
<file path=[Content_Types].xml><?xml version="1.0" encoding="utf-8"?>
<Types xmlns="http://schemas.openxmlformats.org/package/2006/content-types">
  <Default Extension="png" ContentType="image/png"/>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drawings/drawing6.xml" ContentType="application/vnd.openxmlformats-officedocument.drawing+xml"/>
  <Override PartName="/xl/charts/chart1.xml" ContentType="application/vnd.openxmlformats-officedocument.drawingml.chart+xml"/>
  <Override PartName="/xl/charts/style4.xml" ContentType="application/vnd.ms-office.chartstyle+xml"/>
  <Override PartName="/xl/charts/colors4.xml" ContentType="application/vnd.ms-office.chartcolorstyle+xml"/>
  <Override PartName="/xl/charts/chart2.xml" ContentType="application/vnd.openxmlformats-officedocument.drawingml.chart+xml"/>
  <Override PartName="/xl/charts/style5.xml" ContentType="application/vnd.ms-office.chartstyle+xml"/>
  <Override PartName="/xl/charts/colors5.xml" ContentType="application/vnd.ms-office.chartcolorstyle+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comments1.xml" ContentType="application/vnd.openxmlformats-officedocument.spreadsheetml.comments+xml"/>
  <Override PartName="/xl/drawings/drawing10.xml" ContentType="application/vnd.openxmlformats-officedocument.drawing+xml"/>
  <Override PartName="/xl/comments2.xml" ContentType="application/vnd.openxmlformats-officedocument.spreadsheetml.comments+xml"/>
  <Override PartName="/xl/charts/chart7.xml" ContentType="application/vnd.openxmlformats-officedocument.drawingml.chart+xml"/>
  <Override PartName="/xl/drawings/drawing11.xml" ContentType="application/vnd.openxmlformats-officedocument.drawingml.chartshapes+xml"/>
  <Override PartName="/xl/charts/chart8.xml" ContentType="application/vnd.openxmlformats-officedocument.drawingml.chart+xml"/>
  <Override PartName="/xl/drawings/drawing12.xml" ContentType="application/vnd.openxmlformats-officedocument.drawingml.chartshapes+xml"/>
  <Override PartName="/xl/charts/chart9.xml" ContentType="application/vnd.openxmlformats-officedocument.drawingml.chart+xml"/>
  <Override PartName="/xl/drawings/drawing13.xml" ContentType="application/vnd.openxmlformats-officedocument.drawingml.chartshapes+xml"/>
  <Override PartName="/xl/charts/chart10.xml" ContentType="application/vnd.openxmlformats-officedocument.drawingml.chart+xml"/>
  <Override PartName="/xl/drawings/drawing14.xml" ContentType="application/vnd.openxmlformats-officedocument.drawingml.chartshapes+xml"/>
  <Override PartName="/xl/charts/chart11.xml" ContentType="application/vnd.openxmlformats-officedocument.drawingml.chart+xml"/>
  <Override PartName="/xl/drawings/drawing15.xml" ContentType="application/vnd.openxmlformats-officedocument.drawingml.chartshapes+xml"/>
  <Override PartName="/xl/charts/chart12.xml" ContentType="application/vnd.openxmlformats-officedocument.drawingml.chart+xml"/>
  <Override PartName="/xl/drawings/drawing16.xml" ContentType="application/vnd.openxmlformats-officedocument.drawingml.chartshapes+xml"/>
  <Override PartName="/xl/charts/chart13.xml" ContentType="application/vnd.openxmlformats-officedocument.drawingml.chart+xml"/>
  <Override PartName="/xl/drawings/drawing17.xml" ContentType="application/vnd.openxmlformats-officedocument.drawingml.chartshapes+xml"/>
  <Override PartName="/xl/charts/chart14.xml" ContentType="application/vnd.openxmlformats-officedocument.drawingml.chart+xml"/>
  <Override PartName="/xl/drawings/drawing18.xml" ContentType="application/vnd.openxmlformats-officedocument.drawingml.chartshapes+xml"/>
  <Override PartName="/xl/charts/chart15.xml" ContentType="application/vnd.openxmlformats-officedocument.drawingml.chart+xml"/>
  <Override PartName="/xl/drawings/drawing19.xml" ContentType="application/vnd.openxmlformats-officedocument.drawingml.chartshapes+xml"/>
  <Override PartName="/xl/charts/chart16.xml" ContentType="application/vnd.openxmlformats-officedocument.drawingml.chart+xml"/>
  <Override PartName="/xl/drawings/drawing20.xml" ContentType="application/vnd.openxmlformats-officedocument.drawingml.chartshapes+xml"/>
  <Override PartName="/xl/charts/chart17.xml" ContentType="application/vnd.openxmlformats-officedocument.drawingml.chart+xml"/>
  <Override PartName="/xl/drawings/drawing21.xml" ContentType="application/vnd.openxmlformats-officedocument.drawingml.chartshapes+xml"/>
  <Override PartName="/xl/charts/chart18.xml" ContentType="application/vnd.openxmlformats-officedocument.drawingml.chart+xml"/>
  <Override PartName="/xl/drawings/drawing22.xml" ContentType="application/vnd.openxmlformats-officedocument.drawingml.chartshapes+xml"/>
  <Override PartName="/xl/charts/chart19.xml" ContentType="application/vnd.openxmlformats-officedocument.drawingml.chart+xml"/>
  <Override PartName="/xl/drawings/drawing23.xml" ContentType="application/vnd.openxmlformats-officedocument.drawingml.chartshapes+xml"/>
  <Override PartName="/xl/charts/chart20.xml" ContentType="application/vnd.openxmlformats-officedocument.drawingml.chart+xml"/>
  <Override PartName="/xl/drawings/drawing24.xml" ContentType="application/vnd.openxmlformats-officedocument.drawingml.chartshapes+xml"/>
  <Override PartName="/xl/charts/chart21.xml" ContentType="application/vnd.openxmlformats-officedocument.drawingml.chart+xml"/>
  <Override PartName="/xl/drawings/drawing25.xml" ContentType="application/vnd.openxmlformats-officedocument.drawingml.chartshapes+xml"/>
  <Override PartName="/xl/charts/chart22.xml" ContentType="application/vnd.openxmlformats-officedocument.drawingml.chart+xml"/>
  <Override PartName="/xl/drawings/drawing26.xml" ContentType="application/vnd.openxmlformats-officedocument.drawingml.chartshapes+xml"/>
  <Override PartName="/xl/charts/chart23.xml" ContentType="application/vnd.openxmlformats-officedocument.drawingml.chart+xml"/>
  <Override PartName="/xl/drawings/drawing27.xml" ContentType="application/vnd.openxmlformats-officedocument.drawingml.chartshapes+xml"/>
  <Override PartName="/xl/charts/chart24.xml" ContentType="application/vnd.openxmlformats-officedocument.drawingml.chart+xml"/>
  <Override PartName="/xl/drawings/drawing28.xml" ContentType="application/vnd.openxmlformats-officedocument.drawingml.chartshapes+xml"/>
  <Override PartName="/xl/charts/chart25.xml" ContentType="application/vnd.openxmlformats-officedocument.drawingml.chart+xml"/>
  <Override PartName="/xl/drawings/drawing29.xml" ContentType="application/vnd.openxmlformats-officedocument.drawingml.chartshapes+xml"/>
  <Override PartName="/xl/charts/chart26.xml" ContentType="application/vnd.openxmlformats-officedocument.drawingml.chart+xml"/>
  <Override PartName="/xl/drawings/drawing30.xml" ContentType="application/vnd.openxmlformats-officedocument.drawingml.chartshapes+xml"/>
  <Override PartName="/xl/drawings/drawing31.xml" ContentType="application/vnd.openxmlformats-officedocument.drawing+xml"/>
  <Override PartName="/xl/comments3.xml" ContentType="application/vnd.openxmlformats-officedocument.spreadsheetml.comments+xml"/>
  <Override PartName="/xl/charts/chart27.xml" ContentType="application/vnd.openxmlformats-officedocument.drawingml.chart+xml"/>
  <Override PartName="/xl/drawings/drawing32.xml" ContentType="application/vnd.openxmlformats-officedocument.drawingml.chartshapes+xml"/>
  <Override PartName="/xl/charts/chart28.xml" ContentType="application/vnd.openxmlformats-officedocument.drawingml.chart+xml"/>
  <Override PartName="/xl/drawings/drawing33.xml" ContentType="application/vnd.openxmlformats-officedocument.drawingml.chartshapes+xml"/>
  <Override PartName="/xl/charts/chart29.xml" ContentType="application/vnd.openxmlformats-officedocument.drawingml.chart+xml"/>
  <Override PartName="/xl/drawings/drawing34.xml" ContentType="application/vnd.openxmlformats-officedocument.drawingml.chartshapes+xml"/>
  <Override PartName="/xl/charts/chart30.xml" ContentType="application/vnd.openxmlformats-officedocument.drawingml.chart+xml"/>
  <Override PartName="/xl/drawings/drawing35.xml" ContentType="application/vnd.openxmlformats-officedocument.drawingml.chartshapes+xml"/>
  <Override PartName="/xl/charts/chart31.xml" ContentType="application/vnd.openxmlformats-officedocument.drawingml.chart+xml"/>
  <Override PartName="/xl/drawings/drawing36.xml" ContentType="application/vnd.openxmlformats-officedocument.drawingml.chartshapes+xml"/>
  <Override PartName="/xl/charts/chart32.xml" ContentType="application/vnd.openxmlformats-officedocument.drawingml.chart+xml"/>
  <Override PartName="/xl/drawings/drawing37.xml" ContentType="application/vnd.openxmlformats-officedocument.drawingml.chartshapes+xml"/>
  <Override PartName="/xl/charts/chart33.xml" ContentType="application/vnd.openxmlformats-officedocument.drawingml.chart+xml"/>
  <Override PartName="/xl/drawings/drawing38.xml" ContentType="application/vnd.openxmlformats-officedocument.drawingml.chartshapes+xml"/>
  <Override PartName="/xl/charts/chart34.xml" ContentType="application/vnd.openxmlformats-officedocument.drawingml.chart+xml"/>
  <Override PartName="/xl/drawings/drawing39.xml" ContentType="application/vnd.openxmlformats-officedocument.drawingml.chartshapes+xml"/>
  <Override PartName="/xl/charts/chart35.xml" ContentType="application/vnd.openxmlformats-officedocument.drawingml.chart+xml"/>
  <Override PartName="/xl/drawings/drawing40.xml" ContentType="application/vnd.openxmlformats-officedocument.drawingml.chartshapes+xml"/>
  <Override PartName="/xl/charts/chart36.xml" ContentType="application/vnd.openxmlformats-officedocument.drawingml.chart+xml"/>
  <Override PartName="/xl/drawings/drawing41.xml" ContentType="application/vnd.openxmlformats-officedocument.drawingml.chartshapes+xml"/>
  <Override PartName="/xl/charts/chart37.xml" ContentType="application/vnd.openxmlformats-officedocument.drawingml.chart+xml"/>
  <Override PartName="/xl/drawings/drawing42.xml" ContentType="application/vnd.openxmlformats-officedocument.drawingml.chartshapes+xml"/>
  <Override PartName="/xl/drawings/drawing43.xml" ContentType="application/vnd.openxmlformats-officedocument.drawing+xml"/>
  <Override PartName="/xl/comments4.xml" ContentType="application/vnd.openxmlformats-officedocument.spreadsheetml.comments+xml"/>
  <Override PartName="/xl/charts/chart38.xml" ContentType="application/vnd.openxmlformats-officedocument.drawingml.chart+xml"/>
  <Override PartName="/xl/drawings/drawing44.xml" ContentType="application/vnd.openxmlformats-officedocument.drawingml.chartshapes+xml"/>
  <Override PartName="/xl/charts/chart39.xml" ContentType="application/vnd.openxmlformats-officedocument.drawingml.chart+xml"/>
  <Override PartName="/xl/drawings/drawing45.xml" ContentType="application/vnd.openxmlformats-officedocument.drawingml.chartshapes+xml"/>
  <Override PartName="/xl/charts/chart40.xml" ContentType="application/vnd.openxmlformats-officedocument.drawingml.chart+xml"/>
  <Override PartName="/xl/drawings/drawing46.xml" ContentType="application/vnd.openxmlformats-officedocument.drawingml.chartshapes+xml"/>
  <Override PartName="/xl/charts/chart41.xml" ContentType="application/vnd.openxmlformats-officedocument.drawingml.chart+xml"/>
  <Override PartName="/xl/drawings/drawing47.xml" ContentType="application/vnd.openxmlformats-officedocument.drawingml.chartshapes+xml"/>
  <Override PartName="/xl/charts/chart42.xml" ContentType="application/vnd.openxmlformats-officedocument.drawingml.chart+xml"/>
  <Override PartName="/xl/drawings/drawing48.xml" ContentType="application/vnd.openxmlformats-officedocument.drawingml.chartshapes+xml"/>
  <Override PartName="/xl/charts/chart43.xml" ContentType="application/vnd.openxmlformats-officedocument.drawingml.chart+xml"/>
  <Override PartName="/xl/drawings/drawing49.xml" ContentType="application/vnd.openxmlformats-officedocument.drawingml.chartshapes+xml"/>
  <Override PartName="/xl/charts/chart44.xml" ContentType="application/vnd.openxmlformats-officedocument.drawingml.chart+xml"/>
  <Override PartName="/xl/drawings/drawing50.xml" ContentType="application/vnd.openxmlformats-officedocument.drawingml.chartshapes+xml"/>
  <Override PartName="/xl/charts/chart45.xml" ContentType="application/vnd.openxmlformats-officedocument.drawingml.chart+xml"/>
  <Override PartName="/xl/drawings/drawing51.xml" ContentType="application/vnd.openxmlformats-officedocument.drawingml.chartshapes+xml"/>
  <Override PartName="/xl/charts/chart46.xml" ContentType="application/vnd.openxmlformats-officedocument.drawingml.chart+xml"/>
  <Override PartName="/xl/drawings/drawing52.xml" ContentType="application/vnd.openxmlformats-officedocument.drawingml.chartshapes+xml"/>
  <Override PartName="/xl/charts/chart47.xml" ContentType="application/vnd.openxmlformats-officedocument.drawingml.chart+xml"/>
  <Override PartName="/xl/drawings/drawing53.xml" ContentType="application/vnd.openxmlformats-officedocument.drawingml.chartshapes+xml"/>
  <Override PartName="/xl/drawings/drawing54.xml" ContentType="application/vnd.openxmlformats-officedocument.drawing+xml"/>
  <Override PartName="/xl/comments5.xml" ContentType="application/vnd.openxmlformats-officedocument.spreadsheetml.comments+xml"/>
  <Override PartName="/xl/charts/chart48.xml" ContentType="application/vnd.openxmlformats-officedocument.drawingml.chart+xml"/>
  <Override PartName="/xl/drawings/drawing55.xml" ContentType="application/vnd.openxmlformats-officedocument.drawingml.chartshapes+xml"/>
  <Override PartName="/xl/charts/chart49.xml" ContentType="application/vnd.openxmlformats-officedocument.drawingml.chart+xml"/>
  <Override PartName="/xl/drawings/drawing56.xml" ContentType="application/vnd.openxmlformats-officedocument.drawingml.chartshapes+xml"/>
  <Override PartName="/xl/charts/chart50.xml" ContentType="application/vnd.openxmlformats-officedocument.drawingml.chart+xml"/>
  <Override PartName="/xl/drawings/drawing57.xml" ContentType="application/vnd.openxmlformats-officedocument.drawingml.chartshapes+xml"/>
  <Override PartName="/xl/charts/chart51.xml" ContentType="application/vnd.openxmlformats-officedocument.drawingml.chart+xml"/>
  <Override PartName="/xl/drawings/drawing58.xml" ContentType="application/vnd.openxmlformats-officedocument.drawingml.chartshapes+xml"/>
  <Override PartName="/xl/charts/chart52.xml" ContentType="application/vnd.openxmlformats-officedocument.drawingml.chart+xml"/>
  <Override PartName="/xl/drawings/drawing59.xml" ContentType="application/vnd.openxmlformats-officedocument.drawingml.chartshapes+xml"/>
  <Override PartName="/xl/charts/chart53.xml" ContentType="application/vnd.openxmlformats-officedocument.drawingml.chart+xml"/>
  <Override PartName="/xl/drawings/drawing60.xml" ContentType="application/vnd.openxmlformats-officedocument.drawingml.chartshapes+xml"/>
  <Override PartName="/xl/charts/chart54.xml" ContentType="application/vnd.openxmlformats-officedocument.drawingml.chart+xml"/>
  <Override PartName="/xl/drawings/drawing61.xml" ContentType="application/vnd.openxmlformats-officedocument.drawingml.chartshapes+xml"/>
  <Override PartName="/xl/charts/chart55.xml" ContentType="application/vnd.openxmlformats-officedocument.drawingml.chart+xml"/>
  <Override PartName="/xl/drawings/drawing62.xml" ContentType="application/vnd.openxmlformats-officedocument.drawingml.chartshapes+xml"/>
  <Override PartName="/xl/charts/chart56.xml" ContentType="application/vnd.openxmlformats-officedocument.drawingml.chart+xml"/>
  <Override PartName="/xl/drawings/drawing63.xml" ContentType="application/vnd.openxmlformats-officedocument.drawingml.chartshapes+xml"/>
  <Override PartName="/xl/charts/chart57.xml" ContentType="application/vnd.openxmlformats-officedocument.drawingml.chart+xml"/>
  <Override PartName="/xl/drawings/drawing64.xml" ContentType="application/vnd.openxmlformats-officedocument.drawingml.chartshapes+xml"/>
  <Override PartName="/xl/drawings/drawing65.xml" ContentType="application/vnd.openxmlformats-officedocument.drawing+xml"/>
  <Override PartName="/xl/comments6.xml" ContentType="application/vnd.openxmlformats-officedocument.spreadsheetml.comments+xml"/>
  <Override PartName="/xl/charts/chart58.xml" ContentType="application/vnd.openxmlformats-officedocument.drawingml.chart+xml"/>
  <Override PartName="/xl/drawings/drawing66.xml" ContentType="application/vnd.openxmlformats-officedocument.drawingml.chartshapes+xml"/>
  <Override PartName="/xl/charts/chart59.xml" ContentType="application/vnd.openxmlformats-officedocument.drawingml.chart+xml"/>
  <Override PartName="/xl/drawings/drawing67.xml" ContentType="application/vnd.openxmlformats-officedocument.drawingml.chartshapes+xml"/>
  <Override PartName="/xl/charts/chart60.xml" ContentType="application/vnd.openxmlformats-officedocument.drawingml.chart+xml"/>
  <Override PartName="/xl/drawings/drawing68.xml" ContentType="application/vnd.openxmlformats-officedocument.drawingml.chartshapes+xml"/>
  <Override PartName="/xl/charts/chart61.xml" ContentType="application/vnd.openxmlformats-officedocument.drawingml.chart+xml"/>
  <Override PartName="/xl/drawings/drawing69.xml" ContentType="application/vnd.openxmlformats-officedocument.drawingml.chartshapes+xml"/>
  <Override PartName="/xl/charts/chart62.xml" ContentType="application/vnd.openxmlformats-officedocument.drawingml.chart+xml"/>
  <Override PartName="/xl/drawings/drawing70.xml" ContentType="application/vnd.openxmlformats-officedocument.drawingml.chartshapes+xml"/>
  <Override PartName="/xl/charts/chart63.xml" ContentType="application/vnd.openxmlformats-officedocument.drawingml.chart+xml"/>
  <Override PartName="/xl/drawings/drawing71.xml" ContentType="application/vnd.openxmlformats-officedocument.drawingml.chartshapes+xml"/>
  <Override PartName="/xl/charts/chart64.xml" ContentType="application/vnd.openxmlformats-officedocument.drawingml.chart+xml"/>
  <Override PartName="/xl/drawings/drawing72.xml" ContentType="application/vnd.openxmlformats-officedocument.drawingml.chartshapes+xml"/>
  <Override PartName="/xl/charts/chart65.xml" ContentType="application/vnd.openxmlformats-officedocument.drawingml.chart+xml"/>
  <Override PartName="/xl/drawings/drawing73.xml" ContentType="application/vnd.openxmlformats-officedocument.drawingml.chartshapes+xml"/>
  <Override PartName="/xl/charts/chart66.xml" ContentType="application/vnd.openxmlformats-officedocument.drawingml.chart+xml"/>
  <Override PartName="/xl/drawings/drawing74.xml" ContentType="application/vnd.openxmlformats-officedocument.drawingml.chartshapes+xml"/>
  <Override PartName="/xl/charts/chart67.xml" ContentType="application/vnd.openxmlformats-officedocument.drawingml.chart+xml"/>
  <Override PartName="/xl/drawings/drawing75.xml" ContentType="application/vnd.openxmlformats-officedocument.drawingml.chartshapes+xml"/>
  <Override PartName="/xl/drawings/drawing76.xml" ContentType="application/vnd.openxmlformats-officedocument.drawing+xml"/>
  <Override PartName="/xl/comments7.xml" ContentType="application/vnd.openxmlformats-officedocument.spreadsheetml.comments+xml"/>
  <Override PartName="/xl/charts/chart68.xml" ContentType="application/vnd.openxmlformats-officedocument.drawingml.chart+xml"/>
  <Override PartName="/xl/drawings/drawing77.xml" ContentType="application/vnd.openxmlformats-officedocument.drawingml.chartshapes+xml"/>
  <Override PartName="/xl/charts/chart69.xml" ContentType="application/vnd.openxmlformats-officedocument.drawingml.chart+xml"/>
  <Override PartName="/xl/drawings/drawing78.xml" ContentType="application/vnd.openxmlformats-officedocument.drawingml.chartshapes+xml"/>
  <Override PartName="/xl/charts/chart70.xml" ContentType="application/vnd.openxmlformats-officedocument.drawingml.chart+xml"/>
  <Override PartName="/xl/drawings/drawing79.xml" ContentType="application/vnd.openxmlformats-officedocument.drawingml.chartshapes+xml"/>
  <Override PartName="/xl/charts/chart71.xml" ContentType="application/vnd.openxmlformats-officedocument.drawingml.chart+xml"/>
  <Override PartName="/xl/drawings/drawing80.xml" ContentType="application/vnd.openxmlformats-officedocument.drawingml.chartshapes+xml"/>
  <Override PartName="/xl/charts/chart72.xml" ContentType="application/vnd.openxmlformats-officedocument.drawingml.chart+xml"/>
  <Override PartName="/xl/drawings/drawing81.xml" ContentType="application/vnd.openxmlformats-officedocument.drawingml.chartshapes+xml"/>
  <Override PartName="/xl/charts/chart73.xml" ContentType="application/vnd.openxmlformats-officedocument.drawingml.chart+xml"/>
  <Override PartName="/xl/drawings/drawing82.xml" ContentType="application/vnd.openxmlformats-officedocument.drawingml.chartshapes+xml"/>
  <Override PartName="/xl/charts/chart74.xml" ContentType="application/vnd.openxmlformats-officedocument.drawingml.chart+xml"/>
  <Override PartName="/xl/drawings/drawing83.xml" ContentType="application/vnd.openxmlformats-officedocument.drawingml.chartshapes+xml"/>
  <Override PartName="/xl/charts/chart75.xml" ContentType="application/vnd.openxmlformats-officedocument.drawingml.chart+xml"/>
  <Override PartName="/xl/drawings/drawing84.xml" ContentType="application/vnd.openxmlformats-officedocument.drawingml.chartshapes+xml"/>
  <Override PartName="/xl/charts/chart76.xml" ContentType="application/vnd.openxmlformats-officedocument.drawingml.chart+xml"/>
  <Override PartName="/xl/drawings/drawing85.xml" ContentType="application/vnd.openxmlformats-officedocument.drawingml.chartshapes+xml"/>
  <Override PartName="/xl/charts/chart77.xml" ContentType="application/vnd.openxmlformats-officedocument.drawingml.chart+xml"/>
  <Override PartName="/xl/drawings/drawing86.xml" ContentType="application/vnd.openxmlformats-officedocument.drawingml.chartshapes+xml"/>
  <Override PartName="/xl/drawings/drawing87.xml" ContentType="application/vnd.openxmlformats-officedocument.drawing+xml"/>
  <Override PartName="/xl/comments8.xml" ContentType="application/vnd.openxmlformats-officedocument.spreadsheetml.comments+xml"/>
  <Override PartName="/xl/drawings/drawing88.xml" ContentType="application/vnd.openxmlformats-officedocument.drawing+xml"/>
  <Override PartName="/xl/comments9.xml" ContentType="application/vnd.openxmlformats-officedocument.spreadsheetml.comments+xml"/>
  <Override PartName="/xl/charts/chart78.xml" ContentType="application/vnd.openxmlformats-officedocument.drawingml.chart+xml"/>
  <Override PartName="/xl/drawings/drawing89.xml" ContentType="application/vnd.openxmlformats-officedocument.drawingml.chartshapes+xml"/>
  <Override PartName="/xl/charts/chart79.xml" ContentType="application/vnd.openxmlformats-officedocument.drawingml.chart+xml"/>
  <Override PartName="/xl/drawings/drawing90.xml" ContentType="application/vnd.openxmlformats-officedocument.drawingml.chartshapes+xml"/>
  <Override PartName="/xl/charts/chart80.xml" ContentType="application/vnd.openxmlformats-officedocument.drawingml.chart+xml"/>
  <Override PartName="/xl/drawings/drawing91.xml" ContentType="application/vnd.openxmlformats-officedocument.drawingml.chartshapes+xml"/>
  <Override PartName="/xl/charts/chart81.xml" ContentType="application/vnd.openxmlformats-officedocument.drawingml.chart+xml"/>
  <Override PartName="/xl/drawings/drawing92.xml" ContentType="application/vnd.openxmlformats-officedocument.drawingml.chartshapes+xml"/>
  <Override PartName="/xl/charts/chart82.xml" ContentType="application/vnd.openxmlformats-officedocument.drawingml.chart+xml"/>
  <Override PartName="/xl/drawings/drawing93.xml" ContentType="application/vnd.openxmlformats-officedocument.drawingml.chartshapes+xml"/>
  <Override PartName="/xl/charts/chart83.xml" ContentType="application/vnd.openxmlformats-officedocument.drawingml.chart+xml"/>
  <Override PartName="/xl/drawings/drawing94.xml" ContentType="application/vnd.openxmlformats-officedocument.drawingml.chartshapes+xml"/>
  <Override PartName="/xl/charts/chart84.xml" ContentType="application/vnd.openxmlformats-officedocument.drawingml.chart+xml"/>
  <Override PartName="/xl/drawings/drawing95.xml" ContentType="application/vnd.openxmlformats-officedocument.drawingml.chartshapes+xml"/>
  <Override PartName="/xl/charts/chart85.xml" ContentType="application/vnd.openxmlformats-officedocument.drawingml.chart+xml"/>
  <Override PartName="/xl/drawings/drawing96.xml" ContentType="application/vnd.openxmlformats-officedocument.drawingml.chartshapes+xml"/>
  <Override PartName="/xl/charts/chart86.xml" ContentType="application/vnd.openxmlformats-officedocument.drawingml.chart+xml"/>
  <Override PartName="/xl/drawings/drawing97.xml" ContentType="application/vnd.openxmlformats-officedocument.drawingml.chartshapes+xml"/>
  <Override PartName="/xl/charts/chart87.xml" ContentType="application/vnd.openxmlformats-officedocument.drawingml.chart+xml"/>
  <Override PartName="/xl/drawings/drawing98.xml" ContentType="application/vnd.openxmlformats-officedocument.drawingml.chartshapes+xml"/>
  <Override PartName="/xl/charts/chart88.xml" ContentType="application/vnd.openxmlformats-officedocument.drawingml.chart+xml"/>
  <Override PartName="/xl/drawings/drawing99.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330"/>
  <workbookPr codeName="ThisWorkbook" defaultThemeVersion="166925"/>
  <mc:AlternateContent xmlns:mc="http://schemas.openxmlformats.org/markup-compatibility/2006">
    <mc:Choice Requires="x15">
      <x15ac:absPath xmlns:x15ac="http://schemas.microsoft.com/office/spreadsheetml/2010/11/ac" url="C:\Users\Furness\Documents\Professional Initiatives\Project Drawdown\Integration\Buildings &amp; Cities Integration\"/>
    </mc:Choice>
  </mc:AlternateContent>
  <xr:revisionPtr revIDLastSave="0" documentId="13_ncr:1_{A333DABE-42B2-4470-9E82-0C2180859FDB}" xr6:coauthVersionLast="33" xr6:coauthVersionMax="33" xr10:uidLastSave="{00000000-0000-0000-0000-000000000000}"/>
  <bookViews>
    <workbookView xWindow="0" yWindow="28812" windowWidth="19200" windowHeight="6660" xr2:uid="{00000000-000D-0000-FFFF-FFFF00000000}"/>
  </bookViews>
  <sheets>
    <sheet name="Table of Contents" sheetId="24" r:id="rId1"/>
    <sheet name="Overview" sheetId="12" r:id="rId2"/>
    <sheet name="PDS 1" sheetId="2" r:id="rId3"/>
    <sheet name="PDS 2" sheetId="5" r:id="rId4"/>
    <sheet name="PDS 3" sheetId="6" r:id="rId5"/>
    <sheet name="Emissions Redux" sheetId="26" r:id="rId6"/>
    <sheet name="Financials&amp;Adoptions" sheetId="27" r:id="rId7"/>
    <sheet name="Financials&amp;Adoptions (OldvNew)" sheetId="28" state="hidden" r:id="rId8"/>
    <sheet name="Grid Impacts" sheetId="25" r:id="rId9"/>
    <sheet name="Conversions" sheetId="22" r:id="rId10"/>
    <sheet name="TAM_Area" sheetId="14" r:id="rId11"/>
    <sheet name="TAM_SpaceHeating" sheetId="15" r:id="rId12"/>
    <sheet name="TAM_SpaceCooling" sheetId="16" r:id="rId13"/>
    <sheet name="TAM_WaterHeating" sheetId="17" r:id="rId14"/>
    <sheet name="TAM_RoofArea" sheetId="18" r:id="rId15"/>
    <sheet name="TAM_Households" sheetId="19" r:id="rId16"/>
    <sheet name="TAM_Lighting" sheetId="20" r:id="rId17"/>
    <sheet name="TAM_Cooking" sheetId="21" r:id="rId18"/>
    <sheet name="XLLang" sheetId="29" state="veryHidden" r:id="rId19"/>
  </sheets>
  <externalReferences>
    <externalReference r:id="rId20"/>
    <externalReference r:id="rId21"/>
    <externalReference r:id="rId22"/>
    <externalReference r:id="rId23"/>
  </externalReferences>
  <definedNames>
    <definedName name="_xlchart.v1.0" hidden="1">'Emissions Redux'!$E$168</definedName>
    <definedName name="_xlchart.v1.1" hidden="1">'Emissions Redux'!$F$116:$U$116</definedName>
    <definedName name="_xlchart.v1.2" hidden="1">'Emissions Redux'!$F$168:$U$168</definedName>
    <definedName name="_xlchart.v1.3" hidden="1">'Emissions Redux'!$E$113</definedName>
    <definedName name="_xlchart.v1.4" hidden="1">'Emissions Redux'!$F$113:$U$113</definedName>
    <definedName name="_xlchart.v1.5" hidden="1">'Emissions Redux'!$F$61:$U$61</definedName>
    <definedName name="_xlchart.v1.6" hidden="1">'Emissions Redux'!$E$58</definedName>
    <definedName name="_xlchart.v1.7" hidden="1">'Emissions Redux'!$F$58:$U$58</definedName>
    <definedName name="_xlchart.v1.8" hidden="1">'Emissions Redux'!$F$6:$U$6</definedName>
    <definedName name="AdoptionUnitOfMeasure" localSheetId="18">'[1]Main Controls'!$C$42</definedName>
    <definedName name="anscount" hidden="1">1</definedName>
    <definedName name="BuiltInLearningRate" localSheetId="18">'[1]First Cost'!$A$19</definedName>
    <definedName name="CH4CalcsCH4PPB" localSheetId="18">'[1]CH4 Calcs'!$A$62</definedName>
    <definedName name="CH4CalcsCH4Reduced" localSheetId="18">'[1]CH4 Calcs'!$A$7</definedName>
    <definedName name="CHRT_ADPN_data" localSheetId="18">OFFSET('[1]Unit Adoption Calculations'!$AY$136,'[1]Detailed Results'!$E$1-2014,0,'[1]Detailed Results'!$G$1-'[1]Detailed Results'!$E$1+1,1)</definedName>
    <definedName name="CHRT_ADPNReg_AsJ_data" localSheetId="18">OFFSET('[1]Unit Adoption Calculations'!$AZ$136,'[1]Detailed Results'!$E$1-2014,2,'[1]Detailed Results'!$G$1-'[1]Detailed Results'!$E$1+1,1)</definedName>
    <definedName name="CHRT_ADPNReg_EEur_data" localSheetId="18">OFFSET('[1]Unit Adoption Calculations'!$AZ$136,'[1]Detailed Results'!$E$1-2014,1,'[1]Detailed Results'!$G$1-'[1]Detailed Results'!$E$1+1,1)</definedName>
    <definedName name="CHRT_ADPNReg_LAT_data" localSheetId="18">OFFSET('[1]Unit Adoption Calculations'!$AZ$136,'[1]Detailed Results'!$E$1-2014,4,'[1]Detailed Results'!$G$1-'[1]Detailed Results'!$E$1+1,1)</definedName>
    <definedName name="CHRT_ADPNReg_MEA_data" localSheetId="18">OFFSET('[1]Unit Adoption Calculations'!$AZ$136,'[1]Detailed Results'!$E$1-2014,3,'[1]Detailed Results'!$G$1-'[1]Detailed Results'!$E$1+1,1)</definedName>
    <definedName name="CHRT_ADPNReg_OECD90_data" localSheetId="18">OFFSET('[1]Unit Adoption Calculations'!$AZ$136,'[1]Detailed Results'!$E$1-2014,0,'[1]Detailed Results'!$G$1-'[1]Detailed Results'!$E$1+1,1)</definedName>
    <definedName name="CHRT_ADYOY_OPT_SOL" localSheetId="18">OFFSET('[1]Unit Adoption Calculations'!$C$135,'[1]Detailed Results'!$E$1-2014,0,'[1]Detailed Results'!$G$1-'[1]Detailed Results'!$E$1+1,1)</definedName>
    <definedName name="CHRT_ADYOY_OPT_TAM" localSheetId="18">OFFSET('[1]Unit Adoption Calculations'!$B$69,'[1]Detailed Results'!$E$1-2014,0,'[1]Detailed Results'!$G$1-'[1]Detailed Results'!$E$1+1,1)</definedName>
    <definedName name="CHRT_ADYOY_REF_SOL" localSheetId="18">OFFSET('[1]Unit Adoption Calculations'!$C$198,'[1]Detailed Results'!$E$1-2014,0,'[1]Detailed Results'!$G$1-'[1]Detailed Results'!$E$1+1,1)</definedName>
    <definedName name="CHRT_ADYOY_REF_TAM" localSheetId="18">OFFSET('[1]Unit Adoption Calculations'!$B$17,'[1]Detailed Results'!$E$1-2014,0,'[1]Detailed Results'!$G$1-'[1]Detailed Results'!$E$1+1,1)</definedName>
    <definedName name="CHRT_CO2MMT_data" localSheetId="18">OFFSET('[1]CO2 Calcs'!$B$64,'[1]Detailed Results'!$E$1-2014,0,'[1]Detailed Results'!$G$1-'[1]Detailed Results'!$E$1+1,1)</definedName>
    <definedName name="CHRT_CO2PPM_data" localSheetId="18">OFFSET('[1]CO2 Calcs'!$B$171,'[1]Detailed Results'!$E$1-2014,0,'[1]Detailed Results'!$G$1-'[1]Detailed Results'!$E$1+1,1)</definedName>
    <definedName name="CHRT_OPS_CONV" localSheetId="18">OFFSET('[1]Operating Cost'!$B$68,'[1]Detailed Results'!$E$1-2014,1,'[1]Detailed Results'!$G$1-'[1]Detailed Results'!$E$1+1,1)</definedName>
    <definedName name="CHRT_OPS_SOL" localSheetId="18">OFFSET('[1]Operating Cost'!$B$68,'[1]Detailed Results'!$E$1-2014,0,'[1]Detailed Results'!$G$1-'[1]Detailed Results'!$E$1+1,1)</definedName>
    <definedName name="CHRT_years" localSheetId="18">OFFSET('[1]Unit Adoption Calculations'!$A$17,'[1]Detailed Results'!$E$1-2014,0,'[1]Detailed Results'!$G$1-'[1]Detailed Results'!$E$1+1,1)</definedName>
    <definedName name="CO2CalcsCO2eqMMT" localSheetId="18">'[1]CO2 Calcs'!$A$61</definedName>
    <definedName name="CO2CalcsCO2eqPPM" localSheetId="18">'[1]CO2 Calcs'!$A$169</definedName>
    <definedName name="CO2CalcsCO2MMT" localSheetId="18">'[1]CO2 Calcs'!$A$7</definedName>
    <definedName name="CO2CalcsCO2PPM" localSheetId="18">'[1]CO2 Calcs'!$A$116</definedName>
    <definedName name="CustomOPTScenarioTables" localSheetId="18">'[1]Custom PDS Adoption'!$A$77:$B$614</definedName>
    <definedName name="CustomREFScenarioTables" localSheetId="18">'[1]Custom REF Adoption'!$A$77:$B$614</definedName>
    <definedName name="EFLighting_RES" localSheetId="9">Conversions!$C$222</definedName>
    <definedName name="EFSpaceCool_Comm">Conversions!$C$114</definedName>
    <definedName name="EFSpaceCool_RES" localSheetId="9">Conversions!$C$136</definedName>
    <definedName name="EFSpaceHeat_RES">Conversions!$C$92</definedName>
    <definedName name="EFWaterHeat_Comm">Conversions!$C$156</definedName>
    <definedName name="EmissionsFactorsBAUGridEFCO2" localSheetId="18">'[1]Emissions Factors'!$A$64</definedName>
    <definedName name="EmissionsFactorsBAUGridEFCO2eq" localSheetId="18">'[1]Emissions Factors'!$A$9</definedName>
    <definedName name="EmissionsFactorsOPTGridEFCO2" localSheetId="18">'[1]Emissions Factors'!$A$177</definedName>
    <definedName name="EmissionsFactorsOPTGridEFCO2eq" localSheetId="18">'[1]Emissions Factors'!$A$120</definedName>
    <definedName name="EnterSolutionName" localSheetId="18">'[2]Advanced Controls'!$C$40</definedName>
    <definedName name="EnterSolutionName">Conversions!$C$18</definedName>
    <definedName name="FEIWaterHeat_Comm_Low" localSheetId="9">Conversions!$C$169</definedName>
    <definedName name="FirstCostFactoring" localSheetId="18">'[1]First Cost'!$A$91:$A$91</definedName>
    <definedName name="FirstCostForecast" localSheetId="18">'[1]First Cost'!$A$8</definedName>
    <definedName name="FirstCostSolution" localSheetId="18">'[1]Main Controls'!$B$126</definedName>
    <definedName name="FuelEmissionsFactor" localSheetId="18">'[1]Main Controls'!$I$147</definedName>
    <definedName name="FunctionalUnitOfMeasure" localSheetId="18">'[1]Main Controls'!$C$41</definedName>
    <definedName name="FunctionalUnitOfMeasure">Conversions!$F$6</definedName>
    <definedName name="HelperTablesDefaultBAUInterpolation" localSheetId="18">'[1]Helper Tables'!$A$13</definedName>
    <definedName name="HelperTablesDefaultOPTInterpolation" localSheetId="18">'[1]Helper Tables'!$A$77</definedName>
    <definedName name="HelperTablesUsingPolynomials" localSheetId="18">'[1]Helper Tables'!$A$157</definedName>
    <definedName name="HH_Area">Conversions!$C$266</definedName>
    <definedName name="IndirectCO2" localSheetId="18">'[1]Main Controls'!$F$161</definedName>
    <definedName name="infinity" localSheetId="18">'[1]Helper Tables'!$Q$8</definedName>
    <definedName name="LifetimeConventional" localSheetId="18">'[1]Main Controls'!$E$95</definedName>
    <definedName name="LifetimeCostSavingsFactoring" localSheetId="18">'[1]Operating Cost'!$A$254</definedName>
    <definedName name="LifetimeCostSavingsForecast" localSheetId="18">'[1]Operating Cost'!$A$120</definedName>
    <definedName name="LifetimeSolution" localSheetId="18">'[1]Main Controls'!$E$126</definedName>
    <definedName name="NumStories_Comm">Conversions!$C$244</definedName>
    <definedName name="NumStories_RES">Conversions!$C$255</definedName>
    <definedName name="OperatingCostConventional" localSheetId="18">'[1]Main Controls'!$H$95</definedName>
    <definedName name="OperatingCostFactoring" localSheetId="18">'[1]Operating Cost'!$A$525:$A$525</definedName>
    <definedName name="OperatingCostSavingCalculation" localSheetId="18">'[1]Operating Cost'!$A$9</definedName>
    <definedName name="sencount" hidden="1">2</definedName>
    <definedName name="TAMFactoring" localSheetId="10">TAM_Area!$A$662</definedName>
    <definedName name="TAMFactoring" localSheetId="17">TAM_Cooking!$A$730</definedName>
    <definedName name="TAMInputAsia" localSheetId="10">TAM_Area!$A$212</definedName>
    <definedName name="TAMInputAsia" localSheetId="17">TAM_Cooking!$A$286</definedName>
    <definedName name="TAMInputAsia" localSheetId="11">TAM_SpaceHeating!$A$200</definedName>
    <definedName name="TAMInputChina" localSheetId="10">TAM_Area!$A$400</definedName>
    <definedName name="TAMInputChina" localSheetId="17">TAM_Cooking!$A$474</definedName>
    <definedName name="TAMInputChina" localSheetId="11">TAM_SpaceHeating!$A$388</definedName>
    <definedName name="TAMInputEasternEurope" localSheetId="10">TAM_Area!$A$149</definedName>
    <definedName name="TAMInputEasternEurope" localSheetId="17">TAM_Cooking!$A$223</definedName>
    <definedName name="TAMInputEasternEurope" localSheetId="11">TAM_SpaceHeating!$A$137</definedName>
    <definedName name="TAMInputEU" localSheetId="10">TAM_Area!$A$527</definedName>
    <definedName name="TAMInputEU" localSheetId="17">TAM_Cooking!$A$601</definedName>
    <definedName name="TAMInputEU" localSheetId="11">TAM_SpaceHeating!$A$515</definedName>
    <definedName name="TAMInputGlobalData" localSheetId="10">TAM_Area!$A$26</definedName>
    <definedName name="TAMInputGlobalData" localSheetId="17">TAM_Cooking!$A$42</definedName>
    <definedName name="TAMInputGlobalData" localSheetId="11">TAM_SpaceHeating!$A$14</definedName>
    <definedName name="TAMInputIndia" localSheetId="10">TAM_Area!$A$463</definedName>
    <definedName name="TAMInputIndia" localSheetId="17">TAM_Cooking!$A$537</definedName>
    <definedName name="TAMInputIndia" localSheetId="11">TAM_SpaceHeating!$A$451</definedName>
    <definedName name="TAMInputLatinAmerica" localSheetId="10">TAM_Area!$A$338</definedName>
    <definedName name="TAMInputLatinAmerica" localSheetId="17">TAM_Cooking!$A$412</definedName>
    <definedName name="TAMInputLatinAmerica" localSheetId="11">TAM_SpaceHeating!$A$326</definedName>
    <definedName name="TAMInputMiddleEastAfrica" localSheetId="10">TAM_Area!$A$275</definedName>
    <definedName name="TAMInputMiddleEastAfrica" localSheetId="17">TAM_Cooking!$A$349</definedName>
    <definedName name="TAMInputMiddleEastAfrica" localSheetId="11">TAM_SpaceHeating!$A$263</definedName>
    <definedName name="TAMInputOECD90" localSheetId="10">TAM_Area!$A$86</definedName>
    <definedName name="TAMInputOECD90" localSheetId="17">TAM_Cooking!$A$160</definedName>
    <definedName name="TAMInputOECD90" localSheetId="11">TAM_SpaceHeating!$A$74</definedName>
    <definedName name="TAMInputUSA" localSheetId="10">TAM_Area!$A$592</definedName>
    <definedName name="TAMInputUSA" localSheetId="17">TAM_Cooking!$A$666</definedName>
    <definedName name="TAMInputUSA" localSheetId="11">TAM_SpaceHeating!$A$580</definedName>
    <definedName name="Time1">NA()</definedName>
    <definedName name="Time2">NA()</definedName>
    <definedName name="UnitsAdoptionAnnualFunctionalUnitsAdoptedBAU" localSheetId="18">'[1]Unit Adoption Calculations'!$A$186</definedName>
    <definedName name="UnitsAdoptionAnnualFunctionalUnitsAdoptedOPT" localSheetId="18">'[1]Unit Adoption Calculations'!$A$124</definedName>
    <definedName name="UnitsAdoptionBAUGDPperCapitaTAM" localSheetId="18">'[1]Unit Adoption Calculations'!$BM$14</definedName>
    <definedName name="UnitsAdoptionBAUTAM" localSheetId="18">'[1]Unit Adoption Calculations'!$A$14</definedName>
    <definedName name="UnitsAdoptionCumulativeOperationalUnitsBAU" localSheetId="18">'[1]Unit Adoption Calculations'!$Q$186</definedName>
    <definedName name="UnitsAdoptionCumulativeOperationalUnitsOPT" localSheetId="18">'[1]Unit Adoption Calculations'!$Q$124</definedName>
    <definedName name="UnitsAdoptionDirectEmissionsSaved" localSheetId="18">'[1]Unit Adoption Calculations'!$AT$305</definedName>
    <definedName name="UnitsAdoptionEnergyUnitsSaved" localSheetId="18">'[1]Unit Adoption Calculations'!$A$305</definedName>
    <definedName name="UnitsAdoptionFuelUnitsAvoided" localSheetId="18">'[1]Unit Adoption Calculations'!$AD$305</definedName>
    <definedName name="UnitsAdoptionGDPperCapitaBAU" localSheetId="18">'[1]Unit Adoption Calculations'!$AN$14</definedName>
    <definedName name="UnitsAdoptionGDPperCapitaOPT" localSheetId="18">'[1]Unit Adoption Calculations'!$AN$66</definedName>
    <definedName name="UnitsAdoptionGDPScenarioBAU" localSheetId="18">'[1]Unit Adoption Calculations'!$AB$14</definedName>
    <definedName name="UnitsAdoptionGDPScenarioOPT" localSheetId="18">'[1]Unit Adoption Calculations'!$AB$66</definedName>
    <definedName name="UnitsAdoptionNetAnnualUnitsAdopted" localSheetId="18">'[1]Unit Adoption Calculations'!$A$249</definedName>
    <definedName name="UnitsAdoptionNewAdoptionUnitsBAU" localSheetId="18">'[1]Unit Adoption Calculations'!$AG$196</definedName>
    <definedName name="UnitsAdoptionNewAdoptionUnitsOPT" localSheetId="18">'[1]Unit Adoption Calculations'!$AG$134</definedName>
    <definedName name="UnitsAdoptionOPTGDPperCapitaTAM" localSheetId="18">'[1]Unit Adoption Calculations'!$BM$66</definedName>
    <definedName name="UnitsAdoptionOPTTAM" localSheetId="18">'[1]Unit Adoption Calculations'!$A$66</definedName>
    <definedName name="UnitsAdoptionPopulationScenarioBAU" localSheetId="18">'[1]Unit Adoption Calculations'!$P$14</definedName>
    <definedName name="UnitsAdoptionPopulationScenarioOPT" localSheetId="18">'[1]Unit Adoption Calculations'!$P$66</definedName>
    <definedName name="UnitsAdoptionTotalConventionalFunctionalUnitsBAU" localSheetId="18">'[1]Unit Adoption Calculations'!$Q$249</definedName>
    <definedName name="UnitsAdoptionTotalNewConventionalUnits" localSheetId="18">'[1]Unit Adoption Calculations'!$AG$249</definedName>
    <definedName name="UnitsAdoptionTotalUnitsBAU" localSheetId="18">'[1]Unit Adoption Calculations'!$AX$196</definedName>
    <definedName name="UnitsAdoptionTotalUnitsOPT" localSheetId="18">'[1]Unit Adoption Calculations'!$AX$134</definedName>
    <definedName name="Value1">NA()</definedName>
    <definedName name="Value2">NA()</definedName>
    <definedName name="Variable19" localSheetId="18">'[1]Variable Meta-analysis'!$C$592</definedName>
    <definedName name="Variable20" localSheetId="18">'[1]Variable Meta-analysis'!$C$817</definedName>
    <definedName name="Variable21" localSheetId="18">'[1]Variable Meta-analysis'!$C$855</definedName>
    <definedName name="Variable22" localSheetId="18">'[1]Variable Meta-analysis'!$C$891</definedName>
    <definedName name="Variable23" localSheetId="18">'[1]Variable Meta-analysis'!$C$927</definedName>
    <definedName name="Variable24" localSheetId="18">'[1]Variable Meta-analysis'!$C$962</definedName>
    <definedName name="Variable25" localSheetId="18">'[1]Variable Meta-analysis'!$C$1175</definedName>
    <definedName name="Variable26" localSheetId="18">'[1]Variable Meta-analysis'!$C$1211</definedName>
    <definedName name="Variable27" localSheetId="18">'[1]Variable Meta-analysis'!$C$1247</definedName>
    <definedName name="Variable28" localSheetId="18">'[1]Variable Meta-analysis'!$C$1281</definedName>
    <definedName name="Variable30" localSheetId="18">'[1]Variable Meta-analysis'!$C$524</definedName>
    <definedName name="VariableAnnualEnergyConv" localSheetId="18">'[1]Variable Meta-analysis'!$C$454</definedName>
    <definedName name="VariableAnnualEnergyReduced" localSheetId="18">'[1]Variable Meta-analysis'!$C$488</definedName>
    <definedName name="VariableCH4Reduced" localSheetId="18">'[1]Variable Meta-analysis'!$C$769</definedName>
    <definedName name="VariableConventionalAnnualCapacity" localSheetId="18">'[1]Variable Meta-analysis'!$C$233</definedName>
    <definedName name="VariableConventionalDirectEmissions" localSheetId="18">'[1]Variable Meta-analysis'!$C$626</definedName>
    <definedName name="VariableConventionalDisposal" localSheetId="18">'[1]Variable Meta-analysis'!$C$378</definedName>
    <definedName name="VariableConventionalFirstCost" localSheetId="18">'[1]Variable Meta-analysis'!$C$93</definedName>
    <definedName name="VariableConventionalIndirectCO2" localSheetId="18">'[1]Variable Meta-analysis'!$C$698</definedName>
    <definedName name="VariableConventionalLifetime" localSheetId="18">'[1]Variable Meta-analysis'!$C$162</definedName>
    <definedName name="VariableConventionalOperatingCost" localSheetId="18">'[1]Variable Meta-analysis'!$C$306</definedName>
    <definedName name="VariableFuelConsumed" localSheetId="18">'[1]Variable Meta-analysis'!$C$558</definedName>
    <definedName name="VariableSolutionAnnualCapacity" localSheetId="18">'[1]Variable Meta-analysis'!$C$270</definedName>
    <definedName name="VariableSolutionDirectEmissions" localSheetId="18">'[1]Variable Meta-analysis'!$C$662</definedName>
    <definedName name="VariableSolutionDisposal" localSheetId="18">'[1]Variable Meta-analysis'!$C$414</definedName>
    <definedName name="VariableSolutionFirstCost" localSheetId="18">'[1]Variable Meta-analysis'!$C$126</definedName>
    <definedName name="VariableSolutionIndirectCO2" localSheetId="18">'[1]Variable Meta-analysis'!$C$734</definedName>
    <definedName name="VariableSolutionLifetime" localSheetId="18">'[1]Variable Meta-analysis'!$C$198</definedName>
    <definedName name="VariableSolutionOperatingCost" localSheetId="18">'[1]Variable Meta-analysis'!$C$342</definedName>
    <definedName name="XLLangs">XLLang!$A$2:$G$808</definedName>
  </definedNames>
  <calcPr calcId="179017"/>
</workbook>
</file>

<file path=xl/calcChain.xml><?xml version="1.0" encoding="utf-8"?>
<calcChain xmlns="http://schemas.openxmlformats.org/spreadsheetml/2006/main">
  <c r="O60" i="2" l="1" a="1"/>
  <c r="O60" i="2" s="1"/>
  <c r="F58" i="26" l="1"/>
  <c r="K588" i="15" l="1"/>
  <c r="J588" i="15"/>
  <c r="I588" i="15"/>
  <c r="E588" i="15"/>
  <c r="D588" i="15"/>
  <c r="C588" i="15"/>
  <c r="K587" i="15"/>
  <c r="J587" i="15"/>
  <c r="I587" i="15"/>
  <c r="E587" i="15"/>
  <c r="D587" i="15"/>
  <c r="C587" i="15"/>
  <c r="T586" i="15"/>
  <c r="S586" i="15"/>
  <c r="R586" i="15"/>
  <c r="Q586" i="15"/>
  <c r="P586" i="15"/>
  <c r="O586" i="15"/>
  <c r="N586" i="15"/>
  <c r="M586" i="15"/>
  <c r="L586" i="15"/>
  <c r="K586" i="15"/>
  <c r="J586" i="15"/>
  <c r="I586" i="15"/>
  <c r="H586" i="15"/>
  <c r="G586" i="15"/>
  <c r="F586" i="15"/>
  <c r="E586" i="15"/>
  <c r="D586" i="15"/>
  <c r="C586" i="15"/>
  <c r="O585" i="15"/>
  <c r="I585" i="15"/>
  <c r="C585" i="15"/>
  <c r="K523" i="15"/>
  <c r="J523" i="15"/>
  <c r="I523" i="15"/>
  <c r="E523" i="15"/>
  <c r="D523" i="15"/>
  <c r="C523" i="15"/>
  <c r="K522" i="15"/>
  <c r="J522" i="15"/>
  <c r="I522" i="15"/>
  <c r="E522" i="15"/>
  <c r="D522" i="15"/>
  <c r="C522" i="15"/>
  <c r="T521" i="15"/>
  <c r="S521" i="15"/>
  <c r="R521" i="15"/>
  <c r="Q521" i="15"/>
  <c r="P521" i="15"/>
  <c r="O521" i="15"/>
  <c r="N521" i="15"/>
  <c r="M521" i="15"/>
  <c r="L521" i="15"/>
  <c r="K521" i="15"/>
  <c r="J521" i="15"/>
  <c r="I521" i="15"/>
  <c r="H521" i="15"/>
  <c r="G521" i="15"/>
  <c r="F521" i="15"/>
  <c r="E521" i="15"/>
  <c r="D521" i="15"/>
  <c r="C521" i="15"/>
  <c r="O520" i="15"/>
  <c r="I520" i="15"/>
  <c r="C520" i="15"/>
  <c r="K459" i="15"/>
  <c r="J459" i="15"/>
  <c r="I459" i="15"/>
  <c r="E459" i="15"/>
  <c r="D459" i="15"/>
  <c r="C459" i="15"/>
  <c r="K458" i="15"/>
  <c r="J458" i="15"/>
  <c r="I458" i="15"/>
  <c r="E458" i="15"/>
  <c r="D458" i="15"/>
  <c r="C458" i="15"/>
  <c r="T457" i="15"/>
  <c r="S457" i="15"/>
  <c r="R457" i="15"/>
  <c r="Q457" i="15"/>
  <c r="P457" i="15"/>
  <c r="O457" i="15"/>
  <c r="N457" i="15"/>
  <c r="M457" i="15"/>
  <c r="L457" i="15"/>
  <c r="K457" i="15"/>
  <c r="J457" i="15"/>
  <c r="I457" i="15"/>
  <c r="H457" i="15"/>
  <c r="G457" i="15"/>
  <c r="F457" i="15"/>
  <c r="E457" i="15"/>
  <c r="D457" i="15"/>
  <c r="C457" i="15"/>
  <c r="O456" i="15"/>
  <c r="I456" i="15"/>
  <c r="C456" i="15"/>
  <c r="K395" i="15"/>
  <c r="J395" i="15"/>
  <c r="I395" i="15"/>
  <c r="E395" i="15"/>
  <c r="D395" i="15"/>
  <c r="C395" i="15"/>
  <c r="K394" i="15"/>
  <c r="J394" i="15"/>
  <c r="I394" i="15"/>
  <c r="E394" i="15"/>
  <c r="D394" i="15"/>
  <c r="C394" i="15"/>
  <c r="T393" i="15"/>
  <c r="S393" i="15"/>
  <c r="R393" i="15"/>
  <c r="Q393" i="15"/>
  <c r="P393" i="15"/>
  <c r="O393" i="15"/>
  <c r="N393" i="15"/>
  <c r="M393" i="15"/>
  <c r="L393" i="15"/>
  <c r="K393" i="15"/>
  <c r="J393" i="15"/>
  <c r="I393" i="15"/>
  <c r="H393" i="15"/>
  <c r="G393" i="15"/>
  <c r="F393" i="15"/>
  <c r="E393" i="15"/>
  <c r="D393" i="15"/>
  <c r="C393" i="15"/>
  <c r="O392" i="15"/>
  <c r="I392" i="15"/>
  <c r="C392" i="15"/>
  <c r="K332" i="15"/>
  <c r="J332" i="15"/>
  <c r="I332" i="15"/>
  <c r="E332" i="15"/>
  <c r="D332" i="15"/>
  <c r="C332" i="15"/>
  <c r="K331" i="15"/>
  <c r="J331" i="15"/>
  <c r="I331" i="15"/>
  <c r="E331" i="15"/>
  <c r="D331" i="15"/>
  <c r="C331" i="15"/>
  <c r="T330" i="15"/>
  <c r="S330" i="15"/>
  <c r="R330" i="15"/>
  <c r="Q330" i="15"/>
  <c r="P330" i="15"/>
  <c r="O330" i="15"/>
  <c r="N330" i="15"/>
  <c r="M330" i="15"/>
  <c r="L330" i="15"/>
  <c r="K330" i="15"/>
  <c r="J330" i="15"/>
  <c r="I330" i="15"/>
  <c r="H330" i="15"/>
  <c r="G330" i="15"/>
  <c r="F330" i="15"/>
  <c r="E330" i="15"/>
  <c r="D330" i="15"/>
  <c r="C330" i="15"/>
  <c r="O329" i="15"/>
  <c r="I329" i="15"/>
  <c r="C329" i="15"/>
  <c r="K269" i="15"/>
  <c r="J269" i="15"/>
  <c r="I269" i="15"/>
  <c r="E269" i="15"/>
  <c r="D269" i="15"/>
  <c r="C269" i="15"/>
  <c r="K268" i="15"/>
  <c r="J268" i="15"/>
  <c r="I268" i="15"/>
  <c r="E268" i="15"/>
  <c r="D268" i="15"/>
  <c r="C268" i="15"/>
  <c r="T267" i="15"/>
  <c r="S267" i="15"/>
  <c r="R267" i="15"/>
  <c r="Q267" i="15"/>
  <c r="P267" i="15"/>
  <c r="O267" i="15"/>
  <c r="N267" i="15"/>
  <c r="M267" i="15"/>
  <c r="L267" i="15"/>
  <c r="K267" i="15"/>
  <c r="J267" i="15"/>
  <c r="I267" i="15"/>
  <c r="H267" i="15"/>
  <c r="G267" i="15"/>
  <c r="F267" i="15"/>
  <c r="E267" i="15"/>
  <c r="D267" i="15"/>
  <c r="C267" i="15"/>
  <c r="O266" i="15"/>
  <c r="I266" i="15"/>
  <c r="C266" i="15"/>
  <c r="K206" i="15"/>
  <c r="J206" i="15"/>
  <c r="I206" i="15"/>
  <c r="E206" i="15"/>
  <c r="D206" i="15"/>
  <c r="C206" i="15"/>
  <c r="K205" i="15"/>
  <c r="J205" i="15"/>
  <c r="I205" i="15"/>
  <c r="E205" i="15"/>
  <c r="D205" i="15"/>
  <c r="C205" i="15"/>
  <c r="T204" i="15"/>
  <c r="S204" i="15"/>
  <c r="R204" i="15"/>
  <c r="Q204" i="15"/>
  <c r="P204" i="15"/>
  <c r="O204" i="15"/>
  <c r="N204" i="15"/>
  <c r="M204" i="15"/>
  <c r="L204" i="15"/>
  <c r="K204" i="15"/>
  <c r="J204" i="15"/>
  <c r="I204" i="15"/>
  <c r="H204" i="15"/>
  <c r="G204" i="15"/>
  <c r="F204" i="15"/>
  <c r="E204" i="15"/>
  <c r="D204" i="15"/>
  <c r="C204" i="15"/>
  <c r="O203" i="15"/>
  <c r="I203" i="15"/>
  <c r="C203" i="15"/>
  <c r="K143" i="15"/>
  <c r="J143" i="15"/>
  <c r="I143" i="15"/>
  <c r="E143" i="15"/>
  <c r="D143" i="15"/>
  <c r="C143" i="15"/>
  <c r="K142" i="15"/>
  <c r="J142" i="15"/>
  <c r="I142" i="15"/>
  <c r="E142" i="15"/>
  <c r="D142" i="15"/>
  <c r="C142" i="15"/>
  <c r="T141" i="15"/>
  <c r="S141" i="15"/>
  <c r="R141" i="15"/>
  <c r="Q141" i="15"/>
  <c r="P141" i="15"/>
  <c r="O141" i="15"/>
  <c r="N141" i="15"/>
  <c r="M141" i="15"/>
  <c r="L141" i="15"/>
  <c r="K141" i="15"/>
  <c r="J141" i="15"/>
  <c r="I141" i="15"/>
  <c r="H141" i="15"/>
  <c r="G141" i="15"/>
  <c r="F141" i="15"/>
  <c r="E141" i="15"/>
  <c r="D141" i="15"/>
  <c r="C141" i="15"/>
  <c r="O140" i="15"/>
  <c r="I140" i="15"/>
  <c r="C140" i="15"/>
  <c r="K79" i="15"/>
  <c r="J79" i="15"/>
  <c r="I79" i="15"/>
  <c r="E79" i="15"/>
  <c r="D79" i="15"/>
  <c r="C79" i="15"/>
  <c r="K78" i="15"/>
  <c r="J78" i="15"/>
  <c r="I78" i="15"/>
  <c r="E78" i="15"/>
  <c r="D78" i="15"/>
  <c r="C78" i="15"/>
  <c r="T77" i="15"/>
  <c r="S77" i="15"/>
  <c r="R77" i="15"/>
  <c r="Q77" i="15"/>
  <c r="P77" i="15"/>
  <c r="O77" i="15"/>
  <c r="N77" i="15"/>
  <c r="M77" i="15"/>
  <c r="L77" i="15"/>
  <c r="K77" i="15"/>
  <c r="J77" i="15"/>
  <c r="I77" i="15"/>
  <c r="H77" i="15"/>
  <c r="G77" i="15"/>
  <c r="F77" i="15"/>
  <c r="E77" i="15"/>
  <c r="D77" i="15"/>
  <c r="C77" i="15"/>
  <c r="O76" i="15"/>
  <c r="I76" i="15"/>
  <c r="C76" i="15"/>
  <c r="T17" i="15"/>
  <c r="S17" i="15"/>
  <c r="R17" i="15"/>
  <c r="Q17" i="15"/>
  <c r="P17" i="15"/>
  <c r="O17" i="15"/>
  <c r="N17" i="15"/>
  <c r="M17" i="15"/>
  <c r="L17" i="15"/>
  <c r="K17" i="15"/>
  <c r="J17" i="15"/>
  <c r="I17" i="15"/>
  <c r="H17" i="15"/>
  <c r="G17" i="15"/>
  <c r="F17" i="15"/>
  <c r="E17" i="15"/>
  <c r="D17" i="15"/>
  <c r="C17" i="15"/>
  <c r="O16" i="15"/>
  <c r="I16" i="15"/>
  <c r="C16" i="15"/>
  <c r="B11" i="15"/>
  <c r="B598" i="14"/>
  <c r="B533" i="14"/>
  <c r="B469" i="14"/>
  <c r="B405" i="14"/>
  <c r="B342" i="14"/>
  <c r="B279" i="14"/>
  <c r="B216" i="14"/>
  <c r="B153" i="14"/>
  <c r="B89" i="14"/>
  <c r="B29" i="14"/>
  <c r="Q523" i="15" l="1"/>
  <c r="P588" i="15"/>
  <c r="O587" i="15"/>
  <c r="Q522" i="15"/>
  <c r="P79" i="15"/>
  <c r="O143" i="15"/>
  <c r="Q205" i="15"/>
  <c r="O395" i="15"/>
  <c r="O394" i="15"/>
  <c r="O205" i="15"/>
  <c r="Q206" i="15"/>
  <c r="P269" i="15"/>
  <c r="O332" i="15"/>
  <c r="O588" i="15"/>
  <c r="O79" i="15"/>
  <c r="Q331" i="15"/>
  <c r="P459" i="15"/>
  <c r="P522" i="15"/>
  <c r="O78" i="15"/>
  <c r="P205" i="15"/>
  <c r="P268" i="15"/>
  <c r="P143" i="15"/>
  <c r="Q459" i="15"/>
  <c r="Q78" i="15"/>
  <c r="O142" i="15"/>
  <c r="O331" i="15"/>
  <c r="P458" i="15"/>
  <c r="P142" i="15"/>
  <c r="Q268" i="15"/>
  <c r="P331" i="15"/>
  <c r="P395" i="15"/>
  <c r="Q458" i="15"/>
  <c r="P78" i="15"/>
  <c r="Q142" i="15"/>
  <c r="P394" i="15"/>
  <c r="O459" i="15"/>
  <c r="Q143" i="15"/>
  <c r="Q79" i="15"/>
  <c r="O206" i="15"/>
  <c r="P206" i="15"/>
  <c r="P332" i="15"/>
  <c r="O268" i="15"/>
  <c r="Q269" i="15"/>
  <c r="Q332" i="15"/>
  <c r="O269" i="15"/>
  <c r="O458" i="15"/>
  <c r="P523" i="15"/>
  <c r="O522" i="15"/>
  <c r="Q588" i="15"/>
  <c r="O523" i="15"/>
  <c r="P587" i="15"/>
  <c r="Q587" i="15"/>
  <c r="Q394" i="15"/>
  <c r="Q395" i="15"/>
  <c r="C595" i="15" l="1"/>
  <c r="E628" i="15"/>
  <c r="D631" i="15"/>
  <c r="E594" i="15"/>
  <c r="D594" i="15"/>
  <c r="C594" i="15"/>
  <c r="E610" i="15"/>
  <c r="D610" i="15"/>
  <c r="C610" i="15"/>
  <c r="J620" i="15"/>
  <c r="I620" i="15"/>
  <c r="K620" i="15"/>
  <c r="K589" i="15"/>
  <c r="J589" i="15"/>
  <c r="I589" i="15"/>
  <c r="I612" i="15"/>
  <c r="J612" i="15"/>
  <c r="K612" i="15"/>
  <c r="E162" i="15"/>
  <c r="D162" i="15"/>
  <c r="C162" i="15"/>
  <c r="E442" i="15"/>
  <c r="D442" i="15"/>
  <c r="C442" i="15"/>
  <c r="E279" i="15"/>
  <c r="D279" i="15"/>
  <c r="C279" i="15"/>
  <c r="D433" i="15"/>
  <c r="C433" i="15"/>
  <c r="E433" i="15"/>
  <c r="E417" i="15"/>
  <c r="D417" i="15"/>
  <c r="C417" i="15"/>
  <c r="D122" i="15"/>
  <c r="C122" i="15"/>
  <c r="E122" i="15"/>
  <c r="C163" i="15"/>
  <c r="E163" i="15"/>
  <c r="D163" i="15"/>
  <c r="C531" i="15"/>
  <c r="D531" i="15"/>
  <c r="E531" i="15"/>
  <c r="E503" i="15"/>
  <c r="D503" i="15"/>
  <c r="C503" i="15"/>
  <c r="E497" i="15"/>
  <c r="D497" i="15"/>
  <c r="C497" i="15"/>
  <c r="C273" i="15"/>
  <c r="E273" i="15"/>
  <c r="D273" i="15"/>
  <c r="I557" i="15"/>
  <c r="J557" i="15"/>
  <c r="K557" i="15"/>
  <c r="K624" i="15"/>
  <c r="J624" i="15"/>
  <c r="I624" i="15"/>
  <c r="K541" i="15"/>
  <c r="J541" i="15"/>
  <c r="I541" i="15"/>
  <c r="K435" i="15"/>
  <c r="J435" i="15"/>
  <c r="I435" i="15"/>
  <c r="K226" i="15"/>
  <c r="J226" i="15"/>
  <c r="I226" i="15"/>
  <c r="J359" i="15"/>
  <c r="I359" i="15"/>
  <c r="K359" i="15"/>
  <c r="K275" i="15"/>
  <c r="J275" i="15"/>
  <c r="I275" i="15"/>
  <c r="K309" i="15"/>
  <c r="J309" i="15"/>
  <c r="I309" i="15"/>
  <c r="J115" i="15"/>
  <c r="I115" i="15"/>
  <c r="K115" i="15"/>
  <c r="I168" i="15"/>
  <c r="J168" i="15"/>
  <c r="K168" i="15"/>
  <c r="K207" i="15"/>
  <c r="J207" i="15"/>
  <c r="I207" i="15"/>
  <c r="J463" i="15"/>
  <c r="I463" i="15"/>
  <c r="K463" i="15"/>
  <c r="J480" i="15"/>
  <c r="I480" i="15"/>
  <c r="K480" i="15"/>
  <c r="J372" i="15"/>
  <c r="I372" i="15"/>
  <c r="K372" i="15"/>
  <c r="K155" i="15"/>
  <c r="J155" i="15"/>
  <c r="I155" i="15"/>
  <c r="I210" i="15"/>
  <c r="K210" i="15"/>
  <c r="J210" i="15"/>
  <c r="K228" i="15"/>
  <c r="J228" i="15"/>
  <c r="I228" i="15"/>
  <c r="I505" i="15"/>
  <c r="K505" i="15"/>
  <c r="J505" i="15"/>
  <c r="I252" i="15"/>
  <c r="K252" i="15"/>
  <c r="J252" i="15"/>
  <c r="K213" i="15"/>
  <c r="J213" i="15"/>
  <c r="I213" i="15"/>
  <c r="K125" i="15"/>
  <c r="J125" i="15"/>
  <c r="I125" i="15"/>
  <c r="I167" i="15"/>
  <c r="K167" i="15"/>
  <c r="J167" i="15"/>
  <c r="K469" i="15"/>
  <c r="J469" i="15"/>
  <c r="I469" i="15"/>
  <c r="K290" i="15"/>
  <c r="J290" i="15"/>
  <c r="I290" i="15"/>
  <c r="I527" i="15"/>
  <c r="K527" i="15"/>
  <c r="J527" i="15"/>
  <c r="K436" i="15"/>
  <c r="J436" i="15"/>
  <c r="I436" i="15"/>
  <c r="K211" i="15"/>
  <c r="J211" i="15"/>
  <c r="I211" i="15"/>
  <c r="K552" i="15"/>
  <c r="J552" i="15"/>
  <c r="I552" i="15"/>
  <c r="K293" i="15"/>
  <c r="J293" i="15"/>
  <c r="I293" i="15"/>
  <c r="K530" i="15"/>
  <c r="J530" i="15"/>
  <c r="I530" i="15"/>
  <c r="K215" i="15"/>
  <c r="J215" i="15"/>
  <c r="I215" i="15"/>
  <c r="K461" i="15"/>
  <c r="J461" i="15"/>
  <c r="I461" i="15"/>
  <c r="K117" i="15"/>
  <c r="J117" i="15"/>
  <c r="I117" i="15"/>
  <c r="I159" i="15"/>
  <c r="J159" i="15"/>
  <c r="K159" i="15"/>
  <c r="K95" i="15"/>
  <c r="J95" i="15"/>
  <c r="I95" i="15"/>
  <c r="K623" i="15"/>
  <c r="J623" i="15"/>
  <c r="I623" i="15"/>
  <c r="I299" i="15"/>
  <c r="K299" i="15"/>
  <c r="J299" i="15"/>
  <c r="K621" i="15"/>
  <c r="J621" i="15"/>
  <c r="I621" i="15"/>
  <c r="K570" i="15"/>
  <c r="J570" i="15"/>
  <c r="I570" i="15"/>
  <c r="J305" i="15"/>
  <c r="I305" i="15"/>
  <c r="K305" i="15"/>
  <c r="J370" i="15"/>
  <c r="I370" i="15"/>
  <c r="K370" i="15"/>
  <c r="K432" i="15"/>
  <c r="J432" i="15"/>
  <c r="I432" i="15"/>
  <c r="I619" i="15"/>
  <c r="K619" i="15"/>
  <c r="J619" i="15"/>
  <c r="K339" i="15"/>
  <c r="J339" i="15"/>
  <c r="I339" i="15"/>
  <c r="K495" i="15"/>
  <c r="J495" i="15"/>
  <c r="I495" i="15"/>
  <c r="K336" i="15"/>
  <c r="J336" i="15"/>
  <c r="I336" i="15"/>
  <c r="I556" i="15"/>
  <c r="J556" i="15"/>
  <c r="K556" i="15"/>
  <c r="I416" i="15"/>
  <c r="K416" i="15"/>
  <c r="J416" i="15"/>
  <c r="K104" i="15"/>
  <c r="I104" i="15"/>
  <c r="J104" i="15"/>
  <c r="I340" i="15"/>
  <c r="J340" i="15"/>
  <c r="K340" i="15"/>
  <c r="K418" i="15"/>
  <c r="J418" i="15"/>
  <c r="I418" i="15"/>
  <c r="K431" i="15"/>
  <c r="J431" i="15"/>
  <c r="I431" i="15"/>
  <c r="J609" i="15"/>
  <c r="I609" i="15"/>
  <c r="K609" i="15"/>
  <c r="E407" i="15"/>
  <c r="D407" i="15"/>
  <c r="C407" i="15"/>
  <c r="D283" i="15"/>
  <c r="C283" i="15"/>
  <c r="E283" i="15"/>
  <c r="E144" i="15"/>
  <c r="D144" i="15"/>
  <c r="C144" i="15"/>
  <c r="C240" i="15"/>
  <c r="E240" i="15"/>
  <c r="D240" i="15"/>
  <c r="E253" i="15"/>
  <c r="D253" i="15"/>
  <c r="C253" i="15"/>
  <c r="D164" i="15"/>
  <c r="C164" i="15"/>
  <c r="E164" i="15"/>
  <c r="E619" i="15"/>
  <c r="D619" i="15"/>
  <c r="C619" i="15"/>
  <c r="E170" i="15"/>
  <c r="D170" i="15"/>
  <c r="C170" i="15"/>
  <c r="D504" i="15"/>
  <c r="C504" i="15"/>
  <c r="E504" i="15"/>
  <c r="E173" i="15"/>
  <c r="D173" i="15"/>
  <c r="C173" i="15"/>
  <c r="E429" i="15"/>
  <c r="D429" i="15"/>
  <c r="C429" i="15"/>
  <c r="E620" i="15"/>
  <c r="D620" i="15"/>
  <c r="C620" i="15"/>
  <c r="E286" i="15"/>
  <c r="D286" i="15"/>
  <c r="C286" i="15"/>
  <c r="E186" i="15"/>
  <c r="D186" i="15"/>
  <c r="C186" i="15"/>
  <c r="D103" i="15"/>
  <c r="C103" i="15"/>
  <c r="E103" i="15"/>
  <c r="E156" i="15"/>
  <c r="D156" i="15"/>
  <c r="C156" i="15"/>
  <c r="E494" i="15"/>
  <c r="D494" i="15"/>
  <c r="C494" i="15"/>
  <c r="D101" i="15"/>
  <c r="C101" i="15"/>
  <c r="E101" i="15"/>
  <c r="D104" i="15"/>
  <c r="C104" i="15"/>
  <c r="E104" i="15"/>
  <c r="C375" i="15"/>
  <c r="E375" i="15"/>
  <c r="D375" i="15"/>
  <c r="C441" i="15"/>
  <c r="E441" i="15"/>
  <c r="D441" i="15"/>
  <c r="E613" i="15"/>
  <c r="D613" i="15"/>
  <c r="C613" i="15"/>
  <c r="C468" i="15"/>
  <c r="D468" i="15"/>
  <c r="E468" i="15"/>
  <c r="E252" i="15"/>
  <c r="D252" i="15"/>
  <c r="C252" i="15"/>
  <c r="D117" i="15"/>
  <c r="E117" i="15"/>
  <c r="C117" i="15"/>
  <c r="E92" i="15"/>
  <c r="D92" i="15"/>
  <c r="C92" i="15"/>
  <c r="D113" i="15"/>
  <c r="C113" i="15"/>
  <c r="E113" i="15"/>
  <c r="E401" i="15"/>
  <c r="C401" i="15"/>
  <c r="D401" i="15"/>
  <c r="E123" i="15"/>
  <c r="D123" i="15"/>
  <c r="C123" i="15"/>
  <c r="D630" i="15"/>
  <c r="C630" i="15"/>
  <c r="E630" i="15"/>
  <c r="E84" i="15"/>
  <c r="D84" i="15"/>
  <c r="C84" i="15"/>
  <c r="E180" i="15"/>
  <c r="D180" i="15"/>
  <c r="C180" i="15"/>
  <c r="E222" i="15"/>
  <c r="D222" i="15"/>
  <c r="C222" i="15"/>
  <c r="E339" i="15"/>
  <c r="D339" i="15"/>
  <c r="C339" i="15"/>
  <c r="E81" i="15"/>
  <c r="C81" i="15"/>
  <c r="D81" i="15"/>
  <c r="C366" i="15"/>
  <c r="E366" i="15"/>
  <c r="D366" i="15"/>
  <c r="E174" i="15"/>
  <c r="D174" i="15"/>
  <c r="C174" i="15"/>
  <c r="C553" i="15"/>
  <c r="D553" i="15"/>
  <c r="E553" i="15"/>
  <c r="C233" i="15"/>
  <c r="E233" i="15"/>
  <c r="D233" i="15"/>
  <c r="E158" i="15"/>
  <c r="D158" i="15"/>
  <c r="C158" i="15"/>
  <c r="C100" i="15"/>
  <c r="E100" i="15"/>
  <c r="D100" i="15"/>
  <c r="E527" i="15"/>
  <c r="D527" i="15"/>
  <c r="C527" i="15"/>
  <c r="O527" i="15" s="1"/>
  <c r="E248" i="15"/>
  <c r="D248" i="15"/>
  <c r="C248" i="15"/>
  <c r="C420" i="15"/>
  <c r="E420" i="15"/>
  <c r="D420" i="15"/>
  <c r="E437" i="15"/>
  <c r="D437" i="15"/>
  <c r="C437" i="15"/>
  <c r="E506" i="15"/>
  <c r="D506" i="15"/>
  <c r="C506" i="15"/>
  <c r="E485" i="15"/>
  <c r="D485" i="15"/>
  <c r="C485" i="15"/>
  <c r="E615" i="15"/>
  <c r="D615" i="15"/>
  <c r="C615" i="15"/>
  <c r="E291" i="15"/>
  <c r="D291" i="15"/>
  <c r="C291" i="15"/>
  <c r="E308" i="15"/>
  <c r="D308" i="15"/>
  <c r="C308" i="15"/>
  <c r="E481" i="15"/>
  <c r="D481" i="15"/>
  <c r="C481" i="15"/>
  <c r="C591" i="15"/>
  <c r="E591" i="15"/>
  <c r="D591" i="15"/>
  <c r="C434" i="15"/>
  <c r="E434" i="15"/>
  <c r="D434" i="15"/>
  <c r="E276" i="15"/>
  <c r="D276" i="15"/>
  <c r="C276" i="15"/>
  <c r="E337" i="15"/>
  <c r="D337" i="15"/>
  <c r="C337" i="15"/>
  <c r="C539" i="15"/>
  <c r="E539" i="15"/>
  <c r="D539" i="15"/>
  <c r="D234" i="15"/>
  <c r="C234" i="15"/>
  <c r="E234" i="15"/>
  <c r="E502" i="15"/>
  <c r="D502" i="15"/>
  <c r="C502" i="15"/>
  <c r="E165" i="15"/>
  <c r="D165" i="15"/>
  <c r="C165" i="15"/>
  <c r="E482" i="15"/>
  <c r="C482" i="15"/>
  <c r="D482" i="15"/>
  <c r="E555" i="15"/>
  <c r="D555" i="15"/>
  <c r="C555" i="15"/>
  <c r="E552" i="15"/>
  <c r="Q552" i="15" s="1"/>
  <c r="D552" i="15"/>
  <c r="C552" i="15"/>
  <c r="E311" i="15"/>
  <c r="D311" i="15"/>
  <c r="C311" i="15"/>
  <c r="E230" i="15"/>
  <c r="D230" i="15"/>
  <c r="C230" i="15"/>
  <c r="D549" i="15"/>
  <c r="C549" i="15"/>
  <c r="E549" i="15"/>
  <c r="E90" i="15"/>
  <c r="D90" i="15"/>
  <c r="C90" i="15"/>
  <c r="E181" i="15"/>
  <c r="D181" i="15"/>
  <c r="C181" i="15"/>
  <c r="C431" i="15"/>
  <c r="E431" i="15"/>
  <c r="Q431" i="15" s="1"/>
  <c r="D431" i="15"/>
  <c r="C469" i="15"/>
  <c r="O469" i="15" s="1"/>
  <c r="E469" i="15"/>
  <c r="D469" i="15"/>
  <c r="E557" i="15"/>
  <c r="D557" i="15"/>
  <c r="P557" i="15" s="1"/>
  <c r="C557" i="15"/>
  <c r="E360" i="15"/>
  <c r="D360" i="15"/>
  <c r="C360" i="15"/>
  <c r="E635" i="15"/>
  <c r="D635" i="15"/>
  <c r="C635" i="15"/>
  <c r="C111" i="15"/>
  <c r="E111" i="15"/>
  <c r="D111" i="15"/>
  <c r="E284" i="15"/>
  <c r="D284" i="15"/>
  <c r="C284" i="15"/>
  <c r="E218" i="15"/>
  <c r="D218" i="15"/>
  <c r="C218" i="15"/>
  <c r="E238" i="15"/>
  <c r="D238" i="15"/>
  <c r="C238" i="15"/>
  <c r="E411" i="15"/>
  <c r="D411" i="15"/>
  <c r="C411" i="15"/>
  <c r="C560" i="15"/>
  <c r="D560" i="15"/>
  <c r="E560" i="15"/>
  <c r="E86" i="15"/>
  <c r="D86" i="15"/>
  <c r="C86" i="15"/>
  <c r="K421" i="15"/>
  <c r="J421" i="15"/>
  <c r="I421" i="15"/>
  <c r="K282" i="15"/>
  <c r="J282" i="15"/>
  <c r="I282" i="15"/>
  <c r="K631" i="15"/>
  <c r="I631" i="15"/>
  <c r="J631" i="15"/>
  <c r="J602" i="15"/>
  <c r="I602" i="15"/>
  <c r="K602" i="15"/>
  <c r="K315" i="15"/>
  <c r="J315" i="15"/>
  <c r="I315" i="15"/>
  <c r="K491" i="15"/>
  <c r="J491" i="15"/>
  <c r="I491" i="15"/>
  <c r="K285" i="15"/>
  <c r="J285" i="15"/>
  <c r="I285" i="15"/>
  <c r="K548" i="15"/>
  <c r="J548" i="15"/>
  <c r="I548" i="15"/>
  <c r="K542" i="15"/>
  <c r="J542" i="15"/>
  <c r="I542" i="15"/>
  <c r="J146" i="15"/>
  <c r="I146" i="15"/>
  <c r="K146" i="15"/>
  <c r="K465" i="15"/>
  <c r="J465" i="15"/>
  <c r="I465" i="15"/>
  <c r="K398" i="15"/>
  <c r="J398" i="15"/>
  <c r="I398" i="15"/>
  <c r="I176" i="15"/>
  <c r="K176" i="15"/>
  <c r="J176" i="15"/>
  <c r="I500" i="15"/>
  <c r="K500" i="15"/>
  <c r="J500" i="15"/>
  <c r="J306" i="15"/>
  <c r="I306" i="15"/>
  <c r="K306" i="15"/>
  <c r="K287" i="15"/>
  <c r="J287" i="15"/>
  <c r="I287" i="15"/>
  <c r="K545" i="15"/>
  <c r="J545" i="15"/>
  <c r="I545" i="15"/>
  <c r="I188" i="15"/>
  <c r="J188" i="15"/>
  <c r="K188" i="15"/>
  <c r="K253" i="15"/>
  <c r="J253" i="15"/>
  <c r="I253" i="15"/>
  <c r="K229" i="15"/>
  <c r="J229" i="15"/>
  <c r="I229" i="15"/>
  <c r="K547" i="15"/>
  <c r="J547" i="15"/>
  <c r="I547" i="15"/>
  <c r="K99" i="15"/>
  <c r="J99" i="15"/>
  <c r="I99" i="15"/>
  <c r="K186" i="15"/>
  <c r="J186" i="15"/>
  <c r="I186" i="15"/>
  <c r="K364" i="15"/>
  <c r="J364" i="15"/>
  <c r="I364" i="15"/>
  <c r="K147" i="15"/>
  <c r="J147" i="15"/>
  <c r="I147" i="15"/>
  <c r="K271" i="15"/>
  <c r="J271" i="15"/>
  <c r="I271" i="15"/>
  <c r="I550" i="15"/>
  <c r="K550" i="15"/>
  <c r="J550" i="15"/>
  <c r="I154" i="15"/>
  <c r="K154" i="15"/>
  <c r="J154" i="15"/>
  <c r="I410" i="15"/>
  <c r="K410" i="15"/>
  <c r="J410" i="15"/>
  <c r="K427" i="15"/>
  <c r="J427" i="15"/>
  <c r="I427" i="15"/>
  <c r="K180" i="15"/>
  <c r="J180" i="15"/>
  <c r="I180" i="15"/>
  <c r="K504" i="15"/>
  <c r="J504" i="15"/>
  <c r="I504" i="15"/>
  <c r="J182" i="15"/>
  <c r="I182" i="15"/>
  <c r="K182" i="15"/>
  <c r="K314" i="15"/>
  <c r="J314" i="15"/>
  <c r="I314" i="15"/>
  <c r="K80" i="15"/>
  <c r="J80" i="15"/>
  <c r="I80" i="15"/>
  <c r="J347" i="15"/>
  <c r="I347" i="15"/>
  <c r="K347" i="15"/>
  <c r="K470" i="15"/>
  <c r="J470" i="15"/>
  <c r="I470" i="15"/>
  <c r="K171" i="15"/>
  <c r="J171" i="15"/>
  <c r="I171" i="15"/>
  <c r="I158" i="15"/>
  <c r="K158" i="15"/>
  <c r="J158" i="15"/>
  <c r="K126" i="15"/>
  <c r="J126" i="15"/>
  <c r="I126" i="15"/>
  <c r="K81" i="15"/>
  <c r="Q81" i="15" s="1"/>
  <c r="J81" i="15"/>
  <c r="I81" i="15"/>
  <c r="K212" i="15"/>
  <c r="J212" i="15"/>
  <c r="I212" i="15"/>
  <c r="K635" i="15"/>
  <c r="J635" i="15"/>
  <c r="I635" i="15"/>
  <c r="K368" i="15"/>
  <c r="J368" i="15"/>
  <c r="I368" i="15"/>
  <c r="K151" i="15"/>
  <c r="J151" i="15"/>
  <c r="I151" i="15"/>
  <c r="K478" i="15"/>
  <c r="J478" i="15"/>
  <c r="I478" i="15"/>
  <c r="K82" i="15"/>
  <c r="J82" i="15"/>
  <c r="I82" i="15"/>
  <c r="I360" i="15"/>
  <c r="K360" i="15"/>
  <c r="J360" i="15"/>
  <c r="K214" i="15"/>
  <c r="J214" i="15"/>
  <c r="I214" i="15"/>
  <c r="J358" i="15"/>
  <c r="I358" i="15"/>
  <c r="K358" i="15"/>
  <c r="E157" i="15"/>
  <c r="C157" i="15"/>
  <c r="D157" i="15"/>
  <c r="E488" i="15"/>
  <c r="D488" i="15"/>
  <c r="C488" i="15"/>
  <c r="E277" i="15"/>
  <c r="D277" i="15"/>
  <c r="C277" i="15"/>
  <c r="E529" i="15"/>
  <c r="D529" i="15"/>
  <c r="C529" i="15"/>
  <c r="E242" i="15"/>
  <c r="D242" i="15"/>
  <c r="C242" i="15"/>
  <c r="E416" i="15"/>
  <c r="D416" i="15"/>
  <c r="P416" i="15" s="1"/>
  <c r="C416" i="15"/>
  <c r="E208" i="15"/>
  <c r="D208" i="15"/>
  <c r="C208" i="15"/>
  <c r="C435" i="15"/>
  <c r="E435" i="15"/>
  <c r="D435" i="15"/>
  <c r="E472" i="15"/>
  <c r="D472" i="15"/>
  <c r="C472" i="15"/>
  <c r="C611" i="15"/>
  <c r="D611" i="15"/>
  <c r="E611" i="15"/>
  <c r="D343" i="15"/>
  <c r="C343" i="15"/>
  <c r="E343" i="15"/>
  <c r="E421" i="15"/>
  <c r="D421" i="15"/>
  <c r="P421" i="15" s="1"/>
  <c r="C421" i="15"/>
  <c r="C597" i="15"/>
  <c r="D597" i="15"/>
  <c r="E597" i="15"/>
  <c r="C604" i="15"/>
  <c r="D604" i="15"/>
  <c r="E604" i="15"/>
  <c r="E105" i="15"/>
  <c r="D105" i="15"/>
  <c r="C105" i="15"/>
  <c r="E616" i="15"/>
  <c r="D616" i="15"/>
  <c r="C616" i="15"/>
  <c r="K442" i="15"/>
  <c r="J442" i="15"/>
  <c r="I442" i="15"/>
  <c r="I276" i="15"/>
  <c r="K276" i="15"/>
  <c r="J276" i="15"/>
  <c r="K493" i="15"/>
  <c r="J493" i="15"/>
  <c r="I493" i="15"/>
  <c r="K341" i="15"/>
  <c r="J341" i="15"/>
  <c r="I341" i="15"/>
  <c r="K116" i="15"/>
  <c r="J116" i="15"/>
  <c r="I116" i="15"/>
  <c r="I357" i="15"/>
  <c r="K357" i="15"/>
  <c r="J357" i="15"/>
  <c r="K100" i="15"/>
  <c r="Q100" i="15" s="1"/>
  <c r="J100" i="15"/>
  <c r="I100" i="15"/>
  <c r="K622" i="15"/>
  <c r="J622" i="15"/>
  <c r="I622" i="15"/>
  <c r="K440" i="15"/>
  <c r="J440" i="15"/>
  <c r="I440" i="15"/>
  <c r="I166" i="15"/>
  <c r="K166" i="15"/>
  <c r="J166" i="15"/>
  <c r="K485" i="15"/>
  <c r="J485" i="15"/>
  <c r="I485" i="15"/>
  <c r="K233" i="15"/>
  <c r="J233" i="15"/>
  <c r="I233" i="15"/>
  <c r="K152" i="15"/>
  <c r="J152" i="15"/>
  <c r="I152" i="15"/>
  <c r="K300" i="15"/>
  <c r="J300" i="15"/>
  <c r="I300" i="15"/>
  <c r="I606" i="15"/>
  <c r="J606" i="15"/>
  <c r="K606" i="15"/>
  <c r="I499" i="15"/>
  <c r="J499" i="15"/>
  <c r="K499" i="15"/>
  <c r="J92" i="15"/>
  <c r="I92" i="15"/>
  <c r="O92" i="15" s="1"/>
  <c r="K92" i="15"/>
  <c r="K244" i="15"/>
  <c r="J244" i="15"/>
  <c r="I244" i="15"/>
  <c r="K274" i="15"/>
  <c r="J274" i="15"/>
  <c r="I274" i="15"/>
  <c r="K348" i="15"/>
  <c r="J348" i="15"/>
  <c r="I348" i="15"/>
  <c r="K312" i="15"/>
  <c r="J312" i="15"/>
  <c r="I312" i="15"/>
  <c r="I428" i="15"/>
  <c r="K428" i="15"/>
  <c r="J428" i="15"/>
  <c r="K118" i="15"/>
  <c r="J118" i="15"/>
  <c r="I118" i="15"/>
  <c r="I351" i="15"/>
  <c r="K351" i="15"/>
  <c r="J351" i="15"/>
  <c r="J177" i="15"/>
  <c r="I177" i="15"/>
  <c r="K177" i="15"/>
  <c r="K525" i="15"/>
  <c r="I525" i="15"/>
  <c r="J525" i="15"/>
  <c r="I437" i="15"/>
  <c r="K437" i="15"/>
  <c r="J437" i="15"/>
  <c r="K250" i="15"/>
  <c r="J250" i="15"/>
  <c r="I250" i="15"/>
  <c r="K291" i="15"/>
  <c r="J291" i="15"/>
  <c r="I291" i="15"/>
  <c r="I303" i="15"/>
  <c r="J303" i="15"/>
  <c r="K303" i="15"/>
  <c r="K611" i="15"/>
  <c r="J611" i="15"/>
  <c r="I611" i="15"/>
  <c r="O611" i="15" s="1"/>
  <c r="K567" i="15"/>
  <c r="J567" i="15"/>
  <c r="I567" i="15"/>
  <c r="K273" i="15"/>
  <c r="J273" i="15"/>
  <c r="I273" i="15"/>
  <c r="J304" i="15"/>
  <c r="I304" i="15"/>
  <c r="K304" i="15"/>
  <c r="K110" i="15"/>
  <c r="J110" i="15"/>
  <c r="I110" i="15"/>
  <c r="K157" i="15"/>
  <c r="Q157" i="15" s="1"/>
  <c r="J157" i="15"/>
  <c r="I157" i="15"/>
  <c r="J412" i="15"/>
  <c r="I412" i="15"/>
  <c r="K412" i="15"/>
  <c r="K503" i="15"/>
  <c r="J503" i="15"/>
  <c r="I503" i="15"/>
  <c r="O503" i="15" s="1"/>
  <c r="K243" i="15"/>
  <c r="J243" i="15"/>
  <c r="I243" i="15"/>
  <c r="K397" i="15"/>
  <c r="I397" i="15"/>
  <c r="J397" i="15"/>
  <c r="K217" i="15"/>
  <c r="J217" i="15"/>
  <c r="I217" i="15"/>
  <c r="I101" i="15"/>
  <c r="K101" i="15"/>
  <c r="Q101" i="15" s="1"/>
  <c r="J101" i="15"/>
  <c r="K492" i="15"/>
  <c r="J492" i="15"/>
  <c r="I492" i="15"/>
  <c r="J98" i="15"/>
  <c r="I98" i="15"/>
  <c r="K98" i="15"/>
  <c r="K441" i="15"/>
  <c r="J441" i="15"/>
  <c r="I441" i="15"/>
  <c r="K496" i="15"/>
  <c r="J496" i="15"/>
  <c r="I496" i="15"/>
  <c r="K377" i="15"/>
  <c r="J377" i="15"/>
  <c r="I377" i="15"/>
  <c r="I102" i="15"/>
  <c r="K102" i="15"/>
  <c r="J102" i="15"/>
  <c r="K338" i="15"/>
  <c r="J338" i="15"/>
  <c r="I338" i="15"/>
  <c r="I555" i="15"/>
  <c r="J555" i="15"/>
  <c r="K555" i="15"/>
  <c r="J399" i="15"/>
  <c r="I399" i="15"/>
  <c r="K399" i="15"/>
  <c r="D217" i="15"/>
  <c r="C217" i="15"/>
  <c r="E217" i="15"/>
  <c r="C82" i="15"/>
  <c r="E82" i="15"/>
  <c r="D82" i="15"/>
  <c r="E463" i="15"/>
  <c r="D463" i="15"/>
  <c r="C463" i="15"/>
  <c r="E439" i="15"/>
  <c r="D439" i="15"/>
  <c r="C439" i="15"/>
  <c r="E480" i="15"/>
  <c r="Q480" i="15" s="1"/>
  <c r="D480" i="15"/>
  <c r="P480" i="15" s="1"/>
  <c r="C480" i="15"/>
  <c r="O480" i="15" s="1"/>
  <c r="E505" i="15"/>
  <c r="Q505" i="15" s="1"/>
  <c r="D505" i="15"/>
  <c r="P505" i="15" s="1"/>
  <c r="C505" i="15"/>
  <c r="C346" i="15"/>
  <c r="E346" i="15"/>
  <c r="D346" i="15"/>
  <c r="D436" i="15"/>
  <c r="P436" i="15" s="1"/>
  <c r="C436" i="15"/>
  <c r="E436" i="15"/>
  <c r="E595" i="15"/>
  <c r="E634" i="15"/>
  <c r="D634" i="15"/>
  <c r="C634" i="15"/>
  <c r="D548" i="15"/>
  <c r="C548" i="15"/>
  <c r="E548" i="15"/>
  <c r="E88" i="15"/>
  <c r="D88" i="15"/>
  <c r="C88" i="15"/>
  <c r="C239" i="15"/>
  <c r="E239" i="15"/>
  <c r="D239" i="15"/>
  <c r="D216" i="15"/>
  <c r="C216" i="15"/>
  <c r="E216" i="15"/>
  <c r="E566" i="15"/>
  <c r="D566" i="15"/>
  <c r="C566" i="15"/>
  <c r="E219" i="15"/>
  <c r="D219" i="15"/>
  <c r="C219" i="15"/>
  <c r="C362" i="15"/>
  <c r="E362" i="15"/>
  <c r="D362" i="15"/>
  <c r="E473" i="15"/>
  <c r="C473" i="15"/>
  <c r="D473" i="15"/>
  <c r="E500" i="15"/>
  <c r="Q500" i="15" s="1"/>
  <c r="D500" i="15"/>
  <c r="P500" i="15" s="1"/>
  <c r="C500" i="15"/>
  <c r="C530" i="15"/>
  <c r="O530" i="15" s="1"/>
  <c r="E530" i="15"/>
  <c r="D530" i="15"/>
  <c r="P530" i="15" s="1"/>
  <c r="E304" i="15"/>
  <c r="D304" i="15"/>
  <c r="C304" i="15"/>
  <c r="E609" i="15"/>
  <c r="Q609" i="15" s="1"/>
  <c r="D609" i="15"/>
  <c r="C609" i="15"/>
  <c r="E603" i="15"/>
  <c r="C603" i="15"/>
  <c r="D603" i="15"/>
  <c r="E499" i="15"/>
  <c r="D499" i="15"/>
  <c r="C499" i="15"/>
  <c r="D118" i="15"/>
  <c r="E118" i="15"/>
  <c r="C118" i="15"/>
  <c r="E496" i="15"/>
  <c r="D496" i="15"/>
  <c r="C496" i="15"/>
  <c r="E243" i="15"/>
  <c r="D243" i="15"/>
  <c r="C243" i="15"/>
  <c r="O243" i="15" s="1"/>
  <c r="E415" i="15"/>
  <c r="D415" i="15"/>
  <c r="C415" i="15"/>
  <c r="C223" i="15"/>
  <c r="E223" i="15"/>
  <c r="D223" i="15"/>
  <c r="E185" i="15"/>
  <c r="D185" i="15"/>
  <c r="C185" i="15"/>
  <c r="E342" i="15"/>
  <c r="D342" i="15"/>
  <c r="C342" i="15"/>
  <c r="E114" i="15"/>
  <c r="D114" i="15"/>
  <c r="C114" i="15"/>
  <c r="C225" i="15"/>
  <c r="E225" i="15"/>
  <c r="D225" i="15"/>
  <c r="C272" i="15"/>
  <c r="E272" i="15"/>
  <c r="D272" i="15"/>
  <c r="E167" i="15"/>
  <c r="D167" i="15"/>
  <c r="C167" i="15"/>
  <c r="I568" i="15"/>
  <c r="K568" i="15"/>
  <c r="J568" i="15"/>
  <c r="K625" i="15"/>
  <c r="J625" i="15"/>
  <c r="I625" i="15"/>
  <c r="K343" i="15"/>
  <c r="J343" i="15"/>
  <c r="I343" i="15"/>
  <c r="I361" i="15"/>
  <c r="K361" i="15"/>
  <c r="J361" i="15"/>
  <c r="K600" i="15"/>
  <c r="J600" i="15"/>
  <c r="I600" i="15"/>
  <c r="K87" i="15"/>
  <c r="J87" i="15"/>
  <c r="I87" i="15"/>
  <c r="K433" i="15"/>
  <c r="J433" i="15"/>
  <c r="I433" i="15"/>
  <c r="K242" i="15"/>
  <c r="J242" i="15"/>
  <c r="I242" i="15"/>
  <c r="K423" i="15"/>
  <c r="J423" i="15"/>
  <c r="I423" i="15"/>
  <c r="K224" i="15"/>
  <c r="J224" i="15"/>
  <c r="I224" i="15"/>
  <c r="K283" i="15"/>
  <c r="J283" i="15"/>
  <c r="I283" i="15"/>
  <c r="K113" i="15"/>
  <c r="J113" i="15"/>
  <c r="I113" i="15"/>
  <c r="I528" i="15"/>
  <c r="J528" i="15"/>
  <c r="K528" i="15"/>
  <c r="K111" i="15"/>
  <c r="J111" i="15"/>
  <c r="I111" i="15"/>
  <c r="K466" i="15"/>
  <c r="J466" i="15"/>
  <c r="I466" i="15"/>
  <c r="K240" i="15"/>
  <c r="J240" i="15"/>
  <c r="I240" i="15"/>
  <c r="I543" i="15"/>
  <c r="K543" i="15"/>
  <c r="J543" i="15"/>
  <c r="J346" i="15"/>
  <c r="I346" i="15"/>
  <c r="K346" i="15"/>
  <c r="I498" i="15"/>
  <c r="K498" i="15"/>
  <c r="J498" i="15"/>
  <c r="K540" i="15"/>
  <c r="J540" i="15"/>
  <c r="I540" i="15"/>
  <c r="K209" i="15"/>
  <c r="J209" i="15"/>
  <c r="I209" i="15"/>
  <c r="K93" i="15"/>
  <c r="J93" i="15"/>
  <c r="I93" i="15"/>
  <c r="J124" i="15"/>
  <c r="I124" i="15"/>
  <c r="K124" i="15"/>
  <c r="J161" i="15"/>
  <c r="I161" i="15"/>
  <c r="K161" i="15"/>
  <c r="K88" i="15"/>
  <c r="Q88" i="15" s="1"/>
  <c r="J88" i="15"/>
  <c r="I88" i="15"/>
  <c r="K251" i="15"/>
  <c r="J251" i="15"/>
  <c r="I251" i="15"/>
  <c r="J292" i="15"/>
  <c r="I292" i="15"/>
  <c r="K292" i="15"/>
  <c r="I96" i="15"/>
  <c r="K96" i="15"/>
  <c r="J96" i="15"/>
  <c r="I174" i="15"/>
  <c r="J174" i="15"/>
  <c r="P174" i="15" s="1"/>
  <c r="K174" i="15"/>
  <c r="K490" i="15"/>
  <c r="J490" i="15"/>
  <c r="I490" i="15"/>
  <c r="K532" i="15"/>
  <c r="J532" i="15"/>
  <c r="I532" i="15"/>
  <c r="K531" i="15"/>
  <c r="J531" i="15"/>
  <c r="I531" i="15"/>
  <c r="K414" i="15"/>
  <c r="I414" i="15"/>
  <c r="J414" i="15"/>
  <c r="K474" i="15"/>
  <c r="J474" i="15"/>
  <c r="I474" i="15"/>
  <c r="J345" i="15"/>
  <c r="I345" i="15"/>
  <c r="K345" i="15"/>
  <c r="J114" i="15"/>
  <c r="K114" i="15"/>
  <c r="I114" i="15"/>
  <c r="O114" i="15" s="1"/>
  <c r="K316" i="15"/>
  <c r="J316" i="15"/>
  <c r="I316" i="15"/>
  <c r="K120" i="15"/>
  <c r="J120" i="15"/>
  <c r="I120" i="15"/>
  <c r="K415" i="15"/>
  <c r="J415" i="15"/>
  <c r="I415" i="15"/>
  <c r="K475" i="15"/>
  <c r="J475" i="15"/>
  <c r="I475" i="15"/>
  <c r="K221" i="15"/>
  <c r="J221" i="15"/>
  <c r="I221" i="15"/>
  <c r="K108" i="15"/>
  <c r="J108" i="15"/>
  <c r="I108" i="15"/>
  <c r="K296" i="15"/>
  <c r="J296" i="15"/>
  <c r="I296" i="15"/>
  <c r="K220" i="15"/>
  <c r="J220" i="15"/>
  <c r="I220" i="15"/>
  <c r="K476" i="15"/>
  <c r="J476" i="15"/>
  <c r="I476" i="15"/>
  <c r="K144" i="15"/>
  <c r="Q144" i="15" s="1"/>
  <c r="J144" i="15"/>
  <c r="I144" i="15"/>
  <c r="K462" i="15"/>
  <c r="J462" i="15"/>
  <c r="I462" i="15"/>
  <c r="K473" i="15"/>
  <c r="J473" i="15"/>
  <c r="I473" i="15"/>
  <c r="K616" i="15"/>
  <c r="Q616" i="15" s="1"/>
  <c r="J616" i="15"/>
  <c r="I616" i="15"/>
  <c r="K615" i="15"/>
  <c r="J615" i="15"/>
  <c r="I615" i="15"/>
  <c r="K614" i="15"/>
  <c r="J614" i="15"/>
  <c r="I614" i="15"/>
  <c r="E221" i="15"/>
  <c r="D221" i="15"/>
  <c r="C221" i="15"/>
  <c r="O221" i="15" s="1"/>
  <c r="E491" i="15"/>
  <c r="D491" i="15"/>
  <c r="C491" i="15"/>
  <c r="C379" i="15"/>
  <c r="E379" i="15"/>
  <c r="D379" i="15"/>
  <c r="C150" i="15"/>
  <c r="E150" i="15"/>
  <c r="D150" i="15"/>
  <c r="C358" i="15"/>
  <c r="E358" i="15"/>
  <c r="D358" i="15"/>
  <c r="E405" i="15"/>
  <c r="D405" i="15"/>
  <c r="C405" i="15"/>
  <c r="D108" i="15"/>
  <c r="E108" i="15"/>
  <c r="C108" i="15"/>
  <c r="E296" i="15"/>
  <c r="D296" i="15"/>
  <c r="C296" i="15"/>
  <c r="D215" i="15"/>
  <c r="C215" i="15"/>
  <c r="E215" i="15"/>
  <c r="E563" i="15"/>
  <c r="D563" i="15"/>
  <c r="C563" i="15"/>
  <c r="E314" i="15"/>
  <c r="Q314" i="15" s="1"/>
  <c r="D314" i="15"/>
  <c r="P314" i="15" s="1"/>
  <c r="C314" i="15"/>
  <c r="D251" i="15"/>
  <c r="C251" i="15"/>
  <c r="E251" i="15"/>
  <c r="C231" i="15"/>
  <c r="E231" i="15"/>
  <c r="D231" i="15"/>
  <c r="D187" i="15"/>
  <c r="C187" i="15"/>
  <c r="E187" i="15"/>
  <c r="E355" i="15"/>
  <c r="C355" i="15"/>
  <c r="D355" i="15"/>
  <c r="C281" i="15"/>
  <c r="E281" i="15"/>
  <c r="D281" i="15"/>
  <c r="E528" i="15"/>
  <c r="D528" i="15"/>
  <c r="C528" i="15"/>
  <c r="E354" i="15"/>
  <c r="D354" i="15"/>
  <c r="C354" i="15"/>
  <c r="E87" i="15"/>
  <c r="D87" i="15"/>
  <c r="C87" i="15"/>
  <c r="D432" i="15"/>
  <c r="C432" i="15"/>
  <c r="E432" i="15"/>
  <c r="E608" i="15"/>
  <c r="D608" i="15"/>
  <c r="C608" i="15"/>
  <c r="C533" i="15"/>
  <c r="D533" i="15"/>
  <c r="E533" i="15"/>
  <c r="D363" i="15"/>
  <c r="C363" i="15"/>
  <c r="E363" i="15"/>
  <c r="D289" i="15"/>
  <c r="C289" i="15"/>
  <c r="E289" i="15"/>
  <c r="C148" i="15"/>
  <c r="E148" i="15"/>
  <c r="D148" i="15"/>
  <c r="E353" i="15"/>
  <c r="D353" i="15"/>
  <c r="C353" i="15"/>
  <c r="E94" i="15"/>
  <c r="D94" i="15"/>
  <c r="C94" i="15"/>
  <c r="E245" i="15"/>
  <c r="D245" i="15"/>
  <c r="C245" i="15"/>
  <c r="E107" i="15"/>
  <c r="D107" i="15"/>
  <c r="C107" i="15"/>
  <c r="E213" i="15"/>
  <c r="D213" i="15"/>
  <c r="C213" i="15"/>
  <c r="C152" i="15"/>
  <c r="E152" i="15"/>
  <c r="D152" i="15"/>
  <c r="E106" i="15"/>
  <c r="D106" i="15"/>
  <c r="C106" i="15"/>
  <c r="E210" i="15"/>
  <c r="D210" i="15"/>
  <c r="C210" i="15"/>
  <c r="O210" i="15" s="1"/>
  <c r="E372" i="15"/>
  <c r="D372" i="15"/>
  <c r="C372" i="15"/>
  <c r="O372" i="15" s="1"/>
  <c r="D350" i="15"/>
  <c r="C350" i="15"/>
  <c r="E350" i="15"/>
  <c r="D461" i="15"/>
  <c r="P461" i="15" s="1"/>
  <c r="C461" i="15"/>
  <c r="O461" i="15" s="1"/>
  <c r="E461" i="15"/>
  <c r="E617" i="15"/>
  <c r="C617" i="15"/>
  <c r="D617" i="15"/>
  <c r="E614" i="15"/>
  <c r="D614" i="15"/>
  <c r="C614" i="15"/>
  <c r="E462" i="15"/>
  <c r="D462" i="15"/>
  <c r="C462" i="15"/>
  <c r="E305" i="15"/>
  <c r="Q305" i="15" s="1"/>
  <c r="D305" i="15"/>
  <c r="C305" i="15"/>
  <c r="E408" i="15"/>
  <c r="D408" i="15"/>
  <c r="C408" i="15"/>
  <c r="E166" i="15"/>
  <c r="D166" i="15"/>
  <c r="C166" i="15"/>
  <c r="E551" i="15"/>
  <c r="D551" i="15"/>
  <c r="C551" i="15"/>
  <c r="E303" i="15"/>
  <c r="D303" i="15"/>
  <c r="C303" i="15"/>
  <c r="O303" i="15" s="1"/>
  <c r="E270" i="15"/>
  <c r="D270" i="15"/>
  <c r="C270" i="15"/>
  <c r="E493" i="15"/>
  <c r="Q493" i="15" s="1"/>
  <c r="D493" i="15"/>
  <c r="P493" i="15" s="1"/>
  <c r="C493" i="15"/>
  <c r="C95" i="15"/>
  <c r="E95" i="15"/>
  <c r="D95" i="15"/>
  <c r="C232" i="15"/>
  <c r="E232" i="15"/>
  <c r="D232" i="15"/>
  <c r="D423" i="15"/>
  <c r="C423" i="15"/>
  <c r="E423" i="15"/>
  <c r="D599" i="15"/>
  <c r="C599" i="15"/>
  <c r="E599" i="15"/>
  <c r="D275" i="15"/>
  <c r="C275" i="15"/>
  <c r="E275" i="15"/>
  <c r="E235" i="15"/>
  <c r="D235" i="15"/>
  <c r="C235" i="15"/>
  <c r="E85" i="15"/>
  <c r="D85" i="15"/>
  <c r="C85" i="15"/>
  <c r="E182" i="15"/>
  <c r="D182" i="15"/>
  <c r="C182" i="15"/>
  <c r="E126" i="15"/>
  <c r="D126" i="15"/>
  <c r="C126" i="15"/>
  <c r="C474" i="15"/>
  <c r="E474" i="15"/>
  <c r="Q474" i="15" s="1"/>
  <c r="D474" i="15"/>
  <c r="E246" i="15"/>
  <c r="D246" i="15"/>
  <c r="C246" i="15"/>
  <c r="E418" i="15"/>
  <c r="D418" i="15"/>
  <c r="P418" i="15" s="1"/>
  <c r="C418" i="15"/>
  <c r="O418" i="15" s="1"/>
  <c r="E464" i="15"/>
  <c r="D464" i="15"/>
  <c r="C464" i="15"/>
  <c r="D547" i="15"/>
  <c r="C547" i="15"/>
  <c r="E547" i="15"/>
  <c r="Q547" i="15" s="1"/>
  <c r="C478" i="15"/>
  <c r="E478" i="15"/>
  <c r="D478" i="15"/>
  <c r="E550" i="15"/>
  <c r="D550" i="15"/>
  <c r="C550" i="15"/>
  <c r="D244" i="15"/>
  <c r="C244" i="15"/>
  <c r="E244" i="15"/>
  <c r="D413" i="15"/>
  <c r="C413" i="15"/>
  <c r="E413" i="15"/>
  <c r="E398" i="15"/>
  <c r="D398" i="15"/>
  <c r="C398" i="15"/>
  <c r="E159" i="15"/>
  <c r="D159" i="15"/>
  <c r="C159" i="15"/>
  <c r="E146" i="15"/>
  <c r="D146" i="15"/>
  <c r="C146" i="15"/>
  <c r="D526" i="15"/>
  <c r="C526" i="15"/>
  <c r="E526" i="15"/>
  <c r="C369" i="15"/>
  <c r="E369" i="15"/>
  <c r="D369" i="15"/>
  <c r="E292" i="15"/>
  <c r="D292" i="15"/>
  <c r="C292" i="15"/>
  <c r="E189" i="15"/>
  <c r="D189" i="15"/>
  <c r="C189" i="15"/>
  <c r="E237" i="15"/>
  <c r="D237" i="15"/>
  <c r="C237" i="15"/>
  <c r="E409" i="15"/>
  <c r="D409" i="15"/>
  <c r="C409" i="15"/>
  <c r="C282" i="15"/>
  <c r="E282" i="15"/>
  <c r="D282" i="15"/>
  <c r="E490" i="15"/>
  <c r="D490" i="15"/>
  <c r="C490" i="15"/>
  <c r="E340" i="15"/>
  <c r="D340" i="15"/>
  <c r="C340" i="15"/>
  <c r="D470" i="15"/>
  <c r="P470" i="15" s="1"/>
  <c r="C470" i="15"/>
  <c r="E470" i="15"/>
  <c r="E98" i="15"/>
  <c r="D98" i="15"/>
  <c r="C98" i="15"/>
  <c r="E561" i="15"/>
  <c r="D561" i="15"/>
  <c r="C561" i="15"/>
  <c r="D487" i="15"/>
  <c r="C487" i="15"/>
  <c r="E487" i="15"/>
  <c r="D149" i="15"/>
  <c r="E149" i="15"/>
  <c r="C149" i="15"/>
  <c r="E489" i="15"/>
  <c r="D489" i="15"/>
  <c r="C489" i="15"/>
  <c r="E220" i="15"/>
  <c r="D220" i="15"/>
  <c r="C220" i="15"/>
  <c r="E310" i="15"/>
  <c r="D310" i="15"/>
  <c r="C310" i="15"/>
  <c r="E483" i="15"/>
  <c r="D483" i="15"/>
  <c r="C483" i="15"/>
  <c r="C151" i="15"/>
  <c r="E151" i="15"/>
  <c r="D151" i="15"/>
  <c r="E486" i="15"/>
  <c r="C486" i="15"/>
  <c r="D486" i="15"/>
  <c r="C336" i="15"/>
  <c r="O336" i="15" s="1"/>
  <c r="E336" i="15"/>
  <c r="Q336" i="15" s="1"/>
  <c r="D336" i="15"/>
  <c r="P336" i="15" s="1"/>
  <c r="E306" i="15"/>
  <c r="Q306" i="15" s="1"/>
  <c r="D306" i="15"/>
  <c r="P306" i="15" s="1"/>
  <c r="C306" i="15"/>
  <c r="E564" i="15"/>
  <c r="D564" i="15"/>
  <c r="C564" i="15"/>
  <c r="E93" i="15"/>
  <c r="D93" i="15"/>
  <c r="C93" i="15"/>
  <c r="C370" i="15"/>
  <c r="O370" i="15" s="1"/>
  <c r="E370" i="15"/>
  <c r="D370" i="15"/>
  <c r="P370" i="15" s="1"/>
  <c r="E544" i="15"/>
  <c r="D544" i="15"/>
  <c r="C544" i="15"/>
  <c r="D396" i="15"/>
  <c r="C396" i="15"/>
  <c r="E396" i="15"/>
  <c r="E410" i="15"/>
  <c r="Q410" i="15" s="1"/>
  <c r="D410" i="15"/>
  <c r="C410" i="15"/>
  <c r="O410" i="15" s="1"/>
  <c r="E403" i="15"/>
  <c r="D403" i="15"/>
  <c r="C403" i="15"/>
  <c r="E559" i="15"/>
  <c r="D559" i="15"/>
  <c r="C559" i="15"/>
  <c r="D316" i="15"/>
  <c r="C316" i="15"/>
  <c r="E316" i="15"/>
  <c r="D348" i="15"/>
  <c r="C348" i="15"/>
  <c r="E348" i="15"/>
  <c r="E184" i="15"/>
  <c r="D184" i="15"/>
  <c r="C184" i="15"/>
  <c r="E419" i="15"/>
  <c r="D419" i="15"/>
  <c r="C419" i="15"/>
  <c r="D373" i="15"/>
  <c r="C373" i="15"/>
  <c r="E373" i="15"/>
  <c r="D96" i="15"/>
  <c r="C96" i="15"/>
  <c r="E96" i="15"/>
  <c r="E313" i="15"/>
  <c r="D313" i="15"/>
  <c r="C313" i="15"/>
  <c r="E399" i="15"/>
  <c r="D399" i="15"/>
  <c r="P399" i="15" s="1"/>
  <c r="C399" i="15"/>
  <c r="O399" i="15" s="1"/>
  <c r="E307" i="15"/>
  <c r="D307" i="15"/>
  <c r="C307" i="15"/>
  <c r="D333" i="15"/>
  <c r="C333" i="15"/>
  <c r="E333" i="15"/>
  <c r="D371" i="15"/>
  <c r="C371" i="15"/>
  <c r="E371" i="15"/>
  <c r="E241" i="15"/>
  <c r="C241" i="15"/>
  <c r="D241" i="15"/>
  <c r="E80" i="15"/>
  <c r="D80" i="15"/>
  <c r="C80" i="15"/>
  <c r="E168" i="15"/>
  <c r="D168" i="15"/>
  <c r="C168" i="15"/>
  <c r="C624" i="15"/>
  <c r="O624" i="15" s="1"/>
  <c r="E624" i="15"/>
  <c r="D624" i="15"/>
  <c r="P624" i="15" s="1"/>
  <c r="D598" i="15"/>
  <c r="C598" i="15"/>
  <c r="E598" i="15"/>
  <c r="E627" i="15"/>
  <c r="D627" i="15"/>
  <c r="C627" i="15"/>
  <c r="C631" i="15"/>
  <c r="E631" i="15"/>
  <c r="Q631" i="15" s="1"/>
  <c r="E425" i="15"/>
  <c r="D425" i="15"/>
  <c r="C425" i="15"/>
  <c r="E537" i="15"/>
  <c r="D537" i="15"/>
  <c r="C537" i="15"/>
  <c r="E357" i="15"/>
  <c r="D357" i="15"/>
  <c r="C357" i="15"/>
  <c r="C541" i="15"/>
  <c r="E541" i="15"/>
  <c r="D541" i="15"/>
  <c r="P541" i="15" s="1"/>
  <c r="E404" i="15"/>
  <c r="C404" i="15"/>
  <c r="D404" i="15"/>
  <c r="E412" i="15"/>
  <c r="D412" i="15"/>
  <c r="P412" i="15" s="1"/>
  <c r="C412" i="15"/>
  <c r="O412" i="15" s="1"/>
  <c r="K121" i="15"/>
  <c r="J121" i="15"/>
  <c r="I121" i="15"/>
  <c r="K163" i="15"/>
  <c r="J163" i="15"/>
  <c r="I163" i="15"/>
  <c r="O163" i="15" s="1"/>
  <c r="J85" i="15"/>
  <c r="I85" i="15"/>
  <c r="K85" i="15"/>
  <c r="I103" i="15"/>
  <c r="K103" i="15"/>
  <c r="J103" i="15"/>
  <c r="P103" i="15" s="1"/>
  <c r="J402" i="15"/>
  <c r="I402" i="15"/>
  <c r="K402" i="15"/>
  <c r="I608" i="15"/>
  <c r="J608" i="15"/>
  <c r="K608" i="15"/>
  <c r="I407" i="15"/>
  <c r="K407" i="15"/>
  <c r="J407" i="15"/>
  <c r="I506" i="15"/>
  <c r="K506" i="15"/>
  <c r="J506" i="15"/>
  <c r="K288" i="15"/>
  <c r="J288" i="15"/>
  <c r="I288" i="15"/>
  <c r="I344" i="15"/>
  <c r="K344" i="15"/>
  <c r="J344" i="15"/>
  <c r="K248" i="15"/>
  <c r="J248" i="15"/>
  <c r="I248" i="15"/>
  <c r="K294" i="15"/>
  <c r="J294" i="15"/>
  <c r="I294" i="15"/>
  <c r="J627" i="15"/>
  <c r="I627" i="15"/>
  <c r="K627" i="15"/>
  <c r="K187" i="15"/>
  <c r="J187" i="15"/>
  <c r="I187" i="15"/>
  <c r="K379" i="15"/>
  <c r="I379" i="15"/>
  <c r="J379" i="15"/>
  <c r="K404" i="15"/>
  <c r="J404" i="15"/>
  <c r="I404" i="15"/>
  <c r="K486" i="15"/>
  <c r="J486" i="15"/>
  <c r="I486" i="15"/>
  <c r="K90" i="15"/>
  <c r="I90" i="15"/>
  <c r="O90" i="15" s="1"/>
  <c r="J90" i="15"/>
  <c r="I335" i="15"/>
  <c r="K335" i="15"/>
  <c r="J335" i="15"/>
  <c r="I122" i="15"/>
  <c r="K122" i="15"/>
  <c r="J122" i="15"/>
  <c r="I561" i="15"/>
  <c r="K561" i="15"/>
  <c r="J561" i="15"/>
  <c r="K467" i="15"/>
  <c r="J467" i="15"/>
  <c r="I467" i="15"/>
  <c r="J558" i="15"/>
  <c r="I558" i="15"/>
  <c r="K558" i="15"/>
  <c r="I349" i="15"/>
  <c r="K349" i="15"/>
  <c r="J349" i="15"/>
  <c r="K363" i="15"/>
  <c r="J363" i="15"/>
  <c r="I363" i="15"/>
  <c r="K313" i="15"/>
  <c r="J313" i="15"/>
  <c r="I313" i="15"/>
  <c r="K378" i="15"/>
  <c r="J378" i="15"/>
  <c r="I378" i="15"/>
  <c r="K563" i="15"/>
  <c r="J563" i="15"/>
  <c r="I563" i="15"/>
  <c r="K352" i="15"/>
  <c r="J352" i="15"/>
  <c r="I352" i="15"/>
  <c r="I375" i="15"/>
  <c r="J375" i="15"/>
  <c r="K375" i="15"/>
  <c r="K373" i="15"/>
  <c r="J373" i="15"/>
  <c r="I373" i="15"/>
  <c r="K356" i="15"/>
  <c r="J356" i="15"/>
  <c r="I356" i="15"/>
  <c r="K553" i="15"/>
  <c r="J553" i="15"/>
  <c r="I553" i="15"/>
  <c r="I245" i="15"/>
  <c r="K245" i="15"/>
  <c r="J245" i="15"/>
  <c r="J551" i="15"/>
  <c r="I551" i="15"/>
  <c r="K551" i="15"/>
  <c r="K112" i="15"/>
  <c r="J112" i="15"/>
  <c r="I112" i="15"/>
  <c r="K234" i="15"/>
  <c r="J234" i="15"/>
  <c r="I234" i="15"/>
  <c r="I310" i="15"/>
  <c r="K310" i="15"/>
  <c r="J310" i="15"/>
  <c r="K307" i="15"/>
  <c r="J307" i="15"/>
  <c r="I307" i="15"/>
  <c r="J544" i="15"/>
  <c r="I544" i="15"/>
  <c r="O544" i="15" s="1"/>
  <c r="K544" i="15"/>
  <c r="J366" i="15"/>
  <c r="I366" i="15"/>
  <c r="K366" i="15"/>
  <c r="K246" i="15"/>
  <c r="J246" i="15"/>
  <c r="I246" i="15"/>
  <c r="K236" i="15"/>
  <c r="J236" i="15"/>
  <c r="I236" i="15"/>
  <c r="K178" i="15"/>
  <c r="J178" i="15"/>
  <c r="I178" i="15"/>
  <c r="K109" i="15"/>
  <c r="J109" i="15"/>
  <c r="I109" i="15"/>
  <c r="K524" i="15"/>
  <c r="J524" i="15"/>
  <c r="I524" i="15"/>
  <c r="K281" i="15"/>
  <c r="J281" i="15"/>
  <c r="I281" i="15"/>
  <c r="K185" i="15"/>
  <c r="Q185" i="15" s="1"/>
  <c r="J185" i="15"/>
  <c r="P185" i="15" s="1"/>
  <c r="I185" i="15"/>
  <c r="K164" i="15"/>
  <c r="J164" i="15"/>
  <c r="I164" i="15"/>
  <c r="K173" i="15"/>
  <c r="I173" i="15"/>
  <c r="J173" i="15"/>
  <c r="K162" i="15"/>
  <c r="Q162" i="15" s="1"/>
  <c r="J162" i="15"/>
  <c r="P162" i="15" s="1"/>
  <c r="I162" i="15"/>
  <c r="O162" i="15" s="1"/>
  <c r="D406" i="15"/>
  <c r="C406" i="15"/>
  <c r="E406" i="15"/>
  <c r="C567" i="15"/>
  <c r="D567" i="15"/>
  <c r="E567" i="15"/>
  <c r="E538" i="15"/>
  <c r="D538" i="15"/>
  <c r="C538" i="15"/>
  <c r="E543" i="15"/>
  <c r="D543" i="15"/>
  <c r="C543" i="15"/>
  <c r="D352" i="15"/>
  <c r="C352" i="15"/>
  <c r="E352" i="15"/>
  <c r="E568" i="15"/>
  <c r="D568" i="15"/>
  <c r="C568" i="15"/>
  <c r="E297" i="15"/>
  <c r="D297" i="15"/>
  <c r="C297" i="15"/>
  <c r="E479" i="15"/>
  <c r="D479" i="15"/>
  <c r="C479" i="15"/>
  <c r="E227" i="15"/>
  <c r="D227" i="15"/>
  <c r="C227" i="15"/>
  <c r="E400" i="15"/>
  <c r="C400" i="15"/>
  <c r="D400" i="15"/>
  <c r="E621" i="15"/>
  <c r="D621" i="15"/>
  <c r="P621" i="15" s="1"/>
  <c r="C621" i="15"/>
  <c r="O621" i="15" s="1"/>
  <c r="C359" i="15"/>
  <c r="E359" i="15"/>
  <c r="Q359" i="15" s="1"/>
  <c r="D359" i="15"/>
  <c r="P359" i="15" s="1"/>
  <c r="C274" i="15"/>
  <c r="O274" i="15" s="1"/>
  <c r="E274" i="15"/>
  <c r="Q274" i="15" s="1"/>
  <c r="D274" i="15"/>
  <c r="E562" i="15"/>
  <c r="D562" i="15"/>
  <c r="C562" i="15"/>
  <c r="E236" i="15"/>
  <c r="D236" i="15"/>
  <c r="C236" i="15"/>
  <c r="E402" i="15"/>
  <c r="Q402" i="15" s="1"/>
  <c r="D402" i="15"/>
  <c r="C402" i="15"/>
  <c r="D460" i="15"/>
  <c r="C460" i="15"/>
  <c r="E460" i="15"/>
  <c r="E558" i="15"/>
  <c r="D558" i="15"/>
  <c r="C558" i="15"/>
  <c r="D600" i="15"/>
  <c r="C600" i="15"/>
  <c r="E600" i="15"/>
  <c r="E312" i="15"/>
  <c r="Q312" i="15" s="1"/>
  <c r="D312" i="15"/>
  <c r="C312" i="15"/>
  <c r="E183" i="15"/>
  <c r="D183" i="15"/>
  <c r="C183" i="15"/>
  <c r="E300" i="15"/>
  <c r="D300" i="15"/>
  <c r="C300" i="15"/>
  <c r="E428" i="15"/>
  <c r="D428" i="15"/>
  <c r="C428" i="15"/>
  <c r="C99" i="15"/>
  <c r="E99" i="15"/>
  <c r="D99" i="15"/>
  <c r="D368" i="15"/>
  <c r="C368" i="15"/>
  <c r="E368" i="15"/>
  <c r="Q368" i="15" s="1"/>
  <c r="E484" i="15"/>
  <c r="D484" i="15"/>
  <c r="C484" i="15"/>
  <c r="C540" i="15"/>
  <c r="E540" i="15"/>
  <c r="D540" i="15"/>
  <c r="P540" i="15" s="1"/>
  <c r="D426" i="15"/>
  <c r="C426" i="15"/>
  <c r="E426" i="15"/>
  <c r="E545" i="15"/>
  <c r="Q545" i="15" s="1"/>
  <c r="D545" i="15"/>
  <c r="C545" i="15"/>
  <c r="C475" i="15"/>
  <c r="E475" i="15"/>
  <c r="D475" i="15"/>
  <c r="E145" i="15"/>
  <c r="D145" i="15"/>
  <c r="C145" i="15"/>
  <c r="E430" i="15"/>
  <c r="D430" i="15"/>
  <c r="C430" i="15"/>
  <c r="E477" i="15"/>
  <c r="C477" i="15"/>
  <c r="D477" i="15"/>
  <c r="E554" i="15"/>
  <c r="D554" i="15"/>
  <c r="C554" i="15"/>
  <c r="E361" i="15"/>
  <c r="Q361" i="15" s="1"/>
  <c r="D361" i="15"/>
  <c r="C361" i="15"/>
  <c r="D535" i="15"/>
  <c r="C535" i="15"/>
  <c r="E535" i="15"/>
  <c r="D467" i="15"/>
  <c r="C467" i="15"/>
  <c r="E467" i="15"/>
  <c r="C109" i="15"/>
  <c r="E109" i="15"/>
  <c r="D109" i="15"/>
  <c r="E119" i="15"/>
  <c r="D119" i="15"/>
  <c r="C119" i="15"/>
  <c r="D89" i="15"/>
  <c r="C89" i="15"/>
  <c r="E89" i="15"/>
  <c r="E293" i="15"/>
  <c r="Q293" i="15" s="1"/>
  <c r="D293" i="15"/>
  <c r="C293" i="15"/>
  <c r="C287" i="15"/>
  <c r="E287" i="15"/>
  <c r="D287" i="15"/>
  <c r="C397" i="15"/>
  <c r="E397" i="15"/>
  <c r="D397" i="15"/>
  <c r="E498" i="15"/>
  <c r="D498" i="15"/>
  <c r="C498" i="15"/>
  <c r="C171" i="15"/>
  <c r="E171" i="15"/>
  <c r="D171" i="15"/>
  <c r="D466" i="15"/>
  <c r="C466" i="15"/>
  <c r="E466" i="15"/>
  <c r="C121" i="15"/>
  <c r="E121" i="15"/>
  <c r="D121" i="15"/>
  <c r="E570" i="15"/>
  <c r="Q570" i="15" s="1"/>
  <c r="D570" i="15"/>
  <c r="C570" i="15"/>
  <c r="O570" i="15" s="1"/>
  <c r="C110" i="15"/>
  <c r="E110" i="15"/>
  <c r="D110" i="15"/>
  <c r="E338" i="15"/>
  <c r="D338" i="15"/>
  <c r="C338" i="15"/>
  <c r="C347" i="15"/>
  <c r="O347" i="15" s="1"/>
  <c r="E347" i="15"/>
  <c r="D347" i="15"/>
  <c r="P347" i="15" s="1"/>
  <c r="E364" i="15"/>
  <c r="D364" i="15"/>
  <c r="C364" i="15"/>
  <c r="E278" i="15"/>
  <c r="D278" i="15"/>
  <c r="C278" i="15"/>
  <c r="E565" i="15"/>
  <c r="D565" i="15"/>
  <c r="C565" i="15"/>
  <c r="E212" i="15"/>
  <c r="D212" i="15"/>
  <c r="C212" i="15"/>
  <c r="E344" i="15"/>
  <c r="D344" i="15"/>
  <c r="C344" i="15"/>
  <c r="C495" i="15"/>
  <c r="D495" i="15"/>
  <c r="E495" i="15"/>
  <c r="E250" i="15"/>
  <c r="D250" i="15"/>
  <c r="P250" i="15" s="1"/>
  <c r="C250" i="15"/>
  <c r="O250" i="15" s="1"/>
  <c r="E536" i="15"/>
  <c r="D536" i="15"/>
  <c r="C536" i="15"/>
  <c r="E377" i="15"/>
  <c r="Q377" i="15" s="1"/>
  <c r="D377" i="15"/>
  <c r="C377" i="15"/>
  <c r="O377" i="15" s="1"/>
  <c r="C179" i="15"/>
  <c r="E179" i="15"/>
  <c r="D179" i="15"/>
  <c r="D120" i="15"/>
  <c r="E120" i="15"/>
  <c r="C120" i="15"/>
  <c r="D302" i="15"/>
  <c r="C302" i="15"/>
  <c r="E302" i="15"/>
  <c r="C224" i="15"/>
  <c r="E224" i="15"/>
  <c r="Q224" i="15" s="1"/>
  <c r="D224" i="15"/>
  <c r="P224" i="15" s="1"/>
  <c r="E229" i="15"/>
  <c r="D229" i="15"/>
  <c r="P229" i="15" s="1"/>
  <c r="C229" i="15"/>
  <c r="E247" i="15"/>
  <c r="D247" i="15"/>
  <c r="C247" i="15"/>
  <c r="D288" i="15"/>
  <c r="C288" i="15"/>
  <c r="E288" i="15"/>
  <c r="D427" i="15"/>
  <c r="C427" i="15"/>
  <c r="E427" i="15"/>
  <c r="C440" i="15"/>
  <c r="D440" i="15"/>
  <c r="P440" i="15" s="1"/>
  <c r="E440" i="15"/>
  <c r="D226" i="15"/>
  <c r="P226" i="15" s="1"/>
  <c r="C226" i="15"/>
  <c r="O226" i="15" s="1"/>
  <c r="E226" i="15"/>
  <c r="D309" i="15"/>
  <c r="P309" i="15" s="1"/>
  <c r="C309" i="15"/>
  <c r="E309" i="15"/>
  <c r="Q309" i="15" s="1"/>
  <c r="C546" i="15"/>
  <c r="D546" i="15"/>
  <c r="E546" i="15"/>
  <c r="C625" i="15"/>
  <c r="D625" i="15"/>
  <c r="E625" i="15"/>
  <c r="E125" i="15"/>
  <c r="D125" i="15"/>
  <c r="C125" i="15"/>
  <c r="E612" i="15"/>
  <c r="Q612" i="15" s="1"/>
  <c r="D612" i="15"/>
  <c r="C612" i="15"/>
  <c r="O612" i="15" s="1"/>
  <c r="C214" i="15"/>
  <c r="O214" i="15" s="1"/>
  <c r="E214" i="15"/>
  <c r="D214" i="15"/>
  <c r="P214" i="15" s="1"/>
  <c r="E190" i="15"/>
  <c r="D190" i="15"/>
  <c r="C190" i="15"/>
  <c r="E91" i="15"/>
  <c r="D91" i="15"/>
  <c r="C91" i="15"/>
  <c r="E188" i="15"/>
  <c r="D188" i="15"/>
  <c r="C188" i="15"/>
  <c r="E211" i="15"/>
  <c r="D211" i="15"/>
  <c r="C211" i="15"/>
  <c r="O211" i="15" s="1"/>
  <c r="J184" i="15"/>
  <c r="I184" i="15"/>
  <c r="O184" i="15" s="1"/>
  <c r="K184" i="15"/>
  <c r="K249" i="15"/>
  <c r="J249" i="15"/>
  <c r="I249" i="15"/>
  <c r="J105" i="15"/>
  <c r="K105" i="15"/>
  <c r="I105" i="15"/>
  <c r="I145" i="15"/>
  <c r="K145" i="15"/>
  <c r="J145" i="15"/>
  <c r="J422" i="15"/>
  <c r="I422" i="15"/>
  <c r="K422" i="15"/>
  <c r="K149" i="15"/>
  <c r="J149" i="15"/>
  <c r="I149" i="15"/>
  <c r="K472" i="15"/>
  <c r="J472" i="15"/>
  <c r="I472" i="15"/>
  <c r="J569" i="15"/>
  <c r="I569" i="15"/>
  <c r="K569" i="15"/>
  <c r="K374" i="15"/>
  <c r="J374" i="15"/>
  <c r="I374" i="15"/>
  <c r="I365" i="15"/>
  <c r="K365" i="15"/>
  <c r="J365" i="15"/>
  <c r="J403" i="15"/>
  <c r="I403" i="15"/>
  <c r="K403" i="15"/>
  <c r="K225" i="15"/>
  <c r="J225" i="15"/>
  <c r="I225" i="15"/>
  <c r="I235" i="15"/>
  <c r="K235" i="15"/>
  <c r="J235" i="15"/>
  <c r="J634" i="15"/>
  <c r="I634" i="15"/>
  <c r="O634" i="15" s="1"/>
  <c r="K634" i="15"/>
  <c r="K413" i="15"/>
  <c r="J413" i="15"/>
  <c r="I413" i="15"/>
  <c r="J406" i="15"/>
  <c r="I406" i="15"/>
  <c r="K406" i="15"/>
  <c r="K424" i="15"/>
  <c r="J424" i="15"/>
  <c r="I424" i="15"/>
  <c r="K464" i="15"/>
  <c r="J464" i="15"/>
  <c r="I464" i="15"/>
  <c r="K222" i="15"/>
  <c r="J222" i="15"/>
  <c r="I222" i="15"/>
  <c r="K170" i="15"/>
  <c r="J170" i="15"/>
  <c r="I170" i="15"/>
  <c r="I334" i="15"/>
  <c r="K334" i="15"/>
  <c r="J334" i="15"/>
  <c r="J425" i="15"/>
  <c r="I425" i="15"/>
  <c r="K425" i="15"/>
  <c r="K231" i="15"/>
  <c r="J231" i="15"/>
  <c r="I231" i="15"/>
  <c r="K487" i="15"/>
  <c r="J487" i="15"/>
  <c r="I487" i="15"/>
  <c r="I91" i="15"/>
  <c r="K91" i="15"/>
  <c r="J91" i="15"/>
  <c r="J408" i="15"/>
  <c r="I408" i="15"/>
  <c r="K408" i="15"/>
  <c r="K419" i="15"/>
  <c r="J419" i="15"/>
  <c r="I419" i="15"/>
  <c r="K179" i="15"/>
  <c r="J179" i="15"/>
  <c r="I179" i="15"/>
  <c r="K238" i="15"/>
  <c r="J238" i="15"/>
  <c r="I238" i="15"/>
  <c r="K94" i="15"/>
  <c r="J94" i="15"/>
  <c r="I94" i="15"/>
  <c r="I411" i="15"/>
  <c r="K411" i="15"/>
  <c r="J411" i="15"/>
  <c r="K376" i="15"/>
  <c r="J376" i="15"/>
  <c r="I376" i="15"/>
  <c r="I417" i="15"/>
  <c r="K417" i="15"/>
  <c r="J417" i="15"/>
  <c r="I355" i="15"/>
  <c r="K355" i="15"/>
  <c r="J355" i="15"/>
  <c r="K216" i="15"/>
  <c r="J216" i="15"/>
  <c r="I216" i="15"/>
  <c r="I607" i="15"/>
  <c r="J607" i="15"/>
  <c r="K607" i="15"/>
  <c r="K565" i="15"/>
  <c r="J565" i="15"/>
  <c r="I565" i="15"/>
  <c r="K632" i="15"/>
  <c r="J632" i="15"/>
  <c r="I632" i="15"/>
  <c r="K566" i="15"/>
  <c r="J566" i="15"/>
  <c r="I566" i="15"/>
  <c r="J537" i="15"/>
  <c r="I537" i="15"/>
  <c r="K537" i="15"/>
  <c r="K535" i="15"/>
  <c r="J535" i="15"/>
  <c r="I535" i="15"/>
  <c r="K534" i="15"/>
  <c r="J534" i="15"/>
  <c r="I534" i="15"/>
  <c r="J183" i="15"/>
  <c r="I183" i="15"/>
  <c r="K183" i="15"/>
  <c r="K371" i="15"/>
  <c r="J371" i="15"/>
  <c r="I371" i="15"/>
  <c r="K302" i="15"/>
  <c r="J302" i="15"/>
  <c r="I302" i="15"/>
  <c r="K538" i="15"/>
  <c r="J538" i="15"/>
  <c r="I538" i="15"/>
  <c r="I471" i="15"/>
  <c r="K471" i="15"/>
  <c r="J471" i="15"/>
  <c r="J562" i="15"/>
  <c r="I562" i="15"/>
  <c r="K562" i="15"/>
  <c r="E378" i="15"/>
  <c r="D378" i="15"/>
  <c r="C378" i="15"/>
  <c r="E209" i="15"/>
  <c r="D209" i="15"/>
  <c r="P209" i="15" s="1"/>
  <c r="C209" i="15"/>
  <c r="E153" i="15"/>
  <c r="D153" i="15"/>
  <c r="C153" i="15"/>
  <c r="E501" i="15"/>
  <c r="D501" i="15"/>
  <c r="C501" i="15"/>
  <c r="C155" i="15"/>
  <c r="E155" i="15"/>
  <c r="D155" i="15"/>
  <c r="E569" i="15"/>
  <c r="D569" i="15"/>
  <c r="C569" i="15"/>
  <c r="C534" i="15"/>
  <c r="D534" i="15"/>
  <c r="E534" i="15"/>
  <c r="C280" i="15"/>
  <c r="D280" i="15"/>
  <c r="E280" i="15"/>
  <c r="C112" i="15"/>
  <c r="E112" i="15"/>
  <c r="D112" i="15"/>
  <c r="E178" i="15"/>
  <c r="D178" i="15"/>
  <c r="C178" i="15"/>
  <c r="C345" i="15"/>
  <c r="E345" i="15"/>
  <c r="D345" i="15"/>
  <c r="E351" i="15"/>
  <c r="D351" i="15"/>
  <c r="P351" i="15" s="1"/>
  <c r="C351" i="15"/>
  <c r="E285" i="15"/>
  <c r="D285" i="15"/>
  <c r="P285" i="15" s="1"/>
  <c r="C285" i="15"/>
  <c r="E160" i="15"/>
  <c r="D160" i="15"/>
  <c r="C160" i="15"/>
  <c r="E177" i="15"/>
  <c r="D177" i="15"/>
  <c r="C177" i="15"/>
  <c r="E175" i="15"/>
  <c r="D175" i="15"/>
  <c r="C175" i="15"/>
  <c r="E424" i="15"/>
  <c r="D424" i="15"/>
  <c r="C424" i="15"/>
  <c r="C542" i="15"/>
  <c r="D542" i="15"/>
  <c r="E542" i="15"/>
  <c r="E335" i="15"/>
  <c r="D335" i="15"/>
  <c r="C335" i="15"/>
  <c r="E589" i="15"/>
  <c r="C589" i="15"/>
  <c r="D589" i="15"/>
  <c r="E299" i="15"/>
  <c r="D299" i="15"/>
  <c r="P299" i="15" s="1"/>
  <c r="C299" i="15"/>
  <c r="O299" i="15" s="1"/>
  <c r="D341" i="15"/>
  <c r="C341" i="15"/>
  <c r="E341" i="15"/>
  <c r="C618" i="15"/>
  <c r="D618" i="15"/>
  <c r="E618" i="15"/>
  <c r="K308" i="15"/>
  <c r="J308" i="15"/>
  <c r="I308" i="15"/>
  <c r="K479" i="15"/>
  <c r="J479" i="15"/>
  <c r="I479" i="15"/>
  <c r="K83" i="15"/>
  <c r="J83" i="15"/>
  <c r="I83" i="15"/>
  <c r="K165" i="15"/>
  <c r="I165" i="15"/>
  <c r="J165" i="15"/>
  <c r="K400" i="15"/>
  <c r="J400" i="15"/>
  <c r="I400" i="15"/>
  <c r="K89" i="15"/>
  <c r="J89" i="15"/>
  <c r="I89" i="15"/>
  <c r="K172" i="15"/>
  <c r="J172" i="15"/>
  <c r="I172" i="15"/>
  <c r="I175" i="15"/>
  <c r="K175" i="15"/>
  <c r="J175" i="15"/>
  <c r="I106" i="15"/>
  <c r="K106" i="15"/>
  <c r="J106" i="15"/>
  <c r="I342" i="15"/>
  <c r="K342" i="15"/>
  <c r="J342" i="15"/>
  <c r="I227" i="15"/>
  <c r="K227" i="15"/>
  <c r="J227" i="15"/>
  <c r="K610" i="15"/>
  <c r="J610" i="15"/>
  <c r="I610" i="15"/>
  <c r="K86" i="15"/>
  <c r="J86" i="15"/>
  <c r="I86" i="15"/>
  <c r="K434" i="15"/>
  <c r="J434" i="15"/>
  <c r="I434" i="15"/>
  <c r="K230" i="15"/>
  <c r="J230" i="15"/>
  <c r="I230" i="15"/>
  <c r="K484" i="15"/>
  <c r="J484" i="15"/>
  <c r="I484" i="15"/>
  <c r="K150" i="15"/>
  <c r="J150" i="15"/>
  <c r="I150" i="15"/>
  <c r="O150" i="15" s="1"/>
  <c r="K239" i="15"/>
  <c r="J239" i="15"/>
  <c r="I239" i="15"/>
  <c r="K280" i="15"/>
  <c r="J280" i="15"/>
  <c r="I280" i="15"/>
  <c r="K311" i="15"/>
  <c r="J311" i="15"/>
  <c r="I311" i="15"/>
  <c r="K529" i="15"/>
  <c r="J529" i="15"/>
  <c r="I529" i="15"/>
  <c r="J189" i="15"/>
  <c r="I189" i="15"/>
  <c r="K189" i="15"/>
  <c r="K460" i="15"/>
  <c r="J460" i="15"/>
  <c r="I460" i="15"/>
  <c r="I626" i="15"/>
  <c r="J626" i="15"/>
  <c r="K626" i="15"/>
  <c r="K405" i="15"/>
  <c r="J405" i="15"/>
  <c r="I405" i="15"/>
  <c r="K468" i="15"/>
  <c r="J468" i="15"/>
  <c r="I468" i="15"/>
  <c r="J369" i="15"/>
  <c r="I369" i="15"/>
  <c r="K369" i="15"/>
  <c r="K350" i="15"/>
  <c r="J350" i="15"/>
  <c r="I350" i="15"/>
  <c r="I181" i="15"/>
  <c r="K181" i="15"/>
  <c r="J181" i="15"/>
  <c r="P181" i="15" s="1"/>
  <c r="K439" i="15"/>
  <c r="J439" i="15"/>
  <c r="I439" i="15"/>
  <c r="K438" i="15"/>
  <c r="J438" i="15"/>
  <c r="I438" i="15"/>
  <c r="K272" i="15"/>
  <c r="J272" i="15"/>
  <c r="I272" i="15"/>
  <c r="K333" i="15"/>
  <c r="J333" i="15"/>
  <c r="I333" i="15"/>
  <c r="K218" i="15"/>
  <c r="J218" i="15"/>
  <c r="I218" i="15"/>
  <c r="K277" i="15"/>
  <c r="J277" i="15"/>
  <c r="I277" i="15"/>
  <c r="O277" i="15" s="1"/>
  <c r="K559" i="15"/>
  <c r="J559" i="15"/>
  <c r="I559" i="15"/>
  <c r="K232" i="15"/>
  <c r="J232" i="15"/>
  <c r="I232" i="15"/>
  <c r="J429" i="15"/>
  <c r="I429" i="15"/>
  <c r="K429" i="15"/>
  <c r="K354" i="15"/>
  <c r="J354" i="15"/>
  <c r="I354" i="15"/>
  <c r="J219" i="15"/>
  <c r="I219" i="15"/>
  <c r="K219" i="15"/>
  <c r="K278" i="15"/>
  <c r="J278" i="15"/>
  <c r="I278" i="15"/>
  <c r="J420" i="15"/>
  <c r="I420" i="15"/>
  <c r="K420" i="15"/>
  <c r="K223" i="15"/>
  <c r="J223" i="15"/>
  <c r="I223" i="15"/>
  <c r="K630" i="15"/>
  <c r="J630" i="15"/>
  <c r="I630" i="15"/>
  <c r="J409" i="15"/>
  <c r="I409" i="15"/>
  <c r="K409" i="15"/>
  <c r="K279" i="15"/>
  <c r="J279" i="15"/>
  <c r="I279" i="15"/>
  <c r="I497" i="15"/>
  <c r="K497" i="15"/>
  <c r="J497" i="15"/>
  <c r="K107" i="15"/>
  <c r="J107" i="15"/>
  <c r="I107" i="15"/>
  <c r="J241" i="15"/>
  <c r="K241" i="15"/>
  <c r="I241" i="15"/>
  <c r="D632" i="15"/>
  <c r="C632" i="15"/>
  <c r="O632" i="15" s="1"/>
  <c r="E632" i="15"/>
  <c r="I594" i="15"/>
  <c r="O594" i="15" s="1"/>
  <c r="K594" i="15"/>
  <c r="J594" i="15"/>
  <c r="K593" i="15"/>
  <c r="J593" i="15"/>
  <c r="I593" i="15"/>
  <c r="K592" i="15"/>
  <c r="J592" i="15"/>
  <c r="I592" i="15"/>
  <c r="C294" i="15"/>
  <c r="E294" i="15"/>
  <c r="D294" i="15"/>
  <c r="E161" i="15"/>
  <c r="D161" i="15"/>
  <c r="C161" i="15"/>
  <c r="E115" i="15"/>
  <c r="D115" i="15"/>
  <c r="C115" i="15"/>
  <c r="O115" i="15" s="1"/>
  <c r="E97" i="15"/>
  <c r="D97" i="15"/>
  <c r="C97" i="15"/>
  <c r="D295" i="15"/>
  <c r="C295" i="15"/>
  <c r="E295" i="15"/>
  <c r="E147" i="15"/>
  <c r="D147" i="15"/>
  <c r="C147" i="15"/>
  <c r="E334" i="15"/>
  <c r="D334" i="15"/>
  <c r="C334" i="15"/>
  <c r="E365" i="15"/>
  <c r="D365" i="15"/>
  <c r="C365" i="15"/>
  <c r="E154" i="15"/>
  <c r="D154" i="15"/>
  <c r="C154" i="15"/>
  <c r="E607" i="15"/>
  <c r="D607" i="15"/>
  <c r="C607" i="15"/>
  <c r="D290" i="15"/>
  <c r="C290" i="15"/>
  <c r="O290" i="15" s="1"/>
  <c r="E290" i="15"/>
  <c r="Q290" i="15" s="1"/>
  <c r="E176" i="15"/>
  <c r="D176" i="15"/>
  <c r="C176" i="15"/>
  <c r="E349" i="15"/>
  <c r="D349" i="15"/>
  <c r="C349" i="15"/>
  <c r="D524" i="15"/>
  <c r="C524" i="15"/>
  <c r="E524" i="15"/>
  <c r="C532" i="15"/>
  <c r="O532" i="15" s="1"/>
  <c r="D532" i="15"/>
  <c r="P532" i="15" s="1"/>
  <c r="E532" i="15"/>
  <c r="E476" i="15"/>
  <c r="Q476" i="15" s="1"/>
  <c r="D476" i="15"/>
  <c r="C476" i="15"/>
  <c r="D525" i="15"/>
  <c r="C525" i="15"/>
  <c r="E525" i="15"/>
  <c r="Q525" i="15" s="1"/>
  <c r="E315" i="15"/>
  <c r="D315" i="15"/>
  <c r="P315" i="15" s="1"/>
  <c r="C315" i="15"/>
  <c r="E633" i="15"/>
  <c r="D633" i="15"/>
  <c r="C633" i="15"/>
  <c r="D172" i="15"/>
  <c r="C172" i="15"/>
  <c r="E172" i="15"/>
  <c r="E271" i="15"/>
  <c r="D271" i="15"/>
  <c r="C271" i="15"/>
  <c r="E376" i="15"/>
  <c r="D376" i="15"/>
  <c r="C376" i="15"/>
  <c r="D102" i="15"/>
  <c r="C102" i="15"/>
  <c r="E102" i="15"/>
  <c r="C465" i="15"/>
  <c r="E465" i="15"/>
  <c r="D465" i="15"/>
  <c r="E374" i="15"/>
  <c r="D374" i="15"/>
  <c r="C374" i="15"/>
  <c r="D356" i="15"/>
  <c r="C356" i="15"/>
  <c r="E356" i="15"/>
  <c r="E207" i="15"/>
  <c r="Q207" i="15" s="1"/>
  <c r="D207" i="15"/>
  <c r="C207" i="15"/>
  <c r="O207" i="15" s="1"/>
  <c r="E492" i="15"/>
  <c r="D492" i="15"/>
  <c r="C492" i="15"/>
  <c r="E301" i="15"/>
  <c r="D301" i="15"/>
  <c r="C301" i="15"/>
  <c r="E249" i="15"/>
  <c r="D249" i="15"/>
  <c r="C249" i="15"/>
  <c r="C629" i="15"/>
  <c r="D629" i="15"/>
  <c r="E629" i="15"/>
  <c r="E601" i="15"/>
  <c r="D601" i="15"/>
  <c r="C601" i="15"/>
  <c r="E605" i="15"/>
  <c r="D605" i="15"/>
  <c r="C605" i="15"/>
  <c r="D367" i="15"/>
  <c r="C367" i="15"/>
  <c r="E367" i="15"/>
  <c r="C116" i="15"/>
  <c r="E116" i="15"/>
  <c r="D116" i="15"/>
  <c r="E124" i="15"/>
  <c r="D124" i="15"/>
  <c r="C124" i="15"/>
  <c r="E298" i="15"/>
  <c r="D298" i="15"/>
  <c r="C298" i="15"/>
  <c r="E471" i="15"/>
  <c r="D471" i="15"/>
  <c r="C471" i="15"/>
  <c r="E438" i="15"/>
  <c r="D438" i="15"/>
  <c r="C438" i="15"/>
  <c r="E228" i="15"/>
  <c r="D228" i="15"/>
  <c r="C228" i="15"/>
  <c r="E169" i="15"/>
  <c r="D169" i="15"/>
  <c r="C169" i="15"/>
  <c r="E556" i="15"/>
  <c r="D556" i="15"/>
  <c r="C556" i="15"/>
  <c r="C414" i="15"/>
  <c r="E414" i="15"/>
  <c r="D414" i="15"/>
  <c r="E422" i="15"/>
  <c r="D422" i="15"/>
  <c r="C422" i="15"/>
  <c r="D83" i="15"/>
  <c r="C83" i="15"/>
  <c r="E83" i="15"/>
  <c r="K494" i="15"/>
  <c r="J494" i="15"/>
  <c r="I494" i="15"/>
  <c r="O494" i="15" s="1"/>
  <c r="I536" i="15"/>
  <c r="K536" i="15"/>
  <c r="J536" i="15"/>
  <c r="K190" i="15"/>
  <c r="J190" i="15"/>
  <c r="I190" i="15"/>
  <c r="K539" i="15"/>
  <c r="J539" i="15"/>
  <c r="I539" i="15"/>
  <c r="K396" i="15"/>
  <c r="J396" i="15"/>
  <c r="I396" i="15"/>
  <c r="K297" i="15"/>
  <c r="J297" i="15"/>
  <c r="I297" i="15"/>
  <c r="K247" i="15"/>
  <c r="J247" i="15"/>
  <c r="I247" i="15"/>
  <c r="K401" i="15"/>
  <c r="J401" i="15"/>
  <c r="I401" i="15"/>
  <c r="K148" i="15"/>
  <c r="J148" i="15"/>
  <c r="I148" i="15"/>
  <c r="K489" i="15"/>
  <c r="J489" i="15"/>
  <c r="I489" i="15"/>
  <c r="K367" i="15"/>
  <c r="J367" i="15"/>
  <c r="I367" i="15"/>
  <c r="K337" i="15"/>
  <c r="I337" i="15"/>
  <c r="J337" i="15"/>
  <c r="K482" i="15"/>
  <c r="J482" i="15"/>
  <c r="I482" i="15"/>
  <c r="K560" i="15"/>
  <c r="J560" i="15"/>
  <c r="I560" i="15"/>
  <c r="J169" i="15"/>
  <c r="I169" i="15"/>
  <c r="K169" i="15"/>
  <c r="K208" i="15"/>
  <c r="J208" i="15"/>
  <c r="I208" i="15"/>
  <c r="K289" i="15"/>
  <c r="J289" i="15"/>
  <c r="I289" i="15"/>
  <c r="K526" i="15"/>
  <c r="J526" i="15"/>
  <c r="I526" i="15"/>
  <c r="K483" i="15"/>
  <c r="J483" i="15"/>
  <c r="I483" i="15"/>
  <c r="K237" i="15"/>
  <c r="J237" i="15"/>
  <c r="I237" i="15"/>
  <c r="K301" i="15"/>
  <c r="J301" i="15"/>
  <c r="I301" i="15"/>
  <c r="I633" i="15"/>
  <c r="K633" i="15"/>
  <c r="J633" i="15"/>
  <c r="K270" i="15"/>
  <c r="J270" i="15"/>
  <c r="I270" i="15"/>
  <c r="K549" i="15"/>
  <c r="J549" i="15"/>
  <c r="I549" i="15"/>
  <c r="I153" i="15"/>
  <c r="O153" i="15" s="1"/>
  <c r="K153" i="15"/>
  <c r="J153" i="15"/>
  <c r="K481" i="15"/>
  <c r="J481" i="15"/>
  <c r="I481" i="15"/>
  <c r="K546" i="15"/>
  <c r="J546" i="15"/>
  <c r="I546" i="15"/>
  <c r="K426" i="15"/>
  <c r="I426" i="15"/>
  <c r="J426" i="15"/>
  <c r="K119" i="15"/>
  <c r="J119" i="15"/>
  <c r="I119" i="15"/>
  <c r="I488" i="15"/>
  <c r="K488" i="15"/>
  <c r="J488" i="15"/>
  <c r="K156" i="15"/>
  <c r="Q156" i="15" s="1"/>
  <c r="J156" i="15"/>
  <c r="I156" i="15"/>
  <c r="I554" i="15"/>
  <c r="K554" i="15"/>
  <c r="J554" i="15"/>
  <c r="I97" i="15"/>
  <c r="K97" i="15"/>
  <c r="J97" i="15"/>
  <c r="P97" i="15" s="1"/>
  <c r="I160" i="15"/>
  <c r="J160" i="15"/>
  <c r="K160" i="15"/>
  <c r="K564" i="15"/>
  <c r="J564" i="15"/>
  <c r="I564" i="15"/>
  <c r="J501" i="15"/>
  <c r="I501" i="15"/>
  <c r="K501" i="15"/>
  <c r="K353" i="15"/>
  <c r="J353" i="15"/>
  <c r="I353" i="15"/>
  <c r="K286" i="15"/>
  <c r="J286" i="15"/>
  <c r="I286" i="15"/>
  <c r="K502" i="15"/>
  <c r="J502" i="15"/>
  <c r="I502" i="15"/>
  <c r="O502" i="15" s="1"/>
  <c r="I284" i="15"/>
  <c r="J284" i="15"/>
  <c r="K284" i="15"/>
  <c r="K477" i="15"/>
  <c r="J477" i="15"/>
  <c r="I477" i="15"/>
  <c r="K298" i="15"/>
  <c r="I298" i="15"/>
  <c r="J298" i="15"/>
  <c r="K598" i="15"/>
  <c r="I598" i="15"/>
  <c r="J598" i="15"/>
  <c r="K295" i="15"/>
  <c r="J295" i="15"/>
  <c r="I295" i="15"/>
  <c r="K430" i="15"/>
  <c r="J430" i="15"/>
  <c r="I430" i="15"/>
  <c r="I123" i="15"/>
  <c r="K123" i="15"/>
  <c r="J123" i="15"/>
  <c r="P123" i="15" s="1"/>
  <c r="K84" i="15"/>
  <c r="Q84" i="15" s="1"/>
  <c r="J84" i="15"/>
  <c r="I84" i="15"/>
  <c r="J362" i="15"/>
  <c r="I362" i="15"/>
  <c r="K362" i="15"/>
  <c r="I601" i="15"/>
  <c r="K601" i="15"/>
  <c r="J601" i="15"/>
  <c r="K533" i="15"/>
  <c r="J533" i="15"/>
  <c r="I533" i="15"/>
  <c r="K599" i="15"/>
  <c r="J599" i="15"/>
  <c r="I599" i="15"/>
  <c r="J595" i="15"/>
  <c r="I595" i="15"/>
  <c r="K595" i="15"/>
  <c r="K597" i="15"/>
  <c r="J597" i="15"/>
  <c r="I597" i="15"/>
  <c r="K629" i="15"/>
  <c r="J629" i="15"/>
  <c r="I629" i="15"/>
  <c r="P465" i="15" l="1"/>
  <c r="P284" i="15"/>
  <c r="P422" i="15"/>
  <c r="O302" i="15"/>
  <c r="Q440" i="15"/>
  <c r="P402" i="15"/>
  <c r="Q352" i="15"/>
  <c r="O493" i="15"/>
  <c r="O213" i="15"/>
  <c r="O505" i="15"/>
  <c r="P357" i="15"/>
  <c r="Q436" i="15"/>
  <c r="P428" i="15"/>
  <c r="P163" i="15"/>
  <c r="Q357" i="15"/>
  <c r="O631" i="15"/>
  <c r="Q123" i="15"/>
  <c r="Q338" i="15"/>
  <c r="Q465" i="15"/>
  <c r="P365" i="15"/>
  <c r="O589" i="15"/>
  <c r="Q90" i="15"/>
  <c r="Q163" i="15"/>
  <c r="O470" i="15"/>
  <c r="O474" i="15"/>
  <c r="Q174" i="15"/>
  <c r="Q365" i="15"/>
  <c r="Q341" i="15"/>
  <c r="P552" i="15"/>
  <c r="O315" i="15"/>
  <c r="O187" i="15"/>
  <c r="O103" i="15"/>
  <c r="O340" i="15"/>
  <c r="Q432" i="15"/>
  <c r="P556" i="15"/>
  <c r="O422" i="15"/>
  <c r="Q607" i="15"/>
  <c r="O333" i="15"/>
  <c r="Q345" i="15"/>
  <c r="Q540" i="15"/>
  <c r="O402" i="15"/>
  <c r="Q370" i="15"/>
  <c r="O547" i="15"/>
  <c r="O251" i="15"/>
  <c r="P469" i="15"/>
  <c r="O376" i="15"/>
  <c r="P335" i="15"/>
  <c r="D595" i="15"/>
  <c r="P595" i="15" s="1"/>
  <c r="Q249" i="15"/>
  <c r="P333" i="15"/>
  <c r="O345" i="15"/>
  <c r="P569" i="15"/>
  <c r="Q209" i="15"/>
  <c r="O288" i="15"/>
  <c r="Q229" i="15"/>
  <c r="Q608" i="15"/>
  <c r="O365" i="15"/>
  <c r="P187" i="15"/>
  <c r="Q153" i="15"/>
  <c r="P169" i="15"/>
  <c r="P607" i="15"/>
  <c r="P145" i="15"/>
  <c r="O189" i="15"/>
  <c r="O109" i="15"/>
  <c r="Q421" i="15"/>
  <c r="Q619" i="15"/>
  <c r="O476" i="15"/>
  <c r="Q106" i="15"/>
  <c r="P534" i="15"/>
  <c r="P476" i="15"/>
  <c r="O209" i="15"/>
  <c r="O105" i="15"/>
  <c r="Q214" i="15"/>
  <c r="O229" i="15"/>
  <c r="Q164" i="15"/>
  <c r="Q469" i="15"/>
  <c r="Q549" i="15"/>
  <c r="Q335" i="15"/>
  <c r="Q283" i="15"/>
  <c r="O100" i="15"/>
  <c r="P527" i="15"/>
  <c r="O119" i="15"/>
  <c r="O536" i="15"/>
  <c r="O181" i="15"/>
  <c r="O165" i="15"/>
  <c r="P589" i="15"/>
  <c r="O173" i="15"/>
  <c r="Q418" i="15"/>
  <c r="O170" i="15"/>
  <c r="O275" i="15"/>
  <c r="Q461" i="15"/>
  <c r="P213" i="15"/>
  <c r="Q530" i="15"/>
  <c r="Q416" i="15"/>
  <c r="O180" i="15"/>
  <c r="Q234" i="15"/>
  <c r="Q463" i="15"/>
  <c r="P631" i="15"/>
  <c r="P377" i="15"/>
  <c r="P249" i="15"/>
  <c r="Q183" i="15"/>
  <c r="P338" i="15"/>
  <c r="Q397" i="15"/>
  <c r="Q303" i="15"/>
  <c r="P215" i="15"/>
  <c r="P157" i="15"/>
  <c r="P158" i="15"/>
  <c r="Q252" i="15"/>
  <c r="O465" i="15"/>
  <c r="P219" i="15"/>
  <c r="P86" i="15"/>
  <c r="O344" i="15"/>
  <c r="P90" i="15"/>
  <c r="O93" i="15"/>
  <c r="O306" i="15"/>
  <c r="P220" i="15"/>
  <c r="P474" i="15"/>
  <c r="P210" i="15"/>
  <c r="P276" i="15"/>
  <c r="P620" i="15"/>
  <c r="P153" i="15"/>
  <c r="O169" i="15"/>
  <c r="Q86" i="15"/>
  <c r="P89" i="15"/>
  <c r="O440" i="15"/>
  <c r="P274" i="15"/>
  <c r="O310" i="15"/>
  <c r="Q103" i="15"/>
  <c r="Q220" i="15"/>
  <c r="O292" i="15"/>
  <c r="Q491" i="15"/>
  <c r="Q187" i="15"/>
  <c r="P410" i="15"/>
  <c r="Q550" i="15"/>
  <c r="P547" i="15"/>
  <c r="P144" i="15"/>
  <c r="P101" i="15"/>
  <c r="O421" i="15"/>
  <c r="P190" i="15"/>
  <c r="O145" i="15"/>
  <c r="O224" i="15"/>
  <c r="P545" i="15"/>
  <c r="O174" i="15"/>
  <c r="P113" i="15"/>
  <c r="Q435" i="15"/>
  <c r="Q186" i="15"/>
  <c r="O431" i="15"/>
  <c r="Q160" i="15"/>
  <c r="Q190" i="15"/>
  <c r="O471" i="15"/>
  <c r="Q524" i="15"/>
  <c r="Q294" i="15"/>
  <c r="P227" i="15"/>
  <c r="P308" i="15"/>
  <c r="O177" i="15"/>
  <c r="O540" i="15"/>
  <c r="O312" i="15"/>
  <c r="Q412" i="15"/>
  <c r="Q399" i="15"/>
  <c r="Q316" i="15"/>
  <c r="Q478" i="15"/>
  <c r="O314" i="15"/>
  <c r="P358" i="15"/>
  <c r="P160" i="15"/>
  <c r="O301" i="15"/>
  <c r="O249" i="15"/>
  <c r="Q218" i="15"/>
  <c r="O106" i="15"/>
  <c r="O338" i="15"/>
  <c r="P312" i="15"/>
  <c r="P85" i="15"/>
  <c r="P303" i="15"/>
  <c r="Q548" i="15"/>
  <c r="O339" i="15"/>
  <c r="O492" i="15"/>
  <c r="P334" i="15"/>
  <c r="P424" i="15"/>
  <c r="Q179" i="15"/>
  <c r="Q184" i="15"/>
  <c r="P495" i="15"/>
  <c r="O467" i="15"/>
  <c r="Q621" i="15"/>
  <c r="O561" i="15"/>
  <c r="O490" i="15"/>
  <c r="P244" i="15"/>
  <c r="P601" i="15"/>
  <c r="P228" i="15"/>
  <c r="P356" i="15"/>
  <c r="P165" i="15"/>
  <c r="P566" i="15"/>
  <c r="P105" i="15"/>
  <c r="P364" i="15"/>
  <c r="P173" i="15"/>
  <c r="O343" i="15"/>
  <c r="O156" i="15"/>
  <c r="O475" i="15"/>
  <c r="Q122" i="15"/>
  <c r="P304" i="15"/>
  <c r="Q620" i="15"/>
  <c r="O438" i="15"/>
  <c r="P271" i="15"/>
  <c r="Q189" i="15"/>
  <c r="P287" i="15"/>
  <c r="O428" i="15"/>
  <c r="O352" i="15"/>
  <c r="Q462" i="15"/>
  <c r="Q528" i="15"/>
  <c r="Q92" i="15"/>
  <c r="O416" i="15"/>
  <c r="O186" i="15"/>
  <c r="Q527" i="15"/>
  <c r="Q119" i="15"/>
  <c r="P374" i="15"/>
  <c r="P525" i="15"/>
  <c r="Q589" i="15"/>
  <c r="P378" i="15"/>
  <c r="P170" i="15"/>
  <c r="P498" i="15"/>
  <c r="O423" i="15"/>
  <c r="O432" i="15"/>
  <c r="Q296" i="15"/>
  <c r="O463" i="15"/>
  <c r="Q217" i="15"/>
  <c r="O560" i="15"/>
  <c r="O94" i="15"/>
  <c r="O427" i="15"/>
  <c r="O466" i="15"/>
  <c r="O164" i="15"/>
  <c r="O282" i="15"/>
  <c r="O305" i="15"/>
  <c r="O614" i="15"/>
  <c r="P111" i="15"/>
  <c r="P496" i="15"/>
  <c r="P499" i="15"/>
  <c r="P148" i="15"/>
  <c r="O414" i="15"/>
  <c r="P212" i="15"/>
  <c r="P543" i="15"/>
  <c r="O398" i="15"/>
  <c r="P275" i="15"/>
  <c r="Q213" i="15"/>
  <c r="O435" i="15"/>
  <c r="P180" i="15"/>
  <c r="Q556" i="15"/>
  <c r="Q228" i="15"/>
  <c r="P116" i="15"/>
  <c r="P344" i="15"/>
  <c r="Q364" i="15"/>
  <c r="P528" i="15"/>
  <c r="Q360" i="15"/>
  <c r="O158" i="15"/>
  <c r="O525" i="15"/>
  <c r="P107" i="15"/>
  <c r="O342" i="15"/>
  <c r="O600" i="15"/>
  <c r="P282" i="15"/>
  <c r="O97" i="15"/>
  <c r="P438" i="15"/>
  <c r="Q271" i="15"/>
  <c r="Q349" i="15"/>
  <c r="P150" i="15"/>
  <c r="Q287" i="15"/>
  <c r="O368" i="15"/>
  <c r="O499" i="15"/>
  <c r="Q414" i="15"/>
  <c r="Q374" i="15"/>
  <c r="Q378" i="15"/>
  <c r="Q149" i="15"/>
  <c r="Q498" i="15"/>
  <c r="Q244" i="15"/>
  <c r="P423" i="15"/>
  <c r="P94" i="15"/>
  <c r="P427" i="15"/>
  <c r="P466" i="15"/>
  <c r="P614" i="15"/>
  <c r="Q111" i="15"/>
  <c r="Q148" i="15"/>
  <c r="Q356" i="15"/>
  <c r="O524" i="15"/>
  <c r="O294" i="15"/>
  <c r="P235" i="15"/>
  <c r="Q212" i="15"/>
  <c r="P397" i="15"/>
  <c r="P568" i="15"/>
  <c r="Q543" i="15"/>
  <c r="P398" i="15"/>
  <c r="O478" i="15"/>
  <c r="Q358" i="15"/>
  <c r="Q242" i="15"/>
  <c r="P492" i="15"/>
  <c r="Q334" i="15"/>
  <c r="P475" i="15"/>
  <c r="Q99" i="15"/>
  <c r="Q300" i="15"/>
  <c r="P80" i="15"/>
  <c r="P490" i="15"/>
  <c r="O491" i="15"/>
  <c r="O548" i="15"/>
  <c r="K596" i="15"/>
  <c r="J596" i="15"/>
  <c r="I596" i="15"/>
  <c r="P156" i="15"/>
  <c r="O175" i="15"/>
  <c r="Q89" i="15"/>
  <c r="Q165" i="15"/>
  <c r="Q344" i="15"/>
  <c r="O498" i="15"/>
  <c r="Q173" i="15"/>
  <c r="O122" i="15"/>
  <c r="Q423" i="15"/>
  <c r="O117" i="15"/>
  <c r="O190" i="15"/>
  <c r="O350" i="15"/>
  <c r="P149" i="15"/>
  <c r="Q427" i="15"/>
  <c r="Q466" i="15"/>
  <c r="P600" i="15"/>
  <c r="P352" i="15"/>
  <c r="O551" i="15"/>
  <c r="Q282" i="15"/>
  <c r="Q292" i="15"/>
  <c r="O111" i="15"/>
  <c r="P435" i="15"/>
  <c r="P186" i="15"/>
  <c r="O276" i="15"/>
  <c r="O308" i="15"/>
  <c r="P615" i="15"/>
  <c r="Q506" i="15"/>
  <c r="O420" i="15"/>
  <c r="O468" i="15"/>
  <c r="P375" i="15"/>
  <c r="O101" i="15"/>
  <c r="Q504" i="15"/>
  <c r="O253" i="15"/>
  <c r="P407" i="15"/>
  <c r="P104" i="15"/>
  <c r="Q299" i="15"/>
  <c r="O125" i="15"/>
  <c r="O252" i="15"/>
  <c r="Q210" i="15"/>
  <c r="P115" i="15"/>
  <c r="O148" i="15"/>
  <c r="Q438" i="15"/>
  <c r="P294" i="15"/>
  <c r="O559" i="15"/>
  <c r="Q150" i="15"/>
  <c r="O179" i="15"/>
  <c r="Q170" i="15"/>
  <c r="P368" i="15"/>
  <c r="P478" i="15"/>
  <c r="P432" i="15"/>
  <c r="P463" i="15"/>
  <c r="O633" i="15"/>
  <c r="Q495" i="15"/>
  <c r="Q467" i="15"/>
  <c r="P164" i="15"/>
  <c r="P305" i="15"/>
  <c r="Q372" i="15"/>
  <c r="Q496" i="15"/>
  <c r="P471" i="15"/>
  <c r="O367" i="15"/>
  <c r="P295" i="15"/>
  <c r="Q115" i="15"/>
  <c r="Q172" i="15"/>
  <c r="P345" i="15"/>
  <c r="Q376" i="15"/>
  <c r="Q94" i="15"/>
  <c r="O546" i="15"/>
  <c r="Q302" i="15"/>
  <c r="P536" i="15"/>
  <c r="Q278" i="15"/>
  <c r="P293" i="15"/>
  <c r="P562" i="15"/>
  <c r="O479" i="15"/>
  <c r="Q109" i="15"/>
  <c r="Q307" i="15"/>
  <c r="O112" i="15"/>
  <c r="O335" i="15"/>
  <c r="O627" i="15"/>
  <c r="O313" i="15"/>
  <c r="Q373" i="15"/>
  <c r="O316" i="15"/>
  <c r="P403" i="15"/>
  <c r="O396" i="15"/>
  <c r="Q564" i="15"/>
  <c r="Q470" i="15"/>
  <c r="O409" i="15"/>
  <c r="Q464" i="15"/>
  <c r="Q246" i="15"/>
  <c r="Q232" i="15"/>
  <c r="Q614" i="15"/>
  <c r="O608" i="15"/>
  <c r="P354" i="15"/>
  <c r="O281" i="15"/>
  <c r="P231" i="15"/>
  <c r="O215" i="15"/>
  <c r="O379" i="15"/>
  <c r="O120" i="15"/>
  <c r="Q124" i="15"/>
  <c r="O272" i="15"/>
  <c r="P362" i="15"/>
  <c r="P239" i="15"/>
  <c r="Q346" i="15"/>
  <c r="P102" i="15"/>
  <c r="O244" i="15"/>
  <c r="Q597" i="15"/>
  <c r="Q343" i="15"/>
  <c r="O208" i="15"/>
  <c r="O242" i="15"/>
  <c r="Q277" i="15"/>
  <c r="Q82" i="15"/>
  <c r="Q151" i="15"/>
  <c r="O212" i="15"/>
  <c r="Q182" i="15"/>
  <c r="Q180" i="15"/>
  <c r="Q188" i="15"/>
  <c r="Q315" i="15"/>
  <c r="P560" i="15"/>
  <c r="Q238" i="15"/>
  <c r="O360" i="15"/>
  <c r="O160" i="15"/>
  <c r="P524" i="15"/>
  <c r="O86" i="15"/>
  <c r="Q424" i="15"/>
  <c r="O569" i="15"/>
  <c r="Q211" i="15"/>
  <c r="P467" i="15"/>
  <c r="Q558" i="15"/>
  <c r="Q568" i="15"/>
  <c r="Q398" i="15"/>
  <c r="P108" i="15"/>
  <c r="O358" i="15"/>
  <c r="P252" i="15"/>
  <c r="Q492" i="15"/>
  <c r="Q181" i="15"/>
  <c r="O183" i="15"/>
  <c r="O397" i="15"/>
  <c r="Q475" i="15"/>
  <c r="Q490" i="15"/>
  <c r="P491" i="15"/>
  <c r="P548" i="15"/>
  <c r="Q291" i="15"/>
  <c r="O620" i="15"/>
  <c r="Q471" i="15"/>
  <c r="O88" i="15"/>
  <c r="P619" i="15"/>
  <c r="P175" i="15"/>
  <c r="Q569" i="15"/>
  <c r="P183" i="15"/>
  <c r="Q565" i="15"/>
  <c r="P633" i="15"/>
  <c r="C628" i="15"/>
  <c r="D628" i="15"/>
  <c r="Q367" i="15"/>
  <c r="O295" i="15"/>
  <c r="P172" i="15"/>
  <c r="Q632" i="15"/>
  <c r="O562" i="15"/>
  <c r="P109" i="15"/>
  <c r="P121" i="15"/>
  <c r="Q310" i="15"/>
  <c r="P251" i="15"/>
  <c r="P87" i="15"/>
  <c r="P243" i="15"/>
  <c r="K591" i="15"/>
  <c r="Q591" i="15" s="1"/>
  <c r="J591" i="15"/>
  <c r="P591" i="15" s="1"/>
  <c r="I591" i="15"/>
  <c r="P83" i="15"/>
  <c r="O424" i="15"/>
  <c r="P179" i="15"/>
  <c r="P546" i="15"/>
  <c r="Q247" i="15"/>
  <c r="P278" i="15"/>
  <c r="P570" i="15"/>
  <c r="O361" i="15"/>
  <c r="Q477" i="15"/>
  <c r="O300" i="15"/>
  <c r="P558" i="15"/>
  <c r="O541" i="15"/>
  <c r="Q537" i="15"/>
  <c r="Q241" i="15"/>
  <c r="Q369" i="15"/>
  <c r="K604" i="15"/>
  <c r="Q604" i="15" s="1"/>
  <c r="J604" i="15"/>
  <c r="P604" i="15" s="1"/>
  <c r="I604" i="15"/>
  <c r="J613" i="15"/>
  <c r="I613" i="15"/>
  <c r="O613" i="15" s="1"/>
  <c r="K613" i="15"/>
  <c r="Q613" i="15" s="1"/>
  <c r="C622" i="15"/>
  <c r="O622" i="15" s="1"/>
  <c r="D622" i="15"/>
  <c r="P622" i="15" s="1"/>
  <c r="E622" i="15"/>
  <c r="Q622" i="15" s="1"/>
  <c r="K603" i="15"/>
  <c r="Q603" i="15" s="1"/>
  <c r="J603" i="15"/>
  <c r="P603" i="15" s="1"/>
  <c r="I603" i="15"/>
  <c r="O603" i="15" s="1"/>
  <c r="O556" i="15"/>
  <c r="P367" i="15"/>
  <c r="O356" i="15"/>
  <c r="P376" i="15"/>
  <c r="P290" i="15"/>
  <c r="P501" i="15"/>
  <c r="O566" i="15"/>
  <c r="P91" i="15"/>
  <c r="Q91" i="15"/>
  <c r="Q288" i="15"/>
  <c r="Q536" i="15"/>
  <c r="O364" i="15"/>
  <c r="O430" i="15"/>
  <c r="O601" i="15"/>
  <c r="C623" i="15"/>
  <c r="O623" i="15" s="1"/>
  <c r="E623" i="15"/>
  <c r="Q623" i="15" s="1"/>
  <c r="D623" i="15"/>
  <c r="P623" i="15" s="1"/>
  <c r="E606" i="15"/>
  <c r="Q606" i="15" s="1"/>
  <c r="D606" i="15"/>
  <c r="P606" i="15" s="1"/>
  <c r="C606" i="15"/>
  <c r="O606" i="15" s="1"/>
  <c r="K617" i="15"/>
  <c r="Q617" i="15" s="1"/>
  <c r="J617" i="15"/>
  <c r="P617" i="15" s="1"/>
  <c r="I617" i="15"/>
  <c r="O617" i="15" s="1"/>
  <c r="K618" i="15"/>
  <c r="Q618" i="15" s="1"/>
  <c r="J618" i="15"/>
  <c r="P618" i="15" s="1"/>
  <c r="I618" i="15"/>
  <c r="O618" i="15" s="1"/>
  <c r="Q169" i="15"/>
  <c r="Q601" i="15"/>
  <c r="Q285" i="15"/>
  <c r="Q280" i="15"/>
  <c r="Q501" i="15"/>
  <c r="P184" i="15"/>
  <c r="Q625" i="15"/>
  <c r="P302" i="15"/>
  <c r="O565" i="15"/>
  <c r="Q121" i="15"/>
  <c r="O554" i="15"/>
  <c r="P430" i="15"/>
  <c r="E602" i="15"/>
  <c r="Q602" i="15" s="1"/>
  <c r="D602" i="15"/>
  <c r="P602" i="15" s="1"/>
  <c r="C602" i="15"/>
  <c r="O602" i="15" s="1"/>
  <c r="Q117" i="15"/>
  <c r="Q422" i="15"/>
  <c r="O298" i="15"/>
  <c r="O271" i="15"/>
  <c r="Q532" i="15"/>
  <c r="O607" i="15"/>
  <c r="Q175" i="15"/>
  <c r="Q542" i="15"/>
  <c r="P280" i="15"/>
  <c r="O91" i="15"/>
  <c r="O334" i="15"/>
  <c r="P288" i="15"/>
  <c r="P565" i="15"/>
  <c r="Q535" i="15"/>
  <c r="P554" i="15"/>
  <c r="P154" i="15"/>
  <c r="O429" i="15"/>
  <c r="P119" i="15"/>
  <c r="P298" i="15"/>
  <c r="Q629" i="15"/>
  <c r="O374" i="15"/>
  <c r="Q97" i="15"/>
  <c r="O610" i="15"/>
  <c r="O280" i="15"/>
  <c r="O378" i="15"/>
  <c r="P612" i="15"/>
  <c r="O89" i="15"/>
  <c r="O535" i="15"/>
  <c r="Q554" i="15"/>
  <c r="O501" i="15"/>
  <c r="P166" i="15"/>
  <c r="Q126" i="15"/>
  <c r="O222" i="15"/>
  <c r="O595" i="15"/>
  <c r="O84" i="15"/>
  <c r="Q83" i="15"/>
  <c r="P414" i="15"/>
  <c r="Q298" i="15"/>
  <c r="P629" i="15"/>
  <c r="P301" i="15"/>
  <c r="P207" i="15"/>
  <c r="Q633" i="15"/>
  <c r="O534" i="15"/>
  <c r="Q145" i="15"/>
  <c r="O247" i="15"/>
  <c r="P535" i="15"/>
  <c r="K590" i="15"/>
  <c r="J590" i="15"/>
  <c r="I590" i="15"/>
  <c r="C590" i="15"/>
  <c r="E590" i="15"/>
  <c r="D590" i="15"/>
  <c r="C592" i="15"/>
  <c r="O592" i="15" s="1"/>
  <c r="E592" i="15"/>
  <c r="Q592" i="15" s="1"/>
  <c r="D592" i="15"/>
  <c r="P592" i="15" s="1"/>
  <c r="O629" i="15"/>
  <c r="Q301" i="15"/>
  <c r="Q295" i="15"/>
  <c r="P189" i="15"/>
  <c r="O172" i="15"/>
  <c r="O83" i="15"/>
  <c r="Q351" i="15"/>
  <c r="Q534" i="15"/>
  <c r="P632" i="15"/>
  <c r="Q546" i="15"/>
  <c r="P247" i="15"/>
  <c r="O278" i="15"/>
  <c r="O287" i="15"/>
  <c r="O403" i="15"/>
  <c r="Q396" i="15"/>
  <c r="P564" i="15"/>
  <c r="Q489" i="15"/>
  <c r="P487" i="15"/>
  <c r="P369" i="15"/>
  <c r="P464" i="15"/>
  <c r="P246" i="15"/>
  <c r="P232" i="15"/>
  <c r="Q245" i="15"/>
  <c r="Q353" i="15"/>
  <c r="P289" i="15"/>
  <c r="O354" i="15"/>
  <c r="Q281" i="15"/>
  <c r="Q215" i="15"/>
  <c r="Q379" i="15"/>
  <c r="Q221" i="15"/>
  <c r="Q114" i="15"/>
  <c r="P625" i="15"/>
  <c r="Q272" i="15"/>
  <c r="P114" i="15"/>
  <c r="Q415" i="15"/>
  <c r="Q499" i="15"/>
  <c r="P346" i="15"/>
  <c r="P217" i="15"/>
  <c r="O98" i="15"/>
  <c r="P567" i="15"/>
  <c r="C593" i="15"/>
  <c r="O593" i="15" s="1"/>
  <c r="D593" i="15"/>
  <c r="P593" i="15" s="1"/>
  <c r="E593" i="15"/>
  <c r="Q593" i="15" s="1"/>
  <c r="P277" i="15"/>
  <c r="P82" i="15"/>
  <c r="P151" i="15"/>
  <c r="P126" i="15"/>
  <c r="Q171" i="15"/>
  <c r="O176" i="15"/>
  <c r="P542" i="15"/>
  <c r="Q560" i="15"/>
  <c r="P238" i="15"/>
  <c r="Q284" i="15"/>
  <c r="Q635" i="15"/>
  <c r="Q230" i="15"/>
  <c r="Q482" i="15"/>
  <c r="Q502" i="15"/>
  <c r="Q337" i="15"/>
  <c r="O615" i="15"/>
  <c r="P506" i="15"/>
  <c r="Q420" i="15"/>
  <c r="P553" i="15"/>
  <c r="O366" i="15"/>
  <c r="O123" i="15"/>
  <c r="Q113" i="15"/>
  <c r="P468" i="15"/>
  <c r="O441" i="15"/>
  <c r="O407" i="15"/>
  <c r="P95" i="15"/>
  <c r="P117" i="15"/>
  <c r="O167" i="15"/>
  <c r="Q497" i="15"/>
  <c r="O531" i="15"/>
  <c r="P122" i="15"/>
  <c r="P433" i="15"/>
  <c r="Q442" i="15"/>
  <c r="Q426" i="15"/>
  <c r="O484" i="15"/>
  <c r="Q562" i="15"/>
  <c r="O359" i="15"/>
  <c r="P400" i="15"/>
  <c r="P479" i="15"/>
  <c r="Q406" i="15"/>
  <c r="P112" i="15"/>
  <c r="P349" i="15"/>
  <c r="P404" i="15"/>
  <c r="O357" i="15"/>
  <c r="O425" i="15"/>
  <c r="P627" i="15"/>
  <c r="Q371" i="15"/>
  <c r="O307" i="15"/>
  <c r="P313" i="15"/>
  <c r="O373" i="15"/>
  <c r="Q403" i="15"/>
  <c r="P396" i="15"/>
  <c r="P486" i="15"/>
  <c r="O483" i="15"/>
  <c r="O149" i="15"/>
  <c r="P409" i="15"/>
  <c r="O369" i="15"/>
  <c r="O235" i="15"/>
  <c r="Q599" i="15"/>
  <c r="O232" i="15"/>
  <c r="O107" i="15"/>
  <c r="Q363" i="15"/>
  <c r="P608" i="15"/>
  <c r="Q354" i="15"/>
  <c r="Q231" i="15"/>
  <c r="P120" i="15"/>
  <c r="Q96" i="15"/>
  <c r="O124" i="15"/>
  <c r="P223" i="15"/>
  <c r="Q362" i="15"/>
  <c r="Q239" i="15"/>
  <c r="O346" i="15"/>
  <c r="O439" i="15"/>
  <c r="Q102" i="15"/>
  <c r="O351" i="15"/>
  <c r="P348" i="15"/>
  <c r="P300" i="15"/>
  <c r="Q166" i="15"/>
  <c r="O116" i="15"/>
  <c r="P597" i="15"/>
  <c r="O472" i="15"/>
  <c r="P208" i="15"/>
  <c r="P242" i="15"/>
  <c r="O488" i="15"/>
  <c r="O80" i="15"/>
  <c r="O182" i="15"/>
  <c r="Q154" i="15"/>
  <c r="P99" i="15"/>
  <c r="P188" i="15"/>
  <c r="Q146" i="15"/>
  <c r="P360" i="15"/>
  <c r="O311" i="15"/>
  <c r="O555" i="15"/>
  <c r="P539" i="15"/>
  <c r="Q615" i="15"/>
  <c r="O81" i="15"/>
  <c r="P222" i="15"/>
  <c r="P84" i="15"/>
  <c r="Q375" i="15"/>
  <c r="O286" i="15"/>
  <c r="P429" i="15"/>
  <c r="O504" i="15"/>
  <c r="P253" i="15"/>
  <c r="Q407" i="15"/>
  <c r="O104" i="15"/>
  <c r="Q339" i="15"/>
  <c r="O552" i="15"/>
  <c r="P125" i="15"/>
  <c r="O309" i="15"/>
  <c r="P273" i="15"/>
  <c r="O417" i="15"/>
  <c r="O279" i="15"/>
  <c r="P610" i="15"/>
  <c r="O426" i="15"/>
  <c r="P484" i="15"/>
  <c r="O99" i="15"/>
  <c r="O400" i="15"/>
  <c r="Q479" i="15"/>
  <c r="O538" i="15"/>
  <c r="O406" i="15"/>
  <c r="O178" i="15"/>
  <c r="Q112" i="15"/>
  <c r="O404" i="15"/>
  <c r="P425" i="15"/>
  <c r="Q627" i="15"/>
  <c r="O371" i="15"/>
  <c r="P307" i="15"/>
  <c r="Q313" i="15"/>
  <c r="P373" i="15"/>
  <c r="O486" i="15"/>
  <c r="P483" i="15"/>
  <c r="P561" i="15"/>
  <c r="Q409" i="15"/>
  <c r="O599" i="15"/>
  <c r="O462" i="15"/>
  <c r="Q350" i="15"/>
  <c r="O363" i="15"/>
  <c r="Q87" i="15"/>
  <c r="P355" i="15"/>
  <c r="O231" i="15"/>
  <c r="O108" i="15"/>
  <c r="Q120" i="15"/>
  <c r="O96" i="15"/>
  <c r="P124" i="15"/>
  <c r="P225" i="15"/>
  <c r="Q223" i="15"/>
  <c r="O304" i="15"/>
  <c r="O362" i="15"/>
  <c r="Q566" i="15"/>
  <c r="O239" i="15"/>
  <c r="Q595" i="15"/>
  <c r="P439" i="15"/>
  <c r="O102" i="15"/>
  <c r="Q348" i="15"/>
  <c r="O166" i="15"/>
  <c r="Q105" i="15"/>
  <c r="O597" i="15"/>
  <c r="P343" i="15"/>
  <c r="P472" i="15"/>
  <c r="Q208" i="15"/>
  <c r="O529" i="15"/>
  <c r="P488" i="15"/>
  <c r="Q158" i="15"/>
  <c r="P182" i="15"/>
  <c r="O154" i="15"/>
  <c r="O188" i="15"/>
  <c r="O146" i="15"/>
  <c r="O218" i="15"/>
  <c r="O549" i="15"/>
  <c r="P311" i="15"/>
  <c r="P555" i="15"/>
  <c r="O234" i="15"/>
  <c r="Q539" i="15"/>
  <c r="Q276" i="15"/>
  <c r="O591" i="15"/>
  <c r="Q308" i="15"/>
  <c r="O485" i="15"/>
  <c r="O437" i="15"/>
  <c r="O248" i="15"/>
  <c r="P100" i="15"/>
  <c r="P233" i="15"/>
  <c r="Q222" i="15"/>
  <c r="O375" i="15"/>
  <c r="P286" i="15"/>
  <c r="Q429" i="15"/>
  <c r="P504" i="15"/>
  <c r="Q253" i="15"/>
  <c r="Q104" i="15"/>
  <c r="Q159" i="15"/>
  <c r="Q125" i="15"/>
  <c r="Q168" i="15"/>
  <c r="Q541" i="15"/>
  <c r="Q273" i="15"/>
  <c r="P503" i="15"/>
  <c r="P417" i="15"/>
  <c r="P279" i="15"/>
  <c r="Q610" i="15"/>
  <c r="Q430" i="15"/>
  <c r="P426" i="15"/>
  <c r="Q484" i="15"/>
  <c r="Q460" i="15"/>
  <c r="Q400" i="15"/>
  <c r="O297" i="15"/>
  <c r="P538" i="15"/>
  <c r="P406" i="15"/>
  <c r="P178" i="15"/>
  <c r="O349" i="15"/>
  <c r="Q404" i="15"/>
  <c r="Q425" i="15"/>
  <c r="P371" i="15"/>
  <c r="Q486" i="15"/>
  <c r="Q483" i="15"/>
  <c r="Q561" i="15"/>
  <c r="O237" i="15"/>
  <c r="Q526" i="15"/>
  <c r="Q413" i="15"/>
  <c r="Q235" i="15"/>
  <c r="P599" i="15"/>
  <c r="O270" i="15"/>
  <c r="O408" i="15"/>
  <c r="P462" i="15"/>
  <c r="Q107" i="15"/>
  <c r="P363" i="15"/>
  <c r="O355" i="15"/>
  <c r="Q251" i="15"/>
  <c r="O563" i="15"/>
  <c r="O296" i="15"/>
  <c r="O405" i="15"/>
  <c r="O144" i="15"/>
  <c r="O220" i="15"/>
  <c r="O543" i="15"/>
  <c r="O528" i="15"/>
  <c r="Q225" i="15"/>
  <c r="P342" i="15"/>
  <c r="O223" i="15"/>
  <c r="Q243" i="15"/>
  <c r="E596" i="15"/>
  <c r="D596" i="15"/>
  <c r="C596" i="15"/>
  <c r="Q439" i="15"/>
  <c r="O118" i="15"/>
  <c r="Q116" i="15"/>
  <c r="Q472" i="15"/>
  <c r="P529" i="15"/>
  <c r="Q488" i="15"/>
  <c r="Q80" i="15"/>
  <c r="O500" i="15"/>
  <c r="P146" i="15"/>
  <c r="O411" i="15"/>
  <c r="P218" i="15"/>
  <c r="P549" i="15"/>
  <c r="Q311" i="15"/>
  <c r="Q555" i="15"/>
  <c r="P234" i="15"/>
  <c r="O539" i="15"/>
  <c r="P485" i="15"/>
  <c r="P437" i="15"/>
  <c r="P248" i="15"/>
  <c r="Q233" i="15"/>
  <c r="P401" i="15"/>
  <c r="P613" i="15"/>
  <c r="Q286" i="15"/>
  <c r="P159" i="15"/>
  <c r="O155" i="15"/>
  <c r="P168" i="15"/>
  <c r="O273" i="15"/>
  <c r="Q503" i="15"/>
  <c r="Q417" i="15"/>
  <c r="Q279" i="15"/>
  <c r="O460" i="15"/>
  <c r="P236" i="15"/>
  <c r="O227" i="15"/>
  <c r="P297" i="15"/>
  <c r="Q538" i="15"/>
  <c r="Q178" i="15"/>
  <c r="O553" i="15"/>
  <c r="Q598" i="15"/>
  <c r="E626" i="15"/>
  <c r="Q626" i="15" s="1"/>
  <c r="D626" i="15"/>
  <c r="P626" i="15" s="1"/>
  <c r="C626" i="15"/>
  <c r="O626" i="15" s="1"/>
  <c r="O419" i="15"/>
  <c r="O348" i="15"/>
  <c r="P559" i="15"/>
  <c r="P544" i="15"/>
  <c r="P237" i="15"/>
  <c r="O526" i="15"/>
  <c r="O413" i="15"/>
  <c r="Q95" i="15"/>
  <c r="P270" i="15"/>
  <c r="P551" i="15"/>
  <c r="P408" i="15"/>
  <c r="P350" i="15"/>
  <c r="Q533" i="15"/>
  <c r="Q355" i="15"/>
  <c r="P563" i="15"/>
  <c r="P296" i="15"/>
  <c r="P405" i="15"/>
  <c r="Q108" i="15"/>
  <c r="P316" i="15"/>
  <c r="Q161" i="15"/>
  <c r="Q600" i="15"/>
  <c r="O568" i="15"/>
  <c r="O225" i="15"/>
  <c r="Q342" i="15"/>
  <c r="Q304" i="15"/>
  <c r="P473" i="15"/>
  <c r="O219" i="15"/>
  <c r="Q216" i="15"/>
  <c r="O436" i="15"/>
  <c r="O110" i="15"/>
  <c r="Q177" i="15"/>
  <c r="P118" i="15"/>
  <c r="O152" i="15"/>
  <c r="O341" i="15"/>
  <c r="O616" i="15"/>
  <c r="Q611" i="15"/>
  <c r="Q529" i="15"/>
  <c r="P81" i="15"/>
  <c r="P550" i="15"/>
  <c r="O147" i="15"/>
  <c r="O545" i="15"/>
  <c r="P411" i="15"/>
  <c r="O557" i="15"/>
  <c r="P431" i="15"/>
  <c r="P434" i="15"/>
  <c r="O481" i="15"/>
  <c r="O291" i="15"/>
  <c r="Q485" i="15"/>
  <c r="Q437" i="15"/>
  <c r="Q248" i="15"/>
  <c r="O233" i="15"/>
  <c r="Q630" i="15"/>
  <c r="O401" i="15"/>
  <c r="P92" i="15"/>
  <c r="P494" i="15"/>
  <c r="P240" i="15"/>
  <c r="O609" i="15"/>
  <c r="O495" i="15"/>
  <c r="O619" i="15"/>
  <c r="O159" i="15"/>
  <c r="O228" i="15"/>
  <c r="P155" i="15"/>
  <c r="O168" i="15"/>
  <c r="Q226" i="15"/>
  <c r="P594" i="15"/>
  <c r="P477" i="15"/>
  <c r="P460" i="15"/>
  <c r="Q236" i="15"/>
  <c r="Q297" i="15"/>
  <c r="K628" i="15"/>
  <c r="Q628" i="15" s="1"/>
  <c r="J628" i="15"/>
  <c r="I628" i="15"/>
  <c r="O537" i="15"/>
  <c r="O598" i="15"/>
  <c r="P241" i="15"/>
  <c r="Q333" i="15"/>
  <c r="P419" i="15"/>
  <c r="Q559" i="15"/>
  <c r="Q544" i="15"/>
  <c r="O489" i="15"/>
  <c r="Q487" i="15"/>
  <c r="P98" i="15"/>
  <c r="Q237" i="15"/>
  <c r="P526" i="15"/>
  <c r="P413" i="15"/>
  <c r="Q270" i="15"/>
  <c r="Q551" i="15"/>
  <c r="Q408" i="15"/>
  <c r="O245" i="15"/>
  <c r="O353" i="15"/>
  <c r="Q289" i="15"/>
  <c r="P533" i="15"/>
  <c r="Q563" i="15"/>
  <c r="Q405" i="15"/>
  <c r="P292" i="15"/>
  <c r="O161" i="15"/>
  <c r="P93" i="15"/>
  <c r="O113" i="15"/>
  <c r="I605" i="15"/>
  <c r="O605" i="15" s="1"/>
  <c r="K605" i="15"/>
  <c r="Q605" i="15" s="1"/>
  <c r="J605" i="15"/>
  <c r="P605" i="15" s="1"/>
  <c r="O185" i="15"/>
  <c r="O415" i="15"/>
  <c r="O496" i="15"/>
  <c r="O473" i="15"/>
  <c r="O216" i="15"/>
  <c r="P88" i="15"/>
  <c r="P634" i="15"/>
  <c r="P110" i="15"/>
  <c r="Q250" i="15"/>
  <c r="Q118" i="15"/>
  <c r="P152" i="15"/>
  <c r="P341" i="15"/>
  <c r="P616" i="15"/>
  <c r="P611" i="15"/>
  <c r="O171" i="15"/>
  <c r="Q347" i="15"/>
  <c r="P147" i="15"/>
  <c r="P176" i="15"/>
  <c r="Q411" i="15"/>
  <c r="O284" i="15"/>
  <c r="O635" i="15"/>
  <c r="O230" i="15"/>
  <c r="P482" i="15"/>
  <c r="O337" i="15"/>
  <c r="Q434" i="15"/>
  <c r="P481" i="15"/>
  <c r="P291" i="15"/>
  <c r="P366" i="15"/>
  <c r="P339" i="15"/>
  <c r="O630" i="15"/>
  <c r="Q401" i="15"/>
  <c r="P441" i="15"/>
  <c r="Q494" i="15"/>
  <c r="Q240" i="15"/>
  <c r="O283" i="15"/>
  <c r="P609" i="15"/>
  <c r="Q340" i="15"/>
  <c r="O293" i="15"/>
  <c r="P211" i="15"/>
  <c r="P167" i="15"/>
  <c r="Q155" i="15"/>
  <c r="Q624" i="15"/>
  <c r="O497" i="15"/>
  <c r="Q531" i="15"/>
  <c r="Q433" i="15"/>
  <c r="O442" i="15"/>
  <c r="Q594" i="15"/>
  <c r="O477" i="15"/>
  <c r="Q428" i="15"/>
  <c r="Q227" i="15"/>
  <c r="Q567" i="15"/>
  <c r="O236" i="15"/>
  <c r="O558" i="15"/>
  <c r="Q85" i="15"/>
  <c r="O121" i="15"/>
  <c r="P537" i="15"/>
  <c r="P598" i="15"/>
  <c r="O241" i="15"/>
  <c r="P96" i="15"/>
  <c r="Q419" i="15"/>
  <c r="O564" i="15"/>
  <c r="P310" i="15"/>
  <c r="P489" i="15"/>
  <c r="O487" i="15"/>
  <c r="O464" i="15"/>
  <c r="O246" i="15"/>
  <c r="O85" i="15"/>
  <c r="P372" i="15"/>
  <c r="P106" i="15"/>
  <c r="P245" i="15"/>
  <c r="P353" i="15"/>
  <c r="O289" i="15"/>
  <c r="O533" i="15"/>
  <c r="P281" i="15"/>
  <c r="P379" i="15"/>
  <c r="P221" i="15"/>
  <c r="P161" i="15"/>
  <c r="Q93" i="15"/>
  <c r="O87" i="15"/>
  <c r="P361" i="15"/>
  <c r="O625" i="15"/>
  <c r="P272" i="15"/>
  <c r="P415" i="15"/>
  <c r="Q473" i="15"/>
  <c r="Q219" i="15"/>
  <c r="P216" i="15"/>
  <c r="Q634" i="15"/>
  <c r="O217" i="15"/>
  <c r="Q98" i="15"/>
  <c r="Q110" i="15"/>
  <c r="O567" i="15"/>
  <c r="P177" i="15"/>
  <c r="Q152" i="15"/>
  <c r="O604" i="15"/>
  <c r="O157" i="15"/>
  <c r="O82" i="15"/>
  <c r="O151" i="15"/>
  <c r="O126" i="15"/>
  <c r="P171" i="15"/>
  <c r="O550" i="15"/>
  <c r="Q147" i="15"/>
  <c r="Q176" i="15"/>
  <c r="O542" i="15"/>
  <c r="O285" i="15"/>
  <c r="O238" i="15"/>
  <c r="P635" i="15"/>
  <c r="P230" i="15"/>
  <c r="O482" i="15"/>
  <c r="P502" i="15"/>
  <c r="P337" i="15"/>
  <c r="O434" i="15"/>
  <c r="Q481" i="15"/>
  <c r="O506" i="15"/>
  <c r="P420" i="15"/>
  <c r="Q553" i="15"/>
  <c r="Q366" i="15"/>
  <c r="P630" i="15"/>
  <c r="Q468" i="15"/>
  <c r="Q441" i="15"/>
  <c r="O240" i="15"/>
  <c r="P283" i="15"/>
  <c r="P340" i="15"/>
  <c r="O95" i="15"/>
  <c r="Q167" i="15"/>
  <c r="Q275" i="15"/>
  <c r="Q557" i="15"/>
  <c r="P497" i="15"/>
  <c r="P531" i="15"/>
  <c r="O433" i="15"/>
  <c r="P442" i="15"/>
  <c r="O628" i="15" l="1"/>
  <c r="P628" i="15"/>
  <c r="Q590" i="15"/>
  <c r="O596" i="15"/>
  <c r="P596" i="15"/>
  <c r="Q596" i="15"/>
  <c r="P590" i="15"/>
  <c r="O590" i="15"/>
  <c r="D808" i="29" l="1"/>
  <c r="A808" i="29"/>
  <c r="D807" i="29"/>
  <c r="A807" i="29"/>
  <c r="D806" i="29"/>
  <c r="A806" i="29"/>
  <c r="D805" i="29"/>
  <c r="A805" i="29"/>
  <c r="D804" i="29"/>
  <c r="A804" i="29"/>
  <c r="D803" i="29"/>
  <c r="A803" i="29"/>
  <c r="D802" i="29"/>
  <c r="A802" i="29"/>
  <c r="D801" i="29"/>
  <c r="A801" i="29"/>
  <c r="D800" i="29"/>
  <c r="A800" i="29"/>
  <c r="D799" i="29"/>
  <c r="A799" i="29"/>
  <c r="D798" i="29"/>
  <c r="A798" i="29"/>
  <c r="D797" i="29"/>
  <c r="A797" i="29"/>
  <c r="D796" i="29"/>
  <c r="A796" i="29"/>
  <c r="D795" i="29"/>
  <c r="A795" i="29"/>
  <c r="D794" i="29"/>
  <c r="A794" i="29"/>
  <c r="D793" i="29"/>
  <c r="A793" i="29"/>
  <c r="D792" i="29"/>
  <c r="A792" i="29"/>
  <c r="D791" i="29"/>
  <c r="A791" i="29"/>
  <c r="D790" i="29"/>
  <c r="A790" i="29"/>
  <c r="D789" i="29"/>
  <c r="A789" i="29"/>
  <c r="D788" i="29"/>
  <c r="A788" i="29"/>
  <c r="D787" i="29"/>
  <c r="A787" i="29"/>
  <c r="D786" i="29"/>
  <c r="A786" i="29"/>
  <c r="D785" i="29"/>
  <c r="A785" i="29"/>
  <c r="D784" i="29"/>
  <c r="A784" i="29"/>
  <c r="D783" i="29"/>
  <c r="A783" i="29"/>
  <c r="D782" i="29"/>
  <c r="A782" i="29"/>
  <c r="D781" i="29"/>
  <c r="A781" i="29"/>
  <c r="D780" i="29"/>
  <c r="A780" i="29"/>
  <c r="D779" i="29"/>
  <c r="A779" i="29"/>
  <c r="D778" i="29"/>
  <c r="A778" i="29"/>
  <c r="D777" i="29"/>
  <c r="A777" i="29"/>
  <c r="D776" i="29"/>
  <c r="A776" i="29"/>
  <c r="D775" i="29"/>
  <c r="A775" i="29"/>
  <c r="D774" i="29"/>
  <c r="A774" i="29"/>
  <c r="D773" i="29"/>
  <c r="A773" i="29"/>
  <c r="D772" i="29"/>
  <c r="A772" i="29"/>
  <c r="D771" i="29"/>
  <c r="A771" i="29"/>
  <c r="D770" i="29"/>
  <c r="A770" i="29"/>
  <c r="D769" i="29"/>
  <c r="A769" i="29"/>
  <c r="D768" i="29"/>
  <c r="A768" i="29"/>
  <c r="D767" i="29"/>
  <c r="A767" i="29"/>
  <c r="D766" i="29"/>
  <c r="A766" i="29"/>
  <c r="D765" i="29"/>
  <c r="A765" i="29"/>
  <c r="D764" i="29"/>
  <c r="A764" i="29"/>
  <c r="D763" i="29"/>
  <c r="A763" i="29"/>
  <c r="D762" i="29"/>
  <c r="A762" i="29"/>
  <c r="D761" i="29"/>
  <c r="A761" i="29"/>
  <c r="D760" i="29"/>
  <c r="A760" i="29"/>
  <c r="D759" i="29"/>
  <c r="A759" i="29"/>
  <c r="D758" i="29"/>
  <c r="A758" i="29"/>
  <c r="D757" i="29"/>
  <c r="A757" i="29"/>
  <c r="D756" i="29"/>
  <c r="A756" i="29"/>
  <c r="D755" i="29"/>
  <c r="A755" i="29"/>
  <c r="D754" i="29"/>
  <c r="A754" i="29"/>
  <c r="D753" i="29"/>
  <c r="A753" i="29"/>
  <c r="D752" i="29"/>
  <c r="A752" i="29"/>
  <c r="D751" i="29"/>
  <c r="A751" i="29"/>
  <c r="D750" i="29"/>
  <c r="A750" i="29"/>
  <c r="D749" i="29"/>
  <c r="A749" i="29"/>
  <c r="D748" i="29"/>
  <c r="A748" i="29"/>
  <c r="D747" i="29"/>
  <c r="A747" i="29"/>
  <c r="D746" i="29"/>
  <c r="A746" i="29"/>
  <c r="D745" i="29"/>
  <c r="A745" i="29"/>
  <c r="D744" i="29"/>
  <c r="A744" i="29"/>
  <c r="D743" i="29"/>
  <c r="A743" i="29"/>
  <c r="D742" i="29"/>
  <c r="A742" i="29"/>
  <c r="D741" i="29"/>
  <c r="A741" i="29"/>
  <c r="D740" i="29"/>
  <c r="A740" i="29"/>
  <c r="D739" i="29"/>
  <c r="A739" i="29"/>
  <c r="D738" i="29"/>
  <c r="A738" i="29"/>
  <c r="D737" i="29"/>
  <c r="A737" i="29"/>
  <c r="D736" i="29"/>
  <c r="A736" i="29"/>
  <c r="D735" i="29"/>
  <c r="A735" i="29"/>
  <c r="D734" i="29"/>
  <c r="A734" i="29"/>
  <c r="D733" i="29"/>
  <c r="A733" i="29"/>
  <c r="D732" i="29"/>
  <c r="A732" i="29"/>
  <c r="D731" i="29"/>
  <c r="A731" i="29"/>
  <c r="D730" i="29"/>
  <c r="A730" i="29"/>
  <c r="D729" i="29"/>
  <c r="A729" i="29"/>
  <c r="D728" i="29"/>
  <c r="A728" i="29"/>
  <c r="D727" i="29"/>
  <c r="A727" i="29"/>
  <c r="D726" i="29"/>
  <c r="A726" i="29"/>
  <c r="D725" i="29"/>
  <c r="A725" i="29"/>
  <c r="D724" i="29"/>
  <c r="A724" i="29"/>
  <c r="D723" i="29"/>
  <c r="A723" i="29"/>
  <c r="D722" i="29"/>
  <c r="A722" i="29"/>
  <c r="D721" i="29"/>
  <c r="A721" i="29"/>
  <c r="D720" i="29"/>
  <c r="A720" i="29"/>
  <c r="D719" i="29"/>
  <c r="A719" i="29"/>
  <c r="D718" i="29"/>
  <c r="A718" i="29"/>
  <c r="D717" i="29"/>
  <c r="A717" i="29"/>
  <c r="D716" i="29"/>
  <c r="A716" i="29"/>
  <c r="D715" i="29"/>
  <c r="A715" i="29"/>
  <c r="D714" i="29"/>
  <c r="A714" i="29"/>
  <c r="D713" i="29"/>
  <c r="A713" i="29"/>
  <c r="D712" i="29"/>
  <c r="A712" i="29"/>
  <c r="D711" i="29"/>
  <c r="A711" i="29"/>
  <c r="D710" i="29"/>
  <c r="A710" i="29"/>
  <c r="D709" i="29"/>
  <c r="A709" i="29"/>
  <c r="D708" i="29"/>
  <c r="A708" i="29"/>
  <c r="D707" i="29"/>
  <c r="A707" i="29"/>
  <c r="D706" i="29"/>
  <c r="A706" i="29"/>
  <c r="D705" i="29"/>
  <c r="A705" i="29"/>
  <c r="D704" i="29"/>
  <c r="A704" i="29"/>
  <c r="D703" i="29"/>
  <c r="A703" i="29"/>
  <c r="D702" i="29"/>
  <c r="A702" i="29"/>
  <c r="D701" i="29"/>
  <c r="A701" i="29"/>
  <c r="D700" i="29"/>
  <c r="A700" i="29"/>
  <c r="D699" i="29"/>
  <c r="A699" i="29"/>
  <c r="D698" i="29"/>
  <c r="A698" i="29"/>
  <c r="D697" i="29"/>
  <c r="A697" i="29"/>
  <c r="D696" i="29"/>
  <c r="A696" i="29"/>
  <c r="D695" i="29"/>
  <c r="A695" i="29"/>
  <c r="D694" i="29"/>
  <c r="A694" i="29"/>
  <c r="D693" i="29"/>
  <c r="A693" i="29"/>
  <c r="D692" i="29"/>
  <c r="A692" i="29"/>
  <c r="D691" i="29"/>
  <c r="A691" i="29"/>
  <c r="D690" i="29"/>
  <c r="A690" i="29"/>
  <c r="D689" i="29"/>
  <c r="A689" i="29"/>
  <c r="D688" i="29"/>
  <c r="A688" i="29"/>
  <c r="D687" i="29"/>
  <c r="A687" i="29"/>
  <c r="D686" i="29"/>
  <c r="A686" i="29"/>
  <c r="D685" i="29"/>
  <c r="A685" i="29"/>
  <c r="D684" i="29"/>
  <c r="A684" i="29"/>
  <c r="D683" i="29"/>
  <c r="A683" i="29"/>
  <c r="D682" i="29"/>
  <c r="A682" i="29"/>
  <c r="D681" i="29"/>
  <c r="A681" i="29"/>
  <c r="D680" i="29"/>
  <c r="A680" i="29"/>
  <c r="D679" i="29"/>
  <c r="A679" i="29"/>
  <c r="D678" i="29"/>
  <c r="A678" i="29"/>
  <c r="D677" i="29"/>
  <c r="A677" i="29"/>
  <c r="D676" i="29"/>
  <c r="A676" i="29"/>
  <c r="D675" i="29"/>
  <c r="A675" i="29"/>
  <c r="D674" i="29"/>
  <c r="A674" i="29"/>
  <c r="D673" i="29"/>
  <c r="A673" i="29"/>
  <c r="D672" i="29"/>
  <c r="A672" i="29"/>
  <c r="D671" i="29"/>
  <c r="A671" i="29"/>
  <c r="D670" i="29"/>
  <c r="A670" i="29"/>
  <c r="D669" i="29"/>
  <c r="A669" i="29"/>
  <c r="D668" i="29"/>
  <c r="A668" i="29"/>
  <c r="D667" i="29"/>
  <c r="A667" i="29"/>
  <c r="D666" i="29"/>
  <c r="A666" i="29"/>
  <c r="D665" i="29"/>
  <c r="A665" i="29"/>
  <c r="D664" i="29"/>
  <c r="A664" i="29"/>
  <c r="D663" i="29"/>
  <c r="A663" i="29"/>
  <c r="D662" i="29"/>
  <c r="A662" i="29"/>
  <c r="D661" i="29"/>
  <c r="A661" i="29"/>
  <c r="D660" i="29"/>
  <c r="A660" i="29"/>
  <c r="D659" i="29"/>
  <c r="A659" i="29"/>
  <c r="D658" i="29"/>
  <c r="A658" i="29"/>
  <c r="D657" i="29"/>
  <c r="A657" i="29"/>
  <c r="D656" i="29"/>
  <c r="A656" i="29"/>
  <c r="D655" i="29"/>
  <c r="A655" i="29"/>
  <c r="D654" i="29"/>
  <c r="A654" i="29"/>
  <c r="D653" i="29"/>
  <c r="A653" i="29"/>
  <c r="D652" i="29"/>
  <c r="A652" i="29"/>
  <c r="D651" i="29"/>
  <c r="A651" i="29"/>
  <c r="D650" i="29"/>
  <c r="A650" i="29"/>
  <c r="D649" i="29"/>
  <c r="A649" i="29"/>
  <c r="D648" i="29"/>
  <c r="A648" i="29"/>
  <c r="D647" i="29"/>
  <c r="A647" i="29"/>
  <c r="D646" i="29"/>
  <c r="A646" i="29"/>
  <c r="D645" i="29"/>
  <c r="A645" i="29"/>
  <c r="D644" i="29"/>
  <c r="A644" i="29"/>
  <c r="D643" i="29"/>
  <c r="A643" i="29"/>
  <c r="D642" i="29"/>
  <c r="A642" i="29"/>
  <c r="D641" i="29"/>
  <c r="A641" i="29"/>
  <c r="D640" i="29"/>
  <c r="A640" i="29"/>
  <c r="D639" i="29"/>
  <c r="A639" i="29"/>
  <c r="D638" i="29"/>
  <c r="A638" i="29"/>
  <c r="D637" i="29"/>
  <c r="A637" i="29"/>
  <c r="D636" i="29"/>
  <c r="A636" i="29"/>
  <c r="D635" i="29"/>
  <c r="A635" i="29"/>
  <c r="D634" i="29"/>
  <c r="A634" i="29"/>
  <c r="D633" i="29"/>
  <c r="A633" i="29"/>
  <c r="D632" i="29"/>
  <c r="A632" i="29"/>
  <c r="D631" i="29"/>
  <c r="A631" i="29"/>
  <c r="D630" i="29"/>
  <c r="A630" i="29"/>
  <c r="D629" i="29"/>
  <c r="A629" i="29"/>
  <c r="D628" i="29"/>
  <c r="A628" i="29"/>
  <c r="D627" i="29"/>
  <c r="A627" i="29"/>
  <c r="D626" i="29"/>
  <c r="A626" i="29"/>
  <c r="D625" i="29"/>
  <c r="A625" i="29"/>
  <c r="D624" i="29"/>
  <c r="A624" i="29"/>
  <c r="D623" i="29"/>
  <c r="A623" i="29"/>
  <c r="D622" i="29"/>
  <c r="A622" i="29"/>
  <c r="D621" i="29"/>
  <c r="A621" i="29"/>
  <c r="D620" i="29"/>
  <c r="A620" i="29"/>
  <c r="D619" i="29"/>
  <c r="A619" i="29"/>
  <c r="D618" i="29"/>
  <c r="A618" i="29"/>
  <c r="D617" i="29"/>
  <c r="A617" i="29"/>
  <c r="D616" i="29"/>
  <c r="A616" i="29"/>
  <c r="D615" i="29"/>
  <c r="A615" i="29"/>
  <c r="D614" i="29"/>
  <c r="A614" i="29"/>
  <c r="D613" i="29"/>
  <c r="A613" i="29"/>
  <c r="D612" i="29"/>
  <c r="A612" i="29"/>
  <c r="D611" i="29"/>
  <c r="A611" i="29"/>
  <c r="D610" i="29"/>
  <c r="A610" i="29"/>
  <c r="D609" i="29"/>
  <c r="A609" i="29"/>
  <c r="D608" i="29"/>
  <c r="A608" i="29"/>
  <c r="D607" i="29"/>
  <c r="A607" i="29"/>
  <c r="D606" i="29"/>
  <c r="A606" i="29"/>
  <c r="D605" i="29"/>
  <c r="A605" i="29"/>
  <c r="D604" i="29"/>
  <c r="A604" i="29"/>
  <c r="D603" i="29"/>
  <c r="A603" i="29"/>
  <c r="D602" i="29"/>
  <c r="A602" i="29"/>
  <c r="D601" i="29"/>
  <c r="A601" i="29"/>
  <c r="D600" i="29"/>
  <c r="A600" i="29"/>
  <c r="D599" i="29"/>
  <c r="A599" i="29"/>
  <c r="D598" i="29"/>
  <c r="A598" i="29"/>
  <c r="D597" i="29"/>
  <c r="A597" i="29"/>
  <c r="D596" i="29"/>
  <c r="A596" i="29"/>
  <c r="D595" i="29"/>
  <c r="A595" i="29"/>
  <c r="D594" i="29"/>
  <c r="A594" i="29"/>
  <c r="D593" i="29"/>
  <c r="A593" i="29"/>
  <c r="D592" i="29"/>
  <c r="A592" i="29"/>
  <c r="D591" i="29"/>
  <c r="A591" i="29"/>
  <c r="D590" i="29"/>
  <c r="A590" i="29"/>
  <c r="D589" i="29"/>
  <c r="A589" i="29"/>
  <c r="D588" i="29"/>
  <c r="A588" i="29"/>
  <c r="D587" i="29"/>
  <c r="A587" i="29"/>
  <c r="D586" i="29"/>
  <c r="A586" i="29"/>
  <c r="D585" i="29"/>
  <c r="A585" i="29"/>
  <c r="D584" i="29"/>
  <c r="A584" i="29"/>
  <c r="D583" i="29"/>
  <c r="A583" i="29"/>
  <c r="D582" i="29"/>
  <c r="A582" i="29"/>
  <c r="D581" i="29"/>
  <c r="A581" i="29"/>
  <c r="D580" i="29"/>
  <c r="A580" i="29"/>
  <c r="D579" i="29"/>
  <c r="A579" i="29"/>
  <c r="D578" i="29"/>
  <c r="A578" i="29"/>
  <c r="D577" i="29"/>
  <c r="A577" i="29"/>
  <c r="D576" i="29"/>
  <c r="A576" i="29"/>
  <c r="D575" i="29"/>
  <c r="A575" i="29"/>
  <c r="D574" i="29"/>
  <c r="A574" i="29"/>
  <c r="D573" i="29"/>
  <c r="A573" i="29"/>
  <c r="D572" i="29"/>
  <c r="A572" i="29"/>
  <c r="D571" i="29"/>
  <c r="A571" i="29"/>
  <c r="D570" i="29"/>
  <c r="A570" i="29"/>
  <c r="D569" i="29"/>
  <c r="A569" i="29"/>
  <c r="D568" i="29"/>
  <c r="A568" i="29"/>
  <c r="D567" i="29"/>
  <c r="A567" i="29"/>
  <c r="D566" i="29"/>
  <c r="A566" i="29"/>
  <c r="D565" i="29"/>
  <c r="A565" i="29"/>
  <c r="D564" i="29"/>
  <c r="A564" i="29"/>
  <c r="D563" i="29"/>
  <c r="A563" i="29"/>
  <c r="D562" i="29"/>
  <c r="A562" i="29"/>
  <c r="D561" i="29"/>
  <c r="A561" i="29"/>
  <c r="D560" i="29"/>
  <c r="A560" i="29"/>
  <c r="D559" i="29"/>
  <c r="A559" i="29"/>
  <c r="D558" i="29"/>
  <c r="A558" i="29"/>
  <c r="D557" i="29"/>
  <c r="A557" i="29"/>
  <c r="D556" i="29"/>
  <c r="A556" i="29"/>
  <c r="D555" i="29"/>
  <c r="A555" i="29"/>
  <c r="D554" i="29"/>
  <c r="A554" i="29"/>
  <c r="D553" i="29"/>
  <c r="A553" i="29"/>
  <c r="D552" i="29"/>
  <c r="A552" i="29"/>
  <c r="D551" i="29"/>
  <c r="A551" i="29"/>
  <c r="D550" i="29"/>
  <c r="A550" i="29"/>
  <c r="D549" i="29"/>
  <c r="A549" i="29"/>
  <c r="D548" i="29"/>
  <c r="A548" i="29"/>
  <c r="D547" i="29"/>
  <c r="A547" i="29"/>
  <c r="D546" i="29"/>
  <c r="A546" i="29"/>
  <c r="D545" i="29"/>
  <c r="A545" i="29"/>
  <c r="D544" i="29"/>
  <c r="A544" i="29"/>
  <c r="D543" i="29"/>
  <c r="A543" i="29"/>
  <c r="D542" i="29"/>
  <c r="A542" i="29"/>
  <c r="D541" i="29"/>
  <c r="A541" i="29"/>
  <c r="D540" i="29"/>
  <c r="A540" i="29"/>
  <c r="D539" i="29"/>
  <c r="A539" i="29"/>
  <c r="D538" i="29"/>
  <c r="A538" i="29"/>
  <c r="D537" i="29"/>
  <c r="A537" i="29"/>
  <c r="D536" i="29"/>
  <c r="A536" i="29"/>
  <c r="D535" i="29"/>
  <c r="A535" i="29"/>
  <c r="D534" i="29"/>
  <c r="A534" i="29"/>
  <c r="D533" i="29"/>
  <c r="A533" i="29"/>
  <c r="D532" i="29"/>
  <c r="A532" i="29"/>
  <c r="D531" i="29"/>
  <c r="A531" i="29"/>
  <c r="D530" i="29"/>
  <c r="A530" i="29"/>
  <c r="D529" i="29"/>
  <c r="A529" i="29"/>
  <c r="D528" i="29"/>
  <c r="A528" i="29"/>
  <c r="D527" i="29"/>
  <c r="A527" i="29"/>
  <c r="D526" i="29"/>
  <c r="A526" i="29"/>
  <c r="D525" i="29"/>
  <c r="A525" i="29"/>
  <c r="D524" i="29"/>
  <c r="A524" i="29"/>
  <c r="D523" i="29"/>
  <c r="A523" i="29"/>
  <c r="D522" i="29"/>
  <c r="A522" i="29"/>
  <c r="D521" i="29"/>
  <c r="A521" i="29"/>
  <c r="D520" i="29"/>
  <c r="A520" i="29"/>
  <c r="D519" i="29"/>
  <c r="A519" i="29"/>
  <c r="D518" i="29"/>
  <c r="A518" i="29"/>
  <c r="D517" i="29"/>
  <c r="A517" i="29"/>
  <c r="D516" i="29"/>
  <c r="A516" i="29"/>
  <c r="D515" i="29"/>
  <c r="A515" i="29"/>
  <c r="D514" i="29"/>
  <c r="A514" i="29"/>
  <c r="D513" i="29"/>
  <c r="A513" i="29"/>
  <c r="D512" i="29"/>
  <c r="A512" i="29"/>
  <c r="D511" i="29"/>
  <c r="A511" i="29"/>
  <c r="D510" i="29"/>
  <c r="A510" i="29"/>
  <c r="D509" i="29"/>
  <c r="A509" i="29"/>
  <c r="D508" i="29"/>
  <c r="A508" i="29"/>
  <c r="D507" i="29"/>
  <c r="A507" i="29"/>
  <c r="D506" i="29"/>
  <c r="A506" i="29"/>
  <c r="D505" i="29"/>
  <c r="A505" i="29"/>
  <c r="D504" i="29"/>
  <c r="A504" i="29"/>
  <c r="D503" i="29"/>
  <c r="A503" i="29"/>
  <c r="D502" i="29"/>
  <c r="A502" i="29"/>
  <c r="D501" i="29"/>
  <c r="A501" i="29"/>
  <c r="D500" i="29"/>
  <c r="A500" i="29"/>
  <c r="D499" i="29"/>
  <c r="A499" i="29"/>
  <c r="D498" i="29"/>
  <c r="A498" i="29"/>
  <c r="D497" i="29"/>
  <c r="A497" i="29"/>
  <c r="D496" i="29"/>
  <c r="A496" i="29"/>
  <c r="D495" i="29"/>
  <c r="A495" i="29"/>
  <c r="D494" i="29"/>
  <c r="A494" i="29"/>
  <c r="D493" i="29"/>
  <c r="A493" i="29"/>
  <c r="D492" i="29"/>
  <c r="A492" i="29"/>
  <c r="D491" i="29"/>
  <c r="A491" i="29"/>
  <c r="D490" i="29"/>
  <c r="A490" i="29"/>
  <c r="D489" i="29"/>
  <c r="A489" i="29"/>
  <c r="D488" i="29"/>
  <c r="A488" i="29"/>
  <c r="D487" i="29"/>
  <c r="A487" i="29"/>
  <c r="D486" i="29"/>
  <c r="A486" i="29"/>
  <c r="D485" i="29"/>
  <c r="A485" i="29"/>
  <c r="D484" i="29"/>
  <c r="A484" i="29"/>
  <c r="D483" i="29"/>
  <c r="A483" i="29"/>
  <c r="D482" i="29"/>
  <c r="A482" i="29"/>
  <c r="D481" i="29"/>
  <c r="A481" i="29"/>
  <c r="D480" i="29"/>
  <c r="A480" i="29"/>
  <c r="D479" i="29"/>
  <c r="A479" i="29"/>
  <c r="D478" i="29"/>
  <c r="A478" i="29"/>
  <c r="D477" i="29"/>
  <c r="A477" i="29"/>
  <c r="D476" i="29"/>
  <c r="A476" i="29"/>
  <c r="D475" i="29"/>
  <c r="A475" i="29"/>
  <c r="D474" i="29"/>
  <c r="A474" i="29"/>
  <c r="D473" i="29"/>
  <c r="A473" i="29"/>
  <c r="D472" i="29"/>
  <c r="A472" i="29"/>
  <c r="D471" i="29"/>
  <c r="A471" i="29"/>
  <c r="D470" i="29"/>
  <c r="A470" i="29"/>
  <c r="D469" i="29"/>
  <c r="A469" i="29"/>
  <c r="D468" i="29"/>
  <c r="A468" i="29"/>
  <c r="D467" i="29"/>
  <c r="A467" i="29"/>
  <c r="D466" i="29"/>
  <c r="A466" i="29"/>
  <c r="D465" i="29"/>
  <c r="A465" i="29"/>
  <c r="D464" i="29"/>
  <c r="A464" i="29"/>
  <c r="D463" i="29"/>
  <c r="A463" i="29"/>
  <c r="D462" i="29"/>
  <c r="A462" i="29"/>
  <c r="D461" i="29"/>
  <c r="A461" i="29"/>
  <c r="D460" i="29"/>
  <c r="A460" i="29"/>
  <c r="D459" i="29"/>
  <c r="A459" i="29"/>
  <c r="D458" i="29"/>
  <c r="A458" i="29"/>
  <c r="D457" i="29"/>
  <c r="A457" i="29"/>
  <c r="D456" i="29"/>
  <c r="A456" i="29"/>
  <c r="D455" i="29"/>
  <c r="A455" i="29"/>
  <c r="D454" i="29"/>
  <c r="A454" i="29"/>
  <c r="D453" i="29"/>
  <c r="A453" i="29"/>
  <c r="D452" i="29"/>
  <c r="A452" i="29"/>
  <c r="D451" i="29"/>
  <c r="A451" i="29"/>
  <c r="D450" i="29"/>
  <c r="A450" i="29"/>
  <c r="D449" i="29"/>
  <c r="A449" i="29"/>
  <c r="D448" i="29"/>
  <c r="A448" i="29"/>
  <c r="D447" i="29"/>
  <c r="A447" i="29"/>
  <c r="D446" i="29"/>
  <c r="A446" i="29"/>
  <c r="D445" i="29"/>
  <c r="A445" i="29"/>
  <c r="D444" i="29"/>
  <c r="A444" i="29"/>
  <c r="D443" i="29"/>
  <c r="A443" i="29"/>
  <c r="D442" i="29"/>
  <c r="A442" i="29"/>
  <c r="D441" i="29"/>
  <c r="A441" i="29"/>
  <c r="D440" i="29"/>
  <c r="A440" i="29"/>
  <c r="D439" i="29"/>
  <c r="A439" i="29"/>
  <c r="D438" i="29"/>
  <c r="A438" i="29"/>
  <c r="D437" i="29"/>
  <c r="A437" i="29"/>
  <c r="D436" i="29"/>
  <c r="A436" i="29"/>
  <c r="D435" i="29"/>
  <c r="A435" i="29"/>
  <c r="D434" i="29"/>
  <c r="A434" i="29"/>
  <c r="D433" i="29"/>
  <c r="A433" i="29"/>
  <c r="D432" i="29"/>
  <c r="A432" i="29"/>
  <c r="D431" i="29"/>
  <c r="A431" i="29"/>
  <c r="D430" i="29"/>
  <c r="A430" i="29"/>
  <c r="D429" i="29"/>
  <c r="A429" i="29"/>
  <c r="D428" i="29"/>
  <c r="A428" i="29"/>
  <c r="D427" i="29"/>
  <c r="A427" i="29"/>
  <c r="D426" i="29"/>
  <c r="A426" i="29"/>
  <c r="D425" i="29"/>
  <c r="A425" i="29"/>
  <c r="D424" i="29"/>
  <c r="A424" i="29"/>
  <c r="D423" i="29"/>
  <c r="A423" i="29"/>
  <c r="D422" i="29"/>
  <c r="A422" i="29"/>
  <c r="D421" i="29"/>
  <c r="A421" i="29"/>
  <c r="D420" i="29"/>
  <c r="A420" i="29"/>
  <c r="D419" i="29"/>
  <c r="A419" i="29"/>
  <c r="D418" i="29"/>
  <c r="A418" i="29"/>
  <c r="D417" i="29"/>
  <c r="A417" i="29"/>
  <c r="D416" i="29"/>
  <c r="A416" i="29"/>
  <c r="D415" i="29"/>
  <c r="A415" i="29"/>
  <c r="D414" i="29"/>
  <c r="A414" i="29"/>
  <c r="D413" i="29"/>
  <c r="A413" i="29"/>
  <c r="D412" i="29"/>
  <c r="A412" i="29"/>
  <c r="D411" i="29"/>
  <c r="A411" i="29"/>
  <c r="D410" i="29"/>
  <c r="A410" i="29"/>
  <c r="D409" i="29"/>
  <c r="A409" i="29"/>
  <c r="D408" i="29"/>
  <c r="A408" i="29"/>
  <c r="D407" i="29"/>
  <c r="A407" i="29"/>
  <c r="D406" i="29"/>
  <c r="A406" i="29"/>
  <c r="D405" i="29"/>
  <c r="A405" i="29"/>
  <c r="D404" i="29"/>
  <c r="A404" i="29"/>
  <c r="D403" i="29"/>
  <c r="A403" i="29"/>
  <c r="D402" i="29"/>
  <c r="A402" i="29"/>
  <c r="D401" i="29"/>
  <c r="A401" i="29"/>
  <c r="D400" i="29"/>
  <c r="A400" i="29"/>
  <c r="D399" i="29"/>
  <c r="A399" i="29"/>
  <c r="D398" i="29"/>
  <c r="A398" i="29"/>
  <c r="D397" i="29"/>
  <c r="A397" i="29"/>
  <c r="D396" i="29"/>
  <c r="A396" i="29"/>
  <c r="D395" i="29"/>
  <c r="A395" i="29"/>
  <c r="D394" i="29"/>
  <c r="A394" i="29"/>
  <c r="D393" i="29"/>
  <c r="A393" i="29"/>
  <c r="D392" i="29"/>
  <c r="A392" i="29"/>
  <c r="D391" i="29"/>
  <c r="A391" i="29"/>
  <c r="D390" i="29"/>
  <c r="A390" i="29"/>
  <c r="D389" i="29"/>
  <c r="A389" i="29"/>
  <c r="D388" i="29"/>
  <c r="A388" i="29"/>
  <c r="D387" i="29"/>
  <c r="A387" i="29"/>
  <c r="D386" i="29"/>
  <c r="A386" i="29"/>
  <c r="D385" i="29"/>
  <c r="A385" i="29"/>
  <c r="D384" i="29"/>
  <c r="A384" i="29"/>
  <c r="D383" i="29"/>
  <c r="A383" i="29"/>
  <c r="D382" i="29"/>
  <c r="A382" i="29"/>
  <c r="D381" i="29"/>
  <c r="A381" i="29"/>
  <c r="D380" i="29"/>
  <c r="A380" i="29"/>
  <c r="D379" i="29"/>
  <c r="A379" i="29"/>
  <c r="D378" i="29"/>
  <c r="A378" i="29"/>
  <c r="D377" i="29"/>
  <c r="A377" i="29"/>
  <c r="D376" i="29"/>
  <c r="A376" i="29"/>
  <c r="D375" i="29"/>
  <c r="A375" i="29"/>
  <c r="D374" i="29"/>
  <c r="A374" i="29"/>
  <c r="D373" i="29"/>
  <c r="A373" i="29"/>
  <c r="D372" i="29"/>
  <c r="A372" i="29"/>
  <c r="D371" i="29"/>
  <c r="A371" i="29"/>
  <c r="D370" i="29"/>
  <c r="A370" i="29"/>
  <c r="D369" i="29"/>
  <c r="A369" i="29"/>
  <c r="D368" i="29"/>
  <c r="A368" i="29"/>
  <c r="D367" i="29"/>
  <c r="A367" i="29"/>
  <c r="D366" i="29"/>
  <c r="A366" i="29"/>
  <c r="D365" i="29"/>
  <c r="A365" i="29"/>
  <c r="D364" i="29"/>
  <c r="A364" i="29"/>
  <c r="D363" i="29"/>
  <c r="A363" i="29"/>
  <c r="D362" i="29"/>
  <c r="A362" i="29"/>
  <c r="D361" i="29"/>
  <c r="A361" i="29"/>
  <c r="D360" i="29"/>
  <c r="A360" i="29"/>
  <c r="D359" i="29"/>
  <c r="A359" i="29"/>
  <c r="D358" i="29"/>
  <c r="A358" i="29"/>
  <c r="D357" i="29"/>
  <c r="A357" i="29"/>
  <c r="D356" i="29"/>
  <c r="A356" i="29"/>
  <c r="D355" i="29"/>
  <c r="A355" i="29"/>
  <c r="D354" i="29"/>
  <c r="A354" i="29"/>
  <c r="D353" i="29"/>
  <c r="A353" i="29"/>
  <c r="D352" i="29"/>
  <c r="A352" i="29"/>
  <c r="D351" i="29"/>
  <c r="A351" i="29"/>
  <c r="D350" i="29"/>
  <c r="A350" i="29"/>
  <c r="D349" i="29"/>
  <c r="A349" i="29"/>
  <c r="D348" i="29"/>
  <c r="A348" i="29"/>
  <c r="D347" i="29"/>
  <c r="A347" i="29"/>
  <c r="D346" i="29"/>
  <c r="A346" i="29"/>
  <c r="D345" i="29"/>
  <c r="A345" i="29"/>
  <c r="D344" i="29"/>
  <c r="A344" i="29"/>
  <c r="D343" i="29"/>
  <c r="A343" i="29"/>
  <c r="D342" i="29"/>
  <c r="A342" i="29"/>
  <c r="D341" i="29"/>
  <c r="A341" i="29"/>
  <c r="D340" i="29"/>
  <c r="A340" i="29"/>
  <c r="D339" i="29"/>
  <c r="A339" i="29"/>
  <c r="D338" i="29"/>
  <c r="A338" i="29"/>
  <c r="D337" i="29"/>
  <c r="A337" i="29"/>
  <c r="D336" i="29"/>
  <c r="A336" i="29"/>
  <c r="D335" i="29"/>
  <c r="A335" i="29"/>
  <c r="D334" i="29"/>
  <c r="A334" i="29"/>
  <c r="D333" i="29"/>
  <c r="A333" i="29"/>
  <c r="D332" i="29"/>
  <c r="A332" i="29"/>
  <c r="D331" i="29"/>
  <c r="A331" i="29"/>
  <c r="D330" i="29"/>
  <c r="A330" i="29"/>
  <c r="D329" i="29"/>
  <c r="A329" i="29"/>
  <c r="D328" i="29"/>
  <c r="A328" i="29"/>
  <c r="D327" i="29"/>
  <c r="A327" i="29"/>
  <c r="D326" i="29"/>
  <c r="A326" i="29"/>
  <c r="D325" i="29"/>
  <c r="A325" i="29"/>
  <c r="D324" i="29"/>
  <c r="A324" i="29"/>
  <c r="D323" i="29"/>
  <c r="A323" i="29"/>
  <c r="D322" i="29"/>
  <c r="A322" i="29"/>
  <c r="D321" i="29"/>
  <c r="A321" i="29"/>
  <c r="D320" i="29"/>
  <c r="A320" i="29"/>
  <c r="D319" i="29"/>
  <c r="A319" i="29"/>
  <c r="D318" i="29"/>
  <c r="A318" i="29"/>
  <c r="D317" i="29"/>
  <c r="A317" i="29"/>
  <c r="D316" i="29"/>
  <c r="A316" i="29"/>
  <c r="D315" i="29"/>
  <c r="A315" i="29"/>
  <c r="D314" i="29"/>
  <c r="A314" i="29"/>
  <c r="D313" i="29"/>
  <c r="A313" i="29"/>
  <c r="D312" i="29"/>
  <c r="A312" i="29"/>
  <c r="D311" i="29"/>
  <c r="A311" i="29"/>
  <c r="D310" i="29"/>
  <c r="A310" i="29"/>
  <c r="D309" i="29"/>
  <c r="A309" i="29"/>
  <c r="D308" i="29"/>
  <c r="A308" i="29"/>
  <c r="D307" i="29"/>
  <c r="A307" i="29"/>
  <c r="D306" i="29"/>
  <c r="A306" i="29"/>
  <c r="D305" i="29"/>
  <c r="A305" i="29"/>
  <c r="D304" i="29"/>
  <c r="A304" i="29"/>
  <c r="D303" i="29"/>
  <c r="A303" i="29"/>
  <c r="D302" i="29"/>
  <c r="A302" i="29"/>
  <c r="D301" i="29"/>
  <c r="A301" i="29"/>
  <c r="D300" i="29"/>
  <c r="A300" i="29"/>
  <c r="D299" i="29"/>
  <c r="A299" i="29"/>
  <c r="D298" i="29"/>
  <c r="A298" i="29"/>
  <c r="D297" i="29"/>
  <c r="A297" i="29"/>
  <c r="D296" i="29"/>
  <c r="A296" i="29"/>
  <c r="D295" i="29"/>
  <c r="A295" i="29"/>
  <c r="D294" i="29"/>
  <c r="A294" i="29"/>
  <c r="D293" i="29"/>
  <c r="A293" i="29"/>
  <c r="D292" i="29"/>
  <c r="A292" i="29"/>
  <c r="D291" i="29"/>
  <c r="A291" i="29"/>
  <c r="D290" i="29"/>
  <c r="A290" i="29"/>
  <c r="D289" i="29"/>
  <c r="A289" i="29"/>
  <c r="D288" i="29"/>
  <c r="A288" i="29"/>
  <c r="D287" i="29"/>
  <c r="A287" i="29"/>
  <c r="D286" i="29"/>
  <c r="A286" i="29"/>
  <c r="D285" i="29"/>
  <c r="A285" i="29"/>
  <c r="D284" i="29"/>
  <c r="A284" i="29"/>
  <c r="D283" i="29"/>
  <c r="A283" i="29"/>
  <c r="D282" i="29"/>
  <c r="A282" i="29"/>
  <c r="D281" i="29"/>
  <c r="A281" i="29"/>
  <c r="D280" i="29"/>
  <c r="A280" i="29"/>
  <c r="D279" i="29"/>
  <c r="A279" i="29"/>
  <c r="D278" i="29"/>
  <c r="A278" i="29"/>
  <c r="D277" i="29"/>
  <c r="A277" i="29"/>
  <c r="D276" i="29"/>
  <c r="A276" i="29"/>
  <c r="D275" i="29"/>
  <c r="A275" i="29"/>
  <c r="D274" i="29"/>
  <c r="A274" i="29"/>
  <c r="D273" i="29"/>
  <c r="A273" i="29"/>
  <c r="D272" i="29"/>
  <c r="A272" i="29"/>
  <c r="D271" i="29"/>
  <c r="A271" i="29"/>
  <c r="D270" i="29"/>
  <c r="A270" i="29"/>
  <c r="D269" i="29"/>
  <c r="A269" i="29"/>
  <c r="D268" i="29"/>
  <c r="A268" i="29"/>
  <c r="D267" i="29"/>
  <c r="A267" i="29"/>
  <c r="D266" i="29"/>
  <c r="A266" i="29"/>
  <c r="D265" i="29"/>
  <c r="A265" i="29"/>
  <c r="D264" i="29"/>
  <c r="A264" i="29"/>
  <c r="D263" i="29"/>
  <c r="A263" i="29"/>
  <c r="D262" i="29"/>
  <c r="A262" i="29"/>
  <c r="D261" i="29"/>
  <c r="A261" i="29"/>
  <c r="D260" i="29"/>
  <c r="A260" i="29"/>
  <c r="D259" i="29"/>
  <c r="A259" i="29"/>
  <c r="D258" i="29"/>
  <c r="A258" i="29"/>
  <c r="D257" i="29"/>
  <c r="A257" i="29"/>
  <c r="D256" i="29"/>
  <c r="A256" i="29"/>
  <c r="D255" i="29"/>
  <c r="A255" i="29"/>
  <c r="D254" i="29"/>
  <c r="A254" i="29"/>
  <c r="D253" i="29"/>
  <c r="A253" i="29"/>
  <c r="D252" i="29"/>
  <c r="A252" i="29"/>
  <c r="D251" i="29"/>
  <c r="A251" i="29"/>
  <c r="D250" i="29"/>
  <c r="A250" i="29"/>
  <c r="D249" i="29"/>
  <c r="A249" i="29"/>
  <c r="D248" i="29"/>
  <c r="A248" i="29"/>
  <c r="D247" i="29"/>
  <c r="A247" i="29"/>
  <c r="D246" i="29"/>
  <c r="A246" i="29"/>
  <c r="D245" i="29"/>
  <c r="A245" i="29"/>
  <c r="D244" i="29"/>
  <c r="A244" i="29"/>
  <c r="D243" i="29"/>
  <c r="A243" i="29"/>
  <c r="D242" i="29"/>
  <c r="A242" i="29"/>
  <c r="D241" i="29"/>
  <c r="A241" i="29"/>
  <c r="D240" i="29"/>
  <c r="A240" i="29"/>
  <c r="D239" i="29"/>
  <c r="A239" i="29"/>
  <c r="D238" i="29"/>
  <c r="A238" i="29"/>
  <c r="D237" i="29"/>
  <c r="A237" i="29"/>
  <c r="D236" i="29"/>
  <c r="A236" i="29"/>
  <c r="D235" i="29"/>
  <c r="A235" i="29"/>
  <c r="D234" i="29"/>
  <c r="A234" i="29"/>
  <c r="D233" i="29"/>
  <c r="A233" i="29"/>
  <c r="D232" i="29"/>
  <c r="A232" i="29"/>
  <c r="D231" i="29"/>
  <c r="A231" i="29"/>
  <c r="D230" i="29"/>
  <c r="A230" i="29"/>
  <c r="D229" i="29"/>
  <c r="A229" i="29"/>
  <c r="D228" i="29"/>
  <c r="A228" i="29"/>
  <c r="D227" i="29"/>
  <c r="A227" i="29"/>
  <c r="D226" i="29"/>
  <c r="A226" i="29"/>
  <c r="D225" i="29"/>
  <c r="A225" i="29"/>
  <c r="D224" i="29"/>
  <c r="A224" i="29"/>
  <c r="D223" i="29"/>
  <c r="A223" i="29"/>
  <c r="D222" i="29"/>
  <c r="A222" i="29"/>
  <c r="D221" i="29"/>
  <c r="A221" i="29"/>
  <c r="D220" i="29"/>
  <c r="A220" i="29"/>
  <c r="D219" i="29"/>
  <c r="A219" i="29"/>
  <c r="D218" i="29"/>
  <c r="A218" i="29"/>
  <c r="D217" i="29"/>
  <c r="A217" i="29"/>
  <c r="D216" i="29"/>
  <c r="A216" i="29"/>
  <c r="D215" i="29"/>
  <c r="A215" i="29"/>
  <c r="D214" i="29"/>
  <c r="A214" i="29"/>
  <c r="D213" i="29"/>
  <c r="A213" i="29"/>
  <c r="D212" i="29"/>
  <c r="A212" i="29"/>
  <c r="D211" i="29"/>
  <c r="A211" i="29"/>
  <c r="D210" i="29"/>
  <c r="A210" i="29"/>
  <c r="D209" i="29"/>
  <c r="A209" i="29"/>
  <c r="D208" i="29"/>
  <c r="A208" i="29"/>
  <c r="D207" i="29"/>
  <c r="A207" i="29"/>
  <c r="D206" i="29"/>
  <c r="A206" i="29"/>
  <c r="D205" i="29"/>
  <c r="A205" i="29"/>
  <c r="D204" i="29"/>
  <c r="A204" i="29"/>
  <c r="D203" i="29"/>
  <c r="A203" i="29"/>
  <c r="D202" i="29"/>
  <c r="A202" i="29"/>
  <c r="D201" i="29"/>
  <c r="A201" i="29"/>
  <c r="D200" i="29"/>
  <c r="A200" i="29"/>
  <c r="D199" i="29"/>
  <c r="A199" i="29"/>
  <c r="D198" i="29"/>
  <c r="A198" i="29"/>
  <c r="D197" i="29"/>
  <c r="A197" i="29"/>
  <c r="D196" i="29"/>
  <c r="A196" i="29"/>
  <c r="D195" i="29"/>
  <c r="A195" i="29"/>
  <c r="D194" i="29"/>
  <c r="A194" i="29"/>
  <c r="D193" i="29"/>
  <c r="A193" i="29"/>
  <c r="D192" i="29"/>
  <c r="A192" i="29"/>
  <c r="D191" i="29"/>
  <c r="A191" i="29"/>
  <c r="D190" i="29"/>
  <c r="A190" i="29"/>
  <c r="D189" i="29"/>
  <c r="A189" i="29"/>
  <c r="D188" i="29"/>
  <c r="A188" i="29"/>
  <c r="D187" i="29"/>
  <c r="A187" i="29"/>
  <c r="D186" i="29"/>
  <c r="A186" i="29"/>
  <c r="D185" i="29"/>
  <c r="A185" i="29"/>
  <c r="D184" i="29"/>
  <c r="A184" i="29"/>
  <c r="D183" i="29"/>
  <c r="A183" i="29"/>
  <c r="D182" i="29"/>
  <c r="A182" i="29"/>
  <c r="D181" i="29"/>
  <c r="A181" i="29"/>
  <c r="D180" i="29"/>
  <c r="A180" i="29"/>
  <c r="D179" i="29"/>
  <c r="A179" i="29"/>
  <c r="D178" i="29"/>
  <c r="A178" i="29"/>
  <c r="D177" i="29"/>
  <c r="A177" i="29"/>
  <c r="D176" i="29"/>
  <c r="A176" i="29"/>
  <c r="D175" i="29"/>
  <c r="A175" i="29"/>
  <c r="D174" i="29"/>
  <c r="A174" i="29"/>
  <c r="D173" i="29"/>
  <c r="A173" i="29"/>
  <c r="D172" i="29"/>
  <c r="A172" i="29"/>
  <c r="D171" i="29"/>
  <c r="A171" i="29"/>
  <c r="D170" i="29"/>
  <c r="A170" i="29"/>
  <c r="D169" i="29"/>
  <c r="A169" i="29"/>
  <c r="D168" i="29"/>
  <c r="A168" i="29"/>
  <c r="D167" i="29"/>
  <c r="A167" i="29"/>
  <c r="D166" i="29"/>
  <c r="A166" i="29"/>
  <c r="D165" i="29"/>
  <c r="A165" i="29"/>
  <c r="D164" i="29"/>
  <c r="A164" i="29"/>
  <c r="D163" i="29"/>
  <c r="A163" i="29"/>
  <c r="D162" i="29"/>
  <c r="A162" i="29"/>
  <c r="D161" i="29"/>
  <c r="A161" i="29"/>
  <c r="D160" i="29"/>
  <c r="A160" i="29"/>
  <c r="D159" i="29"/>
  <c r="A159" i="29"/>
  <c r="D158" i="29"/>
  <c r="A158" i="29"/>
  <c r="D157" i="29"/>
  <c r="A157" i="29"/>
  <c r="D156" i="29"/>
  <c r="A156" i="29"/>
  <c r="D155" i="29"/>
  <c r="A155" i="29"/>
  <c r="D154" i="29"/>
  <c r="A154" i="29"/>
  <c r="D153" i="29"/>
  <c r="A153" i="29"/>
  <c r="D152" i="29"/>
  <c r="A152" i="29"/>
  <c r="D151" i="29"/>
  <c r="A151" i="29"/>
  <c r="D150" i="29"/>
  <c r="A150" i="29"/>
  <c r="D149" i="29"/>
  <c r="A149" i="29"/>
  <c r="D148" i="29"/>
  <c r="A148" i="29"/>
  <c r="D147" i="29"/>
  <c r="A147" i="29"/>
  <c r="D146" i="29"/>
  <c r="A146" i="29"/>
  <c r="D145" i="29"/>
  <c r="A145" i="29"/>
  <c r="D144" i="29"/>
  <c r="A144" i="29"/>
  <c r="D143" i="29"/>
  <c r="A143" i="29"/>
  <c r="D142" i="29"/>
  <c r="A142" i="29"/>
  <c r="D141" i="29"/>
  <c r="A141" i="29"/>
  <c r="D140" i="29"/>
  <c r="A140" i="29"/>
  <c r="D139" i="29"/>
  <c r="A139" i="29"/>
  <c r="D138" i="29"/>
  <c r="A138" i="29"/>
  <c r="D137" i="29"/>
  <c r="A137" i="29"/>
  <c r="D136" i="29"/>
  <c r="A136" i="29"/>
  <c r="D135" i="29"/>
  <c r="A135" i="29"/>
  <c r="D134" i="29"/>
  <c r="A134" i="29"/>
  <c r="D133" i="29"/>
  <c r="A133" i="29"/>
  <c r="D132" i="29"/>
  <c r="A132" i="29"/>
  <c r="D131" i="29"/>
  <c r="A131" i="29"/>
  <c r="D130" i="29"/>
  <c r="A130" i="29"/>
  <c r="D129" i="29"/>
  <c r="A129" i="29"/>
  <c r="D128" i="29"/>
  <c r="A128" i="29"/>
  <c r="D127" i="29"/>
  <c r="A127" i="29"/>
  <c r="D126" i="29"/>
  <c r="A126" i="29"/>
  <c r="D125" i="29"/>
  <c r="A125" i="29"/>
  <c r="D124" i="29"/>
  <c r="A124" i="29"/>
  <c r="D123" i="29"/>
  <c r="A123" i="29"/>
  <c r="D122" i="29"/>
  <c r="A122" i="29"/>
  <c r="D121" i="29"/>
  <c r="A121" i="29"/>
  <c r="D120" i="29"/>
  <c r="A120" i="29"/>
  <c r="D119" i="29"/>
  <c r="A119" i="29"/>
  <c r="D118" i="29"/>
  <c r="A118" i="29"/>
  <c r="D117" i="29"/>
  <c r="A117" i="29"/>
  <c r="D116" i="29"/>
  <c r="A116" i="29"/>
  <c r="D115" i="29"/>
  <c r="A115" i="29"/>
  <c r="D114" i="29"/>
  <c r="A114" i="29"/>
  <c r="D113" i="29"/>
  <c r="A113" i="29"/>
  <c r="D112" i="29"/>
  <c r="A112" i="29"/>
  <c r="D111" i="29"/>
  <c r="A111" i="29"/>
  <c r="D110" i="29"/>
  <c r="A110" i="29"/>
  <c r="D109" i="29"/>
  <c r="A109" i="29"/>
  <c r="D108" i="29"/>
  <c r="A108" i="29"/>
  <c r="D107" i="29"/>
  <c r="A107" i="29"/>
  <c r="D106" i="29"/>
  <c r="A106" i="29"/>
  <c r="D105" i="29"/>
  <c r="A105" i="29"/>
  <c r="D104" i="29"/>
  <c r="A104" i="29"/>
  <c r="D103" i="29"/>
  <c r="A103" i="29"/>
  <c r="D102" i="29"/>
  <c r="A102" i="29"/>
  <c r="D101" i="29"/>
  <c r="A101" i="29"/>
  <c r="D100" i="29"/>
  <c r="A100" i="29"/>
  <c r="D99" i="29"/>
  <c r="A99" i="29"/>
  <c r="D98" i="29"/>
  <c r="A98" i="29"/>
  <c r="D97" i="29"/>
  <c r="A97" i="29"/>
  <c r="D96" i="29"/>
  <c r="A96" i="29"/>
  <c r="D95" i="29"/>
  <c r="A95" i="29"/>
  <c r="D94" i="29"/>
  <c r="A94" i="29"/>
  <c r="D93" i="29"/>
  <c r="A93" i="29"/>
  <c r="D92" i="29"/>
  <c r="A92" i="29"/>
  <c r="D91" i="29"/>
  <c r="A91" i="29"/>
  <c r="D90" i="29"/>
  <c r="A90" i="29"/>
  <c r="D89" i="29"/>
  <c r="A89" i="29"/>
  <c r="D88" i="29"/>
  <c r="A88" i="29"/>
  <c r="D87" i="29"/>
  <c r="A87" i="29"/>
  <c r="D86" i="29"/>
  <c r="A86" i="29"/>
  <c r="D85" i="29"/>
  <c r="A85" i="29"/>
  <c r="D84" i="29"/>
  <c r="A84" i="29"/>
  <c r="D83" i="29"/>
  <c r="A83" i="29"/>
  <c r="D82" i="29"/>
  <c r="A82" i="29"/>
  <c r="D81" i="29"/>
  <c r="A81" i="29"/>
  <c r="D80" i="29"/>
  <c r="A80" i="29"/>
  <c r="D79" i="29"/>
  <c r="A79" i="29"/>
  <c r="D78" i="29"/>
  <c r="A78" i="29"/>
  <c r="D77" i="29"/>
  <c r="A77" i="29"/>
  <c r="D76" i="29"/>
  <c r="A76" i="29"/>
  <c r="D75" i="29"/>
  <c r="A75" i="29"/>
  <c r="D74" i="29"/>
  <c r="A74" i="29"/>
  <c r="D73" i="29"/>
  <c r="A73" i="29"/>
  <c r="D72" i="29"/>
  <c r="A72" i="29"/>
  <c r="D71" i="29"/>
  <c r="A71" i="29"/>
  <c r="D70" i="29"/>
  <c r="A70" i="29"/>
  <c r="D69" i="29"/>
  <c r="A69" i="29"/>
  <c r="D68" i="29"/>
  <c r="A68" i="29"/>
  <c r="D67" i="29"/>
  <c r="A67" i="29"/>
  <c r="D66" i="29"/>
  <c r="A66" i="29"/>
  <c r="D65" i="29"/>
  <c r="A65" i="29"/>
  <c r="D64" i="29"/>
  <c r="A64" i="29"/>
  <c r="D63" i="29"/>
  <c r="A63" i="29"/>
  <c r="D62" i="29"/>
  <c r="A62" i="29"/>
  <c r="D61" i="29"/>
  <c r="A61" i="29"/>
  <c r="D60" i="29"/>
  <c r="A60" i="29"/>
  <c r="D59" i="29"/>
  <c r="A59" i="29"/>
  <c r="D58" i="29"/>
  <c r="A58" i="29"/>
  <c r="D57" i="29"/>
  <c r="A57" i="29"/>
  <c r="D56" i="29"/>
  <c r="A56" i="29"/>
  <c r="D55" i="29"/>
  <c r="A55" i="29"/>
  <c r="D54" i="29"/>
  <c r="A54" i="29"/>
  <c r="D53" i="29"/>
  <c r="A53" i="29"/>
  <c r="D52" i="29"/>
  <c r="A52" i="29"/>
  <c r="D51" i="29"/>
  <c r="A51" i="29"/>
  <c r="D50" i="29"/>
  <c r="A50" i="29"/>
  <c r="D49" i="29"/>
  <c r="A49" i="29"/>
  <c r="D48" i="29"/>
  <c r="A48" i="29"/>
  <c r="D47" i="29"/>
  <c r="A47" i="29"/>
  <c r="D46" i="29"/>
  <c r="A46" i="29"/>
  <c r="D45" i="29"/>
  <c r="A45" i="29"/>
  <c r="D44" i="29"/>
  <c r="A44" i="29"/>
  <c r="D43" i="29"/>
  <c r="A43" i="29"/>
  <c r="D42" i="29"/>
  <c r="A42" i="29"/>
  <c r="D41" i="29"/>
  <c r="A41" i="29"/>
  <c r="D40" i="29"/>
  <c r="A40" i="29"/>
  <c r="D39" i="29"/>
  <c r="A39" i="29"/>
  <c r="D38" i="29"/>
  <c r="A38" i="29"/>
  <c r="D37" i="29"/>
  <c r="A37" i="29"/>
  <c r="D36" i="29"/>
  <c r="A36" i="29"/>
  <c r="D35" i="29"/>
  <c r="A35" i="29"/>
  <c r="D34" i="29"/>
  <c r="A34" i="29"/>
  <c r="D33" i="29"/>
  <c r="A33" i="29"/>
  <c r="D32" i="29"/>
  <c r="A32" i="29"/>
  <c r="D31" i="29"/>
  <c r="A31" i="29"/>
  <c r="D30" i="29"/>
  <c r="A30" i="29"/>
  <c r="D29" i="29"/>
  <c r="A29" i="29"/>
  <c r="D28" i="29"/>
  <c r="A28" i="29"/>
  <c r="D27" i="29"/>
  <c r="A27" i="29"/>
  <c r="D26" i="29"/>
  <c r="A26" i="29"/>
  <c r="D25" i="29"/>
  <c r="A25" i="29"/>
  <c r="D24" i="29"/>
  <c r="A24" i="29"/>
  <c r="D23" i="29"/>
  <c r="A23" i="29"/>
  <c r="D22" i="29"/>
  <c r="A22" i="29"/>
  <c r="D21" i="29"/>
  <c r="A21" i="29"/>
  <c r="D20" i="29"/>
  <c r="A20" i="29"/>
  <c r="D19" i="29"/>
  <c r="A19" i="29"/>
  <c r="D18" i="29"/>
  <c r="A18" i="29"/>
  <c r="D17" i="29"/>
  <c r="A17" i="29"/>
  <c r="D16" i="29"/>
  <c r="A16" i="29"/>
  <c r="D15" i="29"/>
  <c r="A15" i="29"/>
  <c r="D14" i="29"/>
  <c r="A14" i="29"/>
  <c r="D13" i="29"/>
  <c r="A13" i="29"/>
  <c r="D12" i="29"/>
  <c r="A12" i="29"/>
  <c r="D11" i="29"/>
  <c r="A11" i="29"/>
  <c r="D10" i="29"/>
  <c r="A10" i="29"/>
  <c r="D9" i="29"/>
  <c r="A9" i="29"/>
  <c r="D8" i="29"/>
  <c r="A8" i="29"/>
  <c r="D7" i="29"/>
  <c r="A7" i="29"/>
  <c r="D6" i="29"/>
  <c r="A6" i="29"/>
  <c r="D5" i="29"/>
  <c r="A5" i="29"/>
  <c r="D4" i="29"/>
  <c r="A4" i="29"/>
  <c r="D3" i="29"/>
  <c r="A3" i="29"/>
  <c r="D2" i="29"/>
  <c r="A2" i="29"/>
  <c r="H51" i="28" l="1"/>
  <c r="J51" i="28" s="1"/>
  <c r="G51" i="28"/>
  <c r="H27" i="28"/>
  <c r="I27" i="28" s="1"/>
  <c r="G27" i="28"/>
  <c r="J49" i="28"/>
  <c r="I49" i="28"/>
  <c r="J48" i="28"/>
  <c r="I48" i="28"/>
  <c r="J47" i="28"/>
  <c r="I47" i="28"/>
  <c r="J46" i="28"/>
  <c r="I46" i="28"/>
  <c r="J45" i="28"/>
  <c r="I45" i="28"/>
  <c r="J44" i="28"/>
  <c r="I44" i="28"/>
  <c r="J43" i="28"/>
  <c r="I43" i="28"/>
  <c r="J42" i="28"/>
  <c r="I42" i="28"/>
  <c r="J41" i="28"/>
  <c r="I41" i="28"/>
  <c r="J40" i="28"/>
  <c r="I40" i="28"/>
  <c r="J39" i="28"/>
  <c r="I39" i="28"/>
  <c r="J38" i="28"/>
  <c r="I38" i="28"/>
  <c r="J37" i="28"/>
  <c r="I37" i="28"/>
  <c r="J36" i="28"/>
  <c r="I36" i="28"/>
  <c r="J35" i="28"/>
  <c r="I35" i="28"/>
  <c r="J34" i="28"/>
  <c r="I34" i="28"/>
  <c r="J25" i="28"/>
  <c r="I25" i="28"/>
  <c r="J24" i="28"/>
  <c r="I24" i="28"/>
  <c r="J23" i="28"/>
  <c r="I23" i="28"/>
  <c r="J22" i="28"/>
  <c r="I22" i="28"/>
  <c r="J21" i="28"/>
  <c r="I21" i="28"/>
  <c r="J20" i="28"/>
  <c r="I20" i="28"/>
  <c r="J19" i="28"/>
  <c r="I19" i="28"/>
  <c r="J18" i="28"/>
  <c r="I18" i="28"/>
  <c r="J17" i="28"/>
  <c r="I17" i="28"/>
  <c r="J16" i="28"/>
  <c r="I16" i="28"/>
  <c r="J15" i="28"/>
  <c r="I15" i="28"/>
  <c r="J14" i="28"/>
  <c r="I14" i="28"/>
  <c r="J13" i="28"/>
  <c r="I13" i="28"/>
  <c r="J12" i="28"/>
  <c r="I12" i="28"/>
  <c r="J11" i="28"/>
  <c r="I11" i="28"/>
  <c r="J10" i="28"/>
  <c r="I10" i="28"/>
  <c r="M75" i="28"/>
  <c r="L75" i="28"/>
  <c r="K75" i="28"/>
  <c r="G75" i="28"/>
  <c r="F75" i="28"/>
  <c r="M51" i="28"/>
  <c r="L51" i="28"/>
  <c r="K51" i="28"/>
  <c r="F51" i="28"/>
  <c r="M27" i="28"/>
  <c r="L27" i="28"/>
  <c r="K27" i="28"/>
  <c r="F27" i="28"/>
  <c r="B48" i="26"/>
  <c r="G75" i="27"/>
  <c r="H75" i="27"/>
  <c r="I75" i="27"/>
  <c r="J75" i="27"/>
  <c r="F75" i="27"/>
  <c r="G51" i="27"/>
  <c r="H51" i="27"/>
  <c r="I51" i="27"/>
  <c r="J51" i="27"/>
  <c r="F51" i="27"/>
  <c r="J27" i="27"/>
  <c r="I27" i="27"/>
  <c r="H27" i="27"/>
  <c r="G27" i="27"/>
  <c r="F27" i="27"/>
  <c r="U59" i="26"/>
  <c r="T59" i="26"/>
  <c r="S59" i="26"/>
  <c r="R59" i="26"/>
  <c r="Q59" i="26"/>
  <c r="P59" i="26"/>
  <c r="O59" i="26"/>
  <c r="N59" i="26"/>
  <c r="M59" i="26"/>
  <c r="L59" i="26"/>
  <c r="K59" i="26"/>
  <c r="J59" i="26"/>
  <c r="I59" i="26"/>
  <c r="H59" i="26"/>
  <c r="G59" i="26"/>
  <c r="F59" i="26"/>
  <c r="U114" i="26"/>
  <c r="T114" i="26"/>
  <c r="S114" i="26"/>
  <c r="R114" i="26"/>
  <c r="Q114" i="26"/>
  <c r="P114" i="26"/>
  <c r="O114" i="26"/>
  <c r="N114" i="26"/>
  <c r="M114" i="26"/>
  <c r="L114" i="26"/>
  <c r="K114" i="26"/>
  <c r="J114" i="26"/>
  <c r="I114" i="26"/>
  <c r="H114" i="26"/>
  <c r="G114" i="26"/>
  <c r="F114" i="26"/>
  <c r="G169" i="26"/>
  <c r="H169" i="26"/>
  <c r="I169" i="26"/>
  <c r="J169" i="26"/>
  <c r="K169" i="26"/>
  <c r="L169" i="26"/>
  <c r="M169" i="26"/>
  <c r="N169" i="26"/>
  <c r="O169" i="26"/>
  <c r="P169" i="26"/>
  <c r="Q169" i="26"/>
  <c r="R169" i="26"/>
  <c r="S169" i="26"/>
  <c r="T169" i="26"/>
  <c r="U169" i="26"/>
  <c r="F169" i="26"/>
  <c r="N123" i="25"/>
  <c r="N124" i="25"/>
  <c r="N125" i="25"/>
  <c r="N126" i="25"/>
  <c r="N127" i="25"/>
  <c r="N128" i="25"/>
  <c r="N129" i="25"/>
  <c r="N130" i="25"/>
  <c r="N131" i="25"/>
  <c r="N132" i="25"/>
  <c r="N133" i="25"/>
  <c r="N134" i="25"/>
  <c r="N135" i="25"/>
  <c r="N136" i="25"/>
  <c r="N137" i="25"/>
  <c r="N138" i="25"/>
  <c r="N139" i="25"/>
  <c r="N140" i="25"/>
  <c r="N141" i="25"/>
  <c r="N142" i="25"/>
  <c r="N143" i="25"/>
  <c r="N144" i="25"/>
  <c r="N145" i="25"/>
  <c r="N146" i="25"/>
  <c r="N147" i="25"/>
  <c r="N148" i="25"/>
  <c r="N149" i="25"/>
  <c r="R58" i="26"/>
  <c r="S58" i="26"/>
  <c r="B46" i="26" s="1"/>
  <c r="R168" i="26"/>
  <c r="S168" i="26"/>
  <c r="R113" i="26"/>
  <c r="S113" i="26"/>
  <c r="U168" i="26"/>
  <c r="T168" i="26"/>
  <c r="Q168" i="26"/>
  <c r="P168" i="26"/>
  <c r="O168" i="26"/>
  <c r="N168" i="26"/>
  <c r="M168" i="26"/>
  <c r="L168" i="26"/>
  <c r="K168" i="26"/>
  <c r="J168" i="26"/>
  <c r="I168" i="26"/>
  <c r="H168" i="26"/>
  <c r="G168" i="26"/>
  <c r="F168" i="26"/>
  <c r="U113" i="26"/>
  <c r="T113" i="26"/>
  <c r="Q113" i="26"/>
  <c r="P113" i="26"/>
  <c r="O113" i="26"/>
  <c r="N113" i="26"/>
  <c r="M113" i="26"/>
  <c r="L113" i="26"/>
  <c r="K113" i="26"/>
  <c r="J113" i="26"/>
  <c r="I113" i="26"/>
  <c r="H113" i="26"/>
  <c r="G113" i="26"/>
  <c r="F113" i="26"/>
  <c r="M58" i="26"/>
  <c r="N58" i="26"/>
  <c r="B47" i="26" s="1"/>
  <c r="O58" i="26"/>
  <c r="P58" i="26"/>
  <c r="B49" i="26" s="1"/>
  <c r="Q58" i="26"/>
  <c r="T58" i="26"/>
  <c r="U58" i="26"/>
  <c r="L58" i="26"/>
  <c r="B45" i="26" s="1"/>
  <c r="K58" i="26"/>
  <c r="J58" i="26"/>
  <c r="I58" i="26"/>
  <c r="H58" i="26"/>
  <c r="G58" i="26"/>
  <c r="D16" i="26"/>
  <c r="D17" i="26"/>
  <c r="D18" i="26"/>
  <c r="D19" i="26"/>
  <c r="D20" i="26"/>
  <c r="D21" i="26"/>
  <c r="D22" i="26"/>
  <c r="D23" i="26"/>
  <c r="D24" i="26"/>
  <c r="D25" i="26"/>
  <c r="D26" i="26"/>
  <c r="D27" i="26"/>
  <c r="D28" i="26"/>
  <c r="D29" i="26"/>
  <c r="D30" i="26"/>
  <c r="D31" i="26"/>
  <c r="D32" i="26"/>
  <c r="D33" i="26"/>
  <c r="D34" i="26"/>
  <c r="D35" i="26"/>
  <c r="D36" i="26"/>
  <c r="D37" i="26"/>
  <c r="D38" i="26"/>
  <c r="D39" i="26"/>
  <c r="D40" i="26"/>
  <c r="D41" i="26"/>
  <c r="D42" i="26"/>
  <c r="D43" i="26"/>
  <c r="D44" i="26"/>
  <c r="D45" i="26"/>
  <c r="D46" i="26"/>
  <c r="D71" i="26"/>
  <c r="D72" i="26"/>
  <c r="D73" i="26"/>
  <c r="D74" i="26"/>
  <c r="D75" i="26"/>
  <c r="D76" i="26"/>
  <c r="D77" i="26"/>
  <c r="D78" i="26"/>
  <c r="D79" i="26"/>
  <c r="D80" i="26"/>
  <c r="D81" i="26"/>
  <c r="D82" i="26"/>
  <c r="D83" i="26"/>
  <c r="D84" i="26"/>
  <c r="D85" i="26"/>
  <c r="D86" i="26"/>
  <c r="D87" i="26"/>
  <c r="D88" i="26"/>
  <c r="D89" i="26"/>
  <c r="D90" i="26"/>
  <c r="D91" i="26"/>
  <c r="D92" i="26"/>
  <c r="D93" i="26"/>
  <c r="D94" i="26"/>
  <c r="D95" i="26"/>
  <c r="D96" i="26"/>
  <c r="D97" i="26"/>
  <c r="D98" i="26"/>
  <c r="D99" i="26"/>
  <c r="D100" i="26"/>
  <c r="D101" i="26"/>
  <c r="D126" i="26"/>
  <c r="D127" i="26"/>
  <c r="D128" i="26"/>
  <c r="D129" i="26"/>
  <c r="D130" i="26"/>
  <c r="D131" i="26"/>
  <c r="D132" i="26"/>
  <c r="D133" i="26"/>
  <c r="D134" i="26"/>
  <c r="D135" i="26"/>
  <c r="D136" i="26"/>
  <c r="D137" i="26"/>
  <c r="D138" i="26"/>
  <c r="D139" i="26"/>
  <c r="D140" i="26"/>
  <c r="D141" i="26"/>
  <c r="D142" i="26"/>
  <c r="D143" i="26"/>
  <c r="D144" i="26"/>
  <c r="D145" i="26"/>
  <c r="D146" i="26"/>
  <c r="D147" i="26"/>
  <c r="D148" i="26"/>
  <c r="D149" i="26"/>
  <c r="D150" i="26"/>
  <c r="D151" i="26"/>
  <c r="D152" i="26"/>
  <c r="D153" i="26"/>
  <c r="D154" i="26"/>
  <c r="D155" i="26"/>
  <c r="D156" i="26"/>
  <c r="D166" i="26"/>
  <c r="D165" i="26"/>
  <c r="D164" i="26"/>
  <c r="D163" i="26"/>
  <c r="D162" i="26"/>
  <c r="D161" i="26"/>
  <c r="D160" i="26"/>
  <c r="D159" i="26"/>
  <c r="D158" i="26"/>
  <c r="D157" i="26"/>
  <c r="D125" i="26"/>
  <c r="D124" i="26"/>
  <c r="D123" i="26"/>
  <c r="D122" i="26"/>
  <c r="D121" i="26"/>
  <c r="D120" i="26"/>
  <c r="D111" i="26"/>
  <c r="D110" i="26"/>
  <c r="D109" i="26"/>
  <c r="D108" i="26"/>
  <c r="D107" i="26"/>
  <c r="D106" i="26"/>
  <c r="D105" i="26"/>
  <c r="D104" i="26"/>
  <c r="D103" i="26"/>
  <c r="D102" i="26"/>
  <c r="D70" i="26"/>
  <c r="D69" i="26"/>
  <c r="D68" i="26"/>
  <c r="D67" i="26"/>
  <c r="D66" i="26"/>
  <c r="F65" i="26"/>
  <c r="G65" i="26"/>
  <c r="H65" i="26"/>
  <c r="I65" i="26"/>
  <c r="J65" i="26"/>
  <c r="K65" i="26"/>
  <c r="L65" i="26"/>
  <c r="M65" i="26"/>
  <c r="N65" i="26"/>
  <c r="O65" i="26"/>
  <c r="P65" i="26"/>
  <c r="Q65" i="26"/>
  <c r="T65" i="26"/>
  <c r="U65" i="26"/>
  <c r="D11" i="26"/>
  <c r="D12" i="26"/>
  <c r="D13" i="26"/>
  <c r="D14" i="26"/>
  <c r="D15" i="26"/>
  <c r="D47" i="26"/>
  <c r="D48" i="26"/>
  <c r="D49" i="26"/>
  <c r="D50" i="26"/>
  <c r="D51" i="26"/>
  <c r="D52" i="26"/>
  <c r="D53" i="26"/>
  <c r="D54" i="26"/>
  <c r="D55" i="26"/>
  <c r="D56" i="26"/>
  <c r="D10" i="26"/>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37" i="2"/>
  <c r="F137" i="6"/>
  <c r="F137" i="5"/>
  <c r="F118" i="2"/>
  <c r="F119" i="2"/>
  <c r="F120" i="2"/>
  <c r="F121" i="2"/>
  <c r="F122" i="2"/>
  <c r="F123" i="2"/>
  <c r="F124" i="2"/>
  <c r="F125" i="2"/>
  <c r="F126" i="2"/>
  <c r="F127" i="2"/>
  <c r="F128" i="2"/>
  <c r="F129" i="2"/>
  <c r="F130" i="2"/>
  <c r="F131" i="2"/>
  <c r="F132" i="2"/>
  <c r="F133" i="2"/>
  <c r="F134" i="2"/>
  <c r="F135" i="2"/>
  <c r="F136" i="2"/>
  <c r="F118" i="6"/>
  <c r="F119" i="6"/>
  <c r="F120" i="6"/>
  <c r="F121" i="6"/>
  <c r="F122" i="6"/>
  <c r="F123" i="6"/>
  <c r="F124" i="6"/>
  <c r="F125" i="6"/>
  <c r="F126" i="6"/>
  <c r="F127" i="6"/>
  <c r="F128" i="6"/>
  <c r="F129" i="6"/>
  <c r="F130" i="6"/>
  <c r="F131" i="6"/>
  <c r="F132" i="6"/>
  <c r="F133" i="6"/>
  <c r="F134" i="6"/>
  <c r="F135" i="6"/>
  <c r="F136" i="6"/>
  <c r="F118" i="5"/>
  <c r="F119" i="5"/>
  <c r="F120" i="5"/>
  <c r="F121" i="5"/>
  <c r="F122" i="5"/>
  <c r="F123" i="5"/>
  <c r="F124" i="5"/>
  <c r="F125" i="5"/>
  <c r="F126" i="5"/>
  <c r="F127" i="5"/>
  <c r="F128" i="5"/>
  <c r="F129" i="5"/>
  <c r="F130" i="5"/>
  <c r="F131" i="5"/>
  <c r="F132" i="5"/>
  <c r="F133" i="5"/>
  <c r="F134" i="5"/>
  <c r="F135" i="5"/>
  <c r="F136" i="5"/>
  <c r="F117" i="2"/>
  <c r="F117" i="6"/>
  <c r="F117" i="5"/>
  <c r="F121" i="25"/>
  <c r="G121" i="25"/>
  <c r="H121" i="25"/>
  <c r="I121" i="25"/>
  <c r="J121" i="25"/>
  <c r="K121" i="25"/>
  <c r="L121" i="25"/>
  <c r="M121" i="25"/>
  <c r="N121" i="25"/>
  <c r="O121" i="25"/>
  <c r="P121" i="25"/>
  <c r="Q121" i="25"/>
  <c r="R121" i="25"/>
  <c r="S121" i="25"/>
  <c r="F122" i="25"/>
  <c r="G122" i="25"/>
  <c r="H122" i="25"/>
  <c r="I122" i="25"/>
  <c r="J122" i="25"/>
  <c r="K122" i="25"/>
  <c r="L122" i="25"/>
  <c r="M122" i="25"/>
  <c r="N122" i="25"/>
  <c r="O122" i="25"/>
  <c r="P122" i="25"/>
  <c r="Q122" i="25"/>
  <c r="R122" i="25"/>
  <c r="S122" i="25"/>
  <c r="F123" i="25"/>
  <c r="G123" i="25"/>
  <c r="H123" i="25"/>
  <c r="I123" i="25"/>
  <c r="J123" i="25"/>
  <c r="K123" i="25"/>
  <c r="L123" i="25"/>
  <c r="M123" i="25"/>
  <c r="O123" i="25"/>
  <c r="P123" i="25"/>
  <c r="Q123" i="25"/>
  <c r="R123" i="25"/>
  <c r="S123" i="25"/>
  <c r="F124" i="25"/>
  <c r="G124" i="25"/>
  <c r="H124" i="25"/>
  <c r="I124" i="25"/>
  <c r="J124" i="25"/>
  <c r="K124" i="25"/>
  <c r="L124" i="25"/>
  <c r="M124" i="25"/>
  <c r="O124" i="25"/>
  <c r="P124" i="25"/>
  <c r="Q124" i="25"/>
  <c r="R124" i="25"/>
  <c r="S124" i="25"/>
  <c r="F125" i="25"/>
  <c r="G125" i="25"/>
  <c r="H125" i="25"/>
  <c r="I125" i="25"/>
  <c r="J125" i="25"/>
  <c r="K125" i="25"/>
  <c r="L125" i="25"/>
  <c r="M125" i="25"/>
  <c r="O125" i="25"/>
  <c r="P125" i="25"/>
  <c r="Q125" i="25"/>
  <c r="R125" i="25"/>
  <c r="S125" i="25"/>
  <c r="F126" i="25"/>
  <c r="G126" i="25"/>
  <c r="H126" i="25"/>
  <c r="I126" i="25"/>
  <c r="J126" i="25"/>
  <c r="K126" i="25"/>
  <c r="L126" i="25"/>
  <c r="M126" i="25"/>
  <c r="O126" i="25"/>
  <c r="P126" i="25"/>
  <c r="Q126" i="25"/>
  <c r="R126" i="25"/>
  <c r="S126" i="25"/>
  <c r="F127" i="25"/>
  <c r="G127" i="25"/>
  <c r="H127" i="25"/>
  <c r="I127" i="25"/>
  <c r="J127" i="25"/>
  <c r="K127" i="25"/>
  <c r="L127" i="25"/>
  <c r="M127" i="25"/>
  <c r="O127" i="25"/>
  <c r="P127" i="25"/>
  <c r="Q127" i="25"/>
  <c r="R127" i="25"/>
  <c r="S127" i="25"/>
  <c r="F128" i="25"/>
  <c r="G128" i="25"/>
  <c r="H128" i="25"/>
  <c r="I128" i="25"/>
  <c r="J128" i="25"/>
  <c r="K128" i="25"/>
  <c r="L128" i="25"/>
  <c r="M128" i="25"/>
  <c r="O128" i="25"/>
  <c r="P128" i="25"/>
  <c r="Q128" i="25"/>
  <c r="R128" i="25"/>
  <c r="S128" i="25"/>
  <c r="F129" i="25"/>
  <c r="G129" i="25"/>
  <c r="H129" i="25"/>
  <c r="I129" i="25"/>
  <c r="J129" i="25"/>
  <c r="K129" i="25"/>
  <c r="L129" i="25"/>
  <c r="M129" i="25"/>
  <c r="O129" i="25"/>
  <c r="P129" i="25"/>
  <c r="Q129" i="25"/>
  <c r="R129" i="25"/>
  <c r="S129" i="25"/>
  <c r="F130" i="25"/>
  <c r="G130" i="25"/>
  <c r="H130" i="25"/>
  <c r="I130" i="25"/>
  <c r="J130" i="25"/>
  <c r="K130" i="25"/>
  <c r="L130" i="25"/>
  <c r="M130" i="25"/>
  <c r="O130" i="25"/>
  <c r="P130" i="25"/>
  <c r="Q130" i="25"/>
  <c r="R130" i="25"/>
  <c r="S130" i="25"/>
  <c r="F131" i="25"/>
  <c r="G131" i="25"/>
  <c r="H131" i="25"/>
  <c r="I131" i="25"/>
  <c r="J131" i="25"/>
  <c r="K131" i="25"/>
  <c r="L131" i="25"/>
  <c r="M131" i="25"/>
  <c r="O131" i="25"/>
  <c r="P131" i="25"/>
  <c r="Q131" i="25"/>
  <c r="R131" i="25"/>
  <c r="S131" i="25"/>
  <c r="F132" i="25"/>
  <c r="G132" i="25"/>
  <c r="H132" i="25"/>
  <c r="I132" i="25"/>
  <c r="J132" i="25"/>
  <c r="K132" i="25"/>
  <c r="L132" i="25"/>
  <c r="M132" i="25"/>
  <c r="O132" i="25"/>
  <c r="P132" i="25"/>
  <c r="Q132" i="25"/>
  <c r="R132" i="25"/>
  <c r="S132" i="25"/>
  <c r="F133" i="25"/>
  <c r="G133" i="25"/>
  <c r="H133" i="25"/>
  <c r="I133" i="25"/>
  <c r="J133" i="25"/>
  <c r="K133" i="25"/>
  <c r="L133" i="25"/>
  <c r="M133" i="25"/>
  <c r="O133" i="25"/>
  <c r="P133" i="25"/>
  <c r="Q133" i="25"/>
  <c r="R133" i="25"/>
  <c r="S133" i="25"/>
  <c r="F134" i="25"/>
  <c r="G134" i="25"/>
  <c r="H134" i="25"/>
  <c r="I134" i="25"/>
  <c r="J134" i="25"/>
  <c r="K134" i="25"/>
  <c r="L134" i="25"/>
  <c r="M134" i="25"/>
  <c r="O134" i="25"/>
  <c r="P134" i="25"/>
  <c r="Q134" i="25"/>
  <c r="R134" i="25"/>
  <c r="S134" i="25"/>
  <c r="F135" i="25"/>
  <c r="G135" i="25"/>
  <c r="H135" i="25"/>
  <c r="I135" i="25"/>
  <c r="J135" i="25"/>
  <c r="K135" i="25"/>
  <c r="L135" i="25"/>
  <c r="M135" i="25"/>
  <c r="O135" i="25"/>
  <c r="P135" i="25"/>
  <c r="Q135" i="25"/>
  <c r="R135" i="25"/>
  <c r="S135" i="25"/>
  <c r="F136" i="25"/>
  <c r="G136" i="25"/>
  <c r="H136" i="25"/>
  <c r="I136" i="25"/>
  <c r="J136" i="25"/>
  <c r="K136" i="25"/>
  <c r="L136" i="25"/>
  <c r="M136" i="25"/>
  <c r="O136" i="25"/>
  <c r="P136" i="25"/>
  <c r="Q136" i="25"/>
  <c r="R136" i="25"/>
  <c r="S136" i="25"/>
  <c r="F137" i="25"/>
  <c r="G137" i="25"/>
  <c r="H137" i="25"/>
  <c r="I137" i="25"/>
  <c r="J137" i="25"/>
  <c r="K137" i="25"/>
  <c r="L137" i="25"/>
  <c r="M137" i="25"/>
  <c r="O137" i="25"/>
  <c r="P137" i="25"/>
  <c r="Q137" i="25"/>
  <c r="R137" i="25"/>
  <c r="S137" i="25"/>
  <c r="F138" i="25"/>
  <c r="G138" i="25"/>
  <c r="H138" i="25"/>
  <c r="I138" i="25"/>
  <c r="J138" i="25"/>
  <c r="K138" i="25"/>
  <c r="L138" i="25"/>
  <c r="M138" i="25"/>
  <c r="O138" i="25"/>
  <c r="P138" i="25"/>
  <c r="Q138" i="25"/>
  <c r="R138" i="25"/>
  <c r="S138" i="25"/>
  <c r="F139" i="25"/>
  <c r="G139" i="25"/>
  <c r="H139" i="25"/>
  <c r="I139" i="25"/>
  <c r="J139" i="25"/>
  <c r="K139" i="25"/>
  <c r="L139" i="25"/>
  <c r="M139" i="25"/>
  <c r="O139" i="25"/>
  <c r="P139" i="25"/>
  <c r="Q139" i="25"/>
  <c r="R139" i="25"/>
  <c r="S139" i="25"/>
  <c r="F140" i="25"/>
  <c r="G140" i="25"/>
  <c r="H140" i="25"/>
  <c r="I140" i="25"/>
  <c r="J140" i="25"/>
  <c r="K140" i="25"/>
  <c r="L140" i="25"/>
  <c r="M140" i="25"/>
  <c r="O140" i="25"/>
  <c r="P140" i="25"/>
  <c r="Q140" i="25"/>
  <c r="R140" i="25"/>
  <c r="S140" i="25"/>
  <c r="F141" i="25"/>
  <c r="G141" i="25"/>
  <c r="H141" i="25"/>
  <c r="I141" i="25"/>
  <c r="J141" i="25"/>
  <c r="K141" i="25"/>
  <c r="L141" i="25"/>
  <c r="M141" i="25"/>
  <c r="O141" i="25"/>
  <c r="P141" i="25"/>
  <c r="Q141" i="25"/>
  <c r="R141" i="25"/>
  <c r="S141" i="25"/>
  <c r="F142" i="25"/>
  <c r="G142" i="25"/>
  <c r="H142" i="25"/>
  <c r="I142" i="25"/>
  <c r="J142" i="25"/>
  <c r="K142" i="25"/>
  <c r="L142" i="25"/>
  <c r="M142" i="25"/>
  <c r="O142" i="25"/>
  <c r="P142" i="25"/>
  <c r="Q142" i="25"/>
  <c r="R142" i="25"/>
  <c r="S142" i="25"/>
  <c r="F143" i="25"/>
  <c r="G143" i="25"/>
  <c r="H143" i="25"/>
  <c r="I143" i="25"/>
  <c r="J143" i="25"/>
  <c r="K143" i="25"/>
  <c r="L143" i="25"/>
  <c r="M143" i="25"/>
  <c r="O143" i="25"/>
  <c r="P143" i="25"/>
  <c r="Q143" i="25"/>
  <c r="R143" i="25"/>
  <c r="S143" i="25"/>
  <c r="F144" i="25"/>
  <c r="G144" i="25"/>
  <c r="H144" i="25"/>
  <c r="I144" i="25"/>
  <c r="J144" i="25"/>
  <c r="K144" i="25"/>
  <c r="L144" i="25"/>
  <c r="M144" i="25"/>
  <c r="O144" i="25"/>
  <c r="P144" i="25"/>
  <c r="Q144" i="25"/>
  <c r="R144" i="25"/>
  <c r="S144" i="25"/>
  <c r="F145" i="25"/>
  <c r="G145" i="25"/>
  <c r="H145" i="25"/>
  <c r="I145" i="25"/>
  <c r="J145" i="25"/>
  <c r="K145" i="25"/>
  <c r="L145" i="25"/>
  <c r="M145" i="25"/>
  <c r="O145" i="25"/>
  <c r="P145" i="25"/>
  <c r="Q145" i="25"/>
  <c r="D145" i="25" s="1"/>
  <c r="R145" i="25"/>
  <c r="S145" i="25"/>
  <c r="F146" i="25"/>
  <c r="G146" i="25"/>
  <c r="H146" i="25"/>
  <c r="I146" i="25"/>
  <c r="J146" i="25"/>
  <c r="K146" i="25"/>
  <c r="D146" i="25" s="1"/>
  <c r="L146" i="25"/>
  <c r="M146" i="25"/>
  <c r="O146" i="25"/>
  <c r="P146" i="25"/>
  <c r="Q146" i="25"/>
  <c r="R146" i="25"/>
  <c r="S146" i="25"/>
  <c r="F147" i="25"/>
  <c r="G147" i="25"/>
  <c r="H147" i="25"/>
  <c r="I147" i="25"/>
  <c r="J147" i="25"/>
  <c r="K147" i="25"/>
  <c r="L147" i="25"/>
  <c r="M147" i="25"/>
  <c r="O147" i="25"/>
  <c r="P147" i="25"/>
  <c r="Q147" i="25"/>
  <c r="R147" i="25"/>
  <c r="S147" i="25"/>
  <c r="F148" i="25"/>
  <c r="G148" i="25"/>
  <c r="H148" i="25"/>
  <c r="I148" i="25"/>
  <c r="J148" i="25"/>
  <c r="K148" i="25"/>
  <c r="L148" i="25"/>
  <c r="M148" i="25"/>
  <c r="O148" i="25"/>
  <c r="P148" i="25"/>
  <c r="Q148" i="25"/>
  <c r="R148" i="25"/>
  <c r="S148" i="25"/>
  <c r="F149" i="25"/>
  <c r="G149" i="25"/>
  <c r="H149" i="25"/>
  <c r="I149" i="25"/>
  <c r="J149" i="25"/>
  <c r="K149" i="25"/>
  <c r="L149" i="25"/>
  <c r="M149" i="25"/>
  <c r="O149" i="25"/>
  <c r="P149" i="25"/>
  <c r="Q149" i="25"/>
  <c r="R149" i="25"/>
  <c r="S149" i="25"/>
  <c r="F150" i="25"/>
  <c r="G150" i="25"/>
  <c r="H150" i="25"/>
  <c r="I150" i="25"/>
  <c r="J150" i="25"/>
  <c r="K150" i="25"/>
  <c r="L150" i="25"/>
  <c r="M150" i="25"/>
  <c r="N150" i="25"/>
  <c r="O150" i="25"/>
  <c r="P150" i="25"/>
  <c r="Q150" i="25"/>
  <c r="R150" i="25"/>
  <c r="S150" i="25"/>
  <c r="F151" i="25"/>
  <c r="G151" i="25"/>
  <c r="H151" i="25"/>
  <c r="I151" i="25"/>
  <c r="J151" i="25"/>
  <c r="K151" i="25"/>
  <c r="L151" i="25"/>
  <c r="M151" i="25"/>
  <c r="N151" i="25"/>
  <c r="O151" i="25"/>
  <c r="P151" i="25"/>
  <c r="Q151" i="25"/>
  <c r="R151" i="25"/>
  <c r="S151" i="25"/>
  <c r="F152" i="25"/>
  <c r="G152" i="25"/>
  <c r="H152" i="25"/>
  <c r="I152" i="25"/>
  <c r="J152" i="25"/>
  <c r="K152" i="25"/>
  <c r="L152" i="25"/>
  <c r="M152" i="25"/>
  <c r="N152" i="25"/>
  <c r="O152" i="25"/>
  <c r="P152" i="25"/>
  <c r="Q152" i="25"/>
  <c r="R152" i="25"/>
  <c r="S152" i="25"/>
  <c r="F153" i="25"/>
  <c r="G153" i="25"/>
  <c r="H153" i="25"/>
  <c r="I153" i="25"/>
  <c r="J153" i="25"/>
  <c r="K153" i="25"/>
  <c r="L153" i="25"/>
  <c r="M153" i="25"/>
  <c r="N153" i="25"/>
  <c r="O153" i="25"/>
  <c r="P153" i="25"/>
  <c r="Q153" i="25"/>
  <c r="R153" i="25"/>
  <c r="S153" i="25"/>
  <c r="F154" i="25"/>
  <c r="G154" i="25"/>
  <c r="H154" i="25"/>
  <c r="I154" i="25"/>
  <c r="J154" i="25"/>
  <c r="K154" i="25"/>
  <c r="L154" i="25"/>
  <c r="M154" i="25"/>
  <c r="N154" i="25"/>
  <c r="O154" i="25"/>
  <c r="P154" i="25"/>
  <c r="Q154" i="25"/>
  <c r="R154" i="25"/>
  <c r="S154" i="25"/>
  <c r="F155" i="25"/>
  <c r="G155" i="25"/>
  <c r="H155" i="25"/>
  <c r="I155" i="25"/>
  <c r="J155" i="25"/>
  <c r="K155" i="25"/>
  <c r="L155" i="25"/>
  <c r="M155" i="25"/>
  <c r="N155" i="25"/>
  <c r="O155" i="25"/>
  <c r="P155" i="25"/>
  <c r="Q155" i="25"/>
  <c r="R155" i="25"/>
  <c r="S155" i="25"/>
  <c r="F156" i="25"/>
  <c r="G156" i="25"/>
  <c r="H156" i="25"/>
  <c r="I156" i="25"/>
  <c r="J156" i="25"/>
  <c r="K156" i="25"/>
  <c r="L156" i="25"/>
  <c r="M156" i="25"/>
  <c r="N156" i="25"/>
  <c r="O156" i="25"/>
  <c r="P156" i="25"/>
  <c r="Q156" i="25"/>
  <c r="R156" i="25"/>
  <c r="S156" i="25"/>
  <c r="D156" i="25" s="1"/>
  <c r="F157" i="25"/>
  <c r="G157" i="25"/>
  <c r="H157" i="25"/>
  <c r="I157" i="25"/>
  <c r="J157" i="25"/>
  <c r="K157" i="25"/>
  <c r="L157" i="25"/>
  <c r="M157" i="25"/>
  <c r="N157" i="25"/>
  <c r="O157" i="25"/>
  <c r="P157" i="25"/>
  <c r="Q157" i="25"/>
  <c r="R157" i="25"/>
  <c r="S157" i="25"/>
  <c r="F158" i="25"/>
  <c r="G158" i="25"/>
  <c r="H158" i="25"/>
  <c r="I158" i="25"/>
  <c r="J158" i="25"/>
  <c r="K158" i="25"/>
  <c r="L158" i="25"/>
  <c r="M158" i="25"/>
  <c r="N158" i="25"/>
  <c r="O158" i="25"/>
  <c r="P158" i="25"/>
  <c r="Q158" i="25"/>
  <c r="R158" i="25"/>
  <c r="S158" i="25"/>
  <c r="F159" i="25"/>
  <c r="G159" i="25"/>
  <c r="H159" i="25"/>
  <c r="I159" i="25"/>
  <c r="J159" i="25"/>
  <c r="K159" i="25"/>
  <c r="L159" i="25"/>
  <c r="M159" i="25"/>
  <c r="N159" i="25"/>
  <c r="O159" i="25"/>
  <c r="P159" i="25"/>
  <c r="Q159" i="25"/>
  <c r="R159" i="25"/>
  <c r="S159" i="25"/>
  <c r="F160" i="25"/>
  <c r="G160" i="25"/>
  <c r="H160" i="25"/>
  <c r="I160" i="25"/>
  <c r="J160" i="25"/>
  <c r="K160" i="25"/>
  <c r="L160" i="25"/>
  <c r="M160" i="25"/>
  <c r="N160" i="25"/>
  <c r="O160" i="25"/>
  <c r="P160" i="25"/>
  <c r="Q160" i="25"/>
  <c r="R160" i="25"/>
  <c r="S160" i="25"/>
  <c r="F161" i="25"/>
  <c r="G161" i="25"/>
  <c r="H161" i="25"/>
  <c r="I161" i="25"/>
  <c r="J161" i="25"/>
  <c r="K161" i="25"/>
  <c r="L161" i="25"/>
  <c r="M161" i="25"/>
  <c r="N161" i="25"/>
  <c r="O161" i="25"/>
  <c r="P161" i="25"/>
  <c r="Q161" i="25"/>
  <c r="R161" i="25"/>
  <c r="S161" i="25"/>
  <c r="F162" i="25"/>
  <c r="G162" i="25"/>
  <c r="H162" i="25"/>
  <c r="I162" i="25"/>
  <c r="J162" i="25"/>
  <c r="K162" i="25"/>
  <c r="L162" i="25"/>
  <c r="M162" i="25"/>
  <c r="N162" i="25"/>
  <c r="O162" i="25"/>
  <c r="P162" i="25"/>
  <c r="Q162" i="25"/>
  <c r="R162" i="25"/>
  <c r="S162" i="25"/>
  <c r="F163" i="25"/>
  <c r="G163" i="25"/>
  <c r="H163" i="25"/>
  <c r="I163" i="25"/>
  <c r="J163" i="25"/>
  <c r="K163" i="25"/>
  <c r="L163" i="25"/>
  <c r="M163" i="25"/>
  <c r="N163" i="25"/>
  <c r="O163" i="25"/>
  <c r="P163" i="25"/>
  <c r="Q163" i="25"/>
  <c r="R163" i="25"/>
  <c r="S163" i="25"/>
  <c r="F164" i="25"/>
  <c r="G164" i="25"/>
  <c r="H164" i="25"/>
  <c r="I164" i="25"/>
  <c r="J164" i="25"/>
  <c r="K164" i="25"/>
  <c r="L164" i="25"/>
  <c r="M164" i="25"/>
  <c r="N164" i="25"/>
  <c r="O164" i="25"/>
  <c r="P164" i="25"/>
  <c r="Q164" i="25"/>
  <c r="R164" i="25"/>
  <c r="S164" i="25"/>
  <c r="F165" i="25"/>
  <c r="G165" i="25"/>
  <c r="H165" i="25"/>
  <c r="I165" i="25"/>
  <c r="J165" i="25"/>
  <c r="K165" i="25"/>
  <c r="L165" i="25"/>
  <c r="M165" i="25"/>
  <c r="N165" i="25"/>
  <c r="O165" i="25"/>
  <c r="P165" i="25"/>
  <c r="Q165" i="25"/>
  <c r="R165" i="25"/>
  <c r="S165" i="25"/>
  <c r="F166" i="25"/>
  <c r="G166" i="25"/>
  <c r="H166" i="25"/>
  <c r="I166" i="25"/>
  <c r="J166" i="25"/>
  <c r="K166" i="25"/>
  <c r="L166" i="25"/>
  <c r="M166" i="25"/>
  <c r="N166" i="25"/>
  <c r="O166" i="25"/>
  <c r="P166" i="25"/>
  <c r="Q166" i="25"/>
  <c r="R166" i="25"/>
  <c r="S166" i="25"/>
  <c r="S120" i="25"/>
  <c r="R120" i="25"/>
  <c r="Q120" i="25"/>
  <c r="P120" i="25"/>
  <c r="O120" i="25"/>
  <c r="N120" i="25"/>
  <c r="M120" i="25"/>
  <c r="L120" i="25"/>
  <c r="K120" i="25"/>
  <c r="J120" i="25"/>
  <c r="I120" i="25"/>
  <c r="H120" i="25"/>
  <c r="G120" i="25"/>
  <c r="F120" i="25"/>
  <c r="D121" i="25"/>
  <c r="D124" i="25"/>
  <c r="D127" i="25"/>
  <c r="D130" i="25"/>
  <c r="D132" i="25"/>
  <c r="D135" i="25"/>
  <c r="D137" i="25"/>
  <c r="D138" i="25"/>
  <c r="D140" i="25"/>
  <c r="D143" i="25"/>
  <c r="D148" i="25"/>
  <c r="D160" i="25"/>
  <c r="F66" i="25"/>
  <c r="G66" i="25"/>
  <c r="H66" i="25"/>
  <c r="I66" i="25"/>
  <c r="J66" i="25"/>
  <c r="K66" i="25"/>
  <c r="L66" i="25"/>
  <c r="M66" i="25"/>
  <c r="N66" i="25"/>
  <c r="D66" i="25" s="1"/>
  <c r="O66" i="25"/>
  <c r="P66" i="25"/>
  <c r="Q66" i="25"/>
  <c r="R66" i="25"/>
  <c r="S66" i="25"/>
  <c r="F67" i="25"/>
  <c r="G67" i="25"/>
  <c r="H67" i="25"/>
  <c r="I67" i="25"/>
  <c r="J67" i="25"/>
  <c r="K67" i="25"/>
  <c r="L67" i="25"/>
  <c r="M67" i="25"/>
  <c r="N67" i="25"/>
  <c r="O67" i="25"/>
  <c r="P67" i="25"/>
  <c r="Q67" i="25"/>
  <c r="R67" i="25"/>
  <c r="S67" i="25"/>
  <c r="F68" i="25"/>
  <c r="G68" i="25"/>
  <c r="H68" i="25"/>
  <c r="I68" i="25"/>
  <c r="J68" i="25"/>
  <c r="K68" i="25"/>
  <c r="L68" i="25"/>
  <c r="M68" i="25"/>
  <c r="N68" i="25"/>
  <c r="O68" i="25"/>
  <c r="P68" i="25"/>
  <c r="Q68" i="25"/>
  <c r="R68" i="25"/>
  <c r="S68" i="25"/>
  <c r="F69" i="25"/>
  <c r="G69" i="25"/>
  <c r="H69" i="25"/>
  <c r="I69" i="25"/>
  <c r="J69" i="25"/>
  <c r="K69" i="25"/>
  <c r="L69" i="25"/>
  <c r="M69" i="25"/>
  <c r="D69" i="25" s="1"/>
  <c r="N69" i="25"/>
  <c r="O69" i="25"/>
  <c r="P69" i="25"/>
  <c r="Q69" i="25"/>
  <c r="R69" i="25"/>
  <c r="S69" i="25"/>
  <c r="F70" i="25"/>
  <c r="G70" i="25"/>
  <c r="H70" i="25"/>
  <c r="I70" i="25"/>
  <c r="J70" i="25"/>
  <c r="K70" i="25"/>
  <c r="L70" i="25"/>
  <c r="M70" i="25"/>
  <c r="N70" i="25"/>
  <c r="O70" i="25"/>
  <c r="P70" i="25"/>
  <c r="Q70" i="25"/>
  <c r="R70" i="25"/>
  <c r="S70" i="25"/>
  <c r="F71" i="25"/>
  <c r="G71" i="25"/>
  <c r="H71" i="25"/>
  <c r="I71" i="25"/>
  <c r="J71" i="25"/>
  <c r="K71" i="25"/>
  <c r="L71" i="25"/>
  <c r="M71" i="25"/>
  <c r="N71" i="25"/>
  <c r="O71" i="25"/>
  <c r="P71" i="25"/>
  <c r="Q71" i="25"/>
  <c r="R71" i="25"/>
  <c r="S71" i="25"/>
  <c r="F72" i="25"/>
  <c r="G72" i="25"/>
  <c r="H72" i="25"/>
  <c r="I72" i="25"/>
  <c r="J72" i="25"/>
  <c r="K72" i="25"/>
  <c r="L72" i="25"/>
  <c r="M72" i="25"/>
  <c r="N72" i="25"/>
  <c r="O72" i="25"/>
  <c r="P72" i="25"/>
  <c r="Q72" i="25"/>
  <c r="R72" i="25"/>
  <c r="S72" i="25"/>
  <c r="F73" i="25"/>
  <c r="G73" i="25"/>
  <c r="H73" i="25"/>
  <c r="I73" i="25"/>
  <c r="J73" i="25"/>
  <c r="K73" i="25"/>
  <c r="L73" i="25"/>
  <c r="M73" i="25"/>
  <c r="D73" i="25" s="1"/>
  <c r="N73" i="25"/>
  <c r="O73" i="25"/>
  <c r="P73" i="25"/>
  <c r="Q73" i="25"/>
  <c r="R73" i="25"/>
  <c r="S73" i="25"/>
  <c r="F74" i="25"/>
  <c r="G74" i="25"/>
  <c r="H74" i="25"/>
  <c r="I74" i="25"/>
  <c r="J74" i="25"/>
  <c r="K74" i="25"/>
  <c r="L74" i="25"/>
  <c r="M74" i="25"/>
  <c r="N74" i="25"/>
  <c r="D74" i="25" s="1"/>
  <c r="O74" i="25"/>
  <c r="P74" i="25"/>
  <c r="Q74" i="25"/>
  <c r="R74" i="25"/>
  <c r="S74" i="25"/>
  <c r="F75" i="25"/>
  <c r="G75" i="25"/>
  <c r="H75" i="25"/>
  <c r="I75" i="25"/>
  <c r="J75" i="25"/>
  <c r="K75" i="25"/>
  <c r="L75" i="25"/>
  <c r="M75" i="25"/>
  <c r="N75" i="25"/>
  <c r="O75" i="25"/>
  <c r="P75" i="25"/>
  <c r="Q75" i="25"/>
  <c r="R75" i="25"/>
  <c r="S75" i="25"/>
  <c r="F76" i="25"/>
  <c r="G76" i="25"/>
  <c r="H76" i="25"/>
  <c r="I76" i="25"/>
  <c r="J76" i="25"/>
  <c r="K76" i="25"/>
  <c r="L76" i="25"/>
  <c r="M76" i="25"/>
  <c r="N76" i="25"/>
  <c r="O76" i="25"/>
  <c r="P76" i="25"/>
  <c r="Q76" i="25"/>
  <c r="R76" i="25"/>
  <c r="S76" i="25"/>
  <c r="F77" i="25"/>
  <c r="G77" i="25"/>
  <c r="H77" i="25"/>
  <c r="I77" i="25"/>
  <c r="J77" i="25"/>
  <c r="K77" i="25"/>
  <c r="L77" i="25"/>
  <c r="M77" i="25"/>
  <c r="D77" i="25" s="1"/>
  <c r="N77" i="25"/>
  <c r="O77" i="25"/>
  <c r="P77" i="25"/>
  <c r="Q77" i="25"/>
  <c r="R77" i="25"/>
  <c r="S77" i="25"/>
  <c r="F78" i="25"/>
  <c r="G78" i="25"/>
  <c r="H78" i="25"/>
  <c r="I78" i="25"/>
  <c r="J78" i="25"/>
  <c r="K78" i="25"/>
  <c r="L78" i="25"/>
  <c r="M78" i="25"/>
  <c r="N78" i="25"/>
  <c r="O78" i="25"/>
  <c r="P78" i="25"/>
  <c r="Q78" i="25"/>
  <c r="R78" i="25"/>
  <c r="S78" i="25"/>
  <c r="F79" i="25"/>
  <c r="G79" i="25"/>
  <c r="H79" i="25"/>
  <c r="I79" i="25"/>
  <c r="J79" i="25"/>
  <c r="K79" i="25"/>
  <c r="L79" i="25"/>
  <c r="M79" i="25"/>
  <c r="N79" i="25"/>
  <c r="O79" i="25"/>
  <c r="P79" i="25"/>
  <c r="Q79" i="25"/>
  <c r="R79" i="25"/>
  <c r="S79" i="25"/>
  <c r="F80" i="25"/>
  <c r="G80" i="25"/>
  <c r="H80" i="25"/>
  <c r="I80" i="25"/>
  <c r="J80" i="25"/>
  <c r="K80" i="25"/>
  <c r="L80" i="25"/>
  <c r="M80" i="25"/>
  <c r="N80" i="25"/>
  <c r="O80" i="25"/>
  <c r="P80" i="25"/>
  <c r="Q80" i="25"/>
  <c r="R80" i="25"/>
  <c r="S80" i="25"/>
  <c r="D80" i="25" s="1"/>
  <c r="F81" i="25"/>
  <c r="G81" i="25"/>
  <c r="H81" i="25"/>
  <c r="I81" i="25"/>
  <c r="J81" i="25"/>
  <c r="K81" i="25"/>
  <c r="L81" i="25"/>
  <c r="M81" i="25"/>
  <c r="N81" i="25"/>
  <c r="O81" i="25"/>
  <c r="P81" i="25"/>
  <c r="Q81" i="25"/>
  <c r="R81" i="25"/>
  <c r="S81" i="25"/>
  <c r="F82" i="25"/>
  <c r="G82" i="25"/>
  <c r="H82" i="25"/>
  <c r="I82" i="25"/>
  <c r="J82" i="25"/>
  <c r="K82" i="25"/>
  <c r="L82" i="25"/>
  <c r="M82" i="25"/>
  <c r="N82" i="25"/>
  <c r="O82" i="25"/>
  <c r="P82" i="25"/>
  <c r="Q82" i="25"/>
  <c r="R82" i="25"/>
  <c r="S82" i="25"/>
  <c r="F83" i="25"/>
  <c r="G83" i="25"/>
  <c r="H83" i="25"/>
  <c r="I83" i="25"/>
  <c r="J83" i="25"/>
  <c r="K83" i="25"/>
  <c r="L83" i="25"/>
  <c r="M83" i="25"/>
  <c r="N83" i="25"/>
  <c r="O83" i="25"/>
  <c r="P83" i="25"/>
  <c r="Q83" i="25"/>
  <c r="R83" i="25"/>
  <c r="S83" i="25"/>
  <c r="F84" i="25"/>
  <c r="G84" i="25"/>
  <c r="H84" i="25"/>
  <c r="I84" i="25"/>
  <c r="J84" i="25"/>
  <c r="K84" i="25"/>
  <c r="L84" i="25"/>
  <c r="M84" i="25"/>
  <c r="N84" i="25"/>
  <c r="O84" i="25"/>
  <c r="P84" i="25"/>
  <c r="Q84" i="25"/>
  <c r="R84" i="25"/>
  <c r="S84" i="25"/>
  <c r="F85" i="25"/>
  <c r="G85" i="25"/>
  <c r="H85" i="25"/>
  <c r="I85" i="25"/>
  <c r="J85" i="25"/>
  <c r="K85" i="25"/>
  <c r="L85" i="25"/>
  <c r="M85" i="25"/>
  <c r="N85" i="25"/>
  <c r="O85" i="25"/>
  <c r="P85" i="25"/>
  <c r="Q85" i="25"/>
  <c r="R85" i="25"/>
  <c r="S85" i="25"/>
  <c r="F86" i="25"/>
  <c r="G86" i="25"/>
  <c r="H86" i="25"/>
  <c r="I86" i="25"/>
  <c r="J86" i="25"/>
  <c r="K86" i="25"/>
  <c r="L86" i="25"/>
  <c r="M86" i="25"/>
  <c r="N86" i="25"/>
  <c r="O86" i="25"/>
  <c r="P86" i="25"/>
  <c r="Q86" i="25"/>
  <c r="R86" i="25"/>
  <c r="S86" i="25"/>
  <c r="F87" i="25"/>
  <c r="G87" i="25"/>
  <c r="H87" i="25"/>
  <c r="I87" i="25"/>
  <c r="J87" i="25"/>
  <c r="K87" i="25"/>
  <c r="L87" i="25"/>
  <c r="M87" i="25"/>
  <c r="N87" i="25"/>
  <c r="O87" i="25"/>
  <c r="P87" i="25"/>
  <c r="Q87" i="25"/>
  <c r="R87" i="25"/>
  <c r="S87" i="25"/>
  <c r="F88" i="25"/>
  <c r="G88" i="25"/>
  <c r="H88" i="25"/>
  <c r="I88" i="25"/>
  <c r="J88" i="25"/>
  <c r="K88" i="25"/>
  <c r="L88" i="25"/>
  <c r="M88" i="25"/>
  <c r="N88" i="25"/>
  <c r="O88" i="25"/>
  <c r="P88" i="25"/>
  <c r="Q88" i="25"/>
  <c r="R88" i="25"/>
  <c r="S88" i="25"/>
  <c r="D88" i="25" s="1"/>
  <c r="F89" i="25"/>
  <c r="G89" i="25"/>
  <c r="H89" i="25"/>
  <c r="I89" i="25"/>
  <c r="J89" i="25"/>
  <c r="K89" i="25"/>
  <c r="L89" i="25"/>
  <c r="M89" i="25"/>
  <c r="N89" i="25"/>
  <c r="O89" i="25"/>
  <c r="P89" i="25"/>
  <c r="Q89" i="25"/>
  <c r="R89" i="25"/>
  <c r="S89" i="25"/>
  <c r="F90" i="25"/>
  <c r="G90" i="25"/>
  <c r="H90" i="25"/>
  <c r="I90" i="25"/>
  <c r="J90" i="25"/>
  <c r="K90" i="25"/>
  <c r="L90" i="25"/>
  <c r="M90" i="25"/>
  <c r="N90" i="25"/>
  <c r="O90" i="25"/>
  <c r="P90" i="25"/>
  <c r="Q90" i="25"/>
  <c r="R90" i="25"/>
  <c r="S90" i="25"/>
  <c r="F91" i="25"/>
  <c r="G91" i="25"/>
  <c r="H91" i="25"/>
  <c r="I91" i="25"/>
  <c r="J91" i="25"/>
  <c r="K91" i="25"/>
  <c r="L91" i="25"/>
  <c r="M91" i="25"/>
  <c r="N91" i="25"/>
  <c r="O91" i="25"/>
  <c r="P91" i="25"/>
  <c r="Q91" i="25"/>
  <c r="R91" i="25"/>
  <c r="S91" i="25"/>
  <c r="F92" i="25"/>
  <c r="G92" i="25"/>
  <c r="H92" i="25"/>
  <c r="I92" i="25"/>
  <c r="J92" i="25"/>
  <c r="K92" i="25"/>
  <c r="L92" i="25"/>
  <c r="M92" i="25"/>
  <c r="N92" i="25"/>
  <c r="O92" i="25"/>
  <c r="P92" i="25"/>
  <c r="Q92" i="25"/>
  <c r="R92" i="25"/>
  <c r="S92" i="25"/>
  <c r="F93" i="25"/>
  <c r="G93" i="25"/>
  <c r="H93" i="25"/>
  <c r="I93" i="25"/>
  <c r="J93" i="25"/>
  <c r="K93" i="25"/>
  <c r="L93" i="25"/>
  <c r="M93" i="25"/>
  <c r="N93" i="25"/>
  <c r="O93" i="25"/>
  <c r="P93" i="25"/>
  <c r="Q93" i="25"/>
  <c r="R93" i="25"/>
  <c r="S93" i="25"/>
  <c r="F94" i="25"/>
  <c r="G94" i="25"/>
  <c r="H94" i="25"/>
  <c r="I94" i="25"/>
  <c r="J94" i="25"/>
  <c r="K94" i="25"/>
  <c r="L94" i="25"/>
  <c r="M94" i="25"/>
  <c r="N94" i="25"/>
  <c r="O94" i="25"/>
  <c r="P94" i="25"/>
  <c r="Q94" i="25"/>
  <c r="R94" i="25"/>
  <c r="S94" i="25"/>
  <c r="F95" i="25"/>
  <c r="G95" i="25"/>
  <c r="H95" i="25"/>
  <c r="I95" i="25"/>
  <c r="J95" i="25"/>
  <c r="K95" i="25"/>
  <c r="L95" i="25"/>
  <c r="M95" i="25"/>
  <c r="N95" i="25"/>
  <c r="O95" i="25"/>
  <c r="P95" i="25"/>
  <c r="Q95" i="25"/>
  <c r="R95" i="25"/>
  <c r="S95" i="25"/>
  <c r="F96" i="25"/>
  <c r="G96" i="25"/>
  <c r="H96" i="25"/>
  <c r="I96" i="25"/>
  <c r="J96" i="25"/>
  <c r="K96" i="25"/>
  <c r="L96" i="25"/>
  <c r="M96" i="25"/>
  <c r="N96" i="25"/>
  <c r="O96" i="25"/>
  <c r="P96" i="25"/>
  <c r="Q96" i="25"/>
  <c r="R96" i="25"/>
  <c r="S96" i="25"/>
  <c r="F97" i="25"/>
  <c r="G97" i="25"/>
  <c r="H97" i="25"/>
  <c r="I97" i="25"/>
  <c r="J97" i="25"/>
  <c r="K97" i="25"/>
  <c r="L97" i="25"/>
  <c r="M97" i="25"/>
  <c r="D97" i="25" s="1"/>
  <c r="N97" i="25"/>
  <c r="O97" i="25"/>
  <c r="P97" i="25"/>
  <c r="Q97" i="25"/>
  <c r="R97" i="25"/>
  <c r="S97" i="25"/>
  <c r="F98" i="25"/>
  <c r="G98" i="25"/>
  <c r="H98" i="25"/>
  <c r="I98" i="25"/>
  <c r="J98" i="25"/>
  <c r="K98" i="25"/>
  <c r="L98" i="25"/>
  <c r="M98" i="25"/>
  <c r="N98" i="25"/>
  <c r="O98" i="25"/>
  <c r="P98" i="25"/>
  <c r="Q98" i="25"/>
  <c r="R98" i="25"/>
  <c r="S98" i="25"/>
  <c r="F99" i="25"/>
  <c r="G99" i="25"/>
  <c r="H99" i="25"/>
  <c r="I99" i="25"/>
  <c r="J99" i="25"/>
  <c r="K99" i="25"/>
  <c r="L99" i="25"/>
  <c r="M99" i="25"/>
  <c r="N99" i="25"/>
  <c r="O99" i="25"/>
  <c r="P99" i="25"/>
  <c r="Q99" i="25"/>
  <c r="R99" i="25"/>
  <c r="S99" i="25"/>
  <c r="F100" i="25"/>
  <c r="G100" i="25"/>
  <c r="H100" i="25"/>
  <c r="I100" i="25"/>
  <c r="J100" i="25"/>
  <c r="K100" i="25"/>
  <c r="L100" i="25"/>
  <c r="M100" i="25"/>
  <c r="N100" i="25"/>
  <c r="O100" i="25"/>
  <c r="P100" i="25"/>
  <c r="Q100" i="25"/>
  <c r="R100" i="25"/>
  <c r="S100" i="25"/>
  <c r="F101" i="25"/>
  <c r="G101" i="25"/>
  <c r="H101" i="25"/>
  <c r="I101" i="25"/>
  <c r="J101" i="25"/>
  <c r="K101" i="25"/>
  <c r="L101" i="25"/>
  <c r="M101" i="25"/>
  <c r="N101" i="25"/>
  <c r="O101" i="25"/>
  <c r="P101" i="25"/>
  <c r="Q101" i="25"/>
  <c r="R101" i="25"/>
  <c r="S101" i="25"/>
  <c r="F102" i="25"/>
  <c r="G102" i="25"/>
  <c r="H102" i="25"/>
  <c r="I102" i="25"/>
  <c r="J102" i="25"/>
  <c r="K102" i="25"/>
  <c r="L102" i="25"/>
  <c r="M102" i="25"/>
  <c r="N102" i="25"/>
  <c r="O102" i="25"/>
  <c r="P102" i="25"/>
  <c r="Q102" i="25"/>
  <c r="R102" i="25"/>
  <c r="S102" i="25"/>
  <c r="F103" i="25"/>
  <c r="G103" i="25"/>
  <c r="H103" i="25"/>
  <c r="I103" i="25"/>
  <c r="J103" i="25"/>
  <c r="K103" i="25"/>
  <c r="L103" i="25"/>
  <c r="M103" i="25"/>
  <c r="N103" i="25"/>
  <c r="O103" i="25"/>
  <c r="P103" i="25"/>
  <c r="Q103" i="25"/>
  <c r="R103" i="25"/>
  <c r="S103" i="25"/>
  <c r="F104" i="25"/>
  <c r="G104" i="25"/>
  <c r="H104" i="25"/>
  <c r="I104" i="25"/>
  <c r="J104" i="25"/>
  <c r="K104" i="25"/>
  <c r="L104" i="25"/>
  <c r="M104" i="25"/>
  <c r="N104" i="25"/>
  <c r="O104" i="25"/>
  <c r="P104" i="25"/>
  <c r="Q104" i="25"/>
  <c r="R104" i="25"/>
  <c r="S104" i="25"/>
  <c r="D104" i="25" s="1"/>
  <c r="F105" i="25"/>
  <c r="G105" i="25"/>
  <c r="H105" i="25"/>
  <c r="I105" i="25"/>
  <c r="J105" i="25"/>
  <c r="K105" i="25"/>
  <c r="L105" i="25"/>
  <c r="M105" i="25"/>
  <c r="N105" i="25"/>
  <c r="O105" i="25"/>
  <c r="P105" i="25"/>
  <c r="Q105" i="25"/>
  <c r="R105" i="25"/>
  <c r="S105" i="25"/>
  <c r="F106" i="25"/>
  <c r="G106" i="25"/>
  <c r="H106" i="25"/>
  <c r="I106" i="25"/>
  <c r="J106" i="25"/>
  <c r="K106" i="25"/>
  <c r="L106" i="25"/>
  <c r="M106" i="25"/>
  <c r="N106" i="25"/>
  <c r="O106" i="25"/>
  <c r="P106" i="25"/>
  <c r="Q106" i="25"/>
  <c r="R106" i="25"/>
  <c r="S106" i="25"/>
  <c r="F107" i="25"/>
  <c r="G107" i="25"/>
  <c r="H107" i="25"/>
  <c r="I107" i="25"/>
  <c r="J107" i="25"/>
  <c r="K107" i="25"/>
  <c r="L107" i="25"/>
  <c r="M107" i="25"/>
  <c r="N107" i="25"/>
  <c r="O107" i="25"/>
  <c r="P107" i="25"/>
  <c r="Q107" i="25"/>
  <c r="R107" i="25"/>
  <c r="S107" i="25"/>
  <c r="F108" i="25"/>
  <c r="G108" i="25"/>
  <c r="H108" i="25"/>
  <c r="I108" i="25"/>
  <c r="J108" i="25"/>
  <c r="K108" i="25"/>
  <c r="L108" i="25"/>
  <c r="M108" i="25"/>
  <c r="N108" i="25"/>
  <c r="O108" i="25"/>
  <c r="P108" i="25"/>
  <c r="Q108" i="25"/>
  <c r="R108" i="25"/>
  <c r="S108" i="25"/>
  <c r="F109" i="25"/>
  <c r="G109" i="25"/>
  <c r="H109" i="25"/>
  <c r="I109" i="25"/>
  <c r="J109" i="25"/>
  <c r="K109" i="25"/>
  <c r="L109" i="25"/>
  <c r="M109" i="25"/>
  <c r="N109" i="25"/>
  <c r="O109" i="25"/>
  <c r="P109" i="25"/>
  <c r="Q109" i="25"/>
  <c r="R109" i="25"/>
  <c r="S109" i="25"/>
  <c r="F110" i="25"/>
  <c r="G110" i="25"/>
  <c r="H110" i="25"/>
  <c r="I110" i="25"/>
  <c r="J110" i="25"/>
  <c r="K110" i="25"/>
  <c r="L110" i="25"/>
  <c r="M110" i="25"/>
  <c r="N110" i="25"/>
  <c r="O110" i="25"/>
  <c r="P110" i="25"/>
  <c r="Q110" i="25"/>
  <c r="R110" i="25"/>
  <c r="S110" i="25"/>
  <c r="F111" i="25"/>
  <c r="G111" i="25"/>
  <c r="H111" i="25"/>
  <c r="I111" i="25"/>
  <c r="J111" i="25"/>
  <c r="K111" i="25"/>
  <c r="L111" i="25"/>
  <c r="M111" i="25"/>
  <c r="N111" i="25"/>
  <c r="O111" i="25"/>
  <c r="P111" i="25"/>
  <c r="Q111" i="25"/>
  <c r="R111" i="25"/>
  <c r="S111" i="25"/>
  <c r="D111" i="25" s="1"/>
  <c r="S65" i="25"/>
  <c r="R65" i="25"/>
  <c r="Q65" i="25"/>
  <c r="P65" i="25"/>
  <c r="O65" i="25"/>
  <c r="N65" i="25"/>
  <c r="M65" i="25"/>
  <c r="L65" i="25"/>
  <c r="K65" i="25"/>
  <c r="J65" i="25"/>
  <c r="I65" i="25"/>
  <c r="H65" i="25"/>
  <c r="G65" i="25"/>
  <c r="F65" i="25"/>
  <c r="F11" i="25"/>
  <c r="G11" i="25"/>
  <c r="H11" i="25"/>
  <c r="I11" i="25"/>
  <c r="J11" i="25"/>
  <c r="K11" i="25"/>
  <c r="L11" i="25"/>
  <c r="M11" i="25"/>
  <c r="N11" i="25"/>
  <c r="O11" i="25"/>
  <c r="P11" i="25"/>
  <c r="Q11" i="25"/>
  <c r="R11" i="25"/>
  <c r="S11" i="25"/>
  <c r="F12" i="25"/>
  <c r="G12" i="25"/>
  <c r="H12" i="25"/>
  <c r="I12" i="25"/>
  <c r="J12" i="25"/>
  <c r="K12" i="25"/>
  <c r="L12" i="25"/>
  <c r="M12" i="25"/>
  <c r="N12" i="25"/>
  <c r="O12" i="25"/>
  <c r="P12" i="25"/>
  <c r="Q12" i="25"/>
  <c r="R12" i="25"/>
  <c r="S12" i="25"/>
  <c r="F13" i="25"/>
  <c r="G13" i="25"/>
  <c r="H13" i="25"/>
  <c r="I13" i="25"/>
  <c r="J13" i="25"/>
  <c r="K13" i="25"/>
  <c r="L13" i="25"/>
  <c r="M13" i="25"/>
  <c r="N13" i="25"/>
  <c r="O13" i="25"/>
  <c r="P13" i="25"/>
  <c r="Q13" i="25"/>
  <c r="R13" i="25"/>
  <c r="S13" i="25"/>
  <c r="F14" i="25"/>
  <c r="G14" i="25"/>
  <c r="H14" i="25"/>
  <c r="I14" i="25"/>
  <c r="J14" i="25"/>
  <c r="K14" i="25"/>
  <c r="L14" i="25"/>
  <c r="M14" i="25"/>
  <c r="N14" i="25"/>
  <c r="O14" i="25"/>
  <c r="P14" i="25"/>
  <c r="Q14" i="25"/>
  <c r="R14" i="25"/>
  <c r="S14" i="25"/>
  <c r="F15" i="25"/>
  <c r="G15" i="25"/>
  <c r="H15" i="25"/>
  <c r="I15" i="25"/>
  <c r="J15" i="25"/>
  <c r="K15" i="25"/>
  <c r="L15" i="25"/>
  <c r="M15" i="25"/>
  <c r="N15" i="25"/>
  <c r="O15" i="25"/>
  <c r="P15" i="25"/>
  <c r="Q15" i="25"/>
  <c r="R15" i="25"/>
  <c r="S15" i="25"/>
  <c r="F16" i="25"/>
  <c r="G16" i="25"/>
  <c r="H16" i="25"/>
  <c r="I16" i="25"/>
  <c r="J16" i="25"/>
  <c r="K16" i="25"/>
  <c r="L16" i="25"/>
  <c r="M16" i="25"/>
  <c r="N16" i="25"/>
  <c r="O16" i="25"/>
  <c r="P16" i="25"/>
  <c r="Q16" i="25"/>
  <c r="R16" i="25"/>
  <c r="S16" i="25"/>
  <c r="F17" i="25"/>
  <c r="G17" i="25"/>
  <c r="H17" i="25"/>
  <c r="I17" i="25"/>
  <c r="J17" i="25"/>
  <c r="K17" i="25"/>
  <c r="L17" i="25"/>
  <c r="M17" i="25"/>
  <c r="N17" i="25"/>
  <c r="O17" i="25"/>
  <c r="P17" i="25"/>
  <c r="Q17" i="25"/>
  <c r="R17" i="25"/>
  <c r="D17" i="25" s="1"/>
  <c r="S17" i="25"/>
  <c r="F18" i="25"/>
  <c r="G18" i="25"/>
  <c r="H18" i="25"/>
  <c r="I18" i="25"/>
  <c r="J18" i="25"/>
  <c r="K18" i="25"/>
  <c r="L18" i="25"/>
  <c r="M18" i="25"/>
  <c r="N18" i="25"/>
  <c r="O18" i="25"/>
  <c r="P18" i="25"/>
  <c r="Q18" i="25"/>
  <c r="R18" i="25"/>
  <c r="S18" i="25"/>
  <c r="F19" i="25"/>
  <c r="G19" i="25"/>
  <c r="H19" i="25"/>
  <c r="I19" i="25"/>
  <c r="J19" i="25"/>
  <c r="K19" i="25"/>
  <c r="L19" i="25"/>
  <c r="M19" i="25"/>
  <c r="N19" i="25"/>
  <c r="O19" i="25"/>
  <c r="P19" i="25"/>
  <c r="Q19" i="25"/>
  <c r="R19" i="25"/>
  <c r="S19" i="25"/>
  <c r="F20" i="25"/>
  <c r="G20" i="25"/>
  <c r="H20" i="25"/>
  <c r="I20" i="25"/>
  <c r="J20" i="25"/>
  <c r="K20" i="25"/>
  <c r="L20" i="25"/>
  <c r="M20" i="25"/>
  <c r="N20" i="25"/>
  <c r="O20" i="25"/>
  <c r="P20" i="25"/>
  <c r="Q20" i="25"/>
  <c r="R20" i="25"/>
  <c r="S20" i="25"/>
  <c r="F21" i="25"/>
  <c r="G21" i="25"/>
  <c r="H21" i="25"/>
  <c r="I21" i="25"/>
  <c r="J21" i="25"/>
  <c r="K21" i="25"/>
  <c r="L21" i="25"/>
  <c r="M21" i="25"/>
  <c r="N21" i="25"/>
  <c r="O21" i="25"/>
  <c r="P21" i="25"/>
  <c r="Q21" i="25"/>
  <c r="R21" i="25"/>
  <c r="D21" i="25" s="1"/>
  <c r="S21" i="25"/>
  <c r="F22" i="25"/>
  <c r="G22" i="25"/>
  <c r="H22" i="25"/>
  <c r="I22" i="25"/>
  <c r="J22" i="25"/>
  <c r="K22" i="25"/>
  <c r="L22" i="25"/>
  <c r="M22" i="25"/>
  <c r="N22" i="25"/>
  <c r="O22" i="25"/>
  <c r="P22" i="25"/>
  <c r="Q22" i="25"/>
  <c r="R22" i="25"/>
  <c r="S22" i="25"/>
  <c r="F23" i="25"/>
  <c r="G23" i="25"/>
  <c r="H23" i="25"/>
  <c r="I23" i="25"/>
  <c r="J23" i="25"/>
  <c r="K23" i="25"/>
  <c r="L23" i="25"/>
  <c r="M23" i="25"/>
  <c r="N23" i="25"/>
  <c r="O23" i="25"/>
  <c r="P23" i="25"/>
  <c r="Q23" i="25"/>
  <c r="R23" i="25"/>
  <c r="S23" i="25"/>
  <c r="F24" i="25"/>
  <c r="G24" i="25"/>
  <c r="H24" i="25"/>
  <c r="I24" i="25"/>
  <c r="J24" i="25"/>
  <c r="K24" i="25"/>
  <c r="L24" i="25"/>
  <c r="M24" i="25"/>
  <c r="N24" i="25"/>
  <c r="O24" i="25"/>
  <c r="P24" i="25"/>
  <c r="Q24" i="25"/>
  <c r="R24" i="25"/>
  <c r="S24" i="25"/>
  <c r="F25" i="25"/>
  <c r="G25" i="25"/>
  <c r="H25" i="25"/>
  <c r="I25" i="25"/>
  <c r="J25" i="25"/>
  <c r="K25" i="25"/>
  <c r="L25" i="25"/>
  <c r="M25" i="25"/>
  <c r="N25" i="25"/>
  <c r="O25" i="25"/>
  <c r="P25" i="25"/>
  <c r="Q25" i="25"/>
  <c r="R25" i="25"/>
  <c r="D25" i="25" s="1"/>
  <c r="S25" i="25"/>
  <c r="F26" i="25"/>
  <c r="G26" i="25"/>
  <c r="H26" i="25"/>
  <c r="I26" i="25"/>
  <c r="J26" i="25"/>
  <c r="K26" i="25"/>
  <c r="L26" i="25"/>
  <c r="M26" i="25"/>
  <c r="N26" i="25"/>
  <c r="O26" i="25"/>
  <c r="P26" i="25"/>
  <c r="Q26" i="25"/>
  <c r="R26" i="25"/>
  <c r="S26" i="25"/>
  <c r="F27" i="25"/>
  <c r="G27" i="25"/>
  <c r="H27" i="25"/>
  <c r="I27" i="25"/>
  <c r="J27" i="25"/>
  <c r="K27" i="25"/>
  <c r="L27" i="25"/>
  <c r="M27" i="25"/>
  <c r="N27" i="25"/>
  <c r="O27" i="25"/>
  <c r="P27" i="25"/>
  <c r="Q27" i="25"/>
  <c r="R27" i="25"/>
  <c r="S27" i="25"/>
  <c r="F28" i="25"/>
  <c r="G28" i="25"/>
  <c r="H28" i="25"/>
  <c r="I28" i="25"/>
  <c r="J28" i="25"/>
  <c r="K28" i="25"/>
  <c r="L28" i="25"/>
  <c r="M28" i="25"/>
  <c r="N28" i="25"/>
  <c r="O28" i="25"/>
  <c r="P28" i="25"/>
  <c r="Q28" i="25"/>
  <c r="R28" i="25"/>
  <c r="S28" i="25"/>
  <c r="F29" i="25"/>
  <c r="G29" i="25"/>
  <c r="H29" i="25"/>
  <c r="I29" i="25"/>
  <c r="J29" i="25"/>
  <c r="K29" i="25"/>
  <c r="L29" i="25"/>
  <c r="M29" i="25"/>
  <c r="N29" i="25"/>
  <c r="O29" i="25"/>
  <c r="P29" i="25"/>
  <c r="Q29" i="25"/>
  <c r="R29" i="25"/>
  <c r="D29" i="25" s="1"/>
  <c r="S29" i="25"/>
  <c r="F30" i="25"/>
  <c r="G30" i="25"/>
  <c r="H30" i="25"/>
  <c r="I30" i="25"/>
  <c r="J30" i="25"/>
  <c r="K30" i="25"/>
  <c r="L30" i="25"/>
  <c r="M30" i="25"/>
  <c r="N30" i="25"/>
  <c r="O30" i="25"/>
  <c r="P30" i="25"/>
  <c r="Q30" i="25"/>
  <c r="R30" i="25"/>
  <c r="S30" i="25"/>
  <c r="F31" i="25"/>
  <c r="G31" i="25"/>
  <c r="H31" i="25"/>
  <c r="I31" i="25"/>
  <c r="J31" i="25"/>
  <c r="K31" i="25"/>
  <c r="L31" i="25"/>
  <c r="M31" i="25"/>
  <c r="N31" i="25"/>
  <c r="O31" i="25"/>
  <c r="P31" i="25"/>
  <c r="Q31" i="25"/>
  <c r="R31" i="25"/>
  <c r="S31" i="25"/>
  <c r="F32" i="25"/>
  <c r="G32" i="25"/>
  <c r="H32" i="25"/>
  <c r="I32" i="25"/>
  <c r="J32" i="25"/>
  <c r="K32" i="25"/>
  <c r="L32" i="25"/>
  <c r="M32" i="25"/>
  <c r="N32" i="25"/>
  <c r="O32" i="25"/>
  <c r="P32" i="25"/>
  <c r="Q32" i="25"/>
  <c r="R32" i="25"/>
  <c r="S32" i="25"/>
  <c r="F33" i="25"/>
  <c r="G33" i="25"/>
  <c r="H33" i="25"/>
  <c r="I33" i="25"/>
  <c r="J33" i="25"/>
  <c r="K33" i="25"/>
  <c r="L33" i="25"/>
  <c r="M33" i="25"/>
  <c r="N33" i="25"/>
  <c r="O33" i="25"/>
  <c r="P33" i="25"/>
  <c r="Q33" i="25"/>
  <c r="R33" i="25"/>
  <c r="D33" i="25" s="1"/>
  <c r="S33" i="25"/>
  <c r="F34" i="25"/>
  <c r="G34" i="25"/>
  <c r="H34" i="25"/>
  <c r="I34" i="25"/>
  <c r="J34" i="25"/>
  <c r="K34" i="25"/>
  <c r="L34" i="25"/>
  <c r="M34" i="25"/>
  <c r="N34" i="25"/>
  <c r="O34" i="25"/>
  <c r="P34" i="25"/>
  <c r="Q34" i="25"/>
  <c r="R34" i="25"/>
  <c r="S34" i="25"/>
  <c r="F35" i="25"/>
  <c r="G35" i="25"/>
  <c r="H35" i="25"/>
  <c r="I35" i="25"/>
  <c r="J35" i="25"/>
  <c r="K35" i="25"/>
  <c r="L35" i="25"/>
  <c r="M35" i="25"/>
  <c r="N35" i="25"/>
  <c r="O35" i="25"/>
  <c r="P35" i="25"/>
  <c r="Q35" i="25"/>
  <c r="R35" i="25"/>
  <c r="S35" i="25"/>
  <c r="F36" i="25"/>
  <c r="G36" i="25"/>
  <c r="H36" i="25"/>
  <c r="I36" i="25"/>
  <c r="J36" i="25"/>
  <c r="K36" i="25"/>
  <c r="L36" i="25"/>
  <c r="M36" i="25"/>
  <c r="N36" i="25"/>
  <c r="O36" i="25"/>
  <c r="P36" i="25"/>
  <c r="Q36" i="25"/>
  <c r="R36" i="25"/>
  <c r="S36" i="25"/>
  <c r="F37" i="25"/>
  <c r="G37" i="25"/>
  <c r="H37" i="25"/>
  <c r="I37" i="25"/>
  <c r="J37" i="25"/>
  <c r="K37" i="25"/>
  <c r="L37" i="25"/>
  <c r="M37" i="25"/>
  <c r="N37" i="25"/>
  <c r="O37" i="25"/>
  <c r="P37" i="25"/>
  <c r="Q37" i="25"/>
  <c r="R37" i="25"/>
  <c r="D37" i="25" s="1"/>
  <c r="S37" i="25"/>
  <c r="F38" i="25"/>
  <c r="G38" i="25"/>
  <c r="H38" i="25"/>
  <c r="I38" i="25"/>
  <c r="J38" i="25"/>
  <c r="K38" i="25"/>
  <c r="L38" i="25"/>
  <c r="M38" i="25"/>
  <c r="N38" i="25"/>
  <c r="O38" i="25"/>
  <c r="P38" i="25"/>
  <c r="Q38" i="25"/>
  <c r="R38" i="25"/>
  <c r="S38" i="25"/>
  <c r="F39" i="25"/>
  <c r="G39" i="25"/>
  <c r="H39" i="25"/>
  <c r="I39" i="25"/>
  <c r="J39" i="25"/>
  <c r="K39" i="25"/>
  <c r="L39" i="25"/>
  <c r="M39" i="25"/>
  <c r="N39" i="25"/>
  <c r="O39" i="25"/>
  <c r="P39" i="25"/>
  <c r="Q39" i="25"/>
  <c r="R39" i="25"/>
  <c r="S39" i="25"/>
  <c r="F40" i="25"/>
  <c r="G40" i="25"/>
  <c r="H40" i="25"/>
  <c r="I40" i="25"/>
  <c r="J40" i="25"/>
  <c r="K40" i="25"/>
  <c r="L40" i="25"/>
  <c r="M40" i="25"/>
  <c r="N40" i="25"/>
  <c r="O40" i="25"/>
  <c r="P40" i="25"/>
  <c r="Q40" i="25"/>
  <c r="R40" i="25"/>
  <c r="S40" i="25"/>
  <c r="F41" i="25"/>
  <c r="G41" i="25"/>
  <c r="H41" i="25"/>
  <c r="I41" i="25"/>
  <c r="J41" i="25"/>
  <c r="K41" i="25"/>
  <c r="L41" i="25"/>
  <c r="M41" i="25"/>
  <c r="N41" i="25"/>
  <c r="O41" i="25"/>
  <c r="P41" i="25"/>
  <c r="Q41" i="25"/>
  <c r="R41" i="25"/>
  <c r="D41" i="25" s="1"/>
  <c r="S41" i="25"/>
  <c r="F42" i="25"/>
  <c r="G42" i="25"/>
  <c r="H42" i="25"/>
  <c r="I42" i="25"/>
  <c r="J42" i="25"/>
  <c r="K42" i="25"/>
  <c r="L42" i="25"/>
  <c r="M42" i="25"/>
  <c r="N42" i="25"/>
  <c r="O42" i="25"/>
  <c r="P42" i="25"/>
  <c r="Q42" i="25"/>
  <c r="R42" i="25"/>
  <c r="S42" i="25"/>
  <c r="F43" i="25"/>
  <c r="G43" i="25"/>
  <c r="H43" i="25"/>
  <c r="I43" i="25"/>
  <c r="J43" i="25"/>
  <c r="K43" i="25"/>
  <c r="L43" i="25"/>
  <c r="M43" i="25"/>
  <c r="N43" i="25"/>
  <c r="O43" i="25"/>
  <c r="P43" i="25"/>
  <c r="Q43" i="25"/>
  <c r="R43" i="25"/>
  <c r="S43" i="25"/>
  <c r="F44" i="25"/>
  <c r="G44" i="25"/>
  <c r="H44" i="25"/>
  <c r="I44" i="25"/>
  <c r="J44" i="25"/>
  <c r="K44" i="25"/>
  <c r="L44" i="25"/>
  <c r="M44" i="25"/>
  <c r="N44" i="25"/>
  <c r="O44" i="25"/>
  <c r="P44" i="25"/>
  <c r="Q44" i="25"/>
  <c r="R44" i="25"/>
  <c r="S44" i="25"/>
  <c r="F45" i="25"/>
  <c r="G45" i="25"/>
  <c r="H45" i="25"/>
  <c r="I45" i="25"/>
  <c r="J45" i="25"/>
  <c r="K45" i="25"/>
  <c r="L45" i="25"/>
  <c r="M45" i="25"/>
  <c r="N45" i="25"/>
  <c r="O45" i="25"/>
  <c r="P45" i="25"/>
  <c r="Q45" i="25"/>
  <c r="R45" i="25"/>
  <c r="S45" i="25"/>
  <c r="F46" i="25"/>
  <c r="G46" i="25"/>
  <c r="H46" i="25"/>
  <c r="I46" i="25"/>
  <c r="J46" i="25"/>
  <c r="K46" i="25"/>
  <c r="L46" i="25"/>
  <c r="M46" i="25"/>
  <c r="N46" i="25"/>
  <c r="O46" i="25"/>
  <c r="P46" i="25"/>
  <c r="Q46" i="25"/>
  <c r="R46" i="25"/>
  <c r="S46" i="25"/>
  <c r="F47" i="25"/>
  <c r="G47" i="25"/>
  <c r="H47" i="25"/>
  <c r="I47" i="25"/>
  <c r="J47" i="25"/>
  <c r="K47" i="25"/>
  <c r="L47" i="25"/>
  <c r="M47" i="25"/>
  <c r="N47" i="25"/>
  <c r="O47" i="25"/>
  <c r="P47" i="25"/>
  <c r="Q47" i="25"/>
  <c r="R47" i="25"/>
  <c r="S47" i="25"/>
  <c r="F48" i="25"/>
  <c r="G48" i="25"/>
  <c r="H48" i="25"/>
  <c r="I48" i="25"/>
  <c r="J48" i="25"/>
  <c r="K48" i="25"/>
  <c r="L48" i="25"/>
  <c r="M48" i="25"/>
  <c r="N48" i="25"/>
  <c r="O48" i="25"/>
  <c r="P48" i="25"/>
  <c r="Q48" i="25"/>
  <c r="R48" i="25"/>
  <c r="S48" i="25"/>
  <c r="F49" i="25"/>
  <c r="G49" i="25"/>
  <c r="H49" i="25"/>
  <c r="I49" i="25"/>
  <c r="J49" i="25"/>
  <c r="K49" i="25"/>
  <c r="L49" i="25"/>
  <c r="M49" i="25"/>
  <c r="N49" i="25"/>
  <c r="O49" i="25"/>
  <c r="P49" i="25"/>
  <c r="Q49" i="25"/>
  <c r="R49" i="25"/>
  <c r="D49" i="25" s="1"/>
  <c r="S49" i="25"/>
  <c r="F50" i="25"/>
  <c r="G50" i="25"/>
  <c r="H50" i="25"/>
  <c r="I50" i="25"/>
  <c r="J50" i="25"/>
  <c r="K50" i="25"/>
  <c r="L50" i="25"/>
  <c r="M50" i="25"/>
  <c r="N50" i="25"/>
  <c r="O50" i="25"/>
  <c r="P50" i="25"/>
  <c r="Q50" i="25"/>
  <c r="R50" i="25"/>
  <c r="S50" i="25"/>
  <c r="F51" i="25"/>
  <c r="G51" i="25"/>
  <c r="H51" i="25"/>
  <c r="I51" i="25"/>
  <c r="J51" i="25"/>
  <c r="K51" i="25"/>
  <c r="L51" i="25"/>
  <c r="M51" i="25"/>
  <c r="N51" i="25"/>
  <c r="O51" i="25"/>
  <c r="P51" i="25"/>
  <c r="Q51" i="25"/>
  <c r="R51" i="25"/>
  <c r="S51" i="25"/>
  <c r="F52" i="25"/>
  <c r="G52" i="25"/>
  <c r="H52" i="25"/>
  <c r="I52" i="25"/>
  <c r="J52" i="25"/>
  <c r="K52" i="25"/>
  <c r="L52" i="25"/>
  <c r="M52" i="25"/>
  <c r="N52" i="25"/>
  <c r="O52" i="25"/>
  <c r="P52" i="25"/>
  <c r="Q52" i="25"/>
  <c r="R52" i="25"/>
  <c r="S52" i="25"/>
  <c r="F53" i="25"/>
  <c r="G53" i="25"/>
  <c r="H53" i="25"/>
  <c r="I53" i="25"/>
  <c r="J53" i="25"/>
  <c r="K53" i="25"/>
  <c r="L53" i="25"/>
  <c r="M53" i="25"/>
  <c r="N53" i="25"/>
  <c r="O53" i="25"/>
  <c r="P53" i="25"/>
  <c r="Q53" i="25"/>
  <c r="R53" i="25"/>
  <c r="S53" i="25"/>
  <c r="F54" i="25"/>
  <c r="G54" i="25"/>
  <c r="H54" i="25"/>
  <c r="I54" i="25"/>
  <c r="J54" i="25"/>
  <c r="K54" i="25"/>
  <c r="L54" i="25"/>
  <c r="M54" i="25"/>
  <c r="N54" i="25"/>
  <c r="O54" i="25"/>
  <c r="P54" i="25"/>
  <c r="Q54" i="25"/>
  <c r="R54" i="25"/>
  <c r="S54" i="25"/>
  <c r="F55" i="25"/>
  <c r="G55" i="25"/>
  <c r="H55" i="25"/>
  <c r="I55" i="25"/>
  <c r="J55" i="25"/>
  <c r="K55" i="25"/>
  <c r="L55" i="25"/>
  <c r="M55" i="25"/>
  <c r="N55" i="25"/>
  <c r="O55" i="25"/>
  <c r="P55" i="25"/>
  <c r="Q55" i="25"/>
  <c r="R55" i="25"/>
  <c r="S55" i="25"/>
  <c r="F56" i="25"/>
  <c r="G56" i="25"/>
  <c r="H56" i="25"/>
  <c r="I56" i="25"/>
  <c r="J56" i="25"/>
  <c r="K56" i="25"/>
  <c r="L56" i="25"/>
  <c r="M56" i="25"/>
  <c r="N56" i="25"/>
  <c r="O56" i="25"/>
  <c r="P56" i="25"/>
  <c r="Q56" i="25"/>
  <c r="R56" i="25"/>
  <c r="S56" i="25"/>
  <c r="S10" i="25"/>
  <c r="R10" i="25"/>
  <c r="Q10" i="25"/>
  <c r="P10" i="25"/>
  <c r="O10" i="25"/>
  <c r="N10" i="25"/>
  <c r="M10" i="25"/>
  <c r="L10" i="25"/>
  <c r="K10" i="25"/>
  <c r="J10" i="25"/>
  <c r="I10" i="25"/>
  <c r="H10" i="25"/>
  <c r="G10" i="25"/>
  <c r="F10" i="25"/>
  <c r="O11" i="2"/>
  <c r="R11" i="2" s="1"/>
  <c r="Q60" i="2"/>
  <c r="P71" i="2" s="1"/>
  <c r="BG4" i="2"/>
  <c r="BF14" i="2" s="1"/>
  <c r="BE4" i="2"/>
  <c r="BD14" i="2" s="1"/>
  <c r="S119" i="25"/>
  <c r="R119" i="25"/>
  <c r="Q119" i="25"/>
  <c r="P119" i="25"/>
  <c r="O119" i="25"/>
  <c r="N119" i="25"/>
  <c r="M119" i="25"/>
  <c r="L119" i="25"/>
  <c r="K119" i="25"/>
  <c r="J119" i="25"/>
  <c r="I119" i="25"/>
  <c r="H119" i="25"/>
  <c r="G119" i="25"/>
  <c r="F119" i="25"/>
  <c r="S64" i="25"/>
  <c r="R64" i="25"/>
  <c r="Q64" i="25"/>
  <c r="P64" i="25"/>
  <c r="O64" i="25"/>
  <c r="N64" i="25"/>
  <c r="M64" i="25"/>
  <c r="L64" i="25"/>
  <c r="K64" i="25"/>
  <c r="J64" i="25"/>
  <c r="I64" i="25"/>
  <c r="G64" i="25"/>
  <c r="H64" i="25"/>
  <c r="F64" i="25"/>
  <c r="F9" i="25"/>
  <c r="G9" i="25"/>
  <c r="H9" i="25"/>
  <c r="I9" i="25"/>
  <c r="J9" i="25"/>
  <c r="K9" i="25"/>
  <c r="L9" i="25"/>
  <c r="M9" i="25"/>
  <c r="N9" i="25"/>
  <c r="O9" i="25"/>
  <c r="P9" i="25"/>
  <c r="Q9" i="25"/>
  <c r="R9" i="25"/>
  <c r="S9" i="25"/>
  <c r="AA124" i="5"/>
  <c r="AA133" i="5"/>
  <c r="AA124" i="6"/>
  <c r="AA133" i="6"/>
  <c r="AA124" i="2"/>
  <c r="AA133" i="2"/>
  <c r="AA78" i="5"/>
  <c r="AA78" i="6"/>
  <c r="AA78" i="2"/>
  <c r="R124" i="5"/>
  <c r="R125" i="5"/>
  <c r="R133" i="5"/>
  <c r="R134" i="5"/>
  <c r="O60" i="5" a="1"/>
  <c r="O60" i="5"/>
  <c r="S139" i="5" s="1"/>
  <c r="R124" i="6"/>
  <c r="R125" i="6"/>
  <c r="R133" i="6"/>
  <c r="R134" i="6"/>
  <c r="O60" i="6" a="1"/>
  <c r="O60" i="6"/>
  <c r="S139" i="6" s="1"/>
  <c r="R124" i="2"/>
  <c r="R125" i="2"/>
  <c r="R133" i="2"/>
  <c r="R134" i="2"/>
  <c r="S139" i="2"/>
  <c r="N77" i="5"/>
  <c r="N78" i="5"/>
  <c r="N77" i="6"/>
  <c r="N78" i="6"/>
  <c r="N77" i="2"/>
  <c r="N78" i="2"/>
  <c r="N60" i="5" a="1"/>
  <c r="N60" i="5"/>
  <c r="R139" i="5" s="1"/>
  <c r="N60" i="6" a="1"/>
  <c r="N60" i="6"/>
  <c r="R139" i="6" s="1"/>
  <c r="N60" i="2" a="1"/>
  <c r="N60" i="2"/>
  <c r="R139" i="2" s="1"/>
  <c r="U118" i="5"/>
  <c r="AD118" i="5"/>
  <c r="U119" i="5"/>
  <c r="AD119" i="5"/>
  <c r="U120" i="5"/>
  <c r="AD120" i="5"/>
  <c r="AJ120" i="5" s="1"/>
  <c r="U121" i="5"/>
  <c r="AD121" i="5"/>
  <c r="AJ121" i="5" s="1"/>
  <c r="U122" i="5"/>
  <c r="AD122" i="5"/>
  <c r="AJ122" i="5" s="1"/>
  <c r="U123" i="5"/>
  <c r="AD123" i="5"/>
  <c r="AJ123" i="5" s="1"/>
  <c r="U124" i="5"/>
  <c r="AD124" i="5"/>
  <c r="U125" i="5"/>
  <c r="AD125" i="5"/>
  <c r="U126" i="5"/>
  <c r="AD126" i="5"/>
  <c r="U127" i="5"/>
  <c r="AJ127" i="5" s="1"/>
  <c r="AD127" i="5"/>
  <c r="U128" i="5"/>
  <c r="AD128" i="5"/>
  <c r="AJ128" i="5" s="1"/>
  <c r="U129" i="5"/>
  <c r="AD129" i="5"/>
  <c r="AJ129" i="5"/>
  <c r="U130" i="5"/>
  <c r="AD130" i="5"/>
  <c r="AJ130" i="5"/>
  <c r="U131" i="5"/>
  <c r="AJ131" i="5" s="1"/>
  <c r="AD131" i="5"/>
  <c r="U132" i="5"/>
  <c r="AJ132" i="5" s="1"/>
  <c r="AD132" i="5"/>
  <c r="U133" i="5"/>
  <c r="AD133" i="5"/>
  <c r="AJ133" i="5" s="1"/>
  <c r="U134" i="5"/>
  <c r="AD134" i="5"/>
  <c r="U135" i="5"/>
  <c r="AD135" i="5"/>
  <c r="U136" i="5"/>
  <c r="AD136" i="5"/>
  <c r="AJ136" i="5"/>
  <c r="U137" i="5"/>
  <c r="AD137" i="5"/>
  <c r="AJ137" i="5"/>
  <c r="U138" i="5"/>
  <c r="AD138" i="5"/>
  <c r="AJ138" i="5" s="1"/>
  <c r="U139" i="5"/>
  <c r="AD139" i="5"/>
  <c r="AJ139" i="5" s="1"/>
  <c r="U140" i="5"/>
  <c r="AD140" i="5"/>
  <c r="U141" i="5"/>
  <c r="AD141" i="5"/>
  <c r="AJ141" i="5" s="1"/>
  <c r="U142" i="5"/>
  <c r="AD142" i="5"/>
  <c r="U143" i="5"/>
  <c r="AD143" i="5"/>
  <c r="U144" i="5"/>
  <c r="AD144" i="5"/>
  <c r="AJ144" i="5"/>
  <c r="U145" i="5"/>
  <c r="AD145" i="5"/>
  <c r="AJ145" i="5" s="1"/>
  <c r="U146" i="5"/>
  <c r="AD146" i="5"/>
  <c r="AJ146" i="5" s="1"/>
  <c r="U147" i="5"/>
  <c r="AD147" i="5"/>
  <c r="U148" i="5"/>
  <c r="AD148" i="5"/>
  <c r="U149" i="5"/>
  <c r="AD149" i="5"/>
  <c r="AJ149" i="5"/>
  <c r="U150" i="5"/>
  <c r="AJ150" i="5" s="1"/>
  <c r="AD150" i="5"/>
  <c r="U151" i="5"/>
  <c r="AJ151" i="5" s="1"/>
  <c r="AD151" i="5"/>
  <c r="U152" i="5"/>
  <c r="AD152" i="5"/>
  <c r="AJ152" i="5"/>
  <c r="U153" i="5"/>
  <c r="AD153" i="5"/>
  <c r="U154" i="5"/>
  <c r="AD154" i="5"/>
  <c r="AJ154" i="5" s="1"/>
  <c r="U155" i="5"/>
  <c r="AD155" i="5"/>
  <c r="AJ155" i="5" s="1"/>
  <c r="U156" i="5"/>
  <c r="AD156" i="5"/>
  <c r="AJ156" i="5" s="1"/>
  <c r="U157" i="5"/>
  <c r="AD157" i="5"/>
  <c r="AJ157" i="5" s="1"/>
  <c r="U158" i="5"/>
  <c r="AD158" i="5"/>
  <c r="AJ158" i="5" s="1"/>
  <c r="U159" i="5"/>
  <c r="AD159" i="5"/>
  <c r="AJ159" i="5"/>
  <c r="U160" i="5"/>
  <c r="AD160" i="5"/>
  <c r="AJ160" i="5" s="1"/>
  <c r="U161" i="5"/>
  <c r="AD161" i="5"/>
  <c r="AJ161" i="5" s="1"/>
  <c r="U162" i="5"/>
  <c r="AD162" i="5"/>
  <c r="AJ162" i="5" s="1"/>
  <c r="U163" i="5"/>
  <c r="AD163" i="5"/>
  <c r="AJ163" i="5" s="1"/>
  <c r="U118" i="6"/>
  <c r="AD118" i="6"/>
  <c r="U119" i="6"/>
  <c r="AD119" i="6"/>
  <c r="U120" i="6"/>
  <c r="AD120" i="6"/>
  <c r="AJ120" i="6" s="1"/>
  <c r="U121" i="6"/>
  <c r="AD121" i="6"/>
  <c r="AJ121" i="6"/>
  <c r="U122" i="6"/>
  <c r="AD122" i="6"/>
  <c r="AJ122" i="6" s="1"/>
  <c r="U123" i="6"/>
  <c r="AD123" i="6"/>
  <c r="AJ123" i="6" s="1"/>
  <c r="U124" i="6"/>
  <c r="AD124" i="6"/>
  <c r="U125" i="6"/>
  <c r="AD125" i="6"/>
  <c r="U126" i="6"/>
  <c r="AD126" i="6"/>
  <c r="U127" i="6"/>
  <c r="AJ127" i="6" s="1"/>
  <c r="AD127" i="6"/>
  <c r="U128" i="6"/>
  <c r="AD128" i="6"/>
  <c r="AJ128" i="6" s="1"/>
  <c r="U129" i="6"/>
  <c r="AD129" i="6"/>
  <c r="AJ129" i="6"/>
  <c r="U130" i="6"/>
  <c r="AD130" i="6"/>
  <c r="AJ130" i="6"/>
  <c r="U131" i="6"/>
  <c r="AD131" i="6"/>
  <c r="AJ131" i="6"/>
  <c r="U132" i="6"/>
  <c r="AD132" i="6"/>
  <c r="AJ132" i="6" s="1"/>
  <c r="U133" i="6"/>
  <c r="AD133" i="6"/>
  <c r="AJ133" i="6" s="1"/>
  <c r="U134" i="6"/>
  <c r="AD134" i="6"/>
  <c r="U135" i="6"/>
  <c r="AD135" i="6"/>
  <c r="U136" i="6"/>
  <c r="AD136" i="6"/>
  <c r="AJ136" i="6"/>
  <c r="U137" i="6"/>
  <c r="AD137" i="6"/>
  <c r="AJ137" i="6"/>
  <c r="U138" i="6"/>
  <c r="AD138" i="6"/>
  <c r="AJ138" i="6" s="1"/>
  <c r="U139" i="6"/>
  <c r="AD139" i="6"/>
  <c r="AJ139" i="6" s="1"/>
  <c r="U140" i="6"/>
  <c r="AD140" i="6"/>
  <c r="U141" i="6"/>
  <c r="AD141" i="6"/>
  <c r="AJ141" i="6" s="1"/>
  <c r="U142" i="6"/>
  <c r="AD142" i="6"/>
  <c r="AJ142" i="6" s="1"/>
  <c r="U143" i="6"/>
  <c r="AD143" i="6"/>
  <c r="U144" i="6"/>
  <c r="AD144" i="6"/>
  <c r="AJ144" i="6" s="1"/>
  <c r="U145" i="6"/>
  <c r="AD145" i="6"/>
  <c r="AJ145" i="6" s="1"/>
  <c r="U146" i="6"/>
  <c r="AD146" i="6"/>
  <c r="AJ146" i="6" s="1"/>
  <c r="U147" i="6"/>
  <c r="AD147" i="6"/>
  <c r="AJ147" i="6" s="1"/>
  <c r="U148" i="6"/>
  <c r="AJ148" i="6" s="1"/>
  <c r="AD148" i="6"/>
  <c r="U149" i="6"/>
  <c r="AD149" i="6"/>
  <c r="AJ149" i="6" s="1"/>
  <c r="U150" i="6"/>
  <c r="AD150" i="6"/>
  <c r="AJ150" i="6" s="1"/>
  <c r="U151" i="6"/>
  <c r="AJ151" i="6" s="1"/>
  <c r="AD151" i="6"/>
  <c r="U152" i="6"/>
  <c r="AD152" i="6"/>
  <c r="AJ152" i="6" s="1"/>
  <c r="U153" i="6"/>
  <c r="AD153" i="6"/>
  <c r="AJ153" i="6" s="1"/>
  <c r="U154" i="6"/>
  <c r="AD154" i="6"/>
  <c r="AJ154" i="6" s="1"/>
  <c r="U155" i="6"/>
  <c r="AJ155" i="6" s="1"/>
  <c r="AD155" i="6"/>
  <c r="U156" i="6"/>
  <c r="AD156" i="6"/>
  <c r="U157" i="6"/>
  <c r="AD157" i="6"/>
  <c r="AJ157" i="6" s="1"/>
  <c r="U158" i="6"/>
  <c r="AD158" i="6"/>
  <c r="AJ158" i="6" s="1"/>
  <c r="U159" i="6"/>
  <c r="AD159" i="6"/>
  <c r="U160" i="6"/>
  <c r="AD160" i="6"/>
  <c r="AJ160" i="6" s="1"/>
  <c r="U161" i="6"/>
  <c r="AD161" i="6"/>
  <c r="AJ161" i="6" s="1"/>
  <c r="U162" i="6"/>
  <c r="AD162" i="6"/>
  <c r="AJ162" i="6" s="1"/>
  <c r="U163" i="6"/>
  <c r="AD163" i="6"/>
  <c r="U118" i="2"/>
  <c r="AD118" i="2"/>
  <c r="U119" i="2"/>
  <c r="AD119" i="2"/>
  <c r="AJ119" i="2" s="1"/>
  <c r="U120" i="2"/>
  <c r="AD120" i="2"/>
  <c r="AJ120" i="2" s="1"/>
  <c r="U121" i="2"/>
  <c r="AD121" i="2"/>
  <c r="AJ121" i="2" s="1"/>
  <c r="U122" i="2"/>
  <c r="AD122" i="2"/>
  <c r="AJ122" i="2" s="1"/>
  <c r="U123" i="2"/>
  <c r="AD123" i="2"/>
  <c r="AJ123" i="2" s="1"/>
  <c r="U124" i="2"/>
  <c r="AD124" i="2"/>
  <c r="AJ124" i="2" s="1"/>
  <c r="U125" i="2"/>
  <c r="AJ125" i="2" s="1"/>
  <c r="AD125" i="2"/>
  <c r="U126" i="2"/>
  <c r="AD126" i="2"/>
  <c r="U127" i="2"/>
  <c r="AD127" i="2"/>
  <c r="AJ127" i="2"/>
  <c r="U128" i="2"/>
  <c r="AD128" i="2"/>
  <c r="AJ128" i="2" s="1"/>
  <c r="U129" i="2"/>
  <c r="AD129" i="2"/>
  <c r="AJ129" i="2" s="1"/>
  <c r="U130" i="2"/>
  <c r="AD130" i="2"/>
  <c r="AJ130" i="2" s="1"/>
  <c r="U131" i="2"/>
  <c r="AD131" i="2"/>
  <c r="AJ131" i="2" s="1"/>
  <c r="U132" i="2"/>
  <c r="AD132" i="2"/>
  <c r="AJ132" i="2"/>
  <c r="U133" i="2"/>
  <c r="AJ133" i="2" s="1"/>
  <c r="AD133" i="2"/>
  <c r="U134" i="2"/>
  <c r="AD134" i="2"/>
  <c r="AJ134" i="2" s="1"/>
  <c r="U135" i="2"/>
  <c r="AD135" i="2"/>
  <c r="AJ135" i="2" s="1"/>
  <c r="U136" i="2"/>
  <c r="AJ136" i="2" s="1"/>
  <c r="AD136" i="2"/>
  <c r="U137" i="2"/>
  <c r="AD137" i="2"/>
  <c r="AJ137" i="2" s="1"/>
  <c r="U138" i="2"/>
  <c r="AD138" i="2"/>
  <c r="AJ138" i="2"/>
  <c r="U139" i="2"/>
  <c r="AD139" i="2"/>
  <c r="AJ139" i="2" s="1"/>
  <c r="U140" i="2"/>
  <c r="AJ140" i="2" s="1"/>
  <c r="AD140" i="2"/>
  <c r="U141" i="2"/>
  <c r="AD141" i="2"/>
  <c r="U142" i="2"/>
  <c r="AD142" i="2"/>
  <c r="AJ142" i="2" s="1"/>
  <c r="U143" i="2"/>
  <c r="AD143" i="2"/>
  <c r="AJ143" i="2" s="1"/>
  <c r="U144" i="2"/>
  <c r="AD144" i="2"/>
  <c r="U145" i="2"/>
  <c r="AD145" i="2"/>
  <c r="AJ145" i="2" s="1"/>
  <c r="U146" i="2"/>
  <c r="AD146" i="2"/>
  <c r="AJ146" i="2" s="1"/>
  <c r="U147" i="2"/>
  <c r="AD147" i="2"/>
  <c r="AJ147" i="2" s="1"/>
  <c r="U148" i="2"/>
  <c r="AD148" i="2"/>
  <c r="AJ148" i="2" s="1"/>
  <c r="U149" i="2"/>
  <c r="AD149" i="2"/>
  <c r="U150" i="2"/>
  <c r="AD150" i="2"/>
  <c r="AJ150" i="2" s="1"/>
  <c r="U151" i="2"/>
  <c r="AD151" i="2"/>
  <c r="AJ151" i="2" s="1"/>
  <c r="U152" i="2"/>
  <c r="AD152" i="2"/>
  <c r="U153" i="2"/>
  <c r="AD153" i="2"/>
  <c r="AJ153" i="2" s="1"/>
  <c r="U154" i="2"/>
  <c r="AD154" i="2"/>
  <c r="U155" i="2"/>
  <c r="AD155" i="2"/>
  <c r="AJ155" i="2" s="1"/>
  <c r="U156" i="2"/>
  <c r="AD156" i="2"/>
  <c r="U157" i="2"/>
  <c r="AD157" i="2"/>
  <c r="U158" i="2"/>
  <c r="AD158" i="2"/>
  <c r="AJ158" i="2"/>
  <c r="U159" i="2"/>
  <c r="AD159" i="2"/>
  <c r="AJ159" i="2"/>
  <c r="U160" i="2"/>
  <c r="AD160" i="2"/>
  <c r="U161" i="2"/>
  <c r="AD161" i="2"/>
  <c r="AJ161" i="2"/>
  <c r="U162" i="2"/>
  <c r="AD162" i="2"/>
  <c r="AJ162" i="2"/>
  <c r="U163" i="2"/>
  <c r="AD163" i="2"/>
  <c r="AJ163" i="2"/>
  <c r="U117" i="5"/>
  <c r="AD117" i="5"/>
  <c r="U117" i="6"/>
  <c r="AD117" i="6"/>
  <c r="U117" i="2"/>
  <c r="AD117" i="2"/>
  <c r="T118" i="5"/>
  <c r="AC118" i="5"/>
  <c r="T119" i="5"/>
  <c r="AI119" i="5" s="1"/>
  <c r="AC119" i="5"/>
  <c r="T120" i="5"/>
  <c r="AC120" i="5"/>
  <c r="AI120" i="5"/>
  <c r="T121" i="5"/>
  <c r="AC121" i="5"/>
  <c r="AI121" i="5" s="1"/>
  <c r="T122" i="5"/>
  <c r="AC122" i="5"/>
  <c r="AI122" i="5" s="1"/>
  <c r="T123" i="5"/>
  <c r="AC123" i="5"/>
  <c r="AI123" i="5" s="1"/>
  <c r="T124" i="5"/>
  <c r="V124" i="5" s="1"/>
  <c r="W124" i="5" s="1"/>
  <c r="AC124" i="5"/>
  <c r="AI124" i="5"/>
  <c r="T125" i="5"/>
  <c r="AI125" i="5" s="1"/>
  <c r="AC125" i="5"/>
  <c r="T126" i="5"/>
  <c r="AC126" i="5"/>
  <c r="T127" i="5"/>
  <c r="AC127" i="5"/>
  <c r="T128" i="5"/>
  <c r="V128" i="5" s="1"/>
  <c r="W128" i="5" s="1"/>
  <c r="AC128" i="5"/>
  <c r="AE128" i="5" s="1"/>
  <c r="T129" i="5"/>
  <c r="AC129" i="5"/>
  <c r="AI129" i="5"/>
  <c r="T130" i="5"/>
  <c r="V130" i="5" s="1"/>
  <c r="W130" i="5" s="1"/>
  <c r="AC130" i="5"/>
  <c r="AI130" i="5"/>
  <c r="T131" i="5"/>
  <c r="AC131" i="5"/>
  <c r="AI131" i="5" s="1"/>
  <c r="T132" i="5"/>
  <c r="V132" i="5" s="1"/>
  <c r="W132" i="5" s="1"/>
  <c r="AC132" i="5"/>
  <c r="AI132" i="5" s="1"/>
  <c r="T133" i="5"/>
  <c r="AC133" i="5"/>
  <c r="AI133" i="5"/>
  <c r="T134" i="5"/>
  <c r="AI134" i="5" s="1"/>
  <c r="AC134" i="5"/>
  <c r="T135" i="5"/>
  <c r="AC135" i="5"/>
  <c r="T136" i="5"/>
  <c r="V136" i="5" s="1"/>
  <c r="W136" i="5" s="1"/>
  <c r="AC136" i="5"/>
  <c r="AI136" i="5"/>
  <c r="T137" i="5"/>
  <c r="AC137" i="5"/>
  <c r="AI137" i="5" s="1"/>
  <c r="T138" i="5"/>
  <c r="V138" i="5" s="1"/>
  <c r="W138" i="5" s="1"/>
  <c r="AC138" i="5"/>
  <c r="AI138" i="5" s="1"/>
  <c r="T139" i="5"/>
  <c r="AC139" i="5"/>
  <c r="T140" i="5"/>
  <c r="V140" i="5" s="1"/>
  <c r="W140" i="5" s="1"/>
  <c r="AC140" i="5"/>
  <c r="AI140" i="5" s="1"/>
  <c r="T141" i="5"/>
  <c r="AC141" i="5"/>
  <c r="AI141" i="5" s="1"/>
  <c r="T142" i="5"/>
  <c r="AC142" i="5"/>
  <c r="T143" i="5"/>
  <c r="AC143" i="5"/>
  <c r="AI143" i="5" s="1"/>
  <c r="T144" i="5"/>
  <c r="V144" i="5" s="1"/>
  <c r="W144" i="5" s="1"/>
  <c r="AC144" i="5"/>
  <c r="AI144" i="5" s="1"/>
  <c r="T145" i="5"/>
  <c r="AC145" i="5"/>
  <c r="AI145" i="5"/>
  <c r="T146" i="5"/>
  <c r="V146" i="5" s="1"/>
  <c r="W146" i="5" s="1"/>
  <c r="AC146" i="5"/>
  <c r="AI146" i="5" s="1"/>
  <c r="T147" i="5"/>
  <c r="AC147" i="5"/>
  <c r="AI147" i="5"/>
  <c r="T148" i="5"/>
  <c r="V148" i="5" s="1"/>
  <c r="W148" i="5" s="1"/>
  <c r="AC148" i="5"/>
  <c r="AE148" i="5" s="1"/>
  <c r="T149" i="5"/>
  <c r="AC149" i="5"/>
  <c r="AI149" i="5"/>
  <c r="T150" i="5"/>
  <c r="AC150" i="5"/>
  <c r="T151" i="5"/>
  <c r="AC151" i="5"/>
  <c r="AE151" i="5" s="1"/>
  <c r="T152" i="5"/>
  <c r="V152" i="5" s="1"/>
  <c r="W152" i="5" s="1"/>
  <c r="AC152" i="5"/>
  <c r="AI152" i="5"/>
  <c r="T153" i="5"/>
  <c r="AC153" i="5"/>
  <c r="T154" i="5"/>
  <c r="V154" i="5" s="1"/>
  <c r="W154" i="5" s="1"/>
  <c r="AC154" i="5"/>
  <c r="AE154" i="5" s="1"/>
  <c r="T155" i="5"/>
  <c r="AC155" i="5"/>
  <c r="AI155" i="5"/>
  <c r="T156" i="5"/>
  <c r="V156" i="5" s="1"/>
  <c r="W156" i="5" s="1"/>
  <c r="AC156" i="5"/>
  <c r="AI156" i="5" s="1"/>
  <c r="T157" i="5"/>
  <c r="AC157" i="5"/>
  <c r="AI157" i="5" s="1"/>
  <c r="T158" i="5"/>
  <c r="AC158" i="5"/>
  <c r="T159" i="5"/>
  <c r="AC159" i="5"/>
  <c r="AI159" i="5"/>
  <c r="T160" i="5"/>
  <c r="V160" i="5" s="1"/>
  <c r="W160" i="5" s="1"/>
  <c r="AC160" i="5"/>
  <c r="AI160" i="5" s="1"/>
  <c r="T161" i="5"/>
  <c r="AC161" i="5"/>
  <c r="AI161" i="5" s="1"/>
  <c r="T162" i="5"/>
  <c r="V162" i="5" s="1"/>
  <c r="W162" i="5" s="1"/>
  <c r="AC162" i="5"/>
  <c r="AI162" i="5"/>
  <c r="T163" i="5"/>
  <c r="AC163" i="5"/>
  <c r="AI163" i="5" s="1"/>
  <c r="T118" i="6"/>
  <c r="AC118" i="6"/>
  <c r="AI118" i="6"/>
  <c r="T119" i="6"/>
  <c r="AC119" i="6"/>
  <c r="AE119" i="6" s="1"/>
  <c r="T120" i="6"/>
  <c r="AC120" i="6"/>
  <c r="AI120" i="6" s="1"/>
  <c r="T121" i="6"/>
  <c r="AC121" i="6"/>
  <c r="T122" i="6"/>
  <c r="AC122" i="6"/>
  <c r="AI122" i="6"/>
  <c r="T123" i="6"/>
  <c r="V123" i="6" s="1"/>
  <c r="W123" i="6" s="1"/>
  <c r="AC123" i="6"/>
  <c r="T124" i="6"/>
  <c r="AI124" i="6" s="1"/>
  <c r="AC124" i="6"/>
  <c r="T125" i="6"/>
  <c r="AC125" i="6"/>
  <c r="AI125" i="6"/>
  <c r="T126" i="6"/>
  <c r="AC126" i="6"/>
  <c r="AE126" i="6" s="1"/>
  <c r="T127" i="6"/>
  <c r="AI127" i="6" s="1"/>
  <c r="AC127" i="6"/>
  <c r="T128" i="6"/>
  <c r="AC128" i="6"/>
  <c r="AI128" i="6"/>
  <c r="T129" i="6"/>
  <c r="AC129" i="6"/>
  <c r="AE129" i="6" s="1"/>
  <c r="T130" i="6"/>
  <c r="AC130" i="6"/>
  <c r="AI130" i="6" s="1"/>
  <c r="T131" i="6"/>
  <c r="V131" i="6" s="1"/>
  <c r="W131" i="6" s="1"/>
  <c r="AC131" i="6"/>
  <c r="T132" i="6"/>
  <c r="AC132" i="6"/>
  <c r="AE132" i="6" s="1"/>
  <c r="T133" i="6"/>
  <c r="AC133" i="6"/>
  <c r="AI133" i="6"/>
  <c r="T134" i="6"/>
  <c r="AC134" i="6"/>
  <c r="AI134" i="6"/>
  <c r="T135" i="6"/>
  <c r="AC135" i="6"/>
  <c r="T136" i="6"/>
  <c r="AI136" i="6" s="1"/>
  <c r="AC136" i="6"/>
  <c r="T137" i="6"/>
  <c r="AI137" i="6" s="1"/>
  <c r="AC137" i="6"/>
  <c r="T138" i="6"/>
  <c r="AC138" i="6"/>
  <c r="AI138" i="6" s="1"/>
  <c r="T139" i="6"/>
  <c r="V139" i="6" s="1"/>
  <c r="W139" i="6" s="1"/>
  <c r="AC139" i="6"/>
  <c r="AE139" i="6" s="1"/>
  <c r="T140" i="6"/>
  <c r="AI140" i="6" s="1"/>
  <c r="AC140" i="6"/>
  <c r="T141" i="6"/>
  <c r="AC141" i="6"/>
  <c r="AI141" i="6"/>
  <c r="T142" i="6"/>
  <c r="AC142" i="6"/>
  <c r="AE142" i="6" s="1"/>
  <c r="AI142" i="6"/>
  <c r="T143" i="6"/>
  <c r="AI143" i="6" s="1"/>
  <c r="AC143" i="6"/>
  <c r="T144" i="6"/>
  <c r="AI144" i="6" s="1"/>
  <c r="AC144" i="6"/>
  <c r="T145" i="6"/>
  <c r="AI145" i="6" s="1"/>
  <c r="AC145" i="6"/>
  <c r="T146" i="6"/>
  <c r="AC146" i="6"/>
  <c r="AE146" i="6" s="1"/>
  <c r="T147" i="6"/>
  <c r="V147" i="6" s="1"/>
  <c r="W147" i="6" s="1"/>
  <c r="AC147" i="6"/>
  <c r="T148" i="6"/>
  <c r="AC148" i="6"/>
  <c r="T149" i="6"/>
  <c r="AC149" i="6"/>
  <c r="AI149" i="6"/>
  <c r="T150" i="6"/>
  <c r="AC150" i="6"/>
  <c r="AI150" i="6" s="1"/>
  <c r="T151" i="6"/>
  <c r="AC151" i="6"/>
  <c r="T152" i="6"/>
  <c r="AC152" i="6"/>
  <c r="T153" i="6"/>
  <c r="AI153" i="6" s="1"/>
  <c r="AC153" i="6"/>
  <c r="T154" i="6"/>
  <c r="AC154" i="6"/>
  <c r="AI154" i="6" s="1"/>
  <c r="T155" i="6"/>
  <c r="V155" i="6" s="1"/>
  <c r="W155" i="6" s="1"/>
  <c r="AC155" i="6"/>
  <c r="T156" i="6"/>
  <c r="AC156" i="6"/>
  <c r="AE156" i="6" s="1"/>
  <c r="T157" i="6"/>
  <c r="AC157" i="6"/>
  <c r="AI157" i="6" s="1"/>
  <c r="T158" i="6"/>
  <c r="AC158" i="6"/>
  <c r="AI158" i="6" s="1"/>
  <c r="T159" i="6"/>
  <c r="AC159" i="6"/>
  <c r="AE159" i="6" s="1"/>
  <c r="T160" i="6"/>
  <c r="AI160" i="6" s="1"/>
  <c r="AC160" i="6"/>
  <c r="T161" i="6"/>
  <c r="AI161" i="6" s="1"/>
  <c r="AC161" i="6"/>
  <c r="T162" i="6"/>
  <c r="AC162" i="6"/>
  <c r="AI162" i="6"/>
  <c r="T163" i="6"/>
  <c r="V163" i="6" s="1"/>
  <c r="W163" i="6" s="1"/>
  <c r="AC163" i="6"/>
  <c r="T118" i="2"/>
  <c r="AC118" i="2"/>
  <c r="T119" i="2"/>
  <c r="AC119" i="2"/>
  <c r="T120" i="2"/>
  <c r="AC120" i="2"/>
  <c r="AI120" i="2"/>
  <c r="T121" i="2"/>
  <c r="AC121" i="2"/>
  <c r="AI121" i="2" s="1"/>
  <c r="T122" i="2"/>
  <c r="AC122" i="2"/>
  <c r="AI122" i="2" s="1"/>
  <c r="T123" i="2"/>
  <c r="AC123" i="2"/>
  <c r="AI123" i="2" s="1"/>
  <c r="T124" i="2"/>
  <c r="AI124" i="2" s="1"/>
  <c r="AC124" i="2"/>
  <c r="T125" i="2"/>
  <c r="AC125" i="2"/>
  <c r="T126" i="2"/>
  <c r="AI126" i="2" s="1"/>
  <c r="AC126" i="2"/>
  <c r="T127" i="2"/>
  <c r="AC127" i="2"/>
  <c r="AI127" i="2"/>
  <c r="T128" i="2"/>
  <c r="AC128" i="2"/>
  <c r="AI128" i="2"/>
  <c r="T129" i="2"/>
  <c r="AC129" i="2"/>
  <c r="AI129" i="2"/>
  <c r="T130" i="2"/>
  <c r="AC130" i="2"/>
  <c r="AI130" i="2" s="1"/>
  <c r="T131" i="2"/>
  <c r="AC131" i="2"/>
  <c r="AI131" i="2" s="1"/>
  <c r="T132" i="2"/>
  <c r="AC132" i="2"/>
  <c r="AI132" i="2"/>
  <c r="T133" i="2"/>
  <c r="AI133" i="2" s="1"/>
  <c r="AC133" i="2"/>
  <c r="T134" i="2"/>
  <c r="AC134" i="2"/>
  <c r="T135" i="2"/>
  <c r="AC135" i="2"/>
  <c r="AI135" i="2"/>
  <c r="T136" i="2"/>
  <c r="AC136" i="2"/>
  <c r="AI136" i="2" s="1"/>
  <c r="T137" i="2"/>
  <c r="AC137" i="2"/>
  <c r="T138" i="2"/>
  <c r="AC138" i="2"/>
  <c r="AI138" i="2"/>
  <c r="T139" i="2"/>
  <c r="AC139" i="2"/>
  <c r="AI139" i="2"/>
  <c r="T140" i="2"/>
  <c r="AC140" i="2"/>
  <c r="AI140" i="2" s="1"/>
  <c r="T141" i="2"/>
  <c r="AC141" i="2"/>
  <c r="T142" i="2"/>
  <c r="AC142" i="2"/>
  <c r="T143" i="2"/>
  <c r="AC143" i="2"/>
  <c r="AI143" i="2"/>
  <c r="T144" i="2"/>
  <c r="AC144" i="2"/>
  <c r="AI144" i="2"/>
  <c r="T145" i="2"/>
  <c r="AC145" i="2"/>
  <c r="T146" i="2"/>
  <c r="AC146" i="2"/>
  <c r="AI146" i="2"/>
  <c r="T147" i="2"/>
  <c r="AC147" i="2"/>
  <c r="AI147" i="2"/>
  <c r="T148" i="2"/>
  <c r="AC148" i="2"/>
  <c r="AI148" i="2"/>
  <c r="T149" i="2"/>
  <c r="AC149" i="2"/>
  <c r="T150" i="2"/>
  <c r="AI150" i="2" s="1"/>
  <c r="AC150" i="2"/>
  <c r="T151" i="2"/>
  <c r="AC151" i="2"/>
  <c r="AI151" i="2"/>
  <c r="T152" i="2"/>
  <c r="AI152" i="2" s="1"/>
  <c r="AC152" i="2"/>
  <c r="T153" i="2"/>
  <c r="AI153" i="2" s="1"/>
  <c r="AC153" i="2"/>
  <c r="T154" i="2"/>
  <c r="AC154" i="2"/>
  <c r="AI154" i="2"/>
  <c r="T155" i="2"/>
  <c r="AC155" i="2"/>
  <c r="AI155" i="2" s="1"/>
  <c r="T156" i="2"/>
  <c r="AC156" i="2"/>
  <c r="AI156" i="2" s="1"/>
  <c r="T157" i="2"/>
  <c r="AC157" i="2"/>
  <c r="T158" i="2"/>
  <c r="AC158" i="2"/>
  <c r="T159" i="2"/>
  <c r="AC159" i="2"/>
  <c r="AI159" i="2" s="1"/>
  <c r="T160" i="2"/>
  <c r="AC160" i="2"/>
  <c r="T161" i="2"/>
  <c r="AC161" i="2"/>
  <c r="T162" i="2"/>
  <c r="AC162" i="2"/>
  <c r="AI162" i="2"/>
  <c r="T163" i="2"/>
  <c r="AC163" i="2"/>
  <c r="AI163" i="2"/>
  <c r="T117" i="5"/>
  <c r="AC117" i="5"/>
  <c r="AI117" i="5" s="1"/>
  <c r="T117" i="6"/>
  <c r="V117" i="6" s="1"/>
  <c r="W117" i="6" s="1"/>
  <c r="AC117" i="6"/>
  <c r="T117" i="2"/>
  <c r="AC117" i="2"/>
  <c r="D23" i="5"/>
  <c r="N118" i="5"/>
  <c r="D25" i="5"/>
  <c r="V118" i="5"/>
  <c r="W118" i="5" s="1"/>
  <c r="AE118" i="5"/>
  <c r="N119" i="5"/>
  <c r="V119" i="5"/>
  <c r="AE119" i="5"/>
  <c r="N120" i="5"/>
  <c r="V120" i="5"/>
  <c r="W120" i="5" s="1"/>
  <c r="AE120" i="5"/>
  <c r="N121" i="5"/>
  <c r="V121" i="5"/>
  <c r="AE121" i="5"/>
  <c r="N122" i="5"/>
  <c r="V122" i="5"/>
  <c r="W122" i="5" s="1"/>
  <c r="AE122" i="5"/>
  <c r="N123" i="5"/>
  <c r="V123" i="5"/>
  <c r="AE123" i="5"/>
  <c r="AH123" i="5"/>
  <c r="N124" i="5"/>
  <c r="AE124" i="5"/>
  <c r="N125" i="5"/>
  <c r="V125" i="5"/>
  <c r="AE125" i="5"/>
  <c r="N126" i="5"/>
  <c r="AE126" i="5"/>
  <c r="N127" i="5"/>
  <c r="V127" i="5"/>
  <c r="AE127" i="5"/>
  <c r="N128" i="5"/>
  <c r="N129" i="5"/>
  <c r="V129" i="5"/>
  <c r="AE129" i="5"/>
  <c r="N130" i="5"/>
  <c r="AE130" i="5"/>
  <c r="N131" i="5"/>
  <c r="V131" i="5"/>
  <c r="AE131" i="5"/>
  <c r="N132" i="5"/>
  <c r="AE132" i="5"/>
  <c r="N133" i="5"/>
  <c r="V133" i="5"/>
  <c r="AE133" i="5"/>
  <c r="N134" i="5"/>
  <c r="AE134" i="5"/>
  <c r="N135" i="5"/>
  <c r="V135" i="5"/>
  <c r="AE135" i="5"/>
  <c r="N136" i="5"/>
  <c r="AE136" i="5"/>
  <c r="N137" i="5"/>
  <c r="V137" i="5"/>
  <c r="AE137" i="5"/>
  <c r="N138" i="5"/>
  <c r="AE138" i="5"/>
  <c r="N139" i="5"/>
  <c r="V139" i="5"/>
  <c r="AE139" i="5"/>
  <c r="N140" i="5"/>
  <c r="AE140" i="5"/>
  <c r="N141" i="5"/>
  <c r="V141" i="5"/>
  <c r="AE141" i="5"/>
  <c r="N142" i="5"/>
  <c r="AE142" i="5"/>
  <c r="N143" i="5"/>
  <c r="V143" i="5"/>
  <c r="AE143" i="5"/>
  <c r="N144" i="5"/>
  <c r="AE144" i="5"/>
  <c r="N145" i="5"/>
  <c r="V145" i="5"/>
  <c r="AE145" i="5"/>
  <c r="N146" i="5"/>
  <c r="AE146" i="5"/>
  <c r="N147" i="5"/>
  <c r="V147" i="5"/>
  <c r="AE147" i="5"/>
  <c r="N148" i="5"/>
  <c r="N149" i="5"/>
  <c r="V149" i="5"/>
  <c r="AE149" i="5"/>
  <c r="N150" i="5"/>
  <c r="AE150" i="5"/>
  <c r="N151" i="5"/>
  <c r="V151" i="5"/>
  <c r="N152" i="5"/>
  <c r="AE152" i="5"/>
  <c r="N153" i="5"/>
  <c r="V153" i="5"/>
  <c r="AE153" i="5"/>
  <c r="N154" i="5"/>
  <c r="N155" i="5"/>
  <c r="V155" i="5"/>
  <c r="AE155" i="5"/>
  <c r="N156" i="5"/>
  <c r="AE156" i="5"/>
  <c r="N157" i="5"/>
  <c r="V157" i="5"/>
  <c r="AE157" i="5"/>
  <c r="N158" i="5"/>
  <c r="AE158" i="5"/>
  <c r="N159" i="5"/>
  <c r="V159" i="5"/>
  <c r="AE159" i="5"/>
  <c r="N160" i="5"/>
  <c r="AE160" i="5"/>
  <c r="N161" i="5"/>
  <c r="V161" i="5"/>
  <c r="AE161" i="5"/>
  <c r="N162" i="5"/>
  <c r="AE162" i="5"/>
  <c r="N163" i="5"/>
  <c r="V163" i="5"/>
  <c r="AE163" i="5"/>
  <c r="D23" i="6"/>
  <c r="N118" i="6"/>
  <c r="D25" i="6"/>
  <c r="V118" i="6"/>
  <c r="AE118" i="6"/>
  <c r="N119" i="6"/>
  <c r="V119" i="6"/>
  <c r="N120" i="6"/>
  <c r="V120" i="6"/>
  <c r="AE120" i="6"/>
  <c r="N121" i="6"/>
  <c r="V121" i="6"/>
  <c r="AE121" i="6"/>
  <c r="N122" i="6"/>
  <c r="V122" i="6"/>
  <c r="AE122" i="6"/>
  <c r="N123" i="6"/>
  <c r="AE123" i="6"/>
  <c r="N124" i="6"/>
  <c r="V124" i="6"/>
  <c r="AE124" i="6"/>
  <c r="N125" i="6"/>
  <c r="V125" i="6"/>
  <c r="AE125" i="6"/>
  <c r="N126" i="6"/>
  <c r="V126" i="6"/>
  <c r="N127" i="6"/>
  <c r="V127" i="6"/>
  <c r="AE127" i="6"/>
  <c r="N128" i="6"/>
  <c r="V128" i="6"/>
  <c r="AE128" i="6"/>
  <c r="N129" i="6"/>
  <c r="V129" i="6"/>
  <c r="N130" i="6"/>
  <c r="V130" i="6"/>
  <c r="AE130" i="6"/>
  <c r="N131" i="6"/>
  <c r="AE131" i="6"/>
  <c r="N132" i="6"/>
  <c r="V132" i="6"/>
  <c r="N133" i="6"/>
  <c r="V133" i="6"/>
  <c r="AE133" i="6"/>
  <c r="N134" i="6"/>
  <c r="V134" i="6"/>
  <c r="AE134" i="6"/>
  <c r="N135" i="6"/>
  <c r="V135" i="6"/>
  <c r="AE135" i="6"/>
  <c r="N136" i="6"/>
  <c r="V136" i="6"/>
  <c r="AE136" i="6"/>
  <c r="N137" i="6"/>
  <c r="V137" i="6"/>
  <c r="AE137" i="6"/>
  <c r="N138" i="6"/>
  <c r="V138" i="6"/>
  <c r="AE138" i="6"/>
  <c r="N139" i="6"/>
  <c r="N140" i="6"/>
  <c r="V140" i="6"/>
  <c r="AE140" i="6"/>
  <c r="N141" i="6"/>
  <c r="V141" i="6"/>
  <c r="AE141" i="6"/>
  <c r="N142" i="6"/>
  <c r="V142" i="6"/>
  <c r="N143" i="6"/>
  <c r="V143" i="6"/>
  <c r="AE143" i="6"/>
  <c r="N144" i="6"/>
  <c r="V144" i="6"/>
  <c r="AE144" i="6"/>
  <c r="N145" i="6"/>
  <c r="V145" i="6"/>
  <c r="AE145" i="6"/>
  <c r="N146" i="6"/>
  <c r="V146" i="6"/>
  <c r="N147" i="6"/>
  <c r="AE147" i="6"/>
  <c r="N148" i="6"/>
  <c r="V148" i="6"/>
  <c r="AE148" i="6"/>
  <c r="N149" i="6"/>
  <c r="V149" i="6"/>
  <c r="AE149" i="6"/>
  <c r="N150" i="6"/>
  <c r="V150" i="6"/>
  <c r="AE150" i="6"/>
  <c r="N151" i="6"/>
  <c r="V151" i="6"/>
  <c r="AE151" i="6"/>
  <c r="N152" i="6"/>
  <c r="V152" i="6"/>
  <c r="AE152" i="6"/>
  <c r="N153" i="6"/>
  <c r="V153" i="6"/>
  <c r="AE153" i="6"/>
  <c r="N154" i="6"/>
  <c r="V154" i="6"/>
  <c r="AE154" i="6"/>
  <c r="N155" i="6"/>
  <c r="AE155" i="6"/>
  <c r="N156" i="6"/>
  <c r="V156" i="6"/>
  <c r="N157" i="6"/>
  <c r="V157" i="6"/>
  <c r="AE157" i="6"/>
  <c r="N158" i="6"/>
  <c r="V158" i="6"/>
  <c r="AE158" i="6"/>
  <c r="N159" i="6"/>
  <c r="V159" i="6"/>
  <c r="N160" i="6"/>
  <c r="V160" i="6"/>
  <c r="AE160" i="6"/>
  <c r="N161" i="6"/>
  <c r="V161" i="6"/>
  <c r="AE161" i="6"/>
  <c r="N162" i="6"/>
  <c r="V162" i="6"/>
  <c r="AE162" i="6"/>
  <c r="N163" i="6"/>
  <c r="AE163" i="6"/>
  <c r="D23" i="2"/>
  <c r="N118" i="2"/>
  <c r="D25" i="2"/>
  <c r="V118" i="2"/>
  <c r="AE118" i="2"/>
  <c r="N119" i="2"/>
  <c r="V119" i="2"/>
  <c r="AE119" i="2"/>
  <c r="N120" i="2"/>
  <c r="V120" i="2"/>
  <c r="AE120" i="2"/>
  <c r="N121" i="2"/>
  <c r="V121" i="2"/>
  <c r="AE121" i="2"/>
  <c r="N122" i="2"/>
  <c r="V122" i="2"/>
  <c r="AE122" i="2"/>
  <c r="N123" i="2"/>
  <c r="V123" i="2"/>
  <c r="W123" i="2" s="1"/>
  <c r="AE123" i="2"/>
  <c r="N124" i="2"/>
  <c r="V124" i="2"/>
  <c r="AE124" i="2"/>
  <c r="N125" i="2"/>
  <c r="AE125" i="2"/>
  <c r="N126" i="2"/>
  <c r="V126" i="2"/>
  <c r="AE126" i="2"/>
  <c r="N127" i="2"/>
  <c r="V127" i="2"/>
  <c r="AE127" i="2"/>
  <c r="N128" i="2"/>
  <c r="V128" i="2"/>
  <c r="AE128" i="2"/>
  <c r="N129" i="2"/>
  <c r="V129" i="2"/>
  <c r="AE129" i="2"/>
  <c r="N130" i="2"/>
  <c r="V130" i="2"/>
  <c r="AE130" i="2"/>
  <c r="N131" i="2"/>
  <c r="V131" i="2"/>
  <c r="W131" i="2" s="1"/>
  <c r="AE131" i="2"/>
  <c r="N132" i="2"/>
  <c r="V132" i="2"/>
  <c r="AE132" i="2"/>
  <c r="N133" i="2"/>
  <c r="AE133" i="2"/>
  <c r="N134" i="2"/>
  <c r="V134" i="2"/>
  <c r="AE134" i="2"/>
  <c r="N135" i="2"/>
  <c r="V135" i="2"/>
  <c r="AE135" i="2"/>
  <c r="N136" i="2"/>
  <c r="V136" i="2"/>
  <c r="AE136" i="2"/>
  <c r="N137" i="2"/>
  <c r="V137" i="2"/>
  <c r="AE137" i="2"/>
  <c r="N138" i="2"/>
  <c r="V138" i="2"/>
  <c r="AE138" i="2"/>
  <c r="N139" i="2"/>
  <c r="V139" i="2"/>
  <c r="W139" i="2" s="1"/>
  <c r="AE139" i="2"/>
  <c r="N140" i="2"/>
  <c r="V140" i="2"/>
  <c r="AE140" i="2"/>
  <c r="N141" i="2"/>
  <c r="AE141" i="2"/>
  <c r="N142" i="2"/>
  <c r="V142" i="2"/>
  <c r="AE142" i="2"/>
  <c r="N143" i="2"/>
  <c r="V143" i="2"/>
  <c r="AE143" i="2"/>
  <c r="N144" i="2"/>
  <c r="V144" i="2"/>
  <c r="AE144" i="2"/>
  <c r="N145" i="2"/>
  <c r="AH145" i="2" s="1"/>
  <c r="V145" i="2"/>
  <c r="AE145" i="2"/>
  <c r="N146" i="2"/>
  <c r="V146" i="2"/>
  <c r="AE146" i="2"/>
  <c r="N147" i="2"/>
  <c r="V147" i="2"/>
  <c r="W147" i="2" s="1"/>
  <c r="AE147" i="2"/>
  <c r="N148" i="2"/>
  <c r="V148" i="2"/>
  <c r="AE148" i="2"/>
  <c r="N149" i="2"/>
  <c r="AE149" i="2"/>
  <c r="N150" i="2"/>
  <c r="V150" i="2"/>
  <c r="AE150" i="2"/>
  <c r="N151" i="2"/>
  <c r="V151" i="2"/>
  <c r="AE151" i="2"/>
  <c r="N152" i="2"/>
  <c r="V152" i="2"/>
  <c r="AE152" i="2"/>
  <c r="N153" i="2"/>
  <c r="AH153" i="2" s="1"/>
  <c r="V153" i="2"/>
  <c r="AE153" i="2"/>
  <c r="N154" i="2"/>
  <c r="V154" i="2"/>
  <c r="AE154" i="2"/>
  <c r="N155" i="2"/>
  <c r="V155" i="2"/>
  <c r="W155" i="2" s="1"/>
  <c r="AE155" i="2"/>
  <c r="N156" i="2"/>
  <c r="V156" i="2"/>
  <c r="AE156" i="2"/>
  <c r="N157" i="2"/>
  <c r="AE157" i="2"/>
  <c r="N158" i="2"/>
  <c r="V158" i="2"/>
  <c r="AE158" i="2"/>
  <c r="N159" i="2"/>
  <c r="V159" i="2"/>
  <c r="AE159" i="2"/>
  <c r="N160" i="2"/>
  <c r="V160" i="2"/>
  <c r="AE160" i="2"/>
  <c r="N161" i="2"/>
  <c r="V161" i="2"/>
  <c r="AE161" i="2"/>
  <c r="N162" i="2"/>
  <c r="V162" i="2"/>
  <c r="AE162" i="2"/>
  <c r="N163" i="2"/>
  <c r="V163" i="2"/>
  <c r="W163" i="2" s="1"/>
  <c r="AE163" i="2"/>
  <c r="N117" i="5"/>
  <c r="V117" i="5"/>
  <c r="AE117" i="5"/>
  <c r="N117" i="6"/>
  <c r="AE117" i="6"/>
  <c r="N117" i="2"/>
  <c r="V117" i="2"/>
  <c r="AE117" i="2"/>
  <c r="J118" i="5"/>
  <c r="AG118" i="5" s="1"/>
  <c r="J119" i="5"/>
  <c r="AG119" i="5" s="1"/>
  <c r="J120" i="5"/>
  <c r="AG120" i="5" s="1"/>
  <c r="J121" i="5"/>
  <c r="AG121" i="5" s="1"/>
  <c r="J122" i="5"/>
  <c r="AG122" i="5" s="1"/>
  <c r="J123" i="5"/>
  <c r="AG123" i="5" s="1"/>
  <c r="J124" i="5"/>
  <c r="AG124" i="5" s="1"/>
  <c r="J125" i="5"/>
  <c r="AG125" i="5" s="1"/>
  <c r="J126" i="5"/>
  <c r="AG126" i="5" s="1"/>
  <c r="J127" i="5"/>
  <c r="AG127" i="5" s="1"/>
  <c r="J128" i="5"/>
  <c r="AG128" i="5" s="1"/>
  <c r="J129" i="5"/>
  <c r="AG129" i="5" s="1"/>
  <c r="J130" i="5"/>
  <c r="AG130" i="5" s="1"/>
  <c r="J131" i="5"/>
  <c r="AG131" i="5" s="1"/>
  <c r="J132" i="5"/>
  <c r="AG132" i="5" s="1"/>
  <c r="J133" i="5"/>
  <c r="AG133" i="5" s="1"/>
  <c r="J134" i="5"/>
  <c r="AG134" i="5" s="1"/>
  <c r="J135" i="5"/>
  <c r="AG135" i="5" s="1"/>
  <c r="J136" i="5"/>
  <c r="AG136" i="5" s="1"/>
  <c r="J137" i="5"/>
  <c r="AG137" i="5" s="1"/>
  <c r="J138" i="5"/>
  <c r="AG138" i="5" s="1"/>
  <c r="J139" i="5"/>
  <c r="AG139" i="5" s="1"/>
  <c r="J140" i="5"/>
  <c r="AG140" i="5" s="1"/>
  <c r="J141" i="5"/>
  <c r="AG141" i="5" s="1"/>
  <c r="J142" i="5"/>
  <c r="AG142" i="5" s="1"/>
  <c r="J143" i="5"/>
  <c r="AG143" i="5" s="1"/>
  <c r="J144" i="5"/>
  <c r="AG144" i="5" s="1"/>
  <c r="J145" i="5"/>
  <c r="AG145" i="5" s="1"/>
  <c r="J146" i="5"/>
  <c r="AG146" i="5" s="1"/>
  <c r="J147" i="5"/>
  <c r="AG147" i="5" s="1"/>
  <c r="J148" i="5"/>
  <c r="AG148" i="5" s="1"/>
  <c r="J149" i="5"/>
  <c r="AG149" i="5" s="1"/>
  <c r="J150" i="5"/>
  <c r="AG150" i="5" s="1"/>
  <c r="J151" i="5"/>
  <c r="AG151" i="5" s="1"/>
  <c r="J152" i="5"/>
  <c r="AG152" i="5" s="1"/>
  <c r="J153" i="5"/>
  <c r="AG153" i="5" s="1"/>
  <c r="J154" i="5"/>
  <c r="AG154" i="5" s="1"/>
  <c r="J155" i="5"/>
  <c r="AG155" i="5" s="1"/>
  <c r="J156" i="5"/>
  <c r="AG156" i="5" s="1"/>
  <c r="J157" i="5"/>
  <c r="AG157" i="5" s="1"/>
  <c r="J158" i="5"/>
  <c r="AG158" i="5" s="1"/>
  <c r="J159" i="5"/>
  <c r="AG159" i="5" s="1"/>
  <c r="J160" i="5"/>
  <c r="AG160" i="5" s="1"/>
  <c r="J161" i="5"/>
  <c r="AG161" i="5" s="1"/>
  <c r="J162" i="5"/>
  <c r="AG162" i="5" s="1"/>
  <c r="J163" i="5"/>
  <c r="AG163" i="5" s="1"/>
  <c r="J118" i="6"/>
  <c r="AG118" i="6" s="1"/>
  <c r="J119" i="6"/>
  <c r="AG119" i="6" s="1"/>
  <c r="J120" i="6"/>
  <c r="AG120" i="6" s="1"/>
  <c r="J121" i="6"/>
  <c r="AG121" i="6" s="1"/>
  <c r="J122" i="6"/>
  <c r="AG122" i="6" s="1"/>
  <c r="J123" i="6"/>
  <c r="AG123" i="6" s="1"/>
  <c r="J124" i="6"/>
  <c r="AG124" i="6" s="1"/>
  <c r="J125" i="6"/>
  <c r="AG125" i="6" s="1"/>
  <c r="J126" i="6"/>
  <c r="AG126" i="6" s="1"/>
  <c r="J127" i="6"/>
  <c r="AG127" i="6" s="1"/>
  <c r="J128" i="6"/>
  <c r="AG128" i="6" s="1"/>
  <c r="J129" i="6"/>
  <c r="AG129" i="6" s="1"/>
  <c r="J130" i="6"/>
  <c r="AG130" i="6" s="1"/>
  <c r="J131" i="6"/>
  <c r="AG131" i="6" s="1"/>
  <c r="J132" i="6"/>
  <c r="AG132" i="6" s="1"/>
  <c r="J133" i="6"/>
  <c r="AG133" i="6" s="1"/>
  <c r="J134" i="6"/>
  <c r="AG134" i="6" s="1"/>
  <c r="J135" i="6"/>
  <c r="AG135" i="6" s="1"/>
  <c r="J136" i="6"/>
  <c r="AG136" i="6" s="1"/>
  <c r="J137" i="6"/>
  <c r="AG137" i="6" s="1"/>
  <c r="J138" i="6"/>
  <c r="AG138" i="6"/>
  <c r="J139" i="6"/>
  <c r="AG139" i="6" s="1"/>
  <c r="J140" i="6"/>
  <c r="AG140" i="6" s="1"/>
  <c r="J141" i="6"/>
  <c r="AG141" i="6" s="1"/>
  <c r="J142" i="6"/>
  <c r="AG142" i="6"/>
  <c r="J143" i="6"/>
  <c r="AG143" i="6" s="1"/>
  <c r="J144" i="6"/>
  <c r="AG144" i="6" s="1"/>
  <c r="J145" i="6"/>
  <c r="AG145" i="6" s="1"/>
  <c r="J146" i="6"/>
  <c r="AG146" i="6"/>
  <c r="J147" i="6"/>
  <c r="AG147" i="6" s="1"/>
  <c r="J148" i="6"/>
  <c r="AG148" i="6" s="1"/>
  <c r="J149" i="6"/>
  <c r="AG149" i="6" s="1"/>
  <c r="J150" i="6"/>
  <c r="AG150" i="6"/>
  <c r="J151" i="6"/>
  <c r="AG151" i="6" s="1"/>
  <c r="J152" i="6"/>
  <c r="AG152" i="6" s="1"/>
  <c r="J153" i="6"/>
  <c r="AG153" i="6" s="1"/>
  <c r="J154" i="6"/>
  <c r="AG154" i="6"/>
  <c r="J155" i="6"/>
  <c r="AG155" i="6" s="1"/>
  <c r="J156" i="6"/>
  <c r="AG156" i="6" s="1"/>
  <c r="J157" i="6"/>
  <c r="AG157" i="6" s="1"/>
  <c r="J158" i="6"/>
  <c r="AG158" i="6"/>
  <c r="J159" i="6"/>
  <c r="AG159" i="6" s="1"/>
  <c r="J160" i="6"/>
  <c r="AG160" i="6" s="1"/>
  <c r="J161" i="6"/>
  <c r="AG161" i="6" s="1"/>
  <c r="J162" i="6"/>
  <c r="AG162" i="6"/>
  <c r="J163" i="6"/>
  <c r="AG163" i="6" s="1"/>
  <c r="J118" i="2"/>
  <c r="AG118" i="2" s="1"/>
  <c r="J119" i="2"/>
  <c r="AG119" i="2" s="1"/>
  <c r="J120" i="2"/>
  <c r="AG120" i="2"/>
  <c r="J121" i="2"/>
  <c r="J122" i="2"/>
  <c r="AG122" i="2" s="1"/>
  <c r="J123" i="2"/>
  <c r="AG123" i="2" s="1"/>
  <c r="J124" i="2"/>
  <c r="AG124" i="2"/>
  <c r="J125" i="2"/>
  <c r="AG125" i="2" s="1"/>
  <c r="J126" i="2"/>
  <c r="AG126" i="2" s="1"/>
  <c r="J127" i="2"/>
  <c r="AG127" i="2" s="1"/>
  <c r="J128" i="2"/>
  <c r="AG128" i="2"/>
  <c r="J129" i="2"/>
  <c r="AG129" i="2" s="1"/>
  <c r="J130" i="2"/>
  <c r="AG130" i="2" s="1"/>
  <c r="J131" i="2"/>
  <c r="AG131" i="2" s="1"/>
  <c r="J132" i="2"/>
  <c r="AG132" i="2"/>
  <c r="J133" i="2"/>
  <c r="AG133" i="2" s="1"/>
  <c r="J134" i="2"/>
  <c r="AG134" i="2" s="1"/>
  <c r="J135" i="2"/>
  <c r="AG135" i="2" s="1"/>
  <c r="J136" i="2"/>
  <c r="AG136" i="2"/>
  <c r="J137" i="2"/>
  <c r="AG137" i="2" s="1"/>
  <c r="J138" i="2"/>
  <c r="AG138" i="2" s="1"/>
  <c r="J139" i="2"/>
  <c r="AG139" i="2" s="1"/>
  <c r="J140" i="2"/>
  <c r="AG140" i="2"/>
  <c r="J141" i="2"/>
  <c r="AG141" i="2" s="1"/>
  <c r="J142" i="2"/>
  <c r="AG142" i="2" s="1"/>
  <c r="J143" i="2"/>
  <c r="AG143" i="2" s="1"/>
  <c r="J144" i="2"/>
  <c r="AG144" i="2"/>
  <c r="J145" i="2"/>
  <c r="AG145" i="2" s="1"/>
  <c r="J146" i="2"/>
  <c r="AG146" i="2"/>
  <c r="J147" i="2"/>
  <c r="AG147" i="2" s="1"/>
  <c r="J148" i="2"/>
  <c r="AG148" i="2"/>
  <c r="J149" i="2"/>
  <c r="AG149" i="2" s="1"/>
  <c r="J150" i="2"/>
  <c r="AG150" i="2"/>
  <c r="J151" i="2"/>
  <c r="AG151" i="2" s="1"/>
  <c r="J152" i="2"/>
  <c r="AG152" i="2"/>
  <c r="J153" i="2"/>
  <c r="AG153" i="2" s="1"/>
  <c r="J154" i="2"/>
  <c r="AG154" i="2"/>
  <c r="J155" i="2"/>
  <c r="AG155" i="2" s="1"/>
  <c r="J156" i="2"/>
  <c r="AG156" i="2"/>
  <c r="J157" i="2"/>
  <c r="AG157" i="2" s="1"/>
  <c r="J158" i="2"/>
  <c r="AG158" i="2"/>
  <c r="J159" i="2"/>
  <c r="AG159" i="2" s="1"/>
  <c r="J160" i="2"/>
  <c r="AG160" i="2"/>
  <c r="J161" i="2"/>
  <c r="AG161" i="2" s="1"/>
  <c r="J162" i="2"/>
  <c r="AG162" i="2"/>
  <c r="J163" i="2"/>
  <c r="AG163" i="2" s="1"/>
  <c r="J117" i="5"/>
  <c r="AG117" i="5"/>
  <c r="J117" i="6"/>
  <c r="Z117" i="6" s="1"/>
  <c r="J117" i="2"/>
  <c r="AG117" i="2"/>
  <c r="Y123" i="5"/>
  <c r="P123" i="5"/>
  <c r="Y122" i="5"/>
  <c r="P122" i="5"/>
  <c r="Z122" i="5"/>
  <c r="Y121" i="5"/>
  <c r="P121" i="5"/>
  <c r="Z121" i="5"/>
  <c r="Y120" i="5"/>
  <c r="P120" i="5"/>
  <c r="Z120" i="5"/>
  <c r="Y119" i="5"/>
  <c r="P119" i="5"/>
  <c r="Z119" i="5" s="1"/>
  <c r="Y118" i="5"/>
  <c r="P118" i="5"/>
  <c r="Z118" i="5" s="1"/>
  <c r="Y117" i="5"/>
  <c r="P117" i="5"/>
  <c r="Y123" i="6"/>
  <c r="P123" i="6"/>
  <c r="Y122" i="6"/>
  <c r="P122" i="6"/>
  <c r="Z122" i="6"/>
  <c r="Y121" i="6"/>
  <c r="P121" i="6"/>
  <c r="Y120" i="6"/>
  <c r="P120" i="6"/>
  <c r="Z120" i="6"/>
  <c r="Y119" i="6"/>
  <c r="P119" i="6"/>
  <c r="Z119" i="6"/>
  <c r="Y118" i="6"/>
  <c r="P118" i="6"/>
  <c r="Z118" i="6" s="1"/>
  <c r="Y117" i="6"/>
  <c r="P117" i="6"/>
  <c r="Y123" i="2"/>
  <c r="P123" i="2"/>
  <c r="Z123" i="2" s="1"/>
  <c r="Y122" i="2"/>
  <c r="P122" i="2"/>
  <c r="Z122" i="2"/>
  <c r="Y121" i="2"/>
  <c r="P121" i="2"/>
  <c r="Q121" i="2" s="1"/>
  <c r="Y120" i="2"/>
  <c r="P120" i="2"/>
  <c r="Z120" i="2"/>
  <c r="Y119" i="2"/>
  <c r="P119" i="2"/>
  <c r="Z119" i="2"/>
  <c r="Y118" i="2"/>
  <c r="P118" i="2"/>
  <c r="Z118" i="2" s="1"/>
  <c r="Y117" i="2"/>
  <c r="P117" i="2"/>
  <c r="Z117" i="2" s="1"/>
  <c r="P124" i="5"/>
  <c r="Z124" i="5" s="1"/>
  <c r="Y124" i="5"/>
  <c r="P125" i="5"/>
  <c r="Z125" i="5" s="1"/>
  <c r="Y125" i="5"/>
  <c r="P126" i="5"/>
  <c r="Q126" i="5" s="1"/>
  <c r="Y126" i="5"/>
  <c r="Z126" i="5"/>
  <c r="P127" i="5"/>
  <c r="Y127" i="5"/>
  <c r="Z127" i="5" s="1"/>
  <c r="P128" i="5"/>
  <c r="Y128" i="5"/>
  <c r="Z128" i="5" s="1"/>
  <c r="P129" i="5"/>
  <c r="Y129" i="5"/>
  <c r="Z129" i="5" s="1"/>
  <c r="P130" i="5"/>
  <c r="Y130" i="5"/>
  <c r="Z130" i="5"/>
  <c r="P131" i="5"/>
  <c r="Z131" i="5" s="1"/>
  <c r="Y131" i="5"/>
  <c r="P132" i="5"/>
  <c r="Y132" i="5"/>
  <c r="P133" i="5"/>
  <c r="Y133" i="5"/>
  <c r="P134" i="5"/>
  <c r="Y134" i="5"/>
  <c r="P135" i="5"/>
  <c r="Y135" i="5"/>
  <c r="Z135" i="5" s="1"/>
  <c r="P136" i="5"/>
  <c r="Y136" i="5"/>
  <c r="Z136" i="5"/>
  <c r="P137" i="5"/>
  <c r="Y137" i="5"/>
  <c r="Z137" i="5"/>
  <c r="P138" i="5"/>
  <c r="Y138" i="5"/>
  <c r="Z138" i="5"/>
  <c r="P139" i="5"/>
  <c r="Y139" i="5"/>
  <c r="P140" i="5"/>
  <c r="Y140" i="5"/>
  <c r="P141" i="5"/>
  <c r="Z141" i="5" s="1"/>
  <c r="Y141" i="5"/>
  <c r="P142" i="5"/>
  <c r="Y142" i="5"/>
  <c r="P143" i="5"/>
  <c r="Y143" i="5"/>
  <c r="Z143" i="5" s="1"/>
  <c r="P144" i="5"/>
  <c r="Y144" i="5"/>
  <c r="Z144" i="5" s="1"/>
  <c r="P145" i="5"/>
  <c r="Y145" i="5"/>
  <c r="Z145" i="5" s="1"/>
  <c r="P146" i="5"/>
  <c r="Y146" i="5"/>
  <c r="Z146" i="5"/>
  <c r="P147" i="5"/>
  <c r="Z147" i="5" s="1"/>
  <c r="Y147" i="5"/>
  <c r="P148" i="5"/>
  <c r="Z148" i="5" s="1"/>
  <c r="Y148" i="5"/>
  <c r="P149" i="5"/>
  <c r="Y149" i="5"/>
  <c r="P150" i="5"/>
  <c r="Y150" i="5"/>
  <c r="P151" i="5"/>
  <c r="Y151" i="5"/>
  <c r="Z151" i="5"/>
  <c r="P152" i="5"/>
  <c r="Y152" i="5"/>
  <c r="Z152" i="5"/>
  <c r="P153" i="5"/>
  <c r="Y153" i="5"/>
  <c r="Z153" i="5"/>
  <c r="AB116" i="5" a="1"/>
  <c r="P124" i="6"/>
  <c r="Y124" i="6"/>
  <c r="P125" i="6"/>
  <c r="Z125" i="6" s="1"/>
  <c r="Y125" i="6"/>
  <c r="P126" i="6"/>
  <c r="Y126" i="6"/>
  <c r="Z126" i="6"/>
  <c r="P127" i="6"/>
  <c r="Y127" i="6"/>
  <c r="Z127" i="6"/>
  <c r="P128" i="6"/>
  <c r="Y128" i="6"/>
  <c r="Z128" i="6"/>
  <c r="P129" i="6"/>
  <c r="Y129" i="6"/>
  <c r="P130" i="6"/>
  <c r="Y130" i="6"/>
  <c r="P131" i="6"/>
  <c r="Z131" i="6" s="1"/>
  <c r="Y131" i="6"/>
  <c r="P132" i="6"/>
  <c r="Y132" i="6"/>
  <c r="P133" i="6"/>
  <c r="Y133" i="6"/>
  <c r="P134" i="6"/>
  <c r="Y134" i="6"/>
  <c r="Z134" i="6"/>
  <c r="P135" i="6"/>
  <c r="Y135" i="6"/>
  <c r="Z135" i="6"/>
  <c r="P136" i="6"/>
  <c r="Y136" i="6"/>
  <c r="Z136" i="6" s="1"/>
  <c r="P137" i="6"/>
  <c r="Y137" i="6"/>
  <c r="P138" i="6"/>
  <c r="Z138" i="6" s="1"/>
  <c r="Y138" i="6"/>
  <c r="P139" i="6"/>
  <c r="Z139" i="6" s="1"/>
  <c r="Y139" i="6"/>
  <c r="P140" i="6"/>
  <c r="Z140" i="6" s="1"/>
  <c r="Y140" i="6"/>
  <c r="P141" i="6"/>
  <c r="Y141" i="6"/>
  <c r="P142" i="6"/>
  <c r="Y142" i="6"/>
  <c r="Z142" i="6"/>
  <c r="P143" i="6"/>
  <c r="Y143" i="6"/>
  <c r="Z143" i="6" s="1"/>
  <c r="P144" i="6"/>
  <c r="Y144" i="6"/>
  <c r="Z144" i="6" s="1"/>
  <c r="P145" i="6"/>
  <c r="Y145" i="6"/>
  <c r="P146" i="6"/>
  <c r="Y146" i="6"/>
  <c r="P147" i="6"/>
  <c r="Y147" i="6"/>
  <c r="P148" i="6"/>
  <c r="Z148" i="6" s="1"/>
  <c r="Y148" i="6"/>
  <c r="P149" i="6"/>
  <c r="Y149" i="6"/>
  <c r="P150" i="6"/>
  <c r="Y150" i="6"/>
  <c r="Z150" i="6" s="1"/>
  <c r="P151" i="6"/>
  <c r="Y151" i="6"/>
  <c r="Z151" i="6" s="1"/>
  <c r="P152" i="6"/>
  <c r="Y152" i="6"/>
  <c r="Z152" i="6" s="1"/>
  <c r="P153" i="6"/>
  <c r="Z153" i="6" s="1"/>
  <c r="Y153" i="6"/>
  <c r="AB116" i="6" a="1"/>
  <c r="P124" i="2"/>
  <c r="Y124" i="2"/>
  <c r="P125" i="2"/>
  <c r="Z125" i="2" s="1"/>
  <c r="Y125" i="2"/>
  <c r="P126" i="2"/>
  <c r="Z126" i="2" s="1"/>
  <c r="Y126" i="2"/>
  <c r="P127" i="2"/>
  <c r="Y127" i="2"/>
  <c r="Z127" i="2"/>
  <c r="P128" i="2"/>
  <c r="Y128" i="2"/>
  <c r="P129" i="2"/>
  <c r="Y129" i="2"/>
  <c r="Z129" i="2" s="1"/>
  <c r="P130" i="2"/>
  <c r="Y130" i="2"/>
  <c r="Z130" i="2"/>
  <c r="P131" i="2"/>
  <c r="Y131" i="2"/>
  <c r="P132" i="2"/>
  <c r="Y132" i="2"/>
  <c r="P133" i="2"/>
  <c r="Y133" i="2"/>
  <c r="Z133" i="2"/>
  <c r="P134" i="2"/>
  <c r="Z134" i="2" s="1"/>
  <c r="Y134" i="2"/>
  <c r="P135" i="2"/>
  <c r="Y135" i="2"/>
  <c r="Z135" i="2"/>
  <c r="P136" i="2"/>
  <c r="Y136" i="2"/>
  <c r="Z136" i="2"/>
  <c r="P137" i="2"/>
  <c r="Y137" i="2"/>
  <c r="Z137" i="2"/>
  <c r="P138" i="2"/>
  <c r="Y138" i="2"/>
  <c r="Z138" i="2" s="1"/>
  <c r="P139" i="2"/>
  <c r="Y139" i="2"/>
  <c r="P140" i="2"/>
  <c r="Z140" i="2" s="1"/>
  <c r="Y140" i="2"/>
  <c r="P141" i="2"/>
  <c r="Y141" i="2"/>
  <c r="Z141" i="2"/>
  <c r="P142" i="2"/>
  <c r="Y142" i="2"/>
  <c r="Z142" i="2"/>
  <c r="P143" i="2"/>
  <c r="Y143" i="2"/>
  <c r="Z143" i="2"/>
  <c r="P144" i="2"/>
  <c r="Y144" i="2"/>
  <c r="Z144" i="2" s="1"/>
  <c r="P145" i="2"/>
  <c r="Y145" i="2"/>
  <c r="P146" i="2"/>
  <c r="Z146" i="2" s="1"/>
  <c r="Y146" i="2"/>
  <c r="P147" i="2"/>
  <c r="Z147" i="2" s="1"/>
  <c r="Y147" i="2"/>
  <c r="P148" i="2"/>
  <c r="Z148" i="2" s="1"/>
  <c r="Y148" i="2"/>
  <c r="P149" i="2"/>
  <c r="Y149" i="2"/>
  <c r="Z149" i="2"/>
  <c r="P150" i="2"/>
  <c r="Y150" i="2"/>
  <c r="Z150" i="2" s="1"/>
  <c r="P151" i="2"/>
  <c r="Z151" i="2" s="1"/>
  <c r="Y151" i="2"/>
  <c r="P152" i="2"/>
  <c r="Y152" i="2"/>
  <c r="P153" i="2"/>
  <c r="Y153" i="2"/>
  <c r="Z153" i="2"/>
  <c r="AB116" i="2" a="1"/>
  <c r="P154" i="5"/>
  <c r="Z154" i="5" s="1"/>
  <c r="Y154" i="5"/>
  <c r="P155" i="5"/>
  <c r="Q155" i="5" s="1"/>
  <c r="Y155" i="5"/>
  <c r="Z155" i="5" s="1"/>
  <c r="P156" i="5"/>
  <c r="Y156" i="5"/>
  <c r="Z156" i="5"/>
  <c r="P157" i="5"/>
  <c r="Y157" i="5"/>
  <c r="Z157" i="5"/>
  <c r="P158" i="5"/>
  <c r="Y158" i="5"/>
  <c r="Z158" i="5" s="1"/>
  <c r="P159" i="5"/>
  <c r="Y159" i="5"/>
  <c r="P160" i="5"/>
  <c r="Z160" i="5" s="1"/>
  <c r="Y160" i="5"/>
  <c r="P161" i="5"/>
  <c r="Z161" i="5" s="1"/>
  <c r="Y161" i="5"/>
  <c r="P162" i="5"/>
  <c r="Z162" i="5" s="1"/>
  <c r="Y162" i="5"/>
  <c r="P163" i="5"/>
  <c r="Z163" i="5" s="1"/>
  <c r="Y163" i="5"/>
  <c r="AA116" i="5" a="1"/>
  <c r="P154" i="6"/>
  <c r="Y154" i="6"/>
  <c r="P155" i="6"/>
  <c r="Y155" i="6"/>
  <c r="Z155" i="6"/>
  <c r="P156" i="6"/>
  <c r="Y156" i="6"/>
  <c r="P157" i="6"/>
  <c r="Y157" i="6"/>
  <c r="P158" i="6"/>
  <c r="Y158" i="6"/>
  <c r="Z158" i="6" s="1"/>
  <c r="P159" i="6"/>
  <c r="Y159" i="6"/>
  <c r="Z159" i="6"/>
  <c r="P160" i="6"/>
  <c r="Y160" i="6"/>
  <c r="Z160" i="6"/>
  <c r="P161" i="6"/>
  <c r="Z161" i="6" s="1"/>
  <c r="Y161" i="6"/>
  <c r="P162" i="6"/>
  <c r="Z162" i="6" s="1"/>
  <c r="Y162" i="6"/>
  <c r="P163" i="6"/>
  <c r="Y163" i="6"/>
  <c r="Z163" i="6"/>
  <c r="AA116" i="6" a="1"/>
  <c r="P154" i="2"/>
  <c r="Z154" i="2" s="1"/>
  <c r="Y154" i="2"/>
  <c r="P155" i="2"/>
  <c r="Y155" i="2"/>
  <c r="Z155" i="2" s="1"/>
  <c r="P156" i="2"/>
  <c r="Y156" i="2"/>
  <c r="Z156" i="2" s="1"/>
  <c r="P157" i="2"/>
  <c r="Z157" i="2" s="1"/>
  <c r="Y157" i="2"/>
  <c r="P158" i="2"/>
  <c r="Z158" i="2" s="1"/>
  <c r="Y158" i="2"/>
  <c r="P159" i="2"/>
  <c r="Z159" i="2" s="1"/>
  <c r="Y159" i="2"/>
  <c r="P160" i="2"/>
  <c r="Z160" i="2" s="1"/>
  <c r="Y160" i="2"/>
  <c r="P161" i="2"/>
  <c r="Y161" i="2"/>
  <c r="Z161" i="2"/>
  <c r="P162" i="2"/>
  <c r="Y162" i="2"/>
  <c r="Z162" i="2"/>
  <c r="P163" i="2"/>
  <c r="Z163" i="2" s="1"/>
  <c r="Y163" i="2"/>
  <c r="AA116" i="2" a="1"/>
  <c r="J51" i="5"/>
  <c r="BC107" i="5" s="1"/>
  <c r="J50" i="5"/>
  <c r="BC106" i="5" s="1"/>
  <c r="J49" i="5"/>
  <c r="BC105" i="5" s="1"/>
  <c r="J48" i="5"/>
  <c r="BC104" i="5" s="1"/>
  <c r="J47" i="5"/>
  <c r="BC103" i="5" s="1"/>
  <c r="J46" i="5"/>
  <c r="BC102" i="5" s="1"/>
  <c r="J45" i="5"/>
  <c r="BC101" i="5" s="1"/>
  <c r="J44" i="5"/>
  <c r="BC100" i="5" s="1"/>
  <c r="J43" i="5"/>
  <c r="BC99" i="5" s="1"/>
  <c r="J42" i="5"/>
  <c r="BC98" i="5" s="1"/>
  <c r="J41" i="5"/>
  <c r="BC97" i="5" s="1"/>
  <c r="J40" i="5"/>
  <c r="BC96" i="5" s="1"/>
  <c r="J39" i="5"/>
  <c r="BC95" i="5" s="1"/>
  <c r="J38" i="5"/>
  <c r="BC94" i="5" s="1"/>
  <c r="J37" i="5"/>
  <c r="BC93" i="5" s="1"/>
  <c r="J36" i="5"/>
  <c r="BC92" i="5" s="1"/>
  <c r="J35" i="5"/>
  <c r="BC91" i="5" s="1"/>
  <c r="J34" i="5"/>
  <c r="BC90" i="5" s="1"/>
  <c r="J33" i="5"/>
  <c r="BC89" i="5" s="1"/>
  <c r="J32" i="5"/>
  <c r="BC88" i="5" s="1"/>
  <c r="J31" i="5"/>
  <c r="BC87" i="5" s="1"/>
  <c r="J30" i="5"/>
  <c r="BC86" i="5" s="1"/>
  <c r="J29" i="5"/>
  <c r="BC85" i="5" s="1"/>
  <c r="J28" i="5"/>
  <c r="BC84" i="5" s="1"/>
  <c r="J27" i="5"/>
  <c r="BC83" i="5" s="1"/>
  <c r="J26" i="5"/>
  <c r="BC82" i="5" s="1"/>
  <c r="J25" i="5"/>
  <c r="BC81" i="5" s="1"/>
  <c r="J24" i="5"/>
  <c r="BC80" i="5" s="1"/>
  <c r="J23" i="5"/>
  <c r="BC79" i="5" s="1"/>
  <c r="J22" i="5"/>
  <c r="BC78" i="5" s="1"/>
  <c r="J21" i="5"/>
  <c r="BC77" i="5" s="1"/>
  <c r="J20" i="5"/>
  <c r="BC76" i="5" s="1"/>
  <c r="J19" i="5"/>
  <c r="BC75" i="5" s="1"/>
  <c r="J18" i="5"/>
  <c r="BC74" i="5" s="1"/>
  <c r="J17" i="5"/>
  <c r="BC73" i="5" s="1"/>
  <c r="J16" i="5"/>
  <c r="BC72" i="5" s="1"/>
  <c r="J15" i="5"/>
  <c r="BC71" i="5" s="1"/>
  <c r="J14" i="5"/>
  <c r="BC70" i="5" s="1"/>
  <c r="J13" i="5"/>
  <c r="BC69" i="5" s="1"/>
  <c r="J12" i="5"/>
  <c r="BC68" i="5" s="1"/>
  <c r="J11" i="5"/>
  <c r="BC67" i="5" s="1"/>
  <c r="J10" i="5"/>
  <c r="BC66" i="5" s="1"/>
  <c r="J9" i="5"/>
  <c r="BC65" i="5" s="1"/>
  <c r="J8" i="5"/>
  <c r="BC64" i="5" s="1"/>
  <c r="J7" i="5"/>
  <c r="BC63" i="5" s="1"/>
  <c r="J51" i="6"/>
  <c r="BC107" i="6" s="1"/>
  <c r="J50" i="6"/>
  <c r="BC106" i="6" s="1"/>
  <c r="J49" i="6"/>
  <c r="BC105" i="6" s="1"/>
  <c r="J48" i="6"/>
  <c r="BC104" i="6" s="1"/>
  <c r="J47" i="6"/>
  <c r="BC103" i="6" s="1"/>
  <c r="J46" i="6"/>
  <c r="BC102" i="6" s="1"/>
  <c r="J45" i="6"/>
  <c r="BC101" i="6" s="1"/>
  <c r="J44" i="6"/>
  <c r="BC100" i="6" s="1"/>
  <c r="J43" i="6"/>
  <c r="BC99" i="6" s="1"/>
  <c r="J42" i="6"/>
  <c r="BC98" i="6" s="1"/>
  <c r="J41" i="6"/>
  <c r="BC97" i="6" s="1"/>
  <c r="J40" i="6"/>
  <c r="BC96" i="6" s="1"/>
  <c r="J39" i="6"/>
  <c r="BC95" i="6" s="1"/>
  <c r="J38" i="6"/>
  <c r="BC94" i="6" s="1"/>
  <c r="J37" i="6"/>
  <c r="BC93" i="6" s="1"/>
  <c r="J36" i="6"/>
  <c r="BC92" i="6" s="1"/>
  <c r="J35" i="6"/>
  <c r="BC91" i="6" s="1"/>
  <c r="J34" i="6"/>
  <c r="BC90" i="6" s="1"/>
  <c r="J33" i="6"/>
  <c r="BC89" i="6" s="1"/>
  <c r="J32" i="6"/>
  <c r="BC88" i="6" s="1"/>
  <c r="J31" i="6"/>
  <c r="BC87" i="6" s="1"/>
  <c r="J30" i="6"/>
  <c r="BC86" i="6" s="1"/>
  <c r="J29" i="6"/>
  <c r="BC85" i="6" s="1"/>
  <c r="J28" i="6"/>
  <c r="BC84" i="6" s="1"/>
  <c r="J27" i="6"/>
  <c r="BC83" i="6" s="1"/>
  <c r="J26" i="6"/>
  <c r="BC82" i="6" s="1"/>
  <c r="J25" i="6"/>
  <c r="BC81" i="6" s="1"/>
  <c r="J24" i="6"/>
  <c r="BC80" i="6" s="1"/>
  <c r="J23" i="6"/>
  <c r="BC79" i="6" s="1"/>
  <c r="J22" i="6"/>
  <c r="BC78" i="6" s="1"/>
  <c r="J21" i="6"/>
  <c r="BC77" i="6" s="1"/>
  <c r="J20" i="6"/>
  <c r="BC76" i="6" s="1"/>
  <c r="J19" i="6"/>
  <c r="BC75" i="6" s="1"/>
  <c r="J18" i="6"/>
  <c r="BC74" i="6" s="1"/>
  <c r="J17" i="6"/>
  <c r="BC73" i="6" s="1"/>
  <c r="J16" i="6"/>
  <c r="BC72" i="6" s="1"/>
  <c r="J15" i="6"/>
  <c r="BC71" i="6" s="1"/>
  <c r="J14" i="6"/>
  <c r="BC70" i="6" s="1"/>
  <c r="J13" i="6"/>
  <c r="BC69" i="6" s="1"/>
  <c r="J12" i="6"/>
  <c r="BC68" i="6" s="1"/>
  <c r="J11" i="6"/>
  <c r="BC67" i="6" s="1"/>
  <c r="J10" i="6"/>
  <c r="BC66" i="6" s="1"/>
  <c r="J9" i="6"/>
  <c r="BC65" i="6" s="1"/>
  <c r="J8" i="6"/>
  <c r="BC64" i="6" s="1"/>
  <c r="J7" i="6"/>
  <c r="BC63" i="6" s="1"/>
  <c r="J51" i="2"/>
  <c r="BC107" i="2" s="1"/>
  <c r="J50" i="2"/>
  <c r="BC106" i="2" s="1"/>
  <c r="J49" i="2"/>
  <c r="BC105" i="2" s="1"/>
  <c r="J48" i="2"/>
  <c r="BC104" i="2" s="1"/>
  <c r="J47" i="2"/>
  <c r="BC103" i="2" s="1"/>
  <c r="J46" i="2"/>
  <c r="BC102" i="2" s="1"/>
  <c r="J45" i="2"/>
  <c r="BC101" i="2" s="1"/>
  <c r="J44" i="2"/>
  <c r="BC100" i="2" s="1"/>
  <c r="J43" i="2"/>
  <c r="BC99" i="2" s="1"/>
  <c r="J42" i="2"/>
  <c r="BC98" i="2" s="1"/>
  <c r="J41" i="2"/>
  <c r="BC97" i="2" s="1"/>
  <c r="J40" i="2"/>
  <c r="BC96" i="2" s="1"/>
  <c r="J39" i="2"/>
  <c r="BC95" i="2" s="1"/>
  <c r="J38" i="2"/>
  <c r="BC94" i="2" s="1"/>
  <c r="J37" i="2"/>
  <c r="BC93" i="2" s="1"/>
  <c r="J36" i="2"/>
  <c r="BC92" i="2" s="1"/>
  <c r="J35" i="2"/>
  <c r="BC91" i="2" s="1"/>
  <c r="J34" i="2"/>
  <c r="BC90" i="2" s="1"/>
  <c r="J33" i="2"/>
  <c r="BC89" i="2" s="1"/>
  <c r="J32" i="2"/>
  <c r="BC88" i="2" s="1"/>
  <c r="J31" i="2"/>
  <c r="BC87" i="2" s="1"/>
  <c r="J30" i="2"/>
  <c r="BC86" i="2" s="1"/>
  <c r="J29" i="2"/>
  <c r="BC85" i="2" s="1"/>
  <c r="J28" i="2"/>
  <c r="BC84" i="2" s="1"/>
  <c r="J27" i="2"/>
  <c r="BC83" i="2" s="1"/>
  <c r="J26" i="2"/>
  <c r="BC82" i="2" s="1"/>
  <c r="J25" i="2"/>
  <c r="BC81" i="2" s="1"/>
  <c r="J24" i="2"/>
  <c r="BC80" i="2" s="1"/>
  <c r="J23" i="2"/>
  <c r="BC79" i="2" s="1"/>
  <c r="J22" i="2"/>
  <c r="BC78" i="2" s="1"/>
  <c r="J21" i="2"/>
  <c r="BC77" i="2" s="1"/>
  <c r="J20" i="2"/>
  <c r="BC76" i="2" s="1"/>
  <c r="J19" i="2"/>
  <c r="BC75" i="2" s="1"/>
  <c r="J18" i="2"/>
  <c r="BC74" i="2" s="1"/>
  <c r="J17" i="2"/>
  <c r="BC73" i="2" s="1"/>
  <c r="J16" i="2"/>
  <c r="BC72" i="2" s="1"/>
  <c r="J15" i="2"/>
  <c r="BC71" i="2" s="1"/>
  <c r="J14" i="2"/>
  <c r="BC70" i="2" s="1"/>
  <c r="J13" i="2"/>
  <c r="BC69" i="2" s="1"/>
  <c r="J12" i="2"/>
  <c r="BC68" i="2" s="1"/>
  <c r="J11" i="2"/>
  <c r="BC67" i="2" s="1"/>
  <c r="J10" i="2"/>
  <c r="BC66" i="2" s="1"/>
  <c r="J9" i="2"/>
  <c r="BC65" i="2" s="1"/>
  <c r="J8" i="2"/>
  <c r="BC64" i="2" s="1"/>
  <c r="J7" i="2"/>
  <c r="BC63" i="2" s="1"/>
  <c r="W119" i="5"/>
  <c r="W121" i="5"/>
  <c r="W123" i="5"/>
  <c r="W125" i="5"/>
  <c r="W127" i="5"/>
  <c r="W129" i="5"/>
  <c r="W131" i="5"/>
  <c r="W133" i="5"/>
  <c r="W135" i="5"/>
  <c r="W137" i="5"/>
  <c r="W139" i="5"/>
  <c r="W141" i="5"/>
  <c r="W143" i="5"/>
  <c r="W145" i="5"/>
  <c r="W147" i="5"/>
  <c r="W149" i="5"/>
  <c r="W151" i="5"/>
  <c r="W153" i="5"/>
  <c r="W155" i="5"/>
  <c r="W157" i="5"/>
  <c r="W159" i="5"/>
  <c r="W161" i="5"/>
  <c r="W163" i="5"/>
  <c r="W118" i="6"/>
  <c r="W119" i="6"/>
  <c r="W120" i="6"/>
  <c r="W121" i="6"/>
  <c r="W122" i="6"/>
  <c r="W124" i="6"/>
  <c r="W125" i="6"/>
  <c r="W126" i="6"/>
  <c r="W127" i="6"/>
  <c r="W128" i="6"/>
  <c r="W129" i="6"/>
  <c r="W130" i="6"/>
  <c r="W132" i="6"/>
  <c r="W133" i="6"/>
  <c r="W134" i="6"/>
  <c r="W135" i="6"/>
  <c r="W136" i="6"/>
  <c r="W137" i="6"/>
  <c r="W138" i="6"/>
  <c r="W140" i="6"/>
  <c r="W141" i="6"/>
  <c r="W142" i="6"/>
  <c r="W143" i="6"/>
  <c r="W144" i="6"/>
  <c r="W145" i="6"/>
  <c r="W146" i="6"/>
  <c r="W148" i="6"/>
  <c r="W149" i="6"/>
  <c r="W150" i="6"/>
  <c r="W151" i="6"/>
  <c r="W152" i="6"/>
  <c r="W153" i="6"/>
  <c r="W154" i="6"/>
  <c r="W156" i="6"/>
  <c r="W157" i="6"/>
  <c r="W158" i="6"/>
  <c r="W159" i="6"/>
  <c r="W160" i="6"/>
  <c r="W161" i="6"/>
  <c r="W162" i="6"/>
  <c r="W118" i="2"/>
  <c r="W119" i="2"/>
  <c r="W121" i="2"/>
  <c r="W127" i="2"/>
  <c r="W129" i="2"/>
  <c r="W135" i="2"/>
  <c r="W137" i="2"/>
  <c r="W143" i="2"/>
  <c r="W145" i="2"/>
  <c r="W151" i="2"/>
  <c r="W153" i="2"/>
  <c r="W159" i="2"/>
  <c r="W161" i="2"/>
  <c r="W117" i="5"/>
  <c r="S58" i="5"/>
  <c r="S58" i="6"/>
  <c r="S58" i="2"/>
  <c r="W114" i="5"/>
  <c r="W114" i="6"/>
  <c r="W114" i="2"/>
  <c r="Q60" i="5" a="1"/>
  <c r="Q60" i="5"/>
  <c r="P71" i="5" s="1"/>
  <c r="Q60" i="6" a="1"/>
  <c r="Q60" i="6"/>
  <c r="P71" i="6" s="1"/>
  <c r="Q60" i="2" a="1"/>
  <c r="Q119" i="5"/>
  <c r="Q120" i="5"/>
  <c r="Q121" i="5"/>
  <c r="Q122" i="5"/>
  <c r="Q123" i="5"/>
  <c r="Q124" i="5"/>
  <c r="Q125" i="5"/>
  <c r="Q127" i="5"/>
  <c r="Q128" i="5"/>
  <c r="Q129" i="5"/>
  <c r="Q130" i="5"/>
  <c r="Q132" i="5"/>
  <c r="Q133" i="5"/>
  <c r="Q135" i="5"/>
  <c r="Q136" i="5"/>
  <c r="Q137" i="5"/>
  <c r="Q138" i="5"/>
  <c r="Q140" i="5"/>
  <c r="Q141" i="5"/>
  <c r="Q143" i="5"/>
  <c r="Q144" i="5"/>
  <c r="Q145" i="5"/>
  <c r="Q146" i="5"/>
  <c r="Q148" i="5"/>
  <c r="Q149" i="5"/>
  <c r="Q151" i="5"/>
  <c r="Q152" i="5"/>
  <c r="Q153" i="5"/>
  <c r="Q154" i="5"/>
  <c r="Q156" i="5"/>
  <c r="Q157" i="5"/>
  <c r="Q158" i="5"/>
  <c r="Q159" i="5"/>
  <c r="Q160" i="5"/>
  <c r="Q162" i="5"/>
  <c r="Q118" i="6"/>
  <c r="Q119" i="6"/>
  <c r="Q120" i="6"/>
  <c r="Q121" i="6"/>
  <c r="Q122" i="6"/>
  <c r="Q123" i="6"/>
  <c r="Q124" i="6"/>
  <c r="Q125" i="6"/>
  <c r="Q126" i="6"/>
  <c r="Q127" i="6"/>
  <c r="Q128" i="6"/>
  <c r="Q129" i="6"/>
  <c r="Q130" i="6"/>
  <c r="Q131" i="6"/>
  <c r="Q132" i="6"/>
  <c r="Q133" i="6"/>
  <c r="Q134" i="6"/>
  <c r="Q135" i="6"/>
  <c r="Q136" i="6"/>
  <c r="Q137" i="6"/>
  <c r="Q138" i="6"/>
  <c r="Q139" i="6"/>
  <c r="Q140" i="6"/>
  <c r="Q141" i="6"/>
  <c r="Q142" i="6"/>
  <c r="Q143" i="6"/>
  <c r="Q144" i="6"/>
  <c r="Q145" i="6"/>
  <c r="Q146" i="6"/>
  <c r="Q147" i="6"/>
  <c r="Q148" i="6"/>
  <c r="Q149" i="6"/>
  <c r="Q150" i="6"/>
  <c r="Q151" i="6"/>
  <c r="Q152" i="6"/>
  <c r="Q153" i="6"/>
  <c r="Q154" i="6"/>
  <c r="Q155" i="6"/>
  <c r="Q156" i="6"/>
  <c r="Q157" i="6"/>
  <c r="Q158" i="6"/>
  <c r="Q159" i="6"/>
  <c r="Q160" i="6"/>
  <c r="Q161" i="6"/>
  <c r="Q162" i="6"/>
  <c r="Q163" i="6"/>
  <c r="Q118" i="2"/>
  <c r="Q119" i="2"/>
  <c r="Q120" i="2"/>
  <c r="Q122" i="2"/>
  <c r="Q123" i="2"/>
  <c r="Q124" i="2"/>
  <c r="Q125" i="2"/>
  <c r="Q126" i="2"/>
  <c r="Q127" i="2"/>
  <c r="Q129" i="2"/>
  <c r="Q130" i="2"/>
  <c r="Q132" i="2"/>
  <c r="Q133" i="2"/>
  <c r="Q135" i="2"/>
  <c r="Q136" i="2"/>
  <c r="Q137" i="2"/>
  <c r="Q138" i="2"/>
  <c r="Q140" i="2"/>
  <c r="Q141" i="2"/>
  <c r="Q142" i="2"/>
  <c r="Q143" i="2"/>
  <c r="Q144" i="2"/>
  <c r="Q145" i="2"/>
  <c r="Q146" i="2"/>
  <c r="Q148" i="2"/>
  <c r="Q149" i="2"/>
  <c r="Q150" i="2"/>
  <c r="Q151" i="2"/>
  <c r="Q152" i="2"/>
  <c r="Q153" i="2"/>
  <c r="Q154" i="2"/>
  <c r="Q155" i="2"/>
  <c r="Q156" i="2"/>
  <c r="Q158" i="2"/>
  <c r="Q159" i="2"/>
  <c r="Q160" i="2"/>
  <c r="Q161" i="2"/>
  <c r="Q162" i="2"/>
  <c r="Q117" i="5"/>
  <c r="Q117" i="6"/>
  <c r="Q117" i="2"/>
  <c r="R230" i="5"/>
  <c r="R231" i="5"/>
  <c r="R232" i="5"/>
  <c r="R233" i="5"/>
  <c r="R234" i="5"/>
  <c r="R235" i="5"/>
  <c r="R236" i="5"/>
  <c r="R237" i="5"/>
  <c r="R238" i="5"/>
  <c r="R239" i="5"/>
  <c r="R240" i="5"/>
  <c r="R241" i="5"/>
  <c r="R242" i="5"/>
  <c r="R243" i="5"/>
  <c r="R244" i="5"/>
  <c r="R245" i="5"/>
  <c r="R246" i="5"/>
  <c r="R247" i="5"/>
  <c r="R248" i="5"/>
  <c r="R249" i="5"/>
  <c r="R250" i="5"/>
  <c r="R251" i="5"/>
  <c r="R252" i="5"/>
  <c r="R253" i="5"/>
  <c r="R254" i="5"/>
  <c r="R255" i="5"/>
  <c r="R256" i="5"/>
  <c r="R257" i="5"/>
  <c r="R258" i="5"/>
  <c r="R259" i="5"/>
  <c r="R260" i="5"/>
  <c r="R261" i="5"/>
  <c r="R262" i="5"/>
  <c r="R263" i="5"/>
  <c r="R264" i="5"/>
  <c r="R265" i="5"/>
  <c r="R266" i="5"/>
  <c r="R267" i="5"/>
  <c r="R268" i="5"/>
  <c r="R269" i="5"/>
  <c r="R270" i="5"/>
  <c r="R271" i="5"/>
  <c r="R272" i="5"/>
  <c r="R273" i="5"/>
  <c r="R274" i="5"/>
  <c r="R275" i="5"/>
  <c r="R230" i="6"/>
  <c r="R231" i="6"/>
  <c r="R232" i="6"/>
  <c r="R233" i="6"/>
  <c r="R234" i="6"/>
  <c r="R235" i="6"/>
  <c r="R236" i="6"/>
  <c r="R237" i="6"/>
  <c r="R238" i="6"/>
  <c r="R239" i="6"/>
  <c r="R240" i="6"/>
  <c r="R241" i="6"/>
  <c r="R242" i="6"/>
  <c r="R243" i="6"/>
  <c r="R244" i="6"/>
  <c r="R245" i="6"/>
  <c r="R246" i="6"/>
  <c r="R247" i="6"/>
  <c r="R248" i="6"/>
  <c r="R249" i="6"/>
  <c r="R250" i="6"/>
  <c r="R251" i="6"/>
  <c r="R252" i="6"/>
  <c r="R253" i="6"/>
  <c r="R254" i="6"/>
  <c r="R255" i="6"/>
  <c r="R256" i="6"/>
  <c r="R257" i="6"/>
  <c r="R258" i="6"/>
  <c r="R259" i="6"/>
  <c r="R260" i="6"/>
  <c r="R261" i="6"/>
  <c r="R262" i="6"/>
  <c r="R263" i="6"/>
  <c r="R264" i="6"/>
  <c r="R265" i="6"/>
  <c r="R266" i="6"/>
  <c r="R267" i="6"/>
  <c r="R268" i="6"/>
  <c r="R269" i="6"/>
  <c r="R270" i="6"/>
  <c r="R271" i="6"/>
  <c r="R272" i="6"/>
  <c r="R273" i="6"/>
  <c r="R274" i="6"/>
  <c r="R275" i="6"/>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29" i="5"/>
  <c r="R229" i="6"/>
  <c r="R229" i="2"/>
  <c r="N230" i="5"/>
  <c r="N231" i="5"/>
  <c r="N232" i="5"/>
  <c r="N233" i="5"/>
  <c r="N234" i="5"/>
  <c r="N235" i="5"/>
  <c r="N236" i="5"/>
  <c r="N237" i="5"/>
  <c r="N238" i="5"/>
  <c r="N239" i="5"/>
  <c r="N240" i="5"/>
  <c r="N241" i="5"/>
  <c r="N242" i="5"/>
  <c r="N243" i="5"/>
  <c r="N244" i="5"/>
  <c r="N245" i="5"/>
  <c r="N246" i="5"/>
  <c r="N247" i="5"/>
  <c r="N248" i="5"/>
  <c r="N249" i="5"/>
  <c r="N250" i="5"/>
  <c r="N251" i="5"/>
  <c r="N252" i="5"/>
  <c r="N253" i="5"/>
  <c r="N254" i="5"/>
  <c r="N255" i="5"/>
  <c r="N256" i="5"/>
  <c r="N257" i="5"/>
  <c r="N258" i="5"/>
  <c r="N259" i="5"/>
  <c r="N260" i="5"/>
  <c r="N261" i="5"/>
  <c r="N262" i="5"/>
  <c r="N263" i="5"/>
  <c r="N264" i="5"/>
  <c r="N265" i="5"/>
  <c r="N266" i="5"/>
  <c r="N267" i="5"/>
  <c r="N268" i="5"/>
  <c r="N269" i="5"/>
  <c r="N270" i="5"/>
  <c r="N271" i="5"/>
  <c r="N272" i="5"/>
  <c r="N273" i="5"/>
  <c r="N274" i="5"/>
  <c r="N275" i="5"/>
  <c r="N230" i="6"/>
  <c r="U230" i="6" s="1"/>
  <c r="N231" i="6"/>
  <c r="N232" i="6"/>
  <c r="N233" i="6"/>
  <c r="N234" i="6"/>
  <c r="N235" i="6"/>
  <c r="N236" i="6"/>
  <c r="N237" i="6"/>
  <c r="N238" i="6"/>
  <c r="U238" i="6" s="1"/>
  <c r="N239" i="6"/>
  <c r="N240" i="6"/>
  <c r="N241" i="6"/>
  <c r="N242" i="6"/>
  <c r="N243" i="6"/>
  <c r="N244" i="6"/>
  <c r="N245" i="6"/>
  <c r="N246" i="6"/>
  <c r="U246" i="6" s="1"/>
  <c r="N247" i="6"/>
  <c r="N248" i="6"/>
  <c r="N249" i="6"/>
  <c r="N250" i="6"/>
  <c r="N251" i="6"/>
  <c r="N252" i="6"/>
  <c r="N253" i="6"/>
  <c r="N254" i="6"/>
  <c r="U254" i="6" s="1"/>
  <c r="N255" i="6"/>
  <c r="N256" i="6"/>
  <c r="N257" i="6"/>
  <c r="N258" i="6"/>
  <c r="N259" i="6"/>
  <c r="N260" i="6"/>
  <c r="N261" i="6"/>
  <c r="N262" i="6"/>
  <c r="U262" i="6" s="1"/>
  <c r="N263" i="6"/>
  <c r="N264" i="6"/>
  <c r="N265" i="6"/>
  <c r="N266" i="6"/>
  <c r="N267" i="6"/>
  <c r="N268" i="6"/>
  <c r="N269" i="6"/>
  <c r="N270" i="6"/>
  <c r="U270" i="6" s="1"/>
  <c r="N271" i="6"/>
  <c r="N272" i="6"/>
  <c r="N273" i="6"/>
  <c r="N274" i="6"/>
  <c r="N275" i="6"/>
  <c r="N230" i="2"/>
  <c r="N231" i="2"/>
  <c r="N232" i="2"/>
  <c r="N233" i="2"/>
  <c r="U233" i="2" s="1"/>
  <c r="N234" i="2"/>
  <c r="N235" i="2"/>
  <c r="N236" i="2"/>
  <c r="N237" i="2"/>
  <c r="N238" i="2"/>
  <c r="N239" i="2"/>
  <c r="N240" i="2"/>
  <c r="N241" i="2"/>
  <c r="U241" i="2" s="1"/>
  <c r="N242" i="2"/>
  <c r="N243" i="2"/>
  <c r="N244" i="2"/>
  <c r="N245" i="2"/>
  <c r="N246" i="2"/>
  <c r="N247" i="2"/>
  <c r="N248" i="2"/>
  <c r="N249" i="2"/>
  <c r="U249" i="2" s="1"/>
  <c r="N250" i="2"/>
  <c r="N251" i="2"/>
  <c r="N252" i="2"/>
  <c r="N253" i="2"/>
  <c r="N254" i="2"/>
  <c r="N255" i="2"/>
  <c r="N256" i="2"/>
  <c r="N257" i="2"/>
  <c r="U257" i="2" s="1"/>
  <c r="N258" i="2"/>
  <c r="N259" i="2"/>
  <c r="N260" i="2"/>
  <c r="N261" i="2"/>
  <c r="N262" i="2"/>
  <c r="N263" i="2"/>
  <c r="N264" i="2"/>
  <c r="N265" i="2"/>
  <c r="U265" i="2" s="1"/>
  <c r="N266" i="2"/>
  <c r="N267" i="2"/>
  <c r="N268" i="2"/>
  <c r="N269" i="2"/>
  <c r="N270" i="2"/>
  <c r="N271" i="2"/>
  <c r="N272" i="2"/>
  <c r="N273" i="2"/>
  <c r="U273" i="2" s="1"/>
  <c r="N274" i="2"/>
  <c r="N275" i="2"/>
  <c r="N229" i="5"/>
  <c r="N229" i="6"/>
  <c r="N229" i="2"/>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30" i="6"/>
  <c r="J231" i="6"/>
  <c r="J232" i="6"/>
  <c r="J233" i="6"/>
  <c r="J234" i="6"/>
  <c r="J235" i="6"/>
  <c r="J236" i="6"/>
  <c r="J237" i="6"/>
  <c r="J238" i="6"/>
  <c r="J239" i="6"/>
  <c r="J240" i="6"/>
  <c r="J241" i="6"/>
  <c r="J242" i="6"/>
  <c r="J243" i="6"/>
  <c r="J244" i="6"/>
  <c r="J245" i="6"/>
  <c r="J246" i="6"/>
  <c r="J247" i="6"/>
  <c r="J248" i="6"/>
  <c r="J249" i="6"/>
  <c r="J250" i="6"/>
  <c r="J251" i="6"/>
  <c r="J252" i="6"/>
  <c r="J253" i="6"/>
  <c r="J254" i="6"/>
  <c r="J255" i="6"/>
  <c r="J256" i="6"/>
  <c r="J257" i="6"/>
  <c r="J258" i="6"/>
  <c r="J259" i="6"/>
  <c r="J260" i="6"/>
  <c r="J261" i="6"/>
  <c r="J262" i="6"/>
  <c r="J263" i="6"/>
  <c r="J264" i="6"/>
  <c r="J265" i="6"/>
  <c r="J266" i="6"/>
  <c r="J267" i="6"/>
  <c r="J268" i="6"/>
  <c r="J269" i="6"/>
  <c r="J270" i="6"/>
  <c r="J271" i="6"/>
  <c r="J272" i="6"/>
  <c r="J273" i="6"/>
  <c r="J274" i="6"/>
  <c r="J275" i="6"/>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29" i="5"/>
  <c r="J229" i="6"/>
  <c r="J229" i="2"/>
  <c r="V275" i="5"/>
  <c r="U275" i="5"/>
  <c r="T275" i="5"/>
  <c r="V274" i="5"/>
  <c r="T274" i="5"/>
  <c r="V273" i="5"/>
  <c r="T273" i="5"/>
  <c r="V272" i="5"/>
  <c r="U272" i="5"/>
  <c r="T272" i="5"/>
  <c r="V271" i="5"/>
  <c r="U271" i="5"/>
  <c r="T271" i="5"/>
  <c r="V270" i="5"/>
  <c r="T270" i="5"/>
  <c r="V269" i="5"/>
  <c r="U269" i="5"/>
  <c r="T269" i="5"/>
  <c r="V268" i="5"/>
  <c r="U268" i="5"/>
  <c r="T268" i="5"/>
  <c r="V267" i="5"/>
  <c r="U267" i="5"/>
  <c r="T267" i="5"/>
  <c r="V266" i="5"/>
  <c r="T266" i="5"/>
  <c r="V265" i="5"/>
  <c r="T265" i="5"/>
  <c r="V264" i="5"/>
  <c r="U264" i="5"/>
  <c r="T264" i="5"/>
  <c r="V263" i="5"/>
  <c r="U263" i="5"/>
  <c r="T263" i="5"/>
  <c r="V262" i="5"/>
  <c r="T262" i="5"/>
  <c r="V261" i="5"/>
  <c r="U261" i="5"/>
  <c r="T261" i="5"/>
  <c r="V260" i="5"/>
  <c r="U260" i="5"/>
  <c r="T260" i="5"/>
  <c r="V259" i="5"/>
  <c r="U259" i="5"/>
  <c r="T259" i="5"/>
  <c r="V258" i="5"/>
  <c r="T258" i="5"/>
  <c r="V257" i="5"/>
  <c r="T257" i="5"/>
  <c r="V256" i="5"/>
  <c r="U256" i="5"/>
  <c r="T256" i="5"/>
  <c r="V255" i="5"/>
  <c r="U255" i="5"/>
  <c r="T255" i="5"/>
  <c r="V254" i="5"/>
  <c r="T254" i="5"/>
  <c r="V253" i="5"/>
  <c r="U253" i="5"/>
  <c r="T253" i="5"/>
  <c r="V252" i="5"/>
  <c r="U252" i="5"/>
  <c r="T252" i="5"/>
  <c r="V251" i="5"/>
  <c r="U251" i="5"/>
  <c r="T251" i="5"/>
  <c r="V250" i="5"/>
  <c r="T250" i="5"/>
  <c r="V249" i="5"/>
  <c r="T249" i="5"/>
  <c r="V248" i="5"/>
  <c r="U248" i="5"/>
  <c r="T248" i="5"/>
  <c r="V247" i="5"/>
  <c r="U247" i="5"/>
  <c r="T247" i="5"/>
  <c r="V246" i="5"/>
  <c r="T246" i="5"/>
  <c r="V245" i="5"/>
  <c r="U245" i="5"/>
  <c r="T245" i="5"/>
  <c r="V244" i="5"/>
  <c r="U244" i="5"/>
  <c r="T244" i="5"/>
  <c r="V243" i="5"/>
  <c r="U243" i="5"/>
  <c r="T243" i="5"/>
  <c r="V242" i="5"/>
  <c r="T242" i="5"/>
  <c r="V241" i="5"/>
  <c r="T241" i="5"/>
  <c r="V240" i="5"/>
  <c r="U240" i="5"/>
  <c r="T240" i="5"/>
  <c r="V239" i="5"/>
  <c r="U239" i="5"/>
  <c r="T239" i="5"/>
  <c r="V238" i="5"/>
  <c r="T238" i="5"/>
  <c r="V237" i="5"/>
  <c r="U237" i="5"/>
  <c r="T237" i="5"/>
  <c r="V236" i="5"/>
  <c r="U236" i="5"/>
  <c r="T236" i="5"/>
  <c r="V235" i="5"/>
  <c r="U235" i="5"/>
  <c r="T235" i="5"/>
  <c r="V234" i="5"/>
  <c r="T234" i="5"/>
  <c r="V233" i="5"/>
  <c r="T233" i="5"/>
  <c r="V232" i="5"/>
  <c r="U232" i="5"/>
  <c r="T232" i="5"/>
  <c r="V231" i="5"/>
  <c r="U231" i="5"/>
  <c r="T231" i="5"/>
  <c r="V230" i="5"/>
  <c r="T230" i="5"/>
  <c r="V229" i="5"/>
  <c r="U229" i="5"/>
  <c r="T229" i="5"/>
  <c r="V275" i="6"/>
  <c r="U275" i="6"/>
  <c r="T275" i="6"/>
  <c r="V274" i="6"/>
  <c r="U274" i="6"/>
  <c r="T274" i="6"/>
  <c r="V273" i="6"/>
  <c r="U273" i="6"/>
  <c r="T273" i="6"/>
  <c r="V272" i="6"/>
  <c r="U272" i="6"/>
  <c r="T272" i="6"/>
  <c r="V271" i="6"/>
  <c r="U271" i="6"/>
  <c r="T271" i="6"/>
  <c r="V270" i="6"/>
  <c r="T270" i="6"/>
  <c r="V269" i="6"/>
  <c r="U269" i="6"/>
  <c r="T269" i="6"/>
  <c r="V268" i="6"/>
  <c r="U268" i="6"/>
  <c r="T268" i="6"/>
  <c r="V267" i="6"/>
  <c r="U267" i="6"/>
  <c r="T267" i="6"/>
  <c r="V266" i="6"/>
  <c r="U266" i="6"/>
  <c r="T266" i="6"/>
  <c r="V265" i="6"/>
  <c r="U265" i="6"/>
  <c r="T265" i="6"/>
  <c r="V264" i="6"/>
  <c r="U264" i="6"/>
  <c r="T264" i="6"/>
  <c r="V263" i="6"/>
  <c r="U263" i="6"/>
  <c r="T263" i="6"/>
  <c r="V262" i="6"/>
  <c r="T262" i="6"/>
  <c r="V261" i="6"/>
  <c r="U261" i="6"/>
  <c r="T261" i="6"/>
  <c r="V260" i="6"/>
  <c r="U260" i="6"/>
  <c r="T260" i="6"/>
  <c r="V259" i="6"/>
  <c r="U259" i="6"/>
  <c r="T259" i="6"/>
  <c r="V258" i="6"/>
  <c r="U258" i="6"/>
  <c r="T258" i="6"/>
  <c r="V257" i="6"/>
  <c r="U257" i="6"/>
  <c r="T257" i="6"/>
  <c r="V256" i="6"/>
  <c r="U256" i="6"/>
  <c r="T256" i="6"/>
  <c r="V255" i="6"/>
  <c r="U255" i="6"/>
  <c r="T255" i="6"/>
  <c r="V254" i="6"/>
  <c r="T254" i="6"/>
  <c r="V253" i="6"/>
  <c r="U253" i="6"/>
  <c r="T253" i="6"/>
  <c r="V252" i="6"/>
  <c r="U252" i="6"/>
  <c r="T252" i="6"/>
  <c r="V251" i="6"/>
  <c r="U251" i="6"/>
  <c r="T251" i="6"/>
  <c r="V250" i="6"/>
  <c r="U250" i="6"/>
  <c r="T250" i="6"/>
  <c r="V249" i="6"/>
  <c r="U249" i="6"/>
  <c r="T249" i="6"/>
  <c r="V248" i="6"/>
  <c r="U248" i="6"/>
  <c r="T248" i="6"/>
  <c r="V247" i="6"/>
  <c r="U247" i="6"/>
  <c r="T247" i="6"/>
  <c r="V246" i="6"/>
  <c r="T246" i="6"/>
  <c r="V245" i="6"/>
  <c r="U245" i="6"/>
  <c r="T245" i="6"/>
  <c r="V244" i="6"/>
  <c r="U244" i="6"/>
  <c r="T244" i="6"/>
  <c r="V243" i="6"/>
  <c r="U243" i="6"/>
  <c r="T243" i="6"/>
  <c r="V242" i="6"/>
  <c r="U242" i="6"/>
  <c r="T242" i="6"/>
  <c r="V241" i="6"/>
  <c r="U241" i="6"/>
  <c r="T241" i="6"/>
  <c r="V240" i="6"/>
  <c r="U240" i="6"/>
  <c r="T240" i="6"/>
  <c r="V239" i="6"/>
  <c r="U239" i="6"/>
  <c r="T239" i="6"/>
  <c r="V238" i="6"/>
  <c r="T238" i="6"/>
  <c r="V237" i="6"/>
  <c r="U237" i="6"/>
  <c r="T237" i="6"/>
  <c r="V236" i="6"/>
  <c r="U236" i="6"/>
  <c r="T236" i="6"/>
  <c r="V235" i="6"/>
  <c r="U235" i="6"/>
  <c r="T235" i="6"/>
  <c r="V234" i="6"/>
  <c r="U234" i="6"/>
  <c r="T234" i="6"/>
  <c r="V233" i="6"/>
  <c r="U233" i="6"/>
  <c r="T233" i="6"/>
  <c r="V232" i="6"/>
  <c r="U232" i="6"/>
  <c r="T232" i="6"/>
  <c r="V231" i="6"/>
  <c r="U231" i="6"/>
  <c r="T231" i="6"/>
  <c r="V230" i="6"/>
  <c r="T230" i="6"/>
  <c r="V229" i="6"/>
  <c r="U229" i="6"/>
  <c r="T229" i="6"/>
  <c r="V275" i="2"/>
  <c r="U275" i="2"/>
  <c r="T275" i="2"/>
  <c r="V274" i="2"/>
  <c r="U274" i="2"/>
  <c r="T274" i="2"/>
  <c r="V273" i="2"/>
  <c r="T273" i="2"/>
  <c r="V272" i="2"/>
  <c r="U272" i="2"/>
  <c r="T272" i="2"/>
  <c r="V271" i="2"/>
  <c r="U271" i="2"/>
  <c r="T271" i="2"/>
  <c r="V270" i="2"/>
  <c r="U270" i="2"/>
  <c r="T270" i="2"/>
  <c r="V269" i="2"/>
  <c r="U269" i="2"/>
  <c r="T269" i="2"/>
  <c r="V268" i="2"/>
  <c r="U268" i="2"/>
  <c r="T268" i="2"/>
  <c r="V267" i="2"/>
  <c r="U267" i="2"/>
  <c r="T267" i="2"/>
  <c r="V266" i="2"/>
  <c r="U266" i="2"/>
  <c r="T266" i="2"/>
  <c r="V265" i="2"/>
  <c r="T265" i="2"/>
  <c r="V264" i="2"/>
  <c r="U264" i="2"/>
  <c r="T264" i="2"/>
  <c r="V263" i="2"/>
  <c r="U263" i="2"/>
  <c r="T263" i="2"/>
  <c r="V262" i="2"/>
  <c r="U262" i="2"/>
  <c r="T262" i="2"/>
  <c r="V261" i="2"/>
  <c r="U261" i="2"/>
  <c r="T261" i="2"/>
  <c r="V260" i="2"/>
  <c r="U260" i="2"/>
  <c r="T260" i="2"/>
  <c r="V259" i="2"/>
  <c r="U259" i="2"/>
  <c r="T259" i="2"/>
  <c r="V258" i="2"/>
  <c r="U258" i="2"/>
  <c r="T258" i="2"/>
  <c r="V257" i="2"/>
  <c r="T257" i="2"/>
  <c r="V256" i="2"/>
  <c r="U256" i="2"/>
  <c r="T256" i="2"/>
  <c r="V255" i="2"/>
  <c r="U255" i="2"/>
  <c r="T255" i="2"/>
  <c r="V254" i="2"/>
  <c r="U254" i="2"/>
  <c r="T254" i="2"/>
  <c r="V253" i="2"/>
  <c r="U253" i="2"/>
  <c r="T253" i="2"/>
  <c r="V252" i="2"/>
  <c r="U252" i="2"/>
  <c r="T252" i="2"/>
  <c r="V251" i="2"/>
  <c r="U251" i="2"/>
  <c r="T251" i="2"/>
  <c r="V250" i="2"/>
  <c r="U250" i="2"/>
  <c r="T250" i="2"/>
  <c r="V249" i="2"/>
  <c r="T249" i="2"/>
  <c r="V248" i="2"/>
  <c r="U248" i="2"/>
  <c r="T248" i="2"/>
  <c r="V247" i="2"/>
  <c r="U247" i="2"/>
  <c r="T247" i="2"/>
  <c r="V246" i="2"/>
  <c r="U246" i="2"/>
  <c r="T246" i="2"/>
  <c r="V245" i="2"/>
  <c r="U245" i="2"/>
  <c r="T245" i="2"/>
  <c r="V244" i="2"/>
  <c r="U244" i="2"/>
  <c r="T244" i="2"/>
  <c r="V243" i="2"/>
  <c r="U243" i="2"/>
  <c r="T243" i="2"/>
  <c r="V242" i="2"/>
  <c r="U242" i="2"/>
  <c r="T242" i="2"/>
  <c r="V241" i="2"/>
  <c r="T241" i="2"/>
  <c r="V240" i="2"/>
  <c r="U240" i="2"/>
  <c r="T240" i="2"/>
  <c r="V239" i="2"/>
  <c r="U239" i="2"/>
  <c r="T239" i="2"/>
  <c r="V238" i="2"/>
  <c r="U238" i="2"/>
  <c r="T238" i="2"/>
  <c r="V237" i="2"/>
  <c r="U237" i="2"/>
  <c r="T237" i="2"/>
  <c r="V236" i="2"/>
  <c r="U236" i="2"/>
  <c r="T236" i="2"/>
  <c r="V235" i="2"/>
  <c r="U235" i="2"/>
  <c r="T235" i="2"/>
  <c r="V234" i="2"/>
  <c r="U234" i="2"/>
  <c r="T234" i="2"/>
  <c r="V233" i="2"/>
  <c r="T233" i="2"/>
  <c r="V232" i="2"/>
  <c r="U232" i="2"/>
  <c r="T232" i="2"/>
  <c r="V231" i="2"/>
  <c r="U231" i="2"/>
  <c r="T231" i="2"/>
  <c r="V230" i="2"/>
  <c r="U230" i="2"/>
  <c r="T230" i="2"/>
  <c r="V229" i="2"/>
  <c r="U229" i="2"/>
  <c r="T229" i="2"/>
  <c r="Y174" i="5"/>
  <c r="Y175" i="5"/>
  <c r="Y176" i="5"/>
  <c r="Y177" i="5"/>
  <c r="Y178" i="5"/>
  <c r="Y179" i="5"/>
  <c r="Y180" i="5"/>
  <c r="Y181" i="5"/>
  <c r="Y182" i="5"/>
  <c r="Y183" i="5"/>
  <c r="Y184" i="5"/>
  <c r="Y185" i="5"/>
  <c r="Y186" i="5"/>
  <c r="Y187" i="5"/>
  <c r="Y188" i="5"/>
  <c r="Y189" i="5"/>
  <c r="Y190" i="5"/>
  <c r="Y191" i="5"/>
  <c r="Y192" i="5"/>
  <c r="Y193" i="5"/>
  <c r="Y194" i="5"/>
  <c r="Y195" i="5"/>
  <c r="Y196" i="5"/>
  <c r="Y197" i="5"/>
  <c r="Y198" i="5"/>
  <c r="Y199" i="5"/>
  <c r="Y200" i="5"/>
  <c r="Y201" i="5"/>
  <c r="Y202" i="5"/>
  <c r="Y203" i="5"/>
  <c r="Y204" i="5"/>
  <c r="Y205" i="5"/>
  <c r="Y206" i="5"/>
  <c r="Y207" i="5"/>
  <c r="Y208" i="5"/>
  <c r="Y209" i="5"/>
  <c r="Y210" i="5"/>
  <c r="Y211" i="5"/>
  <c r="Y212" i="5"/>
  <c r="Y213" i="5"/>
  <c r="Y214" i="5"/>
  <c r="Y215" i="5"/>
  <c r="Y216" i="5"/>
  <c r="Y217" i="5"/>
  <c r="Y218" i="5"/>
  <c r="Y219" i="5"/>
  <c r="Y174" i="6"/>
  <c r="Y175" i="6"/>
  <c r="Y176" i="6"/>
  <c r="Y177" i="6"/>
  <c r="Y178" i="6"/>
  <c r="Y179" i="6"/>
  <c r="Y180" i="6"/>
  <c r="Y181" i="6"/>
  <c r="Y182" i="6"/>
  <c r="Y183" i="6"/>
  <c r="Y184" i="6"/>
  <c r="Y185" i="6"/>
  <c r="Y186" i="6"/>
  <c r="Y187" i="6"/>
  <c r="Y188" i="6"/>
  <c r="Y189" i="6"/>
  <c r="Y190" i="6"/>
  <c r="Y191" i="6"/>
  <c r="Y192" i="6"/>
  <c r="Y193" i="6"/>
  <c r="Y194" i="6"/>
  <c r="Y195" i="6"/>
  <c r="Y196" i="6"/>
  <c r="Y197" i="6"/>
  <c r="Y198" i="6"/>
  <c r="Y199" i="6"/>
  <c r="Y200" i="6"/>
  <c r="Y201" i="6"/>
  <c r="Y202" i="6"/>
  <c r="Y203" i="6"/>
  <c r="Y204" i="6"/>
  <c r="Y205" i="6"/>
  <c r="Y206" i="6"/>
  <c r="Y207" i="6"/>
  <c r="Y208" i="6"/>
  <c r="Y209" i="6"/>
  <c r="Y210" i="6"/>
  <c r="Y211" i="6"/>
  <c r="Y212" i="6"/>
  <c r="Y213" i="6"/>
  <c r="Y214" i="6"/>
  <c r="Y215" i="6"/>
  <c r="Y216" i="6"/>
  <c r="Y217" i="6"/>
  <c r="Y218" i="6"/>
  <c r="Y219" i="6"/>
  <c r="Y174" i="2"/>
  <c r="Y175" i="2"/>
  <c r="Y176" i="2"/>
  <c r="Y177" i="2"/>
  <c r="Y178" i="2"/>
  <c r="Y179" i="2"/>
  <c r="Y180" i="2"/>
  <c r="Y181" i="2"/>
  <c r="Y182" i="2"/>
  <c r="Y183" i="2"/>
  <c r="Y184" i="2"/>
  <c r="Y185" i="2"/>
  <c r="Y186" i="2"/>
  <c r="Y187" i="2"/>
  <c r="Y188" i="2"/>
  <c r="Y189" i="2"/>
  <c r="Y190" i="2"/>
  <c r="Y191" i="2"/>
  <c r="Y192" i="2"/>
  <c r="Y193" i="2"/>
  <c r="Y194" i="2"/>
  <c r="Y195" i="2"/>
  <c r="Y196" i="2"/>
  <c r="Y197" i="2"/>
  <c r="Y198" i="2"/>
  <c r="Y199" i="2"/>
  <c r="Y200" i="2"/>
  <c r="Y201" i="2"/>
  <c r="Y202" i="2"/>
  <c r="Y203" i="2"/>
  <c r="Y204" i="2"/>
  <c r="Y205" i="2"/>
  <c r="Y206" i="2"/>
  <c r="Y207" i="2"/>
  <c r="Y208" i="2"/>
  <c r="Y209" i="2"/>
  <c r="Y210" i="2"/>
  <c r="Y211" i="2"/>
  <c r="Y212" i="2"/>
  <c r="Y213" i="2"/>
  <c r="Y214" i="2"/>
  <c r="Y215" i="2"/>
  <c r="Y216" i="2"/>
  <c r="Y217" i="2"/>
  <c r="Y218" i="2"/>
  <c r="Y219" i="2"/>
  <c r="Y173" i="5"/>
  <c r="Y173" i="6"/>
  <c r="Y173" i="2"/>
  <c r="X174" i="5"/>
  <c r="X175" i="5"/>
  <c r="X176" i="5"/>
  <c r="X177" i="5"/>
  <c r="X178" i="5"/>
  <c r="X179" i="5"/>
  <c r="X180" i="5"/>
  <c r="X181" i="5"/>
  <c r="X182" i="5"/>
  <c r="X183" i="5"/>
  <c r="X184" i="5"/>
  <c r="X185" i="5"/>
  <c r="X186" i="5"/>
  <c r="X187" i="5"/>
  <c r="X188" i="5"/>
  <c r="X189" i="5"/>
  <c r="X190" i="5"/>
  <c r="X191" i="5"/>
  <c r="X192" i="5"/>
  <c r="X193" i="5"/>
  <c r="X194" i="5"/>
  <c r="X195" i="5"/>
  <c r="X196" i="5"/>
  <c r="X197" i="5"/>
  <c r="X198" i="5"/>
  <c r="X199" i="5"/>
  <c r="X200" i="5"/>
  <c r="X201" i="5"/>
  <c r="X202" i="5"/>
  <c r="X203" i="5"/>
  <c r="X204" i="5"/>
  <c r="X205" i="5"/>
  <c r="X206" i="5"/>
  <c r="X207" i="5"/>
  <c r="X208" i="5"/>
  <c r="X209" i="5"/>
  <c r="X210" i="5"/>
  <c r="X211" i="5"/>
  <c r="X212" i="5"/>
  <c r="X213" i="5"/>
  <c r="X214" i="5"/>
  <c r="X215" i="5"/>
  <c r="X216" i="5"/>
  <c r="X217" i="5"/>
  <c r="X218" i="5"/>
  <c r="X219" i="5"/>
  <c r="X174" i="6"/>
  <c r="X175" i="6"/>
  <c r="X176" i="6"/>
  <c r="X177" i="6"/>
  <c r="X178" i="6"/>
  <c r="X179" i="6"/>
  <c r="X180" i="6"/>
  <c r="X181" i="6"/>
  <c r="X182" i="6"/>
  <c r="X183" i="6"/>
  <c r="X184" i="6"/>
  <c r="X185" i="6"/>
  <c r="X186" i="6"/>
  <c r="X187" i="6"/>
  <c r="X188" i="6"/>
  <c r="X189" i="6"/>
  <c r="X190" i="6"/>
  <c r="X191" i="6"/>
  <c r="X192" i="6"/>
  <c r="X193" i="6"/>
  <c r="X194" i="6"/>
  <c r="X195" i="6"/>
  <c r="X196" i="6"/>
  <c r="X197" i="6"/>
  <c r="X198" i="6"/>
  <c r="X199" i="6"/>
  <c r="X200" i="6"/>
  <c r="X201" i="6"/>
  <c r="X202" i="6"/>
  <c r="X203" i="6"/>
  <c r="X204" i="6"/>
  <c r="X205" i="6"/>
  <c r="X206" i="6"/>
  <c r="X207" i="6"/>
  <c r="X208" i="6"/>
  <c r="X209" i="6"/>
  <c r="X210" i="6"/>
  <c r="X211" i="6"/>
  <c r="X212" i="6"/>
  <c r="X213" i="6"/>
  <c r="X214" i="6"/>
  <c r="X215" i="6"/>
  <c r="X216" i="6"/>
  <c r="X217" i="6"/>
  <c r="X218" i="6"/>
  <c r="X219" i="6"/>
  <c r="X174" i="2"/>
  <c r="X175" i="2"/>
  <c r="X176" i="2"/>
  <c r="X177" i="2"/>
  <c r="X178" i="2"/>
  <c r="X179" i="2"/>
  <c r="X180" i="2"/>
  <c r="X181" i="2"/>
  <c r="X182" i="2"/>
  <c r="X183" i="2"/>
  <c r="X184" i="2"/>
  <c r="X185" i="2"/>
  <c r="X186" i="2"/>
  <c r="X187" i="2"/>
  <c r="X188" i="2"/>
  <c r="X189" i="2"/>
  <c r="X190" i="2"/>
  <c r="X191"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173" i="5"/>
  <c r="X173" i="6"/>
  <c r="X173" i="2"/>
  <c r="O174" i="5"/>
  <c r="W174" i="5" s="1"/>
  <c r="T174" i="5"/>
  <c r="O175" i="5"/>
  <c r="T175" i="5"/>
  <c r="O176" i="5"/>
  <c r="T176" i="5"/>
  <c r="O177" i="5"/>
  <c r="T177" i="5"/>
  <c r="O178" i="5"/>
  <c r="T178" i="5"/>
  <c r="O179" i="5"/>
  <c r="T179" i="5"/>
  <c r="O180" i="5"/>
  <c r="T180" i="5"/>
  <c r="O181" i="5"/>
  <c r="W181" i="5" s="1"/>
  <c r="T181" i="5"/>
  <c r="O182" i="5"/>
  <c r="T182" i="5"/>
  <c r="O183" i="5"/>
  <c r="T183" i="5"/>
  <c r="O184" i="5"/>
  <c r="T184" i="5"/>
  <c r="O185" i="5"/>
  <c r="T185" i="5"/>
  <c r="O186" i="5"/>
  <c r="T186" i="5"/>
  <c r="O187" i="5"/>
  <c r="T187" i="5"/>
  <c r="O188" i="5"/>
  <c r="T188" i="5"/>
  <c r="O189" i="5"/>
  <c r="W189" i="5" s="1"/>
  <c r="T189" i="5"/>
  <c r="O190" i="5"/>
  <c r="T190" i="5"/>
  <c r="O191" i="5"/>
  <c r="T191" i="5"/>
  <c r="O192" i="5"/>
  <c r="T192" i="5"/>
  <c r="O193" i="5"/>
  <c r="T193" i="5"/>
  <c r="O194" i="5"/>
  <c r="T194" i="5"/>
  <c r="O195" i="5"/>
  <c r="T195" i="5"/>
  <c r="O196" i="5"/>
  <c r="T196" i="5"/>
  <c r="O197" i="5"/>
  <c r="W197" i="5" s="1"/>
  <c r="T197" i="5"/>
  <c r="O198" i="5"/>
  <c r="T198" i="5"/>
  <c r="W198" i="5" s="1"/>
  <c r="O199" i="5"/>
  <c r="T199" i="5"/>
  <c r="W199" i="5" s="1"/>
  <c r="O200" i="5"/>
  <c r="T200" i="5"/>
  <c r="O201" i="5"/>
  <c r="T201" i="5"/>
  <c r="W201" i="5" s="1"/>
  <c r="O202" i="5"/>
  <c r="T202" i="5"/>
  <c r="W202" i="5" s="1"/>
  <c r="O203" i="5"/>
  <c r="T203" i="5"/>
  <c r="W203" i="5" s="1"/>
  <c r="O204" i="5"/>
  <c r="T204" i="5"/>
  <c r="O205" i="5"/>
  <c r="W205" i="5" s="1"/>
  <c r="T205" i="5"/>
  <c r="O206" i="5"/>
  <c r="T206" i="5"/>
  <c r="O207" i="5"/>
  <c r="T207" i="5"/>
  <c r="W207" i="5" s="1"/>
  <c r="O208" i="5"/>
  <c r="T208" i="5"/>
  <c r="O209" i="5"/>
  <c r="T209" i="5"/>
  <c r="O210" i="5"/>
  <c r="T210" i="5"/>
  <c r="O211" i="5"/>
  <c r="T211" i="5"/>
  <c r="W211" i="5" s="1"/>
  <c r="O212" i="5"/>
  <c r="T212" i="5"/>
  <c r="O213" i="5"/>
  <c r="W213" i="5" s="1"/>
  <c r="T213" i="5"/>
  <c r="O214" i="5"/>
  <c r="T214" i="5"/>
  <c r="O215" i="5"/>
  <c r="T215" i="5"/>
  <c r="O216" i="5"/>
  <c r="T216" i="5"/>
  <c r="O217" i="5"/>
  <c r="T217" i="5"/>
  <c r="O218" i="5"/>
  <c r="T218" i="5"/>
  <c r="O219" i="5"/>
  <c r="T219" i="5"/>
  <c r="O174" i="6"/>
  <c r="T174" i="6"/>
  <c r="O175" i="6"/>
  <c r="T175" i="6"/>
  <c r="O176" i="6"/>
  <c r="T176" i="6"/>
  <c r="O177" i="6"/>
  <c r="T177" i="6"/>
  <c r="O178" i="6"/>
  <c r="T178" i="6"/>
  <c r="O179" i="6"/>
  <c r="T179" i="6"/>
  <c r="O180" i="6"/>
  <c r="T180" i="6"/>
  <c r="O181" i="6"/>
  <c r="T181" i="6"/>
  <c r="O182" i="6"/>
  <c r="T182" i="6"/>
  <c r="O183" i="6"/>
  <c r="T183" i="6"/>
  <c r="O184" i="6"/>
  <c r="T184" i="6"/>
  <c r="O185" i="6"/>
  <c r="T185" i="6"/>
  <c r="O186" i="6"/>
  <c r="T186" i="6"/>
  <c r="O187" i="6"/>
  <c r="T187" i="6"/>
  <c r="O188" i="6"/>
  <c r="T188" i="6"/>
  <c r="O189" i="6"/>
  <c r="T189" i="6"/>
  <c r="O190" i="6"/>
  <c r="T190" i="6"/>
  <c r="O191" i="6"/>
  <c r="T191" i="6"/>
  <c r="O192" i="6"/>
  <c r="T192" i="6"/>
  <c r="O193" i="6"/>
  <c r="W193" i="6" s="1"/>
  <c r="T193" i="6"/>
  <c r="O194" i="6"/>
  <c r="T194" i="6"/>
  <c r="W194" i="6" s="1"/>
  <c r="O195" i="6"/>
  <c r="T195" i="6"/>
  <c r="W195" i="6" s="1"/>
  <c r="O196" i="6"/>
  <c r="T196" i="6"/>
  <c r="W196" i="6" s="1"/>
  <c r="O197" i="6"/>
  <c r="T197" i="6"/>
  <c r="O198" i="6"/>
  <c r="T198" i="6"/>
  <c r="W198" i="6" s="1"/>
  <c r="O199" i="6"/>
  <c r="T199" i="6"/>
  <c r="W199" i="6" s="1"/>
  <c r="O200" i="6"/>
  <c r="T200" i="6"/>
  <c r="W200" i="6" s="1"/>
  <c r="O201" i="6"/>
  <c r="W201" i="6" s="1"/>
  <c r="T201" i="6"/>
  <c r="O202" i="6"/>
  <c r="T202" i="6"/>
  <c r="O203" i="6"/>
  <c r="T203" i="6"/>
  <c r="O204" i="6"/>
  <c r="T204" i="6"/>
  <c r="O205" i="6"/>
  <c r="T205" i="6"/>
  <c r="O206" i="6"/>
  <c r="T206" i="6"/>
  <c r="O207" i="6"/>
  <c r="T207" i="6"/>
  <c r="O208" i="6"/>
  <c r="T208" i="6"/>
  <c r="O209" i="6"/>
  <c r="W209" i="6" s="1"/>
  <c r="T209" i="6"/>
  <c r="O210" i="6"/>
  <c r="T210" i="6"/>
  <c r="O211" i="6"/>
  <c r="T211" i="6"/>
  <c r="O212" i="6"/>
  <c r="T212" i="6"/>
  <c r="W212" i="6" s="1"/>
  <c r="O213" i="6"/>
  <c r="T213" i="6"/>
  <c r="O214" i="6"/>
  <c r="T214" i="6"/>
  <c r="O215" i="6"/>
  <c r="T215" i="6"/>
  <c r="O216" i="6"/>
  <c r="T216" i="6"/>
  <c r="W216" i="6" s="1"/>
  <c r="O217" i="6"/>
  <c r="T217" i="6"/>
  <c r="O218" i="6"/>
  <c r="T218" i="6"/>
  <c r="O219" i="6"/>
  <c r="T219" i="6"/>
  <c r="O174" i="2"/>
  <c r="T174" i="2"/>
  <c r="O175" i="2"/>
  <c r="T175" i="2"/>
  <c r="O176" i="2"/>
  <c r="T176" i="2"/>
  <c r="O177" i="2"/>
  <c r="T177" i="2"/>
  <c r="O178" i="2"/>
  <c r="W178" i="2" s="1"/>
  <c r="T178" i="2"/>
  <c r="O179" i="2"/>
  <c r="T179" i="2"/>
  <c r="W179" i="2" s="1"/>
  <c r="O180" i="2"/>
  <c r="W180" i="2" s="1"/>
  <c r="T180" i="2"/>
  <c r="O181" i="2"/>
  <c r="T181" i="2"/>
  <c r="O182" i="2"/>
  <c r="T182" i="2"/>
  <c r="O183" i="2"/>
  <c r="T183" i="2"/>
  <c r="O184" i="2"/>
  <c r="T184" i="2"/>
  <c r="O185" i="2"/>
  <c r="T185" i="2"/>
  <c r="O186" i="2"/>
  <c r="W186" i="2" s="1"/>
  <c r="T186" i="2"/>
  <c r="O187" i="2"/>
  <c r="T187" i="2"/>
  <c r="O188" i="2"/>
  <c r="W188" i="2" s="1"/>
  <c r="T188" i="2"/>
  <c r="O189" i="2"/>
  <c r="T189" i="2"/>
  <c r="O190" i="2"/>
  <c r="W190" i="2" s="1"/>
  <c r="T190" i="2"/>
  <c r="O191" i="2"/>
  <c r="T191" i="2"/>
  <c r="O192" i="2"/>
  <c r="W192" i="2" s="1"/>
  <c r="T192" i="2"/>
  <c r="O193" i="2"/>
  <c r="T193" i="2"/>
  <c r="O194" i="2"/>
  <c r="W194" i="2" s="1"/>
  <c r="T194" i="2"/>
  <c r="O195" i="2"/>
  <c r="T195" i="2"/>
  <c r="W195" i="2" s="1"/>
  <c r="O196" i="2"/>
  <c r="T196" i="2"/>
  <c r="W196" i="2"/>
  <c r="O197" i="2"/>
  <c r="T197" i="2"/>
  <c r="O198" i="2"/>
  <c r="T198" i="2"/>
  <c r="O199" i="2"/>
  <c r="T199" i="2"/>
  <c r="O200" i="2"/>
  <c r="W200" i="2" s="1"/>
  <c r="T200" i="2"/>
  <c r="O201" i="2"/>
  <c r="T201" i="2"/>
  <c r="O202" i="2"/>
  <c r="T202" i="2"/>
  <c r="O203" i="2"/>
  <c r="T203" i="2"/>
  <c r="O204" i="2"/>
  <c r="W204" i="2" s="1"/>
  <c r="T204" i="2"/>
  <c r="O205" i="2"/>
  <c r="T205" i="2"/>
  <c r="O206" i="2"/>
  <c r="W206" i="2" s="1"/>
  <c r="T206" i="2"/>
  <c r="O207" i="2"/>
  <c r="T207" i="2"/>
  <c r="O208" i="2"/>
  <c r="W208" i="2" s="1"/>
  <c r="T208" i="2"/>
  <c r="O209" i="2"/>
  <c r="T209" i="2"/>
  <c r="O210" i="2"/>
  <c r="W210" i="2" s="1"/>
  <c r="T210" i="2"/>
  <c r="O211" i="2"/>
  <c r="T211" i="2"/>
  <c r="O212" i="2"/>
  <c r="W212" i="2" s="1"/>
  <c r="T212" i="2"/>
  <c r="O213" i="2"/>
  <c r="T213" i="2"/>
  <c r="O214" i="2"/>
  <c r="T214" i="2"/>
  <c r="O215" i="2"/>
  <c r="T215" i="2"/>
  <c r="O216" i="2"/>
  <c r="W216" i="2" s="1"/>
  <c r="T216" i="2"/>
  <c r="O217" i="2"/>
  <c r="T217" i="2"/>
  <c r="O218" i="2"/>
  <c r="T218" i="2"/>
  <c r="O219" i="2"/>
  <c r="T219" i="2"/>
  <c r="O173" i="5"/>
  <c r="T173" i="5"/>
  <c r="O173" i="6"/>
  <c r="T173" i="6"/>
  <c r="O173" i="2"/>
  <c r="T173" i="2"/>
  <c r="J219" i="5"/>
  <c r="J218" i="5"/>
  <c r="J217" i="5"/>
  <c r="J216" i="5"/>
  <c r="J215" i="5"/>
  <c r="J214" i="5"/>
  <c r="J213" i="5"/>
  <c r="J212" i="5"/>
  <c r="J211" i="5"/>
  <c r="J210" i="5"/>
  <c r="J209" i="5"/>
  <c r="J208" i="5"/>
  <c r="J207" i="5"/>
  <c r="V207" i="5" s="1"/>
  <c r="J206" i="5"/>
  <c r="J205" i="5"/>
  <c r="J204" i="5"/>
  <c r="J203" i="5"/>
  <c r="J202" i="5"/>
  <c r="J201" i="5"/>
  <c r="J200" i="5"/>
  <c r="J199" i="5"/>
  <c r="V199" i="5" s="1"/>
  <c r="J198" i="5"/>
  <c r="J197" i="5"/>
  <c r="J196" i="5"/>
  <c r="J195" i="5"/>
  <c r="J194" i="5"/>
  <c r="J193" i="5"/>
  <c r="J192" i="5"/>
  <c r="J191" i="5"/>
  <c r="J190" i="5"/>
  <c r="J189" i="5"/>
  <c r="J188" i="5"/>
  <c r="J187" i="5"/>
  <c r="J186" i="5"/>
  <c r="J185" i="5"/>
  <c r="J184" i="5"/>
  <c r="J183" i="5"/>
  <c r="V183" i="5" s="1"/>
  <c r="J182" i="5"/>
  <c r="J181" i="5"/>
  <c r="J180" i="5"/>
  <c r="J179" i="5"/>
  <c r="J178" i="5"/>
  <c r="J177" i="5"/>
  <c r="J176" i="5"/>
  <c r="J175" i="5"/>
  <c r="V175" i="5" s="1"/>
  <c r="J174" i="5"/>
  <c r="J219" i="6"/>
  <c r="J218" i="6"/>
  <c r="J217" i="6"/>
  <c r="J216" i="6"/>
  <c r="J215" i="6"/>
  <c r="J214" i="6"/>
  <c r="J213" i="6"/>
  <c r="V213" i="6" s="1"/>
  <c r="J212" i="6"/>
  <c r="J211" i="6"/>
  <c r="J210" i="6"/>
  <c r="J209" i="6"/>
  <c r="J208" i="6"/>
  <c r="J207" i="6"/>
  <c r="J206" i="6"/>
  <c r="J205" i="6"/>
  <c r="V205" i="6" s="1"/>
  <c r="J204" i="6"/>
  <c r="J203" i="6"/>
  <c r="J202" i="6"/>
  <c r="J201" i="6"/>
  <c r="J200" i="6"/>
  <c r="J199" i="6"/>
  <c r="J198" i="6"/>
  <c r="J197" i="6"/>
  <c r="V197" i="6" s="1"/>
  <c r="J196" i="6"/>
  <c r="J195" i="6"/>
  <c r="J194" i="6"/>
  <c r="J193" i="6"/>
  <c r="J192" i="6"/>
  <c r="J191" i="6"/>
  <c r="J190" i="6"/>
  <c r="J189" i="6"/>
  <c r="J188" i="6"/>
  <c r="J187" i="6"/>
  <c r="J186" i="6"/>
  <c r="J185" i="6"/>
  <c r="J184" i="6"/>
  <c r="J183" i="6"/>
  <c r="J182" i="6"/>
  <c r="J181" i="6"/>
  <c r="V181" i="6" s="1"/>
  <c r="J180" i="6"/>
  <c r="J179" i="6"/>
  <c r="J178" i="6"/>
  <c r="J177" i="6"/>
  <c r="J176" i="6"/>
  <c r="J175" i="6"/>
  <c r="J174" i="6"/>
  <c r="J219" i="2"/>
  <c r="V219" i="2" s="1"/>
  <c r="J218" i="2"/>
  <c r="J217" i="2"/>
  <c r="J216" i="2"/>
  <c r="J215" i="2"/>
  <c r="J214" i="2"/>
  <c r="J213" i="2"/>
  <c r="J212" i="2"/>
  <c r="J211" i="2"/>
  <c r="V211" i="2" s="1"/>
  <c r="J210" i="2"/>
  <c r="J209" i="2"/>
  <c r="J208" i="2"/>
  <c r="J207" i="2"/>
  <c r="J206" i="2"/>
  <c r="J205" i="2"/>
  <c r="J204" i="2"/>
  <c r="J203" i="2"/>
  <c r="V203" i="2" s="1"/>
  <c r="J202" i="2"/>
  <c r="J201" i="2"/>
  <c r="J200" i="2"/>
  <c r="J199" i="2"/>
  <c r="J198" i="2"/>
  <c r="J197" i="2"/>
  <c r="J196" i="2"/>
  <c r="J195" i="2"/>
  <c r="V195" i="2" s="1"/>
  <c r="J194" i="2"/>
  <c r="J193" i="2"/>
  <c r="J192" i="2"/>
  <c r="J191" i="2"/>
  <c r="J190" i="2"/>
  <c r="J189" i="2"/>
  <c r="J188" i="2"/>
  <c r="J187" i="2"/>
  <c r="V187" i="2" s="1"/>
  <c r="J186" i="2"/>
  <c r="J185" i="2"/>
  <c r="J184" i="2"/>
  <c r="J183" i="2"/>
  <c r="J182" i="2"/>
  <c r="J181" i="2"/>
  <c r="J180" i="2"/>
  <c r="J179" i="2"/>
  <c r="V179" i="2" s="1"/>
  <c r="J178" i="2"/>
  <c r="J177" i="2"/>
  <c r="J176" i="2"/>
  <c r="J175" i="2"/>
  <c r="J174" i="2"/>
  <c r="J173" i="5"/>
  <c r="J173" i="6"/>
  <c r="J173" i="2"/>
  <c r="V173" i="2" s="1"/>
  <c r="J5" i="2"/>
  <c r="BC61" i="2" s="1"/>
  <c r="J6" i="2"/>
  <c r="BC62" i="2" s="1"/>
  <c r="J5" i="6"/>
  <c r="BC61" i="6" s="1"/>
  <c r="J6" i="6"/>
  <c r="BC62" i="6" s="1"/>
  <c r="J5" i="5"/>
  <c r="BC61" i="5" s="1"/>
  <c r="J6" i="5"/>
  <c r="BC62" i="5" s="1"/>
  <c r="BJ51" i="5"/>
  <c r="BJ50" i="5"/>
  <c r="BJ49" i="5"/>
  <c r="BJ48" i="5"/>
  <c r="BJ47" i="5"/>
  <c r="BJ46" i="5"/>
  <c r="BJ45" i="5"/>
  <c r="BJ44" i="5"/>
  <c r="BJ43" i="5"/>
  <c r="BJ42" i="5"/>
  <c r="BJ41" i="5"/>
  <c r="BJ40" i="5"/>
  <c r="BJ39" i="5"/>
  <c r="BJ38" i="5"/>
  <c r="BJ37" i="5"/>
  <c r="BJ36" i="5"/>
  <c r="BJ35" i="5"/>
  <c r="BJ34" i="5"/>
  <c r="BJ33" i="5"/>
  <c r="BJ32" i="5"/>
  <c r="BJ31" i="5"/>
  <c r="BJ30" i="5"/>
  <c r="BJ29" i="5"/>
  <c r="BJ28" i="5"/>
  <c r="BJ27" i="5"/>
  <c r="BJ26" i="5"/>
  <c r="BJ25" i="5"/>
  <c r="BJ24" i="5"/>
  <c r="BJ23" i="5"/>
  <c r="BJ22" i="5"/>
  <c r="BJ21" i="5"/>
  <c r="BJ20" i="5"/>
  <c r="BJ19" i="5"/>
  <c r="BJ18" i="5"/>
  <c r="BJ17" i="5"/>
  <c r="BJ16" i="5"/>
  <c r="BJ15" i="5"/>
  <c r="BJ14" i="5"/>
  <c r="BJ13" i="5"/>
  <c r="BJ12" i="5"/>
  <c r="BJ11" i="5"/>
  <c r="BJ10" i="5"/>
  <c r="BJ9" i="5"/>
  <c r="BJ8" i="5"/>
  <c r="BJ7" i="5"/>
  <c r="BJ6" i="5"/>
  <c r="BJ5" i="5"/>
  <c r="BJ51" i="6"/>
  <c r="BJ50" i="6"/>
  <c r="BJ49" i="6"/>
  <c r="BJ48" i="6"/>
  <c r="BJ47" i="6"/>
  <c r="BJ46" i="6"/>
  <c r="BJ45" i="6"/>
  <c r="BJ44" i="6"/>
  <c r="BJ43" i="6"/>
  <c r="BJ42" i="6"/>
  <c r="BJ41" i="6"/>
  <c r="BJ40" i="6"/>
  <c r="BJ39" i="6"/>
  <c r="BJ38" i="6"/>
  <c r="BJ37" i="6"/>
  <c r="BJ36" i="6"/>
  <c r="BJ35" i="6"/>
  <c r="BJ34" i="6"/>
  <c r="BJ33" i="6"/>
  <c r="BJ32" i="6"/>
  <c r="BJ31" i="6"/>
  <c r="BJ30" i="6"/>
  <c r="BJ29" i="6"/>
  <c r="BJ28" i="6"/>
  <c r="BJ27" i="6"/>
  <c r="BJ26" i="6"/>
  <c r="BJ25" i="6"/>
  <c r="BJ24" i="6"/>
  <c r="BJ23" i="6"/>
  <c r="BJ22" i="6"/>
  <c r="BJ21" i="6"/>
  <c r="BJ20" i="6"/>
  <c r="BJ19" i="6"/>
  <c r="BJ18" i="6"/>
  <c r="BJ17" i="6"/>
  <c r="BJ16" i="6"/>
  <c r="BJ15" i="6"/>
  <c r="BJ14" i="6"/>
  <c r="BJ13" i="6"/>
  <c r="BJ12" i="6"/>
  <c r="BJ11" i="6"/>
  <c r="BJ10" i="6"/>
  <c r="BJ9" i="6"/>
  <c r="BJ8" i="6"/>
  <c r="BJ7" i="6"/>
  <c r="BJ6" i="6"/>
  <c r="BJ5" i="6"/>
  <c r="BJ51" i="2"/>
  <c r="BJ50" i="2"/>
  <c r="BJ49" i="2"/>
  <c r="BJ48" i="2"/>
  <c r="BJ47" i="2"/>
  <c r="BJ46" i="2"/>
  <c r="BJ45" i="2"/>
  <c r="BJ44" i="2"/>
  <c r="BJ43" i="2"/>
  <c r="BJ42" i="2"/>
  <c r="BJ41" i="2"/>
  <c r="BJ40" i="2"/>
  <c r="BJ39" i="2"/>
  <c r="BJ38" i="2"/>
  <c r="BJ37" i="2"/>
  <c r="BJ36" i="2"/>
  <c r="BJ35" i="2"/>
  <c r="BJ34" i="2"/>
  <c r="BJ33" i="2"/>
  <c r="BJ32" i="2"/>
  <c r="BJ31" i="2"/>
  <c r="BJ30" i="2"/>
  <c r="BJ29" i="2"/>
  <c r="BJ28" i="2"/>
  <c r="BJ27" i="2"/>
  <c r="BJ26" i="2"/>
  <c r="BJ25" i="2"/>
  <c r="BJ24" i="2"/>
  <c r="BJ23" i="2"/>
  <c r="BJ22" i="2"/>
  <c r="BJ21" i="2"/>
  <c r="BJ20" i="2"/>
  <c r="BJ19" i="2"/>
  <c r="BJ18" i="2"/>
  <c r="BJ17" i="2"/>
  <c r="BJ16" i="2"/>
  <c r="BJ15" i="2"/>
  <c r="BJ14" i="2"/>
  <c r="BJ13" i="2"/>
  <c r="BJ12" i="2"/>
  <c r="BJ11" i="2"/>
  <c r="BJ10" i="2"/>
  <c r="BJ9" i="2"/>
  <c r="BJ8" i="2"/>
  <c r="BJ7" i="2"/>
  <c r="BJ6" i="2"/>
  <c r="BJ5" i="2"/>
  <c r="AZ51" i="5"/>
  <c r="AZ50" i="5"/>
  <c r="AZ49" i="5"/>
  <c r="AZ48" i="5"/>
  <c r="BK48" i="5" s="1"/>
  <c r="AZ47" i="5"/>
  <c r="AZ46" i="5"/>
  <c r="AZ45" i="5"/>
  <c r="AZ44" i="5"/>
  <c r="AZ43" i="5"/>
  <c r="AZ42" i="5"/>
  <c r="AZ41" i="5"/>
  <c r="AZ40" i="5"/>
  <c r="BK40" i="5" s="1"/>
  <c r="AZ39" i="5"/>
  <c r="AZ38" i="5"/>
  <c r="AZ37" i="5"/>
  <c r="AZ36" i="5"/>
  <c r="AZ35" i="5"/>
  <c r="AZ34" i="5"/>
  <c r="AZ33" i="5"/>
  <c r="AZ32" i="5"/>
  <c r="BK32" i="5" s="1"/>
  <c r="AZ31" i="5"/>
  <c r="AZ30" i="5"/>
  <c r="AZ29" i="5"/>
  <c r="AZ28" i="5"/>
  <c r="AZ27" i="5"/>
  <c r="AZ26" i="5"/>
  <c r="AZ25" i="5"/>
  <c r="AZ24" i="5"/>
  <c r="BK24" i="5" s="1"/>
  <c r="AZ23" i="5"/>
  <c r="AZ22" i="5"/>
  <c r="AZ21" i="5"/>
  <c r="AZ20" i="5"/>
  <c r="AZ19" i="5"/>
  <c r="AZ18" i="5"/>
  <c r="AZ17" i="5"/>
  <c r="AZ16" i="5"/>
  <c r="BK16" i="5" s="1"/>
  <c r="AZ15" i="5"/>
  <c r="AZ14" i="5"/>
  <c r="AZ13" i="5"/>
  <c r="AZ12" i="5"/>
  <c r="AZ11" i="5"/>
  <c r="AZ10" i="5"/>
  <c r="AZ9" i="5"/>
  <c r="AZ8" i="5"/>
  <c r="BK8" i="5" s="1"/>
  <c r="AZ7" i="5"/>
  <c r="AZ6" i="5"/>
  <c r="AZ5" i="5"/>
  <c r="AZ51" i="6"/>
  <c r="AZ50" i="6"/>
  <c r="AZ49" i="6"/>
  <c r="AZ48" i="6"/>
  <c r="AZ47" i="6"/>
  <c r="AZ46" i="6"/>
  <c r="AZ45" i="6"/>
  <c r="AZ44" i="6"/>
  <c r="BK44" i="6" s="1"/>
  <c r="AZ43" i="6"/>
  <c r="AZ42" i="6"/>
  <c r="AZ41" i="6"/>
  <c r="AZ40" i="6"/>
  <c r="AZ39" i="6"/>
  <c r="AZ38" i="6"/>
  <c r="AZ37" i="6"/>
  <c r="AZ36" i="6"/>
  <c r="AZ35" i="6"/>
  <c r="AZ34" i="6"/>
  <c r="AZ33" i="6"/>
  <c r="AZ32" i="6"/>
  <c r="AZ31" i="6"/>
  <c r="AZ30" i="6"/>
  <c r="AZ29" i="6"/>
  <c r="AZ28" i="6"/>
  <c r="BK28" i="6" s="1"/>
  <c r="AZ27" i="6"/>
  <c r="AZ26" i="6"/>
  <c r="AZ25" i="6"/>
  <c r="AZ24" i="6"/>
  <c r="AZ23" i="6"/>
  <c r="AZ22" i="6"/>
  <c r="AZ21" i="6"/>
  <c r="AZ20" i="6"/>
  <c r="BK20" i="6" s="1"/>
  <c r="AZ19" i="6"/>
  <c r="AZ18" i="6"/>
  <c r="AZ17" i="6"/>
  <c r="AZ16" i="6"/>
  <c r="AZ15" i="6"/>
  <c r="AZ14" i="6"/>
  <c r="AZ13" i="6"/>
  <c r="AZ12" i="6"/>
  <c r="BK12" i="6" s="1"/>
  <c r="AZ11" i="6"/>
  <c r="AZ10" i="6"/>
  <c r="AZ9" i="6"/>
  <c r="AZ8" i="6"/>
  <c r="AZ7" i="6"/>
  <c r="AZ6" i="6"/>
  <c r="AZ5" i="6"/>
  <c r="AZ51" i="2"/>
  <c r="AZ50" i="2"/>
  <c r="AZ49" i="2"/>
  <c r="AZ48" i="2"/>
  <c r="AZ47" i="2"/>
  <c r="AZ46" i="2"/>
  <c r="AZ45" i="2"/>
  <c r="AZ44" i="2"/>
  <c r="AZ43" i="2"/>
  <c r="AZ42" i="2"/>
  <c r="AZ41" i="2"/>
  <c r="AZ40" i="2"/>
  <c r="AZ39" i="2"/>
  <c r="AZ38" i="2"/>
  <c r="AZ37" i="2"/>
  <c r="AZ36" i="2"/>
  <c r="AZ35" i="2"/>
  <c r="AZ34" i="2"/>
  <c r="AZ33" i="2"/>
  <c r="AZ32" i="2"/>
  <c r="AZ31" i="2"/>
  <c r="AZ30" i="2"/>
  <c r="AZ29" i="2"/>
  <c r="AZ28" i="2"/>
  <c r="AZ27" i="2"/>
  <c r="AZ26" i="2"/>
  <c r="AZ25" i="2"/>
  <c r="AZ24" i="2"/>
  <c r="AZ23" i="2"/>
  <c r="AZ22" i="2"/>
  <c r="AZ21" i="2"/>
  <c r="AZ20" i="2"/>
  <c r="AZ19" i="2"/>
  <c r="AZ18" i="2"/>
  <c r="AZ17" i="2"/>
  <c r="AZ16" i="2"/>
  <c r="AZ15" i="2"/>
  <c r="AZ14" i="2"/>
  <c r="AZ13" i="2"/>
  <c r="AZ12" i="2"/>
  <c r="AZ11" i="2"/>
  <c r="AZ10" i="2"/>
  <c r="AZ9" i="2"/>
  <c r="AZ8" i="2"/>
  <c r="AZ7" i="2"/>
  <c r="AZ6" i="2"/>
  <c r="AZ5" i="2"/>
  <c r="AM51" i="5"/>
  <c r="AM50" i="5"/>
  <c r="AM49" i="5"/>
  <c r="AM48" i="5"/>
  <c r="AM47" i="5"/>
  <c r="AM46" i="5"/>
  <c r="AM45" i="5"/>
  <c r="AM44" i="5"/>
  <c r="AM43" i="5"/>
  <c r="AM42" i="5"/>
  <c r="AM41" i="5"/>
  <c r="AM40" i="5"/>
  <c r="AM39" i="5"/>
  <c r="AM38" i="5"/>
  <c r="AM37" i="5"/>
  <c r="AM36" i="5"/>
  <c r="AM35" i="5"/>
  <c r="AM34" i="5"/>
  <c r="AM33" i="5"/>
  <c r="AM32" i="5"/>
  <c r="AM31" i="5"/>
  <c r="AM30" i="5"/>
  <c r="AM29" i="5"/>
  <c r="AM28" i="5"/>
  <c r="AM27" i="5"/>
  <c r="AM26" i="5"/>
  <c r="AM25" i="5"/>
  <c r="AM24" i="5"/>
  <c r="AM23" i="5"/>
  <c r="AM22" i="5"/>
  <c r="AM21" i="5"/>
  <c r="AM20" i="5"/>
  <c r="AM19" i="5"/>
  <c r="AM18" i="5"/>
  <c r="AM17" i="5"/>
  <c r="AM16" i="5"/>
  <c r="AM15" i="5"/>
  <c r="AM14" i="5"/>
  <c r="AM13" i="5"/>
  <c r="AM12" i="5"/>
  <c r="AM11" i="5"/>
  <c r="AM10" i="5"/>
  <c r="AM9" i="5"/>
  <c r="AM8" i="5"/>
  <c r="AM7" i="5"/>
  <c r="AM6" i="5"/>
  <c r="AM51" i="6"/>
  <c r="AM50" i="6"/>
  <c r="AM49" i="6"/>
  <c r="AM48" i="6"/>
  <c r="AM47" i="6"/>
  <c r="AM46" i="6"/>
  <c r="AM45" i="6"/>
  <c r="AM44" i="6"/>
  <c r="AM43" i="6"/>
  <c r="AM42" i="6"/>
  <c r="AM41" i="6"/>
  <c r="AM40" i="6"/>
  <c r="AM39" i="6"/>
  <c r="AM38" i="6"/>
  <c r="AM37" i="6"/>
  <c r="AM36" i="6"/>
  <c r="AM35" i="6"/>
  <c r="AM34" i="6"/>
  <c r="AM33" i="6"/>
  <c r="AM32" i="6"/>
  <c r="AM31" i="6"/>
  <c r="AM30" i="6"/>
  <c r="AM29" i="6"/>
  <c r="AM28" i="6"/>
  <c r="AM27" i="6"/>
  <c r="AM26" i="6"/>
  <c r="AM25" i="6"/>
  <c r="AM24" i="6"/>
  <c r="AM23" i="6"/>
  <c r="AM22" i="6"/>
  <c r="AM21" i="6"/>
  <c r="AM20" i="6"/>
  <c r="AM19" i="6"/>
  <c r="AM18" i="6"/>
  <c r="AM17" i="6"/>
  <c r="AM16" i="6"/>
  <c r="AM15" i="6"/>
  <c r="AM14" i="6"/>
  <c r="AM13" i="6"/>
  <c r="AM12" i="6"/>
  <c r="AM11" i="6"/>
  <c r="AM10" i="6"/>
  <c r="AM9" i="6"/>
  <c r="AM8" i="6"/>
  <c r="AM7" i="6"/>
  <c r="AM6" i="6"/>
  <c r="AM51" i="2"/>
  <c r="AM50" i="2"/>
  <c r="AM49" i="2"/>
  <c r="AM48" i="2"/>
  <c r="AM47" i="2"/>
  <c r="AM46" i="2"/>
  <c r="AM45" i="2"/>
  <c r="AM44" i="2"/>
  <c r="AM43" i="2"/>
  <c r="AM42" i="2"/>
  <c r="AN42" i="2" s="1"/>
  <c r="AM41" i="2"/>
  <c r="AM40" i="2"/>
  <c r="AM39" i="2"/>
  <c r="AM38" i="2"/>
  <c r="AM37" i="2"/>
  <c r="AM36" i="2"/>
  <c r="AM35" i="2"/>
  <c r="AM34" i="2"/>
  <c r="AN34" i="2" s="1"/>
  <c r="AM33" i="2"/>
  <c r="AM32" i="2"/>
  <c r="AM31" i="2"/>
  <c r="AM30" i="2"/>
  <c r="AM29" i="2"/>
  <c r="AM28" i="2"/>
  <c r="AM27" i="2"/>
  <c r="AM26" i="2"/>
  <c r="AN26" i="2" s="1"/>
  <c r="AM25" i="2"/>
  <c r="AM24" i="2"/>
  <c r="AM23" i="2"/>
  <c r="AM22" i="2"/>
  <c r="AM21" i="2"/>
  <c r="AM20" i="2"/>
  <c r="AM19" i="2"/>
  <c r="AM18" i="2"/>
  <c r="AN18" i="2" s="1"/>
  <c r="AM17" i="2"/>
  <c r="AM16" i="2"/>
  <c r="AM15" i="2"/>
  <c r="AM14" i="2"/>
  <c r="AM13" i="2"/>
  <c r="AM12" i="2"/>
  <c r="AM11" i="2"/>
  <c r="AM10" i="2"/>
  <c r="AN10" i="2" s="1"/>
  <c r="AM9" i="2"/>
  <c r="AM8" i="2"/>
  <c r="AM7" i="2"/>
  <c r="AM6" i="2"/>
  <c r="AM5" i="5"/>
  <c r="AM5" i="6"/>
  <c r="AM5" i="2"/>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8" i="6"/>
  <c r="AC9" i="6"/>
  <c r="AC10" i="6"/>
  <c r="AC11" i="6"/>
  <c r="AC12" i="6"/>
  <c r="AN12" i="6" s="1"/>
  <c r="AC13" i="6"/>
  <c r="AC14" i="6"/>
  <c r="AC15" i="6"/>
  <c r="AC16" i="6"/>
  <c r="AC17" i="6"/>
  <c r="AC18" i="6"/>
  <c r="AC19" i="6"/>
  <c r="AC20" i="6"/>
  <c r="AN20" i="6" s="1"/>
  <c r="AC21" i="6"/>
  <c r="AC22" i="6"/>
  <c r="AC23" i="6"/>
  <c r="AC24" i="6"/>
  <c r="AC25" i="6"/>
  <c r="AC26" i="6"/>
  <c r="AC27" i="6"/>
  <c r="AC28" i="6"/>
  <c r="AN28" i="6" s="1"/>
  <c r="AC29" i="6"/>
  <c r="AC30" i="6"/>
  <c r="AC31" i="6"/>
  <c r="AC32" i="6"/>
  <c r="AC33" i="6"/>
  <c r="AC34" i="6"/>
  <c r="AC35" i="6"/>
  <c r="AC36" i="6"/>
  <c r="AN36" i="6" s="1"/>
  <c r="AC37" i="6"/>
  <c r="AC38" i="6"/>
  <c r="AC39" i="6"/>
  <c r="AC40" i="6"/>
  <c r="AC41" i="6"/>
  <c r="AC42" i="6"/>
  <c r="AC43" i="6"/>
  <c r="AC44" i="6"/>
  <c r="AN44" i="6" s="1"/>
  <c r="AC45" i="6"/>
  <c r="AC46" i="6"/>
  <c r="AC47" i="6"/>
  <c r="AC48" i="6"/>
  <c r="AC49" i="6"/>
  <c r="AC50" i="6"/>
  <c r="AC51" i="6"/>
  <c r="AC8" i="2"/>
  <c r="AC9" i="2"/>
  <c r="AC10" i="2"/>
  <c r="AC11" i="2"/>
  <c r="AC12" i="2"/>
  <c r="AC13" i="2"/>
  <c r="AC14" i="2"/>
  <c r="AC15" i="2"/>
  <c r="AC16" i="2"/>
  <c r="AC17" i="2"/>
  <c r="AC18" i="2"/>
  <c r="AC19" i="2"/>
  <c r="AC20" i="2"/>
  <c r="AC21" i="2"/>
  <c r="AC22" i="2"/>
  <c r="AC23" i="2"/>
  <c r="AC24" i="2"/>
  <c r="AC25" i="2"/>
  <c r="AC26" i="2"/>
  <c r="AC27" i="2"/>
  <c r="AC28" i="2"/>
  <c r="AC29" i="2"/>
  <c r="AC30" i="2"/>
  <c r="AC31" i="2"/>
  <c r="AC32" i="2"/>
  <c r="AC33" i="2"/>
  <c r="AC34" i="2"/>
  <c r="AC35" i="2"/>
  <c r="AC36" i="2"/>
  <c r="AC37" i="2"/>
  <c r="AC38" i="2"/>
  <c r="AC39" i="2"/>
  <c r="AC40" i="2"/>
  <c r="AC41" i="2"/>
  <c r="AC42" i="2"/>
  <c r="AC43" i="2"/>
  <c r="AC44" i="2"/>
  <c r="AC45" i="2"/>
  <c r="AC46" i="2"/>
  <c r="AC47" i="2"/>
  <c r="AC48" i="2"/>
  <c r="AC49" i="2"/>
  <c r="AC50" i="2"/>
  <c r="AC51" i="2"/>
  <c r="AC7" i="5"/>
  <c r="AC6" i="5"/>
  <c r="AC5" i="5"/>
  <c r="AC7" i="6"/>
  <c r="AC6" i="6"/>
  <c r="AN6" i="6" s="1"/>
  <c r="AC5" i="6"/>
  <c r="AC7" i="2"/>
  <c r="AC6" i="2"/>
  <c r="AC5" i="2"/>
  <c r="O51" i="5"/>
  <c r="O50" i="5"/>
  <c r="O49" i="5"/>
  <c r="O48" i="5"/>
  <c r="O47" i="5"/>
  <c r="O46" i="5"/>
  <c r="O45" i="5"/>
  <c r="O44" i="5"/>
  <c r="O43" i="5"/>
  <c r="O42" i="5"/>
  <c r="O41" i="5"/>
  <c r="O40" i="5"/>
  <c r="O39" i="5"/>
  <c r="O38" i="5"/>
  <c r="O37" i="5"/>
  <c r="O36" i="5"/>
  <c r="O35" i="5"/>
  <c r="O34" i="5"/>
  <c r="O33" i="5"/>
  <c r="O32" i="5"/>
  <c r="O31" i="5"/>
  <c r="O30" i="5"/>
  <c r="O29" i="5"/>
  <c r="O28" i="5"/>
  <c r="O27" i="5"/>
  <c r="O26" i="5"/>
  <c r="O25" i="5"/>
  <c r="O24" i="5"/>
  <c r="O23" i="5"/>
  <c r="O22" i="5"/>
  <c r="O21" i="5"/>
  <c r="O20" i="5"/>
  <c r="O19" i="5"/>
  <c r="O18" i="5"/>
  <c r="O17" i="5"/>
  <c r="O16" i="5"/>
  <c r="O15" i="5"/>
  <c r="O14" i="5"/>
  <c r="O13" i="5"/>
  <c r="O12" i="5"/>
  <c r="O11" i="5"/>
  <c r="O10" i="5"/>
  <c r="O9" i="5"/>
  <c r="O8" i="5"/>
  <c r="O7" i="5"/>
  <c r="O6" i="5"/>
  <c r="O51" i="6"/>
  <c r="O50" i="6"/>
  <c r="O49" i="6"/>
  <c r="O48" i="6"/>
  <c r="O47" i="6"/>
  <c r="O46" i="6"/>
  <c r="O45" i="6"/>
  <c r="O44" i="6"/>
  <c r="O43" i="6"/>
  <c r="O42" i="6"/>
  <c r="O41" i="6"/>
  <c r="O40" i="6"/>
  <c r="O39" i="6"/>
  <c r="O38" i="6"/>
  <c r="O37" i="6"/>
  <c r="O36" i="6"/>
  <c r="O35" i="6"/>
  <c r="O34" i="6"/>
  <c r="O33" i="6"/>
  <c r="O32" i="6"/>
  <c r="O31" i="6"/>
  <c r="O30" i="6"/>
  <c r="O29" i="6"/>
  <c r="O28" i="6"/>
  <c r="O27" i="6"/>
  <c r="O26" i="6"/>
  <c r="O25" i="6"/>
  <c r="S25" i="6" s="1"/>
  <c r="O24" i="6"/>
  <c r="O23" i="6"/>
  <c r="O22" i="6"/>
  <c r="O21" i="6"/>
  <c r="O20" i="6"/>
  <c r="O19" i="6"/>
  <c r="O18" i="6"/>
  <c r="O17" i="6"/>
  <c r="S17" i="6" s="1"/>
  <c r="O16" i="6"/>
  <c r="O15" i="6"/>
  <c r="O14" i="6"/>
  <c r="O13" i="6"/>
  <c r="O12" i="6"/>
  <c r="O11" i="6"/>
  <c r="O10" i="6"/>
  <c r="O9" i="6"/>
  <c r="S9" i="6" s="1"/>
  <c r="O8" i="6"/>
  <c r="O7" i="6"/>
  <c r="O6" i="6"/>
  <c r="O51" i="2"/>
  <c r="O50" i="2"/>
  <c r="O49" i="2"/>
  <c r="S49" i="2" s="1"/>
  <c r="O48" i="2"/>
  <c r="O47" i="2"/>
  <c r="O46" i="2"/>
  <c r="O45" i="2"/>
  <c r="O44" i="2"/>
  <c r="O43" i="2"/>
  <c r="O42" i="2"/>
  <c r="O41" i="2"/>
  <c r="S41" i="2" s="1"/>
  <c r="O40" i="2"/>
  <c r="O39" i="2"/>
  <c r="O38" i="2"/>
  <c r="O37" i="2"/>
  <c r="O36" i="2"/>
  <c r="O35" i="2"/>
  <c r="O34" i="2"/>
  <c r="O33" i="2"/>
  <c r="S33" i="2" s="1"/>
  <c r="O32" i="2"/>
  <c r="O31" i="2"/>
  <c r="O30" i="2"/>
  <c r="O29" i="2"/>
  <c r="O28" i="2"/>
  <c r="O27" i="2"/>
  <c r="O26" i="2"/>
  <c r="O25" i="2"/>
  <c r="S25" i="2" s="1"/>
  <c r="O24" i="2"/>
  <c r="O23" i="2"/>
  <c r="O22" i="2"/>
  <c r="O21" i="2"/>
  <c r="O20" i="2"/>
  <c r="O19" i="2"/>
  <c r="O18" i="2"/>
  <c r="O17" i="2"/>
  <c r="S17" i="2" s="1"/>
  <c r="O16" i="2"/>
  <c r="O15" i="2"/>
  <c r="O14" i="2"/>
  <c r="O13" i="2"/>
  <c r="O12" i="2"/>
  <c r="O10" i="2"/>
  <c r="O9" i="2"/>
  <c r="O8" i="2"/>
  <c r="O7" i="2"/>
  <c r="O6" i="2"/>
  <c r="O5" i="5"/>
  <c r="O5" i="6"/>
  <c r="O5" i="2"/>
  <c r="BA62" i="5"/>
  <c r="BA63" i="5"/>
  <c r="BA64" i="5"/>
  <c r="BA65" i="5"/>
  <c r="BA66" i="5"/>
  <c r="BA67" i="5"/>
  <c r="BA68" i="5"/>
  <c r="BA69" i="5"/>
  <c r="BA70" i="5"/>
  <c r="BA71" i="5"/>
  <c r="BA72" i="5"/>
  <c r="BA73" i="5"/>
  <c r="BA74" i="5"/>
  <c r="BA75" i="5"/>
  <c r="BA76" i="5"/>
  <c r="BA77" i="5"/>
  <c r="BA78" i="5"/>
  <c r="BA79" i="5"/>
  <c r="BA80" i="5"/>
  <c r="BA81" i="5"/>
  <c r="BA82" i="5"/>
  <c r="BA83" i="5"/>
  <c r="BA84" i="5"/>
  <c r="BA85" i="5"/>
  <c r="BA86" i="5"/>
  <c r="BA87" i="5"/>
  <c r="BA88" i="5"/>
  <c r="BA89" i="5"/>
  <c r="BA90" i="5"/>
  <c r="BA91" i="5"/>
  <c r="BA92" i="5"/>
  <c r="BA93" i="5"/>
  <c r="BA94" i="5"/>
  <c r="BA95" i="5"/>
  <c r="BA96" i="5"/>
  <c r="BA97" i="5"/>
  <c r="BA98" i="5"/>
  <c r="BA99" i="5"/>
  <c r="BA100" i="5"/>
  <c r="BA101" i="5"/>
  <c r="BA102" i="5"/>
  <c r="BA103" i="5"/>
  <c r="BA104" i="5"/>
  <c r="BA105" i="5"/>
  <c r="BA106" i="5"/>
  <c r="BA107" i="5"/>
  <c r="BA62" i="6"/>
  <c r="BA63" i="6"/>
  <c r="BA64" i="6"/>
  <c r="BA65" i="6"/>
  <c r="BA66" i="6"/>
  <c r="BA67" i="6"/>
  <c r="BA68" i="6"/>
  <c r="BA69" i="6"/>
  <c r="BA70" i="6"/>
  <c r="BA71" i="6"/>
  <c r="BA72" i="6"/>
  <c r="BA73" i="6"/>
  <c r="BA74" i="6"/>
  <c r="BA75" i="6"/>
  <c r="BA76" i="6"/>
  <c r="BA77" i="6"/>
  <c r="BA78" i="6"/>
  <c r="BA79" i="6"/>
  <c r="BA80" i="6"/>
  <c r="BA81" i="6"/>
  <c r="BA82" i="6"/>
  <c r="BA83" i="6"/>
  <c r="BA84" i="6"/>
  <c r="BA85" i="6"/>
  <c r="BA86" i="6"/>
  <c r="BA87" i="6"/>
  <c r="BA88" i="6"/>
  <c r="BA89" i="6"/>
  <c r="BA90" i="6"/>
  <c r="BA91" i="6"/>
  <c r="BA92" i="6"/>
  <c r="BA93" i="6"/>
  <c r="BA94" i="6"/>
  <c r="BA95" i="6"/>
  <c r="BA96" i="6"/>
  <c r="BA97" i="6"/>
  <c r="BA98" i="6"/>
  <c r="BA99" i="6"/>
  <c r="BA100" i="6"/>
  <c r="BA101" i="6"/>
  <c r="BA102" i="6"/>
  <c r="BA103" i="6"/>
  <c r="BA104" i="6"/>
  <c r="BA105" i="6"/>
  <c r="BA106" i="6"/>
  <c r="BA107" i="6"/>
  <c r="BA62" i="2"/>
  <c r="BA63" i="2"/>
  <c r="BA64" i="2"/>
  <c r="BA65" i="2"/>
  <c r="BA66" i="2"/>
  <c r="BA67" i="2"/>
  <c r="BA68" i="2"/>
  <c r="BA69" i="2"/>
  <c r="BA70" i="2"/>
  <c r="BA71" i="2"/>
  <c r="BA72" i="2"/>
  <c r="BA73" i="2"/>
  <c r="BA74" i="2"/>
  <c r="BA75" i="2"/>
  <c r="BA76" i="2"/>
  <c r="BA77" i="2"/>
  <c r="BA78" i="2"/>
  <c r="BA79" i="2"/>
  <c r="BA80" i="2"/>
  <c r="BA81" i="2"/>
  <c r="BA82" i="2"/>
  <c r="BA83" i="2"/>
  <c r="BA84" i="2"/>
  <c r="BA85" i="2"/>
  <c r="BA86" i="2"/>
  <c r="BA87" i="2"/>
  <c r="BA88" i="2"/>
  <c r="BA89" i="2"/>
  <c r="BA90" i="2"/>
  <c r="BA91" i="2"/>
  <c r="BA92" i="2"/>
  <c r="BA93" i="2"/>
  <c r="BA94" i="2"/>
  <c r="BA95" i="2"/>
  <c r="BA96" i="2"/>
  <c r="BA97" i="2"/>
  <c r="BA98" i="2"/>
  <c r="BA99" i="2"/>
  <c r="BA100" i="2"/>
  <c r="BA101" i="2"/>
  <c r="BA102" i="2"/>
  <c r="BA103" i="2"/>
  <c r="BA104" i="2"/>
  <c r="BA105" i="2"/>
  <c r="BA106" i="2"/>
  <c r="BA107" i="2"/>
  <c r="BA61" i="5"/>
  <c r="BA61" i="6"/>
  <c r="BA61" i="2"/>
  <c r="BF62" i="5"/>
  <c r="BF63" i="5"/>
  <c r="BF64" i="5"/>
  <c r="BF65" i="5"/>
  <c r="BF66" i="5"/>
  <c r="BF67" i="5"/>
  <c r="BF68" i="5"/>
  <c r="BF69" i="5"/>
  <c r="BF70" i="5"/>
  <c r="BF71" i="5"/>
  <c r="BF72" i="5"/>
  <c r="BF73" i="5"/>
  <c r="BF74" i="5"/>
  <c r="BF75" i="5"/>
  <c r="BF76" i="5"/>
  <c r="BF77" i="5"/>
  <c r="BF78" i="5"/>
  <c r="BF79" i="5"/>
  <c r="BF80" i="5"/>
  <c r="BF81" i="5"/>
  <c r="BF82" i="5"/>
  <c r="BF83" i="5"/>
  <c r="BF84" i="5"/>
  <c r="BF85" i="5"/>
  <c r="BF86" i="5"/>
  <c r="BF87" i="5"/>
  <c r="BF88" i="5"/>
  <c r="BF89" i="5"/>
  <c r="BF90" i="5"/>
  <c r="BF91" i="5"/>
  <c r="BF92" i="5"/>
  <c r="BF93" i="5"/>
  <c r="BF94" i="5"/>
  <c r="BF95" i="5"/>
  <c r="BF96" i="5"/>
  <c r="BF97" i="5"/>
  <c r="BF98" i="5"/>
  <c r="BF99" i="5"/>
  <c r="BF100" i="5"/>
  <c r="BF101" i="5"/>
  <c r="BF102" i="5"/>
  <c r="BF103" i="5"/>
  <c r="BF104" i="5"/>
  <c r="BF105" i="5"/>
  <c r="BF106" i="5"/>
  <c r="BF107" i="5"/>
  <c r="BF62" i="6"/>
  <c r="BF63" i="6"/>
  <c r="BF64" i="6"/>
  <c r="BF65" i="6"/>
  <c r="BF66" i="6"/>
  <c r="BF67" i="6"/>
  <c r="BF68" i="6"/>
  <c r="BF69" i="6"/>
  <c r="BF70" i="6"/>
  <c r="BF71" i="6"/>
  <c r="BF72" i="6"/>
  <c r="BF73" i="6"/>
  <c r="BF74" i="6"/>
  <c r="BF75" i="6"/>
  <c r="BF76" i="6"/>
  <c r="BF77" i="6"/>
  <c r="BF78" i="6"/>
  <c r="BF79" i="6"/>
  <c r="BF80" i="6"/>
  <c r="BF81" i="6"/>
  <c r="BF82" i="6"/>
  <c r="BF83" i="6"/>
  <c r="BF84" i="6"/>
  <c r="BF85" i="6"/>
  <c r="BF86" i="6"/>
  <c r="BF87" i="6"/>
  <c r="BF88" i="6"/>
  <c r="BF89" i="6"/>
  <c r="BF90" i="6"/>
  <c r="BF91" i="6"/>
  <c r="BF92" i="6"/>
  <c r="BF93" i="6"/>
  <c r="BF94" i="6"/>
  <c r="BF95" i="6"/>
  <c r="BF96" i="6"/>
  <c r="BF97" i="6"/>
  <c r="BF98" i="6"/>
  <c r="BF99" i="6"/>
  <c r="BF100" i="6"/>
  <c r="BF101" i="6"/>
  <c r="BF102" i="6"/>
  <c r="BF103" i="6"/>
  <c r="BF104" i="6"/>
  <c r="BF105" i="6"/>
  <c r="BF106" i="6"/>
  <c r="BF107" i="6"/>
  <c r="BF62" i="2"/>
  <c r="BF63" i="2"/>
  <c r="BF64" i="2"/>
  <c r="BF65" i="2"/>
  <c r="BF66" i="2"/>
  <c r="BF67" i="2"/>
  <c r="BF68" i="2"/>
  <c r="BF69" i="2"/>
  <c r="BF70" i="2"/>
  <c r="BF71" i="2"/>
  <c r="BF72" i="2"/>
  <c r="BF73" i="2"/>
  <c r="BF74" i="2"/>
  <c r="BF75" i="2"/>
  <c r="BF76" i="2"/>
  <c r="BF77" i="2"/>
  <c r="BF78" i="2"/>
  <c r="BF79" i="2"/>
  <c r="BF80" i="2"/>
  <c r="BF81" i="2"/>
  <c r="BF82" i="2"/>
  <c r="BF83" i="2"/>
  <c r="BF84" i="2"/>
  <c r="BF85" i="2"/>
  <c r="BF86" i="2"/>
  <c r="BF87" i="2"/>
  <c r="BF88" i="2"/>
  <c r="BF89" i="2"/>
  <c r="BF90" i="2"/>
  <c r="BF91" i="2"/>
  <c r="BF92" i="2"/>
  <c r="BF93" i="2"/>
  <c r="BF94" i="2"/>
  <c r="BF95" i="2"/>
  <c r="BF96" i="2"/>
  <c r="BF97" i="2"/>
  <c r="BF98" i="2"/>
  <c r="BF99" i="2"/>
  <c r="BF100" i="2"/>
  <c r="BF101" i="2"/>
  <c r="BF102" i="2"/>
  <c r="BF103" i="2"/>
  <c r="BF104" i="2"/>
  <c r="BF105" i="2"/>
  <c r="BF106" i="2"/>
  <c r="BF107" i="2"/>
  <c r="BF61" i="5"/>
  <c r="BF61" i="6"/>
  <c r="BF61" i="2"/>
  <c r="BE62" i="5"/>
  <c r="BE63" i="5"/>
  <c r="BE64" i="5"/>
  <c r="BE65" i="5"/>
  <c r="BE66" i="5"/>
  <c r="BE67" i="5"/>
  <c r="BE68" i="5"/>
  <c r="BE69" i="5"/>
  <c r="BE70" i="5"/>
  <c r="BE71" i="5"/>
  <c r="BE72" i="5"/>
  <c r="BE73" i="5"/>
  <c r="BE74" i="5"/>
  <c r="BE75" i="5"/>
  <c r="BE76" i="5"/>
  <c r="BE77" i="5"/>
  <c r="BE78" i="5"/>
  <c r="BE79" i="5"/>
  <c r="BE80" i="5"/>
  <c r="BE81" i="5"/>
  <c r="BE82" i="5"/>
  <c r="BE83" i="5"/>
  <c r="BE84" i="5"/>
  <c r="BE85" i="5"/>
  <c r="BE86" i="5"/>
  <c r="BE87" i="5"/>
  <c r="BE88" i="5"/>
  <c r="BE89" i="5"/>
  <c r="BE90" i="5"/>
  <c r="BE91" i="5"/>
  <c r="BE92" i="5"/>
  <c r="BE93" i="5"/>
  <c r="BE94" i="5"/>
  <c r="BE95" i="5"/>
  <c r="BE96" i="5"/>
  <c r="BE97" i="5"/>
  <c r="BE98" i="5"/>
  <c r="BE99" i="5"/>
  <c r="BE100" i="5"/>
  <c r="BE101" i="5"/>
  <c r="BE102" i="5"/>
  <c r="BE103" i="5"/>
  <c r="BE104" i="5"/>
  <c r="BE105" i="5"/>
  <c r="BE106" i="5"/>
  <c r="BE107" i="5"/>
  <c r="BE62" i="6"/>
  <c r="BE63" i="6"/>
  <c r="BE64" i="6"/>
  <c r="BE65" i="6"/>
  <c r="BE66" i="6"/>
  <c r="BE67" i="6"/>
  <c r="BE68" i="6"/>
  <c r="BE69" i="6"/>
  <c r="BE70" i="6"/>
  <c r="BE71" i="6"/>
  <c r="BE72" i="6"/>
  <c r="BE73" i="6"/>
  <c r="BE74" i="6"/>
  <c r="BE75" i="6"/>
  <c r="BE76" i="6"/>
  <c r="BE77" i="6"/>
  <c r="BE78" i="6"/>
  <c r="BE79" i="6"/>
  <c r="BE80" i="6"/>
  <c r="BE81" i="6"/>
  <c r="BE82" i="6"/>
  <c r="BE83" i="6"/>
  <c r="BE84" i="6"/>
  <c r="BE85" i="6"/>
  <c r="BE86" i="6"/>
  <c r="BE87" i="6"/>
  <c r="BE88" i="6"/>
  <c r="BE89" i="6"/>
  <c r="BE90" i="6"/>
  <c r="BE91" i="6"/>
  <c r="BE92" i="6"/>
  <c r="BE93" i="6"/>
  <c r="BE94" i="6"/>
  <c r="BE95" i="6"/>
  <c r="BE96" i="6"/>
  <c r="BE97" i="6"/>
  <c r="BE98" i="6"/>
  <c r="BE99" i="6"/>
  <c r="BE100" i="6"/>
  <c r="BE101" i="6"/>
  <c r="BE102" i="6"/>
  <c r="BE103" i="6"/>
  <c r="BE104" i="6"/>
  <c r="BE105" i="6"/>
  <c r="BE106" i="6"/>
  <c r="BE107" i="6"/>
  <c r="BE62" i="2"/>
  <c r="BE63" i="2"/>
  <c r="BE64" i="2"/>
  <c r="BE65" i="2"/>
  <c r="BE66" i="2"/>
  <c r="BE67" i="2"/>
  <c r="BE68" i="2"/>
  <c r="BE69" i="2"/>
  <c r="BE70" i="2"/>
  <c r="BE71" i="2"/>
  <c r="BE72" i="2"/>
  <c r="BE73" i="2"/>
  <c r="BE74" i="2"/>
  <c r="BE75" i="2"/>
  <c r="BE76" i="2"/>
  <c r="BE77" i="2"/>
  <c r="BE78" i="2"/>
  <c r="BE79" i="2"/>
  <c r="BE80" i="2"/>
  <c r="BE81" i="2"/>
  <c r="BE82" i="2"/>
  <c r="BE83" i="2"/>
  <c r="BE84" i="2"/>
  <c r="BE85" i="2"/>
  <c r="BE86" i="2"/>
  <c r="BE87" i="2"/>
  <c r="BE88" i="2"/>
  <c r="BE89" i="2"/>
  <c r="BE90" i="2"/>
  <c r="BE91" i="2"/>
  <c r="BE92" i="2"/>
  <c r="BE93" i="2"/>
  <c r="BE94" i="2"/>
  <c r="BE95" i="2"/>
  <c r="BE96" i="2"/>
  <c r="BE97" i="2"/>
  <c r="BE98" i="2"/>
  <c r="BE99" i="2"/>
  <c r="BE100" i="2"/>
  <c r="BE101" i="2"/>
  <c r="BE102" i="2"/>
  <c r="BE103" i="2"/>
  <c r="BE104" i="2"/>
  <c r="BE105" i="2"/>
  <c r="BE106" i="2"/>
  <c r="BE107" i="2"/>
  <c r="BE61" i="5"/>
  <c r="BE61" i="6"/>
  <c r="BE61" i="2"/>
  <c r="AN6" i="5"/>
  <c r="BK6" i="5"/>
  <c r="T62" i="5"/>
  <c r="AG62" i="5"/>
  <c r="AQ62" i="5"/>
  <c r="AV62" i="5"/>
  <c r="AN7" i="5"/>
  <c r="BK7" i="5"/>
  <c r="T63" i="5"/>
  <c r="AG63" i="5"/>
  <c r="AQ63" i="5"/>
  <c r="AV63" i="5"/>
  <c r="AN8" i="5"/>
  <c r="T64" i="5"/>
  <c r="AG64" i="5"/>
  <c r="AQ64" i="5"/>
  <c r="AV64" i="5"/>
  <c r="AN9" i="5"/>
  <c r="BK9" i="5"/>
  <c r="T65" i="5"/>
  <c r="AG65" i="5"/>
  <c r="AQ65" i="5"/>
  <c r="AV65" i="5"/>
  <c r="AN10" i="5"/>
  <c r="BK10" i="5"/>
  <c r="T66" i="5"/>
  <c r="AG66" i="5"/>
  <c r="AQ66" i="5"/>
  <c r="AV66" i="5"/>
  <c r="AN11" i="5"/>
  <c r="BK11" i="5"/>
  <c r="T67" i="5"/>
  <c r="AG67" i="5"/>
  <c r="AQ67" i="5"/>
  <c r="AV67" i="5"/>
  <c r="AN12" i="5"/>
  <c r="BK12" i="5"/>
  <c r="T68" i="5"/>
  <c r="AG68" i="5"/>
  <c r="AQ68" i="5"/>
  <c r="AV68" i="5"/>
  <c r="AN13" i="5"/>
  <c r="BK13" i="5"/>
  <c r="T69" i="5"/>
  <c r="AG69" i="5"/>
  <c r="AQ69" i="5"/>
  <c r="AV69" i="5"/>
  <c r="AN14" i="5"/>
  <c r="BK14" i="5"/>
  <c r="T70" i="5"/>
  <c r="AG70" i="5"/>
  <c r="AQ70" i="5"/>
  <c r="AV70" i="5"/>
  <c r="AN15" i="5"/>
  <c r="BK15" i="5"/>
  <c r="T71" i="5"/>
  <c r="AG71" i="5"/>
  <c r="AQ71" i="5"/>
  <c r="AV71" i="5"/>
  <c r="AN16" i="5"/>
  <c r="T72" i="5"/>
  <c r="AG72" i="5"/>
  <c r="AQ72" i="5"/>
  <c r="AV72" i="5"/>
  <c r="AN17" i="5"/>
  <c r="BK17" i="5"/>
  <c r="T73" i="5"/>
  <c r="AG73" i="5"/>
  <c r="AQ73" i="5"/>
  <c r="AV73" i="5"/>
  <c r="AN18" i="5"/>
  <c r="BK18" i="5"/>
  <c r="T74" i="5"/>
  <c r="AG74" i="5"/>
  <c r="AQ74" i="5"/>
  <c r="AV74" i="5"/>
  <c r="AN19" i="5"/>
  <c r="BK19" i="5"/>
  <c r="T75" i="5"/>
  <c r="U75" i="5"/>
  <c r="W75" i="5" s="1"/>
  <c r="AG75" i="5"/>
  <c r="AQ75" i="5"/>
  <c r="AV75" i="5"/>
  <c r="AN20" i="5"/>
  <c r="BK20" i="5"/>
  <c r="T76" i="5"/>
  <c r="AG76" i="5"/>
  <c r="AQ76" i="5"/>
  <c r="AV76" i="5"/>
  <c r="AN21" i="5"/>
  <c r="BK21" i="5"/>
  <c r="T77" i="5"/>
  <c r="AG77" i="5"/>
  <c r="AQ77" i="5"/>
  <c r="AV77" i="5"/>
  <c r="AN22" i="5"/>
  <c r="BK22" i="5"/>
  <c r="T78" i="5"/>
  <c r="AG78" i="5"/>
  <c r="AQ78" i="5"/>
  <c r="AV78" i="5"/>
  <c r="AN23" i="5"/>
  <c r="BK23" i="5"/>
  <c r="T79" i="5"/>
  <c r="AG79" i="5"/>
  <c r="AQ79" i="5"/>
  <c r="AV79" i="5"/>
  <c r="AN24" i="5"/>
  <c r="T80" i="5"/>
  <c r="AG80" i="5"/>
  <c r="AQ80" i="5"/>
  <c r="AV80" i="5"/>
  <c r="AN25" i="5"/>
  <c r="BK25" i="5"/>
  <c r="T81" i="5"/>
  <c r="AG81" i="5"/>
  <c r="AQ81" i="5"/>
  <c r="AV81" i="5"/>
  <c r="AN26" i="5"/>
  <c r="BK26" i="5"/>
  <c r="U82" i="5" s="1"/>
  <c r="T82" i="5"/>
  <c r="AG82" i="5"/>
  <c r="AQ82" i="5"/>
  <c r="AV82" i="5"/>
  <c r="AN27" i="5"/>
  <c r="BK27" i="5"/>
  <c r="T83" i="5"/>
  <c r="AG83" i="5"/>
  <c r="AQ83" i="5"/>
  <c r="AV83" i="5"/>
  <c r="AN28" i="5"/>
  <c r="BK28" i="5"/>
  <c r="T84" i="5"/>
  <c r="AG84" i="5"/>
  <c r="AQ84" i="5"/>
  <c r="AV84" i="5"/>
  <c r="AN29" i="5"/>
  <c r="BK29" i="5"/>
  <c r="T85" i="5"/>
  <c r="AG85" i="5"/>
  <c r="AQ85" i="5"/>
  <c r="AV85" i="5"/>
  <c r="AN30" i="5"/>
  <c r="BK30" i="5"/>
  <c r="U86" i="5" s="1"/>
  <c r="T86" i="5"/>
  <c r="AG86" i="5"/>
  <c r="AQ86" i="5"/>
  <c r="AV86" i="5"/>
  <c r="AN31" i="5"/>
  <c r="BK31" i="5"/>
  <c r="T87" i="5"/>
  <c r="U87" i="5"/>
  <c r="AG87" i="5"/>
  <c r="AQ87" i="5"/>
  <c r="AV87" i="5"/>
  <c r="AN32" i="5"/>
  <c r="T88" i="5"/>
  <c r="AG88" i="5"/>
  <c r="AQ88" i="5"/>
  <c r="AV88" i="5"/>
  <c r="AN33" i="5"/>
  <c r="BK33" i="5"/>
  <c r="T89" i="5"/>
  <c r="AG89" i="5"/>
  <c r="AQ89" i="5"/>
  <c r="AV89" i="5"/>
  <c r="AN34" i="5"/>
  <c r="BK34" i="5"/>
  <c r="U90" i="5" s="1"/>
  <c r="W90" i="5" s="1"/>
  <c r="T90" i="5"/>
  <c r="AG90" i="5"/>
  <c r="AQ90" i="5"/>
  <c r="AV90" i="5"/>
  <c r="AN35" i="5"/>
  <c r="BK35" i="5"/>
  <c r="T91" i="5"/>
  <c r="U91" i="5"/>
  <c r="W91" i="5" s="1"/>
  <c r="AG91" i="5"/>
  <c r="AQ91" i="5"/>
  <c r="AV91" i="5"/>
  <c r="AN36" i="5"/>
  <c r="BK36" i="5"/>
  <c r="T92" i="5"/>
  <c r="AG92" i="5"/>
  <c r="AQ92" i="5"/>
  <c r="AV92" i="5"/>
  <c r="AN37" i="5"/>
  <c r="BK37" i="5"/>
  <c r="T93" i="5"/>
  <c r="AG93" i="5"/>
  <c r="AQ93" i="5"/>
  <c r="AV93" i="5"/>
  <c r="AN38" i="5"/>
  <c r="BK38" i="5"/>
  <c r="T94" i="5"/>
  <c r="U94" i="5" s="1"/>
  <c r="W94" i="5" s="1"/>
  <c r="AG94" i="5"/>
  <c r="AQ94" i="5"/>
  <c r="AV94" i="5"/>
  <c r="AN39" i="5"/>
  <c r="BK39" i="5"/>
  <c r="U95" i="5" s="1"/>
  <c r="T95" i="5"/>
  <c r="AG95" i="5"/>
  <c r="AQ95" i="5"/>
  <c r="AV95" i="5"/>
  <c r="AN40" i="5"/>
  <c r="T96" i="5"/>
  <c r="AG96" i="5"/>
  <c r="AQ96" i="5"/>
  <c r="AV96" i="5"/>
  <c r="AN41" i="5"/>
  <c r="BK41" i="5"/>
  <c r="T97" i="5"/>
  <c r="AG97" i="5"/>
  <c r="AQ97" i="5"/>
  <c r="AV97" i="5"/>
  <c r="AN42" i="5"/>
  <c r="BK42" i="5"/>
  <c r="T98" i="5"/>
  <c r="AG98" i="5"/>
  <c r="AQ98" i="5"/>
  <c r="AV98" i="5"/>
  <c r="AN43" i="5"/>
  <c r="BK43" i="5"/>
  <c r="T99" i="5"/>
  <c r="AG99" i="5"/>
  <c r="AQ99" i="5"/>
  <c r="AV99" i="5"/>
  <c r="AN44" i="5"/>
  <c r="BK44" i="5"/>
  <c r="T100" i="5"/>
  <c r="AG100" i="5"/>
  <c r="AQ100" i="5"/>
  <c r="AV100" i="5"/>
  <c r="AN45" i="5"/>
  <c r="BK45" i="5"/>
  <c r="T101" i="5"/>
  <c r="AG101" i="5"/>
  <c r="AQ101" i="5"/>
  <c r="AV101" i="5"/>
  <c r="AN46" i="5"/>
  <c r="BK46" i="5"/>
  <c r="T102" i="5"/>
  <c r="AG102" i="5"/>
  <c r="AQ102" i="5"/>
  <c r="AV102" i="5"/>
  <c r="AN47" i="5"/>
  <c r="BK47" i="5"/>
  <c r="T103" i="5"/>
  <c r="AG103" i="5"/>
  <c r="AQ103" i="5"/>
  <c r="AV103" i="5"/>
  <c r="AN48" i="5"/>
  <c r="T104" i="5"/>
  <c r="AG104" i="5"/>
  <c r="AQ104" i="5"/>
  <c r="AV104" i="5"/>
  <c r="AN49" i="5"/>
  <c r="BK49" i="5"/>
  <c r="T105" i="5"/>
  <c r="AG105" i="5"/>
  <c r="AQ105" i="5"/>
  <c r="AV105" i="5"/>
  <c r="AN50" i="5"/>
  <c r="BK50" i="5"/>
  <c r="U106" i="5" s="1"/>
  <c r="T106" i="5"/>
  <c r="AG106" i="5"/>
  <c r="AQ106" i="5"/>
  <c r="AV106" i="5"/>
  <c r="AN51" i="5"/>
  <c r="BK51" i="5"/>
  <c r="T107" i="5"/>
  <c r="AG107" i="5"/>
  <c r="AQ107" i="5"/>
  <c r="AV107" i="5"/>
  <c r="BK6" i="6"/>
  <c r="T62" i="6"/>
  <c r="AG62" i="6"/>
  <c r="AQ62" i="6"/>
  <c r="AV62" i="6"/>
  <c r="AN7" i="6"/>
  <c r="BK7" i="6"/>
  <c r="T63" i="6"/>
  <c r="AG63" i="6"/>
  <c r="AQ63" i="6"/>
  <c r="AV63" i="6"/>
  <c r="AN8" i="6"/>
  <c r="BK8" i="6"/>
  <c r="T64" i="6"/>
  <c r="AG64" i="6"/>
  <c r="AQ64" i="6"/>
  <c r="AV64" i="6"/>
  <c r="AN9" i="6"/>
  <c r="BK9" i="6"/>
  <c r="T65" i="6"/>
  <c r="AG65" i="6"/>
  <c r="AQ65" i="6"/>
  <c r="AV65" i="6"/>
  <c r="AN10" i="6"/>
  <c r="BK10" i="6"/>
  <c r="T66" i="6"/>
  <c r="AG66" i="6"/>
  <c r="AQ66" i="6"/>
  <c r="AV66" i="6"/>
  <c r="AN11" i="6"/>
  <c r="BK11" i="6"/>
  <c r="T67" i="6"/>
  <c r="U67" i="6" s="1"/>
  <c r="AG67" i="6"/>
  <c r="AQ67" i="6"/>
  <c r="AV67" i="6"/>
  <c r="T68" i="6"/>
  <c r="AG68" i="6"/>
  <c r="AQ68" i="6"/>
  <c r="AV68" i="6"/>
  <c r="AN13" i="6"/>
  <c r="BK13" i="6"/>
  <c r="T69" i="6"/>
  <c r="AG69" i="6"/>
  <c r="AQ69" i="6"/>
  <c r="AV69" i="6"/>
  <c r="AN14" i="6"/>
  <c r="BK14" i="6"/>
  <c r="T70" i="6"/>
  <c r="AG70" i="6"/>
  <c r="AQ70" i="6"/>
  <c r="AV70" i="6"/>
  <c r="AN15" i="6"/>
  <c r="BK15" i="6"/>
  <c r="T71" i="6"/>
  <c r="AG71" i="6"/>
  <c r="AQ71" i="6"/>
  <c r="AV71" i="6"/>
  <c r="AN16" i="6"/>
  <c r="BK16" i="6"/>
  <c r="T72" i="6"/>
  <c r="AG72" i="6"/>
  <c r="AQ72" i="6"/>
  <c r="AV72" i="6"/>
  <c r="AN17" i="6"/>
  <c r="BK17" i="6"/>
  <c r="T73" i="6"/>
  <c r="AG73" i="6"/>
  <c r="AQ73" i="6"/>
  <c r="AV73" i="6"/>
  <c r="AN18" i="6"/>
  <c r="BK18" i="6"/>
  <c r="T74" i="6"/>
  <c r="AG74" i="6"/>
  <c r="AQ74" i="6"/>
  <c r="AV74" i="6"/>
  <c r="AN19" i="6"/>
  <c r="BK19" i="6"/>
  <c r="T75" i="6"/>
  <c r="AG75" i="6"/>
  <c r="AQ75" i="6"/>
  <c r="AV75" i="6"/>
  <c r="T76" i="6"/>
  <c r="AG76" i="6"/>
  <c r="AQ76" i="6"/>
  <c r="AV76" i="6"/>
  <c r="AN21" i="6"/>
  <c r="BK21" i="6"/>
  <c r="T77" i="6"/>
  <c r="AG77" i="6"/>
  <c r="AQ77" i="6"/>
  <c r="AV77" i="6"/>
  <c r="AN22" i="6"/>
  <c r="BK22" i="6"/>
  <c r="T78" i="6"/>
  <c r="AG78" i="6"/>
  <c r="AQ78" i="6"/>
  <c r="AV78" i="6"/>
  <c r="AN23" i="6"/>
  <c r="BK23" i="6"/>
  <c r="T79" i="6"/>
  <c r="AG79" i="6"/>
  <c r="AQ79" i="6"/>
  <c r="AV79" i="6"/>
  <c r="AN24" i="6"/>
  <c r="BK24" i="6"/>
  <c r="T80" i="6"/>
  <c r="AG80" i="6"/>
  <c r="AQ80" i="6"/>
  <c r="AV80" i="6"/>
  <c r="AN25" i="6"/>
  <c r="BK25" i="6"/>
  <c r="T81" i="6"/>
  <c r="AG81" i="6"/>
  <c r="AQ81" i="6"/>
  <c r="AV81" i="6"/>
  <c r="AN26" i="6"/>
  <c r="BK26" i="6"/>
  <c r="T82" i="6"/>
  <c r="AG82" i="6"/>
  <c r="AQ82" i="6"/>
  <c r="AV82" i="6"/>
  <c r="AN27" i="6"/>
  <c r="BK27" i="6"/>
  <c r="T83" i="6"/>
  <c r="U83" i="6" s="1"/>
  <c r="AG83" i="6"/>
  <c r="AQ83" i="6"/>
  <c r="AV83" i="6"/>
  <c r="T84" i="6"/>
  <c r="AG84" i="6"/>
  <c r="AQ84" i="6"/>
  <c r="AV84" i="6"/>
  <c r="AN29" i="6"/>
  <c r="BK29" i="6"/>
  <c r="T85" i="6"/>
  <c r="AG85" i="6"/>
  <c r="AQ85" i="6"/>
  <c r="AV85" i="6"/>
  <c r="AN30" i="6"/>
  <c r="BK30" i="6"/>
  <c r="T86" i="6"/>
  <c r="AG86" i="6"/>
  <c r="AQ86" i="6"/>
  <c r="AV86" i="6"/>
  <c r="AN31" i="6"/>
  <c r="BK31" i="6"/>
  <c r="T87" i="6"/>
  <c r="U87" i="6" s="1"/>
  <c r="AG87" i="6"/>
  <c r="AQ87" i="6"/>
  <c r="AV87" i="6"/>
  <c r="AN32" i="6"/>
  <c r="BK32" i="6"/>
  <c r="T88" i="6"/>
  <c r="U88" i="6" s="1"/>
  <c r="AG88" i="6"/>
  <c r="AQ88" i="6"/>
  <c r="AV88" i="6"/>
  <c r="AN33" i="6"/>
  <c r="BK33" i="6"/>
  <c r="T89" i="6"/>
  <c r="AG89" i="6"/>
  <c r="AQ89" i="6"/>
  <c r="AV89" i="6"/>
  <c r="AN34" i="6"/>
  <c r="BK34" i="6"/>
  <c r="T90" i="6"/>
  <c r="AG90" i="6"/>
  <c r="AQ90" i="6"/>
  <c r="AV90" i="6"/>
  <c r="AN35" i="6"/>
  <c r="BK35" i="6"/>
  <c r="U91" i="6" s="1"/>
  <c r="T91" i="6"/>
  <c r="AG91" i="6"/>
  <c r="AQ91" i="6"/>
  <c r="AV91" i="6"/>
  <c r="BK36" i="6"/>
  <c r="T92" i="6"/>
  <c r="AG92" i="6"/>
  <c r="AQ92" i="6"/>
  <c r="AV92" i="6"/>
  <c r="AN37" i="6"/>
  <c r="BK37" i="6"/>
  <c r="T93" i="6"/>
  <c r="AG93" i="6"/>
  <c r="AQ93" i="6"/>
  <c r="AV93" i="6"/>
  <c r="AN38" i="6"/>
  <c r="BK38" i="6"/>
  <c r="T94" i="6"/>
  <c r="U94" i="6" s="1"/>
  <c r="AG94" i="6"/>
  <c r="AQ94" i="6"/>
  <c r="AV94" i="6"/>
  <c r="AN39" i="6"/>
  <c r="BK39" i="6"/>
  <c r="U95" i="6" s="1"/>
  <c r="T95" i="6"/>
  <c r="AG95" i="6"/>
  <c r="AQ95" i="6"/>
  <c r="AV95" i="6"/>
  <c r="AN40" i="6"/>
  <c r="BK40" i="6"/>
  <c r="U96" i="6" s="1"/>
  <c r="T96" i="6"/>
  <c r="AG96" i="6"/>
  <c r="AQ96" i="6"/>
  <c r="AV96" i="6"/>
  <c r="AN41" i="6"/>
  <c r="BK41" i="6"/>
  <c r="T97" i="6"/>
  <c r="AG97" i="6"/>
  <c r="AQ97" i="6"/>
  <c r="AV97" i="6"/>
  <c r="AN42" i="6"/>
  <c r="BK42" i="6"/>
  <c r="T98" i="6"/>
  <c r="AG98" i="6"/>
  <c r="AQ98" i="6"/>
  <c r="AV98" i="6"/>
  <c r="AN43" i="6"/>
  <c r="BK43" i="6"/>
  <c r="U99" i="6" s="1"/>
  <c r="T99" i="6"/>
  <c r="AG99" i="6"/>
  <c r="AQ99" i="6"/>
  <c r="AV99" i="6"/>
  <c r="T100" i="6"/>
  <c r="AG100" i="6"/>
  <c r="AQ100" i="6"/>
  <c r="AV100" i="6"/>
  <c r="AN45" i="6"/>
  <c r="BK45" i="6"/>
  <c r="T101" i="6"/>
  <c r="AG101" i="6"/>
  <c r="AQ101" i="6"/>
  <c r="AV101" i="6"/>
  <c r="AN46" i="6"/>
  <c r="BK46" i="6"/>
  <c r="U102" i="6" s="1"/>
  <c r="T102" i="6"/>
  <c r="AG102" i="6"/>
  <c r="AQ102" i="6"/>
  <c r="AV102" i="6"/>
  <c r="AN47" i="6"/>
  <c r="BK47" i="6"/>
  <c r="T103" i="6"/>
  <c r="U103" i="6"/>
  <c r="AG103" i="6"/>
  <c r="AQ103" i="6"/>
  <c r="AV103" i="6"/>
  <c r="AN48" i="6"/>
  <c r="BK48" i="6"/>
  <c r="T104" i="6"/>
  <c r="AG104" i="6"/>
  <c r="AQ104" i="6"/>
  <c r="AV104" i="6"/>
  <c r="AN49" i="6"/>
  <c r="BK49" i="6"/>
  <c r="T105" i="6"/>
  <c r="AG105" i="6"/>
  <c r="AQ105" i="6"/>
  <c r="AV105" i="6"/>
  <c r="AN50" i="6"/>
  <c r="BK50" i="6"/>
  <c r="T106" i="6"/>
  <c r="AG106" i="6"/>
  <c r="AQ106" i="6"/>
  <c r="AV106" i="6"/>
  <c r="AN51" i="6"/>
  <c r="BK51" i="6"/>
  <c r="T107" i="6"/>
  <c r="AG107" i="6"/>
  <c r="AQ107" i="6"/>
  <c r="AV107" i="6"/>
  <c r="AN6" i="2"/>
  <c r="BK6" i="2"/>
  <c r="T62" i="2"/>
  <c r="AG62" i="2"/>
  <c r="AQ62" i="2"/>
  <c r="AV62" i="2"/>
  <c r="AN7" i="2"/>
  <c r="BK7" i="2"/>
  <c r="T63" i="2"/>
  <c r="AG63" i="2"/>
  <c r="AQ63" i="2"/>
  <c r="AV63" i="2"/>
  <c r="AN8" i="2"/>
  <c r="BK8" i="2"/>
  <c r="T64" i="2"/>
  <c r="AG64" i="2"/>
  <c r="AQ64" i="2"/>
  <c r="AV64" i="2"/>
  <c r="AN9" i="2"/>
  <c r="BK9" i="2"/>
  <c r="T65" i="2"/>
  <c r="U65" i="2" s="1"/>
  <c r="AG65" i="2"/>
  <c r="AQ65" i="2"/>
  <c r="AV65" i="2"/>
  <c r="BK10" i="2"/>
  <c r="T66" i="2"/>
  <c r="AG66" i="2"/>
  <c r="AQ66" i="2"/>
  <c r="AV66" i="2"/>
  <c r="AN11" i="2"/>
  <c r="BK11" i="2"/>
  <c r="T67" i="2"/>
  <c r="AG67" i="2"/>
  <c r="AQ67" i="2"/>
  <c r="AV67" i="2"/>
  <c r="AN12" i="2"/>
  <c r="BK12" i="2"/>
  <c r="T68" i="2"/>
  <c r="AG68" i="2"/>
  <c r="AQ68" i="2"/>
  <c r="AV68" i="2"/>
  <c r="AN13" i="2"/>
  <c r="BK13" i="2"/>
  <c r="T69" i="2"/>
  <c r="AG69" i="2"/>
  <c r="AQ69" i="2"/>
  <c r="AV69" i="2"/>
  <c r="AN14" i="2"/>
  <c r="BK14" i="2"/>
  <c r="T70" i="2"/>
  <c r="AG70" i="2"/>
  <c r="AQ70" i="2"/>
  <c r="AV70" i="2"/>
  <c r="AN15" i="2"/>
  <c r="BK15" i="2"/>
  <c r="T71" i="2"/>
  <c r="AG71" i="2"/>
  <c r="AQ71" i="2"/>
  <c r="AV71" i="2"/>
  <c r="AN16" i="2"/>
  <c r="BK16" i="2"/>
  <c r="T72" i="2"/>
  <c r="U72" i="2" s="1"/>
  <c r="AG72" i="2"/>
  <c r="AQ72" i="2"/>
  <c r="AV72" i="2"/>
  <c r="AN17" i="2"/>
  <c r="BK17" i="2"/>
  <c r="T73" i="2"/>
  <c r="AG73" i="2"/>
  <c r="AQ73" i="2"/>
  <c r="AV73" i="2"/>
  <c r="BK18" i="2"/>
  <c r="T74" i="2"/>
  <c r="AG74" i="2"/>
  <c r="AQ74" i="2"/>
  <c r="AV74" i="2"/>
  <c r="AN19" i="2"/>
  <c r="BK19" i="2"/>
  <c r="T75" i="2"/>
  <c r="AG75" i="2"/>
  <c r="AQ75" i="2"/>
  <c r="AV75" i="2"/>
  <c r="AN20" i="2"/>
  <c r="BK20" i="2"/>
  <c r="T76" i="2"/>
  <c r="AG76" i="2"/>
  <c r="AQ76" i="2"/>
  <c r="AV76" i="2"/>
  <c r="AN21" i="2"/>
  <c r="BK21" i="2"/>
  <c r="T77" i="2"/>
  <c r="AG77" i="2"/>
  <c r="AQ77" i="2"/>
  <c r="AV77" i="2"/>
  <c r="AN22" i="2"/>
  <c r="BK22" i="2"/>
  <c r="T78" i="2"/>
  <c r="U78" i="2" s="1"/>
  <c r="AG78" i="2"/>
  <c r="AQ78" i="2"/>
  <c r="AV78" i="2"/>
  <c r="AN23" i="2"/>
  <c r="BK23" i="2"/>
  <c r="T79" i="2"/>
  <c r="U79" i="2" s="1"/>
  <c r="AG79" i="2"/>
  <c r="AQ79" i="2"/>
  <c r="AV79" i="2"/>
  <c r="AN24" i="2"/>
  <c r="BK24" i="2"/>
  <c r="T80" i="2"/>
  <c r="AG80" i="2"/>
  <c r="AQ80" i="2"/>
  <c r="AV80" i="2"/>
  <c r="AN25" i="2"/>
  <c r="BK25" i="2"/>
  <c r="T81" i="2"/>
  <c r="AG81" i="2"/>
  <c r="AQ81" i="2"/>
  <c r="AV81" i="2"/>
  <c r="BK26" i="2"/>
  <c r="T82" i="2"/>
  <c r="AG82" i="2"/>
  <c r="AQ82" i="2"/>
  <c r="AV82" i="2"/>
  <c r="AN27" i="2"/>
  <c r="BK27" i="2"/>
  <c r="T83" i="2"/>
  <c r="AG83" i="2"/>
  <c r="AQ83" i="2"/>
  <c r="AV83" i="2"/>
  <c r="AN28" i="2"/>
  <c r="BK28" i="2"/>
  <c r="U84" i="2" s="1"/>
  <c r="T84" i="2"/>
  <c r="AG84" i="2"/>
  <c r="AQ84" i="2"/>
  <c r="AV84" i="2"/>
  <c r="AN29" i="2"/>
  <c r="BK29" i="2"/>
  <c r="T85" i="2"/>
  <c r="AG85" i="2"/>
  <c r="AQ85" i="2"/>
  <c r="AV85" i="2"/>
  <c r="AN30" i="2"/>
  <c r="BK30" i="2"/>
  <c r="T86" i="2"/>
  <c r="AG86" i="2"/>
  <c r="AQ86" i="2"/>
  <c r="AV86" i="2"/>
  <c r="AN31" i="2"/>
  <c r="BK31" i="2"/>
  <c r="T87" i="2"/>
  <c r="AG87" i="2"/>
  <c r="AQ87" i="2"/>
  <c r="AV87" i="2"/>
  <c r="AN32" i="2"/>
  <c r="BK32" i="2"/>
  <c r="U88" i="2" s="1"/>
  <c r="T88" i="2"/>
  <c r="AG88" i="2"/>
  <c r="AQ88" i="2"/>
  <c r="AV88" i="2"/>
  <c r="AN33" i="2"/>
  <c r="BK33" i="2"/>
  <c r="T89" i="2"/>
  <c r="AG89" i="2"/>
  <c r="AQ89" i="2"/>
  <c r="AV89" i="2"/>
  <c r="BK34" i="2"/>
  <c r="T90" i="2"/>
  <c r="AG90" i="2"/>
  <c r="AQ90" i="2"/>
  <c r="AV90" i="2"/>
  <c r="AN35" i="2"/>
  <c r="BK35" i="2"/>
  <c r="T91" i="2"/>
  <c r="AG91" i="2"/>
  <c r="AQ91" i="2"/>
  <c r="AV91" i="2"/>
  <c r="AN36" i="2"/>
  <c r="BK36" i="2"/>
  <c r="T92" i="2"/>
  <c r="AG92" i="2"/>
  <c r="AQ92" i="2"/>
  <c r="AV92" i="2"/>
  <c r="AN37" i="2"/>
  <c r="BK37" i="2"/>
  <c r="T93" i="2"/>
  <c r="AG93" i="2"/>
  <c r="AQ93" i="2"/>
  <c r="AV93" i="2"/>
  <c r="AN38" i="2"/>
  <c r="BK38" i="2"/>
  <c r="T94" i="2"/>
  <c r="AG94" i="2"/>
  <c r="AQ94" i="2"/>
  <c r="AV94" i="2"/>
  <c r="AN39" i="2"/>
  <c r="BK39" i="2"/>
  <c r="T95" i="2"/>
  <c r="AG95" i="2"/>
  <c r="AQ95" i="2"/>
  <c r="AV95" i="2"/>
  <c r="AN40" i="2"/>
  <c r="BK40" i="2"/>
  <c r="T96" i="2"/>
  <c r="AG96" i="2"/>
  <c r="AQ96" i="2"/>
  <c r="AV96" i="2"/>
  <c r="AN41" i="2"/>
  <c r="BK41" i="2"/>
  <c r="T97" i="2"/>
  <c r="AG97" i="2"/>
  <c r="AQ97" i="2"/>
  <c r="AV97" i="2"/>
  <c r="BK42" i="2"/>
  <c r="U98" i="2" s="1"/>
  <c r="T98" i="2"/>
  <c r="AG98" i="2"/>
  <c r="AQ98" i="2"/>
  <c r="AV98" i="2"/>
  <c r="AN43" i="2"/>
  <c r="BK43" i="2"/>
  <c r="BM43" i="2" s="1"/>
  <c r="J99" i="2" s="1"/>
  <c r="T99" i="2"/>
  <c r="AG99" i="2"/>
  <c r="AQ99" i="2"/>
  <c r="AV99" i="2"/>
  <c r="AN44" i="2"/>
  <c r="BK44" i="2"/>
  <c r="U100" i="2" s="1"/>
  <c r="T100" i="2"/>
  <c r="AG100" i="2"/>
  <c r="AQ100" i="2"/>
  <c r="AV100" i="2"/>
  <c r="AN45" i="2"/>
  <c r="AP45" i="2" s="1"/>
  <c r="BK45" i="2"/>
  <c r="T101" i="2"/>
  <c r="AG101" i="2"/>
  <c r="AQ101" i="2"/>
  <c r="AV101" i="2"/>
  <c r="AN46" i="2"/>
  <c r="BM46" i="2" s="1"/>
  <c r="J102" i="2" s="1"/>
  <c r="BK46" i="2"/>
  <c r="T102" i="2"/>
  <c r="AG102" i="2"/>
  <c r="AQ102" i="2"/>
  <c r="AV102" i="2"/>
  <c r="AN47" i="2"/>
  <c r="BK47" i="2"/>
  <c r="U103" i="2" s="1"/>
  <c r="T103" i="2"/>
  <c r="AG103" i="2"/>
  <c r="AQ103" i="2"/>
  <c r="AV103" i="2"/>
  <c r="AN48" i="2"/>
  <c r="BK48" i="2"/>
  <c r="U104" i="2" s="1"/>
  <c r="T104" i="2"/>
  <c r="AG104" i="2"/>
  <c r="AQ104" i="2"/>
  <c r="AV104" i="2"/>
  <c r="AN49" i="2"/>
  <c r="BK49" i="2"/>
  <c r="T105" i="2"/>
  <c r="AG105" i="2"/>
  <c r="AQ105" i="2"/>
  <c r="AV105" i="2"/>
  <c r="AN50" i="2"/>
  <c r="BK50" i="2"/>
  <c r="T106" i="2"/>
  <c r="AG106" i="2"/>
  <c r="AQ106" i="2"/>
  <c r="AV106" i="2"/>
  <c r="AN51" i="2"/>
  <c r="BK51" i="2"/>
  <c r="U107" i="2" s="1"/>
  <c r="T107" i="2"/>
  <c r="AG107" i="2"/>
  <c r="AQ107" i="2"/>
  <c r="AV107" i="2"/>
  <c r="AN5" i="5"/>
  <c r="BK5" i="5"/>
  <c r="T61" i="5"/>
  <c r="AG61" i="5"/>
  <c r="AQ61" i="5"/>
  <c r="AV61" i="5"/>
  <c r="AN5" i="6"/>
  <c r="BK5" i="6"/>
  <c r="T61" i="6"/>
  <c r="AG61" i="6"/>
  <c r="AQ61" i="6"/>
  <c r="AV61" i="6"/>
  <c r="AN5" i="2"/>
  <c r="BK5" i="2"/>
  <c r="T61" i="2"/>
  <c r="AG61" i="2"/>
  <c r="AQ61" i="2"/>
  <c r="AV61" i="2"/>
  <c r="BM50" i="5"/>
  <c r="BM49" i="5"/>
  <c r="BM47" i="5"/>
  <c r="BM46" i="5"/>
  <c r="BM45" i="5"/>
  <c r="BM44" i="5"/>
  <c r="BM43" i="5"/>
  <c r="BM42" i="5"/>
  <c r="BM39" i="5"/>
  <c r="BM38" i="5"/>
  <c r="BM37" i="5"/>
  <c r="BM36" i="5"/>
  <c r="BM35" i="5"/>
  <c r="BM34" i="5"/>
  <c r="BM33" i="5"/>
  <c r="BM31" i="5"/>
  <c r="BM30" i="5"/>
  <c r="BM29" i="5"/>
  <c r="BM28" i="5"/>
  <c r="BM27" i="5"/>
  <c r="BM25" i="5"/>
  <c r="BM23" i="5"/>
  <c r="BM22" i="5"/>
  <c r="BM21" i="5"/>
  <c r="BM20" i="5"/>
  <c r="BM19" i="5"/>
  <c r="BM18" i="5"/>
  <c r="BM17" i="5"/>
  <c r="BM15" i="5"/>
  <c r="BM13" i="5"/>
  <c r="BM12" i="5"/>
  <c r="BM11" i="5"/>
  <c r="BM10" i="5"/>
  <c r="BM9" i="5"/>
  <c r="BM7" i="5"/>
  <c r="BM49" i="6"/>
  <c r="J105" i="6" s="1"/>
  <c r="BM48" i="6"/>
  <c r="J104" i="6" s="1"/>
  <c r="BM47" i="6"/>
  <c r="BM46" i="6"/>
  <c r="J102" i="6" s="1"/>
  <c r="BM45" i="6"/>
  <c r="BM43" i="6"/>
  <c r="BM42" i="6"/>
  <c r="J98" i="6" s="1"/>
  <c r="BM40" i="6"/>
  <c r="J96" i="6" s="1"/>
  <c r="BM39" i="6"/>
  <c r="BM38" i="6"/>
  <c r="J94" i="6" s="1"/>
  <c r="BM37" i="6"/>
  <c r="BM34" i="6"/>
  <c r="BM33" i="6"/>
  <c r="J89" i="6" s="1"/>
  <c r="BM32" i="6"/>
  <c r="J88" i="6" s="1"/>
  <c r="BM31" i="6"/>
  <c r="BM30" i="6"/>
  <c r="J86" i="6" s="1"/>
  <c r="BM29" i="6"/>
  <c r="BM26" i="6"/>
  <c r="BM25" i="6"/>
  <c r="J81" i="6" s="1"/>
  <c r="BM24" i="6"/>
  <c r="BM23" i="6"/>
  <c r="BM22" i="6"/>
  <c r="J78" i="6" s="1"/>
  <c r="BM21" i="6"/>
  <c r="BM19" i="6"/>
  <c r="BM18" i="6"/>
  <c r="BM17" i="6"/>
  <c r="J73" i="6" s="1"/>
  <c r="BM16" i="6"/>
  <c r="J72" i="6" s="1"/>
  <c r="BM15" i="6"/>
  <c r="BM14" i="6"/>
  <c r="J70" i="6" s="1"/>
  <c r="BM11" i="6"/>
  <c r="J67" i="6" s="1"/>
  <c r="BM10" i="6"/>
  <c r="BM9" i="6"/>
  <c r="J65" i="6" s="1"/>
  <c r="BM7" i="6"/>
  <c r="BM41" i="2"/>
  <c r="J97" i="2" s="1"/>
  <c r="BM37" i="2"/>
  <c r="BM36" i="2"/>
  <c r="BM35" i="2"/>
  <c r="BM33" i="2"/>
  <c r="BM31" i="2"/>
  <c r="J87" i="2" s="1"/>
  <c r="BM29" i="2"/>
  <c r="BM28" i="2"/>
  <c r="BM27" i="2"/>
  <c r="BM25" i="2"/>
  <c r="BM23" i="2"/>
  <c r="J79" i="2" s="1"/>
  <c r="BM21" i="2"/>
  <c r="BM20" i="2"/>
  <c r="BM19" i="2"/>
  <c r="BM17" i="2"/>
  <c r="BM16" i="2"/>
  <c r="BM15" i="2"/>
  <c r="J71" i="2" s="1"/>
  <c r="BM14" i="2"/>
  <c r="BM13" i="2"/>
  <c r="BM12" i="2"/>
  <c r="BM11" i="2"/>
  <c r="BM9" i="2"/>
  <c r="BM7" i="2"/>
  <c r="BM6" i="2"/>
  <c r="J62" i="2" s="1"/>
  <c r="BM5" i="5"/>
  <c r="BM5" i="2"/>
  <c r="AP48" i="2"/>
  <c r="AP43" i="2"/>
  <c r="AP39" i="2"/>
  <c r="AP37" i="2"/>
  <c r="AP36" i="2"/>
  <c r="AP35" i="2"/>
  <c r="AP32" i="2"/>
  <c r="AP31" i="2"/>
  <c r="AP30" i="2"/>
  <c r="AP29" i="2"/>
  <c r="AP28" i="2"/>
  <c r="AP27" i="2"/>
  <c r="AP24" i="2"/>
  <c r="AP23" i="2"/>
  <c r="AP21" i="2"/>
  <c r="AP20" i="2"/>
  <c r="AP19" i="2"/>
  <c r="AP16" i="2"/>
  <c r="AP15" i="2"/>
  <c r="AP14" i="2"/>
  <c r="AP13" i="2"/>
  <c r="AP12" i="2"/>
  <c r="AP11" i="2"/>
  <c r="AP9" i="2"/>
  <c r="AP7" i="2"/>
  <c r="AP6" i="2"/>
  <c r="AP48" i="6"/>
  <c r="AP47" i="6"/>
  <c r="AP45" i="6"/>
  <c r="AP43" i="6"/>
  <c r="AP42" i="6"/>
  <c r="AP40" i="6"/>
  <c r="AP39" i="6"/>
  <c r="AP37" i="6"/>
  <c r="AP34" i="6"/>
  <c r="AP32" i="6"/>
  <c r="AP31" i="6"/>
  <c r="AP29" i="6"/>
  <c r="AP27" i="6"/>
  <c r="AP26" i="6"/>
  <c r="AP24" i="6"/>
  <c r="AP23" i="6"/>
  <c r="AP21" i="6"/>
  <c r="AP19" i="6"/>
  <c r="AP18" i="6"/>
  <c r="AP16" i="6"/>
  <c r="AP15" i="6"/>
  <c r="AP11" i="6"/>
  <c r="AP10" i="6"/>
  <c r="AP8" i="6"/>
  <c r="AP7" i="6"/>
  <c r="AP51" i="5"/>
  <c r="AP50" i="5"/>
  <c r="AP49" i="5"/>
  <c r="AP48" i="5"/>
  <c r="AP47" i="5"/>
  <c r="AP46" i="5"/>
  <c r="AP45" i="5"/>
  <c r="AP44" i="5"/>
  <c r="AP43" i="5"/>
  <c r="AP42" i="5"/>
  <c r="AP41" i="5"/>
  <c r="AP40" i="5"/>
  <c r="AP39" i="5"/>
  <c r="AP38" i="5"/>
  <c r="AP37" i="5"/>
  <c r="AP36" i="5"/>
  <c r="AP35" i="5"/>
  <c r="AP34" i="5"/>
  <c r="AP33" i="5"/>
  <c r="AP32" i="5"/>
  <c r="AP31" i="5"/>
  <c r="AP30" i="5"/>
  <c r="AP29" i="5"/>
  <c r="AP28" i="5"/>
  <c r="AP27" i="5"/>
  <c r="AP26" i="5"/>
  <c r="AP25" i="5"/>
  <c r="AP24" i="5"/>
  <c r="AP23" i="5"/>
  <c r="AP22" i="5"/>
  <c r="AP21" i="5"/>
  <c r="AP20" i="5"/>
  <c r="AP19" i="5"/>
  <c r="AP18" i="5"/>
  <c r="AP17" i="5"/>
  <c r="AP16" i="5"/>
  <c r="AP15" i="5"/>
  <c r="AP14" i="5"/>
  <c r="AP13" i="5"/>
  <c r="AP12" i="5"/>
  <c r="AP11" i="5"/>
  <c r="AP10" i="5"/>
  <c r="AP9" i="5"/>
  <c r="AP8" i="5"/>
  <c r="AP7" i="5"/>
  <c r="AP6" i="5"/>
  <c r="AP5" i="2"/>
  <c r="AP5" i="5"/>
  <c r="D26" i="5"/>
  <c r="R6" i="5"/>
  <c r="R7" i="5"/>
  <c r="R8" i="5"/>
  <c r="R9" i="5"/>
  <c r="R10" i="5"/>
  <c r="R11" i="5"/>
  <c r="R12" i="5"/>
  <c r="R13" i="5"/>
  <c r="R14" i="5"/>
  <c r="R15" i="5"/>
  <c r="R16" i="5"/>
  <c r="R17" i="5"/>
  <c r="R18" i="5"/>
  <c r="R19" i="5"/>
  <c r="R20" i="5"/>
  <c r="R21" i="5"/>
  <c r="R22" i="5"/>
  <c r="R23" i="5"/>
  <c r="R24" i="5"/>
  <c r="R25" i="5"/>
  <c r="R26" i="5"/>
  <c r="R27" i="5"/>
  <c r="R28" i="5"/>
  <c r="R29" i="5"/>
  <c r="R30" i="5"/>
  <c r="R31" i="5"/>
  <c r="R32" i="5"/>
  <c r="R33" i="5"/>
  <c r="R34" i="5"/>
  <c r="R35" i="5"/>
  <c r="R36" i="5"/>
  <c r="R37" i="5"/>
  <c r="R38" i="5"/>
  <c r="R39" i="5"/>
  <c r="R40" i="5"/>
  <c r="R41" i="5"/>
  <c r="R42" i="5"/>
  <c r="R43" i="5"/>
  <c r="R44" i="5"/>
  <c r="R45" i="5"/>
  <c r="R46" i="5"/>
  <c r="R47" i="5"/>
  <c r="R48" i="5"/>
  <c r="R49" i="5"/>
  <c r="R50" i="5"/>
  <c r="R51" i="5"/>
  <c r="D26" i="6"/>
  <c r="R6" i="6"/>
  <c r="R7" i="6"/>
  <c r="R8" i="6"/>
  <c r="R10" i="6"/>
  <c r="R11" i="6"/>
  <c r="R12" i="6"/>
  <c r="R13" i="6"/>
  <c r="R14" i="6"/>
  <c r="R15" i="6"/>
  <c r="R16" i="6"/>
  <c r="R18" i="6"/>
  <c r="R19" i="6"/>
  <c r="R20" i="6"/>
  <c r="R21" i="6"/>
  <c r="R22" i="6"/>
  <c r="R23" i="6"/>
  <c r="R24" i="6"/>
  <c r="R26" i="6"/>
  <c r="R27" i="6"/>
  <c r="R28" i="6"/>
  <c r="R29" i="6"/>
  <c r="R30" i="6"/>
  <c r="R31" i="6"/>
  <c r="R32" i="6"/>
  <c r="R34" i="6"/>
  <c r="R35" i="6"/>
  <c r="R36" i="6"/>
  <c r="R37" i="6"/>
  <c r="R38" i="6"/>
  <c r="R39" i="6"/>
  <c r="R40" i="6"/>
  <c r="R42" i="6"/>
  <c r="R43" i="6"/>
  <c r="R44" i="6"/>
  <c r="R45" i="6"/>
  <c r="R46" i="6"/>
  <c r="R47" i="6"/>
  <c r="R48" i="6"/>
  <c r="R50" i="6"/>
  <c r="R51" i="6"/>
  <c r="D26" i="2"/>
  <c r="R6" i="2"/>
  <c r="R7" i="2"/>
  <c r="R9" i="2"/>
  <c r="R10" i="2"/>
  <c r="R12" i="2"/>
  <c r="R13" i="2"/>
  <c r="R14" i="2"/>
  <c r="R15" i="2"/>
  <c r="R16" i="2"/>
  <c r="R18" i="2"/>
  <c r="R19" i="2"/>
  <c r="R20" i="2"/>
  <c r="R21" i="2"/>
  <c r="R22" i="2"/>
  <c r="R23" i="2"/>
  <c r="R24" i="2"/>
  <c r="R26" i="2"/>
  <c r="R27" i="2"/>
  <c r="R28" i="2"/>
  <c r="R29" i="2"/>
  <c r="R30" i="2"/>
  <c r="R31" i="2"/>
  <c r="R32" i="2"/>
  <c r="R34" i="2"/>
  <c r="R35" i="2"/>
  <c r="R36" i="2"/>
  <c r="R37" i="2"/>
  <c r="R38" i="2"/>
  <c r="R39" i="2"/>
  <c r="R40" i="2"/>
  <c r="R42" i="2"/>
  <c r="R43" i="2"/>
  <c r="R44" i="2"/>
  <c r="R45" i="2"/>
  <c r="R46" i="2"/>
  <c r="R47" i="2"/>
  <c r="R48" i="2"/>
  <c r="R50" i="2"/>
  <c r="R51" i="2"/>
  <c r="R5" i="5"/>
  <c r="R5" i="6"/>
  <c r="R5" i="2"/>
  <c r="S6" i="5"/>
  <c r="S7" i="5"/>
  <c r="S8" i="5"/>
  <c r="S9" i="5"/>
  <c r="S10" i="5"/>
  <c r="S11" i="5"/>
  <c r="S12" i="5"/>
  <c r="S13" i="5"/>
  <c r="S14" i="5"/>
  <c r="S15" i="5"/>
  <c r="S16" i="5"/>
  <c r="S17" i="5"/>
  <c r="S18" i="5"/>
  <c r="S19" i="5"/>
  <c r="S20" i="5"/>
  <c r="S21" i="5"/>
  <c r="S22" i="5"/>
  <c r="S23" i="5"/>
  <c r="S24" i="5"/>
  <c r="S25" i="5"/>
  <c r="S26" i="5"/>
  <c r="S27" i="5"/>
  <c r="S28" i="5"/>
  <c r="S29" i="5"/>
  <c r="S30" i="5"/>
  <c r="S31" i="5"/>
  <c r="S32" i="5"/>
  <c r="S33" i="5"/>
  <c r="S34" i="5"/>
  <c r="S35" i="5"/>
  <c r="S36" i="5"/>
  <c r="S37" i="5"/>
  <c r="S38" i="5"/>
  <c r="S39" i="5"/>
  <c r="S40" i="5"/>
  <c r="S41" i="5"/>
  <c r="S42" i="5"/>
  <c r="S43" i="5"/>
  <c r="S44" i="5"/>
  <c r="S45" i="5"/>
  <c r="S46" i="5"/>
  <c r="S47" i="5"/>
  <c r="S48" i="5"/>
  <c r="S49" i="5"/>
  <c r="S50" i="5"/>
  <c r="S51" i="5"/>
  <c r="S7" i="6"/>
  <c r="S8" i="6"/>
  <c r="S10" i="6"/>
  <c r="S11" i="6"/>
  <c r="S12" i="6"/>
  <c r="S13" i="6"/>
  <c r="S15" i="6"/>
  <c r="S16" i="6"/>
  <c r="S18" i="6"/>
  <c r="S19" i="6"/>
  <c r="S20" i="6"/>
  <c r="S21" i="6"/>
  <c r="S23" i="6"/>
  <c r="S24" i="6"/>
  <c r="S26" i="6"/>
  <c r="S27" i="6"/>
  <c r="S28" i="6"/>
  <c r="S29" i="6"/>
  <c r="S31" i="6"/>
  <c r="S32" i="6"/>
  <c r="S34" i="6"/>
  <c r="S35" i="6"/>
  <c r="S36" i="6"/>
  <c r="S37" i="6"/>
  <c r="S39" i="6"/>
  <c r="S40" i="6"/>
  <c r="S42" i="6"/>
  <c r="S43" i="6"/>
  <c r="S44" i="6"/>
  <c r="S45" i="6"/>
  <c r="S47" i="6"/>
  <c r="S48" i="6"/>
  <c r="S50" i="6"/>
  <c r="S51" i="6"/>
  <c r="S6" i="2"/>
  <c r="S7" i="2"/>
  <c r="S9" i="2"/>
  <c r="S10" i="2"/>
  <c r="S11" i="2"/>
  <c r="S12" i="2"/>
  <c r="S13" i="2"/>
  <c r="S14" i="2"/>
  <c r="S15" i="2"/>
  <c r="S16" i="2"/>
  <c r="S18" i="2"/>
  <c r="S19" i="2"/>
  <c r="S20" i="2"/>
  <c r="S21" i="2"/>
  <c r="S22" i="2"/>
  <c r="S23" i="2"/>
  <c r="S24" i="2"/>
  <c r="S26" i="2"/>
  <c r="S27" i="2"/>
  <c r="S28" i="2"/>
  <c r="S29" i="2"/>
  <c r="S30" i="2"/>
  <c r="S31" i="2"/>
  <c r="S32" i="2"/>
  <c r="S34" i="2"/>
  <c r="S35" i="2"/>
  <c r="S36" i="2"/>
  <c r="S37" i="2"/>
  <c r="S38" i="2"/>
  <c r="S39" i="2"/>
  <c r="S40" i="2"/>
  <c r="S42" i="2"/>
  <c r="S43" i="2"/>
  <c r="S44" i="2"/>
  <c r="S45" i="2"/>
  <c r="S46" i="2"/>
  <c r="S47" i="2"/>
  <c r="S48" i="2"/>
  <c r="S50" i="2"/>
  <c r="S51" i="2"/>
  <c r="S5" i="5"/>
  <c r="S5" i="6"/>
  <c r="S5" i="2"/>
  <c r="AJ107" i="5"/>
  <c r="AJ106" i="5"/>
  <c r="AJ105" i="5"/>
  <c r="AJ104" i="5"/>
  <c r="AJ103" i="5"/>
  <c r="AJ102" i="5"/>
  <c r="AJ101" i="5"/>
  <c r="AJ100" i="5"/>
  <c r="AJ99" i="5"/>
  <c r="AJ98" i="5"/>
  <c r="AJ97" i="5"/>
  <c r="AJ96" i="5"/>
  <c r="AJ95" i="5"/>
  <c r="AJ94" i="5"/>
  <c r="AJ93" i="5"/>
  <c r="AJ92" i="5"/>
  <c r="AJ91" i="5"/>
  <c r="AJ90" i="5"/>
  <c r="AJ89" i="5"/>
  <c r="AJ88" i="5"/>
  <c r="AJ87" i="5"/>
  <c r="AJ86" i="5"/>
  <c r="AJ85" i="5"/>
  <c r="AJ84" i="5"/>
  <c r="AJ83" i="5"/>
  <c r="AJ82" i="5"/>
  <c r="AJ81" i="5"/>
  <c r="AJ80" i="5"/>
  <c r="AJ79" i="5"/>
  <c r="AJ78" i="5"/>
  <c r="AJ77" i="5"/>
  <c r="AJ76" i="5"/>
  <c r="AJ75" i="5"/>
  <c r="AJ74" i="5"/>
  <c r="AJ73" i="5"/>
  <c r="AJ72" i="5"/>
  <c r="AJ71" i="5"/>
  <c r="AJ70" i="5"/>
  <c r="AJ67" i="5"/>
  <c r="AJ68" i="5"/>
  <c r="AJ69" i="5"/>
  <c r="AJ66" i="5"/>
  <c r="AJ65" i="5"/>
  <c r="AJ64" i="5"/>
  <c r="AJ63" i="5"/>
  <c r="AJ62" i="5"/>
  <c r="AJ61" i="5"/>
  <c r="AJ107" i="6"/>
  <c r="AJ106" i="6"/>
  <c r="AJ105" i="6"/>
  <c r="AJ104" i="6"/>
  <c r="AJ103" i="6"/>
  <c r="AJ102" i="6"/>
  <c r="AJ101" i="6"/>
  <c r="AJ100" i="6"/>
  <c r="AJ99" i="6"/>
  <c r="AJ98" i="6"/>
  <c r="AJ97" i="6"/>
  <c r="AJ96" i="6"/>
  <c r="AJ95" i="6"/>
  <c r="AJ94" i="6"/>
  <c r="AJ93" i="6"/>
  <c r="AJ92" i="6"/>
  <c r="AJ91" i="6"/>
  <c r="AJ90" i="6"/>
  <c r="AJ89" i="6"/>
  <c r="AJ88" i="6"/>
  <c r="AJ87" i="6"/>
  <c r="AJ86" i="6"/>
  <c r="AJ85" i="6"/>
  <c r="AJ84" i="6"/>
  <c r="AJ83" i="6"/>
  <c r="AJ82" i="6"/>
  <c r="AJ81" i="6"/>
  <c r="AJ80" i="6"/>
  <c r="AJ79" i="6"/>
  <c r="AJ78" i="6"/>
  <c r="AJ77" i="6"/>
  <c r="AJ76" i="6"/>
  <c r="AJ75" i="6"/>
  <c r="AJ74" i="6"/>
  <c r="AJ73" i="6"/>
  <c r="AJ72" i="6"/>
  <c r="AJ71" i="6"/>
  <c r="AJ70" i="6"/>
  <c r="AJ69" i="6"/>
  <c r="AJ68" i="6"/>
  <c r="AJ67" i="6"/>
  <c r="AJ66" i="6"/>
  <c r="AJ65" i="6"/>
  <c r="AJ64" i="6"/>
  <c r="AJ63" i="6"/>
  <c r="AJ62" i="6"/>
  <c r="AJ107" i="2"/>
  <c r="AJ106" i="2"/>
  <c r="AJ105" i="2"/>
  <c r="AJ104" i="2"/>
  <c r="AJ103" i="2"/>
  <c r="AJ102" i="2"/>
  <c r="AJ101" i="2"/>
  <c r="AJ100" i="2"/>
  <c r="AJ99" i="2"/>
  <c r="AJ98" i="2"/>
  <c r="AJ97" i="2"/>
  <c r="AJ96" i="2"/>
  <c r="AJ95" i="2"/>
  <c r="AJ94" i="2"/>
  <c r="AJ93" i="2"/>
  <c r="AJ92" i="2"/>
  <c r="AJ91" i="2"/>
  <c r="AJ90" i="2"/>
  <c r="AJ89" i="2"/>
  <c r="AJ88" i="2"/>
  <c r="AJ87" i="2"/>
  <c r="AJ86" i="2"/>
  <c r="AJ85" i="2"/>
  <c r="AJ84" i="2"/>
  <c r="AJ83" i="2"/>
  <c r="AJ82" i="2"/>
  <c r="AJ81" i="2"/>
  <c r="AJ80" i="2"/>
  <c r="AJ79" i="2"/>
  <c r="AJ78" i="2"/>
  <c r="AJ77" i="2"/>
  <c r="AJ76" i="2"/>
  <c r="AJ75" i="2"/>
  <c r="AJ74" i="2"/>
  <c r="AJ73" i="2"/>
  <c r="AJ72" i="2"/>
  <c r="AJ71" i="2"/>
  <c r="AJ70" i="2"/>
  <c r="AJ69" i="2"/>
  <c r="AJ68" i="2"/>
  <c r="AJ67" i="2"/>
  <c r="AJ66" i="2"/>
  <c r="AJ61" i="2"/>
  <c r="AJ62" i="2"/>
  <c r="AJ63" i="2"/>
  <c r="AJ64" i="2"/>
  <c r="AJ65" i="2"/>
  <c r="AJ61" i="6"/>
  <c r="Z107" i="5"/>
  <c r="Z106" i="5"/>
  <c r="Z105" i="5"/>
  <c r="Z104" i="5"/>
  <c r="Z103" i="5"/>
  <c r="Z102" i="5"/>
  <c r="Z101" i="5"/>
  <c r="Z100" i="5"/>
  <c r="Z99" i="5"/>
  <c r="Z98" i="5"/>
  <c r="Z97" i="5"/>
  <c r="Z96" i="5"/>
  <c r="Z95" i="5"/>
  <c r="Z94" i="5"/>
  <c r="Z93" i="5"/>
  <c r="Z92" i="5"/>
  <c r="Z91" i="5"/>
  <c r="Z90" i="5"/>
  <c r="Z89" i="5"/>
  <c r="Z88" i="5"/>
  <c r="Z87" i="5"/>
  <c r="Z86" i="5"/>
  <c r="Z85" i="5"/>
  <c r="Z84" i="5"/>
  <c r="Z83" i="5"/>
  <c r="Z82" i="5"/>
  <c r="Z81" i="5"/>
  <c r="Z80" i="5"/>
  <c r="Z79" i="5"/>
  <c r="Z78" i="5"/>
  <c r="Z77" i="5"/>
  <c r="Z76" i="5"/>
  <c r="Z75" i="5"/>
  <c r="Z74" i="5"/>
  <c r="Z73" i="5"/>
  <c r="Z72" i="5"/>
  <c r="Z71" i="5"/>
  <c r="Z70" i="5"/>
  <c r="Z69" i="5"/>
  <c r="Z68" i="5"/>
  <c r="Z67" i="5"/>
  <c r="Z61" i="5"/>
  <c r="Z62" i="5"/>
  <c r="Z63" i="5"/>
  <c r="Z64" i="5"/>
  <c r="Z65" i="5"/>
  <c r="Z66" i="5"/>
  <c r="Z107" i="6"/>
  <c r="Z106" i="6"/>
  <c r="Z105" i="6"/>
  <c r="Z104" i="6"/>
  <c r="Z103" i="6"/>
  <c r="Z102" i="6"/>
  <c r="Z101" i="6"/>
  <c r="Z100" i="6"/>
  <c r="Z99" i="6"/>
  <c r="Z98" i="6"/>
  <c r="Z97" i="6"/>
  <c r="Z96" i="6"/>
  <c r="Z95" i="6"/>
  <c r="Z94" i="6"/>
  <c r="Z93" i="6"/>
  <c r="Z92" i="6"/>
  <c r="Z91" i="6"/>
  <c r="Z90" i="6"/>
  <c r="Z89" i="6"/>
  <c r="Z88" i="6"/>
  <c r="Z87" i="6"/>
  <c r="Z86" i="6"/>
  <c r="Z85" i="6"/>
  <c r="Z84" i="6"/>
  <c r="Z83" i="6"/>
  <c r="Z82" i="6"/>
  <c r="Z81" i="6"/>
  <c r="Z80" i="6"/>
  <c r="Z79" i="6"/>
  <c r="Z78" i="6"/>
  <c r="Z77" i="6"/>
  <c r="Z76" i="6"/>
  <c r="Z75" i="6"/>
  <c r="Z74" i="6"/>
  <c r="Z73" i="6"/>
  <c r="Z67" i="6"/>
  <c r="Z68" i="6"/>
  <c r="Z69" i="6"/>
  <c r="Z70" i="6"/>
  <c r="Z71" i="6"/>
  <c r="Z72" i="6"/>
  <c r="Z66" i="6"/>
  <c r="Z65" i="6"/>
  <c r="Z61" i="6"/>
  <c r="Z62" i="6"/>
  <c r="Z63" i="6"/>
  <c r="Z64" i="6"/>
  <c r="Z107" i="2"/>
  <c r="Z106" i="2"/>
  <c r="Z105" i="2"/>
  <c r="Z104" i="2"/>
  <c r="Z103" i="2"/>
  <c r="Z102" i="2"/>
  <c r="Z101" i="2"/>
  <c r="Z100" i="2"/>
  <c r="Z99" i="2"/>
  <c r="Z98" i="2"/>
  <c r="Z97" i="2"/>
  <c r="Z96" i="2"/>
  <c r="Z95" i="2"/>
  <c r="Z94" i="2"/>
  <c r="Z93" i="2"/>
  <c r="Z92" i="2"/>
  <c r="Z91" i="2"/>
  <c r="Z90" i="2"/>
  <c r="Z89" i="2"/>
  <c r="Z88" i="2"/>
  <c r="Z87" i="2"/>
  <c r="Z86" i="2"/>
  <c r="Z85" i="2"/>
  <c r="Z84" i="2"/>
  <c r="Z83" i="2"/>
  <c r="Z82" i="2"/>
  <c r="Z81" i="2"/>
  <c r="Z80" i="2"/>
  <c r="Z79" i="2"/>
  <c r="Z78" i="2"/>
  <c r="Z77" i="2"/>
  <c r="Z76" i="2"/>
  <c r="Z75" i="2"/>
  <c r="Z74" i="2"/>
  <c r="Z73" i="2"/>
  <c r="Z72" i="2"/>
  <c r="Z71" i="2"/>
  <c r="Z67" i="2"/>
  <c r="Z68" i="2"/>
  <c r="Z69" i="2"/>
  <c r="Z70" i="2"/>
  <c r="Z66" i="2"/>
  <c r="Z65" i="2"/>
  <c r="Z64" i="2"/>
  <c r="Z63" i="2"/>
  <c r="Z61" i="2"/>
  <c r="Z62" i="2"/>
  <c r="J61" i="5"/>
  <c r="J63" i="6"/>
  <c r="J66" i="6"/>
  <c r="J71" i="6"/>
  <c r="J74" i="6"/>
  <c r="J75" i="6"/>
  <c r="J77" i="6"/>
  <c r="J79" i="6"/>
  <c r="J80" i="6"/>
  <c r="J82" i="6"/>
  <c r="J85" i="6"/>
  <c r="J87" i="6"/>
  <c r="J90" i="6"/>
  <c r="J93" i="6"/>
  <c r="J95" i="6"/>
  <c r="J99" i="6"/>
  <c r="J101" i="6"/>
  <c r="J103" i="6"/>
  <c r="J63" i="5"/>
  <c r="J65" i="5"/>
  <c r="J66" i="5"/>
  <c r="J67" i="5"/>
  <c r="J68" i="5"/>
  <c r="J69" i="5"/>
  <c r="J71" i="5"/>
  <c r="J73" i="5"/>
  <c r="J74" i="5"/>
  <c r="J75" i="5"/>
  <c r="J76" i="5"/>
  <c r="J77" i="5"/>
  <c r="J78" i="5"/>
  <c r="J79" i="5"/>
  <c r="J81" i="5"/>
  <c r="J83" i="5"/>
  <c r="J84" i="5"/>
  <c r="J85" i="5"/>
  <c r="J86" i="5"/>
  <c r="J87" i="5"/>
  <c r="J89" i="5"/>
  <c r="J90" i="5"/>
  <c r="J91" i="5"/>
  <c r="J92" i="5"/>
  <c r="J93" i="5"/>
  <c r="J94" i="5"/>
  <c r="J95" i="5"/>
  <c r="J98" i="5"/>
  <c r="J99" i="5"/>
  <c r="J100" i="5"/>
  <c r="J101" i="5"/>
  <c r="J102" i="5"/>
  <c r="J103" i="5"/>
  <c r="J105" i="5"/>
  <c r="J106" i="5"/>
  <c r="P60" i="5" a="1"/>
  <c r="P60" i="5"/>
  <c r="P60" i="6" a="1"/>
  <c r="P60" i="6"/>
  <c r="P60" i="2" a="1"/>
  <c r="P60" i="2"/>
  <c r="J93" i="2"/>
  <c r="J92" i="2"/>
  <c r="J91" i="2"/>
  <c r="J89" i="2"/>
  <c r="J85" i="2"/>
  <c r="J84" i="2"/>
  <c r="J83" i="2"/>
  <c r="J81" i="2"/>
  <c r="J77" i="2"/>
  <c r="J76" i="2"/>
  <c r="J75" i="2"/>
  <c r="J73" i="2"/>
  <c r="J72" i="2"/>
  <c r="J70" i="2"/>
  <c r="J69" i="2"/>
  <c r="J68" i="2"/>
  <c r="J67" i="2"/>
  <c r="J65" i="2"/>
  <c r="J63" i="2"/>
  <c r="J61" i="2"/>
  <c r="BG4" i="5" a="1"/>
  <c r="BG4" i="5"/>
  <c r="BF14" i="5" s="1"/>
  <c r="BE4" i="5" a="1"/>
  <c r="BE4" i="5"/>
  <c r="BD14" i="5" s="1"/>
  <c r="BG4" i="6" a="1"/>
  <c r="BG4" i="6"/>
  <c r="BF14" i="6" s="1"/>
  <c r="BE4" i="6" a="1"/>
  <c r="BE4" i="6"/>
  <c r="BD14" i="6" s="1"/>
  <c r="BG4" i="2" a="1"/>
  <c r="BE4" i="2" a="1"/>
  <c r="BF4" i="5" a="1"/>
  <c r="BF4" i="5"/>
  <c r="BF4" i="6" a="1"/>
  <c r="BF4" i="6"/>
  <c r="BF4" i="2" a="1"/>
  <c r="BF4" i="2"/>
  <c r="BD4" i="5" a="1"/>
  <c r="BD4" i="5"/>
  <c r="BD4" i="6" a="1"/>
  <c r="BD4" i="6"/>
  <c r="BD4" i="2" a="1"/>
  <c r="BD4" i="2"/>
  <c r="AS20" i="2"/>
  <c r="AS21" i="2"/>
  <c r="AS22" i="2"/>
  <c r="AS23" i="2"/>
  <c r="AS24" i="2"/>
  <c r="AS25" i="2"/>
  <c r="AS26" i="2"/>
  <c r="AS27" i="2"/>
  <c r="AS28" i="2"/>
  <c r="AF8" i="5"/>
  <c r="AF8" i="6"/>
  <c r="AF8" i="2"/>
  <c r="AS51" i="5"/>
  <c r="AS50" i="5"/>
  <c r="AS49" i="5"/>
  <c r="AS48" i="5"/>
  <c r="AS47" i="5"/>
  <c r="AS46" i="5"/>
  <c r="AS45" i="5"/>
  <c r="AS44" i="5"/>
  <c r="AS43" i="5"/>
  <c r="AS42" i="5"/>
  <c r="AS41" i="5"/>
  <c r="AS40" i="5"/>
  <c r="AS39" i="5"/>
  <c r="AS38" i="5"/>
  <c r="AS37" i="5"/>
  <c r="AS36" i="5"/>
  <c r="AS35" i="5"/>
  <c r="AS34" i="5"/>
  <c r="AS33" i="5"/>
  <c r="AS32" i="5"/>
  <c r="AS31" i="5"/>
  <c r="AS30" i="5"/>
  <c r="AS29" i="5"/>
  <c r="AS28" i="5"/>
  <c r="AS27" i="5"/>
  <c r="AS26" i="5"/>
  <c r="AS25" i="5"/>
  <c r="AS24" i="5"/>
  <c r="AS23" i="5"/>
  <c r="AS22" i="5"/>
  <c r="AS21" i="5"/>
  <c r="AS20" i="5"/>
  <c r="AS19" i="5"/>
  <c r="AS18" i="5"/>
  <c r="AS17" i="5"/>
  <c r="AS16" i="5"/>
  <c r="AS15" i="5"/>
  <c r="AS14" i="5"/>
  <c r="AS13" i="5"/>
  <c r="AS12" i="5"/>
  <c r="AS11" i="5"/>
  <c r="AS10" i="5"/>
  <c r="AS9" i="5"/>
  <c r="AS8" i="5"/>
  <c r="AS7" i="5"/>
  <c r="AS6" i="5"/>
  <c r="AS51" i="6"/>
  <c r="AS50" i="6"/>
  <c r="AS49" i="6"/>
  <c r="AS48" i="6"/>
  <c r="AS47" i="6"/>
  <c r="AS46" i="6"/>
  <c r="AS45" i="6"/>
  <c r="AS44" i="6"/>
  <c r="AS43" i="6"/>
  <c r="AS42" i="6"/>
  <c r="AS41" i="6"/>
  <c r="AS40" i="6"/>
  <c r="AS39" i="6"/>
  <c r="AS38" i="6"/>
  <c r="AS37" i="6"/>
  <c r="AS36" i="6"/>
  <c r="AS35" i="6"/>
  <c r="AS34" i="6"/>
  <c r="AS33" i="6"/>
  <c r="AS32" i="6"/>
  <c r="AS31" i="6"/>
  <c r="AS30" i="6"/>
  <c r="AS29" i="6"/>
  <c r="AS28" i="6"/>
  <c r="AS27" i="6"/>
  <c r="AS26" i="6"/>
  <c r="AS25" i="6"/>
  <c r="AS24" i="6"/>
  <c r="AS23" i="6"/>
  <c r="AS22" i="6"/>
  <c r="AS21" i="6"/>
  <c r="AS20" i="6"/>
  <c r="AS19" i="6"/>
  <c r="AS18" i="6"/>
  <c r="AS17" i="6"/>
  <c r="AS16" i="6"/>
  <c r="AS15" i="6"/>
  <c r="AS14" i="6"/>
  <c r="AS13" i="6"/>
  <c r="AS12" i="6"/>
  <c r="AS11" i="6"/>
  <c r="AS10" i="6"/>
  <c r="AS9" i="6"/>
  <c r="AS8" i="6"/>
  <c r="AS7" i="6"/>
  <c r="AS6" i="6"/>
  <c r="AS51" i="2"/>
  <c r="AS50" i="2"/>
  <c r="AS49" i="2"/>
  <c r="AS48" i="2"/>
  <c r="AS47" i="2"/>
  <c r="AS46" i="2"/>
  <c r="AS45" i="2"/>
  <c r="AS44" i="2"/>
  <c r="AS43" i="2"/>
  <c r="AS42" i="2"/>
  <c r="AS41" i="2"/>
  <c r="AS40" i="2"/>
  <c r="AS39" i="2"/>
  <c r="AS38" i="2"/>
  <c r="AS37" i="2"/>
  <c r="AS36" i="2"/>
  <c r="AS35" i="2"/>
  <c r="AS34" i="2"/>
  <c r="AS33" i="2"/>
  <c r="AS32" i="2"/>
  <c r="AS31" i="2"/>
  <c r="AS30" i="2"/>
  <c r="AS29" i="2"/>
  <c r="AS19" i="2"/>
  <c r="AS18" i="2"/>
  <c r="AS17" i="2"/>
  <c r="AS16" i="2"/>
  <c r="AS15" i="2"/>
  <c r="AS14" i="2"/>
  <c r="AU4" i="2" s="1"/>
  <c r="AT14" i="2" s="1"/>
  <c r="AS13" i="2"/>
  <c r="AS12" i="2"/>
  <c r="AS11" i="2"/>
  <c r="AS10" i="2"/>
  <c r="AS9" i="2"/>
  <c r="AS8" i="2"/>
  <c r="AS7" i="2"/>
  <c r="AS6" i="2"/>
  <c r="AT4" i="2" s="1"/>
  <c r="AS5" i="5"/>
  <c r="AS5" i="6"/>
  <c r="AS5" i="2"/>
  <c r="AF5" i="2"/>
  <c r="AF5" i="6"/>
  <c r="AF5" i="5"/>
  <c r="AF11" i="5"/>
  <c r="AF12" i="5"/>
  <c r="AF13" i="5"/>
  <c r="AF14" i="5"/>
  <c r="AF15" i="5"/>
  <c r="AF16" i="5"/>
  <c r="AF17" i="5"/>
  <c r="AF18" i="5"/>
  <c r="AF19" i="5"/>
  <c r="AF20" i="5"/>
  <c r="AF21" i="5"/>
  <c r="AF22" i="5"/>
  <c r="AF23" i="5"/>
  <c r="AF24" i="5"/>
  <c r="AF25" i="5"/>
  <c r="AF26" i="5"/>
  <c r="AF27" i="5"/>
  <c r="AF28" i="5"/>
  <c r="AF29" i="5"/>
  <c r="AF30" i="5"/>
  <c r="AF31" i="5"/>
  <c r="AF32" i="5"/>
  <c r="AF33" i="5"/>
  <c r="AF34" i="5"/>
  <c r="AF35" i="5"/>
  <c r="AF36" i="5"/>
  <c r="AF37" i="5"/>
  <c r="AF38" i="5"/>
  <c r="AF39" i="5"/>
  <c r="AF40" i="5"/>
  <c r="AF41" i="5"/>
  <c r="AF11" i="6"/>
  <c r="AF12" i="6"/>
  <c r="AF13" i="6"/>
  <c r="AF14" i="6"/>
  <c r="AF15" i="6"/>
  <c r="AF16" i="6"/>
  <c r="AF17" i="6"/>
  <c r="AF18" i="6"/>
  <c r="AF19" i="6"/>
  <c r="AF20" i="6"/>
  <c r="AF21" i="6"/>
  <c r="AF22" i="6"/>
  <c r="AF23" i="6"/>
  <c r="AF24" i="6"/>
  <c r="AF25" i="6"/>
  <c r="AF26" i="6"/>
  <c r="AF27" i="6"/>
  <c r="AF28" i="6"/>
  <c r="AF29" i="6"/>
  <c r="AF30" i="6"/>
  <c r="AF31" i="6"/>
  <c r="AF32" i="6"/>
  <c r="AF33" i="6"/>
  <c r="AF34" i="6"/>
  <c r="AF35" i="6"/>
  <c r="AF36" i="6"/>
  <c r="AF37" i="6"/>
  <c r="AF38" i="6"/>
  <c r="AF39" i="6"/>
  <c r="AF40" i="6"/>
  <c r="AF41" i="6"/>
  <c r="AF11" i="2"/>
  <c r="AF12" i="2"/>
  <c r="AF13" i="2"/>
  <c r="AF14" i="2"/>
  <c r="AF15" i="2"/>
  <c r="AF16" i="2"/>
  <c r="AF17" i="2"/>
  <c r="AF18" i="2"/>
  <c r="AF19" i="2"/>
  <c r="AF20" i="2"/>
  <c r="AF21" i="2"/>
  <c r="AF22" i="2"/>
  <c r="AF23" i="2"/>
  <c r="AF24" i="2"/>
  <c r="AF25" i="2"/>
  <c r="AF26" i="2"/>
  <c r="AF27" i="2"/>
  <c r="AF28" i="2"/>
  <c r="AF29" i="2"/>
  <c r="AF30" i="2"/>
  <c r="AF31" i="2"/>
  <c r="AF32" i="2"/>
  <c r="AF33" i="2"/>
  <c r="AF34" i="2"/>
  <c r="AF35" i="2"/>
  <c r="AF36" i="2"/>
  <c r="AF37" i="2"/>
  <c r="AF38" i="2"/>
  <c r="AF39" i="2"/>
  <c r="AF40" i="2"/>
  <c r="AF41" i="2"/>
  <c r="H107" i="5"/>
  <c r="H106" i="5"/>
  <c r="H105" i="5"/>
  <c r="H104" i="5"/>
  <c r="H103" i="5"/>
  <c r="H102" i="5"/>
  <c r="H101" i="5"/>
  <c r="H100" i="5"/>
  <c r="H94" i="5"/>
  <c r="H93" i="5"/>
  <c r="H92" i="5"/>
  <c r="H91" i="5"/>
  <c r="H90" i="5"/>
  <c r="H89" i="5"/>
  <c r="H88" i="5"/>
  <c r="H87" i="5"/>
  <c r="H86" i="5"/>
  <c r="H85" i="5"/>
  <c r="H84" i="5"/>
  <c r="H83" i="5"/>
  <c r="H82" i="5"/>
  <c r="H81" i="5"/>
  <c r="H80" i="5"/>
  <c r="H79" i="5"/>
  <c r="H78" i="5"/>
  <c r="H77" i="5"/>
  <c r="H76" i="5"/>
  <c r="H75" i="5"/>
  <c r="H74" i="5"/>
  <c r="H73" i="5"/>
  <c r="H72" i="5"/>
  <c r="H71" i="5"/>
  <c r="H70" i="5"/>
  <c r="H69" i="5"/>
  <c r="H67" i="5"/>
  <c r="H68" i="5"/>
  <c r="H66" i="5"/>
  <c r="H65" i="5"/>
  <c r="H64" i="5"/>
  <c r="H63" i="5"/>
  <c r="H62" i="5"/>
  <c r="H61" i="5"/>
  <c r="H107" i="6"/>
  <c r="H106" i="6"/>
  <c r="H105" i="6"/>
  <c r="H104" i="6"/>
  <c r="H103" i="6"/>
  <c r="H102" i="6"/>
  <c r="H101" i="6"/>
  <c r="H100" i="6"/>
  <c r="H94" i="6"/>
  <c r="H93" i="6"/>
  <c r="H92" i="6"/>
  <c r="H91" i="6"/>
  <c r="H90" i="6"/>
  <c r="H89" i="6"/>
  <c r="H88" i="6"/>
  <c r="H87" i="6"/>
  <c r="H86" i="6"/>
  <c r="H85" i="6"/>
  <c r="H84" i="6"/>
  <c r="H83" i="6"/>
  <c r="H82" i="6"/>
  <c r="H81" i="6"/>
  <c r="H80" i="6"/>
  <c r="H79" i="6"/>
  <c r="H78" i="6"/>
  <c r="H77" i="6"/>
  <c r="H76" i="6"/>
  <c r="H75" i="6"/>
  <c r="H74" i="6"/>
  <c r="H73" i="6"/>
  <c r="H72" i="6"/>
  <c r="H71" i="6"/>
  <c r="H70" i="6"/>
  <c r="H69" i="6"/>
  <c r="H67" i="6"/>
  <c r="H68" i="6"/>
  <c r="H66" i="6"/>
  <c r="H65" i="6"/>
  <c r="H64" i="6"/>
  <c r="H63" i="6"/>
  <c r="H62" i="6"/>
  <c r="H61" i="6"/>
  <c r="H107" i="2"/>
  <c r="H106" i="2"/>
  <c r="H105" i="2"/>
  <c r="H104" i="2"/>
  <c r="H103" i="2"/>
  <c r="H102" i="2"/>
  <c r="H101" i="2"/>
  <c r="H100" i="2"/>
  <c r="H94" i="2"/>
  <c r="H93" i="2"/>
  <c r="H92" i="2"/>
  <c r="H91" i="2"/>
  <c r="H90" i="2"/>
  <c r="H89" i="2"/>
  <c r="H88" i="2"/>
  <c r="H87" i="2"/>
  <c r="H86" i="2"/>
  <c r="H85" i="2"/>
  <c r="H84" i="2"/>
  <c r="H83" i="2"/>
  <c r="H82" i="2"/>
  <c r="H81" i="2"/>
  <c r="H80" i="2"/>
  <c r="H79" i="2"/>
  <c r="H78" i="2"/>
  <c r="H77" i="2"/>
  <c r="H76" i="2"/>
  <c r="H75" i="2"/>
  <c r="H74" i="2"/>
  <c r="H73" i="2"/>
  <c r="H72" i="2"/>
  <c r="H71" i="2"/>
  <c r="H70" i="2"/>
  <c r="H69" i="2"/>
  <c r="H67" i="2"/>
  <c r="H68" i="2"/>
  <c r="H66" i="2"/>
  <c r="H65" i="2"/>
  <c r="H64" i="2"/>
  <c r="H63" i="2"/>
  <c r="H62" i="2"/>
  <c r="H61" i="2"/>
  <c r="AF51" i="5"/>
  <c r="AF50" i="5"/>
  <c r="AF49" i="5"/>
  <c r="AF48" i="5"/>
  <c r="AF47" i="5"/>
  <c r="AF46" i="5"/>
  <c r="AF45" i="5"/>
  <c r="AF44" i="5"/>
  <c r="AF43" i="5"/>
  <c r="AF42" i="5"/>
  <c r="AF10" i="5"/>
  <c r="AF9" i="5"/>
  <c r="AF7" i="5"/>
  <c r="AF6" i="5"/>
  <c r="AF51" i="6"/>
  <c r="AF50" i="6"/>
  <c r="AF49" i="6"/>
  <c r="AF48" i="6"/>
  <c r="AF47" i="6"/>
  <c r="AF46" i="6"/>
  <c r="AF45" i="6"/>
  <c r="AF44" i="6"/>
  <c r="AF43" i="6"/>
  <c r="AF42" i="6"/>
  <c r="AF10" i="6"/>
  <c r="AF9" i="6"/>
  <c r="AF7" i="6"/>
  <c r="AF6" i="6"/>
  <c r="AF51" i="2"/>
  <c r="AF50" i="2"/>
  <c r="AF49" i="2"/>
  <c r="AF48" i="2"/>
  <c r="AF47" i="2"/>
  <c r="AF46" i="2"/>
  <c r="AF45" i="2"/>
  <c r="AF44" i="2"/>
  <c r="AF43" i="2"/>
  <c r="AF42" i="2"/>
  <c r="AF10" i="2"/>
  <c r="AF9" i="2"/>
  <c r="AF7" i="2"/>
  <c r="AF6" i="2"/>
  <c r="V11" i="5"/>
  <c r="V12" i="5"/>
  <c r="V13" i="5"/>
  <c r="V14" i="5"/>
  <c r="V15" i="5"/>
  <c r="V16" i="5"/>
  <c r="V17" i="5"/>
  <c r="V18" i="5"/>
  <c r="V19" i="5"/>
  <c r="V20" i="5"/>
  <c r="V21" i="5"/>
  <c r="V22" i="5"/>
  <c r="V23" i="5"/>
  <c r="V24" i="5"/>
  <c r="V25" i="5"/>
  <c r="V26" i="5"/>
  <c r="V27" i="5"/>
  <c r="V28" i="5"/>
  <c r="V29" i="5"/>
  <c r="V30" i="5"/>
  <c r="V31" i="5"/>
  <c r="V32" i="5"/>
  <c r="V33" i="5"/>
  <c r="V34" i="5"/>
  <c r="V35" i="5"/>
  <c r="V36" i="5"/>
  <c r="V37" i="5"/>
  <c r="V38" i="5"/>
  <c r="V39" i="5"/>
  <c r="V40" i="5"/>
  <c r="V41" i="5"/>
  <c r="V11" i="6"/>
  <c r="V12" i="6"/>
  <c r="V13" i="6"/>
  <c r="V14" i="6"/>
  <c r="V15" i="6"/>
  <c r="V16" i="6"/>
  <c r="V17" i="6"/>
  <c r="V18" i="6"/>
  <c r="V19" i="6"/>
  <c r="V20" i="6"/>
  <c r="V21" i="6"/>
  <c r="V22" i="6"/>
  <c r="V23" i="6"/>
  <c r="V24" i="6"/>
  <c r="V25" i="6"/>
  <c r="V26" i="6"/>
  <c r="V27" i="6"/>
  <c r="V28" i="6"/>
  <c r="V29" i="6"/>
  <c r="V30" i="6"/>
  <c r="V31" i="6"/>
  <c r="V32" i="6"/>
  <c r="V33" i="6"/>
  <c r="V34" i="6"/>
  <c r="V35" i="6"/>
  <c r="V36" i="6"/>
  <c r="V37" i="6"/>
  <c r="V38" i="6"/>
  <c r="V39" i="6"/>
  <c r="V40" i="6"/>
  <c r="V41" i="6"/>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5" i="5"/>
  <c r="V6" i="5"/>
  <c r="V7" i="5"/>
  <c r="V8" i="5"/>
  <c r="V9" i="5"/>
  <c r="V10" i="5"/>
  <c r="V42" i="5"/>
  <c r="V43" i="5"/>
  <c r="V44" i="5"/>
  <c r="V45" i="5"/>
  <c r="V46" i="5"/>
  <c r="V47" i="5"/>
  <c r="V48" i="5"/>
  <c r="V49" i="5"/>
  <c r="V50" i="5"/>
  <c r="V51" i="5"/>
  <c r="V5" i="6"/>
  <c r="V6" i="6"/>
  <c r="V7" i="6"/>
  <c r="V8" i="6"/>
  <c r="V9" i="6"/>
  <c r="V10" i="6"/>
  <c r="V42" i="6"/>
  <c r="V43" i="6"/>
  <c r="V44" i="6"/>
  <c r="V45" i="6"/>
  <c r="V46" i="6"/>
  <c r="V47" i="6"/>
  <c r="V48" i="6"/>
  <c r="V49" i="6"/>
  <c r="V50" i="6"/>
  <c r="V51" i="6"/>
  <c r="V5" i="2"/>
  <c r="V6" i="2"/>
  <c r="V7" i="2"/>
  <c r="V8" i="2"/>
  <c r="V9" i="2"/>
  <c r="V10" i="2"/>
  <c r="V42" i="2"/>
  <c r="V43" i="2"/>
  <c r="V44" i="2"/>
  <c r="V45" i="2"/>
  <c r="V46" i="2"/>
  <c r="V47" i="2"/>
  <c r="V48" i="2"/>
  <c r="V49" i="2"/>
  <c r="V50" i="2"/>
  <c r="V51" i="2"/>
  <c r="D24" i="5"/>
  <c r="D24" i="6"/>
  <c r="D24" i="2"/>
  <c r="V195" i="6"/>
  <c r="V219" i="6"/>
  <c r="V218" i="6"/>
  <c r="V217" i="6"/>
  <c r="V216" i="6"/>
  <c r="V215" i="6"/>
  <c r="V214" i="6"/>
  <c r="V211" i="6"/>
  <c r="V210" i="6"/>
  <c r="V209" i="6"/>
  <c r="V207" i="6"/>
  <c r="V206" i="6"/>
  <c r="V204" i="6"/>
  <c r="V202" i="6"/>
  <c r="V201" i="6"/>
  <c r="V200" i="6"/>
  <c r="V196" i="6"/>
  <c r="V194" i="6"/>
  <c r="V193" i="6"/>
  <c r="V192" i="6"/>
  <c r="V191" i="6"/>
  <c r="V189" i="6"/>
  <c r="V188" i="6"/>
  <c r="V187" i="6"/>
  <c r="V186" i="6"/>
  <c r="V185" i="6"/>
  <c r="V184" i="6"/>
  <c r="V183" i="6"/>
  <c r="V179" i="6"/>
  <c r="V177" i="6"/>
  <c r="V176" i="6"/>
  <c r="V175" i="6"/>
  <c r="V173" i="6"/>
  <c r="V219" i="5"/>
  <c r="V218" i="5"/>
  <c r="V216" i="5"/>
  <c r="V215" i="5"/>
  <c r="V214" i="5"/>
  <c r="V212" i="5"/>
  <c r="V211" i="5"/>
  <c r="V210" i="5"/>
  <c r="V206" i="5"/>
  <c r="V204" i="5"/>
  <c r="V203" i="5"/>
  <c r="V202" i="5"/>
  <c r="V200" i="5"/>
  <c r="V198" i="5"/>
  <c r="V196" i="5"/>
  <c r="V195" i="5"/>
  <c r="V194" i="5"/>
  <c r="V191" i="5"/>
  <c r="V190" i="5"/>
  <c r="V188" i="5"/>
  <c r="V187" i="5"/>
  <c r="V186" i="5"/>
  <c r="V184" i="5"/>
  <c r="V182" i="5"/>
  <c r="V178" i="5"/>
  <c r="V177" i="5"/>
  <c r="V174" i="5"/>
  <c r="V173" i="5"/>
  <c r="V218" i="2"/>
  <c r="V217" i="2"/>
  <c r="V216" i="2"/>
  <c r="V214" i="2"/>
  <c r="V213" i="2"/>
  <c r="V212" i="2"/>
  <c r="V210" i="2"/>
  <c r="V208" i="2"/>
  <c r="V206" i="2"/>
  <c r="V205" i="2"/>
  <c r="V204" i="2"/>
  <c r="V202" i="2"/>
  <c r="V201" i="2"/>
  <c r="V200" i="2"/>
  <c r="V198" i="2"/>
  <c r="V197" i="2"/>
  <c r="V196" i="2"/>
  <c r="V194" i="2"/>
  <c r="V192" i="2"/>
  <c r="V190" i="2"/>
  <c r="V189" i="2"/>
  <c r="V188" i="2"/>
  <c r="V186" i="2"/>
  <c r="V185" i="2"/>
  <c r="V184" i="2"/>
  <c r="V182" i="2"/>
  <c r="V181" i="2"/>
  <c r="V180" i="2"/>
  <c r="V177" i="2"/>
  <c r="V175" i="2"/>
  <c r="V176" i="2"/>
  <c r="V174" i="2"/>
  <c r="V207" i="2"/>
  <c r="V209" i="2"/>
  <c r="V193" i="2"/>
  <c r="V183" i="2"/>
  <c r="V215" i="2"/>
  <c r="V199" i="2"/>
  <c r="V178" i="2"/>
  <c r="V191" i="2"/>
  <c r="V185" i="5"/>
  <c r="V201" i="5"/>
  <c r="V217" i="5"/>
  <c r="V193" i="5"/>
  <c r="V209" i="5"/>
  <c r="V180" i="5"/>
  <c r="V192" i="5"/>
  <c r="V208" i="5"/>
  <c r="V179" i="5"/>
  <c r="V189" i="5"/>
  <c r="V205" i="5"/>
  <c r="V176" i="5"/>
  <c r="V181" i="5"/>
  <c r="V197" i="5"/>
  <c r="V213" i="5"/>
  <c r="V178" i="6"/>
  <c r="V182" i="6"/>
  <c r="V190" i="6"/>
  <c r="V199" i="6"/>
  <c r="V174" i="6"/>
  <c r="V208" i="6"/>
  <c r="V212" i="6"/>
  <c r="V198" i="6"/>
  <c r="V203" i="6"/>
  <c r="V180" i="6"/>
  <c r="Z4" i="5" a="1"/>
  <c r="Z4" i="6" a="1"/>
  <c r="Z4" i="2" a="1"/>
  <c r="AH4" i="5" a="1"/>
  <c r="AH4" i="6" a="1"/>
  <c r="AH4" i="2" a="1"/>
  <c r="AJ4" i="6" a="1"/>
  <c r="AJ4" i="5" a="1"/>
  <c r="AJ4" i="2" a="1"/>
  <c r="AG4" i="2" a="1"/>
  <c r="AG4" i="6" a="1"/>
  <c r="AG4" i="5" a="1"/>
  <c r="AI4" i="2" a="1"/>
  <c r="AI4" i="6" a="1"/>
  <c r="AI4" i="5" a="1"/>
  <c r="W4" i="2" a="1"/>
  <c r="W4" i="6" a="1"/>
  <c r="W4" i="5" a="1"/>
  <c r="Y4" i="2" a="1"/>
  <c r="Y4" i="6" a="1"/>
  <c r="Y4" i="5" a="1"/>
  <c r="AT4" i="2" a="1"/>
  <c r="AT4" i="5" a="1"/>
  <c r="AT4" i="6" a="1"/>
  <c r="AV4" i="2" a="1"/>
  <c r="AV4" i="5" a="1"/>
  <c r="AV4" i="6" a="1"/>
  <c r="AU4" i="5" a="1"/>
  <c r="AU4" i="6" a="1"/>
  <c r="AU4" i="2" a="1"/>
  <c r="AW4" i="2" a="1"/>
  <c r="AW4" i="6" a="1"/>
  <c r="AW4" i="5" a="1"/>
  <c r="AL60" i="5" a="1"/>
  <c r="AL60" i="2" a="1"/>
  <c r="AL60" i="6" a="1"/>
  <c r="AK60" i="2" a="1"/>
  <c r="AK60" i="6" a="1"/>
  <c r="AK60" i="5" a="1"/>
  <c r="AC60" i="2" a="1"/>
  <c r="AC60" i="6" a="1"/>
  <c r="AC60" i="5" a="1"/>
  <c r="AM60" i="2" a="1"/>
  <c r="AM60" i="6" a="1"/>
  <c r="AM60" i="5" a="1"/>
  <c r="AN60" i="2" a="1"/>
  <c r="AN60" i="6" a="1"/>
  <c r="AN60" i="5" a="1"/>
  <c r="AD60" i="2" a="1"/>
  <c r="AD60" i="6" a="1"/>
  <c r="AD60" i="5" a="1"/>
  <c r="X4" i="2" a="1"/>
  <c r="X4" i="6" a="1"/>
  <c r="X4" i="5" a="1"/>
  <c r="AA60" i="2" a="1"/>
  <c r="AA60" i="6" a="1"/>
  <c r="AA60" i="5" a="1"/>
  <c r="R116" i="2" a="1"/>
  <c r="R116" i="6" a="1"/>
  <c r="R116" i="6"/>
  <c r="N83" i="6" s="1"/>
  <c r="R116" i="5" a="1"/>
  <c r="S116" i="2" a="1"/>
  <c r="S116" i="6" a="1"/>
  <c r="S116" i="6"/>
  <c r="S116" i="5" a="1"/>
  <c r="AB60" i="2" a="1"/>
  <c r="AB60" i="6" a="1"/>
  <c r="AB60" i="5" a="1"/>
  <c r="D10" i="25"/>
  <c r="D12" i="25"/>
  <c r="D13" i="25"/>
  <c r="D14" i="25"/>
  <c r="D16" i="25"/>
  <c r="D18" i="25"/>
  <c r="D20" i="25"/>
  <c r="D22" i="25"/>
  <c r="D24" i="25"/>
  <c r="D26" i="25"/>
  <c r="D28" i="25"/>
  <c r="D30" i="25"/>
  <c r="D32" i="25"/>
  <c r="D34" i="25"/>
  <c r="D36" i="25"/>
  <c r="D38" i="25"/>
  <c r="D40" i="25"/>
  <c r="D42" i="25"/>
  <c r="D44" i="25"/>
  <c r="D45" i="25"/>
  <c r="D46" i="25"/>
  <c r="D48" i="25"/>
  <c r="D50" i="25"/>
  <c r="D65" i="25"/>
  <c r="D67" i="25"/>
  <c r="D68" i="25"/>
  <c r="D71" i="25"/>
  <c r="D72" i="25"/>
  <c r="D75" i="25"/>
  <c r="D76" i="25"/>
  <c r="D83" i="25"/>
  <c r="D92" i="25"/>
  <c r="D99" i="25"/>
  <c r="D108" i="25"/>
  <c r="W219" i="6" l="1"/>
  <c r="W215" i="6"/>
  <c r="W211" i="6"/>
  <c r="W218" i="6"/>
  <c r="W214" i="6"/>
  <c r="W210" i="6"/>
  <c r="W217" i="6"/>
  <c r="W213" i="6"/>
  <c r="W197" i="6"/>
  <c r="W173" i="6"/>
  <c r="W208" i="6"/>
  <c r="W204" i="6"/>
  <c r="W189" i="6"/>
  <c r="W185" i="6"/>
  <c r="W181" i="6"/>
  <c r="W177" i="6"/>
  <c r="W207" i="6"/>
  <c r="W203" i="6"/>
  <c r="W192" i="6"/>
  <c r="W188" i="6"/>
  <c r="W184" i="6"/>
  <c r="W180" i="6"/>
  <c r="W176" i="6"/>
  <c r="W206" i="6"/>
  <c r="W202" i="6"/>
  <c r="W191" i="6"/>
  <c r="W187" i="6"/>
  <c r="W183" i="6"/>
  <c r="W179" i="6"/>
  <c r="W175" i="6"/>
  <c r="W205" i="6"/>
  <c r="W190" i="6"/>
  <c r="W186" i="6"/>
  <c r="W182" i="6"/>
  <c r="W178" i="6"/>
  <c r="W174" i="6"/>
  <c r="W218" i="5"/>
  <c r="W214" i="5"/>
  <c r="W187" i="5"/>
  <c r="W183" i="5"/>
  <c r="W217" i="5"/>
  <c r="W186" i="5"/>
  <c r="W182" i="5"/>
  <c r="W216" i="5"/>
  <c r="W193" i="5"/>
  <c r="W177" i="5"/>
  <c r="W188" i="5"/>
  <c r="W184" i="5"/>
  <c r="D95" i="25"/>
  <c r="W212" i="5"/>
  <c r="W208" i="5"/>
  <c r="W178" i="5"/>
  <c r="W219" i="5"/>
  <c r="W215" i="5"/>
  <c r="W204" i="5"/>
  <c r="W200" i="5"/>
  <c r="W185" i="5"/>
  <c r="W196" i="5"/>
  <c r="W192" i="5"/>
  <c r="W173" i="5"/>
  <c r="W210" i="5"/>
  <c r="W206" i="5"/>
  <c r="W195" i="5"/>
  <c r="W191" i="5"/>
  <c r="W180" i="5"/>
  <c r="W176" i="5"/>
  <c r="W209" i="5"/>
  <c r="W194" i="5"/>
  <c r="W190" i="5"/>
  <c r="W179" i="5"/>
  <c r="W175" i="5"/>
  <c r="W217" i="2"/>
  <c r="W201" i="2"/>
  <c r="W219" i="2"/>
  <c r="W211" i="2"/>
  <c r="W207" i="2"/>
  <c r="W203" i="2"/>
  <c r="W173" i="2"/>
  <c r="W218" i="2"/>
  <c r="W202" i="2"/>
  <c r="W191" i="2"/>
  <c r="W187" i="2"/>
  <c r="W215" i="2"/>
  <c r="W205" i="2"/>
  <c r="W198" i="2"/>
  <c r="W185" i="2"/>
  <c r="W181" i="2"/>
  <c r="W174" i="2"/>
  <c r="D54" i="25"/>
  <c r="W214" i="2"/>
  <c r="W197" i="2"/>
  <c r="W184" i="2"/>
  <c r="W177" i="2"/>
  <c r="W213" i="2"/>
  <c r="W193" i="2"/>
  <c r="W183" i="2"/>
  <c r="W176" i="2"/>
  <c r="D56" i="25"/>
  <c r="D52" i="25"/>
  <c r="W209" i="2"/>
  <c r="W199" i="2"/>
  <c r="W189" i="2"/>
  <c r="W182" i="2"/>
  <c r="W175" i="2"/>
  <c r="D53" i="25"/>
  <c r="D164" i="25"/>
  <c r="D152" i="25"/>
  <c r="D142" i="25"/>
  <c r="D134" i="25"/>
  <c r="D133" i="25"/>
  <c r="D129" i="25"/>
  <c r="D126" i="25"/>
  <c r="D100" i="25"/>
  <c r="D96" i="25"/>
  <c r="D106" i="25"/>
  <c r="D90" i="25"/>
  <c r="D51" i="25"/>
  <c r="D47" i="25"/>
  <c r="D43" i="25"/>
  <c r="D39" i="25"/>
  <c r="D35" i="25"/>
  <c r="D31" i="25"/>
  <c r="D27" i="25"/>
  <c r="D23" i="25"/>
  <c r="D19" i="25"/>
  <c r="D15" i="25"/>
  <c r="D55" i="25"/>
  <c r="U274" i="5"/>
  <c r="U266" i="5"/>
  <c r="U258" i="5"/>
  <c r="U250" i="5"/>
  <c r="U242" i="5"/>
  <c r="U234" i="5"/>
  <c r="U273" i="5"/>
  <c r="U265" i="5"/>
  <c r="U257" i="5"/>
  <c r="U249" i="5"/>
  <c r="U241" i="5"/>
  <c r="U233" i="5"/>
  <c r="U270" i="5"/>
  <c r="U262" i="5"/>
  <c r="U254" i="5"/>
  <c r="U246" i="5"/>
  <c r="U238" i="5"/>
  <c r="U230" i="5"/>
  <c r="D162" i="25"/>
  <c r="D154" i="25"/>
  <c r="D150" i="25"/>
  <c r="D147" i="25"/>
  <c r="D139" i="25"/>
  <c r="D131" i="25"/>
  <c r="D166" i="25"/>
  <c r="D11" i="25"/>
  <c r="D158" i="25"/>
  <c r="D65" i="26"/>
  <c r="D102" i="25"/>
  <c r="D86" i="25"/>
  <c r="D78" i="25"/>
  <c r="D70" i="25"/>
  <c r="D122" i="25"/>
  <c r="D110" i="25"/>
  <c r="D109" i="25"/>
  <c r="D101" i="25"/>
  <c r="D98" i="25"/>
  <c r="D94" i="25"/>
  <c r="D93" i="25"/>
  <c r="D85" i="25"/>
  <c r="D82" i="25"/>
  <c r="D107" i="25"/>
  <c r="D103" i="25"/>
  <c r="D91" i="25"/>
  <c r="D87" i="25"/>
  <c r="BD94" i="5"/>
  <c r="AH136" i="6"/>
  <c r="AJ159" i="6"/>
  <c r="AJ156" i="6"/>
  <c r="AJ135" i="6"/>
  <c r="AJ126" i="6"/>
  <c r="AJ143" i="6"/>
  <c r="AJ140" i="6"/>
  <c r="AJ134" i="6"/>
  <c r="AJ125" i="6"/>
  <c r="AJ119" i="6"/>
  <c r="AJ117" i="6"/>
  <c r="AJ163" i="6"/>
  <c r="AJ124" i="6"/>
  <c r="AJ118" i="6"/>
  <c r="AI146" i="6"/>
  <c r="AI126" i="6"/>
  <c r="AI159" i="6"/>
  <c r="AI156" i="6"/>
  <c r="AI129" i="6"/>
  <c r="AH152" i="6"/>
  <c r="AH138" i="6"/>
  <c r="AI152" i="6"/>
  <c r="AI135" i="6"/>
  <c r="AI132" i="6"/>
  <c r="AI119" i="6"/>
  <c r="D153" i="25"/>
  <c r="D144" i="25"/>
  <c r="D136" i="25"/>
  <c r="D128" i="25"/>
  <c r="AI151" i="6"/>
  <c r="AI148" i="6"/>
  <c r="D149" i="25"/>
  <c r="D141" i="25"/>
  <c r="AI121" i="6"/>
  <c r="AH122" i="6"/>
  <c r="U105" i="6"/>
  <c r="U93" i="6"/>
  <c r="AH144" i="6"/>
  <c r="AH130" i="6"/>
  <c r="U86" i="6"/>
  <c r="AH160" i="6"/>
  <c r="AH146" i="6"/>
  <c r="AH124" i="6"/>
  <c r="AH154" i="6"/>
  <c r="AH132" i="6"/>
  <c r="U73" i="6"/>
  <c r="U69" i="6"/>
  <c r="AH162" i="6"/>
  <c r="AH140" i="6"/>
  <c r="AH148" i="6"/>
  <c r="AH120" i="6"/>
  <c r="U81" i="6"/>
  <c r="U77" i="6"/>
  <c r="U74" i="6"/>
  <c r="U70" i="6"/>
  <c r="AH156" i="6"/>
  <c r="AH128" i="6"/>
  <c r="U65" i="6"/>
  <c r="AH163" i="6"/>
  <c r="AH155" i="6"/>
  <c r="AH147" i="6"/>
  <c r="AH139" i="6"/>
  <c r="AH131" i="6"/>
  <c r="AH123" i="6"/>
  <c r="AH118" i="6"/>
  <c r="U104" i="6"/>
  <c r="W104" i="6" s="1"/>
  <c r="BD104" i="6" s="1"/>
  <c r="U92" i="6"/>
  <c r="U80" i="6"/>
  <c r="AI117" i="6"/>
  <c r="U97" i="6"/>
  <c r="U89" i="6"/>
  <c r="U66" i="6"/>
  <c r="U62" i="6"/>
  <c r="W62" i="6" s="1"/>
  <c r="BD62" i="6" s="1"/>
  <c r="AH157" i="6"/>
  <c r="AH149" i="6"/>
  <c r="AH141" i="6"/>
  <c r="AH133" i="6"/>
  <c r="AH125" i="6"/>
  <c r="AH117" i="6"/>
  <c r="AI163" i="6"/>
  <c r="AI155" i="6"/>
  <c r="AI147" i="6"/>
  <c r="AI139" i="6"/>
  <c r="AI131" i="6"/>
  <c r="AI123" i="6"/>
  <c r="U61" i="6"/>
  <c r="U101" i="6"/>
  <c r="U98" i="6"/>
  <c r="U90" i="6"/>
  <c r="W90" i="6" s="1"/>
  <c r="BD90" i="6" s="1"/>
  <c r="U85" i="6"/>
  <c r="U63" i="6"/>
  <c r="AH159" i="6"/>
  <c r="AH151" i="6"/>
  <c r="AH143" i="6"/>
  <c r="AH135" i="6"/>
  <c r="AH127" i="6"/>
  <c r="AH119" i="6"/>
  <c r="U106" i="6"/>
  <c r="U82" i="6"/>
  <c r="U78" i="6"/>
  <c r="U75" i="6"/>
  <c r="U71" i="6"/>
  <c r="D165" i="25"/>
  <c r="D161" i="25"/>
  <c r="D157" i="25"/>
  <c r="U64" i="6"/>
  <c r="AH161" i="6"/>
  <c r="AH153" i="6"/>
  <c r="AH145" i="6"/>
  <c r="AH137" i="6"/>
  <c r="AH129" i="6"/>
  <c r="AH121" i="6"/>
  <c r="U107" i="6"/>
  <c r="W107" i="6" s="1"/>
  <c r="BD107" i="6" s="1"/>
  <c r="U79" i="6"/>
  <c r="U72" i="6"/>
  <c r="U68" i="6"/>
  <c r="U76" i="6"/>
  <c r="U84" i="6"/>
  <c r="U100" i="6"/>
  <c r="AH158" i="6"/>
  <c r="AH150" i="6"/>
  <c r="AH142" i="6"/>
  <c r="AH134" i="6"/>
  <c r="AH126" i="6"/>
  <c r="Z156" i="6"/>
  <c r="Z146" i="6"/>
  <c r="Z133" i="6"/>
  <c r="Z129" i="6"/>
  <c r="Z149" i="6"/>
  <c r="Z145" i="6"/>
  <c r="Z132" i="6"/>
  <c r="Z154" i="6"/>
  <c r="Z141" i="6"/>
  <c r="Z137" i="6"/>
  <c r="Z124" i="6"/>
  <c r="Z157" i="6"/>
  <c r="Z147" i="6"/>
  <c r="Z130" i="6"/>
  <c r="R127" i="6"/>
  <c r="BD91" i="5"/>
  <c r="AI154" i="5"/>
  <c r="AI151" i="5"/>
  <c r="AI148" i="5"/>
  <c r="AI128" i="5"/>
  <c r="AH121" i="5"/>
  <c r="AI142" i="5"/>
  <c r="AI139" i="5"/>
  <c r="AI118" i="5"/>
  <c r="D79" i="25"/>
  <c r="AI153" i="5"/>
  <c r="AI150" i="5"/>
  <c r="AI127" i="5"/>
  <c r="D84" i="25"/>
  <c r="AH125" i="5"/>
  <c r="AI158" i="5"/>
  <c r="AI135" i="5"/>
  <c r="AI126" i="5"/>
  <c r="D105" i="25"/>
  <c r="D89" i="25"/>
  <c r="AJ148" i="5"/>
  <c r="AJ126" i="5"/>
  <c r="AJ147" i="5"/>
  <c r="AJ135" i="5"/>
  <c r="AJ125" i="5"/>
  <c r="AJ119" i="5"/>
  <c r="BD90" i="5"/>
  <c r="BD75" i="5"/>
  <c r="AH119" i="5"/>
  <c r="AJ153" i="5"/>
  <c r="AJ140" i="5"/>
  <c r="AJ134" i="5"/>
  <c r="AJ124" i="5"/>
  <c r="AJ118" i="5"/>
  <c r="AH127" i="5"/>
  <c r="AJ143" i="5"/>
  <c r="AJ117" i="5"/>
  <c r="AJ142" i="5"/>
  <c r="AH162" i="5"/>
  <c r="AH154" i="5"/>
  <c r="AH146" i="5"/>
  <c r="AH138" i="5"/>
  <c r="AH130" i="5"/>
  <c r="U100" i="5"/>
  <c r="U92" i="5"/>
  <c r="W92" i="5" s="1"/>
  <c r="BD92" i="5" s="1"/>
  <c r="AH159" i="5"/>
  <c r="AH151" i="5"/>
  <c r="AH143" i="5"/>
  <c r="AH135" i="5"/>
  <c r="D81" i="25"/>
  <c r="U61" i="5"/>
  <c r="U101" i="5"/>
  <c r="U97" i="5"/>
  <c r="W97" i="5" s="1"/>
  <c r="BD97" i="5" s="1"/>
  <c r="U93" i="5"/>
  <c r="W93" i="5" s="1"/>
  <c r="BD93" i="5" s="1"/>
  <c r="U77" i="5"/>
  <c r="W77" i="5" s="1"/>
  <c r="BD77" i="5" s="1"/>
  <c r="U69" i="5"/>
  <c r="U65" i="5"/>
  <c r="V158" i="5"/>
  <c r="W158" i="5" s="1"/>
  <c r="V150" i="5"/>
  <c r="W150" i="5" s="1"/>
  <c r="V142" i="5"/>
  <c r="W142" i="5" s="1"/>
  <c r="V134" i="5"/>
  <c r="W134" i="5" s="1"/>
  <c r="V126" i="5"/>
  <c r="W126" i="5" s="1"/>
  <c r="AH158" i="5"/>
  <c r="AH126" i="5"/>
  <c r="U102" i="5"/>
  <c r="U98" i="5"/>
  <c r="U66" i="5"/>
  <c r="AH155" i="5"/>
  <c r="AH139" i="5"/>
  <c r="AH131" i="5"/>
  <c r="U107" i="5"/>
  <c r="U83" i="5"/>
  <c r="W83" i="5" s="1"/>
  <c r="BD83" i="5" s="1"/>
  <c r="U76" i="5"/>
  <c r="W76" i="5" s="1"/>
  <c r="BD76" i="5" s="1"/>
  <c r="U68" i="5"/>
  <c r="U84" i="5"/>
  <c r="AH156" i="5"/>
  <c r="AH148" i="5"/>
  <c r="AH140" i="5"/>
  <c r="AH132" i="5"/>
  <c r="AH120" i="5"/>
  <c r="AH118" i="5"/>
  <c r="AH161" i="5"/>
  <c r="AH153" i="5"/>
  <c r="AH145" i="5"/>
  <c r="AH137" i="5"/>
  <c r="AH129" i="5"/>
  <c r="AH122" i="5"/>
  <c r="U105" i="5"/>
  <c r="W105" i="5" s="1"/>
  <c r="BD105" i="5" s="1"/>
  <c r="U89" i="5"/>
  <c r="W89" i="5" s="1"/>
  <c r="BD89" i="5" s="1"/>
  <c r="U85" i="5"/>
  <c r="U81" i="5"/>
  <c r="U73" i="5"/>
  <c r="W73" i="5" s="1"/>
  <c r="BD73" i="5" s="1"/>
  <c r="U62" i="5"/>
  <c r="AH124" i="5"/>
  <c r="U78" i="5"/>
  <c r="W78" i="5" s="1"/>
  <c r="BD78" i="5" s="1"/>
  <c r="U70" i="5"/>
  <c r="W70" i="5" s="1"/>
  <c r="BD70" i="5" s="1"/>
  <c r="AH163" i="5"/>
  <c r="AH147" i="5"/>
  <c r="U74" i="5"/>
  <c r="U63" i="5"/>
  <c r="W63" i="5" s="1"/>
  <c r="BD63" i="5" s="1"/>
  <c r="AH160" i="5"/>
  <c r="AH152" i="5"/>
  <c r="AH144" i="5"/>
  <c r="AH136" i="5"/>
  <c r="AH128" i="5"/>
  <c r="U103" i="5"/>
  <c r="W103" i="5" s="1"/>
  <c r="BD103" i="5" s="1"/>
  <c r="U99" i="5"/>
  <c r="U79" i="5"/>
  <c r="W79" i="5" s="1"/>
  <c r="BD79" i="5" s="1"/>
  <c r="U71" i="5"/>
  <c r="U67" i="5"/>
  <c r="AH117" i="5"/>
  <c r="AH157" i="5"/>
  <c r="AH149" i="5"/>
  <c r="AH141" i="5"/>
  <c r="AH133" i="5"/>
  <c r="Z117" i="5"/>
  <c r="Z150" i="5"/>
  <c r="Z140" i="5"/>
  <c r="Z134" i="5"/>
  <c r="Z149" i="5"/>
  <c r="Z139" i="5"/>
  <c r="Z133" i="5"/>
  <c r="Z159" i="5"/>
  <c r="Z142" i="5"/>
  <c r="Z132" i="5"/>
  <c r="Q163" i="5"/>
  <c r="Q147" i="5"/>
  <c r="Q139" i="5"/>
  <c r="Q131" i="5"/>
  <c r="Q161" i="5"/>
  <c r="Q150" i="5"/>
  <c r="Q142" i="5"/>
  <c r="Q134" i="5"/>
  <c r="S116" i="5" s="1"/>
  <c r="Q118" i="5"/>
  <c r="R116" i="5" s="1"/>
  <c r="N83" i="5" s="1"/>
  <c r="AJ126" i="2"/>
  <c r="AJ152" i="2"/>
  <c r="AJ149" i="2"/>
  <c r="AJ117" i="2"/>
  <c r="AJ154" i="2"/>
  <c r="AJ160" i="2"/>
  <c r="AJ157" i="2"/>
  <c r="AJ118" i="2"/>
  <c r="AJ156" i="2"/>
  <c r="AJ144" i="2"/>
  <c r="AJ141" i="2"/>
  <c r="AH154" i="2"/>
  <c r="AI157" i="2"/>
  <c r="AH162" i="2"/>
  <c r="AH137" i="2"/>
  <c r="AI117" i="2"/>
  <c r="AI160" i="2"/>
  <c r="AI141" i="2"/>
  <c r="AH161" i="2"/>
  <c r="AH122" i="2"/>
  <c r="AI149" i="2"/>
  <c r="AI137" i="2"/>
  <c r="AI134" i="2"/>
  <c r="AI125" i="2"/>
  <c r="AI119" i="2"/>
  <c r="AH130" i="2"/>
  <c r="AH138" i="2"/>
  <c r="AI158" i="2"/>
  <c r="AI118" i="2"/>
  <c r="AH146" i="2"/>
  <c r="AI161" i="2"/>
  <c r="AI145" i="2"/>
  <c r="AI142" i="2"/>
  <c r="U73" i="2"/>
  <c r="AH163" i="2"/>
  <c r="AH155" i="2"/>
  <c r="AH147" i="2"/>
  <c r="AH139" i="2"/>
  <c r="AH131" i="2"/>
  <c r="AH123" i="2"/>
  <c r="AH118" i="2"/>
  <c r="U85" i="2"/>
  <c r="W85" i="2" s="1"/>
  <c r="BD85" i="2" s="1"/>
  <c r="V157" i="2"/>
  <c r="W157" i="2" s="1"/>
  <c r="V149" i="2"/>
  <c r="W149" i="2" s="1"/>
  <c r="V141" i="2"/>
  <c r="W141" i="2" s="1"/>
  <c r="V133" i="2"/>
  <c r="W133" i="2" s="1"/>
  <c r="V125" i="2"/>
  <c r="W125" i="2" s="1"/>
  <c r="U105" i="2"/>
  <c r="U101" i="2"/>
  <c r="U86" i="2"/>
  <c r="U82" i="2"/>
  <c r="W82" i="2" s="1"/>
  <c r="BD82" i="2" s="1"/>
  <c r="AH159" i="2"/>
  <c r="AH151" i="2"/>
  <c r="AH143" i="2"/>
  <c r="AH135" i="2"/>
  <c r="AH127" i="2"/>
  <c r="AH119" i="2"/>
  <c r="U61" i="2"/>
  <c r="U106" i="2"/>
  <c r="W106" i="2" s="1"/>
  <c r="BD106" i="2" s="1"/>
  <c r="U102" i="2"/>
  <c r="U87" i="2"/>
  <c r="U83" i="2"/>
  <c r="AH149" i="2"/>
  <c r="AH133" i="2"/>
  <c r="AH125" i="2"/>
  <c r="U95" i="2"/>
  <c r="U91" i="2"/>
  <c r="W91" i="2" s="1"/>
  <c r="BD91" i="2" s="1"/>
  <c r="U80" i="2"/>
  <c r="U75" i="2"/>
  <c r="U71" i="2"/>
  <c r="U67" i="2"/>
  <c r="U63" i="2"/>
  <c r="W63" i="2" s="1"/>
  <c r="BD63" i="2" s="1"/>
  <c r="U96" i="2"/>
  <c r="W96" i="2" s="1"/>
  <c r="BD96" i="2" s="1"/>
  <c r="U92" i="2"/>
  <c r="U81" i="2"/>
  <c r="U76" i="2"/>
  <c r="W76" i="2" s="1"/>
  <c r="BD76" i="2" s="1"/>
  <c r="U68" i="2"/>
  <c r="W68" i="2" s="1"/>
  <c r="BD68" i="2" s="1"/>
  <c r="U64" i="2"/>
  <c r="W156" i="2"/>
  <c r="W148" i="2"/>
  <c r="W140" i="2"/>
  <c r="W132" i="2"/>
  <c r="W124" i="2"/>
  <c r="U89" i="2"/>
  <c r="AH129" i="2"/>
  <c r="AH121" i="2"/>
  <c r="U97" i="2"/>
  <c r="U93" i="2"/>
  <c r="W93" i="2" s="1"/>
  <c r="BD93" i="2" s="1"/>
  <c r="U77" i="2"/>
  <c r="W77" i="2" s="1"/>
  <c r="BD77" i="2" s="1"/>
  <c r="U69" i="2"/>
  <c r="W117" i="2"/>
  <c r="W158" i="2"/>
  <c r="W150" i="2"/>
  <c r="W142" i="2"/>
  <c r="W134" i="2"/>
  <c r="W126" i="2"/>
  <c r="U94" i="2"/>
  <c r="W94" i="2" s="1"/>
  <c r="BD94" i="2" s="1"/>
  <c r="U90" i="2"/>
  <c r="U74" i="2"/>
  <c r="U70" i="2"/>
  <c r="U66" i="2"/>
  <c r="W66" i="2" s="1"/>
  <c r="BD66" i="2" s="1"/>
  <c r="U62" i="2"/>
  <c r="W160" i="2"/>
  <c r="W152" i="2"/>
  <c r="W144" i="2"/>
  <c r="W136" i="2"/>
  <c r="W128" i="2"/>
  <c r="W120" i="2"/>
  <c r="D120" i="25"/>
  <c r="D163" i="25"/>
  <c r="D159" i="25"/>
  <c r="D155" i="25"/>
  <c r="D151" i="25"/>
  <c r="W162" i="2"/>
  <c r="W154" i="2"/>
  <c r="W146" i="2"/>
  <c r="W138" i="2"/>
  <c r="W130" i="2"/>
  <c r="W122" i="2"/>
  <c r="AH117" i="2"/>
  <c r="AH160" i="2"/>
  <c r="AH158" i="2"/>
  <c r="AH156" i="2"/>
  <c r="AH152" i="2"/>
  <c r="AH150" i="2"/>
  <c r="AH148" i="2"/>
  <c r="AH144" i="2"/>
  <c r="AH142" i="2"/>
  <c r="AH140" i="2"/>
  <c r="AH136" i="2"/>
  <c r="AH134" i="2"/>
  <c r="AH132" i="2"/>
  <c r="AH128" i="2"/>
  <c r="AH126" i="2"/>
  <c r="AH124" i="2"/>
  <c r="AH120" i="2"/>
  <c r="Z132" i="2"/>
  <c r="Z131" i="2"/>
  <c r="Z128" i="2"/>
  <c r="Z124" i="2"/>
  <c r="Z152" i="2"/>
  <c r="Z145" i="2"/>
  <c r="Z139" i="2"/>
  <c r="AB116" i="2" s="1"/>
  <c r="AB83" i="2" s="1"/>
  <c r="Q134" i="2"/>
  <c r="Q157" i="2"/>
  <c r="Q163" i="2"/>
  <c r="Q128" i="2"/>
  <c r="Q147" i="2"/>
  <c r="Q139" i="2"/>
  <c r="Q131" i="2"/>
  <c r="R116" i="2" s="1"/>
  <c r="N83" i="2" s="1"/>
  <c r="Z121" i="2"/>
  <c r="BM44" i="2"/>
  <c r="J100" i="2" s="1"/>
  <c r="W67" i="2"/>
  <c r="BD67" i="2" s="1"/>
  <c r="BM41" i="6"/>
  <c r="J97" i="6" s="1"/>
  <c r="BM8" i="6"/>
  <c r="J64" i="6" s="1"/>
  <c r="W103" i="6"/>
  <c r="BD103" i="6" s="1"/>
  <c r="W96" i="6"/>
  <c r="BD96" i="6" s="1"/>
  <c r="W82" i="6"/>
  <c r="BD82" i="6" s="1"/>
  <c r="W75" i="6"/>
  <c r="BD75" i="6" s="1"/>
  <c r="BM5" i="6"/>
  <c r="J61" i="6" s="1"/>
  <c r="W83" i="6"/>
  <c r="BD83" i="6" s="1"/>
  <c r="BM6" i="6"/>
  <c r="J62" i="6" s="1"/>
  <c r="W98" i="6"/>
  <c r="BD98" i="6" s="1"/>
  <c r="W91" i="6"/>
  <c r="BD91" i="6" s="1"/>
  <c r="W69" i="6"/>
  <c r="BD69" i="6" s="1"/>
  <c r="W106" i="6"/>
  <c r="BD106" i="6" s="1"/>
  <c r="W99" i="6"/>
  <c r="BD99" i="6" s="1"/>
  <c r="W77" i="6"/>
  <c r="BD77" i="6" s="1"/>
  <c r="W63" i="6"/>
  <c r="BD63" i="6" s="1"/>
  <c r="W85" i="6"/>
  <c r="BD85" i="6" s="1"/>
  <c r="W71" i="6"/>
  <c r="BD71" i="6" s="1"/>
  <c r="W64" i="6"/>
  <c r="BD64" i="6" s="1"/>
  <c r="W93" i="6"/>
  <c r="BD93" i="6" s="1"/>
  <c r="W79" i="6"/>
  <c r="BD79" i="6" s="1"/>
  <c r="W72" i="6"/>
  <c r="BD72" i="6" s="1"/>
  <c r="W101" i="6"/>
  <c r="BD101" i="6" s="1"/>
  <c r="W87" i="6"/>
  <c r="BD87" i="6" s="1"/>
  <c r="W80" i="6"/>
  <c r="BD80" i="6" s="1"/>
  <c r="W66" i="6"/>
  <c r="BD66" i="6" s="1"/>
  <c r="W102" i="6"/>
  <c r="BD102" i="6" s="1"/>
  <c r="W95" i="6"/>
  <c r="BD95" i="6" s="1"/>
  <c r="W88" i="6"/>
  <c r="BD88" i="6" s="1"/>
  <c r="W74" i="6"/>
  <c r="BD74" i="6" s="1"/>
  <c r="W67" i="6"/>
  <c r="BD67" i="6" s="1"/>
  <c r="W81" i="5"/>
  <c r="BD81" i="5" s="1"/>
  <c r="U72" i="5"/>
  <c r="W72" i="5" s="1"/>
  <c r="BD72" i="5" s="1"/>
  <c r="BM16" i="5"/>
  <c r="J72" i="5" s="1"/>
  <c r="U88" i="5"/>
  <c r="W88" i="5" s="1"/>
  <c r="BD88" i="5" s="1"/>
  <c r="BM32" i="5"/>
  <c r="J88" i="5" s="1"/>
  <c r="BM48" i="5"/>
  <c r="J104" i="5" s="1"/>
  <c r="U104" i="5"/>
  <c r="W104" i="5" s="1"/>
  <c r="BD104" i="5" s="1"/>
  <c r="BM8" i="5"/>
  <c r="J64" i="5" s="1"/>
  <c r="U64" i="5"/>
  <c r="W64" i="5" s="1"/>
  <c r="BD64" i="5" s="1"/>
  <c r="BM24" i="5"/>
  <c r="J80" i="5" s="1"/>
  <c r="U80" i="5"/>
  <c r="W80" i="5" s="1"/>
  <c r="BD80" i="5" s="1"/>
  <c r="U96" i="5"/>
  <c r="W96" i="5" s="1"/>
  <c r="BD96" i="5" s="1"/>
  <c r="BM40" i="5"/>
  <c r="J96" i="5" s="1"/>
  <c r="W61" i="5"/>
  <c r="BD61" i="5" s="1"/>
  <c r="W106" i="5"/>
  <c r="BD106" i="5" s="1"/>
  <c r="W69" i="5"/>
  <c r="BD69" i="5" s="1"/>
  <c r="BM41" i="5"/>
  <c r="J97" i="5" s="1"/>
  <c r="W107" i="5"/>
  <c r="BD107" i="5" s="1"/>
  <c r="W82" i="5"/>
  <c r="BD82" i="5" s="1"/>
  <c r="W62" i="5"/>
  <c r="BD62" i="5" s="1"/>
  <c r="BM26" i="5"/>
  <c r="J82" i="5" s="1"/>
  <c r="W98" i="5"/>
  <c r="BD98" i="5" s="1"/>
  <c r="W71" i="5"/>
  <c r="BD71" i="5" s="1"/>
  <c r="BM51" i="5"/>
  <c r="J107" i="5" s="1"/>
  <c r="W99" i="5"/>
  <c r="BD99" i="5" s="1"/>
  <c r="W84" i="5"/>
  <c r="BD84" i="5" s="1"/>
  <c r="W100" i="5"/>
  <c r="BD100" i="5" s="1"/>
  <c r="W85" i="5"/>
  <c r="BD85" i="5" s="1"/>
  <c r="W65" i="5"/>
  <c r="BD65" i="5" s="1"/>
  <c r="W101" i="5"/>
  <c r="BD101" i="5" s="1"/>
  <c r="W86" i="5"/>
  <c r="BD86" i="5" s="1"/>
  <c r="W74" i="5"/>
  <c r="BD74" i="5" s="1"/>
  <c r="W66" i="5"/>
  <c r="BD66" i="5" s="1"/>
  <c r="BM6" i="5"/>
  <c r="J62" i="5" s="1"/>
  <c r="BM14" i="5"/>
  <c r="J70" i="5" s="1"/>
  <c r="W102" i="5"/>
  <c r="BD102" i="5" s="1"/>
  <c r="W87" i="5"/>
  <c r="BD87" i="5" s="1"/>
  <c r="W67" i="5"/>
  <c r="BD67" i="5" s="1"/>
  <c r="W95" i="5"/>
  <c r="BD95" i="5" s="1"/>
  <c r="W68" i="5"/>
  <c r="BD68" i="5" s="1"/>
  <c r="AW4" i="5"/>
  <c r="AV14" i="5" s="1"/>
  <c r="U99" i="2"/>
  <c r="W99" i="2" s="1"/>
  <c r="BD99" i="2" s="1"/>
  <c r="W87" i="2"/>
  <c r="BD87" i="2" s="1"/>
  <c r="W80" i="2"/>
  <c r="BD80" i="2" s="1"/>
  <c r="W72" i="2"/>
  <c r="BD72" i="2" s="1"/>
  <c r="W65" i="2"/>
  <c r="BD65" i="2" s="1"/>
  <c r="BM49" i="2"/>
  <c r="J105" i="2" s="1"/>
  <c r="W61" i="2"/>
  <c r="BD61" i="2" s="1"/>
  <c r="W95" i="2"/>
  <c r="BD95" i="2" s="1"/>
  <c r="W88" i="2"/>
  <c r="BD88" i="2" s="1"/>
  <c r="W81" i="2"/>
  <c r="BD81" i="2" s="1"/>
  <c r="W73" i="2"/>
  <c r="BD73" i="2" s="1"/>
  <c r="W103" i="2"/>
  <c r="BD103" i="2" s="1"/>
  <c r="W89" i="2"/>
  <c r="BD89" i="2" s="1"/>
  <c r="W104" i="2"/>
  <c r="BD104" i="2" s="1"/>
  <c r="W97" i="2"/>
  <c r="BD97" i="2" s="1"/>
  <c r="W105" i="2"/>
  <c r="BD105" i="2" s="1"/>
  <c r="W83" i="2"/>
  <c r="BD83" i="2" s="1"/>
  <c r="W75" i="2"/>
  <c r="BD75" i="2" s="1"/>
  <c r="W84" i="2"/>
  <c r="BD84" i="2" s="1"/>
  <c r="W69" i="2"/>
  <c r="BD69" i="2" s="1"/>
  <c r="W107" i="2"/>
  <c r="BD107" i="2" s="1"/>
  <c r="W92" i="2"/>
  <c r="BD92" i="2" s="1"/>
  <c r="W78" i="2"/>
  <c r="BD78" i="2" s="1"/>
  <c r="W70" i="2"/>
  <c r="BD70" i="2" s="1"/>
  <c r="W62" i="2"/>
  <c r="BD62" i="2" s="1"/>
  <c r="W100" i="2"/>
  <c r="BD100" i="2" s="1"/>
  <c r="W86" i="2"/>
  <c r="BD86" i="2" s="1"/>
  <c r="W79" i="2"/>
  <c r="BD79" i="2" s="1"/>
  <c r="W71" i="2"/>
  <c r="BD71" i="2" s="1"/>
  <c r="AP10" i="2"/>
  <c r="BM10" i="2"/>
  <c r="J66" i="2" s="1"/>
  <c r="AP26" i="2"/>
  <c r="BM26" i="2"/>
  <c r="J82" i="2" s="1"/>
  <c r="W98" i="2"/>
  <c r="BD98" i="2" s="1"/>
  <c r="AP42" i="2"/>
  <c r="BM42" i="2"/>
  <c r="J98" i="2" s="1"/>
  <c r="AP18" i="2"/>
  <c r="W74" i="2"/>
  <c r="BD74" i="2" s="1"/>
  <c r="BM18" i="2"/>
  <c r="J74" i="2" s="1"/>
  <c r="W90" i="2"/>
  <c r="BD90" i="2" s="1"/>
  <c r="BM34" i="2"/>
  <c r="J90" i="2" s="1"/>
  <c r="AP34" i="2"/>
  <c r="AP22" i="2"/>
  <c r="AP40" i="2"/>
  <c r="BM24" i="2"/>
  <c r="J80" i="2" s="1"/>
  <c r="BM32" i="2"/>
  <c r="J88" i="2" s="1"/>
  <c r="AP44" i="2"/>
  <c r="AP38" i="2"/>
  <c r="BM22" i="2"/>
  <c r="J78" i="2" s="1"/>
  <c r="BM30" i="2"/>
  <c r="J86" i="2" s="1"/>
  <c r="BM38" i="2"/>
  <c r="J94" i="2" s="1"/>
  <c r="AP44" i="6"/>
  <c r="BM44" i="6"/>
  <c r="J100" i="6" s="1"/>
  <c r="W100" i="6"/>
  <c r="BD100" i="6" s="1"/>
  <c r="W92" i="6"/>
  <c r="BD92" i="6" s="1"/>
  <c r="AP36" i="6"/>
  <c r="BM36" i="6"/>
  <c r="J92" i="6" s="1"/>
  <c r="W84" i="6"/>
  <c r="BD84" i="6" s="1"/>
  <c r="BM28" i="6"/>
  <c r="J84" i="6" s="1"/>
  <c r="AP28" i="6"/>
  <c r="BM20" i="6"/>
  <c r="J76" i="6" s="1"/>
  <c r="AP20" i="6"/>
  <c r="W76" i="6"/>
  <c r="BD76" i="6" s="1"/>
  <c r="W68" i="6"/>
  <c r="BD68" i="6" s="1"/>
  <c r="AP12" i="6"/>
  <c r="BM12" i="6"/>
  <c r="J68" i="6" s="1"/>
  <c r="AP5" i="6"/>
  <c r="AP50" i="6"/>
  <c r="AP51" i="6"/>
  <c r="BM50" i="6"/>
  <c r="J106" i="6" s="1"/>
  <c r="BM27" i="6"/>
  <c r="J83" i="6" s="1"/>
  <c r="BM35" i="6"/>
  <c r="J91" i="6" s="1"/>
  <c r="BM51" i="6"/>
  <c r="J107" i="6" s="1"/>
  <c r="W61" i="6"/>
  <c r="BD61" i="6" s="1"/>
  <c r="BM13" i="6"/>
  <c r="J69" i="6" s="1"/>
  <c r="AP13" i="6"/>
  <c r="AP35" i="6"/>
  <c r="W89" i="6"/>
  <c r="BD89" i="6" s="1"/>
  <c r="W97" i="6"/>
  <c r="BD97" i="6" s="1"/>
  <c r="W105" i="6"/>
  <c r="BD105" i="6" s="1"/>
  <c r="D123" i="25"/>
  <c r="AP6" i="6"/>
  <c r="AP14" i="6"/>
  <c r="AP22" i="6"/>
  <c r="W86" i="6"/>
  <c r="BD86" i="6" s="1"/>
  <c r="AP38" i="6"/>
  <c r="AP46" i="6"/>
  <c r="D125" i="25"/>
  <c r="B44" i="26"/>
  <c r="BM40" i="2"/>
  <c r="J96" i="2" s="1"/>
  <c r="AP46" i="2"/>
  <c r="BM39" i="2"/>
  <c r="J95" i="2" s="1"/>
  <c r="BM47" i="2"/>
  <c r="J103" i="2" s="1"/>
  <c r="AP47" i="2"/>
  <c r="BM48" i="2"/>
  <c r="J104" i="2" s="1"/>
  <c r="AP8" i="2"/>
  <c r="AP50" i="2"/>
  <c r="BM50" i="2"/>
  <c r="J106" i="2" s="1"/>
  <c r="AP51" i="2"/>
  <c r="BM51" i="2"/>
  <c r="J107" i="2" s="1"/>
  <c r="BM45" i="2"/>
  <c r="J101" i="2" s="1"/>
  <c r="W102" i="2"/>
  <c r="BD102" i="2" s="1"/>
  <c r="W101" i="2"/>
  <c r="BD101" i="2" s="1"/>
  <c r="W81" i="6"/>
  <c r="BD81" i="6" s="1"/>
  <c r="W78" i="6"/>
  <c r="BD78" i="6" s="1"/>
  <c r="W73" i="6"/>
  <c r="BD73" i="6" s="1"/>
  <c r="W70" i="6"/>
  <c r="BD70" i="6" s="1"/>
  <c r="W65" i="6"/>
  <c r="BD65" i="6" s="1"/>
  <c r="R49" i="6"/>
  <c r="R41" i="6"/>
  <c r="R33" i="6"/>
  <c r="R25" i="6"/>
  <c r="R17" i="6"/>
  <c r="R9" i="6"/>
  <c r="AP9" i="6"/>
  <c r="AP17" i="6"/>
  <c r="AP25" i="6"/>
  <c r="AP33" i="6"/>
  <c r="AP41" i="6"/>
  <c r="AP49" i="6"/>
  <c r="S49" i="6"/>
  <c r="S41" i="6"/>
  <c r="S33" i="6"/>
  <c r="S46" i="6"/>
  <c r="S38" i="6"/>
  <c r="S30" i="6"/>
  <c r="S22" i="6"/>
  <c r="S14" i="6"/>
  <c r="S6" i="6"/>
  <c r="W94" i="6"/>
  <c r="BD94" i="6" s="1"/>
  <c r="AP30" i="6"/>
  <c r="S8" i="2"/>
  <c r="AP17" i="2"/>
  <c r="AP25" i="2"/>
  <c r="AP33" i="2"/>
  <c r="AP41" i="2"/>
  <c r="AP49" i="2"/>
  <c r="BM8" i="2"/>
  <c r="J64" i="2" s="1"/>
  <c r="W64" i="2"/>
  <c r="BD64" i="2" s="1"/>
  <c r="R49" i="2"/>
  <c r="R41" i="2"/>
  <c r="R33" i="2"/>
  <c r="R25" i="2"/>
  <c r="R17" i="2"/>
  <c r="R8" i="2"/>
  <c r="Z123" i="6"/>
  <c r="Z121" i="6"/>
  <c r="AG117" i="6"/>
  <c r="AG121" i="2"/>
  <c r="O83" i="6"/>
  <c r="N71" i="6" s="1"/>
  <c r="Z123" i="5"/>
  <c r="AA116" i="5" s="1"/>
  <c r="AA83" i="5" s="1"/>
  <c r="AH4" i="5"/>
  <c r="AG14" i="5" s="1"/>
  <c r="AI4" i="6"/>
  <c r="AN60" i="5"/>
  <c r="AM71" i="5" s="1"/>
  <c r="AC60" i="5"/>
  <c r="X4" i="5"/>
  <c r="W14" i="5" s="1"/>
  <c r="W4" i="5"/>
  <c r="AV4" i="5"/>
  <c r="AA116" i="2"/>
  <c r="AA83" i="2" s="1"/>
  <c r="AL60" i="5"/>
  <c r="AK71" i="5" s="1"/>
  <c r="AM60" i="2"/>
  <c r="AK60" i="5"/>
  <c r="AN60" i="2"/>
  <c r="AM71" i="2" s="1"/>
  <c r="AN60" i="6"/>
  <c r="AM71" i="6" s="1"/>
  <c r="Y4" i="2"/>
  <c r="Y4" i="6"/>
  <c r="Y4" i="5"/>
  <c r="X4" i="2"/>
  <c r="W14" i="2" s="1"/>
  <c r="Z4" i="6"/>
  <c r="Y13" i="6" s="1"/>
  <c r="Z4" i="5"/>
  <c r="Y13" i="5" s="1"/>
  <c r="AI4" i="2"/>
  <c r="AG4" i="2"/>
  <c r="AJ4" i="2"/>
  <c r="AI13" i="2" s="1"/>
  <c r="AJ4" i="6"/>
  <c r="AI13" i="6" s="1"/>
  <c r="AI4" i="5"/>
  <c r="AT4" i="5"/>
  <c r="AW4" i="2"/>
  <c r="AV14" i="2" s="1"/>
  <c r="AV4" i="6"/>
  <c r="AW4" i="6"/>
  <c r="AV14" i="6" s="1"/>
  <c r="AU4" i="5"/>
  <c r="AT14" i="5" s="1"/>
  <c r="AC60" i="2"/>
  <c r="AB60" i="2"/>
  <c r="AB139" i="2" s="1"/>
  <c r="AC60" i="6"/>
  <c r="AD60" i="5"/>
  <c r="AC71" i="5" s="1"/>
  <c r="AK60" i="6"/>
  <c r="AB60" i="5"/>
  <c r="AK60" i="2"/>
  <c r="Z4" i="2"/>
  <c r="Y13" i="2" s="1"/>
  <c r="AL60" i="2"/>
  <c r="AK71" i="2" s="1"/>
  <c r="AA60" i="5"/>
  <c r="AA139" i="5" s="1"/>
  <c r="AU4" i="6"/>
  <c r="AT14" i="6" s="1"/>
  <c r="AV4" i="2"/>
  <c r="W4" i="6"/>
  <c r="AG16" i="5"/>
  <c r="AM60" i="5"/>
  <c r="X4" i="6"/>
  <c r="AD60" i="2"/>
  <c r="AC71" i="2" s="1"/>
  <c r="AD60" i="6"/>
  <c r="AC71" i="6" s="1"/>
  <c r="W4" i="2"/>
  <c r="AG4" i="5"/>
  <c r="AJ4" i="5"/>
  <c r="AI13" i="5" s="1"/>
  <c r="AH4" i="2"/>
  <c r="AT4" i="6"/>
  <c r="AM60" i="6"/>
  <c r="AH4" i="6"/>
  <c r="AA60" i="2"/>
  <c r="AA139" i="2" s="1"/>
  <c r="AA60" i="6"/>
  <c r="AA139" i="6" s="1"/>
  <c r="AB60" i="6"/>
  <c r="AB139" i="6" s="1"/>
  <c r="AG4" i="6"/>
  <c r="AL60" i="6"/>
  <c r="AK71" i="6" s="1"/>
  <c r="D118" i="26"/>
  <c r="D63" i="26"/>
  <c r="D8" i="26"/>
  <c r="J27" i="28"/>
  <c r="I51" i="28"/>
  <c r="D8" i="25" l="1"/>
  <c r="D63" i="25"/>
  <c r="AA116" i="6"/>
  <c r="AA83" i="6" s="1"/>
  <c r="AH134" i="5"/>
  <c r="AH142" i="5"/>
  <c r="AH150" i="5"/>
  <c r="AB116" i="5"/>
  <c r="AB83" i="5" s="1"/>
  <c r="AA71" i="5" s="1"/>
  <c r="O83" i="5"/>
  <c r="N71" i="5" s="1"/>
  <c r="R127" i="5"/>
  <c r="AH141" i="2"/>
  <c r="AH157" i="2"/>
  <c r="D118" i="25"/>
  <c r="AA127" i="2"/>
  <c r="S116" i="2"/>
  <c r="W16" i="5"/>
  <c r="AB116" i="6"/>
  <c r="AB83" i="6" s="1"/>
  <c r="AA71" i="6" s="1"/>
  <c r="AA71" i="2"/>
  <c r="W16" i="2"/>
  <c r="W16" i="6"/>
  <c r="W14" i="6"/>
  <c r="AG14" i="2"/>
  <c r="AG16" i="2"/>
  <c r="AB139" i="5"/>
  <c r="AG14" i="6"/>
  <c r="AG16" i="6"/>
  <c r="AA127" i="5" l="1"/>
  <c r="O83" i="2"/>
  <c r="N71" i="2" s="1"/>
  <c r="R127" i="2"/>
  <c r="AA127"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Jay Arehart</author>
  </authors>
  <commentList>
    <comment ref="B68" authorId="0" shapeId="0" xr:uid="{85778F94-4920-4FFC-B4DA-78FB9DE6E6B6}">
      <text>
        <r>
          <rPr>
            <sz val="10"/>
            <color rgb="FF000000"/>
            <rFont val="Tahoma"/>
            <family val="2"/>
          </rPr>
          <t>Only average value used for TAM calculations</t>
        </r>
      </text>
    </comment>
    <comment ref="B90" authorId="0" shapeId="0" xr:uid="{7B6FC3FA-E0D6-42EB-8A0A-5FFAB878A7A4}">
      <text>
        <r>
          <rPr>
            <sz val="10"/>
            <color rgb="FF000000"/>
            <rFont val="Tahoma"/>
            <family val="2"/>
          </rPr>
          <t>Only average value used for TAM calculations</t>
        </r>
      </text>
    </comment>
    <comment ref="B112" authorId="0" shapeId="0" xr:uid="{3464D1A9-C7AE-487E-8BE5-10D6DBCE69DF}">
      <text>
        <r>
          <rPr>
            <sz val="10"/>
            <color rgb="FF000000"/>
            <rFont val="Tahoma"/>
            <family val="2"/>
          </rPr>
          <t>Only average value used for TAM calculations</t>
        </r>
      </text>
    </comment>
    <comment ref="B134" authorId="0" shapeId="0" xr:uid="{9A7FF458-147C-42FD-AF8E-DA2F480A24AD}">
      <text>
        <r>
          <rPr>
            <sz val="10"/>
            <color rgb="FF000000"/>
            <rFont val="Tahoma"/>
            <family val="2"/>
          </rPr>
          <t>Only average value used for TAM calculations</t>
        </r>
      </text>
    </comment>
    <comment ref="B156" authorId="0" shapeId="0" xr:uid="{9C77C90F-C496-4013-B0B2-23E72624ACEF}">
      <text>
        <r>
          <rPr>
            <sz val="10"/>
            <color rgb="FF000000"/>
            <rFont val="Tahoma"/>
            <family val="2"/>
          </rPr>
          <t>Only average value used for TAM calculations</t>
        </r>
      </text>
    </comment>
    <comment ref="B178" authorId="0" shapeId="0" xr:uid="{CA010792-9A2F-4996-B111-9F5C5636FDA9}">
      <text>
        <r>
          <rPr>
            <sz val="10"/>
            <color rgb="FF000000"/>
            <rFont val="Tahoma"/>
            <family val="2"/>
          </rPr>
          <t>Only average value used for TAM calculations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Chad Frischmann</author>
    <author>Chad</author>
  </authors>
  <commentList>
    <comment ref="A16" authorId="0" shapeId="0" xr:uid="{DB8C64BF-CDB6-4675-9102-B11CEA548BCA}">
      <text>
        <r>
          <rPr>
            <b/>
            <sz val="11"/>
            <color rgb="FF000000"/>
            <rFont val="Times New Roman"/>
            <family val="1"/>
          </rPr>
          <t>NOTE:</t>
        </r>
        <r>
          <rPr>
            <sz val="11"/>
            <color rgb="FF000000"/>
            <rFont val="Times New Roman"/>
            <family val="1"/>
          </rPr>
          <t xml:space="preserve"> scenarios are determined based on standard deviations (S.D.) above and below the mean of all sources inputted. The more datasets inputted, the more robust the analysis will be.
If the maximum or minimum values are desired, they can be selected by changing use maximum/use minimum to Y instead of N.
* Sensitivity can be adjusted by changing the number of S.D. used to determine growth scenarios.</t>
        </r>
      </text>
    </comment>
    <comment ref="A29" authorId="1" shapeId="0" xr:uid="{406F8611-6DB4-456B-9E6D-AD87AA29339B}">
      <text>
        <r>
          <rPr>
            <b/>
            <sz val="11"/>
            <color rgb="FF000000"/>
            <rFont val="Times New Roman"/>
            <family val="1"/>
          </rPr>
          <t>NOTE:</t>
        </r>
        <r>
          <rPr>
            <sz val="11"/>
            <color rgb="FF000000"/>
            <rFont val="Times New Roman"/>
            <family val="1"/>
          </rPr>
          <t xml:space="preserve">
</t>
        </r>
        <r>
          <rPr>
            <sz val="11"/>
            <color rgb="FF000000"/>
            <rFont val="Times New Roman"/>
            <family val="1"/>
          </rPr>
          <t xml:space="preserve">CLEARLY REFERENCE THE SOURCE FOR EACH DATA POINT.
</t>
        </r>
        <r>
          <rPr>
            <sz val="11"/>
            <color rgb="FF000000"/>
            <rFont val="Times New Roman"/>
            <family val="1"/>
          </rPr>
          <t xml:space="preserve">
</t>
        </r>
        <r>
          <rPr>
            <sz val="11"/>
            <color rgb="FF000000"/>
            <rFont val="Times New Roman"/>
            <family val="1"/>
          </rPr>
          <t xml:space="preserve">If you have created a customized prognostication, please be sure to reference your work here.
</t>
        </r>
        <r>
          <rPr>
            <sz val="11"/>
            <color rgb="FF000000"/>
            <rFont val="Times New Roman"/>
            <family val="1"/>
          </rPr>
          <t xml:space="preserve">
</t>
        </r>
        <r>
          <rPr>
            <sz val="11"/>
            <color rgb="FF000000"/>
            <rFont val="Times New Roman"/>
            <family val="1"/>
          </rPr>
          <t xml:space="preserve">E.G. "Custom prognostication by FELLOW NAME, 2015. See XYZ Sheet"
</t>
        </r>
      </text>
    </comment>
    <comment ref="A89" authorId="1" shapeId="0" xr:uid="{D0D49487-5E78-45A6-97AA-AA3866E6B875}">
      <text>
        <r>
          <rPr>
            <b/>
            <sz val="11"/>
            <color indexed="81"/>
            <rFont val="Times New Roman"/>
            <family val="1"/>
          </rPr>
          <t>NOTE:</t>
        </r>
        <r>
          <rPr>
            <sz val="11"/>
            <color indexed="81"/>
            <rFont val="Times New Roman"/>
            <family val="1"/>
          </rPr>
          <t xml:space="preserve"> 
CLEARLY REFERENCE THE SOURCE FOR EACH DATA POINT.
If you have created a customized prognostication, please be sure to reference your work here.
E.G. "Custom prognostication by FELLOW NAME, 2015. See XYZ Sheet"
</t>
        </r>
      </text>
    </comment>
    <comment ref="A153" authorId="1" shapeId="0" xr:uid="{CB73CFE7-C098-4746-B5AD-E5C61DB56E74}">
      <text>
        <r>
          <rPr>
            <b/>
            <sz val="11"/>
            <color rgb="FF000000"/>
            <rFont val="Times New Roman"/>
            <family val="1"/>
          </rPr>
          <t>NOTE:</t>
        </r>
        <r>
          <rPr>
            <sz val="11"/>
            <color rgb="FF000000"/>
            <rFont val="Times New Roman"/>
            <family val="1"/>
          </rPr>
          <t xml:space="preserve"> 
</t>
        </r>
        <r>
          <rPr>
            <sz val="11"/>
            <color rgb="FF000000"/>
            <rFont val="Times New Roman"/>
            <family val="1"/>
          </rPr>
          <t xml:space="preserve">
</t>
        </r>
        <r>
          <rPr>
            <sz val="11"/>
            <color rgb="FF000000"/>
            <rFont val="Times New Roman"/>
            <family val="1"/>
          </rPr>
          <t xml:space="preserve">CLEARLY REFERENCE THE SOURCE FOR EACH DATA POINT.
</t>
        </r>
        <r>
          <rPr>
            <sz val="11"/>
            <color rgb="FF000000"/>
            <rFont val="Times New Roman"/>
            <family val="1"/>
          </rPr>
          <t xml:space="preserve">
</t>
        </r>
        <r>
          <rPr>
            <sz val="11"/>
            <color rgb="FF000000"/>
            <rFont val="Times New Roman"/>
            <family val="1"/>
          </rPr>
          <t xml:space="preserve">If you have created a customized prognostication, please be sure to reference your work here.
</t>
        </r>
        <r>
          <rPr>
            <sz val="11"/>
            <color rgb="FF000000"/>
            <rFont val="Times New Roman"/>
            <family val="1"/>
          </rPr>
          <t xml:space="preserve">
</t>
        </r>
        <r>
          <rPr>
            <sz val="11"/>
            <color rgb="FF000000"/>
            <rFont val="Times New Roman"/>
            <family val="1"/>
          </rPr>
          <t xml:space="preserve">E.G. "Custom prognostication by FELLOW NAME, 2015. See XYZ Sheet"
</t>
        </r>
      </text>
    </comment>
    <comment ref="A216" authorId="1" shapeId="0" xr:uid="{DA46841F-DF6F-4DE4-A151-09ECDACE95FB}">
      <text>
        <r>
          <rPr>
            <b/>
            <sz val="11"/>
            <color indexed="81"/>
            <rFont val="Times New Roman"/>
            <family val="1"/>
          </rPr>
          <t>NOTE:</t>
        </r>
        <r>
          <rPr>
            <sz val="11"/>
            <color indexed="81"/>
            <rFont val="Times New Roman"/>
            <family val="1"/>
          </rPr>
          <t xml:space="preserve"> 
CLEARLY REFERENCE THE SOURCE FOR EACH DATA POINT.
If you have created a customized prognostication, please be sure to reference your work here.
E.G. "Custom prognostication by FELLOW NAME, 2015. See XYZ Sheet"
</t>
        </r>
      </text>
    </comment>
    <comment ref="A279" authorId="1" shapeId="0" xr:uid="{5D9A6298-B199-4CF6-ABA6-C9D627642491}">
      <text>
        <r>
          <rPr>
            <b/>
            <sz val="11"/>
            <color rgb="FF000000"/>
            <rFont val="Times New Roman"/>
            <family val="1"/>
          </rPr>
          <t>NOTE:</t>
        </r>
        <r>
          <rPr>
            <sz val="11"/>
            <color rgb="FF000000"/>
            <rFont val="Times New Roman"/>
            <family val="1"/>
          </rPr>
          <t xml:space="preserve"> 
</t>
        </r>
        <r>
          <rPr>
            <sz val="11"/>
            <color rgb="FF000000"/>
            <rFont val="Times New Roman"/>
            <family val="1"/>
          </rPr>
          <t xml:space="preserve">
</t>
        </r>
        <r>
          <rPr>
            <sz val="11"/>
            <color rgb="FF000000"/>
            <rFont val="Times New Roman"/>
            <family val="1"/>
          </rPr>
          <t xml:space="preserve">CLEARLY REFERENCE THE SOURCE FOR EACH DATA POINT.
</t>
        </r>
        <r>
          <rPr>
            <sz val="11"/>
            <color rgb="FF000000"/>
            <rFont val="Times New Roman"/>
            <family val="1"/>
          </rPr>
          <t xml:space="preserve">
</t>
        </r>
        <r>
          <rPr>
            <sz val="11"/>
            <color rgb="FF000000"/>
            <rFont val="Times New Roman"/>
            <family val="1"/>
          </rPr>
          <t xml:space="preserve">If you have created a customized prognostication, please be sure to reference your work here.
</t>
        </r>
        <r>
          <rPr>
            <sz val="11"/>
            <color rgb="FF000000"/>
            <rFont val="Times New Roman"/>
            <family val="1"/>
          </rPr>
          <t xml:space="preserve">
</t>
        </r>
        <r>
          <rPr>
            <sz val="11"/>
            <color rgb="FF000000"/>
            <rFont val="Times New Roman"/>
            <family val="1"/>
          </rPr>
          <t xml:space="preserve">E.G. "Custom prognostication by FELLOW NAME, 2015. See XYZ Sheet"
</t>
        </r>
      </text>
    </comment>
    <comment ref="A342" authorId="1" shapeId="0" xr:uid="{168B95DF-0068-4E5A-9856-60788C21646C}">
      <text>
        <r>
          <rPr>
            <b/>
            <sz val="11"/>
            <color rgb="FF000000"/>
            <rFont val="Times New Roman"/>
            <family val="1"/>
          </rPr>
          <t>NOTE:</t>
        </r>
        <r>
          <rPr>
            <sz val="11"/>
            <color rgb="FF000000"/>
            <rFont val="Times New Roman"/>
            <family val="1"/>
          </rPr>
          <t xml:space="preserve"> 
</t>
        </r>
        <r>
          <rPr>
            <sz val="11"/>
            <color rgb="FF000000"/>
            <rFont val="Times New Roman"/>
            <family val="1"/>
          </rPr>
          <t xml:space="preserve">
</t>
        </r>
        <r>
          <rPr>
            <sz val="11"/>
            <color rgb="FF000000"/>
            <rFont val="Times New Roman"/>
            <family val="1"/>
          </rPr>
          <t xml:space="preserve">CLEARLY REFERENCE THE SOURCE FOR EACH DATA POINT.
</t>
        </r>
        <r>
          <rPr>
            <sz val="11"/>
            <color rgb="FF000000"/>
            <rFont val="Times New Roman"/>
            <family val="1"/>
          </rPr>
          <t xml:space="preserve">
</t>
        </r>
        <r>
          <rPr>
            <sz val="11"/>
            <color rgb="FF000000"/>
            <rFont val="Times New Roman"/>
            <family val="1"/>
          </rPr>
          <t xml:space="preserve">If you have created a customized prognostication, please be sure to reference your work here.
</t>
        </r>
        <r>
          <rPr>
            <sz val="11"/>
            <color rgb="FF000000"/>
            <rFont val="Times New Roman"/>
            <family val="1"/>
          </rPr>
          <t xml:space="preserve">
</t>
        </r>
        <r>
          <rPr>
            <sz val="11"/>
            <color rgb="FF000000"/>
            <rFont val="Times New Roman"/>
            <family val="1"/>
          </rPr>
          <t xml:space="preserve">E.G. "Custom prognostication by FELLOW NAME, 2015. See XYZ Sheet"
</t>
        </r>
      </text>
    </comment>
    <comment ref="A405" authorId="1" shapeId="0" xr:uid="{B1FA6103-D6CD-4739-8BA8-E59A3C0B42AA}">
      <text>
        <r>
          <rPr>
            <b/>
            <sz val="11"/>
            <color rgb="FF000000"/>
            <rFont val="Times New Roman"/>
            <family val="1"/>
          </rPr>
          <t>NOTE:</t>
        </r>
        <r>
          <rPr>
            <sz val="11"/>
            <color rgb="FF000000"/>
            <rFont val="Times New Roman"/>
            <family val="1"/>
          </rPr>
          <t xml:space="preserve"> 
</t>
        </r>
        <r>
          <rPr>
            <sz val="11"/>
            <color rgb="FF000000"/>
            <rFont val="Times New Roman"/>
            <family val="1"/>
          </rPr>
          <t xml:space="preserve">
</t>
        </r>
        <r>
          <rPr>
            <sz val="11"/>
            <color rgb="FF000000"/>
            <rFont val="Times New Roman"/>
            <family val="1"/>
          </rPr>
          <t xml:space="preserve">CLEARLY REFERENCE THE SOURCE FOR EACH DATA POINT.
</t>
        </r>
        <r>
          <rPr>
            <sz val="11"/>
            <color rgb="FF000000"/>
            <rFont val="Times New Roman"/>
            <family val="1"/>
          </rPr>
          <t xml:space="preserve">
</t>
        </r>
        <r>
          <rPr>
            <sz val="11"/>
            <color rgb="FF000000"/>
            <rFont val="Times New Roman"/>
            <family val="1"/>
          </rPr>
          <t xml:space="preserve">If you have created a customized prognostication, please be sure to reference your work here.
</t>
        </r>
        <r>
          <rPr>
            <sz val="11"/>
            <color rgb="FF000000"/>
            <rFont val="Times New Roman"/>
            <family val="1"/>
          </rPr>
          <t xml:space="preserve">
</t>
        </r>
        <r>
          <rPr>
            <sz val="11"/>
            <color rgb="FF000000"/>
            <rFont val="Times New Roman"/>
            <family val="1"/>
          </rPr>
          <t xml:space="preserve">E.G. "Custom prognostication by FELLOW NAME, 2015. See XYZ Sheet"
</t>
        </r>
      </text>
    </comment>
    <comment ref="A469" authorId="1" shapeId="0" xr:uid="{105F604D-51E8-480B-8D94-989608308718}">
      <text>
        <r>
          <rPr>
            <b/>
            <sz val="11"/>
            <color indexed="81"/>
            <rFont val="Times New Roman"/>
            <family val="1"/>
          </rPr>
          <t>NOTE:</t>
        </r>
        <r>
          <rPr>
            <sz val="11"/>
            <color indexed="81"/>
            <rFont val="Times New Roman"/>
            <family val="1"/>
          </rPr>
          <t xml:space="preserve"> 
CLEARLY REFERENCE THE SOURCE FOR EACH DATA POINT.
If you have created a customized prognostication, please be sure to reference your work here.
E.G. "Custom prognostication by FELLOW NAME, 2015. See XYZ Sheet"
</t>
        </r>
      </text>
    </comment>
    <comment ref="A533" authorId="1" shapeId="0" xr:uid="{7EED0E96-396A-4944-9AFD-5BEC07D3E7E8}">
      <text>
        <r>
          <rPr>
            <b/>
            <sz val="11"/>
            <color rgb="FF000000"/>
            <rFont val="Times New Roman"/>
            <family val="1"/>
          </rPr>
          <t>NOTE:</t>
        </r>
        <r>
          <rPr>
            <sz val="11"/>
            <color rgb="FF000000"/>
            <rFont val="Times New Roman"/>
            <family val="1"/>
          </rPr>
          <t xml:space="preserve"> 
</t>
        </r>
        <r>
          <rPr>
            <sz val="11"/>
            <color rgb="FF000000"/>
            <rFont val="Times New Roman"/>
            <family val="1"/>
          </rPr>
          <t xml:space="preserve">
</t>
        </r>
        <r>
          <rPr>
            <sz val="11"/>
            <color rgb="FF000000"/>
            <rFont val="Times New Roman"/>
            <family val="1"/>
          </rPr>
          <t xml:space="preserve">CLEARLY REFERENCE THE SOURCE FOR EACH DATA POINT.
</t>
        </r>
        <r>
          <rPr>
            <sz val="11"/>
            <color rgb="FF000000"/>
            <rFont val="Times New Roman"/>
            <family val="1"/>
          </rPr>
          <t xml:space="preserve">
</t>
        </r>
        <r>
          <rPr>
            <sz val="11"/>
            <color rgb="FF000000"/>
            <rFont val="Times New Roman"/>
            <family val="1"/>
          </rPr>
          <t xml:space="preserve">If you have created a customized prognostication, please be sure to reference your work here.
</t>
        </r>
        <r>
          <rPr>
            <sz val="11"/>
            <color rgb="FF000000"/>
            <rFont val="Times New Roman"/>
            <family val="1"/>
          </rPr>
          <t xml:space="preserve">
</t>
        </r>
        <r>
          <rPr>
            <sz val="11"/>
            <color rgb="FF000000"/>
            <rFont val="Times New Roman"/>
            <family val="1"/>
          </rPr>
          <t xml:space="preserve">E.G. "Custom prognostication by FELLOW NAME, 2015. See XYZ Sheet"
</t>
        </r>
      </text>
    </comment>
    <comment ref="A598" authorId="1" shapeId="0" xr:uid="{127A589E-6A91-41AC-A37D-DE51F53202DD}">
      <text>
        <r>
          <rPr>
            <b/>
            <sz val="11"/>
            <color indexed="81"/>
            <rFont val="Times New Roman"/>
            <family val="1"/>
          </rPr>
          <t>NOTE:</t>
        </r>
        <r>
          <rPr>
            <sz val="11"/>
            <color indexed="81"/>
            <rFont val="Times New Roman"/>
            <family val="1"/>
          </rPr>
          <t xml:space="preserve"> 
CLEARLY REFERENCE THE SOURCE FOR EACH DATA POINT.
If you have created a customized prognostication, please be sure to reference your work here.
E.G. "Custom prognostication by FELLOW NAME, 2015. See XYZ Sheet"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Chad</author>
    <author>Jay Arehart</author>
  </authors>
  <commentList>
    <comment ref="A17" authorId="0" shapeId="0" xr:uid="{22C06938-CB52-488F-8F06-8699D4BA70BA}">
      <text>
        <r>
          <rPr>
            <b/>
            <sz val="11"/>
            <color rgb="FF000000"/>
            <rFont val="Times New Roman"/>
            <family val="1"/>
          </rPr>
          <t>NOTE:</t>
        </r>
        <r>
          <rPr>
            <sz val="11"/>
            <color rgb="FF000000"/>
            <rFont val="Times New Roman"/>
            <family val="1"/>
          </rPr>
          <t xml:space="preserve">
</t>
        </r>
        <r>
          <rPr>
            <sz val="11"/>
            <color rgb="FF000000"/>
            <rFont val="Times New Roman"/>
            <family val="1"/>
          </rPr>
          <t xml:space="preserve">CLEARLY REFERENCE THE SOURCE FOR EACH DATA POINT.
</t>
        </r>
        <r>
          <rPr>
            <sz val="11"/>
            <color rgb="FF000000"/>
            <rFont val="Times New Roman"/>
            <family val="1"/>
          </rPr>
          <t xml:space="preserve">
</t>
        </r>
        <r>
          <rPr>
            <sz val="11"/>
            <color rgb="FF000000"/>
            <rFont val="Times New Roman"/>
            <family val="1"/>
          </rPr>
          <t xml:space="preserve">If you have created a customized prognostication, please be sure to reference your work here.
</t>
        </r>
        <r>
          <rPr>
            <sz val="11"/>
            <color rgb="FF000000"/>
            <rFont val="Times New Roman"/>
            <family val="1"/>
          </rPr>
          <t xml:space="preserve">
</t>
        </r>
        <r>
          <rPr>
            <sz val="11"/>
            <color rgb="FF000000"/>
            <rFont val="Times New Roman"/>
            <family val="1"/>
          </rPr>
          <t xml:space="preserve">E.G. "Custom prognostication by FELLOW NAME, 2015. See XYZ Sheet"
</t>
        </r>
      </text>
    </comment>
    <comment ref="A18" authorId="1" shapeId="0" xr:uid="{D2F249C8-AA61-406C-B23E-948369D34870}">
      <text>
        <r>
          <rPr>
            <sz val="10"/>
            <color rgb="FF000000"/>
            <rFont val="Arial"/>
            <family val="2"/>
          </rPr>
          <t xml:space="preserve">Average Energy Factor
</t>
        </r>
        <r>
          <rPr>
            <sz val="10"/>
            <color rgb="FF000000"/>
            <rFont val="Arial"/>
            <family val="2"/>
          </rPr>
          <t xml:space="preserve">
</t>
        </r>
        <r>
          <rPr>
            <sz val="10"/>
            <color rgb="FF000000"/>
            <rFont val="Arial"/>
            <family val="2"/>
          </rPr>
          <t>Average Final Energy Intensity</t>
        </r>
        <r>
          <rPr>
            <sz val="10"/>
            <color rgb="FF000000"/>
            <rFont val="Arial"/>
            <family val="2"/>
          </rPr>
          <t xml:space="preserve">
</t>
        </r>
      </text>
    </comment>
    <comment ref="A19" authorId="1" shapeId="0" xr:uid="{3D285C46-4E7C-481B-A673-887D70627C7B}">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20" authorId="1" shapeId="0" xr:uid="{96E2DBEE-D089-4E15-8D7E-E1575CC7E5C3}">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24" authorId="1" shapeId="0" xr:uid="{37CA453C-8108-4C98-A060-FE190765A68A}">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Average Final Energy Intensity
</t>
        </r>
      </text>
    </comment>
    <comment ref="A25" authorId="1" shapeId="0" xr:uid="{03239D5C-C952-4109-8609-2391F1C58DC2}">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26" authorId="1" shapeId="0" xr:uid="{5B1555F9-CFD8-43A4-8E6E-E0A00B631660}">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77" authorId="0" shapeId="0" xr:uid="{020406E8-6D5B-4E51-AAAD-F489756CF688}">
      <text>
        <r>
          <rPr>
            <b/>
            <sz val="11"/>
            <color indexed="81"/>
            <rFont val="Times New Roman"/>
            <family val="1"/>
          </rPr>
          <t>NOTE:</t>
        </r>
        <r>
          <rPr>
            <sz val="11"/>
            <color indexed="81"/>
            <rFont val="Times New Roman"/>
            <family val="1"/>
          </rPr>
          <t xml:space="preserve"> 
CLEARLY REFERENCE THE SOURCE FOR EACH DATA POINT.
If you have created a customized prognostication, please be sure to reference your work here.
E.G. "Custom prognostication by FELLOW NAME, 2015. See XYZ Sheet"
</t>
        </r>
      </text>
    </comment>
    <comment ref="A78" authorId="1" shapeId="0" xr:uid="{23303461-A633-43EB-806D-4C6B84DD6E27}">
      <text>
        <r>
          <rPr>
            <sz val="10"/>
            <color rgb="FF000000"/>
            <rFont val="Arial"/>
            <family val="2"/>
          </rPr>
          <t xml:space="preserve">Average Energy Factor
</t>
        </r>
        <r>
          <rPr>
            <sz val="10"/>
            <color rgb="FF000000"/>
            <rFont val="Arial"/>
            <family val="2"/>
          </rPr>
          <t xml:space="preserve">
</t>
        </r>
        <r>
          <rPr>
            <sz val="10"/>
            <color rgb="FF000000"/>
            <rFont val="Arial"/>
            <family val="2"/>
          </rPr>
          <t>Average Final Energy Intensity</t>
        </r>
        <r>
          <rPr>
            <sz val="10"/>
            <color rgb="FF000000"/>
            <rFont val="Arial"/>
            <family val="2"/>
          </rPr>
          <t xml:space="preserve">
</t>
        </r>
      </text>
    </comment>
    <comment ref="A79" authorId="1" shapeId="0" xr:uid="{42BDA9A3-E22B-4FFB-950D-11D86DB8A8E7}">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80" authorId="1" shapeId="0" xr:uid="{55D34753-B6C7-41D6-B0C7-90FDB0B39C8C}">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84" authorId="1" shapeId="0" xr:uid="{87EC07A0-48EB-4B59-81A7-CDD256B6241B}">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Average Final Energy Intensity
</t>
        </r>
      </text>
    </comment>
    <comment ref="A85" authorId="1" shapeId="0" xr:uid="{6DB36887-BFA4-41A4-AEAB-F057FC37D6DB}">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86" authorId="1" shapeId="0" xr:uid="{0DC50099-A344-4143-9021-55640F705B68}">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141" authorId="0" shapeId="0" xr:uid="{306DAD7A-EBBA-4CC7-83E3-D5A13D3FE4A5}">
      <text>
        <r>
          <rPr>
            <b/>
            <sz val="11"/>
            <color rgb="FF000000"/>
            <rFont val="Times New Roman"/>
            <family val="1"/>
          </rPr>
          <t>NOTE:</t>
        </r>
        <r>
          <rPr>
            <sz val="11"/>
            <color rgb="FF000000"/>
            <rFont val="Times New Roman"/>
            <family val="1"/>
          </rPr>
          <t xml:space="preserve"> 
</t>
        </r>
        <r>
          <rPr>
            <sz val="11"/>
            <color rgb="FF000000"/>
            <rFont val="Times New Roman"/>
            <family val="1"/>
          </rPr>
          <t xml:space="preserve">
</t>
        </r>
        <r>
          <rPr>
            <sz val="11"/>
            <color rgb="FF000000"/>
            <rFont val="Times New Roman"/>
            <family val="1"/>
          </rPr>
          <t xml:space="preserve">CLEARLY REFERENCE THE SOURCE FOR EACH DATA POINT.
</t>
        </r>
        <r>
          <rPr>
            <sz val="11"/>
            <color rgb="FF000000"/>
            <rFont val="Times New Roman"/>
            <family val="1"/>
          </rPr>
          <t xml:space="preserve">
</t>
        </r>
        <r>
          <rPr>
            <sz val="11"/>
            <color rgb="FF000000"/>
            <rFont val="Times New Roman"/>
            <family val="1"/>
          </rPr>
          <t xml:space="preserve">If you have created a customized prognostication, please be sure to reference your work here.
</t>
        </r>
        <r>
          <rPr>
            <sz val="11"/>
            <color rgb="FF000000"/>
            <rFont val="Times New Roman"/>
            <family val="1"/>
          </rPr>
          <t xml:space="preserve">
</t>
        </r>
        <r>
          <rPr>
            <sz val="11"/>
            <color rgb="FF000000"/>
            <rFont val="Times New Roman"/>
            <family val="1"/>
          </rPr>
          <t xml:space="preserve">E.G. "Custom prognostication by FELLOW NAME, 2015. See XYZ Sheet"
</t>
        </r>
      </text>
    </comment>
    <comment ref="A142" authorId="1" shapeId="0" xr:uid="{EFA86872-A866-40EB-AD7E-0FB0C118A579}">
      <text>
        <r>
          <rPr>
            <sz val="10"/>
            <color rgb="FF000000"/>
            <rFont val="Arial"/>
            <family val="2"/>
          </rPr>
          <t xml:space="preserve">Average Energy Factor
</t>
        </r>
        <r>
          <rPr>
            <sz val="10"/>
            <color rgb="FF000000"/>
            <rFont val="Arial"/>
            <family val="2"/>
          </rPr>
          <t xml:space="preserve">
</t>
        </r>
        <r>
          <rPr>
            <sz val="10"/>
            <color rgb="FF000000"/>
            <rFont val="Arial"/>
            <family val="2"/>
          </rPr>
          <t>Average Final Energy Intensity</t>
        </r>
        <r>
          <rPr>
            <sz val="10"/>
            <color rgb="FF000000"/>
            <rFont val="Arial"/>
            <family val="2"/>
          </rPr>
          <t xml:space="preserve">
</t>
        </r>
      </text>
    </comment>
    <comment ref="A143" authorId="1" shapeId="0" xr:uid="{2579AFE8-2393-47A5-B8E6-C75A26973EEC}">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144" authorId="1" shapeId="0" xr:uid="{7DCCBEE5-1212-4B47-A9AD-84402A114B27}">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148" authorId="1" shapeId="0" xr:uid="{26A4C31D-DBFA-4D82-976E-E6FC975BF2D2}">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Average Final Energy Intensity
</t>
        </r>
      </text>
    </comment>
    <comment ref="A149" authorId="1" shapeId="0" xr:uid="{24E60E25-F27E-451F-8687-082F25DC8247}">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150" authorId="1" shapeId="0" xr:uid="{733FE946-9E0A-40B0-9724-C278A57F49DF}">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204" authorId="0" shapeId="0" xr:uid="{B13411DF-8180-41E7-B388-E34E93C06895}">
      <text>
        <r>
          <rPr>
            <b/>
            <sz val="11"/>
            <color indexed="81"/>
            <rFont val="Times New Roman"/>
            <family val="1"/>
          </rPr>
          <t>NOTE:</t>
        </r>
        <r>
          <rPr>
            <sz val="11"/>
            <color indexed="81"/>
            <rFont val="Times New Roman"/>
            <family val="1"/>
          </rPr>
          <t xml:space="preserve"> 
CLEARLY REFERENCE THE SOURCE FOR EACH DATA POINT.
If you have created a customized prognostication, please be sure to reference your work here.
E.G. "Custom prognostication by FELLOW NAME, 2015. See XYZ Sheet"
</t>
        </r>
      </text>
    </comment>
    <comment ref="A205" authorId="1" shapeId="0" xr:uid="{FA0304FD-2D62-40AF-8A2A-7EF1E27C7D43}">
      <text>
        <r>
          <rPr>
            <sz val="10"/>
            <color rgb="FF000000"/>
            <rFont val="Arial"/>
            <family val="2"/>
          </rPr>
          <t xml:space="preserve">Average Energy Factor
</t>
        </r>
        <r>
          <rPr>
            <sz val="10"/>
            <color rgb="FF000000"/>
            <rFont val="Arial"/>
            <family val="2"/>
          </rPr>
          <t xml:space="preserve">
</t>
        </r>
        <r>
          <rPr>
            <sz val="10"/>
            <color rgb="FF000000"/>
            <rFont val="Arial"/>
            <family val="2"/>
          </rPr>
          <t>Average Final Energy Intensity</t>
        </r>
        <r>
          <rPr>
            <sz val="10"/>
            <color rgb="FF000000"/>
            <rFont val="Arial"/>
            <family val="2"/>
          </rPr>
          <t xml:space="preserve">
</t>
        </r>
      </text>
    </comment>
    <comment ref="A206" authorId="1" shapeId="0" xr:uid="{448DE35A-6923-4697-AF37-25B0CD99B76D}">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207" authorId="1" shapeId="0" xr:uid="{AFE9E975-3CA0-4B53-8A96-2196F3C2B7CD}">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211" authorId="1" shapeId="0" xr:uid="{E3F2DB46-4C17-44FA-8DA3-EAB8CAAB1146}">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Average Final Energy Intensity
</t>
        </r>
      </text>
    </comment>
    <comment ref="A212" authorId="1" shapeId="0" xr:uid="{13C32795-B3AE-4330-A341-5B46209F449F}">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213" authorId="1" shapeId="0" xr:uid="{B834993B-2A12-4D04-BA47-94E935EBD33A}">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267" authorId="0" shapeId="0" xr:uid="{B2B4DBE7-A3D8-4CA4-8B93-8F8DBD8D9D0E}">
      <text>
        <r>
          <rPr>
            <b/>
            <sz val="11"/>
            <color indexed="81"/>
            <rFont val="Times New Roman"/>
            <family val="1"/>
          </rPr>
          <t>NOTE:</t>
        </r>
        <r>
          <rPr>
            <sz val="11"/>
            <color indexed="81"/>
            <rFont val="Times New Roman"/>
            <family val="1"/>
          </rPr>
          <t xml:space="preserve"> 
CLEARLY REFERENCE THE SOURCE FOR EACH DATA POINT.
If you have created a customized prognostication, please be sure to reference your work here.
E.G. "Custom prognostication by FELLOW NAME, 2015. See XYZ Sheet"
</t>
        </r>
      </text>
    </comment>
    <comment ref="A268" authorId="1" shapeId="0" xr:uid="{BBFE35D8-534E-4BD9-8CA2-A5F436CA1034}">
      <text>
        <r>
          <rPr>
            <sz val="10"/>
            <color rgb="FF000000"/>
            <rFont val="Arial"/>
            <family val="2"/>
          </rPr>
          <t xml:space="preserve">Average Energy Factor
</t>
        </r>
        <r>
          <rPr>
            <sz val="10"/>
            <color rgb="FF000000"/>
            <rFont val="Arial"/>
            <family val="2"/>
          </rPr>
          <t xml:space="preserve">
</t>
        </r>
        <r>
          <rPr>
            <sz val="10"/>
            <color rgb="FF000000"/>
            <rFont val="Arial"/>
            <family val="2"/>
          </rPr>
          <t>Average Final Energy Intensity</t>
        </r>
        <r>
          <rPr>
            <sz val="10"/>
            <color rgb="FF000000"/>
            <rFont val="Arial"/>
            <family val="2"/>
          </rPr>
          <t xml:space="preserve">
</t>
        </r>
      </text>
    </comment>
    <comment ref="A269" authorId="1" shapeId="0" xr:uid="{FDEFCF8E-7DD1-4297-AC0B-ACF37902F207}">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270" authorId="1" shapeId="0" xr:uid="{1DCE56B5-0EA9-45D8-9403-BF43C33C155B}">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274" authorId="1" shapeId="0" xr:uid="{F2B6ED26-DBFF-4E00-9C6A-23C574371E4E}">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Average Final Energy Intensity
</t>
        </r>
      </text>
    </comment>
    <comment ref="A275" authorId="1" shapeId="0" xr:uid="{F6580E68-3AD4-4781-87C9-B74AEA243330}">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276" authorId="1" shapeId="0" xr:uid="{04DD597B-B900-4429-8736-263E70A5F6E9}">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330" authorId="0" shapeId="0" xr:uid="{9A771B32-8189-42E3-9E6F-E65AEEB91635}">
      <text>
        <r>
          <rPr>
            <b/>
            <sz val="11"/>
            <color indexed="81"/>
            <rFont val="Times New Roman"/>
            <family val="1"/>
          </rPr>
          <t>NOTE:</t>
        </r>
        <r>
          <rPr>
            <sz val="11"/>
            <color indexed="81"/>
            <rFont val="Times New Roman"/>
            <family val="1"/>
          </rPr>
          <t xml:space="preserve"> 
CLEARLY REFERENCE THE SOURCE FOR EACH DATA POINT.
If you have created a customized prognostication, please be sure to reference your work here.
E.G. "Custom prognostication by FELLOW NAME, 2015. See XYZ Sheet"
</t>
        </r>
      </text>
    </comment>
    <comment ref="A331" authorId="1" shapeId="0" xr:uid="{F91BC1AF-DDCE-417D-BAA6-CD230B88B035}">
      <text>
        <r>
          <rPr>
            <sz val="10"/>
            <color rgb="FF000000"/>
            <rFont val="Arial"/>
            <family val="2"/>
          </rPr>
          <t xml:space="preserve">Average Energy Factor
</t>
        </r>
        <r>
          <rPr>
            <sz val="10"/>
            <color rgb="FF000000"/>
            <rFont val="Arial"/>
            <family val="2"/>
          </rPr>
          <t xml:space="preserve">
</t>
        </r>
        <r>
          <rPr>
            <sz val="10"/>
            <color rgb="FF000000"/>
            <rFont val="Arial"/>
            <family val="2"/>
          </rPr>
          <t>Average Final Energy Intensity</t>
        </r>
        <r>
          <rPr>
            <sz val="10"/>
            <color rgb="FF000000"/>
            <rFont val="Arial"/>
            <family val="2"/>
          </rPr>
          <t xml:space="preserve">
</t>
        </r>
      </text>
    </comment>
    <comment ref="A332" authorId="1" shapeId="0" xr:uid="{8AB1667D-E9DE-4939-A4AB-8B85FE210BBC}">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333" authorId="1" shapeId="0" xr:uid="{61CA3EB5-4E81-43D7-BC7C-686D6DF4E2BA}">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337" authorId="1" shapeId="0" xr:uid="{642B1B80-FA2A-42F7-8496-BACC726C3A48}">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Average Final Energy Intensity
</t>
        </r>
      </text>
    </comment>
    <comment ref="A338" authorId="1" shapeId="0" xr:uid="{6D3CDDCF-8BCD-4502-83EF-37818E714370}">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339" authorId="1" shapeId="0" xr:uid="{F25DB6A9-3EBB-41F9-908D-B7D87CB6F5AE}">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393" authorId="0" shapeId="0" xr:uid="{A0B39C52-B2F5-4DB8-BD06-F7B5F44FB792}">
      <text>
        <r>
          <rPr>
            <b/>
            <sz val="11"/>
            <color rgb="FF000000"/>
            <rFont val="Times New Roman"/>
            <family val="1"/>
          </rPr>
          <t>NOTE:</t>
        </r>
        <r>
          <rPr>
            <sz val="11"/>
            <color rgb="FF000000"/>
            <rFont val="Times New Roman"/>
            <family val="1"/>
          </rPr>
          <t xml:space="preserve"> 
</t>
        </r>
        <r>
          <rPr>
            <sz val="11"/>
            <color rgb="FF000000"/>
            <rFont val="Times New Roman"/>
            <family val="1"/>
          </rPr>
          <t xml:space="preserve">
</t>
        </r>
        <r>
          <rPr>
            <sz val="11"/>
            <color rgb="FF000000"/>
            <rFont val="Times New Roman"/>
            <family val="1"/>
          </rPr>
          <t xml:space="preserve">CLEARLY REFERENCE THE SOURCE FOR EACH DATA POINT.
</t>
        </r>
        <r>
          <rPr>
            <sz val="11"/>
            <color rgb="FF000000"/>
            <rFont val="Times New Roman"/>
            <family val="1"/>
          </rPr>
          <t xml:space="preserve">
</t>
        </r>
        <r>
          <rPr>
            <sz val="11"/>
            <color rgb="FF000000"/>
            <rFont val="Times New Roman"/>
            <family val="1"/>
          </rPr>
          <t xml:space="preserve">If you have created a customized prognostication, please be sure to reference your work here.
</t>
        </r>
        <r>
          <rPr>
            <sz val="11"/>
            <color rgb="FF000000"/>
            <rFont val="Times New Roman"/>
            <family val="1"/>
          </rPr>
          <t xml:space="preserve">
</t>
        </r>
        <r>
          <rPr>
            <sz val="11"/>
            <color rgb="FF000000"/>
            <rFont val="Times New Roman"/>
            <family val="1"/>
          </rPr>
          <t xml:space="preserve">E.G. "Custom prognostication by FELLOW NAME, 2015. See XYZ Sheet"
</t>
        </r>
      </text>
    </comment>
    <comment ref="A394" authorId="1" shapeId="0" xr:uid="{78BD7A31-324B-420B-A861-CE545FB2F14A}">
      <text>
        <r>
          <rPr>
            <sz val="10"/>
            <color rgb="FF000000"/>
            <rFont val="Arial"/>
            <family val="2"/>
          </rPr>
          <t xml:space="preserve">Average Energy Factor
</t>
        </r>
        <r>
          <rPr>
            <sz val="10"/>
            <color rgb="FF000000"/>
            <rFont val="Arial"/>
            <family val="2"/>
          </rPr>
          <t xml:space="preserve">
</t>
        </r>
        <r>
          <rPr>
            <sz val="10"/>
            <color rgb="FF000000"/>
            <rFont val="Arial"/>
            <family val="2"/>
          </rPr>
          <t>Average Final Energy Intensity</t>
        </r>
        <r>
          <rPr>
            <sz val="10"/>
            <color rgb="FF000000"/>
            <rFont val="Arial"/>
            <family val="2"/>
          </rPr>
          <t xml:space="preserve">
</t>
        </r>
      </text>
    </comment>
    <comment ref="A395" authorId="1" shapeId="0" xr:uid="{A2B3F92E-2623-4FB1-9077-D213381CDE69}">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396" authorId="1" shapeId="0" xr:uid="{80F0B81F-DE4E-4221-BF3A-F781697BC125}">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400" authorId="1" shapeId="0" xr:uid="{9055E7CC-76A4-4C4B-9C7D-94E5401EACCB}">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Average Final Energy Intensity
</t>
        </r>
      </text>
    </comment>
    <comment ref="A401" authorId="1" shapeId="0" xr:uid="{1E8A6106-D680-4096-9EF5-92F8BD2E98F7}">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402" authorId="1" shapeId="0" xr:uid="{7CDB26E3-59C4-4238-BA66-FFFBFAE1DAE5}">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457" authorId="0" shapeId="0" xr:uid="{5B1B2CE1-0FE0-492B-B8EE-43729FDC7CEB}">
      <text>
        <r>
          <rPr>
            <b/>
            <sz val="11"/>
            <color indexed="81"/>
            <rFont val="Times New Roman"/>
            <family val="1"/>
          </rPr>
          <t>NOTE:</t>
        </r>
        <r>
          <rPr>
            <sz val="11"/>
            <color indexed="81"/>
            <rFont val="Times New Roman"/>
            <family val="1"/>
          </rPr>
          <t xml:space="preserve"> 
CLEARLY REFERENCE THE SOURCE FOR EACH DATA POINT.
If you have created a customized prognostication, please be sure to reference your work here.
E.G. "Custom prognostication by FELLOW NAME, 2015. See XYZ Sheet"
</t>
        </r>
      </text>
    </comment>
    <comment ref="A458" authorId="1" shapeId="0" xr:uid="{7CE4993F-1A18-4D1E-B596-559700BD835B}">
      <text>
        <r>
          <rPr>
            <sz val="10"/>
            <color rgb="FF000000"/>
            <rFont val="Arial"/>
            <family val="2"/>
          </rPr>
          <t xml:space="preserve">Average Energy Factor
</t>
        </r>
        <r>
          <rPr>
            <sz val="10"/>
            <color rgb="FF000000"/>
            <rFont val="Arial"/>
            <family val="2"/>
          </rPr>
          <t xml:space="preserve">
</t>
        </r>
        <r>
          <rPr>
            <sz val="10"/>
            <color rgb="FF000000"/>
            <rFont val="Arial"/>
            <family val="2"/>
          </rPr>
          <t>Average Final Energy Intensity</t>
        </r>
        <r>
          <rPr>
            <sz val="10"/>
            <color rgb="FF000000"/>
            <rFont val="Arial"/>
            <family val="2"/>
          </rPr>
          <t xml:space="preserve">
</t>
        </r>
      </text>
    </comment>
    <comment ref="A459" authorId="1" shapeId="0" xr:uid="{EF9766ED-DA81-4714-A7A9-D09A091138DD}">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460" authorId="1" shapeId="0" xr:uid="{82EE4C8D-75A2-4F2C-96B4-969D88E5AD14}">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464" authorId="1" shapeId="0" xr:uid="{F0E34487-076B-462A-B05F-EB1528793104}">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Average Final Energy Intensity
</t>
        </r>
      </text>
    </comment>
    <comment ref="A465" authorId="1" shapeId="0" xr:uid="{6E0AFE04-4F66-411A-A65E-AB1C9BEFDBDA}">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466" authorId="1" shapeId="0" xr:uid="{321825F5-69BB-4F28-B9C7-ECAE0A6D13FF}">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521" authorId="0" shapeId="0" xr:uid="{C8F14454-799C-4BB7-90D8-53D73F7A99EE}">
      <text>
        <r>
          <rPr>
            <b/>
            <sz val="11"/>
            <color indexed="81"/>
            <rFont val="Times New Roman"/>
            <family val="1"/>
          </rPr>
          <t>NOTE:</t>
        </r>
        <r>
          <rPr>
            <sz val="11"/>
            <color indexed="81"/>
            <rFont val="Times New Roman"/>
            <family val="1"/>
          </rPr>
          <t xml:space="preserve"> 
CLEARLY REFERENCE THE SOURCE FOR EACH DATA POINT.
If you have created a customized prognostication, please be sure to reference your work here.
E.G. "Custom prognostication by FELLOW NAME, 2015. See XYZ Sheet"
</t>
        </r>
      </text>
    </comment>
    <comment ref="A522" authorId="1" shapeId="0" xr:uid="{FF0A9613-B32C-4725-8C2C-C00BFA9254F9}">
      <text>
        <r>
          <rPr>
            <sz val="10"/>
            <color rgb="FF000000"/>
            <rFont val="Arial"/>
            <family val="2"/>
          </rPr>
          <t xml:space="preserve">Average Energy Factor
</t>
        </r>
        <r>
          <rPr>
            <sz val="10"/>
            <color rgb="FF000000"/>
            <rFont val="Arial"/>
            <family val="2"/>
          </rPr>
          <t xml:space="preserve">
</t>
        </r>
        <r>
          <rPr>
            <sz val="10"/>
            <color rgb="FF000000"/>
            <rFont val="Arial"/>
            <family val="2"/>
          </rPr>
          <t>Average Final Energy Intensity</t>
        </r>
        <r>
          <rPr>
            <sz val="10"/>
            <color rgb="FF000000"/>
            <rFont val="Arial"/>
            <family val="2"/>
          </rPr>
          <t xml:space="preserve">
</t>
        </r>
      </text>
    </comment>
    <comment ref="A523" authorId="1" shapeId="0" xr:uid="{CA474B4A-BB1F-4A54-9F22-0C1A721D670C}">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524" authorId="1" shapeId="0" xr:uid="{B23A8700-2277-4913-8FD6-5C4810353566}">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528" authorId="1" shapeId="0" xr:uid="{C1B0065A-35F8-435D-8372-A690A947C76E}">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Average Final Energy Intensity
</t>
        </r>
      </text>
    </comment>
    <comment ref="A529" authorId="1" shapeId="0" xr:uid="{0B3A9398-68EC-4979-BA1E-26D456FF26BE}">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530" authorId="1" shapeId="0" xr:uid="{F4D68926-BD01-489B-955D-A8E6B31F3687}">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586" authorId="0" shapeId="0" xr:uid="{D6B9838F-C3E6-49E5-81F0-8B090A6B1C5D}">
      <text>
        <r>
          <rPr>
            <b/>
            <sz val="11"/>
            <color indexed="81"/>
            <rFont val="Times New Roman"/>
            <family val="1"/>
          </rPr>
          <t>NOTE:</t>
        </r>
        <r>
          <rPr>
            <sz val="11"/>
            <color indexed="81"/>
            <rFont val="Times New Roman"/>
            <family val="1"/>
          </rPr>
          <t xml:space="preserve"> 
CLEARLY REFERENCE THE SOURCE FOR EACH DATA POINT.
If you have created a customized prognostication, please be sure to reference your work here.
E.G. "Custom prognostication by FELLOW NAME, 2015. See XYZ Sheet"
</t>
        </r>
      </text>
    </comment>
    <comment ref="A587" authorId="1" shapeId="0" xr:uid="{601ABE1D-DF63-443B-A04B-75A5B9514429}">
      <text>
        <r>
          <rPr>
            <sz val="10"/>
            <color rgb="FF000000"/>
            <rFont val="Arial"/>
            <family val="2"/>
          </rPr>
          <t xml:space="preserve">Average Energy Factor
</t>
        </r>
        <r>
          <rPr>
            <sz val="10"/>
            <color rgb="FF000000"/>
            <rFont val="Arial"/>
            <family val="2"/>
          </rPr>
          <t xml:space="preserve">
</t>
        </r>
        <r>
          <rPr>
            <sz val="10"/>
            <color rgb="FF000000"/>
            <rFont val="Arial"/>
            <family val="2"/>
          </rPr>
          <t>Average Final Energy Intensity</t>
        </r>
        <r>
          <rPr>
            <sz val="10"/>
            <color rgb="FF000000"/>
            <rFont val="Arial"/>
            <family val="2"/>
          </rPr>
          <t xml:space="preserve">
</t>
        </r>
      </text>
    </comment>
    <comment ref="A588" authorId="1" shapeId="0" xr:uid="{9526ED30-43E4-47E6-9AC7-B95EE8BAB5AC}">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589" authorId="1" shapeId="0" xr:uid="{D02F8805-894C-4887-A735-EF6FCD4DBC0B}">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593" authorId="1" shapeId="0" xr:uid="{506343C2-31A0-4AAD-8790-4A8E4CC4258F}">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Average Final Energy Intensity
</t>
        </r>
      </text>
    </comment>
    <comment ref="A594" authorId="1" shapeId="0" xr:uid="{A41E878F-353A-46A8-8B5D-2E7E7D4353CA}">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595" authorId="1" shapeId="0" xr:uid="{20038D35-6E69-4805-B903-5B7B7E0C7BC0}">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Chad</author>
    <author>Jay Arehart</author>
  </authors>
  <commentList>
    <comment ref="A17" authorId="0" shapeId="0" xr:uid="{B02C717B-003C-47F5-838C-71C12D76049F}">
      <text>
        <r>
          <rPr>
            <b/>
            <sz val="11"/>
            <color rgb="FF000000"/>
            <rFont val="Times New Roman"/>
            <family val="1"/>
          </rPr>
          <t>NOTE:</t>
        </r>
        <r>
          <rPr>
            <sz val="11"/>
            <color rgb="FF000000"/>
            <rFont val="Times New Roman"/>
            <family val="1"/>
          </rPr>
          <t xml:space="preserve">
</t>
        </r>
        <r>
          <rPr>
            <sz val="11"/>
            <color rgb="FF000000"/>
            <rFont val="Times New Roman"/>
            <family val="1"/>
          </rPr>
          <t xml:space="preserve">CLEARLY REFERENCE THE SOURCE FOR EACH DATA POINT.
</t>
        </r>
        <r>
          <rPr>
            <sz val="11"/>
            <color rgb="FF000000"/>
            <rFont val="Times New Roman"/>
            <family val="1"/>
          </rPr>
          <t xml:space="preserve">
</t>
        </r>
        <r>
          <rPr>
            <sz val="11"/>
            <color rgb="FF000000"/>
            <rFont val="Times New Roman"/>
            <family val="1"/>
          </rPr>
          <t xml:space="preserve">If you have created a customized prognostication, please be sure to reference your work here.
</t>
        </r>
        <r>
          <rPr>
            <sz val="11"/>
            <color rgb="FF000000"/>
            <rFont val="Times New Roman"/>
            <family val="1"/>
          </rPr>
          <t xml:space="preserve">
</t>
        </r>
        <r>
          <rPr>
            <sz val="11"/>
            <color rgb="FF000000"/>
            <rFont val="Times New Roman"/>
            <family val="1"/>
          </rPr>
          <t xml:space="preserve">E.G. "Custom prognostication by FELLOW NAME, 2015. See XYZ Sheet"
</t>
        </r>
      </text>
    </comment>
    <comment ref="A18" authorId="1" shapeId="0" xr:uid="{77C64390-9CE1-48FD-A3C1-9E0AD5D5B6D3}">
      <text>
        <r>
          <rPr>
            <sz val="10"/>
            <color rgb="FF000000"/>
            <rFont val="Arial"/>
            <family val="2"/>
          </rPr>
          <t xml:space="preserve">Average Energy Factor
</t>
        </r>
        <r>
          <rPr>
            <sz val="10"/>
            <color rgb="FF000000"/>
            <rFont val="Arial"/>
            <family val="2"/>
          </rPr>
          <t xml:space="preserve">
</t>
        </r>
        <r>
          <rPr>
            <sz val="10"/>
            <color rgb="FF000000"/>
            <rFont val="Arial"/>
            <family val="2"/>
          </rPr>
          <t>Average Final Energy Intensity</t>
        </r>
        <r>
          <rPr>
            <sz val="10"/>
            <color rgb="FF000000"/>
            <rFont val="Arial"/>
            <family val="2"/>
          </rPr>
          <t xml:space="preserve">
</t>
        </r>
      </text>
    </comment>
    <comment ref="A19" authorId="1" shapeId="0" xr:uid="{075D989A-CBA8-49FE-A7D4-F4946D9FBE82}">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20" authorId="1" shapeId="0" xr:uid="{4D0A355D-B839-43B1-BE5C-1755D68CB1DF}">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Low Final Energy Intensity
</t>
        </r>
      </text>
    </comment>
    <comment ref="A24" authorId="1" shapeId="0" xr:uid="{84200337-0D77-4090-9153-D478E6F3C25E}">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Average Final Energy Intensity
</t>
        </r>
      </text>
    </comment>
    <comment ref="A25" authorId="1" shapeId="0" xr:uid="{25CA997E-6705-4FC1-9A5B-3B73510D2A95}">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26" authorId="1" shapeId="0" xr:uid="{C8CF6BDF-0F8A-40A8-B688-8887D63A8860}">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77" authorId="0" shapeId="0" xr:uid="{7A5CC7D6-9621-4D16-A21D-7BE3C660F5FF}">
      <text>
        <r>
          <rPr>
            <b/>
            <sz val="11"/>
            <color rgb="FF000000"/>
            <rFont val="Times New Roman"/>
            <family val="1"/>
          </rPr>
          <t>NOTE:</t>
        </r>
        <r>
          <rPr>
            <sz val="11"/>
            <color rgb="FF000000"/>
            <rFont val="Times New Roman"/>
            <family val="1"/>
          </rPr>
          <t xml:space="preserve"> 
</t>
        </r>
        <r>
          <rPr>
            <sz val="11"/>
            <color rgb="FF000000"/>
            <rFont val="Times New Roman"/>
            <family val="1"/>
          </rPr>
          <t xml:space="preserve">
</t>
        </r>
        <r>
          <rPr>
            <sz val="11"/>
            <color rgb="FF000000"/>
            <rFont val="Times New Roman"/>
            <family val="1"/>
          </rPr>
          <t xml:space="preserve">CLEARLY REFERENCE THE SOURCE FOR EACH DATA POINT.
</t>
        </r>
        <r>
          <rPr>
            <sz val="11"/>
            <color rgb="FF000000"/>
            <rFont val="Times New Roman"/>
            <family val="1"/>
          </rPr>
          <t xml:space="preserve">
</t>
        </r>
        <r>
          <rPr>
            <sz val="11"/>
            <color rgb="FF000000"/>
            <rFont val="Times New Roman"/>
            <family val="1"/>
          </rPr>
          <t xml:space="preserve">If you have created a customized prognostication, please be sure to reference your work here.
</t>
        </r>
        <r>
          <rPr>
            <sz val="11"/>
            <color rgb="FF000000"/>
            <rFont val="Times New Roman"/>
            <family val="1"/>
          </rPr>
          <t xml:space="preserve">
</t>
        </r>
        <r>
          <rPr>
            <sz val="11"/>
            <color rgb="FF000000"/>
            <rFont val="Times New Roman"/>
            <family val="1"/>
          </rPr>
          <t xml:space="preserve">E.G. "Custom prognostication by FELLOW NAME, 2015. See XYZ Sheet"
</t>
        </r>
      </text>
    </comment>
    <comment ref="A78" authorId="1" shapeId="0" xr:uid="{090ECA7A-3607-47C8-9EC9-527742E6BE99}">
      <text>
        <r>
          <rPr>
            <sz val="10"/>
            <color rgb="FF000000"/>
            <rFont val="Arial"/>
            <family val="2"/>
          </rPr>
          <t xml:space="preserve">Average Energy Factor
</t>
        </r>
        <r>
          <rPr>
            <sz val="10"/>
            <color rgb="FF000000"/>
            <rFont val="Arial"/>
            <family val="2"/>
          </rPr>
          <t xml:space="preserve">
</t>
        </r>
        <r>
          <rPr>
            <sz val="10"/>
            <color rgb="FF000000"/>
            <rFont val="Arial"/>
            <family val="2"/>
          </rPr>
          <t>Average Final Energy Intensity</t>
        </r>
        <r>
          <rPr>
            <sz val="10"/>
            <color rgb="FF000000"/>
            <rFont val="Arial"/>
            <family val="2"/>
          </rPr>
          <t xml:space="preserve">
</t>
        </r>
      </text>
    </comment>
    <comment ref="A79" authorId="1" shapeId="0" xr:uid="{DE1992B4-D1C7-46B8-9F24-9995007CAB31}">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80" authorId="1" shapeId="0" xr:uid="{1A2BFD87-69B4-445B-AF7B-99C59FA7E91B}">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84" authorId="1" shapeId="0" xr:uid="{4C0D67C8-E814-4655-AACC-8EBC1AEFB8A1}">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Average Final Energy Intensity
</t>
        </r>
      </text>
    </comment>
    <comment ref="A85" authorId="1" shapeId="0" xr:uid="{9207BFBD-8217-44D7-8B73-5CCAD6338377}">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86" authorId="1" shapeId="0" xr:uid="{BCE8ED49-8903-4F76-A220-C7DC96DC2A3F}">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141" authorId="0" shapeId="0" xr:uid="{97617BA1-E2B6-41DD-8492-FB426F142656}">
      <text>
        <r>
          <rPr>
            <b/>
            <sz val="11"/>
            <color rgb="FF000000"/>
            <rFont val="Times New Roman"/>
            <family val="1"/>
          </rPr>
          <t>NOTE:</t>
        </r>
        <r>
          <rPr>
            <sz val="11"/>
            <color rgb="FF000000"/>
            <rFont val="Times New Roman"/>
            <family val="1"/>
          </rPr>
          <t xml:space="preserve"> 
</t>
        </r>
        <r>
          <rPr>
            <sz val="11"/>
            <color rgb="FF000000"/>
            <rFont val="Times New Roman"/>
            <family val="1"/>
          </rPr>
          <t xml:space="preserve">
</t>
        </r>
        <r>
          <rPr>
            <sz val="11"/>
            <color rgb="FF000000"/>
            <rFont val="Times New Roman"/>
            <family val="1"/>
          </rPr>
          <t xml:space="preserve">CLEARLY REFERENCE THE SOURCE FOR EACH DATA POINT.
</t>
        </r>
        <r>
          <rPr>
            <sz val="11"/>
            <color rgb="FF000000"/>
            <rFont val="Times New Roman"/>
            <family val="1"/>
          </rPr>
          <t xml:space="preserve">
</t>
        </r>
        <r>
          <rPr>
            <sz val="11"/>
            <color rgb="FF000000"/>
            <rFont val="Times New Roman"/>
            <family val="1"/>
          </rPr>
          <t xml:space="preserve">If you have created a customized prognostication, please be sure to reference your work here.
</t>
        </r>
        <r>
          <rPr>
            <sz val="11"/>
            <color rgb="FF000000"/>
            <rFont val="Times New Roman"/>
            <family val="1"/>
          </rPr>
          <t xml:space="preserve">
</t>
        </r>
        <r>
          <rPr>
            <sz val="11"/>
            <color rgb="FF000000"/>
            <rFont val="Times New Roman"/>
            <family val="1"/>
          </rPr>
          <t xml:space="preserve">E.G. "Custom prognostication by FELLOW NAME, 2015. See XYZ Sheet"
</t>
        </r>
      </text>
    </comment>
    <comment ref="A142" authorId="1" shapeId="0" xr:uid="{99EA9385-BEF5-41EF-8AAF-B4D768B73BE2}">
      <text>
        <r>
          <rPr>
            <sz val="10"/>
            <color rgb="FF000000"/>
            <rFont val="Arial"/>
            <family val="2"/>
          </rPr>
          <t xml:space="preserve">Average Energy Factor
</t>
        </r>
        <r>
          <rPr>
            <sz val="10"/>
            <color rgb="FF000000"/>
            <rFont val="Arial"/>
            <family val="2"/>
          </rPr>
          <t xml:space="preserve">
</t>
        </r>
        <r>
          <rPr>
            <sz val="10"/>
            <color rgb="FF000000"/>
            <rFont val="Arial"/>
            <family val="2"/>
          </rPr>
          <t>Average Final Energy Intensity</t>
        </r>
        <r>
          <rPr>
            <sz val="10"/>
            <color rgb="FF000000"/>
            <rFont val="Arial"/>
            <family val="2"/>
          </rPr>
          <t xml:space="preserve">
</t>
        </r>
      </text>
    </comment>
    <comment ref="A143" authorId="1" shapeId="0" xr:uid="{B13C3ED2-A5B1-4102-88A5-99CDA11E704B}">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144" authorId="1" shapeId="0" xr:uid="{DE17235B-EF31-498B-90C2-24F5FE66FB9A}">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148" authorId="1" shapeId="0" xr:uid="{7BD34A18-C316-4664-AEEE-9A875A95AB24}">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Average Final Energy Intensity
</t>
        </r>
      </text>
    </comment>
    <comment ref="A149" authorId="1" shapeId="0" xr:uid="{3654CA69-4CB9-4E82-AE97-34D9343BEDB1}">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150" authorId="1" shapeId="0" xr:uid="{CBBD816B-CD10-4DAB-87A0-02B7B045FD51}">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204" authorId="0" shapeId="0" xr:uid="{A144BB74-0004-460D-940E-6A66BE7D3A61}">
      <text>
        <r>
          <rPr>
            <b/>
            <sz val="11"/>
            <color indexed="81"/>
            <rFont val="Times New Roman"/>
            <family val="1"/>
          </rPr>
          <t>NOTE:</t>
        </r>
        <r>
          <rPr>
            <sz val="11"/>
            <color indexed="81"/>
            <rFont val="Times New Roman"/>
            <family val="1"/>
          </rPr>
          <t xml:space="preserve"> 
CLEARLY REFERENCE THE SOURCE FOR EACH DATA POINT.
If you have created a customized prognostication, please be sure to reference your work here.
E.G. "Custom prognostication by FELLOW NAME, 2015. See XYZ Sheet"
</t>
        </r>
      </text>
    </comment>
    <comment ref="A205" authorId="1" shapeId="0" xr:uid="{20F836D5-DCA4-4DBB-A1D4-FF864D833F9D}">
      <text>
        <r>
          <rPr>
            <sz val="10"/>
            <color rgb="FF000000"/>
            <rFont val="Arial"/>
            <family val="2"/>
          </rPr>
          <t xml:space="preserve">Average Energy Factor
</t>
        </r>
        <r>
          <rPr>
            <sz val="10"/>
            <color rgb="FF000000"/>
            <rFont val="Arial"/>
            <family val="2"/>
          </rPr>
          <t xml:space="preserve">
</t>
        </r>
        <r>
          <rPr>
            <sz val="10"/>
            <color rgb="FF000000"/>
            <rFont val="Arial"/>
            <family val="2"/>
          </rPr>
          <t>Average Final Energy Intensity</t>
        </r>
        <r>
          <rPr>
            <sz val="10"/>
            <color rgb="FF000000"/>
            <rFont val="Arial"/>
            <family val="2"/>
          </rPr>
          <t xml:space="preserve">
</t>
        </r>
      </text>
    </comment>
    <comment ref="A206" authorId="1" shapeId="0" xr:uid="{06FD71B8-34E6-4493-B258-A435AFE00432}">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207" authorId="1" shapeId="0" xr:uid="{57152BE7-0DF4-4997-AD4B-1422D75BA239}">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211" authorId="1" shapeId="0" xr:uid="{A3657B3F-0EE4-42FC-9065-CF71DBE379B0}">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Average Final Energy Intensity
</t>
        </r>
      </text>
    </comment>
    <comment ref="A212" authorId="1" shapeId="0" xr:uid="{258EE96D-64B8-4D9C-BF07-C00289632B67}">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213" authorId="1" shapeId="0" xr:uid="{E7A9CE9C-7880-4D60-B524-DA98D667EF87}">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267" authorId="0" shapeId="0" xr:uid="{15456E1B-E2AE-4C90-923E-1CD0E6E169A7}">
      <text>
        <r>
          <rPr>
            <b/>
            <sz val="11"/>
            <color indexed="81"/>
            <rFont val="Times New Roman"/>
            <family val="1"/>
          </rPr>
          <t>NOTE:</t>
        </r>
        <r>
          <rPr>
            <sz val="11"/>
            <color indexed="81"/>
            <rFont val="Times New Roman"/>
            <family val="1"/>
          </rPr>
          <t xml:space="preserve"> 
CLEARLY REFERENCE THE SOURCE FOR EACH DATA POINT.
If you have created a customized prognostication, please be sure to reference your work here.
E.G. "Custom prognostication by FELLOW NAME, 2015. See XYZ Sheet"
</t>
        </r>
      </text>
    </comment>
    <comment ref="A268" authorId="1" shapeId="0" xr:uid="{07201B2B-542F-4312-848F-1EB60991716F}">
      <text>
        <r>
          <rPr>
            <sz val="10"/>
            <color rgb="FF000000"/>
            <rFont val="Arial"/>
            <family val="2"/>
          </rPr>
          <t xml:space="preserve">Average Energy Factor
</t>
        </r>
        <r>
          <rPr>
            <sz val="10"/>
            <color rgb="FF000000"/>
            <rFont val="Arial"/>
            <family val="2"/>
          </rPr>
          <t xml:space="preserve">
</t>
        </r>
        <r>
          <rPr>
            <sz val="10"/>
            <color rgb="FF000000"/>
            <rFont val="Arial"/>
            <family val="2"/>
          </rPr>
          <t>Average Final Energy Intensity</t>
        </r>
        <r>
          <rPr>
            <sz val="10"/>
            <color rgb="FF000000"/>
            <rFont val="Arial"/>
            <family val="2"/>
          </rPr>
          <t xml:space="preserve">
</t>
        </r>
      </text>
    </comment>
    <comment ref="A269" authorId="1" shapeId="0" xr:uid="{9650C44C-FFAF-401E-B4C4-79AD16303816}">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270" authorId="1" shapeId="0" xr:uid="{EDF63009-640F-40EC-A313-FB957850BC03}">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274" authorId="1" shapeId="0" xr:uid="{8B18BDA3-B803-49BD-B640-31683A10B51E}">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Average Final Energy Intensity
</t>
        </r>
      </text>
    </comment>
    <comment ref="A275" authorId="1" shapeId="0" xr:uid="{D25ACCF0-D710-4C8A-953A-1DAC06242C7E}">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276" authorId="1" shapeId="0" xr:uid="{A59F2FE6-217A-4083-AF7F-2C8F2C3E498B}">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330" authorId="0" shapeId="0" xr:uid="{203EE346-7BB0-4EB5-9F6A-6355B41BD7A9}">
      <text>
        <r>
          <rPr>
            <b/>
            <sz val="11"/>
            <color indexed="81"/>
            <rFont val="Times New Roman"/>
            <family val="1"/>
          </rPr>
          <t>NOTE:</t>
        </r>
        <r>
          <rPr>
            <sz val="11"/>
            <color indexed="81"/>
            <rFont val="Times New Roman"/>
            <family val="1"/>
          </rPr>
          <t xml:space="preserve"> 
CLEARLY REFERENCE THE SOURCE FOR EACH DATA POINT.
If you have created a customized prognostication, please be sure to reference your work here.
E.G. "Custom prognostication by FELLOW NAME, 2015. See XYZ Sheet"
</t>
        </r>
      </text>
    </comment>
    <comment ref="A331" authorId="1" shapeId="0" xr:uid="{63BF01AC-98F3-4B77-96EB-8967DB8CCEAB}">
      <text>
        <r>
          <rPr>
            <sz val="10"/>
            <color rgb="FF000000"/>
            <rFont val="Arial"/>
            <family val="2"/>
          </rPr>
          <t xml:space="preserve">Average Energy Factor
</t>
        </r>
        <r>
          <rPr>
            <sz val="10"/>
            <color rgb="FF000000"/>
            <rFont val="Arial"/>
            <family val="2"/>
          </rPr>
          <t xml:space="preserve">
</t>
        </r>
        <r>
          <rPr>
            <sz val="10"/>
            <color rgb="FF000000"/>
            <rFont val="Arial"/>
            <family val="2"/>
          </rPr>
          <t>Average Final Energy Intensity</t>
        </r>
        <r>
          <rPr>
            <sz val="10"/>
            <color rgb="FF000000"/>
            <rFont val="Arial"/>
            <family val="2"/>
          </rPr>
          <t xml:space="preserve">
</t>
        </r>
      </text>
    </comment>
    <comment ref="A332" authorId="1" shapeId="0" xr:uid="{2DED2A4E-73D9-40C8-9B70-0C3EC8815B99}">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333" authorId="1" shapeId="0" xr:uid="{51F423F1-BA24-4844-ABB5-29E2CE7EB397}">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337" authorId="1" shapeId="0" xr:uid="{D8761A6D-C007-44E3-B533-4EFCD19A5E24}">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Average Final Energy Intensity
</t>
        </r>
      </text>
    </comment>
    <comment ref="A338" authorId="1" shapeId="0" xr:uid="{587E6941-BC32-4473-B187-6009753FD612}">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339" authorId="1" shapeId="0" xr:uid="{0329CE53-247F-4CE6-B512-0C0530D63ABB}">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393" authorId="0" shapeId="0" xr:uid="{8D933C79-C957-4CCB-8080-77E6F57FE311}">
      <text>
        <r>
          <rPr>
            <b/>
            <sz val="11"/>
            <color rgb="FF000000"/>
            <rFont val="Times New Roman"/>
            <family val="1"/>
          </rPr>
          <t>NOTE:</t>
        </r>
        <r>
          <rPr>
            <sz val="11"/>
            <color rgb="FF000000"/>
            <rFont val="Times New Roman"/>
            <family val="1"/>
          </rPr>
          <t xml:space="preserve"> 
</t>
        </r>
        <r>
          <rPr>
            <sz val="11"/>
            <color rgb="FF000000"/>
            <rFont val="Times New Roman"/>
            <family val="1"/>
          </rPr>
          <t xml:space="preserve">
</t>
        </r>
        <r>
          <rPr>
            <sz val="11"/>
            <color rgb="FF000000"/>
            <rFont val="Times New Roman"/>
            <family val="1"/>
          </rPr>
          <t xml:space="preserve">CLEARLY REFERENCE THE SOURCE FOR EACH DATA POINT.
</t>
        </r>
        <r>
          <rPr>
            <sz val="11"/>
            <color rgb="FF000000"/>
            <rFont val="Times New Roman"/>
            <family val="1"/>
          </rPr>
          <t xml:space="preserve">
</t>
        </r>
        <r>
          <rPr>
            <sz val="11"/>
            <color rgb="FF000000"/>
            <rFont val="Times New Roman"/>
            <family val="1"/>
          </rPr>
          <t xml:space="preserve">If you have created a customized prognostication, please be sure to reference your work here.
</t>
        </r>
        <r>
          <rPr>
            <sz val="11"/>
            <color rgb="FF000000"/>
            <rFont val="Times New Roman"/>
            <family val="1"/>
          </rPr>
          <t xml:space="preserve">
</t>
        </r>
        <r>
          <rPr>
            <sz val="11"/>
            <color rgb="FF000000"/>
            <rFont val="Times New Roman"/>
            <family val="1"/>
          </rPr>
          <t xml:space="preserve">E.G. "Custom prognostication by FELLOW NAME, 2015. See XYZ Sheet"
</t>
        </r>
      </text>
    </comment>
    <comment ref="A394" authorId="1" shapeId="0" xr:uid="{87F06F57-926A-4502-9FB6-5F12C8C05DC1}">
      <text>
        <r>
          <rPr>
            <sz val="10"/>
            <color rgb="FF000000"/>
            <rFont val="Arial"/>
            <family val="2"/>
          </rPr>
          <t xml:space="preserve">Average Energy Factor
</t>
        </r>
        <r>
          <rPr>
            <sz val="10"/>
            <color rgb="FF000000"/>
            <rFont val="Arial"/>
            <family val="2"/>
          </rPr>
          <t xml:space="preserve">
</t>
        </r>
        <r>
          <rPr>
            <sz val="10"/>
            <color rgb="FF000000"/>
            <rFont val="Arial"/>
            <family val="2"/>
          </rPr>
          <t>Average Final Energy Intensity</t>
        </r>
        <r>
          <rPr>
            <sz val="10"/>
            <color rgb="FF000000"/>
            <rFont val="Arial"/>
            <family val="2"/>
          </rPr>
          <t xml:space="preserve">
</t>
        </r>
      </text>
    </comment>
    <comment ref="A395" authorId="1" shapeId="0" xr:uid="{6EDE7828-91BD-4F3B-A36C-A81520DF77DE}">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396" authorId="1" shapeId="0" xr:uid="{D0B43A5E-A537-4AB3-AC3C-8297342B8F7E}">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400" authorId="1" shapeId="0" xr:uid="{9D1E3B72-CFEB-4664-AA79-23FA3B14B374}">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Average Final Energy Intensity
</t>
        </r>
      </text>
    </comment>
    <comment ref="A401" authorId="1" shapeId="0" xr:uid="{565B9DCF-E5A8-4D82-94B9-C5F1F767D76B}">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402" authorId="1" shapeId="0" xr:uid="{A839588F-6A20-4B23-85F2-E4C134132991}">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457" authorId="0" shapeId="0" xr:uid="{7A3AE05A-29C8-4066-9DF4-F5996860AFE0}">
      <text>
        <r>
          <rPr>
            <b/>
            <sz val="11"/>
            <color indexed="81"/>
            <rFont val="Times New Roman"/>
            <family val="1"/>
          </rPr>
          <t>NOTE:</t>
        </r>
        <r>
          <rPr>
            <sz val="11"/>
            <color indexed="81"/>
            <rFont val="Times New Roman"/>
            <family val="1"/>
          </rPr>
          <t xml:space="preserve"> 
CLEARLY REFERENCE THE SOURCE FOR EACH DATA POINT.
If you have created a customized prognostication, please be sure to reference your work here.
E.G. "Custom prognostication by FELLOW NAME, 2015. See XYZ Sheet"
</t>
        </r>
      </text>
    </comment>
    <comment ref="A458" authorId="1" shapeId="0" xr:uid="{B7B90F78-E1B0-4B0A-B602-91D2AC2BD502}">
      <text>
        <r>
          <rPr>
            <sz val="10"/>
            <color rgb="FF000000"/>
            <rFont val="Arial"/>
            <family val="2"/>
          </rPr>
          <t xml:space="preserve">Average Energy Factor
</t>
        </r>
        <r>
          <rPr>
            <sz val="10"/>
            <color rgb="FF000000"/>
            <rFont val="Arial"/>
            <family val="2"/>
          </rPr>
          <t xml:space="preserve">
</t>
        </r>
        <r>
          <rPr>
            <sz val="10"/>
            <color rgb="FF000000"/>
            <rFont val="Arial"/>
            <family val="2"/>
          </rPr>
          <t>Average Final Energy Intensity</t>
        </r>
        <r>
          <rPr>
            <sz val="10"/>
            <color rgb="FF000000"/>
            <rFont val="Arial"/>
            <family val="2"/>
          </rPr>
          <t xml:space="preserve">
</t>
        </r>
      </text>
    </comment>
    <comment ref="A459" authorId="1" shapeId="0" xr:uid="{D796AD07-7D7F-49BF-9108-2028E18D4F2A}">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460" authorId="1" shapeId="0" xr:uid="{1BCE39C9-A402-4660-A005-BF78EF6E72B0}">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464" authorId="1" shapeId="0" xr:uid="{D47F6828-D0C9-4A97-82B0-457CF90A26D2}">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Average Final Energy Intensity
</t>
        </r>
      </text>
    </comment>
    <comment ref="A465" authorId="1" shapeId="0" xr:uid="{54B8C04F-9B8B-478A-940B-9F20836C7CA8}">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466" authorId="1" shapeId="0" xr:uid="{4897D90C-4735-49E1-A935-F1B6F30BBE7A}">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521" authorId="0" shapeId="0" xr:uid="{4B2C456E-BEFB-4925-B753-78344E81A9CB}">
      <text>
        <r>
          <rPr>
            <b/>
            <sz val="11"/>
            <color indexed="81"/>
            <rFont val="Times New Roman"/>
            <family val="1"/>
          </rPr>
          <t>NOTE:</t>
        </r>
        <r>
          <rPr>
            <sz val="11"/>
            <color indexed="81"/>
            <rFont val="Times New Roman"/>
            <family val="1"/>
          </rPr>
          <t xml:space="preserve"> 
CLEARLY REFERENCE THE SOURCE FOR EACH DATA POINT.
If you have created a customized prognostication, please be sure to reference your work here.
E.G. "Custom prognostication by FELLOW NAME, 2015. See XYZ Sheet"
</t>
        </r>
      </text>
    </comment>
    <comment ref="A522" authorId="1" shapeId="0" xr:uid="{BD30B64E-584C-4729-8A6A-F9190629FCD3}">
      <text>
        <r>
          <rPr>
            <sz val="10"/>
            <color rgb="FF000000"/>
            <rFont val="Arial"/>
            <family val="2"/>
          </rPr>
          <t xml:space="preserve">Average Energy Factor
</t>
        </r>
        <r>
          <rPr>
            <sz val="10"/>
            <color rgb="FF000000"/>
            <rFont val="Arial"/>
            <family val="2"/>
          </rPr>
          <t xml:space="preserve">
</t>
        </r>
        <r>
          <rPr>
            <sz val="10"/>
            <color rgb="FF000000"/>
            <rFont val="Arial"/>
            <family val="2"/>
          </rPr>
          <t>Average Final Energy Intensity</t>
        </r>
        <r>
          <rPr>
            <sz val="10"/>
            <color rgb="FF000000"/>
            <rFont val="Arial"/>
            <family val="2"/>
          </rPr>
          <t xml:space="preserve">
</t>
        </r>
      </text>
    </comment>
    <comment ref="A523" authorId="1" shapeId="0" xr:uid="{808C4ECB-A36A-46C9-8D7A-BFC99041AF52}">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524" authorId="1" shapeId="0" xr:uid="{046C0BA0-D029-472E-9265-48AA8E62F488}">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528" authorId="1" shapeId="0" xr:uid="{D0AE87D2-2733-4276-8448-E19FD8750BD5}">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Average Final Energy Intensity
</t>
        </r>
      </text>
    </comment>
    <comment ref="A529" authorId="1" shapeId="0" xr:uid="{239BA491-3121-433A-9923-02BA6045CC8A}">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530" authorId="1" shapeId="0" xr:uid="{B861975F-5CC8-427B-849B-387C2AD62F71}">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586" authorId="0" shapeId="0" xr:uid="{88F94A64-3A41-46DE-A1E7-3D9AE2DE2D84}">
      <text>
        <r>
          <rPr>
            <b/>
            <sz val="11"/>
            <color rgb="FF000000"/>
            <rFont val="Times New Roman"/>
            <family val="1"/>
          </rPr>
          <t>NOTE:</t>
        </r>
        <r>
          <rPr>
            <sz val="11"/>
            <color rgb="FF000000"/>
            <rFont val="Times New Roman"/>
            <family val="1"/>
          </rPr>
          <t xml:space="preserve"> 
</t>
        </r>
        <r>
          <rPr>
            <sz val="11"/>
            <color rgb="FF000000"/>
            <rFont val="Times New Roman"/>
            <family val="1"/>
          </rPr>
          <t xml:space="preserve">
</t>
        </r>
        <r>
          <rPr>
            <sz val="11"/>
            <color rgb="FF000000"/>
            <rFont val="Times New Roman"/>
            <family val="1"/>
          </rPr>
          <t xml:space="preserve">CLEARLY REFERENCE THE SOURCE FOR EACH DATA POINT.
</t>
        </r>
        <r>
          <rPr>
            <sz val="11"/>
            <color rgb="FF000000"/>
            <rFont val="Times New Roman"/>
            <family val="1"/>
          </rPr>
          <t xml:space="preserve">
</t>
        </r>
        <r>
          <rPr>
            <sz val="11"/>
            <color rgb="FF000000"/>
            <rFont val="Times New Roman"/>
            <family val="1"/>
          </rPr>
          <t xml:space="preserve">If you have created a customized prognostication, please be sure to reference your work here.
</t>
        </r>
        <r>
          <rPr>
            <sz val="11"/>
            <color rgb="FF000000"/>
            <rFont val="Times New Roman"/>
            <family val="1"/>
          </rPr>
          <t xml:space="preserve">
</t>
        </r>
        <r>
          <rPr>
            <sz val="11"/>
            <color rgb="FF000000"/>
            <rFont val="Times New Roman"/>
            <family val="1"/>
          </rPr>
          <t xml:space="preserve">E.G. "Custom prognostication by FELLOW NAME, 2015. See XYZ Sheet"
</t>
        </r>
      </text>
    </comment>
    <comment ref="A587" authorId="1" shapeId="0" xr:uid="{D1A8B966-10A6-4DB2-ABCF-E2F15E5EBB28}">
      <text>
        <r>
          <rPr>
            <sz val="10"/>
            <color rgb="FF000000"/>
            <rFont val="Arial"/>
            <family val="2"/>
          </rPr>
          <t xml:space="preserve">Average Energy Factor
</t>
        </r>
        <r>
          <rPr>
            <sz val="10"/>
            <color rgb="FF000000"/>
            <rFont val="Arial"/>
            <family val="2"/>
          </rPr>
          <t xml:space="preserve">
</t>
        </r>
        <r>
          <rPr>
            <sz val="10"/>
            <color rgb="FF000000"/>
            <rFont val="Arial"/>
            <family val="2"/>
          </rPr>
          <t>Average Final Energy Intensity</t>
        </r>
        <r>
          <rPr>
            <sz val="10"/>
            <color rgb="FF000000"/>
            <rFont val="Arial"/>
            <family val="2"/>
          </rPr>
          <t xml:space="preserve">
</t>
        </r>
      </text>
    </comment>
    <comment ref="A588" authorId="1" shapeId="0" xr:uid="{85E77F89-36BA-4076-9783-72D3898C2D98}">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589" authorId="1" shapeId="0" xr:uid="{3F563251-A1E7-41C4-8042-6D8FBFDBB3A4}">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593" authorId="1" shapeId="0" xr:uid="{F20F95CA-9F1E-4688-9B5E-315D24EE51DF}">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Average Final Energy Intensity
</t>
        </r>
      </text>
    </comment>
    <comment ref="A594" authorId="1" shapeId="0" xr:uid="{61999F53-4542-44E9-8241-29F38C6D7CBE}">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595" authorId="1" shapeId="0" xr:uid="{E5909D2E-2C80-4468-B682-9A7F7C77D401}">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Chad</author>
    <author>Jay Arehart</author>
  </authors>
  <commentList>
    <comment ref="A17" authorId="0" shapeId="0" xr:uid="{3F17A551-4B5C-40AA-A875-B7E4D006B064}">
      <text>
        <r>
          <rPr>
            <b/>
            <sz val="11"/>
            <color rgb="FF000000"/>
            <rFont val="Times New Roman"/>
            <family val="1"/>
          </rPr>
          <t>NOTE:</t>
        </r>
        <r>
          <rPr>
            <sz val="11"/>
            <color rgb="FF000000"/>
            <rFont val="Times New Roman"/>
            <family val="1"/>
          </rPr>
          <t xml:space="preserve">
</t>
        </r>
        <r>
          <rPr>
            <sz val="11"/>
            <color rgb="FF000000"/>
            <rFont val="Times New Roman"/>
            <family val="1"/>
          </rPr>
          <t xml:space="preserve">CLEARLY REFERENCE THE SOURCE FOR EACH DATA POINT.
</t>
        </r>
        <r>
          <rPr>
            <sz val="11"/>
            <color rgb="FF000000"/>
            <rFont val="Times New Roman"/>
            <family val="1"/>
          </rPr>
          <t xml:space="preserve">
</t>
        </r>
        <r>
          <rPr>
            <sz val="11"/>
            <color rgb="FF000000"/>
            <rFont val="Times New Roman"/>
            <family val="1"/>
          </rPr>
          <t xml:space="preserve">If you have created a customized prognostication, please be sure to reference your work here.
</t>
        </r>
        <r>
          <rPr>
            <sz val="11"/>
            <color rgb="FF000000"/>
            <rFont val="Times New Roman"/>
            <family val="1"/>
          </rPr>
          <t xml:space="preserve">
</t>
        </r>
        <r>
          <rPr>
            <sz val="11"/>
            <color rgb="FF000000"/>
            <rFont val="Times New Roman"/>
            <family val="1"/>
          </rPr>
          <t xml:space="preserve">E.G. "Custom prognostication by FELLOW NAME, 2015. See XYZ Sheet"
</t>
        </r>
      </text>
    </comment>
    <comment ref="A18" authorId="1" shapeId="0" xr:uid="{AB9AB36E-AE66-46ED-8901-12B3468223E8}">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Average Final Energy Intensity
</t>
        </r>
      </text>
    </comment>
    <comment ref="A19" authorId="1" shapeId="0" xr:uid="{F61C6504-5AEF-41F0-BD3D-099BE22A442A}">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20" authorId="1" shapeId="0" xr:uid="{2905F377-4BBE-49C5-A930-CB5EF2DE0A5F}">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Low Final Energy Intensity
</t>
        </r>
      </text>
    </comment>
    <comment ref="A24" authorId="1" shapeId="0" xr:uid="{55B43770-C7CC-49C0-B71B-A2F542320B24}">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Average Final Energy Intensity
</t>
        </r>
      </text>
    </comment>
    <comment ref="A25" authorId="1" shapeId="0" xr:uid="{398E6D56-B898-4E72-9C40-0823FDF008AE}">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26" authorId="1" shapeId="0" xr:uid="{B42AAD1C-3FAD-4D17-8CC1-EA9DC8341DB3}">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77" authorId="0" shapeId="0" xr:uid="{F7F95211-FB45-43AD-8CAA-7BEF13FE3AAA}">
      <text>
        <r>
          <rPr>
            <b/>
            <sz val="11"/>
            <color rgb="FF000000"/>
            <rFont val="Times New Roman"/>
            <family val="1"/>
          </rPr>
          <t>NOTE:</t>
        </r>
        <r>
          <rPr>
            <sz val="11"/>
            <color rgb="FF000000"/>
            <rFont val="Times New Roman"/>
            <family val="1"/>
          </rPr>
          <t xml:space="preserve"> 
</t>
        </r>
        <r>
          <rPr>
            <sz val="11"/>
            <color rgb="FF000000"/>
            <rFont val="Times New Roman"/>
            <family val="1"/>
          </rPr>
          <t xml:space="preserve">
</t>
        </r>
        <r>
          <rPr>
            <sz val="11"/>
            <color rgb="FF000000"/>
            <rFont val="Times New Roman"/>
            <family val="1"/>
          </rPr>
          <t xml:space="preserve">CLEARLY REFERENCE THE SOURCE FOR EACH DATA POINT.
</t>
        </r>
        <r>
          <rPr>
            <sz val="11"/>
            <color rgb="FF000000"/>
            <rFont val="Times New Roman"/>
            <family val="1"/>
          </rPr>
          <t xml:space="preserve">
</t>
        </r>
        <r>
          <rPr>
            <sz val="11"/>
            <color rgb="FF000000"/>
            <rFont val="Times New Roman"/>
            <family val="1"/>
          </rPr>
          <t xml:space="preserve">If you have created a customized prognostication, please be sure to reference your work here.
</t>
        </r>
        <r>
          <rPr>
            <sz val="11"/>
            <color rgb="FF000000"/>
            <rFont val="Times New Roman"/>
            <family val="1"/>
          </rPr>
          <t xml:space="preserve">
</t>
        </r>
        <r>
          <rPr>
            <sz val="11"/>
            <color rgb="FF000000"/>
            <rFont val="Times New Roman"/>
            <family val="1"/>
          </rPr>
          <t xml:space="preserve">E.G. "Custom prognostication by FELLOW NAME, 2015. See XYZ Sheet"
</t>
        </r>
      </text>
    </comment>
    <comment ref="A78" authorId="1" shapeId="0" xr:uid="{0D7AF5F5-8BA8-47BB-92C2-9AEC8B123D13}">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Average Final Energy Intensity
</t>
        </r>
      </text>
    </comment>
    <comment ref="A79" authorId="1" shapeId="0" xr:uid="{FD2B94C6-B453-4AF7-9AA9-A688A69C9B2B}">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80" authorId="1" shapeId="0" xr:uid="{FC5F6B54-0A18-4F60-B65C-BA2F24B61011}">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Low Final Energy Intensity
</t>
        </r>
      </text>
    </comment>
    <comment ref="A84" authorId="1" shapeId="0" xr:uid="{E1A6EB36-265D-4FA7-B935-24D91EC78BDB}">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Average Final Energy Intensity
</t>
        </r>
      </text>
    </comment>
    <comment ref="A85" authorId="1" shapeId="0" xr:uid="{6B390D7B-2BC2-4FCE-9566-2FD327801D28}">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86" authorId="1" shapeId="0" xr:uid="{EECB0F23-8308-4F0A-B15A-46AF222A5E22}">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141" authorId="0" shapeId="0" xr:uid="{7794A6C0-3886-4D23-9A29-E3CD1416749B}">
      <text>
        <r>
          <rPr>
            <b/>
            <sz val="11"/>
            <color rgb="FF000000"/>
            <rFont val="Times New Roman"/>
            <family val="1"/>
          </rPr>
          <t>NOTE:</t>
        </r>
        <r>
          <rPr>
            <sz val="11"/>
            <color rgb="FF000000"/>
            <rFont val="Times New Roman"/>
            <family val="1"/>
          </rPr>
          <t xml:space="preserve"> 
</t>
        </r>
        <r>
          <rPr>
            <sz val="11"/>
            <color rgb="FF000000"/>
            <rFont val="Times New Roman"/>
            <family val="1"/>
          </rPr>
          <t xml:space="preserve">
</t>
        </r>
        <r>
          <rPr>
            <sz val="11"/>
            <color rgb="FF000000"/>
            <rFont val="Times New Roman"/>
            <family val="1"/>
          </rPr>
          <t xml:space="preserve">CLEARLY REFERENCE THE SOURCE FOR EACH DATA POINT.
</t>
        </r>
        <r>
          <rPr>
            <sz val="11"/>
            <color rgb="FF000000"/>
            <rFont val="Times New Roman"/>
            <family val="1"/>
          </rPr>
          <t xml:space="preserve">
</t>
        </r>
        <r>
          <rPr>
            <sz val="11"/>
            <color rgb="FF000000"/>
            <rFont val="Times New Roman"/>
            <family val="1"/>
          </rPr>
          <t xml:space="preserve">If you have created a customized prognostication, please be sure to reference your work here.
</t>
        </r>
        <r>
          <rPr>
            <sz val="11"/>
            <color rgb="FF000000"/>
            <rFont val="Times New Roman"/>
            <family val="1"/>
          </rPr>
          <t xml:space="preserve">
</t>
        </r>
        <r>
          <rPr>
            <sz val="11"/>
            <color rgb="FF000000"/>
            <rFont val="Times New Roman"/>
            <family val="1"/>
          </rPr>
          <t xml:space="preserve">E.G. "Custom prognostication by FELLOW NAME, 2015. See XYZ Sheet"
</t>
        </r>
      </text>
    </comment>
    <comment ref="A142" authorId="1" shapeId="0" xr:uid="{0220806D-E2A1-4B9D-A55E-A0DEE65E69FC}">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Average Final Energy Intensity
</t>
        </r>
      </text>
    </comment>
    <comment ref="A143" authorId="1" shapeId="0" xr:uid="{5D3B6FF6-EB9C-483E-B246-346C6BB580C7}">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144" authorId="1" shapeId="0" xr:uid="{AE87626D-CA0D-414B-A03A-FEA25136C370}">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Low Final Energy Intensity
</t>
        </r>
      </text>
    </comment>
    <comment ref="A148" authorId="1" shapeId="0" xr:uid="{EC84F8E3-4A38-4286-8C82-20D3EED08714}">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Average Final Energy Intensity
</t>
        </r>
      </text>
    </comment>
    <comment ref="A149" authorId="1" shapeId="0" xr:uid="{842123EB-BEF8-4759-8961-2A1ABD5E82B9}">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150" authorId="1" shapeId="0" xr:uid="{DA206C48-35E6-4AD1-AFC3-CFB334D3CDA3}">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204" authorId="0" shapeId="0" xr:uid="{57EA0EC6-BFFE-40D5-8D93-2AC56AD797D1}">
      <text>
        <r>
          <rPr>
            <b/>
            <sz val="11"/>
            <color indexed="81"/>
            <rFont val="Times New Roman"/>
            <family val="1"/>
          </rPr>
          <t>NOTE:</t>
        </r>
        <r>
          <rPr>
            <sz val="11"/>
            <color indexed="81"/>
            <rFont val="Times New Roman"/>
            <family val="1"/>
          </rPr>
          <t xml:space="preserve"> 
CLEARLY REFERENCE THE SOURCE FOR EACH DATA POINT.
If you have created a customized prognostication, please be sure to reference your work here.
E.G. "Custom prognostication by FELLOW NAME, 2015. See XYZ Sheet"
</t>
        </r>
      </text>
    </comment>
    <comment ref="A205" authorId="1" shapeId="0" xr:uid="{31E3FCA4-8F0D-4675-BD09-0603630A3BB8}">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Average Final Energy Intensity
</t>
        </r>
      </text>
    </comment>
    <comment ref="A206" authorId="1" shapeId="0" xr:uid="{7354A409-0308-4322-B809-BA64F89ECC48}">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207" authorId="1" shapeId="0" xr:uid="{19CE07C4-977D-499D-8EE2-61C6DBA10734}">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Low Final Energy Intensity
</t>
        </r>
      </text>
    </comment>
    <comment ref="A211" authorId="1" shapeId="0" xr:uid="{F80C0F59-5B97-4772-9B43-7C0D207F0589}">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Average Final Energy Intensity
</t>
        </r>
      </text>
    </comment>
    <comment ref="A212" authorId="1" shapeId="0" xr:uid="{8403D9E3-2B2D-4DA6-87E5-9BFE953CBA9B}">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213" authorId="1" shapeId="0" xr:uid="{37505EC5-0808-4BB9-9CA5-DCA01E24A015}">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267" authorId="0" shapeId="0" xr:uid="{98A2AE64-14A3-40A2-8238-B5D6767677E8}">
      <text>
        <r>
          <rPr>
            <b/>
            <sz val="11"/>
            <color indexed="81"/>
            <rFont val="Times New Roman"/>
            <family val="1"/>
          </rPr>
          <t>NOTE:</t>
        </r>
        <r>
          <rPr>
            <sz val="11"/>
            <color indexed="81"/>
            <rFont val="Times New Roman"/>
            <family val="1"/>
          </rPr>
          <t xml:space="preserve"> 
CLEARLY REFERENCE THE SOURCE FOR EACH DATA POINT.
If you have created a customized prognostication, please be sure to reference your work here.
E.G. "Custom prognostication by FELLOW NAME, 2015. See XYZ Sheet"
</t>
        </r>
      </text>
    </comment>
    <comment ref="A268" authorId="1" shapeId="0" xr:uid="{7F015E56-D018-4B41-93B5-186479F6955A}">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Average Final Energy Intensity
</t>
        </r>
      </text>
    </comment>
    <comment ref="A269" authorId="1" shapeId="0" xr:uid="{3C9AF9CB-83D6-4A9B-A623-ACDF509D92DB}">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270" authorId="1" shapeId="0" xr:uid="{47B8AC0F-5727-490B-A0AF-0AF117370F6C}">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Low Final Energy Intensity
</t>
        </r>
      </text>
    </comment>
    <comment ref="A274" authorId="1" shapeId="0" xr:uid="{E7474012-90AF-4E23-AB3E-209FFFE53BBD}">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Average Final Energy Intensity
</t>
        </r>
      </text>
    </comment>
    <comment ref="A275" authorId="1" shapeId="0" xr:uid="{5A9B0EFA-CABA-4B79-AE1E-546D0BFD24C6}">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276" authorId="1" shapeId="0" xr:uid="{B93F0AAD-396B-4C82-BA56-294820C409CE}">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330" authorId="0" shapeId="0" xr:uid="{A2081AD5-978F-42AB-83AB-3C56EAA883EF}">
      <text>
        <r>
          <rPr>
            <b/>
            <sz val="11"/>
            <color indexed="81"/>
            <rFont val="Times New Roman"/>
            <family val="1"/>
          </rPr>
          <t>NOTE:</t>
        </r>
        <r>
          <rPr>
            <sz val="11"/>
            <color indexed="81"/>
            <rFont val="Times New Roman"/>
            <family val="1"/>
          </rPr>
          <t xml:space="preserve"> 
CLEARLY REFERENCE THE SOURCE FOR EACH DATA POINT.
If you have created a customized prognostication, please be sure to reference your work here.
E.G. "Custom prognostication by FELLOW NAME, 2015. See XYZ Sheet"
</t>
        </r>
      </text>
    </comment>
    <comment ref="A331" authorId="1" shapeId="0" xr:uid="{8C01EA7E-CBD9-4C40-A0F3-8D72AE871BA6}">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Average Final Energy Intensity
</t>
        </r>
      </text>
    </comment>
    <comment ref="A332" authorId="1" shapeId="0" xr:uid="{041E0D10-217B-45F6-9453-8AD94E21C036}">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333" authorId="1" shapeId="0" xr:uid="{280CC80F-26BC-483D-B256-1864DC3798CC}">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Low Final Energy Intensity
</t>
        </r>
      </text>
    </comment>
    <comment ref="A337" authorId="1" shapeId="0" xr:uid="{D17ADE53-BBC3-4F21-B1EF-8B2C993B0147}">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Average Final Energy Intensity
</t>
        </r>
      </text>
    </comment>
    <comment ref="A338" authorId="1" shapeId="0" xr:uid="{D2FB8097-1053-496A-B4D8-735B5BBABA99}">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339" authorId="1" shapeId="0" xr:uid="{B19E4658-1EF3-42B8-AD4B-6E051B38627C}">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393" authorId="0" shapeId="0" xr:uid="{0F6A494A-00CC-468D-BE1E-E49D92847DC3}">
      <text>
        <r>
          <rPr>
            <b/>
            <sz val="11"/>
            <color rgb="FF000000"/>
            <rFont val="Times New Roman"/>
            <family val="1"/>
          </rPr>
          <t>NOTE:</t>
        </r>
        <r>
          <rPr>
            <sz val="11"/>
            <color rgb="FF000000"/>
            <rFont val="Times New Roman"/>
            <family val="1"/>
          </rPr>
          <t xml:space="preserve"> 
</t>
        </r>
        <r>
          <rPr>
            <sz val="11"/>
            <color rgb="FF000000"/>
            <rFont val="Times New Roman"/>
            <family val="1"/>
          </rPr>
          <t xml:space="preserve">
</t>
        </r>
        <r>
          <rPr>
            <sz val="11"/>
            <color rgb="FF000000"/>
            <rFont val="Times New Roman"/>
            <family val="1"/>
          </rPr>
          <t xml:space="preserve">CLEARLY REFERENCE THE SOURCE FOR EACH DATA POINT.
</t>
        </r>
        <r>
          <rPr>
            <sz val="11"/>
            <color rgb="FF000000"/>
            <rFont val="Times New Roman"/>
            <family val="1"/>
          </rPr>
          <t xml:space="preserve">
</t>
        </r>
        <r>
          <rPr>
            <sz val="11"/>
            <color rgb="FF000000"/>
            <rFont val="Times New Roman"/>
            <family val="1"/>
          </rPr>
          <t xml:space="preserve">If you have created a customized prognostication, please be sure to reference your work here.
</t>
        </r>
        <r>
          <rPr>
            <sz val="11"/>
            <color rgb="FF000000"/>
            <rFont val="Times New Roman"/>
            <family val="1"/>
          </rPr>
          <t xml:space="preserve">
</t>
        </r>
        <r>
          <rPr>
            <sz val="11"/>
            <color rgb="FF000000"/>
            <rFont val="Times New Roman"/>
            <family val="1"/>
          </rPr>
          <t xml:space="preserve">E.G. "Custom prognostication by FELLOW NAME, 2015. See XYZ Sheet"
</t>
        </r>
      </text>
    </comment>
    <comment ref="A394" authorId="1" shapeId="0" xr:uid="{0A08C8EB-0B21-4D93-AEF5-06A3AC7FCB0C}">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Average Final Energy Intensity
</t>
        </r>
      </text>
    </comment>
    <comment ref="A395" authorId="1" shapeId="0" xr:uid="{CF7F6612-891D-48D9-825A-6E4D81F15C30}">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396" authorId="1" shapeId="0" xr:uid="{D2D4A7A7-CF76-4C1F-A84A-5B65184D07D4}">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Low Final Energy Intensity
</t>
        </r>
      </text>
    </comment>
    <comment ref="A400" authorId="1" shapeId="0" xr:uid="{B73F264A-E90A-4955-9934-7D4EB043DBD4}">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Average Final Energy Intensity
</t>
        </r>
      </text>
    </comment>
    <comment ref="A401" authorId="1" shapeId="0" xr:uid="{20975749-9125-4EED-82BF-ED3D6050BF14}">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402" authorId="1" shapeId="0" xr:uid="{25371045-9AAD-487D-9749-329C7E79B092}">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457" authorId="0" shapeId="0" xr:uid="{02C2D953-F741-4778-ABDF-A50E49C22B2D}">
      <text>
        <r>
          <rPr>
            <b/>
            <sz val="11"/>
            <color indexed="81"/>
            <rFont val="Times New Roman"/>
            <family val="1"/>
          </rPr>
          <t>NOTE:</t>
        </r>
        <r>
          <rPr>
            <sz val="11"/>
            <color indexed="81"/>
            <rFont val="Times New Roman"/>
            <family val="1"/>
          </rPr>
          <t xml:space="preserve"> 
CLEARLY REFERENCE THE SOURCE FOR EACH DATA POINT.
If you have created a customized prognostication, please be sure to reference your work here.
E.G. "Custom prognostication by FELLOW NAME, 2015. See XYZ Sheet"
</t>
        </r>
      </text>
    </comment>
    <comment ref="A458" authorId="1" shapeId="0" xr:uid="{442E9078-78CD-4982-A737-89E9CCBB1DF1}">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Average Final Energy Intensity
</t>
        </r>
      </text>
    </comment>
    <comment ref="A459" authorId="1" shapeId="0" xr:uid="{7D00EE33-179C-4B85-A100-65737BBB399D}">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460" authorId="1" shapeId="0" xr:uid="{16C6286A-997E-4E07-8982-33F9E28D9AA6}">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Low Final Energy Intensity
</t>
        </r>
      </text>
    </comment>
    <comment ref="A464" authorId="1" shapeId="0" xr:uid="{A02D37AE-797A-40A2-934B-00918C9BC3A5}">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Average Final Energy Intensity
</t>
        </r>
      </text>
    </comment>
    <comment ref="A465" authorId="1" shapeId="0" xr:uid="{320E1BE4-25B6-49B1-89FE-83D002A29D1F}">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466" authorId="1" shapeId="0" xr:uid="{F2994182-6BD4-4602-BD7D-0C27A17DF8D5}">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521" authorId="0" shapeId="0" xr:uid="{F58196BB-E381-4BDF-B7CA-F3A7EA469520}">
      <text>
        <r>
          <rPr>
            <b/>
            <sz val="11"/>
            <color indexed="81"/>
            <rFont val="Times New Roman"/>
            <family val="1"/>
          </rPr>
          <t>NOTE:</t>
        </r>
        <r>
          <rPr>
            <sz val="11"/>
            <color indexed="81"/>
            <rFont val="Times New Roman"/>
            <family val="1"/>
          </rPr>
          <t xml:space="preserve"> 
CLEARLY REFERENCE THE SOURCE FOR EACH DATA POINT.
If you have created a customized prognostication, please be sure to reference your work here.
E.G. "Custom prognostication by FELLOW NAME, 2015. See XYZ Sheet"
</t>
        </r>
      </text>
    </comment>
    <comment ref="A522" authorId="1" shapeId="0" xr:uid="{964B90C8-D606-4500-88BC-45922F7828BE}">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Average Final Energy Intensity
</t>
        </r>
      </text>
    </comment>
    <comment ref="A523" authorId="1" shapeId="0" xr:uid="{9ECF62A7-FBA0-419F-BC61-2A2079A9EE06}">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524" authorId="1" shapeId="0" xr:uid="{0852A2CE-0D77-4A6B-B711-AB5C48478A00}">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Low Final Energy Intensity
</t>
        </r>
      </text>
    </comment>
    <comment ref="A528" authorId="1" shapeId="0" xr:uid="{1F3CCBC8-2BC4-41BB-B41A-4B9BCFEA0D95}">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Average Final Energy Intensity
</t>
        </r>
      </text>
    </comment>
    <comment ref="A529" authorId="1" shapeId="0" xr:uid="{B86F327A-5603-4BEC-8505-34A07C562788}">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530" authorId="1" shapeId="0" xr:uid="{CF3A8442-2952-4ED9-99D3-1024937BB649}">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 ref="A586" authorId="0" shapeId="0" xr:uid="{20177B75-71A7-4863-B41A-90CDBE8F8563}">
      <text>
        <r>
          <rPr>
            <b/>
            <sz val="11"/>
            <color rgb="FF000000"/>
            <rFont val="Times New Roman"/>
            <family val="1"/>
          </rPr>
          <t>NOTE:</t>
        </r>
        <r>
          <rPr>
            <sz val="11"/>
            <color rgb="FF000000"/>
            <rFont val="Times New Roman"/>
            <family val="1"/>
          </rPr>
          <t xml:space="preserve"> 
</t>
        </r>
        <r>
          <rPr>
            <sz val="11"/>
            <color rgb="FF000000"/>
            <rFont val="Times New Roman"/>
            <family val="1"/>
          </rPr>
          <t xml:space="preserve">
</t>
        </r>
        <r>
          <rPr>
            <sz val="11"/>
            <color rgb="FF000000"/>
            <rFont val="Times New Roman"/>
            <family val="1"/>
          </rPr>
          <t xml:space="preserve">CLEARLY REFERENCE THE SOURCE FOR EACH DATA POINT.
</t>
        </r>
        <r>
          <rPr>
            <sz val="11"/>
            <color rgb="FF000000"/>
            <rFont val="Times New Roman"/>
            <family val="1"/>
          </rPr>
          <t xml:space="preserve">
</t>
        </r>
        <r>
          <rPr>
            <sz val="11"/>
            <color rgb="FF000000"/>
            <rFont val="Times New Roman"/>
            <family val="1"/>
          </rPr>
          <t xml:space="preserve">If you have created a customized prognostication, please be sure to reference your work here.
</t>
        </r>
        <r>
          <rPr>
            <sz val="11"/>
            <color rgb="FF000000"/>
            <rFont val="Times New Roman"/>
            <family val="1"/>
          </rPr>
          <t xml:space="preserve">
</t>
        </r>
        <r>
          <rPr>
            <sz val="11"/>
            <color rgb="FF000000"/>
            <rFont val="Times New Roman"/>
            <family val="1"/>
          </rPr>
          <t xml:space="preserve">E.G. "Custom prognostication by FELLOW NAME, 2015. See XYZ Sheet"
</t>
        </r>
      </text>
    </comment>
    <comment ref="A587" authorId="1" shapeId="0" xr:uid="{6C0108A1-08D1-437C-961D-95A59FFA0698}">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Average Final Energy Intensity
</t>
        </r>
      </text>
    </comment>
    <comment ref="A588" authorId="1" shapeId="0" xr:uid="{D103F293-5A5B-4800-8E13-60CB0E3A1221}">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589" authorId="1" shapeId="0" xr:uid="{991B9FF8-1B25-4906-ACB9-043E0AA1C415}">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Low Final Energy Intensity
</t>
        </r>
      </text>
    </comment>
    <comment ref="A593" authorId="1" shapeId="0" xr:uid="{CE9C9571-A07A-4994-8DE9-DBBC7CBD0546}">
      <text>
        <r>
          <rPr>
            <sz val="10"/>
            <color rgb="FF000000"/>
            <rFont val="Arial"/>
            <family val="2"/>
          </rPr>
          <t xml:space="preserve">Average Energy Factor
</t>
        </r>
        <r>
          <rPr>
            <sz val="10"/>
            <color rgb="FF000000"/>
            <rFont val="Arial"/>
            <family val="2"/>
          </rPr>
          <t xml:space="preserve">
</t>
        </r>
        <r>
          <rPr>
            <sz val="10"/>
            <color rgb="FF000000"/>
            <rFont val="Arial"/>
            <family val="2"/>
          </rPr>
          <t xml:space="preserve">Average Final Energy Intensity
</t>
        </r>
      </text>
    </comment>
    <comment ref="A594" authorId="1" shapeId="0" xr:uid="{60BE884E-F14D-4F99-9CE7-62CF0C270464}">
      <text>
        <r>
          <rPr>
            <sz val="10"/>
            <color rgb="FF000000"/>
            <rFont val="Arial"/>
            <family val="2"/>
          </rPr>
          <t>Average Energy Factor</t>
        </r>
        <r>
          <rPr>
            <sz val="10"/>
            <color rgb="FF000000"/>
            <rFont val="Arial"/>
            <family val="2"/>
          </rPr>
          <t xml:space="preserve">
</t>
        </r>
        <r>
          <rPr>
            <sz val="10"/>
            <color rgb="FF000000"/>
            <rFont val="Arial"/>
            <family val="2"/>
          </rPr>
          <t xml:space="preserve">
</t>
        </r>
        <r>
          <rPr>
            <sz val="10"/>
            <color rgb="FF000000"/>
            <rFont val="Arial"/>
            <family val="2"/>
          </rPr>
          <t>High Final Energy Intensity</t>
        </r>
      </text>
    </comment>
    <comment ref="A595" authorId="1" shapeId="0" xr:uid="{FC6B6DD0-95FB-4519-91B2-AC189BCF6D78}">
      <text>
        <r>
          <rPr>
            <sz val="10"/>
            <color rgb="FF000000"/>
            <rFont val="Arial"/>
            <family val="2"/>
          </rPr>
          <t xml:space="preserve">Average Energy Factor
</t>
        </r>
        <r>
          <rPr>
            <sz val="10"/>
            <color rgb="FF000000"/>
            <rFont val="Arial"/>
            <family val="2"/>
          </rPr>
          <t xml:space="preserve">
</t>
        </r>
        <r>
          <rPr>
            <sz val="10"/>
            <color rgb="FF000000"/>
            <rFont val="Arial"/>
            <family val="2"/>
          </rPr>
          <t>Low Final Energy Intensity</t>
        </r>
        <r>
          <rPr>
            <sz val="10"/>
            <color rgb="FF000000"/>
            <rFont val="Arial"/>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Chad</author>
  </authors>
  <commentList>
    <comment ref="A17" authorId="0" shapeId="0" xr:uid="{DE1D608B-6D5E-4F88-BFE7-79686B68E016}">
      <text>
        <r>
          <rPr>
            <b/>
            <sz val="11"/>
            <color rgb="FF000000"/>
            <rFont val="Times New Roman"/>
            <family val="1"/>
          </rPr>
          <t>NOTE:</t>
        </r>
        <r>
          <rPr>
            <sz val="11"/>
            <color rgb="FF000000"/>
            <rFont val="Times New Roman"/>
            <family val="1"/>
          </rPr>
          <t xml:space="preserve">
</t>
        </r>
        <r>
          <rPr>
            <sz val="11"/>
            <color rgb="FF000000"/>
            <rFont val="Times New Roman"/>
            <family val="1"/>
          </rPr>
          <t xml:space="preserve">CLEARLY REFERENCE THE SOURCE FOR EACH DATA POINT.
</t>
        </r>
        <r>
          <rPr>
            <sz val="11"/>
            <color rgb="FF000000"/>
            <rFont val="Times New Roman"/>
            <family val="1"/>
          </rPr>
          <t xml:space="preserve">
</t>
        </r>
        <r>
          <rPr>
            <sz val="11"/>
            <color rgb="FF000000"/>
            <rFont val="Times New Roman"/>
            <family val="1"/>
          </rPr>
          <t xml:space="preserve">If you have created a customized prognostication, please be sure to reference your work here.
</t>
        </r>
        <r>
          <rPr>
            <sz val="11"/>
            <color rgb="FF000000"/>
            <rFont val="Times New Roman"/>
            <family val="1"/>
          </rPr>
          <t xml:space="preserve">
</t>
        </r>
        <r>
          <rPr>
            <sz val="11"/>
            <color rgb="FF000000"/>
            <rFont val="Times New Roman"/>
            <family val="1"/>
          </rPr>
          <t xml:space="preserve">E.G. "Custom prognostication by FELLOW NAME, 2015. See XYZ Sheet"
</t>
        </r>
      </text>
    </comment>
    <comment ref="A77" authorId="0" shapeId="0" xr:uid="{18A8BA37-1EEC-4F7F-8C72-B9332E1422CA}">
      <text>
        <r>
          <rPr>
            <b/>
            <sz val="11"/>
            <color rgb="FF000000"/>
            <rFont val="Times New Roman"/>
            <family val="1"/>
          </rPr>
          <t>NOTE:</t>
        </r>
        <r>
          <rPr>
            <sz val="11"/>
            <color rgb="FF000000"/>
            <rFont val="Times New Roman"/>
            <family val="1"/>
          </rPr>
          <t xml:space="preserve"> 
</t>
        </r>
        <r>
          <rPr>
            <sz val="11"/>
            <color rgb="FF000000"/>
            <rFont val="Times New Roman"/>
            <family val="1"/>
          </rPr>
          <t xml:space="preserve">
</t>
        </r>
        <r>
          <rPr>
            <sz val="11"/>
            <color rgb="FF000000"/>
            <rFont val="Times New Roman"/>
            <family val="1"/>
          </rPr>
          <t xml:space="preserve">CLEARLY REFERENCE THE SOURCE FOR EACH DATA POINT.
</t>
        </r>
        <r>
          <rPr>
            <sz val="11"/>
            <color rgb="FF000000"/>
            <rFont val="Times New Roman"/>
            <family val="1"/>
          </rPr>
          <t xml:space="preserve">
</t>
        </r>
        <r>
          <rPr>
            <sz val="11"/>
            <color rgb="FF000000"/>
            <rFont val="Times New Roman"/>
            <family val="1"/>
          </rPr>
          <t xml:space="preserve">If you have created a customized prognostication, please be sure to reference your work here.
</t>
        </r>
        <r>
          <rPr>
            <sz val="11"/>
            <color rgb="FF000000"/>
            <rFont val="Times New Roman"/>
            <family val="1"/>
          </rPr>
          <t xml:space="preserve">
</t>
        </r>
        <r>
          <rPr>
            <sz val="11"/>
            <color rgb="FF000000"/>
            <rFont val="Times New Roman"/>
            <family val="1"/>
          </rPr>
          <t xml:space="preserve">E.G. "Custom prognostication by FELLOW NAME, 2015. See XYZ Sheet"
</t>
        </r>
      </text>
    </comment>
    <comment ref="A141" authorId="0" shapeId="0" xr:uid="{AA3CE76D-A14F-4EBF-BC25-743CBB722D37}">
      <text>
        <r>
          <rPr>
            <b/>
            <sz val="11"/>
            <color rgb="FF000000"/>
            <rFont val="Times New Roman"/>
            <family val="1"/>
          </rPr>
          <t>NOTE:</t>
        </r>
        <r>
          <rPr>
            <sz val="11"/>
            <color rgb="FF000000"/>
            <rFont val="Times New Roman"/>
            <family val="1"/>
          </rPr>
          <t xml:space="preserve"> 
</t>
        </r>
        <r>
          <rPr>
            <sz val="11"/>
            <color rgb="FF000000"/>
            <rFont val="Times New Roman"/>
            <family val="1"/>
          </rPr>
          <t xml:space="preserve">
</t>
        </r>
        <r>
          <rPr>
            <sz val="11"/>
            <color rgb="FF000000"/>
            <rFont val="Times New Roman"/>
            <family val="1"/>
          </rPr>
          <t xml:space="preserve">CLEARLY REFERENCE THE SOURCE FOR EACH DATA POINT.
</t>
        </r>
        <r>
          <rPr>
            <sz val="11"/>
            <color rgb="FF000000"/>
            <rFont val="Times New Roman"/>
            <family val="1"/>
          </rPr>
          <t xml:space="preserve">
</t>
        </r>
        <r>
          <rPr>
            <sz val="11"/>
            <color rgb="FF000000"/>
            <rFont val="Times New Roman"/>
            <family val="1"/>
          </rPr>
          <t xml:space="preserve">If you have created a customized prognostication, please be sure to reference your work here.
</t>
        </r>
        <r>
          <rPr>
            <sz val="11"/>
            <color rgb="FF000000"/>
            <rFont val="Times New Roman"/>
            <family val="1"/>
          </rPr>
          <t xml:space="preserve">
</t>
        </r>
        <r>
          <rPr>
            <sz val="11"/>
            <color rgb="FF000000"/>
            <rFont val="Times New Roman"/>
            <family val="1"/>
          </rPr>
          <t xml:space="preserve">E.G. "Custom prognostication by FELLOW NAME, 2015. See XYZ Sheet"
</t>
        </r>
      </text>
    </comment>
    <comment ref="A204" authorId="0" shapeId="0" xr:uid="{939AE877-1262-4AC6-BF12-D41FF97ADABF}">
      <text>
        <r>
          <rPr>
            <b/>
            <sz val="11"/>
            <color indexed="81"/>
            <rFont val="Times New Roman"/>
            <family val="1"/>
          </rPr>
          <t>NOTE:</t>
        </r>
        <r>
          <rPr>
            <sz val="11"/>
            <color indexed="81"/>
            <rFont val="Times New Roman"/>
            <family val="1"/>
          </rPr>
          <t xml:space="preserve"> 
CLEARLY REFERENCE THE SOURCE FOR EACH DATA POINT.
If you have created a customized prognostication, please be sure to reference your work here.
E.G. "Custom prognostication by FELLOW NAME, 2015. See XYZ Sheet"
</t>
        </r>
      </text>
    </comment>
    <comment ref="A267" authorId="0" shapeId="0" xr:uid="{3D7E21F2-025C-45CD-908F-72192D4BAC76}">
      <text>
        <r>
          <rPr>
            <b/>
            <sz val="11"/>
            <color indexed="81"/>
            <rFont val="Times New Roman"/>
            <family val="1"/>
          </rPr>
          <t>NOTE:</t>
        </r>
        <r>
          <rPr>
            <sz val="11"/>
            <color indexed="81"/>
            <rFont val="Times New Roman"/>
            <family val="1"/>
          </rPr>
          <t xml:space="preserve"> 
CLEARLY REFERENCE THE SOURCE FOR EACH DATA POINT.
If you have created a customized prognostication, please be sure to reference your work here.
E.G. "Custom prognostication by FELLOW NAME, 2015. See XYZ Sheet"
</t>
        </r>
      </text>
    </comment>
    <comment ref="A330" authorId="0" shapeId="0" xr:uid="{230CF050-9B0D-4BEF-A1E5-8947DE46995C}">
      <text>
        <r>
          <rPr>
            <b/>
            <sz val="11"/>
            <color indexed="81"/>
            <rFont val="Times New Roman"/>
            <family val="1"/>
          </rPr>
          <t>NOTE:</t>
        </r>
        <r>
          <rPr>
            <sz val="11"/>
            <color indexed="81"/>
            <rFont val="Times New Roman"/>
            <family val="1"/>
          </rPr>
          <t xml:space="preserve"> 
CLEARLY REFERENCE THE SOURCE FOR EACH DATA POINT.
If you have created a customized prognostication, please be sure to reference your work here.
E.G. "Custom prognostication by FELLOW NAME, 2015. See XYZ Sheet"
</t>
        </r>
      </text>
    </comment>
    <comment ref="A393" authorId="0" shapeId="0" xr:uid="{6FE11A51-3ECC-486E-9A42-380F7642E6CD}">
      <text>
        <r>
          <rPr>
            <b/>
            <sz val="11"/>
            <color rgb="FF000000"/>
            <rFont val="Times New Roman"/>
            <family val="1"/>
          </rPr>
          <t>NOTE:</t>
        </r>
        <r>
          <rPr>
            <sz val="11"/>
            <color rgb="FF000000"/>
            <rFont val="Times New Roman"/>
            <family val="1"/>
          </rPr>
          <t xml:space="preserve"> 
</t>
        </r>
        <r>
          <rPr>
            <sz val="11"/>
            <color rgb="FF000000"/>
            <rFont val="Times New Roman"/>
            <family val="1"/>
          </rPr>
          <t xml:space="preserve">
</t>
        </r>
        <r>
          <rPr>
            <sz val="11"/>
            <color rgb="FF000000"/>
            <rFont val="Times New Roman"/>
            <family val="1"/>
          </rPr>
          <t xml:space="preserve">CLEARLY REFERENCE THE SOURCE FOR EACH DATA POINT.
</t>
        </r>
        <r>
          <rPr>
            <sz val="11"/>
            <color rgb="FF000000"/>
            <rFont val="Times New Roman"/>
            <family val="1"/>
          </rPr>
          <t xml:space="preserve">
</t>
        </r>
        <r>
          <rPr>
            <sz val="11"/>
            <color rgb="FF000000"/>
            <rFont val="Times New Roman"/>
            <family val="1"/>
          </rPr>
          <t xml:space="preserve">If you have created a customized prognostication, please be sure to reference your work here.
</t>
        </r>
        <r>
          <rPr>
            <sz val="11"/>
            <color rgb="FF000000"/>
            <rFont val="Times New Roman"/>
            <family val="1"/>
          </rPr>
          <t xml:space="preserve">
</t>
        </r>
        <r>
          <rPr>
            <sz val="11"/>
            <color rgb="FF000000"/>
            <rFont val="Times New Roman"/>
            <family val="1"/>
          </rPr>
          <t xml:space="preserve">E.G. "Custom prognostication by FELLOW NAME, 2015. See XYZ Sheet"
</t>
        </r>
      </text>
    </comment>
    <comment ref="A457" authorId="0" shapeId="0" xr:uid="{59E02C5E-C424-4C36-9F27-AB2E3B5BE6C0}">
      <text>
        <r>
          <rPr>
            <b/>
            <sz val="11"/>
            <color indexed="81"/>
            <rFont val="Times New Roman"/>
            <family val="1"/>
          </rPr>
          <t>NOTE:</t>
        </r>
        <r>
          <rPr>
            <sz val="11"/>
            <color indexed="81"/>
            <rFont val="Times New Roman"/>
            <family val="1"/>
          </rPr>
          <t xml:space="preserve"> 
CLEARLY REFERENCE THE SOURCE FOR EACH DATA POINT.
If you have created a customized prognostication, please be sure to reference your work here.
E.G. "Custom prognostication by FELLOW NAME, 2015. See XYZ Sheet"
</t>
        </r>
      </text>
    </comment>
    <comment ref="A521" authorId="0" shapeId="0" xr:uid="{C1FAB542-EF57-432F-93F3-BD021C1D25EC}">
      <text>
        <r>
          <rPr>
            <b/>
            <sz val="11"/>
            <color indexed="81"/>
            <rFont val="Times New Roman"/>
            <family val="1"/>
          </rPr>
          <t>NOTE:</t>
        </r>
        <r>
          <rPr>
            <sz val="11"/>
            <color indexed="81"/>
            <rFont val="Times New Roman"/>
            <family val="1"/>
          </rPr>
          <t xml:space="preserve"> 
CLEARLY REFERENCE THE SOURCE FOR EACH DATA POINT.
If you have created a customized prognostication, please be sure to reference your work here.
E.G. "Custom prognostication by FELLOW NAME, 2015. See XYZ Sheet"
</t>
        </r>
      </text>
    </comment>
    <comment ref="A586" authorId="0" shapeId="0" xr:uid="{6BA2873E-AB81-4D49-A010-F218398F1D9B}">
      <text>
        <r>
          <rPr>
            <b/>
            <sz val="11"/>
            <color rgb="FF000000"/>
            <rFont val="Times New Roman"/>
            <family val="1"/>
          </rPr>
          <t>NOTE:</t>
        </r>
        <r>
          <rPr>
            <sz val="11"/>
            <color rgb="FF000000"/>
            <rFont val="Times New Roman"/>
            <family val="1"/>
          </rPr>
          <t xml:space="preserve"> 
</t>
        </r>
        <r>
          <rPr>
            <sz val="11"/>
            <color rgb="FF000000"/>
            <rFont val="Times New Roman"/>
            <family val="1"/>
          </rPr>
          <t xml:space="preserve">
</t>
        </r>
        <r>
          <rPr>
            <sz val="11"/>
            <color rgb="FF000000"/>
            <rFont val="Times New Roman"/>
            <family val="1"/>
          </rPr>
          <t xml:space="preserve">CLEARLY REFERENCE THE SOURCE FOR EACH DATA POINT.
</t>
        </r>
        <r>
          <rPr>
            <sz val="11"/>
            <color rgb="FF000000"/>
            <rFont val="Times New Roman"/>
            <family val="1"/>
          </rPr>
          <t xml:space="preserve">
</t>
        </r>
        <r>
          <rPr>
            <sz val="11"/>
            <color rgb="FF000000"/>
            <rFont val="Times New Roman"/>
            <family val="1"/>
          </rPr>
          <t xml:space="preserve">If you have created a customized prognostication, please be sure to reference your work here.
</t>
        </r>
        <r>
          <rPr>
            <sz val="11"/>
            <color rgb="FF000000"/>
            <rFont val="Times New Roman"/>
            <family val="1"/>
          </rPr>
          <t xml:space="preserve">
</t>
        </r>
        <r>
          <rPr>
            <sz val="11"/>
            <color rgb="FF000000"/>
            <rFont val="Times New Roman"/>
            <family val="1"/>
          </rPr>
          <t xml:space="preserve">E.G. "Custom prognostication by FELLOW NAME, 2015. See XYZ Sheet"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Chad</author>
  </authors>
  <commentList>
    <comment ref="A17" authorId="0" shapeId="0" xr:uid="{51B5E8E8-0DC0-456A-905C-882CB547A420}">
      <text>
        <r>
          <rPr>
            <b/>
            <sz val="11"/>
            <color rgb="FF000000"/>
            <rFont val="Times New Roman"/>
            <family val="1"/>
          </rPr>
          <t>NOTE:</t>
        </r>
        <r>
          <rPr>
            <sz val="11"/>
            <color rgb="FF000000"/>
            <rFont val="Times New Roman"/>
            <family val="1"/>
          </rPr>
          <t xml:space="preserve">
</t>
        </r>
        <r>
          <rPr>
            <sz val="11"/>
            <color rgb="FF000000"/>
            <rFont val="Times New Roman"/>
            <family val="1"/>
          </rPr>
          <t xml:space="preserve">CLEARLY REFERENCE THE SOURCE FOR EACH DATA POINT.
</t>
        </r>
        <r>
          <rPr>
            <sz val="11"/>
            <color rgb="FF000000"/>
            <rFont val="Times New Roman"/>
            <family val="1"/>
          </rPr>
          <t xml:space="preserve">
</t>
        </r>
        <r>
          <rPr>
            <sz val="11"/>
            <color rgb="FF000000"/>
            <rFont val="Times New Roman"/>
            <family val="1"/>
          </rPr>
          <t xml:space="preserve">If you have created a customized prognostication, please be sure to reference your work here.
</t>
        </r>
        <r>
          <rPr>
            <sz val="11"/>
            <color rgb="FF000000"/>
            <rFont val="Times New Roman"/>
            <family val="1"/>
          </rPr>
          <t xml:space="preserve">
</t>
        </r>
        <r>
          <rPr>
            <sz val="11"/>
            <color rgb="FF000000"/>
            <rFont val="Times New Roman"/>
            <family val="1"/>
          </rPr>
          <t xml:space="preserve">E.G. "Custom prognostication by FELLOW NAME, 2015. See XYZ Sheet"
</t>
        </r>
      </text>
    </comment>
    <comment ref="A77" authorId="0" shapeId="0" xr:uid="{44719765-C1E7-4A6E-96FA-7F5EB3D2A2E8}">
      <text>
        <r>
          <rPr>
            <b/>
            <sz val="11"/>
            <color rgb="FF000000"/>
            <rFont val="Times New Roman"/>
            <family val="1"/>
          </rPr>
          <t>NOTE:</t>
        </r>
        <r>
          <rPr>
            <sz val="11"/>
            <color rgb="FF000000"/>
            <rFont val="Times New Roman"/>
            <family val="1"/>
          </rPr>
          <t xml:space="preserve"> 
</t>
        </r>
        <r>
          <rPr>
            <sz val="11"/>
            <color rgb="FF000000"/>
            <rFont val="Times New Roman"/>
            <family val="1"/>
          </rPr>
          <t xml:space="preserve">
</t>
        </r>
        <r>
          <rPr>
            <sz val="11"/>
            <color rgb="FF000000"/>
            <rFont val="Times New Roman"/>
            <family val="1"/>
          </rPr>
          <t xml:space="preserve">CLEARLY REFERENCE THE SOURCE FOR EACH DATA POINT.
</t>
        </r>
        <r>
          <rPr>
            <sz val="11"/>
            <color rgb="FF000000"/>
            <rFont val="Times New Roman"/>
            <family val="1"/>
          </rPr>
          <t xml:space="preserve">
</t>
        </r>
        <r>
          <rPr>
            <sz val="11"/>
            <color rgb="FF000000"/>
            <rFont val="Times New Roman"/>
            <family val="1"/>
          </rPr>
          <t xml:space="preserve">If you have created a customized prognostication, please be sure to reference your work here.
</t>
        </r>
        <r>
          <rPr>
            <sz val="11"/>
            <color rgb="FF000000"/>
            <rFont val="Times New Roman"/>
            <family val="1"/>
          </rPr>
          <t xml:space="preserve">
</t>
        </r>
        <r>
          <rPr>
            <sz val="11"/>
            <color rgb="FF000000"/>
            <rFont val="Times New Roman"/>
            <family val="1"/>
          </rPr>
          <t xml:space="preserve">E.G. "Custom prognostication by FELLOW NAME, 2015. See XYZ Sheet"
</t>
        </r>
      </text>
    </comment>
    <comment ref="A141" authorId="0" shapeId="0" xr:uid="{1265341F-4264-40C3-A9F1-3052B2BCCCB3}">
      <text>
        <r>
          <rPr>
            <b/>
            <sz val="11"/>
            <color rgb="FF000000"/>
            <rFont val="Times New Roman"/>
            <family val="1"/>
          </rPr>
          <t>NOTE:</t>
        </r>
        <r>
          <rPr>
            <sz val="11"/>
            <color rgb="FF000000"/>
            <rFont val="Times New Roman"/>
            <family val="1"/>
          </rPr>
          <t xml:space="preserve"> 
</t>
        </r>
        <r>
          <rPr>
            <sz val="11"/>
            <color rgb="FF000000"/>
            <rFont val="Times New Roman"/>
            <family val="1"/>
          </rPr>
          <t xml:space="preserve">
</t>
        </r>
        <r>
          <rPr>
            <sz val="11"/>
            <color rgb="FF000000"/>
            <rFont val="Times New Roman"/>
            <family val="1"/>
          </rPr>
          <t xml:space="preserve">CLEARLY REFERENCE THE SOURCE FOR EACH DATA POINT.
</t>
        </r>
        <r>
          <rPr>
            <sz val="11"/>
            <color rgb="FF000000"/>
            <rFont val="Times New Roman"/>
            <family val="1"/>
          </rPr>
          <t xml:space="preserve">
</t>
        </r>
        <r>
          <rPr>
            <sz val="11"/>
            <color rgb="FF000000"/>
            <rFont val="Times New Roman"/>
            <family val="1"/>
          </rPr>
          <t xml:space="preserve">If you have created a customized prognostication, please be sure to reference your work here.
</t>
        </r>
        <r>
          <rPr>
            <sz val="11"/>
            <color rgb="FF000000"/>
            <rFont val="Times New Roman"/>
            <family val="1"/>
          </rPr>
          <t xml:space="preserve">
</t>
        </r>
        <r>
          <rPr>
            <sz val="11"/>
            <color rgb="FF000000"/>
            <rFont val="Times New Roman"/>
            <family val="1"/>
          </rPr>
          <t xml:space="preserve">E.G. "Custom prognostication by FELLOW NAME, 2015. See XYZ Sheet"
</t>
        </r>
      </text>
    </comment>
    <comment ref="A204" authorId="0" shapeId="0" xr:uid="{0753A4BD-6252-4E9C-A69E-4DBD4DF103B7}">
      <text>
        <r>
          <rPr>
            <b/>
            <sz val="11"/>
            <color indexed="81"/>
            <rFont val="Times New Roman"/>
            <family val="1"/>
          </rPr>
          <t>NOTE:</t>
        </r>
        <r>
          <rPr>
            <sz val="11"/>
            <color indexed="81"/>
            <rFont val="Times New Roman"/>
            <family val="1"/>
          </rPr>
          <t xml:space="preserve"> 
CLEARLY REFERENCE THE SOURCE FOR EACH DATA POINT.
If you have created a customized prognostication, please be sure to reference your work here.
E.G. "Custom prognostication by FELLOW NAME, 2015. See XYZ Sheet"
</t>
        </r>
      </text>
    </comment>
    <comment ref="A267" authorId="0" shapeId="0" xr:uid="{8FC1F8AE-B1DA-4C53-8C09-47FD4846D6F8}">
      <text>
        <r>
          <rPr>
            <b/>
            <sz val="11"/>
            <color indexed="81"/>
            <rFont val="Times New Roman"/>
            <family val="1"/>
          </rPr>
          <t>NOTE:</t>
        </r>
        <r>
          <rPr>
            <sz val="11"/>
            <color indexed="81"/>
            <rFont val="Times New Roman"/>
            <family val="1"/>
          </rPr>
          <t xml:space="preserve"> 
CLEARLY REFERENCE THE SOURCE FOR EACH DATA POINT.
If you have created a customized prognostication, please be sure to reference your work here.
E.G. "Custom prognostication by FELLOW NAME, 2015. See XYZ Sheet"
</t>
        </r>
      </text>
    </comment>
    <comment ref="A330" authorId="0" shapeId="0" xr:uid="{0803F4E5-40EC-4693-BE9D-B1B88A23E219}">
      <text>
        <r>
          <rPr>
            <b/>
            <sz val="11"/>
            <color indexed="81"/>
            <rFont val="Times New Roman"/>
            <family val="1"/>
          </rPr>
          <t>NOTE:</t>
        </r>
        <r>
          <rPr>
            <sz val="11"/>
            <color indexed="81"/>
            <rFont val="Times New Roman"/>
            <family val="1"/>
          </rPr>
          <t xml:space="preserve"> 
CLEARLY REFERENCE THE SOURCE FOR EACH DATA POINT.
If you have created a customized prognostication, please be sure to reference your work here.
E.G. "Custom prognostication by FELLOW NAME, 2015. See XYZ Sheet"
</t>
        </r>
      </text>
    </comment>
    <comment ref="A393" authorId="0" shapeId="0" xr:uid="{EBDB273F-019A-4D57-B891-7DD8CBD69FB2}">
      <text>
        <r>
          <rPr>
            <b/>
            <sz val="11"/>
            <color rgb="FF000000"/>
            <rFont val="Times New Roman"/>
            <family val="1"/>
          </rPr>
          <t>NOTE:</t>
        </r>
        <r>
          <rPr>
            <sz val="11"/>
            <color rgb="FF000000"/>
            <rFont val="Times New Roman"/>
            <family val="1"/>
          </rPr>
          <t xml:space="preserve"> 
</t>
        </r>
        <r>
          <rPr>
            <sz val="11"/>
            <color rgb="FF000000"/>
            <rFont val="Times New Roman"/>
            <family val="1"/>
          </rPr>
          <t xml:space="preserve">
</t>
        </r>
        <r>
          <rPr>
            <sz val="11"/>
            <color rgb="FF000000"/>
            <rFont val="Times New Roman"/>
            <family val="1"/>
          </rPr>
          <t xml:space="preserve">CLEARLY REFERENCE THE SOURCE FOR EACH DATA POINT.
</t>
        </r>
        <r>
          <rPr>
            <sz val="11"/>
            <color rgb="FF000000"/>
            <rFont val="Times New Roman"/>
            <family val="1"/>
          </rPr>
          <t xml:space="preserve">
</t>
        </r>
        <r>
          <rPr>
            <sz val="11"/>
            <color rgb="FF000000"/>
            <rFont val="Times New Roman"/>
            <family val="1"/>
          </rPr>
          <t xml:space="preserve">If you have created a customized prognostication, please be sure to reference your work here.
</t>
        </r>
        <r>
          <rPr>
            <sz val="11"/>
            <color rgb="FF000000"/>
            <rFont val="Times New Roman"/>
            <family val="1"/>
          </rPr>
          <t xml:space="preserve">
</t>
        </r>
        <r>
          <rPr>
            <sz val="11"/>
            <color rgb="FF000000"/>
            <rFont val="Times New Roman"/>
            <family val="1"/>
          </rPr>
          <t xml:space="preserve">E.G. "Custom prognostication by FELLOW NAME, 2015. See XYZ Sheet"
</t>
        </r>
      </text>
    </comment>
    <comment ref="A457" authorId="0" shapeId="0" xr:uid="{593D638A-E08C-4D43-ADAC-CA0422FA78C4}">
      <text>
        <r>
          <rPr>
            <b/>
            <sz val="11"/>
            <color indexed="81"/>
            <rFont val="Times New Roman"/>
            <family val="1"/>
          </rPr>
          <t>NOTE:</t>
        </r>
        <r>
          <rPr>
            <sz val="11"/>
            <color indexed="81"/>
            <rFont val="Times New Roman"/>
            <family val="1"/>
          </rPr>
          <t xml:space="preserve"> 
CLEARLY REFERENCE THE SOURCE FOR EACH DATA POINT.
If you have created a customized prognostication, please be sure to reference your work here.
E.G. "Custom prognostication by FELLOW NAME, 2015. See XYZ Sheet"
</t>
        </r>
      </text>
    </comment>
    <comment ref="A521" authorId="0" shapeId="0" xr:uid="{6D12AC84-45CE-4A57-8ADD-B2F95BC48A0E}">
      <text>
        <r>
          <rPr>
            <b/>
            <sz val="11"/>
            <color indexed="81"/>
            <rFont val="Times New Roman"/>
            <family val="1"/>
          </rPr>
          <t>NOTE:</t>
        </r>
        <r>
          <rPr>
            <sz val="11"/>
            <color indexed="81"/>
            <rFont val="Times New Roman"/>
            <family val="1"/>
          </rPr>
          <t xml:space="preserve"> 
CLEARLY REFERENCE THE SOURCE FOR EACH DATA POINT.
If you have created a customized prognostication, please be sure to reference your work here.
E.G. "Custom prognostication by FELLOW NAME, 2015. See XYZ Sheet"
</t>
        </r>
      </text>
    </comment>
    <comment ref="A586" authorId="0" shapeId="0" xr:uid="{DE7D6184-3521-4F6D-B26E-1E5F60DAF14C}">
      <text>
        <r>
          <rPr>
            <b/>
            <sz val="11"/>
            <color rgb="FF000000"/>
            <rFont val="Times New Roman"/>
            <family val="1"/>
          </rPr>
          <t>NOTE:</t>
        </r>
        <r>
          <rPr>
            <sz val="11"/>
            <color rgb="FF000000"/>
            <rFont val="Times New Roman"/>
            <family val="1"/>
          </rPr>
          <t xml:space="preserve"> 
</t>
        </r>
        <r>
          <rPr>
            <sz val="11"/>
            <color rgb="FF000000"/>
            <rFont val="Times New Roman"/>
            <family val="1"/>
          </rPr>
          <t xml:space="preserve">
</t>
        </r>
        <r>
          <rPr>
            <sz val="11"/>
            <color rgb="FF000000"/>
            <rFont val="Times New Roman"/>
            <family val="1"/>
          </rPr>
          <t xml:space="preserve">CLEARLY REFERENCE THE SOURCE FOR EACH DATA POINT.
</t>
        </r>
        <r>
          <rPr>
            <sz val="11"/>
            <color rgb="FF000000"/>
            <rFont val="Times New Roman"/>
            <family val="1"/>
          </rPr>
          <t xml:space="preserve">
</t>
        </r>
        <r>
          <rPr>
            <sz val="11"/>
            <color rgb="FF000000"/>
            <rFont val="Times New Roman"/>
            <family val="1"/>
          </rPr>
          <t xml:space="preserve">If you have created a customized prognostication, please be sure to reference your work here.
</t>
        </r>
        <r>
          <rPr>
            <sz val="11"/>
            <color rgb="FF000000"/>
            <rFont val="Times New Roman"/>
            <family val="1"/>
          </rPr>
          <t xml:space="preserve">
</t>
        </r>
        <r>
          <rPr>
            <sz val="11"/>
            <color rgb="FF000000"/>
            <rFont val="Times New Roman"/>
            <family val="1"/>
          </rPr>
          <t xml:space="preserve">E.G. "Custom prognostication by FELLOW NAME, 2015. See XYZ Sheet"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Chad</author>
  </authors>
  <commentList>
    <comment ref="A17" authorId="0" shapeId="0" xr:uid="{15246183-6FEF-4576-9141-1801488CE542}">
      <text>
        <r>
          <rPr>
            <b/>
            <sz val="11"/>
            <color rgb="FF000000"/>
            <rFont val="Times New Roman"/>
            <family val="1"/>
          </rPr>
          <t>NOTE:</t>
        </r>
        <r>
          <rPr>
            <sz val="11"/>
            <color rgb="FF000000"/>
            <rFont val="Times New Roman"/>
            <family val="1"/>
          </rPr>
          <t xml:space="preserve">
</t>
        </r>
        <r>
          <rPr>
            <sz val="11"/>
            <color rgb="FF000000"/>
            <rFont val="Times New Roman"/>
            <family val="1"/>
          </rPr>
          <t xml:space="preserve">CLEARLY REFERENCE THE SOURCE FOR EACH DATA POINT.
</t>
        </r>
        <r>
          <rPr>
            <sz val="11"/>
            <color rgb="FF000000"/>
            <rFont val="Times New Roman"/>
            <family val="1"/>
          </rPr>
          <t xml:space="preserve">
</t>
        </r>
        <r>
          <rPr>
            <sz val="11"/>
            <color rgb="FF000000"/>
            <rFont val="Times New Roman"/>
            <family val="1"/>
          </rPr>
          <t xml:space="preserve">If you have created a customized prognostication, please be sure to reference your work here.
</t>
        </r>
        <r>
          <rPr>
            <sz val="11"/>
            <color rgb="FF000000"/>
            <rFont val="Times New Roman"/>
            <family val="1"/>
          </rPr>
          <t xml:space="preserve">
</t>
        </r>
        <r>
          <rPr>
            <sz val="11"/>
            <color rgb="FF000000"/>
            <rFont val="Times New Roman"/>
            <family val="1"/>
          </rPr>
          <t xml:space="preserve">E.G. "Custom prognostication by FELLOW NAME, 2015. See XYZ Sheet"
</t>
        </r>
      </text>
    </comment>
    <comment ref="A77" authorId="0" shapeId="0" xr:uid="{71A80E8C-5520-43B1-A494-DDB5FD2EB5BF}">
      <text>
        <r>
          <rPr>
            <b/>
            <sz val="11"/>
            <color rgb="FF000000"/>
            <rFont val="Times New Roman"/>
            <family val="1"/>
          </rPr>
          <t>NOTE:</t>
        </r>
        <r>
          <rPr>
            <sz val="11"/>
            <color rgb="FF000000"/>
            <rFont val="Times New Roman"/>
            <family val="1"/>
          </rPr>
          <t xml:space="preserve"> 
</t>
        </r>
        <r>
          <rPr>
            <sz val="11"/>
            <color rgb="FF000000"/>
            <rFont val="Times New Roman"/>
            <family val="1"/>
          </rPr>
          <t xml:space="preserve">
</t>
        </r>
        <r>
          <rPr>
            <sz val="11"/>
            <color rgb="FF000000"/>
            <rFont val="Times New Roman"/>
            <family val="1"/>
          </rPr>
          <t xml:space="preserve">CLEARLY REFERENCE THE SOURCE FOR EACH DATA POINT.
</t>
        </r>
        <r>
          <rPr>
            <sz val="11"/>
            <color rgb="FF000000"/>
            <rFont val="Times New Roman"/>
            <family val="1"/>
          </rPr>
          <t xml:space="preserve">
</t>
        </r>
        <r>
          <rPr>
            <sz val="11"/>
            <color rgb="FF000000"/>
            <rFont val="Times New Roman"/>
            <family val="1"/>
          </rPr>
          <t xml:space="preserve">If you have created a customized prognostication, please be sure to reference your work here.
</t>
        </r>
        <r>
          <rPr>
            <sz val="11"/>
            <color rgb="FF000000"/>
            <rFont val="Times New Roman"/>
            <family val="1"/>
          </rPr>
          <t xml:space="preserve">
</t>
        </r>
        <r>
          <rPr>
            <sz val="11"/>
            <color rgb="FF000000"/>
            <rFont val="Times New Roman"/>
            <family val="1"/>
          </rPr>
          <t xml:space="preserve">E.G. "Custom prognostication by FELLOW NAME, 2015. See XYZ Sheet"
</t>
        </r>
      </text>
    </comment>
    <comment ref="A141" authorId="0" shapeId="0" xr:uid="{574C725F-ED9E-463B-846A-B28550AC6676}">
      <text>
        <r>
          <rPr>
            <b/>
            <sz val="11"/>
            <color rgb="FF000000"/>
            <rFont val="Times New Roman"/>
            <family val="1"/>
          </rPr>
          <t>NOTE:</t>
        </r>
        <r>
          <rPr>
            <sz val="11"/>
            <color rgb="FF000000"/>
            <rFont val="Times New Roman"/>
            <family val="1"/>
          </rPr>
          <t xml:space="preserve"> 
</t>
        </r>
        <r>
          <rPr>
            <sz val="11"/>
            <color rgb="FF000000"/>
            <rFont val="Times New Roman"/>
            <family val="1"/>
          </rPr>
          <t xml:space="preserve">
</t>
        </r>
        <r>
          <rPr>
            <sz val="11"/>
            <color rgb="FF000000"/>
            <rFont val="Times New Roman"/>
            <family val="1"/>
          </rPr>
          <t xml:space="preserve">CLEARLY REFERENCE THE SOURCE FOR EACH DATA POINT.
</t>
        </r>
        <r>
          <rPr>
            <sz val="11"/>
            <color rgb="FF000000"/>
            <rFont val="Times New Roman"/>
            <family val="1"/>
          </rPr>
          <t xml:space="preserve">
</t>
        </r>
        <r>
          <rPr>
            <sz val="11"/>
            <color rgb="FF000000"/>
            <rFont val="Times New Roman"/>
            <family val="1"/>
          </rPr>
          <t xml:space="preserve">If you have created a customized prognostication, please be sure to reference your work here.
</t>
        </r>
        <r>
          <rPr>
            <sz val="11"/>
            <color rgb="FF000000"/>
            <rFont val="Times New Roman"/>
            <family val="1"/>
          </rPr>
          <t xml:space="preserve">
</t>
        </r>
        <r>
          <rPr>
            <sz val="11"/>
            <color rgb="FF000000"/>
            <rFont val="Times New Roman"/>
            <family val="1"/>
          </rPr>
          <t xml:space="preserve">E.G. "Custom prognostication by FELLOW NAME, 2015. See XYZ Sheet"
</t>
        </r>
      </text>
    </comment>
    <comment ref="A204" authorId="0" shapeId="0" xr:uid="{1456CB9B-6CC2-4088-8AB3-4E9722020FFE}">
      <text>
        <r>
          <rPr>
            <b/>
            <sz val="11"/>
            <color rgb="FF000000"/>
            <rFont val="Times New Roman"/>
            <family val="1"/>
          </rPr>
          <t>NOTE:</t>
        </r>
        <r>
          <rPr>
            <sz val="11"/>
            <color rgb="FF000000"/>
            <rFont val="Times New Roman"/>
            <family val="1"/>
          </rPr>
          <t xml:space="preserve"> 
</t>
        </r>
        <r>
          <rPr>
            <sz val="11"/>
            <color rgb="FF000000"/>
            <rFont val="Times New Roman"/>
            <family val="1"/>
          </rPr>
          <t xml:space="preserve">
</t>
        </r>
        <r>
          <rPr>
            <sz val="11"/>
            <color rgb="FF000000"/>
            <rFont val="Times New Roman"/>
            <family val="1"/>
          </rPr>
          <t xml:space="preserve">CLEARLY REFERENCE THE SOURCE FOR EACH DATA POINT.
</t>
        </r>
        <r>
          <rPr>
            <sz val="11"/>
            <color rgb="FF000000"/>
            <rFont val="Times New Roman"/>
            <family val="1"/>
          </rPr>
          <t xml:space="preserve">
</t>
        </r>
        <r>
          <rPr>
            <sz val="11"/>
            <color rgb="FF000000"/>
            <rFont val="Times New Roman"/>
            <family val="1"/>
          </rPr>
          <t xml:space="preserve">If you have created a customized prognostication, please be sure to reference your work here.
</t>
        </r>
        <r>
          <rPr>
            <sz val="11"/>
            <color rgb="FF000000"/>
            <rFont val="Times New Roman"/>
            <family val="1"/>
          </rPr>
          <t xml:space="preserve">
</t>
        </r>
        <r>
          <rPr>
            <sz val="11"/>
            <color rgb="FF000000"/>
            <rFont val="Times New Roman"/>
            <family val="1"/>
          </rPr>
          <t xml:space="preserve">E.G. "Custom prognostication by FELLOW NAME, 2015. See XYZ Sheet"
</t>
        </r>
      </text>
    </comment>
    <comment ref="A267" authorId="0" shapeId="0" xr:uid="{556CCCCB-FB7F-446B-9120-3E0B226B1E2B}">
      <text>
        <r>
          <rPr>
            <b/>
            <sz val="11"/>
            <color rgb="FF000000"/>
            <rFont val="Times New Roman"/>
            <family val="1"/>
          </rPr>
          <t>NOTE:</t>
        </r>
        <r>
          <rPr>
            <sz val="11"/>
            <color rgb="FF000000"/>
            <rFont val="Times New Roman"/>
            <family val="1"/>
          </rPr>
          <t xml:space="preserve"> 
</t>
        </r>
        <r>
          <rPr>
            <sz val="11"/>
            <color rgb="FF000000"/>
            <rFont val="Times New Roman"/>
            <family val="1"/>
          </rPr>
          <t xml:space="preserve">
</t>
        </r>
        <r>
          <rPr>
            <sz val="11"/>
            <color rgb="FF000000"/>
            <rFont val="Times New Roman"/>
            <family val="1"/>
          </rPr>
          <t xml:space="preserve">CLEARLY REFERENCE THE SOURCE FOR EACH DATA POINT.
</t>
        </r>
        <r>
          <rPr>
            <sz val="11"/>
            <color rgb="FF000000"/>
            <rFont val="Times New Roman"/>
            <family val="1"/>
          </rPr>
          <t xml:space="preserve">
</t>
        </r>
        <r>
          <rPr>
            <sz val="11"/>
            <color rgb="FF000000"/>
            <rFont val="Times New Roman"/>
            <family val="1"/>
          </rPr>
          <t xml:space="preserve">If you have created a customized prognostication, please be sure to reference your work here.
</t>
        </r>
        <r>
          <rPr>
            <sz val="11"/>
            <color rgb="FF000000"/>
            <rFont val="Times New Roman"/>
            <family val="1"/>
          </rPr>
          <t xml:space="preserve">
</t>
        </r>
        <r>
          <rPr>
            <sz val="11"/>
            <color rgb="FF000000"/>
            <rFont val="Times New Roman"/>
            <family val="1"/>
          </rPr>
          <t xml:space="preserve">E.G. "Custom prognostication by FELLOW NAME, 2015. See XYZ Sheet"
</t>
        </r>
      </text>
    </comment>
    <comment ref="A330" authorId="0" shapeId="0" xr:uid="{A68693D3-FB44-4C49-B16D-9EDD53D5CC1F}">
      <text>
        <r>
          <rPr>
            <b/>
            <sz val="11"/>
            <color rgb="FF000000"/>
            <rFont val="Times New Roman"/>
            <family val="1"/>
          </rPr>
          <t>NOTE:</t>
        </r>
        <r>
          <rPr>
            <sz val="11"/>
            <color rgb="FF000000"/>
            <rFont val="Times New Roman"/>
            <family val="1"/>
          </rPr>
          <t xml:space="preserve"> 
</t>
        </r>
        <r>
          <rPr>
            <sz val="11"/>
            <color rgb="FF000000"/>
            <rFont val="Times New Roman"/>
            <family val="1"/>
          </rPr>
          <t xml:space="preserve">
</t>
        </r>
        <r>
          <rPr>
            <sz val="11"/>
            <color rgb="FF000000"/>
            <rFont val="Times New Roman"/>
            <family val="1"/>
          </rPr>
          <t xml:space="preserve">CLEARLY REFERENCE THE SOURCE FOR EACH DATA POINT.
</t>
        </r>
        <r>
          <rPr>
            <sz val="11"/>
            <color rgb="FF000000"/>
            <rFont val="Times New Roman"/>
            <family val="1"/>
          </rPr>
          <t xml:space="preserve">
</t>
        </r>
        <r>
          <rPr>
            <sz val="11"/>
            <color rgb="FF000000"/>
            <rFont val="Times New Roman"/>
            <family val="1"/>
          </rPr>
          <t xml:space="preserve">If you have created a customized prognostication, please be sure to reference your work here.
</t>
        </r>
        <r>
          <rPr>
            <sz val="11"/>
            <color rgb="FF000000"/>
            <rFont val="Times New Roman"/>
            <family val="1"/>
          </rPr>
          <t xml:space="preserve">
</t>
        </r>
        <r>
          <rPr>
            <sz val="11"/>
            <color rgb="FF000000"/>
            <rFont val="Times New Roman"/>
            <family val="1"/>
          </rPr>
          <t xml:space="preserve">E.G. "Custom prognostication by FELLOW NAME, 2015. See XYZ Sheet"
</t>
        </r>
      </text>
    </comment>
    <comment ref="A393" authorId="0" shapeId="0" xr:uid="{66FC5E12-A736-4462-B9BB-62930CD8289A}">
      <text>
        <r>
          <rPr>
            <b/>
            <sz val="11"/>
            <color rgb="FF000000"/>
            <rFont val="Times New Roman"/>
            <family val="1"/>
          </rPr>
          <t>NOTE:</t>
        </r>
        <r>
          <rPr>
            <sz val="11"/>
            <color rgb="FF000000"/>
            <rFont val="Times New Roman"/>
            <family val="1"/>
          </rPr>
          <t xml:space="preserve"> 
</t>
        </r>
        <r>
          <rPr>
            <sz val="11"/>
            <color rgb="FF000000"/>
            <rFont val="Times New Roman"/>
            <family val="1"/>
          </rPr>
          <t xml:space="preserve">
</t>
        </r>
        <r>
          <rPr>
            <sz val="11"/>
            <color rgb="FF000000"/>
            <rFont val="Times New Roman"/>
            <family val="1"/>
          </rPr>
          <t xml:space="preserve">CLEARLY REFERENCE THE SOURCE FOR EACH DATA POINT.
</t>
        </r>
        <r>
          <rPr>
            <sz val="11"/>
            <color rgb="FF000000"/>
            <rFont val="Times New Roman"/>
            <family val="1"/>
          </rPr>
          <t xml:space="preserve">
</t>
        </r>
        <r>
          <rPr>
            <sz val="11"/>
            <color rgb="FF000000"/>
            <rFont val="Times New Roman"/>
            <family val="1"/>
          </rPr>
          <t xml:space="preserve">If you have created a customized prognostication, please be sure to reference your work here.
</t>
        </r>
        <r>
          <rPr>
            <sz val="11"/>
            <color rgb="FF000000"/>
            <rFont val="Times New Roman"/>
            <family val="1"/>
          </rPr>
          <t xml:space="preserve">
</t>
        </r>
        <r>
          <rPr>
            <sz val="11"/>
            <color rgb="FF000000"/>
            <rFont val="Times New Roman"/>
            <family val="1"/>
          </rPr>
          <t xml:space="preserve">E.G. "Custom prognostication by FELLOW NAME, 2015. See XYZ Sheet"
</t>
        </r>
      </text>
    </comment>
    <comment ref="A457" authorId="0" shapeId="0" xr:uid="{03708D9F-B5E2-4B58-8D44-CC71EC0CB805}">
      <text>
        <r>
          <rPr>
            <b/>
            <sz val="11"/>
            <color indexed="81"/>
            <rFont val="Times New Roman"/>
            <family val="1"/>
          </rPr>
          <t>NOTE:</t>
        </r>
        <r>
          <rPr>
            <sz val="11"/>
            <color indexed="81"/>
            <rFont val="Times New Roman"/>
            <family val="1"/>
          </rPr>
          <t xml:space="preserve"> 
CLEARLY REFERENCE THE SOURCE FOR EACH DATA POINT.
If you have created a customized prognostication, please be sure to reference your work here.
E.G. "Custom prognostication by FELLOW NAME, 2015. See XYZ Sheet"
</t>
        </r>
      </text>
    </comment>
    <comment ref="A521" authorId="0" shapeId="0" xr:uid="{5BB7DB27-5317-4A0A-A26A-1E7FBD897E20}">
      <text>
        <r>
          <rPr>
            <b/>
            <sz val="11"/>
            <color indexed="81"/>
            <rFont val="Times New Roman"/>
            <family val="1"/>
          </rPr>
          <t>NOTE:</t>
        </r>
        <r>
          <rPr>
            <sz val="11"/>
            <color indexed="81"/>
            <rFont val="Times New Roman"/>
            <family val="1"/>
          </rPr>
          <t xml:space="preserve"> 
CLEARLY REFERENCE THE SOURCE FOR EACH DATA POINT.
If you have created a customized prognostication, please be sure to reference your work here.
E.G. "Custom prognostication by FELLOW NAME, 2015. See XYZ Sheet"
</t>
        </r>
      </text>
    </comment>
    <comment ref="A586" authorId="0" shapeId="0" xr:uid="{8579C600-CED3-496A-9EA9-CA0B9240CE85}">
      <text>
        <r>
          <rPr>
            <b/>
            <sz val="11"/>
            <color rgb="FF000000"/>
            <rFont val="Times New Roman"/>
            <family val="1"/>
          </rPr>
          <t>NOTE:</t>
        </r>
        <r>
          <rPr>
            <sz val="11"/>
            <color rgb="FF000000"/>
            <rFont val="Times New Roman"/>
            <family val="1"/>
          </rPr>
          <t xml:space="preserve"> 
</t>
        </r>
        <r>
          <rPr>
            <sz val="11"/>
            <color rgb="FF000000"/>
            <rFont val="Times New Roman"/>
            <family val="1"/>
          </rPr>
          <t xml:space="preserve">
</t>
        </r>
        <r>
          <rPr>
            <sz val="11"/>
            <color rgb="FF000000"/>
            <rFont val="Times New Roman"/>
            <family val="1"/>
          </rPr>
          <t xml:space="preserve">CLEARLY REFERENCE THE SOURCE FOR EACH DATA POINT.
</t>
        </r>
        <r>
          <rPr>
            <sz val="11"/>
            <color rgb="FF000000"/>
            <rFont val="Times New Roman"/>
            <family val="1"/>
          </rPr>
          <t xml:space="preserve">
</t>
        </r>
        <r>
          <rPr>
            <sz val="11"/>
            <color rgb="FF000000"/>
            <rFont val="Times New Roman"/>
            <family val="1"/>
          </rPr>
          <t xml:space="preserve">If you have created a customized prognostication, please be sure to reference your work here.
</t>
        </r>
        <r>
          <rPr>
            <sz val="11"/>
            <color rgb="FF000000"/>
            <rFont val="Times New Roman"/>
            <family val="1"/>
          </rPr>
          <t xml:space="preserve">
</t>
        </r>
        <r>
          <rPr>
            <sz val="11"/>
            <color rgb="FF000000"/>
            <rFont val="Times New Roman"/>
            <family val="1"/>
          </rPr>
          <t xml:space="preserve">E.G. "Custom prognostication by FELLOW NAME, 2015. See XYZ Sheet"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Chad Frischmann</author>
    <author>Chad</author>
  </authors>
  <commentList>
    <comment ref="N16" authorId="0" shapeId="0" xr:uid="{7657B32B-014D-42AF-99F6-C755E5490447}">
      <text>
        <r>
          <rPr>
            <b/>
            <sz val="11"/>
            <color indexed="81"/>
            <rFont val="Times New Roman"/>
            <family val="1"/>
          </rPr>
          <t>NOTE:</t>
        </r>
        <r>
          <rPr>
            <sz val="11"/>
            <color indexed="81"/>
            <rFont val="Times New Roman"/>
            <family val="1"/>
          </rPr>
          <t xml:space="preserve"> _x000D_
[EXPLAIN WHY YOU MADE THIS ASSUMPTION]
</t>
        </r>
      </text>
    </comment>
    <comment ref="S16" authorId="0" shapeId="0" xr:uid="{9627BA3F-2D05-4503-AB92-C509E1D3D9D4}">
      <text>
        <r>
          <rPr>
            <b/>
            <sz val="11"/>
            <color indexed="81"/>
            <rFont val="Times New Roman"/>
            <family val="1"/>
          </rPr>
          <t>NOTE:</t>
        </r>
        <r>
          <rPr>
            <sz val="11"/>
            <color indexed="81"/>
            <rFont val="Times New Roman"/>
            <family val="1"/>
          </rPr>
          <t xml:space="preserve"> _x000D_
[EXPLAIN WHY YOU MADE THIS ASSUMPTION]
</t>
        </r>
      </text>
    </comment>
    <comment ref="A17" authorId="0" shapeId="0" xr:uid="{478232CA-7CEA-49CA-9B5E-6E1952A9F3E8}">
      <text>
        <r>
          <rPr>
            <b/>
            <sz val="11"/>
            <color indexed="81"/>
            <rFont val="Times New Roman"/>
            <family val="1"/>
          </rPr>
          <t>NOTE:</t>
        </r>
        <r>
          <rPr>
            <sz val="11"/>
            <color indexed="81"/>
            <rFont val="Times New Roman"/>
            <family val="1"/>
          </rPr>
          <t xml:space="preserve"> after entering global data for adoption (in functional units), you will need to choose an appropriate trend line and growth scenario. 
- When picking a trend line, be sure to look at the corresponding graphs and pick the one with the best fit.
- Growth scenarios can only be used when there are multiple datasets entered. The growth function can also be adjusted below by changing Assumption 2.
</t>
        </r>
      </text>
    </comment>
    <comment ref="N17" authorId="0" shapeId="0" xr:uid="{CEB4A980-BCA9-4BAA-B978-5FEA7B829EC7}">
      <text>
        <r>
          <rPr>
            <b/>
            <sz val="11"/>
            <color indexed="81"/>
            <rFont val="Times New Roman"/>
            <family val="1"/>
          </rPr>
          <t>NOTE:</t>
        </r>
        <r>
          <rPr>
            <sz val="11"/>
            <color indexed="81"/>
            <rFont val="Times New Roman"/>
            <family val="1"/>
          </rPr>
          <t xml:space="preserve"> _x000D_
[EXPLAIN WHY YOU MADE THIS ASSUMPTION]
</t>
        </r>
      </text>
    </comment>
    <comment ref="S17" authorId="0" shapeId="0" xr:uid="{738B6E78-A801-4AE4-9436-67FBA76FADB3}">
      <text>
        <r>
          <rPr>
            <b/>
            <sz val="11"/>
            <color indexed="81"/>
            <rFont val="Times New Roman"/>
            <family val="1"/>
          </rPr>
          <t>NOTE:</t>
        </r>
        <r>
          <rPr>
            <sz val="11"/>
            <color indexed="81"/>
            <rFont val="Times New Roman"/>
            <family val="1"/>
          </rPr>
          <t xml:space="preserve"> _x000D_
[EXPLAIN WHY YOU MADE THIS ASSUMPTION]
</t>
        </r>
      </text>
    </comment>
    <comment ref="N19" authorId="0" shapeId="0" xr:uid="{258CDC8D-AE2C-4F06-8D7A-1EF46DFFA597}">
      <text>
        <r>
          <rPr>
            <b/>
            <sz val="11"/>
            <color indexed="81"/>
            <rFont val="Times New Roman"/>
            <family val="1"/>
          </rPr>
          <t>NOTE:</t>
        </r>
        <r>
          <rPr>
            <sz val="11"/>
            <color indexed="81"/>
            <rFont val="Times New Roman"/>
            <family val="1"/>
          </rPr>
          <t xml:space="preserve"> _x000D_
[EXPLAIN WHY YOU MADE THIS ASSUMPTION]
</t>
        </r>
      </text>
    </comment>
    <comment ref="S19" authorId="0" shapeId="0" xr:uid="{3EE63747-D293-4D82-B9D9-6129F702BE53}">
      <text>
        <r>
          <rPr>
            <b/>
            <sz val="11"/>
            <color indexed="81"/>
            <rFont val="Times New Roman"/>
            <family val="1"/>
          </rPr>
          <t>NOTE:</t>
        </r>
        <r>
          <rPr>
            <sz val="11"/>
            <color indexed="81"/>
            <rFont val="Times New Roman"/>
            <family val="1"/>
          </rPr>
          <t xml:space="preserve"> _x000D_
[EXPLAIN WHY YOU MADE THIS ASSUMPTION]
</t>
        </r>
      </text>
    </comment>
    <comment ref="N20" authorId="0" shapeId="0" xr:uid="{52814676-3DD7-4E08-A72D-AAB76F27D1CC}">
      <text>
        <r>
          <rPr>
            <b/>
            <sz val="11"/>
            <color indexed="81"/>
            <rFont val="Times New Roman"/>
            <family val="1"/>
          </rPr>
          <t>NOTE:</t>
        </r>
        <r>
          <rPr>
            <sz val="11"/>
            <color indexed="81"/>
            <rFont val="Times New Roman"/>
            <family val="1"/>
          </rPr>
          <t xml:space="preserve"> _x000D_
[EXPLAIN WHY YOU MADE THIS ASSUMPTION]
</t>
        </r>
      </text>
    </comment>
    <comment ref="S20" authorId="0" shapeId="0" xr:uid="{A80062BA-AD85-4F5F-ACD0-FBBDC050D578}">
      <text>
        <r>
          <rPr>
            <b/>
            <sz val="11"/>
            <color indexed="81"/>
            <rFont val="Times New Roman"/>
            <family val="1"/>
          </rPr>
          <t>NOTE:</t>
        </r>
        <r>
          <rPr>
            <sz val="11"/>
            <color indexed="81"/>
            <rFont val="Times New Roman"/>
            <family val="1"/>
          </rPr>
          <t xml:space="preserve"> _x000D_
[EXPLAIN WHY YOU MADE THIS ASSUMPTION]
</t>
        </r>
      </text>
    </comment>
    <comment ref="A21" authorId="0" shapeId="0" xr:uid="{AB0B5C6B-207C-4267-8D3F-1BB7E24A8382}">
      <text>
        <r>
          <rPr>
            <b/>
            <sz val="11"/>
            <color indexed="81"/>
            <rFont val="Times New Roman"/>
            <family val="1"/>
          </rPr>
          <t>NOTE:</t>
        </r>
        <r>
          <rPr>
            <sz val="11"/>
            <color indexed="81"/>
            <rFont val="Times New Roman"/>
            <family val="1"/>
          </rPr>
          <t xml:space="preserve"> scenarios are determined based on standard deviations (S.D.) above and below the mean of all sources inputted. The more datasets inputted, the more robust the analysis will be.
- The "Medium" growth scenario refers to the mean of all sources.
- By default, the "High" growth scenario is set as 1 S.D. above the mean, and the "Low" growth scenario is set as 1 S.D. below the mean.
* Sensitivity can be adjusted by changing the number of S.D. used to determine growth scenarios.</t>
        </r>
      </text>
    </comment>
    <comment ref="N22" authorId="0" shapeId="0" xr:uid="{95585158-0056-4151-A48C-D6F172B35876}">
      <text>
        <r>
          <rPr>
            <b/>
            <sz val="11"/>
            <color indexed="81"/>
            <rFont val="Times New Roman"/>
            <family val="1"/>
          </rPr>
          <t>NOTE:</t>
        </r>
        <r>
          <rPr>
            <sz val="11"/>
            <color indexed="81"/>
            <rFont val="Times New Roman"/>
            <family val="1"/>
          </rPr>
          <t xml:space="preserve"> _x000D_
[EXPLAIN WHY YOU MADE THIS ASSUMPTION]
</t>
        </r>
      </text>
    </comment>
    <comment ref="S22" authorId="0" shapeId="0" xr:uid="{E3ABA73E-A2F5-458E-BB5C-5B897013DE59}">
      <text>
        <r>
          <rPr>
            <b/>
            <sz val="11"/>
            <color indexed="81"/>
            <rFont val="Times New Roman"/>
            <family val="1"/>
          </rPr>
          <t>NOTE:</t>
        </r>
        <r>
          <rPr>
            <sz val="11"/>
            <color indexed="81"/>
            <rFont val="Times New Roman"/>
            <family val="1"/>
          </rPr>
          <t xml:space="preserve"> _x000D_
[EXPLAIN WHY YOU MADE THIS ASSUMPTION]
</t>
        </r>
      </text>
    </comment>
    <comment ref="N23" authorId="0" shapeId="0" xr:uid="{DC2E3BF4-F645-4144-ACD5-6D89A3D1D8D5}">
      <text>
        <r>
          <rPr>
            <b/>
            <sz val="11"/>
            <color indexed="81"/>
            <rFont val="Times New Roman"/>
            <family val="1"/>
          </rPr>
          <t>NOTE:</t>
        </r>
        <r>
          <rPr>
            <sz val="11"/>
            <color indexed="81"/>
            <rFont val="Times New Roman"/>
            <family val="1"/>
          </rPr>
          <t xml:space="preserve"> _x000D_
[EXPLAIN WHY YOU MADE THIS ASSUMPTION]
</t>
        </r>
      </text>
    </comment>
    <comment ref="S23" authorId="0" shapeId="0" xr:uid="{9204651B-41C9-468C-B7C9-D0848F858085}">
      <text>
        <r>
          <rPr>
            <b/>
            <sz val="11"/>
            <color indexed="81"/>
            <rFont val="Times New Roman"/>
            <family val="1"/>
          </rPr>
          <t>NOTE:</t>
        </r>
        <r>
          <rPr>
            <sz val="11"/>
            <color indexed="81"/>
            <rFont val="Times New Roman"/>
            <family val="1"/>
          </rPr>
          <t xml:space="preserve"> _x000D_
[EXPLAIN WHY YOU MADE THIS ASSUMPTION]
</t>
        </r>
      </text>
    </comment>
    <comment ref="D24" authorId="0" shapeId="0" xr:uid="{9B82B9EC-AD30-4DE2-9DA0-803A0A2C9224}">
      <text>
        <r>
          <rPr>
            <b/>
            <sz val="11"/>
            <color indexed="81"/>
            <rFont val="Times New Roman"/>
            <family val="1"/>
          </rPr>
          <t>NOTE:</t>
        </r>
        <r>
          <rPr>
            <sz val="11"/>
            <color indexed="81"/>
            <rFont val="Times New Roman"/>
            <family val="1"/>
          </rPr>
          <t xml:space="preserve"> _x000D_
[EXPLAIN WHY YOU MADE THIS ASSUMPTION]
</t>
        </r>
      </text>
    </comment>
    <comment ref="D25" authorId="0" shapeId="0" xr:uid="{9F81A149-4A60-4F56-BC5D-2401C5D066CA}">
      <text>
        <r>
          <rPr>
            <b/>
            <sz val="11"/>
            <color indexed="81"/>
            <rFont val="Times New Roman"/>
            <family val="1"/>
          </rPr>
          <t>NOTE:</t>
        </r>
        <r>
          <rPr>
            <sz val="11"/>
            <color indexed="81"/>
            <rFont val="Times New Roman"/>
            <family val="1"/>
          </rPr>
          <t xml:space="preserve"> _x000D_
[EXPLAIN WHY YOU MADE THIS ASSUMPTION]
</t>
        </r>
      </text>
    </comment>
    <comment ref="N25" authorId="0" shapeId="0" xr:uid="{CB1641EA-9258-435E-851A-134BBB693322}">
      <text>
        <r>
          <rPr>
            <b/>
            <sz val="11"/>
            <color indexed="81"/>
            <rFont val="Times New Roman"/>
            <family val="1"/>
          </rPr>
          <t>NOTE:</t>
        </r>
        <r>
          <rPr>
            <sz val="11"/>
            <color indexed="81"/>
            <rFont val="Times New Roman"/>
            <family val="1"/>
          </rPr>
          <t xml:space="preserve"> _x000D_
[EXPLAIN WHY YOU MADE THIS ASSUMPTION]
</t>
        </r>
      </text>
    </comment>
    <comment ref="S25" authorId="0" shapeId="0" xr:uid="{6EAEBEA1-7109-4257-8350-0A7BB3BEDFEF}">
      <text>
        <r>
          <rPr>
            <b/>
            <sz val="11"/>
            <color indexed="81"/>
            <rFont val="Times New Roman"/>
            <family val="1"/>
          </rPr>
          <t>NOTE:</t>
        </r>
        <r>
          <rPr>
            <sz val="11"/>
            <color indexed="81"/>
            <rFont val="Times New Roman"/>
            <family val="1"/>
          </rPr>
          <t xml:space="preserve"> _x000D_
[EXPLAIN WHY YOU MADE THIS ASSUMPTION]
</t>
        </r>
      </text>
    </comment>
    <comment ref="N26" authorId="0" shapeId="0" xr:uid="{290D888B-CB33-4C2E-A984-BBC4FA92703D}">
      <text>
        <r>
          <rPr>
            <b/>
            <sz val="11"/>
            <color indexed="81"/>
            <rFont val="Times New Roman"/>
            <family val="1"/>
          </rPr>
          <t>NOTE:</t>
        </r>
        <r>
          <rPr>
            <sz val="11"/>
            <color indexed="81"/>
            <rFont val="Times New Roman"/>
            <family val="1"/>
          </rPr>
          <t xml:space="preserve"> _x000D_
[EXPLAIN WHY YOU MADE THIS ASSUMPTION]
</t>
        </r>
      </text>
    </comment>
    <comment ref="S26" authorId="0" shapeId="0" xr:uid="{952B89F3-EEA2-4B0A-936A-61EA0D9C69CB}">
      <text>
        <r>
          <rPr>
            <b/>
            <sz val="11"/>
            <color indexed="81"/>
            <rFont val="Times New Roman"/>
            <family val="1"/>
          </rPr>
          <t>NOTE:</t>
        </r>
        <r>
          <rPr>
            <sz val="11"/>
            <color indexed="81"/>
            <rFont val="Times New Roman"/>
            <family val="1"/>
          </rPr>
          <t xml:space="preserve"> _x000D_
[EXPLAIN WHY YOU MADE THIS ASSUMPTION]
</t>
        </r>
      </text>
    </comment>
    <comment ref="A27" authorId="0" shapeId="0" xr:uid="{B17B07E3-9805-4EAC-9EB7-F53F25312C35}">
      <text>
        <r>
          <rPr>
            <b/>
            <sz val="11"/>
            <color indexed="81"/>
            <rFont val="Times New Roman"/>
            <family val="1"/>
          </rPr>
          <t>NOTE:</t>
        </r>
        <r>
          <rPr>
            <sz val="11"/>
            <color indexed="81"/>
            <rFont val="Times New Roman"/>
            <family val="1"/>
          </rPr>
          <t xml:space="preserve"> to use regional data to determine a global prognostication, there must be at least one dataset for each region. Regional prognostications will be added together and can be included as an additional global dataset.
</t>
        </r>
      </text>
    </comment>
    <comment ref="N28" authorId="0" shapeId="0" xr:uid="{C0CAA84E-C526-4E8D-8F09-8A8BD77C0414}">
      <text>
        <r>
          <rPr>
            <b/>
            <sz val="11"/>
            <color indexed="81"/>
            <rFont val="Times New Roman"/>
            <family val="1"/>
          </rPr>
          <t>NOTE:</t>
        </r>
        <r>
          <rPr>
            <sz val="11"/>
            <color indexed="81"/>
            <rFont val="Times New Roman"/>
            <family val="1"/>
          </rPr>
          <t xml:space="preserve"> _x000D_
[EXPLAIN WHY YOU MADE THIS ASSUMPTION]
</t>
        </r>
      </text>
    </comment>
    <comment ref="S28" authorId="0" shapeId="0" xr:uid="{4E8E7E70-A924-4FCB-AE85-A15CA63021FB}">
      <text>
        <r>
          <rPr>
            <b/>
            <sz val="11"/>
            <color indexed="81"/>
            <rFont val="Times New Roman"/>
            <family val="1"/>
          </rPr>
          <t>NOTE:</t>
        </r>
        <r>
          <rPr>
            <sz val="11"/>
            <color indexed="81"/>
            <rFont val="Times New Roman"/>
            <family val="1"/>
          </rPr>
          <t xml:space="preserve"> _x000D_
[EXPLAIN WHY YOU MADE THIS ASSUMPTION]
</t>
        </r>
      </text>
    </comment>
    <comment ref="N29" authorId="0" shapeId="0" xr:uid="{F788EA29-A3E0-4BA6-8295-019D3012D494}">
      <text>
        <r>
          <rPr>
            <b/>
            <sz val="11"/>
            <color indexed="81"/>
            <rFont val="Times New Roman"/>
            <family val="1"/>
          </rPr>
          <t>NOTE:</t>
        </r>
        <r>
          <rPr>
            <sz val="11"/>
            <color indexed="81"/>
            <rFont val="Times New Roman"/>
            <family val="1"/>
          </rPr>
          <t xml:space="preserve"> _x000D_
[EXPLAIN WHY YOU MADE THIS ASSUMPTION]
</t>
        </r>
      </text>
    </comment>
    <comment ref="S29" authorId="0" shapeId="0" xr:uid="{B8E81955-6B92-4831-BB03-66E00716A87E}">
      <text>
        <r>
          <rPr>
            <b/>
            <sz val="11"/>
            <color indexed="81"/>
            <rFont val="Times New Roman"/>
            <family val="1"/>
          </rPr>
          <t>NOTE:</t>
        </r>
        <r>
          <rPr>
            <sz val="11"/>
            <color indexed="81"/>
            <rFont val="Times New Roman"/>
            <family val="1"/>
          </rPr>
          <t xml:space="preserve"> _x000D_
[EXPLAIN WHY YOU MADE THIS ASSUMPTION]
</t>
        </r>
      </text>
    </comment>
    <comment ref="H31" authorId="0" shapeId="0" xr:uid="{A06D5DBE-F6B1-4FD9-ADB5-D24A280ABF9E}">
      <text>
        <r>
          <rPr>
            <b/>
            <sz val="11"/>
            <color indexed="81"/>
            <rFont val="Times New Roman"/>
            <family val="1"/>
          </rPr>
          <t>NOTE:</t>
        </r>
        <r>
          <rPr>
            <sz val="11"/>
            <color indexed="81"/>
            <rFont val="Times New Roman"/>
            <family val="1"/>
          </rPr>
          <t xml:space="preserve">
Country-level data is not accounted for in global TAM.</t>
        </r>
      </text>
    </comment>
    <comment ref="N31" authorId="0" shapeId="0" xr:uid="{EDCAD341-726E-4FD0-B7B1-8FEF0C031D94}">
      <text>
        <r>
          <rPr>
            <b/>
            <sz val="11"/>
            <color indexed="81"/>
            <rFont val="Times New Roman"/>
            <family val="1"/>
          </rPr>
          <t>NOTE:</t>
        </r>
        <r>
          <rPr>
            <sz val="11"/>
            <color indexed="81"/>
            <rFont val="Times New Roman"/>
            <family val="1"/>
          </rPr>
          <t xml:space="preserve"> _x000D_
[EXPLAIN WHY YOU MADE THIS ASSUMPTION]
</t>
        </r>
      </text>
    </comment>
    <comment ref="S31" authorId="0" shapeId="0" xr:uid="{D3BFD81F-C571-47BC-823C-F3C362003C33}">
      <text>
        <r>
          <rPr>
            <b/>
            <sz val="11"/>
            <color indexed="81"/>
            <rFont val="Times New Roman"/>
            <family val="1"/>
          </rPr>
          <t>NOTE:</t>
        </r>
        <r>
          <rPr>
            <sz val="11"/>
            <color indexed="81"/>
            <rFont val="Times New Roman"/>
            <family val="1"/>
          </rPr>
          <t xml:space="preserve"> _x000D_
[EXPLAIN WHY YOU MADE THIS ASSUMPTION]
</t>
        </r>
      </text>
    </comment>
    <comment ref="N32" authorId="0" shapeId="0" xr:uid="{CEAC9A46-FAA6-472B-98E0-10F935127385}">
      <text>
        <r>
          <rPr>
            <b/>
            <sz val="11"/>
            <color indexed="81"/>
            <rFont val="Times New Roman"/>
            <family val="1"/>
          </rPr>
          <t>NOTE:</t>
        </r>
        <r>
          <rPr>
            <sz val="11"/>
            <color indexed="81"/>
            <rFont val="Times New Roman"/>
            <family val="1"/>
          </rPr>
          <t xml:space="preserve"> _x000D_
[EXPLAIN WHY YOU MADE THIS ASSUMPTION]
</t>
        </r>
      </text>
    </comment>
    <comment ref="S32" authorId="0" shapeId="0" xr:uid="{6DC6365F-C8B4-4D2A-9F6D-9821A574D4CB}">
      <text>
        <r>
          <rPr>
            <b/>
            <sz val="11"/>
            <color indexed="81"/>
            <rFont val="Times New Roman"/>
            <family val="1"/>
          </rPr>
          <t>NOTE:</t>
        </r>
        <r>
          <rPr>
            <sz val="11"/>
            <color indexed="81"/>
            <rFont val="Times New Roman"/>
            <family val="1"/>
          </rPr>
          <t xml:space="preserve"> _x000D_
[EXPLAIN WHY YOU MADE THIS ASSUMPTION]
</t>
        </r>
      </text>
    </comment>
    <comment ref="H34" authorId="0" shapeId="0" xr:uid="{CDF3942F-CB50-4F79-8BD8-DE0A97B8E0F3}">
      <text>
        <r>
          <rPr>
            <b/>
            <sz val="11"/>
            <color indexed="81"/>
            <rFont val="Times New Roman"/>
            <family val="1"/>
          </rPr>
          <t>NOTE:</t>
        </r>
        <r>
          <rPr>
            <sz val="11"/>
            <color indexed="81"/>
            <rFont val="Times New Roman"/>
            <family val="1"/>
          </rPr>
          <t xml:space="preserve">
Country-level data is not accounted for in global TAM.</t>
        </r>
      </text>
    </comment>
    <comment ref="N34" authorId="0" shapeId="0" xr:uid="{342BD20E-53EC-43E0-BE32-E5460A934FDA}">
      <text>
        <r>
          <rPr>
            <b/>
            <sz val="11"/>
            <color indexed="81"/>
            <rFont val="Times New Roman"/>
            <family val="1"/>
          </rPr>
          <t>NOTE:</t>
        </r>
        <r>
          <rPr>
            <sz val="11"/>
            <color indexed="81"/>
            <rFont val="Times New Roman"/>
            <family val="1"/>
          </rPr>
          <t xml:space="preserve"> _x000D_
[EXPLAIN WHY YOU MADE THIS ASSUMPTION]
</t>
        </r>
      </text>
    </comment>
    <comment ref="S34" authorId="0" shapeId="0" xr:uid="{19A5C184-4794-471C-84D6-3451A6332D1A}">
      <text>
        <r>
          <rPr>
            <b/>
            <sz val="11"/>
            <color indexed="81"/>
            <rFont val="Times New Roman"/>
            <family val="1"/>
          </rPr>
          <t>NOTE:</t>
        </r>
        <r>
          <rPr>
            <sz val="11"/>
            <color indexed="81"/>
            <rFont val="Times New Roman"/>
            <family val="1"/>
          </rPr>
          <t xml:space="preserve"> _x000D_
[EXPLAIN WHY YOU MADE THIS ASSUMPTION]
</t>
        </r>
      </text>
    </comment>
    <comment ref="N35" authorId="0" shapeId="0" xr:uid="{F87F7BB4-97F0-497C-ADD5-F261D12B8134}">
      <text>
        <r>
          <rPr>
            <b/>
            <sz val="11"/>
            <color indexed="81"/>
            <rFont val="Times New Roman"/>
            <family val="1"/>
          </rPr>
          <t>NOTE:</t>
        </r>
        <r>
          <rPr>
            <sz val="11"/>
            <color indexed="81"/>
            <rFont val="Times New Roman"/>
            <family val="1"/>
          </rPr>
          <t xml:space="preserve"> _x000D_
[EXPLAIN WHY YOU MADE THIS ASSUMPTION]
</t>
        </r>
      </text>
    </comment>
    <comment ref="S35" authorId="0" shapeId="0" xr:uid="{AD57ABB3-7421-46D2-B89B-B7C67604EAED}">
      <text>
        <r>
          <rPr>
            <b/>
            <sz val="11"/>
            <color indexed="81"/>
            <rFont val="Times New Roman"/>
            <family val="1"/>
          </rPr>
          <t>NOTE:</t>
        </r>
        <r>
          <rPr>
            <sz val="11"/>
            <color indexed="81"/>
            <rFont val="Times New Roman"/>
            <family val="1"/>
          </rPr>
          <t xml:space="preserve"> _x000D_
[EXPLAIN WHY YOU MADE THIS ASSUMPTION]
</t>
        </r>
      </text>
    </comment>
    <comment ref="H37" authorId="0" shapeId="0" xr:uid="{EE856D5A-AD49-4D54-8EA2-27D986883AA2}">
      <text>
        <r>
          <rPr>
            <b/>
            <sz val="11"/>
            <color indexed="81"/>
            <rFont val="Times New Roman"/>
            <family val="1"/>
          </rPr>
          <t>NOTE:</t>
        </r>
        <r>
          <rPr>
            <sz val="11"/>
            <color indexed="81"/>
            <rFont val="Times New Roman"/>
            <family val="1"/>
          </rPr>
          <t xml:space="preserve">
Country-level data is not accounted for in global TAM.</t>
        </r>
      </text>
    </comment>
    <comment ref="N37" authorId="0" shapeId="0" xr:uid="{197E0CA1-C963-49C8-AE53-7C1A7D799D73}">
      <text>
        <r>
          <rPr>
            <b/>
            <sz val="11"/>
            <color indexed="81"/>
            <rFont val="Times New Roman"/>
            <family val="1"/>
          </rPr>
          <t>NOTE:</t>
        </r>
        <r>
          <rPr>
            <sz val="11"/>
            <color indexed="81"/>
            <rFont val="Times New Roman"/>
            <family val="1"/>
          </rPr>
          <t xml:space="preserve"> _x000D_
[EXPLAIN WHY YOU MADE THIS ASSUMPTION]
</t>
        </r>
      </text>
    </comment>
    <comment ref="S37" authorId="0" shapeId="0" xr:uid="{74080492-9AC4-46E8-8224-F39E9B814B6F}">
      <text>
        <r>
          <rPr>
            <b/>
            <sz val="11"/>
            <color indexed="81"/>
            <rFont val="Times New Roman"/>
            <family val="1"/>
          </rPr>
          <t>NOTE:</t>
        </r>
        <r>
          <rPr>
            <sz val="11"/>
            <color indexed="81"/>
            <rFont val="Times New Roman"/>
            <family val="1"/>
          </rPr>
          <t xml:space="preserve"> _x000D_
[EXPLAIN WHY YOU MADE THIS ASSUMPTION]
</t>
        </r>
      </text>
    </comment>
    <comment ref="N38" authorId="0" shapeId="0" xr:uid="{B54EEB12-7E1B-4706-A288-7A62FA334C66}">
      <text>
        <r>
          <rPr>
            <b/>
            <sz val="11"/>
            <color indexed="81"/>
            <rFont val="Times New Roman"/>
            <family val="1"/>
          </rPr>
          <t>NOTE:</t>
        </r>
        <r>
          <rPr>
            <sz val="11"/>
            <color indexed="81"/>
            <rFont val="Times New Roman"/>
            <family val="1"/>
          </rPr>
          <t xml:space="preserve"> _x000D_
[EXPLAIN WHY YOU MADE THIS ASSUMPTION]
</t>
        </r>
      </text>
    </comment>
    <comment ref="S38" authorId="0" shapeId="0" xr:uid="{07DE37EF-2315-4158-B98C-FBC38915569C}">
      <text>
        <r>
          <rPr>
            <b/>
            <sz val="11"/>
            <color indexed="81"/>
            <rFont val="Times New Roman"/>
            <family val="1"/>
          </rPr>
          <t>NOTE:</t>
        </r>
        <r>
          <rPr>
            <sz val="11"/>
            <color indexed="81"/>
            <rFont val="Times New Roman"/>
            <family val="1"/>
          </rPr>
          <t xml:space="preserve"> _x000D_
[EXPLAIN WHY YOU MADE THIS ASSUMPTION]
</t>
        </r>
      </text>
    </comment>
    <comment ref="H40" authorId="0" shapeId="0" xr:uid="{12E92164-DD18-4B70-9074-C99D82B8C133}">
      <text>
        <r>
          <rPr>
            <b/>
            <sz val="11"/>
            <color indexed="81"/>
            <rFont val="Times New Roman"/>
            <family val="1"/>
          </rPr>
          <t>NOTE:</t>
        </r>
        <r>
          <rPr>
            <sz val="11"/>
            <color indexed="81"/>
            <rFont val="Times New Roman"/>
            <family val="1"/>
          </rPr>
          <t xml:space="preserve">
Country-level data is not accounted for in global TAM.</t>
        </r>
      </text>
    </comment>
    <comment ref="N40" authorId="0" shapeId="0" xr:uid="{105A3A89-D67F-429B-B84E-54FDE1DE6927}">
      <text>
        <r>
          <rPr>
            <b/>
            <sz val="11"/>
            <color indexed="81"/>
            <rFont val="Times New Roman"/>
            <family val="1"/>
          </rPr>
          <t>NOTE:</t>
        </r>
        <r>
          <rPr>
            <sz val="11"/>
            <color indexed="81"/>
            <rFont val="Times New Roman"/>
            <family val="1"/>
          </rPr>
          <t xml:space="preserve"> _x000D_
[EXPLAIN WHY YOU MADE THIS ASSUMPTION]
</t>
        </r>
      </text>
    </comment>
    <comment ref="S40" authorId="0" shapeId="0" xr:uid="{28E7D108-9FB9-4FDE-B480-428523321F4A}">
      <text>
        <r>
          <rPr>
            <b/>
            <sz val="11"/>
            <color indexed="81"/>
            <rFont val="Times New Roman"/>
            <family val="1"/>
          </rPr>
          <t>NOTE:</t>
        </r>
        <r>
          <rPr>
            <sz val="11"/>
            <color indexed="81"/>
            <rFont val="Times New Roman"/>
            <family val="1"/>
          </rPr>
          <t xml:space="preserve"> _x000D_
[EXPLAIN WHY YOU MADE THIS ASSUMPTION]
</t>
        </r>
      </text>
    </comment>
    <comment ref="N41" authorId="0" shapeId="0" xr:uid="{4C6F86A2-AEFE-4576-BD39-4268028FAC56}">
      <text>
        <r>
          <rPr>
            <b/>
            <sz val="11"/>
            <color indexed="81"/>
            <rFont val="Times New Roman"/>
            <family val="1"/>
          </rPr>
          <t>NOTE:</t>
        </r>
        <r>
          <rPr>
            <sz val="11"/>
            <color indexed="81"/>
            <rFont val="Times New Roman"/>
            <family val="1"/>
          </rPr>
          <t xml:space="preserve"> _x000D_
[EXPLAIN WHY YOU MADE THIS ASSUMPTION]
</t>
        </r>
      </text>
    </comment>
    <comment ref="S41" authorId="0" shapeId="0" xr:uid="{68A14E62-74AE-47E9-A44B-AE6FE8AB5AAB}">
      <text>
        <r>
          <rPr>
            <b/>
            <sz val="11"/>
            <color indexed="81"/>
            <rFont val="Times New Roman"/>
            <family val="1"/>
          </rPr>
          <t>NOTE:</t>
        </r>
        <r>
          <rPr>
            <sz val="11"/>
            <color indexed="81"/>
            <rFont val="Times New Roman"/>
            <family val="1"/>
          </rPr>
          <t xml:space="preserve"> _x000D_
[EXPLAIN WHY YOU MADE THIS ASSUMPTION]
</t>
        </r>
      </text>
    </comment>
    <comment ref="A45" authorId="1" shapeId="0" xr:uid="{DB6A3CE2-C0E7-4689-83F1-CAA1462F9A4C}">
      <text>
        <r>
          <rPr>
            <b/>
            <sz val="11"/>
            <color rgb="FF000000"/>
            <rFont val="Times New Roman"/>
            <family val="1"/>
          </rPr>
          <t>NOTE:</t>
        </r>
        <r>
          <rPr>
            <sz val="11"/>
            <color rgb="FF000000"/>
            <rFont val="Times New Roman"/>
            <family val="1"/>
          </rPr>
          <t xml:space="preserve"> 
</t>
        </r>
        <r>
          <rPr>
            <sz val="11"/>
            <color rgb="FF000000"/>
            <rFont val="Times New Roman"/>
            <family val="1"/>
          </rPr>
          <t xml:space="preserve">CLEARLY REFERENCE THE SOURCE FOR EACH DATA POINT.
</t>
        </r>
        <r>
          <rPr>
            <sz val="11"/>
            <color rgb="FF000000"/>
            <rFont val="Times New Roman"/>
            <family val="1"/>
          </rPr>
          <t xml:space="preserve">
</t>
        </r>
        <r>
          <rPr>
            <sz val="11"/>
            <color rgb="FF000000"/>
            <rFont val="Times New Roman"/>
            <family val="1"/>
          </rPr>
          <t xml:space="preserve">If you have created a customized prognostication, please be sure to reference your work here.
</t>
        </r>
        <r>
          <rPr>
            <sz val="11"/>
            <color rgb="FF000000"/>
            <rFont val="Times New Roman"/>
            <family val="1"/>
          </rPr>
          <t xml:space="preserve">
</t>
        </r>
        <r>
          <rPr>
            <sz val="11"/>
            <color rgb="FF000000"/>
            <rFont val="Times New Roman"/>
            <family val="1"/>
          </rPr>
          <t xml:space="preserve">E.G. "Custom prognostication by FELLOW NAME, 2015. See XYZ Sheet"
</t>
        </r>
      </text>
    </comment>
    <comment ref="A103" authorId="1" shapeId="0" xr:uid="{221A8770-7642-4CF0-91FB-2723E4E85B7C}">
      <text>
        <r>
          <rPr>
            <b/>
            <sz val="11"/>
            <color indexed="81"/>
            <rFont val="Times New Roman"/>
            <family val="1"/>
          </rPr>
          <t>NOTE:</t>
        </r>
        <r>
          <rPr>
            <sz val="11"/>
            <color indexed="81"/>
            <rFont val="Times New Roman"/>
            <family val="1"/>
          </rPr>
          <t xml:space="preserve"> _x000D_
CLEARLY REFERENCE THE SOURCE FOR EACH DATA POINT.
If you have created a customized prognostication, please be sure to reference your work here.
E.G. "Custom prognostication by FELLOW NAME, 2015. See XYZ Sheet"
</t>
        </r>
      </text>
    </comment>
    <comment ref="A163" authorId="1" shapeId="0" xr:uid="{3A513C23-39FB-4CE9-8248-EEB66069D716}">
      <text>
        <r>
          <rPr>
            <b/>
            <sz val="11"/>
            <color indexed="81"/>
            <rFont val="Times New Roman"/>
            <family val="1"/>
          </rPr>
          <t>NOTE:</t>
        </r>
        <r>
          <rPr>
            <sz val="11"/>
            <color indexed="81"/>
            <rFont val="Times New Roman"/>
            <family val="1"/>
          </rPr>
          <t xml:space="preserve"> _x000D_
CLEARLY REFERENCE THE SOURCE FOR EACH DATA POINT.
If you have created a customized prognostication, please be sure to reference your work here.
E.G. "Custom prognostication by FELLOW NAME, 2015. See XYZ Sheet"
</t>
        </r>
      </text>
    </comment>
    <comment ref="A227" authorId="1" shapeId="0" xr:uid="{FA943D67-6C4D-455D-A566-F462733EB1D3}">
      <text>
        <r>
          <rPr>
            <b/>
            <sz val="11"/>
            <color indexed="81"/>
            <rFont val="Times New Roman"/>
            <family val="1"/>
          </rPr>
          <t>NOTE:</t>
        </r>
        <r>
          <rPr>
            <sz val="11"/>
            <color indexed="81"/>
            <rFont val="Times New Roman"/>
            <family val="1"/>
          </rPr>
          <t xml:space="preserve"> _x000D_
CLEARLY REFERENCE THE SOURCE FOR EACH DATA POINT.
If you have created a customized prognostication, please be sure to reference your work here.
E.G. "Custom prognostication by FELLOW NAME, 2015. See XYZ Sheet"
</t>
        </r>
      </text>
    </comment>
    <comment ref="A290" authorId="1" shapeId="0" xr:uid="{6C4BCCB3-E0BB-4F33-880B-01BA1AC2C98E}">
      <text>
        <r>
          <rPr>
            <b/>
            <sz val="11"/>
            <color indexed="81"/>
            <rFont val="Times New Roman"/>
            <family val="1"/>
          </rPr>
          <t>NOTE:</t>
        </r>
        <r>
          <rPr>
            <sz val="11"/>
            <color indexed="81"/>
            <rFont val="Times New Roman"/>
            <family val="1"/>
          </rPr>
          <t xml:space="preserve"> _x000D_
CLEARLY REFERENCE THE SOURCE FOR EACH DATA POINT.
If you have created a customized prognostication, please be sure to reference your work here.
E.G. "Custom prognostication by FELLOW NAME, 2015. See XYZ Sheet"
</t>
        </r>
      </text>
    </comment>
    <comment ref="A353" authorId="1" shapeId="0" xr:uid="{C684A378-5BC2-4089-8D94-95512EDD4033}">
      <text>
        <r>
          <rPr>
            <b/>
            <sz val="11"/>
            <color indexed="81"/>
            <rFont val="Times New Roman"/>
            <family val="1"/>
          </rPr>
          <t>NOTE:</t>
        </r>
        <r>
          <rPr>
            <sz val="11"/>
            <color indexed="81"/>
            <rFont val="Times New Roman"/>
            <family val="1"/>
          </rPr>
          <t xml:space="preserve"> _x000D_
CLEARLY REFERENCE THE SOURCE FOR EACH DATA POINT.
If you have created a customized prognostication, please be sure to reference your work here.
E.G. "Custom prognostication by FELLOW NAME, 2015. See XYZ Sheet"
</t>
        </r>
      </text>
    </comment>
    <comment ref="A416" authorId="1" shapeId="0" xr:uid="{B63225AD-D6A2-4E8E-B11D-9FD4AAED2980}">
      <text>
        <r>
          <rPr>
            <b/>
            <sz val="11"/>
            <color indexed="81"/>
            <rFont val="Times New Roman"/>
            <family val="1"/>
          </rPr>
          <t>NOTE:</t>
        </r>
        <r>
          <rPr>
            <sz val="11"/>
            <color indexed="81"/>
            <rFont val="Times New Roman"/>
            <family val="1"/>
          </rPr>
          <t xml:space="preserve"> _x000D_
CLEARLY REFERENCE THE SOURCE FOR EACH DATA POINT.
If you have created a customized prognostication, please be sure to reference your work here.
E.G. "Custom prognostication by FELLOW NAME, 2015. See XYZ Sheet"
</t>
        </r>
      </text>
    </comment>
    <comment ref="A479" authorId="1" shapeId="0" xr:uid="{13672F25-82EF-4E41-BEB7-4352C8E667CB}">
      <text>
        <r>
          <rPr>
            <b/>
            <sz val="11"/>
            <color indexed="81"/>
            <rFont val="Times New Roman"/>
            <family val="1"/>
          </rPr>
          <t>NOTE:</t>
        </r>
        <r>
          <rPr>
            <sz val="11"/>
            <color indexed="81"/>
            <rFont val="Times New Roman"/>
            <family val="1"/>
          </rPr>
          <t xml:space="preserve"> _x000D_
CLEARLY REFERENCE THE SOURCE FOR EACH DATA POINT.
If you have created a customized prognostication, please be sure to reference your work here.
E.G. "Custom prognostication by FELLOW NAME, 2015. See XYZ Sheet"
</t>
        </r>
      </text>
    </comment>
    <comment ref="A543" authorId="1" shapeId="0" xr:uid="{58E8BAE3-D446-4C4F-8204-FF0BDA9DEBBC}">
      <text>
        <r>
          <rPr>
            <b/>
            <sz val="11"/>
            <color indexed="81"/>
            <rFont val="Times New Roman"/>
            <family val="1"/>
          </rPr>
          <t>NOTE:</t>
        </r>
        <r>
          <rPr>
            <sz val="11"/>
            <color indexed="81"/>
            <rFont val="Times New Roman"/>
            <family val="1"/>
          </rPr>
          <t xml:space="preserve"> _x000D_
CLEARLY REFERENCE THE SOURCE FOR EACH DATA POINT.
If you have created a customized prognostication, please be sure to reference your work here.
E.G. "Custom prognostication by FELLOW NAME, 2015. See XYZ Sheet"
</t>
        </r>
      </text>
    </comment>
    <comment ref="A607" authorId="1" shapeId="0" xr:uid="{20038EC8-2F26-4FF7-B9A1-FD8F013808BD}">
      <text>
        <r>
          <rPr>
            <b/>
            <sz val="11"/>
            <color indexed="81"/>
            <rFont val="Times New Roman"/>
            <family val="1"/>
          </rPr>
          <t>NOTE:</t>
        </r>
        <r>
          <rPr>
            <sz val="11"/>
            <color indexed="81"/>
            <rFont val="Times New Roman"/>
            <family val="1"/>
          </rPr>
          <t xml:space="preserve"> _x000D_
CLEARLY REFERENCE THE SOURCE FOR EACH DATA POINT.
If you have created a customized prognostication, please be sure to reference your work here.
E.G. "Custom prognostication by FELLOW NAME, 2015. See XYZ Sheet"
</t>
        </r>
      </text>
    </comment>
    <comment ref="A672" authorId="1" shapeId="0" xr:uid="{9844AB85-7D5F-4971-9343-04EE0F080AE6}">
      <text>
        <r>
          <rPr>
            <b/>
            <sz val="11"/>
            <color indexed="81"/>
            <rFont val="Times New Roman"/>
            <family val="1"/>
          </rPr>
          <t>NOTE:</t>
        </r>
        <r>
          <rPr>
            <sz val="11"/>
            <color indexed="81"/>
            <rFont val="Times New Roman"/>
            <family val="1"/>
          </rPr>
          <t xml:space="preserve"> _x000D_
CLEARLY REFERENCE THE SOURCE FOR EACH DATA POINT.
If you have created a customized prognostication, please be sure to reference your work here.
E.G. "Custom prognostication by FELLOW NAME, 2015. See XYZ Sheet"
</t>
        </r>
      </text>
    </comment>
  </commentList>
</comments>
</file>

<file path=xl/sharedStrings.xml><?xml version="1.0" encoding="utf-8"?>
<sst xmlns="http://schemas.openxmlformats.org/spreadsheetml/2006/main" count="20441" uniqueCount="2739">
  <si>
    <t>Cool Roof</t>
  </si>
  <si>
    <t>District Heating</t>
  </si>
  <si>
    <t>Smart Glass</t>
  </si>
  <si>
    <t>Green Roof</t>
  </si>
  <si>
    <t>Insulation</t>
  </si>
  <si>
    <t>Smart Thermostats</t>
  </si>
  <si>
    <t>TWh</t>
  </si>
  <si>
    <t>SPACE HEATING and COOLING Row 1 of 2</t>
  </si>
  <si>
    <t>Cool Roofs</t>
  </si>
  <si>
    <t xml:space="preserve">Green Roofs  </t>
  </si>
  <si>
    <t xml:space="preserve">Net EJ Reduction from Cool Roofs </t>
  </si>
  <si>
    <t>EJ</t>
  </si>
  <si>
    <t>TJ</t>
  </si>
  <si>
    <t>(2014 - 2060)</t>
  </si>
  <si>
    <t>(2020-2050)</t>
  </si>
  <si>
    <t>Used to adjust electricity saved by cool roof and energy penalty %</t>
  </si>
  <si>
    <t>Used to adjust heating penalty of cool roofs</t>
  </si>
  <si>
    <t>Used to adjust estimate of thermal and non-thermal energy efficiency from</t>
  </si>
  <si>
    <t>to</t>
  </si>
  <si>
    <t>(Insulated buildings decrease the efficacy of the impact of cool roof on reducing cooling electricity</t>
  </si>
  <si>
    <t>(Insulated buildings lower the heating penalty of cool roofs)</t>
  </si>
  <si>
    <t>Affects emissions and grid energy usage</t>
  </si>
  <si>
    <t>SPACE HEATING and COOLING Row 2 of 2</t>
  </si>
  <si>
    <t>COMMERCIAL LIGHTING Row 1 of 1</t>
  </si>
  <si>
    <t>Smart Glass (Commercial Only)</t>
  </si>
  <si>
    <t>Water Heating Row 1 of 1</t>
  </si>
  <si>
    <t>Water Heating Results</t>
  </si>
  <si>
    <t>Fuel</t>
  </si>
  <si>
    <t>Total</t>
  </si>
  <si>
    <t>Space Heating</t>
  </si>
  <si>
    <t>Space Cooling</t>
  </si>
  <si>
    <t>SCOPE OF MODELED SOLUTIONS:</t>
  </si>
  <si>
    <t>Prioritization of Solutions:</t>
  </si>
  <si>
    <t>COLOR SCHEME:</t>
  </si>
  <si>
    <t>Heat Pumps</t>
  </si>
  <si>
    <t>SPACE HEATING/COOLING</t>
  </si>
  <si>
    <t>LIGHTING</t>
  </si>
  <si>
    <t>WATER HEATING</t>
  </si>
  <si>
    <t>Building Automation</t>
  </si>
  <si>
    <t>LED Lighting - Commercial</t>
  </si>
  <si>
    <t>Water Saving - Home</t>
  </si>
  <si>
    <t>Bike Infrastructure, Landfill Methane, LED Lighting - Household, Walkable Cities and Water Distribution.</t>
  </si>
  <si>
    <t>Some "Buildings/Cities" solutions were integrated in other sectors or did not need to be integrated:</t>
  </si>
  <si>
    <t>Adoption of cool roof systems</t>
  </si>
  <si>
    <t>Adoption of building automation systems for commercial buildings</t>
  </si>
  <si>
    <t>Adoption of green roof systems</t>
  </si>
  <si>
    <t>Use of residential solar water heating equipment supplemented by fuel/electrical heating systems</t>
  </si>
  <si>
    <t>Installation of low flow fixtures for taps and showers of residences</t>
  </si>
  <si>
    <r>
      <t xml:space="preserve">The main aim of the integration analysis was to remove </t>
    </r>
    <r>
      <rPr>
        <i/>
        <sz val="11"/>
        <rFont val="Calibri"/>
        <family val="2"/>
      </rPr>
      <t>double counting. Double counting</t>
    </r>
    <r>
      <rPr>
        <sz val="11"/>
        <rFont val="Calibri"/>
        <family val="2"/>
      </rPr>
      <t xml:space="preserve"> was possible since the publicized energy consumption reductions measured for individual technologies generally did not assume adoption of other building efficiency technologies, and summing expected reductions independently would certainly overshoot the total energy consumption of the sector.</t>
    </r>
  </si>
  <si>
    <t>Each of these "integration sequence chains' was assumed independent except where a solution affected more than one sequence chain.</t>
  </si>
  <si>
    <t>GENERAL ASSUMPTIONS AND APPROACH:</t>
  </si>
  <si>
    <t>Efficient Roofs Total</t>
  </si>
  <si>
    <t>Both</t>
  </si>
  <si>
    <t>Comm.</t>
  </si>
  <si>
    <t>Resid.</t>
  </si>
  <si>
    <t>Integrated EJ demand Reduction from Green Roofs</t>
  </si>
  <si>
    <t>Insulation and Efficient Roofs</t>
  </si>
  <si>
    <t>Assumes all Lighting efficiency attributed to glass before LED</t>
  </si>
  <si>
    <t>Adoption of District Heat</t>
  </si>
  <si>
    <t>District Heat</t>
  </si>
  <si>
    <t xml:space="preserve">Heat Pumps
</t>
  </si>
  <si>
    <t>Click Here to go to Next Solution in Space Heating and Cooling</t>
  </si>
  <si>
    <t>Benchmark</t>
  </si>
  <si>
    <t xml:space="preserve">COMMERCIAL LIGHTING START
</t>
  </si>
  <si>
    <t>Commercial LED (Excludes Household LED)</t>
  </si>
  <si>
    <t>Electricity Saved for Commercial Lighting from LED Usage</t>
  </si>
  <si>
    <t>Building Automation  (Commercial Only)</t>
  </si>
  <si>
    <t>Water Heating START</t>
  </si>
  <si>
    <t>Space Heating and Cooling Start</t>
  </si>
  <si>
    <t>Table of Contents - Click to Jump to Solution</t>
  </si>
  <si>
    <t>RESULTS</t>
  </si>
  <si>
    <t>Back to Top/Left</t>
  </si>
  <si>
    <t>Click Here to go to Previous Solution in Space Heating and Cooling</t>
  </si>
  <si>
    <t>Electrical</t>
  </si>
  <si>
    <t>Efficiency Factors</t>
  </si>
  <si>
    <t>Thermal/Cooling Efficiency Factor</t>
  </si>
  <si>
    <t>(Pre-integration)</t>
  </si>
  <si>
    <t>(Post-Integration)</t>
  </si>
  <si>
    <t>(Pre-Integration)</t>
  </si>
  <si>
    <t>Used to adjust electricity saved by Green roofs.</t>
  </si>
  <si>
    <t>Used to adjust energy saved by Smart Thermostats</t>
  </si>
  <si>
    <t>Used to adjust light energy saved by BAS</t>
  </si>
  <si>
    <t>Used to adjust Space heating/cooling energy saved by BAS</t>
  </si>
  <si>
    <t>Terms</t>
  </si>
  <si>
    <t>Sheet contents links</t>
  </si>
  <si>
    <t>Results</t>
  </si>
  <si>
    <t>Marginal</t>
  </si>
  <si>
    <t>Y</t>
  </si>
  <si>
    <t>Low</t>
  </si>
  <si>
    <t>Linear</t>
  </si>
  <si>
    <t>Data Input -- add data</t>
  </si>
  <si>
    <t>Cumulative</t>
  </si>
  <si>
    <t>N</t>
  </si>
  <si>
    <t>Medium</t>
  </si>
  <si>
    <t>2nd Poly</t>
  </si>
  <si>
    <t>Probably do not modify</t>
  </si>
  <si>
    <t>Trend</t>
  </si>
  <si>
    <t>Mixed</t>
  </si>
  <si>
    <t>High</t>
  </si>
  <si>
    <t>3rd Poly</t>
  </si>
  <si>
    <t>DO NOT MODIFY</t>
  </si>
  <si>
    <t>Rate</t>
  </si>
  <si>
    <t>Exp</t>
  </si>
  <si>
    <t>Customized formula</t>
  </si>
  <si>
    <t>Active</t>
  </si>
  <si>
    <t>Note</t>
  </si>
  <si>
    <t>Use Adoption Data?</t>
  </si>
  <si>
    <t>No</t>
  </si>
  <si>
    <t>Includes Replacements</t>
  </si>
  <si>
    <t>CORE  ASSUMPTIONS</t>
  </si>
  <si>
    <t>High and Low Scenarios</t>
  </si>
  <si>
    <t>Adjust the sensitivity around the mean to create High and Low scenarios</t>
  </si>
  <si>
    <t>Residential</t>
  </si>
  <si>
    <t>Commercial</t>
  </si>
  <si>
    <t>High Scenario, use maximum?</t>
  </si>
  <si>
    <t>Low Scenario, use minimum value?</t>
  </si>
  <si>
    <t>High =</t>
  </si>
  <si>
    <t>S.D.</t>
  </si>
  <si>
    <t>Low =</t>
  </si>
  <si>
    <t>GLOBAL TAM FORECAST</t>
  </si>
  <si>
    <t>ALL SOURCES</t>
  </si>
  <si>
    <t>Functional Unit</t>
  </si>
  <si>
    <t>Residential - IEA 2013 - Transition to Sustainable Buildings</t>
  </si>
  <si>
    <t>million sq-meters</t>
  </si>
  <si>
    <t>Residential - GBPN 2012 - Best Practice Policies for Low Carbon and Energy Buildings</t>
  </si>
  <si>
    <t>Residential - Drawdown Custom Calculation Based Upon GBPN 2012 Methodology</t>
  </si>
  <si>
    <t>Residential - Source 4</t>
  </si>
  <si>
    <t>Residential - Source 5</t>
  </si>
  <si>
    <t>Residential - High</t>
  </si>
  <si>
    <t>Residential - Low</t>
  </si>
  <si>
    <t>Residential - Average</t>
  </si>
  <si>
    <t>Commercial - IEA 2013 - Transition to Sustainable Buildings</t>
  </si>
  <si>
    <t>Commercial - GBPN 2012 - Best Practice Policies for Low Carbon and Energy Buildings</t>
  </si>
  <si>
    <t>Commercial - Source 4</t>
  </si>
  <si>
    <t>Commercial - Source 5</t>
  </si>
  <si>
    <t>Commercial - High</t>
  </si>
  <si>
    <t>Commercial - Low</t>
  </si>
  <si>
    <t>Commercial - Average</t>
  </si>
  <si>
    <t>Total - IEA 2013 - Transition to Sustainable Buildings</t>
  </si>
  <si>
    <t>Total - GBPN 2012 - Best Practice Policies for Low Carbon and Energy Buildings</t>
  </si>
  <si>
    <t>Total - Source 4</t>
  </si>
  <si>
    <t>Total - Source 5</t>
  </si>
  <si>
    <t>Total - High</t>
  </si>
  <si>
    <t>Total - Low</t>
  </si>
  <si>
    <t>Total - Average</t>
  </si>
  <si>
    <t>Residential Floor Area</t>
  </si>
  <si>
    <t>Commercial Floor Area</t>
  </si>
  <si>
    <t>Total Floor Area</t>
  </si>
  <si>
    <t>Input Intra-Regional Variations</t>
  </si>
  <si>
    <t>REGION 1: OECD90</t>
  </si>
  <si>
    <t>LIST REFERENCES BELOW</t>
  </si>
  <si>
    <t>REGION 2: Eastern Europe</t>
  </si>
  <si>
    <t>REGION 3: Asia (Sans Japan)</t>
  </si>
  <si>
    <t>REGION 4: Middle East and Africa</t>
  </si>
  <si>
    <t>REGION 5: Latin America</t>
  </si>
  <si>
    <t>COUNTRY 1: China</t>
  </si>
  <si>
    <t>Residential - Hong et al. 2014 - Modeling China's Building Floor-Area Growth</t>
  </si>
  <si>
    <t>Commercial - Hong et al. 2014 - Modeling China's Building Floor-Area Growth</t>
  </si>
  <si>
    <t>Total - Hong et al. 2014 - Modeling China's Building Floor-Area Growth</t>
  </si>
  <si>
    <t>COUNTRY 2: India</t>
  </si>
  <si>
    <t>COUNTRY 3: EU (region)</t>
  </si>
  <si>
    <t>Residential - ODYSEE-MURE 2015 Floor Area</t>
  </si>
  <si>
    <t>Commercial - ODYSEE-MURE 2015 Floor Area</t>
  </si>
  <si>
    <t>Total - ODYSEE-MURE 2015 Floor Area</t>
  </si>
  <si>
    <t>COUNTRY 4 : USA</t>
  </si>
  <si>
    <t>Residential - DOE 2015 - Residential Energy Consumption</t>
  </si>
  <si>
    <t>Commercial - DOE 2012 - Commercial Building Energy Consumption</t>
  </si>
  <si>
    <t>Total - DOE RECs 2012 and CBECs 2015</t>
  </si>
  <si>
    <t>Space Heating - Residential - Case 1 - Average</t>
  </si>
  <si>
    <t>TWh Useful Space Heating Energy</t>
  </si>
  <si>
    <t>Space Heating - Residential - Case 2 - High</t>
  </si>
  <si>
    <t>Space Heating - Residential - Case 3 - Low</t>
  </si>
  <si>
    <t>Space Heating - Residential - [Case 4]</t>
  </si>
  <si>
    <t>Space Heating - Residential - [Case 5]</t>
  </si>
  <si>
    <t>Space Heating - Residential - [Case 6]</t>
  </si>
  <si>
    <t>Space Heating - Commercial - Case 1 - Average</t>
  </si>
  <si>
    <t>Space Heating - Commercial - Case 2 - High</t>
  </si>
  <si>
    <t>Space Heating - Commercial - Case 3 - Low</t>
  </si>
  <si>
    <t>Space Heating - Commercial - [Case 4]</t>
  </si>
  <si>
    <t>Space Heating - Commercial - [Case 5]</t>
  </si>
  <si>
    <t>Space Heating - Commercial - [Case 6]</t>
  </si>
  <si>
    <t>Space Heating - Total - Case 1 - Average</t>
  </si>
  <si>
    <t>Space Heating - Total - Case 2 - High</t>
  </si>
  <si>
    <t>Space Heating - Total - Case 3 - Low</t>
  </si>
  <si>
    <t>Space Heating - Total - [Case 4]</t>
  </si>
  <si>
    <t>Space Heating - Total - [Case 5]</t>
  </si>
  <si>
    <t>Space Heating - Total - [Case 6]</t>
  </si>
  <si>
    <t>Space Heating - Residential</t>
  </si>
  <si>
    <t>Space Heating - Commercial</t>
  </si>
  <si>
    <t>Space Heating - Total</t>
  </si>
  <si>
    <t>Input Global Data</t>
  </si>
  <si>
    <t>Input OECD90 Data</t>
  </si>
  <si>
    <t>Input Eastern Europe Data</t>
  </si>
  <si>
    <t>Input Asia (Sans Japan) Data</t>
  </si>
  <si>
    <t>Input Middle East and Africa Data</t>
  </si>
  <si>
    <t>Input Latin America Data</t>
  </si>
  <si>
    <t>Input China Data</t>
  </si>
  <si>
    <t>Input India Data</t>
  </si>
  <si>
    <t>Input EU Data</t>
  </si>
  <si>
    <t>Input USA Data</t>
  </si>
  <si>
    <t>Space Cooling - Residential - Case 1 - Average</t>
  </si>
  <si>
    <t>TWh Useful Space Cooling Energy</t>
  </si>
  <si>
    <t>Space Cooling - Residential - Case 2 - High</t>
  </si>
  <si>
    <t>Space Cooling - Residential - Case 3 - Low</t>
  </si>
  <si>
    <t>Space Cooling - Residential - [Case 4]</t>
  </si>
  <si>
    <t>Space Cooling - Residential - [Case 5]</t>
  </si>
  <si>
    <t>Space Cooling - Residential - [Case 6]</t>
  </si>
  <si>
    <t>Space Cooling - Commercial - Case 1 - Average</t>
  </si>
  <si>
    <t>Space Cooling - Commercial - Case 2 - High</t>
  </si>
  <si>
    <t>Space Cooling - Commercial - Case 3 - Low</t>
  </si>
  <si>
    <t>Space Cooling - Commercial - [Case 4]</t>
  </si>
  <si>
    <t>Space Cooling - Commercial - [Case 5]</t>
  </si>
  <si>
    <t>Space Cooling - Commercial - [Case 6]</t>
  </si>
  <si>
    <t>Space Cooling - Total - Case 1 - Average</t>
  </si>
  <si>
    <t>Space Cooling - Total - Case 2 - High</t>
  </si>
  <si>
    <t>Space Cooling - Total - Case 3 - Low</t>
  </si>
  <si>
    <t>Space Cooling - Total - [Case 4]</t>
  </si>
  <si>
    <t>Space Cooling - Total - [Case 5]</t>
  </si>
  <si>
    <t>Space Cooling - Total - [Case 6]</t>
  </si>
  <si>
    <t>Space Cooling - Residential</t>
  </si>
  <si>
    <t>Space Cooling - Commercial</t>
  </si>
  <si>
    <t>Space Cooling - Total</t>
  </si>
  <si>
    <t>Water Heating - Residential - Case 1 - Average</t>
  </si>
  <si>
    <t>TWh Useful Space Water Heating</t>
  </si>
  <si>
    <t>Water Heating - Residential - Case 2 - High</t>
  </si>
  <si>
    <t>Water Heating - Residential - Case 3 - Low</t>
  </si>
  <si>
    <t>Water Heating - Residential - [Case 4]</t>
  </si>
  <si>
    <t>Water Heating - Residential - [Case 5]</t>
  </si>
  <si>
    <t>Water Heating - Residential - [Case 6]</t>
  </si>
  <si>
    <t>Water Heating - Commercial - Case 1 - Average</t>
  </si>
  <si>
    <t>Water Heating - Commercial - Case 2 - High</t>
  </si>
  <si>
    <t>Water Heating - Commercial - Case 3 - Low</t>
  </si>
  <si>
    <t>Water Heating - Commercial - [Case 4]</t>
  </si>
  <si>
    <t>Water Heating - Commercial - [Case 5]</t>
  </si>
  <si>
    <t>Water Heating - Commercial - [Case 6]</t>
  </si>
  <si>
    <t>Water Heating - Total - Case 1 - Average</t>
  </si>
  <si>
    <t>Water Heating - Total - Case 2 - High</t>
  </si>
  <si>
    <t>Water Heating - Total - Case 3 - Low</t>
  </si>
  <si>
    <t>Water Heating - Total - [Case 4]</t>
  </si>
  <si>
    <t>Water Heating - Total - [Case 5]</t>
  </si>
  <si>
    <t>Water Heating - Total - [Case 6]</t>
  </si>
  <si>
    <t>Water Heating - Residential</t>
  </si>
  <si>
    <t>Water Heating - Commercial</t>
  </si>
  <si>
    <t>Water Heating - Total</t>
  </si>
  <si>
    <t>Roof Area - Residential - Case 1 - Average</t>
  </si>
  <si>
    <t>million square meters</t>
  </si>
  <si>
    <t>Roof Area - Residential - Case 2 - High</t>
  </si>
  <si>
    <t>Roof Area - Residential - Case 3 - Low</t>
  </si>
  <si>
    <t>Roof Area - Residential - [Case 4]</t>
  </si>
  <si>
    <t>Roof Area - Residential - [Case 5]</t>
  </si>
  <si>
    <t>Roof Area - Residential - [Case 6]</t>
  </si>
  <si>
    <t>Roof Area - Commercial - Case 1 - Average</t>
  </si>
  <si>
    <t>Roof Area - Commercial - Case 2 - High</t>
  </si>
  <si>
    <t>Roof Area - Commercial - Case 3 - Low</t>
  </si>
  <si>
    <t>Roof Area - Commercial - [Case 4]</t>
  </si>
  <si>
    <t>Roof Area - Commercial - [Case 5]</t>
  </si>
  <si>
    <t>Roof Area - Commercial - [Case 6]</t>
  </si>
  <si>
    <t>Roof Area - Total - Case 1 - Average</t>
  </si>
  <si>
    <t>Roof Area - Total - Case 2 - High</t>
  </si>
  <si>
    <t>Roof Area - Total - Case 3 - Low</t>
  </si>
  <si>
    <t>Roof Area - Total - [Case 4]</t>
  </si>
  <si>
    <t>Roof Area - Total - [Case 5]</t>
  </si>
  <si>
    <t>Roof Area - Total - [Case 6]</t>
  </si>
  <si>
    <t>Roof Area - Residential</t>
  </si>
  <si>
    <t>Roof Area - Commercial</t>
  </si>
  <si>
    <t>Roof Area - Total</t>
  </si>
  <si>
    <t>Number of Households - Case 1 - Average</t>
  </si>
  <si>
    <t>million households</t>
  </si>
  <si>
    <t>Number of Households- Case 2 - High</t>
  </si>
  <si>
    <t>Number of Households - Case 3 - Low</t>
  </si>
  <si>
    <t>Number of Households - [Case 4]</t>
  </si>
  <si>
    <t>Number of Households - [Case 5]</t>
  </si>
  <si>
    <t>Number of Households - [Case 6]</t>
  </si>
  <si>
    <t>Number of Households - [Case 7]</t>
  </si>
  <si>
    <t>Number of Households - [Case 8]</t>
  </si>
  <si>
    <t>Number of Households - [Case 9]</t>
  </si>
  <si>
    <t>Number of Households - [Case 10]</t>
  </si>
  <si>
    <t>Number of Households - [Case 11]</t>
  </si>
  <si>
    <t>Number of Households - [Case 12]</t>
  </si>
  <si>
    <t>Number of Households - [Case 13]</t>
  </si>
  <si>
    <t>Number of Households - [Case 14]</t>
  </si>
  <si>
    <t>Number of Households - [Case 15]</t>
  </si>
  <si>
    <t>Number of Households - [Case 16]</t>
  </si>
  <si>
    <t>Number of Households - [Case 17]</t>
  </si>
  <si>
    <t>Number of Households - [Case 18]</t>
  </si>
  <si>
    <t>Number of Households (millions)</t>
  </si>
  <si>
    <t>NA</t>
  </si>
  <si>
    <t>Lighting Demand - Residential - Case 1 - Average</t>
  </si>
  <si>
    <t xml:space="preserve"> </t>
  </si>
  <si>
    <t>PtLmhr</t>
  </si>
  <si>
    <t>Lighting Demand - Residential - Case 2 - High</t>
  </si>
  <si>
    <t>Lighting Demand - Residential - Case 3 - Low</t>
  </si>
  <si>
    <t>Lighting Demand - Residential - IEA 2006 per capita ratio of lighting demand</t>
  </si>
  <si>
    <t>Lighting Demand - Residential - IEA 2006 exponential fit between GDP, Population, and Lighting Demand</t>
  </si>
  <si>
    <t>Lighting Demand- Residential - [Case 6]</t>
  </si>
  <si>
    <t>Lighting Demand - Commercial - Case 1 - Average</t>
  </si>
  <si>
    <t>Lighting Demand - Commercial - Case 2 - High</t>
  </si>
  <si>
    <t>Lighting Demand - Commercial - Case 3 - Low</t>
  </si>
  <si>
    <t>Lighting Demand - Commercial -  IEA 2006 per capita ratio of lighting demand</t>
  </si>
  <si>
    <t>Lighting Demand - Commercial - [Case 5]</t>
  </si>
  <si>
    <t>Lighting Demand - Commercial - [Case 6]</t>
  </si>
  <si>
    <t>Lighting Demand - Total - Case 1 - Average</t>
  </si>
  <si>
    <t>Lighting Demand - Total - Case 2 - High</t>
  </si>
  <si>
    <t>Lighting Demand - Total - Case 3 - Low</t>
  </si>
  <si>
    <t>Lighting Demand - Total - IEA 2006 per capita ratio of lighting demanded</t>
  </si>
  <si>
    <t>Lighting Demand - Total - [Case 5]</t>
  </si>
  <si>
    <t>Lighting Demand - Total - [Case 6]</t>
  </si>
  <si>
    <t>Lighting Demand - Residential</t>
  </si>
  <si>
    <t>Lighting Demand - Commercial</t>
  </si>
  <si>
    <t>Lighting Demand - Total</t>
  </si>
  <si>
    <t>TAM_Area</t>
  </si>
  <si>
    <t>Back to top</t>
  </si>
  <si>
    <t>TAM_SpaceHeating</t>
  </si>
  <si>
    <t>TAM_SpaceCooling</t>
  </si>
  <si>
    <t>TAM_WaterHeating</t>
  </si>
  <si>
    <t>TAM_RoofArea</t>
  </si>
  <si>
    <t>TAM_Households</t>
  </si>
  <si>
    <t>TAM_Lighting</t>
  </si>
  <si>
    <t>Global Integrated Data</t>
  </si>
  <si>
    <t>CORE GLOBAL ASSUMPTIONS</t>
  </si>
  <si>
    <t>REGIONAL ASSUMPTIONS</t>
  </si>
  <si>
    <t>Assumption : Trend &amp; Growth</t>
  </si>
  <si>
    <t>Assumption : Sensitivity around mean</t>
  </si>
  <si>
    <t>Assumption : Choose Data Source for TAM 2020-2050</t>
  </si>
  <si>
    <t>OECD90</t>
  </si>
  <si>
    <t>Include?</t>
  </si>
  <si>
    <t>Growth</t>
  </si>
  <si>
    <t>NOTE</t>
  </si>
  <si>
    <t>REF TAM:</t>
  </si>
  <si>
    <t>If PDS TAM is blank, REF TAM used.</t>
  </si>
  <si>
    <t>Assumption 1 : Trend &amp; Growth</t>
  </si>
  <si>
    <t>PDS TAM:</t>
  </si>
  <si>
    <t>Select GLOBAL trend and rate of TAM growth:</t>
  </si>
  <si>
    <t>Eastern Europe</t>
  </si>
  <si>
    <t>Assumption 2 : Create High and Low Scenarios</t>
  </si>
  <si>
    <t>Asia (Sans Japan)</t>
  </si>
  <si>
    <t>Adjust the sensitivity around the mean to create High and Low growth scenarios derived from multiple data sets:</t>
  </si>
  <si>
    <t>Sensitvity around mean</t>
  </si>
  <si>
    <t>Middle East and Africa</t>
  </si>
  <si>
    <t>Assumption 3 : Using Regional Data</t>
  </si>
  <si>
    <t>Y/N</t>
  </si>
  <si>
    <t>Latin America</t>
  </si>
  <si>
    <t>Data for ALL regions present?</t>
  </si>
  <si>
    <t>Include regional data in Global Data Set?</t>
  </si>
  <si>
    <t>China</t>
  </si>
  <si>
    <t>Assumption 4 : Choose Data Source for TAM</t>
  </si>
  <si>
    <t>Select GLOBAL source of 2014 TAM:</t>
  </si>
  <si>
    <t>India</t>
  </si>
  <si>
    <t>Select GLOBAL source of post-2014 REF TAM:</t>
  </si>
  <si>
    <t>Select GLOBAL source of post-2014 PDS TAM:</t>
  </si>
  <si>
    <t>PDS TAM (If a Drawdown TAM):</t>
  </si>
  <si>
    <t>EU</t>
  </si>
  <si>
    <t>If you chose 'ALL SOURCES', or any Group of Cases, an average is used.</t>
  </si>
  <si>
    <t>USA</t>
  </si>
  <si>
    <t>GLOBAL ADOPTION FORECAST</t>
  </si>
  <si>
    <t>Scenarios</t>
  </si>
  <si>
    <t>Linear Growth</t>
  </si>
  <si>
    <t>2nd Order Polynomial</t>
  </si>
  <si>
    <t>3rd Order Polynomial</t>
  </si>
  <si>
    <t>Exponential</t>
  </si>
  <si>
    <t>TAM - REF</t>
  </si>
  <si>
    <t>Choices:</t>
  </si>
  <si>
    <t>Interpolated using IEA 2006</t>
  </si>
  <si>
    <t>Regional Data</t>
  </si>
  <si>
    <t>Years</t>
  </si>
  <si>
    <t>Min</t>
  </si>
  <si>
    <t>Max</t>
  </si>
  <si>
    <t>S.D</t>
  </si>
  <si>
    <t>Offset</t>
  </si>
  <si>
    <t xml:space="preserve">Columns </t>
  </si>
  <si>
    <t>&lt;- Formula Different to Below</t>
  </si>
  <si>
    <t>Calculated  from 2 sources - World Bank (2015) The State of the global Clean and Improved Cooking Sector, https://openknowledge.worldbank.org/bitstream/handle/10986/21878/96499.pdf AND Daioglou, V., Van Ruijven, B. J., &amp; Van Vuuren, D. P. (2012). Model projections for household energy use in developing countries. Energy, 37(1), 601-615.</t>
  </si>
  <si>
    <t>2012-2014 depend on Current Market Choice</t>
  </si>
  <si>
    <t>Selected Trend Line:</t>
  </si>
  <si>
    <t>Rows</t>
  </si>
  <si>
    <t>Choice:</t>
  </si>
  <si>
    <t>x</t>
  </si>
  <si>
    <t>constant</t>
  </si>
  <si>
    <t>x^2</t>
  </si>
  <si>
    <t>x^3</t>
  </si>
  <si>
    <t>Coeff</t>
  </si>
  <si>
    <t>e^x</t>
  </si>
  <si>
    <t>Calculated  from 2 sources - REN21 (2015) Renewables 2015 - Global Status Report, http://www.ren21.net/wp-content/uploads/2015/07/REN12-GSR2015_Onlinebook_low1.pdf AND Daioglou, V., Van Ruijven, B. J., &amp; Van Vuuren, D. P. (2012). Model projections for household energy use in developing countries. Energy, 37(1), 601-615.</t>
  </si>
  <si>
    <t>Equation:</t>
  </si>
  <si>
    <t>Drawdown Summation: Regional Sum</t>
  </si>
  <si>
    <t>Med</t>
  </si>
  <si>
    <t>IEA (2013)</t>
  </si>
  <si>
    <t>Adoption</t>
  </si>
  <si>
    <t xml:space="preserve">y = </t>
  </si>
  <si>
    <t>Interpolated using IEA 2006 data</t>
  </si>
  <si>
    <t>[Source 3 - Conservative]</t>
  </si>
  <si>
    <t>[Source 1 - Ambitious]</t>
  </si>
  <si>
    <t>[Source 2 - Ambitious]</t>
  </si>
  <si>
    <t>[Source 3 - Ambitious]</t>
  </si>
  <si>
    <t>[Source 1 - Maximum]</t>
  </si>
  <si>
    <t>[Source 2 - Maximum]</t>
  </si>
  <si>
    <t>Used Variable:</t>
  </si>
  <si>
    <t>Baseline Cases</t>
  </si>
  <si>
    <t>Conservative Cases</t>
  </si>
  <si>
    <t>Ambitious Cases</t>
  </si>
  <si>
    <t>Maximum Cases</t>
  </si>
  <si>
    <t xml:space="preserve">Note: </t>
  </si>
  <si>
    <r>
      <t xml:space="preserve">GLOBAL </t>
    </r>
    <r>
      <rPr>
        <b/>
        <i/>
        <sz val="14"/>
        <color rgb="FFFF0000"/>
        <rFont val="Arial"/>
        <family val="2"/>
      </rPr>
      <t>INTEGRATED DRAWDOWN</t>
    </r>
    <r>
      <rPr>
        <b/>
        <i/>
        <sz val="14"/>
        <color theme="3"/>
        <rFont val="Arial"/>
        <family val="2"/>
      </rPr>
      <t xml:space="preserve"> TAMS</t>
    </r>
  </si>
  <si>
    <t>GLOBAL DRAWDOWN TAM FORECAST</t>
  </si>
  <si>
    <t>Selected PDS TAM</t>
  </si>
  <si>
    <t>TAM - PDS</t>
  </si>
  <si>
    <t>REF S.D</t>
  </si>
  <si>
    <t>PDS S.D</t>
  </si>
  <si>
    <t>REF Medium</t>
  </si>
  <si>
    <t xml:space="preserve"> Medium</t>
  </si>
  <si>
    <t>[Source 1 - Base]</t>
  </si>
  <si>
    <t>[Source 2 - Base]</t>
  </si>
  <si>
    <t>[Source 3 - Base]</t>
  </si>
  <si>
    <t>[Source 1 - Conservative]</t>
  </si>
  <si>
    <t>[Source 2 - Conservative]</t>
  </si>
  <si>
    <t>Drawdown TAM: ALL SOURCES</t>
  </si>
  <si>
    <t>Drawdown TAM: Baseline Cases</t>
  </si>
  <si>
    <t>Drawdown TAM: Conservative Cases</t>
  </si>
  <si>
    <t>Drawdown TAM: Ambitious Cases</t>
  </si>
  <si>
    <t>Drawdown TAM: Maximum Cases</t>
  </si>
  <si>
    <t>TAM-REF</t>
  </si>
  <si>
    <t>TAM-PDS</t>
  </si>
  <si>
    <t>&lt; Diff.</t>
  </si>
  <si>
    <t>Calculated  from summing India and China from 2 sources - World Bank (2015) The State of the global Clean and Improved Cooking Sector, https://openknowledge.worldbank.org/bitstream/handle/10986/21878/96499.pdf AND Daioglou, V., Van Ruijven, B. J., &amp; Van Vuuren, D. P. (2012). Model projections for household energy use in developing countries. Energy, 37(1), 601-615.</t>
  </si>
  <si>
    <t>Based on IEA (2013) World Energy Outlook</t>
  </si>
  <si>
    <t>Based on Ibitoye, F. I. (2013). The millennium development goals and household energy requirements in Nigeria. SpringerPlus, 2(1), 529.</t>
  </si>
  <si>
    <t>[Source 3 - Baseline]</t>
  </si>
  <si>
    <t>Based on Yuan, Y., &amp; Zhao, I. (2013). Energy in Rural Areas of Northern China. Journal of Applied Sciences, 13(9), 1449-1454.</t>
  </si>
  <si>
    <t>Based on Mainali, B., Pachauri, S., &amp; Nagai, Y. (2012). Analyzing cooking fuel and stove choices in China till 2030. Journal of Renewable and Sustainable Energy, 4(3), 031805.</t>
  </si>
  <si>
    <t>Based on Nakagami, H., Murakoshi, C., &amp; Iwafune, Y. (2008). International comparison of household energy consumption and its indicator. Proceedings of the 2008 ACEEE Summer Study on Energy Efficiency in Buildings, 214-224.</t>
  </si>
  <si>
    <t>Based on Venkataraman, C., Sagar, A. D., Habib, G., Lam, N., &amp; Smith, K. R. (2010). The Indian national initiative for advanced biomass cookstoves: the benefits of clean combustion. Energy for Sustainable Development, 14(2), 63-72.</t>
  </si>
  <si>
    <t>TAM Data Factoring</t>
  </si>
  <si>
    <t>TAM Calculations/Factoring</t>
  </si>
  <si>
    <t/>
  </si>
  <si>
    <t>DJ46</t>
  </si>
  <si>
    <t>DJ94</t>
  </si>
  <si>
    <t>DM46</t>
  </si>
  <si>
    <t>DM94</t>
  </si>
  <si>
    <t>DP46</t>
  </si>
  <si>
    <t>DP94</t>
  </si>
  <si>
    <t>DI46</t>
  </si>
  <si>
    <t>DI94</t>
  </si>
  <si>
    <t>DL46</t>
  </si>
  <si>
    <t>DL94</t>
  </si>
  <si>
    <t>DO46</t>
  </si>
  <si>
    <t>DO94</t>
  </si>
  <si>
    <t>TWh (th) Final Energy</t>
  </si>
  <si>
    <t>3rd Poly-Medium</t>
  </si>
  <si>
    <t>Trend: y = 0.0x^3 + -0.9x^2 + 78.9x + 4,474.1</t>
  </si>
  <si>
    <t>N/A</t>
  </si>
  <si>
    <t>DJ104</t>
  </si>
  <si>
    <t>DJ152</t>
  </si>
  <si>
    <t>DM104</t>
  </si>
  <si>
    <t>DM152</t>
  </si>
  <si>
    <t>DP104</t>
  </si>
  <si>
    <t>DP152</t>
  </si>
  <si>
    <t>DI104</t>
  </si>
  <si>
    <t>DI152</t>
  </si>
  <si>
    <t>DL104</t>
  </si>
  <si>
    <t>DL152</t>
  </si>
  <si>
    <t>DO104</t>
  </si>
  <si>
    <t>DO152</t>
  </si>
  <si>
    <t>Drawdown TAM: [Source 1 - Base]</t>
  </si>
  <si>
    <t>Drawdown TAM: [Source 2 - Base]</t>
  </si>
  <si>
    <t>Drawdown TAM: [Source 3 - Base]</t>
  </si>
  <si>
    <t>Drawdown TAM: [Source 1 - Conservative]</t>
  </si>
  <si>
    <t>Drawdown TAM: [Source 2 - Conservative]</t>
  </si>
  <si>
    <t>Drawdown TAM: [Source 3 - Conservative]</t>
  </si>
  <si>
    <t>Drawdown TAM: [Source 1 - Ambitious]</t>
  </si>
  <si>
    <t>Drawdown TAM: [Source 2 - Ambitious]</t>
  </si>
  <si>
    <t>Drawdown TAM: [Source 3 - Ambitious]</t>
  </si>
  <si>
    <t>Drawdown TAM: [Source 1 - Maximum]</t>
  </si>
  <si>
    <t>Drawdown TAM: [Source 2 - Maximum]</t>
  </si>
  <si>
    <t>Single Source-M</t>
  </si>
  <si>
    <t>Trend: y = 0.0x^3 + -0.5x^2 + 76.4x + 4,415.8</t>
  </si>
  <si>
    <t>DJ0</t>
  </si>
  <si>
    <t>DM0</t>
  </si>
  <si>
    <t>DP0</t>
  </si>
  <si>
    <t>DI0</t>
  </si>
  <si>
    <t>DL0</t>
  </si>
  <si>
    <t>DO0</t>
  </si>
  <si>
    <t>DJ291</t>
  </si>
  <si>
    <t>DJ339</t>
  </si>
  <si>
    <t>DM291</t>
  </si>
  <si>
    <t>DM339</t>
  </si>
  <si>
    <t>DP291</t>
  </si>
  <si>
    <t>DP339</t>
  </si>
  <si>
    <t>DI291</t>
  </si>
  <si>
    <t>DI339</t>
  </si>
  <si>
    <t>DL291</t>
  </si>
  <si>
    <t>DL339</t>
  </si>
  <si>
    <t>DO291</t>
  </si>
  <si>
    <t>DO339</t>
  </si>
  <si>
    <t>3rd Poly-Low</t>
  </si>
  <si>
    <t>Trend: y = 0.0x^3 + -0.5x^2 + 43.9x + 2,461.6</t>
  </si>
  <si>
    <t>DJ354</t>
  </si>
  <si>
    <t>DJ402</t>
  </si>
  <si>
    <t>DM354</t>
  </si>
  <si>
    <t>DM402</t>
  </si>
  <si>
    <t>DP354</t>
  </si>
  <si>
    <t>DP402</t>
  </si>
  <si>
    <t>DI354</t>
  </si>
  <si>
    <t>DI402</t>
  </si>
  <si>
    <t>DL354</t>
  </si>
  <si>
    <t>DL402</t>
  </si>
  <si>
    <t>DO354</t>
  </si>
  <si>
    <t>DO402</t>
  </si>
  <si>
    <t>Trend: y = 0.0x^3 + 0.1x^2 + 32.5x + 1,781.2</t>
  </si>
  <si>
    <t>DJ417</t>
  </si>
  <si>
    <t>DJ465</t>
  </si>
  <si>
    <t>DM417</t>
  </si>
  <si>
    <t>DM465</t>
  </si>
  <si>
    <t>DP417</t>
  </si>
  <si>
    <t>DP465</t>
  </si>
  <si>
    <t>DI417</t>
  </si>
  <si>
    <t>DI465</t>
  </si>
  <si>
    <t>DL417</t>
  </si>
  <si>
    <t>DL465</t>
  </si>
  <si>
    <t>DO417</t>
  </si>
  <si>
    <t>DO465</t>
  </si>
  <si>
    <t>Trend: y = 0.0x^3 + 0.0x^2 + 0.1x + 173.1</t>
  </si>
  <si>
    <t>DJ480</t>
  </si>
  <si>
    <t>DJ528</t>
  </si>
  <si>
    <t>DM480</t>
  </si>
  <si>
    <t>DM528</t>
  </si>
  <si>
    <t>DP480</t>
  </si>
  <si>
    <t>DP528</t>
  </si>
  <si>
    <t>DI480</t>
  </si>
  <si>
    <t>DI528</t>
  </si>
  <si>
    <t>DL480</t>
  </si>
  <si>
    <t>DL528</t>
  </si>
  <si>
    <t>DO480</t>
  </si>
  <si>
    <t>DO528</t>
  </si>
  <si>
    <t>Trend: y = 0.0x^3 + -0.4x^2 + -2.7x + 1,086.2</t>
  </si>
  <si>
    <t>DJ544</t>
  </si>
  <si>
    <t>DJ592</t>
  </si>
  <si>
    <t>DM544</t>
  </si>
  <si>
    <t>DM592</t>
  </si>
  <si>
    <t>DP544</t>
  </si>
  <si>
    <t>DP592</t>
  </si>
  <si>
    <t>DI544</t>
  </si>
  <si>
    <t>DI592</t>
  </si>
  <si>
    <t>DL544</t>
  </si>
  <si>
    <t>DL592</t>
  </si>
  <si>
    <t>DO544</t>
  </si>
  <si>
    <t>DO592</t>
  </si>
  <si>
    <t>Trend: y = 0.0x^3 + -0.1x^2 + 11.8x + 1,617.6</t>
  </si>
  <si>
    <t>TAM_Cooking</t>
  </si>
  <si>
    <t>COOKING</t>
  </si>
  <si>
    <t>Small Biogas</t>
  </si>
  <si>
    <t>Clean Cookstoves</t>
  </si>
  <si>
    <t>Million m2 of Res Floor Area</t>
  </si>
  <si>
    <t>Converter from EJ to TWh</t>
  </si>
  <si>
    <t>Converter from TWh to EJ</t>
  </si>
  <si>
    <t>Converter from TJ to EJ</t>
  </si>
  <si>
    <t>Residential and Commercial roof area, m2</t>
  </si>
  <si>
    <t>Buildings TAM</t>
  </si>
  <si>
    <r>
      <rPr>
        <sz val="24"/>
        <color indexed="55"/>
        <rFont val="Arial"/>
        <family val="2"/>
      </rPr>
      <t xml:space="preserve">Project </t>
    </r>
    <r>
      <rPr>
        <b/>
        <sz val="24"/>
        <color indexed="48"/>
        <rFont val="Arial"/>
        <family val="2"/>
      </rPr>
      <t>Drawdown</t>
    </r>
    <r>
      <rPr>
        <b/>
        <sz val="15"/>
        <color indexed="8"/>
        <rFont val="Arial"/>
        <family val="2"/>
      </rPr>
      <t xml:space="preserve"> </t>
    </r>
    <r>
      <rPr>
        <b/>
        <sz val="14"/>
        <color indexed="8"/>
        <rFont val="Arial"/>
        <family val="2"/>
      </rPr>
      <t>Buildings TAM Model</t>
    </r>
  </si>
  <si>
    <t xml:space="preserve">First, notice the color of the cells… they're not arbitrary!  Each color has a meaning… Green is probably where you're being asked for your input!  </t>
  </si>
  <si>
    <t>A. Light Yellow cells depict the RESULTS of the model</t>
  </si>
  <si>
    <t>B. Green cells indicate where data should be entered</t>
  </si>
  <si>
    <t>C. Blue cells indicate where data can be adjusted but probably doesn't need to be</t>
  </si>
  <si>
    <t>D. Orange cells indicate results which should not be modified</t>
  </si>
  <si>
    <t>E. Researchers that customize cells should change the color to light red</t>
  </si>
  <si>
    <t>F. Bright yellow cells with a message box provide more information</t>
  </si>
  <si>
    <t>To get started, just fill in green areas, and sure to include sources for all assumptions must be indicated on appropriate sheets</t>
  </si>
  <si>
    <t>Name</t>
  </si>
  <si>
    <t>Jay H Arehart</t>
  </si>
  <si>
    <t>[Enter your name]</t>
  </si>
  <si>
    <t xml:space="preserve"> Version</t>
  </si>
  <si>
    <t>v0.6</t>
  </si>
  <si>
    <t>[Enter version of model]</t>
  </si>
  <si>
    <t>Date of Submission</t>
  </si>
  <si>
    <t>[Enter date of final submission]</t>
  </si>
  <si>
    <t>Model Name:</t>
  </si>
  <si>
    <t>Table of Contents</t>
  </si>
  <si>
    <r>
      <rPr>
        <b/>
        <sz val="16"/>
        <color rgb="FF000000"/>
        <rFont val="Arial"/>
        <family val="2"/>
      </rPr>
      <t>Note:</t>
    </r>
    <r>
      <rPr>
        <sz val="11"/>
        <color indexed="8"/>
        <rFont val="Arial"/>
        <family val="2"/>
      </rPr>
      <t xml:space="preserve">
</t>
    </r>
    <r>
      <rPr>
        <sz val="14"/>
        <color rgb="FF000000"/>
        <rFont val="Arial"/>
        <family val="2"/>
      </rPr>
      <t>Select below the data source that should be used for the TAM projection. If "Global" is selected, the global average, high, and low are used. If "Regional" is selected, region-specific data is selected. All data is summarized from the Variable Meta Analysis.</t>
    </r>
  </si>
  <si>
    <t>Variable</t>
  </si>
  <si>
    <t>Global</t>
  </si>
  <si>
    <t>EU(27)</t>
  </si>
  <si>
    <t>Key:</t>
  </si>
  <si>
    <t>Energy Factor - Space Heating - Commercial</t>
  </si>
  <si>
    <t>Final Energy Intensity - Space Heating - Commercial</t>
  </si>
  <si>
    <t>Regional</t>
  </si>
  <si>
    <t>Energy Factor - Space Heating - Residential</t>
  </si>
  <si>
    <t>Final Energy Intensity - Space Heating - Residential</t>
  </si>
  <si>
    <t>Energy Factor - Space Cooling - Commercial</t>
  </si>
  <si>
    <t>Final Energy Intensity - Space Cooling - Commercial</t>
  </si>
  <si>
    <t>Energy Factor - Space Cooling - Residential</t>
  </si>
  <si>
    <t>Final Energy Intensity - Space Cooling - Residential</t>
  </si>
  <si>
    <t>Energy Factor - Water Heating - Commercial</t>
  </si>
  <si>
    <t>Final Energy Intensity - Water Heating - Commercial</t>
  </si>
  <si>
    <t>Energy Factor - Water Heating - Residential</t>
  </si>
  <si>
    <t>Final Energy Intensity - Water Heating - Residential</t>
  </si>
  <si>
    <t>Energy Factor - Lighting - Commercial</t>
  </si>
  <si>
    <t>Final Energy Intensity - Lighting - Commercial</t>
  </si>
  <si>
    <t>Energy Factor - Lighting - Residential</t>
  </si>
  <si>
    <t>Final Energy Intensity - Lighting - Residential</t>
  </si>
  <si>
    <t>Number of Stories - Commercial</t>
  </si>
  <si>
    <t>Number of Stories - Residential</t>
  </si>
  <si>
    <t>Household Size (Area)</t>
  </si>
  <si>
    <t>Household Size (Number of People)</t>
  </si>
  <si>
    <t>Floor Area Projections</t>
  </si>
  <si>
    <t>Summary of Variables</t>
  </si>
  <si>
    <t>Case 1 - Average</t>
  </si>
  <si>
    <t>Case 2 - High</t>
  </si>
  <si>
    <t>Case 3 - Low</t>
  </si>
  <si>
    <t>mean</t>
  </si>
  <si>
    <t>Stats. Corrected?</t>
  </si>
  <si>
    <t>Total Sources:</t>
  </si>
  <si>
    <t>ADDITIONAL VARRIABLES TO BE ADDED DURING FUTURE ITERATIONS OF THE TAM MODEL</t>
  </si>
  <si>
    <t>Average</t>
  </si>
  <si>
    <t>Back to Top</t>
  </si>
  <si>
    <t>Floor Area Projection</t>
  </si>
  <si>
    <r>
      <rPr>
        <b/>
        <sz val="11"/>
        <color rgb="FF000000"/>
        <rFont val="Arial"/>
        <family val="2"/>
      </rPr>
      <t xml:space="preserve">Note:
</t>
    </r>
    <r>
      <rPr>
        <sz val="11"/>
        <color indexed="8"/>
        <rFont val="Arial"/>
        <family val="2"/>
      </rPr>
      <t>Select a data source for each region that will be used for the projection of floor area between 2014 and 2060. Useful end-use intensities will be scaled by the residential or commercial floor area which results in a TAM.</t>
    </r>
  </si>
  <si>
    <t>Region</t>
  </si>
  <si>
    <t>Residential Floor Area Source</t>
  </si>
  <si>
    <t>Commercial Floor Area Source</t>
  </si>
  <si>
    <t>Total Floor Area Source</t>
  </si>
  <si>
    <t>Operating Hours - Lighting - Commercial</t>
  </si>
  <si>
    <t>Operating Hours - Lighting - Residential</t>
  </si>
  <si>
    <t>EF</t>
  </si>
  <si>
    <t>kWh/m2</t>
  </si>
  <si>
    <t>Lm/Watt</t>
  </si>
  <si>
    <t>Lmhr/m2</t>
  </si>
  <si>
    <t>stories</t>
  </si>
  <si>
    <t>m2/household</t>
  </si>
  <si>
    <t>people/household</t>
  </si>
  <si>
    <t>Hours</t>
  </si>
  <si>
    <t>VARIABLE13</t>
  </si>
  <si>
    <t>Percent of Residential Building Stock that is Single-Family</t>
  </si>
  <si>
    <t>VARIABLE29</t>
  </si>
  <si>
    <t>VARIABLE33</t>
  </si>
  <si>
    <t>% of building stock SF</t>
  </si>
  <si>
    <t>VARIABLE14</t>
  </si>
  <si>
    <t>VARIABLE26</t>
  </si>
  <si>
    <t>VARIABLE30</t>
  </si>
  <si>
    <t>VARIABLE34</t>
  </si>
  <si>
    <t>VARIABLE27</t>
  </si>
  <si>
    <t>VARIABLE31</t>
  </si>
  <si>
    <t>VARIABLE35</t>
  </si>
  <si>
    <t>VARIABLE28</t>
  </si>
  <si>
    <t>VARIABLE32</t>
  </si>
  <si>
    <t>VARIABLE36</t>
  </si>
  <si>
    <t>Estimated Adoption Overlap with Insulation</t>
  </si>
  <si>
    <t>Electricity Consumption (TWh/ m2)</t>
  </si>
  <si>
    <t>Conventional</t>
  </si>
  <si>
    <t>( Solution Pre-integration)</t>
  </si>
  <si>
    <t>(Solution Post-Integration)</t>
  </si>
  <si>
    <t>or</t>
  </si>
  <si>
    <t>Solution Efficiency</t>
  </si>
  <si>
    <t>Adoption of Green Roofs</t>
  </si>
  <si>
    <t>Used to adjust electricity saved by Green roof and energy penalty %</t>
  </si>
  <si>
    <t>Integrated Demand Reduction from Cool Roofs and Green Roofs</t>
  </si>
  <si>
    <t>High Performance Static Glass-Residential Model</t>
  </si>
  <si>
    <t>High Performance Static Glass- Commercial Model</t>
  </si>
  <si>
    <t>Adoption of HPS Glass- Residential</t>
  </si>
  <si>
    <t>Floor Area, million m2</t>
  </si>
  <si>
    <t>Electricity Inputs (TWh/ m m2)</t>
  </si>
  <si>
    <t>Conventional Electricity</t>
  </si>
  <si>
    <t>Solution Electricity</t>
  </si>
  <si>
    <t>Fuel Inputs (TJ/ m m2)</t>
  </si>
  <si>
    <t>Conventional Fuel</t>
  </si>
  <si>
    <t>Affects Fuel emissions</t>
  </si>
  <si>
    <t xml:space="preserve">Total Energy Reduction from HPS Glass Residential </t>
  </si>
  <si>
    <t>Adoption of HPS Glass- Commercial</t>
  </si>
  <si>
    <t>Insulation, Efficient Roofs, and HPS Glass</t>
  </si>
  <si>
    <t xml:space="preserve">Total Energy Reduction from HPS Glass Commercial </t>
  </si>
  <si>
    <t>TOTAL Energy Savings from HPS Glass Residential and Commercial</t>
  </si>
  <si>
    <t>SPACE HEATING and COOLING Energy SAVED Row 1 of 2</t>
  </si>
  <si>
    <t>Adoption of Smart Glass</t>
  </si>
  <si>
    <t>Building Automation (Commercial Only)</t>
  </si>
  <si>
    <t>Insulation (Residential Only)</t>
  </si>
  <si>
    <t>Adoption of BAS</t>
  </si>
  <si>
    <t>Smart Thermostats (Residential Only)</t>
  </si>
  <si>
    <t>Adoption of Smart Thermostats</t>
  </si>
  <si>
    <t xml:space="preserve">Estimated Adoption Overlap </t>
  </si>
  <si>
    <t>Estimated Adoption Overlap</t>
  </si>
  <si>
    <r>
      <t xml:space="preserve">Average Reduction in Smart Glass </t>
    </r>
    <r>
      <rPr>
        <b/>
        <sz val="10"/>
        <color rgb="FFFF0000"/>
        <rFont val="Arial"/>
        <family val="2"/>
      </rPr>
      <t>Electricity Efficiency</t>
    </r>
  </si>
  <si>
    <r>
      <t xml:space="preserve">Average % reduction in </t>
    </r>
    <r>
      <rPr>
        <b/>
        <sz val="10"/>
        <color rgb="FFFF0000"/>
        <rFont val="Arial"/>
        <family val="2"/>
      </rPr>
      <t>Electricity impact</t>
    </r>
    <r>
      <rPr>
        <b/>
        <sz val="10"/>
        <rFont val="Arial"/>
        <family val="2"/>
      </rPr>
      <t xml:space="preserve"> of cool roof</t>
    </r>
  </si>
  <si>
    <r>
      <t xml:space="preserve">Average % reduction in </t>
    </r>
    <r>
      <rPr>
        <b/>
        <sz val="10"/>
        <color rgb="FFFF0000"/>
        <rFont val="Arial"/>
        <family val="2"/>
      </rPr>
      <t>Fuel impact</t>
    </r>
    <r>
      <rPr>
        <b/>
        <sz val="10"/>
        <rFont val="Arial"/>
        <family val="2"/>
      </rPr>
      <t xml:space="preserve"> of cool roof</t>
    </r>
  </si>
  <si>
    <r>
      <t xml:space="preserve">Average % reduction in </t>
    </r>
    <r>
      <rPr>
        <b/>
        <sz val="10"/>
        <color rgb="FFFF0000"/>
        <rFont val="Arial"/>
        <family val="2"/>
      </rPr>
      <t>Electricity impact</t>
    </r>
    <r>
      <rPr>
        <b/>
        <sz val="10"/>
        <rFont val="Arial"/>
        <family val="2"/>
      </rPr>
      <t xml:space="preserve"> of Green roof</t>
    </r>
  </si>
  <si>
    <r>
      <t xml:space="preserve">Average % reduction in </t>
    </r>
    <r>
      <rPr>
        <b/>
        <sz val="10"/>
        <color rgb="FFFF0000"/>
        <rFont val="Arial"/>
        <family val="2"/>
      </rPr>
      <t>Fuel impact</t>
    </r>
    <r>
      <rPr>
        <b/>
        <sz val="10"/>
        <rFont val="Arial"/>
        <family val="2"/>
      </rPr>
      <t xml:space="preserve"> of Green Roof</t>
    </r>
  </si>
  <si>
    <r>
      <t xml:space="preserve">Average Reduction in HPS Glass </t>
    </r>
    <r>
      <rPr>
        <b/>
        <sz val="10"/>
        <color rgb="FFFF0000"/>
        <rFont val="Arial"/>
        <family val="2"/>
      </rPr>
      <t>(RES) Electricity Efficiency</t>
    </r>
  </si>
  <si>
    <r>
      <t xml:space="preserve">Average Reduction in HPS Glass </t>
    </r>
    <r>
      <rPr>
        <b/>
        <sz val="10"/>
        <color rgb="FFFF0000"/>
        <rFont val="Arial"/>
        <family val="2"/>
      </rPr>
      <t>(RES) Fuel Efficiency</t>
    </r>
  </si>
  <si>
    <r>
      <t xml:space="preserve">Average Reduction in HPS Glass </t>
    </r>
    <r>
      <rPr>
        <b/>
        <sz val="10"/>
        <color rgb="FFFF0000"/>
        <rFont val="Arial"/>
        <family val="2"/>
      </rPr>
      <t>(COMM) Electricity Efficiency</t>
    </r>
  </si>
  <si>
    <r>
      <t xml:space="preserve">Average Reduction in HPS Glass </t>
    </r>
    <r>
      <rPr>
        <b/>
        <sz val="10"/>
        <color rgb="FFFF0000"/>
        <rFont val="Arial"/>
        <family val="2"/>
      </rPr>
      <t>(COMM) Fuel Efficiency</t>
    </r>
  </si>
  <si>
    <r>
      <t xml:space="preserve">Average % Change  in </t>
    </r>
    <r>
      <rPr>
        <b/>
        <sz val="10"/>
        <color rgb="FFFF0000"/>
        <rFont val="Arial"/>
        <family val="2"/>
      </rPr>
      <t>Electricity Efficiency</t>
    </r>
  </si>
  <si>
    <r>
      <t xml:space="preserve">The Integration process uses PDS adoptions and not REF adoptions. Since an </t>
    </r>
    <r>
      <rPr>
        <i/>
        <sz val="11"/>
        <color rgb="FF000000"/>
        <rFont val="Calibri"/>
        <family val="2"/>
      </rPr>
      <t>overlap adjustment</t>
    </r>
    <r>
      <rPr>
        <sz val="11"/>
        <color rgb="FF000000"/>
        <rFont val="Calibri"/>
        <family val="2"/>
      </rPr>
      <t xml:space="preserve"> is made in many cases, and REF adoptions would indicate lower overlaps, the adjustments to the REF may be too high. We assume that this is appropriate.</t>
    </r>
  </si>
  <si>
    <r>
      <t xml:space="preserve">Insulation, CRoof, GRoof, and HPS Glass </t>
    </r>
    <r>
      <rPr>
        <b/>
        <sz val="10"/>
        <color rgb="FFFF0000"/>
        <rFont val="Arial"/>
        <family val="2"/>
      </rPr>
      <t xml:space="preserve">Reduce SMThermo Electricity Impact </t>
    </r>
    <r>
      <rPr>
        <b/>
        <sz val="10"/>
        <rFont val="Arial"/>
        <family val="2"/>
      </rPr>
      <t>in Overlapping Areas by:</t>
    </r>
  </si>
  <si>
    <r>
      <t xml:space="preserve">Insulation, CRoof, GRoof, and HPS Glass  </t>
    </r>
    <r>
      <rPr>
        <b/>
        <sz val="10"/>
        <color rgb="FFFF0000"/>
        <rFont val="Arial"/>
        <family val="2"/>
      </rPr>
      <t xml:space="preserve">Reduce Sm Thermo Fuel Impact </t>
    </r>
    <r>
      <rPr>
        <b/>
        <sz val="10"/>
        <rFont val="Arial"/>
        <family val="2"/>
      </rPr>
      <t>in Overlapping Areas by:</t>
    </r>
  </si>
  <si>
    <r>
      <t xml:space="preserve">Average % Change  in </t>
    </r>
    <r>
      <rPr>
        <b/>
        <sz val="10"/>
        <color rgb="FFFF0000"/>
        <rFont val="Arial"/>
        <family val="2"/>
      </rPr>
      <t>Fuel Efficiency</t>
    </r>
  </si>
  <si>
    <r>
      <t xml:space="preserve">TAM for RES + COM </t>
    </r>
    <r>
      <rPr>
        <b/>
        <sz val="10"/>
        <color rgb="FFFF0000"/>
        <rFont val="Arial"/>
        <family val="2"/>
      </rPr>
      <t>USEFUL (DELIVERED)</t>
    </r>
    <r>
      <rPr>
        <b/>
        <sz val="10"/>
        <rFont val="Arial"/>
        <family val="2"/>
      </rPr>
      <t xml:space="preserve">  SPACE HEATING AND COOLING PRIOR TO ANY SOLUTION ADOPTION</t>
    </r>
  </si>
  <si>
    <t>Cool Roofs and Green Roofs are assumed to be affected by the adoption of Insulation only in overlapping areas (assumed independent adoption growth). The share of Insulation (Residential) adoption of the total possible is used to estimate overlap.</t>
  </si>
  <si>
    <r>
      <t>Smart Thermo is assumed to interact with only other previous solutions that are modeled on Residential buildings:</t>
    </r>
    <r>
      <rPr>
        <b/>
        <sz val="11"/>
        <color rgb="FF000000"/>
        <rFont val="Arial"/>
        <family val="2"/>
      </rPr>
      <t xml:space="preserve"> Insulation, Cool Roof, Green Roof, and HPS Glass</t>
    </r>
    <r>
      <rPr>
        <sz val="11"/>
        <color rgb="FF000000"/>
        <rFont val="Arial"/>
        <family val="2"/>
      </rPr>
      <t>. The adoptions of these solutions are converted to Residential floor area and in any single year, each is assumed to overlap with Smart Thermo in accordance with its adoption (assumed uniform and independent). The adoption overlap is the maximum overlap calculated from any of those solutions in each year.</t>
    </r>
  </si>
  <si>
    <r>
      <t xml:space="preserve">Total </t>
    </r>
    <r>
      <rPr>
        <b/>
        <sz val="10"/>
        <color rgb="FFFF0000"/>
        <rFont val="Arial"/>
        <family val="2"/>
      </rPr>
      <t>FINAL</t>
    </r>
    <r>
      <rPr>
        <b/>
        <sz val="10"/>
        <rFont val="Arial"/>
        <family val="2"/>
      </rPr>
      <t xml:space="preserve"> Energy Demand Reduction from Smart Thermostat Post-Integration</t>
    </r>
  </si>
  <si>
    <r>
      <rPr>
        <b/>
        <sz val="10"/>
        <color rgb="FFFF0000"/>
        <rFont val="Arial"/>
        <family val="2"/>
      </rPr>
      <t>FINAL</t>
    </r>
    <r>
      <rPr>
        <b/>
        <sz val="10"/>
        <rFont val="Arial"/>
        <family val="2"/>
      </rPr>
      <t xml:space="preserve"> Energy Reduction from District Heat Adoption</t>
    </r>
  </si>
  <si>
    <r>
      <t>FINAL</t>
    </r>
    <r>
      <rPr>
        <b/>
        <sz val="10"/>
        <rFont val="Arial"/>
        <family val="2"/>
      </rPr>
      <t xml:space="preserve"> Energy Reduction from District Heat Adoption</t>
    </r>
  </si>
  <si>
    <t>The TAM is defined as Delivered energy for most space conditioning solutions, the energy reduced is final energy for most solutions (delivered energy is not reduced by an efficiency solution unless it's an envelope solution), and the delivered energy (TAM) is not adjusted.</t>
  </si>
  <si>
    <t>Adoption of Heat Pumps</t>
  </si>
  <si>
    <r>
      <rPr>
        <b/>
        <sz val="10"/>
        <rFont val="Arial"/>
        <family val="2"/>
      </rPr>
      <t>Pre/Post-Integration Net</t>
    </r>
    <r>
      <rPr>
        <b/>
        <sz val="10"/>
        <color rgb="FFFF0000"/>
        <rFont val="Arial"/>
        <family val="2"/>
      </rPr>
      <t xml:space="preserve"> FINAL</t>
    </r>
    <r>
      <rPr>
        <b/>
        <sz val="10"/>
        <rFont val="Arial"/>
        <family val="2"/>
      </rPr>
      <t xml:space="preserve"> Energy Saved</t>
    </r>
  </si>
  <si>
    <r>
      <t>Pre/Post-Integration Net</t>
    </r>
    <r>
      <rPr>
        <b/>
        <sz val="10"/>
        <color rgb="FFFF0000"/>
        <rFont val="Arial"/>
        <family val="2"/>
      </rPr>
      <t xml:space="preserve"> FINAL</t>
    </r>
    <r>
      <rPr>
        <b/>
        <sz val="10"/>
        <rFont val="Arial"/>
        <family val="2"/>
      </rPr>
      <t xml:space="preserve"> Energy Saved</t>
    </r>
  </si>
  <si>
    <t>Electricity Efficiency Inputs</t>
  </si>
  <si>
    <t>Fuel Efficiency Inputs</t>
  </si>
  <si>
    <t>Conventional Fuel Consumption (TJ/ mill m2)</t>
  </si>
  <si>
    <t>Solution Electricity Consumption (TWh/ mill m2)</t>
  </si>
  <si>
    <t>Solution Fuel Saved (%)</t>
  </si>
  <si>
    <t>Conventional Electricity Consumed (TWh/ mill m2)</t>
  </si>
  <si>
    <t>Converter from TJ to TWh</t>
  </si>
  <si>
    <t>Total Space Heating and Cooling FINAL Energy Saved after Insulation and Efficient Roofs</t>
  </si>
  <si>
    <t>As Insulation is the first (highest priority) solution in the Integration chain, no adjustments are made to the projected impact.</t>
  </si>
  <si>
    <r>
      <t xml:space="preserve">Insulation </t>
    </r>
    <r>
      <rPr>
        <b/>
        <sz val="10"/>
        <color rgb="FFFF0000"/>
        <rFont val="Arial"/>
        <family val="2"/>
      </rPr>
      <t>Reduces Cool Roofs Electricity Impact</t>
    </r>
    <r>
      <rPr>
        <b/>
        <sz val="10"/>
        <rFont val="Arial"/>
        <family val="2"/>
      </rPr>
      <t xml:space="preserve"> In Overlapping area by</t>
    </r>
  </si>
  <si>
    <r>
      <t xml:space="preserve">Insulation </t>
    </r>
    <r>
      <rPr>
        <b/>
        <sz val="10"/>
        <color rgb="FFFF0000"/>
        <rFont val="Arial"/>
        <family val="2"/>
      </rPr>
      <t>Reduces Cool Roofs Heating Penalty</t>
    </r>
    <r>
      <rPr>
        <b/>
        <sz val="10"/>
        <rFont val="Arial"/>
        <family val="2"/>
      </rPr>
      <t xml:space="preserve"> in Overlapping Area by</t>
    </r>
  </si>
  <si>
    <r>
      <t xml:space="preserve">Insulation </t>
    </r>
    <r>
      <rPr>
        <b/>
        <sz val="10"/>
        <color rgb="FFFF0000"/>
        <rFont val="Arial"/>
        <family val="2"/>
      </rPr>
      <t>Reduces Green Roofs Electricity Impact</t>
    </r>
    <r>
      <rPr>
        <b/>
        <sz val="10"/>
        <rFont val="Arial"/>
        <family val="2"/>
      </rPr>
      <t xml:space="preserve"> In Overlapping area by</t>
    </r>
  </si>
  <si>
    <r>
      <t xml:space="preserve">Insulation </t>
    </r>
    <r>
      <rPr>
        <b/>
        <sz val="10"/>
        <color rgb="FFFF0000"/>
        <rFont val="Arial"/>
        <family val="2"/>
      </rPr>
      <t xml:space="preserve">Reduces Smart Glass Fuel Impact in Overlapping Areas </t>
    </r>
    <r>
      <rPr>
        <b/>
        <sz val="10"/>
        <rFont val="Arial"/>
        <family val="2"/>
      </rPr>
      <t>by</t>
    </r>
  </si>
  <si>
    <r>
      <t xml:space="preserve">Insulation </t>
    </r>
    <r>
      <rPr>
        <b/>
        <sz val="10"/>
        <color rgb="FFFF0000"/>
        <rFont val="Arial"/>
        <family val="2"/>
      </rPr>
      <t>Reduces Smart Glass Electricity Impact</t>
    </r>
    <r>
      <rPr>
        <b/>
        <sz val="10"/>
        <rFont val="Arial"/>
        <family val="2"/>
      </rPr>
      <t xml:space="preserve"> in Overlapping Areas by</t>
    </r>
  </si>
  <si>
    <r>
      <t xml:space="preserve">Total </t>
    </r>
    <r>
      <rPr>
        <b/>
        <sz val="10"/>
        <color rgb="FFFF0000"/>
        <rFont val="Arial"/>
        <family val="2"/>
      </rPr>
      <t>FINAL</t>
    </r>
    <r>
      <rPr>
        <b/>
        <sz val="10"/>
        <rFont val="Arial"/>
        <family val="2"/>
      </rPr>
      <t xml:space="preserve"> Energy Saved from BAS (Post Integration)</t>
    </r>
  </si>
  <si>
    <r>
      <t xml:space="preserve">Total Smart Glass </t>
    </r>
    <r>
      <rPr>
        <b/>
        <sz val="10"/>
        <color rgb="FFFF0000"/>
        <rFont val="Arial"/>
        <family val="2"/>
      </rPr>
      <t>FINAL</t>
    </r>
    <r>
      <rPr>
        <b/>
        <sz val="10"/>
        <rFont val="Arial"/>
        <family val="2"/>
      </rPr>
      <t xml:space="preserve"> Energy Saved</t>
    </r>
  </si>
  <si>
    <r>
      <rPr>
        <b/>
        <sz val="10"/>
        <color rgb="FFFF0000"/>
        <rFont val="Arial"/>
        <family val="2"/>
      </rPr>
      <t>FINAL</t>
    </r>
    <r>
      <rPr>
        <b/>
        <sz val="10"/>
        <rFont val="Arial"/>
        <family val="2"/>
      </rPr>
      <t xml:space="preserve"> Energy Savings from All Glass Solutions (HPS + Smart Glass) </t>
    </r>
  </si>
  <si>
    <r>
      <t>FINAL</t>
    </r>
    <r>
      <rPr>
        <b/>
        <sz val="10"/>
        <rFont val="Arial"/>
        <family val="2"/>
      </rPr>
      <t xml:space="preserve"> Energy Savings from All Glass Solutions (HPS + Smart Glass) </t>
    </r>
  </si>
  <si>
    <r>
      <rPr>
        <b/>
        <sz val="10"/>
        <color rgb="FFFF0000"/>
        <rFont val="Arial"/>
        <family val="2"/>
      </rPr>
      <t>FINAL</t>
    </r>
    <r>
      <rPr>
        <b/>
        <sz val="10"/>
        <rFont val="Arial"/>
        <family val="2"/>
      </rPr>
      <t xml:space="preserve"> Energy Savings from Insulation, Efficient Roofs, and All Glass Solutions (HPS + Smart Glass) </t>
    </r>
  </si>
  <si>
    <r>
      <t>FINAL</t>
    </r>
    <r>
      <rPr>
        <b/>
        <sz val="10"/>
        <rFont val="Arial"/>
        <family val="2"/>
      </rPr>
      <t xml:space="preserve"> Energy Savings from Insulation, Efficient Roofs, and All Glass Solutions (HPS + Smart Glass) </t>
    </r>
  </si>
  <si>
    <r>
      <t xml:space="preserve">SPACE HEATING and COOLING </t>
    </r>
    <r>
      <rPr>
        <b/>
        <sz val="10"/>
        <color rgb="FFFF0000"/>
        <rFont val="Arial"/>
        <family val="2"/>
      </rPr>
      <t>FINAL</t>
    </r>
    <r>
      <rPr>
        <b/>
        <sz val="10"/>
        <rFont val="Arial"/>
        <family val="2"/>
      </rPr>
      <t xml:space="preserve"> Energy SAVED Row 1 of 2</t>
    </r>
  </si>
  <si>
    <r>
      <t xml:space="preserve">Space Heating and Cooling </t>
    </r>
    <r>
      <rPr>
        <b/>
        <sz val="10"/>
        <color rgb="FFFF0000"/>
        <rFont val="Arial"/>
        <family val="2"/>
      </rPr>
      <t>USEFUL/ DELIVERED</t>
    </r>
    <r>
      <rPr>
        <b/>
        <sz val="10"/>
        <rFont val="Arial"/>
        <family val="2"/>
      </rPr>
      <t xml:space="preserve"> Energy Demand </t>
    </r>
  </si>
  <si>
    <r>
      <t xml:space="preserve">Space Heating and Cooling </t>
    </r>
    <r>
      <rPr>
        <b/>
        <sz val="10"/>
        <color rgb="FFFF0000"/>
        <rFont val="Arial"/>
        <family val="2"/>
      </rPr>
      <t>FINAL</t>
    </r>
    <r>
      <rPr>
        <b/>
        <sz val="10"/>
        <rFont val="Arial"/>
        <family val="2"/>
      </rPr>
      <t xml:space="preserve"> Energy Reduction after Insulation, Efficient Roofs, HPS Glass, Smart Glass, BAS, Smart Thermo, Heat Pumps and District Heating.</t>
    </r>
  </si>
  <si>
    <r>
      <t xml:space="preserve">Fuel </t>
    </r>
    <r>
      <rPr>
        <b/>
        <sz val="10"/>
        <color rgb="FFFF0000"/>
        <rFont val="Arial"/>
        <family val="2"/>
      </rPr>
      <t>FINAL</t>
    </r>
    <r>
      <rPr>
        <b/>
        <sz val="10"/>
        <rFont val="Arial"/>
        <family val="2"/>
      </rPr>
      <t xml:space="preserve"> Energy Reduction</t>
    </r>
  </si>
  <si>
    <r>
      <t xml:space="preserve">Electricity </t>
    </r>
    <r>
      <rPr>
        <b/>
        <sz val="10"/>
        <color rgb="FFFF0000"/>
        <rFont val="Arial"/>
        <family val="2"/>
      </rPr>
      <t>FINAL</t>
    </r>
    <r>
      <rPr>
        <b/>
        <sz val="10"/>
        <rFont val="Arial"/>
        <family val="2"/>
      </rPr>
      <t xml:space="preserve"> Energy Reduction</t>
    </r>
  </si>
  <si>
    <r>
      <t xml:space="preserve">IEA 2DS </t>
    </r>
    <r>
      <rPr>
        <b/>
        <sz val="10"/>
        <color rgb="FFFF0000"/>
        <rFont val="Arial"/>
        <family val="2"/>
      </rPr>
      <t>FINAL</t>
    </r>
    <r>
      <rPr>
        <b/>
        <sz val="10"/>
        <rFont val="Arial"/>
        <family val="2"/>
      </rPr>
      <t xml:space="preserve"> Energy</t>
    </r>
  </si>
  <si>
    <t>Fuel  Avoided (Negative means Penalty)</t>
  </si>
  <si>
    <r>
      <t xml:space="preserve">Net Grid Electricity Used - </t>
    </r>
    <r>
      <rPr>
        <b/>
        <sz val="10"/>
        <color rgb="FFFF0000"/>
        <rFont val="Arial"/>
        <family val="2"/>
      </rPr>
      <t>Electricity Increase</t>
    </r>
    <r>
      <rPr>
        <b/>
        <sz val="10"/>
        <rFont val="Arial"/>
        <family val="2"/>
      </rPr>
      <t xml:space="preserve"> -(negative means saved)</t>
    </r>
  </si>
  <si>
    <r>
      <t xml:space="preserve">Net Grid Electricity Saved - </t>
    </r>
    <r>
      <rPr>
        <b/>
        <sz val="10"/>
        <color rgb="FFFF0000"/>
        <rFont val="Arial"/>
        <family val="2"/>
      </rPr>
      <t>Electricity Decrease</t>
    </r>
    <r>
      <rPr>
        <b/>
        <sz val="10"/>
        <rFont val="Arial"/>
        <family val="2"/>
      </rPr>
      <t xml:space="preserve"> -(negative means penalty)</t>
    </r>
  </si>
  <si>
    <r>
      <t xml:space="preserve">IEA 6DS </t>
    </r>
    <r>
      <rPr>
        <b/>
        <sz val="10"/>
        <color rgb="FFFF0000"/>
        <rFont val="Arial"/>
        <family val="2"/>
      </rPr>
      <t>FINAL</t>
    </r>
    <r>
      <rPr>
        <b/>
        <sz val="10"/>
        <rFont val="Arial"/>
        <family val="2"/>
      </rPr>
      <t xml:space="preserve"> Energy</t>
    </r>
  </si>
  <si>
    <t>Source: IEA (2016) Energy Technology Perspectives</t>
  </si>
  <si>
    <t>Benchmark Guides</t>
  </si>
  <si>
    <r>
      <t xml:space="preserve">TAM for RES + COM WATER HEATING </t>
    </r>
    <r>
      <rPr>
        <b/>
        <sz val="10"/>
        <color rgb="FFFF0000"/>
        <rFont val="Arial"/>
        <family val="2"/>
      </rPr>
      <t>USEFUL (DELIVERED)</t>
    </r>
    <r>
      <rPr>
        <b/>
        <sz val="10"/>
        <rFont val="Arial"/>
        <family val="2"/>
      </rPr>
      <t xml:space="preserve"> Energy</t>
    </r>
  </si>
  <si>
    <t>Adoption of Water Saving at Home</t>
  </si>
  <si>
    <t>Giga-liters of Water</t>
  </si>
  <si>
    <t>Water Saving - Home (WaSH)</t>
  </si>
  <si>
    <t>TWh (th)</t>
  </si>
  <si>
    <r>
      <t xml:space="preserve">Total </t>
    </r>
    <r>
      <rPr>
        <b/>
        <sz val="10"/>
        <color rgb="FFFF0000"/>
        <rFont val="Arial"/>
        <family val="2"/>
      </rPr>
      <t>FINAL</t>
    </r>
    <r>
      <rPr>
        <b/>
        <sz val="10"/>
        <rFont val="Arial"/>
        <family val="2"/>
      </rPr>
      <t xml:space="preserve"> Energy Saved from SHW</t>
    </r>
  </si>
  <si>
    <t>Solar Hot Water (SHW)</t>
  </si>
  <si>
    <r>
      <t xml:space="preserve">Total </t>
    </r>
    <r>
      <rPr>
        <b/>
        <sz val="10"/>
        <color rgb="FFFF0000"/>
        <rFont val="Arial"/>
        <family val="2"/>
      </rPr>
      <t>USEFUL (DELIVERED)</t>
    </r>
    <r>
      <rPr>
        <b/>
        <sz val="10"/>
        <rFont val="Arial"/>
        <family val="2"/>
      </rPr>
      <t xml:space="preserve"> OR </t>
    </r>
    <r>
      <rPr>
        <b/>
        <sz val="10"/>
        <color rgb="FFFF0000"/>
        <rFont val="Arial"/>
        <family val="2"/>
      </rPr>
      <t>FINAL</t>
    </r>
    <r>
      <rPr>
        <b/>
        <sz val="10"/>
        <rFont val="Arial"/>
        <family val="2"/>
      </rPr>
      <t xml:space="preserve"> Energy Saved from WaSH</t>
    </r>
  </si>
  <si>
    <t>It's assumed that the Glass Solutions are only affected by Insulation not the Roof solutions. Each glass solution is, modeled by definition, on a different building, so no integration among Glass solutions is required.</t>
  </si>
  <si>
    <r>
      <t xml:space="preserve">CRoof, GRoof, HPS Glass and Smart Glass </t>
    </r>
    <r>
      <rPr>
        <b/>
        <sz val="10"/>
        <color rgb="FFFF0000"/>
        <rFont val="Arial"/>
        <family val="2"/>
      </rPr>
      <t xml:space="preserve">Reduce BAS Electricity Impact </t>
    </r>
    <r>
      <rPr>
        <b/>
        <sz val="10"/>
        <rFont val="Arial"/>
        <family val="2"/>
      </rPr>
      <t>in Overlapping Areas by:</t>
    </r>
  </si>
  <si>
    <r>
      <t xml:space="preserve">CRoof, GRoof, HPS Glass and Smart Glass </t>
    </r>
    <r>
      <rPr>
        <b/>
        <sz val="10"/>
        <color rgb="FFFF0000"/>
        <rFont val="Arial"/>
        <family val="2"/>
      </rPr>
      <t xml:space="preserve">Reduce BAS Fuel Impact </t>
    </r>
    <r>
      <rPr>
        <b/>
        <sz val="10"/>
        <rFont val="Arial"/>
        <family val="2"/>
      </rPr>
      <t>in Overlapping Areas by:</t>
    </r>
  </si>
  <si>
    <t>As Heat Pumps replace incoming heating energy, they are not considered to be impacted or have an impact on other building solutions except those that change heating energy source (District Heating etc).</t>
  </si>
  <si>
    <t>As District Heating replace incoming heating energy, they are not considered to be impacted or have an impact on other building solutions except those that change heating energy source.</t>
  </si>
  <si>
    <r>
      <t xml:space="preserve">Water Heating  </t>
    </r>
    <r>
      <rPr>
        <b/>
        <sz val="10"/>
        <color rgb="FFFF0000"/>
        <rFont val="Arial"/>
        <family val="2"/>
      </rPr>
      <t>USEFUL/ DELIVERED</t>
    </r>
    <r>
      <rPr>
        <b/>
        <sz val="10"/>
        <rFont val="Arial"/>
        <family val="2"/>
      </rPr>
      <t xml:space="preserve"> Energy Demand </t>
    </r>
  </si>
  <si>
    <t>Cooking START</t>
  </si>
  <si>
    <r>
      <t xml:space="preserve">TAM for COOKING </t>
    </r>
    <r>
      <rPr>
        <b/>
        <sz val="10"/>
        <color rgb="FFFF0000"/>
        <rFont val="Arial"/>
        <family val="2"/>
      </rPr>
      <t>FINAL</t>
    </r>
    <r>
      <rPr>
        <b/>
        <sz val="10"/>
        <rFont val="Arial"/>
        <family val="2"/>
      </rPr>
      <t xml:space="preserve"> Energy (only in Asia sans Japan, Middle East &amp; Africa and Latin America)</t>
    </r>
  </si>
  <si>
    <t>Adoption of Small Biogas</t>
  </si>
  <si>
    <t>Adoption of Clean Cookstoves</t>
  </si>
  <si>
    <t>Cooking</t>
  </si>
  <si>
    <t>WaSH saves energy by saving heated water. It therefore saves both useful/delivered AND final energy. The figures below assume that there heating efficiencies are close to 100%. Note that no major integration effects are taken into account here.</t>
  </si>
  <si>
    <t>SHW saves final energy used to heat water (fuel and electricity) and replaces it with sunlight. Note that no major integration effects are taken into account here.</t>
  </si>
  <si>
    <r>
      <t>Total F</t>
    </r>
    <r>
      <rPr>
        <b/>
        <sz val="10"/>
        <color rgb="FFFF0000"/>
        <rFont val="Arial"/>
        <family val="2"/>
      </rPr>
      <t>INAL</t>
    </r>
    <r>
      <rPr>
        <b/>
        <sz val="10"/>
        <rFont val="Arial"/>
        <family val="2"/>
      </rPr>
      <t xml:space="preserve"> Energy Saved from Small Biogas</t>
    </r>
  </si>
  <si>
    <r>
      <t xml:space="preserve">Total </t>
    </r>
    <r>
      <rPr>
        <b/>
        <sz val="10"/>
        <color rgb="FFFF0000"/>
        <rFont val="Arial"/>
        <family val="2"/>
      </rPr>
      <t>FINAL</t>
    </r>
    <r>
      <rPr>
        <b/>
        <sz val="10"/>
        <rFont val="Arial"/>
        <family val="2"/>
      </rPr>
      <t xml:space="preserve"> Energy Saved from Clean Cookstoves</t>
    </r>
  </si>
  <si>
    <r>
      <t xml:space="preserve">Cooking  </t>
    </r>
    <r>
      <rPr>
        <b/>
        <sz val="10"/>
        <color rgb="FFFF0000"/>
        <rFont val="Arial"/>
        <family val="2"/>
      </rPr>
      <t>FINAL</t>
    </r>
    <r>
      <rPr>
        <b/>
        <sz val="10"/>
        <rFont val="Arial"/>
        <family val="2"/>
      </rPr>
      <t xml:space="preserve"> Energy Demand </t>
    </r>
  </si>
  <si>
    <r>
      <t xml:space="preserve">Cooking  </t>
    </r>
    <r>
      <rPr>
        <b/>
        <sz val="10"/>
        <color rgb="FFFF0000"/>
        <rFont val="Arial"/>
        <family val="2"/>
      </rPr>
      <t>FINAL</t>
    </r>
    <r>
      <rPr>
        <b/>
        <sz val="10"/>
        <rFont val="Arial"/>
        <family val="2"/>
      </rPr>
      <t xml:space="preserve"> Energy Reduction after Small Biogas &amp; CCookstoves</t>
    </r>
  </si>
  <si>
    <t>Adoption of  Commercial LED</t>
  </si>
  <si>
    <t>Petalumen-hr</t>
  </si>
  <si>
    <t>Estimated Adoption Overlap with Commercial LED</t>
  </si>
  <si>
    <t>Adoption of Smart Glass (Entered in Space Heating and Cooling Sequence above)</t>
  </si>
  <si>
    <t>Electricity Inputs (TWh/ mil m2)</t>
  </si>
  <si>
    <t>Fuel Inputs (TJ/ mil m2)</t>
  </si>
  <si>
    <r>
      <t xml:space="preserve">Average Reduction in Smart Glass </t>
    </r>
    <r>
      <rPr>
        <b/>
        <sz val="10"/>
        <color rgb="FFFF0000"/>
        <rFont val="Arial"/>
        <family val="2"/>
      </rPr>
      <t>Fuel Efficiency</t>
    </r>
  </si>
  <si>
    <r>
      <t xml:space="preserve">LED </t>
    </r>
    <r>
      <rPr>
        <b/>
        <sz val="10"/>
        <color rgb="FFFF0000"/>
        <rFont val="Arial"/>
        <family val="2"/>
      </rPr>
      <t>Reduces Smart Glass Electricity Impact</t>
    </r>
    <r>
      <rPr>
        <b/>
        <sz val="10"/>
        <rFont val="Arial"/>
        <family val="2"/>
      </rPr>
      <t xml:space="preserve"> in Overlapping Areas by</t>
    </r>
  </si>
  <si>
    <t>Smart Glass is assumed to reduce cooling, heating, and lighting. The change to lighting energy is reduced by Commercial LED, so on overlapping areas, the electricity efficiency is reduced by a given percent (but not the fuel efficiency). Note that this effect is combined with that of Insulation on Smart Glass above.</t>
  </si>
  <si>
    <t>NB: Insulation  (above) reduces Smart Glass Electricity (in overlap) by an additional</t>
  </si>
  <si>
    <t>NB: Commercial LED's (below) reduce Smart Glass Electricity impact (in overlap) by an additional:</t>
  </si>
  <si>
    <t>Lighting</t>
  </si>
  <si>
    <t>Note that (as shown below in Lighting Row) the lighting energy impact is reduced by:</t>
  </si>
  <si>
    <t>Electricity Efficiency Factor</t>
  </si>
  <si>
    <t>NB: (shown above in Space Heating) the Heating energy is reduced by:</t>
  </si>
  <si>
    <t>To run this model for Lighting, we calculate only the energy saved from light portion. The reverse is done above for space heating/cooling, and result is combined in both locations.</t>
  </si>
  <si>
    <t>To run this model for space heating/cooling, we calculate only the energy saved from space heating/cooling portion. The reverse is done below for lighting, and result is combined in both locations.</t>
  </si>
  <si>
    <t>(Post-Integration calculation: take each end use and adjust its efficiency by the appropriate amount.</t>
  </si>
  <si>
    <r>
      <t>BAS is assumed to interact with only other previous solutions that are modeled on Commercial buildings:</t>
    </r>
    <r>
      <rPr>
        <b/>
        <sz val="11"/>
        <color rgb="FF000000"/>
        <rFont val="Arial"/>
        <family val="2"/>
      </rPr>
      <t xml:space="preserve"> Cool Roof, Green Roof, HPS Glass and Smart Glass</t>
    </r>
    <r>
      <rPr>
        <sz val="11"/>
        <color rgb="FF000000"/>
        <rFont val="Arial"/>
        <family val="2"/>
      </rPr>
      <t xml:space="preserve"> (for Space Heating) and</t>
    </r>
    <r>
      <rPr>
        <b/>
        <sz val="11"/>
        <color rgb="FF000000"/>
        <rFont val="Arial"/>
        <family val="2"/>
      </rPr>
      <t xml:space="preserve"> LED, Smart Glass</t>
    </r>
    <r>
      <rPr>
        <sz val="11"/>
        <color rgb="FF000000"/>
        <rFont val="Arial"/>
        <family val="2"/>
      </rPr>
      <t xml:space="preserve"> (Lighting)</t>
    </r>
    <r>
      <rPr>
        <b/>
        <sz val="11"/>
        <color rgb="FF000000"/>
        <rFont val="Arial"/>
        <family val="2"/>
      </rPr>
      <t>.</t>
    </r>
    <r>
      <rPr>
        <sz val="11"/>
        <color rgb="FF000000"/>
        <rFont val="Arial"/>
        <family val="2"/>
      </rPr>
      <t xml:space="preserve"> The adoptions of these solutions are converted to Commercial floor area and in any single year, each is assumed to overlap with BAS in accordance with its adoption (assumed uniform and independent). The adoption overlap is the maximum overlap calculated from any one of those solutions in each year.</t>
    </r>
  </si>
  <si>
    <r>
      <t xml:space="preserve">Commercial LED and Smart Glass </t>
    </r>
    <r>
      <rPr>
        <b/>
        <sz val="10"/>
        <color rgb="FFFF0000"/>
        <rFont val="Arial"/>
        <family val="2"/>
      </rPr>
      <t xml:space="preserve">Reduce BAS Electricity Impact </t>
    </r>
    <r>
      <rPr>
        <b/>
        <sz val="10"/>
        <rFont val="Arial"/>
        <family val="2"/>
      </rPr>
      <t>in Overlapping Areas by:</t>
    </r>
  </si>
  <si>
    <t>Commercial Floor Area, million m2</t>
  </si>
  <si>
    <t>Residential Floor Area, million m2</t>
  </si>
  <si>
    <r>
      <t xml:space="preserve">Average % Change  in </t>
    </r>
    <r>
      <rPr>
        <b/>
        <sz val="10"/>
        <color rgb="FFFF0000"/>
        <rFont val="Arial"/>
        <family val="2"/>
      </rPr>
      <t>Heating</t>
    </r>
    <r>
      <rPr>
        <b/>
        <sz val="10"/>
        <rFont val="Arial"/>
        <family val="2"/>
      </rPr>
      <t xml:space="preserve"> </t>
    </r>
    <r>
      <rPr>
        <b/>
        <sz val="10"/>
        <color rgb="FFFF0000"/>
        <rFont val="Arial"/>
        <family val="2"/>
      </rPr>
      <t>Electricity Efficiency</t>
    </r>
  </si>
  <si>
    <r>
      <t xml:space="preserve">Average % reduction in </t>
    </r>
    <r>
      <rPr>
        <b/>
        <sz val="10"/>
        <color rgb="FFFF0000"/>
        <rFont val="Arial"/>
        <family val="2"/>
      </rPr>
      <t>Lighting electrical Efficiency</t>
    </r>
    <r>
      <rPr>
        <b/>
        <sz val="10"/>
        <rFont val="Arial"/>
        <family val="2"/>
      </rPr>
      <t xml:space="preserve"> post-Smart Glass</t>
    </r>
  </si>
  <si>
    <t>Benchmark - ALL Lighting Energy- Commercial + Residential</t>
  </si>
  <si>
    <r>
      <t xml:space="preserve">Space Heating and Cooling Results </t>
    </r>
    <r>
      <rPr>
        <b/>
        <sz val="14"/>
        <color rgb="FFFF0000"/>
        <rFont val="Arial"/>
        <family val="2"/>
      </rPr>
      <t>(Note that BAS and Smart Glass results include Lighting)</t>
    </r>
  </si>
  <si>
    <r>
      <t xml:space="preserve">LIGHTING Results - </t>
    </r>
    <r>
      <rPr>
        <b/>
        <sz val="14"/>
        <color rgb="FFFF0000"/>
        <rFont val="Arial"/>
        <family val="2"/>
      </rPr>
      <t>(Note that BAS and Smart Glass Results include Space Heating and Cooling)</t>
    </r>
  </si>
  <si>
    <t>COMMERCIAL LIGHTING Demand</t>
  </si>
  <si>
    <r>
      <t xml:space="preserve">Lighting  </t>
    </r>
    <r>
      <rPr>
        <b/>
        <sz val="10"/>
        <color rgb="FFFF0000"/>
        <rFont val="Arial"/>
        <family val="2"/>
      </rPr>
      <t>FINAL</t>
    </r>
    <r>
      <rPr>
        <b/>
        <sz val="10"/>
        <rFont val="Arial"/>
        <family val="2"/>
      </rPr>
      <t xml:space="preserve"> Energy Reduction after Commercial LED, Smart Glass, and BAS</t>
    </r>
  </si>
  <si>
    <r>
      <rPr>
        <b/>
        <sz val="10"/>
        <color rgb="FFFF0000"/>
        <rFont val="Arial"/>
        <family val="2"/>
      </rPr>
      <t>FINAL</t>
    </r>
    <r>
      <rPr>
        <b/>
        <sz val="10"/>
        <rFont val="Arial"/>
        <family val="2"/>
      </rPr>
      <t xml:space="preserve"> Energy Savings from both Solutions (Comm LED + Smart Glass) </t>
    </r>
  </si>
  <si>
    <r>
      <t>FINAL</t>
    </r>
    <r>
      <rPr>
        <b/>
        <sz val="10"/>
        <rFont val="Arial"/>
        <family val="2"/>
      </rPr>
      <t xml:space="preserve"> Energy Savings from both Solutions (Comm LED + Smart Glass) </t>
    </r>
  </si>
  <si>
    <r>
      <t xml:space="preserve">Lighting  </t>
    </r>
    <r>
      <rPr>
        <b/>
        <sz val="10"/>
        <color rgb="FFFF0000"/>
        <rFont val="Arial"/>
        <family val="2"/>
      </rPr>
      <t>USEFUL/ DELIVERED</t>
    </r>
    <r>
      <rPr>
        <b/>
        <sz val="10"/>
        <rFont val="Arial"/>
        <family val="2"/>
      </rPr>
      <t xml:space="preserve"> Light Demand </t>
    </r>
  </si>
  <si>
    <t>It's assumed that the Glass Solutions are only affected by Insulation not the Roof solutions. Each glass solution is, modeled by definition, on a different building, so no integration among Glass solutions is required in Space cooling and heating. Note though that if Insulation is modeled only on Residential buildings, then there would be no overlap with Smart Glass on Commercial Buildings.</t>
  </si>
  <si>
    <t>Electricity Consumption Inputs (TWh/ million m2)</t>
  </si>
  <si>
    <t>Conv. Electricity (set in S. Heating above)</t>
  </si>
  <si>
    <t>Solu.Electricity  (set in S. Heating above)</t>
  </si>
  <si>
    <r>
      <t xml:space="preserve">Water Heating  </t>
    </r>
    <r>
      <rPr>
        <b/>
        <sz val="10"/>
        <color rgb="FFFF0000"/>
        <rFont val="Arial"/>
        <family val="2"/>
      </rPr>
      <t>FINAL</t>
    </r>
    <r>
      <rPr>
        <b/>
        <sz val="10"/>
        <rFont val="Arial"/>
        <family val="2"/>
      </rPr>
      <t xml:space="preserve"> Energy Reduction after WaSH and SHW</t>
    </r>
  </si>
  <si>
    <t>SPACE HEATING/ COOLING</t>
  </si>
  <si>
    <t>COOKING Row 1 of 1</t>
  </si>
  <si>
    <r>
      <t>Insulation</t>
    </r>
    <r>
      <rPr>
        <b/>
        <sz val="10"/>
        <color rgb="FFFF0000"/>
        <rFont val="Arial"/>
        <family val="2"/>
      </rPr>
      <t xml:space="preserve"> Reduces Green Roofs Fuel Impact</t>
    </r>
    <r>
      <rPr>
        <b/>
        <sz val="10"/>
        <rFont val="Arial"/>
        <family val="2"/>
      </rPr>
      <t xml:space="preserve"> in Overlapping Area by</t>
    </r>
  </si>
  <si>
    <t>(Insulated buildings decrease the impact of Green Roof on reducing Fuel consumption)</t>
  </si>
  <si>
    <t>(Insulated buildings decrease the impact of Green Roof on reducing electricity consumption)</t>
  </si>
  <si>
    <r>
      <t xml:space="preserve">Insulation </t>
    </r>
    <r>
      <rPr>
        <b/>
        <sz val="10"/>
        <color rgb="FFFF0000"/>
        <rFont val="Arial"/>
        <family val="2"/>
      </rPr>
      <t>Reduces HPS Glass (Residential)  Electricity Impact</t>
    </r>
    <r>
      <rPr>
        <b/>
        <sz val="10"/>
        <rFont val="Arial"/>
        <family val="2"/>
      </rPr>
      <t xml:space="preserve"> In Overlapping Area by</t>
    </r>
  </si>
  <si>
    <r>
      <t xml:space="preserve">Insulation </t>
    </r>
    <r>
      <rPr>
        <b/>
        <sz val="10"/>
        <color rgb="FFFF0000"/>
        <rFont val="Arial"/>
        <family val="2"/>
      </rPr>
      <t xml:space="preserve">Reduces HPS Glass (Residential) Fuel Impact in Overlapping Area </t>
    </r>
    <r>
      <rPr>
        <b/>
        <sz val="10"/>
        <rFont val="Arial"/>
        <family val="2"/>
      </rPr>
      <t xml:space="preserve"> by</t>
    </r>
  </si>
  <si>
    <r>
      <t xml:space="preserve">Insulation </t>
    </r>
    <r>
      <rPr>
        <b/>
        <sz val="10"/>
        <color rgb="FFFF0000"/>
        <rFont val="Arial"/>
        <family val="2"/>
      </rPr>
      <t>Reduces HPS Glass (Commercial) Fuel Impact</t>
    </r>
    <r>
      <rPr>
        <b/>
        <sz val="10"/>
        <rFont val="Arial"/>
        <family val="2"/>
      </rPr>
      <t xml:space="preserve"> In Overlapping Areas by</t>
    </r>
  </si>
  <si>
    <r>
      <t xml:space="preserve">Insulation </t>
    </r>
    <r>
      <rPr>
        <b/>
        <sz val="10"/>
        <color rgb="FFFF0000"/>
        <rFont val="Arial"/>
        <family val="2"/>
      </rPr>
      <t>Reduces HPS Glass (Commercial) Fuel Impact</t>
    </r>
    <r>
      <rPr>
        <b/>
        <sz val="10"/>
        <rFont val="Arial"/>
        <family val="2"/>
      </rPr>
      <t xml:space="preserve"> in Overlapping Areas by</t>
    </r>
  </si>
  <si>
    <t>Commercial and Residential floor, roof areas, and household count have been individually calculated globally</t>
  </si>
  <si>
    <t>Space heating, space cooling, water heating, lighting, and cooking energy demand were separately calculated</t>
  </si>
  <si>
    <t>OECD90 Commercial Market - Smart Glass only</t>
  </si>
  <si>
    <t>All Other Residential Markets - High Performance Static Residential Only</t>
  </si>
  <si>
    <t>All Other Commercial Markets - High Performance Static Commercial Only</t>
  </si>
  <si>
    <t>Adoption of district heating systems using renewable heat sources</t>
  </si>
  <si>
    <t>Replacement of fuel and resistance heaters with heat pumps with high COP</t>
  </si>
  <si>
    <t>Total Roof Area was split for Cool and Green Roofs according to climate-appropriate and infrastructure-appropriate area</t>
  </si>
  <si>
    <t>Replacement of single paned glass with low-e, double-paned, or other higher performance windows in buildings</t>
  </si>
  <si>
    <t>Adoption of climate-appropriate insulation to achieve passive house in residential buildings</t>
  </si>
  <si>
    <t>Replacement of high performance static glass with smart glass in commercial OECD90 buildings</t>
  </si>
  <si>
    <t>Use of internet-enabled smart thermostats in residential buildings</t>
  </si>
  <si>
    <t>LED Lighting</t>
  </si>
  <si>
    <t>Replacement of less efficient lighting system with LEDs (only commercial buildingsi integrated here)</t>
  </si>
  <si>
    <t>Replacement of traditional firewood/charcoal stoves with waste-fed biogas stoves</t>
  </si>
  <si>
    <t>PRIORITIZATION &amp; RESIDENTIAL/COMMERCIAL SPLIT:</t>
  </si>
  <si>
    <t>Cool Roofs and Green Roofs were modeled separately but may be presented collectively as "Green Roofs".</t>
  </si>
  <si>
    <t>Solar Water and Water Saving - Home may  not be presented as part of "Buildings/Cities" but are integrated as such.</t>
  </si>
  <si>
    <t>Solution Adoption Projections</t>
  </si>
  <si>
    <t>This is the Integration Model for Project Drawdown's Buildings Modeling which has data on all major Energy End Uses: Space Heating, Space Cooling, Water Heating, Lighting, and Cooking. Specifically, it has 1) Static copies of the summary/output sheets from the Buildings Integrated TAM model for each of these end uses and other markets, 2) A Static copy of the conversions sheet (Advanced Controls) of the Buildings Integrated TAM model, 3) Projections of Project Drawdown's scenarios for each Building solution along with the adjusted inputs and documented integration process.</t>
  </si>
  <si>
    <t>Assumptions and Overview</t>
  </si>
  <si>
    <t>Estimates of Global End Use Markets</t>
  </si>
  <si>
    <t>Floor Area</t>
  </si>
  <si>
    <t>Water Heating</t>
  </si>
  <si>
    <t>Roof Area</t>
  </si>
  <si>
    <t>Households</t>
  </si>
  <si>
    <t>Integration Inputs and Outputs for PDS1 (Plausible Scenario)</t>
  </si>
  <si>
    <t>Integration Inputs and Outputs for PDS2 (Drawdown Scenario)</t>
  </si>
  <si>
    <t>Integration Inputs and Outputs for PDS3 (Optimum Scenario)</t>
  </si>
  <si>
    <t>Jump Back to Table of Contents Sheet</t>
  </si>
  <si>
    <t>Building markets for glass/window solutions were split:</t>
  </si>
  <si>
    <r>
      <t xml:space="preserve">Total </t>
    </r>
    <r>
      <rPr>
        <b/>
        <sz val="10"/>
        <color rgb="FFFF0000"/>
        <rFont val="Arial"/>
        <family val="2"/>
      </rPr>
      <t>FINAL</t>
    </r>
    <r>
      <rPr>
        <b/>
        <sz val="10"/>
        <rFont val="Arial"/>
        <family val="2"/>
      </rPr>
      <t xml:space="preserve"> Energy Saved</t>
    </r>
  </si>
  <si>
    <r>
      <t xml:space="preserve">Space Heating </t>
    </r>
    <r>
      <rPr>
        <b/>
        <sz val="10"/>
        <color rgb="FFFF0000"/>
        <rFont val="Arial"/>
        <family val="2"/>
      </rPr>
      <t>FINAL</t>
    </r>
    <r>
      <rPr>
        <b/>
        <sz val="10"/>
        <rFont val="Arial"/>
        <family val="2"/>
      </rPr>
      <t xml:space="preserve"> energy Saved (Assumed that all fuel is for Space heating only)</t>
    </r>
  </si>
  <si>
    <r>
      <t xml:space="preserve">Space Cooling </t>
    </r>
    <r>
      <rPr>
        <b/>
        <sz val="10"/>
        <color rgb="FFFF0000"/>
        <rFont val="Arial"/>
        <family val="2"/>
      </rPr>
      <t>FINAL</t>
    </r>
    <r>
      <rPr>
        <b/>
        <sz val="10"/>
        <rFont val="Arial"/>
        <family val="2"/>
      </rPr>
      <t xml:space="preserve"> energy Saved (Assumed that all electricity is for space cooling only)</t>
    </r>
  </si>
  <si>
    <t>NOTES ON MARKET SEGMENTATION:</t>
  </si>
  <si>
    <t>Conversions</t>
  </si>
  <si>
    <t>It's assumed that the Glass Solutions are only affected by Insulation not the Roof solutions (but Insulation is modeled only on Residential floor area). Each glass solution is, modeled by definition, on a different building, so no integration among Glass solutions is required.</t>
  </si>
  <si>
    <t>PDS1</t>
  </si>
  <si>
    <t>ELECTRICITY DEMAND DECREASE FROM EACH SOLUTION</t>
  </si>
  <si>
    <t>The Changes in Grid Electricity Demand are copied here from the PDS sheets for easy integration with the grid technologies. They are all converted to REDUCTIONS in TWh.</t>
  </si>
  <si>
    <t>ALL SOLUTIONS</t>
  </si>
  <si>
    <t>Adoption of  residential LED</t>
  </si>
  <si>
    <t>Residential LED (Excludes Commercial LED)</t>
  </si>
  <si>
    <t>Electricity Saved for Residential Lighting from LED Usage</t>
  </si>
  <si>
    <t>LED's replace more inefficient lighting, (assumed to be florescent (LFL, CFL) in commercial buildings). As LED's are assumed to be the highest priority in the Commercial lighting sequence, there are no integration adjustments to its results.</t>
  </si>
  <si>
    <t>LED's replace more inefficient lighting, (mainly CFL, Halogen and Incandescent in households). As residential LED's have no other modeled residential lighting technology in competition, it's not integrated with other solutions, but it's kept here for full documentation of impact.</t>
  </si>
  <si>
    <t>LED Lighting - Residential</t>
  </si>
  <si>
    <t>(Not Integrated)</t>
  </si>
  <si>
    <t>TOTAL:</t>
  </si>
  <si>
    <t>PDS2</t>
  </si>
  <si>
    <t>PDS3</t>
  </si>
  <si>
    <t>Jump:</t>
  </si>
  <si>
    <t>Grid Demand Reduction Estimates</t>
  </si>
  <si>
    <t>Electricity End Use Shares for Weighting Efficiency Adjustments (IEA (2017) ETP Data)</t>
  </si>
  <si>
    <t>Solutions were classified according to the main building energy that was affected, and this was grouped into energy for space heating/cooling, energy for lighting, energy for water heating, and energy for cooking. Each of these was integrated separately in sequence.</t>
  </si>
  <si>
    <t>The chain proceeds sequentially along a prioritized list of relevant solutions, and at each solution, the inputs are adjusted to represent the impact of previous solutions.</t>
  </si>
  <si>
    <t>In some models, this resulted in a reduction in the efficiency factor of the solution (as a result of the previous solutions' effects).</t>
  </si>
  <si>
    <t>Insulation reduces electricity-based heating and cooling</t>
  </si>
  <si>
    <t>High Performance Glass reduces electricity-based heating and cooling</t>
  </si>
  <si>
    <t>Note:</t>
  </si>
  <si>
    <t>SHW reduces electricity-based water heating.</t>
  </si>
  <si>
    <t>WaSH reduces electricity-based water heating since less hot water is wasted</t>
  </si>
  <si>
    <t>Renewable District Heating reduces electricity-based heating</t>
  </si>
  <si>
    <t>LED reduces electricity for lighting</t>
  </si>
  <si>
    <t>Smart Thermostat reduces electricity-based heating and cooling</t>
  </si>
  <si>
    <t>Heat Pump reduces resistance electricity heating</t>
  </si>
  <si>
    <t>Smart Glass reduces electricity-based heating and cooling, and lighting</t>
  </si>
  <si>
    <r>
      <t xml:space="preserve">This sheet integrates the results across the building sector in four "Integration Sequence Chains": a. Space Heating and Cooling, b. (Commercial) Lighting, c. (Residential) Water Heating, and d. Cooking Energy. All solutions of each chain are prioritized and in that priority order, the contribution of each solution to energy requirements is estimated. Note that based on the characteristics of the solutions or of the modeling of the solutions, their interaction is restricted. The general nature of integration is for the efficiency impacts of a particular solution to be adjusted to account for (as best possible) the upstream impacts of previous solutions, but only for the estimated overlap in adoption (whether in area terms or otherwise). After integration/adjustment, the updated efficiency inputs are entred into the solution model files and the model is rerun. Those new outputs are called "Post-Integration" results and are copied to this file in the appropriate scenario sheet. In the case of Smart Glass and Building Automation Systems (BAS), the efficiencies are adjusted for two different "Integration Sequence Chains" according to the energy end use shares.   
</t>
    </r>
    <r>
      <rPr>
        <i/>
        <sz val="14"/>
        <rFont val="Arial"/>
        <family val="2"/>
      </rPr>
      <t>Note that PDS 1, PDS 2 and PDS 3 sheets are identical in structure, only inputs differ.</t>
    </r>
  </si>
  <si>
    <r>
      <t xml:space="preserve">This sheet integrates the results across the building sector in four "Integration Sequence Chains": a. Space Heating and Cooling, b. (Commercial) Lighting, c. (Residential) Water Heating, and d. Cooking Energy. All solutions of each chain are prioritized and in that priority order, the contribution of each solution to energy requirements is estimated. Note that based on the characteristics of the solutions or of the modeling of the solutions, their interaction is restricted. The general nature of integration is for the efficiency impacts of a particular solution to be adjusted to account for (as best possible) the upstream impacts of previous solutions, but only for the estimated overlap in adoption (whether in area terms or otherwise). After integration/adjustment, the updated efficiency inputs are entered into the solution model files and the model is rerun. Those new outputs are called "Post-Integration" results and are copied to this file in the appropriate scenario sheet. In the case of Smart Glass and Building Automation Systems (BAS), the efficiencies are adjusted for two different "Integration Sequence Chains" according to the energy end use shares.   
</t>
    </r>
    <r>
      <rPr>
        <i/>
        <sz val="14"/>
        <color rgb="FF000000"/>
        <rFont val="Arial"/>
        <family val="2"/>
      </rPr>
      <t>Note that PDS 1, PDS 2 and PDS 3 sheets are identical in structure, only inputs differ.</t>
    </r>
  </si>
  <si>
    <t>BAS reduces electricity-based heating, cooling, lighting, and perhaps appliance use</t>
  </si>
  <si>
    <t>Commercial Space Heating + Cooling</t>
  </si>
  <si>
    <t>Comm S. Heating + Cooling (Set Above)</t>
  </si>
  <si>
    <t>Comm S. Heating + Cooling (Set in BAS Above)</t>
  </si>
  <si>
    <t>Commercial Space Heating + Cooling (set in BAS at right)</t>
  </si>
  <si>
    <t>Commercial Lighting (set below)</t>
  </si>
  <si>
    <t>Commercial Lighting</t>
  </si>
  <si>
    <t>Comm Lighting (Set in BAS at right)</t>
  </si>
  <si>
    <t>Comm Lighting (set in BAS below)</t>
  </si>
  <si>
    <t>Cool Roofs reduces electricity-based cooling</t>
  </si>
  <si>
    <t>Green Roofs reduces electricity-based cooling</t>
  </si>
  <si>
    <t>EMISSIONS DECREASE</t>
  </si>
  <si>
    <t>TOTAL (GT CO2e):</t>
  </si>
  <si>
    <t>MMT</t>
  </si>
  <si>
    <t>Annual Emissions Reduction (PDS vs REF)</t>
  </si>
  <si>
    <t>MMT CO2e</t>
  </si>
  <si>
    <t>Total Emissions Reduction (2020-2050) - Plausible Scenario</t>
  </si>
  <si>
    <t>Total Emissions Reduction (2020-2050) - Drawdown Scenario</t>
  </si>
  <si>
    <t>Total Emissions Reduction (2020-2050) - Optimum Scenario</t>
  </si>
  <si>
    <t>High Performance  Glass-Residential</t>
  </si>
  <si>
    <t>High Performance Glass- Commercial</t>
  </si>
  <si>
    <t>Building Automation (Commercial)</t>
  </si>
  <si>
    <t>Smart Glass (Commercial)</t>
  </si>
  <si>
    <t>Insulation (Residential)</t>
  </si>
  <si>
    <t>Smart Thermostats (Residential)</t>
  </si>
  <si>
    <t>Commercial LED</t>
  </si>
  <si>
    <t>Residential LED</t>
  </si>
  <si>
    <t>Emissions Results</t>
  </si>
  <si>
    <t>Replacement of traditional firewood/charcoal stoves with LPG or improved wood stoves</t>
  </si>
  <si>
    <t xml:space="preserve"> Small Biogas examines the potential for replacement of Firewood and Charcoal cooking with biogas produced from reactors filled with animal and crop waste. This waste is the key limit to adoption. Note that Cooking adoptions were already integrated (TAM-limited) in the solution models.</t>
  </si>
  <si>
    <t xml:space="preserve"> Clean Cookstoves examines the possibility of replacing firewood and charcoal cooking with various types of cleaner stoves including Solar, LPG, and better wood stoves, but excluding Small Biogas (previous solution). Note that Cooking adoptions were already integrated (TAM-limited) in the solution models.</t>
  </si>
  <si>
    <t>Dynamic Glass</t>
  </si>
  <si>
    <t>High Performance  - Residential</t>
  </si>
  <si>
    <t>High Performance  - Commercial</t>
  </si>
  <si>
    <t>Biogas for Cooking</t>
  </si>
  <si>
    <t>HE Heat Pumps</t>
  </si>
  <si>
    <t>Solar Hot Water</t>
  </si>
  <si>
    <t>High Performance Glass-Residential Model</t>
  </si>
  <si>
    <t>High Performance Glass- Commercial Model</t>
  </si>
  <si>
    <t>Dynamic Glass (Commercial Only)</t>
  </si>
  <si>
    <t>High Efficiency Heat Pumps</t>
  </si>
  <si>
    <t>High Performance Glass</t>
  </si>
  <si>
    <t>High Perf. Glass</t>
  </si>
  <si>
    <t>Adoption of Solar Hot Water</t>
  </si>
  <si>
    <t>The Financial Impacts and Adoptions are copied here from all models for  Easy summary.</t>
  </si>
  <si>
    <t>Back to Table of Contents</t>
  </si>
  <si>
    <t>Preliminary Financial Results (in billions US$2014)</t>
  </si>
  <si>
    <t>Adoption Results</t>
  </si>
  <si>
    <t>Cumulative First Cost (Install/Implementation + Replacement)</t>
  </si>
  <si>
    <t>Marginal First Cost (Install/Implementation + Replacement)</t>
  </si>
  <si>
    <t>Net Operating Savings 2020-2050</t>
  </si>
  <si>
    <t>Lifetime Savings</t>
  </si>
  <si>
    <t>Lifetime Savings NPV</t>
  </si>
  <si>
    <t>Global Units of Measure Installed by 2050</t>
  </si>
  <si>
    <t>Implementation Unit</t>
  </si>
  <si>
    <t>Functional Unit Adoption by 2050 (e.g., Twh)</t>
  </si>
  <si>
    <t>% Adoption in 2050</t>
  </si>
  <si>
    <t>Residential and Commercial roof area,  m2</t>
  </si>
  <si>
    <t>million m2 commercial floor space</t>
  </si>
  <si>
    <t>Million Households</t>
  </si>
  <si>
    <t xml:space="preserve">Million Households </t>
  </si>
  <si>
    <t>Installation Units</t>
  </si>
  <si>
    <t>TWh (th) Delivered Energy</t>
  </si>
  <si>
    <t>TW</t>
  </si>
  <si>
    <t>Petalumen (Plm)</t>
  </si>
  <si>
    <t>Petalumen hours (Plmh)</t>
  </si>
  <si>
    <t>Petalumens (Plm)</t>
  </si>
  <si>
    <t>Cookstove Unit</t>
  </si>
  <si>
    <t>Million Fixtures</t>
  </si>
  <si>
    <t>Giga-Liter Water</t>
  </si>
  <si>
    <t>TWh(th)</t>
  </si>
  <si>
    <t>LAST UPDATE:</t>
  </si>
  <si>
    <t>Financial and Adoptions Results</t>
  </si>
  <si>
    <t>Costs in Red</t>
  </si>
  <si>
    <t>Savings in Blue</t>
  </si>
  <si>
    <t>Adoption in Green</t>
  </si>
  <si>
    <t>ENV</t>
  </si>
  <si>
    <t>SYS</t>
  </si>
  <si>
    <t>APP-HC</t>
  </si>
  <si>
    <t>APP-L</t>
  </si>
  <si>
    <t>APP-C</t>
  </si>
  <si>
    <t>APP-W</t>
  </si>
  <si>
    <t>Cluster results</t>
  </si>
  <si>
    <t>CLUSTER:</t>
  </si>
  <si>
    <t>Book has 200</t>
  </si>
  <si>
    <t>Book had 2600</t>
  </si>
  <si>
    <t>Book has 100</t>
  </si>
  <si>
    <t>NEW Net Cost</t>
  </si>
  <si>
    <t>Change - Billions</t>
  </si>
  <si>
    <t>Change - Percent</t>
  </si>
  <si>
    <t>Dynamic Glass (Commercial)</t>
  </si>
  <si>
    <t>Cooking Biogas</t>
  </si>
  <si>
    <t>Low Flow Fixtures</t>
  </si>
  <si>
    <t>Dec Code</t>
  </si>
  <si>
    <t>Language</t>
  </si>
  <si>
    <t>Location (or type)</t>
  </si>
  <si>
    <t>Combined</t>
  </si>
  <si>
    <t>Language ID</t>
  </si>
  <si>
    <t>Language tag</t>
  </si>
  <si>
    <t>Supported version</t>
  </si>
  <si>
    <t>From:</t>
  </si>
  <si>
    <t>https://msdn.microsoft.com/en-us/library/cc233982.aspx</t>
  </si>
  <si>
    <t>Afar</t>
  </si>
  <si>
    <t>0x1000</t>
  </si>
  <si>
    <t>aa</t>
  </si>
  <si>
    <t>Release 9</t>
  </si>
  <si>
    <t>Djibouti</t>
  </si>
  <si>
    <t>aa-DJ</t>
  </si>
  <si>
    <t>Eritrea</t>
  </si>
  <si>
    <t>aa-ER</t>
  </si>
  <si>
    <t>Ethiopia</t>
  </si>
  <si>
    <t>aa-ET</t>
  </si>
  <si>
    <t>Afrikaans</t>
  </si>
  <si>
    <t>0x0036</t>
  </si>
  <si>
    <t>af</t>
  </si>
  <si>
    <t>Release 7</t>
  </si>
  <si>
    <t>Namibia</t>
  </si>
  <si>
    <t>af-NA</t>
  </si>
  <si>
    <t>South Africa</t>
  </si>
  <si>
    <t>0x0436</t>
  </si>
  <si>
    <t>af-ZA</t>
  </si>
  <si>
    <t>Release B</t>
  </si>
  <si>
    <t>Aghem</t>
  </si>
  <si>
    <t>agq</t>
  </si>
  <si>
    <t>Cameroon</t>
  </si>
  <si>
    <t>agq-CM</t>
  </si>
  <si>
    <t>Akan</t>
  </si>
  <si>
    <t>ak</t>
  </si>
  <si>
    <t>Ghana</t>
  </si>
  <si>
    <t>ak-GH</t>
  </si>
  <si>
    <t>Albanian</t>
  </si>
  <si>
    <t>0x001c</t>
  </si>
  <si>
    <t>sq</t>
  </si>
  <si>
    <t>Albania</t>
  </si>
  <si>
    <t>0x041c</t>
  </si>
  <si>
    <t>sq-AL</t>
  </si>
  <si>
    <t>Macedonia, FYRO</t>
  </si>
  <si>
    <t>sq-MK</t>
  </si>
  <si>
    <t>Alsatian</t>
  </si>
  <si>
    <t>0x0084</t>
  </si>
  <si>
    <t>gsw</t>
  </si>
  <si>
    <t>France</t>
  </si>
  <si>
    <t>0x0484</t>
  </si>
  <si>
    <t>gsw-FR</t>
  </si>
  <si>
    <t>Release V</t>
  </si>
  <si>
    <t>Liechtenstein</t>
  </si>
  <si>
    <t>gsw-LI</t>
  </si>
  <si>
    <t>Switzerland</t>
  </si>
  <si>
    <t>gsw-CH</t>
  </si>
  <si>
    <t>Amharic</t>
  </si>
  <si>
    <t>0x005e</t>
  </si>
  <si>
    <t>am</t>
  </si>
  <si>
    <t>0x045e</t>
  </si>
  <si>
    <t>am-ET</t>
  </si>
  <si>
    <t>Arabic</t>
  </si>
  <si>
    <t>0x0001</t>
  </si>
  <si>
    <t>ar</t>
  </si>
  <si>
    <t>Algeria</t>
  </si>
  <si>
    <t>0x1401</t>
  </si>
  <si>
    <t>ar-DZ</t>
  </si>
  <si>
    <t>Bahrain</t>
  </si>
  <si>
    <t>0x3c01</t>
  </si>
  <si>
    <t>ar-BH</t>
  </si>
  <si>
    <t>Chad</t>
  </si>
  <si>
    <t>ar-TD</t>
  </si>
  <si>
    <t>Comoros</t>
  </si>
  <si>
    <t>ar-KM</t>
  </si>
  <si>
    <t>ar-DJ</t>
  </si>
  <si>
    <t>Egypt</t>
  </si>
  <si>
    <t>0x0c01</t>
  </si>
  <si>
    <t>ar-EG</t>
  </si>
  <si>
    <t>ar-ER</t>
  </si>
  <si>
    <t>Iraq</t>
  </si>
  <si>
    <t>0x0801</t>
  </si>
  <si>
    <t>ar-IQ</t>
  </si>
  <si>
    <t>Israel</t>
  </si>
  <si>
    <t>ar-IL</t>
  </si>
  <si>
    <t>Jordan</t>
  </si>
  <si>
    <t>0x2c01</t>
  </si>
  <si>
    <t>ar-JO</t>
  </si>
  <si>
    <t>Kuwait</t>
  </si>
  <si>
    <t>0x3401</t>
  </si>
  <si>
    <t>ar-KW</t>
  </si>
  <si>
    <t>Lebanon</t>
  </si>
  <si>
    <t>0x3001</t>
  </si>
  <si>
    <t>ar-LB</t>
  </si>
  <si>
    <t>Libya</t>
  </si>
  <si>
    <t>0x1001</t>
  </si>
  <si>
    <t>ar-LY</t>
  </si>
  <si>
    <t>Mauritania</t>
  </si>
  <si>
    <t>ar-MR</t>
  </si>
  <si>
    <t>Morocco</t>
  </si>
  <si>
    <t>0x1801</t>
  </si>
  <si>
    <t>ar-MA</t>
  </si>
  <si>
    <t>Oman</t>
  </si>
  <si>
    <t>0x2001</t>
  </si>
  <si>
    <t>ar-OM</t>
  </si>
  <si>
    <t>Palestinian Authority</t>
  </si>
  <si>
    <t>ar-PS</t>
  </si>
  <si>
    <t>Qatar</t>
  </si>
  <si>
    <t>0x4001</t>
  </si>
  <si>
    <t>ar-QA</t>
  </si>
  <si>
    <t>Saudi Arabia</t>
  </si>
  <si>
    <t>0x0401</t>
  </si>
  <si>
    <t>ar-SA</t>
  </si>
  <si>
    <t>Somalia</t>
  </si>
  <si>
    <t>ar-SO</t>
  </si>
  <si>
    <t>South Sudan</t>
  </si>
  <si>
    <t>ar-SS</t>
  </si>
  <si>
    <t>Sudan</t>
  </si>
  <si>
    <t>ar-SD</t>
  </si>
  <si>
    <t>Syria</t>
  </si>
  <si>
    <t>0x2801</t>
  </si>
  <si>
    <t>ar-SY</t>
  </si>
  <si>
    <t>Tunisia</t>
  </si>
  <si>
    <t>0x1c01</t>
  </si>
  <si>
    <t>ar-TN</t>
  </si>
  <si>
    <t>U.A.E.</t>
  </si>
  <si>
    <t>0x3801</t>
  </si>
  <si>
    <t>ar-AE</t>
  </si>
  <si>
    <t>World</t>
  </si>
  <si>
    <t>ar-001</t>
  </si>
  <si>
    <t>Yemen</t>
  </si>
  <si>
    <t>0x2401</t>
  </si>
  <si>
    <t>ar-YE</t>
  </si>
  <si>
    <t>Armenian</t>
  </si>
  <si>
    <t>0x002b</t>
  </si>
  <si>
    <t>hy</t>
  </si>
  <si>
    <t>Armenia</t>
  </si>
  <si>
    <t>0x042b</t>
  </si>
  <si>
    <t>hy-AM</t>
  </si>
  <si>
    <t>Release C</t>
  </si>
  <si>
    <t>Assamese</t>
  </si>
  <si>
    <t>0x004d</t>
  </si>
  <si>
    <t>as</t>
  </si>
  <si>
    <t>0x044d</t>
  </si>
  <si>
    <t>as-IN</t>
  </si>
  <si>
    <t>Asturian</t>
  </si>
  <si>
    <t>ast</t>
  </si>
  <si>
    <t>Spain</t>
  </si>
  <si>
    <t>ast-ES</t>
  </si>
  <si>
    <t>Asu</t>
  </si>
  <si>
    <t>asa</t>
  </si>
  <si>
    <t>Tanzania</t>
  </si>
  <si>
    <t>asa-TZ</t>
  </si>
  <si>
    <t>Azerbaijani (Cyrillic)</t>
  </si>
  <si>
    <t>0x742c</t>
  </si>
  <si>
    <t>az-Cyrl</t>
  </si>
  <si>
    <t>Windows 7</t>
  </si>
  <si>
    <t>Azerbaijan</t>
  </si>
  <si>
    <t>0x082c</t>
  </si>
  <si>
    <t>az-Cyrl-AZ</t>
  </si>
  <si>
    <t>Azerbaijani (Latin)</t>
  </si>
  <si>
    <t>0x002c</t>
  </si>
  <si>
    <t>az</t>
  </si>
  <si>
    <t>0x782c</t>
  </si>
  <si>
    <t>az-Latn</t>
  </si>
  <si>
    <t>0x042c</t>
  </si>
  <si>
    <t>az-Latn-AZ</t>
  </si>
  <si>
    <t>Bafia</t>
  </si>
  <si>
    <t>ksf</t>
  </si>
  <si>
    <t>ksf-CM</t>
  </si>
  <si>
    <t>Bamanankan</t>
  </si>
  <si>
    <t>bm</t>
  </si>
  <si>
    <t>Bamanankan (Latin)</t>
  </si>
  <si>
    <t>Mali</t>
  </si>
  <si>
    <t>bm-Latn-ML</t>
  </si>
  <si>
    <t>Bangla</t>
  </si>
  <si>
    <t>0x0045</t>
  </si>
  <si>
    <t>bn</t>
  </si>
  <si>
    <t>Bangladesh</t>
  </si>
  <si>
    <t>0x0845</t>
  </si>
  <si>
    <t>bn-BD</t>
  </si>
  <si>
    <t>0x0445</t>
  </si>
  <si>
    <t>bn-IN</t>
  </si>
  <si>
    <t>Release E1</t>
  </si>
  <si>
    <t>Basaa</t>
  </si>
  <si>
    <t>bas</t>
  </si>
  <si>
    <t>bas-CM</t>
  </si>
  <si>
    <t>Bashkir</t>
  </si>
  <si>
    <t>0x006d</t>
  </si>
  <si>
    <t>ba</t>
  </si>
  <si>
    <t>Russia</t>
  </si>
  <si>
    <t>0x046d</t>
  </si>
  <si>
    <t>ba-RU</t>
  </si>
  <si>
    <t>Basque</t>
  </si>
  <si>
    <t>0x002d</t>
  </si>
  <si>
    <t>eu</t>
  </si>
  <si>
    <t>0x042d</t>
  </si>
  <si>
    <t>eu-ES</t>
  </si>
  <si>
    <t>Belarusian</t>
  </si>
  <si>
    <t>0x0023</t>
  </si>
  <si>
    <t>be</t>
  </si>
  <si>
    <t>Belarus</t>
  </si>
  <si>
    <t>0x0423</t>
  </si>
  <si>
    <t>be-BY</t>
  </si>
  <si>
    <t>Bemba</t>
  </si>
  <si>
    <t>bem</t>
  </si>
  <si>
    <t>Zambia</t>
  </si>
  <si>
    <t>bem-ZM</t>
  </si>
  <si>
    <t>Bena</t>
  </si>
  <si>
    <t>bez</t>
  </si>
  <si>
    <t>bez-TZ</t>
  </si>
  <si>
    <t>Blin</t>
  </si>
  <si>
    <t>byn</t>
  </si>
  <si>
    <t>byn-ER</t>
  </si>
  <si>
    <t>Bodo</t>
  </si>
  <si>
    <t>brx</t>
  </si>
  <si>
    <t>brx-IN</t>
  </si>
  <si>
    <t>Bosnian (Cyrillic)</t>
  </si>
  <si>
    <t>0x641a</t>
  </si>
  <si>
    <t>bs-Cyrl</t>
  </si>
  <si>
    <t>Bosnia and Herzegovina</t>
  </si>
  <si>
    <t>0x201a</t>
  </si>
  <si>
    <t>bs-Cyrl-BA</t>
  </si>
  <si>
    <t>Bosnian (Latin)</t>
  </si>
  <si>
    <t>0x681a</t>
  </si>
  <si>
    <t>bs-Latn</t>
  </si>
  <si>
    <t>0x781a</t>
  </si>
  <si>
    <t>bs</t>
  </si>
  <si>
    <t>0x141a</t>
  </si>
  <si>
    <t>bs-Latn-BA</t>
  </si>
  <si>
    <t>Breton</t>
  </si>
  <si>
    <t>0x007e</t>
  </si>
  <si>
    <t>br</t>
  </si>
  <si>
    <t>0x047e</t>
  </si>
  <si>
    <t>br-FR</t>
  </si>
  <si>
    <t>Bulgarian</t>
  </si>
  <si>
    <t>0x0002</t>
  </si>
  <si>
    <t>bg</t>
  </si>
  <si>
    <t>Bulgaria</t>
  </si>
  <si>
    <t>0x0402</t>
  </si>
  <si>
    <t>bg-BG</t>
  </si>
  <si>
    <t>Burmese</t>
  </si>
  <si>
    <t>0x0055</t>
  </si>
  <si>
    <t>my</t>
  </si>
  <si>
    <t>Release 8.1</t>
  </si>
  <si>
    <t>Myanmar</t>
  </si>
  <si>
    <t>0x0455</t>
  </si>
  <si>
    <t>my-MM</t>
  </si>
  <si>
    <t>Cantonese</t>
  </si>
  <si>
    <t>yue</t>
  </si>
  <si>
    <t>Release 9.2</t>
  </si>
  <si>
    <t>Hong Kong SAR</t>
  </si>
  <si>
    <t>yue-HK</t>
  </si>
  <si>
    <t>Catalan</t>
  </si>
  <si>
    <t>0x0003</t>
  </si>
  <si>
    <t>ca</t>
  </si>
  <si>
    <t>Andorra</t>
  </si>
  <si>
    <t>ca-AD</t>
  </si>
  <si>
    <t>ca-FR</t>
  </si>
  <si>
    <t>Italy</t>
  </si>
  <si>
    <t>ca-IT</t>
  </si>
  <si>
    <t>0x0403</t>
  </si>
  <si>
    <t>ca-ES</t>
  </si>
  <si>
    <t>Central Atlas Tamazight (Latin)</t>
  </si>
  <si>
    <t>tzm-Latn-MA</t>
  </si>
  <si>
    <t>Central Kurdish</t>
  </si>
  <si>
    <t>0x0092</t>
  </si>
  <si>
    <t>ku</t>
  </si>
  <si>
    <t>Release 8</t>
  </si>
  <si>
    <t>0x7c92</t>
  </si>
  <si>
    <t>ku-Arab</t>
  </si>
  <si>
    <t>0x0492</t>
  </si>
  <si>
    <t>ku-Arab-IQ</t>
  </si>
  <si>
    <t>Chechen</t>
  </si>
  <si>
    <t>cd-RU</t>
  </si>
  <si>
    <t>Release 9.1</t>
  </si>
  <si>
    <t>Cherokee</t>
  </si>
  <si>
    <t>0x005c</t>
  </si>
  <si>
    <t>chr</t>
  </si>
  <si>
    <t>0x7c5c</t>
  </si>
  <si>
    <t>chr-Cher</t>
  </si>
  <si>
    <t>United States</t>
  </si>
  <si>
    <t>0x045c</t>
  </si>
  <si>
    <t>chr-Cher-US</t>
  </si>
  <si>
    <t>Chiga</t>
  </si>
  <si>
    <t>cgg</t>
  </si>
  <si>
    <t>Uganda</t>
  </si>
  <si>
    <t>cgg-UG</t>
  </si>
  <si>
    <t>Chinese (Simplified)</t>
  </si>
  <si>
    <t>0x0004</t>
  </si>
  <si>
    <t>zh-Hans</t>
  </si>
  <si>
    <t>Release A</t>
  </si>
  <si>
    <t>0x7804</t>
  </si>
  <si>
    <t>zh</t>
  </si>
  <si>
    <t>People's Republic of China</t>
  </si>
  <si>
    <t>0x0804</t>
  </si>
  <si>
    <t>zh-CN</t>
  </si>
  <si>
    <t>Singapore</t>
  </si>
  <si>
    <t>0x1004</t>
  </si>
  <si>
    <t>zh-SG</t>
  </si>
  <si>
    <t>Chinese (Traditional)</t>
  </si>
  <si>
    <t>0x7c04</t>
  </si>
  <si>
    <t>zh-Hant</t>
  </si>
  <si>
    <t>Hong Kong S.A.R.</t>
  </si>
  <si>
    <t>0x0c04</t>
  </si>
  <si>
    <t>zh-HK</t>
  </si>
  <si>
    <t>Macao S.A.R.</t>
  </si>
  <si>
    <t>0x1404</t>
  </si>
  <si>
    <t>zh-MO</t>
  </si>
  <si>
    <t>Release D</t>
  </si>
  <si>
    <t>Taiwan</t>
  </si>
  <si>
    <t>0x0404</t>
  </si>
  <si>
    <t>zh-TW</t>
  </si>
  <si>
    <t>Church Slavic</t>
  </si>
  <si>
    <t>cu-RU</t>
  </si>
  <si>
    <t>Congo Swahili</t>
  </si>
  <si>
    <t>swc</t>
  </si>
  <si>
    <t>Congo DRC</t>
  </si>
  <si>
    <t>swc-CD</t>
  </si>
  <si>
    <t>Cornish</t>
  </si>
  <si>
    <t>kw</t>
  </si>
  <si>
    <t>United Kingdom</t>
  </si>
  <si>
    <t>kw-GB</t>
  </si>
  <si>
    <t>Corsican</t>
  </si>
  <si>
    <t>0x0083</t>
  </si>
  <si>
    <t>co</t>
  </si>
  <si>
    <t>0x0483</t>
  </si>
  <si>
    <t>co-FR</t>
  </si>
  <si>
    <t>Croatian</t>
  </si>
  <si>
    <t>0x001a</t>
  </si>
  <si>
    <t>bs, hr, or sr</t>
  </si>
  <si>
    <t>Croatia</t>
  </si>
  <si>
    <t>0x041a</t>
  </si>
  <si>
    <t>hr-HR</t>
  </si>
  <si>
    <t>Croatian (Latin)</t>
  </si>
  <si>
    <t>0x101a</t>
  </si>
  <si>
    <t>hr-BA</t>
  </si>
  <si>
    <t>Czech</t>
  </si>
  <si>
    <t>0x0005</t>
  </si>
  <si>
    <t>cs</t>
  </si>
  <si>
    <t>Czech Republic</t>
  </si>
  <si>
    <t>0x0405</t>
  </si>
  <si>
    <t>cs-CZ</t>
  </si>
  <si>
    <t>Danish</t>
  </si>
  <si>
    <t>0x0006</t>
  </si>
  <si>
    <t>da</t>
  </si>
  <si>
    <t>Denmark</t>
  </si>
  <si>
    <t>0x0406</t>
  </si>
  <si>
    <t>da-DK</t>
  </si>
  <si>
    <t>Greenland</t>
  </si>
  <si>
    <t>da-GL</t>
  </si>
  <si>
    <t>Dari</t>
  </si>
  <si>
    <t>0x008c</t>
  </si>
  <si>
    <t>prs</t>
  </si>
  <si>
    <t>Afghanistan</t>
  </si>
  <si>
    <t>0x048c</t>
  </si>
  <si>
    <t>prs-AF</t>
  </si>
  <si>
    <t>Divehi</t>
  </si>
  <si>
    <t>0x0065</t>
  </si>
  <si>
    <t>dv</t>
  </si>
  <si>
    <t>Maldives</t>
  </si>
  <si>
    <t>0x0465</t>
  </si>
  <si>
    <t>dv-MV</t>
  </si>
  <si>
    <t>Duala</t>
  </si>
  <si>
    <t>dua</t>
  </si>
  <si>
    <t>dua-CM</t>
  </si>
  <si>
    <t>Dutch</t>
  </si>
  <si>
    <t>0x0013</t>
  </si>
  <si>
    <t>nl</t>
  </si>
  <si>
    <t>Aruba</t>
  </si>
  <si>
    <t>nl-AW</t>
  </si>
  <si>
    <t>Belgium</t>
  </si>
  <si>
    <t>0x0813</t>
  </si>
  <si>
    <t>nl-BE</t>
  </si>
  <si>
    <t>Bonaire, Sint Eustatius and Saba</t>
  </si>
  <si>
    <t>nl-BQ</t>
  </si>
  <si>
    <t>Curaçao</t>
  </si>
  <si>
    <t>nl-CW</t>
  </si>
  <si>
    <t>Netherlands</t>
  </si>
  <si>
    <t>0x0413</t>
  </si>
  <si>
    <t>nl-NL</t>
  </si>
  <si>
    <t>Sint Maarten</t>
  </si>
  <si>
    <t>nl-SX</t>
  </si>
  <si>
    <t>Suriname</t>
  </si>
  <si>
    <t>nl-SR</t>
  </si>
  <si>
    <t>Dzongkha</t>
  </si>
  <si>
    <t>dz</t>
  </si>
  <si>
    <t>Bhutan</t>
  </si>
  <si>
    <t>0x0c51</t>
  </si>
  <si>
    <t>dz-BT</t>
  </si>
  <si>
    <t>Embu</t>
  </si>
  <si>
    <t>ebu</t>
  </si>
  <si>
    <t>Kenya</t>
  </si>
  <si>
    <t>ebu-KE</t>
  </si>
  <si>
    <t>English</t>
  </si>
  <si>
    <t>0x0009</t>
  </si>
  <si>
    <t>en</t>
  </si>
  <si>
    <t>American Samoa</t>
  </si>
  <si>
    <t>en-AS</t>
  </si>
  <si>
    <t>Anguilla</t>
  </si>
  <si>
    <t>en-AI</t>
  </si>
  <si>
    <t>Antigua and Barbuda</t>
  </si>
  <si>
    <t>en-AG</t>
  </si>
  <si>
    <t>Australia</t>
  </si>
  <si>
    <t>0x0c09</t>
  </si>
  <si>
    <t>en-AU</t>
  </si>
  <si>
    <t>Austria</t>
  </si>
  <si>
    <t>en-AT</t>
  </si>
  <si>
    <t>Bahamas</t>
  </si>
  <si>
    <t>en-BS</t>
  </si>
  <si>
    <t>Barbados</t>
  </si>
  <si>
    <t>en-BB</t>
  </si>
  <si>
    <t>en-BE</t>
  </si>
  <si>
    <t>Belize</t>
  </si>
  <si>
    <t>0x2809</t>
  </si>
  <si>
    <t>en-BZ</t>
  </si>
  <si>
    <t>Bermuda</t>
  </si>
  <si>
    <t>en-BM</t>
  </si>
  <si>
    <t>Botswana</t>
  </si>
  <si>
    <t>en-BW</t>
  </si>
  <si>
    <t>British Indian Ocean Territory</t>
  </si>
  <si>
    <t>en-IO</t>
  </si>
  <si>
    <t>British Virgin Islands</t>
  </si>
  <si>
    <t>en-VG</t>
  </si>
  <si>
    <t>Burundi</t>
  </si>
  <si>
    <t>en-BI</t>
  </si>
  <si>
    <t>en-CM</t>
  </si>
  <si>
    <t>Canada</t>
  </si>
  <si>
    <t>0x1009</t>
  </si>
  <si>
    <t>en-CA</t>
  </si>
  <si>
    <t>Caribbean</t>
  </si>
  <si>
    <t>0x2409</t>
  </si>
  <si>
    <t>en-029</t>
  </si>
  <si>
    <t>Cayman Islands</t>
  </si>
  <si>
    <t>en-KY</t>
  </si>
  <si>
    <t>Christmas Island</t>
  </si>
  <si>
    <t>en-CX</t>
  </si>
  <si>
    <t>Cocos [Keeling] Islands</t>
  </si>
  <si>
    <t>en-CC</t>
  </si>
  <si>
    <t>Cook Islands</t>
  </si>
  <si>
    <t>en-CK</t>
  </si>
  <si>
    <t>Cyprus</t>
  </si>
  <si>
    <t>en-CY</t>
  </si>
  <si>
    <t>en-DK</t>
  </si>
  <si>
    <t>Dominica</t>
  </si>
  <si>
    <t>en-DM</t>
  </si>
  <si>
    <t>en-ER</t>
  </si>
  <si>
    <t>Europe</t>
  </si>
  <si>
    <t>en-150</t>
  </si>
  <si>
    <t>Falkland Islands</t>
  </si>
  <si>
    <t>en-FK</t>
  </si>
  <si>
    <t>Finland</t>
  </si>
  <si>
    <t>en-FI</t>
  </si>
  <si>
    <t>Fiji</t>
  </si>
  <si>
    <t>en-FJ</t>
  </si>
  <si>
    <t>Gambia</t>
  </si>
  <si>
    <t>en-GM</t>
  </si>
  <si>
    <t>Germany</t>
  </si>
  <si>
    <t>en-DE</t>
  </si>
  <si>
    <t>en-GH</t>
  </si>
  <si>
    <t>Gibraltar</t>
  </si>
  <si>
    <t>en-GI</t>
  </si>
  <si>
    <t>Grenada</t>
  </si>
  <si>
    <t>en-GD</t>
  </si>
  <si>
    <t>Guam</t>
  </si>
  <si>
    <t>en-GU</t>
  </si>
  <si>
    <t>Guernsey</t>
  </si>
  <si>
    <t>en-GG</t>
  </si>
  <si>
    <t>Guyana</t>
  </si>
  <si>
    <t>en-GY</t>
  </si>
  <si>
    <t>Hong Kong</t>
  </si>
  <si>
    <t>0x3c09</t>
  </si>
  <si>
    <t>en-HK</t>
  </si>
  <si>
    <t>0x4009</t>
  </si>
  <si>
    <t>en-IN</t>
  </si>
  <si>
    <t>Ireland</t>
  </si>
  <si>
    <t>0x1809</t>
  </si>
  <si>
    <t>en-IE</t>
  </si>
  <si>
    <t>Isle of Man</t>
  </si>
  <si>
    <t>en-IM</t>
  </si>
  <si>
    <t>en-IL</t>
  </si>
  <si>
    <t>Jamaica</t>
  </si>
  <si>
    <t>0x2009</t>
  </si>
  <si>
    <t>en-JM</t>
  </si>
  <si>
    <t>Jersey</t>
  </si>
  <si>
    <t>en-JE</t>
  </si>
  <si>
    <t>en-KE</t>
  </si>
  <si>
    <t>Kiribati</t>
  </si>
  <si>
    <t>en-KI</t>
  </si>
  <si>
    <t>Lesotho</t>
  </si>
  <si>
    <t>en-LS</t>
  </si>
  <si>
    <t>Liberia</t>
  </si>
  <si>
    <t>en-LR</t>
  </si>
  <si>
    <t>Macao SAR</t>
  </si>
  <si>
    <t>en-MO</t>
  </si>
  <si>
    <t>Madagascar</t>
  </si>
  <si>
    <t>en-MG</t>
  </si>
  <si>
    <t>Malawi</t>
  </si>
  <si>
    <t>en-MW</t>
  </si>
  <si>
    <t>Malaysia</t>
  </si>
  <si>
    <t>0x4409</t>
  </si>
  <si>
    <t>en-MY</t>
  </si>
  <si>
    <t>Malta</t>
  </si>
  <si>
    <t>en-MT</t>
  </si>
  <si>
    <t>Marshall Islands</t>
  </si>
  <si>
    <t>en-MH</t>
  </si>
  <si>
    <t>Mauritius</t>
  </si>
  <si>
    <t>en-MU</t>
  </si>
  <si>
    <t>Micronesia</t>
  </si>
  <si>
    <t>en-FM</t>
  </si>
  <si>
    <t>Montserrat</t>
  </si>
  <si>
    <t>en-MS</t>
  </si>
  <si>
    <t>en-NA</t>
  </si>
  <si>
    <t>Nauru</t>
  </si>
  <si>
    <t>en-NR</t>
  </si>
  <si>
    <t>en-NL</t>
  </si>
  <si>
    <t>New Zealand</t>
  </si>
  <si>
    <t>0x1409</t>
  </si>
  <si>
    <t>en-NZ</t>
  </si>
  <si>
    <t>Nigeria</t>
  </si>
  <si>
    <t>en-NG</t>
  </si>
  <si>
    <t>Niue</t>
  </si>
  <si>
    <t>en-NU</t>
  </si>
  <si>
    <t>Norfolk Island</t>
  </si>
  <si>
    <t>en-NF</t>
  </si>
  <si>
    <t>Northern Mariana Islands</t>
  </si>
  <si>
    <t>en-MP</t>
  </si>
  <si>
    <t>Pakistan</t>
  </si>
  <si>
    <t>en-PK</t>
  </si>
  <si>
    <t>Palau</t>
  </si>
  <si>
    <t>en-PW</t>
  </si>
  <si>
    <t>Papua New Guinea</t>
  </si>
  <si>
    <t>en-PG</t>
  </si>
  <si>
    <t>Pitcairn Islands</t>
  </si>
  <si>
    <t>en-PN</t>
  </si>
  <si>
    <t>Puerto Rico</t>
  </si>
  <si>
    <t>en-PR</t>
  </si>
  <si>
    <t>Republic of the Philippines</t>
  </si>
  <si>
    <t>0x3409</t>
  </si>
  <si>
    <t>en-PH</t>
  </si>
  <si>
    <t>Rwanda</t>
  </si>
  <si>
    <t>en-RW</t>
  </si>
  <si>
    <t>Saint Kitts and Nevis</t>
  </si>
  <si>
    <t>en-KN</t>
  </si>
  <si>
    <t>Saint Lucia</t>
  </si>
  <si>
    <t>en-LC</t>
  </si>
  <si>
    <t>Saint Vincent and the Grenadines</t>
  </si>
  <si>
    <t>en-VC</t>
  </si>
  <si>
    <t>Samoa</t>
  </si>
  <si>
    <t>en-WS</t>
  </si>
  <si>
    <t>Seychelles</t>
  </si>
  <si>
    <t>en-SC</t>
  </si>
  <si>
    <t>Sierra Leone</t>
  </si>
  <si>
    <t>en-SL</t>
  </si>
  <si>
    <t>0x4809</t>
  </si>
  <si>
    <t>en-SG</t>
  </si>
  <si>
    <t>en-SX</t>
  </si>
  <si>
    <t>Slovenia</t>
  </si>
  <si>
    <t>en-SI</t>
  </si>
  <si>
    <t>Solomon Islands</t>
  </si>
  <si>
    <t>en-SB</t>
  </si>
  <si>
    <t>0x1c09</t>
  </si>
  <si>
    <t>en-ZA</t>
  </si>
  <si>
    <t>en-SS</t>
  </si>
  <si>
    <t>St Helena, Ascension, Tristan da Cunha</t>
  </si>
  <si>
    <t>en-SH</t>
  </si>
  <si>
    <t>en-SD</t>
  </si>
  <si>
    <t>Swaziland</t>
  </si>
  <si>
    <t>en-SZ</t>
  </si>
  <si>
    <t>Sweden</t>
  </si>
  <si>
    <t>en-SE</t>
  </si>
  <si>
    <t>en-CH</t>
  </si>
  <si>
    <t>en-TZ</t>
  </si>
  <si>
    <t>Tokelau</t>
  </si>
  <si>
    <t>en-TK</t>
  </si>
  <si>
    <t>Tonga</t>
  </si>
  <si>
    <t>en-TO</t>
  </si>
  <si>
    <t>Trinidad and Tobago</t>
  </si>
  <si>
    <t>0x2c09</t>
  </si>
  <si>
    <t>en-TT</t>
  </si>
  <si>
    <t>Turks and Caicos Islands</t>
  </si>
  <si>
    <t>en-TC</t>
  </si>
  <si>
    <t>Tuvalu</t>
  </si>
  <si>
    <t>en-TV</t>
  </si>
  <si>
    <t>en-UG</t>
  </si>
  <si>
    <t>0x0809</t>
  </si>
  <si>
    <t>en-GB</t>
  </si>
  <si>
    <t>0x0409</t>
  </si>
  <si>
    <t>en-US</t>
  </si>
  <si>
    <t>US Minor Outlying Islands</t>
  </si>
  <si>
    <t>en-UM</t>
  </si>
  <si>
    <t>US Virgin Islands</t>
  </si>
  <si>
    <t>en-VI</t>
  </si>
  <si>
    <t>Vanuatu</t>
  </si>
  <si>
    <t>en-VU</t>
  </si>
  <si>
    <t>en-001</t>
  </si>
  <si>
    <t>en-ZM</t>
  </si>
  <si>
    <t>Zimbabwe</t>
  </si>
  <si>
    <t>0x3009</t>
  </si>
  <si>
    <t>en-ZW</t>
  </si>
  <si>
    <t>Esperanto</t>
  </si>
  <si>
    <t>eo</t>
  </si>
  <si>
    <t>eo-001</t>
  </si>
  <si>
    <t>Estonian</t>
  </si>
  <si>
    <t>0x0025</t>
  </si>
  <si>
    <t>et</t>
  </si>
  <si>
    <t>Estonia</t>
  </si>
  <si>
    <t>0x0425</t>
  </si>
  <si>
    <t>et-EE</t>
  </si>
  <si>
    <t>Ewe</t>
  </si>
  <si>
    <t>ee</t>
  </si>
  <si>
    <t>ee-GH</t>
  </si>
  <si>
    <t>Togo</t>
  </si>
  <si>
    <t>ee-TG</t>
  </si>
  <si>
    <t>Ewondo</t>
  </si>
  <si>
    <t>ewo</t>
  </si>
  <si>
    <t>ewo-CM</t>
  </si>
  <si>
    <t>Faroese</t>
  </si>
  <si>
    <t>0x0038</t>
  </si>
  <si>
    <t>fo</t>
  </si>
  <si>
    <t>fo-DK</t>
  </si>
  <si>
    <t>Faroe Islands</t>
  </si>
  <si>
    <t>0x0438</t>
  </si>
  <si>
    <t>fo-FO</t>
  </si>
  <si>
    <t>Filipino</t>
  </si>
  <si>
    <t>0x0064</t>
  </si>
  <si>
    <t>fil</t>
  </si>
  <si>
    <t>Philippines</t>
  </si>
  <si>
    <t>0x0464</t>
  </si>
  <si>
    <t>fil-PH</t>
  </si>
  <si>
    <t>Release E2</t>
  </si>
  <si>
    <t>Finnish</t>
  </si>
  <si>
    <t>0x000b</t>
  </si>
  <si>
    <t>fi</t>
  </si>
  <si>
    <t>0x040b</t>
  </si>
  <si>
    <t>fi-FI</t>
  </si>
  <si>
    <t>French</t>
  </si>
  <si>
    <t>0x000c</t>
  </si>
  <si>
    <t>fr</t>
  </si>
  <si>
    <t>fr-DZ</t>
  </si>
  <si>
    <t>0x080c</t>
  </si>
  <si>
    <t>fr-BE</t>
  </si>
  <si>
    <t>Benin</t>
  </si>
  <si>
    <t>fr-BJ</t>
  </si>
  <si>
    <t>Burkina Faso</t>
  </si>
  <si>
    <t>fr-BF</t>
  </si>
  <si>
    <t>fr-BI</t>
  </si>
  <si>
    <t>0x2c0c</t>
  </si>
  <si>
    <t>fr-CM</t>
  </si>
  <si>
    <t>0x0c0c</t>
  </si>
  <si>
    <t>fr-CA</t>
  </si>
  <si>
    <t>Central African Republic</t>
  </si>
  <si>
    <t>fr-CF</t>
  </si>
  <si>
    <t>fr-TD</t>
  </si>
  <si>
    <t>fr-KM</t>
  </si>
  <si>
    <t>Congo</t>
  </si>
  <si>
    <t>fr-CG</t>
  </si>
  <si>
    <t>Congo, DRC</t>
  </si>
  <si>
    <t>0x240c</t>
  </si>
  <si>
    <t>fr-CD</t>
  </si>
  <si>
    <t>Côte d'Ivoire</t>
  </si>
  <si>
    <t>0x300c</t>
  </si>
  <si>
    <t>fr-CI</t>
  </si>
  <si>
    <t>fr-DJ</t>
  </si>
  <si>
    <t>Equatorial Guinea</t>
  </si>
  <si>
    <t>fr-GQ</t>
  </si>
  <si>
    <t>0x040c</t>
  </si>
  <si>
    <t>fr-FR</t>
  </si>
  <si>
    <t>French Guiana</t>
  </si>
  <si>
    <t>fr-GF</t>
  </si>
  <si>
    <t>French Polynesia</t>
  </si>
  <si>
    <t>fr-PF</t>
  </si>
  <si>
    <t>Gabon</t>
  </si>
  <si>
    <t>fr-GA</t>
  </si>
  <si>
    <t>Guadeloupe</t>
  </si>
  <si>
    <t>fr-GP</t>
  </si>
  <si>
    <t>Guinea</t>
  </si>
  <si>
    <t>fr-GN</t>
  </si>
  <si>
    <t>Haiti</t>
  </si>
  <si>
    <t>0x3c0c</t>
  </si>
  <si>
    <t>fr-HT</t>
  </si>
  <si>
    <t>Luxembourg</t>
  </si>
  <si>
    <t>0x140c</t>
  </si>
  <si>
    <t>fr-LU</t>
  </si>
  <si>
    <t>fr-MG</t>
  </si>
  <si>
    <t>0x340c</t>
  </si>
  <si>
    <t>fr-ML</t>
  </si>
  <si>
    <t>Martinique</t>
  </si>
  <si>
    <t>fr-MQ</t>
  </si>
  <si>
    <t>fr-MR</t>
  </si>
  <si>
    <t>fr-MU</t>
  </si>
  <si>
    <t>Mayotte</t>
  </si>
  <si>
    <t>fr-YT</t>
  </si>
  <si>
    <t>0x380c</t>
  </si>
  <si>
    <t>fr-MA</t>
  </si>
  <si>
    <t>New Caledonia</t>
  </si>
  <si>
    <t>fr-NC</t>
  </si>
  <si>
    <t>Niger</t>
  </si>
  <si>
    <t>fr-NE</t>
  </si>
  <si>
    <t>Principality of Monaco</t>
  </si>
  <si>
    <t>0x180c</t>
  </si>
  <si>
    <t>fr-MC</t>
  </si>
  <si>
    <t>Reunion</t>
  </si>
  <si>
    <t>0x200c</t>
  </si>
  <si>
    <t>fr-RE</t>
  </si>
  <si>
    <t>fr-RW</t>
  </si>
  <si>
    <t>Saint Barthélemy</t>
  </si>
  <si>
    <t>fr-BL</t>
  </si>
  <si>
    <t>Saint Martin</t>
  </si>
  <si>
    <t>fr-MF</t>
  </si>
  <si>
    <t>Saint Pierre and Miquelon</t>
  </si>
  <si>
    <t>fr-PM</t>
  </si>
  <si>
    <t>Senegal</t>
  </si>
  <si>
    <t>0x280c</t>
  </si>
  <si>
    <t>fr-SN</t>
  </si>
  <si>
    <t>fr-SC</t>
  </si>
  <si>
    <t>0x100c</t>
  </si>
  <si>
    <t>fr-CH</t>
  </si>
  <si>
    <t>fr-SY</t>
  </si>
  <si>
    <t>fr-TG</t>
  </si>
  <si>
    <t>fr-TN</t>
  </si>
  <si>
    <t>fr-VU</t>
  </si>
  <si>
    <t>Wallis and Futuna</t>
  </si>
  <si>
    <t>fr-WF</t>
  </si>
  <si>
    <t>Frisian</t>
  </si>
  <si>
    <t>0x0062</t>
  </si>
  <si>
    <t>fy</t>
  </si>
  <si>
    <t>0x0462</t>
  </si>
  <si>
    <t>fy-NL</t>
  </si>
  <si>
    <t>Friulian</t>
  </si>
  <si>
    <t>fur</t>
  </si>
  <si>
    <t>fur-IT</t>
  </si>
  <si>
    <t>Fulah</t>
  </si>
  <si>
    <t>0x0067</t>
  </si>
  <si>
    <t>ff</t>
  </si>
  <si>
    <t>0x7c67</t>
  </si>
  <si>
    <t>ff-Latn</t>
  </si>
  <si>
    <t>ff-CM</t>
  </si>
  <si>
    <t>ff-GN</t>
  </si>
  <si>
    <t>ff-MR</t>
  </si>
  <si>
    <t>0x0867</t>
  </si>
  <si>
    <t>ff-Latn-SN</t>
  </si>
  <si>
    <t>Galician</t>
  </si>
  <si>
    <t>0x0056</t>
  </si>
  <si>
    <t>gl</t>
  </si>
  <si>
    <t>0x0456</t>
  </si>
  <si>
    <t>gl-ES</t>
  </si>
  <si>
    <t>Ganda</t>
  </si>
  <si>
    <t>lg</t>
  </si>
  <si>
    <t>lg-UG</t>
  </si>
  <si>
    <t>Georgian</t>
  </si>
  <si>
    <t>0x0037</t>
  </si>
  <si>
    <t>ka</t>
  </si>
  <si>
    <t>Georgia</t>
  </si>
  <si>
    <t>0x0437</t>
  </si>
  <si>
    <t>ka-GE</t>
  </si>
  <si>
    <t>German</t>
  </si>
  <si>
    <t>0x0007</t>
  </si>
  <si>
    <t>de</t>
  </si>
  <si>
    <t>0x0c07</t>
  </si>
  <si>
    <t>de-AT</t>
  </si>
  <si>
    <t>de-BE</t>
  </si>
  <si>
    <t>0x0407</t>
  </si>
  <si>
    <t>de-DE</t>
  </si>
  <si>
    <t>de-IT</t>
  </si>
  <si>
    <t>0x1407</t>
  </si>
  <si>
    <t>de-LI</t>
  </si>
  <si>
    <t>0x1007</t>
  </si>
  <si>
    <t>de-LU</t>
  </si>
  <si>
    <t>0x0807</t>
  </si>
  <si>
    <t>de-CH</t>
  </si>
  <si>
    <t>Greek</t>
  </si>
  <si>
    <t>0x0008</t>
  </si>
  <si>
    <t>el</t>
  </si>
  <si>
    <t>el-CY</t>
  </si>
  <si>
    <t>Greece</t>
  </si>
  <si>
    <t>0x0408</t>
  </si>
  <si>
    <t>el-GR</t>
  </si>
  <si>
    <t>Greenlandic</t>
  </si>
  <si>
    <t>0x006f</t>
  </si>
  <si>
    <t>kl</t>
  </si>
  <si>
    <t>0x046f</t>
  </si>
  <si>
    <t>kl-GL</t>
  </si>
  <si>
    <t>Guarani</t>
  </si>
  <si>
    <t>0x0074</t>
  </si>
  <si>
    <t>gn</t>
  </si>
  <si>
    <t>Paraguay</t>
  </si>
  <si>
    <t>0x0474</t>
  </si>
  <si>
    <t>gn-PY</t>
  </si>
  <si>
    <t>Gujarati</t>
  </si>
  <si>
    <t>0x0047</t>
  </si>
  <si>
    <t>gu</t>
  </si>
  <si>
    <t>0x0447</t>
  </si>
  <si>
    <t>gu-IN</t>
  </si>
  <si>
    <t>Gusii</t>
  </si>
  <si>
    <t>guz</t>
  </si>
  <si>
    <t>guz-KE</t>
  </si>
  <si>
    <t>Hausa (Latin)</t>
  </si>
  <si>
    <t>0x0068</t>
  </si>
  <si>
    <t>ha</t>
  </si>
  <si>
    <t>0x7c68</t>
  </si>
  <si>
    <t>ha-Latn</t>
  </si>
  <si>
    <t>ha-Latn-GH</t>
  </si>
  <si>
    <t>ha-Latn-NE</t>
  </si>
  <si>
    <t>0x0468</t>
  </si>
  <si>
    <t>ha-Latn-NG</t>
  </si>
  <si>
    <t>Hawaiian</t>
  </si>
  <si>
    <t>0x0075</t>
  </si>
  <si>
    <t>haw</t>
  </si>
  <si>
    <t>0x0475</t>
  </si>
  <si>
    <t>haw-US</t>
  </si>
  <si>
    <t>Hebrew</t>
  </si>
  <si>
    <t>0x000d</t>
  </si>
  <si>
    <t>he</t>
  </si>
  <si>
    <t>0x040d</t>
  </si>
  <si>
    <t>he-IL</t>
  </si>
  <si>
    <t>Hindi</t>
  </si>
  <si>
    <t>0x0039</t>
  </si>
  <si>
    <t>hi</t>
  </si>
  <si>
    <t>0x0439</t>
  </si>
  <si>
    <t>hi-IN</t>
  </si>
  <si>
    <t>Hungarian</t>
  </si>
  <si>
    <t>0x000e</t>
  </si>
  <si>
    <t>hu</t>
  </si>
  <si>
    <t>Hungary</t>
  </si>
  <si>
    <t>0x040e</t>
  </si>
  <si>
    <t>hu-HU</t>
  </si>
  <si>
    <t>Icelandic</t>
  </si>
  <si>
    <t>0x000f</t>
  </si>
  <si>
    <t>is</t>
  </si>
  <si>
    <t>Iceland</t>
  </si>
  <si>
    <t>0x040f</t>
  </si>
  <si>
    <t>is-IS</t>
  </si>
  <si>
    <t>Igbo</t>
  </si>
  <si>
    <t>0x0070</t>
  </si>
  <si>
    <t>ig</t>
  </si>
  <si>
    <t>0x0470</t>
  </si>
  <si>
    <t>ig-NG</t>
  </si>
  <si>
    <t>Indonesian</t>
  </si>
  <si>
    <t>0x0021</t>
  </si>
  <si>
    <t>id</t>
  </si>
  <si>
    <t>Indonesia</t>
  </si>
  <si>
    <t>0x0421</t>
  </si>
  <si>
    <t>id-ID</t>
  </si>
  <si>
    <t>Interlingua</t>
  </si>
  <si>
    <t>ia</t>
  </si>
  <si>
    <t>ia-FR</t>
  </si>
  <si>
    <t>ia-001</t>
  </si>
  <si>
    <t>Inuktitut (Latin)</t>
  </si>
  <si>
    <t>0x005d</t>
  </si>
  <si>
    <t>iu</t>
  </si>
  <si>
    <t>0x7c5d</t>
  </si>
  <si>
    <t>iu-Latn</t>
  </si>
  <si>
    <t>0x085d</t>
  </si>
  <si>
    <t>iu-Latn-CA</t>
  </si>
  <si>
    <t>Inuktitut (Syllabics)</t>
  </si>
  <si>
    <t>0x785d</t>
  </si>
  <si>
    <t>iu-Cans</t>
  </si>
  <si>
    <t>0x045d</t>
  </si>
  <si>
    <t>iu-Cans-CA</t>
  </si>
  <si>
    <t>Irish</t>
  </si>
  <si>
    <t>0x003c</t>
  </si>
  <si>
    <t>ga</t>
  </si>
  <si>
    <t>0x083c</t>
  </si>
  <si>
    <t>ga-IE</t>
  </si>
  <si>
    <t>Italian</t>
  </si>
  <si>
    <t>0x0010</t>
  </si>
  <si>
    <t>it</t>
  </si>
  <si>
    <t>0x0410</t>
  </si>
  <si>
    <t>it-IT</t>
  </si>
  <si>
    <t>San Marino</t>
  </si>
  <si>
    <t>it-SM</t>
  </si>
  <si>
    <t>0x0810</t>
  </si>
  <si>
    <t>it-CH</t>
  </si>
  <si>
    <t>Japanese</t>
  </si>
  <si>
    <t>0x0011</t>
  </si>
  <si>
    <t>ja</t>
  </si>
  <si>
    <t>Japan</t>
  </si>
  <si>
    <t>0x0411</t>
  </si>
  <si>
    <t>ja-JP</t>
  </si>
  <si>
    <t>Javanese</t>
  </si>
  <si>
    <t>jv</t>
  </si>
  <si>
    <t>Latin</t>
  </si>
  <si>
    <t>jv-Latn</t>
  </si>
  <si>
    <t>Latin, Indonesia</t>
  </si>
  <si>
    <t>jv-Latn-ID</t>
  </si>
  <si>
    <t>Jola-Fonyi</t>
  </si>
  <si>
    <t>dyo</t>
  </si>
  <si>
    <t>dyo-SN</t>
  </si>
  <si>
    <t>Kabuverdianu</t>
  </si>
  <si>
    <t>kea</t>
  </si>
  <si>
    <t>Cabo Verde</t>
  </si>
  <si>
    <t>kea-CV</t>
  </si>
  <si>
    <t>Kabyle</t>
  </si>
  <si>
    <t>kab</t>
  </si>
  <si>
    <t>kab-DZ</t>
  </si>
  <si>
    <t>Kako</t>
  </si>
  <si>
    <t>kkj</t>
  </si>
  <si>
    <t>kkj-CM</t>
  </si>
  <si>
    <t>Kalenjin</t>
  </si>
  <si>
    <t>kln</t>
  </si>
  <si>
    <t>kln-KE</t>
  </si>
  <si>
    <t>Kamba</t>
  </si>
  <si>
    <t>kam</t>
  </si>
  <si>
    <t>kam-KE</t>
  </si>
  <si>
    <t>Kannada</t>
  </si>
  <si>
    <t>0x004b</t>
  </si>
  <si>
    <t>kn</t>
  </si>
  <si>
    <t>0x044b</t>
  </si>
  <si>
    <t>kn-IN</t>
  </si>
  <si>
    <t>Kashmiri</t>
  </si>
  <si>
    <t>0x0060</t>
  </si>
  <si>
    <t>ks</t>
  </si>
  <si>
    <t>Perso-Arabic</t>
  </si>
  <si>
    <t>0x0460</t>
  </si>
  <si>
    <t>ks-Arab</t>
  </si>
  <si>
    <t>ks-Arab-IN</t>
  </si>
  <si>
    <t>Kazakh</t>
  </si>
  <si>
    <t>0x003f</t>
  </si>
  <si>
    <t>kk</t>
  </si>
  <si>
    <t>Kazakhstan</t>
  </si>
  <si>
    <t>0x043f</t>
  </si>
  <si>
    <t>kk-KZ</t>
  </si>
  <si>
    <t>Khmer</t>
  </si>
  <si>
    <t>0x0053</t>
  </si>
  <si>
    <t>km</t>
  </si>
  <si>
    <t>Cambodia</t>
  </si>
  <si>
    <t>0x0453</t>
  </si>
  <si>
    <t>km-KH</t>
  </si>
  <si>
    <t>K'iche</t>
  </si>
  <si>
    <t>0x0086</t>
  </si>
  <si>
    <t>quc</t>
  </si>
  <si>
    <t>Guatemala</t>
  </si>
  <si>
    <t>0x0486</t>
  </si>
  <si>
    <t>quc-Latn-GT</t>
  </si>
  <si>
    <t>Kikuyu</t>
  </si>
  <si>
    <t>ki</t>
  </si>
  <si>
    <t>ki-KE</t>
  </si>
  <si>
    <t>Kinyarwanda</t>
  </si>
  <si>
    <t>0x0087</t>
  </si>
  <si>
    <t>rw</t>
  </si>
  <si>
    <t>0x0487</t>
  </si>
  <si>
    <t>rw-RW</t>
  </si>
  <si>
    <t>Kiswahili</t>
  </si>
  <si>
    <t>0x0041</t>
  </si>
  <si>
    <t>sw</t>
  </si>
  <si>
    <t>0x0441</t>
  </si>
  <si>
    <t>sw-KE</t>
  </si>
  <si>
    <t>sw-TZ</t>
  </si>
  <si>
    <t>sw-UG</t>
  </si>
  <si>
    <t>Konkani</t>
  </si>
  <si>
    <t>0x0057</t>
  </si>
  <si>
    <t>kok</t>
  </si>
  <si>
    <t>0x0457</t>
  </si>
  <si>
    <t>kok-IN</t>
  </si>
  <si>
    <t>Korean</t>
  </si>
  <si>
    <t>0x0012</t>
  </si>
  <si>
    <t>ko</t>
  </si>
  <si>
    <t>Korea</t>
  </si>
  <si>
    <t>0x0412</t>
  </si>
  <si>
    <t>ko-KR</t>
  </si>
  <si>
    <t>North Korea</t>
  </si>
  <si>
    <t>ko-KP</t>
  </si>
  <si>
    <t>Koyra Chiini</t>
  </si>
  <si>
    <t>khq</t>
  </si>
  <si>
    <t>khq-ML</t>
  </si>
  <si>
    <t>Koyraboro Senni</t>
  </si>
  <si>
    <t>ses</t>
  </si>
  <si>
    <t>ses-ML</t>
  </si>
  <si>
    <t>Kwasio</t>
  </si>
  <si>
    <t>nmg</t>
  </si>
  <si>
    <t>nmg-CM</t>
  </si>
  <si>
    <t>Kyrgyz</t>
  </si>
  <si>
    <t>0x0040</t>
  </si>
  <si>
    <t>ky</t>
  </si>
  <si>
    <t>Kyrgyzstan</t>
  </si>
  <si>
    <t>0x0440</t>
  </si>
  <si>
    <t>ky-KG</t>
  </si>
  <si>
    <t>Kurdish</t>
  </si>
  <si>
    <t>Perso-Arabic, Iran</t>
  </si>
  <si>
    <t>ku-Arab-IR</t>
  </si>
  <si>
    <t>Lakota</t>
  </si>
  <si>
    <t>lkt</t>
  </si>
  <si>
    <t>lkt-US</t>
  </si>
  <si>
    <t>Langi</t>
  </si>
  <si>
    <t>lag</t>
  </si>
  <si>
    <t>lag-TZ</t>
  </si>
  <si>
    <t>Lao</t>
  </si>
  <si>
    <t>0x0054</t>
  </si>
  <si>
    <t>lo</t>
  </si>
  <si>
    <t>Lao P.D.R.</t>
  </si>
  <si>
    <t>0x0454</t>
  </si>
  <si>
    <t>lo-LA</t>
  </si>
  <si>
    <t>Latvian</t>
  </si>
  <si>
    <t>0x0026</t>
  </si>
  <si>
    <t>lv</t>
  </si>
  <si>
    <t>Latvia</t>
  </si>
  <si>
    <t>0x0426</t>
  </si>
  <si>
    <t>lv-LV</t>
  </si>
  <si>
    <t>Lingala</t>
  </si>
  <si>
    <t>ln</t>
  </si>
  <si>
    <t>Angola</t>
  </si>
  <si>
    <t>ln-AO</t>
  </si>
  <si>
    <t>ln-CF</t>
  </si>
  <si>
    <t>ln-CG</t>
  </si>
  <si>
    <t>ln-CD</t>
  </si>
  <si>
    <t>Lithuanian</t>
  </si>
  <si>
    <t>0x0027</t>
  </si>
  <si>
    <t>lt</t>
  </si>
  <si>
    <t>Lithuania</t>
  </si>
  <si>
    <t>0x0427</t>
  </si>
  <si>
    <t>lt-LT</t>
  </si>
  <si>
    <t>Low German</t>
  </si>
  <si>
    <t>nds</t>
  </si>
  <si>
    <t>nds-DE</t>
  </si>
  <si>
    <t>nds-NL</t>
  </si>
  <si>
    <t>Lower Sorbian</t>
  </si>
  <si>
    <t>0x7c2e</t>
  </si>
  <si>
    <t>dsb</t>
  </si>
  <si>
    <t>0x082e</t>
  </si>
  <si>
    <t>dsb-DE</t>
  </si>
  <si>
    <t>Luba-Katanga</t>
  </si>
  <si>
    <t>lu</t>
  </si>
  <si>
    <t>lu-CD</t>
  </si>
  <si>
    <t>Luo</t>
  </si>
  <si>
    <t>luo</t>
  </si>
  <si>
    <t>luo-KE</t>
  </si>
  <si>
    <t>Luxembourgish</t>
  </si>
  <si>
    <t>0x006e</t>
  </si>
  <si>
    <t>lb</t>
  </si>
  <si>
    <t>0x046e</t>
  </si>
  <si>
    <t>lb-LU</t>
  </si>
  <si>
    <t>Luyia</t>
  </si>
  <si>
    <t>luy</t>
  </si>
  <si>
    <t>luy-KE</t>
  </si>
  <si>
    <t>Macedonian</t>
  </si>
  <si>
    <t>0x002f</t>
  </si>
  <si>
    <t>mk</t>
  </si>
  <si>
    <t>Macedonia (Former Yugoslav Republic of Macedonia)</t>
  </si>
  <si>
    <t>0x042f</t>
  </si>
  <si>
    <t>mk-MK</t>
  </si>
  <si>
    <t>Machame</t>
  </si>
  <si>
    <t>jmc</t>
  </si>
  <si>
    <t>jmc-TZ</t>
  </si>
  <si>
    <t>Makhuwa-Meetto</t>
  </si>
  <si>
    <t>mgh</t>
  </si>
  <si>
    <t>Mozambique</t>
  </si>
  <si>
    <t>mgh-MZ</t>
  </si>
  <si>
    <t>Makonde</t>
  </si>
  <si>
    <t>kde</t>
  </si>
  <si>
    <t>kde-TZ</t>
  </si>
  <si>
    <t>Malagasy</t>
  </si>
  <si>
    <t>mg</t>
  </si>
  <si>
    <t>mg-MG</t>
  </si>
  <si>
    <t>Malay</t>
  </si>
  <si>
    <t>0x003e</t>
  </si>
  <si>
    <t>ms</t>
  </si>
  <si>
    <t>Brunei Darussalam</t>
  </si>
  <si>
    <t>0x083e</t>
  </si>
  <si>
    <t>ms-BN</t>
  </si>
  <si>
    <t>0x043e</t>
  </si>
  <si>
    <t>ms-MY</t>
  </si>
  <si>
    <t>Malayalam</t>
  </si>
  <si>
    <t>0x004c</t>
  </si>
  <si>
    <t>ml</t>
  </si>
  <si>
    <t>0x044c</t>
  </si>
  <si>
    <t>ml-IN</t>
  </si>
  <si>
    <t>Maltese</t>
  </si>
  <si>
    <t>0x003a</t>
  </si>
  <si>
    <t>mt</t>
  </si>
  <si>
    <t>0x043a</t>
  </si>
  <si>
    <t>mt-MT</t>
  </si>
  <si>
    <t>Manx</t>
  </si>
  <si>
    <t>gv</t>
  </si>
  <si>
    <t>gv-IM</t>
  </si>
  <si>
    <t>Maori</t>
  </si>
  <si>
    <t>0x0081</t>
  </si>
  <si>
    <t>mi</t>
  </si>
  <si>
    <t>0x0481</t>
  </si>
  <si>
    <t>mi-NZ</t>
  </si>
  <si>
    <t>Mapudungun</t>
  </si>
  <si>
    <t>0x007a</t>
  </si>
  <si>
    <t>arn</t>
  </si>
  <si>
    <t>Chile</t>
  </si>
  <si>
    <t>0x047a</t>
  </si>
  <si>
    <t>arn-CL</t>
  </si>
  <si>
    <t>Marathi</t>
  </si>
  <si>
    <t>0x004e</t>
  </si>
  <si>
    <t>mr</t>
  </si>
  <si>
    <t>0x044e</t>
  </si>
  <si>
    <t>mr-IN</t>
  </si>
  <si>
    <t>Masai</t>
  </si>
  <si>
    <t>mas</t>
  </si>
  <si>
    <t>mas-KE</t>
  </si>
  <si>
    <t>mas-TZ</t>
  </si>
  <si>
    <t>Mazanderani</t>
  </si>
  <si>
    <t>Iran</t>
  </si>
  <si>
    <t>mzn-IR</t>
  </si>
  <si>
    <t>Meru</t>
  </si>
  <si>
    <t>mer</t>
  </si>
  <si>
    <t>mer-KE</t>
  </si>
  <si>
    <t>Meta'</t>
  </si>
  <si>
    <t>mgo</t>
  </si>
  <si>
    <t>mgo-CM</t>
  </si>
  <si>
    <t>Mohawk</t>
  </si>
  <si>
    <t>0x007c</t>
  </si>
  <si>
    <t>moh</t>
  </si>
  <si>
    <t>0x047c</t>
  </si>
  <si>
    <t>moh-CA</t>
  </si>
  <si>
    <t>Mongolian (Cyrillic)</t>
  </si>
  <si>
    <t>0x0050</t>
  </si>
  <si>
    <t>mn</t>
  </si>
  <si>
    <t>0x7850</t>
  </si>
  <si>
    <t>mn-Cyrl</t>
  </si>
  <si>
    <t>Mongolia</t>
  </si>
  <si>
    <t>0x0450</t>
  </si>
  <si>
    <t>mn-MN</t>
  </si>
  <si>
    <t>Mongolian (Traditional Mongolian)</t>
  </si>
  <si>
    <t>0x7c50</t>
  </si>
  <si>
    <t>mn-Mong</t>
  </si>
  <si>
    <t>0x0850</t>
  </si>
  <si>
    <t>mn-Mong-CN</t>
  </si>
  <si>
    <t>0x0c50</t>
  </si>
  <si>
    <t>mn-Mong-MN</t>
  </si>
  <si>
    <t>Morisyen</t>
  </si>
  <si>
    <t>mfe</t>
  </si>
  <si>
    <t>mfe-MU</t>
  </si>
  <si>
    <t>Mundang</t>
  </si>
  <si>
    <t>mua</t>
  </si>
  <si>
    <t>mua-CM</t>
  </si>
  <si>
    <t>N'ko</t>
  </si>
  <si>
    <t>nqo</t>
  </si>
  <si>
    <t>nqo-GN</t>
  </si>
  <si>
    <t>Nama</t>
  </si>
  <si>
    <t>naq</t>
  </si>
  <si>
    <t>naq-NA</t>
  </si>
  <si>
    <t>Nepali</t>
  </si>
  <si>
    <t>0x0061</t>
  </si>
  <si>
    <t>ne</t>
  </si>
  <si>
    <t>0x0861</t>
  </si>
  <si>
    <t>ne-IN</t>
  </si>
  <si>
    <t>Nepal</t>
  </si>
  <si>
    <t>0x0461</t>
  </si>
  <si>
    <t>ne-NP</t>
  </si>
  <si>
    <t>Ngiemboon</t>
  </si>
  <si>
    <t>nnh</t>
  </si>
  <si>
    <t>nnh-CM</t>
  </si>
  <si>
    <t>Ngomba</t>
  </si>
  <si>
    <t>jgo</t>
  </si>
  <si>
    <t>jgo-CM</t>
  </si>
  <si>
    <t>Northern Luri</t>
  </si>
  <si>
    <t>lrc-IQ</t>
  </si>
  <si>
    <t>lrc-IR</t>
  </si>
  <si>
    <t>North Ndebele</t>
  </si>
  <si>
    <t>nd</t>
  </si>
  <si>
    <t>nd-ZW</t>
  </si>
  <si>
    <t>Norwegian (Bokmal)</t>
  </si>
  <si>
    <t>0x0014</t>
  </si>
  <si>
    <t>no</t>
  </si>
  <si>
    <t>0x7c14</t>
  </si>
  <si>
    <t>nb</t>
  </si>
  <si>
    <t>Norway</t>
  </si>
  <si>
    <t>0x0414</t>
  </si>
  <si>
    <t>nb-NO</t>
  </si>
  <si>
    <t>Norwegian (Nynorsk)</t>
  </si>
  <si>
    <t>0x7814</t>
  </si>
  <si>
    <t>nn</t>
  </si>
  <si>
    <t>0x0814</t>
  </si>
  <si>
    <t>nn-NO</t>
  </si>
  <si>
    <t>Norwegian Bokmål</t>
  </si>
  <si>
    <t>Svalbard and Jan Mayen</t>
  </si>
  <si>
    <t>nb-SJ</t>
  </si>
  <si>
    <t>Nuer</t>
  </si>
  <si>
    <t>nus</t>
  </si>
  <si>
    <t>nus-SD</t>
  </si>
  <si>
    <t>Nyankole</t>
  </si>
  <si>
    <t>nyn</t>
  </si>
  <si>
    <t>nyn-UG</t>
  </si>
  <si>
    <t>Occitan</t>
  </si>
  <si>
    <t>0x0082</t>
  </si>
  <si>
    <t>oc</t>
  </si>
  <si>
    <t>0x0482</t>
  </si>
  <si>
    <t>oc-FR</t>
  </si>
  <si>
    <t>Odia</t>
  </si>
  <si>
    <t>0x0048</t>
  </si>
  <si>
    <t>0x0448</t>
  </si>
  <si>
    <t>or-IN</t>
  </si>
  <si>
    <t>Oromo</t>
  </si>
  <si>
    <t>0x0072</t>
  </si>
  <si>
    <t>om</t>
  </si>
  <si>
    <t>0x0472</t>
  </si>
  <si>
    <t>om-ET</t>
  </si>
  <si>
    <t>om-KE</t>
  </si>
  <si>
    <t>Ossetian</t>
  </si>
  <si>
    <t>os</t>
  </si>
  <si>
    <t>Cyrillic, Georgia</t>
  </si>
  <si>
    <t>os-GE</t>
  </si>
  <si>
    <t>Cyrillic, Russia</t>
  </si>
  <si>
    <t>os-RU</t>
  </si>
  <si>
    <t>Pashto</t>
  </si>
  <si>
    <t>0x0063</t>
  </si>
  <si>
    <t>ps</t>
  </si>
  <si>
    <t>0x0463</t>
  </si>
  <si>
    <t>ps-AF</t>
  </si>
  <si>
    <t>Persian</t>
  </si>
  <si>
    <t>0x0029</t>
  </si>
  <si>
    <t>fa</t>
  </si>
  <si>
    <t>fa-AF</t>
  </si>
  <si>
    <t>0x0429</t>
  </si>
  <si>
    <t>fa-IR</t>
  </si>
  <si>
    <t>Polish</t>
  </si>
  <si>
    <t>0x0015</t>
  </si>
  <si>
    <t>pl</t>
  </si>
  <si>
    <t>Poland</t>
  </si>
  <si>
    <t>0x0415</t>
  </si>
  <si>
    <t>pl-PL</t>
  </si>
  <si>
    <t>Portuguese</t>
  </si>
  <si>
    <t>0x0016</t>
  </si>
  <si>
    <t>pt</t>
  </si>
  <si>
    <t>pt-AO</t>
  </si>
  <si>
    <t>Brazil</t>
  </si>
  <si>
    <t>0x0416</t>
  </si>
  <si>
    <t>pt-BR</t>
  </si>
  <si>
    <t>pt-CV</t>
  </si>
  <si>
    <t>pt-GQ</t>
  </si>
  <si>
    <t>Guinea-Bissau</t>
  </si>
  <si>
    <t>pt-GW</t>
  </si>
  <si>
    <t>pt-LU</t>
  </si>
  <si>
    <t>pt-MO</t>
  </si>
  <si>
    <t>pt-MZ</t>
  </si>
  <si>
    <t>Portugal</t>
  </si>
  <si>
    <t>0x0816</t>
  </si>
  <si>
    <t>pt-PT</t>
  </si>
  <si>
    <t>São Tomé and Príncipe</t>
  </si>
  <si>
    <t>pt-ST</t>
  </si>
  <si>
    <t>pt-CH</t>
  </si>
  <si>
    <t>Timor-Leste</t>
  </si>
  <si>
    <t>pt-TL</t>
  </si>
  <si>
    <t>Prussian</t>
  </si>
  <si>
    <t>prg-001</t>
  </si>
  <si>
    <t>Pseudo Language</t>
  </si>
  <si>
    <t>Pseudo locale for east Asian/complex script localization testing</t>
  </si>
  <si>
    <t>0x05fe</t>
  </si>
  <si>
    <t>qps-ploca</t>
  </si>
  <si>
    <t>Pseudo locale used for localization testing</t>
  </si>
  <si>
    <t>0x0501</t>
  </si>
  <si>
    <t>qps-ploc</t>
  </si>
  <si>
    <t>Pseudo locale used for localization testing of mirrored locales</t>
  </si>
  <si>
    <t>0x09ff</t>
  </si>
  <si>
    <t>qps-plocm</t>
  </si>
  <si>
    <t>Punjabi</t>
  </si>
  <si>
    <t>0x0046</t>
  </si>
  <si>
    <t>pa</t>
  </si>
  <si>
    <t>0x7c46</t>
  </si>
  <si>
    <t>pa-Arab</t>
  </si>
  <si>
    <t>0x0446</t>
  </si>
  <si>
    <t>pa-IN</t>
  </si>
  <si>
    <t>Islamic Republic of Pakistan</t>
  </si>
  <si>
    <t>0x0846</t>
  </si>
  <si>
    <t>pa-Arab-PK</t>
  </si>
  <si>
    <t>Quechua</t>
  </si>
  <si>
    <t>0x006b</t>
  </si>
  <si>
    <t>quz</t>
  </si>
  <si>
    <t>Bolivia</t>
  </si>
  <si>
    <t>0x046b</t>
  </si>
  <si>
    <t>quz-BO</t>
  </si>
  <si>
    <t>Ecuador</t>
  </si>
  <si>
    <t>0x086b</t>
  </si>
  <si>
    <t>quz-EC</t>
  </si>
  <si>
    <t>Peru</t>
  </si>
  <si>
    <t>0x0c6b</t>
  </si>
  <si>
    <t>quz-PE</t>
  </si>
  <si>
    <t>Ripuarian</t>
  </si>
  <si>
    <t>ksh</t>
  </si>
  <si>
    <t>ksh-DE</t>
  </si>
  <si>
    <t>Romanian</t>
  </si>
  <si>
    <t>0x0018</t>
  </si>
  <si>
    <t>ro</t>
  </si>
  <si>
    <t>Moldova</t>
  </si>
  <si>
    <t>0x0818</t>
  </si>
  <si>
    <t>ro-MD</t>
  </si>
  <si>
    <t>Romania</t>
  </si>
  <si>
    <t>0x0418</t>
  </si>
  <si>
    <t>ro-RO</t>
  </si>
  <si>
    <t>Romansh</t>
  </si>
  <si>
    <t>0x0017</t>
  </si>
  <si>
    <t>rm</t>
  </si>
  <si>
    <t>0x0417</t>
  </si>
  <si>
    <t>rm-CH</t>
  </si>
  <si>
    <t>Rombo</t>
  </si>
  <si>
    <t>rof</t>
  </si>
  <si>
    <t>rof-TZ</t>
  </si>
  <si>
    <t>Rundi</t>
  </si>
  <si>
    <t>rn</t>
  </si>
  <si>
    <t>rn-BI</t>
  </si>
  <si>
    <t>Russian</t>
  </si>
  <si>
    <t>0x0019</t>
  </si>
  <si>
    <t>ru</t>
  </si>
  <si>
    <t>ru-BY</t>
  </si>
  <si>
    <t>ru-KZ</t>
  </si>
  <si>
    <t>ru-KG</t>
  </si>
  <si>
    <t>0x0819</t>
  </si>
  <si>
    <t>ru-MD</t>
  </si>
  <si>
    <t>0x0419</t>
  </si>
  <si>
    <t>ru-RU</t>
  </si>
  <si>
    <t>Ukraine</t>
  </si>
  <si>
    <t>ru-UA</t>
  </si>
  <si>
    <t>Rwa</t>
  </si>
  <si>
    <t>rwk</t>
  </si>
  <si>
    <t>rwk-TZ</t>
  </si>
  <si>
    <t>Saho</t>
  </si>
  <si>
    <t>ssy</t>
  </si>
  <si>
    <t>ssy-ER</t>
  </si>
  <si>
    <t>Sakha</t>
  </si>
  <si>
    <t>0x0085</t>
  </si>
  <si>
    <t>sah</t>
  </si>
  <si>
    <t>0x0485</t>
  </si>
  <si>
    <t>sah-RU</t>
  </si>
  <si>
    <t>Samburu</t>
  </si>
  <si>
    <t>saq</t>
  </si>
  <si>
    <t>saq-KE</t>
  </si>
  <si>
    <t>Sami (Inari)</t>
  </si>
  <si>
    <t>0x703b</t>
  </si>
  <si>
    <t>smn</t>
  </si>
  <si>
    <t>0x243b</t>
  </si>
  <si>
    <t>smn-FI</t>
  </si>
  <si>
    <t>Sami (Lule)</t>
  </si>
  <si>
    <t>0x7c3b</t>
  </si>
  <si>
    <t>smj</t>
  </si>
  <si>
    <t>0x103b</t>
  </si>
  <si>
    <t>smj-NO</t>
  </si>
  <si>
    <t>0x143b</t>
  </si>
  <si>
    <t>smj-SE</t>
  </si>
  <si>
    <t>Sami (Northern)</t>
  </si>
  <si>
    <t>0x003b</t>
  </si>
  <si>
    <t>se</t>
  </si>
  <si>
    <t>0x0c3b</t>
  </si>
  <si>
    <t>se-FI</t>
  </si>
  <si>
    <t>0x043b</t>
  </si>
  <si>
    <t>se-NO</t>
  </si>
  <si>
    <t>0x083b</t>
  </si>
  <si>
    <t>se-SE</t>
  </si>
  <si>
    <t>Sami (Skolt)</t>
  </si>
  <si>
    <t>0x743b</t>
  </si>
  <si>
    <t>sms</t>
  </si>
  <si>
    <t>0x203b</t>
  </si>
  <si>
    <t>sms-FI</t>
  </si>
  <si>
    <t>Sami (Southern)</t>
  </si>
  <si>
    <t>0x783b</t>
  </si>
  <si>
    <t>sma</t>
  </si>
  <si>
    <t>0x183b</t>
  </si>
  <si>
    <t>sma-NO</t>
  </si>
  <si>
    <t>0x1c3b</t>
  </si>
  <si>
    <t>sma-SE</t>
  </si>
  <si>
    <t>Sango</t>
  </si>
  <si>
    <t>sg</t>
  </si>
  <si>
    <t>sg-CF</t>
  </si>
  <si>
    <t>Sangu</t>
  </si>
  <si>
    <t>sbp</t>
  </si>
  <si>
    <t>sbp-TZ</t>
  </si>
  <si>
    <t>Sanskrit</t>
  </si>
  <si>
    <t>0x004f</t>
  </si>
  <si>
    <t>sa</t>
  </si>
  <si>
    <t>0x044f</t>
  </si>
  <si>
    <t>sa-IN</t>
  </si>
  <si>
    <t>Scottish Gaelic</t>
  </si>
  <si>
    <t>0x0091</t>
  </si>
  <si>
    <t>gd</t>
  </si>
  <si>
    <t>0x0491</t>
  </si>
  <si>
    <t>gd-GB</t>
  </si>
  <si>
    <t>Sena</t>
  </si>
  <si>
    <t>seh</t>
  </si>
  <si>
    <t>seh-MZ</t>
  </si>
  <si>
    <t>Serbian (Cyrillic)</t>
  </si>
  <si>
    <t>0x6c1a</t>
  </si>
  <si>
    <t>sr-Cyrl</t>
  </si>
  <si>
    <t>0x1c1a</t>
  </si>
  <si>
    <t>sr-Cyrl-BA</t>
  </si>
  <si>
    <t>Montenegro</t>
  </si>
  <si>
    <t>0x301a</t>
  </si>
  <si>
    <t>sr-Cyrl-ME</t>
  </si>
  <si>
    <t>Serbia</t>
  </si>
  <si>
    <t>0x281a</t>
  </si>
  <si>
    <t>sr-Cyrl-RS</t>
  </si>
  <si>
    <t>Serbia and Montenegro (Former)</t>
  </si>
  <si>
    <t>0x0c1a</t>
  </si>
  <si>
    <t>sr-Cyrl-CS</t>
  </si>
  <si>
    <t>Serbian (Latin)</t>
  </si>
  <si>
    <t>0x701a</t>
  </si>
  <si>
    <t>sr-Latn</t>
  </si>
  <si>
    <t>0x7c1a</t>
  </si>
  <si>
    <t>sr</t>
  </si>
  <si>
    <t>0x181a</t>
  </si>
  <si>
    <t>sr-Latn-BA</t>
  </si>
  <si>
    <t>0x2c1a</t>
  </si>
  <si>
    <t>sr-Latn-ME</t>
  </si>
  <si>
    <t>0x241a</t>
  </si>
  <si>
    <t>sr-Latn-RS</t>
  </si>
  <si>
    <t>0x081a</t>
  </si>
  <si>
    <t>sr-Latn-CS</t>
  </si>
  <si>
    <t>Sesotho sa Leboa</t>
  </si>
  <si>
    <t>0x006c</t>
  </si>
  <si>
    <t>nso</t>
  </si>
  <si>
    <t>0x046c</t>
  </si>
  <si>
    <t>nso-ZA</t>
  </si>
  <si>
    <t>Setswana</t>
  </si>
  <si>
    <t>0x0032</t>
  </si>
  <si>
    <t>tn</t>
  </si>
  <si>
    <t>0x0832</t>
  </si>
  <si>
    <t>tn-BW</t>
  </si>
  <si>
    <t>0x0432</t>
  </si>
  <si>
    <t>tn-ZA</t>
  </si>
  <si>
    <t>Shambala</t>
  </si>
  <si>
    <t>ksb</t>
  </si>
  <si>
    <t>ksb-TZ</t>
  </si>
  <si>
    <t>Shona</t>
  </si>
  <si>
    <t>sn</t>
  </si>
  <si>
    <t>sn-Latn</t>
  </si>
  <si>
    <t>sn-Latn-ZW</t>
  </si>
  <si>
    <t>Sindhi</t>
  </si>
  <si>
    <t>0x0059</t>
  </si>
  <si>
    <t>sd</t>
  </si>
  <si>
    <t>0x7c59</t>
  </si>
  <si>
    <t>sd-Arab</t>
  </si>
  <si>
    <t>0x0859</t>
  </si>
  <si>
    <t>sd-Arab-PK</t>
  </si>
  <si>
    <t>Sinhala</t>
  </si>
  <si>
    <t>0x005b</t>
  </si>
  <si>
    <t>si</t>
  </si>
  <si>
    <t>Sri Lanka</t>
  </si>
  <si>
    <t>0x045b</t>
  </si>
  <si>
    <t>si-LK</t>
  </si>
  <si>
    <t>Slovak</t>
  </si>
  <si>
    <t>0x001b</t>
  </si>
  <si>
    <t>sk</t>
  </si>
  <si>
    <t>Slovakia</t>
  </si>
  <si>
    <t>0x041b</t>
  </si>
  <si>
    <t>sk-SK</t>
  </si>
  <si>
    <t>Slovenian</t>
  </si>
  <si>
    <t>0x0024</t>
  </si>
  <si>
    <t>sl</t>
  </si>
  <si>
    <t>0x0424</t>
  </si>
  <si>
    <t>sl-SI</t>
  </si>
  <si>
    <t>Soga</t>
  </si>
  <si>
    <t>xog</t>
  </si>
  <si>
    <t>xog-UG</t>
  </si>
  <si>
    <t>Somali</t>
  </si>
  <si>
    <t>0x0077</t>
  </si>
  <si>
    <t>so</t>
  </si>
  <si>
    <t>so-DJ</t>
  </si>
  <si>
    <t>so-ET</t>
  </si>
  <si>
    <t>so-KE</t>
  </si>
  <si>
    <t>0x0477</t>
  </si>
  <si>
    <t>so-SO</t>
  </si>
  <si>
    <t>Sotho</t>
  </si>
  <si>
    <t>0x0030</t>
  </si>
  <si>
    <t>st</t>
  </si>
  <si>
    <t>0x0430</t>
  </si>
  <si>
    <t>st-ZA</t>
  </si>
  <si>
    <t>South Ndebele</t>
  </si>
  <si>
    <t>nr</t>
  </si>
  <si>
    <t>nr-ZA</t>
  </si>
  <si>
    <t>Southern Sotho</t>
  </si>
  <si>
    <t>st-LS</t>
  </si>
  <si>
    <t>Spanish</t>
  </si>
  <si>
    <t>0x000a</t>
  </si>
  <si>
    <t>es</t>
  </si>
  <si>
    <t>Argentina</t>
  </si>
  <si>
    <t>0x2c0a</t>
  </si>
  <si>
    <t>es-AR</t>
  </si>
  <si>
    <t>Bolivarian Republic of Venezuela</t>
  </si>
  <si>
    <t>0x200a</t>
  </si>
  <si>
    <t>es-VE</t>
  </si>
  <si>
    <t>0x400a</t>
  </si>
  <si>
    <t>es-BO</t>
  </si>
  <si>
    <t>es-BR</t>
  </si>
  <si>
    <t>0x340a</t>
  </si>
  <si>
    <t>es-CL</t>
  </si>
  <si>
    <t>Colombia</t>
  </si>
  <si>
    <t>0x240a</t>
  </si>
  <si>
    <t>es-CO</t>
  </si>
  <si>
    <t>Costa Rica</t>
  </si>
  <si>
    <t>0x140a</t>
  </si>
  <si>
    <t>es-CR</t>
  </si>
  <si>
    <t>Cuba</t>
  </si>
  <si>
    <t>0x5c0a</t>
  </si>
  <si>
    <t>es-CU</t>
  </si>
  <si>
    <t>Dominican Republic</t>
  </si>
  <si>
    <t>0x1c0a</t>
  </si>
  <si>
    <t>es-DO</t>
  </si>
  <si>
    <t>0x300a</t>
  </si>
  <si>
    <t>es-EC</t>
  </si>
  <si>
    <t>El Salvador</t>
  </si>
  <si>
    <t>0x440a</t>
  </si>
  <si>
    <t>es-SV</t>
  </si>
  <si>
    <t>es-GQ</t>
  </si>
  <si>
    <t>0x100a</t>
  </si>
  <si>
    <t>es-GT</t>
  </si>
  <si>
    <t>Honduras</t>
  </si>
  <si>
    <t>0x480a</t>
  </si>
  <si>
    <t>es-HN</t>
  </si>
  <si>
    <t>0x580a</t>
  </si>
  <si>
    <t>es-419</t>
  </si>
  <si>
    <t>Mexico</t>
  </si>
  <si>
    <t>0x080a</t>
  </si>
  <si>
    <t>es-MX</t>
  </si>
  <si>
    <t>Nicaragua</t>
  </si>
  <si>
    <t>0x4c0a</t>
  </si>
  <si>
    <t>es-NI</t>
  </si>
  <si>
    <t>Panama</t>
  </si>
  <si>
    <t>0x180a</t>
  </si>
  <si>
    <t>es-PA</t>
  </si>
  <si>
    <t>0x3c0a</t>
  </si>
  <si>
    <t>es-PY</t>
  </si>
  <si>
    <t>0x280a</t>
  </si>
  <si>
    <t>es-PE</t>
  </si>
  <si>
    <t>es-PH</t>
  </si>
  <si>
    <t>0x500a</t>
  </si>
  <si>
    <t>es-PR</t>
  </si>
  <si>
    <t>0x040a</t>
  </si>
  <si>
    <t>es-ES_tradnl</t>
  </si>
  <si>
    <t>0x0c0a</t>
  </si>
  <si>
    <t>es-ES</t>
  </si>
  <si>
    <t>0x540a</t>
  </si>
  <si>
    <t>es-US</t>
  </si>
  <si>
    <t>Uruguay</t>
  </si>
  <si>
    <t>0x380a</t>
  </si>
  <si>
    <t>es-UY</t>
  </si>
  <si>
    <t>Standard Moroccan Tamazight</t>
  </si>
  <si>
    <t>zgh</t>
  </si>
  <si>
    <t>zgh-Tfng-MA</t>
  </si>
  <si>
    <t>Tifinagh</t>
  </si>
  <si>
    <t>zgh-Tfng</t>
  </si>
  <si>
    <t>Swati</t>
  </si>
  <si>
    <t>ss</t>
  </si>
  <si>
    <t>ss-ZA</t>
  </si>
  <si>
    <t>ss-SZ</t>
  </si>
  <si>
    <t>Swedish</t>
  </si>
  <si>
    <t>0x001d</t>
  </si>
  <si>
    <t>sv</t>
  </si>
  <si>
    <t>Åland Islands</t>
  </si>
  <si>
    <t>sv-AX</t>
  </si>
  <si>
    <t>0x081d</t>
  </si>
  <si>
    <t>sv-FI</t>
  </si>
  <si>
    <t>0x041d</t>
  </si>
  <si>
    <t>sv-SE</t>
  </si>
  <si>
    <t>Syriac</t>
  </si>
  <si>
    <t>0x005a</t>
  </si>
  <si>
    <t>syr</t>
  </si>
  <si>
    <t>0x045a</t>
  </si>
  <si>
    <t>syr-SY</t>
  </si>
  <si>
    <t>Tachelhit</t>
  </si>
  <si>
    <t>shi</t>
  </si>
  <si>
    <t>shi-Tfng</t>
  </si>
  <si>
    <t>Tifinagh, Morocco</t>
  </si>
  <si>
    <t>shi-Tfng-MA</t>
  </si>
  <si>
    <t>Tachelhit (Latin)</t>
  </si>
  <si>
    <t>shi-Latn</t>
  </si>
  <si>
    <t>shi-Latn-MA</t>
  </si>
  <si>
    <t>Taita</t>
  </si>
  <si>
    <t>dav</t>
  </si>
  <si>
    <t>dav-KE</t>
  </si>
  <si>
    <t>Tajik (Cyrillic)</t>
  </si>
  <si>
    <t>0x0028</t>
  </si>
  <si>
    <t>tg</t>
  </si>
  <si>
    <t>0x7c28</t>
  </si>
  <si>
    <t>tg-Cyrl</t>
  </si>
  <si>
    <t>Tajikistan</t>
  </si>
  <si>
    <t>0x0428</t>
  </si>
  <si>
    <t>tg-Cyrl-TJ</t>
  </si>
  <si>
    <t>Tamazight (Latin)</t>
  </si>
  <si>
    <t>0x005f</t>
  </si>
  <si>
    <t>tzm</t>
  </si>
  <si>
    <t>0x7c5f</t>
  </si>
  <si>
    <t>tzm-Latn</t>
  </si>
  <si>
    <t>0x085f</t>
  </si>
  <si>
    <t>tzm-Latn-DZ</t>
  </si>
  <si>
    <t>Tamil</t>
  </si>
  <si>
    <t>0x0049</t>
  </si>
  <si>
    <t>ta</t>
  </si>
  <si>
    <t>0x0449</t>
  </si>
  <si>
    <t>ta-IN</t>
  </si>
  <si>
    <t>ta-MY</t>
  </si>
  <si>
    <t>ta-SG</t>
  </si>
  <si>
    <t>0x0849</t>
  </si>
  <si>
    <t>ta-LK</t>
  </si>
  <si>
    <t>Tasawaq</t>
  </si>
  <si>
    <t>twq</t>
  </si>
  <si>
    <t>twq-NE</t>
  </si>
  <si>
    <t>Tatar</t>
  </si>
  <si>
    <t>0x0044</t>
  </si>
  <si>
    <t>tt</t>
  </si>
  <si>
    <t>0x0444</t>
  </si>
  <si>
    <t>tt-RU</t>
  </si>
  <si>
    <t>Telugu</t>
  </si>
  <si>
    <t>0x004a</t>
  </si>
  <si>
    <t>te</t>
  </si>
  <si>
    <t>0x044a</t>
  </si>
  <si>
    <t>te-IN</t>
  </si>
  <si>
    <t>Teso</t>
  </si>
  <si>
    <t>teo</t>
  </si>
  <si>
    <t>teo-KE</t>
  </si>
  <si>
    <t>teo-UG</t>
  </si>
  <si>
    <t>Thai</t>
  </si>
  <si>
    <t>0x001e</t>
  </si>
  <si>
    <t>th</t>
  </si>
  <si>
    <t>Thailand</t>
  </si>
  <si>
    <t>0x041e</t>
  </si>
  <si>
    <t>th-TH</t>
  </si>
  <si>
    <t>Tibetan</t>
  </si>
  <si>
    <t>0x0051</t>
  </si>
  <si>
    <t>bo</t>
  </si>
  <si>
    <t>bo-IN</t>
  </si>
  <si>
    <t>0x0451</t>
  </si>
  <si>
    <t>bo-CN</t>
  </si>
  <si>
    <t>Tigre</t>
  </si>
  <si>
    <t>tig</t>
  </si>
  <si>
    <t>tig-ER</t>
  </si>
  <si>
    <t>Tigrinya</t>
  </si>
  <si>
    <t>0x0073</t>
  </si>
  <si>
    <t>ti</t>
  </si>
  <si>
    <t>0x0873</t>
  </si>
  <si>
    <t>ti-ER</t>
  </si>
  <si>
    <t>0x0473</t>
  </si>
  <si>
    <t>ti-ET</t>
  </si>
  <si>
    <t>Tongan</t>
  </si>
  <si>
    <t>to-TO</t>
  </si>
  <si>
    <t>Tsonga</t>
  </si>
  <si>
    <t>0x0031</t>
  </si>
  <si>
    <t>ts</t>
  </si>
  <si>
    <t>0x0431</t>
  </si>
  <si>
    <t>ts-ZA</t>
  </si>
  <si>
    <t>Turkish</t>
  </si>
  <si>
    <t>0x001f</t>
  </si>
  <si>
    <t>tr</t>
  </si>
  <si>
    <t>tr-CY</t>
  </si>
  <si>
    <t>Turkey</t>
  </si>
  <si>
    <t>0x041f</t>
  </si>
  <si>
    <t>tr-TR</t>
  </si>
  <si>
    <t>Turkmen</t>
  </si>
  <si>
    <t>0x0042</t>
  </si>
  <si>
    <t>tk</t>
  </si>
  <si>
    <t>Turkmenistan</t>
  </si>
  <si>
    <t>0x0442</t>
  </si>
  <si>
    <t>tk-TM</t>
  </si>
  <si>
    <t>Ukrainian</t>
  </si>
  <si>
    <t>0x0022</t>
  </si>
  <si>
    <t>uk</t>
  </si>
  <si>
    <t>0x0422</t>
  </si>
  <si>
    <t>uk-UA</t>
  </si>
  <si>
    <t>Upper Sorbian</t>
  </si>
  <si>
    <t>0x002e</t>
  </si>
  <si>
    <t>dsb or hsb</t>
  </si>
  <si>
    <t>0x042e</t>
  </si>
  <si>
    <t>hsb-DE</t>
  </si>
  <si>
    <t>Urdu</t>
  </si>
  <si>
    <t>0x0020</t>
  </si>
  <si>
    <t>ur</t>
  </si>
  <si>
    <t>0x0820</t>
  </si>
  <si>
    <t>ur-IN</t>
  </si>
  <si>
    <t>0x0420</t>
  </si>
  <si>
    <t>ur-PK</t>
  </si>
  <si>
    <t>Uyghur</t>
  </si>
  <si>
    <t>0x0080</t>
  </si>
  <si>
    <t>ug</t>
  </si>
  <si>
    <t>0x0480</t>
  </si>
  <si>
    <t>ug-CN</t>
  </si>
  <si>
    <t>Uzbek</t>
  </si>
  <si>
    <t>uz-Arab</t>
  </si>
  <si>
    <t>Perso-Arabic, Afghanistan</t>
  </si>
  <si>
    <t>uz-Arab-AF</t>
  </si>
  <si>
    <t>Uzbek (Cyrillic)</t>
  </si>
  <si>
    <t>0x7843</t>
  </si>
  <si>
    <t>uz-Cyrl</t>
  </si>
  <si>
    <t>Uzbekistan</t>
  </si>
  <si>
    <t>0x0843</t>
  </si>
  <si>
    <t>uz-Cyrl-UZ</t>
  </si>
  <si>
    <t>Uzbek (Latin)</t>
  </si>
  <si>
    <t>0x0043</t>
  </si>
  <si>
    <t>uz</t>
  </si>
  <si>
    <t>0x7c43</t>
  </si>
  <si>
    <t>uz-Latn</t>
  </si>
  <si>
    <t>0x0443</t>
  </si>
  <si>
    <t>uz-Latn-UZ</t>
  </si>
  <si>
    <t>Vai</t>
  </si>
  <si>
    <t>vai</t>
  </si>
  <si>
    <t>vai-Vaii</t>
  </si>
  <si>
    <t>vai-Vaii-LR</t>
  </si>
  <si>
    <t>Vai (Latin)</t>
  </si>
  <si>
    <t> Liberia</t>
  </si>
  <si>
    <t>vai-Latn-LR</t>
  </si>
  <si>
    <t>vai-Latn</t>
  </si>
  <si>
    <t>Valencian</t>
  </si>
  <si>
    <t>0x0803</t>
  </si>
  <si>
    <t>ca-ES-valencia</t>
  </si>
  <si>
    <t>Venda</t>
  </si>
  <si>
    <t>0x0033</t>
  </si>
  <si>
    <t>ve</t>
  </si>
  <si>
    <t>0x0433</t>
  </si>
  <si>
    <t>ve-ZA</t>
  </si>
  <si>
    <t>Vietnamese</t>
  </si>
  <si>
    <t>0x002a</t>
  </si>
  <si>
    <t>vi</t>
  </si>
  <si>
    <t>Vietnam</t>
  </si>
  <si>
    <t>0x042a</t>
  </si>
  <si>
    <t>vi-VN</t>
  </si>
  <si>
    <t>Volapük</t>
  </si>
  <si>
    <t>vo</t>
  </si>
  <si>
    <t>vo-001</t>
  </si>
  <si>
    <t>Vunjo</t>
  </si>
  <si>
    <t>vun</t>
  </si>
  <si>
    <t>vun-TZ</t>
  </si>
  <si>
    <t>Walser</t>
  </si>
  <si>
    <t>wae</t>
  </si>
  <si>
    <t>wae-CH</t>
  </si>
  <si>
    <t>Welsh</t>
  </si>
  <si>
    <t>0x0052</t>
  </si>
  <si>
    <t>cy</t>
  </si>
  <si>
    <t>0x0452</t>
  </si>
  <si>
    <t>cy-GB</t>
  </si>
  <si>
    <t>Wolaytta</t>
  </si>
  <si>
    <t>wal</t>
  </si>
  <si>
    <t>wal-ET</t>
  </si>
  <si>
    <t>Wolof</t>
  </si>
  <si>
    <t>0x0088</t>
  </si>
  <si>
    <t>wo</t>
  </si>
  <si>
    <t>0x0488</t>
  </si>
  <si>
    <t>wo-SN</t>
  </si>
  <si>
    <t>Xhosa</t>
  </si>
  <si>
    <t>0x0034</t>
  </si>
  <si>
    <t>xh</t>
  </si>
  <si>
    <t>0x0434</t>
  </si>
  <si>
    <t>xh-ZA</t>
  </si>
  <si>
    <t>Yangben</t>
  </si>
  <si>
    <t>yav</t>
  </si>
  <si>
    <t>yav-CM</t>
  </si>
  <si>
    <t>Yi</t>
  </si>
  <si>
    <t>0x0078</t>
  </si>
  <si>
    <t>ii</t>
  </si>
  <si>
    <t>0x0478</t>
  </si>
  <si>
    <t>ii-CN</t>
  </si>
  <si>
    <t>Yoruba</t>
  </si>
  <si>
    <t>0x006a</t>
  </si>
  <si>
    <t>yo</t>
  </si>
  <si>
    <t>yo-BJ</t>
  </si>
  <si>
    <t>0x046a</t>
  </si>
  <si>
    <t>yo-NG</t>
  </si>
  <si>
    <t>Zarma</t>
  </si>
  <si>
    <t>dje</t>
  </si>
  <si>
    <t>dje-NE</t>
  </si>
  <si>
    <t>Zulu</t>
  </si>
  <si>
    <t>0x0035</t>
  </si>
  <si>
    <t>zu</t>
  </si>
  <si>
    <t>0x0435</t>
  </si>
  <si>
    <t>zu-ZA</t>
  </si>
  <si>
    <t>Population Harmonization/Scaling:</t>
  </si>
  <si>
    <r>
      <t>Scaling is a Linear Process whereby the Values Calculated below (</t>
    </r>
    <r>
      <rPr>
        <b/>
        <i/>
        <sz val="10"/>
        <rFont val="Arial"/>
        <family val="2"/>
      </rPr>
      <t>and hence all other TAMs</t>
    </r>
    <r>
      <rPr>
        <sz val="10"/>
        <color rgb="FF000000"/>
        <rFont val="Arial"/>
        <family val="2"/>
      </rPr>
      <t>) are multiplied by (</t>
    </r>
    <r>
      <rPr>
        <i/>
        <u/>
        <sz val="10"/>
        <rFont val="Arial"/>
        <family val="2"/>
      </rPr>
      <t>POP</t>
    </r>
    <r>
      <rPr>
        <sz val="10"/>
        <color rgb="FF000000"/>
        <rFont val="Arial"/>
        <family val="2"/>
      </rPr>
      <t xml:space="preserve"> in </t>
    </r>
    <r>
      <rPr>
        <i/>
        <u/>
        <sz val="10"/>
        <rFont val="Arial"/>
        <family val="2"/>
      </rPr>
      <t>Region</t>
    </r>
    <r>
      <rPr>
        <sz val="10"/>
        <color rgb="FF000000"/>
        <rFont val="Arial"/>
        <family val="2"/>
      </rPr>
      <t xml:space="preserve"> from </t>
    </r>
    <r>
      <rPr>
        <i/>
        <u/>
        <sz val="10"/>
        <rFont val="Arial"/>
        <family val="2"/>
      </rPr>
      <t>DD2021</t>
    </r>
    <r>
      <rPr>
        <sz val="10"/>
        <color rgb="FF000000"/>
        <rFont val="Arial"/>
        <family val="2"/>
      </rPr>
      <t>) / (</t>
    </r>
    <r>
      <rPr>
        <i/>
        <u/>
        <sz val="10"/>
        <rFont val="Arial"/>
        <family val="2"/>
      </rPr>
      <t>POP</t>
    </r>
    <r>
      <rPr>
        <sz val="10"/>
        <color rgb="FF000000"/>
        <rFont val="Arial"/>
        <family val="2"/>
      </rPr>
      <t xml:space="preserve"> in </t>
    </r>
    <r>
      <rPr>
        <i/>
        <u/>
        <sz val="10"/>
        <rFont val="Arial"/>
        <family val="2"/>
      </rPr>
      <t>Region</t>
    </r>
    <r>
      <rPr>
        <sz val="10"/>
        <color rgb="FF000000"/>
        <rFont val="Arial"/>
        <family val="2"/>
      </rPr>
      <t xml:space="preserve"> from </t>
    </r>
    <r>
      <rPr>
        <i/>
        <u/>
        <sz val="10"/>
        <rFont val="Arial"/>
        <family val="2"/>
      </rPr>
      <t>UN2015</t>
    </r>
    <r>
      <rPr>
        <sz val="10"/>
        <color rgb="FF000000"/>
        <rFont val="Arial"/>
        <family val="2"/>
      </rPr>
      <t>). Where "</t>
    </r>
    <r>
      <rPr>
        <i/>
        <u/>
        <sz val="10"/>
        <rFont val="Arial"/>
        <family val="2"/>
      </rPr>
      <t>POP</t>
    </r>
    <r>
      <rPr>
        <sz val="10"/>
        <color rgb="FF000000"/>
        <rFont val="Arial"/>
        <family val="2"/>
      </rPr>
      <t>" is the population,"</t>
    </r>
    <r>
      <rPr>
        <i/>
        <u/>
        <sz val="10"/>
        <rFont val="Arial"/>
        <family val="2"/>
      </rPr>
      <t>Region</t>
    </r>
    <r>
      <rPr>
        <sz val="10"/>
        <color rgb="FF000000"/>
        <rFont val="Arial"/>
        <family val="2"/>
      </rPr>
      <t>" is the region of interest and "</t>
    </r>
    <r>
      <rPr>
        <i/>
        <u/>
        <sz val="10"/>
        <rFont val="Arial"/>
        <family val="2"/>
      </rPr>
      <t>DD2021</t>
    </r>
    <r>
      <rPr>
        <sz val="10"/>
        <color rgb="FF000000"/>
        <rFont val="Arial"/>
        <family val="2"/>
      </rPr>
      <t>" is the Drawdown 2021 data, "</t>
    </r>
    <r>
      <rPr>
        <i/>
        <u/>
        <sz val="10"/>
        <rFont val="Arial"/>
        <family val="2"/>
      </rPr>
      <t>UN2015</t>
    </r>
    <r>
      <rPr>
        <sz val="10"/>
        <color rgb="FF000000"/>
        <rFont val="Arial"/>
        <family val="2"/>
      </rPr>
      <t>" is the UN Medium Variant of 2015. This scales all TAMs to latest Drawdown populations.</t>
    </r>
  </si>
  <si>
    <t>ON</t>
  </si>
  <si>
    <t>Commercial - Source 3</t>
  </si>
  <si>
    <t>Total - Drawdown Calculation (Residential) and GBPN 2012 (Commercial)</t>
  </si>
  <si>
    <t>TAM Data Copy Date:</t>
  </si>
  <si>
    <t>NB: Population Harmonization is turned</t>
  </si>
  <si>
    <t>Click for more Info.</t>
  </si>
  <si>
    <t>Scales all (Area, Energy) TAMs from: UN Medium Variant - World Population Prospects (2015) to Drawdown 2021 PDS Population</t>
  </si>
  <si>
    <t>It's assumed that the Glass Solutions are only affected by Insulation not the Roof solutions. Each glass solution is, modeled by definition, on a different building, so no integration among Glass solutions is required in Space cooling and heating. Note though that if Insulation is modeled only on Residential buildings, then there would be no overlap with Smart Glass on Commercial Buildings. Efficiency factors however are dependent on other solutions</t>
  </si>
  <si>
    <t>% of Commercial Energy for Space Heating + Cooling (set in BAS at right)</t>
  </si>
  <si>
    <t>% of Comm Energy for Lighting (set in BAS below)</t>
  </si>
  <si>
    <t>% of Comm Energy for Lighting</t>
  </si>
  <si>
    <t>% of Comm Energy for Lighting (set below)</t>
  </si>
  <si>
    <t>% of Commercial Energy for Space Heating + Cooling</t>
  </si>
  <si>
    <t>% of Comm Energy for S. Heating + Cooling (Set Above)</t>
  </si>
  <si>
    <t>% of Comm Energy for S. Heating + Cooling (Set in BAS Above)</t>
  </si>
  <si>
    <t>% of Comm Energy for Lighting (Set in BAS at right)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</si>
</sst>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3" formatCode="_(* #,##0.00_);_(* \(#,##0.00\);_(* &quot;-&quot;??_);_(@_)"/>
    <numFmt numFmtId="164" formatCode="_-* #,##0.00\ _€_-;\-* #,##0.00\ _€_-;_-* &quot;-&quot;??\ _€_-;_-@_-"/>
    <numFmt numFmtId="165" formatCode="0.0"/>
    <numFmt numFmtId="166" formatCode="0.00000"/>
    <numFmt numFmtId="167" formatCode="0.0%"/>
    <numFmt numFmtId="168" formatCode="0.000"/>
    <numFmt numFmtId="169" formatCode="#,##0.0"/>
    <numFmt numFmtId="170" formatCode="_-* #,##0\ _€_-;\-* #,##0\ _€_-;_-* &quot;-&quot;??\ _€_-;_-@_-"/>
    <numFmt numFmtId="171" formatCode="_-* #,##0.000\ _€_-;\-* #,##0.000\ _€_-;_-* &quot;-&quot;??\ _€_-;_-@_-"/>
    <numFmt numFmtId="172" formatCode="_(* #,##0_);_(* \(#,##0\);_(* &quot;-&quot;??_);_(@_)"/>
    <numFmt numFmtId="173" formatCode="_-* #,##0.00_-;\-* #,##0.00_-;_-* &quot;-&quot;??_-;_-@_-"/>
    <numFmt numFmtId="174" formatCode="_-* #,##0_-;\-* #,##0_-;_-* &quot;-&quot;??_-;_-@_-"/>
    <numFmt numFmtId="175" formatCode="_(* #,##0.0_);_(* \(#,##0.0\);_(* &quot;-&quot;??_);_(@_)"/>
    <numFmt numFmtId="176" formatCode="[$-409]dd\-mmm\-yy;@"/>
    <numFmt numFmtId="177" formatCode="0.000000"/>
    <numFmt numFmtId="178" formatCode="0.0000000"/>
    <numFmt numFmtId="179" formatCode="_-* #,##0.0000\ _€_-;\-* #,##0.0000\ _€_-;_-* &quot;-&quot;??\ _€_-;_-@_-"/>
    <numFmt numFmtId="180" formatCode="0.000000000000000%"/>
  </numFmts>
  <fonts count="122" x14ac:knownFonts="1">
    <font>
      <sz val="10"/>
      <color rgb="FF000000"/>
      <name val="Arial"/>
    </font>
    <font>
      <sz val="11"/>
      <color theme="1"/>
      <name val="Calibri"/>
      <family val="2"/>
      <scheme val="minor"/>
    </font>
    <font>
      <sz val="11"/>
      <color theme="1"/>
      <name val="Calibri"/>
      <family val="2"/>
      <scheme val="minor"/>
    </font>
    <font>
      <b/>
      <sz val="12"/>
      <name val="Arial"/>
      <family val="2"/>
    </font>
    <font>
      <sz val="10"/>
      <name val="Arial"/>
      <family val="2"/>
    </font>
    <font>
      <sz val="11"/>
      <color rgb="FF000000"/>
      <name val="Calibri"/>
      <family val="2"/>
    </font>
    <font>
      <b/>
      <sz val="10"/>
      <name val="Arial"/>
      <family val="2"/>
    </font>
    <font>
      <b/>
      <sz val="11"/>
      <name val="Arial"/>
      <family val="2"/>
    </font>
    <font>
      <b/>
      <sz val="14"/>
      <color rgb="FFFF0000"/>
      <name val="Arial"/>
      <family val="2"/>
    </font>
    <font>
      <b/>
      <sz val="10"/>
      <name val="Arial"/>
      <family val="2"/>
    </font>
    <font>
      <sz val="10"/>
      <name val="Arial"/>
      <family val="2"/>
    </font>
    <font>
      <sz val="11"/>
      <name val="Calibri"/>
      <family val="2"/>
    </font>
    <font>
      <b/>
      <sz val="14"/>
      <name val="Arial"/>
      <family val="2"/>
    </font>
    <font>
      <b/>
      <sz val="11"/>
      <color rgb="FF000000"/>
      <name val="Calibri"/>
      <family val="2"/>
    </font>
    <font>
      <sz val="11"/>
      <color rgb="FFA5A5A5"/>
      <name val="Calibri"/>
      <family val="2"/>
    </font>
    <font>
      <vertAlign val="superscript"/>
      <sz val="11"/>
      <color rgb="FF000000"/>
      <name val="Calibri"/>
      <family val="2"/>
    </font>
    <font>
      <i/>
      <sz val="11"/>
      <name val="Calibri"/>
      <family val="2"/>
    </font>
    <font>
      <sz val="10"/>
      <color rgb="FF000000"/>
      <name val="Arial"/>
      <family val="2"/>
    </font>
    <font>
      <u/>
      <sz val="10"/>
      <color theme="10"/>
      <name val="Arial"/>
      <family val="2"/>
    </font>
    <font>
      <sz val="10"/>
      <color rgb="FF000000"/>
      <name val="Arial"/>
      <family val="2"/>
    </font>
    <font>
      <b/>
      <sz val="10"/>
      <color rgb="FF000000"/>
      <name val="Arial"/>
      <family val="2"/>
    </font>
    <font>
      <b/>
      <sz val="10"/>
      <color indexed="8"/>
      <name val="Arial"/>
      <family val="2"/>
    </font>
    <font>
      <b/>
      <sz val="10"/>
      <color rgb="FFFF0000"/>
      <name val="Arial"/>
      <family val="2"/>
    </font>
    <font>
      <sz val="14"/>
      <color rgb="FF000000"/>
      <name val="Arial"/>
      <family val="2"/>
    </font>
    <font>
      <b/>
      <sz val="12"/>
      <color rgb="FF000000"/>
      <name val="Calibri"/>
      <family val="2"/>
    </font>
    <font>
      <sz val="14"/>
      <color rgb="FF000000"/>
      <name val="Calibri"/>
      <family val="2"/>
    </font>
    <font>
      <b/>
      <sz val="14"/>
      <color rgb="FF000000"/>
      <name val="Arial"/>
      <family val="2"/>
    </font>
    <font>
      <u/>
      <sz val="14"/>
      <color theme="10"/>
      <name val="Arial"/>
      <family val="2"/>
    </font>
    <font>
      <sz val="14"/>
      <color rgb="FFA5A5A5"/>
      <name val="Arial"/>
      <family val="2"/>
    </font>
    <font>
      <sz val="11"/>
      <name val="Arial"/>
      <family val="2"/>
    </font>
    <font>
      <b/>
      <sz val="16"/>
      <color indexed="8"/>
      <name val="Arial"/>
      <family val="2"/>
    </font>
    <font>
      <b/>
      <sz val="16"/>
      <name val="Arial"/>
      <family val="2"/>
    </font>
    <font>
      <b/>
      <sz val="16"/>
      <color rgb="FFFF0000"/>
      <name val="Arial"/>
      <family val="2"/>
    </font>
    <font>
      <b/>
      <sz val="16"/>
      <color theme="0" tint="-4.9989318521683403E-2"/>
      <name val="Arial"/>
      <family val="2"/>
    </font>
    <font>
      <b/>
      <u/>
      <sz val="16"/>
      <color theme="0" tint="-4.9989318521683403E-2"/>
      <name val="Arial"/>
      <family val="2"/>
    </font>
    <font>
      <b/>
      <i/>
      <sz val="12"/>
      <name val="Arial"/>
      <family val="2"/>
    </font>
    <font>
      <sz val="12"/>
      <color theme="1"/>
      <name val="Calibri"/>
      <family val="2"/>
      <scheme val="minor"/>
    </font>
    <font>
      <sz val="12"/>
      <color theme="1"/>
      <name val="Arial"/>
      <family val="2"/>
    </font>
    <font>
      <b/>
      <sz val="14"/>
      <color theme="2"/>
      <name val="Arial"/>
      <family val="2"/>
    </font>
    <font>
      <b/>
      <sz val="14"/>
      <color theme="0" tint="-4.9989318521683403E-2"/>
      <name val="Arial"/>
      <family val="2"/>
    </font>
    <font>
      <sz val="10"/>
      <color theme="0" tint="-4.9989318521683403E-2"/>
      <name val="Arial"/>
      <family val="2"/>
    </font>
    <font>
      <u/>
      <sz val="12"/>
      <color theme="10"/>
      <name val="Arial"/>
      <family val="2"/>
    </font>
    <font>
      <sz val="12"/>
      <color indexed="8"/>
      <name val="Arial"/>
      <family val="2"/>
    </font>
    <font>
      <b/>
      <i/>
      <u/>
      <sz val="12"/>
      <name val="Arial"/>
      <family val="2"/>
    </font>
    <font>
      <b/>
      <u/>
      <sz val="10"/>
      <name val="Arial"/>
      <family val="2"/>
    </font>
    <font>
      <sz val="10"/>
      <color theme="2"/>
      <name val="Arial"/>
      <family val="2"/>
    </font>
    <font>
      <b/>
      <sz val="11"/>
      <color indexed="8"/>
      <name val="Arial"/>
      <family val="2"/>
    </font>
    <font>
      <b/>
      <sz val="10"/>
      <color theme="0" tint="-4.9989318521683403E-2"/>
      <name val="Arial"/>
      <family val="2"/>
    </font>
    <font>
      <b/>
      <u/>
      <sz val="14"/>
      <name val="Arial"/>
      <family val="2"/>
    </font>
    <font>
      <sz val="10"/>
      <color indexed="8"/>
      <name val="Arial"/>
      <family val="2"/>
    </font>
    <font>
      <b/>
      <u/>
      <sz val="12"/>
      <name val="Arial"/>
      <family val="2"/>
    </font>
    <font>
      <b/>
      <sz val="12"/>
      <color theme="3"/>
      <name val="Arial"/>
      <family val="2"/>
    </font>
    <font>
      <b/>
      <u/>
      <sz val="12"/>
      <color theme="1"/>
      <name val="Arial"/>
      <family val="2"/>
    </font>
    <font>
      <sz val="12"/>
      <name val="Arial"/>
      <family val="2"/>
    </font>
    <font>
      <sz val="10"/>
      <color rgb="FFFF0000"/>
      <name val="Arial"/>
      <family val="2"/>
    </font>
    <font>
      <b/>
      <sz val="12"/>
      <color rgb="FFFF0000"/>
      <name val="Arial"/>
      <family val="2"/>
    </font>
    <font>
      <b/>
      <i/>
      <sz val="16"/>
      <color theme="3"/>
      <name val="Arial"/>
      <family val="2"/>
    </font>
    <font>
      <b/>
      <i/>
      <sz val="10"/>
      <color theme="3"/>
      <name val="Arial"/>
      <family val="2"/>
    </font>
    <font>
      <i/>
      <sz val="12"/>
      <color theme="1"/>
      <name val="Arial"/>
      <family val="2"/>
    </font>
    <font>
      <b/>
      <sz val="10"/>
      <color theme="1"/>
      <name val="Arial"/>
      <family val="2"/>
    </font>
    <font>
      <b/>
      <i/>
      <u/>
      <sz val="10"/>
      <color theme="3"/>
      <name val="Arial"/>
      <family val="2"/>
    </font>
    <font>
      <b/>
      <i/>
      <sz val="10"/>
      <name val="Arial"/>
      <family val="2"/>
    </font>
    <font>
      <b/>
      <sz val="11"/>
      <color rgb="FF000000"/>
      <name val="Times New Roman"/>
      <family val="1"/>
    </font>
    <font>
      <sz val="11"/>
      <color rgb="FF000000"/>
      <name val="Times New Roman"/>
      <family val="1"/>
    </font>
    <font>
      <b/>
      <sz val="11"/>
      <color indexed="81"/>
      <name val="Times New Roman"/>
      <family val="1"/>
    </font>
    <font>
      <sz val="11"/>
      <color indexed="81"/>
      <name val="Times New Roman"/>
      <family val="1"/>
    </font>
    <font>
      <b/>
      <i/>
      <sz val="14"/>
      <color theme="3"/>
      <name val="Arial"/>
      <family val="2"/>
    </font>
    <font>
      <i/>
      <sz val="12"/>
      <name val="Arial"/>
      <family val="2"/>
    </font>
    <font>
      <b/>
      <u/>
      <sz val="16"/>
      <name val="Arial"/>
      <family val="2"/>
    </font>
    <font>
      <b/>
      <sz val="16"/>
      <color theme="2"/>
      <name val="Arial"/>
      <family val="2"/>
    </font>
    <font>
      <b/>
      <i/>
      <sz val="12"/>
      <color theme="3"/>
      <name val="Arial"/>
      <family val="2"/>
    </font>
    <font>
      <sz val="12"/>
      <color rgb="FF000000"/>
      <name val="Arial"/>
      <family val="2"/>
    </font>
    <font>
      <sz val="9"/>
      <name val="Arial"/>
      <family val="2"/>
    </font>
    <font>
      <b/>
      <sz val="8"/>
      <color rgb="FFFF0000"/>
      <name val="Arial"/>
      <family val="2"/>
    </font>
    <font>
      <b/>
      <sz val="12"/>
      <color indexed="8"/>
      <name val="Arial"/>
      <family val="2"/>
    </font>
    <font>
      <i/>
      <sz val="12"/>
      <color theme="3"/>
      <name val="Arial"/>
      <family val="2"/>
    </font>
    <font>
      <sz val="12"/>
      <color theme="3"/>
      <name val="Arial"/>
      <family val="2"/>
    </font>
    <font>
      <b/>
      <sz val="12"/>
      <color theme="8" tint="-0.499984740745262"/>
      <name val="Arial"/>
      <family val="2"/>
    </font>
    <font>
      <sz val="12"/>
      <color rgb="FFFF0000"/>
      <name val="Arial"/>
      <family val="2"/>
    </font>
    <font>
      <b/>
      <sz val="12"/>
      <color theme="2"/>
      <name val="Arial"/>
      <family val="2"/>
    </font>
    <font>
      <b/>
      <u/>
      <sz val="10"/>
      <color theme="1"/>
      <name val="Arial"/>
      <family val="2"/>
    </font>
    <font>
      <sz val="11"/>
      <color rgb="FF333333"/>
      <name val="Arial"/>
      <family val="2"/>
    </font>
    <font>
      <b/>
      <i/>
      <sz val="14"/>
      <color rgb="FFFF0000"/>
      <name val="Arial"/>
      <family val="2"/>
    </font>
    <font>
      <sz val="10"/>
      <color rgb="FF333333"/>
      <name val="Arial"/>
      <family val="2"/>
    </font>
    <font>
      <u/>
      <sz val="14"/>
      <color indexed="8"/>
      <name val="Arial"/>
      <family val="2"/>
    </font>
    <font>
      <sz val="18"/>
      <color indexed="8"/>
      <name val="Arial"/>
      <family val="2"/>
    </font>
    <font>
      <sz val="37"/>
      <color indexed="55"/>
      <name val="Arial"/>
      <family val="2"/>
    </font>
    <font>
      <sz val="24"/>
      <color indexed="55"/>
      <name val="Arial"/>
      <family val="2"/>
    </font>
    <font>
      <b/>
      <sz val="24"/>
      <color indexed="48"/>
      <name val="Arial"/>
      <family val="2"/>
    </font>
    <font>
      <b/>
      <sz val="15"/>
      <color indexed="8"/>
      <name val="Arial"/>
      <family val="2"/>
    </font>
    <font>
      <b/>
      <sz val="14"/>
      <color indexed="8"/>
      <name val="Arial"/>
      <family val="2"/>
    </font>
    <font>
      <sz val="11"/>
      <color indexed="8"/>
      <name val="Arial"/>
      <family val="2"/>
    </font>
    <font>
      <b/>
      <sz val="36"/>
      <color indexed="8"/>
      <name val="Arial"/>
      <family val="2"/>
    </font>
    <font>
      <sz val="28"/>
      <color indexed="8"/>
      <name val="Arial"/>
      <family val="2"/>
    </font>
    <font>
      <sz val="15"/>
      <color indexed="8"/>
      <name val="Arial"/>
      <family val="2"/>
    </font>
    <font>
      <i/>
      <sz val="12"/>
      <color indexed="8"/>
      <name val="Arial"/>
      <family val="2"/>
    </font>
    <font>
      <b/>
      <i/>
      <sz val="11"/>
      <color indexed="8"/>
      <name val="Arial"/>
      <family val="2"/>
    </font>
    <font>
      <sz val="11"/>
      <color indexed="62"/>
      <name val="Calibri"/>
      <family val="2"/>
    </font>
    <font>
      <b/>
      <sz val="12"/>
      <color indexed="62"/>
      <name val="Arial"/>
      <family val="2"/>
    </font>
    <font>
      <b/>
      <sz val="16"/>
      <color rgb="FF000000"/>
      <name val="Arial"/>
      <family val="2"/>
    </font>
    <font>
      <u/>
      <sz val="18"/>
      <color theme="10"/>
      <name val="Arial"/>
      <family val="2"/>
    </font>
    <font>
      <i/>
      <sz val="11"/>
      <color indexed="8"/>
      <name val="Arial"/>
      <family val="2"/>
    </font>
    <font>
      <sz val="12"/>
      <color indexed="48"/>
      <name val="Arial"/>
      <family val="2"/>
    </font>
    <font>
      <b/>
      <u/>
      <sz val="24"/>
      <color theme="8"/>
      <name val="Arial"/>
      <family val="2"/>
    </font>
    <font>
      <b/>
      <sz val="14"/>
      <color theme="0"/>
      <name val="Arial"/>
      <family val="2"/>
    </font>
    <font>
      <sz val="11"/>
      <color theme="1"/>
      <name val="Arial"/>
      <family val="2"/>
    </font>
    <font>
      <i/>
      <sz val="11"/>
      <name val="Arial"/>
      <family val="2"/>
    </font>
    <font>
      <sz val="11"/>
      <color rgb="FF3366FF"/>
      <name val="Arial"/>
      <family val="2"/>
    </font>
    <font>
      <b/>
      <sz val="11"/>
      <color rgb="FF3366FF"/>
      <name val="Arial"/>
      <family val="2"/>
    </font>
    <font>
      <sz val="11"/>
      <color rgb="FF000000"/>
      <name val="Arial"/>
      <family val="2"/>
    </font>
    <font>
      <b/>
      <sz val="18"/>
      <name val="Arial"/>
      <family val="2"/>
    </font>
    <font>
      <b/>
      <sz val="11"/>
      <color rgb="FF000000"/>
      <name val="Arial"/>
      <family val="2"/>
    </font>
    <font>
      <sz val="10"/>
      <color rgb="FF000000"/>
      <name val="Tahoma"/>
      <family val="2"/>
    </font>
    <font>
      <i/>
      <sz val="11"/>
      <color rgb="FF000000"/>
      <name val="Calibri"/>
      <family val="2"/>
    </font>
    <font>
      <i/>
      <sz val="14"/>
      <color rgb="FF000000"/>
      <name val="Arial"/>
      <family val="2"/>
    </font>
    <font>
      <i/>
      <sz val="14"/>
      <name val="Arial"/>
      <family val="2"/>
    </font>
    <font>
      <u/>
      <sz val="11"/>
      <color theme="10"/>
      <name val="Calibri"/>
      <family val="2"/>
    </font>
    <font>
      <b/>
      <sz val="12"/>
      <color rgb="FFFFFFFF"/>
      <name val="Arial"/>
      <family val="2"/>
    </font>
    <font>
      <sz val="10"/>
      <color rgb="FF2A2A2A"/>
      <name val="Segoe UI"/>
      <family val="2"/>
    </font>
    <font>
      <i/>
      <u/>
      <sz val="10"/>
      <name val="Arial"/>
      <family val="2"/>
    </font>
    <font>
      <b/>
      <sz val="14"/>
      <color theme="1"/>
      <name val="Arial"/>
      <family val="2"/>
    </font>
    <font>
      <u/>
      <sz val="12"/>
      <name val="Arial"/>
      <family val="2"/>
    </font>
  </fonts>
  <fills count="66">
    <fill>
      <patternFill patternType="none"/>
    </fill>
    <fill>
      <patternFill patternType="gray125"/>
    </fill>
    <fill>
      <patternFill patternType="solid">
        <fgColor rgb="FFFFFF00"/>
        <bgColor rgb="FFFFFF00"/>
      </patternFill>
    </fill>
    <fill>
      <patternFill patternType="solid">
        <fgColor rgb="FFF8CBAD"/>
        <bgColor rgb="FFF8CBAD"/>
      </patternFill>
    </fill>
    <fill>
      <patternFill patternType="solid">
        <fgColor rgb="FFFFC000"/>
        <bgColor rgb="FFFFC000"/>
      </patternFill>
    </fill>
    <fill>
      <patternFill patternType="solid">
        <fgColor rgb="FFFFFF00"/>
        <bgColor indexed="64"/>
      </patternFill>
    </fill>
    <fill>
      <patternFill patternType="solid">
        <fgColor theme="8" tint="0.59999389629810485"/>
        <bgColor indexed="64"/>
      </patternFill>
    </fill>
    <fill>
      <patternFill patternType="solid">
        <fgColor theme="8" tint="0.39997558519241921"/>
        <bgColor rgb="FFF8CBAD"/>
      </patternFill>
    </fill>
    <fill>
      <patternFill patternType="solid">
        <fgColor theme="5" tint="0.59999389629810485"/>
        <bgColor indexed="64"/>
      </patternFill>
    </fill>
    <fill>
      <patternFill patternType="solid">
        <fgColor theme="9" tint="0.59999389629810485"/>
        <bgColor rgb="FFD9EAD3"/>
      </patternFill>
    </fill>
    <fill>
      <patternFill patternType="solid">
        <fgColor theme="9" tint="0.59999389629810485"/>
        <bgColor rgb="FFB7E1CD"/>
      </patternFill>
    </fill>
    <fill>
      <patternFill patternType="solid">
        <fgColor theme="5" tint="0.59999389629810485"/>
        <bgColor rgb="FFFFE599"/>
      </patternFill>
    </fill>
    <fill>
      <patternFill patternType="solid">
        <fgColor theme="8" tint="0.39997558519241921"/>
        <bgColor rgb="FFB7E1CD"/>
      </patternFill>
    </fill>
    <fill>
      <patternFill patternType="solid">
        <fgColor theme="5" tint="0.59999389629810485"/>
        <bgColor rgb="FFF8CBAD"/>
      </patternFill>
    </fill>
    <fill>
      <patternFill patternType="solid">
        <fgColor theme="5" tint="0.59999389629810485"/>
        <bgColor rgb="FFA4C2F4"/>
      </patternFill>
    </fill>
    <fill>
      <patternFill patternType="solid">
        <fgColor rgb="FFFFFF9B"/>
        <bgColor indexed="64"/>
      </patternFill>
    </fill>
    <fill>
      <patternFill patternType="solid">
        <fgColor rgb="FFFFFF9B"/>
        <bgColor rgb="FFFFFF00"/>
      </patternFill>
    </fill>
    <fill>
      <patternFill patternType="solid">
        <fgColor rgb="FFFFFF9B"/>
        <bgColor rgb="FFFFE599"/>
      </patternFill>
    </fill>
    <fill>
      <patternFill patternType="solid">
        <fgColor theme="9" tint="0.59999389629810485"/>
        <bgColor rgb="FFA4C2F4"/>
      </patternFill>
    </fill>
    <fill>
      <patternFill patternType="solid">
        <fgColor indexed="27"/>
        <bgColor indexed="26"/>
      </patternFill>
    </fill>
    <fill>
      <patternFill patternType="solid">
        <fgColor theme="2"/>
        <bgColor indexed="26"/>
      </patternFill>
    </fill>
    <fill>
      <patternFill patternType="solid">
        <fgColor theme="2"/>
        <bgColor indexed="64"/>
      </patternFill>
    </fill>
    <fill>
      <patternFill patternType="solid">
        <fgColor theme="9" tint="0.59999389629810485"/>
        <bgColor indexed="64"/>
      </patternFill>
    </fill>
    <fill>
      <patternFill patternType="solid">
        <fgColor theme="4" tint="0.59996337778862885"/>
        <bgColor indexed="64"/>
      </patternFill>
    </fill>
    <fill>
      <patternFill patternType="solid">
        <fgColor rgb="FFFF6666"/>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8CBAE"/>
        <bgColor indexed="64"/>
      </patternFill>
    </fill>
    <fill>
      <patternFill patternType="solid">
        <fgColor theme="6" tint="0.79998168889431442"/>
        <bgColor indexed="64"/>
      </patternFill>
    </fill>
    <fill>
      <patternFill patternType="solid">
        <fgColor rgb="FFECEDEC"/>
        <bgColor indexed="64"/>
      </patternFill>
    </fill>
    <fill>
      <patternFill patternType="solid">
        <fgColor rgb="FFFEF3CD"/>
        <bgColor indexed="64"/>
      </patternFill>
    </fill>
    <fill>
      <patternFill patternType="solid">
        <fgColor rgb="FFE05955"/>
        <bgColor indexed="64"/>
      </patternFill>
    </fill>
    <fill>
      <patternFill patternType="solid">
        <fgColor theme="9" tint="0.59999389629810485"/>
        <bgColor indexed="41"/>
      </patternFill>
    </fill>
    <fill>
      <patternFill patternType="solid">
        <fgColor theme="5" tint="0.59999389629810485"/>
        <bgColor indexed="47"/>
      </patternFill>
    </fill>
    <fill>
      <patternFill patternType="solid">
        <fgColor rgb="FFE05955"/>
        <bgColor indexed="47"/>
      </patternFill>
    </fill>
    <fill>
      <patternFill patternType="solid">
        <fgColor theme="0" tint="-4.9989318521683403E-2"/>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9" tint="0.59999389629810485"/>
        <bgColor rgb="FFF8CBAD"/>
      </patternFill>
    </fill>
    <fill>
      <patternFill patternType="solid">
        <fgColor indexed="26"/>
        <bgColor indexed="27"/>
      </patternFill>
    </fill>
    <fill>
      <patternFill patternType="solid">
        <fgColor theme="1"/>
        <bgColor indexed="64"/>
      </patternFill>
    </fill>
    <fill>
      <patternFill patternType="solid">
        <fgColor indexed="9"/>
        <bgColor indexed="26"/>
      </patternFill>
    </fill>
    <fill>
      <patternFill patternType="solid">
        <fgColor theme="4" tint="0.59999389629810485"/>
        <bgColor indexed="26"/>
      </patternFill>
    </fill>
    <fill>
      <patternFill patternType="solid">
        <fgColor indexed="47"/>
        <bgColor indexed="45"/>
      </patternFill>
    </fill>
    <fill>
      <patternFill patternType="solid">
        <fgColor theme="4" tint="0.59999389629810485"/>
        <bgColor indexed="41"/>
      </patternFill>
    </fill>
    <fill>
      <patternFill patternType="solid">
        <fgColor indexed="41"/>
        <bgColor indexed="27"/>
      </patternFill>
    </fill>
    <fill>
      <patternFill patternType="solid">
        <fgColor indexed="42"/>
        <bgColor indexed="41"/>
      </patternFill>
    </fill>
    <fill>
      <patternFill patternType="solid">
        <fgColor rgb="FFBED7EE"/>
        <bgColor indexed="41"/>
      </patternFill>
    </fill>
    <fill>
      <patternFill patternType="solid">
        <fgColor theme="0" tint="-4.9989318521683403E-2"/>
        <bgColor indexed="27"/>
      </patternFill>
    </fill>
    <fill>
      <patternFill patternType="solid">
        <fgColor theme="0" tint="-4.9989318521683403E-2"/>
        <bgColor rgb="FF000000"/>
      </patternFill>
    </fill>
    <fill>
      <patternFill patternType="solid">
        <fgColor theme="8" tint="0.39997558519241921"/>
        <bgColor indexed="64"/>
      </patternFill>
    </fill>
    <fill>
      <patternFill patternType="solid">
        <fgColor theme="5" tint="0.59999389629810485"/>
        <bgColor indexed="27"/>
      </patternFill>
    </fill>
    <fill>
      <patternFill patternType="solid">
        <fgColor theme="5" tint="0.59999389629810485"/>
        <bgColor rgb="FFB7E1CD"/>
      </patternFill>
    </fill>
    <fill>
      <patternFill patternType="solid">
        <fgColor theme="9" tint="0.59999389629810485"/>
        <bgColor rgb="FFC6E0B4"/>
      </patternFill>
    </fill>
    <fill>
      <patternFill patternType="solid">
        <fgColor rgb="FFFFFF9B"/>
        <bgColor rgb="FFC6E0B4"/>
      </patternFill>
    </fill>
    <fill>
      <patternFill patternType="solid">
        <fgColor theme="5" tint="0.59999389629810485"/>
        <bgColor rgb="FFD9EAD3"/>
      </patternFill>
    </fill>
    <fill>
      <patternFill patternType="solid">
        <fgColor theme="8" tint="0.39997558519241921"/>
        <bgColor rgb="FFB4A7D6"/>
      </patternFill>
    </fill>
    <fill>
      <patternFill patternType="solid">
        <fgColor rgb="FFFFC000"/>
        <bgColor indexed="64"/>
      </patternFill>
    </fill>
    <fill>
      <patternFill patternType="solid">
        <fgColor rgb="FF7030A0"/>
        <bgColor indexed="64"/>
      </patternFill>
    </fill>
    <fill>
      <gradientFill degree="180">
        <stop position="0">
          <color theme="0"/>
        </stop>
        <stop position="1">
          <color rgb="FFFF555A"/>
        </stop>
      </gradientFill>
    </fill>
    <fill>
      <gradientFill degree="180">
        <stop position="0">
          <color theme="0"/>
        </stop>
        <stop position="1">
          <color rgb="FF008AEF"/>
        </stop>
      </gradientFill>
    </fill>
    <fill>
      <gradientFill degree="180">
        <stop position="0">
          <color theme="0"/>
        </stop>
        <stop position="1">
          <color rgb="FF63C384"/>
        </stop>
      </gradientFill>
    </fill>
    <fill>
      <patternFill patternType="solid">
        <fgColor rgb="FFEDEDED"/>
        <bgColor indexed="64"/>
      </patternFill>
    </fill>
    <fill>
      <patternFill patternType="solid">
        <fgColor theme="5" tint="0.59999389629810485"/>
        <bgColor indexed="41"/>
      </patternFill>
    </fill>
  </fills>
  <borders count="300">
    <border>
      <left/>
      <right/>
      <top/>
      <bottom/>
      <diagonal/>
    </border>
    <border>
      <left/>
      <right style="thin">
        <color rgb="FF000000"/>
      </right>
      <top style="thin">
        <color rgb="FF000000"/>
      </top>
      <bottom style="thin">
        <color rgb="FF000000"/>
      </bottom>
      <diagonal/>
    </border>
    <border>
      <left style="thin">
        <color rgb="FF000000"/>
      </left>
      <right/>
      <top/>
      <bottom/>
      <diagonal/>
    </border>
    <border>
      <left/>
      <right/>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right/>
      <top/>
      <bottom style="double">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right/>
      <top style="medium">
        <color indexed="64"/>
      </top>
      <bottom/>
      <diagonal/>
    </border>
    <border>
      <left style="thin">
        <color indexed="64"/>
      </left>
      <right style="thin">
        <color indexed="64"/>
      </right>
      <top style="medium">
        <color indexed="64"/>
      </top>
      <bottom style="thin">
        <color indexed="64"/>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double">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style="medium">
        <color indexed="64"/>
      </bottom>
      <diagonal/>
    </border>
    <border>
      <left/>
      <right style="thin">
        <color indexed="64"/>
      </right>
      <top/>
      <bottom/>
      <diagonal/>
    </border>
    <border>
      <left style="thin">
        <color indexed="64"/>
      </left>
      <right style="medium">
        <color indexed="64"/>
      </right>
      <top style="medium">
        <color indexed="64"/>
      </top>
      <bottom style="thin">
        <color indexed="64"/>
      </bottom>
      <diagonal/>
    </border>
    <border>
      <left style="medium">
        <color indexed="64"/>
      </left>
      <right/>
      <top/>
      <bottom style="double">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top style="medium">
        <color indexed="64"/>
      </top>
      <bottom/>
      <diagonal/>
    </border>
    <border>
      <left style="medium">
        <color indexed="64"/>
      </left>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rgb="FF000000"/>
      </right>
      <top style="thin">
        <color rgb="FF000000"/>
      </top>
      <bottom style="thin">
        <color rgb="FF000000"/>
      </bottom>
      <diagonal/>
    </border>
    <border>
      <left style="medium">
        <color indexed="64"/>
      </left>
      <right/>
      <top style="thin">
        <color rgb="FF000000"/>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style="thin">
        <color rgb="FF000000"/>
      </bottom>
      <diagonal/>
    </border>
    <border>
      <left style="thin">
        <color auto="1"/>
      </left>
      <right style="thin">
        <color auto="1"/>
      </right>
      <top style="thin">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auto="1"/>
      </left>
      <right/>
      <top style="thin">
        <color auto="1"/>
      </top>
      <bottom/>
      <diagonal/>
    </border>
    <border>
      <left/>
      <right/>
      <top style="thin">
        <color auto="1"/>
      </top>
      <bottom style="thin">
        <color auto="1"/>
      </bottom>
      <diagonal/>
    </border>
    <border>
      <left/>
      <right style="thin">
        <color indexed="64"/>
      </right>
      <top style="thin">
        <color indexed="64"/>
      </top>
      <bottom/>
      <diagonal/>
    </border>
    <border>
      <left style="thin">
        <color auto="1"/>
      </left>
      <right/>
      <top/>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auto="1"/>
      </right>
      <top style="medium">
        <color indexed="64"/>
      </top>
      <bottom style="medium">
        <color indexed="64"/>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diagonal/>
    </border>
    <border>
      <left style="thin">
        <color indexed="64"/>
      </left>
      <right style="thin">
        <color indexed="64"/>
      </right>
      <top style="thin">
        <color indexed="64"/>
      </top>
      <bottom/>
      <diagonal/>
    </border>
    <border>
      <left style="thin">
        <color auto="1"/>
      </left>
      <right style="thin">
        <color auto="1"/>
      </right>
      <top style="thin">
        <color auto="1"/>
      </top>
      <bottom style="thin">
        <color auto="1"/>
      </bottom>
      <diagonal/>
    </border>
    <border>
      <left style="medium">
        <color indexed="64"/>
      </left>
      <right style="medium">
        <color indexed="64"/>
      </right>
      <top style="thin">
        <color auto="1"/>
      </top>
      <bottom style="thin">
        <color auto="1"/>
      </bottom>
      <diagonal/>
    </border>
    <border>
      <left style="medium">
        <color indexed="64"/>
      </left>
      <right style="thin">
        <color indexed="8"/>
      </right>
      <top/>
      <bottom/>
      <diagonal/>
    </border>
    <border>
      <left style="thin">
        <color indexed="8"/>
      </left>
      <right style="medium">
        <color indexed="64"/>
      </right>
      <top/>
      <bottom/>
      <diagonal/>
    </border>
    <border>
      <left style="thin">
        <color auto="1"/>
      </left>
      <right/>
      <top style="thin">
        <color auto="1"/>
      </top>
      <bottom style="thin">
        <color auto="1"/>
      </bottom>
      <diagonal/>
    </border>
    <border>
      <left style="medium">
        <color indexed="64"/>
      </left>
      <right style="thin">
        <color indexed="8"/>
      </right>
      <top/>
      <bottom style="thin">
        <color indexed="8"/>
      </bottom>
      <diagonal/>
    </border>
    <border>
      <left style="thin">
        <color indexed="8"/>
      </left>
      <right style="thin">
        <color indexed="8"/>
      </right>
      <top/>
      <bottom style="thin">
        <color indexed="8"/>
      </bottom>
      <diagonal/>
    </border>
    <border>
      <left style="thin">
        <color indexed="8"/>
      </left>
      <right style="medium">
        <color indexed="64"/>
      </right>
      <top/>
      <bottom style="thin">
        <color indexed="8"/>
      </bottom>
      <diagonal/>
    </border>
    <border>
      <left style="thin">
        <color auto="1"/>
      </left>
      <right style="thin">
        <color auto="1"/>
      </right>
      <top/>
      <bottom style="thin">
        <color auto="1"/>
      </bottom>
      <diagonal/>
    </border>
    <border>
      <left style="thin">
        <color auto="1"/>
      </left>
      <right/>
      <top/>
      <bottom style="thin">
        <color auto="1"/>
      </bottom>
      <diagonal/>
    </border>
    <border>
      <left style="medium">
        <color auto="1"/>
      </left>
      <right style="medium">
        <color auto="1"/>
      </right>
      <top style="thin">
        <color auto="1"/>
      </top>
      <bottom style="medium">
        <color auto="1"/>
      </bottom>
      <diagonal/>
    </border>
    <border>
      <left style="thin">
        <color indexed="64"/>
      </left>
      <right/>
      <top style="thin">
        <color indexed="64"/>
      </top>
      <bottom/>
      <diagonal/>
    </border>
    <border>
      <left/>
      <right style="thin">
        <color indexed="64"/>
      </right>
      <top style="thin">
        <color indexed="64"/>
      </top>
      <bottom/>
      <diagonal/>
    </border>
    <border>
      <left/>
      <right/>
      <top/>
      <bottom style="thin">
        <color auto="1"/>
      </bottom>
      <diagonal/>
    </border>
    <border>
      <left/>
      <right style="thin">
        <color auto="1"/>
      </right>
      <top/>
      <bottom style="thin">
        <color auto="1"/>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style="thin">
        <color auto="1"/>
      </top>
      <bottom style="thin">
        <color auto="1"/>
      </bottom>
      <diagonal/>
    </border>
    <border>
      <left style="medium">
        <color indexed="64"/>
      </left>
      <right style="medium">
        <color indexed="64"/>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medium">
        <color auto="1"/>
      </right>
      <top style="medium">
        <color auto="1"/>
      </top>
      <bottom style="thin">
        <color auto="1"/>
      </bottom>
      <diagonal/>
    </border>
    <border>
      <left style="medium">
        <color indexed="64"/>
      </left>
      <right style="thin">
        <color indexed="8"/>
      </right>
      <top style="thin">
        <color indexed="8"/>
      </top>
      <bottom style="thin">
        <color indexed="8"/>
      </bottom>
      <diagonal/>
    </border>
    <border>
      <left style="thin">
        <color auto="1"/>
      </left>
      <right/>
      <top style="thin">
        <color auto="1"/>
      </top>
      <bottom style="thin">
        <color auto="1"/>
      </bottom>
      <diagonal/>
    </border>
    <border>
      <left style="thin">
        <color indexed="8"/>
      </left>
      <right style="medium">
        <color auto="1"/>
      </right>
      <top style="thin">
        <color indexed="8"/>
      </top>
      <bottom style="thin">
        <color indexed="8"/>
      </bottom>
      <diagonal/>
    </border>
    <border>
      <left style="medium">
        <color indexed="64"/>
      </left>
      <right style="medium">
        <color indexed="64"/>
      </right>
      <top style="thin">
        <color auto="1"/>
      </top>
      <bottom style="medium">
        <color indexed="64"/>
      </bottom>
      <diagonal/>
    </border>
    <border>
      <left style="medium">
        <color auto="1"/>
      </left>
      <right style="thin">
        <color indexed="8"/>
      </right>
      <top style="thin">
        <color indexed="8"/>
      </top>
      <bottom style="medium">
        <color auto="1"/>
      </bottom>
      <diagonal/>
    </border>
    <border>
      <left style="thin">
        <color indexed="8"/>
      </left>
      <right style="medium">
        <color indexed="64"/>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style="thin">
        <color indexed="8"/>
      </top>
      <bottom/>
      <diagonal/>
    </border>
    <border>
      <left style="thin">
        <color indexed="8"/>
      </left>
      <right style="thin">
        <color indexed="8"/>
      </right>
      <top style="thin">
        <color auto="1"/>
      </top>
      <bottom style="thin">
        <color auto="1"/>
      </bottom>
      <diagonal/>
    </border>
    <border>
      <left style="thin">
        <color indexed="64"/>
      </left>
      <right style="thin">
        <color indexed="64"/>
      </right>
      <top style="thin">
        <color indexed="64"/>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23"/>
      </left>
      <right style="thin">
        <color indexed="23"/>
      </right>
      <top style="thin">
        <color indexed="23"/>
      </top>
      <bottom style="thin">
        <color indexed="23"/>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medium">
        <color indexed="64"/>
      </left>
      <right style="thin">
        <color indexed="64"/>
      </right>
      <top style="thin">
        <color indexed="64"/>
      </top>
      <bottom style="thin">
        <color indexed="64"/>
      </bottom>
      <diagonal/>
    </border>
    <border>
      <left style="thin">
        <color rgb="FF000000"/>
      </left>
      <right style="thin">
        <color rgb="FF000000"/>
      </right>
      <top/>
      <bottom/>
      <diagonal/>
    </border>
    <border>
      <left style="thin">
        <color indexed="64"/>
      </left>
      <right style="medium">
        <color indexed="64"/>
      </right>
      <top style="thin">
        <color indexed="64"/>
      </top>
      <bottom style="thin">
        <color indexed="64"/>
      </bottom>
      <diagonal/>
    </border>
    <border>
      <left style="thin">
        <color rgb="FF000000"/>
      </left>
      <right style="thin">
        <color rgb="FF000000"/>
      </right>
      <top style="medium">
        <color indexed="64"/>
      </top>
      <bottom style="medium">
        <color indexed="64"/>
      </bottom>
      <diagonal/>
    </border>
    <border>
      <left style="medium">
        <color auto="1"/>
      </left>
      <right style="thin">
        <color auto="1"/>
      </right>
      <top/>
      <bottom style="thin">
        <color auto="1"/>
      </bottom>
      <diagonal/>
    </border>
    <border>
      <left/>
      <right style="medium">
        <color indexed="64"/>
      </right>
      <top style="thin">
        <color indexed="64"/>
      </top>
      <bottom style="thin">
        <color indexed="64"/>
      </bottom>
      <diagonal/>
    </border>
    <border>
      <left style="medium">
        <color auto="1"/>
      </left>
      <right/>
      <top style="thin">
        <color auto="1"/>
      </top>
      <bottom style="medium">
        <color indexed="64"/>
      </bottom>
      <diagonal/>
    </border>
    <border>
      <left style="medium">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auto="1"/>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top/>
      <bottom style="thin">
        <color rgb="FF000000"/>
      </bottom>
      <diagonal/>
    </border>
    <border>
      <left/>
      <right/>
      <top style="thin">
        <color rgb="FF000000"/>
      </top>
      <bottom/>
      <diagonal/>
    </border>
    <border>
      <left style="thin">
        <color rgb="FF000000"/>
      </left>
      <right style="thin">
        <color rgb="FF000000"/>
      </right>
      <top style="medium">
        <color indexed="64"/>
      </top>
      <bottom style="double">
        <color indexed="64"/>
      </bottom>
      <diagonal/>
    </border>
    <border>
      <left style="medium">
        <color indexed="64"/>
      </left>
      <right/>
      <top style="double">
        <color indexed="64"/>
      </top>
      <bottom/>
      <diagonal/>
    </border>
    <border>
      <left/>
      <right/>
      <top style="double">
        <color indexed="64"/>
      </top>
      <bottom/>
      <diagonal/>
    </border>
    <border>
      <left style="medium">
        <color indexed="64"/>
      </left>
      <right style="thin">
        <color indexed="64"/>
      </right>
      <top style="thin">
        <color rgb="FF000000"/>
      </top>
      <bottom style="thin">
        <color rgb="FF000000"/>
      </bottom>
      <diagonal/>
    </border>
    <border>
      <left style="thin">
        <color indexed="64"/>
      </left>
      <right style="medium">
        <color indexed="64"/>
      </right>
      <top/>
      <bottom style="thin">
        <color indexed="64"/>
      </bottom>
      <diagonal/>
    </border>
    <border>
      <left style="medium">
        <color indexed="64"/>
      </left>
      <right/>
      <top/>
      <bottom style="thin">
        <color auto="1"/>
      </bottom>
      <diagonal/>
    </border>
    <border>
      <left style="thin">
        <color indexed="64"/>
      </left>
      <right style="medium">
        <color indexed="64"/>
      </right>
      <top/>
      <bottom/>
      <diagonal/>
    </border>
    <border>
      <left style="medium">
        <color indexed="64"/>
      </left>
      <right style="medium">
        <color indexed="64"/>
      </right>
      <top/>
      <bottom style="double">
        <color indexed="64"/>
      </bottom>
      <diagonal/>
    </border>
    <border>
      <left/>
      <right style="medium">
        <color indexed="64"/>
      </right>
      <top style="medium">
        <color indexed="64"/>
      </top>
      <bottom style="thin">
        <color indexed="64"/>
      </bottom>
      <diagonal/>
    </border>
    <border>
      <left style="medium">
        <color indexed="64"/>
      </left>
      <right style="thin">
        <color rgb="FF000000"/>
      </right>
      <top style="medium">
        <color indexed="64"/>
      </top>
      <bottom/>
      <diagonal/>
    </border>
    <border>
      <left style="thin">
        <color rgb="FF000000"/>
      </left>
      <right style="thin">
        <color rgb="FF000000"/>
      </right>
      <top style="medium">
        <color indexed="64"/>
      </top>
      <bottom/>
      <diagonal/>
    </border>
    <border>
      <left style="medium">
        <color indexed="64"/>
      </left>
      <right style="medium">
        <color indexed="64"/>
      </right>
      <top style="double">
        <color indexed="64"/>
      </top>
      <bottom style="thin">
        <color indexed="64"/>
      </bottom>
      <diagonal/>
    </border>
    <border>
      <left style="medium">
        <color indexed="64"/>
      </left>
      <right/>
      <top style="thin">
        <color indexed="64"/>
      </top>
      <bottom/>
      <diagonal/>
    </border>
    <border>
      <left/>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thin">
        <color rgb="FF000000"/>
      </right>
      <top style="thin">
        <color indexed="64"/>
      </top>
      <bottom style="thin">
        <color indexed="64"/>
      </bottom>
      <diagonal/>
    </border>
    <border>
      <left style="thin">
        <color rgb="FF000000"/>
      </left>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rgb="FF000000"/>
      </right>
      <top style="thin">
        <color indexed="64"/>
      </top>
      <bottom style="thin">
        <color indexed="64"/>
      </bottom>
      <diagonal/>
    </border>
    <border>
      <left style="thin">
        <color rgb="FF000000"/>
      </left>
      <right style="thin">
        <color indexed="64"/>
      </right>
      <top style="thin">
        <color indexed="64"/>
      </top>
      <bottom style="thin">
        <color indexed="64"/>
      </bottom>
      <diagonal/>
    </border>
    <border>
      <left/>
      <right style="thin">
        <color rgb="FF000000"/>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FF555A"/>
      </left>
      <right/>
      <top style="thin">
        <color rgb="FFFF555A"/>
      </top>
      <bottom style="thin">
        <color rgb="FFFF555A"/>
      </bottom>
      <diagonal/>
    </border>
    <border>
      <left style="thin">
        <color rgb="FF008AEF"/>
      </left>
      <right style="thin">
        <color rgb="FF008AEF"/>
      </right>
      <top style="thin">
        <color rgb="FF008AEF"/>
      </top>
      <bottom style="thin">
        <color rgb="FF008AEF"/>
      </bottom>
      <diagonal/>
    </border>
    <border>
      <left style="thin">
        <color rgb="FF63C384"/>
      </left>
      <right style="thin">
        <color rgb="FF63C384"/>
      </right>
      <top style="thin">
        <color rgb="FF63C384"/>
      </top>
      <bottom style="thin">
        <color rgb="FF63C384"/>
      </bottom>
      <diagonal/>
    </border>
    <border>
      <left style="medium">
        <color indexed="64"/>
      </left>
      <right style="thin">
        <color indexed="8"/>
      </right>
      <top style="thin">
        <color indexed="8"/>
      </top>
      <bottom style="thin">
        <color indexed="8"/>
      </bottom>
      <diagonal/>
    </border>
    <border>
      <left style="medium">
        <color indexed="64"/>
      </left>
      <right style="thin">
        <color indexed="8"/>
      </right>
      <top/>
      <bottom style="thin">
        <color indexed="8"/>
      </bottom>
      <diagonal/>
    </border>
    <border>
      <left style="thin">
        <color auto="1"/>
      </left>
      <right style="medium">
        <color auto="1"/>
      </right>
      <top style="thin">
        <color auto="1"/>
      </top>
      <bottom style="thin">
        <color auto="1"/>
      </bottom>
      <diagonal/>
    </border>
    <border>
      <left style="thin">
        <color indexed="8"/>
      </left>
      <right style="medium">
        <color indexed="64"/>
      </right>
      <top style="thin">
        <color indexed="8"/>
      </top>
      <bottom style="thin">
        <color indexed="8"/>
      </bottom>
      <diagonal/>
    </border>
    <border>
      <left style="medium">
        <color indexed="64"/>
      </left>
      <right style="thin">
        <color indexed="64"/>
      </right>
      <top style="thin">
        <color indexed="8"/>
      </top>
      <bottom style="medium">
        <color indexed="64"/>
      </bottom>
      <diagonal/>
    </border>
    <border>
      <left style="medium">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medium">
        <color indexed="64"/>
      </right>
      <top style="thin">
        <color indexed="8"/>
      </top>
      <bottom style="medium">
        <color indexed="64"/>
      </bottom>
      <diagonal/>
    </border>
    <border>
      <left style="medium">
        <color auto="1"/>
      </left>
      <right style="thin">
        <color indexed="8"/>
      </right>
      <top style="medium">
        <color auto="1"/>
      </top>
      <bottom style="thin">
        <color indexed="8"/>
      </bottom>
      <diagonal/>
    </border>
    <border>
      <left style="medium">
        <color indexed="64"/>
      </left>
      <right style="thin">
        <color auto="1"/>
      </right>
      <top style="thin">
        <color auto="1"/>
      </top>
      <bottom style="thin">
        <color auto="1"/>
      </bottom>
      <diagonal/>
    </border>
    <border>
      <left style="thin">
        <color indexed="8"/>
      </left>
      <right style="thin">
        <color indexed="8"/>
      </right>
      <top/>
      <bottom style="thin">
        <color indexed="8"/>
      </bottom>
      <diagonal/>
    </border>
    <border>
      <left style="thin">
        <color indexed="8"/>
      </left>
      <right style="thin">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auto="1"/>
      </left>
      <right style="medium">
        <color auto="1"/>
      </right>
      <top style="thin">
        <color auto="1"/>
      </top>
      <bottom style="thin">
        <color auto="1"/>
      </bottom>
      <diagonal/>
    </border>
    <border>
      <left style="medium">
        <color indexed="64"/>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medium">
        <color indexed="64"/>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auto="1"/>
      </left>
      <right style="medium">
        <color auto="1"/>
      </right>
      <top style="thin">
        <color auto="1"/>
      </top>
      <bottom style="thin">
        <color auto="1"/>
      </bottom>
      <diagonal/>
    </border>
    <border>
      <left style="medium">
        <color indexed="64"/>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medium">
        <color indexed="64"/>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auto="1"/>
      </left>
      <right style="medium">
        <color auto="1"/>
      </right>
      <top style="thin">
        <color auto="1"/>
      </top>
      <bottom style="thin">
        <color auto="1"/>
      </bottom>
      <diagonal/>
    </border>
    <border>
      <left style="medium">
        <color indexed="64"/>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medium">
        <color indexed="64"/>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auto="1"/>
      </left>
      <right style="medium">
        <color auto="1"/>
      </right>
      <top style="thin">
        <color auto="1"/>
      </top>
      <bottom style="thin">
        <color auto="1"/>
      </bottom>
      <diagonal/>
    </border>
    <border>
      <left style="medium">
        <color indexed="64"/>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medium">
        <color indexed="64"/>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auto="1"/>
      </left>
      <right style="medium">
        <color auto="1"/>
      </right>
      <top style="thin">
        <color auto="1"/>
      </top>
      <bottom style="thin">
        <color auto="1"/>
      </bottom>
      <diagonal/>
    </border>
    <border>
      <left style="medium">
        <color indexed="64"/>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medium">
        <color indexed="64"/>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auto="1"/>
      </left>
      <right style="medium">
        <color auto="1"/>
      </right>
      <top style="thin">
        <color auto="1"/>
      </top>
      <bottom style="thin">
        <color auto="1"/>
      </bottom>
      <diagonal/>
    </border>
    <border>
      <left style="medium">
        <color indexed="64"/>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medium">
        <color indexed="64"/>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auto="1"/>
      </left>
      <right style="medium">
        <color auto="1"/>
      </right>
      <top style="thin">
        <color auto="1"/>
      </top>
      <bottom style="thin">
        <color auto="1"/>
      </bottom>
      <diagonal/>
    </border>
    <border>
      <left style="medium">
        <color indexed="64"/>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medium">
        <color indexed="64"/>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auto="1"/>
      </left>
      <right style="medium">
        <color auto="1"/>
      </right>
      <top style="thin">
        <color auto="1"/>
      </top>
      <bottom style="thin">
        <color auto="1"/>
      </bottom>
      <diagonal/>
    </border>
    <border>
      <left style="medium">
        <color indexed="64"/>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medium">
        <color indexed="64"/>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auto="1"/>
      </left>
      <right style="medium">
        <color auto="1"/>
      </right>
      <top style="thin">
        <color auto="1"/>
      </top>
      <bottom style="thin">
        <color auto="1"/>
      </bottom>
      <diagonal/>
    </border>
    <border>
      <left style="medium">
        <color indexed="64"/>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medium">
        <color indexed="64"/>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auto="1"/>
      </left>
      <right style="medium">
        <color auto="1"/>
      </right>
      <top style="thin">
        <color auto="1"/>
      </top>
      <bottom style="thin">
        <color auto="1"/>
      </bottom>
      <diagonal/>
    </border>
    <border>
      <left style="medium">
        <color indexed="64"/>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medium">
        <color indexed="64"/>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auto="1"/>
      </left>
      <right style="medium">
        <color auto="1"/>
      </right>
      <top style="thin">
        <color auto="1"/>
      </top>
      <bottom style="thin">
        <color auto="1"/>
      </bottom>
      <diagonal/>
    </border>
    <border>
      <left style="medium">
        <color indexed="64"/>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medium">
        <color indexed="64"/>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auto="1"/>
      </left>
      <right style="medium">
        <color auto="1"/>
      </right>
      <top style="thin">
        <color auto="1"/>
      </top>
      <bottom style="thin">
        <color auto="1"/>
      </bottom>
      <diagonal/>
    </border>
    <border>
      <left style="medium">
        <color indexed="64"/>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medium">
        <color indexed="64"/>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auto="1"/>
      </left>
      <right style="medium">
        <color auto="1"/>
      </right>
      <top style="thin">
        <color auto="1"/>
      </top>
      <bottom style="thin">
        <color auto="1"/>
      </bottom>
      <diagonal/>
    </border>
    <border>
      <left style="medium">
        <color indexed="64"/>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medium">
        <color indexed="64"/>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auto="1"/>
      </left>
      <right style="medium">
        <color auto="1"/>
      </right>
      <top style="thin">
        <color auto="1"/>
      </top>
      <bottom style="thin">
        <color auto="1"/>
      </bottom>
      <diagonal/>
    </border>
    <border>
      <left style="medium">
        <color indexed="64"/>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medium">
        <color indexed="64"/>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auto="1"/>
      </left>
      <right style="medium">
        <color auto="1"/>
      </right>
      <top style="thin">
        <color auto="1"/>
      </top>
      <bottom style="thin">
        <color auto="1"/>
      </bottom>
      <diagonal/>
    </border>
    <border>
      <left style="medium">
        <color indexed="64"/>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medium">
        <color indexed="64"/>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auto="1"/>
      </left>
      <right style="medium">
        <color auto="1"/>
      </right>
      <top style="thin">
        <color auto="1"/>
      </top>
      <bottom style="thin">
        <color auto="1"/>
      </bottom>
      <diagonal/>
    </border>
    <border>
      <left style="medium">
        <color indexed="64"/>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medium">
        <color indexed="64"/>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auto="1"/>
      </left>
      <right style="medium">
        <color auto="1"/>
      </right>
      <top style="thin">
        <color auto="1"/>
      </top>
      <bottom style="thin">
        <color auto="1"/>
      </bottom>
      <diagonal/>
    </border>
    <border>
      <left style="medium">
        <color indexed="64"/>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medium">
        <color indexed="64"/>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auto="1"/>
      </left>
      <right style="medium">
        <color auto="1"/>
      </right>
      <top style="thin">
        <color auto="1"/>
      </top>
      <bottom style="thin">
        <color auto="1"/>
      </bottom>
      <diagonal/>
    </border>
    <border>
      <left style="medium">
        <color indexed="64"/>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medium">
        <color indexed="64"/>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medium">
        <color indexed="64"/>
      </left>
      <right style="thin">
        <color indexed="8"/>
      </right>
      <top style="thin">
        <color indexed="8"/>
      </top>
      <bottom style="medium">
        <color indexed="64"/>
      </bottom>
      <diagonal/>
    </border>
    <border>
      <left style="thin">
        <color indexed="8"/>
      </left>
      <right style="medium">
        <color indexed="64"/>
      </right>
      <top/>
      <bottom style="thin">
        <color indexed="8"/>
      </bottom>
      <diagonal/>
    </border>
    <border>
      <left style="thin">
        <color indexed="8"/>
      </left>
      <right style="medium">
        <color indexed="64"/>
      </right>
      <top style="thin">
        <color indexed="8"/>
      </top>
      <bottom style="thin">
        <color indexed="8"/>
      </bottom>
      <diagonal/>
    </border>
    <border>
      <left style="thin">
        <color indexed="8"/>
      </left>
      <right style="medium">
        <color indexed="64"/>
      </right>
      <top style="thin">
        <color indexed="8"/>
      </top>
      <bottom style="thin">
        <color indexed="8"/>
      </bottom>
      <diagonal/>
    </border>
    <border>
      <left style="medium">
        <color indexed="64"/>
      </left>
      <right style="thin">
        <color indexed="8"/>
      </right>
      <top style="thin">
        <color indexed="8"/>
      </top>
      <bottom style="medium">
        <color indexed="64"/>
      </bottom>
      <diagonal/>
    </border>
    <border>
      <left style="thin">
        <color indexed="8"/>
      </left>
      <right style="medium">
        <color indexed="64"/>
      </right>
      <top style="thin">
        <color indexed="8"/>
      </top>
      <bottom style="medium">
        <color indexed="64"/>
      </bottom>
      <diagonal/>
    </border>
    <border>
      <left style="thin">
        <color indexed="8"/>
      </left>
      <right style="medium">
        <color indexed="64"/>
      </right>
      <top style="thin">
        <color indexed="8"/>
      </top>
      <bottom style="thin">
        <color indexed="8"/>
      </bottom>
      <diagonal/>
    </border>
    <border>
      <left style="medium">
        <color indexed="64"/>
      </left>
      <right style="thin">
        <color indexed="8"/>
      </right>
      <top style="thin">
        <color indexed="8"/>
      </top>
      <bottom style="medium">
        <color indexed="64"/>
      </bottom>
      <diagonal/>
    </border>
    <border>
      <left style="thin">
        <color indexed="8"/>
      </left>
      <right style="medium">
        <color indexed="64"/>
      </right>
      <top style="thin">
        <color indexed="8"/>
      </top>
      <bottom style="medium">
        <color indexed="64"/>
      </bottom>
      <diagonal/>
    </border>
    <border>
      <left style="thin">
        <color auto="1"/>
      </left>
      <right/>
      <top style="thin">
        <color auto="1"/>
      </top>
      <bottom style="thin">
        <color auto="1"/>
      </bottom>
      <diagonal/>
    </border>
    <border>
      <left style="medium">
        <color indexed="64"/>
      </left>
      <right style="thin">
        <color auto="1"/>
      </right>
      <top style="medium">
        <color indexed="64"/>
      </top>
      <bottom style="thin">
        <color auto="1"/>
      </bottom>
      <diagonal/>
    </border>
    <border>
      <left style="thin">
        <color indexed="8"/>
      </left>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8"/>
      </right>
      <top/>
      <bottom/>
      <diagonal/>
    </border>
    <border>
      <left style="medium">
        <color indexed="64"/>
      </left>
      <right style="thin">
        <color indexed="8"/>
      </right>
      <top style="thin">
        <color indexed="8"/>
      </top>
      <bottom style="thin">
        <color indexed="8"/>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indexed="8"/>
      </left>
      <right/>
      <top/>
      <bottom style="thin">
        <color indexed="8"/>
      </bottom>
      <diagonal/>
    </border>
    <border>
      <left/>
      <right style="thin">
        <color indexed="8"/>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medium">
        <color indexed="64"/>
      </right>
      <top style="thin">
        <color indexed="8"/>
      </top>
      <bottom style="thin">
        <color indexed="8"/>
      </bottom>
      <diagonal/>
    </border>
    <border>
      <left style="medium">
        <color indexed="64"/>
      </left>
      <right style="thin">
        <color indexed="8"/>
      </right>
      <top style="thin">
        <color indexed="8"/>
      </top>
      <bottom style="medium">
        <color indexed="64"/>
      </bottom>
      <diagonal/>
    </border>
    <border>
      <left style="thin">
        <color auto="1"/>
      </left>
      <right/>
      <top style="thin">
        <color auto="1"/>
      </top>
      <bottom style="medium">
        <color indexed="64"/>
      </bottom>
      <diagonal/>
    </border>
    <border>
      <left/>
      <right style="thin">
        <color indexed="8"/>
      </right>
      <top style="thin">
        <color indexed="8"/>
      </top>
      <bottom style="medium">
        <color indexed="64"/>
      </bottom>
      <diagonal/>
    </border>
    <border>
      <left style="thin">
        <color indexed="8"/>
      </left>
      <right style="medium">
        <color indexed="64"/>
      </right>
      <top style="thin">
        <color indexed="8"/>
      </top>
      <bottom style="medium">
        <color indexed="64"/>
      </bottom>
      <diagonal/>
    </border>
    <border>
      <left style="thin">
        <color auto="1"/>
      </left>
      <right style="medium">
        <color auto="1"/>
      </right>
      <top style="thin">
        <color auto="1"/>
      </top>
      <bottom style="thin">
        <color auto="1"/>
      </bottom>
      <diagonal/>
    </border>
    <border>
      <left style="medium">
        <color indexed="64"/>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medium">
        <color indexed="64"/>
      </bottom>
      <diagonal/>
    </border>
    <border>
      <left style="medium">
        <color indexed="64"/>
      </left>
      <right style="thin">
        <color auto="1"/>
      </right>
      <top style="thin">
        <color auto="1"/>
      </top>
      <bottom style="medium">
        <color auto="1"/>
      </bottom>
      <diagonal/>
    </border>
  </borders>
  <cellStyleXfs count="17">
    <xf numFmtId="0" fontId="0" fillId="0" borderId="0"/>
    <xf numFmtId="0" fontId="5" fillId="0" borderId="0"/>
    <xf numFmtId="0" fontId="18" fillId="0" borderId="0" applyNumberFormat="0" applyFill="0" applyBorder="0" applyAlignment="0" applyProtection="0"/>
    <xf numFmtId="164" fontId="19" fillId="0" borderId="0" applyFont="0" applyFill="0" applyBorder="0" applyAlignment="0" applyProtection="0"/>
    <xf numFmtId="0" fontId="4" fillId="0" borderId="0"/>
    <xf numFmtId="0" fontId="36" fillId="0" borderId="0"/>
    <xf numFmtId="0" fontId="41" fillId="0" borderId="0" applyNumberFormat="0" applyFill="0" applyBorder="0" applyAlignment="0" applyProtection="0"/>
    <xf numFmtId="0" fontId="2" fillId="0" borderId="0"/>
    <xf numFmtId="43" fontId="36" fillId="0" borderId="0" applyFont="0" applyFill="0" applyBorder="0" applyAlignment="0" applyProtection="0"/>
    <xf numFmtId="173" fontId="4" fillId="0" borderId="0" applyFont="0" applyFill="0" applyBorder="0" applyAlignment="0" applyProtection="0"/>
    <xf numFmtId="0" fontId="36" fillId="0" borderId="0"/>
    <xf numFmtId="9" fontId="4" fillId="0" borderId="0" applyBorder="0"/>
    <xf numFmtId="0" fontId="97" fillId="45" borderId="108" applyNumberFormat="0" applyAlignment="0" applyProtection="0"/>
    <xf numFmtId="0" fontId="1" fillId="0" borderId="0"/>
    <xf numFmtId="0" fontId="116" fillId="0" borderId="0" applyNumberFormat="0" applyFill="0" applyBorder="0" applyAlignment="0" applyProtection="0"/>
    <xf numFmtId="0" fontId="17" fillId="0" borderId="0"/>
    <xf numFmtId="164" fontId="5" fillId="0" borderId="0" applyFont="0" applyFill="0" applyBorder="0" applyAlignment="0" applyProtection="0"/>
  </cellStyleXfs>
  <cellXfs count="1793">
    <xf numFmtId="0" fontId="0" fillId="0" borderId="0" xfId="0" applyFont="1" applyAlignment="1"/>
    <xf numFmtId="0" fontId="4" fillId="0" borderId="0" xfId="0" applyFont="1" applyAlignment="1"/>
    <xf numFmtId="0" fontId="6" fillId="0" borderId="0" xfId="0" applyFont="1" applyAlignment="1"/>
    <xf numFmtId="0" fontId="7" fillId="0" borderId="0" xfId="0" applyFont="1" applyAlignment="1"/>
    <xf numFmtId="0" fontId="6" fillId="0" borderId="0" xfId="0" applyFont="1" applyAlignment="1">
      <alignment horizontal="right"/>
    </xf>
    <xf numFmtId="0" fontId="6" fillId="0" borderId="0" xfId="0" applyFont="1" applyAlignment="1">
      <alignment horizontal="center" vertical="center" wrapText="1"/>
    </xf>
    <xf numFmtId="0" fontId="6" fillId="0" borderId="0" xfId="0" applyFont="1" applyAlignment="1">
      <alignment wrapText="1"/>
    </xf>
    <xf numFmtId="0" fontId="6" fillId="0" borderId="0" xfId="0" applyFont="1" applyAlignment="1">
      <alignment horizontal="center" vertical="center"/>
    </xf>
    <xf numFmtId="166" fontId="9" fillId="0" borderId="0" xfId="0" applyNumberFormat="1" applyFont="1" applyAlignment="1">
      <alignment horizontal="center" vertical="center"/>
    </xf>
    <xf numFmtId="0" fontId="6" fillId="0" borderId="0" xfId="0" applyFont="1" applyAlignment="1">
      <alignment horizontal="center" vertical="center"/>
    </xf>
    <xf numFmtId="10" fontId="6" fillId="0" borderId="0" xfId="0" applyNumberFormat="1" applyFont="1" applyAlignment="1">
      <alignment horizontal="center" vertical="center"/>
    </xf>
    <xf numFmtId="0" fontId="10" fillId="0" borderId="0" xfId="0" applyFont="1" applyAlignment="1">
      <alignment horizontal="right"/>
    </xf>
    <xf numFmtId="10" fontId="4" fillId="0" borderId="0" xfId="0" applyNumberFormat="1" applyFont="1"/>
    <xf numFmtId="0" fontId="4" fillId="2" borderId="0" xfId="0" applyFont="1" applyFill="1" applyAlignment="1"/>
    <xf numFmtId="0" fontId="10" fillId="2" borderId="0" xfId="0" applyFont="1" applyFill="1" applyAlignment="1">
      <alignment horizontal="right"/>
    </xf>
    <xf numFmtId="0" fontId="6" fillId="0" borderId="0" xfId="0" applyFont="1" applyAlignment="1">
      <alignment horizontal="center" vertical="center" wrapText="1"/>
    </xf>
    <xf numFmtId="0" fontId="8" fillId="0" borderId="0" xfId="0" applyFont="1" applyAlignment="1">
      <alignment wrapText="1"/>
    </xf>
    <xf numFmtId="0" fontId="6" fillId="0" borderId="0" xfId="0" applyFont="1" applyAlignment="1">
      <alignment wrapText="1"/>
    </xf>
    <xf numFmtId="0" fontId="0" fillId="0" borderId="0" xfId="0" applyFont="1" applyAlignment="1"/>
    <xf numFmtId="0" fontId="5" fillId="4" borderId="0" xfId="1" applyFont="1" applyFill="1" applyBorder="1"/>
    <xf numFmtId="0" fontId="5" fillId="0" borderId="0" xfId="1" applyFont="1" applyAlignment="1"/>
    <xf numFmtId="0" fontId="5" fillId="0" borderId="0" xfId="1" applyFont="1"/>
    <xf numFmtId="0" fontId="13" fillId="0" borderId="0" xfId="1" applyFont="1"/>
    <xf numFmtId="0" fontId="13" fillId="5" borderId="0" xfId="1" applyFont="1" applyFill="1" applyAlignment="1"/>
    <xf numFmtId="0" fontId="5" fillId="5" borderId="0" xfId="1" applyFont="1" applyFill="1" applyAlignment="1"/>
    <xf numFmtId="0" fontId="14" fillId="0" borderId="0" xfId="1" applyFont="1"/>
    <xf numFmtId="0" fontId="15" fillId="0" borderId="0" xfId="1" applyFont="1" applyAlignment="1"/>
    <xf numFmtId="0" fontId="15" fillId="0" borderId="0" xfId="1" applyFont="1" applyAlignment="1">
      <alignment horizontal="right"/>
    </xf>
    <xf numFmtId="0" fontId="5" fillId="6" borderId="0" xfId="1" applyFont="1" applyFill="1" applyAlignment="1"/>
    <xf numFmtId="0" fontId="13" fillId="6" borderId="0" xfId="1" applyFont="1" applyFill="1"/>
    <xf numFmtId="0" fontId="13" fillId="6" borderId="0" xfId="1" applyFont="1" applyFill="1" applyAlignment="1"/>
    <xf numFmtId="0" fontId="5" fillId="6" borderId="0" xfId="1" applyFont="1" applyFill="1"/>
    <xf numFmtId="0" fontId="14" fillId="6" borderId="0" xfId="1" applyFont="1" applyFill="1"/>
    <xf numFmtId="0" fontId="8" fillId="5" borderId="0" xfId="0" applyFont="1" applyFill="1" applyAlignment="1">
      <alignment vertical="center"/>
    </xf>
    <xf numFmtId="0" fontId="0" fillId="5" borderId="0" xfId="0" applyFont="1" applyFill="1" applyAlignment="1"/>
    <xf numFmtId="10" fontId="4" fillId="3" borderId="1" xfId="0" applyNumberFormat="1" applyFont="1" applyFill="1" applyBorder="1" applyAlignment="1"/>
    <xf numFmtId="10" fontId="4" fillId="5" borderId="0" xfId="0" applyNumberFormat="1" applyFont="1" applyFill="1"/>
    <xf numFmtId="0" fontId="4" fillId="5" borderId="0" xfId="0" applyFont="1" applyFill="1" applyAlignment="1"/>
    <xf numFmtId="0" fontId="10" fillId="5" borderId="0" xfId="0" applyFont="1" applyFill="1" applyAlignment="1">
      <alignment horizontal="right"/>
    </xf>
    <xf numFmtId="10" fontId="6" fillId="5" borderId="0" xfId="0" applyNumberFormat="1" applyFont="1" applyFill="1" applyAlignment="1">
      <alignment horizontal="center" vertical="center"/>
    </xf>
    <xf numFmtId="0" fontId="8" fillId="5" borderId="0" xfId="0" applyFont="1" applyFill="1" applyAlignment="1"/>
    <xf numFmtId="165" fontId="4" fillId="3" borderId="7" xfId="0" applyNumberFormat="1" applyFont="1" applyFill="1" applyBorder="1" applyAlignment="1"/>
    <xf numFmtId="0" fontId="6" fillId="8" borderId="0" xfId="0" applyFont="1" applyFill="1" applyBorder="1" applyAlignment="1">
      <alignment horizontal="center" vertical="center" wrapText="1"/>
    </xf>
    <xf numFmtId="166" fontId="9" fillId="8" borderId="6" xfId="0" applyNumberFormat="1" applyFont="1" applyFill="1" applyBorder="1" applyAlignment="1">
      <alignment horizontal="center" vertical="center"/>
    </xf>
    <xf numFmtId="0" fontId="6" fillId="8" borderId="6" xfId="0" applyFont="1" applyFill="1" applyBorder="1" applyAlignment="1">
      <alignment horizontal="center" vertical="center"/>
    </xf>
    <xf numFmtId="165" fontId="9" fillId="8" borderId="6" xfId="0" applyNumberFormat="1" applyFont="1" applyFill="1" applyBorder="1" applyAlignment="1">
      <alignment horizontal="center" vertical="center"/>
    </xf>
    <xf numFmtId="0" fontId="6" fillId="8" borderId="9" xfId="0" applyFont="1" applyFill="1" applyBorder="1" applyAlignment="1">
      <alignment horizontal="center" vertical="center"/>
    </xf>
    <xf numFmtId="0" fontId="6" fillId="8" borderId="9" xfId="0" applyFont="1" applyFill="1" applyBorder="1" applyAlignment="1">
      <alignment horizontal="center" vertical="center" wrapText="1"/>
    </xf>
    <xf numFmtId="0" fontId="6" fillId="0" borderId="0" xfId="0" applyFont="1" applyAlignment="1">
      <alignment horizontal="right" vertical="center"/>
    </xf>
    <xf numFmtId="9" fontId="4" fillId="10" borderId="13" xfId="0" applyNumberFormat="1" applyFont="1" applyFill="1" applyBorder="1" applyAlignment="1">
      <alignment horizontal="center" vertical="center"/>
    </xf>
    <xf numFmtId="0" fontId="0" fillId="0" borderId="12" xfId="0" applyFont="1" applyBorder="1" applyAlignment="1"/>
    <xf numFmtId="0" fontId="0" fillId="0" borderId="14" xfId="0" applyFont="1" applyBorder="1" applyAlignment="1"/>
    <xf numFmtId="0" fontId="6" fillId="8" borderId="15" xfId="0" applyFont="1" applyFill="1" applyBorder="1" applyAlignment="1">
      <alignment horizontal="center" vertical="center" wrapText="1"/>
    </xf>
    <xf numFmtId="0" fontId="6" fillId="8" borderId="16" xfId="0" applyFont="1" applyFill="1" applyBorder="1" applyAlignment="1">
      <alignment horizontal="center" vertical="center" wrapText="1"/>
    </xf>
    <xf numFmtId="166" fontId="9" fillId="8" borderId="18" xfId="0" applyNumberFormat="1" applyFont="1" applyFill="1" applyBorder="1" applyAlignment="1">
      <alignment horizontal="center" vertical="center"/>
    </xf>
    <xf numFmtId="0" fontId="6" fillId="0" borderId="0" xfId="0" applyFont="1" applyBorder="1" applyAlignment="1">
      <alignment horizontal="center" vertical="center"/>
    </xf>
    <xf numFmtId="0" fontId="6" fillId="5" borderId="0" xfId="0" applyFont="1" applyFill="1" applyBorder="1" applyAlignment="1">
      <alignment horizontal="center" vertical="center" wrapText="1"/>
    </xf>
    <xf numFmtId="0" fontId="4" fillId="0" borderId="17" xfId="0" applyFont="1" applyBorder="1" applyAlignment="1"/>
    <xf numFmtId="0" fontId="4" fillId="0" borderId="9" xfId="0" applyFont="1" applyBorder="1" applyAlignment="1"/>
    <xf numFmtId="0" fontId="0" fillId="0" borderId="9" xfId="0" applyFont="1" applyBorder="1" applyAlignment="1"/>
    <xf numFmtId="0" fontId="0" fillId="0" borderId="23" xfId="0" applyFont="1" applyBorder="1" applyAlignment="1"/>
    <xf numFmtId="0" fontId="0" fillId="0" borderId="17" xfId="0" applyFont="1" applyBorder="1" applyAlignment="1"/>
    <xf numFmtId="0" fontId="4" fillId="2" borderId="0" xfId="0" applyFont="1" applyFill="1" applyBorder="1"/>
    <xf numFmtId="0" fontId="6" fillId="8" borderId="27" xfId="0" applyFont="1" applyFill="1" applyBorder="1" applyAlignment="1">
      <alignment horizontal="center" vertical="center" wrapText="1"/>
    </xf>
    <xf numFmtId="165" fontId="9" fillId="8" borderId="28" xfId="0" applyNumberFormat="1" applyFont="1" applyFill="1" applyBorder="1" applyAlignment="1">
      <alignment horizontal="center" vertical="center"/>
    </xf>
    <xf numFmtId="0" fontId="0" fillId="0" borderId="28" xfId="0" applyFont="1" applyBorder="1" applyAlignment="1"/>
    <xf numFmtId="0" fontId="6" fillId="8" borderId="18" xfId="0" applyFont="1" applyFill="1" applyBorder="1" applyAlignment="1">
      <alignment horizontal="center" vertical="center"/>
    </xf>
    <xf numFmtId="0" fontId="10" fillId="0" borderId="0" xfId="0" applyFont="1" applyBorder="1" applyAlignment="1">
      <alignment horizontal="right"/>
    </xf>
    <xf numFmtId="0" fontId="10" fillId="2" borderId="0" xfId="0" applyFont="1" applyFill="1" applyBorder="1" applyAlignment="1">
      <alignment horizontal="right"/>
    </xf>
    <xf numFmtId="0" fontId="6" fillId="0" borderId="12" xfId="0" applyFont="1" applyBorder="1" applyAlignment="1">
      <alignment horizontal="center" vertical="center"/>
    </xf>
    <xf numFmtId="0" fontId="10" fillId="0" borderId="15" xfId="0" applyFont="1" applyBorder="1" applyAlignment="1">
      <alignment horizontal="right"/>
    </xf>
    <xf numFmtId="0" fontId="10" fillId="2" borderId="15" xfId="0" applyFont="1" applyFill="1" applyBorder="1" applyAlignment="1">
      <alignment horizontal="right"/>
    </xf>
    <xf numFmtId="0" fontId="6" fillId="8" borderId="17" xfId="0" applyFont="1" applyFill="1" applyBorder="1" applyAlignment="1">
      <alignment horizontal="center" vertical="center"/>
    </xf>
    <xf numFmtId="0" fontId="6" fillId="8" borderId="23" xfId="0" applyFont="1" applyFill="1" applyBorder="1" applyAlignment="1">
      <alignment horizontal="center" vertical="center"/>
    </xf>
    <xf numFmtId="0" fontId="3" fillId="8" borderId="33" xfId="0" applyFont="1" applyFill="1" applyBorder="1" applyAlignment="1">
      <alignment horizontal="center" vertical="center" wrapText="1"/>
    </xf>
    <xf numFmtId="0" fontId="6" fillId="8" borderId="28" xfId="0" applyFont="1" applyFill="1" applyBorder="1" applyAlignment="1">
      <alignment horizontal="center" vertical="center"/>
    </xf>
    <xf numFmtId="0" fontId="3" fillId="8" borderId="11" xfId="0" applyFont="1" applyFill="1" applyBorder="1" applyAlignment="1">
      <alignment horizontal="center" vertical="center" wrapText="1"/>
    </xf>
    <xf numFmtId="0" fontId="6" fillId="8" borderId="16" xfId="0" applyFont="1" applyFill="1" applyBorder="1" applyAlignment="1">
      <alignment horizontal="center" vertical="center"/>
    </xf>
    <xf numFmtId="10" fontId="4" fillId="3" borderId="37" xfId="0" applyNumberFormat="1" applyFont="1" applyFill="1" applyBorder="1" applyAlignment="1"/>
    <xf numFmtId="0" fontId="4" fillId="5" borderId="0" xfId="0" applyFont="1" applyFill="1" applyBorder="1" applyAlignment="1"/>
    <xf numFmtId="0" fontId="4" fillId="0" borderId="15" xfId="0" applyFont="1" applyBorder="1" applyAlignment="1"/>
    <xf numFmtId="0" fontId="4" fillId="0" borderId="15" xfId="0" applyFont="1" applyBorder="1" applyAlignment="1">
      <alignment horizontal="center" vertical="center" wrapText="1"/>
    </xf>
    <xf numFmtId="0" fontId="4" fillId="0" borderId="0" xfId="0" applyFont="1" applyBorder="1" applyAlignment="1">
      <alignment horizontal="center" vertical="center" wrapText="1"/>
    </xf>
    <xf numFmtId="3" fontId="4" fillId="17" borderId="7" xfId="0" applyNumberFormat="1" applyFont="1" applyFill="1" applyBorder="1" applyAlignment="1"/>
    <xf numFmtId="3" fontId="4" fillId="3" borderId="19" xfId="0" applyNumberFormat="1" applyFont="1" applyFill="1" applyBorder="1" applyAlignment="1"/>
    <xf numFmtId="3" fontId="4" fillId="3" borderId="21" xfId="0" applyNumberFormat="1" applyFont="1" applyFill="1" applyBorder="1" applyAlignment="1"/>
    <xf numFmtId="0" fontId="6" fillId="0" borderId="9" xfId="0" applyFont="1" applyBorder="1" applyAlignment="1">
      <alignment horizontal="center" vertical="center" wrapText="1"/>
    </xf>
    <xf numFmtId="0" fontId="6" fillId="0" borderId="23" xfId="0" applyFont="1" applyBorder="1" applyAlignment="1">
      <alignment horizontal="center" vertical="center" wrapText="1"/>
    </xf>
    <xf numFmtId="0" fontId="0" fillId="0" borderId="0" xfId="0" applyFont="1" applyBorder="1" applyAlignment="1"/>
    <xf numFmtId="0" fontId="0" fillId="0" borderId="15" xfId="0" applyFont="1" applyBorder="1" applyAlignment="1"/>
    <xf numFmtId="0" fontId="3" fillId="8" borderId="10" xfId="0" applyFont="1" applyFill="1" applyBorder="1" applyAlignment="1">
      <alignment horizontal="center" vertical="center" wrapText="1"/>
    </xf>
    <xf numFmtId="0" fontId="27" fillId="6" borderId="0" xfId="2" applyFont="1" applyFill="1" applyAlignment="1">
      <alignment horizontal="center" vertical="center"/>
    </xf>
    <xf numFmtId="0" fontId="17" fillId="5" borderId="0" xfId="0" applyFont="1" applyFill="1" applyBorder="1" applyAlignment="1"/>
    <xf numFmtId="165" fontId="4" fillId="13" borderId="29" xfId="0" applyNumberFormat="1" applyFont="1" applyFill="1" applyBorder="1" applyAlignment="1"/>
    <xf numFmtId="165" fontId="4" fillId="13" borderId="30" xfId="0" applyNumberFormat="1" applyFont="1" applyFill="1" applyBorder="1" applyAlignment="1"/>
    <xf numFmtId="0" fontId="30" fillId="19" borderId="0" xfId="4" applyFont="1" applyFill="1"/>
    <xf numFmtId="2" fontId="30" fillId="19" borderId="0" xfId="4" applyNumberFormat="1" applyFont="1" applyFill="1"/>
    <xf numFmtId="0" fontId="31" fillId="19" borderId="0" xfId="4" applyFont="1" applyFill="1"/>
    <xf numFmtId="2" fontId="32" fillId="20" borderId="0" xfId="4" applyNumberFormat="1" applyFont="1" applyFill="1"/>
    <xf numFmtId="0" fontId="32" fillId="20" borderId="0" xfId="4" applyFont="1" applyFill="1"/>
    <xf numFmtId="0" fontId="33" fillId="20" borderId="0" xfId="4" applyFont="1" applyFill="1"/>
    <xf numFmtId="0" fontId="33" fillId="19" borderId="0" xfId="4" applyFont="1" applyFill="1"/>
    <xf numFmtId="0" fontId="34" fillId="19" borderId="0" xfId="4" applyFont="1" applyFill="1" applyAlignment="1">
      <alignment horizontal="center" vertical="center"/>
    </xf>
    <xf numFmtId="0" fontId="35" fillId="0" borderId="0" xfId="4" applyFont="1"/>
    <xf numFmtId="2" fontId="37" fillId="15" borderId="5" xfId="5" applyNumberFormat="1" applyFont="1" applyFill="1" applyBorder="1" applyAlignment="1" applyProtection="1">
      <alignment horizontal="center"/>
    </xf>
    <xf numFmtId="0" fontId="4" fillId="0" borderId="0" xfId="4" applyAlignment="1">
      <alignment wrapText="1"/>
    </xf>
    <xf numFmtId="0" fontId="12" fillId="0" borderId="0" xfId="4" applyFont="1" applyAlignment="1">
      <alignment vertical="center" wrapText="1"/>
    </xf>
    <xf numFmtId="0" fontId="12" fillId="0" borderId="0" xfId="4" applyFont="1" applyAlignment="1">
      <alignment vertical="center"/>
    </xf>
    <xf numFmtId="0" fontId="38" fillId="21" borderId="0" xfId="4" applyFont="1" applyFill="1" applyAlignment="1">
      <alignment vertical="center"/>
    </xf>
    <xf numFmtId="0" fontId="4" fillId="0" borderId="0" xfId="4"/>
    <xf numFmtId="0" fontId="39" fillId="21" borderId="0" xfId="4" applyFont="1" applyFill="1" applyAlignment="1">
      <alignment vertical="center"/>
    </xf>
    <xf numFmtId="0" fontId="40" fillId="21" borderId="0" xfId="4" applyFont="1" applyFill="1"/>
    <xf numFmtId="0" fontId="41" fillId="0" borderId="0" xfId="6" applyAlignment="1">
      <alignment horizontal="left" indent="1"/>
    </xf>
    <xf numFmtId="0" fontId="42" fillId="22" borderId="5" xfId="4" applyFont="1" applyFill="1" applyBorder="1" applyAlignment="1" applyProtection="1">
      <alignment horizontal="center"/>
    </xf>
    <xf numFmtId="0" fontId="43" fillId="0" borderId="0" xfId="4" applyFont="1" applyAlignment="1">
      <alignment horizontal="right" wrapText="1"/>
    </xf>
    <xf numFmtId="0" fontId="43" fillId="0" borderId="0" xfId="4" applyFont="1" applyAlignment="1">
      <alignment wrapText="1"/>
    </xf>
    <xf numFmtId="0" fontId="44" fillId="0" borderId="0" xfId="4" applyFont="1" applyAlignment="1">
      <alignment horizontal="left" vertical="center" wrapText="1"/>
    </xf>
    <xf numFmtId="0" fontId="41" fillId="0" borderId="0" xfId="6" applyAlignment="1">
      <alignment horizontal="left" indent="2"/>
    </xf>
    <xf numFmtId="0" fontId="42" fillId="23" borderId="5" xfId="4" applyFont="1" applyFill="1" applyBorder="1" applyAlignment="1" applyProtection="1">
      <alignment horizontal="center"/>
    </xf>
    <xf numFmtId="0" fontId="4" fillId="0" borderId="0" xfId="4" applyAlignment="1">
      <alignment horizontal="right" wrapText="1"/>
    </xf>
    <xf numFmtId="0" fontId="45" fillId="21" borderId="0" xfId="4" applyFont="1" applyFill="1"/>
    <xf numFmtId="0" fontId="42" fillId="8" borderId="5" xfId="4" applyFont="1" applyFill="1" applyBorder="1" applyAlignment="1" applyProtection="1">
      <alignment horizontal="center"/>
    </xf>
    <xf numFmtId="0" fontId="42" fillId="24" borderId="42" xfId="4" applyFont="1" applyFill="1" applyBorder="1" applyAlignment="1" applyProtection="1">
      <alignment horizontal="center"/>
    </xf>
    <xf numFmtId="0" fontId="46" fillId="5" borderId="5" xfId="4" applyFont="1" applyFill="1" applyBorder="1" applyAlignment="1" applyProtection="1">
      <alignment horizontal="center" vertical="center"/>
    </xf>
    <xf numFmtId="0" fontId="18" fillId="0" borderId="0" xfId="6" applyFont="1" applyAlignment="1">
      <alignment wrapText="1"/>
    </xf>
    <xf numFmtId="0" fontId="47" fillId="21" borderId="0" xfId="4" applyFont="1" applyFill="1" applyAlignment="1">
      <alignment horizontal="right"/>
    </xf>
    <xf numFmtId="0" fontId="18" fillId="0" borderId="0" xfId="6" applyFont="1"/>
    <xf numFmtId="0" fontId="49" fillId="21" borderId="0" xfId="4" applyFont="1" applyFill="1" applyAlignment="1">
      <alignment wrapText="1"/>
    </xf>
    <xf numFmtId="0" fontId="4" fillId="21" borderId="0" xfId="4" applyFill="1"/>
    <xf numFmtId="0" fontId="49" fillId="0" borderId="0" xfId="4" applyFont="1" applyFill="1" applyAlignment="1">
      <alignment wrapText="1"/>
    </xf>
    <xf numFmtId="0" fontId="4" fillId="0" borderId="0" xfId="4" applyAlignment="1">
      <alignment horizontal="center"/>
    </xf>
    <xf numFmtId="0" fontId="40" fillId="0" borderId="0" xfId="4" applyFont="1" applyFill="1" applyAlignment="1">
      <alignment wrapText="1"/>
    </xf>
    <xf numFmtId="0" fontId="6" fillId="0" borderId="0" xfId="4" applyFont="1" applyAlignment="1">
      <alignment horizontal="left" vertical="center"/>
    </xf>
    <xf numFmtId="0" fontId="51" fillId="0" borderId="0" xfId="4" applyFont="1" applyAlignment="1"/>
    <xf numFmtId="0" fontId="4" fillId="0" borderId="0" xfId="4" applyAlignment="1">
      <alignment horizontal="left" vertical="center"/>
    </xf>
    <xf numFmtId="0" fontId="51" fillId="0" borderId="0" xfId="4" applyFont="1" applyAlignment="1">
      <alignment horizontal="right"/>
    </xf>
    <xf numFmtId="0" fontId="3" fillId="0" borderId="0" xfId="4" applyFont="1" applyAlignment="1">
      <alignment horizontal="right"/>
    </xf>
    <xf numFmtId="0" fontId="53" fillId="28" borderId="5" xfId="4" applyFont="1" applyFill="1" applyBorder="1" applyAlignment="1" applyProtection="1">
      <alignment horizontal="center" vertical="center"/>
      <protection locked="0"/>
    </xf>
    <xf numFmtId="0" fontId="53" fillId="0" borderId="0" xfId="4" applyFont="1" applyAlignment="1">
      <alignment wrapText="1"/>
    </xf>
    <xf numFmtId="172" fontId="4" fillId="0" borderId="0" xfId="4" applyNumberFormat="1" applyAlignment="1">
      <alignment wrapText="1"/>
    </xf>
    <xf numFmtId="0" fontId="54" fillId="21" borderId="0" xfId="4" applyFont="1" applyFill="1"/>
    <xf numFmtId="0" fontId="55" fillId="21" borderId="0" xfId="4" applyFont="1" applyFill="1" applyAlignment="1">
      <alignment vertical="center" wrapText="1"/>
    </xf>
    <xf numFmtId="0" fontId="40" fillId="21" borderId="0" xfId="4" applyFont="1" applyFill="1" applyAlignment="1">
      <alignment wrapText="1"/>
    </xf>
    <xf numFmtId="0" fontId="6" fillId="0" borderId="0" xfId="4" applyFont="1"/>
    <xf numFmtId="0" fontId="17" fillId="0" borderId="0" xfId="4" applyFont="1"/>
    <xf numFmtId="0" fontId="50" fillId="21" borderId="0" xfId="4" applyFont="1" applyFill="1" applyAlignment="1">
      <alignment horizontal="left" vertical="top"/>
    </xf>
    <xf numFmtId="0" fontId="4" fillId="21" borderId="0" xfId="4" applyFill="1" applyAlignment="1">
      <alignment wrapText="1"/>
    </xf>
    <xf numFmtId="0" fontId="56" fillId="0" borderId="0" xfId="4" applyFont="1" applyAlignment="1">
      <alignment horizontal="center"/>
    </xf>
    <xf numFmtId="0" fontId="57" fillId="0" borderId="0" xfId="4" applyFont="1" applyAlignment="1"/>
    <xf numFmtId="0" fontId="6" fillId="0" borderId="0" xfId="4" applyFont="1" applyAlignment="1">
      <alignment horizontal="center" wrapText="1"/>
    </xf>
    <xf numFmtId="0" fontId="6" fillId="0" borderId="0" xfId="4" applyFont="1" applyAlignment="1">
      <alignment horizontal="center"/>
    </xf>
    <xf numFmtId="0" fontId="57" fillId="0" borderId="0" xfId="4" applyFont="1" applyAlignment="1">
      <alignment horizontal="left"/>
    </xf>
    <xf numFmtId="1" fontId="4" fillId="0" borderId="0" xfId="4" applyNumberFormat="1"/>
    <xf numFmtId="0" fontId="3" fillId="0" borderId="0" xfId="4" applyFont="1" applyAlignment="1">
      <alignment horizontal="center" vertical="center"/>
    </xf>
    <xf numFmtId="165" fontId="6" fillId="0" borderId="0" xfId="4" applyNumberFormat="1" applyFont="1" applyAlignment="1">
      <alignment horizontal="right" vertical="center"/>
    </xf>
    <xf numFmtId="0" fontId="4" fillId="8" borderId="43" xfId="4" applyFill="1" applyBorder="1" applyAlignment="1">
      <alignment horizontal="center" vertical="center" wrapText="1"/>
    </xf>
    <xf numFmtId="0" fontId="4" fillId="8" borderId="44" xfId="4" applyFill="1" applyBorder="1" applyAlignment="1">
      <alignment horizontal="center" vertical="center" wrapText="1"/>
    </xf>
    <xf numFmtId="0" fontId="6" fillId="8" borderId="44" xfId="4" applyFont="1" applyFill="1" applyBorder="1" applyAlignment="1">
      <alignment horizontal="center" vertical="center" wrapText="1"/>
    </xf>
    <xf numFmtId="0" fontId="6" fillId="8" borderId="45" xfId="4" applyFont="1" applyFill="1" applyBorder="1" applyAlignment="1">
      <alignment horizontal="center" vertical="center" wrapText="1"/>
    </xf>
    <xf numFmtId="0" fontId="6" fillId="8" borderId="0" xfId="4" applyFont="1" applyFill="1" applyBorder="1" applyAlignment="1">
      <alignment horizontal="center" vertical="center" wrapText="1"/>
    </xf>
    <xf numFmtId="0" fontId="6" fillId="0" borderId="0" xfId="4" applyFont="1" applyAlignment="1">
      <alignment horizontal="right" vertical="center"/>
    </xf>
    <xf numFmtId="172" fontId="58" fillId="30" borderId="19" xfId="8" applyNumberFormat="1" applyFont="1" applyFill="1" applyBorder="1" applyAlignment="1">
      <alignment vertical="center"/>
    </xf>
    <xf numFmtId="172" fontId="58" fillId="30" borderId="7" xfId="8" applyNumberFormat="1" applyFont="1" applyFill="1" applyBorder="1" applyAlignment="1">
      <alignment vertical="center"/>
    </xf>
    <xf numFmtId="174" fontId="58" fillId="30" borderId="7" xfId="9" applyNumberFormat="1" applyFont="1" applyFill="1" applyBorder="1" applyAlignment="1">
      <alignment vertical="center"/>
    </xf>
    <xf numFmtId="174" fontId="58" fillId="30" borderId="19" xfId="9" applyNumberFormat="1" applyFont="1" applyFill="1" applyBorder="1" applyAlignment="1">
      <alignment vertical="center"/>
    </xf>
    <xf numFmtId="1" fontId="58" fillId="30" borderId="7" xfId="10" applyNumberFormat="1" applyFont="1" applyFill="1" applyBorder="1" applyAlignment="1">
      <alignment vertical="center"/>
    </xf>
    <xf numFmtId="0" fontId="4" fillId="0" borderId="0" xfId="4" applyBorder="1"/>
    <xf numFmtId="172" fontId="58" fillId="30" borderId="21" xfId="8" applyNumberFormat="1" applyFont="1" applyFill="1" applyBorder="1" applyAlignment="1">
      <alignment vertical="center"/>
    </xf>
    <xf numFmtId="172" fontId="58" fillId="30" borderId="5" xfId="8" applyNumberFormat="1" applyFont="1" applyFill="1" applyBorder="1" applyAlignment="1">
      <alignment vertical="center"/>
    </xf>
    <xf numFmtId="174" fontId="58" fillId="30" borderId="5" xfId="10" applyNumberFormat="1" applyFont="1" applyFill="1" applyBorder="1" applyAlignment="1">
      <alignment vertical="center"/>
    </xf>
    <xf numFmtId="1" fontId="58" fillId="30" borderId="5" xfId="10" applyNumberFormat="1" applyFont="1" applyFill="1" applyBorder="1" applyAlignment="1">
      <alignment vertical="center"/>
    </xf>
    <xf numFmtId="172" fontId="37" fillId="25" borderId="21" xfId="8" applyNumberFormat="1" applyFont="1" applyFill="1" applyBorder="1" applyAlignment="1">
      <alignment vertical="center"/>
    </xf>
    <xf numFmtId="172" fontId="37" fillId="25" borderId="5" xfId="8" applyNumberFormat="1" applyFont="1" applyFill="1" applyBorder="1" applyAlignment="1">
      <alignment vertical="center"/>
    </xf>
    <xf numFmtId="1" fontId="37" fillId="26" borderId="5" xfId="10" applyNumberFormat="1" applyFont="1" applyFill="1" applyBorder="1" applyAlignment="1">
      <alignment vertical="center"/>
    </xf>
    <xf numFmtId="174" fontId="37" fillId="27" borderId="5" xfId="10" applyNumberFormat="1" applyFont="1" applyFill="1" applyBorder="1" applyAlignment="1">
      <alignment vertical="center"/>
    </xf>
    <xf numFmtId="1" fontId="37" fillId="27" borderId="5" xfId="10" applyNumberFormat="1" applyFont="1" applyFill="1" applyBorder="1" applyAlignment="1">
      <alignment vertical="center"/>
    </xf>
    <xf numFmtId="0" fontId="0" fillId="29" borderId="48" xfId="4" applyFont="1" applyFill="1" applyBorder="1" applyAlignment="1">
      <alignment vertical="center"/>
    </xf>
    <xf numFmtId="0" fontId="0" fillId="29" borderId="48" xfId="4" applyFont="1" applyFill="1" applyBorder="1"/>
    <xf numFmtId="0" fontId="0" fillId="25" borderId="33" xfId="4" applyFont="1" applyFill="1" applyBorder="1"/>
    <xf numFmtId="0" fontId="0" fillId="26" borderId="30" xfId="4" applyFont="1" applyFill="1" applyBorder="1"/>
    <xf numFmtId="0" fontId="0" fillId="27" borderId="49" xfId="4" applyFont="1" applyFill="1" applyBorder="1"/>
    <xf numFmtId="0" fontId="36" fillId="0" borderId="0" xfId="10"/>
    <xf numFmtId="172" fontId="37" fillId="25" borderId="50" xfId="8" applyNumberFormat="1" applyFont="1" applyFill="1" applyBorder="1" applyAlignment="1">
      <alignment vertical="center"/>
    </xf>
    <xf numFmtId="172" fontId="37" fillId="25" borderId="39" xfId="8" applyNumberFormat="1" applyFont="1" applyFill="1" applyBorder="1" applyAlignment="1">
      <alignment vertical="center"/>
    </xf>
    <xf numFmtId="172" fontId="37" fillId="32" borderId="50" xfId="8" applyNumberFormat="1" applyFont="1" applyFill="1" applyBorder="1" applyAlignment="1">
      <alignment vertical="center"/>
    </xf>
    <xf numFmtId="172" fontId="37" fillId="32" borderId="39" xfId="8" applyNumberFormat="1" applyFont="1" applyFill="1" applyBorder="1" applyAlignment="1">
      <alignment vertical="center"/>
    </xf>
    <xf numFmtId="1" fontId="37" fillId="26" borderId="39" xfId="10" applyNumberFormat="1" applyFont="1" applyFill="1" applyBorder="1" applyAlignment="1">
      <alignment vertical="center"/>
    </xf>
    <xf numFmtId="174" fontId="37" fillId="27" borderId="39" xfId="10" applyNumberFormat="1" applyFont="1" applyFill="1" applyBorder="1" applyAlignment="1">
      <alignment vertical="center"/>
    </xf>
    <xf numFmtId="1" fontId="37" fillId="27" borderId="39" xfId="10" applyNumberFormat="1" applyFont="1" applyFill="1" applyBorder="1" applyAlignment="1">
      <alignment vertical="center"/>
    </xf>
    <xf numFmtId="0" fontId="6" fillId="0" borderId="0" xfId="4" applyFont="1" applyAlignment="1">
      <alignment horizontal="right"/>
    </xf>
    <xf numFmtId="0" fontId="4" fillId="0" borderId="0" xfId="4" applyAlignment="1">
      <alignment horizontal="right"/>
    </xf>
    <xf numFmtId="0" fontId="18" fillId="0" borderId="0" xfId="6" applyFont="1" applyAlignment="1">
      <alignment horizontal="left" indent="1"/>
    </xf>
    <xf numFmtId="0" fontId="6" fillId="0" borderId="0" xfId="4" applyFont="1" applyAlignment="1">
      <alignment horizontal="center" vertical="center"/>
    </xf>
    <xf numFmtId="0" fontId="56" fillId="21" borderId="0" xfId="4" applyFont="1" applyFill="1" applyAlignment="1">
      <alignment horizontal="center"/>
    </xf>
    <xf numFmtId="0" fontId="31" fillId="5" borderId="0" xfId="4" applyFont="1" applyFill="1" applyAlignment="1">
      <alignment horizontal="left" vertical="center"/>
    </xf>
    <xf numFmtId="0" fontId="59" fillId="0" borderId="0" xfId="7" applyFont="1" applyAlignment="1"/>
    <xf numFmtId="0" fontId="57" fillId="0" borderId="0" xfId="4" applyFont="1" applyAlignment="1">
      <alignment horizontal="center"/>
    </xf>
    <xf numFmtId="174" fontId="58" fillId="30" borderId="7" xfId="10" applyNumberFormat="1" applyFont="1" applyFill="1" applyBorder="1" applyAlignment="1">
      <alignment vertical="center"/>
    </xf>
    <xf numFmtId="174" fontId="58" fillId="30" borderId="21" xfId="10" applyNumberFormat="1" applyFont="1" applyFill="1" applyBorder="1" applyAlignment="1">
      <alignment vertical="center"/>
    </xf>
    <xf numFmtId="174" fontId="37" fillId="27" borderId="21" xfId="10" applyNumberFormat="1" applyFont="1" applyFill="1" applyBorder="1" applyAlignment="1">
      <alignment vertical="center"/>
    </xf>
    <xf numFmtId="174" fontId="37" fillId="27" borderId="50" xfId="10" applyNumberFormat="1" applyFont="1" applyFill="1" applyBorder="1" applyAlignment="1">
      <alignment vertical="center"/>
    </xf>
    <xf numFmtId="0" fontId="6" fillId="21" borderId="0" xfId="4" applyFont="1" applyFill="1" applyAlignment="1">
      <alignment horizontal="right" vertical="center"/>
    </xf>
    <xf numFmtId="1" fontId="4" fillId="21" borderId="0" xfId="4" applyNumberFormat="1" applyFill="1"/>
    <xf numFmtId="0" fontId="60" fillId="0" borderId="0" xfId="4" applyFont="1" applyAlignment="1"/>
    <xf numFmtId="0" fontId="61" fillId="0" borderId="0" xfId="4" applyFont="1"/>
    <xf numFmtId="1" fontId="4" fillId="21" borderId="0" xfId="4" applyNumberFormat="1" applyFill="1" applyAlignment="1">
      <alignment wrapText="1"/>
    </xf>
    <xf numFmtId="0" fontId="4" fillId="0" borderId="0" xfId="4" applyProtection="1">
      <protection locked="0"/>
    </xf>
    <xf numFmtId="0" fontId="4" fillId="0" borderId="0" xfId="4" applyAlignment="1" applyProtection="1">
      <alignment wrapText="1"/>
      <protection locked="0"/>
    </xf>
    <xf numFmtId="0" fontId="6" fillId="0" borderId="0" xfId="4" applyFont="1" applyAlignment="1" applyProtection="1">
      <alignment horizontal="left" vertical="center"/>
      <protection locked="0"/>
    </xf>
    <xf numFmtId="0" fontId="30" fillId="19" borderId="0" xfId="4" applyFont="1" applyFill="1" applyAlignment="1">
      <alignment wrapText="1"/>
    </xf>
    <xf numFmtId="0" fontId="66" fillId="21" borderId="0" xfId="4" applyFont="1" applyFill="1" applyAlignment="1">
      <alignment horizontal="center"/>
    </xf>
    <xf numFmtId="0" fontId="66" fillId="0" borderId="0" xfId="4" applyFont="1" applyAlignment="1">
      <alignment horizontal="center"/>
    </xf>
    <xf numFmtId="0" fontId="4" fillId="8" borderId="44" xfId="4" applyFont="1" applyFill="1" applyBorder="1" applyAlignment="1">
      <alignment horizontal="center" vertical="center" wrapText="1"/>
    </xf>
    <xf numFmtId="0" fontId="4" fillId="8" borderId="45" xfId="4" applyFont="1" applyFill="1" applyBorder="1" applyAlignment="1">
      <alignment horizontal="center" vertical="center" wrapText="1"/>
    </xf>
    <xf numFmtId="0" fontId="4" fillId="8" borderId="45" xfId="4" applyFill="1" applyBorder="1" applyAlignment="1">
      <alignment horizontal="center" vertical="center" wrapText="1"/>
    </xf>
    <xf numFmtId="1" fontId="4" fillId="0" borderId="0" xfId="4" applyNumberFormat="1" applyAlignment="1">
      <alignment horizontal="center"/>
    </xf>
    <xf numFmtId="0" fontId="0" fillId="8" borderId="33" xfId="4" applyFont="1" applyFill="1" applyBorder="1" applyAlignment="1">
      <alignment horizontal="left" vertical="center"/>
    </xf>
    <xf numFmtId="172" fontId="67" fillId="30" borderId="7" xfId="8" applyNumberFormat="1" applyFont="1" applyFill="1" applyBorder="1" applyAlignment="1">
      <alignment vertical="center"/>
    </xf>
    <xf numFmtId="1" fontId="67" fillId="30" borderId="20" xfId="10" applyNumberFormat="1" applyFont="1" applyFill="1" applyBorder="1" applyAlignment="1">
      <alignment vertical="center"/>
    </xf>
    <xf numFmtId="1" fontId="58" fillId="30" borderId="20" xfId="10" applyNumberFormat="1" applyFont="1" applyFill="1" applyBorder="1" applyAlignment="1">
      <alignment vertical="center"/>
    </xf>
    <xf numFmtId="0" fontId="4" fillId="29" borderId="0" xfId="4" applyFill="1"/>
    <xf numFmtId="0" fontId="0" fillId="8" borderId="30" xfId="4" applyFont="1" applyFill="1" applyBorder="1" applyAlignment="1">
      <alignment horizontal="left" vertical="center"/>
    </xf>
    <xf numFmtId="1" fontId="58" fillId="30" borderId="22" xfId="10" applyNumberFormat="1" applyFont="1" applyFill="1" applyBorder="1" applyAlignment="1">
      <alignment vertical="center"/>
    </xf>
    <xf numFmtId="1" fontId="37" fillId="25" borderId="22" xfId="10" applyNumberFormat="1" applyFont="1" applyFill="1" applyBorder="1" applyAlignment="1">
      <alignment vertical="center"/>
    </xf>
    <xf numFmtId="172" fontId="37" fillId="26" borderId="21" xfId="8" applyNumberFormat="1" applyFont="1" applyFill="1" applyBorder="1" applyAlignment="1">
      <alignment vertical="center"/>
    </xf>
    <xf numFmtId="172" fontId="37" fillId="26" borderId="5" xfId="8" applyNumberFormat="1" applyFont="1" applyFill="1" applyBorder="1" applyAlignment="1">
      <alignment vertical="center"/>
    </xf>
    <xf numFmtId="1" fontId="37" fillId="26" borderId="22" xfId="10" applyNumberFormat="1" applyFont="1" applyFill="1" applyBorder="1" applyAlignment="1">
      <alignment vertical="center"/>
    </xf>
    <xf numFmtId="1" fontId="37" fillId="27" borderId="22" xfId="10" applyNumberFormat="1" applyFont="1" applyFill="1" applyBorder="1" applyAlignment="1">
      <alignment vertical="center"/>
    </xf>
    <xf numFmtId="0" fontId="0" fillId="8" borderId="49" xfId="4" applyFont="1" applyFill="1" applyBorder="1" applyAlignment="1">
      <alignment horizontal="left" vertical="center"/>
    </xf>
    <xf numFmtId="1" fontId="37" fillId="25" borderId="40" xfId="10" applyNumberFormat="1" applyFont="1" applyFill="1" applyBorder="1" applyAlignment="1">
      <alignment vertical="center"/>
    </xf>
    <xf numFmtId="172" fontId="37" fillId="26" borderId="39" xfId="8" applyNumberFormat="1" applyFont="1" applyFill="1" applyBorder="1" applyAlignment="1">
      <alignment vertical="center"/>
    </xf>
    <xf numFmtId="1" fontId="37" fillId="26" borderId="40" xfId="10" applyNumberFormat="1" applyFont="1" applyFill="1" applyBorder="1" applyAlignment="1">
      <alignment vertical="center"/>
    </xf>
    <xf numFmtId="1" fontId="37" fillId="27" borderId="40" xfId="10" applyNumberFormat="1" applyFont="1" applyFill="1" applyBorder="1" applyAlignment="1">
      <alignment vertical="center"/>
    </xf>
    <xf numFmtId="0" fontId="68" fillId="21" borderId="0" xfId="4" applyFont="1" applyFill="1" applyAlignment="1">
      <alignment horizontal="left" vertical="center"/>
    </xf>
    <xf numFmtId="0" fontId="59" fillId="0" borderId="0" xfId="7" applyFont="1" applyAlignment="1">
      <alignment horizontal="center"/>
    </xf>
    <xf numFmtId="172" fontId="58" fillId="30" borderId="19" xfId="10" applyNumberFormat="1" applyFont="1" applyFill="1" applyBorder="1" applyAlignment="1">
      <alignment vertical="center"/>
    </xf>
    <xf numFmtId="172" fontId="58" fillId="30" borderId="7" xfId="10" applyNumberFormat="1" applyFont="1" applyFill="1" applyBorder="1" applyAlignment="1">
      <alignment vertical="center"/>
    </xf>
    <xf numFmtId="172" fontId="58" fillId="30" borderId="21" xfId="10" applyNumberFormat="1" applyFont="1" applyFill="1" applyBorder="1" applyAlignment="1">
      <alignment vertical="center"/>
    </xf>
    <xf numFmtId="172" fontId="58" fillId="30" borderId="5" xfId="10" applyNumberFormat="1" applyFont="1" applyFill="1" applyBorder="1" applyAlignment="1">
      <alignment vertical="center"/>
    </xf>
    <xf numFmtId="172" fontId="37" fillId="27" borderId="21" xfId="10" applyNumberFormat="1" applyFont="1" applyFill="1" applyBorder="1" applyAlignment="1">
      <alignment vertical="center"/>
    </xf>
    <xf numFmtId="172" fontId="37" fillId="27" borderId="5" xfId="10" applyNumberFormat="1" applyFont="1" applyFill="1" applyBorder="1" applyAlignment="1">
      <alignment vertical="center"/>
    </xf>
    <xf numFmtId="172" fontId="37" fillId="27" borderId="50" xfId="10" applyNumberFormat="1" applyFont="1" applyFill="1" applyBorder="1" applyAlignment="1">
      <alignment vertical="center"/>
    </xf>
    <xf numFmtId="172" fontId="37" fillId="27" borderId="39" xfId="10" applyNumberFormat="1" applyFont="1" applyFill="1" applyBorder="1" applyAlignment="1">
      <alignment vertical="center"/>
    </xf>
    <xf numFmtId="0" fontId="12" fillId="5" borderId="0" xfId="4" applyFont="1" applyFill="1" applyAlignment="1">
      <alignment horizontal="left" vertical="center"/>
    </xf>
    <xf numFmtId="0" fontId="0" fillId="29" borderId="0" xfId="4" applyFont="1" applyFill="1"/>
    <xf numFmtId="43" fontId="4" fillId="0" borderId="0" xfId="4" applyNumberFormat="1" applyAlignment="1">
      <alignment wrapText="1"/>
    </xf>
    <xf numFmtId="175" fontId="58" fillId="30" borderId="19" xfId="8" applyNumberFormat="1" applyFont="1" applyFill="1" applyBorder="1" applyAlignment="1">
      <alignment vertical="center"/>
    </xf>
    <xf numFmtId="175" fontId="58" fillId="30" borderId="7" xfId="8" applyNumberFormat="1" applyFont="1" applyFill="1" applyBorder="1" applyAlignment="1">
      <alignment vertical="center"/>
    </xf>
    <xf numFmtId="175" fontId="67" fillId="30" borderId="7" xfId="8" applyNumberFormat="1" applyFont="1" applyFill="1" applyBorder="1" applyAlignment="1">
      <alignment vertical="center"/>
    </xf>
    <xf numFmtId="175" fontId="58" fillId="30" borderId="19" xfId="9" applyNumberFormat="1" applyFont="1" applyFill="1" applyBorder="1" applyAlignment="1">
      <alignment vertical="center"/>
    </xf>
    <xf numFmtId="175" fontId="58" fillId="30" borderId="7" xfId="9" applyNumberFormat="1" applyFont="1" applyFill="1" applyBorder="1" applyAlignment="1">
      <alignment vertical="center"/>
    </xf>
    <xf numFmtId="165" fontId="58" fillId="30" borderId="7" xfId="10" applyNumberFormat="1" applyFont="1" applyFill="1" applyBorder="1" applyAlignment="1">
      <alignment vertical="center"/>
    </xf>
    <xf numFmtId="175" fontId="58" fillId="30" borderId="5" xfId="8" applyNumberFormat="1" applyFont="1" applyFill="1" applyBorder="1" applyAlignment="1">
      <alignment vertical="center"/>
    </xf>
    <xf numFmtId="175" fontId="58" fillId="30" borderId="21" xfId="8" applyNumberFormat="1" applyFont="1" applyFill="1" applyBorder="1" applyAlignment="1">
      <alignment vertical="center"/>
    </xf>
    <xf numFmtId="175" fontId="58" fillId="30" borderId="21" xfId="10" applyNumberFormat="1" applyFont="1" applyFill="1" applyBorder="1" applyAlignment="1">
      <alignment vertical="center"/>
    </xf>
    <xf numFmtId="175" fontId="58" fillId="30" borderId="5" xfId="10" applyNumberFormat="1" applyFont="1" applyFill="1" applyBorder="1" applyAlignment="1">
      <alignment vertical="center"/>
    </xf>
    <xf numFmtId="165" fontId="58" fillId="30" borderId="5" xfId="10" applyNumberFormat="1" applyFont="1" applyFill="1" applyBorder="1" applyAlignment="1">
      <alignment vertical="center"/>
    </xf>
    <xf numFmtId="175" fontId="37" fillId="25" borderId="21" xfId="8" applyNumberFormat="1" applyFont="1" applyFill="1" applyBorder="1" applyAlignment="1">
      <alignment vertical="center"/>
    </xf>
    <xf numFmtId="175" fontId="37" fillId="25" borderId="5" xfId="8" applyNumberFormat="1" applyFont="1" applyFill="1" applyBorder="1" applyAlignment="1">
      <alignment vertical="center"/>
    </xf>
    <xf numFmtId="175" fontId="37" fillId="26" borderId="21" xfId="8" applyNumberFormat="1" applyFont="1" applyFill="1" applyBorder="1" applyAlignment="1">
      <alignment vertical="center"/>
    </xf>
    <xf numFmtId="175" fontId="37" fillId="26" borderId="5" xfId="8" applyNumberFormat="1" applyFont="1" applyFill="1" applyBorder="1" applyAlignment="1">
      <alignment vertical="center"/>
    </xf>
    <xf numFmtId="175" fontId="37" fillId="27" borderId="21" xfId="10" applyNumberFormat="1" applyFont="1" applyFill="1" applyBorder="1" applyAlignment="1">
      <alignment vertical="center"/>
    </xf>
    <xf numFmtId="175" fontId="37" fillId="27" borderId="5" xfId="10" applyNumberFormat="1" applyFont="1" applyFill="1" applyBorder="1" applyAlignment="1">
      <alignment vertical="center"/>
    </xf>
    <xf numFmtId="165" fontId="37" fillId="27" borderId="5" xfId="10" applyNumberFormat="1" applyFont="1" applyFill="1" applyBorder="1" applyAlignment="1">
      <alignment vertical="center"/>
    </xf>
    <xf numFmtId="175" fontId="37" fillId="25" borderId="50" xfId="8" applyNumberFormat="1" applyFont="1" applyFill="1" applyBorder="1" applyAlignment="1">
      <alignment vertical="center"/>
    </xf>
    <xf numFmtId="175" fontId="37" fillId="25" borderId="39" xfId="8" applyNumberFormat="1" applyFont="1" applyFill="1" applyBorder="1" applyAlignment="1">
      <alignment vertical="center"/>
    </xf>
    <xf numFmtId="175" fontId="37" fillId="32" borderId="50" xfId="8" applyNumberFormat="1" applyFont="1" applyFill="1" applyBorder="1" applyAlignment="1">
      <alignment vertical="center"/>
    </xf>
    <xf numFmtId="175" fontId="37" fillId="32" borderId="39" xfId="8" applyNumberFormat="1" applyFont="1" applyFill="1" applyBorder="1" applyAlignment="1">
      <alignment vertical="center"/>
    </xf>
    <xf numFmtId="175" fontId="37" fillId="26" borderId="39" xfId="8" applyNumberFormat="1" applyFont="1" applyFill="1" applyBorder="1" applyAlignment="1">
      <alignment vertical="center"/>
    </xf>
    <xf numFmtId="175" fontId="37" fillId="27" borderId="50" xfId="10" applyNumberFormat="1" applyFont="1" applyFill="1" applyBorder="1" applyAlignment="1">
      <alignment vertical="center"/>
    </xf>
    <xf numFmtId="175" fontId="37" fillId="27" borderId="39" xfId="10" applyNumberFormat="1" applyFont="1" applyFill="1" applyBorder="1" applyAlignment="1">
      <alignment vertical="center"/>
    </xf>
    <xf numFmtId="165" fontId="37" fillId="27" borderId="39" xfId="10" applyNumberFormat="1" applyFont="1" applyFill="1" applyBorder="1" applyAlignment="1">
      <alignment vertical="center"/>
    </xf>
    <xf numFmtId="175" fontId="58" fillId="30" borderId="19" xfId="10" applyNumberFormat="1" applyFont="1" applyFill="1" applyBorder="1" applyAlignment="1">
      <alignment vertical="center"/>
    </xf>
    <xf numFmtId="175" fontId="58" fillId="30" borderId="7" xfId="10" applyNumberFormat="1" applyFont="1" applyFill="1" applyBorder="1" applyAlignment="1">
      <alignment vertical="center"/>
    </xf>
    <xf numFmtId="0" fontId="30" fillId="19" borderId="0" xfId="4" applyFont="1" applyFill="1" applyProtection="1"/>
    <xf numFmtId="0" fontId="30" fillId="19" borderId="0" xfId="4" applyFont="1" applyFill="1" applyBorder="1" applyProtection="1"/>
    <xf numFmtId="2" fontId="30" fillId="19" borderId="0" xfId="4" applyNumberFormat="1" applyFont="1" applyFill="1" applyProtection="1"/>
    <xf numFmtId="0" fontId="31" fillId="19" borderId="0" xfId="4" applyFont="1" applyFill="1" applyProtection="1"/>
    <xf numFmtId="2" fontId="69" fillId="20" borderId="0" xfId="4" applyNumberFormat="1" applyFont="1" applyFill="1" applyProtection="1"/>
    <xf numFmtId="2" fontId="32" fillId="20" borderId="0" xfId="4" applyNumberFormat="1" applyFont="1" applyFill="1" applyProtection="1"/>
    <xf numFmtId="0" fontId="32" fillId="20" borderId="0" xfId="4" applyFont="1" applyFill="1" applyProtection="1"/>
    <xf numFmtId="0" fontId="33" fillId="20" borderId="0" xfId="4" applyFont="1" applyFill="1" applyProtection="1"/>
    <xf numFmtId="0" fontId="33" fillId="19" borderId="0" xfId="4" applyFont="1" applyFill="1" applyProtection="1"/>
    <xf numFmtId="168" fontId="31" fillId="19" borderId="0" xfId="4" applyNumberFormat="1" applyFont="1" applyFill="1" applyBorder="1" applyProtection="1"/>
    <xf numFmtId="0" fontId="31" fillId="19" borderId="0" xfId="4" applyFont="1" applyFill="1" applyAlignment="1" applyProtection="1">
      <alignment horizontal="center" vertical="center"/>
    </xf>
    <xf numFmtId="0" fontId="35" fillId="0" borderId="0" xfId="4" applyFont="1" applyBorder="1" applyProtection="1"/>
    <xf numFmtId="0" fontId="61" fillId="0" borderId="0" xfId="4" applyFont="1" applyBorder="1" applyProtection="1"/>
    <xf numFmtId="0" fontId="4" fillId="0" borderId="0" xfId="4" applyFont="1" applyFill="1" applyBorder="1" applyAlignment="1" applyProtection="1">
      <alignment wrapText="1"/>
    </xf>
    <xf numFmtId="0" fontId="12" fillId="0" borderId="0" xfId="4" applyFont="1" applyBorder="1" applyAlignment="1" applyProtection="1">
      <alignment vertical="center" wrapText="1"/>
    </xf>
    <xf numFmtId="0" fontId="12" fillId="0" borderId="0" xfId="4" applyFont="1" applyBorder="1" applyAlignment="1" applyProtection="1">
      <alignment vertical="center"/>
    </xf>
    <xf numFmtId="0" fontId="39" fillId="21" borderId="0" xfId="4" applyFont="1" applyFill="1" applyBorder="1" applyAlignment="1" applyProtection="1">
      <alignment vertical="center"/>
    </xf>
    <xf numFmtId="0" fontId="40" fillId="21" borderId="0" xfId="4" applyFont="1" applyFill="1" applyBorder="1" applyProtection="1"/>
    <xf numFmtId="0" fontId="4" fillId="0" borderId="0" xfId="4" applyFont="1" applyBorder="1" applyProtection="1"/>
    <xf numFmtId="168" fontId="4" fillId="0" borderId="0" xfId="4" applyNumberFormat="1" applyFont="1" applyBorder="1" applyProtection="1"/>
    <xf numFmtId="0" fontId="4" fillId="0" borderId="0" xfId="4" applyFont="1" applyBorder="1" applyAlignment="1" applyProtection="1">
      <alignment horizontal="center" vertical="center"/>
    </xf>
    <xf numFmtId="0" fontId="41" fillId="0" borderId="0" xfId="6" applyAlignment="1" applyProtection="1">
      <alignment horizontal="left" indent="1"/>
    </xf>
    <xf numFmtId="0" fontId="41" fillId="0" borderId="0" xfId="6" applyProtection="1"/>
    <xf numFmtId="0" fontId="4" fillId="0" borderId="0" xfId="4" applyFont="1" applyAlignment="1" applyProtection="1">
      <alignment wrapText="1"/>
    </xf>
    <xf numFmtId="0" fontId="43" fillId="0" borderId="0" xfId="4" applyFont="1" applyBorder="1" applyAlignment="1" applyProtection="1">
      <alignment horizontal="right" wrapText="1"/>
    </xf>
    <xf numFmtId="0" fontId="43" fillId="0" borderId="0" xfId="4" applyFont="1" applyBorder="1" applyAlignment="1" applyProtection="1">
      <alignment wrapText="1"/>
    </xf>
    <xf numFmtId="0" fontId="44" fillId="0" borderId="0" xfId="4" applyFont="1" applyAlignment="1" applyProtection="1">
      <alignment horizontal="left" vertical="center" wrapText="1"/>
    </xf>
    <xf numFmtId="0" fontId="4" fillId="0" borderId="0" xfId="4" applyFont="1" applyProtection="1"/>
    <xf numFmtId="0" fontId="40" fillId="21" borderId="0" xfId="4" applyFont="1" applyFill="1" applyProtection="1"/>
    <xf numFmtId="0" fontId="4" fillId="0" borderId="0" xfId="4" applyFont="1" applyAlignment="1" applyProtection="1">
      <alignment horizontal="center" vertical="center"/>
    </xf>
    <xf numFmtId="0" fontId="41" fillId="0" borderId="0" xfId="6" applyAlignment="1" applyProtection="1">
      <alignment horizontal="left" indent="2"/>
    </xf>
    <xf numFmtId="0" fontId="18" fillId="0" borderId="0" xfId="6" applyFont="1" applyProtection="1"/>
    <xf numFmtId="0" fontId="4" fillId="0" borderId="0" xfId="4" applyFont="1" applyAlignment="1" applyProtection="1">
      <alignment horizontal="right" wrapText="1"/>
    </xf>
    <xf numFmtId="0" fontId="4" fillId="5" borderId="0" xfId="4" applyFont="1" applyFill="1" applyProtection="1"/>
    <xf numFmtId="0" fontId="4" fillId="0" borderId="0" xfId="4" applyFont="1" applyBorder="1" applyAlignment="1" applyProtection="1">
      <alignment wrapText="1"/>
    </xf>
    <xf numFmtId="0" fontId="18" fillId="0" borderId="0" xfId="6" applyFont="1" applyBorder="1" applyAlignment="1" applyProtection="1">
      <alignment wrapText="1"/>
    </xf>
    <xf numFmtId="0" fontId="47" fillId="21" borderId="0" xfId="4" applyFont="1" applyFill="1" applyBorder="1" applyAlignment="1" applyProtection="1">
      <alignment horizontal="right"/>
    </xf>
    <xf numFmtId="0" fontId="49" fillId="21" borderId="0" xfId="4" applyFont="1" applyFill="1" applyAlignment="1" applyProtection="1">
      <alignment wrapText="1"/>
    </xf>
    <xf numFmtId="2" fontId="54" fillId="21" borderId="0" xfId="4" applyNumberFormat="1" applyFont="1" applyFill="1" applyProtection="1"/>
    <xf numFmtId="2" fontId="54" fillId="21" borderId="0" xfId="4" applyNumberFormat="1" applyFont="1" applyFill="1" applyAlignment="1" applyProtection="1">
      <alignment horizontal="center" vertical="center"/>
    </xf>
    <xf numFmtId="0" fontId="54" fillId="21" borderId="0" xfId="4" applyFont="1" applyFill="1" applyProtection="1"/>
    <xf numFmtId="0" fontId="54" fillId="21" borderId="0" xfId="4" applyFont="1" applyFill="1" applyBorder="1" applyProtection="1"/>
    <xf numFmtId="0" fontId="4" fillId="21" borderId="0" xfId="4" applyFont="1" applyFill="1" applyProtection="1"/>
    <xf numFmtId="168" fontId="4" fillId="21" borderId="0" xfId="4" applyNumberFormat="1" applyFont="1" applyFill="1" applyBorder="1" applyProtection="1"/>
    <xf numFmtId="0" fontId="4" fillId="21" borderId="0" xfId="4" applyFont="1" applyFill="1" applyAlignment="1" applyProtection="1">
      <alignment horizontal="center" vertical="center"/>
    </xf>
    <xf numFmtId="0" fontId="4" fillId="0" borderId="0" xfId="4" applyFont="1" applyFill="1" applyProtection="1"/>
    <xf numFmtId="0" fontId="4" fillId="0" borderId="0" xfId="4" applyFont="1" applyFill="1" applyAlignment="1" applyProtection="1">
      <alignment wrapText="1"/>
    </xf>
    <xf numFmtId="0" fontId="53" fillId="0" borderId="0" xfId="4" applyFont="1" applyFill="1" applyProtection="1"/>
    <xf numFmtId="0" fontId="50" fillId="0" borderId="0" xfId="4" applyFont="1" applyFill="1" applyAlignment="1" applyProtection="1">
      <alignment horizontal="left" vertical="center"/>
    </xf>
    <xf numFmtId="0" fontId="50" fillId="0" borderId="0" xfId="4" applyFont="1" applyFill="1" applyAlignment="1" applyProtection="1">
      <alignment horizontal="center" vertical="center"/>
    </xf>
    <xf numFmtId="168" fontId="4" fillId="0" borderId="0" xfId="4" applyNumberFormat="1" applyFont="1" applyFill="1" applyBorder="1" applyProtection="1"/>
    <xf numFmtId="0" fontId="4" fillId="0" borderId="0" xfId="4" applyFont="1" applyFill="1" applyAlignment="1" applyProtection="1">
      <alignment horizontal="center" vertical="center"/>
    </xf>
    <xf numFmtId="0" fontId="51" fillId="0" borderId="4" xfId="4" applyFont="1" applyBorder="1" applyAlignment="1" applyProtection="1">
      <alignment horizontal="center" vertical="center" wrapText="1"/>
      <protection locked="0"/>
    </xf>
    <xf numFmtId="0" fontId="4" fillId="0" borderId="4" xfId="4" applyFont="1" applyBorder="1" applyAlignment="1" applyProtection="1">
      <alignment wrapText="1"/>
    </xf>
    <xf numFmtId="0" fontId="51" fillId="0" borderId="52" xfId="4" applyFont="1" applyBorder="1" applyAlignment="1" applyProtection="1">
      <alignment horizontal="center" vertical="center" wrapText="1"/>
      <protection locked="0"/>
    </xf>
    <xf numFmtId="0" fontId="3" fillId="5" borderId="5" xfId="4" applyFont="1" applyFill="1" applyBorder="1" applyAlignment="1" applyProtection="1">
      <alignment horizontal="center" vertical="center" wrapText="1"/>
      <protection locked="0"/>
    </xf>
    <xf numFmtId="0" fontId="71" fillId="0" borderId="4" xfId="4" applyFont="1" applyFill="1" applyBorder="1" applyProtection="1"/>
    <xf numFmtId="0" fontId="51" fillId="0" borderId="4" xfId="4" applyFont="1" applyBorder="1" applyAlignment="1" applyProtection="1">
      <alignment horizontal="right"/>
    </xf>
    <xf numFmtId="0" fontId="53" fillId="0" borderId="4" xfId="4" applyFont="1" applyBorder="1" applyProtection="1">
      <protection locked="0"/>
    </xf>
    <xf numFmtId="0" fontId="3" fillId="5" borderId="5" xfId="4" applyFont="1" applyFill="1" applyBorder="1" applyAlignment="1" applyProtection="1">
      <alignment horizontal="center" vertical="center"/>
      <protection locked="0"/>
    </xf>
    <xf numFmtId="0" fontId="4" fillId="0" borderId="51" xfId="4" applyFont="1" applyBorder="1" applyProtection="1"/>
    <xf numFmtId="0" fontId="51" fillId="0" borderId="4" xfId="4" applyFont="1" applyBorder="1" applyAlignment="1" applyProtection="1">
      <alignment horizontal="right" vertical="center" wrapText="1"/>
      <protection locked="0"/>
    </xf>
    <xf numFmtId="0" fontId="4" fillId="0" borderId="0" xfId="4" applyFont="1" applyAlignment="1" applyProtection="1">
      <alignment horizontal="center"/>
    </xf>
    <xf numFmtId="0" fontId="22" fillId="0" borderId="0" xfId="4" applyFont="1" applyAlignment="1" applyProtection="1">
      <alignment vertical="center" wrapText="1"/>
    </xf>
    <xf numFmtId="0" fontId="53" fillId="22" borderId="5" xfId="4" applyFont="1" applyFill="1" applyBorder="1" applyAlignment="1" applyProtection="1">
      <alignment horizontal="center" vertical="center" wrapText="1"/>
      <protection locked="0"/>
    </xf>
    <xf numFmtId="0" fontId="4" fillId="0" borderId="3" xfId="4" applyFont="1" applyBorder="1" applyAlignment="1" applyProtection="1">
      <alignment wrapText="1"/>
    </xf>
    <xf numFmtId="0" fontId="71" fillId="0" borderId="3" xfId="4" applyFont="1" applyFill="1" applyBorder="1" applyProtection="1"/>
    <xf numFmtId="0" fontId="51" fillId="0" borderId="3" xfId="4" applyFont="1" applyBorder="1" applyAlignment="1" applyProtection="1">
      <alignment horizontal="right"/>
    </xf>
    <xf numFmtId="0" fontId="53" fillId="0" borderId="3" xfId="4" applyFont="1" applyBorder="1" applyProtection="1">
      <protection locked="0"/>
    </xf>
    <xf numFmtId="0" fontId="4" fillId="0" borderId="46" xfId="4" applyFont="1" applyBorder="1" applyProtection="1"/>
    <xf numFmtId="0" fontId="51" fillId="0" borderId="3" xfId="4" applyFont="1" applyBorder="1" applyAlignment="1" applyProtection="1">
      <alignment horizontal="right" vertical="center"/>
      <protection locked="0"/>
    </xf>
    <xf numFmtId="0" fontId="74" fillId="0" borderId="0" xfId="4" applyFont="1" applyAlignment="1" applyProtection="1">
      <alignment horizontal="center" vertical="center"/>
    </xf>
    <xf numFmtId="0" fontId="74" fillId="0" borderId="0" xfId="4" applyFont="1" applyFill="1" applyBorder="1" applyAlignment="1" applyProtection="1">
      <alignment horizontal="center" vertical="center" wrapText="1"/>
    </xf>
    <xf numFmtId="0" fontId="40" fillId="21" borderId="0" xfId="4" applyFont="1" applyFill="1" applyAlignment="1" applyProtection="1">
      <alignment wrapText="1"/>
    </xf>
    <xf numFmtId="0" fontId="70" fillId="0" borderId="0" xfId="4" applyFont="1" applyAlignment="1" applyProtection="1">
      <alignment horizontal="right" vertical="center" wrapText="1"/>
    </xf>
    <xf numFmtId="0" fontId="75" fillId="0" borderId="0" xfId="4" applyFont="1" applyAlignment="1" applyProtection="1">
      <alignment horizontal="right" vertical="center" wrapText="1"/>
    </xf>
    <xf numFmtId="0" fontId="53" fillId="0" borderId="0" xfId="4" applyFont="1" applyAlignment="1" applyProtection="1">
      <alignment horizontal="right" vertical="center" wrapText="1"/>
    </xf>
    <xf numFmtId="0" fontId="53" fillId="0" borderId="0" xfId="4" applyFont="1" applyAlignment="1" applyProtection="1">
      <alignment horizontal="center" vertical="center" wrapText="1"/>
      <protection locked="0"/>
    </xf>
    <xf numFmtId="0" fontId="53" fillId="0" borderId="0" xfId="4" applyFont="1" applyFill="1" applyAlignment="1" applyProtection="1">
      <alignment wrapText="1"/>
      <protection locked="0"/>
    </xf>
    <xf numFmtId="0" fontId="76" fillId="0" borderId="0" xfId="4" applyFont="1" applyProtection="1"/>
    <xf numFmtId="0" fontId="53" fillId="0" borderId="0" xfId="4" applyFont="1" applyAlignment="1" applyProtection="1">
      <alignment horizontal="center" vertical="center"/>
      <protection locked="0"/>
    </xf>
    <xf numFmtId="0" fontId="53" fillId="0" borderId="0" xfId="4" applyFont="1" applyProtection="1">
      <protection locked="0"/>
    </xf>
    <xf numFmtId="0" fontId="53" fillId="0" borderId="0" xfId="4" applyFont="1" applyFill="1" applyProtection="1">
      <protection locked="0"/>
    </xf>
    <xf numFmtId="0" fontId="4" fillId="0" borderId="0" xfId="4" applyFont="1" applyAlignment="1" applyProtection="1"/>
    <xf numFmtId="0" fontId="53" fillId="0" borderId="0" xfId="4" applyFont="1" applyProtection="1"/>
    <xf numFmtId="0" fontId="77" fillId="0" borderId="0" xfId="4" applyFont="1" applyAlignment="1" applyProtection="1">
      <alignment horizontal="right" vertical="center" wrapText="1"/>
    </xf>
    <xf numFmtId="0" fontId="3" fillId="22" borderId="5" xfId="4" applyFont="1" applyFill="1" applyBorder="1" applyAlignment="1" applyProtection="1">
      <alignment horizontal="center" vertical="center"/>
      <protection locked="0"/>
    </xf>
    <xf numFmtId="0" fontId="3" fillId="22" borderId="5" xfId="4" applyFont="1" applyFill="1" applyBorder="1" applyAlignment="1" applyProtection="1">
      <alignment horizontal="center" vertical="center" wrapText="1"/>
      <protection locked="0"/>
    </xf>
    <xf numFmtId="0" fontId="51" fillId="0" borderId="4" xfId="4" applyFont="1" applyBorder="1" applyAlignment="1" applyProtection="1">
      <alignment horizontal="right" vertical="center"/>
      <protection locked="0"/>
    </xf>
    <xf numFmtId="0" fontId="40" fillId="21" borderId="0" xfId="4" applyFont="1" applyFill="1" applyBorder="1" applyAlignment="1" applyProtection="1">
      <alignment wrapText="1"/>
    </xf>
    <xf numFmtId="0" fontId="71" fillId="0" borderId="0" xfId="4" applyFont="1" applyFill="1" applyProtection="1"/>
    <xf numFmtId="0" fontId="4" fillId="0" borderId="0" xfId="4" applyFont="1" applyFill="1" applyBorder="1" applyProtection="1"/>
    <xf numFmtId="0" fontId="6" fillId="0" borderId="0" xfId="4" applyFont="1" applyFill="1" applyBorder="1" applyAlignment="1" applyProtection="1">
      <alignment horizontal="left" vertical="center"/>
    </xf>
    <xf numFmtId="0" fontId="51" fillId="0" borderId="0" xfId="4" applyFont="1" applyAlignment="1" applyProtection="1">
      <alignment wrapText="1"/>
    </xf>
    <xf numFmtId="0" fontId="4" fillId="0" borderId="0" xfId="4" applyFont="1" applyFill="1" applyBorder="1" applyAlignment="1" applyProtection="1">
      <alignment horizontal="left" vertical="center"/>
    </xf>
    <xf numFmtId="0" fontId="3" fillId="0" borderId="0" xfId="4" applyFont="1" applyAlignment="1" applyProtection="1">
      <alignment horizontal="right"/>
    </xf>
    <xf numFmtId="0" fontId="53" fillId="0" borderId="0" xfId="4" applyFont="1" applyAlignment="1" applyProtection="1">
      <alignment wrapText="1"/>
    </xf>
    <xf numFmtId="0" fontId="3" fillId="0" borderId="0" xfId="4" applyFont="1" applyAlignment="1" applyProtection="1">
      <alignment horizontal="center" vertical="center"/>
    </xf>
    <xf numFmtId="0" fontId="51" fillId="0" borderId="0" xfId="4" applyFont="1" applyFill="1" applyBorder="1" applyAlignment="1" applyProtection="1">
      <alignment horizontal="right" vertical="center"/>
    </xf>
    <xf numFmtId="0" fontId="3" fillId="28" borderId="5" xfId="4" applyFont="1" applyFill="1" applyBorder="1" applyAlignment="1" applyProtection="1">
      <alignment horizontal="center" vertical="center"/>
      <protection locked="0"/>
    </xf>
    <xf numFmtId="0" fontId="51" fillId="0" borderId="0" xfId="4" applyFont="1" applyAlignment="1" applyProtection="1">
      <alignment horizontal="right" vertical="center"/>
    </xf>
    <xf numFmtId="0" fontId="4" fillId="21" borderId="0" xfId="4" applyFont="1" applyFill="1" applyBorder="1" applyAlignment="1" applyProtection="1">
      <alignment wrapText="1"/>
    </xf>
    <xf numFmtId="0" fontId="4" fillId="21" borderId="0" xfId="4" applyFont="1" applyFill="1" applyBorder="1" applyProtection="1"/>
    <xf numFmtId="0" fontId="3" fillId="21" borderId="0" xfId="4" applyFont="1" applyFill="1" applyBorder="1" applyAlignment="1" applyProtection="1">
      <alignment vertical="center" wrapText="1"/>
    </xf>
    <xf numFmtId="0" fontId="3" fillId="21" borderId="0" xfId="4" applyFont="1" applyFill="1" applyBorder="1" applyAlignment="1" applyProtection="1">
      <alignment horizontal="right" vertical="center"/>
    </xf>
    <xf numFmtId="0" fontId="4" fillId="21" borderId="0" xfId="4" applyFont="1" applyFill="1" applyAlignment="1" applyProtection="1">
      <alignment horizontal="left" vertical="center"/>
    </xf>
    <xf numFmtId="0" fontId="54" fillId="21" borderId="0" xfId="4" applyFont="1" applyFill="1" applyAlignment="1" applyProtection="1">
      <alignment wrapText="1"/>
    </xf>
    <xf numFmtId="0" fontId="55" fillId="21" borderId="0" xfId="4" applyFont="1" applyFill="1" applyBorder="1" applyAlignment="1" applyProtection="1">
      <alignment vertical="center" wrapText="1"/>
    </xf>
    <xf numFmtId="0" fontId="78" fillId="21" borderId="0" xfId="4" applyFont="1" applyFill="1" applyBorder="1" applyAlignment="1" applyProtection="1">
      <alignment vertical="center" wrapText="1"/>
    </xf>
    <xf numFmtId="0" fontId="45" fillId="21" borderId="0" xfId="4" applyFont="1" applyFill="1" applyBorder="1" applyProtection="1"/>
    <xf numFmtId="0" fontId="79" fillId="21" borderId="0" xfId="4" applyFont="1" applyFill="1" applyBorder="1" applyAlignment="1" applyProtection="1">
      <alignment vertical="center" wrapText="1"/>
    </xf>
    <xf numFmtId="0" fontId="4" fillId="0" borderId="0" xfId="4" applyFont="1" applyBorder="1" applyAlignment="1" applyProtection="1">
      <alignment vertical="center" wrapText="1"/>
    </xf>
    <xf numFmtId="0" fontId="50" fillId="21" borderId="0" xfId="4" applyFont="1" applyFill="1" applyAlignment="1" applyProtection="1">
      <alignment horizontal="left" vertical="top"/>
    </xf>
    <xf numFmtId="0" fontId="4" fillId="21" borderId="0" xfId="4" applyFont="1" applyFill="1" applyAlignment="1" applyProtection="1">
      <alignment wrapText="1"/>
    </xf>
    <xf numFmtId="0" fontId="66" fillId="0" borderId="0" xfId="4" applyFont="1" applyAlignment="1" applyProtection="1">
      <alignment horizontal="center"/>
    </xf>
    <xf numFmtId="0" fontId="6" fillId="0" borderId="0" xfId="4" applyFont="1" applyFill="1" applyBorder="1" applyAlignment="1" applyProtection="1">
      <alignment horizontal="center" wrapText="1"/>
    </xf>
    <xf numFmtId="0" fontId="6" fillId="0" borderId="0" xfId="4" applyFont="1" applyFill="1" applyBorder="1" applyAlignment="1" applyProtection="1">
      <alignment horizontal="center"/>
    </xf>
    <xf numFmtId="0" fontId="57" fillId="0" borderId="0" xfId="4" applyFont="1" applyAlignment="1" applyProtection="1">
      <alignment horizontal="left"/>
    </xf>
    <xf numFmtId="0" fontId="4" fillId="0" borderId="53" xfId="4" applyFont="1" applyBorder="1" applyProtection="1"/>
    <xf numFmtId="168" fontId="4" fillId="0" borderId="0" xfId="4" applyNumberFormat="1" applyFont="1" applyBorder="1" applyAlignment="1" applyProtection="1">
      <alignment horizontal="center"/>
    </xf>
    <xf numFmtId="1" fontId="4" fillId="0" borderId="0" xfId="4" applyNumberFormat="1" applyFont="1" applyFill="1" applyBorder="1" applyProtection="1"/>
    <xf numFmtId="0" fontId="6" fillId="23" borderId="0" xfId="4" applyFont="1" applyFill="1" applyAlignment="1" applyProtection="1"/>
    <xf numFmtId="0" fontId="6" fillId="0" borderId="0" xfId="4" applyFont="1" applyFill="1" applyBorder="1" applyAlignment="1" applyProtection="1"/>
    <xf numFmtId="0" fontId="29" fillId="0" borderId="0" xfId="4" applyFont="1" applyProtection="1"/>
    <xf numFmtId="0" fontId="29" fillId="0" borderId="54" xfId="4" applyFont="1" applyBorder="1" applyProtection="1"/>
    <xf numFmtId="0" fontId="29" fillId="0" borderId="24" xfId="4" applyFont="1" applyBorder="1" applyProtection="1"/>
    <xf numFmtId="0" fontId="6" fillId="0" borderId="0" xfId="4" applyFont="1" applyProtection="1"/>
    <xf numFmtId="0" fontId="6" fillId="0" borderId="0" xfId="4" applyFont="1" applyAlignment="1" applyProtection="1">
      <alignment horizontal="right"/>
    </xf>
    <xf numFmtId="0" fontId="4" fillId="8" borderId="5" xfId="4" applyFont="1" applyFill="1" applyBorder="1" applyAlignment="1" applyProtection="1">
      <alignment horizontal="center" vertical="center"/>
    </xf>
    <xf numFmtId="0" fontId="6" fillId="0" borderId="0" xfId="4" applyFont="1" applyAlignment="1" applyProtection="1">
      <alignment horizontal="right" vertical="center"/>
    </xf>
    <xf numFmtId="49" fontId="4" fillId="8" borderId="55" xfId="9" applyNumberFormat="1" applyFont="1" applyFill="1" applyBorder="1" applyAlignment="1">
      <alignment horizontal="center" vertical="center" wrapText="1"/>
    </xf>
    <xf numFmtId="49" fontId="4" fillId="8" borderId="56" xfId="9" applyNumberFormat="1" applyFont="1" applyFill="1" applyBorder="1" applyAlignment="1">
      <alignment horizontal="center" vertical="center" wrapText="1"/>
    </xf>
    <xf numFmtId="173" fontId="29" fillId="8" borderId="57" xfId="9" applyFont="1" applyFill="1" applyBorder="1" applyAlignment="1">
      <alignment horizontal="center" vertical="center" wrapText="1"/>
    </xf>
    <xf numFmtId="173" fontId="29" fillId="8" borderId="55" xfId="9" applyFont="1" applyFill="1" applyBorder="1" applyAlignment="1">
      <alignment horizontal="center" vertical="center" wrapText="1"/>
    </xf>
    <xf numFmtId="173" fontId="29" fillId="8" borderId="56" xfId="9" applyFont="1" applyFill="1" applyBorder="1" applyAlignment="1">
      <alignment horizontal="center" vertical="center" wrapText="1"/>
    </xf>
    <xf numFmtId="0" fontId="6" fillId="8" borderId="57" xfId="4" applyFont="1" applyFill="1" applyBorder="1" applyAlignment="1" applyProtection="1">
      <alignment horizontal="center" vertical="center" wrapText="1"/>
    </xf>
    <xf numFmtId="0" fontId="4" fillId="0" borderId="0" xfId="4" applyFont="1" applyFill="1" applyBorder="1" applyAlignment="1" applyProtection="1">
      <alignment horizontal="center"/>
    </xf>
    <xf numFmtId="0" fontId="6" fillId="0" borderId="0" xfId="4" applyFont="1" applyAlignment="1" applyProtection="1">
      <alignment horizontal="center" wrapText="1"/>
    </xf>
    <xf numFmtId="0" fontId="4" fillId="0" borderId="0" xfId="4" applyFont="1" applyAlignment="1" applyProtection="1">
      <alignment horizontal="right"/>
    </xf>
    <xf numFmtId="0" fontId="59" fillId="0" borderId="0" xfId="7" applyFont="1" applyBorder="1" applyAlignment="1" applyProtection="1">
      <alignment horizontal="center" wrapText="1"/>
    </xf>
    <xf numFmtId="0" fontId="6" fillId="0" borderId="0" xfId="4" applyFont="1" applyAlignment="1" applyProtection="1">
      <alignment horizontal="center"/>
    </xf>
    <xf numFmtId="1" fontId="4" fillId="0" borderId="0" xfId="4" applyNumberFormat="1" applyFont="1" applyFill="1" applyBorder="1" applyAlignment="1" applyProtection="1">
      <alignment horizontal="center"/>
    </xf>
    <xf numFmtId="0" fontId="7" fillId="0" borderId="0" xfId="4" applyFont="1" applyAlignment="1" applyProtection="1">
      <alignment horizontal="center" vertical="center"/>
    </xf>
    <xf numFmtId="0" fontId="4" fillId="0" borderId="5" xfId="4" applyFont="1" applyBorder="1" applyAlignment="1" applyProtection="1">
      <alignment horizontal="center" vertical="center"/>
    </xf>
    <xf numFmtId="0" fontId="6" fillId="0" borderId="0" xfId="4" applyFont="1" applyBorder="1" applyAlignment="1" applyProtection="1"/>
    <xf numFmtId="0" fontId="29" fillId="0" borderId="0" xfId="4" applyFont="1" applyAlignment="1" applyProtection="1">
      <alignment horizontal="center"/>
    </xf>
    <xf numFmtId="2" fontId="29" fillId="0" borderId="0" xfId="4" applyNumberFormat="1" applyFont="1" applyAlignment="1" applyProtection="1">
      <alignment horizontal="center"/>
    </xf>
    <xf numFmtId="0" fontId="81" fillId="0" borderId="46" xfId="4" applyFont="1" applyBorder="1" applyProtection="1"/>
    <xf numFmtId="2" fontId="29" fillId="0" borderId="8" xfId="4" applyNumberFormat="1" applyFont="1" applyBorder="1" applyAlignment="1" applyProtection="1">
      <alignment horizontal="center"/>
    </xf>
    <xf numFmtId="0" fontId="81" fillId="0" borderId="0" xfId="4" applyFont="1" applyProtection="1"/>
    <xf numFmtId="0" fontId="4" fillId="33" borderId="5" xfId="4" applyFont="1" applyFill="1" applyBorder="1" applyAlignment="1" applyProtection="1">
      <alignment horizontal="center"/>
    </xf>
    <xf numFmtId="2" fontId="0" fillId="33" borderId="5" xfId="9" applyNumberFormat="1" applyFont="1" applyFill="1" applyBorder="1" applyAlignment="1" applyProtection="1">
      <alignment horizontal="center" vertical="center"/>
    </xf>
    <xf numFmtId="0" fontId="29" fillId="5" borderId="0" xfId="4" applyFont="1" applyFill="1" applyAlignment="1" applyProtection="1">
      <alignment vertical="center"/>
    </xf>
    <xf numFmtId="0" fontId="4" fillId="5" borderId="0" xfId="4" applyFont="1" applyFill="1" applyAlignment="1" applyProtection="1">
      <alignment horizontal="center" vertical="center"/>
    </xf>
    <xf numFmtId="0" fontId="4" fillId="8" borderId="5" xfId="4" applyFont="1" applyFill="1" applyBorder="1" applyAlignment="1" applyProtection="1">
      <alignment horizontal="center" vertical="center" wrapText="1"/>
    </xf>
    <xf numFmtId="1" fontId="4" fillId="0" borderId="0" xfId="4" applyNumberFormat="1" applyFont="1" applyAlignment="1" applyProtection="1">
      <alignment horizontal="center"/>
    </xf>
    <xf numFmtId="0" fontId="4" fillId="22" borderId="33" xfId="4" applyFont="1" applyFill="1" applyBorder="1" applyAlignment="1" applyProtection="1">
      <alignment horizontal="center" wrapText="1"/>
    </xf>
    <xf numFmtId="0" fontId="6" fillId="0" borderId="0" xfId="4" applyFont="1" applyBorder="1" applyAlignment="1" applyProtection="1">
      <alignment horizontal="right" vertical="center"/>
    </xf>
    <xf numFmtId="1" fontId="4" fillId="35" borderId="59" xfId="4" applyNumberFormat="1" applyFont="1" applyFill="1" applyBorder="1" applyProtection="1"/>
    <xf numFmtId="1" fontId="4" fillId="36" borderId="59" xfId="4" applyNumberFormat="1" applyFont="1" applyFill="1" applyBorder="1" applyProtection="1"/>
    <xf numFmtId="0" fontId="7" fillId="0" borderId="0" xfId="4" applyFont="1" applyAlignment="1" applyProtection="1">
      <alignment horizontal="right" vertical="center"/>
    </xf>
    <xf numFmtId="0" fontId="7" fillId="0" borderId="0" xfId="4" applyFont="1" applyAlignment="1" applyProtection="1">
      <alignment horizontal="center"/>
    </xf>
    <xf numFmtId="0" fontId="4" fillId="0" borderId="61" xfId="4" applyFont="1" applyBorder="1" applyAlignment="1" applyProtection="1">
      <alignment horizontal="center"/>
    </xf>
    <xf numFmtId="0" fontId="29" fillId="0" borderId="51" xfId="4" applyFont="1" applyBorder="1" applyAlignment="1" applyProtection="1">
      <alignment horizontal="center"/>
    </xf>
    <xf numFmtId="0" fontId="29" fillId="0" borderId="4" xfId="4" applyFont="1" applyBorder="1" applyAlignment="1" applyProtection="1">
      <alignment horizontal="center"/>
    </xf>
    <xf numFmtId="0" fontId="29" fillId="0" borderId="53" xfId="4" applyFont="1" applyBorder="1" applyAlignment="1" applyProtection="1">
      <alignment horizontal="center"/>
    </xf>
    <xf numFmtId="0" fontId="4" fillId="8" borderId="62" xfId="4" applyFont="1" applyFill="1" applyBorder="1" applyAlignment="1" applyProtection="1">
      <alignment horizontal="center"/>
    </xf>
    <xf numFmtId="2" fontId="0" fillId="8" borderId="62" xfId="9" applyNumberFormat="1" applyFont="1" applyFill="1" applyBorder="1" applyAlignment="1" applyProtection="1">
      <alignment horizontal="center" vertical="center"/>
    </xf>
    <xf numFmtId="0" fontId="4" fillId="22" borderId="63" xfId="4" applyFont="1" applyFill="1" applyBorder="1" applyAlignment="1" applyProtection="1">
      <alignment horizontal="center" wrapText="1"/>
    </xf>
    <xf numFmtId="0" fontId="61" fillId="0" borderId="0" xfId="4" applyFont="1" applyAlignment="1" applyProtection="1">
      <alignment horizontal="right" vertical="center"/>
    </xf>
    <xf numFmtId="0" fontId="4" fillId="37" borderId="11" xfId="4" applyFont="1" applyFill="1" applyBorder="1" applyProtection="1"/>
    <xf numFmtId="0" fontId="4" fillId="37" borderId="25" xfId="4" applyFont="1" applyFill="1" applyBorder="1" applyProtection="1"/>
    <xf numFmtId="0" fontId="4" fillId="37" borderId="13" xfId="4" applyFont="1" applyFill="1" applyBorder="1" applyProtection="1"/>
    <xf numFmtId="0" fontId="29" fillId="0" borderId="54" xfId="4" applyFont="1" applyBorder="1" applyAlignment="1" applyProtection="1">
      <alignment horizontal="center"/>
    </xf>
    <xf numFmtId="0" fontId="29" fillId="0" borderId="0" xfId="4" applyFont="1" applyBorder="1" applyAlignment="1" applyProtection="1">
      <alignment horizontal="center"/>
    </xf>
    <xf numFmtId="0" fontId="29" fillId="0" borderId="24" xfId="4" applyFont="1" applyBorder="1" applyAlignment="1" applyProtection="1">
      <alignment horizontal="center"/>
    </xf>
    <xf numFmtId="0" fontId="4" fillId="8" borderId="5" xfId="4" applyFont="1" applyFill="1" applyBorder="1" applyAlignment="1" applyProtection="1">
      <alignment horizontal="center"/>
    </xf>
    <xf numFmtId="2" fontId="0" fillId="8" borderId="5" xfId="9" applyNumberFormat="1" applyFont="1" applyFill="1" applyBorder="1" applyAlignment="1" applyProtection="1">
      <alignment horizontal="center" vertical="center"/>
    </xf>
    <xf numFmtId="0" fontId="4" fillId="22" borderId="49" xfId="4" applyFont="1" applyFill="1" applyBorder="1" applyAlignment="1" applyProtection="1">
      <alignment horizontal="center" wrapText="1"/>
    </xf>
    <xf numFmtId="1" fontId="4" fillId="8" borderId="62" xfId="4" applyNumberFormat="1" applyFont="1" applyFill="1" applyBorder="1" applyProtection="1"/>
    <xf numFmtId="0" fontId="4" fillId="37" borderId="21" xfId="4" applyFont="1" applyFill="1" applyBorder="1" applyProtection="1"/>
    <xf numFmtId="0" fontId="4" fillId="37" borderId="22" xfId="4" applyFont="1" applyFill="1" applyBorder="1" applyProtection="1"/>
    <xf numFmtId="0" fontId="4" fillId="37" borderId="5" xfId="4" applyFont="1" applyFill="1" applyBorder="1" applyProtection="1"/>
    <xf numFmtId="0" fontId="41" fillId="22" borderId="33" xfId="6" applyFill="1" applyBorder="1" applyAlignment="1" applyProtection="1">
      <alignment horizontal="center"/>
    </xf>
    <xf numFmtId="1" fontId="4" fillId="8" borderId="7" xfId="4" applyNumberFormat="1" applyFont="1" applyFill="1" applyBorder="1" applyProtection="1"/>
    <xf numFmtId="0" fontId="4" fillId="37" borderId="50" xfId="4" applyFont="1" applyFill="1" applyBorder="1" applyProtection="1"/>
    <xf numFmtId="0" fontId="4" fillId="37" borderId="40" xfId="4" applyFont="1" applyFill="1" applyBorder="1" applyProtection="1"/>
    <xf numFmtId="0" fontId="4" fillId="37" borderId="39" xfId="4" applyFont="1" applyFill="1" applyBorder="1" applyProtection="1"/>
    <xf numFmtId="0" fontId="4" fillId="22" borderId="30" xfId="4" applyFont="1" applyFill="1" applyBorder="1" applyAlignment="1" applyProtection="1">
      <alignment horizontal="center"/>
    </xf>
    <xf numFmtId="0" fontId="4" fillId="0" borderId="0" xfId="4" applyFont="1" applyBorder="1" applyAlignment="1" applyProtection="1">
      <alignment horizontal="center"/>
    </xf>
    <xf numFmtId="0" fontId="6" fillId="37" borderId="5" xfId="4" applyFont="1" applyFill="1" applyBorder="1" applyProtection="1"/>
    <xf numFmtId="0" fontId="4" fillId="8" borderId="7" xfId="4" applyFont="1" applyFill="1" applyBorder="1" applyProtection="1"/>
    <xf numFmtId="0" fontId="4" fillId="8" borderId="46" xfId="4" applyFont="1" applyFill="1" applyBorder="1" applyProtection="1"/>
    <xf numFmtId="0" fontId="4" fillId="22" borderId="49" xfId="4" applyFont="1" applyFill="1" applyBorder="1" applyAlignment="1" applyProtection="1">
      <alignment horizontal="center"/>
    </xf>
    <xf numFmtId="0" fontId="4" fillId="8" borderId="5" xfId="4" applyFont="1" applyFill="1" applyBorder="1" applyProtection="1"/>
    <xf numFmtId="0" fontId="4" fillId="8" borderId="66" xfId="4" applyFont="1" applyFill="1" applyBorder="1" applyProtection="1"/>
    <xf numFmtId="0" fontId="4" fillId="22" borderId="33" xfId="4" applyFont="1" applyFill="1" applyBorder="1" applyAlignment="1" applyProtection="1">
      <alignment horizontal="center"/>
    </xf>
    <xf numFmtId="0" fontId="6" fillId="37" borderId="61" xfId="4" applyFont="1" applyFill="1" applyBorder="1" applyProtection="1"/>
    <xf numFmtId="0" fontId="4" fillId="8" borderId="47" xfId="4" applyFont="1" applyFill="1" applyBorder="1" applyProtection="1"/>
    <xf numFmtId="1" fontId="4" fillId="8" borderId="70" xfId="4" applyNumberFormat="1" applyFont="1" applyFill="1" applyBorder="1" applyProtection="1"/>
    <xf numFmtId="0" fontId="6" fillId="37" borderId="33" xfId="4" applyFont="1" applyFill="1" applyBorder="1" applyProtection="1"/>
    <xf numFmtId="0" fontId="4" fillId="8" borderId="70" xfId="4" applyFont="1" applyFill="1" applyBorder="1" applyProtection="1"/>
    <xf numFmtId="0" fontId="4" fillId="8" borderId="71" xfId="4" applyFont="1" applyFill="1" applyBorder="1" applyProtection="1"/>
    <xf numFmtId="0" fontId="6" fillId="37" borderId="63" xfId="4" applyFont="1" applyFill="1" applyBorder="1" applyProtection="1"/>
    <xf numFmtId="0" fontId="4" fillId="8" borderId="62" xfId="4" applyFont="1" applyFill="1" applyBorder="1" applyProtection="1"/>
    <xf numFmtId="0" fontId="4" fillId="0" borderId="62" xfId="4" applyFont="1" applyBorder="1" applyAlignment="1" applyProtection="1">
      <alignment horizontal="center" vertical="center"/>
    </xf>
    <xf numFmtId="0" fontId="4" fillId="0" borderId="62" xfId="4" applyFont="1" applyBorder="1" applyAlignment="1" applyProtection="1">
      <alignment horizontal="center"/>
    </xf>
    <xf numFmtId="0" fontId="4" fillId="25" borderId="62" xfId="4" applyFont="1" applyFill="1" applyBorder="1" applyProtection="1"/>
    <xf numFmtId="0" fontId="4" fillId="26" borderId="62" xfId="4" applyFont="1" applyFill="1" applyBorder="1" applyProtection="1"/>
    <xf numFmtId="0" fontId="4" fillId="27" borderId="62" xfId="4" applyFont="1" applyFill="1" applyBorder="1" applyProtection="1"/>
    <xf numFmtId="0" fontId="4" fillId="0" borderId="62" xfId="4" applyFont="1" applyBorder="1" applyProtection="1"/>
    <xf numFmtId="0" fontId="6" fillId="37" borderId="72" xfId="4" applyFont="1" applyFill="1" applyBorder="1" applyProtection="1"/>
    <xf numFmtId="0" fontId="6" fillId="37" borderId="70" xfId="4" applyFont="1" applyFill="1" applyBorder="1" applyProtection="1"/>
    <xf numFmtId="0" fontId="6" fillId="0" borderId="0" xfId="4" applyFont="1" applyFill="1" applyAlignment="1" applyProtection="1">
      <alignment horizontal="right" vertical="center"/>
    </xf>
    <xf numFmtId="0" fontId="6" fillId="0" borderId="0" xfId="4" applyFont="1" applyFill="1" applyBorder="1" applyAlignment="1" applyProtection="1">
      <alignment horizontal="right"/>
    </xf>
    <xf numFmtId="0" fontId="29" fillId="0" borderId="0" xfId="4" applyFont="1" applyFill="1" applyBorder="1" applyProtection="1"/>
    <xf numFmtId="0" fontId="29" fillId="0" borderId="0" xfId="4" applyFont="1" applyFill="1" applyProtection="1"/>
    <xf numFmtId="0" fontId="4" fillId="0" borderId="0" xfId="4" applyFont="1" applyFill="1" applyBorder="1" applyAlignment="1" applyProtection="1">
      <alignment horizontal="right"/>
    </xf>
    <xf numFmtId="0" fontId="18" fillId="0" borderId="0" xfId="6" applyFont="1" applyAlignment="1" applyProtection="1">
      <alignment horizontal="left" indent="1"/>
    </xf>
    <xf numFmtId="0" fontId="0" fillId="0" borderId="0" xfId="4" applyFont="1" applyFill="1" applyBorder="1" applyAlignment="1" applyProtection="1">
      <alignment horizontal="right" vertical="center"/>
    </xf>
    <xf numFmtId="0" fontId="6" fillId="0" borderId="0" xfId="4" applyFont="1" applyFill="1" applyBorder="1" applyAlignment="1" applyProtection="1">
      <alignment horizontal="center" vertical="center"/>
    </xf>
    <xf numFmtId="9" fontId="6" fillId="0" borderId="0" xfId="11" applyFont="1" applyFill="1" applyBorder="1" applyAlignment="1" applyProtection="1">
      <alignment horizontal="center"/>
    </xf>
    <xf numFmtId="0" fontId="4" fillId="0" borderId="73" xfId="4" applyFont="1" applyBorder="1" applyProtection="1"/>
    <xf numFmtId="0" fontId="4" fillId="0" borderId="74" xfId="4" applyFont="1" applyBorder="1" applyProtection="1"/>
    <xf numFmtId="0" fontId="81" fillId="0" borderId="71" xfId="4" applyFont="1" applyBorder="1" applyProtection="1"/>
    <xf numFmtId="2" fontId="29" fillId="0" borderId="76" xfId="4" applyNumberFormat="1" applyFont="1" applyBorder="1" applyAlignment="1" applyProtection="1">
      <alignment horizontal="center"/>
    </xf>
    <xf numFmtId="0" fontId="4" fillId="5" borderId="5" xfId="4" applyFont="1" applyFill="1" applyBorder="1" applyAlignment="1" applyProtection="1">
      <alignment horizontal="center" vertical="center" wrapText="1"/>
    </xf>
    <xf numFmtId="0" fontId="4" fillId="8" borderId="33" xfId="4" applyFont="1" applyFill="1" applyBorder="1" applyAlignment="1" applyProtection="1">
      <alignment horizontal="center"/>
    </xf>
    <xf numFmtId="1" fontId="4" fillId="36" borderId="5" xfId="4" applyNumberFormat="1" applyFont="1" applyFill="1" applyBorder="1" applyProtection="1"/>
    <xf numFmtId="1" fontId="4" fillId="35" borderId="77" xfId="4" applyNumberFormat="1" applyFont="1" applyFill="1" applyBorder="1" applyProtection="1"/>
    <xf numFmtId="1" fontId="4" fillId="36" borderId="78" xfId="4" applyNumberFormat="1" applyFont="1" applyFill="1" applyBorder="1" applyProtection="1"/>
    <xf numFmtId="165" fontId="4" fillId="36" borderId="77" xfId="4" applyNumberFormat="1" applyFont="1" applyFill="1" applyBorder="1" applyProtection="1"/>
    <xf numFmtId="1" fontId="4" fillId="35" borderId="79" xfId="4" applyNumberFormat="1" applyFont="1" applyFill="1" applyBorder="1" applyProtection="1"/>
    <xf numFmtId="0" fontId="29" fillId="0" borderId="80" xfId="4" applyFont="1" applyBorder="1" applyAlignment="1" applyProtection="1">
      <alignment horizontal="center"/>
    </xf>
    <xf numFmtId="0" fontId="29" fillId="0" borderId="81" xfId="4" applyFont="1" applyBorder="1" applyAlignment="1" applyProtection="1">
      <alignment horizontal="center"/>
    </xf>
    <xf numFmtId="0" fontId="29" fillId="0" borderId="82" xfId="4" applyFont="1" applyBorder="1" applyAlignment="1" applyProtection="1">
      <alignment horizontal="center"/>
    </xf>
    <xf numFmtId="0" fontId="4" fillId="8" borderId="83" xfId="4" applyFont="1" applyFill="1" applyBorder="1" applyAlignment="1" applyProtection="1">
      <alignment horizontal="center"/>
    </xf>
    <xf numFmtId="2" fontId="0" fillId="8" borderId="83" xfId="9" applyNumberFormat="1" applyFont="1" applyFill="1" applyBorder="1" applyAlignment="1" applyProtection="1">
      <alignment horizontal="center" vertical="center"/>
    </xf>
    <xf numFmtId="0" fontId="4" fillId="8" borderId="84" xfId="4" applyFont="1" applyFill="1" applyBorder="1" applyAlignment="1" applyProtection="1">
      <alignment horizontal="center"/>
    </xf>
    <xf numFmtId="0" fontId="4" fillId="22" borderId="84" xfId="4" applyFont="1" applyFill="1" applyBorder="1" applyAlignment="1" applyProtection="1">
      <alignment horizontal="center"/>
    </xf>
    <xf numFmtId="1" fontId="4" fillId="36" borderId="83" xfId="4" applyNumberFormat="1" applyFont="1" applyFill="1" applyBorder="1" applyProtection="1"/>
    <xf numFmtId="0" fontId="4" fillId="37" borderId="85" xfId="4" applyFont="1" applyFill="1" applyBorder="1" applyProtection="1"/>
    <xf numFmtId="0" fontId="4" fillId="37" borderId="86" xfId="4" applyFont="1" applyFill="1" applyBorder="1" applyProtection="1"/>
    <xf numFmtId="0" fontId="4" fillId="37" borderId="87" xfId="4" applyFont="1" applyFill="1" applyBorder="1" applyProtection="1"/>
    <xf numFmtId="0" fontId="4" fillId="8" borderId="49" xfId="4" applyFont="1" applyFill="1" applyBorder="1" applyAlignment="1" applyProtection="1">
      <alignment horizontal="center"/>
    </xf>
    <xf numFmtId="0" fontId="4" fillId="8" borderId="88" xfId="4" applyFont="1" applyFill="1" applyBorder="1" applyAlignment="1" applyProtection="1">
      <alignment horizontal="center"/>
    </xf>
    <xf numFmtId="0" fontId="4" fillId="22" borderId="88" xfId="4" applyFont="1" applyFill="1" applyBorder="1" applyAlignment="1" applyProtection="1">
      <alignment horizontal="center"/>
    </xf>
    <xf numFmtId="1" fontId="4" fillId="35" borderId="5" xfId="4" applyNumberFormat="1" applyFont="1" applyFill="1" applyBorder="1" applyProtection="1"/>
    <xf numFmtId="1" fontId="4" fillId="35" borderId="78" xfId="4" applyNumberFormat="1" applyFont="1" applyFill="1" applyBorder="1" applyProtection="1"/>
    <xf numFmtId="2" fontId="4" fillId="8" borderId="5" xfId="4" applyNumberFormat="1" applyFont="1" applyFill="1" applyBorder="1" applyProtection="1"/>
    <xf numFmtId="165" fontId="4" fillId="35" borderId="77" xfId="4" applyNumberFormat="1" applyFont="1" applyFill="1" applyBorder="1" applyProtection="1"/>
    <xf numFmtId="0" fontId="4" fillId="8" borderId="30" xfId="4" applyFont="1" applyFill="1" applyBorder="1" applyAlignment="1" applyProtection="1">
      <alignment horizontal="center"/>
    </xf>
    <xf numFmtId="0" fontId="4" fillId="8" borderId="90" xfId="4" applyFont="1" applyFill="1" applyBorder="1" applyProtection="1"/>
    <xf numFmtId="1" fontId="4" fillId="35" borderId="83" xfId="4" applyNumberFormat="1" applyFont="1" applyFill="1" applyBorder="1" applyProtection="1"/>
    <xf numFmtId="0" fontId="6" fillId="37" borderId="88" xfId="4" applyFont="1" applyFill="1" applyBorder="1" applyProtection="1"/>
    <xf numFmtId="0" fontId="4" fillId="8" borderId="83" xfId="4" applyFont="1" applyFill="1" applyBorder="1" applyProtection="1"/>
    <xf numFmtId="0" fontId="6" fillId="37" borderId="84" xfId="4" applyFont="1" applyFill="1" applyBorder="1" applyProtection="1"/>
    <xf numFmtId="0" fontId="4" fillId="0" borderId="83" xfId="4" applyFont="1" applyBorder="1" applyAlignment="1" applyProtection="1">
      <alignment horizontal="center" vertical="center"/>
    </xf>
    <xf numFmtId="0" fontId="4" fillId="0" borderId="83" xfId="4" applyFont="1" applyBorder="1" applyAlignment="1" applyProtection="1">
      <alignment horizontal="center"/>
    </xf>
    <xf numFmtId="0" fontId="4" fillId="0" borderId="0" xfId="4" applyFont="1" applyFill="1" applyAlignment="1" applyProtection="1">
      <alignment horizontal="center"/>
    </xf>
    <xf numFmtId="0" fontId="4" fillId="25" borderId="83" xfId="4" applyFont="1" applyFill="1" applyBorder="1" applyAlignment="1" applyProtection="1">
      <alignment horizontal="center"/>
    </xf>
    <xf numFmtId="0" fontId="4" fillId="26" borderId="83" xfId="4" applyFont="1" applyFill="1" applyBorder="1" applyAlignment="1" applyProtection="1">
      <alignment horizontal="center"/>
    </xf>
    <xf numFmtId="0" fontId="4" fillId="27" borderId="83" xfId="4" applyFont="1" applyFill="1" applyBorder="1" applyAlignment="1" applyProtection="1">
      <alignment horizontal="center"/>
    </xf>
    <xf numFmtId="0" fontId="4" fillId="8" borderId="92" xfId="4" applyFont="1" applyFill="1" applyBorder="1" applyAlignment="1" applyProtection="1">
      <alignment horizontal="center"/>
    </xf>
    <xf numFmtId="0" fontId="4" fillId="25" borderId="83" xfId="4" applyFont="1" applyFill="1" applyBorder="1" applyProtection="1"/>
    <xf numFmtId="0" fontId="4" fillId="26" borderId="83" xfId="4" applyFont="1" applyFill="1" applyBorder="1" applyProtection="1"/>
    <xf numFmtId="0" fontId="4" fillId="27" borderId="83" xfId="4" applyFont="1" applyFill="1" applyBorder="1" applyProtection="1"/>
    <xf numFmtId="0" fontId="4" fillId="0" borderId="83" xfId="4" applyFont="1" applyBorder="1" applyProtection="1"/>
    <xf numFmtId="0" fontId="6" fillId="37" borderId="92" xfId="4" applyFont="1" applyFill="1" applyBorder="1" applyProtection="1"/>
    <xf numFmtId="0" fontId="6" fillId="37" borderId="7" xfId="4" applyFont="1" applyFill="1" applyBorder="1" applyProtection="1"/>
    <xf numFmtId="0" fontId="4" fillId="0" borderId="5" xfId="4" applyFont="1" applyBorder="1" applyProtection="1"/>
    <xf numFmtId="0" fontId="44" fillId="38" borderId="0" xfId="4" applyFont="1" applyFill="1" applyAlignment="1" applyProtection="1">
      <alignment horizontal="left" vertical="center"/>
    </xf>
    <xf numFmtId="0" fontId="4" fillId="38" borderId="0" xfId="4" applyFont="1" applyFill="1" applyProtection="1"/>
    <xf numFmtId="0" fontId="4" fillId="38" borderId="0" xfId="4" applyFont="1" applyFill="1" applyAlignment="1" applyProtection="1">
      <alignment wrapText="1"/>
    </xf>
    <xf numFmtId="0" fontId="4" fillId="38" borderId="0" xfId="4" applyFont="1" applyFill="1" applyBorder="1" applyAlignment="1" applyProtection="1">
      <alignment wrapText="1"/>
    </xf>
    <xf numFmtId="0" fontId="4" fillId="38" borderId="0" xfId="4" applyFont="1" applyFill="1" applyBorder="1" applyProtection="1"/>
    <xf numFmtId="168" fontId="4" fillId="38" borderId="0" xfId="4" applyNumberFormat="1" applyFont="1" applyFill="1" applyBorder="1" applyProtection="1"/>
    <xf numFmtId="0" fontId="4" fillId="38" borderId="0" xfId="4" applyFont="1" applyFill="1" applyAlignment="1" applyProtection="1">
      <alignment horizontal="center" vertical="center"/>
    </xf>
    <xf numFmtId="0" fontId="6" fillId="5" borderId="0" xfId="4" applyFont="1" applyFill="1" applyAlignment="1" applyProtection="1">
      <alignment horizontal="left" vertical="center"/>
    </xf>
    <xf numFmtId="0" fontId="6" fillId="0" borderId="0" xfId="4" applyFont="1" applyAlignment="1" applyProtection="1">
      <alignment horizontal="center" vertical="center"/>
    </xf>
    <xf numFmtId="0" fontId="6" fillId="0" borderId="0" xfId="4" applyFont="1" applyAlignment="1" applyProtection="1">
      <alignment horizontal="left" vertical="center"/>
    </xf>
    <xf numFmtId="0" fontId="57" fillId="0" borderId="0" xfId="4" applyFont="1" applyAlignment="1" applyProtection="1">
      <alignment horizontal="center"/>
    </xf>
    <xf numFmtId="168" fontId="4" fillId="33" borderId="5" xfId="4" applyNumberFormat="1" applyFont="1" applyFill="1" applyBorder="1" applyAlignment="1" applyProtection="1">
      <alignment horizontal="center" vertical="center"/>
    </xf>
    <xf numFmtId="168" fontId="4" fillId="8" borderId="5" xfId="4" applyNumberFormat="1" applyFont="1" applyFill="1" applyBorder="1" applyAlignment="1" applyProtection="1">
      <alignment horizontal="center"/>
    </xf>
    <xf numFmtId="168" fontId="4" fillId="8" borderId="83" xfId="4" applyNumberFormat="1" applyFont="1" applyFill="1" applyBorder="1" applyAlignment="1" applyProtection="1">
      <alignment horizontal="center"/>
    </xf>
    <xf numFmtId="0" fontId="4" fillId="22" borderId="92" xfId="4" applyFont="1" applyFill="1" applyBorder="1" applyAlignment="1" applyProtection="1">
      <alignment horizontal="center"/>
    </xf>
    <xf numFmtId="0" fontId="6" fillId="37" borderId="83" xfId="4" applyFont="1" applyFill="1" applyBorder="1" applyProtection="1"/>
    <xf numFmtId="1" fontId="4" fillId="35" borderId="96" xfId="4" applyNumberFormat="1" applyFont="1" applyFill="1" applyBorder="1" applyProtection="1"/>
    <xf numFmtId="1" fontId="4" fillId="35" borderId="97" xfId="4" applyNumberFormat="1" applyFont="1" applyFill="1" applyBorder="1" applyProtection="1"/>
    <xf numFmtId="0" fontId="6" fillId="37" borderId="98" xfId="4" applyFont="1" applyFill="1" applyBorder="1" applyProtection="1"/>
    <xf numFmtId="1" fontId="4" fillId="35" borderId="68" xfId="4" applyNumberFormat="1" applyFont="1" applyFill="1" applyBorder="1" applyProtection="1"/>
    <xf numFmtId="1" fontId="4" fillId="35" borderId="99" xfId="4" applyNumberFormat="1" applyFont="1" applyFill="1" applyBorder="1" applyProtection="1"/>
    <xf numFmtId="0" fontId="4" fillId="0" borderId="81" xfId="4" applyFont="1" applyFill="1" applyBorder="1" applyProtection="1"/>
    <xf numFmtId="0" fontId="6" fillId="39" borderId="0" xfId="4" applyFont="1" applyFill="1" applyAlignment="1" applyProtection="1">
      <alignment horizontal="right" vertical="center"/>
    </xf>
    <xf numFmtId="0" fontId="4" fillId="39" borderId="0" xfId="4" applyFont="1" applyFill="1" applyBorder="1" applyProtection="1"/>
    <xf numFmtId="0" fontId="4" fillId="39" borderId="0" xfId="4" applyFont="1" applyFill="1" applyBorder="1" applyAlignment="1" applyProtection="1">
      <alignment wrapText="1"/>
    </xf>
    <xf numFmtId="0" fontId="4" fillId="39" borderId="0" xfId="4" applyFont="1" applyFill="1" applyAlignment="1" applyProtection="1">
      <alignment wrapText="1"/>
    </xf>
    <xf numFmtId="0" fontId="4" fillId="39" borderId="0" xfId="4" applyFont="1" applyFill="1" applyProtection="1"/>
    <xf numFmtId="1" fontId="4" fillId="39" borderId="0" xfId="4" applyNumberFormat="1" applyFont="1" applyFill="1" applyBorder="1" applyProtection="1"/>
    <xf numFmtId="168" fontId="4" fillId="39" borderId="0" xfId="4" applyNumberFormat="1" applyFont="1" applyFill="1" applyBorder="1" applyProtection="1"/>
    <xf numFmtId="0" fontId="4" fillId="39" borderId="0" xfId="4" applyFont="1" applyFill="1" applyAlignment="1" applyProtection="1">
      <alignment horizontal="center" vertical="center"/>
    </xf>
    <xf numFmtId="0" fontId="6" fillId="0" borderId="0" xfId="4" applyFont="1" applyFill="1" applyAlignment="1" applyProtection="1">
      <alignment horizontal="left" vertical="center"/>
    </xf>
    <xf numFmtId="0" fontId="6" fillId="0" borderId="0" xfId="4" applyFont="1" applyFill="1" applyAlignment="1" applyProtection="1">
      <alignment horizontal="center"/>
    </xf>
    <xf numFmtId="168" fontId="6" fillId="0" borderId="0" xfId="4" applyNumberFormat="1" applyFont="1" applyBorder="1" applyProtection="1"/>
    <xf numFmtId="49" fontId="29" fillId="8" borderId="55" xfId="9" applyNumberFormat="1" applyFont="1" applyFill="1" applyBorder="1" applyAlignment="1">
      <alignment horizontal="center" vertical="center" wrapText="1"/>
    </xf>
    <xf numFmtId="49" fontId="29" fillId="8" borderId="56" xfId="9" applyNumberFormat="1" applyFont="1" applyFill="1" applyBorder="1" applyAlignment="1">
      <alignment horizontal="center" vertical="center" wrapText="1"/>
    </xf>
    <xf numFmtId="49" fontId="29" fillId="8" borderId="57" xfId="9" applyNumberFormat="1" applyFont="1" applyFill="1" applyBorder="1" applyAlignment="1">
      <alignment horizontal="center" vertical="center" wrapText="1"/>
    </xf>
    <xf numFmtId="0" fontId="4" fillId="22" borderId="84" xfId="4" applyFont="1" applyFill="1" applyBorder="1" applyAlignment="1" applyProtection="1">
      <alignment horizontal="center" wrapText="1"/>
    </xf>
    <xf numFmtId="0" fontId="29" fillId="0" borderId="71" xfId="4" applyFont="1" applyBorder="1" applyAlignment="1" applyProtection="1">
      <alignment horizontal="center"/>
    </xf>
    <xf numFmtId="0" fontId="29" fillId="0" borderId="75" xfId="4" applyFont="1" applyBorder="1" applyAlignment="1" applyProtection="1">
      <alignment horizontal="center"/>
    </xf>
    <xf numFmtId="0" fontId="29" fillId="0" borderId="76" xfId="4" applyFont="1" applyBorder="1" applyAlignment="1" applyProtection="1">
      <alignment horizontal="center"/>
    </xf>
    <xf numFmtId="0" fontId="4" fillId="0" borderId="98" xfId="4" applyFont="1" applyBorder="1" applyAlignment="1" applyProtection="1">
      <alignment horizontal="center"/>
    </xf>
    <xf numFmtId="0" fontId="4" fillId="22" borderId="30" xfId="4" applyFont="1" applyFill="1" applyBorder="1" applyAlignment="1" applyProtection="1">
      <alignment horizontal="center" wrapText="1"/>
    </xf>
    <xf numFmtId="1" fontId="4" fillId="35" borderId="100" xfId="4" applyNumberFormat="1" applyFont="1" applyFill="1" applyBorder="1" applyProtection="1"/>
    <xf numFmtId="0" fontId="41" fillId="22" borderId="88" xfId="6" applyFill="1" applyBorder="1" applyAlignment="1" applyProtection="1">
      <alignment horizontal="center"/>
    </xf>
    <xf numFmtId="0" fontId="4" fillId="0" borderId="0" xfId="4" applyFont="1" applyFill="1" applyBorder="1" applyAlignment="1" applyProtection="1">
      <alignment horizontal="center" vertical="center"/>
    </xf>
    <xf numFmtId="0" fontId="6" fillId="0" borderId="0" xfId="4" applyFont="1" applyFill="1" applyAlignment="1" applyProtection="1">
      <alignment vertical="center"/>
    </xf>
    <xf numFmtId="0" fontId="4" fillId="0" borderId="80" xfId="4" applyFont="1" applyBorder="1" applyProtection="1"/>
    <xf numFmtId="0" fontId="4" fillId="0" borderId="82" xfId="4" applyFont="1" applyBorder="1" applyProtection="1"/>
    <xf numFmtId="0" fontId="4" fillId="22" borderId="88" xfId="4" applyFont="1" applyFill="1" applyBorder="1" applyAlignment="1" applyProtection="1">
      <alignment horizontal="center" wrapText="1"/>
    </xf>
    <xf numFmtId="168" fontId="4" fillId="33" borderId="83" xfId="4" applyNumberFormat="1" applyFont="1" applyFill="1" applyBorder="1" applyAlignment="1" applyProtection="1">
      <alignment horizontal="center" vertical="center"/>
    </xf>
    <xf numFmtId="0" fontId="29" fillId="0" borderId="8" xfId="4" applyFont="1" applyBorder="1" applyAlignment="1" applyProtection="1">
      <alignment horizontal="center"/>
    </xf>
    <xf numFmtId="0" fontId="61" fillId="0" borderId="0" xfId="4" applyFont="1" applyFill="1" applyProtection="1"/>
    <xf numFmtId="0" fontId="4" fillId="37" borderId="103" xfId="4" applyFont="1" applyFill="1" applyBorder="1" applyProtection="1"/>
    <xf numFmtId="0" fontId="4" fillId="37" borderId="102" xfId="4" applyFont="1" applyFill="1" applyBorder="1" applyProtection="1"/>
    <xf numFmtId="0" fontId="4" fillId="37" borderId="101" xfId="4" applyFont="1" applyFill="1" applyBorder="1" applyProtection="1"/>
    <xf numFmtId="0" fontId="83" fillId="0" borderId="0" xfId="4" applyFont="1" applyProtection="1"/>
    <xf numFmtId="1" fontId="83" fillId="0" borderId="0" xfId="4" applyNumberFormat="1" applyFont="1" applyProtection="1"/>
    <xf numFmtId="1" fontId="4" fillId="39" borderId="0" xfId="4" applyNumberFormat="1" applyFont="1" applyFill="1" applyBorder="1" applyAlignment="1" applyProtection="1">
      <alignment wrapText="1"/>
    </xf>
    <xf numFmtId="0" fontId="4" fillId="0" borderId="0" xfId="4" applyFont="1" applyProtection="1">
      <protection locked="0"/>
    </xf>
    <xf numFmtId="0" fontId="4" fillId="0" borderId="0" xfId="4" applyFont="1" applyAlignment="1" applyProtection="1">
      <alignment wrapText="1"/>
      <protection locked="0"/>
    </xf>
    <xf numFmtId="0" fontId="6" fillId="0" borderId="0" xfId="4" applyFont="1" applyFill="1" applyAlignment="1" applyProtection="1">
      <alignment horizontal="left" vertical="center"/>
      <protection locked="0"/>
    </xf>
    <xf numFmtId="174" fontId="0" fillId="34" borderId="58" xfId="9" applyNumberFormat="1" applyFont="1" applyFill="1" applyBorder="1" applyAlignment="1" applyProtection="1">
      <alignment wrapText="1"/>
      <protection locked="0"/>
    </xf>
    <xf numFmtId="174" fontId="0" fillId="34" borderId="13" xfId="9" applyNumberFormat="1" applyFont="1" applyFill="1" applyBorder="1" applyAlignment="1" applyProtection="1">
      <alignment wrapText="1"/>
      <protection locked="0"/>
    </xf>
    <xf numFmtId="174" fontId="0" fillId="34" borderId="25" xfId="9" applyNumberFormat="1" applyFont="1" applyFill="1" applyBorder="1" applyAlignment="1" applyProtection="1">
      <alignment wrapText="1"/>
      <protection locked="0"/>
    </xf>
    <xf numFmtId="174" fontId="0" fillId="34" borderId="21" xfId="9" applyNumberFormat="1" applyFont="1" applyFill="1" applyBorder="1" applyAlignment="1" applyProtection="1">
      <alignment wrapText="1"/>
      <protection locked="0"/>
    </xf>
    <xf numFmtId="174" fontId="0" fillId="34" borderId="5" xfId="9" applyNumberFormat="1" applyFont="1" applyFill="1" applyBorder="1" applyAlignment="1" applyProtection="1">
      <alignment wrapText="1"/>
      <protection locked="0"/>
    </xf>
    <xf numFmtId="174" fontId="0" fillId="34" borderId="22" xfId="9" applyNumberFormat="1" applyFont="1" applyFill="1" applyBorder="1" applyAlignment="1" applyProtection="1">
      <alignment wrapText="1"/>
      <protection locked="0"/>
    </xf>
    <xf numFmtId="174" fontId="0" fillId="34" borderId="64" xfId="9" applyNumberFormat="1" applyFont="1" applyFill="1" applyBorder="1" applyAlignment="1" applyProtection="1">
      <alignment wrapText="1"/>
      <protection locked="0"/>
    </xf>
    <xf numFmtId="174" fontId="0" fillId="34" borderId="60" xfId="9" applyNumberFormat="1" applyFont="1" applyFill="1" applyBorder="1" applyAlignment="1" applyProtection="1">
      <alignment wrapText="1"/>
      <protection locked="0"/>
    </xf>
    <xf numFmtId="174" fontId="0" fillId="34" borderId="65" xfId="9" applyNumberFormat="1" applyFont="1" applyFill="1" applyBorder="1" applyAlignment="1" applyProtection="1">
      <alignment wrapText="1"/>
      <protection locked="0"/>
    </xf>
    <xf numFmtId="174" fontId="0" fillId="34" borderId="67" xfId="9" applyNumberFormat="1" applyFont="1" applyFill="1" applyBorder="1" applyAlignment="1" applyProtection="1">
      <alignment wrapText="1"/>
      <protection locked="0"/>
    </xf>
    <xf numFmtId="174" fontId="0" fillId="34" borderId="68" xfId="9" applyNumberFormat="1" applyFont="1" applyFill="1" applyBorder="1" applyAlignment="1" applyProtection="1">
      <alignment wrapText="1"/>
      <protection locked="0"/>
    </xf>
    <xf numFmtId="174" fontId="0" fillId="34" borderId="69" xfId="9" applyNumberFormat="1" applyFont="1" applyFill="1" applyBorder="1" applyAlignment="1" applyProtection="1">
      <alignment wrapText="1"/>
      <protection locked="0"/>
    </xf>
    <xf numFmtId="174" fontId="0" fillId="34" borderId="39" xfId="9" applyNumberFormat="1" applyFont="1" applyFill="1" applyBorder="1" applyAlignment="1" applyProtection="1">
      <alignment wrapText="1"/>
      <protection locked="0"/>
    </xf>
    <xf numFmtId="174" fontId="0" fillId="34" borderId="40" xfId="9" applyNumberFormat="1" applyFont="1" applyFill="1" applyBorder="1" applyAlignment="1" applyProtection="1">
      <alignment wrapText="1"/>
      <protection locked="0"/>
    </xf>
    <xf numFmtId="174" fontId="0" fillId="34" borderId="11" xfId="9" applyNumberFormat="1" applyFont="1" applyFill="1" applyBorder="1" applyAlignment="1" applyProtection="1">
      <alignment wrapText="1"/>
      <protection locked="0"/>
    </xf>
    <xf numFmtId="174" fontId="0" fillId="34" borderId="89" xfId="9" applyNumberFormat="1" applyFont="1" applyFill="1" applyBorder="1" applyAlignment="1" applyProtection="1">
      <alignment wrapText="1"/>
      <protection locked="0"/>
    </xf>
    <xf numFmtId="174" fontId="0" fillId="34" borderId="77" xfId="9" applyNumberFormat="1" applyFont="1" applyFill="1" applyBorder="1" applyAlignment="1" applyProtection="1">
      <alignment wrapText="1"/>
      <protection locked="0"/>
    </xf>
    <xf numFmtId="174" fontId="0" fillId="34" borderId="91" xfId="9" applyNumberFormat="1" applyFont="1" applyFill="1" applyBorder="1" applyAlignment="1" applyProtection="1">
      <alignment wrapText="1"/>
      <protection locked="0"/>
    </xf>
    <xf numFmtId="174" fontId="0" fillId="34" borderId="93" xfId="9" applyNumberFormat="1" applyFont="1" applyFill="1" applyBorder="1" applyAlignment="1" applyProtection="1">
      <alignment wrapText="1"/>
      <protection locked="0"/>
    </xf>
    <xf numFmtId="174" fontId="0" fillId="34" borderId="95" xfId="9" applyNumberFormat="1" applyFont="1" applyFill="1" applyBorder="1" applyAlignment="1" applyProtection="1">
      <alignment wrapText="1"/>
      <protection locked="0"/>
    </xf>
    <xf numFmtId="174" fontId="0" fillId="34" borderId="94" xfId="9" applyNumberFormat="1" applyFont="1" applyFill="1" applyBorder="1" applyAlignment="1" applyProtection="1">
      <alignment wrapText="1"/>
      <protection locked="0"/>
    </xf>
    <xf numFmtId="174" fontId="4" fillId="34" borderId="95" xfId="4" applyNumberFormat="1" applyFont="1" applyFill="1" applyBorder="1" applyAlignment="1" applyProtection="1">
      <alignment wrapText="1"/>
      <protection locked="0"/>
    </xf>
    <xf numFmtId="174" fontId="4" fillId="34" borderId="94" xfId="4" applyNumberFormat="1" applyFont="1" applyFill="1" applyBorder="1" applyAlignment="1" applyProtection="1">
      <alignment wrapText="1"/>
      <protection locked="0"/>
    </xf>
    <xf numFmtId="174" fontId="4" fillId="34" borderId="93" xfId="4" applyNumberFormat="1" applyFont="1" applyFill="1" applyBorder="1" applyAlignment="1" applyProtection="1">
      <alignment wrapText="1"/>
      <protection locked="0"/>
    </xf>
    <xf numFmtId="0" fontId="6" fillId="0" borderId="0" xfId="0" applyFont="1" applyAlignment="1">
      <alignment horizontal="center" vertical="center"/>
    </xf>
    <xf numFmtId="0" fontId="0" fillId="8" borderId="104" xfId="0" applyFont="1" applyFill="1" applyBorder="1" applyAlignment="1"/>
    <xf numFmtId="165" fontId="0" fillId="8" borderId="104" xfId="0" applyNumberFormat="1" applyFont="1" applyFill="1" applyBorder="1" applyAlignment="1"/>
    <xf numFmtId="0" fontId="0" fillId="0" borderId="32" xfId="0" applyFont="1" applyBorder="1" applyAlignment="1"/>
    <xf numFmtId="0" fontId="20" fillId="0" borderId="0" xfId="0" applyFont="1" applyBorder="1" applyAlignment="1">
      <alignment horizontal="right"/>
    </xf>
    <xf numFmtId="0" fontId="0" fillId="0" borderId="16" xfId="0" applyFont="1" applyBorder="1" applyAlignment="1"/>
    <xf numFmtId="0" fontId="21" fillId="0" borderId="0" xfId="0" applyFont="1" applyBorder="1" applyAlignment="1">
      <alignment horizontal="right"/>
    </xf>
    <xf numFmtId="11" fontId="0" fillId="8" borderId="104" xfId="0" applyNumberFormat="1" applyFont="1" applyFill="1" applyBorder="1" applyAlignment="1"/>
    <xf numFmtId="0" fontId="85" fillId="41" borderId="0" xfId="4" applyFont="1" applyFill="1" applyBorder="1" applyProtection="1"/>
    <xf numFmtId="0" fontId="85" fillId="41" borderId="0" xfId="4" applyFont="1" applyFill="1" applyBorder="1" applyAlignment="1" applyProtection="1"/>
    <xf numFmtId="0" fontId="91" fillId="41" borderId="0" xfId="4" applyFont="1" applyFill="1" applyBorder="1" applyProtection="1"/>
    <xf numFmtId="0" fontId="91" fillId="42" borderId="0" xfId="4" applyFont="1" applyFill="1" applyProtection="1"/>
    <xf numFmtId="0" fontId="91" fillId="42" borderId="0" xfId="4" applyFont="1" applyFill="1" applyAlignment="1" applyProtection="1">
      <alignment wrapText="1"/>
    </xf>
    <xf numFmtId="0" fontId="91" fillId="42" borderId="0" xfId="4" applyFont="1" applyFill="1" applyAlignment="1" applyProtection="1">
      <alignment horizontal="center"/>
    </xf>
    <xf numFmtId="0" fontId="91" fillId="0" borderId="0" xfId="4" applyFont="1" applyProtection="1"/>
    <xf numFmtId="0" fontId="91" fillId="0" borderId="0" xfId="4" applyFont="1" applyFill="1" applyProtection="1"/>
    <xf numFmtId="0" fontId="92" fillId="43" borderId="0" xfId="4" applyFont="1" applyFill="1" applyAlignment="1" applyProtection="1">
      <alignment vertical="center"/>
    </xf>
    <xf numFmtId="0" fontId="92" fillId="43" borderId="0" xfId="4" applyFont="1" applyFill="1" applyAlignment="1" applyProtection="1">
      <alignment vertical="center" wrapText="1"/>
    </xf>
    <xf numFmtId="0" fontId="93" fillId="43" borderId="0" xfId="4" applyFont="1" applyFill="1" applyProtection="1"/>
    <xf numFmtId="0" fontId="93" fillId="43" borderId="0" xfId="4" applyFont="1" applyFill="1" applyAlignment="1" applyProtection="1">
      <alignment horizontal="center"/>
    </xf>
    <xf numFmtId="0" fontId="93" fillId="43" borderId="0" xfId="4" applyFont="1" applyFill="1" applyAlignment="1" applyProtection="1">
      <alignment wrapText="1"/>
    </xf>
    <xf numFmtId="0" fontId="42" fillId="0" borderId="0" xfId="4" applyFont="1" applyFill="1" applyBorder="1" applyAlignment="1" applyProtection="1">
      <alignment wrapText="1"/>
    </xf>
    <xf numFmtId="0" fontId="93" fillId="0" borderId="0" xfId="4" applyFont="1" applyFill="1" applyProtection="1"/>
    <xf numFmtId="0" fontId="30" fillId="0" borderId="0" xfId="4" applyFont="1" applyAlignment="1" applyProtection="1">
      <alignment vertical="center"/>
    </xf>
    <xf numFmtId="0" fontId="94" fillId="0" borderId="0" xfId="4" applyFont="1" applyAlignment="1" applyProtection="1">
      <alignment vertical="center"/>
    </xf>
    <xf numFmtId="0" fontId="94" fillId="0" borderId="0" xfId="4" applyFont="1" applyAlignment="1" applyProtection="1">
      <alignment vertical="center" wrapText="1"/>
    </xf>
    <xf numFmtId="0" fontId="94" fillId="0" borderId="0" xfId="4" applyFont="1" applyAlignment="1" applyProtection="1">
      <alignment horizontal="center" vertical="center"/>
    </xf>
    <xf numFmtId="0" fontId="91" fillId="0" borderId="0" xfId="4" applyFont="1" applyAlignment="1" applyProtection="1">
      <alignment vertical="center" wrapText="1"/>
    </xf>
    <xf numFmtId="0" fontId="91" fillId="0" borderId="0" xfId="4" applyFont="1" applyAlignment="1" applyProtection="1">
      <alignment vertical="center"/>
    </xf>
    <xf numFmtId="0" fontId="91" fillId="0" borderId="0" xfId="4" applyFont="1" applyFill="1" applyAlignment="1" applyProtection="1">
      <alignment vertical="center"/>
    </xf>
    <xf numFmtId="0" fontId="42" fillId="0" borderId="0" xfId="4" applyFont="1" applyAlignment="1" applyProtection="1">
      <alignment horizontal="left" indent="3"/>
    </xf>
    <xf numFmtId="0" fontId="91" fillId="0" borderId="0" xfId="4" applyFont="1" applyAlignment="1" applyProtection="1">
      <alignment wrapText="1"/>
    </xf>
    <xf numFmtId="2" fontId="58" fillId="15" borderId="106" xfId="5" applyNumberFormat="1" applyFont="1" applyFill="1" applyBorder="1" applyAlignment="1" applyProtection="1">
      <alignment horizontal="center"/>
    </xf>
    <xf numFmtId="0" fontId="42" fillId="0" borderId="0" xfId="4" applyFont="1" applyAlignment="1" applyProtection="1">
      <alignment wrapText="1"/>
    </xf>
    <xf numFmtId="0" fontId="95" fillId="22" borderId="106" xfId="4" applyFont="1" applyFill="1" applyBorder="1" applyAlignment="1" applyProtection="1">
      <alignment horizontal="center"/>
    </xf>
    <xf numFmtId="0" fontId="95" fillId="23" borderId="106" xfId="4" applyFont="1" applyFill="1" applyBorder="1" applyAlignment="1" applyProtection="1">
      <alignment horizontal="center"/>
    </xf>
    <xf numFmtId="0" fontId="95" fillId="8" borderId="106" xfId="4" applyFont="1" applyFill="1" applyBorder="1" applyAlignment="1" applyProtection="1">
      <alignment horizontal="center"/>
    </xf>
    <xf numFmtId="0" fontId="95" fillId="24" borderId="107" xfId="4" applyFont="1" applyFill="1" applyBorder="1" applyAlignment="1" applyProtection="1">
      <alignment horizontal="center"/>
    </xf>
    <xf numFmtId="0" fontId="96" fillId="5" borderId="106" xfId="4" applyFont="1" applyFill="1" applyBorder="1" applyAlignment="1" applyProtection="1">
      <alignment horizontal="center" vertical="center"/>
    </xf>
    <xf numFmtId="2" fontId="37" fillId="0" borderId="0" xfId="5" applyNumberFormat="1" applyFont="1" applyFill="1" applyBorder="1" applyAlignment="1" applyProtection="1">
      <alignment horizontal="center"/>
    </xf>
    <xf numFmtId="0" fontId="90" fillId="0" borderId="0" xfId="4" applyFont="1" applyProtection="1"/>
    <xf numFmtId="0" fontId="91" fillId="0" borderId="0" xfId="4" applyFont="1" applyAlignment="1" applyProtection="1">
      <alignment horizontal="center"/>
    </xf>
    <xf numFmtId="0" fontId="90" fillId="0" borderId="0" xfId="4" applyFont="1" applyFill="1" applyProtection="1"/>
    <xf numFmtId="0" fontId="51" fillId="0" borderId="0" xfId="4" applyFont="1" applyFill="1" applyAlignment="1" applyProtection="1">
      <alignment horizontal="right" vertical="center"/>
    </xf>
    <xf numFmtId="0" fontId="74" fillId="44" borderId="106" xfId="4" applyFont="1" applyFill="1" applyBorder="1" applyAlignment="1" applyProtection="1">
      <alignment horizontal="center" vertical="center"/>
    </xf>
    <xf numFmtId="0" fontId="46" fillId="28" borderId="106" xfId="4" applyFont="1" applyFill="1" applyBorder="1" applyAlignment="1" applyProtection="1">
      <alignment horizontal="center" vertical="center" wrapText="1"/>
    </xf>
    <xf numFmtId="0" fontId="42" fillId="0" borderId="0" xfId="4" applyFont="1" applyFill="1" applyProtection="1"/>
    <xf numFmtId="176" fontId="46" fillId="28" borderId="106" xfId="4" applyNumberFormat="1" applyFont="1" applyFill="1" applyBorder="1" applyAlignment="1" applyProtection="1">
      <alignment horizontal="center" vertical="center" wrapText="1"/>
    </xf>
    <xf numFmtId="0" fontId="42" fillId="0" borderId="0" xfId="4" applyFont="1" applyFill="1" applyAlignment="1" applyProtection="1">
      <alignment vertical="center"/>
    </xf>
    <xf numFmtId="0" fontId="42" fillId="0" borderId="0" xfId="4" applyFont="1" applyFill="1" applyAlignment="1" applyProtection="1">
      <alignment horizontal="center"/>
    </xf>
    <xf numFmtId="0" fontId="42" fillId="0" borderId="0" xfId="4" applyFont="1" applyFill="1" applyAlignment="1" applyProtection="1">
      <alignment wrapText="1"/>
    </xf>
    <xf numFmtId="0" fontId="42" fillId="0" borderId="0" xfId="4" applyFont="1" applyFill="1" applyBorder="1" applyProtection="1"/>
    <xf numFmtId="167" fontId="98" fillId="0" borderId="0" xfId="12" applyNumberFormat="1" applyFont="1" applyFill="1" applyBorder="1" applyAlignment="1" applyProtection="1">
      <alignment horizontal="right" vertical="center"/>
    </xf>
    <xf numFmtId="0" fontId="30" fillId="46" borderId="106" xfId="4" applyFont="1" applyFill="1" applyBorder="1" applyAlignment="1" applyProtection="1">
      <alignment horizontal="center" vertical="center" wrapText="1"/>
    </xf>
    <xf numFmtId="0" fontId="91" fillId="0" borderId="0" xfId="4" applyFont="1" applyFill="1" applyAlignment="1" applyProtection="1">
      <alignment horizontal="center"/>
    </xf>
    <xf numFmtId="0" fontId="91" fillId="0" borderId="0" xfId="4" applyFont="1" applyFill="1" applyAlignment="1" applyProtection="1">
      <alignment wrapText="1"/>
    </xf>
    <xf numFmtId="0" fontId="30" fillId="0" borderId="0" xfId="4" applyFont="1" applyFill="1" applyBorder="1" applyAlignment="1" applyProtection="1">
      <alignment horizontal="center" vertical="center" wrapText="1"/>
    </xf>
    <xf numFmtId="0" fontId="30" fillId="21" borderId="0" xfId="4" applyFont="1" applyFill="1" applyProtection="1"/>
    <xf numFmtId="167" fontId="98" fillId="21" borderId="0" xfId="12" applyNumberFormat="1" applyFont="1" applyFill="1" applyBorder="1" applyAlignment="1" applyProtection="1">
      <alignment horizontal="right" vertical="center"/>
    </xf>
    <xf numFmtId="0" fontId="30" fillId="21" borderId="0" xfId="4" applyFont="1" applyFill="1" applyBorder="1" applyAlignment="1" applyProtection="1">
      <alignment horizontal="center" vertical="center" wrapText="1"/>
    </xf>
    <xf numFmtId="0" fontId="91" fillId="21" borderId="0" xfId="4" applyFont="1" applyFill="1" applyProtection="1"/>
    <xf numFmtId="0" fontId="91" fillId="21" borderId="0" xfId="4" applyFont="1" applyFill="1" applyAlignment="1" applyProtection="1">
      <alignment horizontal="center"/>
    </xf>
    <xf numFmtId="0" fontId="91" fillId="21" borderId="0" xfId="4" applyFont="1" applyFill="1" applyAlignment="1" applyProtection="1">
      <alignment wrapText="1"/>
    </xf>
    <xf numFmtId="0" fontId="30" fillId="0" borderId="0" xfId="4" applyFont="1" applyFill="1" applyProtection="1"/>
    <xf numFmtId="0" fontId="91" fillId="0" borderId="0" xfId="4" applyFont="1" applyBorder="1" applyAlignment="1" applyProtection="1">
      <alignment horizontal="center" vertical="center" wrapText="1"/>
    </xf>
    <xf numFmtId="0" fontId="90" fillId="21" borderId="106" xfId="4" applyFont="1" applyFill="1" applyBorder="1" applyAlignment="1" applyProtection="1">
      <alignment horizontal="center"/>
    </xf>
    <xf numFmtId="0" fontId="41" fillId="21" borderId="106" xfId="6" applyFill="1" applyBorder="1" applyAlignment="1" applyProtection="1">
      <alignment wrapText="1"/>
    </xf>
    <xf numFmtId="0" fontId="46" fillId="0" borderId="8" xfId="4" applyFont="1" applyFill="1" applyBorder="1" applyAlignment="1" applyProtection="1">
      <alignment horizontal="center" vertical="center" wrapText="1"/>
    </xf>
    <xf numFmtId="0" fontId="91" fillId="0" borderId="7" xfId="4" applyFont="1" applyBorder="1" applyAlignment="1" applyProtection="1">
      <alignment horizontal="center" vertical="center" wrapText="1"/>
    </xf>
    <xf numFmtId="0" fontId="46" fillId="0" borderId="106" xfId="4" applyFont="1" applyFill="1" applyBorder="1" applyAlignment="1" applyProtection="1">
      <alignment horizontal="center" vertical="center" wrapText="1"/>
    </xf>
    <xf numFmtId="0" fontId="46" fillId="0" borderId="105" xfId="4" applyFont="1" applyFill="1" applyBorder="1" applyAlignment="1" applyProtection="1">
      <alignment horizontal="center" vertical="center" wrapText="1"/>
    </xf>
    <xf numFmtId="0" fontId="91" fillId="0" borderId="106" xfId="4" applyFont="1" applyBorder="1" applyAlignment="1" applyProtection="1">
      <alignment horizontal="center" vertical="center" wrapText="1"/>
    </xf>
    <xf numFmtId="0" fontId="41" fillId="21" borderId="106" xfId="6" applyFill="1" applyBorder="1" applyAlignment="1" applyProtection="1">
      <alignment horizontal="left" wrapText="1"/>
    </xf>
    <xf numFmtId="0" fontId="100" fillId="21" borderId="106" xfId="6" applyFont="1" applyFill="1" applyBorder="1" applyProtection="1"/>
    <xf numFmtId="0" fontId="51" fillId="0" borderId="0" xfId="4" applyFont="1" applyAlignment="1" applyProtection="1">
      <alignment horizontal="right"/>
    </xf>
    <xf numFmtId="0" fontId="101" fillId="0" borderId="0" xfId="4" applyFont="1" applyProtection="1"/>
    <xf numFmtId="0" fontId="74" fillId="42" borderId="0" xfId="4" applyFont="1" applyFill="1" applyProtection="1"/>
    <xf numFmtId="0" fontId="42" fillId="42" borderId="0" xfId="4" applyFont="1" applyFill="1" applyBorder="1" applyAlignment="1" applyProtection="1">
      <alignment horizontal="center" wrapText="1"/>
    </xf>
    <xf numFmtId="0" fontId="42" fillId="42" borderId="0" xfId="4" applyFont="1" applyFill="1" applyAlignment="1" applyProtection="1">
      <alignment wrapText="1"/>
    </xf>
    <xf numFmtId="0" fontId="42" fillId="42" borderId="0" xfId="4" applyFont="1" applyFill="1" applyProtection="1"/>
    <xf numFmtId="0" fontId="42" fillId="42" borderId="0" xfId="4" applyFont="1" applyFill="1" applyBorder="1" applyAlignment="1" applyProtection="1">
      <alignment horizontal="center"/>
    </xf>
    <xf numFmtId="0" fontId="42" fillId="42" borderId="0" xfId="4" applyFont="1" applyFill="1" applyBorder="1" applyProtection="1"/>
    <xf numFmtId="0" fontId="53" fillId="21" borderId="32" xfId="4" applyFont="1" applyFill="1" applyBorder="1" applyProtection="1"/>
    <xf numFmtId="0" fontId="102" fillId="21" borderId="12" xfId="4" applyFont="1" applyFill="1" applyBorder="1" applyProtection="1"/>
    <xf numFmtId="0" fontId="53" fillId="21" borderId="12" xfId="4" applyFont="1" applyFill="1" applyBorder="1" applyAlignment="1" applyProtection="1">
      <alignment wrapText="1"/>
    </xf>
    <xf numFmtId="0" fontId="53" fillId="21" borderId="12" xfId="4" applyFont="1" applyFill="1" applyBorder="1" applyProtection="1"/>
    <xf numFmtId="0" fontId="53" fillId="21" borderId="12" xfId="4" applyFont="1" applyFill="1" applyBorder="1" applyAlignment="1" applyProtection="1">
      <alignment horizontal="center"/>
    </xf>
    <xf numFmtId="0" fontId="53" fillId="0" borderId="0" xfId="4" applyFont="1" applyFill="1" applyBorder="1" applyProtection="1"/>
    <xf numFmtId="0" fontId="3" fillId="21" borderId="0" xfId="4" applyFont="1" applyFill="1" applyAlignment="1" applyProtection="1">
      <alignment horizontal="left" vertical="center"/>
    </xf>
    <xf numFmtId="0" fontId="53" fillId="21" borderId="0" xfId="4" applyFont="1" applyFill="1" applyBorder="1" applyProtection="1"/>
    <xf numFmtId="0" fontId="53" fillId="21" borderId="0" xfId="4" applyFont="1" applyFill="1" applyBorder="1" applyAlignment="1" applyProtection="1">
      <alignment horizontal="center"/>
    </xf>
    <xf numFmtId="0" fontId="53" fillId="21" borderId="0" xfId="4" applyFont="1" applyFill="1" applyBorder="1" applyAlignment="1" applyProtection="1">
      <alignment wrapText="1"/>
    </xf>
    <xf numFmtId="0" fontId="53" fillId="21" borderId="17" xfId="4" applyFont="1" applyFill="1" applyBorder="1" applyProtection="1"/>
    <xf numFmtId="0" fontId="102" fillId="21" borderId="9" xfId="4" applyFont="1" applyFill="1" applyBorder="1" applyProtection="1"/>
    <xf numFmtId="0" fontId="53" fillId="21" borderId="9" xfId="4" applyFont="1" applyFill="1" applyBorder="1" applyAlignment="1" applyProtection="1">
      <alignment wrapText="1"/>
    </xf>
    <xf numFmtId="0" fontId="53" fillId="21" borderId="9" xfId="4" applyFont="1" applyFill="1" applyBorder="1" applyProtection="1"/>
    <xf numFmtId="0" fontId="53" fillId="21" borderId="9" xfId="4" applyFont="1" applyFill="1" applyBorder="1" applyAlignment="1" applyProtection="1">
      <alignment horizontal="center"/>
    </xf>
    <xf numFmtId="0" fontId="53" fillId="0" borderId="0" xfId="4" applyFont="1" applyBorder="1" applyProtection="1"/>
    <xf numFmtId="0" fontId="42" fillId="0" borderId="0" xfId="4" applyFont="1" applyProtection="1"/>
    <xf numFmtId="0" fontId="102" fillId="0" borderId="0" xfId="4" applyFont="1" applyFill="1" applyBorder="1" applyProtection="1"/>
    <xf numFmtId="0" fontId="53" fillId="0" borderId="0" xfId="4" applyFont="1" applyFill="1" applyBorder="1" applyAlignment="1" applyProtection="1">
      <alignment wrapText="1"/>
    </xf>
    <xf numFmtId="0" fontId="53" fillId="0" borderId="0" xfId="4" applyFont="1" applyFill="1" applyBorder="1" applyAlignment="1" applyProtection="1">
      <alignment horizontal="center"/>
    </xf>
    <xf numFmtId="0" fontId="104" fillId="42" borderId="0" xfId="4" applyFont="1" applyFill="1" applyAlignment="1" applyProtection="1">
      <alignment horizontal="center"/>
    </xf>
    <xf numFmtId="0" fontId="31" fillId="0" borderId="0" xfId="4" applyFont="1"/>
    <xf numFmtId="0" fontId="7" fillId="0" borderId="0" xfId="4" applyFont="1" applyAlignment="1">
      <alignment horizontal="right"/>
    </xf>
    <xf numFmtId="2" fontId="46" fillId="48" borderId="106" xfId="4" applyNumberFormat="1" applyFont="1" applyFill="1" applyBorder="1" applyAlignment="1" applyProtection="1">
      <alignment horizontal="center" vertical="center"/>
      <protection locked="0"/>
    </xf>
    <xf numFmtId="2" fontId="46" fillId="49" borderId="106" xfId="4" applyNumberFormat="1" applyFont="1" applyFill="1" applyBorder="1" applyAlignment="1" applyProtection="1">
      <alignment horizontal="center" vertical="center"/>
      <protection locked="0"/>
    </xf>
    <xf numFmtId="0" fontId="46" fillId="0" borderId="0" xfId="4" applyFont="1" applyFill="1" applyBorder="1" applyAlignment="1" applyProtection="1">
      <alignment horizontal="right" vertical="center"/>
    </xf>
    <xf numFmtId="2" fontId="91" fillId="41" borderId="111" xfId="11" applyNumberFormat="1" applyFont="1" applyFill="1" applyBorder="1" applyAlignment="1" applyProtection="1">
      <alignment horizontal="center"/>
    </xf>
    <xf numFmtId="0" fontId="46" fillId="0" borderId="0" xfId="4" applyFont="1" applyFill="1" applyBorder="1" applyAlignment="1" applyProtection="1">
      <alignment horizontal="right" vertical="center" wrapText="1"/>
    </xf>
    <xf numFmtId="0" fontId="46" fillId="0" borderId="0" xfId="4" applyFont="1" applyBorder="1" applyAlignment="1" applyProtection="1">
      <alignment horizontal="right" vertical="center"/>
    </xf>
    <xf numFmtId="0" fontId="105" fillId="23" borderId="106" xfId="13" applyFont="1" applyFill="1" applyBorder="1" applyAlignment="1" applyProtection="1">
      <alignment horizontal="center" vertical="center"/>
      <protection locked="0"/>
    </xf>
    <xf numFmtId="0" fontId="46" fillId="0" borderId="0" xfId="4" applyFont="1" applyAlignment="1" applyProtection="1">
      <alignment horizontal="right" vertical="center"/>
    </xf>
    <xf numFmtId="0" fontId="29" fillId="37" borderId="7" xfId="4" applyFont="1" applyFill="1" applyBorder="1" applyAlignment="1" applyProtection="1">
      <alignment horizontal="center" vertical="center"/>
    </xf>
    <xf numFmtId="2" fontId="46" fillId="34" borderId="106" xfId="4" applyNumberFormat="1" applyFont="1" applyFill="1" applyBorder="1" applyAlignment="1" applyProtection="1">
      <alignment horizontal="center" vertical="center"/>
      <protection locked="0"/>
    </xf>
    <xf numFmtId="2" fontId="91" fillId="41" borderId="111" xfId="11" applyNumberFormat="1" applyFont="1" applyFill="1" applyBorder="1" applyAlignment="1" applyProtection="1">
      <alignment horizontal="center" vertical="center"/>
    </xf>
    <xf numFmtId="2" fontId="106" fillId="0" borderId="0" xfId="11" applyNumberFormat="1" applyFont="1" applyFill="1" applyBorder="1" applyAlignment="1" applyProtection="1">
      <alignment horizontal="center" vertical="center" wrapText="1"/>
    </xf>
    <xf numFmtId="2" fontId="91" fillId="41" borderId="111" xfId="11" applyNumberFormat="1" applyFont="1" applyFill="1" applyBorder="1" applyAlignment="1" applyProtection="1">
      <alignment horizontal="center" vertical="center" wrapText="1"/>
    </xf>
    <xf numFmtId="0" fontId="29" fillId="37" borderId="7" xfId="4" applyFont="1" applyFill="1" applyBorder="1" applyAlignment="1" applyProtection="1">
      <alignment horizontal="center"/>
    </xf>
    <xf numFmtId="0" fontId="91" fillId="37" borderId="7" xfId="4" applyFont="1" applyFill="1" applyBorder="1" applyAlignment="1" applyProtection="1">
      <alignment horizontal="center" vertical="center" wrapText="1"/>
    </xf>
    <xf numFmtId="2" fontId="46" fillId="48" borderId="106" xfId="11" applyNumberFormat="1" applyFont="1" applyFill="1" applyBorder="1" applyAlignment="1" applyProtection="1">
      <alignment horizontal="center" vertical="center"/>
      <protection locked="0"/>
    </xf>
    <xf numFmtId="168" fontId="91" fillId="41" borderId="111" xfId="11" applyNumberFormat="1" applyFont="1" applyFill="1" applyBorder="1" applyAlignment="1" applyProtection="1">
      <alignment horizontal="center"/>
    </xf>
    <xf numFmtId="0" fontId="29" fillId="0" borderId="0" xfId="4" applyFont="1" applyFill="1" applyBorder="1" applyAlignment="1" applyProtection="1">
      <alignment horizontal="center" vertical="center"/>
    </xf>
    <xf numFmtId="0" fontId="7" fillId="0" borderId="0" xfId="4" applyFont="1" applyFill="1" applyBorder="1" applyAlignment="1" applyProtection="1">
      <alignment horizontal="center" vertical="center" wrapText="1"/>
    </xf>
    <xf numFmtId="0" fontId="7" fillId="0" borderId="0" xfId="4" applyFont="1" applyFill="1" applyAlignment="1" applyProtection="1">
      <alignment horizontal="center" vertical="center" wrapText="1"/>
    </xf>
    <xf numFmtId="0" fontId="91" fillId="0" borderId="0" xfId="4" applyFont="1" applyFill="1" applyBorder="1" applyProtection="1"/>
    <xf numFmtId="0" fontId="46" fillId="0" borderId="0" xfId="4" applyFont="1" applyFill="1" applyBorder="1" applyAlignment="1" applyProtection="1">
      <alignment vertical="center"/>
    </xf>
    <xf numFmtId="0" fontId="46" fillId="0" borderId="0" xfId="4" applyFont="1" applyFill="1" applyAlignment="1" applyProtection="1">
      <alignment vertical="center"/>
    </xf>
    <xf numFmtId="0" fontId="91" fillId="0" borderId="0" xfId="4" applyFont="1" applyFill="1" applyBorder="1" applyAlignment="1" applyProtection="1">
      <alignment vertical="center" wrapText="1"/>
    </xf>
    <xf numFmtId="0" fontId="91" fillId="0" borderId="0" xfId="4" applyFont="1" applyFill="1" applyAlignment="1" applyProtection="1">
      <alignment vertical="center" wrapText="1"/>
    </xf>
    <xf numFmtId="0" fontId="91" fillId="0" borderId="0" xfId="4" applyFont="1" applyFill="1" applyBorder="1" applyAlignment="1" applyProtection="1">
      <alignment vertical="center"/>
    </xf>
    <xf numFmtId="0" fontId="91" fillId="0" borderId="0" xfId="4" applyFont="1" applyBorder="1" applyAlignment="1" applyProtection="1">
      <alignment vertical="center"/>
    </xf>
    <xf numFmtId="0" fontId="107" fillId="0" borderId="0" xfId="4" applyFont="1" applyBorder="1" applyAlignment="1" applyProtection="1">
      <alignment vertical="center"/>
    </xf>
    <xf numFmtId="0" fontId="107" fillId="0" borderId="0" xfId="4" applyFont="1" applyAlignment="1" applyProtection="1">
      <alignment vertical="center"/>
    </xf>
    <xf numFmtId="0" fontId="107" fillId="0" borderId="0" xfId="4" applyFont="1" applyAlignment="1" applyProtection="1">
      <alignment horizontal="center" vertical="center"/>
    </xf>
    <xf numFmtId="0" fontId="107" fillId="0" borderId="0" xfId="4" applyFont="1" applyFill="1" applyBorder="1" applyAlignment="1" applyProtection="1">
      <alignment vertical="center"/>
    </xf>
    <xf numFmtId="0" fontId="91" fillId="0" borderId="0" xfId="4" applyFont="1" applyBorder="1" applyProtection="1"/>
    <xf numFmtId="0" fontId="42" fillId="0" borderId="0" xfId="4" applyFont="1" applyBorder="1" applyProtection="1"/>
    <xf numFmtId="0" fontId="42" fillId="0" borderId="0" xfId="4" applyFont="1" applyBorder="1" applyAlignment="1" applyProtection="1">
      <alignment wrapText="1"/>
    </xf>
    <xf numFmtId="0" fontId="78" fillId="0" borderId="0" xfId="4" applyFont="1" applyBorder="1" applyProtection="1"/>
    <xf numFmtId="0" fontId="78" fillId="0" borderId="0" xfId="4" applyFont="1" applyProtection="1"/>
    <xf numFmtId="0" fontId="91" fillId="37" borderId="7" xfId="4" applyFont="1" applyFill="1" applyBorder="1" applyAlignment="1" applyProtection="1">
      <alignment horizontal="center" vertical="center"/>
    </xf>
    <xf numFmtId="0" fontId="29" fillId="0" borderId="0" xfId="4" applyFont="1" applyBorder="1" applyAlignment="1" applyProtection="1"/>
    <xf numFmtId="0" fontId="29" fillId="0" borderId="0" xfId="4" applyFont="1" applyAlignment="1" applyProtection="1"/>
    <xf numFmtId="0" fontId="108" fillId="0" borderId="0" xfId="4" applyFont="1" applyBorder="1" applyProtection="1"/>
    <xf numFmtId="0" fontId="108" fillId="0" borderId="0" xfId="4" applyFont="1" applyProtection="1"/>
    <xf numFmtId="2" fontId="91" fillId="41" borderId="111" xfId="11" applyNumberFormat="1" applyFont="1" applyFill="1" applyBorder="1" applyAlignment="1" applyProtection="1">
      <alignment horizontal="center" wrapText="1"/>
    </xf>
    <xf numFmtId="0" fontId="108" fillId="0" borderId="0" xfId="4" applyFont="1" applyAlignment="1" applyProtection="1">
      <alignment horizontal="center"/>
    </xf>
    <xf numFmtId="3" fontId="46" fillId="34" borderId="106" xfId="4" applyNumberFormat="1" applyFont="1" applyFill="1" applyBorder="1" applyAlignment="1" applyProtection="1">
      <alignment horizontal="center" vertical="center"/>
      <protection locked="0"/>
    </xf>
    <xf numFmtId="3" fontId="46" fillId="49" borderId="106" xfId="4" applyNumberFormat="1" applyFont="1" applyFill="1" applyBorder="1" applyAlignment="1" applyProtection="1">
      <alignment horizontal="center" vertical="center"/>
      <protection locked="0"/>
    </xf>
    <xf numFmtId="3" fontId="91" fillId="41" borderId="111" xfId="11" applyNumberFormat="1" applyFont="1" applyFill="1" applyBorder="1" applyAlignment="1" applyProtection="1">
      <alignment horizontal="center"/>
    </xf>
    <xf numFmtId="3" fontId="91" fillId="41" borderId="111" xfId="11" applyNumberFormat="1" applyFont="1" applyFill="1" applyBorder="1" applyAlignment="1" applyProtection="1">
      <alignment horizontal="center" wrapText="1"/>
    </xf>
    <xf numFmtId="0" fontId="91" fillId="0" borderId="0" xfId="4" applyFont="1" applyFill="1" applyBorder="1" applyAlignment="1" applyProtection="1">
      <alignment horizontal="center" vertical="center"/>
    </xf>
    <xf numFmtId="2" fontId="46" fillId="34" borderId="106" xfId="4" applyNumberFormat="1" applyFont="1" applyFill="1" applyBorder="1" applyAlignment="1" applyProtection="1">
      <alignment horizontal="center"/>
      <protection locked="0"/>
    </xf>
    <xf numFmtId="2" fontId="91" fillId="50" borderId="111" xfId="11" applyNumberFormat="1" applyFont="1" applyFill="1" applyBorder="1" applyAlignment="1" applyProtection="1">
      <alignment horizontal="center"/>
    </xf>
    <xf numFmtId="165" fontId="91" fillId="50" borderId="111" xfId="11" applyNumberFormat="1" applyFont="1" applyFill="1" applyBorder="1" applyAlignment="1" applyProtection="1">
      <alignment horizontal="center"/>
    </xf>
    <xf numFmtId="165" fontId="46" fillId="49" borderId="106" xfId="4" applyNumberFormat="1" applyFont="1" applyFill="1" applyBorder="1" applyAlignment="1" applyProtection="1">
      <alignment horizontal="center" vertical="center"/>
      <protection locked="0"/>
    </xf>
    <xf numFmtId="165" fontId="91" fillId="41" borderId="111" xfId="11" applyNumberFormat="1" applyFont="1" applyFill="1" applyBorder="1" applyAlignment="1" applyProtection="1">
      <alignment horizontal="center" vertical="center"/>
    </xf>
    <xf numFmtId="165" fontId="91" fillId="41" borderId="111" xfId="11" applyNumberFormat="1" applyFont="1" applyFill="1" applyBorder="1" applyAlignment="1" applyProtection="1">
      <alignment horizontal="center" wrapText="1"/>
    </xf>
    <xf numFmtId="169" fontId="46" fillId="48" borderId="106" xfId="4" applyNumberFormat="1" applyFont="1" applyFill="1" applyBorder="1" applyAlignment="1" applyProtection="1">
      <alignment horizontal="center" vertical="center"/>
      <protection locked="0"/>
    </xf>
    <xf numFmtId="169" fontId="46" fillId="49" borderId="106" xfId="4" applyNumberFormat="1" applyFont="1" applyFill="1" applyBorder="1" applyAlignment="1" applyProtection="1">
      <alignment horizontal="center" vertical="center"/>
      <protection locked="0"/>
    </xf>
    <xf numFmtId="169" fontId="109" fillId="50" borderId="111" xfId="4" applyNumberFormat="1" applyFont="1" applyFill="1" applyBorder="1" applyAlignment="1" applyProtection="1">
      <alignment horizontal="center" wrapText="1"/>
    </xf>
    <xf numFmtId="169" fontId="91" fillId="41" borderId="111" xfId="11" applyNumberFormat="1" applyFont="1" applyFill="1" applyBorder="1" applyAlignment="1" applyProtection="1">
      <alignment horizontal="center" wrapText="1"/>
    </xf>
    <xf numFmtId="0" fontId="109" fillId="51" borderId="7" xfId="4" applyFont="1" applyFill="1" applyBorder="1" applyAlignment="1" applyProtection="1">
      <alignment horizontal="center" vertical="center"/>
    </xf>
    <xf numFmtId="0" fontId="7" fillId="39" borderId="106" xfId="4" applyFont="1" applyFill="1" applyBorder="1" applyAlignment="1" applyProtection="1">
      <alignment horizontal="center" vertical="center" wrapText="1"/>
    </xf>
    <xf numFmtId="0" fontId="46" fillId="0" borderId="106" xfId="4" applyFont="1" applyFill="1" applyBorder="1" applyAlignment="1" applyProtection="1">
      <alignment horizontal="center" vertical="top" wrapText="1"/>
    </xf>
    <xf numFmtId="0" fontId="42" fillId="0" borderId="0" xfId="4" applyFont="1" applyFill="1" applyAlignment="1" applyProtection="1">
      <alignment horizontal="right"/>
    </xf>
    <xf numFmtId="0" fontId="91" fillId="0" borderId="0" xfId="4" applyFont="1" applyBorder="1" applyAlignment="1" applyProtection="1"/>
    <xf numFmtId="0" fontId="91" fillId="0" borderId="0" xfId="4" applyFont="1" applyAlignment="1" applyProtection="1"/>
    <xf numFmtId="0" fontId="7" fillId="0" borderId="0" xfId="4" applyFont="1" applyAlignment="1" applyProtection="1">
      <alignment horizontal="right" wrapText="1"/>
    </xf>
    <xf numFmtId="2" fontId="106" fillId="0" borderId="0" xfId="11" applyNumberFormat="1" applyFont="1" applyFill="1" applyBorder="1" applyAlignment="1" applyProtection="1">
      <alignment horizontal="center" wrapText="1"/>
    </xf>
    <xf numFmtId="0" fontId="108" fillId="0" borderId="0" xfId="4" applyFont="1" applyFill="1" applyProtection="1"/>
    <xf numFmtId="0" fontId="42" fillId="0" borderId="0" xfId="4" applyFont="1" applyAlignment="1" applyProtection="1">
      <alignment horizontal="center"/>
    </xf>
    <xf numFmtId="0" fontId="30" fillId="0" borderId="0" xfId="4" applyFont="1" applyProtection="1"/>
    <xf numFmtId="0" fontId="46" fillId="0" borderId="0" xfId="4" applyFont="1" applyAlignment="1" applyProtection="1">
      <alignment horizontal="right"/>
    </xf>
    <xf numFmtId="0" fontId="37" fillId="0" borderId="0" xfId="10" applyFont="1"/>
    <xf numFmtId="0" fontId="37" fillId="0" borderId="0" xfId="10" applyFont="1" applyAlignment="1">
      <alignment horizontal="center"/>
    </xf>
    <xf numFmtId="2" fontId="46" fillId="34" borderId="106" xfId="11" applyNumberFormat="1" applyFont="1" applyFill="1" applyBorder="1" applyAlignment="1" applyProtection="1">
      <alignment horizontal="center" vertical="center"/>
      <protection locked="0"/>
    </xf>
    <xf numFmtId="2" fontId="46" fillId="34" borderId="106" xfId="11" applyNumberFormat="1" applyFont="1" applyFill="1" applyBorder="1" applyAlignment="1" applyProtection="1">
      <alignment horizontal="center" vertical="center" wrapText="1"/>
      <protection locked="0"/>
    </xf>
    <xf numFmtId="2" fontId="7" fillId="34" borderId="106" xfId="11" applyNumberFormat="1" applyFont="1" applyFill="1" applyBorder="1" applyAlignment="1" applyProtection="1">
      <alignment horizontal="center" vertical="center" wrapText="1"/>
      <protection locked="0"/>
    </xf>
    <xf numFmtId="2" fontId="46" fillId="34" borderId="106" xfId="4" applyNumberFormat="1" applyFont="1" applyFill="1" applyBorder="1" applyAlignment="1" applyProtection="1">
      <alignment horizontal="center" vertical="center" wrapText="1"/>
      <protection locked="0"/>
    </xf>
    <xf numFmtId="3" fontId="46" fillId="34" borderId="106" xfId="4" applyNumberFormat="1" applyFont="1" applyFill="1" applyBorder="1" applyAlignment="1" applyProtection="1">
      <alignment horizontal="center" vertical="center" wrapText="1"/>
      <protection locked="0"/>
    </xf>
    <xf numFmtId="165" fontId="46" fillId="34" borderId="106" xfId="4" applyNumberFormat="1" applyFont="1" applyFill="1" applyBorder="1" applyAlignment="1" applyProtection="1">
      <alignment horizontal="center" vertical="center"/>
      <protection locked="0"/>
    </xf>
    <xf numFmtId="169" fontId="46" fillId="34" borderId="106" xfId="4" applyNumberFormat="1" applyFont="1" applyFill="1" applyBorder="1" applyAlignment="1" applyProtection="1">
      <alignment horizontal="center" vertical="center"/>
      <protection locked="0"/>
    </xf>
    <xf numFmtId="10" fontId="46" fillId="34" borderId="106" xfId="11" applyNumberFormat="1" applyFont="1" applyFill="1" applyBorder="1" applyAlignment="1" applyProtection="1">
      <alignment horizontal="center" vertical="center" wrapText="1"/>
      <protection locked="0"/>
    </xf>
    <xf numFmtId="0" fontId="105" fillId="52" borderId="106" xfId="13" applyFont="1" applyFill="1" applyBorder="1" applyAlignment="1" applyProtection="1">
      <alignment horizontal="center" vertical="center"/>
      <protection locked="0"/>
    </xf>
    <xf numFmtId="10" fontId="91" fillId="53" borderId="111" xfId="11" applyNumberFormat="1" applyFont="1" applyFill="1" applyBorder="1" applyAlignment="1" applyProtection="1">
      <alignment horizontal="center"/>
    </xf>
    <xf numFmtId="168" fontId="42" fillId="34" borderId="106" xfId="11" applyNumberFormat="1" applyFont="1" applyFill="1" applyBorder="1" applyAlignment="1" applyProtection="1">
      <alignment horizontal="left" vertical="center"/>
      <protection locked="0"/>
    </xf>
    <xf numFmtId="170" fontId="4" fillId="10" borderId="116" xfId="3" applyNumberFormat="1" applyFont="1" applyFill="1" applyBorder="1" applyAlignment="1"/>
    <xf numFmtId="0" fontId="17" fillId="5" borderId="0" xfId="0" applyFont="1" applyFill="1" applyBorder="1" applyAlignment="1">
      <alignment wrapText="1"/>
    </xf>
    <xf numFmtId="0" fontId="0" fillId="5" borderId="0" xfId="0" applyFont="1" applyFill="1" applyBorder="1" applyAlignment="1">
      <alignment wrapText="1"/>
    </xf>
    <xf numFmtId="165" fontId="9" fillId="8" borderId="15" xfId="0" applyNumberFormat="1" applyFont="1" applyFill="1" applyBorder="1" applyAlignment="1">
      <alignment horizontal="center" vertical="center" wrapText="1"/>
    </xf>
    <xf numFmtId="166" fontId="9" fillId="8" borderId="0" xfId="0" applyNumberFormat="1" applyFont="1" applyFill="1" applyBorder="1" applyAlignment="1">
      <alignment horizontal="center" vertical="center" wrapText="1"/>
    </xf>
    <xf numFmtId="165" fontId="9" fillId="8" borderId="0" xfId="0" applyNumberFormat="1" applyFont="1" applyFill="1" applyBorder="1" applyAlignment="1">
      <alignment horizontal="center" vertical="center"/>
    </xf>
    <xf numFmtId="166" fontId="9" fillId="8" borderId="0" xfId="0" applyNumberFormat="1" applyFont="1" applyFill="1" applyBorder="1" applyAlignment="1">
      <alignment horizontal="center" vertical="center"/>
    </xf>
    <xf numFmtId="167" fontId="4" fillId="14" borderId="117" xfId="0" applyNumberFormat="1" applyFont="1" applyFill="1" applyBorder="1"/>
    <xf numFmtId="166" fontId="9" fillId="8" borderId="16" xfId="0" applyNumberFormat="1" applyFont="1" applyFill="1" applyBorder="1" applyAlignment="1">
      <alignment horizontal="center" vertical="center"/>
    </xf>
    <xf numFmtId="170" fontId="4" fillId="10" borderId="85" xfId="3" applyNumberFormat="1" applyFont="1" applyFill="1" applyBorder="1" applyAlignment="1"/>
    <xf numFmtId="170" fontId="4" fillId="54" borderId="87" xfId="3" applyNumberFormat="1" applyFont="1" applyFill="1" applyBorder="1" applyAlignment="1"/>
    <xf numFmtId="165" fontId="4" fillId="10" borderId="87" xfId="0" applyNumberFormat="1" applyFont="1" applyFill="1" applyBorder="1" applyAlignment="1"/>
    <xf numFmtId="165" fontId="4" fillId="3" borderId="87" xfId="0" applyNumberFormat="1" applyFont="1" applyFill="1" applyBorder="1" applyAlignment="1"/>
    <xf numFmtId="170" fontId="4" fillId="10" borderId="87" xfId="3" applyNumberFormat="1" applyFont="1" applyFill="1" applyBorder="1" applyAlignment="1"/>
    <xf numFmtId="165" fontId="4" fillId="3" borderId="118" xfId="0" applyNumberFormat="1" applyFont="1" applyFill="1" applyBorder="1" applyAlignment="1"/>
    <xf numFmtId="166" fontId="6" fillId="8" borderId="0" xfId="0" applyNumberFormat="1" applyFont="1" applyFill="1" applyBorder="1" applyAlignment="1">
      <alignment horizontal="center" vertical="center"/>
    </xf>
    <xf numFmtId="3" fontId="4" fillId="40" borderId="85" xfId="0" applyNumberFormat="1" applyFont="1" applyFill="1" applyBorder="1" applyAlignment="1"/>
    <xf numFmtId="3" fontId="4" fillId="40" borderId="87" xfId="0" applyNumberFormat="1" applyFont="1" applyFill="1" applyBorder="1" applyAlignment="1"/>
    <xf numFmtId="3" fontId="4" fillId="9" borderId="87" xfId="0" applyNumberFormat="1" applyFont="1" applyFill="1" applyBorder="1" applyAlignment="1"/>
    <xf numFmtId="3" fontId="4" fillId="40" borderId="116" xfId="0" applyNumberFormat="1" applyFont="1" applyFill="1" applyBorder="1" applyAlignment="1"/>
    <xf numFmtId="9" fontId="4" fillId="0" borderId="0" xfId="11" applyBorder="1"/>
    <xf numFmtId="0" fontId="6" fillId="0" borderId="15" xfId="0" applyFont="1" applyBorder="1" applyAlignment="1">
      <alignment horizontal="center" vertical="center"/>
    </xf>
    <xf numFmtId="0" fontId="6" fillId="0" borderId="0" xfId="0" applyFont="1" applyAlignment="1">
      <alignment horizontal="center" vertical="center"/>
    </xf>
    <xf numFmtId="0" fontId="6" fillId="0" borderId="15" xfId="0" applyFont="1" applyBorder="1" applyAlignment="1">
      <alignment vertical="center" wrapText="1"/>
    </xf>
    <xf numFmtId="0" fontId="5" fillId="0" borderId="0" xfId="1" applyFont="1" applyAlignment="1">
      <alignment horizontal="left" vertical="center" wrapText="1"/>
    </xf>
    <xf numFmtId="0" fontId="3" fillId="8" borderId="11" xfId="0" applyFont="1" applyFill="1" applyBorder="1" applyAlignment="1">
      <alignment horizontal="center" vertical="center" wrapText="1"/>
    </xf>
    <xf numFmtId="0" fontId="0" fillId="5" borderId="0" xfId="0" applyFont="1" applyFill="1" applyBorder="1" applyAlignment="1"/>
    <xf numFmtId="0" fontId="0" fillId="5" borderId="15" xfId="0" applyFont="1" applyFill="1" applyBorder="1" applyAlignment="1"/>
    <xf numFmtId="0" fontId="6" fillId="0" borderId="0" xfId="0" applyFont="1" applyBorder="1" applyAlignment="1">
      <alignment horizontal="center" vertical="center" wrapText="1"/>
    </xf>
    <xf numFmtId="0" fontId="6" fillId="0" borderId="12" xfId="0" applyFont="1" applyBorder="1" applyAlignment="1">
      <alignment horizontal="right" vertical="center" wrapText="1"/>
    </xf>
    <xf numFmtId="0" fontId="6" fillId="0" borderId="15" xfId="0" applyFont="1" applyBorder="1" applyAlignment="1">
      <alignment horizontal="center" vertical="center"/>
    </xf>
    <xf numFmtId="165" fontId="6" fillId="8" borderId="15" xfId="0" applyNumberFormat="1" applyFont="1" applyFill="1" applyBorder="1" applyAlignment="1">
      <alignment horizontal="center" vertical="center" wrapText="1"/>
    </xf>
    <xf numFmtId="172" fontId="4" fillId="54" borderId="87" xfId="3" applyNumberFormat="1" applyFont="1" applyFill="1" applyBorder="1" applyAlignment="1"/>
    <xf numFmtId="0" fontId="6" fillId="0" borderId="0" xfId="0" applyFont="1" applyBorder="1" applyAlignment="1">
      <alignment vertical="center" wrapText="1"/>
    </xf>
    <xf numFmtId="167" fontId="4" fillId="14" borderId="119" xfId="0" applyNumberFormat="1" applyFont="1" applyFill="1" applyBorder="1"/>
    <xf numFmtId="165" fontId="4" fillId="10" borderId="5" xfId="0" applyNumberFormat="1" applyFont="1" applyFill="1" applyBorder="1" applyAlignment="1"/>
    <xf numFmtId="166" fontId="6" fillId="8" borderId="18" xfId="0" applyNumberFormat="1" applyFont="1" applyFill="1" applyBorder="1" applyAlignment="1">
      <alignment horizontal="center" vertical="center"/>
    </xf>
    <xf numFmtId="166" fontId="6" fillId="8" borderId="6" xfId="0" applyNumberFormat="1" applyFont="1" applyFill="1" applyBorder="1" applyAlignment="1">
      <alignment horizontal="center" vertical="center"/>
    </xf>
    <xf numFmtId="170" fontId="4" fillId="10" borderId="120" xfId="3" applyNumberFormat="1" applyFont="1" applyFill="1" applyBorder="1" applyAlignment="1"/>
    <xf numFmtId="165" fontId="4" fillId="3" borderId="70" xfId="0" applyNumberFormat="1" applyFont="1" applyFill="1" applyBorder="1" applyAlignment="1"/>
    <xf numFmtId="165" fontId="6" fillId="8" borderId="26" xfId="0" applyNumberFormat="1" applyFont="1" applyFill="1" applyBorder="1" applyAlignment="1">
      <alignment horizontal="center" vertical="center" wrapText="1"/>
    </xf>
    <xf numFmtId="166" fontId="9" fillId="8" borderId="6" xfId="0" applyNumberFormat="1" applyFont="1" applyFill="1" applyBorder="1" applyAlignment="1">
      <alignment horizontal="center" vertical="center" wrapText="1"/>
    </xf>
    <xf numFmtId="165" fontId="9" fillId="8" borderId="26" xfId="0" applyNumberFormat="1" applyFont="1" applyFill="1" applyBorder="1" applyAlignment="1">
      <alignment horizontal="center" vertical="center" wrapText="1"/>
    </xf>
    <xf numFmtId="0" fontId="4" fillId="5" borderId="15" xfId="0" applyFont="1" applyFill="1" applyBorder="1" applyAlignment="1">
      <alignment horizontal="center" vertical="center" wrapText="1"/>
    </xf>
    <xf numFmtId="0" fontId="4" fillId="5" borderId="0" xfId="0" applyFont="1" applyFill="1" applyBorder="1" applyAlignment="1">
      <alignment horizontal="center" vertical="center" wrapText="1"/>
    </xf>
    <xf numFmtId="0" fontId="3" fillId="8" borderId="11" xfId="0" applyFont="1" applyFill="1" applyBorder="1" applyAlignment="1">
      <alignment horizontal="center" vertical="center" wrapText="1"/>
    </xf>
    <xf numFmtId="0" fontId="6" fillId="0" borderId="15" xfId="0" applyFont="1" applyBorder="1" applyAlignment="1">
      <alignment horizontal="center" vertical="center"/>
    </xf>
    <xf numFmtId="0" fontId="20" fillId="0" borderId="15" xfId="0" applyFont="1" applyBorder="1" applyAlignment="1">
      <alignment horizontal="center"/>
    </xf>
    <xf numFmtId="0" fontId="0" fillId="5" borderId="0" xfId="0" applyFont="1" applyFill="1" applyBorder="1" applyAlignment="1"/>
    <xf numFmtId="0" fontId="0" fillId="5" borderId="15" xfId="0" applyFont="1" applyFill="1" applyBorder="1" applyAlignment="1"/>
    <xf numFmtId="0" fontId="21" fillId="0" borderId="15" xfId="0" applyFont="1" applyBorder="1" applyAlignment="1">
      <alignment horizontal="center"/>
    </xf>
    <xf numFmtId="172" fontId="4" fillId="12" borderId="87" xfId="3" applyNumberFormat="1" applyFont="1" applyFill="1" applyBorder="1" applyAlignment="1"/>
    <xf numFmtId="168" fontId="4" fillId="10" borderId="70" xfId="0" applyNumberFormat="1" applyFont="1" applyFill="1" applyBorder="1" applyAlignment="1"/>
    <xf numFmtId="168" fontId="4" fillId="10" borderId="5" xfId="0" applyNumberFormat="1" applyFont="1" applyFill="1" applyBorder="1" applyAlignment="1"/>
    <xf numFmtId="165" fontId="4" fillId="10" borderId="70" xfId="0" applyNumberFormat="1" applyFont="1" applyFill="1" applyBorder="1" applyAlignment="1"/>
    <xf numFmtId="165" fontId="4" fillId="3" borderId="71" xfId="0" applyNumberFormat="1" applyFont="1" applyFill="1" applyBorder="1" applyAlignment="1"/>
    <xf numFmtId="0" fontId="0" fillId="0" borderId="27" xfId="0" applyFont="1" applyBorder="1" applyAlignment="1"/>
    <xf numFmtId="0" fontId="21" fillId="0" borderId="14" xfId="0" applyFont="1" applyFill="1" applyBorder="1" applyAlignment="1">
      <alignment horizontal="center" vertical="center" wrapText="1"/>
    </xf>
    <xf numFmtId="0" fontId="0" fillId="5" borderId="27" xfId="0" applyFont="1" applyFill="1" applyBorder="1" applyAlignment="1"/>
    <xf numFmtId="0" fontId="10" fillId="0" borderId="27" xfId="0" applyFont="1" applyBorder="1" applyAlignment="1">
      <alignment horizontal="right"/>
    </xf>
    <xf numFmtId="0" fontId="10" fillId="5" borderId="27" xfId="0" applyFont="1" applyFill="1" applyBorder="1" applyAlignment="1">
      <alignment horizontal="right"/>
    </xf>
    <xf numFmtId="0" fontId="20" fillId="0" borderId="14" xfId="0" applyFont="1" applyFill="1" applyBorder="1" applyAlignment="1">
      <alignment horizontal="center" vertical="center" wrapText="1"/>
    </xf>
    <xf numFmtId="0" fontId="0" fillId="0" borderId="122" xfId="0" applyFont="1" applyBorder="1" applyAlignment="1"/>
    <xf numFmtId="0" fontId="20" fillId="0" borderId="0" xfId="0" applyFont="1" applyBorder="1" applyAlignment="1">
      <alignment horizontal="center"/>
    </xf>
    <xf numFmtId="10" fontId="4" fillId="13" borderId="1" xfId="0" applyNumberFormat="1" applyFont="1" applyFill="1" applyBorder="1" applyAlignment="1"/>
    <xf numFmtId="0" fontId="21" fillId="0" borderId="0" xfId="0" applyFont="1" applyBorder="1" applyAlignment="1">
      <alignment horizontal="center"/>
    </xf>
    <xf numFmtId="10" fontId="4" fillId="10" borderId="126" xfId="0" applyNumberFormat="1" applyFont="1" applyFill="1" applyBorder="1" applyAlignment="1"/>
    <xf numFmtId="167" fontId="4" fillId="10" borderId="126" xfId="0" applyNumberFormat="1" applyFont="1" applyFill="1" applyBorder="1" applyAlignment="1"/>
    <xf numFmtId="3" fontId="4" fillId="10" borderId="7" xfId="0" applyNumberFormat="1" applyFont="1" applyFill="1" applyBorder="1" applyAlignment="1"/>
    <xf numFmtId="0" fontId="6" fillId="8" borderId="26" xfId="0" applyFont="1" applyFill="1" applyBorder="1" applyAlignment="1">
      <alignment horizontal="center" vertical="center"/>
    </xf>
    <xf numFmtId="170" fontId="4" fillId="40" borderId="7" xfId="3" applyNumberFormat="1" applyFont="1" applyFill="1" applyBorder="1" applyAlignment="1"/>
    <xf numFmtId="172" fontId="4" fillId="13" borderId="125" xfId="3" applyNumberFormat="1" applyFont="1" applyFill="1" applyBorder="1" applyAlignment="1"/>
    <xf numFmtId="170" fontId="4" fillId="13" borderId="124" xfId="3" applyNumberFormat="1" applyFont="1" applyFill="1" applyBorder="1" applyAlignment="1"/>
    <xf numFmtId="3" fontId="4" fillId="10" borderId="124" xfId="0" applyNumberFormat="1" applyFont="1" applyFill="1" applyBorder="1" applyAlignment="1"/>
    <xf numFmtId="170" fontId="4" fillId="10" borderId="124" xfId="3" applyNumberFormat="1" applyFont="1" applyFill="1" applyBorder="1" applyAlignment="1"/>
    <xf numFmtId="170" fontId="4" fillId="13" borderId="125" xfId="3" applyNumberFormat="1" applyFont="1" applyFill="1" applyBorder="1" applyAlignment="1"/>
    <xf numFmtId="10" fontId="4" fillId="10" borderId="1" xfId="0" applyNumberFormat="1" applyFont="1" applyFill="1" applyBorder="1" applyAlignment="1"/>
    <xf numFmtId="9" fontId="4" fillId="10" borderId="87" xfId="0" applyNumberFormat="1" applyFont="1" applyFill="1" applyBorder="1" applyAlignment="1">
      <alignment horizontal="center" vertical="center"/>
    </xf>
    <xf numFmtId="0" fontId="20" fillId="0" borderId="127" xfId="0" applyFont="1" applyBorder="1" applyAlignment="1">
      <alignment vertical="center"/>
    </xf>
    <xf numFmtId="0" fontId="21" fillId="0" borderId="127" xfId="0" applyFont="1" applyBorder="1" applyAlignment="1">
      <alignment vertical="center"/>
    </xf>
    <xf numFmtId="0" fontId="6" fillId="0" borderId="32" xfId="0" applyFont="1" applyBorder="1" applyAlignment="1">
      <alignment horizontal="center" vertical="center"/>
    </xf>
    <xf numFmtId="0" fontId="17" fillId="5" borderId="15" xfId="0" applyFont="1" applyFill="1" applyBorder="1" applyAlignment="1"/>
    <xf numFmtId="10" fontId="4" fillId="10" borderId="116" xfId="0" applyNumberFormat="1" applyFont="1" applyFill="1" applyBorder="1" applyAlignment="1"/>
    <xf numFmtId="0" fontId="20" fillId="0" borderId="41" xfId="0" applyFont="1" applyBorder="1" applyAlignment="1">
      <alignment vertical="center"/>
    </xf>
    <xf numFmtId="0" fontId="21" fillId="0" borderId="41" xfId="0" applyFont="1" applyBorder="1" applyAlignment="1">
      <alignment vertical="center"/>
    </xf>
    <xf numFmtId="167" fontId="4" fillId="14" borderId="129" xfId="0" applyNumberFormat="1" applyFont="1" applyFill="1" applyBorder="1"/>
    <xf numFmtId="0" fontId="6" fillId="0" borderId="127" xfId="0" applyFont="1" applyBorder="1" applyAlignment="1">
      <alignment vertical="center"/>
    </xf>
    <xf numFmtId="0" fontId="17" fillId="5" borderId="128" xfId="0" applyFont="1" applyFill="1" applyBorder="1" applyAlignment="1"/>
    <xf numFmtId="0" fontId="0" fillId="5" borderId="128" xfId="0" applyFont="1" applyFill="1" applyBorder="1" applyAlignment="1"/>
    <xf numFmtId="0" fontId="6" fillId="0" borderId="130" xfId="0" applyFont="1" applyBorder="1" applyAlignment="1">
      <alignment horizontal="center" vertical="center"/>
    </xf>
    <xf numFmtId="0" fontId="6" fillId="0" borderId="131" xfId="0" applyFont="1" applyBorder="1" applyAlignment="1">
      <alignment horizontal="center" vertical="center"/>
    </xf>
    <xf numFmtId="0" fontId="17" fillId="5" borderId="38" xfId="0" applyFont="1" applyFill="1" applyBorder="1" applyAlignment="1"/>
    <xf numFmtId="0" fontId="6" fillId="0" borderId="41" xfId="0" applyFont="1" applyBorder="1" applyAlignment="1">
      <alignment vertical="center"/>
    </xf>
    <xf numFmtId="0" fontId="0" fillId="5" borderId="38" xfId="0" applyFont="1" applyFill="1" applyBorder="1" applyAlignment="1"/>
    <xf numFmtId="10" fontId="4" fillId="10" borderId="132" xfId="0" applyNumberFormat="1" applyFont="1" applyFill="1" applyBorder="1" applyAlignment="1"/>
    <xf numFmtId="10" fontId="4" fillId="3" borderId="132" xfId="0" applyNumberFormat="1" applyFont="1" applyFill="1" applyBorder="1" applyAlignment="1"/>
    <xf numFmtId="165" fontId="4" fillId="3" borderId="124" xfId="0" applyNumberFormat="1" applyFont="1" applyFill="1" applyBorder="1" applyAlignment="1"/>
    <xf numFmtId="0" fontId="3" fillId="8" borderId="85" xfId="0" applyFont="1" applyFill="1" applyBorder="1" applyAlignment="1">
      <alignment horizontal="center" vertical="center" wrapText="1"/>
    </xf>
    <xf numFmtId="3" fontId="4" fillId="9" borderId="120" xfId="0" applyNumberFormat="1" applyFont="1" applyFill="1" applyBorder="1" applyAlignment="1"/>
    <xf numFmtId="3" fontId="4" fillId="9" borderId="70" xfId="0" applyNumberFormat="1" applyFont="1" applyFill="1" applyBorder="1" applyAlignment="1"/>
    <xf numFmtId="3" fontId="4" fillId="9" borderId="116" xfId="0" applyNumberFormat="1" applyFont="1" applyFill="1" applyBorder="1" applyAlignment="1"/>
    <xf numFmtId="3" fontId="4" fillId="9" borderId="124" xfId="0" applyNumberFormat="1" applyFont="1" applyFill="1" applyBorder="1" applyAlignment="1"/>
    <xf numFmtId="0" fontId="3" fillId="8" borderId="85" xfId="0" applyFont="1" applyFill="1" applyBorder="1" applyAlignment="1">
      <alignment horizontal="center" vertical="center"/>
    </xf>
    <xf numFmtId="0" fontId="22" fillId="8" borderId="16" xfId="0" applyFont="1" applyFill="1" applyBorder="1" applyAlignment="1">
      <alignment horizontal="center" vertical="center" wrapText="1"/>
    </xf>
    <xf numFmtId="165" fontId="4" fillId="3" borderId="133" xfId="0" applyNumberFormat="1" applyFont="1" applyFill="1" applyBorder="1" applyAlignment="1"/>
    <xf numFmtId="3" fontId="4" fillId="57" borderId="87" xfId="0" applyNumberFormat="1" applyFont="1" applyFill="1" applyBorder="1" applyAlignment="1"/>
    <xf numFmtId="3" fontId="4" fillId="57" borderId="124" xfId="0" applyNumberFormat="1" applyFont="1" applyFill="1" applyBorder="1" applyAlignment="1"/>
    <xf numFmtId="179" fontId="17" fillId="55" borderId="110" xfId="3" applyNumberFormat="1" applyFont="1" applyFill="1" applyBorder="1" applyAlignment="1">
      <alignment vertical="center"/>
    </xf>
    <xf numFmtId="164" fontId="17" fillId="55" borderId="116" xfId="3" applyFont="1" applyFill="1" applyBorder="1" applyAlignment="1">
      <alignment vertical="center"/>
    </xf>
    <xf numFmtId="10" fontId="17" fillId="55" borderId="116" xfId="0" applyNumberFormat="1" applyFont="1" applyFill="1" applyBorder="1" applyAlignment="1">
      <alignment vertical="center"/>
    </xf>
    <xf numFmtId="166" fontId="9" fillId="8" borderId="136" xfId="0" applyNumberFormat="1" applyFont="1" applyFill="1" applyBorder="1" applyAlignment="1">
      <alignment horizontal="center" vertical="center"/>
    </xf>
    <xf numFmtId="165" fontId="4" fillId="11" borderId="29" xfId="0" applyNumberFormat="1" applyFont="1" applyFill="1" applyBorder="1" applyAlignment="1"/>
    <xf numFmtId="165" fontId="4" fillId="11" borderId="84" xfId="0" applyNumberFormat="1" applyFont="1" applyFill="1" applyBorder="1" applyAlignment="1"/>
    <xf numFmtId="0" fontId="3" fillId="8" borderId="88" xfId="0" applyFont="1" applyFill="1" applyBorder="1" applyAlignment="1">
      <alignment horizontal="center" vertical="center" wrapText="1"/>
    </xf>
    <xf numFmtId="2" fontId="4" fillId="3" borderId="137" xfId="0" applyNumberFormat="1" applyFont="1" applyFill="1" applyBorder="1" applyAlignment="1"/>
    <xf numFmtId="170" fontId="4" fillId="54" borderId="124" xfId="3" applyNumberFormat="1" applyFont="1" applyFill="1" applyBorder="1" applyAlignment="1"/>
    <xf numFmtId="165" fontId="4" fillId="10" borderId="124" xfId="0" applyNumberFormat="1" applyFont="1" applyFill="1" applyBorder="1" applyAlignment="1"/>
    <xf numFmtId="2" fontId="4" fillId="3" borderId="121" xfId="0" applyNumberFormat="1" applyFont="1" applyFill="1" applyBorder="1" applyAlignment="1"/>
    <xf numFmtId="11" fontId="17" fillId="55" borderId="126" xfId="0" applyNumberFormat="1" applyFont="1" applyFill="1" applyBorder="1" applyAlignment="1"/>
    <xf numFmtId="11" fontId="17" fillId="56" borderId="126" xfId="0" applyNumberFormat="1" applyFont="1" applyFill="1" applyBorder="1" applyAlignment="1"/>
    <xf numFmtId="10" fontId="17" fillId="56" borderId="126" xfId="0" applyNumberFormat="1" applyFont="1" applyFill="1" applyBorder="1" applyAlignment="1"/>
    <xf numFmtId="165" fontId="9" fillId="8" borderId="16" xfId="0" applyNumberFormat="1" applyFont="1" applyFill="1" applyBorder="1" applyAlignment="1">
      <alignment horizontal="center" vertical="center"/>
    </xf>
    <xf numFmtId="3" fontId="4" fillId="40" borderId="124" xfId="0" applyNumberFormat="1" applyFont="1" applyFill="1" applyBorder="1" applyAlignment="1"/>
    <xf numFmtId="171" fontId="4" fillId="0" borderId="12" xfId="0" applyNumberFormat="1" applyFont="1" applyFill="1" applyBorder="1" applyAlignment="1">
      <alignment vertical="center" wrapText="1"/>
    </xf>
    <xf numFmtId="167" fontId="4" fillId="14" borderId="2" xfId="0" applyNumberFormat="1" applyFont="1" applyFill="1" applyBorder="1"/>
    <xf numFmtId="167" fontId="4" fillId="14" borderId="138" xfId="0" applyNumberFormat="1" applyFont="1" applyFill="1" applyBorder="1"/>
    <xf numFmtId="167" fontId="4" fillId="14" borderId="139" xfId="0" applyNumberFormat="1" applyFont="1" applyFill="1" applyBorder="1"/>
    <xf numFmtId="10" fontId="17" fillId="55" borderId="116" xfId="0" applyNumberFormat="1" applyFont="1" applyFill="1" applyBorder="1" applyAlignment="1"/>
    <xf numFmtId="0" fontId="27" fillId="6" borderId="0" xfId="2" applyFont="1" applyFill="1" applyBorder="1" applyAlignment="1">
      <alignment horizontal="center" vertical="center"/>
    </xf>
    <xf numFmtId="0" fontId="3" fillId="8" borderId="86" xfId="0" applyFont="1" applyFill="1" applyBorder="1" applyAlignment="1">
      <alignment horizontal="center" vertical="center" wrapText="1"/>
    </xf>
    <xf numFmtId="43" fontId="4" fillId="54" borderId="124" xfId="3" applyNumberFormat="1" applyFont="1" applyFill="1" applyBorder="1" applyAlignment="1"/>
    <xf numFmtId="0" fontId="4" fillId="2" borderId="15" xfId="0" applyFont="1" applyFill="1" applyBorder="1" applyAlignment="1"/>
    <xf numFmtId="165" fontId="4" fillId="17" borderId="86" xfId="0" applyNumberFormat="1" applyFont="1" applyFill="1" applyBorder="1" applyAlignment="1"/>
    <xf numFmtId="165" fontId="4" fillId="17" borderId="118" xfId="0" applyNumberFormat="1" applyFont="1" applyFill="1" applyBorder="1" applyAlignment="1"/>
    <xf numFmtId="170" fontId="4" fillId="10" borderId="70" xfId="3" applyNumberFormat="1" applyFont="1" applyFill="1" applyBorder="1" applyAlignment="1"/>
    <xf numFmtId="177" fontId="4" fillId="10" borderId="116" xfId="0" applyNumberFormat="1" applyFont="1" applyFill="1" applyBorder="1" applyAlignment="1">
      <alignment vertical="center"/>
    </xf>
    <xf numFmtId="165" fontId="4" fillId="10" borderId="116" xfId="0" applyNumberFormat="1" applyFont="1" applyFill="1" applyBorder="1" applyAlignment="1">
      <alignment vertical="center"/>
    </xf>
    <xf numFmtId="10" fontId="4" fillId="10" borderId="116" xfId="0" applyNumberFormat="1" applyFont="1" applyFill="1" applyBorder="1" applyAlignment="1">
      <alignment vertical="center"/>
    </xf>
    <xf numFmtId="178" fontId="4" fillId="3" borderId="116" xfId="0" applyNumberFormat="1" applyFont="1" applyFill="1" applyBorder="1" applyAlignment="1"/>
    <xf numFmtId="167" fontId="4" fillId="3" borderId="116" xfId="0" applyNumberFormat="1" applyFont="1" applyFill="1" applyBorder="1" applyAlignment="1"/>
    <xf numFmtId="170" fontId="4" fillId="12" borderId="124" xfId="3" applyNumberFormat="1" applyFont="1" applyFill="1" applyBorder="1" applyAlignment="1"/>
    <xf numFmtId="0" fontId="20" fillId="0" borderId="15" xfId="0" applyFont="1" applyBorder="1" applyAlignment="1">
      <alignment horizontal="center"/>
    </xf>
    <xf numFmtId="0" fontId="20" fillId="0" borderId="24" xfId="0" applyFont="1" applyBorder="1" applyAlignment="1">
      <alignment horizontal="center"/>
    </xf>
    <xf numFmtId="0" fontId="20" fillId="0" borderId="0" xfId="0" applyFont="1" applyBorder="1" applyAlignment="1">
      <alignment horizontal="center"/>
    </xf>
    <xf numFmtId="0" fontId="0" fillId="5" borderId="0" xfId="0" applyFont="1" applyFill="1" applyBorder="1" applyAlignment="1"/>
    <xf numFmtId="0" fontId="0" fillId="5" borderId="15" xfId="0" applyFont="1" applyFill="1" applyBorder="1" applyAlignment="1"/>
    <xf numFmtId="0" fontId="20" fillId="0" borderId="15" xfId="0" applyFont="1" applyBorder="1" applyAlignment="1">
      <alignment horizontal="center" vertical="center"/>
    </xf>
    <xf numFmtId="0" fontId="20" fillId="0" borderId="24" xfId="0" applyFont="1" applyBorder="1" applyAlignment="1">
      <alignment horizontal="center" vertical="center"/>
    </xf>
    <xf numFmtId="0" fontId="6" fillId="0" borderId="15" xfId="0" applyFont="1" applyBorder="1" applyAlignment="1">
      <alignment horizontal="center" vertical="center"/>
    </xf>
    <xf numFmtId="0" fontId="6" fillId="0" borderId="24" xfId="0" applyFont="1" applyBorder="1" applyAlignment="1">
      <alignment horizontal="center" vertical="center"/>
    </xf>
    <xf numFmtId="0" fontId="21" fillId="0" borderId="15" xfId="0" applyFont="1" applyBorder="1" applyAlignment="1">
      <alignment horizontal="center" vertical="center"/>
    </xf>
    <xf numFmtId="0" fontId="21" fillId="0" borderId="24" xfId="0" applyFont="1" applyBorder="1" applyAlignment="1">
      <alignment horizontal="center" vertical="center"/>
    </xf>
    <xf numFmtId="0" fontId="21" fillId="0" borderId="15" xfId="0" applyFont="1" applyBorder="1" applyAlignment="1">
      <alignment horizontal="center"/>
    </xf>
    <xf numFmtId="0" fontId="21" fillId="0" borderId="24" xfId="0" applyFont="1" applyBorder="1" applyAlignment="1">
      <alignment horizontal="center"/>
    </xf>
    <xf numFmtId="0" fontId="6" fillId="0" borderId="0" xfId="0" applyFont="1" applyAlignment="1">
      <alignment horizontal="center" vertical="center"/>
    </xf>
    <xf numFmtId="0" fontId="21" fillId="0" borderId="0" xfId="0" applyFont="1" applyBorder="1" applyAlignment="1">
      <alignment horizontal="center"/>
    </xf>
    <xf numFmtId="166" fontId="6" fillId="8" borderId="136" xfId="0" applyNumberFormat="1" applyFont="1" applyFill="1" applyBorder="1" applyAlignment="1">
      <alignment horizontal="center" vertical="center"/>
    </xf>
    <xf numFmtId="165" fontId="4" fillId="3" borderId="140" xfId="0" applyNumberFormat="1" applyFont="1" applyFill="1" applyBorder="1" applyAlignment="1"/>
    <xf numFmtId="165" fontId="4" fillId="3" borderId="29" xfId="0" applyNumberFormat="1" applyFont="1" applyFill="1" applyBorder="1" applyAlignment="1"/>
    <xf numFmtId="165" fontId="4" fillId="3" borderId="84" xfId="0" applyNumberFormat="1" applyFont="1" applyFill="1" applyBorder="1" applyAlignment="1"/>
    <xf numFmtId="0" fontId="0" fillId="0" borderId="92" xfId="0" applyFont="1" applyBorder="1" applyAlignment="1"/>
    <xf numFmtId="0" fontId="3" fillId="8" borderId="33" xfId="0" applyFont="1" applyFill="1" applyBorder="1" applyAlignment="1">
      <alignment vertical="center" wrapText="1"/>
    </xf>
    <xf numFmtId="0" fontId="6" fillId="8" borderId="136" xfId="0" applyFont="1" applyFill="1" applyBorder="1" applyAlignment="1">
      <alignment horizontal="center" vertical="center"/>
    </xf>
    <xf numFmtId="4" fontId="4" fillId="15" borderId="29" xfId="0" applyNumberFormat="1" applyFont="1" applyFill="1" applyBorder="1" applyAlignment="1">
      <alignment horizontal="center" vertical="center"/>
    </xf>
    <xf numFmtId="4" fontId="4" fillId="15" borderId="84" xfId="0" applyNumberFormat="1" applyFont="1" applyFill="1" applyBorder="1" applyAlignment="1">
      <alignment horizontal="center" vertical="center"/>
    </xf>
    <xf numFmtId="4" fontId="4" fillId="16" borderId="84" xfId="0" applyNumberFormat="1" applyFont="1" applyFill="1" applyBorder="1" applyAlignment="1">
      <alignment horizontal="center" vertical="center"/>
    </xf>
    <xf numFmtId="9" fontId="4" fillId="10" borderId="25" xfId="0" applyNumberFormat="1" applyFont="1" applyFill="1" applyBorder="1" applyAlignment="1">
      <alignment horizontal="center" vertical="center"/>
    </xf>
    <xf numFmtId="170" fontId="4" fillId="40" borderId="124" xfId="3" applyNumberFormat="1" applyFont="1" applyFill="1" applyBorder="1" applyAlignment="1"/>
    <xf numFmtId="0" fontId="22" fillId="8" borderId="0" xfId="0" applyFont="1" applyFill="1" applyBorder="1" applyAlignment="1">
      <alignment horizontal="center" vertical="center" wrapText="1"/>
    </xf>
    <xf numFmtId="0" fontId="22" fillId="8" borderId="27" xfId="0" applyFont="1" applyFill="1" applyBorder="1" applyAlignment="1">
      <alignment horizontal="center" vertical="center" wrapText="1"/>
    </xf>
    <xf numFmtId="169" fontId="4" fillId="54" borderId="133" xfId="0" applyNumberFormat="1" applyFont="1" applyFill="1" applyBorder="1" applyAlignment="1"/>
    <xf numFmtId="3" fontId="4" fillId="10" borderId="126" xfId="0" applyNumberFormat="1" applyFont="1" applyFill="1" applyBorder="1" applyAlignment="1"/>
    <xf numFmtId="170" fontId="4" fillId="17" borderId="20" xfId="3" applyNumberFormat="1" applyFont="1" applyFill="1" applyBorder="1"/>
    <xf numFmtId="43" fontId="0" fillId="0" borderId="0" xfId="0" applyNumberFormat="1" applyFont="1" applyAlignment="1"/>
    <xf numFmtId="4" fontId="4" fillId="17" borderId="8" xfId="0" applyNumberFormat="1" applyFont="1" applyFill="1" applyBorder="1" applyAlignment="1"/>
    <xf numFmtId="0" fontId="6" fillId="8" borderId="141" xfId="0" applyFont="1" applyFill="1" applyBorder="1" applyAlignment="1">
      <alignment horizontal="center" vertical="center" wrapText="1"/>
    </xf>
    <xf numFmtId="0" fontId="17" fillId="5" borderId="0" xfId="0" applyFont="1" applyFill="1" applyAlignment="1"/>
    <xf numFmtId="0" fontId="6" fillId="8" borderId="134" xfId="0" applyFont="1" applyFill="1" applyBorder="1" applyAlignment="1">
      <alignment horizontal="center" vertical="center"/>
    </xf>
    <xf numFmtId="0" fontId="0" fillId="0" borderId="142" xfId="0" applyFont="1" applyBorder="1" applyAlignment="1"/>
    <xf numFmtId="0" fontId="3" fillId="0" borderId="14" xfId="0" applyFont="1" applyFill="1" applyBorder="1" applyAlignment="1">
      <alignment horizontal="center" vertical="center" wrapText="1"/>
    </xf>
    <xf numFmtId="165" fontId="4" fillId="10" borderId="7" xfId="0" applyNumberFormat="1" applyFont="1" applyFill="1" applyBorder="1" applyAlignment="1"/>
    <xf numFmtId="170" fontId="4" fillId="10" borderId="7" xfId="3" applyNumberFormat="1" applyFont="1" applyFill="1" applyBorder="1" applyAlignment="1"/>
    <xf numFmtId="0" fontId="6" fillId="8" borderId="26" xfId="0" applyFont="1" applyFill="1" applyBorder="1" applyAlignment="1">
      <alignment horizontal="center" vertical="center" wrapText="1"/>
    </xf>
    <xf numFmtId="170" fontId="4" fillId="40" borderId="120" xfId="3" applyNumberFormat="1" applyFont="1" applyFill="1" applyBorder="1" applyAlignment="1"/>
    <xf numFmtId="165" fontId="4" fillId="54" borderId="133" xfId="0" applyNumberFormat="1" applyFont="1" applyFill="1" applyBorder="1" applyAlignment="1"/>
    <xf numFmtId="170" fontId="4" fillId="40" borderId="116" xfId="3" applyNumberFormat="1" applyFont="1" applyFill="1" applyBorder="1" applyAlignment="1"/>
    <xf numFmtId="165" fontId="4" fillId="54" borderId="118" xfId="0" applyNumberFormat="1" applyFont="1" applyFill="1" applyBorder="1" applyAlignment="1"/>
    <xf numFmtId="169" fontId="4" fillId="17" borderId="8" xfId="0" applyNumberFormat="1" applyFont="1" applyFill="1" applyBorder="1" applyAlignment="1"/>
    <xf numFmtId="165" fontId="4" fillId="58" borderId="116" xfId="0" applyNumberFormat="1" applyFont="1" applyFill="1" applyBorder="1"/>
    <xf numFmtId="2" fontId="4" fillId="58" borderId="118" xfId="0" applyNumberFormat="1" applyFont="1" applyFill="1" applyBorder="1"/>
    <xf numFmtId="165" fontId="4" fillId="40" borderId="7" xfId="0" applyNumberFormat="1" applyFont="1" applyFill="1" applyBorder="1" applyAlignment="1"/>
    <xf numFmtId="165" fontId="4" fillId="40" borderId="124" xfId="0" applyNumberFormat="1" applyFont="1" applyFill="1" applyBorder="1" applyAlignment="1"/>
    <xf numFmtId="170" fontId="4" fillId="54" borderId="120" xfId="3" applyNumberFormat="1" applyFont="1" applyFill="1" applyBorder="1" applyAlignment="1"/>
    <xf numFmtId="0" fontId="20" fillId="0" borderId="12" xfId="0" applyFont="1" applyBorder="1" applyAlignment="1">
      <alignment horizontal="right" vertical="center" wrapText="1"/>
    </xf>
    <xf numFmtId="0" fontId="21" fillId="0" borderId="12" xfId="0" applyFont="1" applyBorder="1" applyAlignment="1">
      <alignment horizontal="right" vertical="center" wrapText="1"/>
    </xf>
    <xf numFmtId="9" fontId="4" fillId="54" borderId="13" xfId="0" applyNumberFormat="1" applyFont="1" applyFill="1" applyBorder="1" applyAlignment="1">
      <alignment horizontal="center" vertical="center"/>
    </xf>
    <xf numFmtId="9" fontId="4" fillId="54" borderId="86" xfId="0" applyNumberFormat="1" applyFont="1" applyFill="1" applyBorder="1" applyAlignment="1">
      <alignment horizontal="center" vertical="center"/>
    </xf>
    <xf numFmtId="170" fontId="4" fillId="13" borderId="7" xfId="3" applyNumberFormat="1" applyFont="1" applyFill="1" applyBorder="1" applyAlignment="1"/>
    <xf numFmtId="168" fontId="4" fillId="54" borderId="7" xfId="0" applyNumberFormat="1" applyFont="1" applyFill="1" applyBorder="1" applyAlignment="1"/>
    <xf numFmtId="165" fontId="4" fillId="54" borderId="7" xfId="0" applyNumberFormat="1" applyFont="1" applyFill="1" applyBorder="1" applyAlignment="1"/>
    <xf numFmtId="0" fontId="10" fillId="0" borderId="9" xfId="0" applyFont="1" applyBorder="1" applyAlignment="1">
      <alignment horizontal="right"/>
    </xf>
    <xf numFmtId="0" fontId="10" fillId="0" borderId="142" xfId="0" applyFont="1" applyBorder="1" applyAlignment="1">
      <alignment horizontal="right"/>
    </xf>
    <xf numFmtId="180" fontId="0" fillId="0" borderId="15" xfId="0" applyNumberFormat="1" applyFont="1" applyBorder="1" applyAlignment="1"/>
    <xf numFmtId="167" fontId="4" fillId="54" borderId="126" xfId="0" applyNumberFormat="1" applyFont="1" applyFill="1" applyBorder="1" applyAlignment="1"/>
    <xf numFmtId="167" fontId="4" fillId="14" borderId="145" xfId="0" applyNumberFormat="1" applyFont="1" applyFill="1" applyBorder="1"/>
    <xf numFmtId="0" fontId="20" fillId="0" borderId="0" xfId="0" applyFont="1" applyBorder="1" applyAlignment="1">
      <alignment vertical="center"/>
    </xf>
    <xf numFmtId="167" fontId="4" fillId="14" borderId="146" xfId="0" applyNumberFormat="1" applyFont="1" applyFill="1" applyBorder="1"/>
    <xf numFmtId="0" fontId="21" fillId="0" borderId="0" xfId="0" applyFont="1" applyBorder="1" applyAlignment="1">
      <alignment vertical="center"/>
    </xf>
    <xf numFmtId="0" fontId="0" fillId="0" borderId="24" xfId="0" applyFont="1" applyBorder="1" applyAlignment="1"/>
    <xf numFmtId="0" fontId="17" fillId="5" borderId="24" xfId="0" applyFont="1" applyFill="1" applyBorder="1" applyAlignment="1"/>
    <xf numFmtId="10" fontId="6" fillId="3" borderId="24" xfId="0" applyNumberFormat="1" applyFont="1" applyFill="1" applyBorder="1" applyAlignment="1"/>
    <xf numFmtId="0" fontId="0" fillId="5" borderId="24" xfId="0" applyFont="1" applyFill="1" applyBorder="1" applyAlignment="1"/>
    <xf numFmtId="170" fontId="4" fillId="13" borderId="147" xfId="3" applyNumberFormat="1" applyFont="1" applyFill="1" applyBorder="1" applyAlignment="1"/>
    <xf numFmtId="167" fontId="4" fillId="14" borderId="148" xfId="0" applyNumberFormat="1" applyFont="1" applyFill="1" applyBorder="1"/>
    <xf numFmtId="167" fontId="4" fillId="14" borderId="149" xfId="0" applyNumberFormat="1" applyFont="1" applyFill="1" applyBorder="1"/>
    <xf numFmtId="10" fontId="4" fillId="54" borderId="37" xfId="0" applyNumberFormat="1" applyFont="1" applyFill="1" applyBorder="1" applyAlignment="1"/>
    <xf numFmtId="10" fontId="4" fillId="13" borderId="37" xfId="0" applyNumberFormat="1" applyFont="1" applyFill="1" applyBorder="1" applyAlignment="1"/>
    <xf numFmtId="3" fontId="4" fillId="54" borderId="7" xfId="0" applyNumberFormat="1" applyFont="1" applyFill="1" applyBorder="1" applyAlignment="1"/>
    <xf numFmtId="170" fontId="4" fillId="13" borderId="46" xfId="3" applyNumberFormat="1" applyFont="1" applyFill="1" applyBorder="1" applyAlignment="1"/>
    <xf numFmtId="168" fontId="4" fillId="54" borderId="76" xfId="0" applyNumberFormat="1" applyFont="1" applyFill="1" applyBorder="1" applyAlignment="1"/>
    <xf numFmtId="165" fontId="4" fillId="54" borderId="76" xfId="0" applyNumberFormat="1" applyFont="1" applyFill="1" applyBorder="1" applyAlignment="1"/>
    <xf numFmtId="0" fontId="10" fillId="0" borderId="24" xfId="0" applyFont="1" applyBorder="1" applyAlignment="1">
      <alignment horizontal="right"/>
    </xf>
    <xf numFmtId="0" fontId="10" fillId="2" borderId="24" xfId="0" applyFont="1" applyFill="1" applyBorder="1" applyAlignment="1">
      <alignment horizontal="right"/>
    </xf>
    <xf numFmtId="168" fontId="4" fillId="10" borderId="126" xfId="0" applyNumberFormat="1" applyFont="1" applyFill="1" applyBorder="1" applyAlignment="1">
      <alignment vertical="center"/>
    </xf>
    <xf numFmtId="168" fontId="6" fillId="0" borderId="0" xfId="0" applyNumberFormat="1" applyFont="1" applyBorder="1" applyAlignment="1">
      <alignment horizontal="center" vertical="center"/>
    </xf>
    <xf numFmtId="168" fontId="4" fillId="3" borderId="126" xfId="0" applyNumberFormat="1" applyFont="1" applyFill="1" applyBorder="1" applyAlignment="1"/>
    <xf numFmtId="167" fontId="4" fillId="14" borderId="150" xfId="0" applyNumberFormat="1" applyFont="1" applyFill="1" applyBorder="1"/>
    <xf numFmtId="165" fontId="4" fillId="7" borderId="125" xfId="0" applyNumberFormat="1" applyFont="1" applyFill="1" applyBorder="1" applyAlignment="1"/>
    <xf numFmtId="165" fontId="4" fillId="7" borderId="124" xfId="0" applyNumberFormat="1" applyFont="1" applyFill="1" applyBorder="1" applyAlignment="1"/>
    <xf numFmtId="168" fontId="4" fillId="54" borderId="126" xfId="0" applyNumberFormat="1" applyFont="1" applyFill="1" applyBorder="1" applyAlignment="1">
      <alignment vertical="center"/>
    </xf>
    <xf numFmtId="167" fontId="4" fillId="10" borderId="116" xfId="0" applyNumberFormat="1" applyFont="1" applyFill="1" applyBorder="1" applyAlignment="1">
      <alignment vertical="center"/>
    </xf>
    <xf numFmtId="169" fontId="4" fillId="58" borderId="21" xfId="0" applyNumberFormat="1" applyFont="1" applyFill="1" applyBorder="1"/>
    <xf numFmtId="169" fontId="4" fillId="58" borderId="22" xfId="0" applyNumberFormat="1" applyFont="1" applyFill="1" applyBorder="1"/>
    <xf numFmtId="0" fontId="0" fillId="0" borderId="0" xfId="0" applyFont="1" applyAlignment="1">
      <alignment vertical="top"/>
    </xf>
    <xf numFmtId="0" fontId="5" fillId="52" borderId="0" xfId="1" applyFont="1" applyFill="1" applyAlignment="1"/>
    <xf numFmtId="0" fontId="24" fillId="52" borderId="0" xfId="1" applyFont="1" applyFill="1" applyAlignment="1">
      <alignment horizontal="center" wrapText="1"/>
    </xf>
    <xf numFmtId="0" fontId="24" fillId="52" borderId="0" xfId="1" applyFont="1" applyFill="1" applyAlignment="1">
      <alignment horizontal="center"/>
    </xf>
    <xf numFmtId="0" fontId="13" fillId="52" borderId="0" xfId="1" applyFont="1" applyFill="1" applyAlignment="1"/>
    <xf numFmtId="0" fontId="25" fillId="52" borderId="0" xfId="1" applyFont="1" applyFill="1" applyAlignment="1"/>
    <xf numFmtId="0" fontId="25" fillId="52" borderId="0" xfId="1" applyFont="1" applyFill="1" applyAlignment="1">
      <alignment vertical="top"/>
    </xf>
    <xf numFmtId="0" fontId="27" fillId="52" borderId="0" xfId="2" applyFont="1" applyFill="1" applyAlignment="1">
      <alignment vertical="top"/>
    </xf>
    <xf numFmtId="0" fontId="27" fillId="52" borderId="0" xfId="2" applyFont="1" applyFill="1" applyAlignment="1">
      <alignment vertical="top" wrapText="1"/>
    </xf>
    <xf numFmtId="0" fontId="84" fillId="52" borderId="0" xfId="1" applyFont="1" applyFill="1" applyAlignment="1">
      <alignment vertical="top"/>
    </xf>
    <xf numFmtId="0" fontId="23" fillId="52" borderId="0" xfId="1" applyFont="1" applyFill="1" applyAlignment="1"/>
    <xf numFmtId="0" fontId="23" fillId="52" borderId="0" xfId="1" applyFont="1" applyFill="1" applyAlignment="1">
      <alignment vertical="top"/>
    </xf>
    <xf numFmtId="0" fontId="27" fillId="52" borderId="0" xfId="2" applyFont="1" applyFill="1" applyBorder="1" applyAlignment="1">
      <alignment vertical="top"/>
    </xf>
    <xf numFmtId="0" fontId="23" fillId="52" borderId="0" xfId="1" applyFont="1" applyFill="1" applyBorder="1" applyAlignment="1">
      <alignment vertical="top"/>
    </xf>
    <xf numFmtId="0" fontId="84" fillId="52" borderId="0" xfId="1" applyFont="1" applyFill="1" applyBorder="1" applyAlignment="1">
      <alignment vertical="top"/>
    </xf>
    <xf numFmtId="0" fontId="23" fillId="52" borderId="0" xfId="1" applyFont="1" applyFill="1" applyBorder="1" applyAlignment="1"/>
    <xf numFmtId="0" fontId="27" fillId="52" borderId="0" xfId="2" applyFont="1" applyFill="1" applyAlignment="1"/>
    <xf numFmtId="0" fontId="25" fillId="52" borderId="0" xfId="1" applyFont="1" applyFill="1" applyBorder="1" applyAlignment="1">
      <alignment vertical="top"/>
    </xf>
    <xf numFmtId="0" fontId="27" fillId="52" borderId="75" xfId="2" applyFont="1" applyFill="1" applyBorder="1" applyAlignment="1">
      <alignment vertical="top"/>
    </xf>
    <xf numFmtId="0" fontId="28" fillId="52" borderId="0" xfId="1" applyFont="1" applyFill="1" applyBorder="1" applyAlignment="1">
      <alignment vertical="top"/>
    </xf>
    <xf numFmtId="0" fontId="25" fillId="52" borderId="75" xfId="1" applyFont="1" applyFill="1" applyBorder="1" applyAlignment="1">
      <alignment vertical="top"/>
    </xf>
    <xf numFmtId="0" fontId="23" fillId="52" borderId="75" xfId="1" applyFont="1" applyFill="1" applyBorder="1" applyAlignment="1">
      <alignment vertical="top"/>
    </xf>
    <xf numFmtId="0" fontId="84" fillId="52" borderId="75" xfId="1" applyFont="1" applyFill="1" applyBorder="1" applyAlignment="1">
      <alignment vertical="top"/>
    </xf>
    <xf numFmtId="0" fontId="23" fillId="52" borderId="75" xfId="1" applyFont="1" applyFill="1" applyBorder="1" applyAlignment="1"/>
    <xf numFmtId="0" fontId="8" fillId="5" borderId="0" xfId="0" applyFont="1" applyFill="1" applyAlignment="1">
      <alignment vertical="center" wrapText="1"/>
    </xf>
    <xf numFmtId="0" fontId="0" fillId="5" borderId="0" xfId="0" applyFont="1" applyFill="1" applyAlignment="1">
      <alignment horizontal="left"/>
    </xf>
    <xf numFmtId="0" fontId="27" fillId="6" borderId="0" xfId="2" applyFont="1" applyFill="1" applyAlignment="1">
      <alignment horizontal="left" vertical="center"/>
    </xf>
    <xf numFmtId="0" fontId="0" fillId="6" borderId="0" xfId="0" applyFont="1" applyFill="1" applyAlignment="1">
      <alignment horizontal="left"/>
    </xf>
    <xf numFmtId="0" fontId="27" fillId="5" borderId="0" xfId="2" applyFont="1" applyFill="1" applyAlignment="1">
      <alignment horizontal="center" vertical="center"/>
    </xf>
    <xf numFmtId="0" fontId="23" fillId="0" borderId="0" xfId="0" applyFont="1" applyAlignment="1"/>
    <xf numFmtId="0" fontId="27" fillId="52" borderId="0" xfId="2" applyFont="1" applyFill="1" applyBorder="1" applyAlignment="1">
      <alignment vertical="top" wrapText="1"/>
    </xf>
    <xf numFmtId="0" fontId="6" fillId="0" borderId="12" xfId="0" applyFont="1" applyFill="1" applyBorder="1" applyAlignment="1">
      <alignment horizontal="center" vertical="center" wrapText="1"/>
    </xf>
    <xf numFmtId="0" fontId="6" fillId="0" borderId="14" xfId="0" applyFont="1" applyFill="1" applyBorder="1" applyAlignment="1">
      <alignment horizontal="center" vertical="center" wrapText="1"/>
    </xf>
    <xf numFmtId="0" fontId="5" fillId="0" borderId="0" xfId="1" applyFont="1" applyAlignment="1">
      <alignment horizontal="left" indent="2"/>
    </xf>
    <xf numFmtId="0" fontId="5" fillId="0" borderId="0" xfId="1" applyFont="1" applyAlignment="1">
      <alignment horizontal="left" indent="1"/>
    </xf>
    <xf numFmtId="0" fontId="13" fillId="0" borderId="0" xfId="1" applyFont="1" applyAlignment="1"/>
    <xf numFmtId="0" fontId="18" fillId="5" borderId="0" xfId="2" applyFill="1" applyAlignment="1"/>
    <xf numFmtId="0" fontId="18" fillId="22" borderId="0" xfId="2" applyFill="1" applyAlignment="1"/>
    <xf numFmtId="0" fontId="6" fillId="0" borderId="0" xfId="0" applyFont="1" applyAlignment="1">
      <alignment horizontal="center" vertical="center"/>
    </xf>
    <xf numFmtId="0" fontId="18" fillId="52" borderId="0" xfId="2" applyFill="1" applyAlignment="1"/>
    <xf numFmtId="0" fontId="18" fillId="0" borderId="0" xfId="2" applyAlignment="1" applyProtection="1">
      <alignment horizontal="center" vertical="center"/>
    </xf>
    <xf numFmtId="164" fontId="0" fillId="8" borderId="124" xfId="3" applyFont="1" applyFill="1" applyBorder="1" applyAlignment="1"/>
    <xf numFmtId="0" fontId="3" fillId="8" borderId="124" xfId="0" applyFont="1" applyFill="1" applyBorder="1" applyAlignment="1">
      <alignment horizontal="center" vertical="center" wrapText="1"/>
    </xf>
    <xf numFmtId="0" fontId="6" fillId="8" borderId="111" xfId="0" applyFont="1" applyFill="1" applyBorder="1" applyAlignment="1">
      <alignment horizontal="center" vertical="center" wrapText="1"/>
    </xf>
    <xf numFmtId="1" fontId="6" fillId="8" borderId="70" xfId="0" applyNumberFormat="1" applyFont="1" applyFill="1" applyBorder="1" applyAlignment="1">
      <alignment horizontal="center" vertical="center"/>
    </xf>
    <xf numFmtId="0" fontId="71" fillId="8" borderId="124" xfId="0" applyFont="1" applyFill="1" applyBorder="1" applyAlignment="1">
      <alignment horizontal="center" vertical="center"/>
    </xf>
    <xf numFmtId="0" fontId="3" fillId="8" borderId="147" xfId="0" applyFont="1" applyFill="1" applyBorder="1" applyAlignment="1">
      <alignment horizontal="center" vertical="center" wrapText="1"/>
    </xf>
    <xf numFmtId="0" fontId="6" fillId="8" borderId="115" xfId="0" applyFont="1" applyFill="1" applyBorder="1" applyAlignment="1">
      <alignment horizontal="center" vertical="center" wrapText="1"/>
    </xf>
    <xf numFmtId="166" fontId="6" fillId="8" borderId="115" xfId="0" applyNumberFormat="1" applyFont="1" applyFill="1" applyBorder="1" applyAlignment="1">
      <alignment horizontal="center" vertical="center"/>
    </xf>
    <xf numFmtId="1" fontId="6" fillId="8" borderId="71" xfId="0" applyNumberFormat="1" applyFont="1" applyFill="1" applyBorder="1" applyAlignment="1">
      <alignment horizontal="center" vertical="center"/>
    </xf>
    <xf numFmtId="166" fontId="9" fillId="8" borderId="111" xfId="0" applyNumberFormat="1" applyFont="1" applyFill="1" applyBorder="1" applyAlignment="1">
      <alignment horizontal="center" vertical="center"/>
    </xf>
    <xf numFmtId="0" fontId="3" fillId="8" borderId="147" xfId="0" applyFont="1" applyFill="1" applyBorder="1" applyAlignment="1">
      <alignment horizontal="center" vertical="center"/>
    </xf>
    <xf numFmtId="166" fontId="9" fillId="8" borderId="115" xfId="0" applyNumberFormat="1" applyFont="1" applyFill="1" applyBorder="1" applyAlignment="1">
      <alignment horizontal="center" vertical="center"/>
    </xf>
    <xf numFmtId="0" fontId="48" fillId="21" borderId="0" xfId="4" applyFont="1" applyFill="1" applyAlignment="1">
      <alignment horizontal="center" vertical="center"/>
    </xf>
    <xf numFmtId="0" fontId="57" fillId="0" borderId="0" xfId="4" applyFont="1" applyAlignment="1">
      <alignment horizontal="center"/>
    </xf>
    <xf numFmtId="0" fontId="23" fillId="52" borderId="0" xfId="1" applyFont="1" applyFill="1" applyAlignment="1">
      <alignment horizontal="center"/>
    </xf>
    <xf numFmtId="0" fontId="20" fillId="0" borderId="0" xfId="0" applyFont="1" applyAlignment="1">
      <alignment horizontal="right" vertical="center"/>
    </xf>
    <xf numFmtId="170" fontId="20" fillId="8" borderId="124" xfId="3" applyNumberFormat="1" applyFont="1" applyFill="1" applyBorder="1" applyAlignment="1">
      <alignment vertical="center"/>
    </xf>
    <xf numFmtId="0" fontId="17" fillId="5" borderId="124" xfId="0" applyFont="1" applyFill="1" applyBorder="1" applyAlignment="1">
      <alignment horizontal="center"/>
    </xf>
    <xf numFmtId="0" fontId="18" fillId="5" borderId="0" xfId="2" applyFill="1" applyAlignment="1">
      <alignment horizontal="center" vertical="center" wrapText="1"/>
    </xf>
    <xf numFmtId="0" fontId="18" fillId="5" borderId="124" xfId="2" applyFill="1" applyBorder="1" applyAlignment="1">
      <alignment horizontal="center" vertical="center"/>
    </xf>
    <xf numFmtId="0" fontId="18" fillId="15" borderId="0" xfId="2" applyFill="1" applyAlignment="1"/>
    <xf numFmtId="2" fontId="37" fillId="15" borderId="124" xfId="5" applyNumberFormat="1" applyFont="1" applyFill="1" applyBorder="1" applyAlignment="1" applyProtection="1">
      <alignment horizontal="center"/>
    </xf>
    <xf numFmtId="0" fontId="42" fillId="22" borderId="124" xfId="4" applyFont="1" applyFill="1" applyBorder="1" applyAlignment="1" applyProtection="1">
      <alignment horizontal="center"/>
    </xf>
    <xf numFmtId="0" fontId="42" fillId="23" borderId="124" xfId="4" applyFont="1" applyFill="1" applyBorder="1" applyAlignment="1" applyProtection="1">
      <alignment horizontal="center"/>
    </xf>
    <xf numFmtId="0" fontId="0" fillId="0" borderId="0" xfId="0"/>
    <xf numFmtId="0" fontId="42" fillId="8" borderId="124" xfId="4" applyFont="1" applyFill="1" applyBorder="1" applyAlignment="1" applyProtection="1">
      <alignment horizontal="center"/>
    </xf>
    <xf numFmtId="0" fontId="42" fillId="24" borderId="107" xfId="4" applyFont="1" applyFill="1" applyBorder="1" applyAlignment="1" applyProtection="1">
      <alignment horizontal="center"/>
    </xf>
    <xf numFmtId="0" fontId="46" fillId="5" borderId="124" xfId="0" applyFont="1" applyFill="1" applyBorder="1" applyAlignment="1" applyProtection="1">
      <alignment horizontal="center" vertical="center"/>
    </xf>
    <xf numFmtId="0" fontId="53" fillId="28" borderId="124" xfId="4" applyFont="1" applyFill="1" applyBorder="1" applyAlignment="1" applyProtection="1">
      <alignment horizontal="center" vertical="center"/>
      <protection locked="0"/>
    </xf>
    <xf numFmtId="0" fontId="53" fillId="0" borderId="124" xfId="4" applyFont="1" applyBorder="1" applyAlignment="1">
      <alignment wrapText="1"/>
    </xf>
    <xf numFmtId="43" fontId="0" fillId="0" borderId="0" xfId="0" applyNumberFormat="1"/>
    <xf numFmtId="0" fontId="4" fillId="29" borderId="88" xfId="4" applyFont="1" applyFill="1" applyBorder="1" applyAlignment="1">
      <alignment vertical="center"/>
    </xf>
    <xf numFmtId="172" fontId="58" fillId="30" borderId="120" xfId="8" applyNumberFormat="1" applyFont="1" applyFill="1" applyBorder="1" applyAlignment="1">
      <alignment vertical="center"/>
    </xf>
    <xf numFmtId="172" fontId="58" fillId="30" borderId="70" xfId="8" applyNumberFormat="1" applyFont="1" applyFill="1" applyBorder="1" applyAlignment="1">
      <alignment vertical="center"/>
    </xf>
    <xf numFmtId="174" fontId="58" fillId="30" borderId="70" xfId="9" applyNumberFormat="1" applyFont="1" applyFill="1" applyBorder="1" applyAlignment="1">
      <alignment vertical="center"/>
    </xf>
    <xf numFmtId="174" fontId="58" fillId="30" borderId="71" xfId="9" applyNumberFormat="1" applyFont="1" applyFill="1" applyBorder="1" applyAlignment="1">
      <alignment vertical="center"/>
    </xf>
    <xf numFmtId="174" fontId="58" fillId="30" borderId="133" xfId="9" applyNumberFormat="1" applyFont="1" applyFill="1" applyBorder="1" applyAlignment="1">
      <alignment vertical="center"/>
    </xf>
    <xf numFmtId="174" fontId="58" fillId="30" borderId="120" xfId="9" applyNumberFormat="1" applyFont="1" applyFill="1" applyBorder="1" applyAlignment="1">
      <alignment vertical="center"/>
    </xf>
    <xf numFmtId="172" fontId="58" fillId="31" borderId="70" xfId="8" applyNumberFormat="1" applyFont="1" applyFill="1" applyBorder="1" applyAlignment="1">
      <alignment vertical="center"/>
    </xf>
    <xf numFmtId="1" fontId="58" fillId="30" borderId="70" xfId="10" applyNumberFormat="1" applyFont="1" applyFill="1" applyBorder="1" applyAlignment="1">
      <alignment vertical="center"/>
    </xf>
    <xf numFmtId="172" fontId="58" fillId="30" borderId="71" xfId="10" applyNumberFormat="1" applyFont="1" applyFill="1" applyBorder="1" applyAlignment="1">
      <alignment vertical="center"/>
    </xf>
    <xf numFmtId="174" fontId="58" fillId="30" borderId="133" xfId="9" applyNumberFormat="1" applyFont="1" applyFill="1" applyBorder="1" applyAlignment="1">
      <alignment horizontal="center" vertical="center"/>
    </xf>
    <xf numFmtId="172" fontId="58" fillId="30" borderId="116" xfId="8" applyNumberFormat="1" applyFont="1" applyFill="1" applyBorder="1" applyAlignment="1">
      <alignment vertical="center"/>
    </xf>
    <xf numFmtId="172" fontId="58" fillId="30" borderId="124" xfId="8" applyNumberFormat="1" applyFont="1" applyFill="1" applyBorder="1" applyAlignment="1">
      <alignment vertical="center"/>
    </xf>
    <xf numFmtId="174" fontId="58" fillId="30" borderId="124" xfId="9" applyNumberFormat="1" applyFont="1" applyFill="1" applyBorder="1" applyAlignment="1">
      <alignment vertical="center"/>
    </xf>
    <xf numFmtId="174" fontId="58" fillId="30" borderId="147" xfId="9" applyNumberFormat="1" applyFont="1" applyFill="1" applyBorder="1" applyAlignment="1">
      <alignment vertical="center"/>
    </xf>
    <xf numFmtId="174" fontId="58" fillId="30" borderId="118" xfId="9" applyNumberFormat="1" applyFont="1" applyFill="1" applyBorder="1" applyAlignment="1">
      <alignment vertical="center"/>
    </xf>
    <xf numFmtId="174" fontId="58" fillId="30" borderId="116" xfId="9" applyNumberFormat="1" applyFont="1" applyFill="1" applyBorder="1" applyAlignment="1">
      <alignment vertical="center"/>
    </xf>
    <xf numFmtId="172" fontId="58" fillId="31" borderId="124" xfId="8" applyNumberFormat="1" applyFont="1" applyFill="1" applyBorder="1" applyAlignment="1">
      <alignment vertical="center"/>
    </xf>
    <xf numFmtId="174" fontId="58" fillId="30" borderId="124" xfId="10" applyNumberFormat="1" applyFont="1" applyFill="1" applyBorder="1" applyAlignment="1">
      <alignment vertical="center"/>
    </xf>
    <xf numFmtId="1" fontId="58" fillId="30" borderId="124" xfId="10" applyNumberFormat="1" applyFont="1" applyFill="1" applyBorder="1" applyAlignment="1">
      <alignment vertical="center"/>
    </xf>
    <xf numFmtId="172" fontId="58" fillId="30" borderId="147" xfId="10" applyNumberFormat="1" applyFont="1" applyFill="1" applyBorder="1" applyAlignment="1">
      <alignment vertical="center"/>
    </xf>
    <xf numFmtId="174" fontId="58" fillId="30" borderId="118" xfId="9" applyNumberFormat="1" applyFont="1" applyFill="1" applyBorder="1" applyAlignment="1">
      <alignment horizontal="center" vertical="center"/>
    </xf>
    <xf numFmtId="172" fontId="37" fillId="25" borderId="116" xfId="8" applyNumberFormat="1" applyFont="1" applyFill="1" applyBorder="1" applyAlignment="1">
      <alignment vertical="center"/>
    </xf>
    <xf numFmtId="172" fontId="37" fillId="25" borderId="124" xfId="8" applyNumberFormat="1" applyFont="1" applyFill="1" applyBorder="1" applyAlignment="1">
      <alignment vertical="center"/>
    </xf>
    <xf numFmtId="174" fontId="37" fillId="25" borderId="124" xfId="10" applyNumberFormat="1" applyFont="1" applyFill="1" applyBorder="1" applyAlignment="1">
      <alignment vertical="center"/>
    </xf>
    <xf numFmtId="174" fontId="37" fillId="25" borderId="147" xfId="10" applyNumberFormat="1" applyFont="1" applyFill="1" applyBorder="1" applyAlignment="1">
      <alignment vertical="center"/>
    </xf>
    <xf numFmtId="174" fontId="37" fillId="25" borderId="118" xfId="10" applyNumberFormat="1" applyFont="1" applyFill="1" applyBorder="1" applyAlignment="1">
      <alignment vertical="center"/>
    </xf>
    <xf numFmtId="172" fontId="37" fillId="32" borderId="116" xfId="8" applyNumberFormat="1" applyFont="1" applyFill="1" applyBorder="1" applyAlignment="1">
      <alignment vertical="center"/>
    </xf>
    <xf numFmtId="172" fontId="37" fillId="32" borderId="124" xfId="8" applyNumberFormat="1" applyFont="1" applyFill="1" applyBorder="1" applyAlignment="1">
      <alignment vertical="center"/>
    </xf>
    <xf numFmtId="174" fontId="37" fillId="26" borderId="124" xfId="10" applyNumberFormat="1" applyFont="1" applyFill="1" applyBorder="1" applyAlignment="1">
      <alignment vertical="center"/>
    </xf>
    <xf numFmtId="1" fontId="37" fillId="26" borderId="124" xfId="10" applyNumberFormat="1" applyFont="1" applyFill="1" applyBorder="1" applyAlignment="1">
      <alignment vertical="center"/>
    </xf>
    <xf numFmtId="172" fontId="37" fillId="26" borderId="147" xfId="10" applyNumberFormat="1" applyFont="1" applyFill="1" applyBorder="1" applyAlignment="1">
      <alignment vertical="center"/>
    </xf>
    <xf numFmtId="174" fontId="37" fillId="26" borderId="118" xfId="9" applyNumberFormat="1" applyFont="1" applyFill="1" applyBorder="1" applyAlignment="1">
      <alignment horizontal="center" vertical="center"/>
    </xf>
    <xf numFmtId="174" fontId="37" fillId="27" borderId="116" xfId="9" applyNumberFormat="1" applyFont="1" applyFill="1" applyBorder="1" applyAlignment="1">
      <alignment vertical="center"/>
    </xf>
    <xf numFmtId="174" fontId="37" fillId="27" borderId="124" xfId="9" applyNumberFormat="1" applyFont="1" applyFill="1" applyBorder="1" applyAlignment="1">
      <alignment vertical="center"/>
    </xf>
    <xf numFmtId="174" fontId="37" fillId="27" borderId="124" xfId="10" applyNumberFormat="1" applyFont="1" applyFill="1" applyBorder="1" applyAlignment="1">
      <alignment vertical="center"/>
    </xf>
    <xf numFmtId="1" fontId="37" fillId="27" borderId="124" xfId="10" applyNumberFormat="1" applyFont="1" applyFill="1" applyBorder="1" applyAlignment="1">
      <alignment vertical="center"/>
    </xf>
    <xf numFmtId="172" fontId="37" fillId="27" borderId="147" xfId="10" applyNumberFormat="1" applyFont="1" applyFill="1" applyBorder="1" applyAlignment="1">
      <alignment vertical="center"/>
    </xf>
    <xf numFmtId="174" fontId="37" fillId="27" borderId="118" xfId="9" applyNumberFormat="1" applyFont="1" applyFill="1" applyBorder="1" applyAlignment="1">
      <alignment vertical="center"/>
    </xf>
    <xf numFmtId="0" fontId="4" fillId="29" borderId="151" xfId="4" applyFont="1" applyFill="1" applyBorder="1" applyAlignment="1">
      <alignment vertical="center"/>
    </xf>
    <xf numFmtId="172" fontId="37" fillId="25" borderId="152" xfId="8" applyNumberFormat="1" applyFont="1" applyFill="1" applyBorder="1" applyAlignment="1">
      <alignment vertical="center"/>
    </xf>
    <xf numFmtId="172" fontId="37" fillId="25" borderId="153" xfId="8" applyNumberFormat="1" applyFont="1" applyFill="1" applyBorder="1" applyAlignment="1">
      <alignment vertical="center"/>
    </xf>
    <xf numFmtId="174" fontId="37" fillId="25" borderId="153" xfId="10" applyNumberFormat="1" applyFont="1" applyFill="1" applyBorder="1" applyAlignment="1">
      <alignment vertical="center"/>
    </xf>
    <xf numFmtId="174" fontId="37" fillId="25" borderId="154" xfId="10" applyNumberFormat="1" applyFont="1" applyFill="1" applyBorder="1" applyAlignment="1">
      <alignment vertical="center"/>
    </xf>
    <xf numFmtId="174" fontId="37" fillId="25" borderId="155" xfId="10" applyNumberFormat="1" applyFont="1" applyFill="1" applyBorder="1" applyAlignment="1">
      <alignment vertical="center"/>
    </xf>
    <xf numFmtId="172" fontId="37" fillId="32" borderId="152" xfId="8" applyNumberFormat="1" applyFont="1" applyFill="1" applyBorder="1" applyAlignment="1">
      <alignment vertical="center"/>
    </xf>
    <xf numFmtId="172" fontId="37" fillId="32" borderId="153" xfId="8" applyNumberFormat="1" applyFont="1" applyFill="1" applyBorder="1" applyAlignment="1">
      <alignment vertical="center"/>
    </xf>
    <xf numFmtId="174" fontId="37" fillId="26" borderId="153" xfId="10" applyNumberFormat="1" applyFont="1" applyFill="1" applyBorder="1" applyAlignment="1">
      <alignment vertical="center"/>
    </xf>
    <xf numFmtId="1" fontId="37" fillId="26" borderId="153" xfId="10" applyNumberFormat="1" applyFont="1" applyFill="1" applyBorder="1" applyAlignment="1">
      <alignment vertical="center"/>
    </xf>
    <xf numFmtId="172" fontId="37" fillId="26" borderId="154" xfId="10" applyNumberFormat="1" applyFont="1" applyFill="1" applyBorder="1" applyAlignment="1">
      <alignment vertical="center"/>
    </xf>
    <xf numFmtId="174" fontId="37" fillId="26" borderId="155" xfId="9" applyNumberFormat="1" applyFont="1" applyFill="1" applyBorder="1" applyAlignment="1">
      <alignment horizontal="center" vertical="center"/>
    </xf>
    <xf numFmtId="174" fontId="37" fillId="27" borderId="152" xfId="9" applyNumberFormat="1" applyFont="1" applyFill="1" applyBorder="1" applyAlignment="1">
      <alignment vertical="center"/>
    </xf>
    <xf numFmtId="174" fontId="37" fillId="27" borderId="153" xfId="9" applyNumberFormat="1" applyFont="1" applyFill="1" applyBorder="1" applyAlignment="1">
      <alignment vertical="center"/>
    </xf>
    <xf numFmtId="174" fontId="37" fillId="27" borderId="153" xfId="10" applyNumberFormat="1" applyFont="1" applyFill="1" applyBorder="1" applyAlignment="1">
      <alignment vertical="center"/>
    </xf>
    <xf numFmtId="1" fontId="37" fillId="27" borderId="153" xfId="10" applyNumberFormat="1" applyFont="1" applyFill="1" applyBorder="1" applyAlignment="1">
      <alignment vertical="center"/>
    </xf>
    <xf numFmtId="172" fontId="37" fillId="27" borderId="154" xfId="10" applyNumberFormat="1" applyFont="1" applyFill="1" applyBorder="1" applyAlignment="1">
      <alignment vertical="center"/>
    </xf>
    <xf numFmtId="174" fontId="37" fillId="27" borderId="155" xfId="9" applyNumberFormat="1" applyFont="1" applyFill="1" applyBorder="1" applyAlignment="1">
      <alignment vertical="center"/>
    </xf>
    <xf numFmtId="0" fontId="4" fillId="29" borderId="156" xfId="4" applyFont="1" applyFill="1" applyBorder="1" applyAlignment="1">
      <alignment vertical="center"/>
    </xf>
    <xf numFmtId="0" fontId="0" fillId="29" borderId="156" xfId="4" applyFont="1" applyFill="1" applyBorder="1" applyAlignment="1">
      <alignment vertical="center"/>
    </xf>
    <xf numFmtId="0" fontId="0" fillId="29" borderId="88" xfId="4" applyFont="1" applyFill="1" applyBorder="1" applyAlignment="1">
      <alignment vertical="center"/>
    </xf>
    <xf numFmtId="0" fontId="0" fillId="29" borderId="156" xfId="4" applyFont="1" applyFill="1" applyBorder="1" applyAlignment="1"/>
    <xf numFmtId="0" fontId="0" fillId="29" borderId="156" xfId="4" applyFont="1" applyFill="1" applyBorder="1"/>
    <xf numFmtId="0" fontId="0" fillId="25" borderId="88" xfId="4" applyFont="1" applyFill="1" applyBorder="1"/>
    <xf numFmtId="0" fontId="0" fillId="26" borderId="156" xfId="4" applyFont="1" applyFill="1" applyBorder="1"/>
    <xf numFmtId="0" fontId="0" fillId="27" borderId="151" xfId="4" applyFont="1" applyFill="1" applyBorder="1"/>
    <xf numFmtId="172" fontId="37" fillId="25" borderId="157" xfId="8" applyNumberFormat="1" applyFont="1" applyFill="1" applyBorder="1" applyAlignment="1">
      <alignment vertical="center"/>
    </xf>
    <xf numFmtId="172" fontId="37" fillId="25" borderId="158" xfId="8" applyNumberFormat="1" applyFont="1" applyFill="1" applyBorder="1" applyAlignment="1">
      <alignment vertical="center"/>
    </xf>
    <xf numFmtId="174" fontId="37" fillId="25" borderId="158" xfId="10" applyNumberFormat="1" applyFont="1" applyFill="1" applyBorder="1" applyAlignment="1">
      <alignment vertical="center"/>
    </xf>
    <xf numFmtId="174" fontId="37" fillId="25" borderId="159" xfId="10" applyNumberFormat="1" applyFont="1" applyFill="1" applyBorder="1" applyAlignment="1">
      <alignment vertical="center"/>
    </xf>
    <xf numFmtId="174" fontId="37" fillId="25" borderId="160" xfId="10" applyNumberFormat="1" applyFont="1" applyFill="1" applyBorder="1" applyAlignment="1">
      <alignment vertical="center"/>
    </xf>
    <xf numFmtId="172" fontId="37" fillId="32" borderId="157" xfId="8" applyNumberFormat="1" applyFont="1" applyFill="1" applyBorder="1" applyAlignment="1">
      <alignment vertical="center"/>
    </xf>
    <xf numFmtId="172" fontId="37" fillId="32" borderId="158" xfId="8" applyNumberFormat="1" applyFont="1" applyFill="1" applyBorder="1" applyAlignment="1">
      <alignment vertical="center"/>
    </xf>
    <xf numFmtId="174" fontId="37" fillId="26" borderId="158" xfId="10" applyNumberFormat="1" applyFont="1" applyFill="1" applyBorder="1" applyAlignment="1">
      <alignment vertical="center"/>
    </xf>
    <xf numFmtId="1" fontId="37" fillId="26" borderId="158" xfId="10" applyNumberFormat="1" applyFont="1" applyFill="1" applyBorder="1" applyAlignment="1">
      <alignment vertical="center"/>
    </xf>
    <xf numFmtId="172" fontId="37" fillId="26" borderId="159" xfId="10" applyNumberFormat="1" applyFont="1" applyFill="1" applyBorder="1" applyAlignment="1">
      <alignment vertical="center"/>
    </xf>
    <xf numFmtId="174" fontId="37" fillId="26" borderId="160" xfId="9" applyNumberFormat="1" applyFont="1" applyFill="1" applyBorder="1" applyAlignment="1">
      <alignment horizontal="center" vertical="center"/>
    </xf>
    <xf numFmtId="174" fontId="37" fillId="27" borderId="157" xfId="9" applyNumberFormat="1" applyFont="1" applyFill="1" applyBorder="1" applyAlignment="1">
      <alignment vertical="center"/>
    </xf>
    <xf numFmtId="174" fontId="37" fillId="27" borderId="158" xfId="9" applyNumberFormat="1" applyFont="1" applyFill="1" applyBorder="1" applyAlignment="1">
      <alignment vertical="center"/>
    </xf>
    <xf numFmtId="174" fontId="37" fillId="27" borderId="158" xfId="10" applyNumberFormat="1" applyFont="1" applyFill="1" applyBorder="1" applyAlignment="1">
      <alignment vertical="center"/>
    </xf>
    <xf numFmtId="1" fontId="37" fillId="27" borderId="158" xfId="10" applyNumberFormat="1" applyFont="1" applyFill="1" applyBorder="1" applyAlignment="1">
      <alignment vertical="center"/>
    </xf>
    <xf numFmtId="172" fontId="37" fillId="27" borderId="159" xfId="10" applyNumberFormat="1" applyFont="1" applyFill="1" applyBorder="1" applyAlignment="1">
      <alignment vertical="center"/>
    </xf>
    <xf numFmtId="174" fontId="37" fillId="27" borderId="160" xfId="9" applyNumberFormat="1" applyFont="1" applyFill="1" applyBorder="1" applyAlignment="1">
      <alignment vertical="center"/>
    </xf>
    <xf numFmtId="174" fontId="58" fillId="30" borderId="133" xfId="10" applyNumberFormat="1" applyFont="1" applyFill="1" applyBorder="1" applyAlignment="1">
      <alignment vertical="center"/>
    </xf>
    <xf numFmtId="174" fontId="58" fillId="30" borderId="120" xfId="10" applyNumberFormat="1" applyFont="1" applyFill="1" applyBorder="1" applyAlignment="1">
      <alignment vertical="center"/>
    </xf>
    <xf numFmtId="174" fontId="58" fillId="30" borderId="70" xfId="10" applyNumberFormat="1" applyFont="1" applyFill="1" applyBorder="1" applyAlignment="1">
      <alignment vertical="center"/>
    </xf>
    <xf numFmtId="172" fontId="58" fillId="30" borderId="152" xfId="8" applyNumberFormat="1" applyFont="1" applyFill="1" applyBorder="1" applyAlignment="1">
      <alignment vertical="center"/>
    </xf>
    <xf numFmtId="174" fontId="58" fillId="30" borderId="155" xfId="9" applyNumberFormat="1" applyFont="1" applyFill="1" applyBorder="1" applyAlignment="1">
      <alignment vertical="center"/>
    </xf>
    <xf numFmtId="174" fontId="58" fillId="30" borderId="152" xfId="9" applyNumberFormat="1" applyFont="1" applyFill="1" applyBorder="1" applyAlignment="1">
      <alignment vertical="center"/>
    </xf>
    <xf numFmtId="174" fontId="58" fillId="30" borderId="155" xfId="10" applyNumberFormat="1" applyFont="1" applyFill="1" applyBorder="1" applyAlignment="1">
      <alignment vertical="center"/>
    </xf>
    <xf numFmtId="174" fontId="58" fillId="30" borderId="152" xfId="10" applyNumberFormat="1" applyFont="1" applyFill="1" applyBorder="1" applyAlignment="1">
      <alignment vertical="center"/>
    </xf>
    <xf numFmtId="174" fontId="37" fillId="26" borderId="155" xfId="10" applyNumberFormat="1" applyFont="1" applyFill="1" applyBorder="1" applyAlignment="1">
      <alignment vertical="center"/>
    </xf>
    <xf numFmtId="174" fontId="37" fillId="27" borderId="152" xfId="10" applyNumberFormat="1" applyFont="1" applyFill="1" applyBorder="1" applyAlignment="1">
      <alignment vertical="center"/>
    </xf>
    <xf numFmtId="174" fontId="37" fillId="27" borderId="155" xfId="10" applyNumberFormat="1" applyFont="1" applyFill="1" applyBorder="1" applyAlignment="1">
      <alignment vertical="center"/>
    </xf>
    <xf numFmtId="174" fontId="37" fillId="26" borderId="160" xfId="10" applyNumberFormat="1" applyFont="1" applyFill="1" applyBorder="1" applyAlignment="1">
      <alignment vertical="center"/>
    </xf>
    <xf numFmtId="174" fontId="37" fillId="27" borderId="157" xfId="10" applyNumberFormat="1" applyFont="1" applyFill="1" applyBorder="1" applyAlignment="1">
      <alignment vertical="center"/>
    </xf>
    <xf numFmtId="174" fontId="37" fillId="27" borderId="160" xfId="10" applyNumberFormat="1" applyFont="1" applyFill="1" applyBorder="1" applyAlignment="1">
      <alignment vertical="center"/>
    </xf>
    <xf numFmtId="0" fontId="0" fillId="21" borderId="0" xfId="0" applyFill="1"/>
    <xf numFmtId="174" fontId="58" fillId="31" borderId="70" xfId="9" applyNumberFormat="1" applyFont="1" applyFill="1" applyBorder="1" applyAlignment="1">
      <alignment vertical="center"/>
    </xf>
    <xf numFmtId="174" fontId="58" fillId="31" borderId="124" xfId="9" applyNumberFormat="1" applyFont="1" applyFill="1" applyBorder="1" applyAlignment="1">
      <alignment vertical="center"/>
    </xf>
    <xf numFmtId="174" fontId="37" fillId="26" borderId="124" xfId="9" applyNumberFormat="1" applyFont="1" applyFill="1" applyBorder="1" applyAlignment="1">
      <alignment vertical="center"/>
    </xf>
    <xf numFmtId="174" fontId="37" fillId="26" borderId="158" xfId="9" applyNumberFormat="1" applyFont="1" applyFill="1" applyBorder="1" applyAlignment="1">
      <alignment vertical="center"/>
    </xf>
    <xf numFmtId="174" fontId="37" fillId="25" borderId="124" xfId="9" applyNumberFormat="1" applyFont="1" applyFill="1" applyBorder="1" applyAlignment="1">
      <alignment vertical="center"/>
    </xf>
    <xf numFmtId="174" fontId="37" fillId="25" borderId="158" xfId="9" applyNumberFormat="1" applyFont="1" applyFill="1" applyBorder="1" applyAlignment="1">
      <alignment vertical="center"/>
    </xf>
    <xf numFmtId="170" fontId="4" fillId="40" borderId="70" xfId="3" applyNumberFormat="1" applyFont="1" applyFill="1" applyBorder="1" applyAlignment="1"/>
    <xf numFmtId="170" fontId="4" fillId="40" borderId="5" xfId="3" applyNumberFormat="1" applyFont="1" applyFill="1" applyBorder="1" applyAlignment="1"/>
    <xf numFmtId="0" fontId="5" fillId="0" borderId="0" xfId="1" applyFont="1" applyAlignment="1">
      <alignment horizontal="center"/>
    </xf>
    <xf numFmtId="0" fontId="20" fillId="5" borderId="0" xfId="5" applyFont="1" applyFill="1" applyAlignment="1">
      <alignment horizontal="center" vertical="center" wrapText="1"/>
    </xf>
    <xf numFmtId="170" fontId="0" fillId="8" borderId="124" xfId="3" applyNumberFormat="1" applyFont="1" applyFill="1" applyBorder="1" applyAlignment="1"/>
    <xf numFmtId="164" fontId="0" fillId="52" borderId="124" xfId="3" applyFont="1" applyFill="1" applyBorder="1" applyAlignment="1"/>
    <xf numFmtId="0" fontId="0" fillId="5" borderId="153" xfId="0" applyFont="1" applyFill="1" applyBorder="1" applyAlignment="1">
      <alignment horizontal="center" vertical="center" wrapText="1"/>
    </xf>
    <xf numFmtId="0" fontId="20" fillId="0" borderId="0" xfId="0" applyFont="1" applyAlignment="1">
      <alignment horizontal="center" vertical="center"/>
    </xf>
    <xf numFmtId="0" fontId="17" fillId="5" borderId="153" xfId="0" applyFont="1" applyFill="1" applyBorder="1" applyAlignment="1">
      <alignment horizontal="center" vertical="center" wrapText="1"/>
    </xf>
    <xf numFmtId="0" fontId="4" fillId="5" borderId="153" xfId="0" applyFont="1" applyFill="1" applyBorder="1" applyAlignment="1">
      <alignment horizontal="center" vertical="center" wrapText="1"/>
    </xf>
    <xf numFmtId="167" fontId="4" fillId="14" borderId="37" xfId="0" applyNumberFormat="1" applyFont="1" applyFill="1" applyBorder="1" applyAlignment="1"/>
    <xf numFmtId="167" fontId="4" fillId="18" borderId="37" xfId="0" applyNumberFormat="1" applyFont="1" applyFill="1" applyBorder="1" applyAlignment="1"/>
    <xf numFmtId="167" fontId="4" fillId="14" borderId="1" xfId="0" applyNumberFormat="1" applyFont="1" applyFill="1" applyBorder="1" applyAlignment="1"/>
    <xf numFmtId="0" fontId="20" fillId="0" borderId="0" xfId="5" applyFont="1" applyAlignment="1">
      <alignment horizontal="right" vertical="center"/>
    </xf>
    <xf numFmtId="0" fontId="17" fillId="0" borderId="0" xfId="5" applyFont="1" applyAlignment="1"/>
    <xf numFmtId="0" fontId="6" fillId="8" borderId="98" xfId="5" applyFont="1" applyFill="1" applyBorder="1" applyAlignment="1">
      <alignment horizontal="center" vertical="center" wrapText="1"/>
    </xf>
    <xf numFmtId="166" fontId="6" fillId="8" borderId="71" xfId="5" applyNumberFormat="1" applyFont="1" applyFill="1" applyBorder="1" applyAlignment="1">
      <alignment horizontal="center" vertical="center"/>
    </xf>
    <xf numFmtId="166" fontId="6" fillId="8" borderId="70" xfId="5" applyNumberFormat="1" applyFont="1" applyFill="1" applyBorder="1" applyAlignment="1">
      <alignment horizontal="center" vertical="center"/>
    </xf>
    <xf numFmtId="43" fontId="17" fillId="0" borderId="0" xfId="0" applyNumberFormat="1" applyFont="1" applyAlignment="1"/>
    <xf numFmtId="43" fontId="20" fillId="8" borderId="124" xfId="3" applyNumberFormat="1" applyFont="1" applyFill="1" applyBorder="1" applyAlignment="1">
      <alignment vertical="center"/>
    </xf>
    <xf numFmtId="170" fontId="5" fillId="8" borderId="153" xfId="0" applyNumberFormat="1" applyFont="1" applyFill="1" applyBorder="1" applyAlignment="1">
      <alignment horizontal="center" vertical="center" wrapText="1"/>
    </xf>
    <xf numFmtId="164" fontId="0" fillId="22" borderId="124" xfId="3" applyFont="1" applyFill="1" applyBorder="1" applyAlignment="1"/>
    <xf numFmtId="164" fontId="0" fillId="22" borderId="153" xfId="3" applyFont="1" applyFill="1" applyBorder="1" applyAlignment="1"/>
    <xf numFmtId="164" fontId="0" fillId="0" borderId="0" xfId="3" applyFont="1" applyAlignment="1"/>
    <xf numFmtId="0" fontId="13" fillId="0" borderId="0" xfId="0" applyFont="1" applyAlignment="1"/>
    <xf numFmtId="0" fontId="53" fillId="8" borderId="147" xfId="0" applyFont="1" applyFill="1" applyBorder="1" applyAlignment="1">
      <alignment horizontal="center" vertical="center" wrapText="1"/>
    </xf>
    <xf numFmtId="0" fontId="17" fillId="0" borderId="0" xfId="15" applyFont="1" applyAlignment="1"/>
    <xf numFmtId="0" fontId="17" fillId="5" borderId="153" xfId="15" applyFont="1" applyFill="1" applyBorder="1" applyAlignment="1">
      <alignment horizontal="center"/>
    </xf>
    <xf numFmtId="0" fontId="116" fillId="5" borderId="153" xfId="14" applyFill="1" applyBorder="1" applyAlignment="1">
      <alignment horizontal="center" vertical="center"/>
    </xf>
    <xf numFmtId="0" fontId="71" fillId="22" borderId="153" xfId="15" applyFont="1" applyFill="1" applyBorder="1" applyAlignment="1">
      <alignment horizontal="center" vertical="center"/>
    </xf>
    <xf numFmtId="0" fontId="3" fillId="22" borderId="153" xfId="15" applyFont="1" applyFill="1" applyBorder="1" applyAlignment="1">
      <alignment horizontal="center" vertical="center" wrapText="1"/>
    </xf>
    <xf numFmtId="0" fontId="3" fillId="59" borderId="153" xfId="1" applyFont="1" applyFill="1" applyBorder="1" applyAlignment="1">
      <alignment horizontal="center" vertical="center" wrapText="1"/>
    </xf>
    <xf numFmtId="0" fontId="117" fillId="60" borderId="153" xfId="1" applyFont="1" applyFill="1" applyBorder="1" applyAlignment="1">
      <alignment horizontal="center" vertical="center" wrapText="1"/>
    </xf>
    <xf numFmtId="170" fontId="17" fillId="22" borderId="153" xfId="16" applyNumberFormat="1" applyFont="1" applyFill="1" applyBorder="1" applyAlignment="1">
      <alignment vertical="center"/>
    </xf>
    <xf numFmtId="0" fontId="17" fillId="22" borderId="153" xfId="15" applyFont="1" applyFill="1" applyBorder="1" applyAlignment="1">
      <alignment vertical="center" wrapText="1"/>
    </xf>
    <xf numFmtId="10" fontId="17" fillId="22" borderId="153" xfId="15" applyNumberFormat="1" applyFont="1" applyFill="1" applyBorder="1" applyAlignment="1">
      <alignment vertical="center"/>
    </xf>
    <xf numFmtId="0" fontId="3" fillId="8" borderId="153" xfId="0" applyFont="1" applyFill="1" applyBorder="1" applyAlignment="1">
      <alignment horizontal="center" vertical="center" wrapText="1"/>
    </xf>
    <xf numFmtId="0" fontId="3" fillId="8" borderId="153" xfId="0" applyFont="1" applyFill="1" applyBorder="1" applyAlignment="1">
      <alignment horizontal="center" vertical="center"/>
    </xf>
    <xf numFmtId="164" fontId="0" fillId="28" borderId="124" xfId="3" applyFont="1" applyFill="1" applyBorder="1" applyAlignment="1"/>
    <xf numFmtId="164" fontId="0" fillId="28" borderId="153" xfId="3" applyFont="1" applyFill="1" applyBorder="1" applyAlignment="1"/>
    <xf numFmtId="0" fontId="5" fillId="4" borderId="0" xfId="0" applyFont="1" applyFill="1" applyBorder="1"/>
    <xf numFmtId="0" fontId="0" fillId="4" borderId="0" xfId="0" applyFont="1" applyFill="1" applyBorder="1"/>
    <xf numFmtId="0" fontId="17" fillId="61" borderId="161" xfId="15" applyFont="1" applyFill="1" applyBorder="1" applyAlignment="1"/>
    <xf numFmtId="0" fontId="17" fillId="62" borderId="162" xfId="15" applyFont="1" applyFill="1" applyBorder="1" applyAlignment="1"/>
    <xf numFmtId="0" fontId="17" fillId="63" borderId="163" xfId="15" applyFont="1" applyFill="1" applyBorder="1" applyAlignment="1"/>
    <xf numFmtId="164" fontId="20" fillId="8" borderId="153" xfId="16" applyFont="1" applyFill="1" applyBorder="1" applyAlignment="1"/>
    <xf numFmtId="4" fontId="17" fillId="22" borderId="153" xfId="16" applyNumberFormat="1" applyFont="1" applyFill="1" applyBorder="1" applyAlignment="1">
      <alignment vertical="center"/>
    </xf>
    <xf numFmtId="4" fontId="17" fillId="22" borderId="153" xfId="16" applyNumberFormat="1" applyFont="1" applyFill="1" applyBorder="1" applyAlignment="1">
      <alignment horizontal="right" vertical="center"/>
    </xf>
    <xf numFmtId="0" fontId="17" fillId="28" borderId="0" xfId="0" applyFont="1" applyFill="1" applyAlignment="1"/>
    <xf numFmtId="0" fontId="17" fillId="15" borderId="153" xfId="0" applyFont="1" applyFill="1" applyBorder="1" applyAlignment="1"/>
    <xf numFmtId="0" fontId="0" fillId="15" borderId="153" xfId="0" applyFont="1" applyFill="1" applyBorder="1" applyAlignment="1"/>
    <xf numFmtId="164" fontId="0" fillId="15" borderId="153" xfId="3" applyNumberFormat="1" applyFont="1" applyFill="1" applyBorder="1" applyAlignment="1"/>
    <xf numFmtId="0" fontId="17" fillId="0" borderId="0" xfId="0" applyFont="1" applyAlignment="1">
      <alignment horizontal="right"/>
    </xf>
    <xf numFmtId="0" fontId="3" fillId="59" borderId="153" xfId="1" applyFont="1" applyFill="1" applyBorder="1" applyAlignment="1">
      <alignment horizontal="center" vertical="center" wrapText="1"/>
    </xf>
    <xf numFmtId="0" fontId="117" fillId="60" borderId="153" xfId="1" applyFont="1" applyFill="1" applyBorder="1" applyAlignment="1">
      <alignment horizontal="center" vertical="center" wrapText="1"/>
    </xf>
    <xf numFmtId="4" fontId="17" fillId="59" borderId="153" xfId="16" applyNumberFormat="1" applyFont="1" applyFill="1" applyBorder="1" applyAlignment="1">
      <alignment vertical="center"/>
    </xf>
    <xf numFmtId="0" fontId="17" fillId="62" borderId="0" xfId="15" applyFont="1" applyFill="1" applyBorder="1" applyAlignment="1"/>
    <xf numFmtId="0" fontId="3" fillId="59" borderId="153" xfId="0" applyFont="1" applyFill="1" applyBorder="1" applyAlignment="1">
      <alignment horizontal="center" vertical="center" wrapText="1"/>
    </xf>
    <xf numFmtId="9" fontId="17" fillId="22" borderId="153" xfId="16" applyNumberFormat="1" applyFont="1" applyFill="1" applyBorder="1" applyAlignment="1">
      <alignment vertical="center"/>
    </xf>
    <xf numFmtId="9" fontId="17" fillId="22" borderId="153" xfId="16" applyNumberFormat="1" applyFont="1" applyFill="1" applyBorder="1" applyAlignment="1">
      <alignment horizontal="right" vertical="center"/>
    </xf>
    <xf numFmtId="9" fontId="20" fillId="8" borderId="153" xfId="16" applyNumberFormat="1" applyFont="1" applyFill="1" applyBorder="1" applyAlignment="1"/>
    <xf numFmtId="0" fontId="3" fillId="59" borderId="153" xfId="1" applyFont="1" applyFill="1" applyBorder="1" applyAlignment="1">
      <alignment horizontal="center" vertical="center" wrapText="1"/>
    </xf>
    <xf numFmtId="0" fontId="116" fillId="5" borderId="0" xfId="14" applyFill="1" applyBorder="1" applyAlignment="1">
      <alignment horizontal="center" vertical="center"/>
    </xf>
    <xf numFmtId="164" fontId="20" fillId="8" borderId="0" xfId="16" applyFont="1" applyFill="1" applyBorder="1" applyAlignment="1"/>
    <xf numFmtId="0" fontId="48" fillId="21" borderId="0" xfId="4" applyFont="1" applyFill="1" applyAlignment="1">
      <alignment horizontal="center" vertical="center"/>
    </xf>
    <xf numFmtId="0" fontId="118" fillId="64" borderId="153" xfId="4" applyFont="1" applyFill="1" applyBorder="1" applyAlignment="1">
      <alignment horizontal="left" vertical="center" wrapText="1"/>
    </xf>
    <xf numFmtId="0" fontId="118" fillId="0" borderId="0" xfId="4" applyFont="1" applyAlignment="1">
      <alignment vertical="center" wrapText="1"/>
    </xf>
    <xf numFmtId="0" fontId="4" fillId="8" borderId="153" xfId="4" applyFill="1" applyBorder="1"/>
    <xf numFmtId="0" fontId="118" fillId="22" borderId="153" xfId="4" applyFont="1" applyFill="1" applyBorder="1" applyAlignment="1">
      <alignment vertical="center" wrapText="1"/>
    </xf>
    <xf numFmtId="0" fontId="118" fillId="22" borderId="153" xfId="4" applyFont="1" applyFill="1" applyBorder="1" applyAlignment="1">
      <alignment vertical="top" wrapText="1"/>
    </xf>
    <xf numFmtId="0" fontId="50" fillId="0" borderId="0" xfId="4" applyFont="1" applyAlignment="1">
      <alignment vertical="center"/>
    </xf>
    <xf numFmtId="0" fontId="59" fillId="0" borderId="112" xfId="4" applyFont="1" applyFill="1" applyBorder="1" applyAlignment="1"/>
    <xf numFmtId="0" fontId="4" fillId="0" borderId="81" xfId="4" applyBorder="1" applyAlignment="1">
      <alignment wrapText="1"/>
    </xf>
    <xf numFmtId="0" fontId="40" fillId="0" borderId="81" xfId="4" applyFont="1" applyFill="1" applyBorder="1" applyAlignment="1">
      <alignment wrapText="1"/>
    </xf>
    <xf numFmtId="0" fontId="0" fillId="0" borderId="81" xfId="0" applyBorder="1"/>
    <xf numFmtId="0" fontId="0" fillId="0" borderId="114" xfId="0" applyBorder="1"/>
    <xf numFmtId="0" fontId="4" fillId="0" borderId="115" xfId="4" applyBorder="1" applyAlignment="1">
      <alignment wrapText="1"/>
    </xf>
    <xf numFmtId="0" fontId="4" fillId="0" borderId="0" xfId="4" applyBorder="1" applyAlignment="1">
      <alignment wrapText="1"/>
    </xf>
    <xf numFmtId="0" fontId="4" fillId="0" borderId="71" xfId="4" applyBorder="1" applyAlignment="1">
      <alignment wrapText="1"/>
    </xf>
    <xf numFmtId="0" fontId="40" fillId="0" borderId="75" xfId="4" applyFont="1" applyFill="1" applyBorder="1" applyAlignment="1">
      <alignment wrapText="1"/>
    </xf>
    <xf numFmtId="0" fontId="0" fillId="29" borderId="156" xfId="4" applyFont="1" applyFill="1" applyBorder="1" applyAlignment="1">
      <alignment wrapText="1"/>
    </xf>
    <xf numFmtId="165" fontId="121" fillId="0" borderId="0" xfId="6" applyNumberFormat="1" applyFont="1" applyAlignment="1">
      <alignment horizontal="center" vertical="center" wrapText="1"/>
    </xf>
    <xf numFmtId="0" fontId="4" fillId="5" borderId="153" xfId="4" applyFill="1" applyBorder="1" applyAlignment="1">
      <alignment horizontal="right" wrapText="1"/>
    </xf>
    <xf numFmtId="176" fontId="4" fillId="28" borderId="153" xfId="4" applyNumberFormat="1" applyFill="1" applyBorder="1" applyAlignment="1">
      <alignment horizontal="center" vertical="center" wrapText="1"/>
    </xf>
    <xf numFmtId="0" fontId="41" fillId="0" borderId="0" xfId="6" applyAlignment="1">
      <alignment horizontal="center"/>
    </xf>
    <xf numFmtId="172" fontId="67" fillId="30" borderId="70" xfId="8" applyNumberFormat="1" applyFont="1" applyFill="1" applyBorder="1" applyAlignment="1">
      <alignment vertical="center"/>
    </xf>
    <xf numFmtId="1" fontId="67" fillId="30" borderId="133" xfId="10" applyNumberFormat="1" applyFont="1" applyFill="1" applyBorder="1" applyAlignment="1">
      <alignment vertical="center"/>
    </xf>
    <xf numFmtId="1" fontId="58" fillId="30" borderId="133" xfId="10" applyNumberFormat="1" applyFont="1" applyFill="1" applyBorder="1" applyAlignment="1">
      <alignment vertical="center"/>
    </xf>
    <xf numFmtId="172" fontId="58" fillId="30" borderId="153" xfId="8" applyNumberFormat="1" applyFont="1" applyFill="1" applyBorder="1" applyAlignment="1">
      <alignment vertical="center"/>
    </xf>
    <xf numFmtId="1" fontId="58" fillId="30" borderId="155" xfId="10" applyNumberFormat="1" applyFont="1" applyFill="1" applyBorder="1" applyAlignment="1">
      <alignment vertical="center"/>
    </xf>
    <xf numFmtId="1" fontId="58" fillId="30" borderId="153" xfId="10" applyNumberFormat="1" applyFont="1" applyFill="1" applyBorder="1" applyAlignment="1">
      <alignment vertical="center"/>
    </xf>
    <xf numFmtId="174" fontId="58" fillId="30" borderId="153" xfId="10" applyNumberFormat="1" applyFont="1" applyFill="1" applyBorder="1" applyAlignment="1">
      <alignment vertical="center"/>
    </xf>
    <xf numFmtId="1" fontId="37" fillId="25" borderId="155" xfId="10" applyNumberFormat="1" applyFont="1" applyFill="1" applyBorder="1" applyAlignment="1">
      <alignment vertical="center"/>
    </xf>
    <xf numFmtId="172" fontId="37" fillId="26" borderId="152" xfId="8" applyNumberFormat="1" applyFont="1" applyFill="1" applyBorder="1" applyAlignment="1">
      <alignment vertical="center"/>
    </xf>
    <xf numFmtId="172" fontId="37" fillId="26" borderId="153" xfId="8" applyNumberFormat="1" applyFont="1" applyFill="1" applyBorder="1" applyAlignment="1">
      <alignment vertical="center"/>
    </xf>
    <xf numFmtId="1" fontId="37" fillId="26" borderId="155" xfId="10" applyNumberFormat="1" applyFont="1" applyFill="1" applyBorder="1" applyAlignment="1">
      <alignment vertical="center"/>
    </xf>
    <xf numFmtId="1" fontId="37" fillId="27" borderId="155" xfId="10" applyNumberFormat="1" applyFont="1" applyFill="1" applyBorder="1" applyAlignment="1">
      <alignment vertical="center"/>
    </xf>
    <xf numFmtId="1" fontId="37" fillId="25" borderId="160" xfId="10" applyNumberFormat="1" applyFont="1" applyFill="1" applyBorder="1" applyAlignment="1">
      <alignment vertical="center"/>
    </xf>
    <xf numFmtId="172" fontId="37" fillId="26" borderId="158" xfId="8" applyNumberFormat="1" applyFont="1" applyFill="1" applyBorder="1" applyAlignment="1">
      <alignment vertical="center"/>
    </xf>
    <xf numFmtId="1" fontId="37" fillId="26" borderId="160" xfId="10" applyNumberFormat="1" applyFont="1" applyFill="1" applyBorder="1" applyAlignment="1">
      <alignment vertical="center"/>
    </xf>
    <xf numFmtId="1" fontId="37" fillId="27" borderId="160" xfId="10" applyNumberFormat="1" applyFont="1" applyFill="1" applyBorder="1" applyAlignment="1">
      <alignment vertical="center"/>
    </xf>
    <xf numFmtId="172" fontId="58" fillId="30" borderId="120" xfId="10" applyNumberFormat="1" applyFont="1" applyFill="1" applyBorder="1" applyAlignment="1">
      <alignment vertical="center"/>
    </xf>
    <xf numFmtId="172" fontId="58" fillId="30" borderId="70" xfId="10" applyNumberFormat="1" applyFont="1" applyFill="1" applyBorder="1" applyAlignment="1">
      <alignment vertical="center"/>
    </xf>
    <xf numFmtId="172" fontId="58" fillId="30" borderId="152" xfId="10" applyNumberFormat="1" applyFont="1" applyFill="1" applyBorder="1" applyAlignment="1">
      <alignment vertical="center"/>
    </xf>
    <xf numFmtId="172" fontId="58" fillId="30" borderId="153" xfId="10" applyNumberFormat="1" applyFont="1" applyFill="1" applyBorder="1" applyAlignment="1">
      <alignment vertical="center"/>
    </xf>
    <xf numFmtId="172" fontId="37" fillId="27" borderId="152" xfId="10" applyNumberFormat="1" applyFont="1" applyFill="1" applyBorder="1" applyAlignment="1">
      <alignment vertical="center"/>
    </xf>
    <xf numFmtId="172" fontId="37" fillId="27" borderId="153" xfId="10" applyNumberFormat="1" applyFont="1" applyFill="1" applyBorder="1" applyAlignment="1">
      <alignment vertical="center"/>
    </xf>
    <xf numFmtId="172" fontId="37" fillId="27" borderId="157" xfId="10" applyNumberFormat="1" applyFont="1" applyFill="1" applyBorder="1" applyAlignment="1">
      <alignment vertical="center"/>
    </xf>
    <xf numFmtId="172" fontId="37" fillId="27" borderId="158" xfId="10" applyNumberFormat="1" applyFont="1" applyFill="1" applyBorder="1" applyAlignment="1">
      <alignment vertical="center"/>
    </xf>
    <xf numFmtId="173" fontId="0" fillId="65" borderId="164" xfId="9" applyFont="1" applyFill="1" applyBorder="1" applyAlignment="1" applyProtection="1">
      <alignment wrapText="1"/>
      <protection locked="0"/>
    </xf>
    <xf numFmtId="173" fontId="0" fillId="65" borderId="153" xfId="9" applyFont="1" applyFill="1" applyBorder="1" applyAlignment="1" applyProtection="1">
      <alignment wrapText="1"/>
      <protection locked="0"/>
    </xf>
    <xf numFmtId="173" fontId="0" fillId="65" borderId="86" xfId="9" applyFont="1" applyFill="1" applyBorder="1" applyAlignment="1" applyProtection="1">
      <alignment wrapText="1"/>
      <protection locked="0"/>
    </xf>
    <xf numFmtId="173" fontId="4" fillId="65" borderId="152" xfId="9" applyFont="1" applyFill="1" applyBorder="1" applyAlignment="1" applyProtection="1">
      <alignment wrapText="1"/>
      <protection locked="0"/>
    </xf>
    <xf numFmtId="173" fontId="4" fillId="65" borderId="153" xfId="9" applyFont="1" applyFill="1" applyBorder="1" applyAlignment="1" applyProtection="1">
      <alignment wrapText="1"/>
      <protection locked="0"/>
    </xf>
    <xf numFmtId="173" fontId="0" fillId="48" borderId="155" xfId="9" applyFont="1" applyFill="1" applyBorder="1" applyAlignment="1" applyProtection="1">
      <alignment wrapText="1"/>
      <protection locked="0"/>
    </xf>
    <xf numFmtId="173" fontId="0" fillId="65" borderId="155" xfId="9" applyFont="1" applyFill="1" applyBorder="1" applyAlignment="1" applyProtection="1">
      <alignment wrapText="1"/>
      <protection locked="0"/>
    </xf>
    <xf numFmtId="173" fontId="4" fillId="65" borderId="64" xfId="9" applyFont="1" applyFill="1" applyBorder="1" applyAlignment="1" applyProtection="1">
      <alignment wrapText="1"/>
      <protection locked="0"/>
    </xf>
    <xf numFmtId="173" fontId="4" fillId="65" borderId="165" xfId="9" applyFont="1" applyFill="1" applyBorder="1" applyAlignment="1" applyProtection="1">
      <alignment wrapText="1"/>
      <protection locked="0"/>
    </xf>
    <xf numFmtId="173" fontId="4" fillId="65" borderId="164" xfId="9" applyFont="1" applyFill="1" applyBorder="1" applyAlignment="1" applyProtection="1">
      <alignment wrapText="1"/>
      <protection locked="0"/>
    </xf>
    <xf numFmtId="173" fontId="0" fillId="48" borderId="166" xfId="9" applyFont="1" applyFill="1" applyBorder="1" applyAlignment="1" applyProtection="1">
      <alignment wrapText="1"/>
      <protection locked="0"/>
    </xf>
    <xf numFmtId="173" fontId="4" fillId="65" borderId="99" xfId="9" applyFont="1" applyFill="1" applyBorder="1" applyAlignment="1" applyProtection="1">
      <alignment wrapText="1"/>
      <protection locked="0"/>
    </xf>
    <xf numFmtId="173" fontId="0" fillId="48" borderId="167" xfId="9" applyFont="1" applyFill="1" applyBorder="1" applyAlignment="1" applyProtection="1">
      <alignment wrapText="1"/>
      <protection locked="0"/>
    </xf>
    <xf numFmtId="173" fontId="0" fillId="65" borderId="168" xfId="9" applyFont="1" applyFill="1" applyBorder="1" applyAlignment="1" applyProtection="1">
      <alignment wrapText="1"/>
      <protection locked="0"/>
    </xf>
    <xf numFmtId="173" fontId="0" fillId="65" borderId="158" xfId="9" applyFont="1" applyFill="1" applyBorder="1" applyAlignment="1" applyProtection="1">
      <alignment wrapText="1"/>
      <protection locked="0"/>
    </xf>
    <xf numFmtId="173" fontId="0" fillId="65" borderId="160" xfId="9" applyFont="1" applyFill="1" applyBorder="1" applyAlignment="1" applyProtection="1">
      <alignment wrapText="1"/>
      <protection locked="0"/>
    </xf>
    <xf numFmtId="173" fontId="4" fillId="65" borderId="169" xfId="9" applyFont="1" applyFill="1" applyBorder="1" applyAlignment="1" applyProtection="1">
      <alignment wrapText="1"/>
      <protection locked="0"/>
    </xf>
    <xf numFmtId="173" fontId="4" fillId="65" borderId="170" xfId="9" applyFont="1" applyFill="1" applyBorder="1" applyAlignment="1" applyProtection="1">
      <alignment wrapText="1"/>
      <protection locked="0"/>
    </xf>
    <xf numFmtId="173" fontId="0" fillId="48" borderId="171" xfId="9" applyFont="1" applyFill="1" applyBorder="1" applyAlignment="1" applyProtection="1">
      <alignment wrapText="1"/>
      <protection locked="0"/>
    </xf>
    <xf numFmtId="173" fontId="4" fillId="65" borderId="172" xfId="9" applyFont="1" applyFill="1" applyBorder="1" applyAlignment="1" applyProtection="1">
      <alignment wrapText="1"/>
      <protection locked="0"/>
    </xf>
    <xf numFmtId="173" fontId="0" fillId="48" borderId="60" xfId="9" applyFont="1" applyFill="1" applyBorder="1" applyAlignment="1" applyProtection="1">
      <alignment wrapText="1"/>
      <protection locked="0"/>
    </xf>
    <xf numFmtId="173" fontId="0" fillId="65" borderId="166" xfId="9" applyFont="1" applyFill="1" applyBorder="1" applyAlignment="1" applyProtection="1">
      <alignment wrapText="1"/>
      <protection locked="0"/>
    </xf>
    <xf numFmtId="173" fontId="0" fillId="65" borderId="173" xfId="9" applyFont="1" applyFill="1" applyBorder="1" applyAlignment="1" applyProtection="1">
      <alignment wrapText="1"/>
      <protection locked="0"/>
    </xf>
    <xf numFmtId="173" fontId="0" fillId="48" borderId="106" xfId="9" applyFont="1" applyFill="1" applyBorder="1" applyAlignment="1" applyProtection="1">
      <alignment wrapText="1"/>
      <protection locked="0"/>
    </xf>
    <xf numFmtId="173" fontId="0" fillId="65" borderId="106" xfId="9" applyFont="1" applyFill="1" applyBorder="1" applyAlignment="1" applyProtection="1">
      <alignment wrapText="1"/>
      <protection locked="0"/>
    </xf>
    <xf numFmtId="173" fontId="0" fillId="48" borderId="174" xfId="9" applyFont="1" applyFill="1" applyBorder="1" applyAlignment="1" applyProtection="1">
      <alignment wrapText="1"/>
      <protection locked="0"/>
    </xf>
    <xf numFmtId="173" fontId="0" fillId="65" borderId="175" xfId="9" applyFont="1" applyFill="1" applyBorder="1" applyAlignment="1" applyProtection="1">
      <alignment wrapText="1"/>
      <protection locked="0"/>
    </xf>
    <xf numFmtId="0" fontId="0" fillId="48" borderId="158" xfId="0" applyFont="1" applyFill="1" applyBorder="1" applyAlignment="1" applyProtection="1">
      <alignment wrapText="1"/>
      <protection locked="0"/>
    </xf>
    <xf numFmtId="173" fontId="0" fillId="65" borderId="176" xfId="9" applyFont="1" applyFill="1" applyBorder="1" applyAlignment="1" applyProtection="1">
      <alignment wrapText="1"/>
      <protection locked="0"/>
    </xf>
    <xf numFmtId="173" fontId="0" fillId="65" borderId="177" xfId="9" applyFont="1" applyFill="1" applyBorder="1" applyAlignment="1" applyProtection="1">
      <alignment wrapText="1"/>
      <protection locked="0"/>
    </xf>
    <xf numFmtId="173" fontId="0" fillId="65" borderId="178" xfId="9" applyFont="1" applyFill="1" applyBorder="1" applyAlignment="1" applyProtection="1">
      <alignment wrapText="1"/>
      <protection locked="0"/>
    </xf>
    <xf numFmtId="173" fontId="0" fillId="48" borderId="176" xfId="9" applyFont="1" applyFill="1" applyBorder="1" applyAlignment="1" applyProtection="1">
      <alignment wrapText="1"/>
      <protection locked="0"/>
    </xf>
    <xf numFmtId="173" fontId="0" fillId="48" borderId="179" xfId="9" applyFont="1" applyFill="1" applyBorder="1" applyAlignment="1" applyProtection="1">
      <alignment wrapText="1"/>
      <protection locked="0"/>
    </xf>
    <xf numFmtId="173" fontId="4" fillId="65" borderId="180" xfId="9" applyFont="1" applyFill="1" applyBorder="1" applyAlignment="1" applyProtection="1">
      <alignment wrapText="1"/>
      <protection locked="0"/>
    </xf>
    <xf numFmtId="173" fontId="0" fillId="65" borderId="181" xfId="9" applyFont="1" applyFill="1" applyBorder="1" applyAlignment="1" applyProtection="1">
      <alignment wrapText="1"/>
      <protection locked="0"/>
    </xf>
    <xf numFmtId="173" fontId="0" fillId="65" borderId="182" xfId="9" applyFont="1" applyFill="1" applyBorder="1" applyAlignment="1" applyProtection="1">
      <alignment wrapText="1"/>
      <protection locked="0"/>
    </xf>
    <xf numFmtId="173" fontId="0" fillId="65" borderId="183" xfId="9" applyFont="1" applyFill="1" applyBorder="1" applyAlignment="1" applyProtection="1">
      <alignment wrapText="1"/>
      <protection locked="0"/>
    </xf>
    <xf numFmtId="173" fontId="0" fillId="48" borderId="184" xfId="9" applyFont="1" applyFill="1" applyBorder="1" applyAlignment="1" applyProtection="1">
      <alignment wrapText="1"/>
      <protection locked="0"/>
    </xf>
    <xf numFmtId="173" fontId="4" fillId="65" borderId="185" xfId="9" applyFont="1" applyFill="1" applyBorder="1" applyAlignment="1" applyProtection="1">
      <alignment wrapText="1"/>
      <protection locked="0"/>
    </xf>
    <xf numFmtId="173" fontId="0" fillId="65" borderId="186" xfId="9" applyFont="1" applyFill="1" applyBorder="1" applyAlignment="1" applyProtection="1">
      <alignment wrapText="1"/>
      <protection locked="0"/>
    </xf>
    <xf numFmtId="173" fontId="0" fillId="65" borderId="187" xfId="9" applyFont="1" applyFill="1" applyBorder="1" applyAlignment="1" applyProtection="1">
      <alignment wrapText="1"/>
      <protection locked="0"/>
    </xf>
    <xf numFmtId="173" fontId="0" fillId="65" borderId="188" xfId="9" applyFont="1" applyFill="1" applyBorder="1" applyAlignment="1" applyProtection="1">
      <alignment wrapText="1"/>
      <protection locked="0"/>
    </xf>
    <xf numFmtId="173" fontId="0" fillId="48" borderId="189" xfId="9" applyFont="1" applyFill="1" applyBorder="1" applyAlignment="1" applyProtection="1">
      <alignment wrapText="1"/>
      <protection locked="0"/>
    </xf>
    <xf numFmtId="173" fontId="4" fillId="65" borderId="190" xfId="9" applyFont="1" applyFill="1" applyBorder="1" applyAlignment="1" applyProtection="1">
      <alignment wrapText="1"/>
      <protection locked="0"/>
    </xf>
    <xf numFmtId="173" fontId="0" fillId="65" borderId="191" xfId="9" applyFont="1" applyFill="1" applyBorder="1" applyAlignment="1" applyProtection="1">
      <alignment wrapText="1"/>
      <protection locked="0"/>
    </xf>
    <xf numFmtId="173" fontId="0" fillId="65" borderId="192" xfId="9" applyFont="1" applyFill="1" applyBorder="1" applyAlignment="1" applyProtection="1">
      <alignment wrapText="1"/>
      <protection locked="0"/>
    </xf>
    <xf numFmtId="173" fontId="0" fillId="65" borderId="193" xfId="9" applyFont="1" applyFill="1" applyBorder="1" applyAlignment="1" applyProtection="1">
      <alignment wrapText="1"/>
      <protection locked="0"/>
    </xf>
    <xf numFmtId="173" fontId="0" fillId="48" borderId="194" xfId="9" applyFont="1" applyFill="1" applyBorder="1" applyAlignment="1" applyProtection="1">
      <alignment wrapText="1"/>
      <protection locked="0"/>
    </xf>
    <xf numFmtId="173" fontId="4" fillId="65" borderId="195" xfId="9" applyFont="1" applyFill="1" applyBorder="1" applyAlignment="1" applyProtection="1">
      <alignment wrapText="1"/>
      <protection locked="0"/>
    </xf>
    <xf numFmtId="173" fontId="0" fillId="65" borderId="196" xfId="9" applyFont="1" applyFill="1" applyBorder="1" applyAlignment="1" applyProtection="1">
      <alignment wrapText="1"/>
      <protection locked="0"/>
    </xf>
    <xf numFmtId="173" fontId="0" fillId="65" borderId="197" xfId="9" applyFont="1" applyFill="1" applyBorder="1" applyAlignment="1" applyProtection="1">
      <alignment wrapText="1"/>
      <protection locked="0"/>
    </xf>
    <xf numFmtId="173" fontId="0" fillId="65" borderId="198" xfId="9" applyFont="1" applyFill="1" applyBorder="1" applyAlignment="1" applyProtection="1">
      <alignment wrapText="1"/>
      <protection locked="0"/>
    </xf>
    <xf numFmtId="173" fontId="0" fillId="48" borderId="199" xfId="9" applyFont="1" applyFill="1" applyBorder="1" applyAlignment="1" applyProtection="1">
      <alignment wrapText="1"/>
      <protection locked="0"/>
    </xf>
    <xf numFmtId="173" fontId="4" fillId="65" borderId="200" xfId="9" applyFont="1" applyFill="1" applyBorder="1" applyAlignment="1" applyProtection="1">
      <alignment wrapText="1"/>
      <protection locked="0"/>
    </xf>
    <xf numFmtId="173" fontId="0" fillId="65" borderId="201" xfId="9" applyFont="1" applyFill="1" applyBorder="1" applyAlignment="1" applyProtection="1">
      <alignment wrapText="1"/>
      <protection locked="0"/>
    </xf>
    <xf numFmtId="173" fontId="0" fillId="65" borderId="202" xfId="9" applyFont="1" applyFill="1" applyBorder="1" applyAlignment="1" applyProtection="1">
      <alignment wrapText="1"/>
      <protection locked="0"/>
    </xf>
    <xf numFmtId="173" fontId="0" fillId="65" borderId="203" xfId="9" applyFont="1" applyFill="1" applyBorder="1" applyAlignment="1" applyProtection="1">
      <alignment wrapText="1"/>
      <protection locked="0"/>
    </xf>
    <xf numFmtId="173" fontId="0" fillId="48" borderId="204" xfId="9" applyFont="1" applyFill="1" applyBorder="1" applyAlignment="1" applyProtection="1">
      <alignment wrapText="1"/>
      <protection locked="0"/>
    </xf>
    <xf numFmtId="173" fontId="4" fillId="65" borderId="205" xfId="9" applyFont="1" applyFill="1" applyBorder="1" applyAlignment="1" applyProtection="1">
      <alignment wrapText="1"/>
      <protection locked="0"/>
    </xf>
    <xf numFmtId="173" fontId="0" fillId="65" borderId="206" xfId="9" applyFont="1" applyFill="1" applyBorder="1" applyAlignment="1" applyProtection="1">
      <alignment wrapText="1"/>
      <protection locked="0"/>
    </xf>
    <xf numFmtId="173" fontId="0" fillId="65" borderId="207" xfId="9" applyFont="1" applyFill="1" applyBorder="1" applyAlignment="1" applyProtection="1">
      <alignment wrapText="1"/>
      <protection locked="0"/>
    </xf>
    <xf numFmtId="173" fontId="0" fillId="65" borderId="208" xfId="9" applyFont="1" applyFill="1" applyBorder="1" applyAlignment="1" applyProtection="1">
      <alignment wrapText="1"/>
      <protection locked="0"/>
    </xf>
    <xf numFmtId="173" fontId="0" fillId="48" borderId="209" xfId="9" applyFont="1" applyFill="1" applyBorder="1" applyAlignment="1" applyProtection="1">
      <alignment wrapText="1"/>
      <protection locked="0"/>
    </xf>
    <xf numFmtId="173" fontId="4" fillId="65" borderId="210" xfId="9" applyFont="1" applyFill="1" applyBorder="1" applyAlignment="1" applyProtection="1">
      <alignment wrapText="1"/>
      <protection locked="0"/>
    </xf>
    <xf numFmtId="173" fontId="0" fillId="65" borderId="211" xfId="9" applyFont="1" applyFill="1" applyBorder="1" applyAlignment="1" applyProtection="1">
      <alignment wrapText="1"/>
      <protection locked="0"/>
    </xf>
    <xf numFmtId="173" fontId="0" fillId="65" borderId="212" xfId="9" applyFont="1" applyFill="1" applyBorder="1" applyAlignment="1" applyProtection="1">
      <alignment wrapText="1"/>
      <protection locked="0"/>
    </xf>
    <xf numFmtId="173" fontId="0" fillId="65" borderId="213" xfId="9" applyFont="1" applyFill="1" applyBorder="1" applyAlignment="1" applyProtection="1">
      <alignment wrapText="1"/>
      <protection locked="0"/>
    </xf>
    <xf numFmtId="173" fontId="0" fillId="48" borderId="214" xfId="9" applyFont="1" applyFill="1" applyBorder="1" applyAlignment="1" applyProtection="1">
      <alignment wrapText="1"/>
      <protection locked="0"/>
    </xf>
    <xf numFmtId="173" fontId="4" fillId="65" borderId="215" xfId="9" applyFont="1" applyFill="1" applyBorder="1" applyAlignment="1" applyProtection="1">
      <alignment wrapText="1"/>
      <protection locked="0"/>
    </xf>
    <xf numFmtId="173" fontId="0" fillId="65" borderId="216" xfId="9" applyFont="1" applyFill="1" applyBorder="1" applyAlignment="1" applyProtection="1">
      <alignment wrapText="1"/>
      <protection locked="0"/>
    </xf>
    <xf numFmtId="173" fontId="0" fillId="65" borderId="217" xfId="9" applyFont="1" applyFill="1" applyBorder="1" applyAlignment="1" applyProtection="1">
      <alignment wrapText="1"/>
      <protection locked="0"/>
    </xf>
    <xf numFmtId="173" fontId="0" fillId="65" borderId="218" xfId="9" applyFont="1" applyFill="1" applyBorder="1" applyAlignment="1" applyProtection="1">
      <alignment wrapText="1"/>
      <protection locked="0"/>
    </xf>
    <xf numFmtId="173" fontId="0" fillId="48" borderId="219" xfId="9" applyFont="1" applyFill="1" applyBorder="1" applyAlignment="1" applyProtection="1">
      <alignment wrapText="1"/>
      <protection locked="0"/>
    </xf>
    <xf numFmtId="173" fontId="4" fillId="65" borderId="220" xfId="9" applyFont="1" applyFill="1" applyBorder="1" applyAlignment="1" applyProtection="1">
      <alignment wrapText="1"/>
      <protection locked="0"/>
    </xf>
    <xf numFmtId="173" fontId="0" fillId="65" borderId="221" xfId="9" applyFont="1" applyFill="1" applyBorder="1" applyAlignment="1" applyProtection="1">
      <alignment wrapText="1"/>
      <protection locked="0"/>
    </xf>
    <xf numFmtId="173" fontId="0" fillId="65" borderId="222" xfId="9" applyFont="1" applyFill="1" applyBorder="1" applyAlignment="1" applyProtection="1">
      <alignment wrapText="1"/>
      <protection locked="0"/>
    </xf>
    <xf numFmtId="173" fontId="0" fillId="65" borderId="223" xfId="9" applyFont="1" applyFill="1" applyBorder="1" applyAlignment="1" applyProtection="1">
      <alignment wrapText="1"/>
      <protection locked="0"/>
    </xf>
    <xf numFmtId="173" fontId="0" fillId="48" borderId="224" xfId="9" applyFont="1" applyFill="1" applyBorder="1" applyAlignment="1" applyProtection="1">
      <alignment wrapText="1"/>
      <protection locked="0"/>
    </xf>
    <xf numFmtId="173" fontId="4" fillId="65" borderId="225" xfId="9" applyFont="1" applyFill="1" applyBorder="1" applyAlignment="1" applyProtection="1">
      <alignment wrapText="1"/>
      <protection locked="0"/>
    </xf>
    <xf numFmtId="173" fontId="0" fillId="65" borderId="226" xfId="9" applyFont="1" applyFill="1" applyBorder="1" applyAlignment="1" applyProtection="1">
      <alignment wrapText="1"/>
      <protection locked="0"/>
    </xf>
    <xf numFmtId="173" fontId="0" fillId="65" borderId="227" xfId="9" applyFont="1" applyFill="1" applyBorder="1" applyAlignment="1" applyProtection="1">
      <alignment wrapText="1"/>
      <protection locked="0"/>
    </xf>
    <xf numFmtId="173" fontId="0" fillId="65" borderId="228" xfId="9" applyFont="1" applyFill="1" applyBorder="1" applyAlignment="1" applyProtection="1">
      <alignment wrapText="1"/>
      <protection locked="0"/>
    </xf>
    <xf numFmtId="173" fontId="0" fillId="48" borderId="229" xfId="9" applyFont="1" applyFill="1" applyBorder="1" applyAlignment="1" applyProtection="1">
      <alignment wrapText="1"/>
      <protection locked="0"/>
    </xf>
    <xf numFmtId="173" fontId="4" fillId="65" borderId="230" xfId="9" applyFont="1" applyFill="1" applyBorder="1" applyAlignment="1" applyProtection="1">
      <alignment wrapText="1"/>
      <protection locked="0"/>
    </xf>
    <xf numFmtId="173" fontId="0" fillId="65" borderId="231" xfId="9" applyFont="1" applyFill="1" applyBorder="1" applyAlignment="1" applyProtection="1">
      <alignment wrapText="1"/>
      <protection locked="0"/>
    </xf>
    <xf numFmtId="173" fontId="0" fillId="65" borderId="232" xfId="9" applyFont="1" applyFill="1" applyBorder="1" applyAlignment="1" applyProtection="1">
      <alignment wrapText="1"/>
      <protection locked="0"/>
    </xf>
    <xf numFmtId="173" fontId="0" fillId="65" borderId="233" xfId="9" applyFont="1" applyFill="1" applyBorder="1" applyAlignment="1" applyProtection="1">
      <alignment wrapText="1"/>
      <protection locked="0"/>
    </xf>
    <xf numFmtId="173" fontId="0" fillId="48" borderId="234" xfId="9" applyFont="1" applyFill="1" applyBorder="1" applyAlignment="1" applyProtection="1">
      <alignment wrapText="1"/>
      <protection locked="0"/>
    </xf>
    <xf numFmtId="173" fontId="4" fillId="65" borderId="235" xfId="9" applyFont="1" applyFill="1" applyBorder="1" applyAlignment="1" applyProtection="1">
      <alignment wrapText="1"/>
      <protection locked="0"/>
    </xf>
    <xf numFmtId="173" fontId="0" fillId="65" borderId="236" xfId="9" applyFont="1" applyFill="1" applyBorder="1" applyAlignment="1" applyProtection="1">
      <alignment wrapText="1"/>
      <protection locked="0"/>
    </xf>
    <xf numFmtId="173" fontId="0" fillId="65" borderId="237" xfId="9" applyFont="1" applyFill="1" applyBorder="1" applyAlignment="1" applyProtection="1">
      <alignment wrapText="1"/>
      <protection locked="0"/>
    </xf>
    <xf numFmtId="173" fontId="0" fillId="65" borderId="238" xfId="9" applyFont="1" applyFill="1" applyBorder="1" applyAlignment="1" applyProtection="1">
      <alignment wrapText="1"/>
      <protection locked="0"/>
    </xf>
    <xf numFmtId="173" fontId="0" fillId="48" borderId="239" xfId="9" applyFont="1" applyFill="1" applyBorder="1" applyAlignment="1" applyProtection="1">
      <alignment wrapText="1"/>
      <protection locked="0"/>
    </xf>
    <xf numFmtId="173" fontId="4" fillId="65" borderId="240" xfId="9" applyFont="1" applyFill="1" applyBorder="1" applyAlignment="1" applyProtection="1">
      <alignment wrapText="1"/>
      <protection locked="0"/>
    </xf>
    <xf numFmtId="173" fontId="0" fillId="65" borderId="241" xfId="9" applyFont="1" applyFill="1" applyBorder="1" applyAlignment="1" applyProtection="1">
      <alignment wrapText="1"/>
      <protection locked="0"/>
    </xf>
    <xf numFmtId="173" fontId="0" fillId="65" borderId="242" xfId="9" applyFont="1" applyFill="1" applyBorder="1" applyAlignment="1" applyProtection="1">
      <alignment wrapText="1"/>
      <protection locked="0"/>
    </xf>
    <xf numFmtId="173" fontId="0" fillId="65" borderId="243" xfId="9" applyFont="1" applyFill="1" applyBorder="1" applyAlignment="1" applyProtection="1">
      <alignment wrapText="1"/>
      <protection locked="0"/>
    </xf>
    <xf numFmtId="173" fontId="0" fillId="48" borderId="244" xfId="9" applyFont="1" applyFill="1" applyBorder="1" applyAlignment="1" applyProtection="1">
      <alignment wrapText="1"/>
      <protection locked="0"/>
    </xf>
    <xf numFmtId="173" fontId="4" fillId="65" borderId="245" xfId="9" applyFont="1" applyFill="1" applyBorder="1" applyAlignment="1" applyProtection="1">
      <alignment wrapText="1"/>
      <protection locked="0"/>
    </xf>
    <xf numFmtId="173" fontId="0" fillId="65" borderId="246" xfId="9" applyFont="1" applyFill="1" applyBorder="1" applyAlignment="1" applyProtection="1">
      <alignment wrapText="1"/>
      <protection locked="0"/>
    </xf>
    <xf numFmtId="173" fontId="0" fillId="65" borderId="247" xfId="9" applyFont="1" applyFill="1" applyBorder="1" applyAlignment="1" applyProtection="1">
      <alignment wrapText="1"/>
      <protection locked="0"/>
    </xf>
    <xf numFmtId="173" fontId="0" fillId="65" borderId="248" xfId="9" applyFont="1" applyFill="1" applyBorder="1" applyAlignment="1" applyProtection="1">
      <alignment wrapText="1"/>
      <protection locked="0"/>
    </xf>
    <xf numFmtId="173" fontId="0" fillId="48" borderId="249" xfId="9" applyFont="1" applyFill="1" applyBorder="1" applyAlignment="1" applyProtection="1">
      <alignment wrapText="1"/>
      <protection locked="0"/>
    </xf>
    <xf numFmtId="173" fontId="4" fillId="65" borderId="250" xfId="9" applyFont="1" applyFill="1" applyBorder="1" applyAlignment="1" applyProtection="1">
      <alignment wrapText="1"/>
      <protection locked="0"/>
    </xf>
    <xf numFmtId="173" fontId="0" fillId="65" borderId="251" xfId="9" applyFont="1" applyFill="1" applyBorder="1" applyAlignment="1" applyProtection="1">
      <alignment wrapText="1"/>
      <protection locked="0"/>
    </xf>
    <xf numFmtId="173" fontId="0" fillId="65" borderId="252" xfId="9" applyFont="1" applyFill="1" applyBorder="1" applyAlignment="1" applyProtection="1">
      <alignment wrapText="1"/>
      <protection locked="0"/>
    </xf>
    <xf numFmtId="173" fontId="0" fillId="65" borderId="253" xfId="9" applyFont="1" applyFill="1" applyBorder="1" applyAlignment="1" applyProtection="1">
      <alignment wrapText="1"/>
      <protection locked="0"/>
    </xf>
    <xf numFmtId="173" fontId="0" fillId="48" borderId="254" xfId="9" applyFont="1" applyFill="1" applyBorder="1" applyAlignment="1" applyProtection="1">
      <alignment wrapText="1"/>
      <protection locked="0"/>
    </xf>
    <xf numFmtId="173" fontId="4" fillId="65" borderId="255" xfId="9" applyFont="1" applyFill="1" applyBorder="1" applyAlignment="1" applyProtection="1">
      <alignment wrapText="1"/>
      <protection locked="0"/>
    </xf>
    <xf numFmtId="173" fontId="0" fillId="65" borderId="256" xfId="9" applyFont="1" applyFill="1" applyBorder="1" applyAlignment="1" applyProtection="1">
      <alignment wrapText="1"/>
      <protection locked="0"/>
    </xf>
    <xf numFmtId="173" fontId="0" fillId="65" borderId="257" xfId="9" applyFont="1" applyFill="1" applyBorder="1" applyAlignment="1" applyProtection="1">
      <alignment wrapText="1"/>
      <protection locked="0"/>
    </xf>
    <xf numFmtId="173" fontId="0" fillId="65" borderId="258" xfId="9" applyFont="1" applyFill="1" applyBorder="1" applyAlignment="1" applyProtection="1">
      <alignment wrapText="1"/>
      <protection locked="0"/>
    </xf>
    <xf numFmtId="173" fontId="0" fillId="48" borderId="259" xfId="9" applyFont="1" applyFill="1" applyBorder="1" applyAlignment="1" applyProtection="1">
      <alignment wrapText="1"/>
      <protection locked="0"/>
    </xf>
    <xf numFmtId="173" fontId="4" fillId="65" borderId="260" xfId="9" applyFont="1" applyFill="1" applyBorder="1" applyAlignment="1" applyProtection="1">
      <alignment wrapText="1"/>
      <protection locked="0"/>
    </xf>
    <xf numFmtId="173" fontId="0" fillId="65" borderId="261" xfId="9" applyFont="1" applyFill="1" applyBorder="1" applyAlignment="1" applyProtection="1">
      <alignment wrapText="1"/>
      <protection locked="0"/>
    </xf>
    <xf numFmtId="173" fontId="0" fillId="65" borderId="262" xfId="9" applyFont="1" applyFill="1" applyBorder="1" applyAlignment="1" applyProtection="1">
      <alignment wrapText="1"/>
      <protection locked="0"/>
    </xf>
    <xf numFmtId="173" fontId="0" fillId="65" borderId="263" xfId="9" applyFont="1" applyFill="1" applyBorder="1" applyAlignment="1" applyProtection="1">
      <alignment wrapText="1"/>
      <protection locked="0"/>
    </xf>
    <xf numFmtId="173" fontId="0" fillId="48" borderId="264" xfId="9" applyFont="1" applyFill="1" applyBorder="1" applyAlignment="1" applyProtection="1">
      <alignment wrapText="1"/>
      <protection locked="0"/>
    </xf>
    <xf numFmtId="173" fontId="4" fillId="65" borderId="265" xfId="9" applyFont="1" applyFill="1" applyBorder="1" applyAlignment="1" applyProtection="1">
      <alignment wrapText="1"/>
      <protection locked="0"/>
    </xf>
    <xf numFmtId="173" fontId="0" fillId="65" borderId="266" xfId="9" applyFont="1" applyFill="1" applyBorder="1" applyAlignment="1" applyProtection="1">
      <alignment wrapText="1"/>
      <protection locked="0"/>
    </xf>
    <xf numFmtId="173" fontId="4" fillId="65" borderId="267" xfId="9" applyFont="1" applyFill="1" applyBorder="1" applyAlignment="1" applyProtection="1">
      <alignment wrapText="1"/>
      <protection locked="0"/>
    </xf>
    <xf numFmtId="173" fontId="0" fillId="65" borderId="165" xfId="9" applyFont="1" applyFill="1" applyBorder="1" applyAlignment="1" applyProtection="1">
      <alignment wrapText="1"/>
      <protection locked="0"/>
    </xf>
    <xf numFmtId="173" fontId="0" fillId="65" borderId="64" xfId="9" applyFont="1" applyFill="1" applyBorder="1" applyAlignment="1" applyProtection="1">
      <alignment wrapText="1"/>
      <protection locked="0"/>
    </xf>
    <xf numFmtId="173" fontId="0" fillId="48" borderId="65" xfId="9" applyFont="1" applyFill="1" applyBorder="1" applyAlignment="1" applyProtection="1">
      <alignment wrapText="1"/>
      <protection locked="0"/>
    </xf>
    <xf numFmtId="173" fontId="0" fillId="65" borderId="255" xfId="9" applyFont="1" applyFill="1" applyBorder="1" applyAlignment="1" applyProtection="1">
      <alignment wrapText="1"/>
      <protection locked="0"/>
    </xf>
    <xf numFmtId="173" fontId="0" fillId="48" borderId="251" xfId="9" applyFont="1" applyFill="1" applyBorder="1" applyAlignment="1" applyProtection="1">
      <alignment wrapText="1"/>
      <protection locked="0"/>
    </xf>
    <xf numFmtId="173" fontId="0" fillId="48" borderId="252" xfId="9" applyFont="1" applyFill="1" applyBorder="1" applyAlignment="1" applyProtection="1">
      <alignment wrapText="1"/>
      <protection locked="0"/>
    </xf>
    <xf numFmtId="173" fontId="0" fillId="65" borderId="250" xfId="9" applyFont="1" applyFill="1" applyBorder="1" applyAlignment="1" applyProtection="1">
      <alignment wrapText="1"/>
      <protection locked="0"/>
    </xf>
    <xf numFmtId="173" fontId="0" fillId="48" borderId="268" xfId="9" applyFont="1" applyFill="1" applyBorder="1" applyAlignment="1" applyProtection="1">
      <alignment wrapText="1"/>
      <protection locked="0"/>
    </xf>
    <xf numFmtId="173" fontId="0" fillId="48" borderId="269" xfId="9" applyFont="1" applyFill="1" applyBorder="1" applyAlignment="1" applyProtection="1">
      <alignment wrapText="1"/>
      <protection locked="0"/>
    </xf>
    <xf numFmtId="173" fontId="0" fillId="48" borderId="246" xfId="9" applyFont="1" applyFill="1" applyBorder="1" applyAlignment="1" applyProtection="1">
      <alignment wrapText="1"/>
      <protection locked="0"/>
    </xf>
    <xf numFmtId="173" fontId="0" fillId="48" borderId="247" xfId="9" applyFont="1" applyFill="1" applyBorder="1" applyAlignment="1" applyProtection="1">
      <alignment wrapText="1"/>
      <protection locked="0"/>
    </xf>
    <xf numFmtId="173" fontId="0" fillId="65" borderId="245" xfId="9" applyFont="1" applyFill="1" applyBorder="1" applyAlignment="1" applyProtection="1">
      <alignment wrapText="1"/>
      <protection locked="0"/>
    </xf>
    <xf numFmtId="173" fontId="0" fillId="48" borderId="270" xfId="9" applyFont="1" applyFill="1" applyBorder="1" applyAlignment="1" applyProtection="1">
      <alignment wrapText="1"/>
      <protection locked="0"/>
    </xf>
    <xf numFmtId="173" fontId="0" fillId="65" borderId="271" xfId="9" applyNumberFormat="1" applyFont="1" applyFill="1" applyBorder="1" applyAlignment="1" applyProtection="1">
      <alignment wrapText="1"/>
      <protection locked="0"/>
    </xf>
    <xf numFmtId="0" fontId="0" fillId="48" borderId="272" xfId="0" applyFont="1" applyFill="1" applyBorder="1" applyAlignment="1" applyProtection="1">
      <alignment wrapText="1"/>
      <protection locked="0"/>
    </xf>
    <xf numFmtId="173" fontId="0" fillId="48" borderId="242" xfId="9" applyFont="1" applyFill="1" applyBorder="1" applyAlignment="1" applyProtection="1">
      <alignment wrapText="1"/>
      <protection locked="0"/>
    </xf>
    <xf numFmtId="173" fontId="0" fillId="48" borderId="241" xfId="9" applyFont="1" applyFill="1" applyBorder="1" applyAlignment="1" applyProtection="1">
      <alignment wrapText="1"/>
      <protection locked="0"/>
    </xf>
    <xf numFmtId="173" fontId="0" fillId="65" borderId="240" xfId="9" applyFont="1" applyFill="1" applyBorder="1" applyAlignment="1" applyProtection="1">
      <alignment wrapText="1"/>
      <protection locked="0"/>
    </xf>
    <xf numFmtId="173" fontId="0" fillId="48" borderId="273" xfId="9" applyFont="1" applyFill="1" applyBorder="1" applyAlignment="1" applyProtection="1">
      <alignment wrapText="1"/>
      <protection locked="0"/>
    </xf>
    <xf numFmtId="173" fontId="0" fillId="65" borderId="274" xfId="9" applyFont="1" applyFill="1" applyBorder="1" applyAlignment="1" applyProtection="1">
      <alignment wrapText="1"/>
      <protection locked="0"/>
    </xf>
    <xf numFmtId="173" fontId="0" fillId="48" borderId="160" xfId="9" applyNumberFormat="1" applyFont="1" applyFill="1" applyBorder="1" applyAlignment="1" applyProtection="1">
      <alignment wrapText="1"/>
      <protection locked="0"/>
    </xf>
    <xf numFmtId="173" fontId="0" fillId="65" borderId="274" xfId="9" applyNumberFormat="1" applyFont="1" applyFill="1" applyBorder="1" applyAlignment="1" applyProtection="1">
      <alignment wrapText="1"/>
      <protection locked="0"/>
    </xf>
    <xf numFmtId="0" fontId="0" fillId="48" borderId="275" xfId="0" applyFont="1" applyFill="1" applyBorder="1" applyAlignment="1" applyProtection="1">
      <alignment wrapText="1"/>
      <protection locked="0"/>
    </xf>
    <xf numFmtId="173" fontId="4" fillId="65" borderId="246" xfId="9" applyFont="1" applyFill="1" applyBorder="1" applyAlignment="1" applyProtection="1">
      <alignment wrapText="1"/>
      <protection locked="0"/>
    </xf>
    <xf numFmtId="173" fontId="4" fillId="34" borderId="276" xfId="9" applyFont="1" applyFill="1" applyBorder="1" applyAlignment="1" applyProtection="1">
      <alignment wrapText="1"/>
      <protection locked="0"/>
    </xf>
    <xf numFmtId="173" fontId="4" fillId="65" borderId="277" xfId="9" applyFont="1" applyFill="1" applyBorder="1" applyAlignment="1" applyProtection="1">
      <alignment wrapText="1"/>
      <protection locked="0"/>
    </xf>
    <xf numFmtId="173" fontId="4" fillId="48" borderId="87" xfId="9" applyFont="1" applyFill="1" applyBorder="1" applyAlignment="1" applyProtection="1">
      <alignment wrapText="1"/>
      <protection locked="0"/>
    </xf>
    <xf numFmtId="173" fontId="4" fillId="48" borderId="86" xfId="9" applyFont="1" applyFill="1" applyBorder="1" applyAlignment="1" applyProtection="1">
      <alignment wrapText="1"/>
      <protection locked="0"/>
    </xf>
    <xf numFmtId="173" fontId="4" fillId="65" borderId="105" xfId="9" applyFont="1" applyFill="1" applyBorder="1" applyAlignment="1" applyProtection="1">
      <alignment wrapText="1"/>
      <protection locked="0"/>
    </xf>
    <xf numFmtId="173" fontId="0" fillId="48" borderId="248" xfId="9" applyFont="1" applyFill="1" applyBorder="1" applyAlignment="1" applyProtection="1">
      <alignment wrapText="1"/>
      <protection locked="0"/>
    </xf>
    <xf numFmtId="173" fontId="4" fillId="65" borderId="253" xfId="9" applyFont="1" applyFill="1" applyBorder="1" applyAlignment="1" applyProtection="1">
      <alignment wrapText="1"/>
      <protection locked="0"/>
    </xf>
    <xf numFmtId="173" fontId="4" fillId="48" borderId="246" xfId="9" applyFont="1" applyFill="1" applyBorder="1" applyAlignment="1" applyProtection="1">
      <alignment wrapText="1"/>
      <protection locked="0"/>
    </xf>
    <xf numFmtId="173" fontId="4" fillId="48" borderId="252" xfId="9" applyFont="1" applyFill="1" applyBorder="1" applyAlignment="1" applyProtection="1">
      <alignment wrapText="1"/>
      <protection locked="0"/>
    </xf>
    <xf numFmtId="173" fontId="0" fillId="48" borderId="253" xfId="9" applyFont="1" applyFill="1" applyBorder="1" applyAlignment="1" applyProtection="1">
      <alignment wrapText="1"/>
      <protection locked="0"/>
    </xf>
    <xf numFmtId="173" fontId="4" fillId="34" borderId="278" xfId="9" applyFont="1" applyFill="1" applyBorder="1" applyAlignment="1" applyProtection="1">
      <alignment wrapText="1"/>
      <protection locked="0"/>
    </xf>
    <xf numFmtId="173" fontId="4" fillId="65" borderId="279" xfId="9" applyFont="1" applyFill="1" applyBorder="1" applyAlignment="1" applyProtection="1">
      <alignment wrapText="1"/>
      <protection locked="0"/>
    </xf>
    <xf numFmtId="173" fontId="4" fillId="48" borderId="266" xfId="9" applyFont="1" applyFill="1" applyBorder="1" applyAlignment="1" applyProtection="1">
      <alignment wrapText="1"/>
      <protection locked="0"/>
    </xf>
    <xf numFmtId="173" fontId="4" fillId="48" borderId="280" xfId="9" applyFont="1" applyFill="1" applyBorder="1" applyAlignment="1" applyProtection="1">
      <alignment wrapText="1"/>
      <protection locked="0"/>
    </xf>
    <xf numFmtId="173" fontId="4" fillId="65" borderId="281" xfId="9" applyFont="1" applyFill="1" applyBorder="1" applyAlignment="1" applyProtection="1">
      <alignment wrapText="1"/>
      <protection locked="0"/>
    </xf>
    <xf numFmtId="173" fontId="4" fillId="65" borderId="266" xfId="9" applyFont="1" applyFill="1" applyBorder="1" applyAlignment="1" applyProtection="1">
      <alignment wrapText="1"/>
      <protection locked="0"/>
    </xf>
    <xf numFmtId="173" fontId="0" fillId="48" borderId="64" xfId="9" applyFont="1" applyFill="1" applyBorder="1" applyAlignment="1" applyProtection="1">
      <alignment wrapText="1"/>
      <protection locked="0"/>
    </xf>
    <xf numFmtId="173" fontId="4" fillId="65" borderId="282" xfId="9" applyFont="1" applyFill="1" applyBorder="1" applyAlignment="1" applyProtection="1">
      <alignment wrapText="1"/>
      <protection locked="0"/>
    </xf>
    <xf numFmtId="173" fontId="0" fillId="48" borderId="280" xfId="9" applyFont="1" applyFill="1" applyBorder="1" applyAlignment="1" applyProtection="1">
      <alignment wrapText="1"/>
      <protection locked="0"/>
    </xf>
    <xf numFmtId="173" fontId="0" fillId="48" borderId="279" xfId="9" applyFont="1" applyFill="1" applyBorder="1" applyAlignment="1" applyProtection="1">
      <alignment wrapText="1"/>
      <protection locked="0"/>
    </xf>
    <xf numFmtId="173" fontId="4" fillId="34" borderId="283" xfId="9" applyFont="1" applyFill="1" applyBorder="1" applyAlignment="1" applyProtection="1">
      <alignment wrapText="1"/>
      <protection locked="0"/>
    </xf>
    <xf numFmtId="173" fontId="4" fillId="65" borderId="284" xfId="9" applyFont="1" applyFill="1" applyBorder="1" applyAlignment="1" applyProtection="1">
      <alignment wrapText="1"/>
      <protection locked="0"/>
    </xf>
    <xf numFmtId="173" fontId="4" fillId="34" borderId="285" xfId="9" applyFont="1" applyFill="1" applyBorder="1" applyAlignment="1" applyProtection="1">
      <alignment wrapText="1"/>
      <protection locked="0"/>
    </xf>
    <xf numFmtId="173" fontId="4" fillId="65" borderId="286" xfId="9" applyFont="1" applyFill="1" applyBorder="1" applyAlignment="1" applyProtection="1">
      <alignment wrapText="1"/>
      <protection locked="0"/>
    </xf>
    <xf numFmtId="173" fontId="0" fillId="48" borderId="165" xfId="9" applyFont="1" applyFill="1" applyBorder="1" applyAlignment="1" applyProtection="1">
      <alignment wrapText="1"/>
      <protection locked="0"/>
    </xf>
    <xf numFmtId="173" fontId="4" fillId="34" borderId="287" xfId="9" applyFont="1" applyFill="1" applyBorder="1" applyAlignment="1" applyProtection="1">
      <alignment wrapText="1"/>
      <protection locked="0"/>
    </xf>
    <xf numFmtId="173" fontId="4" fillId="65" borderId="288" xfId="9" applyFont="1" applyFill="1" applyBorder="1" applyAlignment="1" applyProtection="1">
      <alignment wrapText="1"/>
      <protection locked="0"/>
    </xf>
    <xf numFmtId="173" fontId="0" fillId="48" borderId="289" xfId="9" applyFont="1" applyFill="1" applyBorder="1" applyAlignment="1" applyProtection="1">
      <alignment wrapText="1"/>
      <protection locked="0"/>
    </xf>
    <xf numFmtId="173" fontId="0" fillId="48" borderId="282" xfId="9" applyFont="1" applyFill="1" applyBorder="1" applyAlignment="1" applyProtection="1">
      <alignment wrapText="1"/>
      <protection locked="0"/>
    </xf>
    <xf numFmtId="173" fontId="4" fillId="65" borderId="290" xfId="9" applyFont="1" applyFill="1" applyBorder="1" applyAlignment="1" applyProtection="1">
      <alignment wrapText="1"/>
      <protection locked="0"/>
    </xf>
    <xf numFmtId="173" fontId="4" fillId="65" borderId="158" xfId="9" applyFont="1" applyFill="1" applyBorder="1" applyAlignment="1" applyProtection="1">
      <alignment wrapText="1"/>
      <protection locked="0"/>
    </xf>
    <xf numFmtId="173" fontId="4" fillId="34" borderId="291" xfId="9" applyFont="1" applyFill="1" applyBorder="1" applyAlignment="1" applyProtection="1">
      <alignment wrapText="1"/>
      <protection locked="0"/>
    </xf>
    <xf numFmtId="173" fontId="4" fillId="65" borderId="157" xfId="9" applyFont="1" applyFill="1" applyBorder="1" applyAlignment="1" applyProtection="1">
      <alignment wrapText="1"/>
      <protection locked="0"/>
    </xf>
    <xf numFmtId="173" fontId="4" fillId="48" borderId="158" xfId="9" applyFont="1" applyFill="1" applyBorder="1" applyAlignment="1" applyProtection="1">
      <alignment wrapText="1"/>
      <protection locked="0"/>
    </xf>
    <xf numFmtId="173" fontId="4" fillId="48" borderId="160" xfId="9" applyFont="1" applyFill="1" applyBorder="1" applyAlignment="1" applyProtection="1">
      <alignment wrapText="1"/>
      <protection locked="0"/>
    </xf>
    <xf numFmtId="173" fontId="4" fillId="65" borderId="292" xfId="9" applyFont="1" applyFill="1" applyBorder="1" applyAlignment="1" applyProtection="1">
      <alignment wrapText="1"/>
      <protection locked="0"/>
    </xf>
    <xf numFmtId="0" fontId="0" fillId="48" borderId="293" xfId="0" applyFont="1" applyFill="1" applyBorder="1" applyAlignment="1" applyProtection="1">
      <alignment wrapText="1"/>
      <protection locked="0"/>
    </xf>
    <xf numFmtId="0" fontId="0" fillId="48" borderId="290" xfId="0" applyFont="1" applyFill="1" applyBorder="1" applyAlignment="1" applyProtection="1">
      <alignment wrapText="1"/>
      <protection locked="0"/>
    </xf>
    <xf numFmtId="173" fontId="0" fillId="65" borderId="172" xfId="9" applyFont="1" applyFill="1" applyBorder="1" applyAlignment="1" applyProtection="1">
      <alignment wrapText="1"/>
      <protection locked="0"/>
    </xf>
    <xf numFmtId="173" fontId="0" fillId="65" borderId="280" xfId="9" applyFont="1" applyFill="1" applyBorder="1" applyAlignment="1" applyProtection="1">
      <alignment wrapText="1"/>
      <protection locked="0"/>
    </xf>
    <xf numFmtId="173" fontId="0" fillId="65" borderId="279" xfId="9" applyFont="1" applyFill="1" applyBorder="1" applyAlignment="1" applyProtection="1">
      <alignment wrapText="1"/>
      <protection locked="0"/>
    </xf>
    <xf numFmtId="173" fontId="0" fillId="34" borderId="246" xfId="9" applyFont="1" applyFill="1" applyBorder="1" applyAlignment="1" applyProtection="1">
      <alignment wrapText="1"/>
      <protection locked="0"/>
    </xf>
    <xf numFmtId="173" fontId="0" fillId="34" borderId="280" xfId="9" applyFont="1" applyFill="1" applyBorder="1" applyAlignment="1" applyProtection="1">
      <alignment wrapText="1"/>
      <protection locked="0"/>
    </xf>
    <xf numFmtId="173" fontId="0" fillId="34" borderId="279" xfId="9" applyFont="1" applyFill="1" applyBorder="1" applyAlignment="1" applyProtection="1">
      <alignment wrapText="1"/>
      <protection locked="0"/>
    </xf>
    <xf numFmtId="173" fontId="0" fillId="65" borderId="277" xfId="9" applyFont="1" applyFill="1" applyBorder="1" applyAlignment="1" applyProtection="1">
      <alignment wrapText="1"/>
      <protection locked="0"/>
    </xf>
    <xf numFmtId="173" fontId="0" fillId="65" borderId="282" xfId="9" applyFont="1" applyFill="1" applyBorder="1" applyAlignment="1" applyProtection="1">
      <alignment wrapText="1"/>
      <protection locked="0"/>
    </xf>
    <xf numFmtId="173" fontId="0" fillId="65" borderId="294" xfId="9" applyFont="1" applyFill="1" applyBorder="1" applyAlignment="1" applyProtection="1">
      <alignment wrapText="1"/>
      <protection locked="0"/>
    </xf>
    <xf numFmtId="173" fontId="0" fillId="65" borderId="295" xfId="9" applyFont="1" applyFill="1" applyBorder="1" applyAlignment="1" applyProtection="1">
      <alignment wrapText="1"/>
      <protection locked="0"/>
    </xf>
    <xf numFmtId="173" fontId="0" fillId="34" borderId="296" xfId="9" applyFont="1" applyFill="1" applyBorder="1" applyAlignment="1" applyProtection="1">
      <alignment wrapText="1"/>
      <protection locked="0"/>
    </xf>
    <xf numFmtId="173" fontId="0" fillId="34" borderId="294" xfId="9" applyFont="1" applyFill="1" applyBorder="1" applyAlignment="1" applyProtection="1">
      <alignment wrapText="1"/>
      <protection locked="0"/>
    </xf>
    <xf numFmtId="173" fontId="0" fillId="34" borderId="295" xfId="9" applyFont="1" applyFill="1" applyBorder="1" applyAlignment="1" applyProtection="1">
      <alignment wrapText="1"/>
      <protection locked="0"/>
    </xf>
    <xf numFmtId="173" fontId="0" fillId="48" borderId="294" xfId="9" applyFont="1" applyFill="1" applyBorder="1" applyAlignment="1" applyProtection="1">
      <alignment wrapText="1"/>
      <protection locked="0"/>
    </xf>
    <xf numFmtId="173" fontId="0" fillId="65" borderId="296" xfId="9" applyFont="1" applyFill="1" applyBorder="1" applyAlignment="1" applyProtection="1">
      <alignment wrapText="1"/>
      <protection locked="0"/>
    </xf>
    <xf numFmtId="173" fontId="0" fillId="34" borderId="60" xfId="9" applyFont="1" applyFill="1" applyBorder="1" applyAlignment="1" applyProtection="1">
      <alignment wrapText="1"/>
      <protection locked="0"/>
    </xf>
    <xf numFmtId="173" fontId="0" fillId="34" borderId="65" xfId="9" applyFont="1" applyFill="1" applyBorder="1" applyAlignment="1" applyProtection="1">
      <alignment wrapText="1"/>
      <protection locked="0"/>
    </xf>
    <xf numFmtId="173" fontId="0" fillId="34" borderId="64" xfId="9" applyFont="1" applyFill="1" applyBorder="1" applyAlignment="1" applyProtection="1">
      <alignment wrapText="1"/>
      <protection locked="0"/>
    </xf>
    <xf numFmtId="173" fontId="0" fillId="34" borderId="174" xfId="9" applyFont="1" applyFill="1" applyBorder="1" applyAlignment="1" applyProtection="1">
      <alignment wrapText="1"/>
      <protection locked="0"/>
    </xf>
    <xf numFmtId="173" fontId="0" fillId="34" borderId="268" xfId="9" applyFont="1" applyFill="1" applyBorder="1" applyAlignment="1" applyProtection="1">
      <alignment wrapText="1"/>
      <protection locked="0"/>
    </xf>
    <xf numFmtId="173" fontId="0" fillId="34" borderId="165" xfId="9" applyFont="1" applyFill="1" applyBorder="1" applyAlignment="1" applyProtection="1">
      <alignment wrapText="1"/>
      <protection locked="0"/>
    </xf>
    <xf numFmtId="173" fontId="0" fillId="34" borderId="297" xfId="9" applyFont="1" applyFill="1" applyBorder="1" applyAlignment="1" applyProtection="1">
      <alignment wrapText="1"/>
      <protection locked="0"/>
    </xf>
    <xf numFmtId="173" fontId="0" fillId="34" borderId="289" xfId="9" applyFont="1" applyFill="1" applyBorder="1" applyAlignment="1" applyProtection="1">
      <alignment wrapText="1"/>
      <protection locked="0"/>
    </xf>
    <xf numFmtId="173" fontId="0" fillId="34" borderId="282" xfId="9" applyFont="1" applyFill="1" applyBorder="1" applyAlignment="1" applyProtection="1">
      <alignment wrapText="1"/>
      <protection locked="0"/>
    </xf>
    <xf numFmtId="173" fontId="0" fillId="65" borderId="290" xfId="9" applyFont="1" applyFill="1" applyBorder="1" applyAlignment="1" applyProtection="1">
      <alignment wrapText="1"/>
      <protection locked="0"/>
    </xf>
    <xf numFmtId="173" fontId="0" fillId="34" borderId="158" xfId="9" applyFont="1" applyFill="1" applyBorder="1" applyAlignment="1" applyProtection="1">
      <alignment wrapText="1"/>
      <protection locked="0"/>
    </xf>
    <xf numFmtId="173" fontId="0" fillId="34" borderId="293" xfId="9" applyFont="1" applyFill="1" applyBorder="1" applyAlignment="1" applyProtection="1">
      <alignment wrapText="1"/>
      <protection locked="0"/>
    </xf>
    <xf numFmtId="173" fontId="0" fillId="34" borderId="290" xfId="9" applyFont="1" applyFill="1" applyBorder="1" applyAlignment="1" applyProtection="1">
      <alignment wrapText="1"/>
      <protection locked="0"/>
    </xf>
    <xf numFmtId="173" fontId="0" fillId="34" borderId="298" xfId="9" applyFont="1" applyFill="1" applyBorder="1" applyAlignment="1" applyProtection="1">
      <alignment wrapText="1"/>
      <protection locked="0"/>
    </xf>
    <xf numFmtId="173" fontId="0" fillId="65" borderId="299" xfId="9" applyFont="1" applyFill="1" applyBorder="1" applyAlignment="1" applyProtection="1">
      <alignment wrapText="1"/>
      <protection locked="0"/>
    </xf>
    <xf numFmtId="0" fontId="5" fillId="5" borderId="0" xfId="1" applyFont="1" applyFill="1" applyAlignment="1">
      <alignment horizontal="center" vertical="center" wrapText="1"/>
    </xf>
    <xf numFmtId="15" fontId="5" fillId="0" borderId="75" xfId="0" applyNumberFormat="1" applyFont="1" applyBorder="1" applyAlignment="1">
      <alignment horizontal="center" vertical="center" wrapText="1"/>
    </xf>
    <xf numFmtId="0" fontId="0" fillId="0" borderId="75" xfId="0" applyFont="1" applyBorder="1" applyAlignment="1">
      <alignment horizontal="center" vertical="center" wrapText="1"/>
    </xf>
    <xf numFmtId="0" fontId="18" fillId="5" borderId="32" xfId="2" applyFill="1" applyBorder="1" applyAlignment="1">
      <alignment horizontal="center" vertical="center" wrapText="1"/>
    </xf>
    <xf numFmtId="0" fontId="18" fillId="5" borderId="12" xfId="2" applyFill="1" applyBorder="1" applyAlignment="1">
      <alignment horizontal="center" vertical="center" wrapText="1"/>
    </xf>
    <xf numFmtId="0" fontId="18" fillId="5" borderId="14" xfId="2" applyFill="1" applyBorder="1" applyAlignment="1">
      <alignment horizontal="center" vertical="center" wrapText="1"/>
    </xf>
    <xf numFmtId="0" fontId="18" fillId="5" borderId="17" xfId="2" applyFill="1" applyBorder="1" applyAlignment="1">
      <alignment horizontal="center" vertical="center" wrapText="1"/>
    </xf>
    <xf numFmtId="0" fontId="18" fillId="5" borderId="9" xfId="2" applyFill="1" applyBorder="1" applyAlignment="1">
      <alignment horizontal="center" vertical="center" wrapText="1"/>
    </xf>
    <xf numFmtId="0" fontId="18" fillId="5" borderId="23" xfId="2" applyFill="1" applyBorder="1" applyAlignment="1">
      <alignment horizontal="center" vertical="center" wrapText="1"/>
    </xf>
    <xf numFmtId="0" fontId="5" fillId="0" borderId="4" xfId="1" applyFont="1" applyFill="1" applyBorder="1" applyAlignment="1">
      <alignment horizontal="left" vertical="center" wrapText="1"/>
    </xf>
    <xf numFmtId="0" fontId="5" fillId="0" borderId="0" xfId="1" applyFont="1" applyFill="1" applyAlignment="1">
      <alignment horizontal="left" vertical="center" wrapText="1"/>
    </xf>
    <xf numFmtId="0" fontId="5" fillId="0" borderId="4" xfId="1" applyFont="1" applyFill="1" applyBorder="1" applyAlignment="1">
      <alignment horizontal="left" wrapText="1"/>
    </xf>
    <xf numFmtId="0" fontId="5" fillId="0" borderId="3" xfId="1" applyFont="1" applyFill="1" applyBorder="1" applyAlignment="1">
      <alignment horizontal="left" wrapText="1"/>
    </xf>
    <xf numFmtId="0" fontId="11" fillId="0" borderId="0" xfId="1" applyFont="1" applyFill="1" applyBorder="1" applyAlignment="1">
      <alignment horizontal="left" vertical="center" wrapText="1"/>
    </xf>
    <xf numFmtId="0" fontId="11" fillId="0" borderId="3" xfId="1" applyFont="1" applyFill="1" applyBorder="1" applyAlignment="1">
      <alignment horizontal="left" vertical="center" wrapText="1"/>
    </xf>
    <xf numFmtId="0" fontId="11" fillId="0" borderId="4" xfId="1" applyFont="1" applyFill="1" applyBorder="1" applyAlignment="1">
      <alignment horizontal="left" wrapText="1"/>
    </xf>
    <xf numFmtId="0" fontId="11" fillId="0" borderId="3" xfId="1" applyFont="1" applyFill="1" applyBorder="1" applyAlignment="1">
      <alignment horizontal="left" wrapText="1"/>
    </xf>
    <xf numFmtId="0" fontId="71" fillId="5" borderId="31" xfId="0" applyFont="1" applyFill="1" applyBorder="1" applyAlignment="1">
      <alignment horizontal="center" vertical="center" wrapText="1"/>
    </xf>
    <xf numFmtId="0" fontId="71" fillId="5" borderId="12" xfId="0" applyFont="1" applyFill="1" applyBorder="1" applyAlignment="1">
      <alignment horizontal="center" vertical="center" wrapText="1"/>
    </xf>
    <xf numFmtId="0" fontId="4" fillId="5" borderId="15" xfId="0" applyFont="1" applyFill="1" applyBorder="1" applyAlignment="1">
      <alignment horizontal="center" vertical="center" wrapText="1"/>
    </xf>
    <xf numFmtId="0" fontId="4" fillId="5" borderId="0" xfId="0" applyFont="1" applyFill="1" applyBorder="1" applyAlignment="1">
      <alignment horizontal="center" vertical="center" wrapText="1"/>
    </xf>
    <xf numFmtId="0" fontId="4" fillId="5" borderId="15" xfId="0" applyFont="1" applyFill="1" applyBorder="1" applyAlignment="1">
      <alignment vertical="center" wrapText="1"/>
    </xf>
    <xf numFmtId="0" fontId="0" fillId="5" borderId="0" xfId="0" applyFont="1" applyFill="1" applyBorder="1" applyAlignment="1"/>
    <xf numFmtId="0" fontId="0" fillId="5" borderId="15" xfId="0" applyFont="1" applyFill="1" applyBorder="1" applyAlignment="1"/>
    <xf numFmtId="0" fontId="4" fillId="5" borderId="0" xfId="0" applyFont="1" applyFill="1" applyBorder="1" applyAlignment="1">
      <alignment vertical="center" wrapText="1"/>
    </xf>
    <xf numFmtId="0" fontId="6" fillId="0" borderId="0" xfId="0" applyFont="1" applyBorder="1" applyAlignment="1">
      <alignment horizontal="center" vertical="center" wrapText="1"/>
    </xf>
    <xf numFmtId="0" fontId="4" fillId="5" borderId="0" xfId="0" applyFont="1" applyFill="1" applyBorder="1" applyAlignment="1">
      <alignment wrapText="1"/>
    </xf>
    <xf numFmtId="0" fontId="6" fillId="0" borderId="15" xfId="0" applyFont="1" applyBorder="1" applyAlignment="1">
      <alignment horizontal="center" vertical="center" wrapText="1"/>
    </xf>
    <xf numFmtId="0" fontId="6" fillId="0" borderId="24" xfId="0" applyFont="1" applyBorder="1" applyAlignment="1">
      <alignment horizontal="center" vertical="center" wrapText="1"/>
    </xf>
    <xf numFmtId="0" fontId="0" fillId="5" borderId="0" xfId="0" applyFont="1" applyFill="1" applyBorder="1" applyAlignment="1">
      <alignment horizontal="center" vertical="center"/>
    </xf>
    <xf numFmtId="0" fontId="0" fillId="5" borderId="15" xfId="0" applyFont="1" applyFill="1" applyBorder="1" applyAlignment="1">
      <alignment horizontal="center" vertical="center"/>
    </xf>
    <xf numFmtId="0" fontId="29" fillId="5" borderId="31" xfId="0" applyFont="1" applyFill="1" applyBorder="1" applyAlignment="1">
      <alignment horizontal="center" vertical="center" wrapText="1"/>
    </xf>
    <xf numFmtId="0" fontId="29" fillId="5" borderId="12" xfId="0" applyFont="1" applyFill="1" applyBorder="1" applyAlignment="1">
      <alignment horizontal="center" vertical="center" wrapText="1"/>
    </xf>
    <xf numFmtId="0" fontId="4" fillId="5" borderId="15" xfId="0" applyFont="1" applyFill="1" applyBorder="1" applyAlignment="1">
      <alignment horizontal="left" vertical="center" wrapText="1"/>
    </xf>
    <xf numFmtId="0" fontId="4" fillId="5" borderId="0" xfId="0" applyFont="1" applyFill="1" applyBorder="1" applyAlignment="1">
      <alignment horizontal="left" vertical="center" wrapText="1"/>
    </xf>
    <xf numFmtId="0" fontId="6" fillId="0" borderId="15" xfId="0" applyFont="1" applyBorder="1" applyAlignment="1">
      <alignment horizontal="center" vertical="center"/>
    </xf>
    <xf numFmtId="0" fontId="6" fillId="0" borderId="24" xfId="0" applyFont="1" applyBorder="1" applyAlignment="1">
      <alignment horizontal="center" vertical="center"/>
    </xf>
    <xf numFmtId="0" fontId="4" fillId="5" borderId="15" xfId="0" applyFont="1" applyFill="1" applyBorder="1" applyAlignment="1">
      <alignment wrapText="1"/>
    </xf>
    <xf numFmtId="10" fontId="18" fillId="5" borderId="32" xfId="2" applyNumberFormat="1" applyFill="1" applyBorder="1" applyAlignment="1">
      <alignment horizontal="center" vertical="center" wrapText="1"/>
    </xf>
    <xf numFmtId="10" fontId="18" fillId="5" borderId="14" xfId="2" applyNumberFormat="1" applyFill="1" applyBorder="1" applyAlignment="1">
      <alignment horizontal="center" vertical="center" wrapText="1"/>
    </xf>
    <xf numFmtId="10" fontId="18" fillId="5" borderId="15" xfId="2" applyNumberFormat="1" applyFill="1" applyBorder="1" applyAlignment="1">
      <alignment horizontal="center" vertical="center" wrapText="1"/>
    </xf>
    <xf numFmtId="10" fontId="18" fillId="5" borderId="16" xfId="2" applyNumberFormat="1" applyFill="1" applyBorder="1" applyAlignment="1">
      <alignment horizontal="center" vertical="center" wrapText="1"/>
    </xf>
    <xf numFmtId="10" fontId="18" fillId="5" borderId="17" xfId="2" applyNumberFormat="1" applyFill="1" applyBorder="1" applyAlignment="1">
      <alignment horizontal="center" vertical="center" wrapText="1"/>
    </xf>
    <xf numFmtId="10" fontId="18" fillId="5" borderId="23" xfId="2" applyNumberFormat="1" applyFill="1" applyBorder="1" applyAlignment="1">
      <alignment horizontal="center" vertical="center" wrapText="1"/>
    </xf>
    <xf numFmtId="0" fontId="3" fillId="8" borderId="11" xfId="0" applyFont="1" applyFill="1" applyBorder="1" applyAlignment="1">
      <alignment horizontal="center" vertical="center" wrapText="1"/>
    </xf>
    <xf numFmtId="0" fontId="3" fillId="8" borderId="25" xfId="0" applyFont="1" applyFill="1" applyBorder="1" applyAlignment="1">
      <alignment horizontal="center" vertical="center" wrapText="1"/>
    </xf>
    <xf numFmtId="0" fontId="109" fillId="5" borderId="31" xfId="0" applyFont="1" applyFill="1" applyBorder="1" applyAlignment="1">
      <alignment horizontal="center" vertical="center" wrapText="1"/>
    </xf>
    <xf numFmtId="0" fontId="109" fillId="5" borderId="12" xfId="0" applyFont="1" applyFill="1" applyBorder="1" applyAlignment="1">
      <alignment horizontal="center" vertical="center" wrapText="1"/>
    </xf>
    <xf numFmtId="0" fontId="0" fillId="0" borderId="115" xfId="0" applyFont="1" applyBorder="1" applyAlignment="1">
      <alignment horizontal="center" vertical="center" wrapText="1"/>
    </xf>
    <xf numFmtId="0" fontId="0" fillId="0" borderId="16" xfId="0" applyFont="1" applyBorder="1" applyAlignment="1">
      <alignment horizontal="center" vertical="center" wrapText="1"/>
    </xf>
    <xf numFmtId="0" fontId="17" fillId="5" borderId="115" xfId="0" applyFont="1" applyFill="1" applyBorder="1" applyAlignment="1">
      <alignment horizontal="left" vertical="center" wrapText="1"/>
    </xf>
    <xf numFmtId="0" fontId="17" fillId="5" borderId="16" xfId="0" applyFont="1" applyFill="1" applyBorder="1" applyAlignment="1">
      <alignment horizontal="left" vertical="center" wrapText="1"/>
    </xf>
    <xf numFmtId="0" fontId="0" fillId="5" borderId="0" xfId="0" applyFont="1" applyFill="1" applyBorder="1" applyAlignment="1">
      <alignment horizontal="center"/>
    </xf>
    <xf numFmtId="0" fontId="0" fillId="5" borderId="15" xfId="0" applyFont="1" applyFill="1" applyBorder="1" applyAlignment="1">
      <alignment horizontal="center"/>
    </xf>
    <xf numFmtId="0" fontId="0" fillId="5" borderId="24" xfId="0" applyFont="1" applyFill="1" applyBorder="1" applyAlignment="1">
      <alignment horizontal="center"/>
    </xf>
    <xf numFmtId="0" fontId="20" fillId="0" borderId="15" xfId="0" applyFont="1" applyBorder="1" applyAlignment="1">
      <alignment horizontal="center" vertical="center"/>
    </xf>
    <xf numFmtId="0" fontId="20" fillId="0" borderId="24" xfId="0" applyFont="1" applyBorder="1" applyAlignment="1">
      <alignment horizontal="center" vertical="center"/>
    </xf>
    <xf numFmtId="0" fontId="20" fillId="0" borderId="0" xfId="0" applyFont="1" applyBorder="1" applyAlignment="1">
      <alignment horizontal="center" wrapText="1"/>
    </xf>
    <xf numFmtId="0" fontId="20" fillId="0" borderId="0" xfId="0" applyFont="1" applyBorder="1" applyAlignment="1">
      <alignment horizontal="center" vertical="center"/>
    </xf>
    <xf numFmtId="0" fontId="12" fillId="15" borderId="34" xfId="0" applyFont="1" applyFill="1" applyBorder="1" applyAlignment="1">
      <alignment horizontal="center" vertical="center" wrapText="1"/>
    </xf>
    <xf numFmtId="0" fontId="12" fillId="15" borderId="35" xfId="0" applyFont="1" applyFill="1" applyBorder="1" applyAlignment="1">
      <alignment horizontal="center" vertical="center" wrapText="1"/>
    </xf>
    <xf numFmtId="0" fontId="12" fillId="15" borderId="36" xfId="0" applyFont="1" applyFill="1" applyBorder="1" applyAlignment="1">
      <alignment horizontal="center" vertical="center" wrapText="1"/>
    </xf>
    <xf numFmtId="0" fontId="6" fillId="0" borderId="0" xfId="0" applyFont="1" applyAlignment="1">
      <alignment horizontal="center"/>
    </xf>
    <xf numFmtId="0" fontId="12" fillId="15" borderId="143" xfId="0" applyFont="1" applyFill="1" applyBorder="1" applyAlignment="1">
      <alignment horizontal="center" vertical="center" wrapText="1"/>
    </xf>
    <xf numFmtId="0" fontId="12" fillId="15" borderId="144" xfId="0" applyFont="1" applyFill="1" applyBorder="1" applyAlignment="1">
      <alignment horizontal="center" vertical="center" wrapText="1"/>
    </xf>
    <xf numFmtId="0" fontId="12" fillId="15" borderId="137" xfId="0" applyFont="1" applyFill="1" applyBorder="1" applyAlignment="1">
      <alignment horizontal="center" vertical="center" wrapText="1"/>
    </xf>
    <xf numFmtId="0" fontId="26" fillId="52" borderId="3" xfId="0" applyFont="1" applyFill="1" applyBorder="1" applyAlignment="1">
      <alignment horizontal="center" vertical="center"/>
    </xf>
    <xf numFmtId="0" fontId="23" fillId="5" borderId="5" xfId="0" applyFont="1" applyFill="1" applyBorder="1" applyAlignment="1">
      <alignment horizontal="center" vertical="center" wrapText="1"/>
    </xf>
    <xf numFmtId="0" fontId="53" fillId="5" borderId="31" xfId="0" applyFont="1" applyFill="1" applyBorder="1" applyAlignment="1">
      <alignment horizontal="center" vertical="center" wrapText="1"/>
    </xf>
    <xf numFmtId="0" fontId="53" fillId="5" borderId="12" xfId="0" applyFont="1" applyFill="1" applyBorder="1" applyAlignment="1">
      <alignment horizontal="center" vertical="center" wrapText="1"/>
    </xf>
    <xf numFmtId="0" fontId="6" fillId="0" borderId="115" xfId="0" applyFont="1" applyBorder="1" applyAlignment="1">
      <alignment horizontal="center" vertical="center" wrapText="1"/>
    </xf>
    <xf numFmtId="0" fontId="6" fillId="0" borderId="71" xfId="0" applyFont="1" applyBorder="1" applyAlignment="1">
      <alignment horizontal="center" vertical="center" wrapText="1"/>
    </xf>
    <xf numFmtId="0" fontId="6" fillId="0" borderId="134" xfId="0" applyFont="1" applyBorder="1" applyAlignment="1">
      <alignment horizontal="center" vertical="center" wrapText="1"/>
    </xf>
    <xf numFmtId="0" fontId="4" fillId="5" borderId="115" xfId="0" applyFont="1" applyFill="1" applyBorder="1" applyAlignment="1">
      <alignment horizontal="center" vertical="center" wrapText="1"/>
    </xf>
    <xf numFmtId="0" fontId="4" fillId="5" borderId="16" xfId="0" applyFont="1" applyFill="1" applyBorder="1" applyAlignment="1">
      <alignment horizontal="center" vertical="center" wrapText="1"/>
    </xf>
    <xf numFmtId="0" fontId="4" fillId="5" borderId="24" xfId="0" applyFont="1" applyFill="1" applyBorder="1" applyAlignment="1">
      <alignment horizontal="center" vertical="center" wrapText="1"/>
    </xf>
    <xf numFmtId="0" fontId="20" fillId="0" borderId="15" xfId="0" applyFont="1" applyBorder="1" applyAlignment="1">
      <alignment horizontal="center" wrapText="1"/>
    </xf>
    <xf numFmtId="0" fontId="20" fillId="0" borderId="24" xfId="0" applyFont="1" applyBorder="1" applyAlignment="1">
      <alignment horizontal="center" wrapText="1"/>
    </xf>
    <xf numFmtId="0" fontId="109" fillId="5" borderId="32" xfId="0" applyFont="1" applyFill="1" applyBorder="1" applyAlignment="1">
      <alignment horizontal="center" vertical="center" wrapText="1"/>
    </xf>
    <xf numFmtId="0" fontId="109" fillId="5" borderId="14" xfId="0" applyFont="1" applyFill="1" applyBorder="1" applyAlignment="1">
      <alignment horizontal="center" vertical="center" wrapText="1"/>
    </xf>
    <xf numFmtId="0" fontId="6" fillId="0" borderId="135" xfId="0" applyFont="1" applyBorder="1" applyAlignment="1">
      <alignment horizontal="center" vertical="center" wrapText="1"/>
    </xf>
    <xf numFmtId="0" fontId="6" fillId="0" borderId="133" xfId="0" applyFont="1" applyBorder="1" applyAlignment="1">
      <alignment horizontal="center" vertical="center" wrapText="1"/>
    </xf>
    <xf numFmtId="0" fontId="6" fillId="0" borderId="123" xfId="0" applyFont="1" applyBorder="1" applyAlignment="1">
      <alignment horizontal="center" vertical="center" wrapText="1"/>
    </xf>
    <xf numFmtId="0" fontId="6" fillId="0" borderId="120" xfId="0" applyFont="1" applyBorder="1" applyAlignment="1">
      <alignment horizontal="center" vertical="center" wrapText="1"/>
    </xf>
    <xf numFmtId="0" fontId="17" fillId="5" borderId="31" xfId="0" applyFont="1" applyFill="1" applyBorder="1" applyAlignment="1">
      <alignment horizontal="center" vertical="center" wrapText="1"/>
    </xf>
    <xf numFmtId="0" fontId="0" fillId="5" borderId="14" xfId="0" applyFont="1" applyFill="1" applyBorder="1" applyAlignment="1">
      <alignment horizontal="center" vertical="center" wrapText="1"/>
    </xf>
    <xf numFmtId="0" fontId="17" fillId="5" borderId="0" xfId="0" applyFont="1" applyFill="1" applyBorder="1" applyAlignment="1">
      <alignment horizontal="left" vertical="center" wrapText="1"/>
    </xf>
    <xf numFmtId="0" fontId="17" fillId="5" borderId="24" xfId="0" applyFont="1" applyFill="1" applyBorder="1" applyAlignment="1">
      <alignment horizontal="left" vertical="center" wrapText="1"/>
    </xf>
    <xf numFmtId="0" fontId="17" fillId="5" borderId="15" xfId="0" applyFont="1" applyFill="1" applyBorder="1" applyAlignment="1">
      <alignment horizontal="left" vertical="center" wrapText="1"/>
    </xf>
    <xf numFmtId="0" fontId="18" fillId="5" borderId="43" xfId="2" applyFill="1" applyBorder="1" applyAlignment="1">
      <alignment horizontal="center" vertical="center" wrapText="1"/>
    </xf>
    <xf numFmtId="0" fontId="18" fillId="5" borderId="45" xfId="2" applyFill="1" applyBorder="1" applyAlignment="1">
      <alignment horizontal="center" vertical="center" wrapText="1"/>
    </xf>
    <xf numFmtId="0" fontId="0" fillId="0" borderId="0" xfId="0" applyFont="1" applyBorder="1" applyAlignment="1">
      <alignment horizontal="center" vertical="center" wrapText="1"/>
    </xf>
    <xf numFmtId="0" fontId="6" fillId="0" borderId="0" xfId="0" applyFont="1" applyAlignment="1">
      <alignment horizontal="center" vertical="center"/>
    </xf>
    <xf numFmtId="0" fontId="0" fillId="5" borderId="115" xfId="0" applyFont="1" applyFill="1" applyBorder="1" applyAlignment="1">
      <alignment horizontal="left" vertical="center" wrapText="1"/>
    </xf>
    <xf numFmtId="0" fontId="0" fillId="5" borderId="16" xfId="0" applyFont="1" applyFill="1" applyBorder="1" applyAlignment="1">
      <alignment horizontal="left" vertical="center" wrapText="1"/>
    </xf>
    <xf numFmtId="0" fontId="21" fillId="0" borderId="0" xfId="0" applyFont="1" applyBorder="1" applyAlignment="1">
      <alignment horizontal="center" vertical="center"/>
    </xf>
    <xf numFmtId="0" fontId="21" fillId="0" borderId="15" xfId="0" applyFont="1" applyBorder="1" applyAlignment="1">
      <alignment horizontal="center" vertical="center"/>
    </xf>
    <xf numFmtId="0" fontId="21" fillId="0" borderId="24" xfId="0" applyFont="1" applyBorder="1" applyAlignment="1">
      <alignment horizontal="center" vertical="center"/>
    </xf>
    <xf numFmtId="0" fontId="21" fillId="0" borderId="0" xfId="0" applyFont="1" applyBorder="1" applyAlignment="1">
      <alignment horizontal="center" wrapText="1"/>
    </xf>
    <xf numFmtId="0" fontId="21" fillId="0" borderId="15" xfId="0" applyFont="1" applyBorder="1" applyAlignment="1">
      <alignment horizontal="center" wrapText="1"/>
    </xf>
    <xf numFmtId="0" fontId="21" fillId="0" borderId="24" xfId="0" applyFont="1" applyBorder="1" applyAlignment="1">
      <alignment horizontal="center" wrapText="1"/>
    </xf>
    <xf numFmtId="0" fontId="0" fillId="5" borderId="15" xfId="0" applyFont="1" applyFill="1" applyBorder="1" applyAlignment="1">
      <alignment horizontal="left" vertical="center" wrapText="1"/>
    </xf>
    <xf numFmtId="0" fontId="0" fillId="5" borderId="0" xfId="0" applyFont="1" applyFill="1" applyBorder="1" applyAlignment="1">
      <alignment horizontal="left" vertical="center" wrapText="1"/>
    </xf>
    <xf numFmtId="0" fontId="0" fillId="5" borderId="24" xfId="0" applyFont="1" applyFill="1" applyBorder="1" applyAlignment="1">
      <alignment horizontal="left" vertical="center" wrapText="1"/>
    </xf>
    <xf numFmtId="0" fontId="17" fillId="5" borderId="124" xfId="0" applyFont="1" applyFill="1" applyBorder="1" applyAlignment="1">
      <alignment horizontal="center" vertical="center" wrapText="1"/>
    </xf>
    <xf numFmtId="0" fontId="0" fillId="5" borderId="124" xfId="0" applyFont="1" applyFill="1" applyBorder="1" applyAlignment="1">
      <alignment horizontal="center" vertical="center" wrapText="1"/>
    </xf>
    <xf numFmtId="0" fontId="3" fillId="59" borderId="153" xfId="1" applyFont="1" applyFill="1" applyBorder="1" applyAlignment="1">
      <alignment horizontal="center" vertical="center" wrapText="1"/>
    </xf>
    <xf numFmtId="0" fontId="117" fillId="60" borderId="153" xfId="1" applyFont="1" applyFill="1" applyBorder="1" applyAlignment="1">
      <alignment horizontal="center" vertical="center" wrapText="1"/>
    </xf>
    <xf numFmtId="0" fontId="17" fillId="5" borderId="153" xfId="15" applyFont="1" applyFill="1" applyBorder="1" applyAlignment="1">
      <alignment horizontal="center" vertical="center" wrapText="1"/>
    </xf>
    <xf numFmtId="0" fontId="116" fillId="5" borderId="32" xfId="14" applyFill="1" applyBorder="1" applyAlignment="1">
      <alignment horizontal="center" vertical="center" wrapText="1"/>
    </xf>
    <xf numFmtId="0" fontId="116" fillId="5" borderId="12" xfId="14" applyFill="1" applyBorder="1" applyAlignment="1">
      <alignment horizontal="center" vertical="center" wrapText="1"/>
    </xf>
    <xf numFmtId="0" fontId="116" fillId="5" borderId="14" xfId="14" applyFill="1" applyBorder="1" applyAlignment="1">
      <alignment horizontal="center" vertical="center" wrapText="1"/>
    </xf>
    <xf numFmtId="0" fontId="116" fillId="5" borderId="17" xfId="14" applyFill="1" applyBorder="1" applyAlignment="1">
      <alignment horizontal="center" vertical="center" wrapText="1"/>
    </xf>
    <xf numFmtId="0" fontId="116" fillId="5" borderId="9" xfId="14" applyFill="1" applyBorder="1" applyAlignment="1">
      <alignment horizontal="center" vertical="center" wrapText="1"/>
    </xf>
    <xf numFmtId="0" fontId="116" fillId="5" borderId="23" xfId="14" applyFill="1" applyBorder="1" applyAlignment="1">
      <alignment horizontal="center" vertical="center" wrapText="1"/>
    </xf>
    <xf numFmtId="0" fontId="90" fillId="47" borderId="109" xfId="4" applyFont="1" applyFill="1" applyBorder="1" applyAlignment="1" applyProtection="1">
      <alignment horizontal="left" vertical="center" wrapText="1"/>
    </xf>
    <xf numFmtId="0" fontId="90" fillId="47" borderId="110" xfId="4" applyFont="1" applyFill="1" applyBorder="1" applyAlignment="1" applyProtection="1">
      <alignment horizontal="left" vertical="center" wrapText="1"/>
    </xf>
    <xf numFmtId="0" fontId="90" fillId="47" borderId="105" xfId="4" applyFont="1" applyFill="1" applyBorder="1" applyAlignment="1" applyProtection="1">
      <alignment horizontal="left" vertical="center" wrapText="1"/>
    </xf>
    <xf numFmtId="0" fontId="86" fillId="41" borderId="0" xfId="4" applyFont="1" applyFill="1" applyBorder="1" applyAlignment="1" applyProtection="1">
      <alignment vertical="center"/>
    </xf>
    <xf numFmtId="0" fontId="91" fillId="5" borderId="106" xfId="4" applyFont="1" applyFill="1" applyBorder="1" applyAlignment="1" applyProtection="1">
      <alignment horizontal="center" vertical="center" wrapText="1"/>
    </xf>
    <xf numFmtId="0" fontId="91" fillId="5" borderId="106" xfId="4" applyFont="1" applyFill="1" applyBorder="1" applyAlignment="1" applyProtection="1">
      <alignment horizontal="center" vertical="center"/>
    </xf>
    <xf numFmtId="0" fontId="103" fillId="21" borderId="15" xfId="4" applyFont="1" applyFill="1" applyBorder="1" applyAlignment="1" applyProtection="1">
      <alignment horizontal="left" vertical="center" wrapText="1"/>
    </xf>
    <xf numFmtId="0" fontId="103" fillId="21" borderId="0" xfId="4" applyFont="1" applyFill="1" applyBorder="1" applyAlignment="1" applyProtection="1">
      <alignment horizontal="left" vertical="center" wrapText="1"/>
    </xf>
    <xf numFmtId="0" fontId="46" fillId="0" borderId="109" xfId="4" applyFont="1" applyFill="1" applyBorder="1" applyAlignment="1" applyProtection="1">
      <alignment horizontal="left" vertical="top" wrapText="1"/>
    </xf>
    <xf numFmtId="0" fontId="46" fillId="0" borderId="110" xfId="4" applyFont="1" applyFill="1" applyBorder="1" applyAlignment="1" applyProtection="1">
      <alignment horizontal="left" vertical="top" wrapText="1"/>
    </xf>
    <xf numFmtId="0" fontId="46" fillId="0" borderId="105" xfId="4" applyFont="1" applyFill="1" applyBorder="1" applyAlignment="1" applyProtection="1">
      <alignment horizontal="left" vertical="top" wrapText="1"/>
    </xf>
    <xf numFmtId="0" fontId="12" fillId="39" borderId="109" xfId="4" applyFont="1" applyFill="1" applyBorder="1" applyAlignment="1" applyProtection="1">
      <alignment horizontal="left" vertical="center" wrapText="1"/>
    </xf>
    <xf numFmtId="0" fontId="12" fillId="39" borderId="110" xfId="4" applyFont="1" applyFill="1" applyBorder="1" applyAlignment="1" applyProtection="1">
      <alignment horizontal="left" vertical="center" wrapText="1"/>
    </xf>
    <xf numFmtId="0" fontId="12" fillId="39" borderId="105" xfId="4" applyFont="1" applyFill="1" applyBorder="1" applyAlignment="1" applyProtection="1">
      <alignment horizontal="left" vertical="center" wrapText="1"/>
    </xf>
    <xf numFmtId="0" fontId="90" fillId="39" borderId="109" xfId="4" applyFont="1" applyFill="1" applyBorder="1" applyAlignment="1" applyProtection="1">
      <alignment horizontal="left" vertical="top" wrapText="1"/>
    </xf>
    <xf numFmtId="0" fontId="90" fillId="39" borderId="110" xfId="4" applyFont="1" applyFill="1" applyBorder="1" applyAlignment="1" applyProtection="1">
      <alignment horizontal="left" vertical="top" wrapText="1"/>
    </xf>
    <xf numFmtId="0" fontId="90" fillId="39" borderId="105" xfId="4" applyFont="1" applyFill="1" applyBorder="1" applyAlignment="1" applyProtection="1">
      <alignment horizontal="left" vertical="top" wrapText="1"/>
    </xf>
    <xf numFmtId="0" fontId="90" fillId="39" borderId="109" xfId="4" applyFont="1" applyFill="1" applyBorder="1" applyAlignment="1" applyProtection="1">
      <alignment horizontal="left" vertical="center" wrapText="1"/>
    </xf>
    <xf numFmtId="0" fontId="90" fillId="39" borderId="110" xfId="4" applyFont="1" applyFill="1" applyBorder="1" applyAlignment="1" applyProtection="1">
      <alignment horizontal="left" vertical="center" wrapText="1"/>
    </xf>
    <xf numFmtId="0" fontId="90" fillId="39" borderId="105" xfId="4" applyFont="1" applyFill="1" applyBorder="1" applyAlignment="1" applyProtection="1">
      <alignment horizontal="left" vertical="center" wrapText="1"/>
    </xf>
    <xf numFmtId="0" fontId="12" fillId="39" borderId="106" xfId="4" applyFont="1" applyFill="1" applyBorder="1" applyAlignment="1" applyProtection="1">
      <alignment horizontal="left" vertical="center" wrapText="1"/>
    </xf>
    <xf numFmtId="0" fontId="46" fillId="0" borderId="106" xfId="4" applyFont="1" applyFill="1" applyBorder="1" applyAlignment="1" applyProtection="1">
      <alignment horizontal="left" vertical="top" wrapText="1"/>
    </xf>
    <xf numFmtId="0" fontId="91" fillId="5" borderId="112" xfId="4" applyFont="1" applyFill="1" applyBorder="1" applyAlignment="1" applyProtection="1">
      <alignment horizontal="center" vertical="center" wrapText="1"/>
    </xf>
    <xf numFmtId="0" fontId="91" fillId="5" borderId="113" xfId="4" applyFont="1" applyFill="1" applyBorder="1" applyAlignment="1" applyProtection="1">
      <alignment horizontal="center" vertical="center" wrapText="1"/>
    </xf>
    <xf numFmtId="0" fontId="91" fillId="5" borderId="114" xfId="4" applyFont="1" applyFill="1" applyBorder="1" applyAlignment="1" applyProtection="1">
      <alignment horizontal="center" vertical="center" wrapText="1"/>
    </xf>
    <xf numFmtId="0" fontId="91" fillId="5" borderId="115" xfId="4" applyFont="1" applyFill="1" applyBorder="1" applyAlignment="1" applyProtection="1">
      <alignment horizontal="center" vertical="center" wrapText="1"/>
    </xf>
    <xf numFmtId="0" fontId="91" fillId="5" borderId="0" xfId="4" applyFont="1" applyFill="1" applyBorder="1" applyAlignment="1" applyProtection="1">
      <alignment horizontal="center" vertical="center" wrapText="1"/>
    </xf>
    <xf numFmtId="0" fontId="91" fillId="5" borderId="24" xfId="4" applyFont="1" applyFill="1" applyBorder="1" applyAlignment="1" applyProtection="1">
      <alignment horizontal="center" vertical="center" wrapText="1"/>
    </xf>
    <xf numFmtId="0" fontId="91" fillId="5" borderId="46" xfId="4" applyFont="1" applyFill="1" applyBorder="1" applyAlignment="1" applyProtection="1">
      <alignment horizontal="center" vertical="center" wrapText="1"/>
    </xf>
    <xf numFmtId="0" fontId="91" fillId="5" borderId="3" xfId="4" applyFont="1" applyFill="1" applyBorder="1" applyAlignment="1" applyProtection="1">
      <alignment horizontal="center" vertical="center" wrapText="1"/>
    </xf>
    <xf numFmtId="0" fontId="91" fillId="5" borderId="8" xfId="4" applyFont="1" applyFill="1" applyBorder="1" applyAlignment="1" applyProtection="1">
      <alignment horizontal="center" vertical="center" wrapText="1"/>
    </xf>
    <xf numFmtId="0" fontId="110" fillId="5" borderId="112" xfId="4" applyFont="1" applyFill="1" applyBorder="1" applyAlignment="1" applyProtection="1">
      <alignment horizontal="center" vertical="center"/>
    </xf>
    <xf numFmtId="0" fontId="110" fillId="5" borderId="113" xfId="4" applyFont="1" applyFill="1" applyBorder="1" applyAlignment="1" applyProtection="1">
      <alignment horizontal="center" vertical="center"/>
    </xf>
    <xf numFmtId="0" fontId="110" fillId="5" borderId="114" xfId="4" applyFont="1" applyFill="1" applyBorder="1" applyAlignment="1" applyProtection="1">
      <alignment horizontal="center" vertical="center"/>
    </xf>
    <xf numFmtId="0" fontId="110" fillId="5" borderId="46" xfId="4" applyFont="1" applyFill="1" applyBorder="1" applyAlignment="1" applyProtection="1">
      <alignment horizontal="center" vertical="center"/>
    </xf>
    <xf numFmtId="0" fontId="110" fillId="5" borderId="3" xfId="4" applyFont="1" applyFill="1" applyBorder="1" applyAlignment="1" applyProtection="1">
      <alignment horizontal="center" vertical="center"/>
    </xf>
    <xf numFmtId="0" fontId="110" fillId="5" borderId="8" xfId="4" applyFont="1" applyFill="1" applyBorder="1" applyAlignment="1" applyProtection="1">
      <alignment horizontal="center" vertical="center"/>
    </xf>
    <xf numFmtId="0" fontId="0" fillId="5" borderId="112" xfId="0" applyFill="1" applyBorder="1" applyAlignment="1">
      <alignment horizontal="center" vertical="center" wrapText="1"/>
    </xf>
    <xf numFmtId="0" fontId="0" fillId="5" borderId="81" xfId="0" applyFill="1" applyBorder="1" applyAlignment="1">
      <alignment horizontal="center" vertical="center" wrapText="1"/>
    </xf>
    <xf numFmtId="0" fontId="0" fillId="5" borderId="114" xfId="0" applyFill="1" applyBorder="1" applyAlignment="1">
      <alignment horizontal="center" vertical="center" wrapText="1"/>
    </xf>
    <xf numFmtId="0" fontId="0" fillId="5" borderId="115" xfId="0" applyFill="1" applyBorder="1" applyAlignment="1">
      <alignment horizontal="center" vertical="center" wrapText="1"/>
    </xf>
    <xf numFmtId="0" fontId="0" fillId="5" borderId="0" xfId="0" applyFill="1" applyBorder="1" applyAlignment="1">
      <alignment horizontal="center" vertical="center" wrapText="1"/>
    </xf>
    <xf numFmtId="0" fontId="0" fillId="5" borderId="24" xfId="0" applyFill="1" applyBorder="1" applyAlignment="1">
      <alignment horizontal="center" vertical="center" wrapText="1"/>
    </xf>
    <xf numFmtId="0" fontId="0" fillId="5" borderId="71" xfId="0" applyFill="1" applyBorder="1" applyAlignment="1">
      <alignment horizontal="center" vertical="center" wrapText="1"/>
    </xf>
    <xf numFmtId="0" fontId="0" fillId="5" borderId="75" xfId="0" applyFill="1" applyBorder="1" applyAlignment="1">
      <alignment horizontal="center" vertical="center" wrapText="1"/>
    </xf>
    <xf numFmtId="0" fontId="0" fillId="5" borderId="76" xfId="0" applyFill="1" applyBorder="1" applyAlignment="1">
      <alignment horizontal="center" vertical="center" wrapText="1"/>
    </xf>
    <xf numFmtId="0" fontId="120" fillId="28" borderId="153" xfId="4" applyFont="1" applyFill="1" applyBorder="1" applyAlignment="1">
      <alignment horizontal="center" vertical="center" wrapText="1"/>
    </xf>
    <xf numFmtId="0" fontId="120" fillId="28" borderId="154" xfId="4" applyFont="1" applyFill="1" applyBorder="1" applyAlignment="1">
      <alignment horizontal="center" vertical="center" wrapText="1"/>
    </xf>
    <xf numFmtId="0" fontId="52" fillId="25" borderId="32" xfId="7" applyFont="1" applyFill="1" applyBorder="1" applyAlignment="1">
      <alignment horizontal="center" vertical="center" wrapText="1"/>
    </xf>
    <xf numFmtId="0" fontId="52" fillId="25" borderId="12" xfId="7" applyFont="1" applyFill="1" applyBorder="1" applyAlignment="1">
      <alignment horizontal="center" vertical="center" wrapText="1"/>
    </xf>
    <xf numFmtId="0" fontId="52" fillId="26" borderId="32" xfId="7" applyFont="1" applyFill="1" applyBorder="1" applyAlignment="1">
      <alignment horizontal="center" vertical="center" wrapText="1"/>
    </xf>
    <xf numFmtId="0" fontId="52" fillId="26" borderId="12" xfId="7" applyFont="1" applyFill="1" applyBorder="1" applyAlignment="1">
      <alignment horizontal="center" vertical="center" wrapText="1"/>
    </xf>
    <xf numFmtId="0" fontId="52" fillId="26" borderId="14" xfId="7" applyFont="1" applyFill="1" applyBorder="1" applyAlignment="1">
      <alignment horizontal="center" vertical="center" wrapText="1"/>
    </xf>
    <xf numFmtId="0" fontId="52" fillId="27" borderId="32" xfId="7" applyFont="1" applyFill="1" applyBorder="1" applyAlignment="1">
      <alignment horizontal="center" vertical="center" wrapText="1"/>
    </xf>
    <xf numFmtId="0" fontId="52" fillId="27" borderId="12" xfId="7" applyFont="1" applyFill="1" applyBorder="1" applyAlignment="1">
      <alignment horizontal="center" vertical="center" wrapText="1"/>
    </xf>
    <xf numFmtId="0" fontId="52" fillId="27" borderId="14" xfId="7" applyFont="1" applyFill="1" applyBorder="1" applyAlignment="1">
      <alignment horizontal="center" vertical="center" wrapText="1"/>
    </xf>
    <xf numFmtId="0" fontId="53" fillId="28" borderId="124" xfId="4" applyFont="1" applyFill="1" applyBorder="1" applyAlignment="1" applyProtection="1">
      <alignment horizontal="center" vertical="center"/>
      <protection locked="0"/>
    </xf>
    <xf numFmtId="0" fontId="30" fillId="19" borderId="0" xfId="4" applyFont="1" applyFill="1" applyAlignment="1">
      <alignment wrapText="1"/>
    </xf>
    <xf numFmtId="0" fontId="48" fillId="21" borderId="0" xfId="4" applyFont="1" applyFill="1" applyAlignment="1">
      <alignment horizontal="center" vertical="center"/>
    </xf>
    <xf numFmtId="0" fontId="50" fillId="0" borderId="0" xfId="4" applyFont="1" applyAlignment="1">
      <alignment horizontal="left" vertical="center"/>
    </xf>
    <xf numFmtId="0" fontId="52" fillId="25" borderId="124" xfId="7" applyFont="1" applyFill="1" applyBorder="1" applyAlignment="1">
      <alignment horizontal="center" vertical="center" wrapText="1"/>
    </xf>
    <xf numFmtId="0" fontId="52" fillId="26" borderId="124" xfId="7" applyFont="1" applyFill="1" applyBorder="1" applyAlignment="1">
      <alignment horizontal="center" vertical="center" wrapText="1"/>
    </xf>
    <xf numFmtId="0" fontId="52" fillId="27" borderId="124" xfId="7" applyFont="1" applyFill="1" applyBorder="1" applyAlignment="1">
      <alignment horizontal="center" vertical="center" wrapText="1"/>
    </xf>
    <xf numFmtId="0" fontId="57" fillId="0" borderId="0" xfId="4" applyFont="1" applyAlignment="1">
      <alignment horizontal="center"/>
    </xf>
    <xf numFmtId="0" fontId="52" fillId="25" borderId="14" xfId="7" applyFont="1" applyFill="1" applyBorder="1" applyAlignment="1">
      <alignment horizontal="center" vertical="center" wrapText="1"/>
    </xf>
    <xf numFmtId="0" fontId="52" fillId="26" borderId="43" xfId="7" applyFont="1" applyFill="1" applyBorder="1" applyAlignment="1">
      <alignment horizontal="center" vertical="center" wrapText="1"/>
    </xf>
    <xf numFmtId="0" fontId="52" fillId="26" borderId="44" xfId="7" applyFont="1" applyFill="1" applyBorder="1" applyAlignment="1">
      <alignment horizontal="center" vertical="center" wrapText="1"/>
    </xf>
    <xf numFmtId="0" fontId="52" fillId="26" borderId="45" xfId="7" applyFont="1" applyFill="1" applyBorder="1" applyAlignment="1">
      <alignment horizontal="center" vertical="center" wrapText="1"/>
    </xf>
    <xf numFmtId="0" fontId="0" fillId="5" borderId="0" xfId="4" applyFont="1" applyFill="1" applyAlignment="1">
      <alignment horizontal="center" wrapText="1"/>
    </xf>
    <xf numFmtId="0" fontId="0" fillId="5" borderId="75" xfId="4" applyFont="1" applyFill="1" applyBorder="1" applyAlignment="1">
      <alignment horizontal="center" wrapText="1"/>
    </xf>
    <xf numFmtId="0" fontId="3" fillId="28" borderId="107" xfId="4" applyFont="1" applyFill="1" applyBorder="1" applyAlignment="1">
      <alignment horizontal="center" vertical="center" wrapText="1"/>
    </xf>
    <xf numFmtId="0" fontId="3" fillId="28" borderId="70" xfId="4" applyFont="1" applyFill="1" applyBorder="1" applyAlignment="1">
      <alignment horizontal="center" vertical="center" wrapText="1"/>
    </xf>
    <xf numFmtId="0" fontId="3" fillId="0" borderId="83" xfId="4" applyFont="1" applyBorder="1" applyAlignment="1" applyProtection="1">
      <alignment horizontal="center" vertical="center"/>
    </xf>
    <xf numFmtId="0" fontId="3" fillId="0" borderId="5" xfId="4" applyFont="1" applyBorder="1" applyAlignment="1" applyProtection="1">
      <alignment horizontal="center" vertical="center"/>
    </xf>
    <xf numFmtId="0" fontId="29" fillId="5" borderId="73" xfId="4" applyFont="1" applyFill="1" applyBorder="1" applyAlignment="1">
      <alignment horizontal="left" vertical="center" wrapText="1"/>
    </xf>
    <xf numFmtId="0" fontId="29" fillId="5" borderId="81" xfId="4" applyFont="1" applyFill="1" applyBorder="1" applyAlignment="1">
      <alignment horizontal="left" vertical="center" wrapText="1"/>
    </xf>
    <xf numFmtId="0" fontId="29" fillId="5" borderId="74" xfId="4" applyFont="1" applyFill="1" applyBorder="1" applyAlignment="1">
      <alignment horizontal="left" vertical="center" wrapText="1"/>
    </xf>
    <xf numFmtId="0" fontId="29" fillId="5" borderId="54" xfId="4" applyFont="1" applyFill="1" applyBorder="1" applyAlignment="1">
      <alignment horizontal="left" vertical="center" wrapText="1"/>
    </xf>
    <xf numFmtId="0" fontId="29" fillId="5" borderId="0" xfId="4" applyFont="1" applyFill="1" applyBorder="1" applyAlignment="1">
      <alignment horizontal="left" vertical="center" wrapText="1"/>
    </xf>
    <xf numFmtId="0" fontId="29" fillId="5" borderId="24" xfId="4" applyFont="1" applyFill="1" applyBorder="1" applyAlignment="1">
      <alignment horizontal="left" vertical="center" wrapText="1"/>
    </xf>
    <xf numFmtId="0" fontId="29" fillId="5" borderId="46" xfId="4" applyFont="1" applyFill="1" applyBorder="1" applyAlignment="1">
      <alignment horizontal="left" vertical="center" wrapText="1"/>
    </xf>
    <xf numFmtId="0" fontId="29" fillId="5" borderId="75" xfId="4" applyFont="1" applyFill="1" applyBorder="1" applyAlignment="1">
      <alignment horizontal="left" vertical="center" wrapText="1"/>
    </xf>
    <xf numFmtId="0" fontId="29" fillId="5" borderId="76" xfId="4" applyFont="1" applyFill="1" applyBorder="1" applyAlignment="1">
      <alignment horizontal="left" vertical="center" wrapText="1"/>
    </xf>
    <xf numFmtId="0" fontId="60" fillId="0" borderId="0" xfId="4" applyFont="1" applyFill="1" applyBorder="1" applyAlignment="1" applyProtection="1">
      <alignment horizontal="center"/>
    </xf>
    <xf numFmtId="0" fontId="57" fillId="0" borderId="0" xfId="4" applyFont="1" applyFill="1" applyBorder="1" applyAlignment="1" applyProtection="1">
      <alignment horizontal="center"/>
    </xf>
    <xf numFmtId="0" fontId="80" fillId="25" borderId="43" xfId="7" applyFont="1" applyFill="1" applyBorder="1" applyAlignment="1" applyProtection="1">
      <alignment horizontal="center" vertical="center" wrapText="1"/>
    </xf>
    <xf numFmtId="0" fontId="80" fillId="25" borderId="44" xfId="7" applyFont="1" applyFill="1" applyBorder="1" applyAlignment="1" applyProtection="1">
      <alignment horizontal="center" vertical="center" wrapText="1"/>
    </xf>
    <xf numFmtId="0" fontId="80" fillId="25" borderId="45" xfId="7" applyFont="1" applyFill="1" applyBorder="1" applyAlignment="1" applyProtection="1">
      <alignment horizontal="center" vertical="center" wrapText="1"/>
    </xf>
    <xf numFmtId="0" fontId="80" fillId="26" borderId="43" xfId="7" applyFont="1" applyFill="1" applyBorder="1" applyAlignment="1" applyProtection="1">
      <alignment horizontal="center" vertical="center" wrapText="1"/>
    </xf>
    <xf numFmtId="0" fontId="80" fillId="26" borderId="44" xfId="7" applyFont="1" applyFill="1" applyBorder="1" applyAlignment="1" applyProtection="1">
      <alignment horizontal="center" vertical="center" wrapText="1"/>
    </xf>
    <xf numFmtId="0" fontId="80" fillId="26" borderId="45" xfId="7" applyFont="1" applyFill="1" applyBorder="1" applyAlignment="1" applyProtection="1">
      <alignment horizontal="center" vertical="center" wrapText="1"/>
    </xf>
    <xf numFmtId="0" fontId="80" fillId="27" borderId="43" xfId="7" applyFont="1" applyFill="1" applyBorder="1" applyAlignment="1" applyProtection="1">
      <alignment horizontal="center" vertical="center" wrapText="1"/>
    </xf>
    <xf numFmtId="0" fontId="80" fillId="27" borderId="44" xfId="7" applyFont="1" applyFill="1" applyBorder="1" applyAlignment="1" applyProtection="1">
      <alignment horizontal="center" vertical="center" wrapText="1"/>
    </xf>
    <xf numFmtId="0" fontId="80" fillId="27" borderId="45" xfId="7" applyFont="1" applyFill="1" applyBorder="1" applyAlignment="1" applyProtection="1">
      <alignment horizontal="center" vertical="center" wrapText="1"/>
    </xf>
    <xf numFmtId="0" fontId="80" fillId="0" borderId="43" xfId="7" applyFont="1" applyBorder="1" applyAlignment="1" applyProtection="1">
      <alignment horizontal="center" vertical="center" wrapText="1"/>
    </xf>
    <xf numFmtId="0" fontId="80" fillId="0" borderId="45" xfId="7" applyFont="1" applyBorder="1" applyAlignment="1" applyProtection="1">
      <alignment horizontal="center" vertical="center" wrapText="1"/>
    </xf>
    <xf numFmtId="0" fontId="6" fillId="0" borderId="0" xfId="4" applyFont="1" applyAlignment="1" applyProtection="1">
      <alignment horizontal="center"/>
    </xf>
    <xf numFmtId="0" fontId="29" fillId="5" borderId="80" xfId="4" applyFont="1" applyFill="1" applyBorder="1" applyAlignment="1">
      <alignment horizontal="left" vertical="center" wrapText="1"/>
    </xf>
    <xf numFmtId="0" fontId="29" fillId="5" borderId="82" xfId="4" applyFont="1" applyFill="1" applyBorder="1" applyAlignment="1">
      <alignment horizontal="left" vertical="center" wrapText="1"/>
    </xf>
    <xf numFmtId="0" fontId="29" fillId="5" borderId="71" xfId="4" applyFont="1" applyFill="1" applyBorder="1" applyAlignment="1">
      <alignment horizontal="left" vertical="center" wrapText="1"/>
    </xf>
    <xf numFmtId="0" fontId="59" fillId="0" borderId="0" xfId="7" applyFont="1" applyBorder="1" applyAlignment="1" applyProtection="1">
      <alignment horizontal="center"/>
    </xf>
    <xf numFmtId="0" fontId="4" fillId="0" borderId="60" xfId="4" applyFont="1" applyBorder="1" applyAlignment="1" applyProtection="1">
      <alignment horizontal="right" vertical="center" wrapText="1"/>
    </xf>
    <xf numFmtId="0" fontId="29" fillId="5" borderId="4" xfId="4" applyFont="1" applyFill="1" applyBorder="1" applyAlignment="1">
      <alignment horizontal="left" vertical="center" wrapText="1"/>
    </xf>
    <xf numFmtId="0" fontId="66" fillId="0" borderId="0" xfId="4" applyFont="1" applyAlignment="1" applyProtection="1">
      <alignment horizontal="left"/>
    </xf>
    <xf numFmtId="0" fontId="44" fillId="0" borderId="0" xfId="4" applyFont="1" applyAlignment="1" applyProtection="1">
      <alignment horizontal="center"/>
    </xf>
    <xf numFmtId="0" fontId="70" fillId="0" borderId="51" xfId="4" applyFont="1" applyBorder="1" applyAlignment="1" applyProtection="1">
      <alignment horizontal="center" vertical="center" wrapText="1"/>
    </xf>
    <xf numFmtId="0" fontId="70" fillId="0" borderId="4" xfId="4" applyFont="1" applyBorder="1" applyAlignment="1" applyProtection="1">
      <alignment horizontal="center" vertical="center" wrapText="1"/>
    </xf>
    <xf numFmtId="0" fontId="70" fillId="0" borderId="46" xfId="4" applyFont="1" applyBorder="1" applyAlignment="1" applyProtection="1">
      <alignment horizontal="center" vertical="center" wrapText="1"/>
    </xf>
    <xf numFmtId="0" fontId="70" fillId="0" borderId="3" xfId="4" applyFont="1" applyBorder="1" applyAlignment="1" applyProtection="1">
      <alignment horizontal="center" vertical="center" wrapText="1"/>
    </xf>
    <xf numFmtId="0" fontId="4" fillId="22" borderId="5" xfId="4" applyFont="1" applyFill="1" applyBorder="1" applyAlignment="1" applyProtection="1">
      <alignment horizontal="center" wrapText="1"/>
    </xf>
    <xf numFmtId="0" fontId="72" fillId="0" borderId="51" xfId="4" applyFont="1" applyBorder="1" applyAlignment="1" applyProtection="1">
      <alignment horizontal="center" vertical="center" wrapText="1"/>
    </xf>
    <xf numFmtId="0" fontId="72" fillId="0" borderId="53" xfId="4" applyFont="1" applyBorder="1" applyAlignment="1" applyProtection="1">
      <alignment horizontal="center" vertical="center" wrapText="1"/>
    </xf>
    <xf numFmtId="0" fontId="72" fillId="0" borderId="46" xfId="4" applyFont="1" applyBorder="1" applyAlignment="1" applyProtection="1">
      <alignment horizontal="center" vertical="center" wrapText="1"/>
    </xf>
    <xf numFmtId="0" fontId="72" fillId="0" borderId="8" xfId="4" applyFont="1" applyBorder="1" applyAlignment="1" applyProtection="1">
      <alignment horizontal="center" vertical="center" wrapText="1"/>
    </xf>
    <xf numFmtId="0" fontId="29" fillId="21" borderId="0" xfId="4" applyFont="1" applyFill="1" applyBorder="1" applyAlignment="1" applyProtection="1">
      <alignment horizontal="left" vertical="top"/>
    </xf>
    <xf numFmtId="0" fontId="3" fillId="21" borderId="0" xfId="4" applyFont="1" applyFill="1" applyBorder="1" applyAlignment="1" applyProtection="1">
      <alignment horizontal="center" vertical="center" wrapText="1"/>
    </xf>
    <xf numFmtId="0" fontId="29" fillId="21" borderId="0" xfId="4" applyFont="1" applyFill="1" applyBorder="1" applyAlignment="1" applyProtection="1">
      <alignment horizontal="left" vertical="center"/>
    </xf>
    <xf numFmtId="0" fontId="50" fillId="0" borderId="0" xfId="4" applyFont="1" applyAlignment="1" applyProtection="1">
      <alignment horizontal="left" vertical="center"/>
    </xf>
    <xf numFmtId="0" fontId="50" fillId="21" borderId="0" xfId="4" applyFont="1" applyFill="1" applyBorder="1" applyAlignment="1" applyProtection="1">
      <alignment horizontal="left" vertical="center"/>
    </xf>
    <xf numFmtId="0" fontId="3" fillId="0" borderId="0" xfId="4" applyFont="1" applyAlignment="1" applyProtection="1">
      <alignment horizontal="center" vertical="center"/>
    </xf>
    <xf numFmtId="0" fontId="30" fillId="19" borderId="0" xfId="4" applyFont="1" applyFill="1" applyBorder="1" applyAlignment="1" applyProtection="1">
      <alignment wrapText="1"/>
    </xf>
    <xf numFmtId="0" fontId="34" fillId="19" borderId="0" xfId="4" applyFont="1" applyFill="1" applyAlignment="1" applyProtection="1">
      <alignment horizontal="center" vertical="center"/>
    </xf>
    <xf numFmtId="0" fontId="48" fillId="21" borderId="0" xfId="4" applyFont="1" applyFill="1" applyAlignment="1" applyProtection="1">
      <alignment horizontal="center" vertical="center"/>
    </xf>
    <xf numFmtId="0" fontId="50" fillId="0" borderId="3" xfId="4" applyFont="1" applyFill="1" applyBorder="1" applyAlignment="1" applyProtection="1">
      <alignment horizontal="center" vertical="center" wrapText="1"/>
    </xf>
    <xf numFmtId="0" fontId="73" fillId="0" borderId="0" xfId="4" applyFont="1" applyAlignment="1" applyProtection="1">
      <alignment horizontal="center" vertical="center" wrapText="1"/>
    </xf>
    <xf numFmtId="166" fontId="0" fillId="0" borderId="15" xfId="0" applyNumberFormat="1" applyFont="1" applyBorder="1" applyAlignment="1"/>
    <xf numFmtId="167" fontId="4" fillId="13" borderId="116" xfId="0" applyNumberFormat="1" applyFont="1" applyFill="1" applyBorder="1" applyAlignment="1"/>
    <xf numFmtId="168" fontId="4" fillId="13" borderId="126" xfId="0" applyNumberFormat="1" applyFont="1" applyFill="1" applyBorder="1" applyAlignment="1"/>
    <xf numFmtId="0" fontId="0" fillId="0" borderId="0" xfId="0" applyFont="1" applyFill="1" applyAlignment="1"/>
    <xf numFmtId="0" fontId="17" fillId="0" borderId="0" xfId="15" applyFont="1" applyFill="1" applyAlignment="1"/>
  </cellXfs>
  <cellStyles count="17">
    <cellStyle name="Comma" xfId="3" builtinId="3"/>
    <cellStyle name="Comma 2" xfId="9" xr:uid="{CDC785BB-5004-4A10-B6BD-F425D5CB5F50}"/>
    <cellStyle name="Comma 3" xfId="16" xr:uid="{16B9631F-E9D1-4624-B826-9A1CD3443500}"/>
    <cellStyle name="Comma 6" xfId="8" xr:uid="{FA35C985-9B9D-47F9-AB0A-108887C1DF1F}"/>
    <cellStyle name="Excel Built-in Input" xfId="12" xr:uid="{9083A6D9-5716-4031-8081-00B2AC834E9B}"/>
    <cellStyle name="Hyperlink" xfId="2" builtinId="8"/>
    <cellStyle name="Hyperlink 2" xfId="14" xr:uid="{6446876B-06D1-4518-86C1-F3E18925DEEA}"/>
    <cellStyle name="Hyperlink 2 2" xfId="6" xr:uid="{6CBB58B6-6D71-4621-8067-E36A3265C9E7}"/>
    <cellStyle name="Normal" xfId="0" builtinId="0"/>
    <cellStyle name="Normal 2" xfId="1" xr:uid="{A152FB4D-AC88-48A1-A557-5D28487CA161}"/>
    <cellStyle name="Normal 2 2" xfId="4" xr:uid="{285893B1-1DBF-4287-82F6-20E3B49BEA1B}"/>
    <cellStyle name="Normal 2 2 2 2" xfId="10" xr:uid="{DDB67000-D1BF-47B8-A7CB-B199A0D80D09}"/>
    <cellStyle name="Normal 3" xfId="5" xr:uid="{EF17A5F9-0458-45F1-93EE-B0C8FA403DC7}"/>
    <cellStyle name="Normal 3 2" xfId="15" xr:uid="{FE04E3A7-0EC5-4946-8020-0A648DC6EBD2}"/>
    <cellStyle name="Normal 4 2 2 2 2 2 2" xfId="7" xr:uid="{32C64301-FB7C-4533-BE54-C1B8A326DFC1}"/>
    <cellStyle name="Normal 6" xfId="13" xr:uid="{DE0382D1-B8AB-45CF-BF81-F59F3361CCC1}"/>
    <cellStyle name="Percent 2" xfId="11" xr:uid="{962016EA-B69F-4550-9FBD-00297676999D}"/>
  </cellStyles>
  <dxfs count="51">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color rgb="FF9C0006"/>
      </font>
      <fill>
        <patternFill>
          <bgColor rgb="FFFFC7CE"/>
        </patternFill>
      </fill>
    </dxf>
    <dxf>
      <font>
        <color rgb="FF9C0006"/>
      </font>
      <fill>
        <patternFill>
          <bgColor rgb="FFFFC7CE"/>
        </patternFill>
      </fill>
    </dxf>
    <dxf>
      <font>
        <color rgb="FF9C0006"/>
      </font>
      <fill>
        <patternFill patternType="solid">
          <fgColor indexed="64"/>
          <bgColor theme="9" tint="0.7999816888943144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theme="7" tint="0.39994506668294322"/>
        </patternFill>
      </fill>
    </dxf>
    <dxf>
      <fill>
        <patternFill>
          <bgColor theme="4" tint="0.39994506668294322"/>
        </patternFill>
      </fill>
    </dxf>
    <dxf>
      <fill>
        <patternFill>
          <bgColor theme="7" tint="0.39994506668294322"/>
        </patternFill>
      </fill>
    </dxf>
    <dxf>
      <fill>
        <patternFill>
          <bgColor theme="4" tint="0.39994506668294322"/>
        </patternFill>
      </fill>
    </dxf>
    <dxf>
      <fill>
        <patternFill>
          <bgColor theme="7" tint="0.39994506668294322"/>
        </patternFill>
      </fill>
    </dxf>
    <dxf>
      <fill>
        <patternFill>
          <bgColor theme="4" tint="0.39994506668294322"/>
        </patternFill>
      </fill>
    </dxf>
    <dxf>
      <fill>
        <patternFill>
          <bgColor theme="7" tint="0.39994506668294322"/>
        </patternFill>
      </fill>
    </dxf>
    <dxf>
      <fill>
        <patternFill>
          <bgColor theme="4" tint="0.39994506668294322"/>
        </patternFill>
      </fill>
    </dxf>
  </dxfs>
  <tableStyles count="0" defaultTableStyle="TableStyleMedium2" defaultPivotStyle="PivotStyleLight16"/>
  <colors>
    <mruColors>
      <color rgb="FFFFFF9B"/>
      <color rgb="FF008A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9.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21.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23.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25.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27.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29.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33.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35.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37.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39.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41.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45.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47.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49.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51.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53.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55.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57.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59.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61.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63.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67.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69.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71.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73.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75.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77.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79.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81.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83.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85.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89.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91.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93.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95.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97.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99.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Financials for Buildings</a:t>
            </a:r>
            <a:r>
              <a:rPr lang="en-US" baseline="0"/>
              <a:t> Solutions - Plausible Scenario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'Financials&amp;Adoptions'!$G$7</c:f>
              <c:strCache>
                <c:ptCount val="1"/>
                <c:pt idx="0">
                  <c:v>Marginal First Cost (Install/Implementation + Replacement)</c:v>
                </c:pt>
              </c:strCache>
            </c:strRef>
          </c:tx>
          <c:spPr>
            <a:gradFill>
              <a:gsLst>
                <a:gs pos="0">
                  <a:schemeClr val="accent1">
                    <a:lumMod val="5000"/>
                    <a:lumOff val="95000"/>
                  </a:schemeClr>
                </a:gs>
                <a:gs pos="10000">
                  <a:srgbClr val="FF555A"/>
                </a:gs>
              </a:gsLst>
              <a:lin ang="5400000" scaled="1"/>
            </a:gradFill>
            <a:ln>
              <a:solidFill>
                <a:srgbClr val="FF555A"/>
              </a:solidFill>
            </a:ln>
            <a:effectLst/>
          </c:spPr>
          <c:invertIfNegative val="0"/>
          <c:cat>
            <c:strRef>
              <c:f>'Financials&amp;Adoptions'!$D$10:$D$22</c:f>
              <c:strCache>
                <c:ptCount val="13"/>
                <c:pt idx="0">
                  <c:v>Insulation (Residential)</c:v>
                </c:pt>
                <c:pt idx="1">
                  <c:v>Cool Roofs</c:v>
                </c:pt>
                <c:pt idx="2">
                  <c:v>Green Roofs  </c:v>
                </c:pt>
                <c:pt idx="3">
                  <c:v>High Performance  Glass-Residential</c:v>
                </c:pt>
                <c:pt idx="4">
                  <c:v>High Performance Glass- Commercial</c:v>
                </c:pt>
                <c:pt idx="5">
                  <c:v>Smart Glass (Commercial)</c:v>
                </c:pt>
                <c:pt idx="6">
                  <c:v>Building Automation (Commercial)</c:v>
                </c:pt>
                <c:pt idx="7">
                  <c:v>Smart Thermostats (Residential)</c:v>
                </c:pt>
                <c:pt idx="8">
                  <c:v>Heat Pumps</c:v>
                </c:pt>
                <c:pt idx="9">
                  <c:v>District Heat</c:v>
                </c:pt>
                <c:pt idx="10">
                  <c:v>Commercial LED</c:v>
                </c:pt>
                <c:pt idx="11">
                  <c:v>Residential LED</c:v>
                </c:pt>
                <c:pt idx="12">
                  <c:v>Clean Cookstoves</c:v>
                </c:pt>
              </c:strCache>
            </c:strRef>
          </c:cat>
          <c:val>
            <c:numRef>
              <c:f>'Financials&amp;Adoptions'!$G$10:$G$22</c:f>
              <c:numCache>
                <c:formatCode>#,##0.00</c:formatCode>
                <c:ptCount val="13"/>
                <c:pt idx="0">
                  <c:v>710.36505696313895</c:v>
                </c:pt>
                <c:pt idx="1">
                  <c:v>73.828227304385862</c:v>
                </c:pt>
                <c:pt idx="2">
                  <c:v>495.2514831416874</c:v>
                </c:pt>
                <c:pt idx="3">
                  <c:v>5598.6021678826955</c:v>
                </c:pt>
                <c:pt idx="4">
                  <c:v>2244.8692976310449</c:v>
                </c:pt>
                <c:pt idx="5">
                  <c:v>57.794952730464615</c:v>
                </c:pt>
                <c:pt idx="6">
                  <c:v>287.70025763564405</c:v>
                </c:pt>
                <c:pt idx="7">
                  <c:v>162.48292299569573</c:v>
                </c:pt>
                <c:pt idx="8">
                  <c:v>76.095718338434381</c:v>
                </c:pt>
                <c:pt idx="9">
                  <c:v>218.34345133611279</c:v>
                </c:pt>
                <c:pt idx="10">
                  <c:v>-1784.0631227661954</c:v>
                </c:pt>
                <c:pt idx="11">
                  <c:v>-105.22026208942715</c:v>
                </c:pt>
                <c:pt idx="12">
                  <c:v>136.64121449450224</c:v>
                </c:pt>
              </c:numCache>
            </c:numRef>
          </c:val>
          <c:extLst>
            <c:ext xmlns:c16="http://schemas.microsoft.com/office/drawing/2014/chart" uri="{C3380CC4-5D6E-409C-BE32-E72D297353CC}">
              <c16:uniqueId val="{00000000-D1E8-4E25-80A7-B888A9ECBAE6}"/>
            </c:ext>
          </c:extLst>
        </c:ser>
        <c:ser>
          <c:idx val="1"/>
          <c:order val="1"/>
          <c:tx>
            <c:strRef>
              <c:f>'Financials&amp;Adoptions'!$J$7</c:f>
              <c:strCache>
                <c:ptCount val="1"/>
                <c:pt idx="0">
                  <c:v>Lifetime Savings NPV</c:v>
                </c:pt>
              </c:strCache>
            </c:strRef>
          </c:tx>
          <c:spPr>
            <a:gradFill>
              <a:gsLst>
                <a:gs pos="0">
                  <a:schemeClr val="accent1">
                    <a:lumMod val="5000"/>
                    <a:lumOff val="95000"/>
                  </a:schemeClr>
                </a:gs>
                <a:gs pos="50000">
                  <a:srgbClr val="008AEF"/>
                </a:gs>
              </a:gsLst>
              <a:lin ang="5400000" scaled="1"/>
            </a:gradFill>
            <a:ln>
              <a:solidFill>
                <a:srgbClr val="008AEF"/>
              </a:solidFill>
            </a:ln>
            <a:effectLst/>
          </c:spPr>
          <c:invertIfNegative val="1"/>
          <c:cat>
            <c:strRef>
              <c:f>'Financials&amp;Adoptions'!$D$10:$D$22</c:f>
              <c:strCache>
                <c:ptCount val="13"/>
                <c:pt idx="0">
                  <c:v>Insulation (Residential)</c:v>
                </c:pt>
                <c:pt idx="1">
                  <c:v>Cool Roofs</c:v>
                </c:pt>
                <c:pt idx="2">
                  <c:v>Green Roofs  </c:v>
                </c:pt>
                <c:pt idx="3">
                  <c:v>High Performance  Glass-Residential</c:v>
                </c:pt>
                <c:pt idx="4">
                  <c:v>High Performance Glass- Commercial</c:v>
                </c:pt>
                <c:pt idx="5">
                  <c:v>Smart Glass (Commercial)</c:v>
                </c:pt>
                <c:pt idx="6">
                  <c:v>Building Automation (Commercial)</c:v>
                </c:pt>
                <c:pt idx="7">
                  <c:v>Smart Thermostats (Residential)</c:v>
                </c:pt>
                <c:pt idx="8">
                  <c:v>Heat Pumps</c:v>
                </c:pt>
                <c:pt idx="9">
                  <c:v>District Heat</c:v>
                </c:pt>
                <c:pt idx="10">
                  <c:v>Commercial LED</c:v>
                </c:pt>
                <c:pt idx="11">
                  <c:v>Residential LED</c:v>
                </c:pt>
                <c:pt idx="12">
                  <c:v>Clean Cookstoves</c:v>
                </c:pt>
              </c:strCache>
            </c:strRef>
          </c:cat>
          <c:val>
            <c:numRef>
              <c:f>'Financials&amp;Adoptions'!$J$10:$J$22</c:f>
              <c:numCache>
                <c:formatCode>#,##0.00</c:formatCode>
                <c:ptCount val="13"/>
                <c:pt idx="0">
                  <c:v>2579.7393848002171</c:v>
                </c:pt>
                <c:pt idx="1">
                  <c:v>57.868347307424969</c:v>
                </c:pt>
                <c:pt idx="2">
                  <c:v>-149.54883719352807</c:v>
                </c:pt>
                <c:pt idx="3">
                  <c:v>-2286.8381057119018</c:v>
                </c:pt>
                <c:pt idx="4">
                  <c:v>-347.3076280439538</c:v>
                </c:pt>
                <c:pt idx="5">
                  <c:v>-7.6832694510312471</c:v>
                </c:pt>
                <c:pt idx="6">
                  <c:v>196.78477453144868</c:v>
                </c:pt>
                <c:pt idx="7">
                  <c:v>491.44520269413977</c:v>
                </c:pt>
                <c:pt idx="8">
                  <c:v>228.18114880516862</c:v>
                </c:pt>
                <c:pt idx="9">
                  <c:v>180.61116071704052</c:v>
                </c:pt>
                <c:pt idx="10">
                  <c:v>300.07752640720986</c:v>
                </c:pt>
                <c:pt idx="11">
                  <c:v>1038.1571597745083</c:v>
                </c:pt>
                <c:pt idx="12">
                  <c:v>-740.93002897693509</c:v>
                </c:pt>
              </c:numCache>
            </c:numRef>
          </c:val>
          <c:extLst>
            <c:ext xmlns:c16="http://schemas.microsoft.com/office/drawing/2014/chart" uri="{C3380CC4-5D6E-409C-BE32-E72D297353CC}">
              <c16:uniqueId val="{00000001-D1E8-4E25-80A7-B888A9ECBAE6}"/>
            </c:ext>
          </c:extLst>
        </c:ser>
        <c:dLbls>
          <c:showLegendKey val="0"/>
          <c:showVal val="0"/>
          <c:showCatName val="0"/>
          <c:showSerName val="0"/>
          <c:showPercent val="0"/>
          <c:showBubbleSize val="0"/>
        </c:dLbls>
        <c:gapWidth val="219"/>
        <c:overlap val="-27"/>
        <c:axId val="621268728"/>
        <c:axId val="621269368"/>
      </c:barChart>
      <c:catAx>
        <c:axId val="621268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621269368"/>
        <c:crosses val="autoZero"/>
        <c:auto val="1"/>
        <c:lblAlgn val="ctr"/>
        <c:lblOffset val="100"/>
        <c:noMultiLvlLbl val="0"/>
      </c:catAx>
      <c:valAx>
        <c:axId val="621269368"/>
        <c:scaling>
          <c:orientation val="minMax"/>
          <c:max val="10000"/>
          <c:min val="-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Billions $US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 _€_-;\-* #,##0\ _€_-;_-* &quot;-&quot;??\ _€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2687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Financials for </a:t>
            </a:r>
            <a:r>
              <a:rPr lang="en-US" sz="1200" b="0" i="0" u="none" strike="noStrike" baseline="0">
                <a:effectLst/>
              </a:rPr>
              <a:t>Buildings</a:t>
            </a:r>
            <a:r>
              <a:rPr lang="en-US"/>
              <a:t> Solutions - Drawdown Scenario</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'Financials&amp;Adoptions'!$G$31</c:f>
              <c:strCache>
                <c:ptCount val="1"/>
                <c:pt idx="0">
                  <c:v>Marginal First Cost (Install/Implementation + Replacement)</c:v>
                </c:pt>
              </c:strCache>
            </c:strRef>
          </c:tx>
          <c:spPr>
            <a:gradFill>
              <a:gsLst>
                <a:gs pos="0">
                  <a:schemeClr val="accent1">
                    <a:lumMod val="5000"/>
                    <a:lumOff val="95000"/>
                  </a:schemeClr>
                </a:gs>
                <a:gs pos="50000">
                  <a:srgbClr val="FF555A"/>
                </a:gs>
              </a:gsLst>
              <a:lin ang="5400000" scaled="1"/>
            </a:gradFill>
            <a:ln>
              <a:solidFill>
                <a:srgbClr val="FF555A"/>
              </a:solidFill>
            </a:ln>
            <a:effectLst/>
          </c:spPr>
          <c:invertIfNegative val="0"/>
          <c:cat>
            <c:strRef>
              <c:f>'Financials&amp;Adoptions'!$D$34:$D$46</c:f>
              <c:strCache>
                <c:ptCount val="13"/>
                <c:pt idx="0">
                  <c:v>Insulation (Residential)</c:v>
                </c:pt>
                <c:pt idx="1">
                  <c:v>Cool Roofs</c:v>
                </c:pt>
                <c:pt idx="2">
                  <c:v>Green Roofs  </c:v>
                </c:pt>
                <c:pt idx="3">
                  <c:v>High Performance  Glass-Residential</c:v>
                </c:pt>
                <c:pt idx="4">
                  <c:v>High Performance Glass- Commercial</c:v>
                </c:pt>
                <c:pt idx="5">
                  <c:v>Smart Glass (Commercial)</c:v>
                </c:pt>
                <c:pt idx="6">
                  <c:v>Building Automation (Commercial)</c:v>
                </c:pt>
                <c:pt idx="7">
                  <c:v>Smart Thermostats (Residential)</c:v>
                </c:pt>
                <c:pt idx="8">
                  <c:v>Heat Pumps</c:v>
                </c:pt>
                <c:pt idx="9">
                  <c:v>District Heat</c:v>
                </c:pt>
                <c:pt idx="10">
                  <c:v>Commercial LED</c:v>
                </c:pt>
                <c:pt idx="11">
                  <c:v>Residential LED</c:v>
                </c:pt>
                <c:pt idx="12">
                  <c:v>Clean Cookstoves</c:v>
                </c:pt>
              </c:strCache>
            </c:strRef>
          </c:cat>
          <c:val>
            <c:numRef>
              <c:f>'Financials&amp;Adoptions'!$G$34:$G$46</c:f>
              <c:numCache>
                <c:formatCode>#,##0.00</c:formatCode>
                <c:ptCount val="13"/>
                <c:pt idx="0">
                  <c:v>791.28941695317451</c:v>
                </c:pt>
                <c:pt idx="1">
                  <c:v>126.84489768575537</c:v>
                </c:pt>
                <c:pt idx="2">
                  <c:v>700.25634906026153</c:v>
                </c:pt>
                <c:pt idx="3">
                  <c:v>7094.3058882547211</c:v>
                </c:pt>
                <c:pt idx="4">
                  <c:v>2422.443129050986</c:v>
                </c:pt>
                <c:pt idx="5">
                  <c:v>83.804473740934156</c:v>
                </c:pt>
                <c:pt idx="6">
                  <c:v>393.34644659348976</c:v>
                </c:pt>
                <c:pt idx="7">
                  <c:v>181.40718840115676</c:v>
                </c:pt>
                <c:pt idx="8">
                  <c:v>118.34416721035156</c:v>
                </c:pt>
                <c:pt idx="9">
                  <c:v>325.50436591374194</c:v>
                </c:pt>
                <c:pt idx="10">
                  <c:v>-2051.2222138757315</c:v>
                </c:pt>
                <c:pt idx="11">
                  <c:v>-112.95863674631063</c:v>
                </c:pt>
                <c:pt idx="12">
                  <c:v>302.76449324999999</c:v>
                </c:pt>
              </c:numCache>
            </c:numRef>
          </c:val>
          <c:extLst>
            <c:ext xmlns:c16="http://schemas.microsoft.com/office/drawing/2014/chart" uri="{C3380CC4-5D6E-409C-BE32-E72D297353CC}">
              <c16:uniqueId val="{00000000-D9DB-4332-8BD7-9776BD9CAA5D}"/>
            </c:ext>
          </c:extLst>
        </c:ser>
        <c:ser>
          <c:idx val="1"/>
          <c:order val="1"/>
          <c:tx>
            <c:strRef>
              <c:f>'Financials&amp;Adoptions'!$J$31</c:f>
              <c:strCache>
                <c:ptCount val="1"/>
                <c:pt idx="0">
                  <c:v>Lifetime Savings NPV</c:v>
                </c:pt>
              </c:strCache>
            </c:strRef>
          </c:tx>
          <c:spPr>
            <a:gradFill>
              <a:gsLst>
                <a:gs pos="0">
                  <a:schemeClr val="accent1">
                    <a:lumMod val="5000"/>
                    <a:lumOff val="95000"/>
                  </a:schemeClr>
                </a:gs>
                <a:gs pos="50000">
                  <a:srgbClr val="008AEF"/>
                </a:gs>
              </a:gsLst>
              <a:lin ang="5400000" scaled="1"/>
            </a:gradFill>
            <a:ln>
              <a:solidFill>
                <a:srgbClr val="008AEF"/>
              </a:solidFill>
            </a:ln>
            <a:effectLst/>
          </c:spPr>
          <c:invertIfNegative val="1"/>
          <c:cat>
            <c:strRef>
              <c:f>'Financials&amp;Adoptions'!$D$34:$D$46</c:f>
              <c:strCache>
                <c:ptCount val="13"/>
                <c:pt idx="0">
                  <c:v>Insulation (Residential)</c:v>
                </c:pt>
                <c:pt idx="1">
                  <c:v>Cool Roofs</c:v>
                </c:pt>
                <c:pt idx="2">
                  <c:v>Green Roofs  </c:v>
                </c:pt>
                <c:pt idx="3">
                  <c:v>High Performance  Glass-Residential</c:v>
                </c:pt>
                <c:pt idx="4">
                  <c:v>High Performance Glass- Commercial</c:v>
                </c:pt>
                <c:pt idx="5">
                  <c:v>Smart Glass (Commercial)</c:v>
                </c:pt>
                <c:pt idx="6">
                  <c:v>Building Automation (Commercial)</c:v>
                </c:pt>
                <c:pt idx="7">
                  <c:v>Smart Thermostats (Residential)</c:v>
                </c:pt>
                <c:pt idx="8">
                  <c:v>Heat Pumps</c:v>
                </c:pt>
                <c:pt idx="9">
                  <c:v>District Heat</c:v>
                </c:pt>
                <c:pt idx="10">
                  <c:v>Commercial LED</c:v>
                </c:pt>
                <c:pt idx="11">
                  <c:v>Residential LED</c:v>
                </c:pt>
                <c:pt idx="12">
                  <c:v>Clean Cookstoves</c:v>
                </c:pt>
              </c:strCache>
            </c:strRef>
          </c:cat>
          <c:val>
            <c:numRef>
              <c:f>'Financials&amp;Adoptions'!$J$34:$J$46</c:f>
              <c:numCache>
                <c:formatCode>#,##0.00</c:formatCode>
                <c:ptCount val="13"/>
                <c:pt idx="0">
                  <c:v>2894.0076986475337</c:v>
                </c:pt>
                <c:pt idx="1">
                  <c:v>103.81992785649069</c:v>
                </c:pt>
                <c:pt idx="2">
                  <c:v>-220.25532954082456</c:v>
                </c:pt>
                <c:pt idx="3">
                  <c:v>-3073.7574833712406</c:v>
                </c:pt>
                <c:pt idx="4">
                  <c:v>-405.27994034645997</c:v>
                </c:pt>
                <c:pt idx="5">
                  <c:v>-8.8494245629327892</c:v>
                </c:pt>
                <c:pt idx="6">
                  <c:v>278.45774508467241</c:v>
                </c:pt>
                <c:pt idx="7">
                  <c:v>566.35344889849864</c:v>
                </c:pt>
                <c:pt idx="8">
                  <c:v>541.6884073269423</c:v>
                </c:pt>
                <c:pt idx="9">
                  <c:v>273.6415100120002</c:v>
                </c:pt>
                <c:pt idx="10">
                  <c:v>344.67147876910161</c:v>
                </c:pt>
                <c:pt idx="11">
                  <c:v>1098.9352103088106</c:v>
                </c:pt>
                <c:pt idx="12">
                  <c:v>-1876.5923680625999</c:v>
                </c:pt>
              </c:numCache>
            </c:numRef>
          </c:val>
          <c:extLst>
            <c:ext xmlns:c16="http://schemas.microsoft.com/office/drawing/2014/chart" uri="{C3380CC4-5D6E-409C-BE32-E72D297353CC}">
              <c16:uniqueId val="{00000001-D9DB-4332-8BD7-9776BD9CAA5D}"/>
            </c:ext>
          </c:extLst>
        </c:ser>
        <c:dLbls>
          <c:showLegendKey val="0"/>
          <c:showVal val="0"/>
          <c:showCatName val="0"/>
          <c:showSerName val="0"/>
          <c:showPercent val="0"/>
          <c:showBubbleSize val="0"/>
        </c:dLbls>
        <c:gapWidth val="219"/>
        <c:overlap val="-27"/>
        <c:axId val="621268728"/>
        <c:axId val="621269368"/>
      </c:barChart>
      <c:catAx>
        <c:axId val="621268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621269368"/>
        <c:crosses val="autoZero"/>
        <c:auto val="1"/>
        <c:lblAlgn val="ctr"/>
        <c:lblOffset val="100"/>
        <c:noMultiLvlLbl val="0"/>
      </c:catAx>
      <c:valAx>
        <c:axId val="621269368"/>
        <c:scaling>
          <c:orientation val="minMax"/>
          <c:max val="10000"/>
          <c:min val="-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US"/>
                  <a:t>Billions $US</a:t>
                </a:r>
              </a:p>
            </c:rich>
          </c:tx>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_-* #,##0\ _€_-;\-* #,##0\ _€_-;_-* &quot;-&quot;??\ _€_-;_-@_-" sourceLinked="0"/>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6212687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Financials for </a:t>
            </a:r>
            <a:r>
              <a:rPr lang="en-US" sz="1200" b="0" i="0" u="none" strike="noStrike" baseline="0">
                <a:effectLst/>
              </a:rPr>
              <a:t>Buildings</a:t>
            </a:r>
            <a:r>
              <a:rPr lang="en-US"/>
              <a:t> Solutions - Optimum Scenario</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'Financials&amp;Adoptions'!$G$55</c:f>
              <c:strCache>
                <c:ptCount val="1"/>
                <c:pt idx="0">
                  <c:v>Marginal First Cost (Install/Implementation + Replacement)</c:v>
                </c:pt>
              </c:strCache>
            </c:strRef>
          </c:tx>
          <c:spPr>
            <a:gradFill>
              <a:gsLst>
                <a:gs pos="0">
                  <a:schemeClr val="accent1">
                    <a:lumMod val="5000"/>
                    <a:lumOff val="95000"/>
                  </a:schemeClr>
                </a:gs>
                <a:gs pos="50000">
                  <a:srgbClr val="FF555A"/>
                </a:gs>
              </a:gsLst>
              <a:lin ang="5400000" scaled="1"/>
            </a:gradFill>
            <a:ln>
              <a:solidFill>
                <a:srgbClr val="FF555A"/>
              </a:solidFill>
            </a:ln>
            <a:effectLst/>
          </c:spPr>
          <c:invertIfNegative val="0"/>
          <c:cat>
            <c:strRef>
              <c:f>'Financials&amp;Adoptions'!$D$58:$D$70</c:f>
              <c:strCache>
                <c:ptCount val="13"/>
                <c:pt idx="0">
                  <c:v>Insulation (Residential)</c:v>
                </c:pt>
                <c:pt idx="1">
                  <c:v>Cool Roofs</c:v>
                </c:pt>
                <c:pt idx="2">
                  <c:v>Green Roofs  </c:v>
                </c:pt>
                <c:pt idx="3">
                  <c:v>High Performance  Glass-Residential</c:v>
                </c:pt>
                <c:pt idx="4">
                  <c:v>High Performance Glass- Commercial</c:v>
                </c:pt>
                <c:pt idx="5">
                  <c:v>Smart Glass (Commercial)</c:v>
                </c:pt>
                <c:pt idx="6">
                  <c:v>Building Automation (Commercial)</c:v>
                </c:pt>
                <c:pt idx="7">
                  <c:v>Smart Thermostats (Residential)</c:v>
                </c:pt>
                <c:pt idx="8">
                  <c:v>Heat Pumps</c:v>
                </c:pt>
                <c:pt idx="9">
                  <c:v>District Heat</c:v>
                </c:pt>
                <c:pt idx="10">
                  <c:v>Commercial LED</c:v>
                </c:pt>
                <c:pt idx="11">
                  <c:v>Residential LED</c:v>
                </c:pt>
                <c:pt idx="12">
                  <c:v>Clean Cookstoves</c:v>
                </c:pt>
              </c:strCache>
            </c:strRef>
          </c:cat>
          <c:val>
            <c:numRef>
              <c:f>'Financials&amp;Adoptions'!$G$58:$G$70</c:f>
              <c:numCache>
                <c:formatCode>#,##0.00</c:formatCode>
                <c:ptCount val="13"/>
                <c:pt idx="0">
                  <c:v>953.91787394097685</c:v>
                </c:pt>
                <c:pt idx="1">
                  <c:v>308.19232622502102</c:v>
                </c:pt>
                <c:pt idx="2">
                  <c:v>5661.5371299701483</c:v>
                </c:pt>
                <c:pt idx="3">
                  <c:v>7956.9186729923395</c:v>
                </c:pt>
                <c:pt idx="4">
                  <c:v>2525.6429275194332</c:v>
                </c:pt>
                <c:pt idx="5">
                  <c:v>111.30239461658518</c:v>
                </c:pt>
                <c:pt idx="6">
                  <c:v>322.26677023423997</c:v>
                </c:pt>
                <c:pt idx="7">
                  <c:v>305.41204888536834</c:v>
                </c:pt>
                <c:pt idx="8">
                  <c:v>129.59759538553948</c:v>
                </c:pt>
                <c:pt idx="9">
                  <c:v>394.81155428333409</c:v>
                </c:pt>
                <c:pt idx="10">
                  <c:v>-2184.8017594304938</c:v>
                </c:pt>
                <c:pt idx="11">
                  <c:v>-120.78316559157788</c:v>
                </c:pt>
                <c:pt idx="12">
                  <c:v>300.22882106395963</c:v>
                </c:pt>
              </c:numCache>
            </c:numRef>
          </c:val>
          <c:extLst>
            <c:ext xmlns:c16="http://schemas.microsoft.com/office/drawing/2014/chart" uri="{C3380CC4-5D6E-409C-BE32-E72D297353CC}">
              <c16:uniqueId val="{00000000-5E9B-4EDA-A98D-BCC9171EEF50}"/>
            </c:ext>
          </c:extLst>
        </c:ser>
        <c:ser>
          <c:idx val="1"/>
          <c:order val="1"/>
          <c:tx>
            <c:strRef>
              <c:f>'Financials&amp;Adoptions'!$J$55</c:f>
              <c:strCache>
                <c:ptCount val="1"/>
                <c:pt idx="0">
                  <c:v>Lifetime Savings NPV</c:v>
                </c:pt>
              </c:strCache>
            </c:strRef>
          </c:tx>
          <c:spPr>
            <a:gradFill>
              <a:gsLst>
                <a:gs pos="0">
                  <a:schemeClr val="accent1">
                    <a:lumMod val="5000"/>
                    <a:lumOff val="95000"/>
                  </a:schemeClr>
                </a:gs>
                <a:gs pos="50000">
                  <a:srgbClr val="008AEF"/>
                </a:gs>
              </a:gsLst>
              <a:lin ang="5400000" scaled="1"/>
            </a:gradFill>
            <a:ln>
              <a:solidFill>
                <a:srgbClr val="008AEF"/>
              </a:solidFill>
            </a:ln>
            <a:effectLst/>
          </c:spPr>
          <c:invertIfNegative val="1"/>
          <c:cat>
            <c:strRef>
              <c:f>'Financials&amp;Adoptions'!$D$58:$D$70</c:f>
              <c:strCache>
                <c:ptCount val="13"/>
                <c:pt idx="0">
                  <c:v>Insulation (Residential)</c:v>
                </c:pt>
                <c:pt idx="1">
                  <c:v>Cool Roofs</c:v>
                </c:pt>
                <c:pt idx="2">
                  <c:v>Green Roofs  </c:v>
                </c:pt>
                <c:pt idx="3">
                  <c:v>High Performance  Glass-Residential</c:v>
                </c:pt>
                <c:pt idx="4">
                  <c:v>High Performance Glass- Commercial</c:v>
                </c:pt>
                <c:pt idx="5">
                  <c:v>Smart Glass (Commercial)</c:v>
                </c:pt>
                <c:pt idx="6">
                  <c:v>Building Automation (Commercial)</c:v>
                </c:pt>
                <c:pt idx="7">
                  <c:v>Smart Thermostats (Residential)</c:v>
                </c:pt>
                <c:pt idx="8">
                  <c:v>Heat Pumps</c:v>
                </c:pt>
                <c:pt idx="9">
                  <c:v>District Heat</c:v>
                </c:pt>
                <c:pt idx="10">
                  <c:v>Commercial LED</c:v>
                </c:pt>
                <c:pt idx="11">
                  <c:v>Residential LED</c:v>
                </c:pt>
                <c:pt idx="12">
                  <c:v>Clean Cookstoves</c:v>
                </c:pt>
              </c:strCache>
            </c:strRef>
          </c:cat>
          <c:val>
            <c:numRef>
              <c:f>'Financials&amp;Adoptions'!$J$58:$J$70</c:f>
              <c:numCache>
                <c:formatCode>#,##0.00</c:formatCode>
                <c:ptCount val="13"/>
                <c:pt idx="0">
                  <c:v>3563.3179292727382</c:v>
                </c:pt>
                <c:pt idx="1">
                  <c:v>291.09982753665867</c:v>
                </c:pt>
                <c:pt idx="2">
                  <c:v>-2177.0710583132459</c:v>
                </c:pt>
                <c:pt idx="3">
                  <c:v>-3718.7202676378374</c:v>
                </c:pt>
                <c:pt idx="4">
                  <c:v>-459.92781881043749</c:v>
                </c:pt>
                <c:pt idx="5">
                  <c:v>-9.3100096136896795</c:v>
                </c:pt>
                <c:pt idx="6">
                  <c:v>314.22316932233866</c:v>
                </c:pt>
                <c:pt idx="7">
                  <c:v>1091.8153208955059</c:v>
                </c:pt>
                <c:pt idx="8">
                  <c:v>727.55598033316824</c:v>
                </c:pt>
                <c:pt idx="9">
                  <c:v>376.95222485663476</c:v>
                </c:pt>
                <c:pt idx="10">
                  <c:v>366.96845495005067</c:v>
                </c:pt>
                <c:pt idx="11">
                  <c:v>1159.7512196040016</c:v>
                </c:pt>
                <c:pt idx="12">
                  <c:v>-1874.1086261817031</c:v>
                </c:pt>
              </c:numCache>
            </c:numRef>
          </c:val>
          <c:extLst>
            <c:ext xmlns:c16="http://schemas.microsoft.com/office/drawing/2014/chart" uri="{C3380CC4-5D6E-409C-BE32-E72D297353CC}">
              <c16:uniqueId val="{00000001-5E9B-4EDA-A98D-BCC9171EEF50}"/>
            </c:ext>
          </c:extLst>
        </c:ser>
        <c:dLbls>
          <c:showLegendKey val="0"/>
          <c:showVal val="0"/>
          <c:showCatName val="0"/>
          <c:showSerName val="0"/>
          <c:showPercent val="0"/>
          <c:showBubbleSize val="0"/>
        </c:dLbls>
        <c:gapWidth val="219"/>
        <c:overlap val="-27"/>
        <c:axId val="621268728"/>
        <c:axId val="621269368"/>
      </c:barChart>
      <c:catAx>
        <c:axId val="621268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621269368"/>
        <c:crosses val="autoZero"/>
        <c:auto val="1"/>
        <c:lblAlgn val="ctr"/>
        <c:lblOffset val="100"/>
        <c:noMultiLvlLbl val="0"/>
      </c:catAx>
      <c:valAx>
        <c:axId val="621269368"/>
        <c:scaling>
          <c:orientation val="minMax"/>
          <c:max val="10000"/>
          <c:min val="-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US"/>
                  <a:t>Billions $US</a:t>
                </a:r>
              </a:p>
            </c:rich>
          </c:tx>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_-* #,##0\ _€_-;\-* #,##0\ _€_-;_-* &quot;-&quot;??\ _€_-;_-@_-" sourceLinked="0"/>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6212687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Financials for Buildings</a:t>
            </a:r>
            <a:r>
              <a:rPr lang="en-US" baseline="0"/>
              <a:t> Solutions - Plausible Scenario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'Financials&amp;Adoptions (OldvNew)'!$G$7</c:f>
              <c:strCache>
                <c:ptCount val="1"/>
                <c:pt idx="0">
                  <c:v>Marginal First Cost (Install/Implementation + Replacement)</c:v>
                </c:pt>
              </c:strCache>
            </c:strRef>
          </c:tx>
          <c:spPr>
            <a:gradFill>
              <a:gsLst>
                <a:gs pos="0">
                  <a:schemeClr val="accent1">
                    <a:lumMod val="5000"/>
                    <a:lumOff val="95000"/>
                  </a:schemeClr>
                </a:gs>
                <a:gs pos="10000">
                  <a:srgbClr val="FF555A"/>
                </a:gs>
              </a:gsLst>
              <a:lin ang="5400000" scaled="1"/>
            </a:gradFill>
            <a:ln>
              <a:solidFill>
                <a:srgbClr val="FF555A"/>
              </a:solidFill>
            </a:ln>
            <a:effectLst/>
          </c:spPr>
          <c:invertIfNegative val="0"/>
          <c:cat>
            <c:strRef>
              <c:f>'Financials&amp;Adoptions (OldvNew)'!$D$10:$D$22</c:f>
              <c:strCache>
                <c:ptCount val="13"/>
                <c:pt idx="0">
                  <c:v>Insulation (Residential)</c:v>
                </c:pt>
                <c:pt idx="1">
                  <c:v>Cool Roofs</c:v>
                </c:pt>
                <c:pt idx="2">
                  <c:v>Green Roofs  </c:v>
                </c:pt>
                <c:pt idx="3">
                  <c:v>High Performance  Glass-Residential</c:v>
                </c:pt>
                <c:pt idx="4">
                  <c:v>High Performance Glass- Commercial</c:v>
                </c:pt>
                <c:pt idx="5">
                  <c:v>Smart Glass (Commercial)</c:v>
                </c:pt>
                <c:pt idx="6">
                  <c:v>Building Automation (Commercial)</c:v>
                </c:pt>
                <c:pt idx="7">
                  <c:v>Smart Thermostats (Residential)</c:v>
                </c:pt>
                <c:pt idx="8">
                  <c:v>Heat Pumps</c:v>
                </c:pt>
                <c:pt idx="9">
                  <c:v>District Heat</c:v>
                </c:pt>
                <c:pt idx="10">
                  <c:v>Commercial LED</c:v>
                </c:pt>
                <c:pt idx="11">
                  <c:v>Residential LED</c:v>
                </c:pt>
                <c:pt idx="12">
                  <c:v>Clean Cookstoves</c:v>
                </c:pt>
              </c:strCache>
            </c:strRef>
          </c:cat>
          <c:val>
            <c:numRef>
              <c:f>'Financials&amp;Adoptions (OldvNew)'!$G$10:$G$22</c:f>
              <c:numCache>
                <c:formatCode>#,##0.00</c:formatCode>
                <c:ptCount val="13"/>
                <c:pt idx="0">
                  <c:v>751.12555783748871</c:v>
                </c:pt>
                <c:pt idx="1">
                  <c:v>79.469804201199835</c:v>
                </c:pt>
                <c:pt idx="2">
                  <c:v>544.52069990589735</c:v>
                </c:pt>
                <c:pt idx="3">
                  <c:v>5850.3396787657712</c:v>
                </c:pt>
                <c:pt idx="4">
                  <c:v>3210.6246244494387</c:v>
                </c:pt>
                <c:pt idx="5">
                  <c:v>69.087188141439015</c:v>
                </c:pt>
                <c:pt idx="6">
                  <c:v>218.41594109251466</c:v>
                </c:pt>
                <c:pt idx="7">
                  <c:v>155.1975675608571</c:v>
                </c:pt>
                <c:pt idx="8">
                  <c:v>76.666396593841156</c:v>
                </c:pt>
                <c:pt idx="9">
                  <c:v>219.42513057421712</c:v>
                </c:pt>
                <c:pt idx="10">
                  <c:v>-1743.9585584075976</c:v>
                </c:pt>
                <c:pt idx="11">
                  <c:v>-30.420499011398039</c:v>
                </c:pt>
                <c:pt idx="12">
                  <c:v>128.59970887086303</c:v>
                </c:pt>
              </c:numCache>
            </c:numRef>
          </c:val>
          <c:extLst>
            <c:ext xmlns:c16="http://schemas.microsoft.com/office/drawing/2014/chart" uri="{C3380CC4-5D6E-409C-BE32-E72D297353CC}">
              <c16:uniqueId val="{00000000-FB0E-433A-9FAD-EC1E1C433776}"/>
            </c:ext>
          </c:extLst>
        </c:ser>
        <c:ser>
          <c:idx val="1"/>
          <c:order val="1"/>
          <c:tx>
            <c:strRef>
              <c:f>'Financials&amp;Adoptions (OldvNew)'!$M$7</c:f>
              <c:strCache>
                <c:ptCount val="1"/>
                <c:pt idx="0">
                  <c:v>Lifetime Savings NPV</c:v>
                </c:pt>
              </c:strCache>
            </c:strRef>
          </c:tx>
          <c:spPr>
            <a:gradFill>
              <a:gsLst>
                <a:gs pos="0">
                  <a:schemeClr val="accent1">
                    <a:lumMod val="5000"/>
                    <a:lumOff val="95000"/>
                  </a:schemeClr>
                </a:gs>
                <a:gs pos="50000">
                  <a:srgbClr val="008AEF"/>
                </a:gs>
              </a:gsLst>
              <a:lin ang="5400000" scaled="1"/>
            </a:gradFill>
            <a:ln>
              <a:solidFill>
                <a:srgbClr val="008AEF"/>
              </a:solidFill>
            </a:ln>
            <a:effectLst/>
          </c:spPr>
          <c:invertIfNegative val="1"/>
          <c:cat>
            <c:strRef>
              <c:f>'Financials&amp;Adoptions (OldvNew)'!$D$10:$D$22</c:f>
              <c:strCache>
                <c:ptCount val="13"/>
                <c:pt idx="0">
                  <c:v>Insulation (Residential)</c:v>
                </c:pt>
                <c:pt idx="1">
                  <c:v>Cool Roofs</c:v>
                </c:pt>
                <c:pt idx="2">
                  <c:v>Green Roofs  </c:v>
                </c:pt>
                <c:pt idx="3">
                  <c:v>High Performance  Glass-Residential</c:v>
                </c:pt>
                <c:pt idx="4">
                  <c:v>High Performance Glass- Commercial</c:v>
                </c:pt>
                <c:pt idx="5">
                  <c:v>Smart Glass (Commercial)</c:v>
                </c:pt>
                <c:pt idx="6">
                  <c:v>Building Automation (Commercial)</c:v>
                </c:pt>
                <c:pt idx="7">
                  <c:v>Smart Thermostats (Residential)</c:v>
                </c:pt>
                <c:pt idx="8">
                  <c:v>Heat Pumps</c:v>
                </c:pt>
                <c:pt idx="9">
                  <c:v>District Heat</c:v>
                </c:pt>
                <c:pt idx="10">
                  <c:v>Commercial LED</c:v>
                </c:pt>
                <c:pt idx="11">
                  <c:v>Residential LED</c:v>
                </c:pt>
                <c:pt idx="12">
                  <c:v>Clean Cookstoves</c:v>
                </c:pt>
              </c:strCache>
            </c:strRef>
          </c:cat>
          <c:val>
            <c:numRef>
              <c:f>'Financials&amp;Adoptions (OldvNew)'!$M$10:$M$22</c:f>
            </c:numRef>
          </c:val>
          <c:extLst>
            <c:ext xmlns:c16="http://schemas.microsoft.com/office/drawing/2014/chart" uri="{C3380CC4-5D6E-409C-BE32-E72D297353CC}">
              <c16:uniqueId val="{00000001-FB0E-433A-9FAD-EC1E1C433776}"/>
            </c:ext>
          </c:extLst>
        </c:ser>
        <c:dLbls>
          <c:showLegendKey val="0"/>
          <c:showVal val="0"/>
          <c:showCatName val="0"/>
          <c:showSerName val="0"/>
          <c:showPercent val="0"/>
          <c:showBubbleSize val="0"/>
        </c:dLbls>
        <c:gapWidth val="219"/>
        <c:overlap val="-27"/>
        <c:axId val="621268728"/>
        <c:axId val="621269368"/>
      </c:barChart>
      <c:catAx>
        <c:axId val="621268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621269368"/>
        <c:crosses val="autoZero"/>
        <c:auto val="1"/>
        <c:lblAlgn val="ctr"/>
        <c:lblOffset val="100"/>
        <c:noMultiLvlLbl val="0"/>
      </c:catAx>
      <c:valAx>
        <c:axId val="621269368"/>
        <c:scaling>
          <c:orientation val="minMax"/>
          <c:max val="10000"/>
          <c:min val="-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Billions $US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 _€_-;\-* #,##0\ _€_-;_-* &quot;-&quot;??\ _€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2687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Financials for </a:t>
            </a:r>
            <a:r>
              <a:rPr lang="en-US" sz="1200" b="0" i="0" u="none" strike="noStrike" baseline="0">
                <a:effectLst/>
              </a:rPr>
              <a:t>Buildings</a:t>
            </a:r>
            <a:r>
              <a:rPr lang="en-US"/>
              <a:t> Solutions - Drawdown Scenario</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'Financials&amp;Adoptions (OldvNew)'!$G$31</c:f>
              <c:strCache>
                <c:ptCount val="1"/>
                <c:pt idx="0">
                  <c:v>Marginal First Cost (Install/Implementation + Replacement)</c:v>
                </c:pt>
              </c:strCache>
            </c:strRef>
          </c:tx>
          <c:spPr>
            <a:gradFill>
              <a:gsLst>
                <a:gs pos="0">
                  <a:schemeClr val="accent1">
                    <a:lumMod val="5000"/>
                    <a:lumOff val="95000"/>
                  </a:schemeClr>
                </a:gs>
                <a:gs pos="50000">
                  <a:srgbClr val="FF555A"/>
                </a:gs>
              </a:gsLst>
              <a:lin ang="5400000" scaled="1"/>
            </a:gradFill>
            <a:ln>
              <a:solidFill>
                <a:srgbClr val="FF555A"/>
              </a:solidFill>
            </a:ln>
            <a:effectLst/>
          </c:spPr>
          <c:invertIfNegative val="0"/>
          <c:cat>
            <c:strRef>
              <c:f>'Financials&amp;Adoptions (OldvNew)'!$D$34:$D$46</c:f>
              <c:strCache>
                <c:ptCount val="13"/>
                <c:pt idx="0">
                  <c:v>Insulation (Residential)</c:v>
                </c:pt>
                <c:pt idx="1">
                  <c:v>Cool Roofs</c:v>
                </c:pt>
                <c:pt idx="2">
                  <c:v>Green Roofs  </c:v>
                </c:pt>
                <c:pt idx="3">
                  <c:v>High Performance  Glass-Residential</c:v>
                </c:pt>
                <c:pt idx="4">
                  <c:v>High Performance Glass- Commercial</c:v>
                </c:pt>
                <c:pt idx="5">
                  <c:v>Smart Glass (Commercial)</c:v>
                </c:pt>
                <c:pt idx="6">
                  <c:v>Building Automation (Commercial)</c:v>
                </c:pt>
                <c:pt idx="7">
                  <c:v>Smart Thermostats (Residential)</c:v>
                </c:pt>
                <c:pt idx="8">
                  <c:v>Heat Pumps</c:v>
                </c:pt>
                <c:pt idx="9">
                  <c:v>District Heat</c:v>
                </c:pt>
                <c:pt idx="10">
                  <c:v>Commercial LED</c:v>
                </c:pt>
                <c:pt idx="11">
                  <c:v>Residential LED</c:v>
                </c:pt>
                <c:pt idx="12">
                  <c:v>Clean Cookstoves</c:v>
                </c:pt>
              </c:strCache>
            </c:strRef>
          </c:cat>
          <c:val>
            <c:numRef>
              <c:f>'Financials&amp;Adoptions (OldvNew)'!$G$34:$G$46</c:f>
              <c:numCache>
                <c:formatCode>#,##0.00</c:formatCode>
                <c:ptCount val="13"/>
                <c:pt idx="0">
                  <c:v>831.28134025061706</c:v>
                </c:pt>
                <c:pt idx="1">
                  <c:v>137.1760627418667</c:v>
                </c:pt>
                <c:pt idx="2">
                  <c:v>817.54445781868151</c:v>
                </c:pt>
                <c:pt idx="3">
                  <c:v>7335.0355095907835</c:v>
                </c:pt>
                <c:pt idx="4">
                  <c:v>3436.4084857057605</c:v>
                </c:pt>
                <c:pt idx="5">
                  <c:v>103.29923903793502</c:v>
                </c:pt>
                <c:pt idx="6">
                  <c:v>294.63948040144692</c:v>
                </c:pt>
                <c:pt idx="7">
                  <c:v>171.84359445248597</c:v>
                </c:pt>
                <c:pt idx="8">
                  <c:v>116.82065945477154</c:v>
                </c:pt>
                <c:pt idx="9">
                  <c:v>328.71756550941245</c:v>
                </c:pt>
                <c:pt idx="10">
                  <c:v>-2002.0070104409683</c:v>
                </c:pt>
                <c:pt idx="11">
                  <c:v>-33.833584060604949</c:v>
                </c:pt>
                <c:pt idx="12">
                  <c:v>264.42154192093227</c:v>
                </c:pt>
              </c:numCache>
            </c:numRef>
          </c:val>
          <c:extLst>
            <c:ext xmlns:c16="http://schemas.microsoft.com/office/drawing/2014/chart" uri="{C3380CC4-5D6E-409C-BE32-E72D297353CC}">
              <c16:uniqueId val="{00000000-992D-4775-80BD-1F37C3724DB0}"/>
            </c:ext>
          </c:extLst>
        </c:ser>
        <c:ser>
          <c:idx val="1"/>
          <c:order val="1"/>
          <c:tx>
            <c:strRef>
              <c:f>'Financials&amp;Adoptions (OldvNew)'!$M$31</c:f>
              <c:strCache>
                <c:ptCount val="1"/>
                <c:pt idx="0">
                  <c:v>Lifetime Savings NPV</c:v>
                </c:pt>
              </c:strCache>
            </c:strRef>
          </c:tx>
          <c:spPr>
            <a:gradFill>
              <a:gsLst>
                <a:gs pos="0">
                  <a:schemeClr val="accent1">
                    <a:lumMod val="5000"/>
                    <a:lumOff val="95000"/>
                  </a:schemeClr>
                </a:gs>
                <a:gs pos="50000">
                  <a:srgbClr val="008AEF"/>
                </a:gs>
              </a:gsLst>
              <a:lin ang="5400000" scaled="1"/>
            </a:gradFill>
            <a:ln>
              <a:solidFill>
                <a:srgbClr val="008AEF"/>
              </a:solidFill>
            </a:ln>
            <a:effectLst/>
          </c:spPr>
          <c:invertIfNegative val="1"/>
          <c:cat>
            <c:strRef>
              <c:f>'Financials&amp;Adoptions (OldvNew)'!$D$34:$D$46</c:f>
              <c:strCache>
                <c:ptCount val="13"/>
                <c:pt idx="0">
                  <c:v>Insulation (Residential)</c:v>
                </c:pt>
                <c:pt idx="1">
                  <c:v>Cool Roofs</c:v>
                </c:pt>
                <c:pt idx="2">
                  <c:v>Green Roofs  </c:v>
                </c:pt>
                <c:pt idx="3">
                  <c:v>High Performance  Glass-Residential</c:v>
                </c:pt>
                <c:pt idx="4">
                  <c:v>High Performance Glass- Commercial</c:v>
                </c:pt>
                <c:pt idx="5">
                  <c:v>Smart Glass (Commercial)</c:v>
                </c:pt>
                <c:pt idx="6">
                  <c:v>Building Automation (Commercial)</c:v>
                </c:pt>
                <c:pt idx="7">
                  <c:v>Smart Thermostats (Residential)</c:v>
                </c:pt>
                <c:pt idx="8">
                  <c:v>Heat Pumps</c:v>
                </c:pt>
                <c:pt idx="9">
                  <c:v>District Heat</c:v>
                </c:pt>
                <c:pt idx="10">
                  <c:v>Commercial LED</c:v>
                </c:pt>
                <c:pt idx="11">
                  <c:v>Residential LED</c:v>
                </c:pt>
                <c:pt idx="12">
                  <c:v>Clean Cookstoves</c:v>
                </c:pt>
              </c:strCache>
            </c:strRef>
          </c:cat>
          <c:val>
            <c:numRef>
              <c:f>'Financials&amp;Adoptions (OldvNew)'!$M$34:$M$46</c:f>
            </c:numRef>
          </c:val>
          <c:extLst>
            <c:ext xmlns:c16="http://schemas.microsoft.com/office/drawing/2014/chart" uri="{C3380CC4-5D6E-409C-BE32-E72D297353CC}">
              <c16:uniqueId val="{00000001-992D-4775-80BD-1F37C3724DB0}"/>
            </c:ext>
          </c:extLst>
        </c:ser>
        <c:dLbls>
          <c:showLegendKey val="0"/>
          <c:showVal val="0"/>
          <c:showCatName val="0"/>
          <c:showSerName val="0"/>
          <c:showPercent val="0"/>
          <c:showBubbleSize val="0"/>
        </c:dLbls>
        <c:gapWidth val="219"/>
        <c:overlap val="-27"/>
        <c:axId val="621268728"/>
        <c:axId val="621269368"/>
      </c:barChart>
      <c:catAx>
        <c:axId val="621268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621269368"/>
        <c:crosses val="autoZero"/>
        <c:auto val="1"/>
        <c:lblAlgn val="ctr"/>
        <c:lblOffset val="100"/>
        <c:noMultiLvlLbl val="0"/>
      </c:catAx>
      <c:valAx>
        <c:axId val="621269368"/>
        <c:scaling>
          <c:orientation val="minMax"/>
          <c:max val="10000"/>
          <c:min val="-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US"/>
                  <a:t>Billions $US</a:t>
                </a:r>
              </a:p>
            </c:rich>
          </c:tx>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_-* #,##0\ _€_-;\-* #,##0\ _€_-;_-* &quot;-&quot;??\ _€_-;_-@_-" sourceLinked="0"/>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6212687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Financials for </a:t>
            </a:r>
            <a:r>
              <a:rPr lang="en-US" sz="1200" b="0" i="0" u="none" strike="noStrike" baseline="0">
                <a:effectLst/>
              </a:rPr>
              <a:t>Buildings</a:t>
            </a:r>
            <a:r>
              <a:rPr lang="en-US"/>
              <a:t> Solutions - Optimum Scenario</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'Financials&amp;Adoptions (OldvNew)'!$G$55</c:f>
              <c:strCache>
                <c:ptCount val="1"/>
                <c:pt idx="0">
                  <c:v>Marginal First Cost (Install/Implementation + Replacement)</c:v>
                </c:pt>
              </c:strCache>
            </c:strRef>
          </c:tx>
          <c:spPr>
            <a:gradFill>
              <a:gsLst>
                <a:gs pos="0">
                  <a:schemeClr val="accent1">
                    <a:lumMod val="5000"/>
                    <a:lumOff val="95000"/>
                  </a:schemeClr>
                </a:gs>
                <a:gs pos="50000">
                  <a:srgbClr val="FF555A"/>
                </a:gs>
              </a:gsLst>
              <a:lin ang="5400000" scaled="1"/>
            </a:gradFill>
            <a:ln>
              <a:solidFill>
                <a:srgbClr val="FF555A"/>
              </a:solidFill>
            </a:ln>
            <a:effectLst/>
          </c:spPr>
          <c:invertIfNegative val="0"/>
          <c:cat>
            <c:multiLvlStrRef>
              <c:f>'Financials&amp;Adoptions (OldvNew)'!$D$58:$D$70</c:f>
            </c:multiLvlStrRef>
          </c:cat>
          <c:val>
            <c:numRef>
              <c:f>'Financials&amp;Adoptions (OldvNew)'!$G$58:$G$70</c:f>
            </c:numRef>
          </c:val>
          <c:extLst>
            <c:ext xmlns:c16="http://schemas.microsoft.com/office/drawing/2014/chart" uri="{C3380CC4-5D6E-409C-BE32-E72D297353CC}">
              <c16:uniqueId val="{00000000-6164-4D39-856C-EC5E7912611D}"/>
            </c:ext>
          </c:extLst>
        </c:ser>
        <c:ser>
          <c:idx val="1"/>
          <c:order val="1"/>
          <c:tx>
            <c:strRef>
              <c:f>'Financials&amp;Adoptions (OldvNew)'!$M$55</c:f>
              <c:strCache>
                <c:ptCount val="1"/>
                <c:pt idx="0">
                  <c:v>Lifetime Savings NPV</c:v>
                </c:pt>
              </c:strCache>
            </c:strRef>
          </c:tx>
          <c:spPr>
            <a:gradFill>
              <a:gsLst>
                <a:gs pos="0">
                  <a:schemeClr val="accent1">
                    <a:lumMod val="5000"/>
                    <a:lumOff val="95000"/>
                  </a:schemeClr>
                </a:gs>
                <a:gs pos="50000">
                  <a:srgbClr val="008AEF"/>
                </a:gs>
              </a:gsLst>
              <a:lin ang="5400000" scaled="1"/>
            </a:gradFill>
            <a:ln>
              <a:solidFill>
                <a:srgbClr val="008AEF"/>
              </a:solidFill>
            </a:ln>
            <a:effectLst/>
          </c:spPr>
          <c:invertIfNegative val="1"/>
          <c:cat>
            <c:multiLvlStrRef>
              <c:f>'Financials&amp;Adoptions (OldvNew)'!$D$58:$D$70</c:f>
            </c:multiLvlStrRef>
          </c:cat>
          <c:val>
            <c:numRef>
              <c:f>'Financials&amp;Adoptions (OldvNew)'!$M$58:$M$70</c:f>
            </c:numRef>
          </c:val>
          <c:extLst>
            <c:ext xmlns:c16="http://schemas.microsoft.com/office/drawing/2014/chart" uri="{C3380CC4-5D6E-409C-BE32-E72D297353CC}">
              <c16:uniqueId val="{00000001-6164-4D39-856C-EC5E7912611D}"/>
            </c:ext>
          </c:extLst>
        </c:ser>
        <c:dLbls>
          <c:showLegendKey val="0"/>
          <c:showVal val="0"/>
          <c:showCatName val="0"/>
          <c:showSerName val="0"/>
          <c:showPercent val="0"/>
          <c:showBubbleSize val="0"/>
        </c:dLbls>
        <c:gapWidth val="219"/>
        <c:overlap val="-27"/>
        <c:axId val="621268728"/>
        <c:axId val="621269368"/>
      </c:barChart>
      <c:catAx>
        <c:axId val="621268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621269368"/>
        <c:crosses val="autoZero"/>
        <c:auto val="1"/>
        <c:lblAlgn val="ctr"/>
        <c:lblOffset val="100"/>
        <c:noMultiLvlLbl val="0"/>
      </c:catAx>
      <c:valAx>
        <c:axId val="621269368"/>
        <c:scaling>
          <c:orientation val="minMax"/>
          <c:max val="10000"/>
          <c:min val="-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US"/>
                  <a:t>Billions $US</a:t>
                </a:r>
              </a:p>
            </c:rich>
          </c:tx>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_-* #,##0\ _€_-;\-* #,##0\ _€_-;_-* &quot;-&quot;??\ _€_-;_-@_-" sourceLinked="0"/>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6212687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Global TAM -</a:t>
            </a:r>
            <a:r>
              <a:rPr lang="en-US" baseline="0"/>
              <a:t> Area</a:t>
            </a:r>
            <a:endParaRPr lang="en-US"/>
          </a:p>
        </c:rich>
      </c:tx>
      <c:overlay val="0"/>
      <c:spPr>
        <a:noFill/>
        <a:ln>
          <a:noFill/>
        </a:ln>
        <a:effectLst/>
      </c:spPr>
    </c:title>
    <c:autoTitleDeleted val="0"/>
    <c:plotArea>
      <c:layout/>
      <c:scatterChart>
        <c:scatterStyle val="lineMarker"/>
        <c:varyColors val="0"/>
        <c:ser>
          <c:idx val="2"/>
          <c:order val="0"/>
          <c:tx>
            <c:strRef>
              <c:f>TAM_Area!$H$29</c:f>
              <c:strCache>
                <c:ptCount val="1"/>
                <c:pt idx="0">
                  <c:v>Residential - High</c:v>
                </c:pt>
              </c:strCache>
            </c:strRef>
          </c:tx>
          <c:spPr>
            <a:ln w="19050">
              <a:noFill/>
            </a:ln>
          </c:spPr>
          <c:xVal>
            <c:numRef>
              <c:f>TAM_Area!$B$30:$B$78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TAM_Area!$H$30:$H$78</c:f>
              <c:numCache>
                <c:formatCode>_-* #,##0_-;\-* #,##0_-;_-* "-"??_-;_-@_-</c:formatCode>
                <c:ptCount val="49"/>
                <c:pt idx="0">
                  <c:v>174150.65000000002</c:v>
                </c:pt>
                <c:pt idx="1">
                  <c:v>177298.97499999998</c:v>
                </c:pt>
                <c:pt idx="2">
                  <c:v>204155.77214681916</c:v>
                </c:pt>
                <c:pt idx="3">
                  <c:v>206423.81942780776</c:v>
                </c:pt>
                <c:pt idx="4">
                  <c:v>208720.35965495298</c:v>
                </c:pt>
                <c:pt idx="5">
                  <c:v>211042.4471883373</c:v>
                </c:pt>
                <c:pt idx="6">
                  <c:v>213384.10181920542</c:v>
                </c:pt>
                <c:pt idx="7">
                  <c:v>215737.00848715409</c:v>
                </c:pt>
                <c:pt idx="8">
                  <c:v>218112.51454514061</c:v>
                </c:pt>
                <c:pt idx="9">
                  <c:v>220332.81868413251</c:v>
                </c:pt>
                <c:pt idx="10">
                  <c:v>222544.0424639282</c:v>
                </c:pt>
                <c:pt idx="11">
                  <c:v>224747.15330981673</c:v>
                </c:pt>
                <c:pt idx="12">
                  <c:v>226940.20804636733</c:v>
                </c:pt>
                <c:pt idx="13">
                  <c:v>229121.81031090027</c:v>
                </c:pt>
                <c:pt idx="14">
                  <c:v>231292.84115272338</c:v>
                </c:pt>
                <c:pt idx="15">
                  <c:v>233455.5348118392</c:v>
                </c:pt>
                <c:pt idx="16">
                  <c:v>235610.74428840089</c:v>
                </c:pt>
                <c:pt idx="17">
                  <c:v>237759.37571455661</c:v>
                </c:pt>
                <c:pt idx="18">
                  <c:v>239902.01215838204</c:v>
                </c:pt>
                <c:pt idx="19">
                  <c:v>242038.88162317505</c:v>
                </c:pt>
                <c:pt idx="20">
                  <c:v>244170.85000605806</c:v>
                </c:pt>
                <c:pt idx="21">
                  <c:v>246300.52286673657</c:v>
                </c:pt>
                <c:pt idx="22">
                  <c:v>248431.2096437421</c:v>
                </c:pt>
                <c:pt idx="23">
                  <c:v>250565.24642666732</c:v>
                </c:pt>
                <c:pt idx="24">
                  <c:v>252703.53608180032</c:v>
                </c:pt>
                <c:pt idx="25">
                  <c:v>254845.38600979355</c:v>
                </c:pt>
                <c:pt idx="26">
                  <c:v>256989.48854938988</c:v>
                </c:pt>
                <c:pt idx="27">
                  <c:v>259133.7639699062</c:v>
                </c:pt>
                <c:pt idx="28">
                  <c:v>261276.4657974852</c:v>
                </c:pt>
                <c:pt idx="29">
                  <c:v>263416.97973260842</c:v>
                </c:pt>
                <c:pt idx="30">
                  <c:v>265555.08791978331</c:v>
                </c:pt>
                <c:pt idx="31">
                  <c:v>267689.7531422819</c:v>
                </c:pt>
                <c:pt idx="32">
                  <c:v>269819.86809416133</c:v>
                </c:pt>
                <c:pt idx="33">
                  <c:v>271944.33063238906</c:v>
                </c:pt>
                <c:pt idx="34">
                  <c:v>274062.31216285657</c:v>
                </c:pt>
                <c:pt idx="35">
                  <c:v>276172.90548447229</c:v>
                </c:pt>
                <c:pt idx="36">
                  <c:v>278274.8346263573</c:v>
                </c:pt>
                <c:pt idx="37">
                  <c:v>280366.72976600617</c:v>
                </c:pt>
                <c:pt idx="38">
                  <c:v>282447.37113230384</c:v>
                </c:pt>
                <c:pt idx="39">
                  <c:v>284516.0959894355</c:v>
                </c:pt>
                <c:pt idx="40">
                  <c:v>286572.26690082805</c:v>
                </c:pt>
                <c:pt idx="41">
                  <c:v>288614.78172024956</c:v>
                </c:pt>
                <c:pt idx="42">
                  <c:v>290642.46340540808</c:v>
                </c:pt>
                <c:pt idx="43">
                  <c:v>292654.43927670253</c:v>
                </c:pt>
                <c:pt idx="44">
                  <c:v>294650.09855979134</c:v>
                </c:pt>
                <c:pt idx="45">
                  <c:v>296629.37701449962</c:v>
                </c:pt>
                <c:pt idx="46">
                  <c:v>298592.68852299888</c:v>
                </c:pt>
                <c:pt idx="47">
                  <c:v>300540.79378664237</c:v>
                </c:pt>
                <c:pt idx="48">
                  <c:v>302474.30895941582</c:v>
                </c:pt>
              </c:numCache>
            </c:numRef>
          </c:yVal>
          <c:smooth val="0"/>
          <c:extLst>
            <c:ext xmlns:c16="http://schemas.microsoft.com/office/drawing/2014/chart" uri="{C3380CC4-5D6E-409C-BE32-E72D297353CC}">
              <c16:uniqueId val="{00000000-78C3-4EEB-B5BB-6E7212F3D319}"/>
            </c:ext>
          </c:extLst>
        </c:ser>
        <c:ser>
          <c:idx val="0"/>
          <c:order val="1"/>
          <c:tx>
            <c:strRef>
              <c:f>TAM_Area!$J$29</c:f>
              <c:strCache>
                <c:ptCount val="1"/>
                <c:pt idx="0">
                  <c:v>Residential - Average</c:v>
                </c:pt>
              </c:strCache>
            </c:strRef>
          </c:tx>
          <c:spPr>
            <a:ln w="19050" cap="rnd">
              <a:noFill/>
              <a:round/>
            </a:ln>
            <a:effectLst/>
          </c:spPr>
          <c:marker>
            <c:symbol val="circle"/>
            <c:size val="5"/>
            <c:spPr>
              <a:solidFill>
                <a:srgbClr val="00B050"/>
              </a:solidFill>
              <a:ln w="9525">
                <a:solidFill>
                  <a:srgbClr val="00B050"/>
                </a:solidFill>
              </a:ln>
              <a:effectLst/>
            </c:spPr>
          </c:marker>
          <c:xVal>
            <c:numRef>
              <c:f>TAM_Area!$B$30:$B$78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TAM_Area!$J$30:$J$77</c:f>
              <c:numCache>
                <c:formatCode>_-* #,##0_-;\-* #,##0_-;_-* "-"??_-;_-@_-</c:formatCode>
                <c:ptCount val="48"/>
                <c:pt idx="0">
                  <c:v>159465.05101114663</c:v>
                </c:pt>
                <c:pt idx="1">
                  <c:v>161672.29332033818</c:v>
                </c:pt>
                <c:pt idx="2">
                  <c:v>179547.35465137477</c:v>
                </c:pt>
                <c:pt idx="3">
                  <c:v>181574.20632219958</c:v>
                </c:pt>
                <c:pt idx="4">
                  <c:v>183591.15239938884</c:v>
                </c:pt>
                <c:pt idx="5">
                  <c:v>185596.4640598502</c:v>
                </c:pt>
                <c:pt idx="6">
                  <c:v>187586.25415133717</c:v>
                </c:pt>
                <c:pt idx="7">
                  <c:v>189555.07399541838</c:v>
                </c:pt>
                <c:pt idx="8">
                  <c:v>191514.20890148729</c:v>
                </c:pt>
                <c:pt idx="9">
                  <c:v>193308.13592228448</c:v>
                </c:pt>
                <c:pt idx="10">
                  <c:v>195064.99821502529</c:v>
                </c:pt>
                <c:pt idx="11">
                  <c:v>196785.24207726409</c:v>
                </c:pt>
                <c:pt idx="12">
                  <c:v>198466.52978539234</c:v>
                </c:pt>
                <c:pt idx="13">
                  <c:v>200107.37612491238</c:v>
                </c:pt>
                <c:pt idx="14">
                  <c:v>201708.99297398145</c:v>
                </c:pt>
                <c:pt idx="15">
                  <c:v>203274.02315765232</c:v>
                </c:pt>
                <c:pt idx="16">
                  <c:v>204803.60336429812</c:v>
                </c:pt>
                <c:pt idx="17">
                  <c:v>206298.95992468004</c:v>
                </c:pt>
                <c:pt idx="18">
                  <c:v>207761.12974014238</c:v>
                </c:pt>
                <c:pt idx="19">
                  <c:v>209190.97426895736</c:v>
                </c:pt>
                <c:pt idx="20">
                  <c:v>210589.94639747622</c:v>
                </c:pt>
                <c:pt idx="21">
                  <c:v>211960.94834354872</c:v>
                </c:pt>
                <c:pt idx="22">
                  <c:v>213307.47016194681</c:v>
                </c:pt>
                <c:pt idx="23">
                  <c:v>214632.17901014563</c:v>
                </c:pt>
                <c:pt idx="24">
                  <c:v>215936.56838928143</c:v>
                </c:pt>
                <c:pt idx="25">
                  <c:v>217220.7812444969</c:v>
                </c:pt>
                <c:pt idx="26">
                  <c:v>218484.38819244856</c:v>
                </c:pt>
                <c:pt idx="27">
                  <c:v>219726.2904480854</c:v>
                </c:pt>
                <c:pt idx="28">
                  <c:v>220945.69482377623</c:v>
                </c:pt>
                <c:pt idx="29">
                  <c:v>222142.77780784466</c:v>
                </c:pt>
                <c:pt idx="30">
                  <c:v>223318.10768100698</c:v>
                </c:pt>
                <c:pt idx="31">
                  <c:v>224471.61979884279</c:v>
                </c:pt>
                <c:pt idx="32">
                  <c:v>225603.22691203273</c:v>
                </c:pt>
                <c:pt idx="33">
                  <c:v>226712.81567195873</c:v>
                </c:pt>
                <c:pt idx="34">
                  <c:v>227800.4265254192</c:v>
                </c:pt>
                <c:pt idx="35">
                  <c:v>228865.99989244016</c:v>
                </c:pt>
                <c:pt idx="36">
                  <c:v>229909.19720589733</c:v>
                </c:pt>
                <c:pt idx="37">
                  <c:v>230929.5911992857</c:v>
                </c:pt>
                <c:pt idx="38">
                  <c:v>231926.87494542389</c:v>
                </c:pt>
                <c:pt idx="39">
                  <c:v>232901.12220128378</c:v>
                </c:pt>
                <c:pt idx="40">
                  <c:v>233852.50274090804</c:v>
                </c:pt>
                <c:pt idx="41">
                  <c:v>234780.96121953518</c:v>
                </c:pt>
                <c:pt idx="42">
                  <c:v>235686.44381634076</c:v>
                </c:pt>
                <c:pt idx="43">
                  <c:v>236569.05372270415</c:v>
                </c:pt>
                <c:pt idx="44">
                  <c:v>237428.93460026602</c:v>
                </c:pt>
                <c:pt idx="45">
                  <c:v>238266.55791742995</c:v>
                </c:pt>
                <c:pt idx="46">
                  <c:v>239082.8056137393</c:v>
                </c:pt>
                <c:pt idx="47">
                  <c:v>239878.80560410858</c:v>
                </c:pt>
              </c:numCache>
            </c:numRef>
          </c:yVal>
          <c:smooth val="0"/>
          <c:extLst>
            <c:ext xmlns:c16="http://schemas.microsoft.com/office/drawing/2014/chart" uri="{C3380CC4-5D6E-409C-BE32-E72D297353CC}">
              <c16:uniqueId val="{00000001-78C3-4EEB-B5BB-6E7212F3D319}"/>
            </c:ext>
          </c:extLst>
        </c:ser>
        <c:ser>
          <c:idx val="3"/>
          <c:order val="2"/>
          <c:tx>
            <c:strRef>
              <c:f>TAM_Area!$I$29</c:f>
              <c:strCache>
                <c:ptCount val="1"/>
                <c:pt idx="0">
                  <c:v>Residential - Low</c:v>
                </c:pt>
              </c:strCache>
            </c:strRef>
          </c:tx>
          <c:spPr>
            <a:ln w="19050">
              <a:noFill/>
            </a:ln>
          </c:spPr>
          <c:xVal>
            <c:numRef>
              <c:f>TAM_Area!$B$30:$B$78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TAM_Area!$I$30:$I$78</c:f>
              <c:numCache>
                <c:formatCode>_-* #,##0_-;\-* #,##0_-;_-* "-"??_-;_-@_-</c:formatCode>
                <c:ptCount val="49"/>
                <c:pt idx="0">
                  <c:v>144779.45202229323</c:v>
                </c:pt>
                <c:pt idx="1">
                  <c:v>146045.61164067639</c:v>
                </c:pt>
                <c:pt idx="2">
                  <c:v>154938.93715593038</c:v>
                </c:pt>
                <c:pt idx="3">
                  <c:v>156724.5932165914</c:v>
                </c:pt>
                <c:pt idx="4">
                  <c:v>158461.94514382471</c:v>
                </c:pt>
                <c:pt idx="5">
                  <c:v>160150.4809313631</c:v>
                </c:pt>
                <c:pt idx="6">
                  <c:v>161788.40648346892</c:v>
                </c:pt>
                <c:pt idx="7">
                  <c:v>163373.13950368267</c:v>
                </c:pt>
                <c:pt idx="8">
                  <c:v>164915.90325783397</c:v>
                </c:pt>
                <c:pt idx="9">
                  <c:v>166283.45316043645</c:v>
                </c:pt>
                <c:pt idx="10">
                  <c:v>167585.95396612238</c:v>
                </c:pt>
                <c:pt idx="11">
                  <c:v>168823.33084471145</c:v>
                </c:pt>
                <c:pt idx="12">
                  <c:v>169992.85152441735</c:v>
                </c:pt>
                <c:pt idx="13">
                  <c:v>171092.94193892449</c:v>
                </c:pt>
                <c:pt idx="14">
                  <c:v>172125.14479523952</c:v>
                </c:pt>
                <c:pt idx="15">
                  <c:v>173092.51150346544</c:v>
                </c:pt>
                <c:pt idx="16">
                  <c:v>173996.46244019535</c:v>
                </c:pt>
                <c:pt idx="17">
                  <c:v>174838.54413480347</c:v>
                </c:pt>
                <c:pt idx="18">
                  <c:v>175620.24732190272</c:v>
                </c:pt>
                <c:pt idx="19">
                  <c:v>176343.06691473967</c:v>
                </c:pt>
                <c:pt idx="20">
                  <c:v>177009.04278889438</c:v>
                </c:pt>
                <c:pt idx="21">
                  <c:v>177621.37382036087</c:v>
                </c:pt>
                <c:pt idx="22">
                  <c:v>178183.73068015152</c:v>
                </c:pt>
                <c:pt idx="23">
                  <c:v>178699.11159362394</c:v>
                </c:pt>
                <c:pt idx="24">
                  <c:v>179169.60069676253</c:v>
                </c:pt>
                <c:pt idx="25">
                  <c:v>179596.17647920025</c:v>
                </c:pt>
                <c:pt idx="26">
                  <c:v>179979.28783550725</c:v>
                </c:pt>
                <c:pt idx="27">
                  <c:v>180318.81692626461</c:v>
                </c:pt>
                <c:pt idx="28">
                  <c:v>180614.92385006725</c:v>
                </c:pt>
                <c:pt idx="29">
                  <c:v>180868.57588308092</c:v>
                </c:pt>
                <c:pt idx="30">
                  <c:v>181081.12744223065</c:v>
                </c:pt>
                <c:pt idx="31">
                  <c:v>181253.48645540368</c:v>
                </c:pt>
                <c:pt idx="32">
                  <c:v>181386.58572990412</c:v>
                </c:pt>
                <c:pt idx="33">
                  <c:v>181481.30071152837</c:v>
                </c:pt>
                <c:pt idx="34">
                  <c:v>181538.5408879818</c:v>
                </c:pt>
                <c:pt idx="35">
                  <c:v>181559.09430040803</c:v>
                </c:pt>
                <c:pt idx="36">
                  <c:v>181543.55978543739</c:v>
                </c:pt>
                <c:pt idx="37">
                  <c:v>181492.45263256523</c:v>
                </c:pt>
                <c:pt idx="38">
                  <c:v>181406.37875854393</c:v>
                </c:pt>
                <c:pt idx="39">
                  <c:v>181286.14841313206</c:v>
                </c:pt>
                <c:pt idx="40">
                  <c:v>181132.73858098799</c:v>
                </c:pt>
                <c:pt idx="41">
                  <c:v>180947.14071882077</c:v>
                </c:pt>
                <c:pt idx="42">
                  <c:v>180730.42422727341</c:v>
                </c:pt>
                <c:pt idx="43">
                  <c:v>180483.66816870577</c:v>
                </c:pt>
                <c:pt idx="44">
                  <c:v>180207.77064074069</c:v>
                </c:pt>
                <c:pt idx="45">
                  <c:v>179903.73882036027</c:v>
                </c:pt>
                <c:pt idx="46">
                  <c:v>179572.92270447972</c:v>
                </c:pt>
                <c:pt idx="47">
                  <c:v>179216.81742157481</c:v>
                </c:pt>
                <c:pt idx="48">
                  <c:v>178836.80425369574</c:v>
                </c:pt>
              </c:numCache>
            </c:numRef>
          </c:yVal>
          <c:smooth val="0"/>
          <c:extLst>
            <c:ext xmlns:c16="http://schemas.microsoft.com/office/drawing/2014/chart" uri="{C3380CC4-5D6E-409C-BE32-E72D297353CC}">
              <c16:uniqueId val="{00000002-78C3-4EEB-B5BB-6E7212F3D319}"/>
            </c:ext>
          </c:extLst>
        </c:ser>
        <c:ser>
          <c:idx val="4"/>
          <c:order val="3"/>
          <c:tx>
            <c:strRef>
              <c:f>TAM_Area!$P$29</c:f>
              <c:strCache>
                <c:ptCount val="1"/>
                <c:pt idx="0">
                  <c:v>Commercial - High</c:v>
                </c:pt>
              </c:strCache>
            </c:strRef>
          </c:tx>
          <c:spPr>
            <a:ln w="19050">
              <a:noFill/>
            </a:ln>
          </c:spPr>
          <c:xVal>
            <c:numRef>
              <c:f>TAM_Area!$B$30:$B$78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TAM_Area!$P$30:$P$78</c:f>
              <c:numCache>
                <c:formatCode>_(* #,##0_);_(* \(#,##0\);_(* "-"??_);_(@_)</c:formatCode>
                <c:ptCount val="49"/>
                <c:pt idx="0">
                  <c:v>38860.657142857133</c:v>
                </c:pt>
                <c:pt idx="1">
                  <c:v>39626.462142857148</c:v>
                </c:pt>
                <c:pt idx="2">
                  <c:v>40761.489991265567</c:v>
                </c:pt>
                <c:pt idx="3">
                  <c:v>41535.883158753932</c:v>
                </c:pt>
                <c:pt idx="4">
                  <c:v>42305.852571336916</c:v>
                </c:pt>
                <c:pt idx="5">
                  <c:v>43071.083110058753</c:v>
                </c:pt>
                <c:pt idx="6">
                  <c:v>43830.766735031051</c:v>
                </c:pt>
                <c:pt idx="7">
                  <c:v>44583.689659747652</c:v>
                </c:pt>
                <c:pt idx="8">
                  <c:v>45332.545181748494</c:v>
                </c:pt>
                <c:pt idx="9">
                  <c:v>46040.38056291778</c:v>
                </c:pt>
                <c:pt idx="10">
                  <c:v>46737.254757821953</c:v>
                </c:pt>
                <c:pt idx="11">
                  <c:v>47423.091570037934</c:v>
                </c:pt>
                <c:pt idx="12">
                  <c:v>48097.085515678387</c:v>
                </c:pt>
                <c:pt idx="13">
                  <c:v>48758.654803431265</c:v>
                </c:pt>
                <c:pt idx="14">
                  <c:v>49407.964778762689</c:v>
                </c:pt>
                <c:pt idx="15">
                  <c:v>50045.575971086728</c:v>
                </c:pt>
                <c:pt idx="16">
                  <c:v>50671.632509764306</c:v>
                </c:pt>
                <c:pt idx="17">
                  <c:v>51286.304303477256</c:v>
                </c:pt>
                <c:pt idx="18">
                  <c:v>51889.728916599852</c:v>
                </c:pt>
                <c:pt idx="19">
                  <c:v>52482.015666175859</c:v>
                </c:pt>
                <c:pt idx="20">
                  <c:v>53063.443195717919</c:v>
                </c:pt>
                <c:pt idx="21">
                  <c:v>53634.674552506774</c:v>
                </c:pt>
                <c:pt idx="22">
                  <c:v>54196.544148017812</c:v>
                </c:pt>
                <c:pt idx="23">
                  <c:v>56515.213163182387</c:v>
                </c:pt>
                <c:pt idx="24">
                  <c:v>59365.448219148995</c:v>
                </c:pt>
                <c:pt idx="25">
                  <c:v>62311.864521528769</c:v>
                </c:pt>
                <c:pt idx="26">
                  <c:v>65354.982680098816</c:v>
                </c:pt>
                <c:pt idx="27">
                  <c:v>68495.07739435554</c:v>
                </c:pt>
                <c:pt idx="28">
                  <c:v>71732.45417135497</c:v>
                </c:pt>
                <c:pt idx="29">
                  <c:v>75067.670243881206</c:v>
                </c:pt>
                <c:pt idx="30">
                  <c:v>78501.43770249348</c:v>
                </c:pt>
                <c:pt idx="31">
                  <c:v>82034.308345760655</c:v>
                </c:pt>
                <c:pt idx="32">
                  <c:v>85666.843238076035</c:v>
                </c:pt>
                <c:pt idx="33">
                  <c:v>89399.56364669808</c:v>
                </c:pt>
                <c:pt idx="34">
                  <c:v>93232.963460936502</c:v>
                </c:pt>
                <c:pt idx="35">
                  <c:v>97167.468568610915</c:v>
                </c:pt>
                <c:pt idx="36">
                  <c:v>101203.43042091341</c:v>
                </c:pt>
                <c:pt idx="37">
                  <c:v>105341.14267285742</c:v>
                </c:pt>
                <c:pt idx="38">
                  <c:v>109580.89275486887</c:v>
                </c:pt>
                <c:pt idx="39">
                  <c:v>113922.97701574046</c:v>
                </c:pt>
                <c:pt idx="40">
                  <c:v>118367.75252945902</c:v>
                </c:pt>
                <c:pt idx="41">
                  <c:v>122915.62984079719</c:v>
                </c:pt>
                <c:pt idx="42">
                  <c:v>127567.06612161956</c:v>
                </c:pt>
                <c:pt idx="43">
                  <c:v>132322.47268076363</c:v>
                </c:pt>
                <c:pt idx="44">
                  <c:v>137182.11455927708</c:v>
                </c:pt>
                <c:pt idx="45">
                  <c:v>142146.18609499402</c:v>
                </c:pt>
                <c:pt idx="46">
                  <c:v>147214.94319483102</c:v>
                </c:pt>
                <c:pt idx="47">
                  <c:v>152388.62855772229</c:v>
                </c:pt>
                <c:pt idx="48">
                  <c:v>157667.43736998536</c:v>
                </c:pt>
              </c:numCache>
            </c:numRef>
          </c:yVal>
          <c:smooth val="0"/>
          <c:extLst>
            <c:ext xmlns:c16="http://schemas.microsoft.com/office/drawing/2014/chart" uri="{C3380CC4-5D6E-409C-BE32-E72D297353CC}">
              <c16:uniqueId val="{00000003-78C3-4EEB-B5BB-6E7212F3D319}"/>
            </c:ext>
          </c:extLst>
        </c:ser>
        <c:ser>
          <c:idx val="1"/>
          <c:order val="4"/>
          <c:tx>
            <c:strRef>
              <c:f>TAM_Area!$R$29</c:f>
              <c:strCache>
                <c:ptCount val="1"/>
                <c:pt idx="0">
                  <c:v>Commercial - Average</c:v>
                </c:pt>
              </c:strCache>
            </c:strRef>
          </c:tx>
          <c:spPr>
            <a:ln w="25400" cap="rnd">
              <a:noFill/>
              <a:round/>
            </a:ln>
            <a:effectLst/>
          </c:spPr>
          <c:marker>
            <c:symbol val="circle"/>
            <c:size val="5"/>
            <c:spPr>
              <a:solidFill>
                <a:schemeClr val="accent2"/>
              </a:solidFill>
              <a:ln w="9525">
                <a:solidFill>
                  <a:schemeClr val="accent2"/>
                </a:solidFill>
              </a:ln>
              <a:effectLst/>
            </c:spPr>
          </c:marker>
          <c:xVal>
            <c:numRef>
              <c:f>TAM_Area!$B$30:$B$78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TAM_Area!$R$30:$R$78</c:f>
              <c:numCache>
                <c:formatCode>_-* #,##0_-;\-* #,##0_-;_-* "-"??_-;_-@_-</c:formatCode>
                <c:ptCount val="49"/>
                <c:pt idx="0">
                  <c:v>27084.679465527355</c:v>
                </c:pt>
                <c:pt idx="1">
                  <c:v>27902.478821154487</c:v>
                </c:pt>
                <c:pt idx="2">
                  <c:v>28996.971702772709</c:v>
                </c:pt>
                <c:pt idx="3">
                  <c:v>29900.394746989303</c:v>
                </c:pt>
                <c:pt idx="4">
                  <c:v>30841.79255421539</c:v>
                </c:pt>
                <c:pt idx="5">
                  <c:v>31821.672726849669</c:v>
                </c:pt>
                <c:pt idx="6">
                  <c:v>32840.218384197804</c:v>
                </c:pt>
                <c:pt idx="7">
                  <c:v>33897.353449705915</c:v>
                </c:pt>
                <c:pt idx="8">
                  <c:v>34995.95002869163</c:v>
                </c:pt>
                <c:pt idx="9">
                  <c:v>36107.844360778814</c:v>
                </c:pt>
                <c:pt idx="10">
                  <c:v>37256.321927956291</c:v>
                </c:pt>
                <c:pt idx="11">
                  <c:v>38441.739237082489</c:v>
                </c:pt>
                <c:pt idx="12">
                  <c:v>39663.794083219982</c:v>
                </c:pt>
                <c:pt idx="13">
                  <c:v>40922.316232167308</c:v>
                </c:pt>
                <c:pt idx="14">
                  <c:v>42217.769117847747</c:v>
                </c:pt>
                <c:pt idx="15">
                  <c:v>43550.972292183971</c:v>
                </c:pt>
                <c:pt idx="16">
                  <c:v>44922.356511613514</c:v>
                </c:pt>
                <c:pt idx="17">
                  <c:v>46332.360931739095</c:v>
                </c:pt>
                <c:pt idx="18">
                  <c:v>47781.38873490032</c:v>
                </c:pt>
                <c:pt idx="19">
                  <c:v>49269.822015468366</c:v>
                </c:pt>
                <c:pt idx="20">
                  <c:v>50798.192141675972</c:v>
                </c:pt>
                <c:pt idx="21">
                  <c:v>52367.388205300151</c:v>
                </c:pt>
                <c:pt idx="22">
                  <c:v>53978.494319149424</c:v>
                </c:pt>
                <c:pt idx="23">
                  <c:v>55632.450215999852</c:v>
                </c:pt>
                <c:pt idx="24">
                  <c:v>57329.932482518998</c:v>
                </c:pt>
                <c:pt idx="25">
                  <c:v>59071.290170241213</c:v>
                </c:pt>
                <c:pt idx="26">
                  <c:v>60856.724777346521</c:v>
                </c:pt>
                <c:pt idx="27">
                  <c:v>62686.234600688695</c:v>
                </c:pt>
                <c:pt idx="28">
                  <c:v>64559.858805405354</c:v>
                </c:pt>
                <c:pt idx="29">
                  <c:v>66477.868619351706</c:v>
                </c:pt>
                <c:pt idx="30">
                  <c:v>68440.645791167219</c:v>
                </c:pt>
                <c:pt idx="31">
                  <c:v>70448.404288473452</c:v>
                </c:pt>
                <c:pt idx="32">
                  <c:v>72501.351098462706</c:v>
                </c:pt>
                <c:pt idx="33">
                  <c:v>74599.672053170667</c:v>
                </c:pt>
                <c:pt idx="34">
                  <c:v>76743.562398123511</c:v>
                </c:pt>
                <c:pt idx="35">
                  <c:v>78933.17849773643</c:v>
                </c:pt>
                <c:pt idx="36">
                  <c:v>81168.607147389761</c:v>
                </c:pt>
                <c:pt idx="37">
                  <c:v>83449.896939661892</c:v>
                </c:pt>
                <c:pt idx="38">
                  <c:v>85777.09951428957</c:v>
                </c:pt>
                <c:pt idx="39">
                  <c:v>88150.317246352715</c:v>
                </c:pt>
                <c:pt idx="40">
                  <c:v>90569.675359854067</c:v>
                </c:pt>
                <c:pt idx="41">
                  <c:v>93035.274422421877</c:v>
                </c:pt>
                <c:pt idx="42">
                  <c:v>95547.225862602034</c:v>
                </c:pt>
                <c:pt idx="43">
                  <c:v>98105.650361285108</c:v>
                </c:pt>
                <c:pt idx="44">
                  <c:v>100710.63528447496</c:v>
                </c:pt>
                <c:pt idx="45">
                  <c:v>103362.28251777908</c:v>
                </c:pt>
                <c:pt idx="46">
                  <c:v>106060.75482053189</c:v>
                </c:pt>
                <c:pt idx="47">
                  <c:v>108806.23892170562</c:v>
                </c:pt>
                <c:pt idx="48">
                  <c:v>111598.89367423837</c:v>
                </c:pt>
              </c:numCache>
            </c:numRef>
          </c:yVal>
          <c:smooth val="0"/>
          <c:extLst>
            <c:ext xmlns:c16="http://schemas.microsoft.com/office/drawing/2014/chart" uri="{C3380CC4-5D6E-409C-BE32-E72D297353CC}">
              <c16:uniqueId val="{00000004-78C3-4EEB-B5BB-6E7212F3D319}"/>
            </c:ext>
          </c:extLst>
        </c:ser>
        <c:ser>
          <c:idx val="5"/>
          <c:order val="5"/>
          <c:tx>
            <c:strRef>
              <c:f>TAM_Area!$Q$29</c:f>
              <c:strCache>
                <c:ptCount val="1"/>
                <c:pt idx="0">
                  <c:v>Commercial - Low</c:v>
                </c:pt>
              </c:strCache>
            </c:strRef>
          </c:tx>
          <c:spPr>
            <a:ln w="19050">
              <a:noFill/>
            </a:ln>
          </c:spPr>
          <c:xVal>
            <c:numRef>
              <c:f>TAM_Area!$B$30:$B$78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TAM_Area!$Q$30:$Q$78</c:f>
              <c:numCache>
                <c:formatCode>_(* #,##0_);_(* \(#,##0\);_(* "-"??_);_(@_)</c:formatCode>
                <c:ptCount val="49"/>
                <c:pt idx="0">
                  <c:v>15308.701788197573</c:v>
                </c:pt>
                <c:pt idx="1">
                  <c:v>16178.495499451828</c:v>
                </c:pt>
                <c:pt idx="2">
                  <c:v>17232.453414279851</c:v>
                </c:pt>
                <c:pt idx="3">
                  <c:v>18264.90633522467</c:v>
                </c:pt>
                <c:pt idx="4">
                  <c:v>19377.73253709386</c:v>
                </c:pt>
                <c:pt idx="5">
                  <c:v>20572.262343640585</c:v>
                </c:pt>
                <c:pt idx="6">
                  <c:v>21849.670033364557</c:v>
                </c:pt>
                <c:pt idx="7">
                  <c:v>23211.017239664179</c:v>
                </c:pt>
                <c:pt idx="8">
                  <c:v>24659.354875634766</c:v>
                </c:pt>
                <c:pt idx="9">
                  <c:v>26175.308158639844</c:v>
                </c:pt>
                <c:pt idx="10">
                  <c:v>27775.389098090629</c:v>
                </c:pt>
                <c:pt idx="11">
                  <c:v>29460.386904127045</c:v>
                </c:pt>
                <c:pt idx="12">
                  <c:v>31230.502650761577</c:v>
                </c:pt>
                <c:pt idx="13">
                  <c:v>33085.977660903351</c:v>
                </c:pt>
                <c:pt idx="14">
                  <c:v>35027.573456932805</c:v>
                </c:pt>
                <c:pt idx="15">
                  <c:v>37056.368613281214</c:v>
                </c:pt>
                <c:pt idx="16">
                  <c:v>39173.080513462723</c:v>
                </c:pt>
                <c:pt idx="17">
                  <c:v>41378.417560000933</c:v>
                </c:pt>
                <c:pt idx="18">
                  <c:v>43673.048553200788</c:v>
                </c:pt>
                <c:pt idx="19">
                  <c:v>46057.628364760873</c:v>
                </c:pt>
                <c:pt idx="20">
                  <c:v>48532.941087634026</c:v>
                </c:pt>
                <c:pt idx="21">
                  <c:v>51100.101858093527</c:v>
                </c:pt>
                <c:pt idx="22">
                  <c:v>53760.444490281036</c:v>
                </c:pt>
                <c:pt idx="23">
                  <c:v>54749.687268817317</c:v>
                </c:pt>
                <c:pt idx="24">
                  <c:v>55294.416745889001</c:v>
                </c:pt>
                <c:pt idx="25">
                  <c:v>55830.715818953657</c:v>
                </c:pt>
                <c:pt idx="26">
                  <c:v>56358.466874594225</c:v>
                </c:pt>
                <c:pt idx="27">
                  <c:v>56877.39180702185</c:v>
                </c:pt>
                <c:pt idx="28">
                  <c:v>57387.263439455746</c:v>
                </c:pt>
                <c:pt idx="29">
                  <c:v>57888.066994822206</c:v>
                </c:pt>
                <c:pt idx="30">
                  <c:v>58379.853879840957</c:v>
                </c:pt>
                <c:pt idx="31">
                  <c:v>58862.500231186248</c:v>
                </c:pt>
                <c:pt idx="32">
                  <c:v>59335.858958849385</c:v>
                </c:pt>
                <c:pt idx="33">
                  <c:v>59799.780459643254</c:v>
                </c:pt>
                <c:pt idx="34">
                  <c:v>60254.16133531052</c:v>
                </c:pt>
                <c:pt idx="35">
                  <c:v>60698.888426861944</c:v>
                </c:pt>
                <c:pt idx="36">
                  <c:v>61133.783873866108</c:v>
                </c:pt>
                <c:pt idx="37">
                  <c:v>61558.651206466369</c:v>
                </c:pt>
                <c:pt idx="38">
                  <c:v>61973.306273710281</c:v>
                </c:pt>
                <c:pt idx="39">
                  <c:v>62377.657476964974</c:v>
                </c:pt>
                <c:pt idx="40">
                  <c:v>62771.598190249126</c:v>
                </c:pt>
                <c:pt idx="41">
                  <c:v>63154.919004046569</c:v>
                </c:pt>
                <c:pt idx="42">
                  <c:v>63527.385603584509</c:v>
                </c:pt>
                <c:pt idx="43">
                  <c:v>63888.828041806592</c:v>
                </c:pt>
                <c:pt idx="44">
                  <c:v>64239.156009672835</c:v>
                </c:pt>
                <c:pt idx="45">
                  <c:v>64578.378940564158</c:v>
                </c:pt>
                <c:pt idx="46">
                  <c:v>64906.56644623274</c:v>
                </c:pt>
                <c:pt idx="47">
                  <c:v>65223.849285688957</c:v>
                </c:pt>
                <c:pt idx="48">
                  <c:v>65530.349978491373</c:v>
                </c:pt>
              </c:numCache>
            </c:numRef>
          </c:yVal>
          <c:smooth val="0"/>
          <c:extLst>
            <c:ext xmlns:c16="http://schemas.microsoft.com/office/drawing/2014/chart" uri="{C3380CC4-5D6E-409C-BE32-E72D297353CC}">
              <c16:uniqueId val="{00000005-78C3-4EEB-B5BB-6E7212F3D319}"/>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(million sq-meters)</a:t>
                </a:r>
              </a:p>
            </c:rich>
          </c:tx>
          <c:overlay val="0"/>
          <c:spPr>
            <a:noFill/>
            <a:ln>
              <a:noFill/>
            </a:ln>
            <a:effectLst/>
          </c:spPr>
        </c:title>
        <c:numFmt formatCode="_-* #,##0_-;\-* #,##0_-;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OECD90 TAM -</a:t>
            </a:r>
            <a:r>
              <a:rPr lang="en-US" baseline="0"/>
              <a:t> Area</a:t>
            </a:r>
            <a:endParaRPr lang="en-US"/>
          </a:p>
        </c:rich>
      </c:tx>
      <c:overlay val="0"/>
      <c:spPr>
        <a:noFill/>
        <a:ln>
          <a:noFill/>
        </a:ln>
        <a:effectLst/>
      </c:spPr>
    </c:title>
    <c:autoTitleDeleted val="0"/>
    <c:plotArea>
      <c:layout/>
      <c:scatterChart>
        <c:scatterStyle val="lineMarker"/>
        <c:varyColors val="0"/>
        <c:ser>
          <c:idx val="5"/>
          <c:order val="0"/>
          <c:tx>
            <c:strRef>
              <c:f>TAM_Area!$H$89</c:f>
              <c:strCache>
                <c:ptCount val="1"/>
                <c:pt idx="0">
                  <c:v>Residential - High</c:v>
                </c:pt>
              </c:strCache>
            </c:strRef>
          </c:tx>
          <c:spPr>
            <a:ln w="19050">
              <a:noFill/>
            </a:ln>
          </c:spPr>
          <c:xVal>
            <c:numRef>
              <c:f>TAM_Area!$B$90:$B$138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TAM_Area!$H$90:$H$138</c:f>
              <c:numCache>
                <c:formatCode>_-* #,##0_-;\-* #,##0_-;_-* "-"??_-;_-@_-</c:formatCode>
                <c:ptCount val="49"/>
                <c:pt idx="0">
                  <c:v>59910.799999999974</c:v>
                </c:pt>
                <c:pt idx="1">
                  <c:v>60478.200000000012</c:v>
                </c:pt>
                <c:pt idx="2">
                  <c:v>53196.52910626532</c:v>
                </c:pt>
                <c:pt idx="3">
                  <c:v>53628.695180494666</c:v>
                </c:pt>
                <c:pt idx="4">
                  <c:v>54058.948858538897</c:v>
                </c:pt>
                <c:pt idx="5">
                  <c:v>54486.188230207714</c:v>
                </c:pt>
                <c:pt idx="6">
                  <c:v>54907.239835038745</c:v>
                </c:pt>
                <c:pt idx="7">
                  <c:v>55317.848985264885</c:v>
                </c:pt>
                <c:pt idx="8">
                  <c:v>55715.173091961333</c:v>
                </c:pt>
                <c:pt idx="9">
                  <c:v>56024.648629839925</c:v>
                </c:pt>
                <c:pt idx="10">
                  <c:v>56316.292122911866</c:v>
                </c:pt>
                <c:pt idx="11">
                  <c:v>56591.954857373967</c:v>
                </c:pt>
                <c:pt idx="12">
                  <c:v>56853.307443127174</c:v>
                </c:pt>
                <c:pt idx="13">
                  <c:v>57101.823153363868</c:v>
                </c:pt>
                <c:pt idx="14">
                  <c:v>57338.638347536442</c:v>
                </c:pt>
                <c:pt idx="15">
                  <c:v>57564.771565345363</c:v>
                </c:pt>
                <c:pt idx="16">
                  <c:v>57781.315017760811</c:v>
                </c:pt>
                <c:pt idx="17">
                  <c:v>57989.310042424637</c:v>
                </c:pt>
                <c:pt idx="18">
                  <c:v>58189.613858340548</c:v>
                </c:pt>
                <c:pt idx="19">
                  <c:v>58382.950449006807</c:v>
                </c:pt>
                <c:pt idx="20">
                  <c:v>58570.08334193359</c:v>
                </c:pt>
                <c:pt idx="21">
                  <c:v>58752.054637300462</c:v>
                </c:pt>
                <c:pt idx="22">
                  <c:v>58929.979236476713</c:v>
                </c:pt>
                <c:pt idx="23">
                  <c:v>59104.658146709044</c:v>
                </c:pt>
                <c:pt idx="24">
                  <c:v>59276.683961463292</c:v>
                </c:pt>
                <c:pt idx="25">
                  <c:v>59446.046254386369</c:v>
                </c:pt>
                <c:pt idx="26">
                  <c:v>59612.135092423829</c:v>
                </c:pt>
                <c:pt idx="27">
                  <c:v>59773.92439937716</c:v>
                </c:pt>
                <c:pt idx="28">
                  <c:v>59930.594041560973</c:v>
                </c:pt>
                <c:pt idx="29">
                  <c:v>60081.99758464803</c:v>
                </c:pt>
                <c:pt idx="30">
                  <c:v>60228.169323563663</c:v>
                </c:pt>
                <c:pt idx="31">
                  <c:v>60368.556142465211</c:v>
                </c:pt>
                <c:pt idx="32">
                  <c:v>60502.541280816404</c:v>
                </c:pt>
                <c:pt idx="33">
                  <c:v>60629.628558161028</c:v>
                </c:pt>
                <c:pt idx="34">
                  <c:v>60749.475751793434</c:v>
                </c:pt>
                <c:pt idx="35">
                  <c:v>60862.019681955222</c:v>
                </c:pt>
                <c:pt idx="36">
                  <c:v>60967.378578964861</c:v>
                </c:pt>
                <c:pt idx="37">
                  <c:v>61065.832246517813</c:v>
                </c:pt>
                <c:pt idx="38">
                  <c:v>61157.546542253476</c:v>
                </c:pt>
                <c:pt idx="39">
                  <c:v>61242.590676624939</c:v>
                </c:pt>
                <c:pt idx="40">
                  <c:v>61320.778944109923</c:v>
                </c:pt>
                <c:pt idx="41">
                  <c:v>61391.692816491995</c:v>
                </c:pt>
                <c:pt idx="42">
                  <c:v>61454.79825244721</c:v>
                </c:pt>
                <c:pt idx="43">
                  <c:v>61509.751258623903</c:v>
                </c:pt>
                <c:pt idx="44">
                  <c:v>61556.53782910038</c:v>
                </c:pt>
                <c:pt idx="45">
                  <c:v>61595.46379222993</c:v>
                </c:pt>
                <c:pt idx="46">
                  <c:v>61626.987658606871</c:v>
                </c:pt>
                <c:pt idx="47">
                  <c:v>61651.746870095507</c:v>
                </c:pt>
                <c:pt idx="48">
                  <c:v>61670.345397606594</c:v>
                </c:pt>
              </c:numCache>
            </c:numRef>
          </c:yVal>
          <c:smooth val="0"/>
          <c:extLst>
            <c:ext xmlns:c16="http://schemas.microsoft.com/office/drawing/2014/chart" uri="{C3380CC4-5D6E-409C-BE32-E72D297353CC}">
              <c16:uniqueId val="{00000000-D30A-4D6D-B4DB-8E36FBE450F6}"/>
            </c:ext>
          </c:extLst>
        </c:ser>
        <c:ser>
          <c:idx val="6"/>
          <c:order val="1"/>
          <c:tx>
            <c:strRef>
              <c:f>TAM_Area!$I$89</c:f>
              <c:strCache>
                <c:ptCount val="1"/>
                <c:pt idx="0">
                  <c:v>Residential - Low</c:v>
                </c:pt>
              </c:strCache>
            </c:strRef>
          </c:tx>
          <c:spPr>
            <a:ln w="19050">
              <a:noFill/>
            </a:ln>
          </c:spPr>
          <c:xVal>
            <c:numRef>
              <c:f>TAM_Area!$B$90:$B$138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TAM_Area!$I$90:$I$138</c:f>
              <c:numCache>
                <c:formatCode>_-* #,##0_-;\-* #,##0_-;_-* "-"??_-;_-@_-</c:formatCode>
                <c:ptCount val="49"/>
                <c:pt idx="0">
                  <c:v>42437.241504027697</c:v>
                </c:pt>
                <c:pt idx="1">
                  <c:v>42644.289088936741</c:v>
                </c:pt>
                <c:pt idx="2">
                  <c:v>38176.082932944795</c:v>
                </c:pt>
                <c:pt idx="3">
                  <c:v>38308.924169871323</c:v>
                </c:pt>
                <c:pt idx="4">
                  <c:v>38436.616757487318</c:v>
                </c:pt>
                <c:pt idx="5">
                  <c:v>38558.127580301385</c:v>
                </c:pt>
                <c:pt idx="6">
                  <c:v>38671.143858296702</c:v>
                </c:pt>
                <c:pt idx="7">
                  <c:v>38772.44075037662</c:v>
                </c:pt>
                <c:pt idx="8">
                  <c:v>38859.90107230928</c:v>
                </c:pt>
                <c:pt idx="9">
                  <c:v>38881.992681956399</c:v>
                </c:pt>
                <c:pt idx="10">
                  <c:v>38888.07988568976</c:v>
                </c:pt>
                <c:pt idx="11">
                  <c:v>38879.401723443931</c:v>
                </c:pt>
                <c:pt idx="12">
                  <c:v>38856.974724426189</c:v>
                </c:pt>
                <c:pt idx="13">
                  <c:v>38821.742578511599</c:v>
                </c:pt>
                <c:pt idx="14">
                  <c:v>38774.586458591759</c:v>
                </c:pt>
                <c:pt idx="15">
                  <c:v>38716.386187555065</c:v>
                </c:pt>
                <c:pt idx="16">
                  <c:v>38647.995589219652</c:v>
                </c:pt>
                <c:pt idx="17">
                  <c:v>38570.246137759503</c:v>
                </c:pt>
                <c:pt idx="18">
                  <c:v>38483.858105225234</c:v>
                </c:pt>
                <c:pt idx="19">
                  <c:v>38389.428111899804</c:v>
                </c:pt>
                <c:pt idx="20">
                  <c:v>38287.632926069702</c:v>
                </c:pt>
                <c:pt idx="21">
                  <c:v>38179.432093789073</c:v>
                </c:pt>
                <c:pt idx="22">
                  <c:v>38065.869096547838</c:v>
                </c:pt>
                <c:pt idx="23">
                  <c:v>37947.73141511064</c:v>
                </c:pt>
                <c:pt idx="24">
                  <c:v>37825.572942545972</c:v>
                </c:pt>
                <c:pt idx="25">
                  <c:v>37699.506194571091</c:v>
                </c:pt>
                <c:pt idx="26">
                  <c:v>37569.29377888851</c:v>
                </c:pt>
                <c:pt idx="27">
                  <c:v>37434.436838522066</c:v>
                </c:pt>
                <c:pt idx="28">
                  <c:v>37294.586097475119</c:v>
                </c:pt>
                <c:pt idx="29">
                  <c:v>37149.751284481368</c:v>
                </c:pt>
                <c:pt idx="30">
                  <c:v>37000.128833219947</c:v>
                </c:pt>
                <c:pt idx="31">
                  <c:v>36845.701488489271</c:v>
                </c:pt>
                <c:pt idx="32">
                  <c:v>36686.47244731128</c:v>
                </c:pt>
                <c:pt idx="33">
                  <c:v>36522.420628121312</c:v>
                </c:pt>
                <c:pt idx="34">
                  <c:v>36353.567207481537</c:v>
                </c:pt>
                <c:pt idx="35">
                  <c:v>36179.875650565504</c:v>
                </c:pt>
                <c:pt idx="36">
                  <c:v>36001.192518025149</c:v>
                </c:pt>
                <c:pt idx="37">
                  <c:v>35817.323439975917</c:v>
                </c:pt>
                <c:pt idx="38">
                  <c:v>35628.139707707043</c:v>
                </c:pt>
                <c:pt idx="39">
                  <c:v>35433.702687948258</c:v>
                </c:pt>
                <c:pt idx="40">
                  <c:v>35234.114436756128</c:v>
                </c:pt>
                <c:pt idx="41">
                  <c:v>35029.334113557648</c:v>
                </c:pt>
                <c:pt idx="42">
                  <c:v>34819.328428190325</c:v>
                </c:pt>
                <c:pt idx="43">
                  <c:v>34604.150756463525</c:v>
                </c:pt>
                <c:pt idx="44">
                  <c:v>34383.933343230448</c:v>
                </c:pt>
                <c:pt idx="45">
                  <c:v>34158.97069073873</c:v>
                </c:pt>
                <c:pt idx="46">
                  <c:v>33929.732966965152</c:v>
                </c:pt>
                <c:pt idx="47">
                  <c:v>33696.799164132099</c:v>
                </c:pt>
                <c:pt idx="48">
                  <c:v>33460.695011977237</c:v>
                </c:pt>
              </c:numCache>
            </c:numRef>
          </c:yVal>
          <c:smooth val="0"/>
          <c:extLst>
            <c:ext xmlns:c16="http://schemas.microsoft.com/office/drawing/2014/chart" uri="{C3380CC4-5D6E-409C-BE32-E72D297353CC}">
              <c16:uniqueId val="{00000001-D30A-4D6D-B4DB-8E36FBE450F6}"/>
            </c:ext>
          </c:extLst>
        </c:ser>
        <c:ser>
          <c:idx val="7"/>
          <c:order val="2"/>
          <c:tx>
            <c:strRef>
              <c:f>TAM_Area!$J$89</c:f>
              <c:strCache>
                <c:ptCount val="1"/>
                <c:pt idx="0">
                  <c:v>Residential - Average</c:v>
                </c:pt>
              </c:strCache>
            </c:strRef>
          </c:tx>
          <c:spPr>
            <a:ln w="19050">
              <a:noFill/>
            </a:ln>
          </c:spPr>
          <c:xVal>
            <c:numRef>
              <c:f>TAM_Area!$B$90:$B$138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TAM_Area!$J$90:$J$138</c:f>
              <c:numCache>
                <c:formatCode>_-* #,##0_-;\-* #,##0_-;_-* "-"??_-;_-@_-</c:formatCode>
                <c:ptCount val="49"/>
                <c:pt idx="0">
                  <c:v>51174.020752013836</c:v>
                </c:pt>
                <c:pt idx="1">
                  <c:v>51561.244544468376</c:v>
                </c:pt>
                <c:pt idx="2">
                  <c:v>45686.306019605057</c:v>
                </c:pt>
                <c:pt idx="3">
                  <c:v>45968.809675182994</c:v>
                </c:pt>
                <c:pt idx="4">
                  <c:v>46247.782808013108</c:v>
                </c:pt>
                <c:pt idx="5">
                  <c:v>46522.157905254549</c:v>
                </c:pt>
                <c:pt idx="6">
                  <c:v>46789.191846667723</c:v>
                </c:pt>
                <c:pt idx="7">
                  <c:v>47045.144867820753</c:v>
                </c:pt>
                <c:pt idx="8">
                  <c:v>47287.537082135306</c:v>
                </c:pt>
                <c:pt idx="9">
                  <c:v>47453.320655898162</c:v>
                </c:pt>
                <c:pt idx="10">
                  <c:v>47602.186004300813</c:v>
                </c:pt>
                <c:pt idx="11">
                  <c:v>47735.678290408949</c:v>
                </c:pt>
                <c:pt idx="12">
                  <c:v>47855.141083776682</c:v>
                </c:pt>
                <c:pt idx="13">
                  <c:v>47961.782865937734</c:v>
                </c:pt>
                <c:pt idx="14">
                  <c:v>48056.6124030641</c:v>
                </c:pt>
                <c:pt idx="15">
                  <c:v>48140.578876450214</c:v>
                </c:pt>
                <c:pt idx="16">
                  <c:v>48214.655303490232</c:v>
                </c:pt>
                <c:pt idx="17">
                  <c:v>48279.77809009207</c:v>
                </c:pt>
                <c:pt idx="18">
                  <c:v>48336.735981782891</c:v>
                </c:pt>
                <c:pt idx="19">
                  <c:v>48386.189280453305</c:v>
                </c:pt>
                <c:pt idx="20">
                  <c:v>48428.858134001646</c:v>
                </c:pt>
                <c:pt idx="21">
                  <c:v>48465.743365544768</c:v>
                </c:pt>
                <c:pt idx="22">
                  <c:v>48497.924166512275</c:v>
                </c:pt>
                <c:pt idx="23">
                  <c:v>48526.194780909842</c:v>
                </c:pt>
                <c:pt idx="24">
                  <c:v>48551.128452004632</c:v>
                </c:pt>
                <c:pt idx="25">
                  <c:v>48572.77622447873</c:v>
                </c:pt>
                <c:pt idx="26">
                  <c:v>48590.714435656169</c:v>
                </c:pt>
                <c:pt idx="27">
                  <c:v>48604.180618949613</c:v>
                </c:pt>
                <c:pt idx="28">
                  <c:v>48612.590069518046</c:v>
                </c:pt>
                <c:pt idx="29">
                  <c:v>48615.874434564699</c:v>
                </c:pt>
                <c:pt idx="30">
                  <c:v>48614.149078391805</c:v>
                </c:pt>
                <c:pt idx="31">
                  <c:v>48607.128815477241</c:v>
                </c:pt>
                <c:pt idx="32">
                  <c:v>48594.506864063842</c:v>
                </c:pt>
                <c:pt idx="33">
                  <c:v>48576.02459314117</c:v>
                </c:pt>
                <c:pt idx="34">
                  <c:v>48551.521479637486</c:v>
                </c:pt>
                <c:pt idx="35">
                  <c:v>48520.947666260363</c:v>
                </c:pt>
                <c:pt idx="36">
                  <c:v>48484.285548495005</c:v>
                </c:pt>
                <c:pt idx="37">
                  <c:v>48441.577843246865</c:v>
                </c:pt>
                <c:pt idx="38">
                  <c:v>48392.84312498026</c:v>
                </c:pt>
                <c:pt idx="39">
                  <c:v>48338.146682286599</c:v>
                </c:pt>
                <c:pt idx="40">
                  <c:v>48277.446690433026</c:v>
                </c:pt>
                <c:pt idx="41">
                  <c:v>48210.513465024822</c:v>
                </c:pt>
                <c:pt idx="42">
                  <c:v>48137.063340318768</c:v>
                </c:pt>
                <c:pt idx="43">
                  <c:v>48056.951007543714</c:v>
                </c:pt>
                <c:pt idx="44">
                  <c:v>47970.235586165414</c:v>
                </c:pt>
                <c:pt idx="45">
                  <c:v>47877.21724148433</c:v>
                </c:pt>
                <c:pt idx="46">
                  <c:v>47778.360312786011</c:v>
                </c:pt>
                <c:pt idx="47">
                  <c:v>47674.273017113803</c:v>
                </c:pt>
                <c:pt idx="48">
                  <c:v>47565.520204791916</c:v>
                </c:pt>
              </c:numCache>
            </c:numRef>
          </c:yVal>
          <c:smooth val="0"/>
          <c:extLst>
            <c:ext xmlns:c16="http://schemas.microsoft.com/office/drawing/2014/chart" uri="{C3380CC4-5D6E-409C-BE32-E72D297353CC}">
              <c16:uniqueId val="{00000002-D30A-4D6D-B4DB-8E36FBE450F6}"/>
            </c:ext>
          </c:extLst>
        </c:ser>
        <c:ser>
          <c:idx val="13"/>
          <c:order val="3"/>
          <c:tx>
            <c:strRef>
              <c:f>TAM_Area!$P$89</c:f>
              <c:strCache>
                <c:ptCount val="1"/>
                <c:pt idx="0">
                  <c:v>Commercial - High</c:v>
                </c:pt>
              </c:strCache>
            </c:strRef>
          </c:tx>
          <c:spPr>
            <a:ln w="19050">
              <a:noFill/>
            </a:ln>
          </c:spPr>
          <c:xVal>
            <c:numRef>
              <c:f>TAM_Area!$B$90:$B$138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TAM_Area!$P$90:$P$138</c:f>
              <c:numCache>
                <c:formatCode>_(* #,##0_);_(* \(#,##0\);_(* "-"??_);_(@_)</c:formatCode>
                <c:ptCount val="49"/>
                <c:pt idx="0">
                  <c:v>21420.874285714286</c:v>
                </c:pt>
                <c:pt idx="1">
                  <c:v>21692.354285714289</c:v>
                </c:pt>
                <c:pt idx="2">
                  <c:v>20249.580215776063</c:v>
                </c:pt>
                <c:pt idx="3">
                  <c:v>20490.995773971175</c:v>
                </c:pt>
                <c:pt idx="4">
                  <c:v>20732.439497459756</c:v>
                </c:pt>
                <c:pt idx="5">
                  <c:v>20973.300376929925</c:v>
                </c:pt>
                <c:pt idx="6">
                  <c:v>21212.135740590147</c:v>
                </c:pt>
                <c:pt idx="7">
                  <c:v>21447.082327706194</c:v>
                </c:pt>
                <c:pt idx="8">
                  <c:v>21676.799726869474</c:v>
                </c:pt>
                <c:pt idx="9">
                  <c:v>21871.91224806754</c:v>
                </c:pt>
                <c:pt idx="10">
                  <c:v>22059.286973339298</c:v>
                </c:pt>
                <c:pt idx="11">
                  <c:v>22239.398823837058</c:v>
                </c:pt>
                <c:pt idx="12">
                  <c:v>22412.670714584092</c:v>
                </c:pt>
                <c:pt idx="13">
                  <c:v>22579.45716432761</c:v>
                </c:pt>
                <c:pt idx="14">
                  <c:v>22739.979003455606</c:v>
                </c:pt>
                <c:pt idx="15">
                  <c:v>22894.418158473709</c:v>
                </c:pt>
                <c:pt idx="16">
                  <c:v>23043.004358029426</c:v>
                </c:pt>
                <c:pt idx="17">
                  <c:v>23185.957321966816</c:v>
                </c:pt>
                <c:pt idx="18">
                  <c:v>23323.427521677855</c:v>
                </c:pt>
                <c:pt idx="19">
                  <c:v>23455.515576087913</c:v>
                </c:pt>
                <c:pt idx="20">
                  <c:v>23582.337364973631</c:v>
                </c:pt>
                <c:pt idx="21">
                  <c:v>23704.121832561461</c:v>
                </c:pt>
                <c:pt idx="22">
                  <c:v>23821.13000705386</c:v>
                </c:pt>
                <c:pt idx="23">
                  <c:v>23933.504689765461</c:v>
                </c:pt>
                <c:pt idx="24">
                  <c:v>24041.315967502502</c:v>
                </c:pt>
                <c:pt idx="25">
                  <c:v>24144.395893473658</c:v>
                </c:pt>
                <c:pt idx="26">
                  <c:v>24242.331639082378</c:v>
                </c:pt>
                <c:pt idx="27">
                  <c:v>24334.542418128913</c:v>
                </c:pt>
                <c:pt idx="28">
                  <c:v>24420.532682413475</c:v>
                </c:pt>
                <c:pt idx="29">
                  <c:v>24500.091567657866</c:v>
                </c:pt>
                <c:pt idx="30">
                  <c:v>24573.079557245837</c:v>
                </c:pt>
                <c:pt idx="31">
                  <c:v>24639.107485353554</c:v>
                </c:pt>
                <c:pt idx="32">
                  <c:v>24697.759394752757</c:v>
                </c:pt>
                <c:pt idx="33">
                  <c:v>24748.682218700502</c:v>
                </c:pt>
                <c:pt idx="34">
                  <c:v>24791.595772600078</c:v>
                </c:pt>
                <c:pt idx="35">
                  <c:v>24826.358908631617</c:v>
                </c:pt>
                <c:pt idx="36">
                  <c:v>24852.929082840725</c:v>
                </c:pt>
                <c:pt idx="37">
                  <c:v>24871.346108567835</c:v>
                </c:pt>
                <c:pt idx="38">
                  <c:v>24881.596059890173</c:v>
                </c:pt>
                <c:pt idx="39">
                  <c:v>24883.608796156048</c:v>
                </c:pt>
                <c:pt idx="40">
                  <c:v>24877.199061075575</c:v>
                </c:pt>
                <c:pt idx="41">
                  <c:v>24862.093756094091</c:v>
                </c:pt>
                <c:pt idx="42">
                  <c:v>24837.973819614526</c:v>
                </c:pt>
                <c:pt idx="43">
                  <c:v>24804.606953343311</c:v>
                </c:pt>
                <c:pt idx="44">
                  <c:v>24761.910500598467</c:v>
                </c:pt>
                <c:pt idx="45">
                  <c:v>24709.937962687476</c:v>
                </c:pt>
                <c:pt idx="46">
                  <c:v>24648.800733973054</c:v>
                </c:pt>
                <c:pt idx="47">
                  <c:v>24578.683953759952</c:v>
                </c:pt>
                <c:pt idx="48">
                  <c:v>24499.763727919919</c:v>
                </c:pt>
              </c:numCache>
            </c:numRef>
          </c:yVal>
          <c:smooth val="0"/>
          <c:extLst>
            <c:ext xmlns:c16="http://schemas.microsoft.com/office/drawing/2014/chart" uri="{C3380CC4-5D6E-409C-BE32-E72D297353CC}">
              <c16:uniqueId val="{00000003-D30A-4D6D-B4DB-8E36FBE450F6}"/>
            </c:ext>
          </c:extLst>
        </c:ser>
        <c:ser>
          <c:idx val="14"/>
          <c:order val="4"/>
          <c:tx>
            <c:strRef>
              <c:f>TAM_Area!$Q$89</c:f>
              <c:strCache>
                <c:ptCount val="1"/>
                <c:pt idx="0">
                  <c:v>Commercial - Low</c:v>
                </c:pt>
              </c:strCache>
            </c:strRef>
          </c:tx>
          <c:spPr>
            <a:ln w="19050">
              <a:noFill/>
            </a:ln>
          </c:spPr>
          <c:xVal>
            <c:numRef>
              <c:f>TAM_Area!$B$90:$B$138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TAM_Area!$Q$90:$Q$138</c:f>
              <c:numCache>
                <c:formatCode>_(* #,##0_);_(* \(#,##0\);_(* "-"??_);_(@_)</c:formatCode>
                <c:ptCount val="49"/>
                <c:pt idx="0">
                  <c:v>1364.0891727923063</c:v>
                </c:pt>
                <c:pt idx="1">
                  <c:v>1382.0626447661853</c:v>
                </c:pt>
                <c:pt idx="2">
                  <c:v>1297.7873831022025</c:v>
                </c:pt>
                <c:pt idx="3">
                  <c:v>1314.2700038062649</c:v>
                </c:pt>
                <c:pt idx="4">
                  <c:v>1330.9226289491489</c:v>
                </c:pt>
                <c:pt idx="5">
                  <c:v>1347.7115230242634</c:v>
                </c:pt>
                <c:pt idx="6">
                  <c:v>1364.5416290119356</c:v>
                </c:pt>
                <c:pt idx="7">
                  <c:v>1381.2836555753711</c:v>
                </c:pt>
                <c:pt idx="8">
                  <c:v>1397.8431184638794</c:v>
                </c:pt>
                <c:pt idx="9">
                  <c:v>1412.3273610869146</c:v>
                </c:pt>
                <c:pt idx="10">
                  <c:v>1426.4686435163021</c:v>
                </c:pt>
                <c:pt idx="11">
                  <c:v>1440.284257959398</c:v>
                </c:pt>
                <c:pt idx="12">
                  <c:v>1453.7837273699388</c:v>
                </c:pt>
                <c:pt idx="13">
                  <c:v>1466.9773150940855</c:v>
                </c:pt>
                <c:pt idx="14">
                  <c:v>1479.8752169447907</c:v>
                </c:pt>
                <c:pt idx="15">
                  <c:v>1492.493883533456</c:v>
                </c:pt>
                <c:pt idx="16">
                  <c:v>1504.8555299245672</c:v>
                </c:pt>
                <c:pt idx="17">
                  <c:v>1516.9862800379542</c:v>
                </c:pt>
                <c:pt idx="18">
                  <c:v>1528.9065123837463</c:v>
                </c:pt>
                <c:pt idx="19">
                  <c:v>1540.6262134469071</c:v>
                </c:pt>
                <c:pt idx="20">
                  <c:v>1552.1562140474798</c:v>
                </c:pt>
                <c:pt idx="21">
                  <c:v>1563.5225510698365</c:v>
                </c:pt>
                <c:pt idx="22">
                  <c:v>1574.7555640035971</c:v>
                </c:pt>
                <c:pt idx="23">
                  <c:v>1585.8760022798051</c:v>
                </c:pt>
                <c:pt idx="24">
                  <c:v>1596.896318822648</c:v>
                </c:pt>
                <c:pt idx="25">
                  <c:v>1607.8099089556308</c:v>
                </c:pt>
                <c:pt idx="26">
                  <c:v>1618.593144959068</c:v>
                </c:pt>
                <c:pt idx="27">
                  <c:v>1629.2094184994803</c:v>
                </c:pt>
                <c:pt idx="28">
                  <c:v>1639.6280434081218</c:v>
                </c:pt>
                <c:pt idx="29">
                  <c:v>1649.8366161745362</c:v>
                </c:pt>
                <c:pt idx="30">
                  <c:v>1659.8301295345227</c:v>
                </c:pt>
                <c:pt idx="31">
                  <c:v>1669.5898940267198</c:v>
                </c:pt>
                <c:pt idx="32">
                  <c:v>1679.096602273281</c:v>
                </c:pt>
                <c:pt idx="33">
                  <c:v>1688.3317250192777</c:v>
                </c:pt>
                <c:pt idx="34">
                  <c:v>1697.2798731347229</c:v>
                </c:pt>
                <c:pt idx="35">
                  <c:v>1705.9276088076804</c:v>
                </c:pt>
                <c:pt idx="36">
                  <c:v>1714.2604339876816</c:v>
                </c:pt>
                <c:pt idx="37">
                  <c:v>1722.2646421492809</c:v>
                </c:pt>
                <c:pt idx="38">
                  <c:v>1729.9268270327739</c:v>
                </c:pt>
                <c:pt idx="39">
                  <c:v>1737.2377121255686</c:v>
                </c:pt>
                <c:pt idx="40">
                  <c:v>1744.1858964594267</c:v>
                </c:pt>
                <c:pt idx="41">
                  <c:v>1750.7528279307953</c:v>
                </c:pt>
                <c:pt idx="42">
                  <c:v>1756.9184907124672</c:v>
                </c:pt>
                <c:pt idx="43">
                  <c:v>1762.6678813932576</c:v>
                </c:pt>
                <c:pt idx="44">
                  <c:v>1767.9926187690489</c:v>
                </c:pt>
                <c:pt idx="45">
                  <c:v>1772.8938288604077</c:v>
                </c:pt>
                <c:pt idx="46">
                  <c:v>1777.3806697725195</c:v>
                </c:pt>
                <c:pt idx="47">
                  <c:v>1781.4687415545013</c:v>
                </c:pt>
                <c:pt idx="48">
                  <c:v>1785.1720838148904</c:v>
                </c:pt>
              </c:numCache>
            </c:numRef>
          </c:yVal>
          <c:smooth val="0"/>
          <c:extLst>
            <c:ext xmlns:c16="http://schemas.microsoft.com/office/drawing/2014/chart" uri="{C3380CC4-5D6E-409C-BE32-E72D297353CC}">
              <c16:uniqueId val="{00000004-D30A-4D6D-B4DB-8E36FBE450F6}"/>
            </c:ext>
          </c:extLst>
        </c:ser>
        <c:ser>
          <c:idx val="15"/>
          <c:order val="5"/>
          <c:tx>
            <c:strRef>
              <c:f>TAM_Area!$R$89</c:f>
              <c:strCache>
                <c:ptCount val="1"/>
                <c:pt idx="0">
                  <c:v>Commercial - Average</c:v>
                </c:pt>
              </c:strCache>
            </c:strRef>
          </c:tx>
          <c:spPr>
            <a:ln w="19050">
              <a:noFill/>
            </a:ln>
          </c:spPr>
          <c:xVal>
            <c:numRef>
              <c:f>TAM_Area!$B$90:$B$138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TAM_Area!$R$90:$R$138</c:f>
              <c:numCache>
                <c:formatCode>_-* #,##0_-;\-* #,##0_-;_-* "-"??_-;_-@_-</c:formatCode>
                <c:ptCount val="49"/>
                <c:pt idx="0">
                  <c:v>11392.481729253297</c:v>
                </c:pt>
                <c:pt idx="1">
                  <c:v>11537.208465240237</c:v>
                </c:pt>
                <c:pt idx="2">
                  <c:v>10773.683799439132</c:v>
                </c:pt>
                <c:pt idx="3">
                  <c:v>10902.63288888872</c:v>
                </c:pt>
                <c:pt idx="4">
                  <c:v>11031.681063204453</c:v>
                </c:pt>
                <c:pt idx="5">
                  <c:v>11160.505949977094</c:v>
                </c:pt>
                <c:pt idx="6">
                  <c:v>11288.338684801041</c:v>
                </c:pt>
                <c:pt idx="7">
                  <c:v>11414.182991640782</c:v>
                </c:pt>
                <c:pt idx="8">
                  <c:v>11537.321422666677</c:v>
                </c:pt>
                <c:pt idx="9">
                  <c:v>11642.119804577227</c:v>
                </c:pt>
                <c:pt idx="10">
                  <c:v>11742.8778084278</c:v>
                </c:pt>
                <c:pt idx="11">
                  <c:v>11839.841540898227</c:v>
                </c:pt>
                <c:pt idx="12">
                  <c:v>11933.227220977016</c:v>
                </c:pt>
                <c:pt idx="13">
                  <c:v>12023.217239710848</c:v>
                </c:pt>
                <c:pt idx="14">
                  <c:v>12109.927110200199</c:v>
                </c:pt>
                <c:pt idx="15">
                  <c:v>12193.456021003583</c:v>
                </c:pt>
                <c:pt idx="16">
                  <c:v>12273.929943976997</c:v>
                </c:pt>
                <c:pt idx="17">
                  <c:v>12351.471801002386</c:v>
                </c:pt>
                <c:pt idx="18">
                  <c:v>12426.167017030801</c:v>
                </c:pt>
                <c:pt idx="19">
                  <c:v>12498.07089476741</c:v>
                </c:pt>
                <c:pt idx="20">
                  <c:v>12567.246789510555</c:v>
                </c:pt>
                <c:pt idx="21">
                  <c:v>12633.822191815649</c:v>
                </c:pt>
                <c:pt idx="22">
                  <c:v>12697.942785528729</c:v>
                </c:pt>
                <c:pt idx="23">
                  <c:v>12759.690346022633</c:v>
                </c:pt>
                <c:pt idx="24">
                  <c:v>12819.106143162575</c:v>
                </c:pt>
                <c:pt idx="25">
                  <c:v>12876.102901214645</c:v>
                </c:pt>
                <c:pt idx="26">
                  <c:v>12930.462392020723</c:v>
                </c:pt>
                <c:pt idx="27">
                  <c:v>12981.875918314197</c:v>
                </c:pt>
                <c:pt idx="28">
                  <c:v>13030.080362910798</c:v>
                </c:pt>
                <c:pt idx="29">
                  <c:v>13074.964091916201</c:v>
                </c:pt>
                <c:pt idx="30">
                  <c:v>13116.45484339018</c:v>
                </c:pt>
                <c:pt idx="31">
                  <c:v>13154.348689690138</c:v>
                </c:pt>
                <c:pt idx="32">
                  <c:v>13188.427998513018</c:v>
                </c:pt>
                <c:pt idx="33">
                  <c:v>13218.50697185989</c:v>
                </c:pt>
                <c:pt idx="34">
                  <c:v>13244.4378228674</c:v>
                </c:pt>
                <c:pt idx="35">
                  <c:v>13266.143258719649</c:v>
                </c:pt>
                <c:pt idx="36">
                  <c:v>13283.594758414203</c:v>
                </c:pt>
                <c:pt idx="37">
                  <c:v>13296.805375358559</c:v>
                </c:pt>
                <c:pt idx="38">
                  <c:v>13305.761443461473</c:v>
                </c:pt>
                <c:pt idx="39">
                  <c:v>13310.423254140807</c:v>
                </c:pt>
                <c:pt idx="40">
                  <c:v>13310.6924787675</c:v>
                </c:pt>
                <c:pt idx="41">
                  <c:v>13306.423292012443</c:v>
                </c:pt>
                <c:pt idx="42">
                  <c:v>13297.446155163496</c:v>
                </c:pt>
                <c:pt idx="43">
                  <c:v>13283.637417368283</c:v>
                </c:pt>
                <c:pt idx="44">
                  <c:v>13264.951559683759</c:v>
                </c:pt>
                <c:pt idx="45">
                  <c:v>13241.415895773942</c:v>
                </c:pt>
                <c:pt idx="46">
                  <c:v>13213.090701872787</c:v>
                </c:pt>
                <c:pt idx="47">
                  <c:v>13180.076347657227</c:v>
                </c:pt>
                <c:pt idx="48">
                  <c:v>13142.467905867405</c:v>
                </c:pt>
              </c:numCache>
            </c:numRef>
          </c:yVal>
          <c:smooth val="0"/>
          <c:extLst>
            <c:ext xmlns:c16="http://schemas.microsoft.com/office/drawing/2014/chart" uri="{C3380CC4-5D6E-409C-BE32-E72D297353CC}">
              <c16:uniqueId val="{00000005-D30A-4D6D-B4DB-8E36FBE450F6}"/>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(million sq-meters)</a:t>
                </a:r>
              </a:p>
            </c:rich>
          </c:tx>
          <c:overlay val="0"/>
          <c:spPr>
            <a:noFill/>
            <a:ln>
              <a:noFill/>
            </a:ln>
            <a:effectLst/>
          </c:spPr>
        </c:title>
        <c:numFmt formatCode="_-* #,##0_-;\-* #,##0_-;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Eastern Europe TAM -</a:t>
            </a:r>
            <a:r>
              <a:rPr lang="en-US" baseline="0"/>
              <a:t> Area</a:t>
            </a:r>
            <a:endParaRPr lang="en-US"/>
          </a:p>
        </c:rich>
      </c:tx>
      <c:overlay val="0"/>
      <c:spPr>
        <a:noFill/>
        <a:ln>
          <a:noFill/>
        </a:ln>
        <a:effectLst/>
      </c:spPr>
    </c:title>
    <c:autoTitleDeleted val="0"/>
    <c:plotArea>
      <c:layout/>
      <c:scatterChart>
        <c:scatterStyle val="lineMarker"/>
        <c:varyColors val="0"/>
        <c:ser>
          <c:idx val="15"/>
          <c:order val="0"/>
          <c:tx>
            <c:strRef>
              <c:f>TAM_Area!$H$153</c:f>
              <c:strCache>
                <c:ptCount val="1"/>
                <c:pt idx="0">
                  <c:v>Residential - High</c:v>
                </c:pt>
              </c:strCache>
            </c:strRef>
          </c:tx>
          <c:spPr>
            <a:ln w="19050">
              <a:noFill/>
            </a:ln>
          </c:spPr>
          <c:xVal>
            <c:numRef>
              <c:f>TAM_Area!$B$154:$B$202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TAM_Area!$H$154:$H$202</c:f>
              <c:numCache>
                <c:formatCode>_-* #,##0_-;\-* #,##0_-;_-* "-"??_-;_-@_-</c:formatCode>
                <c:ptCount val="49"/>
                <c:pt idx="0">
                  <c:v>10094.585829587268</c:v>
                </c:pt>
                <c:pt idx="1">
                  <c:v>10084.88995708989</c:v>
                </c:pt>
                <c:pt idx="2">
                  <c:v>10292.271266325872</c:v>
                </c:pt>
                <c:pt idx="3">
                  <c:v>10291.23677216111</c:v>
                </c:pt>
                <c:pt idx="4">
                  <c:v>10291.309658069395</c:v>
                </c:pt>
                <c:pt idx="5">
                  <c:v>10292.909869704094</c:v>
                </c:pt>
                <c:pt idx="6">
                  <c:v>10296.377246327365</c:v>
                </c:pt>
                <c:pt idx="7">
                  <c:v>10302.471897319438</c:v>
                </c:pt>
                <c:pt idx="8">
                  <c:v>10328.768093447961</c:v>
                </c:pt>
                <c:pt idx="9">
                  <c:v>10336.312400968782</c:v>
                </c:pt>
                <c:pt idx="10">
                  <c:v>10352.040491677155</c:v>
                </c:pt>
                <c:pt idx="11">
                  <c:v>10379.282170813336</c:v>
                </c:pt>
                <c:pt idx="12">
                  <c:v>10419.560977861791</c:v>
                </c:pt>
                <c:pt idx="13">
                  <c:v>10472.027720090504</c:v>
                </c:pt>
                <c:pt idx="14">
                  <c:v>10534.230352218217</c:v>
                </c:pt>
                <c:pt idx="15">
                  <c:v>10603.453467539142</c:v>
                </c:pt>
                <c:pt idx="16">
                  <c:v>10677.462510732463</c:v>
                </c:pt>
                <c:pt idx="17">
                  <c:v>10754.586957511692</c:v>
                </c:pt>
                <c:pt idx="18">
                  <c:v>10833.646636636939</c:v>
                </c:pt>
                <c:pt idx="19">
                  <c:v>10913.873534952896</c:v>
                </c:pt>
                <c:pt idx="20">
                  <c:v>10994.860008524414</c:v>
                </c:pt>
                <c:pt idx="21">
                  <c:v>11076.505699951758</c:v>
                </c:pt>
                <c:pt idx="22">
                  <c:v>11158.894117050077</c:v>
                </c:pt>
                <c:pt idx="23">
                  <c:v>11242.09190910375</c:v>
                </c:pt>
                <c:pt idx="24">
                  <c:v>11326.095748354692</c:v>
                </c:pt>
                <c:pt idx="25">
                  <c:v>11410.776174461511</c:v>
                </c:pt>
                <c:pt idx="26">
                  <c:v>11495.946236215026</c:v>
                </c:pt>
                <c:pt idx="27">
                  <c:v>11581.344112119574</c:v>
                </c:pt>
                <c:pt idx="28">
                  <c:v>11666.758871104283</c:v>
                </c:pt>
                <c:pt idx="29">
                  <c:v>11752.119776590293</c:v>
                </c:pt>
                <c:pt idx="30">
                  <c:v>11837.426257256735</c:v>
                </c:pt>
                <c:pt idx="31">
                  <c:v>11922.609822854009</c:v>
                </c:pt>
                <c:pt idx="32">
                  <c:v>12007.615001346798</c:v>
                </c:pt>
                <c:pt idx="33">
                  <c:v>12092.38249742697</c:v>
                </c:pt>
                <c:pt idx="34">
                  <c:v>12176.85818047005</c:v>
                </c:pt>
                <c:pt idx="35">
                  <c:v>12260.962544318196</c:v>
                </c:pt>
                <c:pt idx="36">
                  <c:v>12344.570052089541</c:v>
                </c:pt>
                <c:pt idx="37">
                  <c:v>12427.528008282665</c:v>
                </c:pt>
                <c:pt idx="38">
                  <c:v>12509.70160055473</c:v>
                </c:pt>
                <c:pt idx="39">
                  <c:v>12591.006953782082</c:v>
                </c:pt>
                <c:pt idx="40">
                  <c:v>12671.376532157248</c:v>
                </c:pt>
                <c:pt idx="41">
                  <c:v>12750.721484355607</c:v>
                </c:pt>
                <c:pt idx="42">
                  <c:v>12828.946315768091</c:v>
                </c:pt>
                <c:pt idx="43">
                  <c:v>12905.964517888424</c:v>
                </c:pt>
                <c:pt idx="44">
                  <c:v>12981.711540698609</c:v>
                </c:pt>
                <c:pt idx="45">
                  <c:v>13056.12041119586</c:v>
                </c:pt>
                <c:pt idx="46">
                  <c:v>13129.123890981449</c:v>
                </c:pt>
                <c:pt idx="47">
                  <c:v>13200.647587307065</c:v>
                </c:pt>
                <c:pt idx="48">
                  <c:v>13270.641270803637</c:v>
                </c:pt>
              </c:numCache>
            </c:numRef>
          </c:yVal>
          <c:smooth val="0"/>
          <c:extLst>
            <c:ext xmlns:c16="http://schemas.microsoft.com/office/drawing/2014/chart" uri="{C3380CC4-5D6E-409C-BE32-E72D297353CC}">
              <c16:uniqueId val="{00000000-9F82-41A9-A2FC-822BB144D2B2}"/>
            </c:ext>
          </c:extLst>
        </c:ser>
        <c:ser>
          <c:idx val="0"/>
          <c:order val="1"/>
          <c:tx>
            <c:strRef>
              <c:f>TAM_Area!$I$153</c:f>
              <c:strCache>
                <c:ptCount val="1"/>
                <c:pt idx="0">
                  <c:v>Residential - Low</c:v>
                </c:pt>
              </c:strCache>
            </c:strRef>
          </c:tx>
          <c:spPr>
            <a:ln w="19050">
              <a:noFill/>
            </a:ln>
          </c:spPr>
          <c:xVal>
            <c:numRef>
              <c:f>TAM_Area!$B$154:$B$202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TAM_Area!$I$154:$I$202</c:f>
              <c:numCache>
                <c:formatCode>_-* #,##0_-;\-* #,##0_-;_-* "-"??_-;_-@_-</c:formatCode>
                <c:ptCount val="49"/>
                <c:pt idx="0">
                  <c:v>8727.3000000000029</c:v>
                </c:pt>
                <c:pt idx="1">
                  <c:v>8855.9500000000007</c:v>
                </c:pt>
                <c:pt idx="2">
                  <c:v>8973.2905854949313</c:v>
                </c:pt>
                <c:pt idx="3">
                  <c:v>9083.1183951346593</c:v>
                </c:pt>
                <c:pt idx="4">
                  <c:v>9190.9064187639797</c:v>
                </c:pt>
                <c:pt idx="5">
                  <c:v>9296.144859971173</c:v>
                </c:pt>
                <c:pt idx="6">
                  <c:v>9397.5492900675254</c:v>
                </c:pt>
                <c:pt idx="7">
                  <c:v>9493.3853823094014</c:v>
                </c:pt>
                <c:pt idx="8">
                  <c:v>9596.1316652433525</c:v>
                </c:pt>
                <c:pt idx="9">
                  <c:v>9664.2530171602739</c:v>
                </c:pt>
                <c:pt idx="10">
                  <c:v>9716.3404610262151</c:v>
                </c:pt>
                <c:pt idx="11">
                  <c:v>9750.1372201725808</c:v>
                </c:pt>
                <c:pt idx="12">
                  <c:v>9765.0769909891314</c:v>
                </c:pt>
                <c:pt idx="13">
                  <c:v>9762.8065490157242</c:v>
                </c:pt>
                <c:pt idx="14">
                  <c:v>9746.3103284495428</c:v>
                </c:pt>
                <c:pt idx="15">
                  <c:v>9718.7081201610654</c:v>
                </c:pt>
                <c:pt idx="16">
                  <c:v>9682.6348528276194</c:v>
                </c:pt>
                <c:pt idx="17">
                  <c:v>9640.0887078605992</c:v>
                </c:pt>
                <c:pt idx="18">
                  <c:v>9592.5272357171489</c:v>
                </c:pt>
                <c:pt idx="19">
                  <c:v>9541.0537212845466</c:v>
                </c:pt>
                <c:pt idx="20">
                  <c:v>9486.530974028552</c:v>
                </c:pt>
                <c:pt idx="21">
                  <c:v>9429.7104743214259</c:v>
                </c:pt>
                <c:pt idx="22">
                  <c:v>9371.2545232877565</c:v>
                </c:pt>
                <c:pt idx="23">
                  <c:v>9311.6729248611628</c:v>
                </c:pt>
                <c:pt idx="24">
                  <c:v>9251.3545485955328</c:v>
                </c:pt>
                <c:pt idx="25">
                  <c:v>9190.496759289721</c:v>
                </c:pt>
                <c:pt idx="26">
                  <c:v>9129.1388390270549</c:v>
                </c:pt>
                <c:pt idx="27">
                  <c:v>9067.2051093437603</c:v>
                </c:pt>
                <c:pt idx="28">
                  <c:v>9004.650178188198</c:v>
                </c:pt>
                <c:pt idx="29">
                  <c:v>8941.5636728848604</c:v>
                </c:pt>
                <c:pt idx="30">
                  <c:v>8878.0780590055438</c:v>
                </c:pt>
                <c:pt idx="31">
                  <c:v>8814.2182005896739</c:v>
                </c:pt>
                <c:pt idx="32">
                  <c:v>8749.9966942693336</c:v>
                </c:pt>
                <c:pt idx="33">
                  <c:v>8685.4288856400053</c:v>
                </c:pt>
                <c:pt idx="34">
                  <c:v>8620.5448550474157</c:v>
                </c:pt>
                <c:pt idx="35">
                  <c:v>8555.3913542427017</c:v>
                </c:pt>
                <c:pt idx="36">
                  <c:v>8490.0119885496351</c:v>
                </c:pt>
                <c:pt idx="37">
                  <c:v>8424.4541777096674</c:v>
                </c:pt>
                <c:pt idx="38">
                  <c:v>8358.7658240086312</c:v>
                </c:pt>
                <c:pt idx="39">
                  <c:v>8292.9907974678608</c:v>
                </c:pt>
                <c:pt idx="40">
                  <c:v>8227.173554123272</c:v>
                </c:pt>
                <c:pt idx="41">
                  <c:v>8161.3718589314567</c:v>
                </c:pt>
                <c:pt idx="42">
                  <c:v>8095.6439063874923</c:v>
                </c:pt>
                <c:pt idx="43">
                  <c:v>8030.0506916044314</c:v>
                </c:pt>
                <c:pt idx="44">
                  <c:v>7964.6478531219836</c:v>
                </c:pt>
                <c:pt idx="45">
                  <c:v>7899.4949001657897</c:v>
                </c:pt>
                <c:pt idx="46">
                  <c:v>7834.6751489366106</c:v>
                </c:pt>
                <c:pt idx="47">
                  <c:v>7770.2764260120439</c:v>
                </c:pt>
                <c:pt idx="48">
                  <c:v>7706.387635983624</c:v>
                </c:pt>
              </c:numCache>
            </c:numRef>
          </c:yVal>
          <c:smooth val="0"/>
          <c:extLst>
            <c:ext xmlns:c16="http://schemas.microsoft.com/office/drawing/2014/chart" uri="{C3380CC4-5D6E-409C-BE32-E72D297353CC}">
              <c16:uniqueId val="{00000001-9F82-41A9-A2FC-822BB144D2B2}"/>
            </c:ext>
          </c:extLst>
        </c:ser>
        <c:ser>
          <c:idx val="1"/>
          <c:order val="2"/>
          <c:tx>
            <c:strRef>
              <c:f>TAM_Area!$J$153</c:f>
              <c:strCache>
                <c:ptCount val="1"/>
                <c:pt idx="0">
                  <c:v>Residential - Average</c:v>
                </c:pt>
              </c:strCache>
            </c:strRef>
          </c:tx>
          <c:spPr>
            <a:ln w="19050">
              <a:noFill/>
            </a:ln>
          </c:spPr>
          <c:xVal>
            <c:numRef>
              <c:f>TAM_Area!$B$154:$B$202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TAM_Area!$J$154:$J$202</c:f>
              <c:numCache>
                <c:formatCode>_-* #,##0_-;\-* #,##0_-;_-* "-"??_-;_-@_-</c:formatCode>
                <c:ptCount val="49"/>
                <c:pt idx="0">
                  <c:v>9410.9429147936353</c:v>
                </c:pt>
                <c:pt idx="1">
                  <c:v>9470.4199785449455</c:v>
                </c:pt>
                <c:pt idx="2">
                  <c:v>9632.7809259104015</c:v>
                </c:pt>
                <c:pt idx="3">
                  <c:v>9687.1775836478846</c:v>
                </c:pt>
                <c:pt idx="4">
                  <c:v>9741.1080384166871</c:v>
                </c:pt>
                <c:pt idx="5">
                  <c:v>9794.5273648376333</c:v>
                </c:pt>
                <c:pt idx="6">
                  <c:v>9846.9632681974454</c:v>
                </c:pt>
                <c:pt idx="7">
                  <c:v>9897.9286398144195</c:v>
                </c:pt>
                <c:pt idx="8">
                  <c:v>9962.4498793456569</c:v>
                </c:pt>
                <c:pt idx="9">
                  <c:v>10000.282709064528</c:v>
                </c:pt>
                <c:pt idx="10">
                  <c:v>10034.190476351685</c:v>
                </c:pt>
                <c:pt idx="11">
                  <c:v>10064.709695492958</c:v>
                </c:pt>
                <c:pt idx="12">
                  <c:v>10092.318984425461</c:v>
                </c:pt>
                <c:pt idx="13">
                  <c:v>10117.417134553114</c:v>
                </c:pt>
                <c:pt idx="14">
                  <c:v>10140.27034033388</c:v>
                </c:pt>
                <c:pt idx="15">
                  <c:v>10161.080793850104</c:v>
                </c:pt>
                <c:pt idx="16">
                  <c:v>10180.048681780041</c:v>
                </c:pt>
                <c:pt idx="17">
                  <c:v>10197.337832686146</c:v>
                </c:pt>
                <c:pt idx="18">
                  <c:v>10213.086936177044</c:v>
                </c:pt>
                <c:pt idx="19">
                  <c:v>10227.463628118721</c:v>
                </c:pt>
                <c:pt idx="20">
                  <c:v>10240.695491276483</c:v>
                </c:pt>
                <c:pt idx="21">
                  <c:v>10253.108087136592</c:v>
                </c:pt>
                <c:pt idx="22">
                  <c:v>10265.074320168917</c:v>
                </c:pt>
                <c:pt idx="23">
                  <c:v>10276.882416982457</c:v>
                </c:pt>
                <c:pt idx="24">
                  <c:v>10288.725148475112</c:v>
                </c:pt>
                <c:pt idx="25">
                  <c:v>10300.636466875616</c:v>
                </c:pt>
                <c:pt idx="26">
                  <c:v>10312.542537621041</c:v>
                </c:pt>
                <c:pt idx="27">
                  <c:v>10324.274610731667</c:v>
                </c:pt>
                <c:pt idx="28">
                  <c:v>10335.70452464624</c:v>
                </c:pt>
                <c:pt idx="29">
                  <c:v>10346.841724737576</c:v>
                </c:pt>
                <c:pt idx="30">
                  <c:v>10357.752158131139</c:v>
                </c:pt>
                <c:pt idx="31">
                  <c:v>10368.414011721841</c:v>
                </c:pt>
                <c:pt idx="32">
                  <c:v>10378.805847808066</c:v>
                </c:pt>
                <c:pt idx="33">
                  <c:v>10388.905691533488</c:v>
                </c:pt>
                <c:pt idx="34">
                  <c:v>10398.701517758733</c:v>
                </c:pt>
                <c:pt idx="35">
                  <c:v>10408.176949280449</c:v>
                </c:pt>
                <c:pt idx="36">
                  <c:v>10417.291020319588</c:v>
                </c:pt>
                <c:pt idx="37">
                  <c:v>10425.991092996166</c:v>
                </c:pt>
                <c:pt idx="38">
                  <c:v>10434.233712281681</c:v>
                </c:pt>
                <c:pt idx="39">
                  <c:v>10441.998875624971</c:v>
                </c:pt>
                <c:pt idx="40">
                  <c:v>10449.27504314026</c:v>
                </c:pt>
                <c:pt idx="41">
                  <c:v>10456.046671643531</c:v>
                </c:pt>
                <c:pt idx="42">
                  <c:v>10462.295111077792</c:v>
                </c:pt>
                <c:pt idx="43">
                  <c:v>10468.007604746428</c:v>
                </c:pt>
                <c:pt idx="44">
                  <c:v>10473.179696910296</c:v>
                </c:pt>
                <c:pt idx="45">
                  <c:v>10477.807655680825</c:v>
                </c:pt>
                <c:pt idx="46">
                  <c:v>10481.89951995903</c:v>
                </c:pt>
                <c:pt idx="47">
                  <c:v>10485.462006659554</c:v>
                </c:pt>
                <c:pt idx="48">
                  <c:v>10488.514453393631</c:v>
                </c:pt>
              </c:numCache>
            </c:numRef>
          </c:yVal>
          <c:smooth val="0"/>
          <c:extLst>
            <c:ext xmlns:c16="http://schemas.microsoft.com/office/drawing/2014/chart" uri="{C3380CC4-5D6E-409C-BE32-E72D297353CC}">
              <c16:uniqueId val="{00000002-9F82-41A9-A2FC-822BB144D2B2}"/>
            </c:ext>
          </c:extLst>
        </c:ser>
        <c:ser>
          <c:idx val="10"/>
          <c:order val="3"/>
          <c:tx>
            <c:strRef>
              <c:f>TAM_Area!$P$153</c:f>
              <c:strCache>
                <c:ptCount val="1"/>
                <c:pt idx="0">
                  <c:v>Commercial - High</c:v>
                </c:pt>
              </c:strCache>
            </c:strRef>
          </c:tx>
          <c:spPr>
            <a:ln w="19050">
              <a:noFill/>
            </a:ln>
          </c:spPr>
          <c:xVal>
            <c:numRef>
              <c:f>TAM_Area!$B$154:$B$202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TAM_Area!$P$154:$P$202</c:f>
              <c:numCache>
                <c:formatCode>_(* #,##0_);_(* \(#,##0\);_(* "-"??_);_(@_)</c:formatCode>
                <c:ptCount val="49"/>
                <c:pt idx="0">
                  <c:v>1046.2000000000003</c:v>
                </c:pt>
                <c:pt idx="1">
                  <c:v>1070.0811489072016</c:v>
                </c:pt>
                <c:pt idx="2">
                  <c:v>1084.7052143977526</c:v>
                </c:pt>
                <c:pt idx="3">
                  <c:v>1130.9547397073347</c:v>
                </c:pt>
                <c:pt idx="4">
                  <c:v>1180.65544187662</c:v>
                </c:pt>
                <c:pt idx="5">
                  <c:v>1233.7830783442837</c:v>
                </c:pt>
                <c:pt idx="6">
                  <c:v>1290.2615210773347</c:v>
                </c:pt>
                <c:pt idx="7">
                  <c:v>1349.9778178903489</c:v>
                </c:pt>
                <c:pt idx="8">
                  <c:v>1415.0154248117833</c:v>
                </c:pt>
                <c:pt idx="9">
                  <c:v>1479.66597216833</c:v>
                </c:pt>
                <c:pt idx="10">
                  <c:v>1546.9753646413014</c:v>
                </c:pt>
                <c:pt idx="11">
                  <c:v>1616.9440586627704</c:v>
                </c:pt>
                <c:pt idx="12">
                  <c:v>1689.5694578110504</c:v>
                </c:pt>
                <c:pt idx="13">
                  <c:v>1764.8430805686075</c:v>
                </c:pt>
                <c:pt idx="14">
                  <c:v>1842.7405254560488</c:v>
                </c:pt>
                <c:pt idx="15">
                  <c:v>1923.2283779948534</c:v>
                </c:pt>
                <c:pt idx="16">
                  <c:v>2006.2718015503754</c:v>
                </c:pt>
                <c:pt idx="17">
                  <c:v>2091.8288614204821</c:v>
                </c:pt>
                <c:pt idx="18">
                  <c:v>2179.8520203655835</c:v>
                </c:pt>
                <c:pt idx="19">
                  <c:v>2270.3077784300917</c:v>
                </c:pt>
                <c:pt idx="20">
                  <c:v>2363.1701584494681</c:v>
                </c:pt>
                <c:pt idx="21">
                  <c:v>2458.420657786593</c:v>
                </c:pt>
                <c:pt idx="22">
                  <c:v>2556.0477846895724</c:v>
                </c:pt>
                <c:pt idx="23">
                  <c:v>2656.0323886397009</c:v>
                </c:pt>
                <c:pt idx="24">
                  <c:v>2758.3571420201788</c:v>
                </c:pt>
                <c:pt idx="25">
                  <c:v>2862.9742427171104</c:v>
                </c:pt>
                <c:pt idx="26">
                  <c:v>2969.7917765839379</c:v>
                </c:pt>
                <c:pt idx="27">
                  <c:v>3078.6836945919058</c:v>
                </c:pt>
                <c:pt idx="28">
                  <c:v>3189.531483847803</c:v>
                </c:pt>
                <c:pt idx="29">
                  <c:v>3302.255052878299</c:v>
                </c:pt>
                <c:pt idx="30">
                  <c:v>3416.8020262217674</c:v>
                </c:pt>
                <c:pt idx="31">
                  <c:v>3533.1051702604454</c:v>
                </c:pt>
                <c:pt idx="32">
                  <c:v>3651.1062876754049</c:v>
                </c:pt>
                <c:pt idx="33">
                  <c:v>3770.7453351474778</c:v>
                </c:pt>
                <c:pt idx="34">
                  <c:v>3891.9482178279668</c:v>
                </c:pt>
                <c:pt idx="35">
                  <c:v>4014.6418466380451</c:v>
                </c:pt>
                <c:pt idx="36">
                  <c:v>4138.7693031099143</c:v>
                </c:pt>
                <c:pt idx="37">
                  <c:v>4264.2796870796046</c:v>
                </c:pt>
                <c:pt idx="38">
                  <c:v>4391.1194150994697</c:v>
                </c:pt>
                <c:pt idx="39">
                  <c:v>4519.222576811916</c:v>
                </c:pt>
                <c:pt idx="40">
                  <c:v>4648.5179561574905</c:v>
                </c:pt>
                <c:pt idx="41">
                  <c:v>4778.9453530673854</c:v>
                </c:pt>
                <c:pt idx="42">
                  <c:v>4910.443075923532</c:v>
                </c:pt>
                <c:pt idx="43">
                  <c:v>5042.9463902580974</c:v>
                </c:pt>
                <c:pt idx="44">
                  <c:v>5176.3831949770274</c:v>
                </c:pt>
                <c:pt idx="45">
                  <c:v>5310.6744340087535</c:v>
                </c:pt>
                <c:pt idx="46">
                  <c:v>5445.7460513989317</c:v>
                </c:pt>
                <c:pt idx="47">
                  <c:v>5581.5187152378476</c:v>
                </c:pt>
                <c:pt idx="48">
                  <c:v>5717.9119108854247</c:v>
                </c:pt>
              </c:numCache>
            </c:numRef>
          </c:yVal>
          <c:smooth val="0"/>
          <c:extLst>
            <c:ext xmlns:c16="http://schemas.microsoft.com/office/drawing/2014/chart" uri="{C3380CC4-5D6E-409C-BE32-E72D297353CC}">
              <c16:uniqueId val="{00000003-9F82-41A9-A2FC-822BB144D2B2}"/>
            </c:ext>
          </c:extLst>
        </c:ser>
        <c:ser>
          <c:idx val="11"/>
          <c:order val="4"/>
          <c:tx>
            <c:strRef>
              <c:f>TAM_Area!$Q$153</c:f>
              <c:strCache>
                <c:ptCount val="1"/>
                <c:pt idx="0">
                  <c:v>Commercial - Low</c:v>
                </c:pt>
              </c:strCache>
            </c:strRef>
          </c:tx>
          <c:spPr>
            <a:ln w="19050">
              <a:noFill/>
            </a:ln>
          </c:spPr>
          <c:xVal>
            <c:numRef>
              <c:f>TAM_Area!$B$154:$B$202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TAM_Area!$Q$154:$Q$202</c:f>
              <c:numCache>
                <c:formatCode>_(* #,##0_);_(* \(#,##0\);_(* "-"??_);_(@_)</c:formatCode>
                <c:ptCount val="49"/>
                <c:pt idx="0">
                  <c:v>1030.2149661953231</c:v>
                </c:pt>
                <c:pt idx="1">
                  <c:v>1062.8850000000002</c:v>
                </c:pt>
                <c:pt idx="2">
                  <c:v>1051.1526073667128</c:v>
                </c:pt>
                <c:pt idx="3">
                  <c:v>1069.30333347755</c:v>
                </c:pt>
                <c:pt idx="4">
                  <c:v>1087.2803676072081</c:v>
                </c:pt>
                <c:pt idx="5">
                  <c:v>1105.1133717543375</c:v>
                </c:pt>
                <c:pt idx="6">
                  <c:v>1122.7719891821253</c:v>
                </c:pt>
                <c:pt idx="7">
                  <c:v>1140.2396802629282</c:v>
                </c:pt>
                <c:pt idx="8">
                  <c:v>1159.2919126823167</c:v>
                </c:pt>
                <c:pt idx="9">
                  <c:v>1175.2508655953279</c:v>
                </c:pt>
                <c:pt idx="10">
                  <c:v>1190.7124670204867</c:v>
                </c:pt>
                <c:pt idx="11">
                  <c:v>1205.7215679498765</c:v>
                </c:pt>
                <c:pt idx="12">
                  <c:v>1220.3132557867777</c:v>
                </c:pt>
                <c:pt idx="13">
                  <c:v>1234.5159931769867</c:v>
                </c:pt>
                <c:pt idx="14">
                  <c:v>1248.3519090120883</c:v>
                </c:pt>
                <c:pt idx="15">
                  <c:v>1261.8358198205474</c:v>
                </c:pt>
                <c:pt idx="16">
                  <c:v>1274.9729880155494</c:v>
                </c:pt>
                <c:pt idx="17">
                  <c:v>1287.7617300942868</c:v>
                </c:pt>
                <c:pt idx="18">
                  <c:v>1300.2003706070864</c:v>
                </c:pt>
                <c:pt idx="19">
                  <c:v>1312.2981289713985</c:v>
                </c:pt>
                <c:pt idx="20">
                  <c:v>1324.0759070529161</c:v>
                </c:pt>
                <c:pt idx="21">
                  <c:v>1335.5656580309128</c:v>
                </c:pt>
                <c:pt idx="22">
                  <c:v>1346.8076012285696</c:v>
                </c:pt>
                <c:pt idx="23">
                  <c:v>1357.8332227466849</c:v>
                </c:pt>
                <c:pt idx="24">
                  <c:v>1368.6620534309693</c:v>
                </c:pt>
                <c:pt idx="25">
                  <c:v>1379.2955168895796</c:v>
                </c:pt>
                <c:pt idx="26">
                  <c:v>1389.7245200070079</c:v>
                </c:pt>
                <c:pt idx="27">
                  <c:v>1399.9291714420051</c:v>
                </c:pt>
                <c:pt idx="28">
                  <c:v>1409.8936167075767</c:v>
                </c:pt>
                <c:pt idx="29">
                  <c:v>1419.6153077495387</c:v>
                </c:pt>
                <c:pt idx="30">
                  <c:v>1429.1001551110371</c:v>
                </c:pt>
                <c:pt idx="31">
                  <c:v>1438.3483103774633</c:v>
                </c:pt>
                <c:pt idx="32">
                  <c:v>1447.3616898398511</c:v>
                </c:pt>
                <c:pt idx="33">
                  <c:v>1456.1395861044439</c:v>
                </c:pt>
                <c:pt idx="34">
                  <c:v>1464.678552788848</c:v>
                </c:pt>
                <c:pt idx="35">
                  <c:v>1472.9703250029847</c:v>
                </c:pt>
                <c:pt idx="36">
                  <c:v>1481.0016522570352</c:v>
                </c:pt>
                <c:pt idx="37">
                  <c:v>1488.7553742576449</c:v>
                </c:pt>
                <c:pt idx="38">
                  <c:v>1496.2160877417355</c:v>
                </c:pt>
                <c:pt idx="39">
                  <c:v>1503.3743273254331</c:v>
                </c:pt>
                <c:pt idx="40">
                  <c:v>1510.2223624034359</c:v>
                </c:pt>
                <c:pt idx="41">
                  <c:v>1516.7495595070757</c:v>
                </c:pt>
                <c:pt idx="42">
                  <c:v>1522.9442643303039</c:v>
                </c:pt>
                <c:pt idx="43">
                  <c:v>1528.7957347199458</c:v>
                </c:pt>
                <c:pt idx="44">
                  <c:v>1534.2961021888707</c:v>
                </c:pt>
                <c:pt idx="45">
                  <c:v>1539.4368326251879</c:v>
                </c:pt>
                <c:pt idx="46">
                  <c:v>1544.2086711988452</c:v>
                </c:pt>
                <c:pt idx="47">
                  <c:v>1548.6013103317778</c:v>
                </c:pt>
                <c:pt idx="48">
                  <c:v>1552.6077880480848</c:v>
                </c:pt>
              </c:numCache>
            </c:numRef>
          </c:yVal>
          <c:smooth val="0"/>
          <c:extLst>
            <c:ext xmlns:c16="http://schemas.microsoft.com/office/drawing/2014/chart" uri="{C3380CC4-5D6E-409C-BE32-E72D297353CC}">
              <c16:uniqueId val="{00000004-9F82-41A9-A2FC-822BB144D2B2}"/>
            </c:ext>
          </c:extLst>
        </c:ser>
        <c:ser>
          <c:idx val="12"/>
          <c:order val="5"/>
          <c:tx>
            <c:strRef>
              <c:f>TAM_Area!$R$153</c:f>
              <c:strCache>
                <c:ptCount val="1"/>
                <c:pt idx="0">
                  <c:v>Commercial - Average</c:v>
                </c:pt>
              </c:strCache>
            </c:strRef>
          </c:tx>
          <c:spPr>
            <a:ln w="19050">
              <a:noFill/>
            </a:ln>
          </c:spPr>
          <c:xVal>
            <c:numRef>
              <c:f>TAM_Area!$B$154:$B$202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TAM_Area!$R$154:$R$202</c:f>
              <c:numCache>
                <c:formatCode>_-* #,##0_-;\-* #,##0_-;_-* "-"??_-;_-@_-</c:formatCode>
                <c:ptCount val="49"/>
                <c:pt idx="0">
                  <c:v>1038.2074830976617</c:v>
                </c:pt>
                <c:pt idx="1">
                  <c:v>1066.4830744536009</c:v>
                </c:pt>
                <c:pt idx="2">
                  <c:v>1067.9289108822327</c:v>
                </c:pt>
                <c:pt idx="3">
                  <c:v>1100.1290365924424</c:v>
                </c:pt>
                <c:pt idx="4">
                  <c:v>1133.967904741914</c:v>
                </c:pt>
                <c:pt idx="5">
                  <c:v>1169.4482250493106</c:v>
                </c:pt>
                <c:pt idx="6">
                  <c:v>1206.51675512973</c:v>
                </c:pt>
                <c:pt idx="7">
                  <c:v>1245.1087490766386</c:v>
                </c:pt>
                <c:pt idx="8">
                  <c:v>1287.15366874705</c:v>
                </c:pt>
                <c:pt idx="9">
                  <c:v>1327.4584188818289</c:v>
                </c:pt>
                <c:pt idx="10">
                  <c:v>1368.843915830894</c:v>
                </c:pt>
                <c:pt idx="11">
                  <c:v>1411.3328133063235</c:v>
                </c:pt>
                <c:pt idx="12">
                  <c:v>1454.9413567989141</c:v>
                </c:pt>
                <c:pt idx="13">
                  <c:v>1499.6795368727971</c:v>
                </c:pt>
                <c:pt idx="14">
                  <c:v>1545.5462172340685</c:v>
                </c:pt>
                <c:pt idx="15">
                  <c:v>1592.5320989077004</c:v>
                </c:pt>
                <c:pt idx="16">
                  <c:v>1640.6223947829624</c:v>
                </c:pt>
                <c:pt idx="17">
                  <c:v>1689.7952957573843</c:v>
                </c:pt>
                <c:pt idx="18">
                  <c:v>1740.0261954863349</c:v>
                </c:pt>
                <c:pt idx="19">
                  <c:v>1791.3029537007451</c:v>
                </c:pt>
                <c:pt idx="20">
                  <c:v>1843.6230327511921</c:v>
                </c:pt>
                <c:pt idx="21">
                  <c:v>1896.9931579087529</c:v>
                </c:pt>
                <c:pt idx="22">
                  <c:v>1951.427692959071</c:v>
                </c:pt>
                <c:pt idx="23">
                  <c:v>2006.9328056931929</c:v>
                </c:pt>
                <c:pt idx="24">
                  <c:v>2063.5095977255742</c:v>
                </c:pt>
                <c:pt idx="25">
                  <c:v>2121.134879803345</c:v>
                </c:pt>
                <c:pt idx="26">
                  <c:v>2179.7581482954729</c:v>
                </c:pt>
                <c:pt idx="27">
                  <c:v>2239.3064330169555</c:v>
                </c:pt>
                <c:pt idx="28">
                  <c:v>2299.7125502776898</c:v>
                </c:pt>
                <c:pt idx="29">
                  <c:v>2360.9351803139189</c:v>
                </c:pt>
                <c:pt idx="30">
                  <c:v>2422.9510906664023</c:v>
                </c:pt>
                <c:pt idx="31">
                  <c:v>2485.7267403189544</c:v>
                </c:pt>
                <c:pt idx="32">
                  <c:v>2549.2339887576281</c:v>
                </c:pt>
                <c:pt idx="33">
                  <c:v>2613.4424606259608</c:v>
                </c:pt>
                <c:pt idx="34">
                  <c:v>2678.3133853084073</c:v>
                </c:pt>
                <c:pt idx="35">
                  <c:v>2743.8060858205149</c:v>
                </c:pt>
                <c:pt idx="36">
                  <c:v>2809.8854776834746</c:v>
                </c:pt>
                <c:pt idx="37">
                  <c:v>2876.5175306686247</c:v>
                </c:pt>
                <c:pt idx="38">
                  <c:v>2943.6677514206026</c:v>
                </c:pt>
                <c:pt idx="39">
                  <c:v>3011.2984520686746</c:v>
                </c:pt>
                <c:pt idx="40">
                  <c:v>3079.3701592804632</c:v>
                </c:pt>
                <c:pt idx="41">
                  <c:v>3147.8474562872307</c:v>
                </c:pt>
                <c:pt idx="42">
                  <c:v>3216.6936701269178</c:v>
                </c:pt>
                <c:pt idx="43">
                  <c:v>3285.8710624890218</c:v>
                </c:pt>
                <c:pt idx="44">
                  <c:v>3355.3396485829489</c:v>
                </c:pt>
                <c:pt idx="45">
                  <c:v>3425.0556333169707</c:v>
                </c:pt>
                <c:pt idx="46">
                  <c:v>3494.9773612988884</c:v>
                </c:pt>
                <c:pt idx="47">
                  <c:v>3565.0600127848129</c:v>
                </c:pt>
                <c:pt idx="48">
                  <c:v>3635.2598494667545</c:v>
                </c:pt>
              </c:numCache>
            </c:numRef>
          </c:yVal>
          <c:smooth val="0"/>
          <c:extLst>
            <c:ext xmlns:c16="http://schemas.microsoft.com/office/drawing/2014/chart" uri="{C3380CC4-5D6E-409C-BE32-E72D297353CC}">
              <c16:uniqueId val="{00000005-9F82-41A9-A2FC-822BB144D2B2}"/>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(million sq-meters)</a:t>
                </a:r>
              </a:p>
            </c:rich>
          </c:tx>
          <c:overlay val="0"/>
          <c:spPr>
            <a:noFill/>
            <a:ln>
              <a:noFill/>
            </a:ln>
            <a:effectLst/>
          </c:spPr>
        </c:title>
        <c:numFmt formatCode="_-* #,##0_-;\-* #,##0_-;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Asia (Sans Japan) TAM -</a:t>
            </a:r>
            <a:r>
              <a:rPr lang="en-US" baseline="0"/>
              <a:t> Area</a:t>
            </a:r>
            <a:endParaRPr lang="en-US"/>
          </a:p>
        </c:rich>
      </c:tx>
      <c:overlay val="0"/>
      <c:spPr>
        <a:noFill/>
        <a:ln>
          <a:noFill/>
        </a:ln>
        <a:effectLst/>
      </c:spPr>
    </c:title>
    <c:autoTitleDeleted val="0"/>
    <c:plotArea>
      <c:layout/>
      <c:scatterChart>
        <c:scatterStyle val="lineMarker"/>
        <c:varyColors val="0"/>
        <c:ser>
          <c:idx val="12"/>
          <c:order val="0"/>
          <c:tx>
            <c:strRef>
              <c:f>TAM_Area!$H$216</c:f>
              <c:strCache>
                <c:ptCount val="1"/>
                <c:pt idx="0">
                  <c:v>Residential - High</c:v>
                </c:pt>
              </c:strCache>
            </c:strRef>
          </c:tx>
          <c:spPr>
            <a:ln w="19050">
              <a:noFill/>
            </a:ln>
          </c:spPr>
          <c:xVal>
            <c:numRef>
              <c:f>TAM_Area!$B$217:$B$265</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TAM_Area!$H$217:$H$265</c:f>
              <c:numCache>
                <c:formatCode>_-* #,##0_-;\-* #,##0_-;_-* "-"??_-;_-@_-</c:formatCode>
                <c:ptCount val="49"/>
                <c:pt idx="0">
                  <c:v>78050.099999999977</c:v>
                </c:pt>
                <c:pt idx="1">
                  <c:v>79476.149999999994</c:v>
                </c:pt>
                <c:pt idx="2">
                  <c:v>81773.527322343754</c:v>
                </c:pt>
                <c:pt idx="3">
                  <c:v>83022.344697848152</c:v>
                </c:pt>
                <c:pt idx="4">
                  <c:v>84276.249380708847</c:v>
                </c:pt>
                <c:pt idx="5">
                  <c:v>85534.656975130754</c:v>
                </c:pt>
                <c:pt idx="6">
                  <c:v>86795.682278982466</c:v>
                </c:pt>
                <c:pt idx="7">
                  <c:v>88055.856209264573</c:v>
                </c:pt>
                <c:pt idx="8">
                  <c:v>89312.545948769723</c:v>
                </c:pt>
                <c:pt idx="9">
                  <c:v>90507.459594204905</c:v>
                </c:pt>
                <c:pt idx="10">
                  <c:v>91689.434340137537</c:v>
                </c:pt>
                <c:pt idx="11">
                  <c:v>92860.088494349999</c:v>
                </c:pt>
                <c:pt idx="12">
                  <c:v>94020.072305159105</c:v>
                </c:pt>
                <c:pt idx="13">
                  <c:v>95169.958709197716</c:v>
                </c:pt>
                <c:pt idx="14">
                  <c:v>96310.949518678419</c:v>
                </c:pt>
                <c:pt idx="15">
                  <c:v>97444.057085546461</c:v>
                </c:pt>
                <c:pt idx="16">
                  <c:v>98569.114627182717</c:v>
                </c:pt>
                <c:pt idx="17">
                  <c:v>99685.517370256275</c:v>
                </c:pt>
                <c:pt idx="18">
                  <c:v>100792.79913430443</c:v>
                </c:pt>
                <c:pt idx="19">
                  <c:v>101891.18567771686</c:v>
                </c:pt>
                <c:pt idx="20">
                  <c:v>102981.50508488865</c:v>
                </c:pt>
                <c:pt idx="21">
                  <c:v>104064.88182426874</c:v>
                </c:pt>
                <c:pt idx="22">
                  <c:v>105142.7582399933</c:v>
                </c:pt>
                <c:pt idx="23">
                  <c:v>106216.23887557008</c:v>
                </c:pt>
                <c:pt idx="24">
                  <c:v>107285.83290044729</c:v>
                </c:pt>
                <c:pt idx="25">
                  <c:v>108351.48383124055</c:v>
                </c:pt>
                <c:pt idx="26">
                  <c:v>109413.00908971815</c:v>
                </c:pt>
                <c:pt idx="27">
                  <c:v>110469.95494966418</c:v>
                </c:pt>
                <c:pt idx="28">
                  <c:v>111521.92689908962</c:v>
                </c:pt>
                <c:pt idx="29">
                  <c:v>112568.81277917902</c:v>
                </c:pt>
                <c:pt idx="30">
                  <c:v>113610.61181419424</c:v>
                </c:pt>
                <c:pt idx="31">
                  <c:v>114647.11299037817</c:v>
                </c:pt>
                <c:pt idx="32">
                  <c:v>115678.05513726734</c:v>
                </c:pt>
                <c:pt idx="33">
                  <c:v>116703.09824672667</c:v>
                </c:pt>
                <c:pt idx="34">
                  <c:v>117721.99122573796</c:v>
                </c:pt>
                <c:pt idx="35">
                  <c:v>118734.26755085611</c:v>
                </c:pt>
                <c:pt idx="36">
                  <c:v>119739.05964354172</c:v>
                </c:pt>
                <c:pt idx="37">
                  <c:v>120735.30508066471</c:v>
                </c:pt>
                <c:pt idx="38">
                  <c:v>121722.07517814405</c:v>
                </c:pt>
                <c:pt idx="39">
                  <c:v>122698.79883656481</c:v>
                </c:pt>
                <c:pt idx="40">
                  <c:v>123665.11275780742</c:v>
                </c:pt>
                <c:pt idx="41">
                  <c:v>124620.52695941698</c:v>
                </c:pt>
                <c:pt idx="42">
                  <c:v>125564.59904930668</c:v>
                </c:pt>
                <c:pt idx="43">
                  <c:v>126496.91501176372</c:v>
                </c:pt>
                <c:pt idx="44">
                  <c:v>127417.01032966343</c:v>
                </c:pt>
                <c:pt idx="45">
                  <c:v>128324.50938254182</c:v>
                </c:pt>
                <c:pt idx="46">
                  <c:v>129219.24190294693</c:v>
                </c:pt>
                <c:pt idx="47">
                  <c:v>130101.14748018191</c:v>
                </c:pt>
                <c:pt idx="48">
                  <c:v>130970.15200063391</c:v>
                </c:pt>
              </c:numCache>
            </c:numRef>
          </c:yVal>
          <c:smooth val="0"/>
          <c:extLst>
            <c:ext xmlns:c16="http://schemas.microsoft.com/office/drawing/2014/chart" uri="{C3380CC4-5D6E-409C-BE32-E72D297353CC}">
              <c16:uniqueId val="{00000000-48AE-445E-8611-C4F534871AB4}"/>
            </c:ext>
          </c:extLst>
        </c:ser>
        <c:ser>
          <c:idx val="2"/>
          <c:order val="1"/>
          <c:tx>
            <c:strRef>
              <c:f>TAM_Area!$I$216</c:f>
              <c:strCache>
                <c:ptCount val="1"/>
                <c:pt idx="0">
                  <c:v>Residential - Low</c:v>
                </c:pt>
              </c:strCache>
            </c:strRef>
          </c:tx>
          <c:spPr>
            <a:ln w="19050">
              <a:noFill/>
            </a:ln>
          </c:spPr>
          <c:xVal>
            <c:numRef>
              <c:f>TAM_Area!$B$217:$B$265</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TAM_Area!$I$217:$I$265</c:f>
              <c:numCache>
                <c:formatCode>_-* #,##0_-;\-* #,##0_-;_-* "-"??_-;_-@_-</c:formatCode>
                <c:ptCount val="49"/>
                <c:pt idx="0">
                  <c:v>66861.245617537177</c:v>
                </c:pt>
                <c:pt idx="1">
                  <c:v>67482.904625310446</c:v>
                </c:pt>
                <c:pt idx="2">
                  <c:v>55567.818840869317</c:v>
                </c:pt>
                <c:pt idx="3">
                  <c:v>56047.071997064188</c:v>
                </c:pt>
                <c:pt idx="4">
                  <c:v>56511.011945749808</c:v>
                </c:pt>
                <c:pt idx="5">
                  <c:v>56959.005960706323</c:v>
                </c:pt>
                <c:pt idx="6">
                  <c:v>57389.270319516261</c:v>
                </c:pt>
                <c:pt idx="7">
                  <c:v>57799.713156623882</c:v>
                </c:pt>
                <c:pt idx="8">
                  <c:v>58188.871476587556</c:v>
                </c:pt>
                <c:pt idx="9">
                  <c:v>58518.777515628957</c:v>
                </c:pt>
                <c:pt idx="10">
                  <c:v>58821.177825789797</c:v>
                </c:pt>
                <c:pt idx="11">
                  <c:v>59097.304280893644</c:v>
                </c:pt>
                <c:pt idx="12">
                  <c:v>59347.779977816608</c:v>
                </c:pt>
                <c:pt idx="13">
                  <c:v>59573.144252759739</c:v>
                </c:pt>
                <c:pt idx="14">
                  <c:v>59774.228431825781</c:v>
                </c:pt>
                <c:pt idx="15">
                  <c:v>59951.825965214783</c:v>
                </c:pt>
                <c:pt idx="16">
                  <c:v>60106.182905540889</c:v>
                </c:pt>
                <c:pt idx="17">
                  <c:v>60237.363094737717</c:v>
                </c:pt>
                <c:pt idx="18">
                  <c:v>60345.465710424061</c:v>
                </c:pt>
                <c:pt idx="19">
                  <c:v>60430.891351060905</c:v>
                </c:pt>
                <c:pt idx="20">
                  <c:v>60494.30128797506</c:v>
                </c:pt>
                <c:pt idx="21">
                  <c:v>60536.529033993327</c:v>
                </c:pt>
                <c:pt idx="22">
                  <c:v>60558.545225947739</c:v>
                </c:pt>
                <c:pt idx="23">
                  <c:v>60561.124180460189</c:v>
                </c:pt>
                <c:pt idx="24">
                  <c:v>60544.801033573007</c:v>
                </c:pt>
                <c:pt idx="25">
                  <c:v>60509.760733668591</c:v>
                </c:pt>
                <c:pt idx="26">
                  <c:v>60455.979301252883</c:v>
                </c:pt>
                <c:pt idx="27">
                  <c:v>60383.249949058983</c:v>
                </c:pt>
                <c:pt idx="28">
                  <c:v>60291.491737047909</c:v>
                </c:pt>
                <c:pt idx="29">
                  <c:v>60180.949221130868</c:v>
                </c:pt>
                <c:pt idx="30">
                  <c:v>60052.026600439938</c:v>
                </c:pt>
                <c:pt idx="31">
                  <c:v>59904.999586979684</c:v>
                </c:pt>
                <c:pt idx="32">
                  <c:v>59740.173644090624</c:v>
                </c:pt>
                <c:pt idx="33">
                  <c:v>59557.869184532879</c:v>
                </c:pt>
                <c:pt idx="34">
                  <c:v>59358.436419740079</c:v>
                </c:pt>
                <c:pt idx="35">
                  <c:v>59142.218248654186</c:v>
                </c:pt>
                <c:pt idx="36">
                  <c:v>58909.537781860272</c:v>
                </c:pt>
                <c:pt idx="37">
                  <c:v>58660.728742471998</c:v>
                </c:pt>
                <c:pt idx="38">
                  <c:v>58396.173778844837</c:v>
                </c:pt>
                <c:pt idx="39">
                  <c:v>58116.26810703786</c:v>
                </c:pt>
                <c:pt idx="40">
                  <c:v>57821.510426599816</c:v>
                </c:pt>
                <c:pt idx="41">
                  <c:v>57512.525749694491</c:v>
                </c:pt>
                <c:pt idx="42">
                  <c:v>57190.013028021312</c:v>
                </c:pt>
                <c:pt idx="43">
                  <c:v>56854.622787888286</c:v>
                </c:pt>
                <c:pt idx="44">
                  <c:v>56506.853708319912</c:v>
                </c:pt>
                <c:pt idx="45">
                  <c:v>56147.158099307628</c:v>
                </c:pt>
                <c:pt idx="46">
                  <c:v>55776.085166942845</c:v>
                </c:pt>
                <c:pt idx="47">
                  <c:v>55394.181896048103</c:v>
                </c:pt>
                <c:pt idx="48">
                  <c:v>55001.956800668799</c:v>
                </c:pt>
              </c:numCache>
            </c:numRef>
          </c:yVal>
          <c:smooth val="0"/>
          <c:extLst>
            <c:ext xmlns:c16="http://schemas.microsoft.com/office/drawing/2014/chart" uri="{C3380CC4-5D6E-409C-BE32-E72D297353CC}">
              <c16:uniqueId val="{00000001-48AE-445E-8611-C4F534871AB4}"/>
            </c:ext>
          </c:extLst>
        </c:ser>
        <c:ser>
          <c:idx val="3"/>
          <c:order val="2"/>
          <c:tx>
            <c:strRef>
              <c:f>TAM_Area!$J$216</c:f>
              <c:strCache>
                <c:ptCount val="1"/>
                <c:pt idx="0">
                  <c:v>Residential - Average</c:v>
                </c:pt>
              </c:strCache>
            </c:strRef>
          </c:tx>
          <c:spPr>
            <a:ln w="19050">
              <a:noFill/>
            </a:ln>
          </c:spPr>
          <c:xVal>
            <c:numRef>
              <c:f>TAM_Area!$B$217:$B$265</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TAM_Area!$J$217:$J$265</c:f>
              <c:numCache>
                <c:formatCode>_-* #,##0_-;\-* #,##0_-;_-* "-"??_-;_-@_-</c:formatCode>
                <c:ptCount val="49"/>
                <c:pt idx="0">
                  <c:v>72455.672808768577</c:v>
                </c:pt>
                <c:pt idx="1">
                  <c:v>73479.52731265522</c:v>
                </c:pt>
                <c:pt idx="2">
                  <c:v>68670.673081606539</c:v>
                </c:pt>
                <c:pt idx="3">
                  <c:v>69534.708347456166</c:v>
                </c:pt>
                <c:pt idx="4">
                  <c:v>70393.630663229327</c:v>
                </c:pt>
                <c:pt idx="5">
                  <c:v>71246.831467918542</c:v>
                </c:pt>
                <c:pt idx="6">
                  <c:v>72092.476299249363</c:v>
                </c:pt>
                <c:pt idx="7">
                  <c:v>72927.784682944228</c:v>
                </c:pt>
                <c:pt idx="8">
                  <c:v>73750.708712678635</c:v>
                </c:pt>
                <c:pt idx="9">
                  <c:v>74513.118554916931</c:v>
                </c:pt>
                <c:pt idx="10">
                  <c:v>75255.306082963667</c:v>
                </c:pt>
                <c:pt idx="11">
                  <c:v>75978.696387621821</c:v>
                </c:pt>
                <c:pt idx="12">
                  <c:v>76683.926141487857</c:v>
                </c:pt>
                <c:pt idx="13">
                  <c:v>77371.551480978727</c:v>
                </c:pt>
                <c:pt idx="14">
                  <c:v>78042.588975252103</c:v>
                </c:pt>
                <c:pt idx="15">
                  <c:v>78697.941525380622</c:v>
                </c:pt>
                <c:pt idx="16">
                  <c:v>79337.648766361803</c:v>
                </c:pt>
                <c:pt idx="17">
                  <c:v>79961.440232497</c:v>
                </c:pt>
                <c:pt idx="18">
                  <c:v>80569.132422364244</c:v>
                </c:pt>
                <c:pt idx="19">
                  <c:v>81161.038514388885</c:v>
                </c:pt>
                <c:pt idx="20">
                  <c:v>81737.903186431853</c:v>
                </c:pt>
                <c:pt idx="21">
                  <c:v>82300.705429131034</c:v>
                </c:pt>
                <c:pt idx="22">
                  <c:v>82850.651732970524</c:v>
                </c:pt>
                <c:pt idx="23">
                  <c:v>83388.681528015135</c:v>
                </c:pt>
                <c:pt idx="24">
                  <c:v>83915.316967010149</c:v>
                </c:pt>
                <c:pt idx="25">
                  <c:v>84430.622282454569</c:v>
                </c:pt>
                <c:pt idx="26">
                  <c:v>84934.494195485517</c:v>
                </c:pt>
                <c:pt idx="27">
                  <c:v>85426.602449361584</c:v>
                </c:pt>
                <c:pt idx="28">
                  <c:v>85906.709318068766</c:v>
                </c:pt>
                <c:pt idx="29">
                  <c:v>86374.881000154943</c:v>
                </c:pt>
                <c:pt idx="30">
                  <c:v>86831.319207317094</c:v>
                </c:pt>
                <c:pt idx="31">
                  <c:v>87276.056288678927</c:v>
                </c:pt>
                <c:pt idx="32">
                  <c:v>87709.11439067898</c:v>
                </c:pt>
                <c:pt idx="33">
                  <c:v>88130.483715629773</c:v>
                </c:pt>
                <c:pt idx="34">
                  <c:v>88540.213822739024</c:v>
                </c:pt>
                <c:pt idx="35">
                  <c:v>88938.242899755147</c:v>
                </c:pt>
                <c:pt idx="36">
                  <c:v>89324.298712700998</c:v>
                </c:pt>
                <c:pt idx="37">
                  <c:v>89698.016911568353</c:v>
                </c:pt>
                <c:pt idx="38">
                  <c:v>90059.124478494443</c:v>
                </c:pt>
                <c:pt idx="39">
                  <c:v>90407.533471801333</c:v>
                </c:pt>
                <c:pt idx="40">
                  <c:v>90743.311592203623</c:v>
                </c:pt>
                <c:pt idx="41">
                  <c:v>91066.526354555739</c:v>
                </c:pt>
                <c:pt idx="42">
                  <c:v>91377.306038663999</c:v>
                </c:pt>
                <c:pt idx="43">
                  <c:v>91675.768899825998</c:v>
                </c:pt>
                <c:pt idx="44">
                  <c:v>91961.932018991676</c:v>
                </c:pt>
                <c:pt idx="45">
                  <c:v>92235.833740924718</c:v>
                </c:pt>
                <c:pt idx="46">
                  <c:v>92497.663534944892</c:v>
                </c:pt>
                <c:pt idx="47">
                  <c:v>92747.664688115008</c:v>
                </c:pt>
                <c:pt idx="48">
                  <c:v>92986.054400651352</c:v>
                </c:pt>
              </c:numCache>
            </c:numRef>
          </c:yVal>
          <c:smooth val="0"/>
          <c:extLst>
            <c:ext xmlns:c16="http://schemas.microsoft.com/office/drawing/2014/chart" uri="{C3380CC4-5D6E-409C-BE32-E72D297353CC}">
              <c16:uniqueId val="{00000002-48AE-445E-8611-C4F534871AB4}"/>
            </c:ext>
          </c:extLst>
        </c:ser>
        <c:ser>
          <c:idx val="9"/>
          <c:order val="3"/>
          <c:tx>
            <c:strRef>
              <c:f>TAM_Area!$P$216</c:f>
              <c:strCache>
                <c:ptCount val="1"/>
                <c:pt idx="0">
                  <c:v>Commercial - High</c:v>
                </c:pt>
              </c:strCache>
            </c:strRef>
          </c:tx>
          <c:spPr>
            <a:ln w="19050">
              <a:noFill/>
            </a:ln>
          </c:spPr>
          <c:xVal>
            <c:numRef>
              <c:f>TAM_Area!$B$217:$B$265</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TAM_Area!$P$217:$P$265</c:f>
              <c:numCache>
                <c:formatCode>_(* #,##0_);_(* \(#,##0\);_(* "-"??_);_(@_)</c:formatCode>
                <c:ptCount val="49"/>
                <c:pt idx="0">
                  <c:v>13883.365714285714</c:v>
                </c:pt>
                <c:pt idx="1">
                  <c:v>14278.750714285718</c:v>
                </c:pt>
                <c:pt idx="2">
                  <c:v>15189.657042871817</c:v>
                </c:pt>
                <c:pt idx="3">
                  <c:v>15591.273674102087</c:v>
                </c:pt>
                <c:pt idx="4">
                  <c:v>15989.819070267669</c:v>
                </c:pt>
                <c:pt idx="5">
                  <c:v>16385.092623844674</c:v>
                </c:pt>
                <c:pt idx="6">
                  <c:v>16776.551652922004</c:v>
                </c:pt>
                <c:pt idx="7">
                  <c:v>17208.609395899788</c:v>
                </c:pt>
                <c:pt idx="8">
                  <c:v>18433.332605259729</c:v>
                </c:pt>
                <c:pt idx="9">
                  <c:v>19713.202958457841</c:v>
                </c:pt>
                <c:pt idx="10">
                  <c:v>21056.893605190824</c:v>
                </c:pt>
                <c:pt idx="11">
                  <c:v>22463.877867977157</c:v>
                </c:pt>
                <c:pt idx="12">
                  <c:v>23933.281061706315</c:v>
                </c:pt>
                <c:pt idx="13">
                  <c:v>25464.223171121215</c:v>
                </c:pt>
                <c:pt idx="14">
                  <c:v>27056.170050125173</c:v>
                </c:pt>
                <c:pt idx="15">
                  <c:v>28708.676889854323</c:v>
                </c:pt>
                <c:pt idx="16">
                  <c:v>30420.871294206987</c:v>
                </c:pt>
                <c:pt idx="17">
                  <c:v>32191.713338222864</c:v>
                </c:pt>
                <c:pt idx="18">
                  <c:v>34020.154200964374</c:v>
                </c:pt>
                <c:pt idx="19">
                  <c:v>35905.327344600802</c:v>
                </c:pt>
                <c:pt idx="20">
                  <c:v>37846.585913286966</c:v>
                </c:pt>
                <c:pt idx="21">
                  <c:v>39843.452483512003</c:v>
                </c:pt>
                <c:pt idx="22">
                  <c:v>41895.644176572794</c:v>
                </c:pt>
                <c:pt idx="23">
                  <c:v>44002.810384086202</c:v>
                </c:pt>
                <c:pt idx="24">
                  <c:v>46164.43351211604</c:v>
                </c:pt>
                <c:pt idx="25">
                  <c:v>48379.719728797965</c:v>
                </c:pt>
                <c:pt idx="26">
                  <c:v>50647.709194610594</c:v>
                </c:pt>
                <c:pt idx="27">
                  <c:v>52967.231294561214</c:v>
                </c:pt>
                <c:pt idx="28">
                  <c:v>55337.150872977189</c:v>
                </c:pt>
                <c:pt idx="29">
                  <c:v>57756.542645158246</c:v>
                </c:pt>
                <c:pt idx="30">
                  <c:v>60224.646522536445</c:v>
                </c:pt>
                <c:pt idx="31">
                  <c:v>62740.642050372378</c:v>
                </c:pt>
                <c:pt idx="32">
                  <c:v>65303.75650624121</c:v>
                </c:pt>
                <c:pt idx="33">
                  <c:v>67913.180156704402</c:v>
                </c:pt>
                <c:pt idx="34">
                  <c:v>70568.068513709484</c:v>
                </c:pt>
                <c:pt idx="35">
                  <c:v>73267.463237807271</c:v>
                </c:pt>
                <c:pt idx="36">
                  <c:v>76010.289246969522</c:v>
                </c:pt>
                <c:pt idx="37">
                  <c:v>78795.380996414766</c:v>
                </c:pt>
                <c:pt idx="38">
                  <c:v>81621.614164292609</c:v>
                </c:pt>
                <c:pt idx="39">
                  <c:v>84487.868468116503</c:v>
                </c:pt>
                <c:pt idx="40">
                  <c:v>87393.232367901437</c:v>
                </c:pt>
                <c:pt idx="41">
                  <c:v>90337.046825903701</c:v>
                </c:pt>
                <c:pt idx="42">
                  <c:v>93318.839325836569</c:v>
                </c:pt>
                <c:pt idx="43">
                  <c:v>96338.024009282017</c:v>
                </c:pt>
                <c:pt idx="44">
                  <c:v>99393.718344315537</c:v>
                </c:pt>
                <c:pt idx="45">
                  <c:v>102484.77871817703</c:v>
                </c:pt>
                <c:pt idx="46">
                  <c:v>105610.05394419716</c:v>
                </c:pt>
                <c:pt idx="47">
                  <c:v>108768.25637875265</c:v>
                </c:pt>
                <c:pt idx="48">
                  <c:v>111958.07427760994</c:v>
                </c:pt>
              </c:numCache>
            </c:numRef>
          </c:yVal>
          <c:smooth val="0"/>
          <c:extLst>
            <c:ext xmlns:c16="http://schemas.microsoft.com/office/drawing/2014/chart" uri="{C3380CC4-5D6E-409C-BE32-E72D297353CC}">
              <c16:uniqueId val="{00000003-48AE-445E-8611-C4F534871AB4}"/>
            </c:ext>
          </c:extLst>
        </c:ser>
        <c:ser>
          <c:idx val="13"/>
          <c:order val="4"/>
          <c:tx>
            <c:strRef>
              <c:f>TAM_Area!$Q$216</c:f>
              <c:strCache>
                <c:ptCount val="1"/>
                <c:pt idx="0">
                  <c:v>Commercial - Low</c:v>
                </c:pt>
              </c:strCache>
            </c:strRef>
          </c:tx>
          <c:spPr>
            <a:ln w="19050">
              <a:noFill/>
            </a:ln>
          </c:spPr>
          <c:xVal>
            <c:numRef>
              <c:f>TAM_Area!$B$217:$B$265</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TAM_Area!$Q$217:$Q$265</c:f>
              <c:numCache>
                <c:formatCode>_(* #,##0_);_(* \(#,##0\);_(* "-"??_);_(@_)</c:formatCode>
                <c:ptCount val="49"/>
                <c:pt idx="0">
                  <c:v>10212.029307300725</c:v>
                </c:pt>
                <c:pt idx="1">
                  <c:v>10928.485189623978</c:v>
                </c:pt>
                <c:pt idx="2">
                  <c:v>12114.359661337765</c:v>
                </c:pt>
                <c:pt idx="3">
                  <c:v>12994.659954473887</c:v>
                </c:pt>
                <c:pt idx="4">
                  <c:v>13944.562892723978</c:v>
                </c:pt>
                <c:pt idx="5">
                  <c:v>14963.773811497511</c:v>
                </c:pt>
                <c:pt idx="6">
                  <c:v>16051.941710580184</c:v>
                </c:pt>
                <c:pt idx="7">
                  <c:v>17163.277403156499</c:v>
                </c:pt>
                <c:pt idx="8">
                  <c:v>17544.56396628264</c:v>
                </c:pt>
                <c:pt idx="9">
                  <c:v>17908.789850147674</c:v>
                </c:pt>
                <c:pt idx="10">
                  <c:v>18265.458278232836</c:v>
                </c:pt>
                <c:pt idx="11">
                  <c:v>18614.891594399938</c:v>
                </c:pt>
                <c:pt idx="12">
                  <c:v>18957.262284392134</c:v>
                </c:pt>
                <c:pt idx="13">
                  <c:v>19292.711253997542</c:v>
                </c:pt>
                <c:pt idx="14">
                  <c:v>19621.458797656862</c:v>
                </c:pt>
                <c:pt idx="15">
                  <c:v>19943.674053633265</c:v>
                </c:pt>
                <c:pt idx="16">
                  <c:v>20259.319147630293</c:v>
                </c:pt>
                <c:pt idx="17">
                  <c:v>20568.266687833486</c:v>
                </c:pt>
                <c:pt idx="18">
                  <c:v>20870.416146101077</c:v>
                </c:pt>
                <c:pt idx="19">
                  <c:v>21165.811211945409</c:v>
                </c:pt>
                <c:pt idx="20">
                  <c:v>21454.621069038927</c:v>
                </c:pt>
                <c:pt idx="21">
                  <c:v>21737.077415134256</c:v>
                </c:pt>
                <c:pt idx="22">
                  <c:v>22013.481052361454</c:v>
                </c:pt>
                <c:pt idx="23">
                  <c:v>22284.067635586092</c:v>
                </c:pt>
                <c:pt idx="24">
                  <c:v>22548.948508630507</c:v>
                </c:pt>
                <c:pt idx="25">
                  <c:v>22808.122539976161</c:v>
                </c:pt>
                <c:pt idx="26">
                  <c:v>23061.569827789615</c:v>
                </c:pt>
                <c:pt idx="27">
                  <c:v>23309.216152982037</c:v>
                </c:pt>
                <c:pt idx="28">
                  <c:v>23550.993423346692</c:v>
                </c:pt>
                <c:pt idx="29">
                  <c:v>23786.884593715975</c:v>
                </c:pt>
                <c:pt idx="30">
                  <c:v>24016.888238493782</c:v>
                </c:pt>
                <c:pt idx="31">
                  <c:v>24240.956796081897</c:v>
                </c:pt>
                <c:pt idx="32">
                  <c:v>24459.029227189712</c:v>
                </c:pt>
                <c:pt idx="33">
                  <c:v>24671.029934872873</c:v>
                </c:pt>
                <c:pt idx="34">
                  <c:v>24876.909120179389</c:v>
                </c:pt>
                <c:pt idx="35">
                  <c:v>25076.571578927877</c:v>
                </c:pt>
                <c:pt idx="36">
                  <c:v>25269.831040895268</c:v>
                </c:pt>
                <c:pt idx="37">
                  <c:v>25456.45932044827</c:v>
                </c:pt>
                <c:pt idx="38">
                  <c:v>25636.260050396751</c:v>
                </c:pt>
                <c:pt idx="39">
                  <c:v>25809.124542217207</c:v>
                </c:pt>
                <c:pt idx="40">
                  <c:v>25974.986626668277</c:v>
                </c:pt>
                <c:pt idx="41">
                  <c:v>26133.742657104791</c:v>
                </c:pt>
                <c:pt idx="42">
                  <c:v>26285.298243898178</c:v>
                </c:pt>
                <c:pt idx="43">
                  <c:v>26429.575017916024</c:v>
                </c:pt>
                <c:pt idx="44">
                  <c:v>26566.496853636978</c:v>
                </c:pt>
                <c:pt idx="45">
                  <c:v>26696.018525643245</c:v>
                </c:pt>
                <c:pt idx="46">
                  <c:v>26818.14259161977</c:v>
                </c:pt>
                <c:pt idx="47">
                  <c:v>26932.90034098825</c:v>
                </c:pt>
                <c:pt idx="48">
                  <c:v>27040.319823019621</c:v>
                </c:pt>
              </c:numCache>
            </c:numRef>
          </c:yVal>
          <c:smooth val="0"/>
          <c:extLst>
            <c:ext xmlns:c16="http://schemas.microsoft.com/office/drawing/2014/chart" uri="{C3380CC4-5D6E-409C-BE32-E72D297353CC}">
              <c16:uniqueId val="{00000004-48AE-445E-8611-C4F534871AB4}"/>
            </c:ext>
          </c:extLst>
        </c:ser>
        <c:ser>
          <c:idx val="14"/>
          <c:order val="5"/>
          <c:tx>
            <c:strRef>
              <c:f>TAM_Area!$R$216</c:f>
              <c:strCache>
                <c:ptCount val="1"/>
                <c:pt idx="0">
                  <c:v>Commercial - Average</c:v>
                </c:pt>
              </c:strCache>
            </c:strRef>
          </c:tx>
          <c:spPr>
            <a:ln w="19050">
              <a:noFill/>
            </a:ln>
          </c:spPr>
          <c:xVal>
            <c:numRef>
              <c:f>TAM_Area!$B$217:$B$265</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TAM_Area!$R$217:$R$265</c:f>
              <c:numCache>
                <c:formatCode>_-* #,##0_-;\-* #,##0_-;_-* "-"??_-;_-@_-</c:formatCode>
                <c:ptCount val="49"/>
                <c:pt idx="0">
                  <c:v>12047.697510793219</c:v>
                </c:pt>
                <c:pt idx="1">
                  <c:v>12603.617951954848</c:v>
                </c:pt>
                <c:pt idx="2">
                  <c:v>13652.008352104791</c:v>
                </c:pt>
                <c:pt idx="3">
                  <c:v>14292.966814287987</c:v>
                </c:pt>
                <c:pt idx="4">
                  <c:v>14967.190981495824</c:v>
                </c:pt>
                <c:pt idx="5">
                  <c:v>15674.433217671092</c:v>
                </c:pt>
                <c:pt idx="6">
                  <c:v>16414.246681751094</c:v>
                </c:pt>
                <c:pt idx="7">
                  <c:v>17185.943399528143</c:v>
                </c:pt>
                <c:pt idx="8">
                  <c:v>17988.948285771185</c:v>
                </c:pt>
                <c:pt idx="9">
                  <c:v>18810.996404302758</c:v>
                </c:pt>
                <c:pt idx="10">
                  <c:v>19661.17594171183</c:v>
                </c:pt>
                <c:pt idx="11">
                  <c:v>20539.384731188547</c:v>
                </c:pt>
                <c:pt idx="12">
                  <c:v>21445.271673049225</c:v>
                </c:pt>
                <c:pt idx="13">
                  <c:v>22378.467212559379</c:v>
                </c:pt>
                <c:pt idx="14">
                  <c:v>23338.814423891017</c:v>
                </c:pt>
                <c:pt idx="15">
                  <c:v>24326.175471743794</c:v>
                </c:pt>
                <c:pt idx="16">
                  <c:v>25340.09522091864</c:v>
                </c:pt>
                <c:pt idx="17">
                  <c:v>26379.990013028175</c:v>
                </c:pt>
                <c:pt idx="18">
                  <c:v>27445.285173532728</c:v>
                </c:pt>
                <c:pt idx="19">
                  <c:v>28535.569278273106</c:v>
                </c:pt>
                <c:pt idx="20">
                  <c:v>29650.603491162947</c:v>
                </c:pt>
                <c:pt idx="21">
                  <c:v>30790.264949323129</c:v>
                </c:pt>
                <c:pt idx="22">
                  <c:v>31954.562614467126</c:v>
                </c:pt>
                <c:pt idx="23">
                  <c:v>33143.439009836147</c:v>
                </c:pt>
                <c:pt idx="24">
                  <c:v>34356.691010373273</c:v>
                </c:pt>
                <c:pt idx="25">
                  <c:v>35593.921134387063</c:v>
                </c:pt>
                <c:pt idx="26">
                  <c:v>36854.639511200105</c:v>
                </c:pt>
                <c:pt idx="27">
                  <c:v>38138.223723771625</c:v>
                </c:pt>
                <c:pt idx="28">
                  <c:v>39444.07214816194</c:v>
                </c:pt>
                <c:pt idx="29">
                  <c:v>40771.713619437112</c:v>
                </c:pt>
                <c:pt idx="30">
                  <c:v>42120.767380515113</c:v>
                </c:pt>
                <c:pt idx="31">
                  <c:v>43490.799423227138</c:v>
                </c:pt>
                <c:pt idx="32">
                  <c:v>44881.392866715461</c:v>
                </c:pt>
                <c:pt idx="33">
                  <c:v>46292.105045788638</c:v>
                </c:pt>
                <c:pt idx="34">
                  <c:v>47722.488816944438</c:v>
                </c:pt>
                <c:pt idx="35">
                  <c:v>49172.017408367574</c:v>
                </c:pt>
                <c:pt idx="36">
                  <c:v>50640.060143932395</c:v>
                </c:pt>
                <c:pt idx="37">
                  <c:v>52125.920158431516</c:v>
                </c:pt>
                <c:pt idx="38">
                  <c:v>53628.937107344682</c:v>
                </c:pt>
                <c:pt idx="39">
                  <c:v>55148.496505166855</c:v>
                </c:pt>
                <c:pt idx="40">
                  <c:v>56684.109497284859</c:v>
                </c:pt>
                <c:pt idx="41">
                  <c:v>58235.394741504249</c:v>
                </c:pt>
                <c:pt idx="42">
                  <c:v>59802.06878486737</c:v>
                </c:pt>
                <c:pt idx="43">
                  <c:v>61383.79951359902</c:v>
                </c:pt>
                <c:pt idx="44">
                  <c:v>62980.107598976261</c:v>
                </c:pt>
                <c:pt idx="45">
                  <c:v>64590.398621910135</c:v>
                </c:pt>
                <c:pt idx="46">
                  <c:v>66214.09826790847</c:v>
                </c:pt>
                <c:pt idx="47">
                  <c:v>67850.578359870444</c:v>
                </c:pt>
                <c:pt idx="48">
                  <c:v>69499.197050314775</c:v>
                </c:pt>
              </c:numCache>
            </c:numRef>
          </c:yVal>
          <c:smooth val="0"/>
          <c:extLst>
            <c:ext xmlns:c16="http://schemas.microsoft.com/office/drawing/2014/chart" uri="{C3380CC4-5D6E-409C-BE32-E72D297353CC}">
              <c16:uniqueId val="{00000005-48AE-445E-8611-C4F534871AB4}"/>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(million sq-meters)</a:t>
                </a:r>
              </a:p>
            </c:rich>
          </c:tx>
          <c:overlay val="0"/>
          <c:spPr>
            <a:noFill/>
            <a:ln>
              <a:noFill/>
            </a:ln>
            <a:effectLst/>
          </c:spPr>
        </c:title>
        <c:numFmt formatCode="_-* #,##0_-;\-* #,##0_-;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Middle East and Africa TAM -</a:t>
            </a:r>
            <a:r>
              <a:rPr lang="en-US" baseline="0"/>
              <a:t> Area</a:t>
            </a:r>
            <a:endParaRPr lang="en-US"/>
          </a:p>
        </c:rich>
      </c:tx>
      <c:overlay val="0"/>
      <c:spPr>
        <a:noFill/>
        <a:ln>
          <a:noFill/>
        </a:ln>
        <a:effectLst/>
      </c:spPr>
    </c:title>
    <c:autoTitleDeleted val="0"/>
    <c:plotArea>
      <c:layout/>
      <c:scatterChart>
        <c:scatterStyle val="lineMarker"/>
        <c:varyColors val="0"/>
        <c:ser>
          <c:idx val="14"/>
          <c:order val="0"/>
          <c:tx>
            <c:strRef>
              <c:f>TAM_Area!$H$279</c:f>
              <c:strCache>
                <c:ptCount val="1"/>
                <c:pt idx="0">
                  <c:v>Residential - High</c:v>
                </c:pt>
              </c:strCache>
            </c:strRef>
          </c:tx>
          <c:spPr>
            <a:ln w="19050">
              <a:noFill/>
            </a:ln>
          </c:spPr>
          <c:xVal>
            <c:numRef>
              <c:f>TAM_Area!$B$280:$B$328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TAM_Area!$H$280:$H$328</c:f>
              <c:numCache>
                <c:formatCode>_-* #,##0_-;\-* #,##0_-;_-* "-"??_-;_-@_-</c:formatCode>
                <c:ptCount val="49"/>
                <c:pt idx="0">
                  <c:v>18577.200000000004</c:v>
                </c:pt>
                <c:pt idx="1">
                  <c:v>19325.800000000003</c:v>
                </c:pt>
                <c:pt idx="2">
                  <c:v>19974.607508604066</c:v>
                </c:pt>
                <c:pt idx="3">
                  <c:v>20643.837481514358</c:v>
                </c:pt>
                <c:pt idx="4">
                  <c:v>21318.223100474912</c:v>
                </c:pt>
                <c:pt idx="5">
                  <c:v>21997.336651871417</c:v>
                </c:pt>
                <c:pt idx="6">
                  <c:v>22681.423505660525</c:v>
                </c:pt>
                <c:pt idx="7">
                  <c:v>23371.235384497129</c:v>
                </c:pt>
                <c:pt idx="8">
                  <c:v>24067.220684787044</c:v>
                </c:pt>
                <c:pt idx="9">
                  <c:v>24768.745160525348</c:v>
                </c:pt>
                <c:pt idx="10">
                  <c:v>25475.897456626841</c:v>
                </c:pt>
                <c:pt idx="11">
                  <c:v>26187.221596248884</c:v>
                </c:pt>
                <c:pt idx="12">
                  <c:v>26900.715520625734</c:v>
                </c:pt>
                <c:pt idx="13">
                  <c:v>27614.783534509152</c:v>
                </c:pt>
                <c:pt idx="14">
                  <c:v>28328.73487294633</c:v>
                </c:pt>
                <c:pt idx="15">
                  <c:v>29042.527662288732</c:v>
                </c:pt>
                <c:pt idx="16">
                  <c:v>29756.002645124234</c:v>
                </c:pt>
                <c:pt idx="17">
                  <c:v>30469.228112181117</c:v>
                </c:pt>
                <c:pt idx="18">
                  <c:v>31182.245064750066</c:v>
                </c:pt>
                <c:pt idx="19">
                  <c:v>31894.829479789321</c:v>
                </c:pt>
                <c:pt idx="20">
                  <c:v>32606.760815101654</c:v>
                </c:pt>
                <c:pt idx="21">
                  <c:v>33318.175526130974</c:v>
                </c:pt>
                <c:pt idx="22">
                  <c:v>34029.319746012028</c:v>
                </c:pt>
                <c:pt idx="23">
                  <c:v>34740.383947404473</c:v>
                </c:pt>
                <c:pt idx="24">
                  <c:v>35451.39889075145</c:v>
                </c:pt>
                <c:pt idx="25">
                  <c:v>36162.316023661042</c:v>
                </c:pt>
                <c:pt idx="26">
                  <c:v>36873.155159114758</c:v>
                </c:pt>
                <c:pt idx="27">
                  <c:v>37583.917639287487</c:v>
                </c:pt>
                <c:pt idx="28">
                  <c:v>38294.598722658382</c:v>
                </c:pt>
                <c:pt idx="29">
                  <c:v>39005.22038552611</c:v>
                </c:pt>
                <c:pt idx="30">
                  <c:v>39715.783390543249</c:v>
                </c:pt>
                <c:pt idx="31">
                  <c:v>40426.206859695216</c:v>
                </c:pt>
                <c:pt idx="32">
                  <c:v>41136.385315303211</c:v>
                </c:pt>
                <c:pt idx="33">
                  <c:v>41846.238693628708</c:v>
                </c:pt>
                <c:pt idx="34">
                  <c:v>42555.696964534465</c:v>
                </c:pt>
                <c:pt idx="35">
                  <c:v>43264.768222330022</c:v>
                </c:pt>
                <c:pt idx="36">
                  <c:v>43973.533658715693</c:v>
                </c:pt>
                <c:pt idx="37">
                  <c:v>44682.124304501995</c:v>
                </c:pt>
                <c:pt idx="38">
                  <c:v>45390.604101037432</c:v>
                </c:pt>
                <c:pt idx="39">
                  <c:v>46098.981965321764</c:v>
                </c:pt>
                <c:pt idx="40">
                  <c:v>46807.153181910646</c:v>
                </c:pt>
                <c:pt idx="41">
                  <c:v>47514.941484958101</c:v>
                </c:pt>
                <c:pt idx="42">
                  <c:v>48222.107514332063</c:v>
                </c:pt>
                <c:pt idx="43">
                  <c:v>48928.468773965455</c:v>
                </c:pt>
                <c:pt idx="44">
                  <c:v>49633.936151531983</c:v>
                </c:pt>
                <c:pt idx="45">
                  <c:v>50338.496518847154</c:v>
                </c:pt>
                <c:pt idx="46">
                  <c:v>51042.11856155828</c:v>
                </c:pt>
                <c:pt idx="47">
                  <c:v>51744.798672299716</c:v>
                </c:pt>
                <c:pt idx="48">
                  <c:v>52446.526353843292</c:v>
                </c:pt>
              </c:numCache>
            </c:numRef>
          </c:yVal>
          <c:smooth val="0"/>
          <c:extLst>
            <c:ext xmlns:c16="http://schemas.microsoft.com/office/drawing/2014/chart" uri="{C3380CC4-5D6E-409C-BE32-E72D297353CC}">
              <c16:uniqueId val="{00000000-4911-4DE4-AB68-18ABD5B66780}"/>
            </c:ext>
          </c:extLst>
        </c:ser>
        <c:ser>
          <c:idx val="0"/>
          <c:order val="1"/>
          <c:tx>
            <c:strRef>
              <c:f>TAM_Area!$I$279</c:f>
              <c:strCache>
                <c:ptCount val="1"/>
                <c:pt idx="0">
                  <c:v>Residential - Low</c:v>
                </c:pt>
              </c:strCache>
            </c:strRef>
          </c:tx>
          <c:spPr>
            <a:ln w="19050">
              <a:noFill/>
            </a:ln>
          </c:spPr>
          <c:xVal>
            <c:numRef>
              <c:f>TAM_Area!$B$280:$B$328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TAM_Area!$I$280:$I$328</c:f>
              <c:numCache>
                <c:formatCode>_-* #,##0_-;\-* #,##0_-;_-* "-"??_-;_-@_-</c:formatCode>
                <c:ptCount val="49"/>
                <c:pt idx="0">
                  <c:v>17494.147014012859</c:v>
                </c:pt>
                <c:pt idx="1">
                  <c:v>17859.972112030366</c:v>
                </c:pt>
                <c:pt idx="2">
                  <c:v>16007.704735801737</c:v>
                </c:pt>
                <c:pt idx="3">
                  <c:v>16361.218523754087</c:v>
                </c:pt>
                <c:pt idx="4">
                  <c:v>16712.99266097082</c:v>
                </c:pt>
                <c:pt idx="5">
                  <c:v>17063.695777627974</c:v>
                </c:pt>
                <c:pt idx="6">
                  <c:v>17414.172135572029</c:v>
                </c:pt>
                <c:pt idx="7">
                  <c:v>17765.321099344146</c:v>
                </c:pt>
                <c:pt idx="8">
                  <c:v>18117.716432993217</c:v>
                </c:pt>
                <c:pt idx="9">
                  <c:v>18471.103305373475</c:v>
                </c:pt>
                <c:pt idx="10">
                  <c:v>18825.923247463692</c:v>
                </c:pt>
                <c:pt idx="11">
                  <c:v>19181.607346986777</c:v>
                </c:pt>
                <c:pt idx="12">
                  <c:v>19537.331541958203</c:v>
                </c:pt>
                <c:pt idx="13">
                  <c:v>19892.491333940023</c:v>
                </c:pt>
                <c:pt idx="14">
                  <c:v>20246.863775428774</c:v>
                </c:pt>
                <c:pt idx="15">
                  <c:v>20600.561510094252</c:v>
                </c:pt>
                <c:pt idx="16">
                  <c:v>20953.722849605725</c:v>
                </c:pt>
                <c:pt idx="17">
                  <c:v>21306.60324186513</c:v>
                </c:pt>
                <c:pt idx="18">
                  <c:v>21659.3670549979</c:v>
                </c:pt>
                <c:pt idx="19">
                  <c:v>22011.947225750835</c:v>
                </c:pt>
                <c:pt idx="20">
                  <c:v>22364.208533928206</c:v>
                </c:pt>
                <c:pt idx="21">
                  <c:v>22716.182290970788</c:v>
                </c:pt>
                <c:pt idx="22">
                  <c:v>23067.910900139235</c:v>
                </c:pt>
                <c:pt idx="23">
                  <c:v>23419.396581201941</c:v>
                </c:pt>
                <c:pt idx="24">
                  <c:v>23770.571995928003</c:v>
                </c:pt>
                <c:pt idx="25">
                  <c:v>24121.334864963781</c:v>
                </c:pt>
                <c:pt idx="26">
                  <c:v>24471.600385510399</c:v>
                </c:pt>
                <c:pt idx="27">
                  <c:v>24821.274106221732</c:v>
                </c:pt>
                <c:pt idx="28">
                  <c:v>25170.251787626261</c:v>
                </c:pt>
                <c:pt idx="29">
                  <c:v>25518.445120151417</c:v>
                </c:pt>
                <c:pt idx="30">
                  <c:v>25865.730193539712</c:v>
                </c:pt>
                <c:pt idx="31">
                  <c:v>26211.908786263219</c:v>
                </c:pt>
                <c:pt idx="32">
                  <c:v>26556.756248515172</c:v>
                </c:pt>
                <c:pt idx="33">
                  <c:v>26900.07745761711</c:v>
                </c:pt>
                <c:pt idx="34">
                  <c:v>27241.728852937795</c:v>
                </c:pt>
                <c:pt idx="35">
                  <c:v>27581.611626859569</c:v>
                </c:pt>
                <c:pt idx="36">
                  <c:v>27919.625062033636</c:v>
                </c:pt>
                <c:pt idx="37">
                  <c:v>28255.688113222252</c:v>
                </c:pt>
                <c:pt idx="38">
                  <c:v>28589.702691288796</c:v>
                </c:pt>
                <c:pt idx="39">
                  <c:v>28921.568716916321</c:v>
                </c:pt>
                <c:pt idx="40">
                  <c:v>29251.155899920705</c:v>
                </c:pt>
                <c:pt idx="41">
                  <c:v>29578.311029426048</c:v>
                </c:pt>
                <c:pt idx="42">
                  <c:v>29902.864386603818</c:v>
                </c:pt>
                <c:pt idx="43">
                  <c:v>30224.673291637642</c:v>
                </c:pt>
                <c:pt idx="44">
                  <c:v>30543.619489055833</c:v>
                </c:pt>
                <c:pt idx="45">
                  <c:v>30859.624866396476</c:v>
                </c:pt>
                <c:pt idx="46">
                  <c:v>31172.627072052244</c:v>
                </c:pt>
                <c:pt idx="47">
                  <c:v>31482.584425784535</c:v>
                </c:pt>
                <c:pt idx="48">
                  <c:v>31789.443627935587</c:v>
                </c:pt>
              </c:numCache>
            </c:numRef>
          </c:yVal>
          <c:smooth val="0"/>
          <c:extLst>
            <c:ext xmlns:c16="http://schemas.microsoft.com/office/drawing/2014/chart" uri="{C3380CC4-5D6E-409C-BE32-E72D297353CC}">
              <c16:uniqueId val="{00000001-4911-4DE4-AB68-18ABD5B66780}"/>
            </c:ext>
          </c:extLst>
        </c:ser>
        <c:ser>
          <c:idx val="1"/>
          <c:order val="2"/>
          <c:tx>
            <c:strRef>
              <c:f>TAM_Area!$J$279</c:f>
              <c:strCache>
                <c:ptCount val="1"/>
                <c:pt idx="0">
                  <c:v>Residential - Average</c:v>
                </c:pt>
              </c:strCache>
            </c:strRef>
          </c:tx>
          <c:spPr>
            <a:ln w="19050">
              <a:noFill/>
            </a:ln>
          </c:spPr>
          <c:xVal>
            <c:numRef>
              <c:f>TAM_Area!$B$280:$B$328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TAM_Area!$J$280:$J$328</c:f>
              <c:numCache>
                <c:formatCode>_-* #,##0_-;\-* #,##0_-;_-* "-"??_-;_-@_-</c:formatCode>
                <c:ptCount val="49"/>
                <c:pt idx="0">
                  <c:v>18035.673507006431</c:v>
                </c:pt>
                <c:pt idx="1">
                  <c:v>18592.886056015184</c:v>
                </c:pt>
                <c:pt idx="2">
                  <c:v>17991.156122202901</c:v>
                </c:pt>
                <c:pt idx="3">
                  <c:v>18502.528002634223</c:v>
                </c:pt>
                <c:pt idx="4">
                  <c:v>19015.607880722866</c:v>
                </c:pt>
                <c:pt idx="5">
                  <c:v>19530.516214749696</c:v>
                </c:pt>
                <c:pt idx="6">
                  <c:v>20047.797820616277</c:v>
                </c:pt>
                <c:pt idx="7">
                  <c:v>20568.278241920638</c:v>
                </c:pt>
                <c:pt idx="8">
                  <c:v>21092.46855889013</c:v>
                </c:pt>
                <c:pt idx="9">
                  <c:v>21619.924232949412</c:v>
                </c:pt>
                <c:pt idx="10">
                  <c:v>22150.910352045266</c:v>
                </c:pt>
                <c:pt idx="11">
                  <c:v>22684.414471617831</c:v>
                </c:pt>
                <c:pt idx="12">
                  <c:v>23219.023531291969</c:v>
                </c:pt>
                <c:pt idx="13">
                  <c:v>23753.637434224587</c:v>
                </c:pt>
                <c:pt idx="14">
                  <c:v>24287.799324187552</c:v>
                </c:pt>
                <c:pt idx="15">
                  <c:v>24821.544586191492</c:v>
                </c:pt>
                <c:pt idx="16">
                  <c:v>25354.862747364979</c:v>
                </c:pt>
                <c:pt idx="17">
                  <c:v>25887.915677023124</c:v>
                </c:pt>
                <c:pt idx="18">
                  <c:v>26420.806059873983</c:v>
                </c:pt>
                <c:pt idx="19">
                  <c:v>26953.388352770078</c:v>
                </c:pt>
                <c:pt idx="20">
                  <c:v>27485.48467451493</c:v>
                </c:pt>
                <c:pt idx="21">
                  <c:v>28017.178908550879</c:v>
                </c:pt>
                <c:pt idx="22">
                  <c:v>28548.615323075632</c:v>
                </c:pt>
                <c:pt idx="23">
                  <c:v>29079.890264303205</c:v>
                </c:pt>
                <c:pt idx="24">
                  <c:v>29610.985443339727</c:v>
                </c:pt>
                <c:pt idx="25">
                  <c:v>30141.825444312413</c:v>
                </c:pt>
                <c:pt idx="26">
                  <c:v>30672.377772312579</c:v>
                </c:pt>
                <c:pt idx="27">
                  <c:v>31202.595872754609</c:v>
                </c:pt>
                <c:pt idx="28">
                  <c:v>31732.425255142323</c:v>
                </c:pt>
                <c:pt idx="29">
                  <c:v>32261.832752838764</c:v>
                </c:pt>
                <c:pt idx="30">
                  <c:v>32790.75679204148</c:v>
                </c:pt>
                <c:pt idx="31">
                  <c:v>33319.057822979215</c:v>
                </c:pt>
                <c:pt idx="32">
                  <c:v>33846.570781909191</c:v>
                </c:pt>
                <c:pt idx="33">
                  <c:v>34373.158075622909</c:v>
                </c:pt>
                <c:pt idx="34">
                  <c:v>34898.712908736132</c:v>
                </c:pt>
                <c:pt idx="35">
                  <c:v>35423.189924594793</c:v>
                </c:pt>
                <c:pt idx="36">
                  <c:v>35946.579360374664</c:v>
                </c:pt>
                <c:pt idx="37">
                  <c:v>36468.906208862121</c:v>
                </c:pt>
                <c:pt idx="38">
                  <c:v>36990.153396163114</c:v>
                </c:pt>
                <c:pt idx="39">
                  <c:v>37510.275341119042</c:v>
                </c:pt>
                <c:pt idx="40">
                  <c:v>38029.154540915675</c:v>
                </c:pt>
                <c:pt idx="41">
                  <c:v>38546.626257192074</c:v>
                </c:pt>
                <c:pt idx="42">
                  <c:v>39062.485950467941</c:v>
                </c:pt>
                <c:pt idx="43">
                  <c:v>39576.571032801548</c:v>
                </c:pt>
                <c:pt idx="44">
                  <c:v>40088.777820293908</c:v>
                </c:pt>
                <c:pt idx="45">
                  <c:v>40599.060692621817</c:v>
                </c:pt>
                <c:pt idx="46">
                  <c:v>41107.372816805262</c:v>
                </c:pt>
                <c:pt idx="47">
                  <c:v>41613.691549042123</c:v>
                </c:pt>
                <c:pt idx="48">
                  <c:v>42117.984990889439</c:v>
                </c:pt>
              </c:numCache>
            </c:numRef>
          </c:yVal>
          <c:smooth val="0"/>
          <c:extLst>
            <c:ext xmlns:c16="http://schemas.microsoft.com/office/drawing/2014/chart" uri="{C3380CC4-5D6E-409C-BE32-E72D297353CC}">
              <c16:uniqueId val="{00000002-4911-4DE4-AB68-18ABD5B66780}"/>
            </c:ext>
          </c:extLst>
        </c:ser>
        <c:ser>
          <c:idx val="10"/>
          <c:order val="3"/>
          <c:tx>
            <c:strRef>
              <c:f>TAM_Area!$P$279</c:f>
              <c:strCache>
                <c:ptCount val="1"/>
                <c:pt idx="0">
                  <c:v>Commercial - High</c:v>
                </c:pt>
              </c:strCache>
            </c:strRef>
          </c:tx>
          <c:spPr>
            <a:ln w="19050">
              <a:noFill/>
            </a:ln>
          </c:spPr>
          <c:xVal>
            <c:numRef>
              <c:f>TAM_Area!$B$280:$B$328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TAM_Area!$P$280:$P$328</c:f>
              <c:numCache>
                <c:formatCode>_(* #,##0_);_(* \(#,##0\);_(* "-"??_);_(@_)</c:formatCode>
                <c:ptCount val="49"/>
                <c:pt idx="0">
                  <c:v>2126.9193224072555</c:v>
                </c:pt>
                <c:pt idx="1">
                  <c:v>2201.6164056119419</c:v>
                </c:pt>
                <c:pt idx="2">
                  <c:v>2275.4975403064891</c:v>
                </c:pt>
                <c:pt idx="3">
                  <c:v>2359.6154580386869</c:v>
                </c:pt>
                <c:pt idx="4">
                  <c:v>2450.5136417199355</c:v>
                </c:pt>
                <c:pt idx="5">
                  <c:v>2549.8805434760075</c:v>
                </c:pt>
                <c:pt idx="6">
                  <c:v>2659.4283187848678</c:v>
                </c:pt>
                <c:pt idx="7">
                  <c:v>2780.9046866843278</c:v>
                </c:pt>
                <c:pt idx="8">
                  <c:v>2916.0351359896313</c:v>
                </c:pt>
                <c:pt idx="9">
                  <c:v>3066.4317230506877</c:v>
                </c:pt>
                <c:pt idx="10">
                  <c:v>3233.833316860444</c:v>
                </c:pt>
                <c:pt idx="11">
                  <c:v>3419.818968768137</c:v>
                </c:pt>
                <c:pt idx="12">
                  <c:v>3625.9116401757778</c:v>
                </c:pt>
                <c:pt idx="13">
                  <c:v>3853.651922328304</c:v>
                </c:pt>
                <c:pt idx="14">
                  <c:v>4104.6438130711795</c:v>
                </c:pt>
                <c:pt idx="15">
                  <c:v>4380.5398527020734</c:v>
                </c:pt>
                <c:pt idx="16">
                  <c:v>4682.9733568603033</c:v>
                </c:pt>
                <c:pt idx="17">
                  <c:v>5013.5906547575169</c:v>
                </c:pt>
                <c:pt idx="18">
                  <c:v>5374.0288734788119</c:v>
                </c:pt>
                <c:pt idx="19">
                  <c:v>5765.8985037255779</c:v>
                </c:pt>
                <c:pt idx="20">
                  <c:v>6190.7938328504424</c:v>
                </c:pt>
                <c:pt idx="21">
                  <c:v>6650.3247771370716</c:v>
                </c:pt>
                <c:pt idx="22">
                  <c:v>7146.100717709217</c:v>
                </c:pt>
                <c:pt idx="23">
                  <c:v>7679.7274050150609</c:v>
                </c:pt>
                <c:pt idx="24">
                  <c:v>8252.7915608441654</c:v>
                </c:pt>
                <c:pt idx="25">
                  <c:v>8866.8852964122798</c:v>
                </c:pt>
                <c:pt idx="26">
                  <c:v>9523.629970238866</c:v>
                </c:pt>
                <c:pt idx="27">
                  <c:v>10224.663992223417</c:v>
                </c:pt>
                <c:pt idx="28">
                  <c:v>10971.61835845765</c:v>
                </c:pt>
                <c:pt idx="29">
                  <c:v>11766.099365728758</c:v>
                </c:pt>
                <c:pt idx="30">
                  <c:v>12609.690539467869</c:v>
                </c:pt>
                <c:pt idx="31">
                  <c:v>13503.967978240949</c:v>
                </c:pt>
                <c:pt idx="32">
                  <c:v>14450.494338326545</c:v>
                </c:pt>
                <c:pt idx="33">
                  <c:v>15450.830765624392</c:v>
                </c:pt>
                <c:pt idx="34">
                  <c:v>16506.536300390308</c:v>
                </c:pt>
                <c:pt idx="35">
                  <c:v>17619.183401981991</c:v>
                </c:pt>
                <c:pt idx="36">
                  <c:v>18790.356110113109</c:v>
                </c:pt>
                <c:pt idx="37">
                  <c:v>20021.651817325033</c:v>
                </c:pt>
                <c:pt idx="38">
                  <c:v>21314.649123942978</c:v>
                </c:pt>
                <c:pt idx="39">
                  <c:v>22670.91336045559</c:v>
                </c:pt>
                <c:pt idx="40">
                  <c:v>24091.967791756622</c:v>
                </c:pt>
                <c:pt idx="41">
                  <c:v>25579.295017038978</c:v>
                </c:pt>
                <c:pt idx="42">
                  <c:v>27134.335241284178</c:v>
                </c:pt>
                <c:pt idx="43">
                  <c:v>28758.530439090959</c:v>
                </c:pt>
                <c:pt idx="44">
                  <c:v>30453.33900557824</c:v>
                </c:pt>
                <c:pt idx="45">
                  <c:v>32220.240950175015</c:v>
                </c:pt>
                <c:pt idx="46">
                  <c:v>34060.700933448832</c:v>
                </c:pt>
                <c:pt idx="47">
                  <c:v>35976.187900098281</c:v>
                </c:pt>
                <c:pt idx="48">
                  <c:v>37968.154483925682</c:v>
                </c:pt>
              </c:numCache>
            </c:numRef>
          </c:yVal>
          <c:smooth val="0"/>
          <c:extLst>
            <c:ext xmlns:c16="http://schemas.microsoft.com/office/drawing/2014/chart" uri="{C3380CC4-5D6E-409C-BE32-E72D297353CC}">
              <c16:uniqueId val="{00000003-4911-4DE4-AB68-18ABD5B66780}"/>
            </c:ext>
          </c:extLst>
        </c:ser>
        <c:ser>
          <c:idx val="11"/>
          <c:order val="4"/>
          <c:tx>
            <c:strRef>
              <c:f>TAM_Area!$Q$279</c:f>
              <c:strCache>
                <c:ptCount val="1"/>
                <c:pt idx="0">
                  <c:v>Commercial - Low</c:v>
                </c:pt>
              </c:strCache>
            </c:strRef>
          </c:tx>
          <c:spPr>
            <a:ln w="19050">
              <a:noFill/>
            </a:ln>
          </c:spPr>
          <c:xVal>
            <c:numRef>
              <c:f>TAM_Area!$B$280:$B$328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TAM_Area!$Q$280:$Q$328</c:f>
              <c:numCache>
                <c:formatCode>_(* #,##0_);_(* \(#,##0\);_(* "-"??_);_(@_)</c:formatCode>
                <c:ptCount val="49"/>
                <c:pt idx="0">
                  <c:v>1737.299428571429</c:v>
                </c:pt>
                <c:pt idx="1">
                  <c:v>1781.5021785714293</c:v>
                </c:pt>
                <c:pt idx="2">
                  <c:v>1849.7610465123971</c:v>
                </c:pt>
                <c:pt idx="3">
                  <c:v>1900.890484699082</c:v>
                </c:pt>
                <c:pt idx="4">
                  <c:v>1954.0953843204279</c:v>
                </c:pt>
                <c:pt idx="5">
                  <c:v>2009.3050851090361</c:v>
                </c:pt>
                <c:pt idx="6">
                  <c:v>2066.5062624322973</c:v>
                </c:pt>
                <c:pt idx="7">
                  <c:v>2125.7210195023195</c:v>
                </c:pt>
                <c:pt idx="8">
                  <c:v>2186.9303403913345</c:v>
                </c:pt>
                <c:pt idx="9">
                  <c:v>2250.0070547086143</c:v>
                </c:pt>
                <c:pt idx="10">
                  <c:v>2314.8788606013186</c:v>
                </c:pt>
                <c:pt idx="11">
                  <c:v>2381.3256454795492</c:v>
                </c:pt>
                <c:pt idx="12">
                  <c:v>2449.0719258723943</c:v>
                </c:pt>
                <c:pt idx="13">
                  <c:v>2517.8795764740889</c:v>
                </c:pt>
                <c:pt idx="14">
                  <c:v>2587.5959929488977</c:v>
                </c:pt>
                <c:pt idx="15">
                  <c:v>2658.1289305329174</c:v>
                </c:pt>
                <c:pt idx="16">
                  <c:v>2729.3716283299027</c:v>
                </c:pt>
                <c:pt idx="17">
                  <c:v>2801.2367799080921</c:v>
                </c:pt>
                <c:pt idx="18">
                  <c:v>2873.6323436395396</c:v>
                </c:pt>
                <c:pt idx="19">
                  <c:v>2946.4386167148195</c:v>
                </c:pt>
                <c:pt idx="20">
                  <c:v>3019.5358906669117</c:v>
                </c:pt>
                <c:pt idx="21">
                  <c:v>3092.8390613997904</c:v>
                </c:pt>
                <c:pt idx="22">
                  <c:v>3166.2733409084894</c:v>
                </c:pt>
                <c:pt idx="23">
                  <c:v>3239.7575142127184</c:v>
                </c:pt>
                <c:pt idx="24">
                  <c:v>3313.1939479164539</c:v>
                </c:pt>
                <c:pt idx="25">
                  <c:v>3386.4764943971254</c:v>
                </c:pt>
                <c:pt idx="26">
                  <c:v>3459.5057528830544</c:v>
                </c:pt>
                <c:pt idx="27">
                  <c:v>3532.1809356071872</c:v>
                </c:pt>
                <c:pt idx="28">
                  <c:v>3604.4016495796845</c:v>
                </c:pt>
                <c:pt idx="29">
                  <c:v>3676.070839713565</c:v>
                </c:pt>
                <c:pt idx="30">
                  <c:v>3747.0901845913559</c:v>
                </c:pt>
                <c:pt idx="31">
                  <c:v>3817.3544137176887</c:v>
                </c:pt>
                <c:pt idx="32">
                  <c:v>3886.7567563910488</c:v>
                </c:pt>
                <c:pt idx="33">
                  <c:v>3955.1932225891042</c:v>
                </c:pt>
                <c:pt idx="34">
                  <c:v>4022.5604072843234</c:v>
                </c:pt>
                <c:pt idx="35">
                  <c:v>4088.7627733632444</c:v>
                </c:pt>
                <c:pt idx="36">
                  <c:v>4153.7130570209893</c:v>
                </c:pt>
                <c:pt idx="37">
                  <c:v>4217.3292959317478</c:v>
                </c:pt>
                <c:pt idx="38">
                  <c:v>4279.5230011840358</c:v>
                </c:pt>
                <c:pt idx="39">
                  <c:v>4340.2001164641842</c:v>
                </c:pt>
                <c:pt idx="40">
                  <c:v>4399.2553143369823</c:v>
                </c:pt>
                <c:pt idx="41">
                  <c:v>4456.5763736053523</c:v>
                </c:pt>
                <c:pt idx="42">
                  <c:v>4512.0450285757361</c:v>
                </c:pt>
                <c:pt idx="43">
                  <c:v>4565.5488844776828</c:v>
                </c:pt>
                <c:pt idx="44">
                  <c:v>4616.9853466705936</c:v>
                </c:pt>
                <c:pt idx="45">
                  <c:v>4666.2592366998288</c:v>
                </c:pt>
                <c:pt idx="46">
                  <c:v>4713.2731695578241</c:v>
                </c:pt>
                <c:pt idx="47">
                  <c:v>4757.9323161046614</c:v>
                </c:pt>
                <c:pt idx="48">
                  <c:v>4800.1415286902629</c:v>
                </c:pt>
              </c:numCache>
            </c:numRef>
          </c:yVal>
          <c:smooth val="0"/>
          <c:extLst>
            <c:ext xmlns:c16="http://schemas.microsoft.com/office/drawing/2014/chart" uri="{C3380CC4-5D6E-409C-BE32-E72D297353CC}">
              <c16:uniqueId val="{00000004-4911-4DE4-AB68-18ABD5B66780}"/>
            </c:ext>
          </c:extLst>
        </c:ser>
        <c:ser>
          <c:idx val="15"/>
          <c:order val="5"/>
          <c:tx>
            <c:strRef>
              <c:f>TAM_Area!$R$279</c:f>
              <c:strCache>
                <c:ptCount val="1"/>
                <c:pt idx="0">
                  <c:v>Commercial - Average</c:v>
                </c:pt>
              </c:strCache>
            </c:strRef>
          </c:tx>
          <c:spPr>
            <a:ln w="19050">
              <a:noFill/>
            </a:ln>
          </c:spPr>
          <c:xVal>
            <c:numRef>
              <c:f>TAM_Area!$B$280:$B$328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TAM_Area!$R$280:$R$328</c:f>
              <c:numCache>
                <c:formatCode>_-* #,##0_-;\-* #,##0_-;_-* "-"??_-;_-@_-</c:formatCode>
                <c:ptCount val="49"/>
                <c:pt idx="0">
                  <c:v>1932.1093754893423</c:v>
                </c:pt>
                <c:pt idx="1">
                  <c:v>1991.5592920916856</c:v>
                </c:pt>
                <c:pt idx="2">
                  <c:v>2062.6292934094431</c:v>
                </c:pt>
                <c:pt idx="3">
                  <c:v>2130.2529713688846</c:v>
                </c:pt>
                <c:pt idx="4">
                  <c:v>2202.3045130201817</c:v>
                </c:pt>
                <c:pt idx="5">
                  <c:v>2279.5928142925218</c:v>
                </c:pt>
                <c:pt idx="6">
                  <c:v>2362.9672906085825</c:v>
                </c:pt>
                <c:pt idx="7">
                  <c:v>2453.3128530933236</c:v>
                </c:pt>
                <c:pt idx="8">
                  <c:v>2551.4827381904829</c:v>
                </c:pt>
                <c:pt idx="9">
                  <c:v>2658.219388879651</c:v>
                </c:pt>
                <c:pt idx="10">
                  <c:v>2774.3560887308813</c:v>
                </c:pt>
                <c:pt idx="11">
                  <c:v>2900.5723071238431</c:v>
                </c:pt>
                <c:pt idx="12">
                  <c:v>3037.4917830240861</c:v>
                </c:pt>
                <c:pt idx="13">
                  <c:v>3185.7657494011964</c:v>
                </c:pt>
                <c:pt idx="14">
                  <c:v>3346.1199030100388</c:v>
                </c:pt>
                <c:pt idx="15">
                  <c:v>3519.3343916174954</c:v>
                </c:pt>
                <c:pt idx="16">
                  <c:v>3706.172492595103</c:v>
                </c:pt>
                <c:pt idx="17">
                  <c:v>3907.4137173328045</c:v>
                </c:pt>
                <c:pt idx="18">
                  <c:v>4123.8306085591757</c:v>
                </c:pt>
                <c:pt idx="19">
                  <c:v>4356.1685602201987</c:v>
                </c:pt>
                <c:pt idx="20">
                  <c:v>4605.164861758677</c:v>
                </c:pt>
                <c:pt idx="21">
                  <c:v>4871.5819192684312</c:v>
                </c:pt>
                <c:pt idx="22">
                  <c:v>5156.1870293088532</c:v>
                </c:pt>
                <c:pt idx="23">
                  <c:v>5459.7424596138899</c:v>
                </c:pt>
                <c:pt idx="24">
                  <c:v>5782.9927543803096</c:v>
                </c:pt>
                <c:pt idx="25">
                  <c:v>6126.6808954047028</c:v>
                </c:pt>
                <c:pt idx="26">
                  <c:v>6491.5678615609604</c:v>
                </c:pt>
                <c:pt idx="27">
                  <c:v>6878.4224639153017</c:v>
                </c:pt>
                <c:pt idx="28">
                  <c:v>7288.0100040186671</c:v>
                </c:pt>
                <c:pt idx="29">
                  <c:v>7721.085102721162</c:v>
                </c:pt>
                <c:pt idx="30">
                  <c:v>8178.3903620296123</c:v>
                </c:pt>
                <c:pt idx="31">
                  <c:v>8660.661195979319</c:v>
                </c:pt>
                <c:pt idx="32">
                  <c:v>9168.6255473587971</c:v>
                </c:pt>
                <c:pt idx="33">
                  <c:v>9703.0119941067478</c:v>
                </c:pt>
                <c:pt idx="34">
                  <c:v>10264.548353837316</c:v>
                </c:pt>
                <c:pt idx="35">
                  <c:v>10853.973087672617</c:v>
                </c:pt>
                <c:pt idx="36">
                  <c:v>11472.034583567049</c:v>
                </c:pt>
                <c:pt idx="37">
                  <c:v>12119.490556628391</c:v>
                </c:pt>
                <c:pt idx="38">
                  <c:v>12797.086062563507</c:v>
                </c:pt>
                <c:pt idx="39">
                  <c:v>13505.556738459887</c:v>
                </c:pt>
                <c:pt idx="40">
                  <c:v>14245.611553046803</c:v>
                </c:pt>
                <c:pt idx="41">
                  <c:v>15017.935695322165</c:v>
                </c:pt>
                <c:pt idx="42">
                  <c:v>15823.190134929957</c:v>
                </c:pt>
                <c:pt idx="43">
                  <c:v>16662.039661784322</c:v>
                </c:pt>
                <c:pt idx="44">
                  <c:v>17535.162176124417</c:v>
                </c:pt>
                <c:pt idx="45">
                  <c:v>18443.250093437422</c:v>
                </c:pt>
                <c:pt idx="46">
                  <c:v>19386.987051503329</c:v>
                </c:pt>
                <c:pt idx="47">
                  <c:v>20367.060108101472</c:v>
                </c:pt>
                <c:pt idx="48">
                  <c:v>21384.148006307973</c:v>
                </c:pt>
              </c:numCache>
            </c:numRef>
          </c:yVal>
          <c:smooth val="0"/>
          <c:extLst>
            <c:ext xmlns:c16="http://schemas.microsoft.com/office/drawing/2014/chart" uri="{C3380CC4-5D6E-409C-BE32-E72D297353CC}">
              <c16:uniqueId val="{00000005-4911-4DE4-AB68-18ABD5B66780}"/>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(million sq-meters)</a:t>
                </a:r>
              </a:p>
            </c:rich>
          </c:tx>
          <c:overlay val="0"/>
          <c:spPr>
            <a:noFill/>
            <a:ln>
              <a:noFill/>
            </a:ln>
            <a:effectLst/>
          </c:spPr>
        </c:title>
        <c:numFmt formatCode="_-* #,##0_-;\-* #,##0_-;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Latin America TAM -</a:t>
            </a:r>
            <a:r>
              <a:rPr lang="en-US" baseline="0"/>
              <a:t> Area</a:t>
            </a:r>
            <a:endParaRPr lang="en-US"/>
          </a:p>
        </c:rich>
      </c:tx>
      <c:overlay val="0"/>
      <c:spPr>
        <a:noFill/>
        <a:ln>
          <a:noFill/>
        </a:ln>
        <a:effectLst/>
      </c:spPr>
    </c:title>
    <c:autoTitleDeleted val="0"/>
    <c:plotArea>
      <c:layout/>
      <c:scatterChart>
        <c:scatterStyle val="lineMarker"/>
        <c:varyColors val="0"/>
        <c:ser>
          <c:idx val="15"/>
          <c:order val="0"/>
          <c:tx>
            <c:strRef>
              <c:f>TAM_Area!$H$342</c:f>
              <c:strCache>
                <c:ptCount val="1"/>
                <c:pt idx="0">
                  <c:v>Residential - High</c:v>
                </c:pt>
              </c:strCache>
            </c:strRef>
          </c:tx>
          <c:spPr>
            <a:ln w="19050">
              <a:noFill/>
            </a:ln>
          </c:spPr>
          <c:xVal>
            <c:numRef>
              <c:f>TAM_Area!$B$343:$B$391</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TAM_Area!$H$343:$H$391</c:f>
              <c:numCache>
                <c:formatCode>_-* #,##0_-;\-* #,##0_-;_-* "-"??_-;_-@_-</c:formatCode>
                <c:ptCount val="49"/>
                <c:pt idx="0">
                  <c:v>9427.8000000000029</c:v>
                </c:pt>
                <c:pt idx="1">
                  <c:v>9677.7000000000007</c:v>
                </c:pt>
                <c:pt idx="2">
                  <c:v>9697.619146921872</c:v>
                </c:pt>
                <c:pt idx="3">
                  <c:v>9899.012100328966</c:v>
                </c:pt>
                <c:pt idx="4">
                  <c:v>10100.386959095955</c:v>
                </c:pt>
                <c:pt idx="5">
                  <c:v>10301.688200121616</c:v>
                </c:pt>
                <c:pt idx="6">
                  <c:v>10503.068275118207</c:v>
                </c:pt>
                <c:pt idx="7">
                  <c:v>10704.720122264807</c:v>
                </c:pt>
                <c:pt idx="8">
                  <c:v>10906.769198723074</c:v>
                </c:pt>
                <c:pt idx="9">
                  <c:v>11098.058984662457</c:v>
                </c:pt>
                <c:pt idx="10">
                  <c:v>11290.937359081418</c:v>
                </c:pt>
                <c:pt idx="11">
                  <c:v>11484.441101761933</c:v>
                </c:pt>
                <c:pt idx="12">
                  <c:v>11676.883587506254</c:v>
                </c:pt>
                <c:pt idx="13">
                  <c:v>11866.973481625959</c:v>
                </c:pt>
                <c:pt idx="14">
                  <c:v>12054.378810780316</c:v>
                </c:pt>
                <c:pt idx="15">
                  <c:v>12239.451797451782</c:v>
                </c:pt>
                <c:pt idx="16">
                  <c:v>12422.310401721072</c:v>
                </c:pt>
                <c:pt idx="17">
                  <c:v>12603.282220325364</c:v>
                </c:pt>
                <c:pt idx="18">
                  <c:v>12782.613922340825</c:v>
                </c:pt>
                <c:pt idx="19">
                  <c:v>12960.26070757104</c:v>
                </c:pt>
                <c:pt idx="20">
                  <c:v>13136.15741825959</c:v>
                </c:pt>
                <c:pt idx="21">
                  <c:v>13310.594599082358</c:v>
                </c:pt>
                <c:pt idx="22">
                  <c:v>13483.962358064324</c:v>
                </c:pt>
                <c:pt idx="23">
                  <c:v>13656.560581589685</c:v>
                </c:pt>
                <c:pt idx="24">
                  <c:v>13828.536283990925</c:v>
                </c:pt>
                <c:pt idx="25">
                  <c:v>13999.866493692236</c:v>
                </c:pt>
                <c:pt idx="26">
                  <c:v>14170.465320514833</c:v>
                </c:pt>
                <c:pt idx="27">
                  <c:v>14340.166605669961</c:v>
                </c:pt>
                <c:pt idx="28">
                  <c:v>14508.835368750204</c:v>
                </c:pt>
                <c:pt idx="29">
                  <c:v>14676.44745750957</c:v>
                </c:pt>
                <c:pt idx="30">
                  <c:v>14843.050331255356</c:v>
                </c:pt>
                <c:pt idx="31">
                  <c:v>15008.662708798904</c:v>
                </c:pt>
                <c:pt idx="32">
                  <c:v>15173.32435441676</c:v>
                </c:pt>
                <c:pt idx="33">
                  <c:v>15337.042798771587</c:v>
                </c:pt>
                <c:pt idx="34">
                  <c:v>15499.817268304218</c:v>
                </c:pt>
                <c:pt idx="35">
                  <c:v>15661.571993527617</c:v>
                </c:pt>
                <c:pt idx="36">
                  <c:v>15822.172542779705</c:v>
                </c:pt>
                <c:pt idx="37">
                  <c:v>15981.429964067465</c:v>
                </c:pt>
                <c:pt idx="38">
                  <c:v>16139.191094181555</c:v>
                </c:pt>
                <c:pt idx="39">
                  <c:v>16295.378351590365</c:v>
                </c:pt>
                <c:pt idx="40">
                  <c:v>16449.965751896365</c:v>
                </c:pt>
                <c:pt idx="41">
                  <c:v>16602.91475375721</c:v>
                </c:pt>
                <c:pt idx="42">
                  <c:v>16754.210753378586</c:v>
                </c:pt>
                <c:pt idx="43">
                  <c:v>16903.834801720808</c:v>
                </c:pt>
                <c:pt idx="44">
                  <c:v>17051.73975679381</c:v>
                </c:pt>
                <c:pt idx="45">
                  <c:v>17197.877089119076</c:v>
                </c:pt>
                <c:pt idx="46">
                  <c:v>17342.221983640076</c:v>
                </c:pt>
                <c:pt idx="47">
                  <c:v>17484.764127202136</c:v>
                </c:pt>
                <c:pt idx="48">
                  <c:v>17625.483783467738</c:v>
                </c:pt>
              </c:numCache>
            </c:numRef>
          </c:yVal>
          <c:smooth val="0"/>
          <c:extLst>
            <c:ext xmlns:c16="http://schemas.microsoft.com/office/drawing/2014/chart" uri="{C3380CC4-5D6E-409C-BE32-E72D297353CC}">
              <c16:uniqueId val="{00000000-73F8-4FA4-97D5-FF2F4B872497}"/>
            </c:ext>
          </c:extLst>
        </c:ser>
        <c:ser>
          <c:idx val="2"/>
          <c:order val="1"/>
          <c:tx>
            <c:strRef>
              <c:f>TAM_Area!$I$342</c:f>
              <c:strCache>
                <c:ptCount val="1"/>
                <c:pt idx="0">
                  <c:v>Residential - Low</c:v>
                </c:pt>
              </c:strCache>
            </c:strRef>
          </c:tx>
          <c:spPr>
            <a:ln w="19050">
              <a:noFill/>
            </a:ln>
          </c:spPr>
          <c:xVal>
            <c:numRef>
              <c:f>TAM_Area!$B$343:$B$391</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TAM_Area!$I$343:$I$391</c:f>
              <c:numCache>
                <c:formatCode>_-* #,##0_-;\-* #,##0_-;_-* "-"??_-;_-@_-</c:formatCode>
                <c:ptCount val="49"/>
                <c:pt idx="0">
                  <c:v>7892.2320571282407</c:v>
                </c:pt>
                <c:pt idx="1">
                  <c:v>7973.5558573089174</c:v>
                </c:pt>
                <c:pt idx="2">
                  <c:v>6030.3008909741156</c:v>
                </c:pt>
                <c:pt idx="3">
                  <c:v>6080.9609412865275</c:v>
                </c:pt>
                <c:pt idx="4">
                  <c:v>6129.0816184605828</c:v>
                </c:pt>
                <c:pt idx="5">
                  <c:v>6174.802236942136</c:v>
                </c:pt>
                <c:pt idx="6">
                  <c:v>6218.3529872268373</c:v>
                </c:pt>
                <c:pt idx="7">
                  <c:v>6260.0507625415694</c:v>
                </c:pt>
                <c:pt idx="8">
                  <c:v>6300.121402569237</c:v>
                </c:pt>
                <c:pt idx="9">
                  <c:v>6332.2400297784225</c:v>
                </c:pt>
                <c:pt idx="10">
                  <c:v>6363.5633405947092</c:v>
                </c:pt>
                <c:pt idx="11">
                  <c:v>6393.5131212587203</c:v>
                </c:pt>
                <c:pt idx="12">
                  <c:v>6421.117894067087</c:v>
                </c:pt>
                <c:pt idx="13">
                  <c:v>6445.6753542486249</c:v>
                </c:pt>
                <c:pt idx="14">
                  <c:v>6467.063930520384</c:v>
                </c:pt>
                <c:pt idx="15">
                  <c:v>6485.5427166010213</c:v>
                </c:pt>
                <c:pt idx="16">
                  <c:v>6501.2151520884254</c:v>
                </c:pt>
                <c:pt idx="17">
                  <c:v>6514.2864716429694</c:v>
                </c:pt>
                <c:pt idx="18">
                  <c:v>6524.914657628542</c:v>
                </c:pt>
                <c:pt idx="19">
                  <c:v>6533.105855111884</c:v>
                </c:pt>
                <c:pt idx="20">
                  <c:v>6538.8670590731344</c:v>
                </c:pt>
                <c:pt idx="21">
                  <c:v>6542.3921473942701</c:v>
                </c:pt>
                <c:pt idx="22">
                  <c:v>6543.9230728208604</c:v>
                </c:pt>
                <c:pt idx="23">
                  <c:v>6543.6447287781857</c:v>
                </c:pt>
                <c:pt idx="24">
                  <c:v>6541.6500744927334</c:v>
                </c:pt>
                <c:pt idx="25">
                  <c:v>6537.9441983176775</c:v>
                </c:pt>
                <c:pt idx="26">
                  <c:v>6532.5095393490028</c:v>
                </c:pt>
                <c:pt idx="27">
                  <c:v>6525.2939681860043</c:v>
                </c:pt>
                <c:pt idx="28">
                  <c:v>6516.2624395323237</c:v>
                </c:pt>
                <c:pt idx="29">
                  <c:v>6505.4381088960145</c:v>
                </c:pt>
                <c:pt idx="30">
                  <c:v>6492.8706810806225</c:v>
                </c:pt>
                <c:pt idx="31">
                  <c:v>6478.5848297381608</c:v>
                </c:pt>
                <c:pt idx="32">
                  <c:v>6462.6091616128115</c:v>
                </c:pt>
                <c:pt idx="33">
                  <c:v>6444.9661300514217</c:v>
                </c:pt>
                <c:pt idx="34">
                  <c:v>6425.6804051248264</c:v>
                </c:pt>
                <c:pt idx="35">
                  <c:v>6404.7619388931635</c:v>
                </c:pt>
                <c:pt idx="36">
                  <c:v>6382.2126510429644</c:v>
                </c:pt>
                <c:pt idx="37">
                  <c:v>6358.0252575138111</c:v>
                </c:pt>
                <c:pt idx="38">
                  <c:v>6332.2031048708786</c:v>
                </c:pt>
                <c:pt idx="39">
                  <c:v>6304.7672425617366</c:v>
                </c:pt>
                <c:pt idx="40">
                  <c:v>6275.748743113897</c:v>
                </c:pt>
                <c:pt idx="41">
                  <c:v>6245.1759413181999</c:v>
                </c:pt>
                <c:pt idx="42">
                  <c:v>6213.0834289619806</c:v>
                </c:pt>
                <c:pt idx="43">
                  <c:v>6179.5069567560095</c:v>
                </c:pt>
                <c:pt idx="44">
                  <c:v>6144.4787140961434</c:v>
                </c:pt>
                <c:pt idx="45">
                  <c:v>6108.0342034260129</c:v>
                </c:pt>
                <c:pt idx="46">
                  <c:v>6070.2152838682414</c:v>
                </c:pt>
                <c:pt idx="47">
                  <c:v>6031.0695781807535</c:v>
                </c:pt>
                <c:pt idx="48">
                  <c:v>5990.641989081163</c:v>
                </c:pt>
              </c:numCache>
            </c:numRef>
          </c:yVal>
          <c:smooth val="0"/>
          <c:extLst>
            <c:ext xmlns:c16="http://schemas.microsoft.com/office/drawing/2014/chart" uri="{C3380CC4-5D6E-409C-BE32-E72D297353CC}">
              <c16:uniqueId val="{00000001-73F8-4FA4-97D5-FF2F4B872497}"/>
            </c:ext>
          </c:extLst>
        </c:ser>
        <c:ser>
          <c:idx val="3"/>
          <c:order val="2"/>
          <c:tx>
            <c:strRef>
              <c:f>TAM_Area!$J$342</c:f>
              <c:strCache>
                <c:ptCount val="1"/>
                <c:pt idx="0">
                  <c:v>Residential - Average</c:v>
                </c:pt>
              </c:strCache>
            </c:strRef>
          </c:tx>
          <c:spPr>
            <a:ln w="19050">
              <a:noFill/>
            </a:ln>
          </c:spPr>
          <c:xVal>
            <c:numRef>
              <c:f>TAM_Area!$B$343:$B$391</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TAM_Area!$J$343:$J$391</c:f>
              <c:numCache>
                <c:formatCode>_-* #,##0_-;\-* #,##0_-;_-* "-"??_-;_-@_-</c:formatCode>
                <c:ptCount val="49"/>
                <c:pt idx="0">
                  <c:v>8660.0160285641214</c:v>
                </c:pt>
                <c:pt idx="1">
                  <c:v>8825.6279286544595</c:v>
                </c:pt>
                <c:pt idx="2">
                  <c:v>7863.9600189479943</c:v>
                </c:pt>
                <c:pt idx="3">
                  <c:v>7989.9865208077472</c:v>
                </c:pt>
                <c:pt idx="4">
                  <c:v>8114.7342887782688</c:v>
                </c:pt>
                <c:pt idx="5">
                  <c:v>8238.2452185318762</c:v>
                </c:pt>
                <c:pt idx="6">
                  <c:v>8360.710631172522</c:v>
                </c:pt>
                <c:pt idx="7">
                  <c:v>8482.3854424031888</c:v>
                </c:pt>
                <c:pt idx="8">
                  <c:v>8603.4453006461554</c:v>
                </c:pt>
                <c:pt idx="9">
                  <c:v>8715.1495072204398</c:v>
                </c:pt>
                <c:pt idx="10">
                  <c:v>8827.2503498380629</c:v>
                </c:pt>
                <c:pt idx="11">
                  <c:v>8938.9771115103267</c:v>
                </c:pt>
                <c:pt idx="12">
                  <c:v>9049.0007407866706</c:v>
                </c:pt>
                <c:pt idx="13">
                  <c:v>9156.3244179372923</c:v>
                </c:pt>
                <c:pt idx="14">
                  <c:v>9260.7213706503499</c:v>
                </c:pt>
                <c:pt idx="15">
                  <c:v>9362.4972570264017</c:v>
                </c:pt>
                <c:pt idx="16">
                  <c:v>9461.7627769047485</c:v>
                </c:pt>
                <c:pt idx="17">
                  <c:v>9558.7843459841661</c:v>
                </c:pt>
                <c:pt idx="18">
                  <c:v>9653.7642899846833</c:v>
                </c:pt>
                <c:pt idx="19">
                  <c:v>9746.6832813414621</c:v>
                </c:pt>
                <c:pt idx="20">
                  <c:v>9837.5122386663625</c:v>
                </c:pt>
                <c:pt idx="21">
                  <c:v>9926.4933732383142</c:v>
                </c:pt>
                <c:pt idx="22">
                  <c:v>10013.942715442592</c:v>
                </c:pt>
                <c:pt idx="23">
                  <c:v>10100.102655183935</c:v>
                </c:pt>
                <c:pt idx="24">
                  <c:v>10185.093179241829</c:v>
                </c:pt>
                <c:pt idx="25">
                  <c:v>10268.905346004956</c:v>
                </c:pt>
                <c:pt idx="26">
                  <c:v>10351.487429931918</c:v>
                </c:pt>
                <c:pt idx="27">
                  <c:v>10432.730286927983</c:v>
                </c:pt>
                <c:pt idx="28">
                  <c:v>10512.548904141264</c:v>
                </c:pt>
                <c:pt idx="29">
                  <c:v>10590.942783202792</c:v>
                </c:pt>
                <c:pt idx="30">
                  <c:v>10667.960506167989</c:v>
                </c:pt>
                <c:pt idx="31">
                  <c:v>10743.623769268532</c:v>
                </c:pt>
                <c:pt idx="32">
                  <c:v>10817.966758014785</c:v>
                </c:pt>
                <c:pt idx="33">
                  <c:v>10891.004464411504</c:v>
                </c:pt>
                <c:pt idx="34">
                  <c:v>10962.748836714522</c:v>
                </c:pt>
                <c:pt idx="35">
                  <c:v>11033.16696621039</c:v>
                </c:pt>
                <c:pt idx="36">
                  <c:v>11102.192596911334</c:v>
                </c:pt>
                <c:pt idx="37">
                  <c:v>11169.727610790638</c:v>
                </c:pt>
                <c:pt idx="38">
                  <c:v>11235.697099526216</c:v>
                </c:pt>
                <c:pt idx="39">
                  <c:v>11300.072797076051</c:v>
                </c:pt>
                <c:pt idx="40">
                  <c:v>11362.857247505131</c:v>
                </c:pt>
                <c:pt idx="41">
                  <c:v>11424.045347537705</c:v>
                </c:pt>
                <c:pt idx="42">
                  <c:v>11483.647091170284</c:v>
                </c:pt>
                <c:pt idx="43">
                  <c:v>11541.670879238409</c:v>
                </c:pt>
                <c:pt idx="44">
                  <c:v>11598.109235444977</c:v>
                </c:pt>
                <c:pt idx="45">
                  <c:v>11652.955646272545</c:v>
                </c:pt>
                <c:pt idx="46">
                  <c:v>11706.218633754159</c:v>
                </c:pt>
                <c:pt idx="47">
                  <c:v>11757.916852691445</c:v>
                </c:pt>
                <c:pt idx="48">
                  <c:v>11808.062886274451</c:v>
                </c:pt>
              </c:numCache>
            </c:numRef>
          </c:yVal>
          <c:smooth val="0"/>
          <c:extLst>
            <c:ext xmlns:c16="http://schemas.microsoft.com/office/drawing/2014/chart" uri="{C3380CC4-5D6E-409C-BE32-E72D297353CC}">
              <c16:uniqueId val="{00000002-73F8-4FA4-97D5-FF2F4B872497}"/>
            </c:ext>
          </c:extLst>
        </c:ser>
        <c:ser>
          <c:idx val="9"/>
          <c:order val="3"/>
          <c:tx>
            <c:strRef>
              <c:f>TAM_Area!$P$342</c:f>
              <c:strCache>
                <c:ptCount val="1"/>
                <c:pt idx="0">
                  <c:v>Commercial - High</c:v>
                </c:pt>
              </c:strCache>
            </c:strRef>
          </c:tx>
          <c:spPr>
            <a:ln w="19050">
              <a:noFill/>
            </a:ln>
          </c:spPr>
          <c:xVal>
            <c:numRef>
              <c:f>TAM_Area!$B$343:$B$391</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TAM_Area!$P$343:$P$391</c:f>
              <c:numCache>
                <c:formatCode>_(* #,##0_);_(* \(#,##0\);_(* "-"??_);_(@_)</c:formatCode>
                <c:ptCount val="49"/>
                <c:pt idx="0">
                  <c:v>758.25714285714253</c:v>
                </c:pt>
                <c:pt idx="1">
                  <c:v>764.77714285714285</c:v>
                </c:pt>
                <c:pt idx="2">
                  <c:v>777.32240145369383</c:v>
                </c:pt>
                <c:pt idx="3">
                  <c:v>783.62685839410335</c:v>
                </c:pt>
                <c:pt idx="4">
                  <c:v>789.9499713194698</c:v>
                </c:pt>
                <c:pt idx="5">
                  <c:v>796.28592724097621</c:v>
                </c:pt>
                <c:pt idx="6">
                  <c:v>802.64654394476418</c:v>
                </c:pt>
                <c:pt idx="7">
                  <c:v>809.04430590263087</c:v>
                </c:pt>
                <c:pt idx="8">
                  <c:v>815.48735683049449</c:v>
                </c:pt>
                <c:pt idx="9">
                  <c:v>836.12106133228338</c:v>
                </c:pt>
                <c:pt idx="10">
                  <c:v>874.1987224640485</c:v>
                </c:pt>
                <c:pt idx="11">
                  <c:v>914.10815562502273</c:v>
                </c:pt>
                <c:pt idx="12">
                  <c:v>955.66877933794569</c:v>
                </c:pt>
                <c:pt idx="13">
                  <c:v>998.7184708081727</c:v>
                </c:pt>
                <c:pt idx="14">
                  <c:v>1043.1687366349943</c:v>
                </c:pt>
                <c:pt idx="15">
                  <c:v>1088.9884183618929</c:v>
                </c:pt>
                <c:pt idx="16">
                  <c:v>1136.1242408707662</c:v>
                </c:pt>
                <c:pt idx="17">
                  <c:v>1184.5421037895144</c:v>
                </c:pt>
                <c:pt idx="18">
                  <c:v>1234.2038470726554</c:v>
                </c:pt>
                <c:pt idx="19">
                  <c:v>1285.0460407628027</c:v>
                </c:pt>
                <c:pt idx="20">
                  <c:v>1337.0050563832624</c:v>
                </c:pt>
                <c:pt idx="21">
                  <c:v>1390.0554354021465</c:v>
                </c:pt>
                <c:pt idx="22">
                  <c:v>1444.187342744834</c:v>
                </c:pt>
                <c:pt idx="23">
                  <c:v>1499.3848820986509</c:v>
                </c:pt>
                <c:pt idx="24">
                  <c:v>1555.6163312482154</c:v>
                </c:pt>
                <c:pt idx="25">
                  <c:v>1612.8306152414152</c:v>
                </c:pt>
                <c:pt idx="26">
                  <c:v>1670.9694949037391</c:v>
                </c:pt>
                <c:pt idx="27">
                  <c:v>1729.9637591291203</c:v>
                </c:pt>
                <c:pt idx="28">
                  <c:v>1789.746562028241</c:v>
                </c:pt>
                <c:pt idx="29">
                  <c:v>1850.2656513991403</c:v>
                </c:pt>
                <c:pt idx="30">
                  <c:v>1911.4776649377445</c:v>
                </c:pt>
                <c:pt idx="31">
                  <c:v>1973.3337951791318</c:v>
                </c:pt>
                <c:pt idx="32">
                  <c:v>2035.7874560190864</c:v>
                </c:pt>
                <c:pt idx="33">
                  <c:v>2098.7896196454099</c:v>
                </c:pt>
                <c:pt idx="34">
                  <c:v>2162.2916489092977</c:v>
                </c:pt>
                <c:pt idx="35">
                  <c:v>2226.2374706284463</c:v>
                </c:pt>
                <c:pt idx="36">
                  <c:v>2290.5647244120332</c:v>
                </c:pt>
                <c:pt idx="37">
                  <c:v>2355.2043497050149</c:v>
                </c:pt>
                <c:pt idx="38">
                  <c:v>2420.0906350817822</c:v>
                </c:pt>
                <c:pt idx="39">
                  <c:v>2485.1656953127017</c:v>
                </c:pt>
                <c:pt idx="40">
                  <c:v>2550.3780324971003</c:v>
                </c:pt>
                <c:pt idx="41">
                  <c:v>2615.6758459285429</c:v>
                </c:pt>
                <c:pt idx="42">
                  <c:v>2681.0114174232936</c:v>
                </c:pt>
                <c:pt idx="43">
                  <c:v>2746.3369931985653</c:v>
                </c:pt>
                <c:pt idx="44">
                  <c:v>2811.6006840322252</c:v>
                </c:pt>
                <c:pt idx="45">
                  <c:v>2876.7510799071556</c:v>
                </c:pt>
                <c:pt idx="46">
                  <c:v>2941.7416205691516</c:v>
                </c:pt>
                <c:pt idx="47">
                  <c:v>3006.5290882209429</c:v>
                </c:pt>
                <c:pt idx="48">
                  <c:v>3071.06901560811</c:v>
                </c:pt>
              </c:numCache>
            </c:numRef>
          </c:yVal>
          <c:smooth val="0"/>
          <c:extLst>
            <c:ext xmlns:c16="http://schemas.microsoft.com/office/drawing/2014/chart" uri="{C3380CC4-5D6E-409C-BE32-E72D297353CC}">
              <c16:uniqueId val="{00000003-73F8-4FA4-97D5-FF2F4B872497}"/>
            </c:ext>
          </c:extLst>
        </c:ser>
        <c:ser>
          <c:idx val="12"/>
          <c:order val="4"/>
          <c:tx>
            <c:strRef>
              <c:f>TAM_Area!$Q$342</c:f>
              <c:strCache>
                <c:ptCount val="1"/>
                <c:pt idx="0">
                  <c:v>Commercial - Low</c:v>
                </c:pt>
              </c:strCache>
            </c:strRef>
          </c:tx>
          <c:spPr>
            <a:ln w="19050">
              <a:noFill/>
            </a:ln>
          </c:spPr>
          <c:xVal>
            <c:numRef>
              <c:f>TAM_Area!$B$343:$B$391</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TAM_Area!$Q$343:$Q$391</c:f>
              <c:numCache>
                <c:formatCode>_(* #,##0_);_(* \(#,##0\);_(* "-"??_);_(@_)</c:formatCode>
                <c:ptCount val="49"/>
                <c:pt idx="0">
                  <c:v>575.44901950196095</c:v>
                </c:pt>
                <c:pt idx="1">
                  <c:v>596.25011054252366</c:v>
                </c:pt>
                <c:pt idx="2">
                  <c:v>619.88277438026921</c:v>
                </c:pt>
                <c:pt idx="3">
                  <c:v>644.80413470448377</c:v>
                </c:pt>
                <c:pt idx="4">
                  <c:v>671.80436818153271</c:v>
                </c:pt>
                <c:pt idx="5">
                  <c:v>700.84525362720046</c:v>
                </c:pt>
                <c:pt idx="6">
                  <c:v>731.90018202056206</c:v>
                </c:pt>
                <c:pt idx="7">
                  <c:v>764.95420729037028</c:v>
                </c:pt>
                <c:pt idx="8">
                  <c:v>799.9871301939836</c:v>
                </c:pt>
                <c:pt idx="9">
                  <c:v>821.15144133778028</c:v>
                </c:pt>
                <c:pt idx="10">
                  <c:v>826.96848734686171</c:v>
                </c:pt>
                <c:pt idx="11">
                  <c:v>832.86638787206778</c:v>
                </c:pt>
                <c:pt idx="12">
                  <c:v>838.72411380589654</c:v>
                </c:pt>
                <c:pt idx="13">
                  <c:v>844.45305294612308</c:v>
                </c:pt>
                <c:pt idx="14">
                  <c:v>850.03466713521937</c:v>
                </c:pt>
                <c:pt idx="15">
                  <c:v>855.49867000787935</c:v>
                </c:pt>
                <c:pt idx="16">
                  <c:v>860.85786723670583</c:v>
                </c:pt>
                <c:pt idx="17">
                  <c:v>866.13893374809925</c:v>
                </c:pt>
                <c:pt idx="18">
                  <c:v>871.3617297696012</c:v>
                </c:pt>
                <c:pt idx="19">
                  <c:v>876.52535187157196</c:v>
                </c:pt>
                <c:pt idx="20">
                  <c:v>881.62708911443451</c:v>
                </c:pt>
                <c:pt idx="21">
                  <c:v>886.68772534082609</c:v>
                </c:pt>
                <c:pt idx="22">
                  <c:v>891.73377397212278</c:v>
                </c:pt>
                <c:pt idx="23">
                  <c:v>896.7851264115485</c:v>
                </c:pt>
                <c:pt idx="24">
                  <c:v>901.8513612475241</c:v>
                </c:pt>
                <c:pt idx="25">
                  <c:v>906.93091374438166</c:v>
                </c:pt>
                <c:pt idx="26">
                  <c:v>912.01814085126693</c:v>
                </c:pt>
                <c:pt idx="27">
                  <c:v>917.10241536847025</c:v>
                </c:pt>
                <c:pt idx="28">
                  <c:v>922.17529070293767</c:v>
                </c:pt>
                <c:pt idx="29">
                  <c:v>927.23532941190138</c:v>
                </c:pt>
                <c:pt idx="30">
                  <c:v>932.28561981179291</c:v>
                </c:pt>
                <c:pt idx="31">
                  <c:v>937.32752565689304</c:v>
                </c:pt>
                <c:pt idx="32">
                  <c:v>942.36370834292825</c:v>
                </c:pt>
                <c:pt idx="33">
                  <c:v>947.39464412671975</c:v>
                </c:pt>
                <c:pt idx="34">
                  <c:v>952.42017978416129</c:v>
                </c:pt>
                <c:pt idx="35">
                  <c:v>957.43538127295324</c:v>
                </c:pt>
                <c:pt idx="36">
                  <c:v>962.43168721903703</c:v>
                </c:pt>
                <c:pt idx="37">
                  <c:v>967.39728114675188</c:v>
                </c:pt>
                <c:pt idx="38">
                  <c:v>972.32277275315573</c:v>
                </c:pt>
                <c:pt idx="39">
                  <c:v>977.20361682968951</c:v>
                </c:pt>
                <c:pt idx="40">
                  <c:v>982.03848452105808</c:v>
                </c:pt>
                <c:pt idx="41">
                  <c:v>986.82523597568866</c:v>
                </c:pt>
                <c:pt idx="42">
                  <c:v>991.56316844060575</c:v>
                </c:pt>
                <c:pt idx="43">
                  <c:v>996.25130116129867</c:v>
                </c:pt>
                <c:pt idx="44">
                  <c:v>1000.8869761668655</c:v>
                </c:pt>
                <c:pt idx="45">
                  <c:v>1005.4674471541188</c:v>
                </c:pt>
                <c:pt idx="46">
                  <c:v>1009.9913538331007</c:v>
                </c:pt>
                <c:pt idx="47">
                  <c:v>1014.4581631282117</c:v>
                </c:pt>
                <c:pt idx="48">
                  <c:v>1018.8667893388249</c:v>
                </c:pt>
              </c:numCache>
            </c:numRef>
          </c:yVal>
          <c:smooth val="0"/>
          <c:extLst>
            <c:ext xmlns:c16="http://schemas.microsoft.com/office/drawing/2014/chart" uri="{C3380CC4-5D6E-409C-BE32-E72D297353CC}">
              <c16:uniqueId val="{00000004-73F8-4FA4-97D5-FF2F4B872497}"/>
            </c:ext>
          </c:extLst>
        </c:ser>
        <c:ser>
          <c:idx val="13"/>
          <c:order val="5"/>
          <c:tx>
            <c:strRef>
              <c:f>TAM_Area!$R$342</c:f>
              <c:strCache>
                <c:ptCount val="1"/>
                <c:pt idx="0">
                  <c:v>Commercial - Average</c:v>
                </c:pt>
              </c:strCache>
            </c:strRef>
          </c:tx>
          <c:spPr>
            <a:ln w="19050">
              <a:noFill/>
            </a:ln>
          </c:spPr>
          <c:xVal>
            <c:numRef>
              <c:f>TAM_Area!$B$343:$B$391</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TAM_Area!$R$343:$R$391</c:f>
              <c:numCache>
                <c:formatCode>_-* #,##0_-;\-* #,##0_-;_-* "-"??_-;_-@_-</c:formatCode>
                <c:ptCount val="49"/>
                <c:pt idx="0">
                  <c:v>666.85308117955174</c:v>
                </c:pt>
                <c:pt idx="1">
                  <c:v>680.51362669983325</c:v>
                </c:pt>
                <c:pt idx="2">
                  <c:v>698.60258791698152</c:v>
                </c:pt>
                <c:pt idx="3">
                  <c:v>714.21549654929356</c:v>
                </c:pt>
                <c:pt idx="4">
                  <c:v>730.87716975050125</c:v>
                </c:pt>
                <c:pt idx="5">
                  <c:v>748.56559043408834</c:v>
                </c:pt>
                <c:pt idx="6">
                  <c:v>767.27336298266312</c:v>
                </c:pt>
                <c:pt idx="7">
                  <c:v>786.99925659650057</c:v>
                </c:pt>
                <c:pt idx="8">
                  <c:v>807.73724351223905</c:v>
                </c:pt>
                <c:pt idx="9">
                  <c:v>828.63625133503183</c:v>
                </c:pt>
                <c:pt idx="10">
                  <c:v>850.5836049054551</c:v>
                </c:pt>
                <c:pt idx="11">
                  <c:v>873.48727174854525</c:v>
                </c:pt>
                <c:pt idx="12">
                  <c:v>897.19644657192111</c:v>
                </c:pt>
                <c:pt idx="13">
                  <c:v>921.58576187714789</c:v>
                </c:pt>
                <c:pt idx="14">
                  <c:v>946.60170188510676</c:v>
                </c:pt>
                <c:pt idx="15">
                  <c:v>972.2435441848861</c:v>
                </c:pt>
                <c:pt idx="16">
                  <c:v>998.49105405373609</c:v>
                </c:pt>
                <c:pt idx="17">
                  <c:v>1025.3405187688068</c:v>
                </c:pt>
                <c:pt idx="18">
                  <c:v>1052.7827884211283</c:v>
                </c:pt>
                <c:pt idx="19">
                  <c:v>1080.7856963171873</c:v>
                </c:pt>
                <c:pt idx="20">
                  <c:v>1109.3160727488485</c:v>
                </c:pt>
                <c:pt idx="21">
                  <c:v>1138.3715803714863</c:v>
                </c:pt>
                <c:pt idx="22">
                  <c:v>1167.9605583584785</c:v>
                </c:pt>
                <c:pt idx="23">
                  <c:v>1198.0850042550996</c:v>
                </c:pt>
                <c:pt idx="24">
                  <c:v>1228.7338462478697</c:v>
                </c:pt>
                <c:pt idx="25">
                  <c:v>1259.8807644928984</c:v>
                </c:pt>
                <c:pt idx="26">
                  <c:v>1291.493817877503</c:v>
                </c:pt>
                <c:pt idx="27">
                  <c:v>1323.5330872487953</c:v>
                </c:pt>
                <c:pt idx="28">
                  <c:v>1355.9609263655893</c:v>
                </c:pt>
                <c:pt idx="29">
                  <c:v>1388.7504904055208</c:v>
                </c:pt>
                <c:pt idx="30">
                  <c:v>1421.8816423747687</c:v>
                </c:pt>
                <c:pt idx="31">
                  <c:v>1455.3306604180125</c:v>
                </c:pt>
                <c:pt idx="32">
                  <c:v>1489.0755821810073</c:v>
                </c:pt>
                <c:pt idx="33">
                  <c:v>1523.0921318860649</c:v>
                </c:pt>
                <c:pt idx="34">
                  <c:v>1557.3559143467294</c:v>
                </c:pt>
                <c:pt idx="35">
                  <c:v>1591.8364259506998</c:v>
                </c:pt>
                <c:pt idx="36">
                  <c:v>1626.4982058155351</c:v>
                </c:pt>
                <c:pt idx="37">
                  <c:v>1661.3008154258835</c:v>
                </c:pt>
                <c:pt idx="38">
                  <c:v>1696.206703917469</c:v>
                </c:pt>
                <c:pt idx="39">
                  <c:v>1731.1846560711956</c:v>
                </c:pt>
                <c:pt idx="40">
                  <c:v>1766.2082585090791</c:v>
                </c:pt>
                <c:pt idx="41">
                  <c:v>1801.2505409521157</c:v>
                </c:pt>
                <c:pt idx="42">
                  <c:v>1836.2872929319497</c:v>
                </c:pt>
                <c:pt idx="43">
                  <c:v>1871.294147179932</c:v>
                </c:pt>
                <c:pt idx="44">
                  <c:v>1906.2438300995452</c:v>
                </c:pt>
                <c:pt idx="45">
                  <c:v>1941.1092635306372</c:v>
                </c:pt>
                <c:pt idx="46">
                  <c:v>1975.8664872011261</c:v>
                </c:pt>
                <c:pt idx="47">
                  <c:v>2010.4936256745773</c:v>
                </c:pt>
                <c:pt idx="48">
                  <c:v>2044.9679024734676</c:v>
                </c:pt>
              </c:numCache>
            </c:numRef>
          </c:yVal>
          <c:smooth val="0"/>
          <c:extLst>
            <c:ext xmlns:c16="http://schemas.microsoft.com/office/drawing/2014/chart" uri="{C3380CC4-5D6E-409C-BE32-E72D297353CC}">
              <c16:uniqueId val="{00000005-73F8-4FA4-97D5-FF2F4B872497}"/>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(million sq-meters)</a:t>
                </a:r>
              </a:p>
            </c:rich>
          </c:tx>
          <c:overlay val="0"/>
          <c:spPr>
            <a:noFill/>
            <a:ln>
              <a:noFill/>
            </a:ln>
            <a:effectLst/>
          </c:spPr>
        </c:title>
        <c:numFmt formatCode="_-* #,##0_-;\-* #,##0_-;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China TAM -</a:t>
            </a:r>
            <a:r>
              <a:rPr lang="en-US" baseline="0"/>
              <a:t> Area</a:t>
            </a:r>
            <a:endParaRPr lang="en-US"/>
          </a:p>
        </c:rich>
      </c:tx>
      <c:overlay val="0"/>
      <c:spPr>
        <a:noFill/>
        <a:ln>
          <a:noFill/>
        </a:ln>
        <a:effectLst/>
      </c:spPr>
    </c:title>
    <c:autoTitleDeleted val="0"/>
    <c:plotArea>
      <c:layout/>
      <c:scatterChart>
        <c:scatterStyle val="lineMarker"/>
        <c:varyColors val="0"/>
        <c:ser>
          <c:idx val="13"/>
          <c:order val="0"/>
          <c:tx>
            <c:strRef>
              <c:f>TAM_Area!$H$405</c:f>
              <c:strCache>
                <c:ptCount val="1"/>
                <c:pt idx="0">
                  <c:v>Residential - High</c:v>
                </c:pt>
              </c:strCache>
            </c:strRef>
          </c:tx>
          <c:spPr>
            <a:ln w="19050">
              <a:noFill/>
            </a:ln>
          </c:spPr>
          <c:xVal>
            <c:numRef>
              <c:f>TAM_Area!$B$406:$B$454</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TAM_Area!$H$406:$H$454</c:f>
              <c:numCache>
                <c:formatCode>_-* #,##0_-;\-* #,##0_-;_-* "-"??_-;_-@_-</c:formatCode>
                <c:ptCount val="49"/>
                <c:pt idx="0">
                  <c:v>47836.40654104764</c:v>
                </c:pt>
                <c:pt idx="1">
                  <c:v>48271.960476910936</c:v>
                </c:pt>
                <c:pt idx="2">
                  <c:v>49835.021090546063</c:v>
                </c:pt>
                <c:pt idx="3">
                  <c:v>50305.790767123355</c:v>
                </c:pt>
                <c:pt idx="4">
                  <c:v>50775.98367615154</c:v>
                </c:pt>
                <c:pt idx="5">
                  <c:v>51245.642143470934</c:v>
                </c:pt>
                <c:pt idx="6">
                  <c:v>51713.861853890463</c:v>
                </c:pt>
                <c:pt idx="7">
                  <c:v>52178.828473974587</c:v>
                </c:pt>
                <c:pt idx="8">
                  <c:v>52639.115249039707</c:v>
                </c:pt>
                <c:pt idx="9">
                  <c:v>53032.956963052973</c:v>
                </c:pt>
                <c:pt idx="10">
                  <c:v>53410.384638622243</c:v>
                </c:pt>
                <c:pt idx="11">
                  <c:v>53772.347878913177</c:v>
                </c:pt>
                <c:pt idx="12">
                  <c:v>54118.14975595149</c:v>
                </c:pt>
                <c:pt idx="13">
                  <c:v>54447.347046155999</c:v>
                </c:pt>
                <c:pt idx="14">
                  <c:v>54761.181715578168</c:v>
                </c:pt>
                <c:pt idx="15">
                  <c:v>55061.184367541449</c:v>
                </c:pt>
                <c:pt idx="16">
                  <c:v>55347.150898039807</c:v>
                </c:pt>
                <c:pt idx="17">
                  <c:v>55618.486343766512</c:v>
                </c:pt>
                <c:pt idx="18">
                  <c:v>55874.820359208774</c:v>
                </c:pt>
                <c:pt idx="19">
                  <c:v>56116.392772456384</c:v>
                </c:pt>
                <c:pt idx="20">
                  <c:v>56344.330100484716</c:v>
                </c:pt>
                <c:pt idx="21">
                  <c:v>56560.568254346334</c:v>
                </c:pt>
                <c:pt idx="22">
                  <c:v>56767.630983371426</c:v>
                </c:pt>
                <c:pt idx="23">
                  <c:v>56967.516006232167</c:v>
                </c:pt>
                <c:pt idx="24">
                  <c:v>57161.17390933264</c:v>
                </c:pt>
                <c:pt idx="25">
                  <c:v>57348.689991609092</c:v>
                </c:pt>
                <c:pt idx="26">
                  <c:v>57530.111303464248</c:v>
                </c:pt>
                <c:pt idx="27">
                  <c:v>57705.089641859537</c:v>
                </c:pt>
                <c:pt idx="28">
                  <c:v>57873.310894983464</c:v>
                </c:pt>
                <c:pt idx="29">
                  <c:v>58034.932101069578</c:v>
                </c:pt>
                <c:pt idx="30">
                  <c:v>58190.103572046908</c:v>
                </c:pt>
                <c:pt idx="31">
                  <c:v>58338.37559416968</c:v>
                </c:pt>
                <c:pt idx="32">
                  <c:v>58479.094209157571</c:v>
                </c:pt>
                <c:pt idx="33">
                  <c:v>58611.649764119815</c:v>
                </c:pt>
                <c:pt idx="34">
                  <c:v>58735.776479830107</c:v>
                </c:pt>
                <c:pt idx="35">
                  <c:v>58851.187495680424</c:v>
                </c:pt>
                <c:pt idx="36">
                  <c:v>58957.173292523046</c:v>
                </c:pt>
                <c:pt idx="37">
                  <c:v>59052.890791487946</c:v>
                </c:pt>
                <c:pt idx="38">
                  <c:v>59137.605869292296</c:v>
                </c:pt>
                <c:pt idx="39">
                  <c:v>59210.731672332113</c:v>
                </c:pt>
                <c:pt idx="40">
                  <c:v>59271.963428549745</c:v>
                </c:pt>
                <c:pt idx="41">
                  <c:v>59321.185528433438</c:v>
                </c:pt>
                <c:pt idx="42">
                  <c:v>59358.43875530325</c:v>
                </c:pt>
                <c:pt idx="43">
                  <c:v>59383.660843227437</c:v>
                </c:pt>
                <c:pt idx="44">
                  <c:v>59396.631899112952</c:v>
                </c:pt>
                <c:pt idx="45">
                  <c:v>59396.943065961896</c:v>
                </c:pt>
                <c:pt idx="46">
                  <c:v>59384.167268145487</c:v>
                </c:pt>
                <c:pt idx="47">
                  <c:v>59357.858075367461</c:v>
                </c:pt>
                <c:pt idx="48">
                  <c:v>59317.738824763961</c:v>
                </c:pt>
              </c:numCache>
            </c:numRef>
          </c:yVal>
          <c:smooth val="0"/>
          <c:extLst>
            <c:ext xmlns:c16="http://schemas.microsoft.com/office/drawing/2014/chart" uri="{C3380CC4-5D6E-409C-BE32-E72D297353CC}">
              <c16:uniqueId val="{00000000-BF47-4CAF-8F28-01BDC8D48D4B}"/>
            </c:ext>
          </c:extLst>
        </c:ser>
        <c:ser>
          <c:idx val="0"/>
          <c:order val="1"/>
          <c:tx>
            <c:strRef>
              <c:f>TAM_Area!$I$405</c:f>
              <c:strCache>
                <c:ptCount val="1"/>
                <c:pt idx="0">
                  <c:v>Residential - Low</c:v>
                </c:pt>
              </c:strCache>
            </c:strRef>
          </c:tx>
          <c:spPr>
            <a:ln w="19050">
              <a:noFill/>
            </a:ln>
          </c:spPr>
          <c:xVal>
            <c:numRef>
              <c:f>TAM_Area!$B$406:$B$454</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TAM_Area!$I$406:$I$454</c:f>
              <c:numCache>
                <c:formatCode>_-* #,##0_-;\-* #,##0_-;_-* "-"??_-;_-@_-</c:formatCode>
                <c:ptCount val="49"/>
                <c:pt idx="0">
                  <c:v>44135.252223511437</c:v>
                </c:pt>
                <c:pt idx="1">
                  <c:v>44599.917466754479</c:v>
                </c:pt>
                <c:pt idx="2">
                  <c:v>39051.701062162967</c:v>
                </c:pt>
                <c:pt idx="3">
                  <c:v>39329.202998055989</c:v>
                </c:pt>
                <c:pt idx="4">
                  <c:v>39604.795565829023</c:v>
                </c:pt>
                <c:pt idx="5">
                  <c:v>39877.53280789229</c:v>
                </c:pt>
                <c:pt idx="6">
                  <c:v>40144.597434569027</c:v>
                </c:pt>
                <c:pt idx="7">
                  <c:v>40402.37832360329</c:v>
                </c:pt>
                <c:pt idx="8">
                  <c:v>40648.151403939919</c:v>
                </c:pt>
                <c:pt idx="9">
                  <c:v>40833.179522551189</c:v>
                </c:pt>
                <c:pt idx="10">
                  <c:v>40996.100242617613</c:v>
                </c:pt>
                <c:pt idx="11">
                  <c:v>41138.470276824621</c:v>
                </c:pt>
                <c:pt idx="12">
                  <c:v>41261.229050282484</c:v>
                </c:pt>
                <c:pt idx="13">
                  <c:v>41365.193203174036</c:v>
                </c:pt>
                <c:pt idx="14">
                  <c:v>41451.426247593139</c:v>
                </c:pt>
                <c:pt idx="15">
                  <c:v>41520.880806867564</c:v>
                </c:pt>
                <c:pt idx="16">
                  <c:v>41573.887330342928</c:v>
                </c:pt>
                <c:pt idx="17">
                  <c:v>41610.543412959632</c:v>
                </c:pt>
                <c:pt idx="18">
                  <c:v>41630.996386391016</c:v>
                </c:pt>
                <c:pt idx="19">
                  <c:v>41635.673757465716</c:v>
                </c:pt>
                <c:pt idx="20">
                  <c:v>41625.479488756187</c:v>
                </c:pt>
                <c:pt idx="21">
                  <c:v>41601.820562513196</c:v>
                </c:pt>
                <c:pt idx="22">
                  <c:v>41566.397792099313</c:v>
                </c:pt>
                <c:pt idx="23">
                  <c:v>41520.499405049326</c:v>
                </c:pt>
                <c:pt idx="24">
                  <c:v>41464.787103375238</c:v>
                </c:pt>
                <c:pt idx="25">
                  <c:v>41399.265631459493</c:v>
                </c:pt>
                <c:pt idx="26">
                  <c:v>41323.712650489528</c:v>
                </c:pt>
                <c:pt idx="27">
                  <c:v>41237.57927298671</c:v>
                </c:pt>
                <c:pt idx="28">
                  <c:v>41140.431015062808</c:v>
                </c:pt>
                <c:pt idx="29">
                  <c:v>41032.384212491299</c:v>
                </c:pt>
                <c:pt idx="30">
                  <c:v>40913.596895748095</c:v>
                </c:pt>
                <c:pt idx="31">
                  <c:v>40783.681731966375</c:v>
                </c:pt>
                <c:pt idx="32">
                  <c:v>40642.11916682162</c:v>
                </c:pt>
                <c:pt idx="33">
                  <c:v>40488.535158272141</c:v>
                </c:pt>
                <c:pt idx="34">
                  <c:v>40322.919183294871</c:v>
                </c:pt>
                <c:pt idx="35">
                  <c:v>40145.415598745953</c:v>
                </c:pt>
                <c:pt idx="36">
                  <c:v>39956.022208538401</c:v>
                </c:pt>
                <c:pt idx="37">
                  <c:v>39754.787729095602</c:v>
                </c:pt>
                <c:pt idx="38">
                  <c:v>39541.863667525642</c:v>
                </c:pt>
                <c:pt idx="39">
                  <c:v>39317.411242834656</c:v>
                </c:pt>
                <c:pt idx="40">
                  <c:v>39081.788353178257</c:v>
                </c:pt>
                <c:pt idx="41">
                  <c:v>38835.642390209694</c:v>
                </c:pt>
                <c:pt idx="42">
                  <c:v>38579.794355009122</c:v>
                </c:pt>
                <c:pt idx="43">
                  <c:v>38314.991256254259</c:v>
                </c:pt>
                <c:pt idx="44">
                  <c:v>38041.73249844891</c:v>
                </c:pt>
                <c:pt idx="45">
                  <c:v>37760.399930489948</c:v>
                </c:pt>
                <c:pt idx="46">
                  <c:v>37471.494756290987</c:v>
                </c:pt>
                <c:pt idx="47">
                  <c:v>37175.495795330993</c:v>
                </c:pt>
                <c:pt idx="48">
                  <c:v>36872.858586100279</c:v>
                </c:pt>
              </c:numCache>
            </c:numRef>
          </c:yVal>
          <c:smooth val="0"/>
          <c:extLst>
            <c:ext xmlns:c16="http://schemas.microsoft.com/office/drawing/2014/chart" uri="{C3380CC4-5D6E-409C-BE32-E72D297353CC}">
              <c16:uniqueId val="{00000001-BF47-4CAF-8F28-01BDC8D48D4B}"/>
            </c:ext>
          </c:extLst>
        </c:ser>
        <c:ser>
          <c:idx val="1"/>
          <c:order val="2"/>
          <c:tx>
            <c:strRef>
              <c:f>TAM_Area!$J$405</c:f>
              <c:strCache>
                <c:ptCount val="1"/>
                <c:pt idx="0">
                  <c:v>Residential - Average</c:v>
                </c:pt>
              </c:strCache>
            </c:strRef>
          </c:tx>
          <c:spPr>
            <a:ln w="19050">
              <a:noFill/>
            </a:ln>
          </c:spPr>
          <c:xVal>
            <c:numRef>
              <c:f>TAM_Area!$B$406:$B$454</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TAM_Area!$J$406:$J$454</c:f>
              <c:numCache>
                <c:formatCode>_-* #,##0_-;\-* #,##0_-;_-* "-"??_-;_-@_-</c:formatCode>
                <c:ptCount val="49"/>
                <c:pt idx="0">
                  <c:v>45985.829382279539</c:v>
                </c:pt>
                <c:pt idx="1">
                  <c:v>46435.938971832707</c:v>
                </c:pt>
                <c:pt idx="2">
                  <c:v>44443.361076354515</c:v>
                </c:pt>
                <c:pt idx="3">
                  <c:v>44817.496882589672</c:v>
                </c:pt>
                <c:pt idx="4">
                  <c:v>45190.389620990281</c:v>
                </c:pt>
                <c:pt idx="5">
                  <c:v>45561.587475681612</c:v>
                </c:pt>
                <c:pt idx="6">
                  <c:v>45929.229644229745</c:v>
                </c:pt>
                <c:pt idx="7">
                  <c:v>46290.603398788939</c:v>
                </c:pt>
                <c:pt idx="8">
                  <c:v>46643.633326489813</c:v>
                </c:pt>
                <c:pt idx="9">
                  <c:v>46933.068242802081</c:v>
                </c:pt>
                <c:pt idx="10">
                  <c:v>47203.242440619928</c:v>
                </c:pt>
                <c:pt idx="11">
                  <c:v>47455.409077868899</c:v>
                </c:pt>
                <c:pt idx="12">
                  <c:v>47689.689403116987</c:v>
                </c:pt>
                <c:pt idx="13">
                  <c:v>47906.270124665018</c:v>
                </c:pt>
                <c:pt idx="14">
                  <c:v>48106.303981585654</c:v>
                </c:pt>
                <c:pt idx="15">
                  <c:v>48291.032587204507</c:v>
                </c:pt>
                <c:pt idx="16">
                  <c:v>48460.519114191367</c:v>
                </c:pt>
                <c:pt idx="17">
                  <c:v>48614.514878363072</c:v>
                </c:pt>
                <c:pt idx="18">
                  <c:v>48752.908372799895</c:v>
                </c:pt>
                <c:pt idx="19">
                  <c:v>48876.03326496105</c:v>
                </c:pt>
                <c:pt idx="20">
                  <c:v>48984.904794620452</c:v>
                </c:pt>
                <c:pt idx="21">
                  <c:v>49081.194408429765</c:v>
                </c:pt>
                <c:pt idx="22">
                  <c:v>49167.014387735369</c:v>
                </c:pt>
                <c:pt idx="23">
                  <c:v>49244.007705640746</c:v>
                </c:pt>
                <c:pt idx="24">
                  <c:v>49312.980506353939</c:v>
                </c:pt>
                <c:pt idx="25">
                  <c:v>49373.977811534292</c:v>
                </c:pt>
                <c:pt idx="26">
                  <c:v>49426.911976976888</c:v>
                </c:pt>
                <c:pt idx="27">
                  <c:v>49471.334457423123</c:v>
                </c:pt>
                <c:pt idx="28">
                  <c:v>49506.870955023136</c:v>
                </c:pt>
                <c:pt idx="29">
                  <c:v>49533.658156780439</c:v>
                </c:pt>
                <c:pt idx="30">
                  <c:v>49551.850233897501</c:v>
                </c:pt>
                <c:pt idx="31">
                  <c:v>49561.028663068028</c:v>
                </c:pt>
                <c:pt idx="32">
                  <c:v>49560.606687989595</c:v>
                </c:pt>
                <c:pt idx="33">
                  <c:v>49550.092461195978</c:v>
                </c:pt>
                <c:pt idx="34">
                  <c:v>49529.347831562489</c:v>
                </c:pt>
                <c:pt idx="35">
                  <c:v>49498.301547213188</c:v>
                </c:pt>
                <c:pt idx="36">
                  <c:v>49456.597750530724</c:v>
                </c:pt>
                <c:pt idx="37">
                  <c:v>49403.839260291774</c:v>
                </c:pt>
                <c:pt idx="38">
                  <c:v>49339.734768408969</c:v>
                </c:pt>
                <c:pt idx="39">
                  <c:v>49264.071457583384</c:v>
                </c:pt>
                <c:pt idx="40">
                  <c:v>49176.875890864001</c:v>
                </c:pt>
                <c:pt idx="41">
                  <c:v>49078.413959321566</c:v>
                </c:pt>
                <c:pt idx="42">
                  <c:v>48969.116555156186</c:v>
                </c:pt>
                <c:pt idx="43">
                  <c:v>48849.326049740848</c:v>
                </c:pt>
                <c:pt idx="44">
                  <c:v>48719.182198780931</c:v>
                </c:pt>
                <c:pt idx="45">
                  <c:v>48578.671498225922</c:v>
                </c:pt>
                <c:pt idx="46">
                  <c:v>48427.831012218237</c:v>
                </c:pt>
                <c:pt idx="47">
                  <c:v>48266.676935349227</c:v>
                </c:pt>
                <c:pt idx="48">
                  <c:v>48095.29870543212</c:v>
                </c:pt>
              </c:numCache>
            </c:numRef>
          </c:yVal>
          <c:smooth val="0"/>
          <c:extLst>
            <c:ext xmlns:c16="http://schemas.microsoft.com/office/drawing/2014/chart" uri="{C3380CC4-5D6E-409C-BE32-E72D297353CC}">
              <c16:uniqueId val="{00000002-BF47-4CAF-8F28-01BDC8D48D4B}"/>
            </c:ext>
          </c:extLst>
        </c:ser>
        <c:ser>
          <c:idx val="10"/>
          <c:order val="3"/>
          <c:tx>
            <c:strRef>
              <c:f>TAM_Area!$P$405</c:f>
              <c:strCache>
                <c:ptCount val="1"/>
                <c:pt idx="0">
                  <c:v>Commercial - High</c:v>
                </c:pt>
              </c:strCache>
            </c:strRef>
          </c:tx>
          <c:spPr>
            <a:ln w="19050">
              <a:noFill/>
            </a:ln>
          </c:spPr>
          <c:xVal>
            <c:numRef>
              <c:f>TAM_Area!$B$406:$B$454</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TAM_Area!$P$406:$P$454</c:f>
              <c:numCache>
                <c:formatCode>_(* #,##0_);_(* \(#,##0\);_(* "-"??_);_(@_)</c:formatCode>
                <c:ptCount val="49"/>
                <c:pt idx="0">
                  <c:v>12916.956552181571</c:v>
                </c:pt>
                <c:pt idx="1">
                  <c:v>13392.848998263453</c:v>
                </c:pt>
                <c:pt idx="2">
                  <c:v>13886.549126789698</c:v>
                </c:pt>
                <c:pt idx="3">
                  <c:v>14308.010134159882</c:v>
                </c:pt>
                <c:pt idx="4">
                  <c:v>14707.622892757337</c:v>
                </c:pt>
                <c:pt idx="5">
                  <c:v>15086.199965443677</c:v>
                </c:pt>
                <c:pt idx="6">
                  <c:v>15444.145407662685</c:v>
                </c:pt>
                <c:pt idx="7">
                  <c:v>15781.601295283312</c:v>
                </c:pt>
                <c:pt idx="8">
                  <c:v>16099.094682396877</c:v>
                </c:pt>
                <c:pt idx="9">
                  <c:v>16378.953960655006</c:v>
                </c:pt>
                <c:pt idx="10">
                  <c:v>16638.221559413556</c:v>
                </c:pt>
                <c:pt idx="11">
                  <c:v>16879.689383101995</c:v>
                </c:pt>
                <c:pt idx="12">
                  <c:v>17106.47968212693</c:v>
                </c:pt>
                <c:pt idx="13">
                  <c:v>17322.826502906351</c:v>
                </c:pt>
                <c:pt idx="14">
                  <c:v>17534.839757571324</c:v>
                </c:pt>
                <c:pt idx="15">
                  <c:v>17750.531285791309</c:v>
                </c:pt>
                <c:pt idx="16">
                  <c:v>17979.396048168459</c:v>
                </c:pt>
                <c:pt idx="17">
                  <c:v>18232.155490209116</c:v>
                </c:pt>
                <c:pt idx="18">
                  <c:v>18519.053906827387</c:v>
                </c:pt>
                <c:pt idx="19">
                  <c:v>18847.116494490896</c:v>
                </c:pt>
                <c:pt idx="20">
                  <c:v>19218.099231430115</c:v>
                </c:pt>
                <c:pt idx="21">
                  <c:v>19628.732942880473</c:v>
                </c:pt>
                <c:pt idx="22">
                  <c:v>20072.959149678147</c:v>
                </c:pt>
                <c:pt idx="23">
                  <c:v>20544.02280890914</c:v>
                </c:pt>
                <c:pt idx="24">
                  <c:v>21035.714008690407</c:v>
                </c:pt>
                <c:pt idx="25">
                  <c:v>21542.825210527924</c:v>
                </c:pt>
                <c:pt idx="26">
                  <c:v>22061.318558512823</c:v>
                </c:pt>
                <c:pt idx="27">
                  <c:v>22587.969418800654</c:v>
                </c:pt>
                <c:pt idx="28">
                  <c:v>23120.274744023434</c:v>
                </c:pt>
                <c:pt idx="29">
                  <c:v>23656.453332190293</c:v>
                </c:pt>
                <c:pt idx="30">
                  <c:v>24195.08879953374</c:v>
                </c:pt>
                <c:pt idx="31">
                  <c:v>24734.758820658855</c:v>
                </c:pt>
                <c:pt idx="32">
                  <c:v>25274.128198524151</c:v>
                </c:pt>
                <c:pt idx="33">
                  <c:v>25812.050054867428</c:v>
                </c:pt>
                <c:pt idx="34">
                  <c:v>26347.660142252429</c:v>
                </c:pt>
                <c:pt idx="35">
                  <c:v>26880.26509682052</c:v>
                </c:pt>
                <c:pt idx="36">
                  <c:v>27409.154516656243</c:v>
                </c:pt>
                <c:pt idx="37">
                  <c:v>27933.692435014993</c:v>
                </c:pt>
                <c:pt idx="38">
                  <c:v>28453.324515973851</c:v>
                </c:pt>
                <c:pt idx="39">
                  <c:v>28967.409150505999</c:v>
                </c:pt>
                <c:pt idx="40">
                  <c:v>29475.510469563262</c:v>
                </c:pt>
                <c:pt idx="41">
                  <c:v>29977.600080767144</c:v>
                </c:pt>
                <c:pt idx="42">
                  <c:v>30473.882734712737</c:v>
                </c:pt>
                <c:pt idx="43">
                  <c:v>30964.448007655737</c:v>
                </c:pt>
                <c:pt idx="44">
                  <c:v>31449.152711264447</c:v>
                </c:pt>
                <c:pt idx="45">
                  <c:v>31927.527913619408</c:v>
                </c:pt>
                <c:pt idx="46">
                  <c:v>32398.959461750401</c:v>
                </c:pt>
                <c:pt idx="47">
                  <c:v>32862.644657686724</c:v>
                </c:pt>
                <c:pt idx="48">
                  <c:v>33317.871517288891</c:v>
                </c:pt>
              </c:numCache>
            </c:numRef>
          </c:yVal>
          <c:smooth val="0"/>
          <c:extLst>
            <c:ext xmlns:c16="http://schemas.microsoft.com/office/drawing/2014/chart" uri="{C3380CC4-5D6E-409C-BE32-E72D297353CC}">
              <c16:uniqueId val="{00000003-BF47-4CAF-8F28-01BDC8D48D4B}"/>
            </c:ext>
          </c:extLst>
        </c:ser>
        <c:ser>
          <c:idx val="11"/>
          <c:order val="4"/>
          <c:tx>
            <c:strRef>
              <c:f>TAM_Area!$Q$405</c:f>
              <c:strCache>
                <c:ptCount val="1"/>
                <c:pt idx="0">
                  <c:v>Commercial - Low</c:v>
                </c:pt>
              </c:strCache>
            </c:strRef>
          </c:tx>
          <c:spPr>
            <a:ln w="19050">
              <a:noFill/>
            </a:ln>
          </c:spPr>
          <c:xVal>
            <c:numRef>
              <c:f>TAM_Area!$B$406:$B$454</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TAM_Area!$Q$406:$Q$454</c:f>
              <c:numCache>
                <c:formatCode>_(* #,##0_);_(* \(#,##0\);_(* "-"??_);_(@_)</c:formatCode>
                <c:ptCount val="49"/>
                <c:pt idx="0">
                  <c:v>7246.5330356580889</c:v>
                </c:pt>
                <c:pt idx="1">
                  <c:v>7695.7336084871858</c:v>
                </c:pt>
                <c:pt idx="2">
                  <c:v>8285.2782818373162</c:v>
                </c:pt>
                <c:pt idx="3">
                  <c:v>8759.153934743892</c:v>
                </c:pt>
                <c:pt idx="4">
                  <c:v>9241.4901637977619</c:v>
                </c:pt>
                <c:pt idx="5">
                  <c:v>9731.9229516230334</c:v>
                </c:pt>
                <c:pt idx="6">
                  <c:v>10229.76970533265</c:v>
                </c:pt>
                <c:pt idx="7">
                  <c:v>10733.997366591862</c:v>
                </c:pt>
                <c:pt idx="8">
                  <c:v>11243.381862791131</c:v>
                </c:pt>
                <c:pt idx="9">
                  <c:v>11742.953772048255</c:v>
                </c:pt>
                <c:pt idx="10">
                  <c:v>12241.041708574279</c:v>
                </c:pt>
                <c:pt idx="11">
                  <c:v>12735.424764931942</c:v>
                </c:pt>
                <c:pt idx="12">
                  <c:v>13222.774513415105</c:v>
                </c:pt>
                <c:pt idx="13">
                  <c:v>13698.746224157756</c:v>
                </c:pt>
                <c:pt idx="14">
                  <c:v>14157.955575253864</c:v>
                </c:pt>
                <c:pt idx="15">
                  <c:v>14593.299195593503</c:v>
                </c:pt>
                <c:pt idx="16">
                  <c:v>14995.311239057844</c:v>
                </c:pt>
                <c:pt idx="17">
                  <c:v>15353.067829301077</c:v>
                </c:pt>
                <c:pt idx="18">
                  <c:v>15656.224461201326</c:v>
                </c:pt>
                <c:pt idx="19">
                  <c:v>15897.997709276919</c:v>
                </c:pt>
                <c:pt idx="20">
                  <c:v>16077.414431940928</c:v>
                </c:pt>
                <c:pt idx="21">
                  <c:v>16199.053644522966</c:v>
                </c:pt>
                <c:pt idx="22">
                  <c:v>16270.680307371036</c:v>
                </c:pt>
                <c:pt idx="23">
                  <c:v>16300.465812914013</c:v>
                </c:pt>
                <c:pt idx="24">
                  <c:v>16295.416344824607</c:v>
                </c:pt>
                <c:pt idx="25">
                  <c:v>16260.983599844469</c:v>
                </c:pt>
                <c:pt idx="26">
                  <c:v>16201.392972434585</c:v>
                </c:pt>
                <c:pt idx="27">
                  <c:v>16119.788145596031</c:v>
                </c:pt>
                <c:pt idx="28">
                  <c:v>16018.618584602036</c:v>
                </c:pt>
                <c:pt idx="29">
                  <c:v>15899.960924857643</c:v>
                </c:pt>
                <c:pt idx="30">
                  <c:v>15765.529415077108</c:v>
                </c:pt>
                <c:pt idx="31">
                  <c:v>15616.608276547006</c:v>
                </c:pt>
                <c:pt idx="32">
                  <c:v>15454.24084236825</c:v>
                </c:pt>
                <c:pt idx="33">
                  <c:v>15279.333997048048</c:v>
                </c:pt>
                <c:pt idx="34">
                  <c:v>15092.779098716182</c:v>
                </c:pt>
                <c:pt idx="35">
                  <c:v>14895.354560016027</c:v>
                </c:pt>
                <c:pt idx="36">
                  <c:v>14687.64010227855</c:v>
                </c:pt>
                <c:pt idx="37">
                  <c:v>14470.122492574686</c:v>
                </c:pt>
                <c:pt idx="38">
                  <c:v>14243.301087659771</c:v>
                </c:pt>
                <c:pt idx="39">
                  <c:v>14007.76624501699</c:v>
                </c:pt>
                <c:pt idx="40">
                  <c:v>13764.138453351377</c:v>
                </c:pt>
                <c:pt idx="41">
                  <c:v>13512.967123070221</c:v>
                </c:pt>
                <c:pt idx="42">
                  <c:v>13254.789633118584</c:v>
                </c:pt>
                <c:pt idx="43">
                  <c:v>12990.14990702935</c:v>
                </c:pt>
                <c:pt idx="44">
                  <c:v>12719.60044793548</c:v>
                </c:pt>
                <c:pt idx="45">
                  <c:v>12443.727273442875</c:v>
                </c:pt>
                <c:pt idx="46">
                  <c:v>12163.155595047876</c:v>
                </c:pt>
                <c:pt idx="47">
                  <c:v>11878.546232478904</c:v>
                </c:pt>
                <c:pt idx="48">
                  <c:v>11590.561381367279</c:v>
                </c:pt>
              </c:numCache>
            </c:numRef>
          </c:yVal>
          <c:smooth val="0"/>
          <c:extLst>
            <c:ext xmlns:c16="http://schemas.microsoft.com/office/drawing/2014/chart" uri="{C3380CC4-5D6E-409C-BE32-E72D297353CC}">
              <c16:uniqueId val="{00000004-BF47-4CAF-8F28-01BDC8D48D4B}"/>
            </c:ext>
          </c:extLst>
        </c:ser>
        <c:ser>
          <c:idx val="14"/>
          <c:order val="5"/>
          <c:tx>
            <c:strRef>
              <c:f>TAM_Area!$R$405</c:f>
              <c:strCache>
                <c:ptCount val="1"/>
                <c:pt idx="0">
                  <c:v>Commercial - Average</c:v>
                </c:pt>
              </c:strCache>
            </c:strRef>
          </c:tx>
          <c:spPr>
            <a:ln w="19050">
              <a:noFill/>
            </a:ln>
          </c:spPr>
          <c:xVal>
            <c:numRef>
              <c:f>TAM_Area!$B$406:$B$454</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TAM_Area!$R$406:$R$454</c:f>
              <c:numCache>
                <c:formatCode>_-* #,##0_-;\-* #,##0_-;_-* "-"??_-;_-@_-</c:formatCode>
                <c:ptCount val="49"/>
                <c:pt idx="0">
                  <c:v>10081.74479391983</c:v>
                </c:pt>
                <c:pt idx="1">
                  <c:v>10544.291303375319</c:v>
                </c:pt>
                <c:pt idx="2">
                  <c:v>11085.913704313507</c:v>
                </c:pt>
                <c:pt idx="3">
                  <c:v>11533.582034451887</c:v>
                </c:pt>
                <c:pt idx="4">
                  <c:v>11974.55652827755</c:v>
                </c:pt>
                <c:pt idx="5">
                  <c:v>12409.061458533355</c:v>
                </c:pt>
                <c:pt idx="6">
                  <c:v>12836.957556497668</c:v>
                </c:pt>
                <c:pt idx="7">
                  <c:v>13257.799330937587</c:v>
                </c:pt>
                <c:pt idx="8">
                  <c:v>13671.238272594004</c:v>
                </c:pt>
                <c:pt idx="9">
                  <c:v>14060.95386635163</c:v>
                </c:pt>
                <c:pt idx="10">
                  <c:v>14439.631633993917</c:v>
                </c:pt>
                <c:pt idx="11">
                  <c:v>14807.55707401697</c:v>
                </c:pt>
                <c:pt idx="12">
                  <c:v>15164.627097771017</c:v>
                </c:pt>
                <c:pt idx="13">
                  <c:v>15510.786363532054</c:v>
                </c:pt>
                <c:pt idx="14">
                  <c:v>15846.397666412595</c:v>
                </c:pt>
                <c:pt idx="15">
                  <c:v>16171.915240692406</c:v>
                </c:pt>
                <c:pt idx="16">
                  <c:v>16487.353643613151</c:v>
                </c:pt>
                <c:pt idx="17">
                  <c:v>16792.611659755097</c:v>
                </c:pt>
                <c:pt idx="18">
                  <c:v>17087.639184014355</c:v>
                </c:pt>
                <c:pt idx="19">
                  <c:v>17372.557101883907</c:v>
                </c:pt>
                <c:pt idx="20">
                  <c:v>17647.756831685521</c:v>
                </c:pt>
                <c:pt idx="21">
                  <c:v>17913.89329370172</c:v>
                </c:pt>
                <c:pt idx="22">
                  <c:v>18171.819728524591</c:v>
                </c:pt>
                <c:pt idx="23">
                  <c:v>18422.244310911577</c:v>
                </c:pt>
                <c:pt idx="24">
                  <c:v>18665.565176757507</c:v>
                </c:pt>
                <c:pt idx="25">
                  <c:v>18901.904405186197</c:v>
                </c:pt>
                <c:pt idx="26">
                  <c:v>19131.355765473705</c:v>
                </c:pt>
                <c:pt idx="27">
                  <c:v>19353.878782198342</c:v>
                </c:pt>
                <c:pt idx="28">
                  <c:v>19569.446664312734</c:v>
                </c:pt>
                <c:pt idx="29">
                  <c:v>19778.207128523969</c:v>
                </c:pt>
                <c:pt idx="30">
                  <c:v>19980.309107305424</c:v>
                </c:pt>
                <c:pt idx="31">
                  <c:v>20175.68354860293</c:v>
                </c:pt>
                <c:pt idx="32">
                  <c:v>20364.184520446201</c:v>
                </c:pt>
                <c:pt idx="33">
                  <c:v>20545.692025957738</c:v>
                </c:pt>
                <c:pt idx="34">
                  <c:v>20720.219620484306</c:v>
                </c:pt>
                <c:pt idx="35">
                  <c:v>20887.809828418274</c:v>
                </c:pt>
                <c:pt idx="36">
                  <c:v>21048.397309467397</c:v>
                </c:pt>
                <c:pt idx="37">
                  <c:v>21201.90746379484</c:v>
                </c:pt>
                <c:pt idx="38">
                  <c:v>21348.31280181681</c:v>
                </c:pt>
                <c:pt idx="39">
                  <c:v>21487.587697761493</c:v>
                </c:pt>
                <c:pt idx="40">
                  <c:v>21619.82446145732</c:v>
                </c:pt>
                <c:pt idx="41">
                  <c:v>21745.283601918683</c:v>
                </c:pt>
                <c:pt idx="42">
                  <c:v>21864.336183915661</c:v>
                </c:pt>
                <c:pt idx="43">
                  <c:v>21977.298957342544</c:v>
                </c:pt>
                <c:pt idx="44">
                  <c:v>22084.376579599964</c:v>
                </c:pt>
                <c:pt idx="45">
                  <c:v>22185.627593531142</c:v>
                </c:pt>
                <c:pt idx="46">
                  <c:v>22281.057528399138</c:v>
                </c:pt>
                <c:pt idx="47">
                  <c:v>22370.595445082814</c:v>
                </c:pt>
                <c:pt idx="48">
                  <c:v>22454.216449328083</c:v>
                </c:pt>
              </c:numCache>
            </c:numRef>
          </c:yVal>
          <c:smooth val="0"/>
          <c:extLst>
            <c:ext xmlns:c16="http://schemas.microsoft.com/office/drawing/2014/chart" uri="{C3380CC4-5D6E-409C-BE32-E72D297353CC}">
              <c16:uniqueId val="{00000005-BF47-4CAF-8F28-01BDC8D48D4B}"/>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(million sq-meters)</a:t>
                </a:r>
              </a:p>
            </c:rich>
          </c:tx>
          <c:overlay val="0"/>
          <c:spPr>
            <a:noFill/>
            <a:ln>
              <a:noFill/>
            </a:ln>
            <a:effectLst/>
          </c:spPr>
        </c:title>
        <c:numFmt formatCode="_-* #,##0_-;\-* #,##0_-;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India TAM -</a:t>
            </a:r>
            <a:r>
              <a:rPr lang="en-US" baseline="0"/>
              <a:t> Area</a:t>
            </a:r>
            <a:endParaRPr lang="en-US"/>
          </a:p>
        </c:rich>
      </c:tx>
      <c:overlay val="0"/>
      <c:spPr>
        <a:noFill/>
        <a:ln>
          <a:noFill/>
        </a:ln>
        <a:effectLst/>
      </c:spPr>
    </c:title>
    <c:autoTitleDeleted val="0"/>
    <c:plotArea>
      <c:layout/>
      <c:scatterChart>
        <c:scatterStyle val="lineMarker"/>
        <c:varyColors val="0"/>
        <c:ser>
          <c:idx val="14"/>
          <c:order val="0"/>
          <c:tx>
            <c:strRef>
              <c:f>TAM_Area!$H$469</c:f>
              <c:strCache>
                <c:ptCount val="1"/>
                <c:pt idx="0">
                  <c:v>Residential - High</c:v>
                </c:pt>
              </c:strCache>
            </c:strRef>
          </c:tx>
          <c:spPr>
            <a:ln w="19050">
              <a:noFill/>
            </a:ln>
          </c:spPr>
          <c:xVal>
            <c:numRef>
              <c:f>TAM_Area!$B$470:$B$518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TAM_Area!$H$470:$H$518</c:f>
              <c:numCache>
                <c:formatCode>_-* #,##0_-;\-* #,##0_-;_-* "-"??_-;_-@_-</c:formatCode>
                <c:ptCount val="49"/>
                <c:pt idx="0">
                  <c:v>13805.275135654763</c:v>
                </c:pt>
                <c:pt idx="1">
                  <c:v>13996.180883290348</c:v>
                </c:pt>
                <c:pt idx="2">
                  <c:v>15113.16432106032</c:v>
                </c:pt>
                <c:pt idx="3">
                  <c:v>15475.783727386015</c:v>
                </c:pt>
                <c:pt idx="4">
                  <c:v>15841.131397042511</c:v>
                </c:pt>
                <c:pt idx="5">
                  <c:v>16208.799876724523</c:v>
                </c:pt>
                <c:pt idx="6">
                  <c:v>16578.738956505837</c:v>
                </c:pt>
                <c:pt idx="7">
                  <c:v>16950.738605460519</c:v>
                </c:pt>
                <c:pt idx="8">
                  <c:v>17324.559502538941</c:v>
                </c:pt>
                <c:pt idx="9">
                  <c:v>17700.082378742751</c:v>
                </c:pt>
                <c:pt idx="10">
                  <c:v>18077.301877863123</c:v>
                </c:pt>
                <c:pt idx="11">
                  <c:v>18456.172724960536</c:v>
                </c:pt>
                <c:pt idx="12">
                  <c:v>18836.688320305446</c:v>
                </c:pt>
                <c:pt idx="13">
                  <c:v>19218.829896621832</c:v>
                </c:pt>
                <c:pt idx="14">
                  <c:v>19602.542110165876</c:v>
                </c:pt>
                <c:pt idx="15">
                  <c:v>19987.695814969862</c:v>
                </c:pt>
                <c:pt idx="16">
                  <c:v>20374.105321448635</c:v>
                </c:pt>
                <c:pt idx="17">
                  <c:v>20761.52448275809</c:v>
                </c:pt>
                <c:pt idx="18">
                  <c:v>21149.697214878906</c:v>
                </c:pt>
                <c:pt idx="19">
                  <c:v>21538.510196243853</c:v>
                </c:pt>
                <c:pt idx="20">
                  <c:v>21927.764617597539</c:v>
                </c:pt>
                <c:pt idx="21">
                  <c:v>22316.986715472041</c:v>
                </c:pt>
                <c:pt idx="22">
                  <c:v>22705.584116902661</c:v>
                </c:pt>
                <c:pt idx="23">
                  <c:v>23093.066496340005</c:v>
                </c:pt>
                <c:pt idx="24">
                  <c:v>23479.172351917689</c:v>
                </c:pt>
                <c:pt idx="25">
                  <c:v>23863.806286189683</c:v>
                </c:pt>
                <c:pt idx="26">
                  <c:v>24246.85969456541</c:v>
                </c:pt>
                <c:pt idx="27">
                  <c:v>24628.303147821203</c:v>
                </c:pt>
                <c:pt idx="28">
                  <c:v>25008.129210679483</c:v>
                </c:pt>
                <c:pt idx="29">
                  <c:v>25386.226765162985</c:v>
                </c:pt>
                <c:pt idx="30">
                  <c:v>25762.553335228964</c:v>
                </c:pt>
                <c:pt idx="31">
                  <c:v>26137.285714668786</c:v>
                </c:pt>
                <c:pt idx="32">
                  <c:v>26510.695791333113</c:v>
                </c:pt>
                <c:pt idx="33">
                  <c:v>26882.999659010686</c:v>
                </c:pt>
                <c:pt idx="34">
                  <c:v>27254.247421230175</c:v>
                </c:pt>
                <c:pt idx="35">
                  <c:v>27624.416091440937</c:v>
                </c:pt>
                <c:pt idx="36">
                  <c:v>27993.566605920296</c:v>
                </c:pt>
                <c:pt idx="37">
                  <c:v>28361.753885411286</c:v>
                </c:pt>
                <c:pt idx="38">
                  <c:v>28729.012210892935</c:v>
                </c:pt>
                <c:pt idx="39">
                  <c:v>29095.371746838475</c:v>
                </c:pt>
                <c:pt idx="40">
                  <c:v>29460.81328866633</c:v>
                </c:pt>
                <c:pt idx="41">
                  <c:v>29825.248824016599</c:v>
                </c:pt>
                <c:pt idx="42">
                  <c:v>30188.541907722312</c:v>
                </c:pt>
                <c:pt idx="43">
                  <c:v>30550.562821785112</c:v>
                </c:pt>
                <c:pt idx="44">
                  <c:v>30911.215390577461</c:v>
                </c:pt>
                <c:pt idx="45">
                  <c:v>31270.428442420554</c:v>
                </c:pt>
                <c:pt idx="46">
                  <c:v>31628.109498881731</c:v>
                </c:pt>
                <c:pt idx="47">
                  <c:v>31984.164236540768</c:v>
                </c:pt>
                <c:pt idx="48">
                  <c:v>32338.475981298958</c:v>
                </c:pt>
              </c:numCache>
            </c:numRef>
          </c:yVal>
          <c:smooth val="0"/>
          <c:extLst>
            <c:ext xmlns:c16="http://schemas.microsoft.com/office/drawing/2014/chart" uri="{C3380CC4-5D6E-409C-BE32-E72D297353CC}">
              <c16:uniqueId val="{00000000-25B5-40B3-95C4-4C202D1B7566}"/>
            </c:ext>
          </c:extLst>
        </c:ser>
        <c:ser>
          <c:idx val="2"/>
          <c:order val="1"/>
          <c:tx>
            <c:strRef>
              <c:f>TAM_Area!$I$469</c:f>
              <c:strCache>
                <c:ptCount val="1"/>
                <c:pt idx="0">
                  <c:v>Residential - Low</c:v>
                </c:pt>
              </c:strCache>
            </c:strRef>
          </c:tx>
          <c:spPr>
            <a:ln w="19050">
              <a:noFill/>
            </a:ln>
          </c:spPr>
          <c:xVal>
            <c:numRef>
              <c:f>TAM_Area!$B$470:$B$518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TAM_Area!$I$470:$I$518</c:f>
              <c:numCache>
                <c:formatCode>_-* #,##0_-;\-* #,##0_-;_-* "-"??_-;_-@_-</c:formatCode>
                <c:ptCount val="49"/>
                <c:pt idx="0">
                  <c:v>13376.899999999998</c:v>
                </c:pt>
                <c:pt idx="1">
                  <c:v>13847.849999999999</c:v>
                </c:pt>
                <c:pt idx="2">
                  <c:v>10358.491444414014</c:v>
                </c:pt>
                <c:pt idx="3">
                  <c:v>10493.99516191731</c:v>
                </c:pt>
                <c:pt idx="4">
                  <c:v>10622.532489496192</c:v>
                </c:pt>
                <c:pt idx="5">
                  <c:v>10744.3104059172</c:v>
                </c:pt>
                <c:pt idx="6">
                  <c:v>10859.808610275752</c:v>
                </c:pt>
                <c:pt idx="7">
                  <c:v>10969.525135450151</c:v>
                </c:pt>
                <c:pt idx="8">
                  <c:v>11073.929447404747</c:v>
                </c:pt>
                <c:pt idx="9">
                  <c:v>11173.432411269125</c:v>
                </c:pt>
                <c:pt idx="10">
                  <c:v>11268.290353691602</c:v>
                </c:pt>
                <c:pt idx="11">
                  <c:v>11358.620186767926</c:v>
                </c:pt>
                <c:pt idx="12">
                  <c:v>11444.4237625224</c:v>
                </c:pt>
                <c:pt idx="13">
                  <c:v>11525.699869008018</c:v>
                </c:pt>
                <c:pt idx="14">
                  <c:v>11602.528590655229</c:v>
                </c:pt>
                <c:pt idx="15">
                  <c:v>11675.021464235922</c:v>
                </c:pt>
                <c:pt idx="16">
                  <c:v>11743.215764379609</c:v>
                </c:pt>
                <c:pt idx="17">
                  <c:v>11807.13762187111</c:v>
                </c:pt>
                <c:pt idx="18">
                  <c:v>11866.79991051417</c:v>
                </c:pt>
                <c:pt idx="19">
                  <c:v>11922.248977959291</c:v>
                </c:pt>
                <c:pt idx="20">
                  <c:v>11973.47435093177</c:v>
                </c:pt>
                <c:pt idx="21">
                  <c:v>12020.364219882271</c:v>
                </c:pt>
                <c:pt idx="22">
                  <c:v>12062.767148333047</c:v>
                </c:pt>
                <c:pt idx="23">
                  <c:v>12100.585818831596</c:v>
                </c:pt>
                <c:pt idx="24">
                  <c:v>12133.83821022431</c:v>
                </c:pt>
                <c:pt idx="25">
                  <c:v>12162.595170932786</c:v>
                </c:pt>
                <c:pt idx="26">
                  <c:v>12186.88575714119</c:v>
                </c:pt>
                <c:pt idx="27">
                  <c:v>12206.749517423665</c:v>
                </c:pt>
                <c:pt idx="28">
                  <c:v>12222.24671569261</c:v>
                </c:pt>
                <c:pt idx="29">
                  <c:v>12233.408306801986</c:v>
                </c:pt>
                <c:pt idx="30">
                  <c:v>12240.338725740325</c:v>
                </c:pt>
                <c:pt idx="31">
                  <c:v>12243.266249776698</c:v>
                </c:pt>
                <c:pt idx="32">
                  <c:v>12242.478575750598</c:v>
                </c:pt>
                <c:pt idx="33">
                  <c:v>12238.212816327217</c:v>
                </c:pt>
                <c:pt idx="34">
                  <c:v>12230.596386174249</c:v>
                </c:pt>
                <c:pt idx="35">
                  <c:v>12219.689150398233</c:v>
                </c:pt>
                <c:pt idx="36">
                  <c:v>12205.57635713596</c:v>
                </c:pt>
                <c:pt idx="37">
                  <c:v>12188.322435961236</c:v>
                </c:pt>
                <c:pt idx="38">
                  <c:v>12167.993222831385</c:v>
                </c:pt>
                <c:pt idx="39">
                  <c:v>12144.669585693442</c:v>
                </c:pt>
                <c:pt idx="40">
                  <c:v>12118.438712891972</c:v>
                </c:pt>
                <c:pt idx="41">
                  <c:v>12089.376096776024</c:v>
                </c:pt>
                <c:pt idx="42">
                  <c:v>12057.555979681782</c:v>
                </c:pt>
                <c:pt idx="43">
                  <c:v>12023.048347894886</c:v>
                </c:pt>
                <c:pt idx="44">
                  <c:v>11985.913449444466</c:v>
                </c:pt>
                <c:pt idx="45">
                  <c:v>11946.20618016743</c:v>
                </c:pt>
                <c:pt idx="46">
                  <c:v>11903.981407148469</c:v>
                </c:pt>
                <c:pt idx="47">
                  <c:v>11859.290743207523</c:v>
                </c:pt>
                <c:pt idx="48">
                  <c:v>11812.179680748372</c:v>
                </c:pt>
              </c:numCache>
            </c:numRef>
          </c:yVal>
          <c:smooth val="0"/>
          <c:extLst>
            <c:ext xmlns:c16="http://schemas.microsoft.com/office/drawing/2014/chart" uri="{C3380CC4-5D6E-409C-BE32-E72D297353CC}">
              <c16:uniqueId val="{00000001-25B5-40B3-95C4-4C202D1B7566}"/>
            </c:ext>
          </c:extLst>
        </c:ser>
        <c:ser>
          <c:idx val="3"/>
          <c:order val="2"/>
          <c:tx>
            <c:strRef>
              <c:f>TAM_Area!$J$469</c:f>
              <c:strCache>
                <c:ptCount val="1"/>
                <c:pt idx="0">
                  <c:v>Residential - Average</c:v>
                </c:pt>
              </c:strCache>
            </c:strRef>
          </c:tx>
          <c:spPr>
            <a:ln w="19050">
              <a:noFill/>
            </a:ln>
          </c:spPr>
          <c:xVal>
            <c:numRef>
              <c:f>TAM_Area!$B$470:$B$518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TAM_Area!$J$470:$J$518</c:f>
              <c:numCache>
                <c:formatCode>_-* #,##0_-;\-* #,##0_-;_-* "-"??_-;_-@_-</c:formatCode>
                <c:ptCount val="49"/>
                <c:pt idx="0">
                  <c:v>13591.087567827381</c:v>
                </c:pt>
                <c:pt idx="1">
                  <c:v>13922.015441645173</c:v>
                </c:pt>
                <c:pt idx="2">
                  <c:v>12735.827882737167</c:v>
                </c:pt>
                <c:pt idx="3">
                  <c:v>12984.889444651662</c:v>
                </c:pt>
                <c:pt idx="4">
                  <c:v>13231.831943269352</c:v>
                </c:pt>
                <c:pt idx="5">
                  <c:v>13476.555141320861</c:v>
                </c:pt>
                <c:pt idx="6">
                  <c:v>13719.273783390794</c:v>
                </c:pt>
                <c:pt idx="7">
                  <c:v>13960.131870455334</c:v>
                </c:pt>
                <c:pt idx="8">
                  <c:v>14199.244474971843</c:v>
                </c:pt>
                <c:pt idx="9">
                  <c:v>14436.757395005938</c:v>
                </c:pt>
                <c:pt idx="10">
                  <c:v>14672.796115777363</c:v>
                </c:pt>
                <c:pt idx="11">
                  <c:v>14907.396455864231</c:v>
                </c:pt>
                <c:pt idx="12">
                  <c:v>15140.556041413924</c:v>
                </c:pt>
                <c:pt idx="13">
                  <c:v>15372.264882814925</c:v>
                </c:pt>
                <c:pt idx="14">
                  <c:v>15602.535350410553</c:v>
                </c:pt>
                <c:pt idx="15">
                  <c:v>15831.358639602893</c:v>
                </c:pt>
                <c:pt idx="16">
                  <c:v>16058.660542914122</c:v>
                </c:pt>
                <c:pt idx="17">
                  <c:v>16284.331052314599</c:v>
                </c:pt>
                <c:pt idx="18">
                  <c:v>16508.248562696539</c:v>
                </c:pt>
                <c:pt idx="19">
                  <c:v>16730.379587101572</c:v>
                </c:pt>
                <c:pt idx="20">
                  <c:v>16950.619484264655</c:v>
                </c:pt>
                <c:pt idx="21">
                  <c:v>17168.675467677156</c:v>
                </c:pt>
                <c:pt idx="22">
                  <c:v>17384.175632617855</c:v>
                </c:pt>
                <c:pt idx="23">
                  <c:v>17596.826157585801</c:v>
                </c:pt>
                <c:pt idx="24">
                  <c:v>17806.505281071</c:v>
                </c:pt>
                <c:pt idx="25">
                  <c:v>18013.200728561234</c:v>
                </c:pt>
                <c:pt idx="26">
                  <c:v>18216.8727258533</c:v>
                </c:pt>
                <c:pt idx="27">
                  <c:v>18417.526332622434</c:v>
                </c:pt>
                <c:pt idx="28">
                  <c:v>18615.187963186047</c:v>
                </c:pt>
                <c:pt idx="29">
                  <c:v>18809.817535982485</c:v>
                </c:pt>
                <c:pt idx="30">
                  <c:v>19001.446030484643</c:v>
                </c:pt>
                <c:pt idx="31">
                  <c:v>19190.275982222742</c:v>
                </c:pt>
                <c:pt idx="32">
                  <c:v>19376.587183541855</c:v>
                </c:pt>
                <c:pt idx="33">
                  <c:v>19560.606237668952</c:v>
                </c:pt>
                <c:pt idx="34">
                  <c:v>19742.421903702212</c:v>
                </c:pt>
                <c:pt idx="35">
                  <c:v>19922.052620919585</c:v>
                </c:pt>
                <c:pt idx="36">
                  <c:v>20099.571481528128</c:v>
                </c:pt>
                <c:pt idx="37">
                  <c:v>20275.038160686261</c:v>
                </c:pt>
                <c:pt idx="38">
                  <c:v>20448.50271686216</c:v>
                </c:pt>
                <c:pt idx="39">
                  <c:v>20620.020666265958</c:v>
                </c:pt>
                <c:pt idx="40">
                  <c:v>20789.62600077915</c:v>
                </c:pt>
                <c:pt idx="41">
                  <c:v>20957.312460396312</c:v>
                </c:pt>
                <c:pt idx="42">
                  <c:v>21123.048943702048</c:v>
                </c:pt>
                <c:pt idx="43">
                  <c:v>21286.80558484</c:v>
                </c:pt>
                <c:pt idx="44">
                  <c:v>21448.564420010964</c:v>
                </c:pt>
                <c:pt idx="45">
                  <c:v>21608.317311293991</c:v>
                </c:pt>
                <c:pt idx="46">
                  <c:v>21766.0454530151</c:v>
                </c:pt>
                <c:pt idx="47">
                  <c:v>21921.727489874145</c:v>
                </c:pt>
                <c:pt idx="48">
                  <c:v>22075.327831023664</c:v>
                </c:pt>
              </c:numCache>
            </c:numRef>
          </c:yVal>
          <c:smooth val="0"/>
          <c:extLst>
            <c:ext xmlns:c16="http://schemas.microsoft.com/office/drawing/2014/chart" uri="{C3380CC4-5D6E-409C-BE32-E72D297353CC}">
              <c16:uniqueId val="{00000002-25B5-40B3-95C4-4C202D1B7566}"/>
            </c:ext>
          </c:extLst>
        </c:ser>
        <c:ser>
          <c:idx val="9"/>
          <c:order val="3"/>
          <c:tx>
            <c:strRef>
              <c:f>TAM_Area!$P$469</c:f>
              <c:strCache>
                <c:ptCount val="1"/>
                <c:pt idx="0">
                  <c:v>Commercial - High</c:v>
                </c:pt>
              </c:strCache>
            </c:strRef>
          </c:tx>
          <c:spPr>
            <a:ln w="19050">
              <a:noFill/>
            </a:ln>
          </c:spPr>
          <c:xVal>
            <c:numRef>
              <c:f>TAM_Area!$B$470:$B$518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TAM_Area!$P$470:$P$518</c:f>
              <c:numCache>
                <c:formatCode>_(* #,##0_);_(* \(#,##0\);_(* "-"??_);_(@_)</c:formatCode>
                <c:ptCount val="49"/>
                <c:pt idx="0">
                  <c:v>3019.9279882063884</c:v>
                </c:pt>
                <c:pt idx="1">
                  <c:v>3200.0292117132731</c:v>
                </c:pt>
                <c:pt idx="2">
                  <c:v>3432.8910273785987</c:v>
                </c:pt>
                <c:pt idx="3">
                  <c:v>3713.5097360810523</c:v>
                </c:pt>
                <c:pt idx="4">
                  <c:v>4045.0041952297233</c:v>
                </c:pt>
                <c:pt idx="5">
                  <c:v>4427.1607817282593</c:v>
                </c:pt>
                <c:pt idx="6">
                  <c:v>4859.9095759814827</c:v>
                </c:pt>
                <c:pt idx="7">
                  <c:v>5343.2973071183078</c:v>
                </c:pt>
                <c:pt idx="8">
                  <c:v>5877.3817889285583</c:v>
                </c:pt>
                <c:pt idx="9">
                  <c:v>6462.1509203736168</c:v>
                </c:pt>
                <c:pt idx="10">
                  <c:v>7097.4997921721788</c:v>
                </c:pt>
                <c:pt idx="11">
                  <c:v>7783.3198164158139</c:v>
                </c:pt>
                <c:pt idx="12">
                  <c:v>8519.4354723432898</c:v>
                </c:pt>
                <c:pt idx="13">
                  <c:v>9305.6723249576025</c:v>
                </c:pt>
                <c:pt idx="14">
                  <c:v>10141.925295084733</c:v>
                </c:pt>
                <c:pt idx="15">
                  <c:v>11028.136329144967</c:v>
                </c:pt>
                <c:pt idx="16">
                  <c:v>11964.198563926768</c:v>
                </c:pt>
                <c:pt idx="17">
                  <c:v>12949.996936690668</c:v>
                </c:pt>
                <c:pt idx="18">
                  <c:v>13985.39190822122</c:v>
                </c:pt>
                <c:pt idx="19">
                  <c:v>15070.252014960079</c:v>
                </c:pt>
                <c:pt idx="20">
                  <c:v>16204.37272660165</c:v>
                </c:pt>
                <c:pt idx="21">
                  <c:v>17387.408971155408</c:v>
                </c:pt>
                <c:pt idx="22">
                  <c:v>18618.899140315243</c:v>
                </c:pt>
                <c:pt idx="23">
                  <c:v>19898.362193824258</c:v>
                </c:pt>
                <c:pt idx="24">
                  <c:v>21225.436995028664</c:v>
                </c:pt>
                <c:pt idx="25">
                  <c:v>22599.77112826395</c:v>
                </c:pt>
                <c:pt idx="26">
                  <c:v>24020.842535912583</c:v>
                </c:pt>
                <c:pt idx="27">
                  <c:v>25488.061933698868</c:v>
                </c:pt>
                <c:pt idx="28">
                  <c:v>27000.870935946539</c:v>
                </c:pt>
                <c:pt idx="29">
                  <c:v>28558.687026116273</c:v>
                </c:pt>
                <c:pt idx="30">
                  <c:v>30161.113935954341</c:v>
                </c:pt>
                <c:pt idx="31">
                  <c:v>31808.047968297167</c:v>
                </c:pt>
                <c:pt idx="32">
                  <c:v>33499.620632249847</c:v>
                </c:pt>
                <c:pt idx="33">
                  <c:v>35235.920069843305</c:v>
                </c:pt>
                <c:pt idx="34">
                  <c:v>37016.80346190391</c:v>
                </c:pt>
                <c:pt idx="35">
                  <c:v>38841.922892826449</c:v>
                </c:pt>
                <c:pt idx="36">
                  <c:v>40710.966768908052</c:v>
                </c:pt>
                <c:pt idx="37">
                  <c:v>42623.539561607162</c:v>
                </c:pt>
                <c:pt idx="38">
                  <c:v>44579.273566152828</c:v>
                </c:pt>
                <c:pt idx="39">
                  <c:v>46577.876472043747</c:v>
                </c:pt>
                <c:pt idx="40">
                  <c:v>48619.15662816033</c:v>
                </c:pt>
                <c:pt idx="41">
                  <c:v>50702.957117925282</c:v>
                </c:pt>
                <c:pt idx="42">
                  <c:v>52829.175649428682</c:v>
                </c:pt>
                <c:pt idx="43">
                  <c:v>54997.673521142548</c:v>
                </c:pt>
                <c:pt idx="44">
                  <c:v>57208.155340285739</c:v>
                </c:pt>
                <c:pt idx="45">
                  <c:v>59460.276202489069</c:v>
                </c:pt>
                <c:pt idx="46">
                  <c:v>61753.782995787835</c:v>
                </c:pt>
                <c:pt idx="47">
                  <c:v>64088.418916998882</c:v>
                </c:pt>
                <c:pt idx="48">
                  <c:v>66463.834748407578</c:v>
                </c:pt>
              </c:numCache>
            </c:numRef>
          </c:yVal>
          <c:smooth val="0"/>
          <c:extLst>
            <c:ext xmlns:c16="http://schemas.microsoft.com/office/drawing/2014/chart" uri="{C3380CC4-5D6E-409C-BE32-E72D297353CC}">
              <c16:uniqueId val="{00000003-25B5-40B3-95C4-4C202D1B7566}"/>
            </c:ext>
          </c:extLst>
        </c:ser>
        <c:ser>
          <c:idx val="12"/>
          <c:order val="4"/>
          <c:tx>
            <c:strRef>
              <c:f>TAM_Area!$Q$469</c:f>
              <c:strCache>
                <c:ptCount val="1"/>
                <c:pt idx="0">
                  <c:v>Commercial - Low</c:v>
                </c:pt>
              </c:strCache>
            </c:strRef>
          </c:tx>
          <c:spPr>
            <a:ln w="19050">
              <a:noFill/>
            </a:ln>
          </c:spPr>
          <c:xVal>
            <c:numRef>
              <c:f>TAM_Area!$B$470:$B$518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TAM_Area!$Q$470:$Q$518</c:f>
              <c:numCache>
                <c:formatCode>_(* #,##0_);_(* \(#,##0\);_(* "-"??_);_(@_)</c:formatCode>
                <c:ptCount val="49"/>
                <c:pt idx="0">
                  <c:v>855.15428571428538</c:v>
                </c:pt>
                <c:pt idx="1">
                  <c:v>896.64428571428562</c:v>
                </c:pt>
                <c:pt idx="2">
                  <c:v>959.89217793227363</c:v>
                </c:pt>
                <c:pt idx="3">
                  <c:v>1003.4852502440635</c:v>
                </c:pt>
                <c:pt idx="4">
                  <c:v>1048.0223471208847</c:v>
                </c:pt>
                <c:pt idx="5">
                  <c:v>1093.4803020697298</c:v>
                </c:pt>
                <c:pt idx="6">
                  <c:v>1139.8516249849199</c:v>
                </c:pt>
                <c:pt idx="7">
                  <c:v>1187.1036867397061</c:v>
                </c:pt>
                <c:pt idx="8">
                  <c:v>1235.2120789547807</c:v>
                </c:pt>
                <c:pt idx="9">
                  <c:v>1284.1812280832983</c:v>
                </c:pt>
                <c:pt idx="10">
                  <c:v>1334.0370423984368</c:v>
                </c:pt>
                <c:pt idx="11">
                  <c:v>1384.7972535612544</c:v>
                </c:pt>
                <c:pt idx="12">
                  <c:v>1436.4852556065798</c:v>
                </c:pt>
                <c:pt idx="13">
                  <c:v>1489.1192150387888</c:v>
                </c:pt>
                <c:pt idx="14">
                  <c:v>1542.7069709489624</c:v>
                </c:pt>
                <c:pt idx="15">
                  <c:v>1597.2453255540113</c:v>
                </c:pt>
                <c:pt idx="16">
                  <c:v>1652.7268429394808</c:v>
                </c:pt>
                <c:pt idx="17">
                  <c:v>1709.1366832688418</c:v>
                </c:pt>
                <c:pt idx="18">
                  <c:v>1766.4584439111204</c:v>
                </c:pt>
                <c:pt idx="19">
                  <c:v>1824.6893800173239</c:v>
                </c:pt>
                <c:pt idx="20">
                  <c:v>1883.8184916800519</c:v>
                </c:pt>
                <c:pt idx="21">
                  <c:v>1943.8066029760785</c:v>
                </c:pt>
                <c:pt idx="22">
                  <c:v>2004.6009834736433</c:v>
                </c:pt>
                <c:pt idx="23">
                  <c:v>2066.1564664927191</c:v>
                </c:pt>
                <c:pt idx="24">
                  <c:v>2128.4469405681757</c:v>
                </c:pt>
                <c:pt idx="25">
                  <c:v>2191.4630865294821</c:v>
                </c:pt>
                <c:pt idx="26">
                  <c:v>2255.1965740404248</c:v>
                </c:pt>
                <c:pt idx="27">
                  <c:v>2319.6475270559167</c:v>
                </c:pt>
                <c:pt idx="28">
                  <c:v>2384.8161614983292</c:v>
                </c:pt>
                <c:pt idx="29">
                  <c:v>2450.6896654862903</c:v>
                </c:pt>
                <c:pt idx="30">
                  <c:v>2517.2587115242313</c:v>
                </c:pt>
                <c:pt idx="31">
                  <c:v>2584.5350103258206</c:v>
                </c:pt>
                <c:pt idx="32">
                  <c:v>2652.5394898416998</c:v>
                </c:pt>
                <c:pt idx="33">
                  <c:v>2721.2893258298791</c:v>
                </c:pt>
                <c:pt idx="34">
                  <c:v>2790.7865051319786</c:v>
                </c:pt>
                <c:pt idx="35">
                  <c:v>2861.0271659929494</c:v>
                </c:pt>
                <c:pt idx="36">
                  <c:v>2932.0169013259947</c:v>
                </c:pt>
                <c:pt idx="37">
                  <c:v>3003.7615574363226</c:v>
                </c:pt>
                <c:pt idx="38">
                  <c:v>3076.2639267339255</c:v>
                </c:pt>
                <c:pt idx="39">
                  <c:v>3149.5253524573818</c:v>
                </c:pt>
                <c:pt idx="40">
                  <c:v>3223.5399295359675</c:v>
                </c:pt>
                <c:pt idx="41">
                  <c:v>3298.2926797722357</c:v>
                </c:pt>
                <c:pt idx="42">
                  <c:v>3373.7617098213195</c:v>
                </c:pt>
                <c:pt idx="43">
                  <c:v>3449.9260118859966</c:v>
                </c:pt>
                <c:pt idx="44">
                  <c:v>3526.7699195249843</c:v>
                </c:pt>
                <c:pt idx="45">
                  <c:v>3604.2809331325734</c:v>
                </c:pt>
                <c:pt idx="46">
                  <c:v>3682.4425116453131</c:v>
                </c:pt>
                <c:pt idx="47">
                  <c:v>3761.2374675403589</c:v>
                </c:pt>
                <c:pt idx="48">
                  <c:v>3840.6458554869168</c:v>
                </c:pt>
              </c:numCache>
            </c:numRef>
          </c:yVal>
          <c:smooth val="0"/>
          <c:extLst>
            <c:ext xmlns:c16="http://schemas.microsoft.com/office/drawing/2014/chart" uri="{C3380CC4-5D6E-409C-BE32-E72D297353CC}">
              <c16:uniqueId val="{00000004-25B5-40B3-95C4-4C202D1B7566}"/>
            </c:ext>
          </c:extLst>
        </c:ser>
        <c:ser>
          <c:idx val="15"/>
          <c:order val="5"/>
          <c:tx>
            <c:strRef>
              <c:f>TAM_Area!$R$469</c:f>
              <c:strCache>
                <c:ptCount val="1"/>
                <c:pt idx="0">
                  <c:v>Commercial - Average</c:v>
                </c:pt>
              </c:strCache>
            </c:strRef>
          </c:tx>
          <c:spPr>
            <a:ln w="19050">
              <a:noFill/>
            </a:ln>
          </c:spPr>
          <c:xVal>
            <c:numRef>
              <c:f>TAM_Area!$B$470:$B$518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TAM_Area!$R$470:$R$518</c:f>
              <c:numCache>
                <c:formatCode>_-* #,##0_-;\-* #,##0_-;_-* "-"??_-;_-@_-</c:formatCode>
                <c:ptCount val="49"/>
                <c:pt idx="0">
                  <c:v>1937.5411369603369</c:v>
                </c:pt>
                <c:pt idx="1">
                  <c:v>2048.3367487137793</c:v>
                </c:pt>
                <c:pt idx="2">
                  <c:v>2196.3916026554361</c:v>
                </c:pt>
                <c:pt idx="3">
                  <c:v>2358.4974931625579</c:v>
                </c:pt>
                <c:pt idx="4">
                  <c:v>2546.513271175304</c:v>
                </c:pt>
                <c:pt idx="5">
                  <c:v>2760.3205418989946</c:v>
                </c:pt>
                <c:pt idx="6">
                  <c:v>2999.8806004832013</c:v>
                </c:pt>
                <c:pt idx="7">
                  <c:v>3265.2004969290069</c:v>
                </c:pt>
                <c:pt idx="8">
                  <c:v>3556.2969339416695</c:v>
                </c:pt>
                <c:pt idx="9">
                  <c:v>3873.1660742284575</c:v>
                </c:pt>
                <c:pt idx="10">
                  <c:v>4215.7684172853078</c:v>
                </c:pt>
                <c:pt idx="11">
                  <c:v>4584.0585349885341</c:v>
                </c:pt>
                <c:pt idx="12">
                  <c:v>4977.9603639749348</c:v>
                </c:pt>
                <c:pt idx="13">
                  <c:v>5397.3957699981956</c:v>
                </c:pt>
                <c:pt idx="14">
                  <c:v>5842.3161330168477</c:v>
                </c:pt>
                <c:pt idx="15">
                  <c:v>6312.6908273494892</c:v>
                </c:pt>
                <c:pt idx="16">
                  <c:v>6808.4627034331243</c:v>
                </c:pt>
                <c:pt idx="17">
                  <c:v>7329.5668099797549</c:v>
                </c:pt>
                <c:pt idx="18">
                  <c:v>7875.92517606617</c:v>
                </c:pt>
                <c:pt idx="19">
                  <c:v>8447.4706974887013</c:v>
                </c:pt>
                <c:pt idx="20">
                  <c:v>9044.0956091408516</c:v>
                </c:pt>
                <c:pt idx="21">
                  <c:v>9665.6077870657427</c:v>
                </c:pt>
                <c:pt idx="22">
                  <c:v>10311.750061894443</c:v>
                </c:pt>
                <c:pt idx="23">
                  <c:v>10982.259330158488</c:v>
                </c:pt>
                <c:pt idx="24">
                  <c:v>11676.941967798421</c:v>
                </c:pt>
                <c:pt idx="25">
                  <c:v>12395.617107396716</c:v>
                </c:pt>
                <c:pt idx="26">
                  <c:v>13138.019554976505</c:v>
                </c:pt>
                <c:pt idx="27">
                  <c:v>13903.854730377392</c:v>
                </c:pt>
                <c:pt idx="28">
                  <c:v>14692.843548722434</c:v>
                </c:pt>
                <c:pt idx="29">
                  <c:v>15504.688345801282</c:v>
                </c:pt>
                <c:pt idx="30">
                  <c:v>16339.186323739286</c:v>
                </c:pt>
                <c:pt idx="31">
                  <c:v>17196.291489311494</c:v>
                </c:pt>
                <c:pt idx="32">
                  <c:v>18076.080061045774</c:v>
                </c:pt>
                <c:pt idx="33">
                  <c:v>18978.604697836592</c:v>
                </c:pt>
                <c:pt idx="34">
                  <c:v>19903.794983517942</c:v>
                </c:pt>
                <c:pt idx="35">
                  <c:v>20851.475029409699</c:v>
                </c:pt>
                <c:pt idx="36">
                  <c:v>21821.491835117024</c:v>
                </c:pt>
                <c:pt idx="37">
                  <c:v>22813.650559521742</c:v>
                </c:pt>
                <c:pt idx="38">
                  <c:v>23827.768746443377</c:v>
                </c:pt>
                <c:pt idx="39">
                  <c:v>24863.700912250566</c:v>
                </c:pt>
                <c:pt idx="40">
                  <c:v>25921.348278848149</c:v>
                </c:pt>
                <c:pt idx="41">
                  <c:v>27000.62489884876</c:v>
                </c:pt>
                <c:pt idx="42">
                  <c:v>28101.468679624999</c:v>
                </c:pt>
                <c:pt idx="43">
                  <c:v>29223.799766514272</c:v>
                </c:pt>
                <c:pt idx="44">
                  <c:v>30367.462629905363</c:v>
                </c:pt>
                <c:pt idx="45">
                  <c:v>31532.278567810823</c:v>
                </c:pt>
                <c:pt idx="46">
                  <c:v>32718.112753716574</c:v>
                </c:pt>
                <c:pt idx="47">
                  <c:v>33924.828192269619</c:v>
                </c:pt>
                <c:pt idx="48">
                  <c:v>35152.240301947248</c:v>
                </c:pt>
              </c:numCache>
            </c:numRef>
          </c:yVal>
          <c:smooth val="0"/>
          <c:extLst>
            <c:ext xmlns:c16="http://schemas.microsoft.com/office/drawing/2014/chart" uri="{C3380CC4-5D6E-409C-BE32-E72D297353CC}">
              <c16:uniqueId val="{00000005-25B5-40B3-95C4-4C202D1B7566}"/>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(million sq-meters)</a:t>
                </a:r>
              </a:p>
            </c:rich>
          </c:tx>
          <c:overlay val="0"/>
          <c:spPr>
            <a:noFill/>
            <a:ln>
              <a:noFill/>
            </a:ln>
            <a:effectLst/>
          </c:spPr>
        </c:title>
        <c:numFmt formatCode="_-* #,##0_-;\-* #,##0_-;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EU TAM -</a:t>
            </a:r>
            <a:r>
              <a:rPr lang="en-US" baseline="0"/>
              <a:t> Area</a:t>
            </a:r>
            <a:endParaRPr lang="en-US"/>
          </a:p>
        </c:rich>
      </c:tx>
      <c:overlay val="0"/>
      <c:spPr>
        <a:noFill/>
        <a:ln>
          <a:noFill/>
        </a:ln>
        <a:effectLst/>
      </c:spPr>
    </c:title>
    <c:autoTitleDeleted val="0"/>
    <c:plotArea>
      <c:layout/>
      <c:scatterChart>
        <c:scatterStyle val="lineMarker"/>
        <c:varyColors val="0"/>
        <c:ser>
          <c:idx val="15"/>
          <c:order val="0"/>
          <c:tx>
            <c:strRef>
              <c:f>TAM_Area!$H$533</c:f>
              <c:strCache>
                <c:ptCount val="1"/>
                <c:pt idx="0">
                  <c:v>Residential - High</c:v>
                </c:pt>
              </c:strCache>
            </c:strRef>
          </c:tx>
          <c:spPr>
            <a:ln w="19050">
              <a:noFill/>
            </a:ln>
          </c:spPr>
          <c:xVal>
            <c:numRef>
              <c:f>TAM_Area!$B$534:$B$582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TAM_Area!$H$534:$H$582</c:f>
              <c:numCache>
                <c:formatCode>_-* #,##0_-;\-* #,##0_-;_-* "-"??_-;_-@_-</c:formatCode>
                <c:ptCount val="49"/>
                <c:pt idx="0">
                  <c:v>20314.200000000004</c:v>
                </c:pt>
                <c:pt idx="1">
                  <c:v>20439.800000000003</c:v>
                </c:pt>
                <c:pt idx="2">
                  <c:v>29917.585332553572</c:v>
                </c:pt>
                <c:pt idx="3">
                  <c:v>30029.367474315626</c:v>
                </c:pt>
                <c:pt idx="4">
                  <c:v>30144.871248184445</c:v>
                </c:pt>
                <c:pt idx="5">
                  <c:v>30262.637354804694</c:v>
                </c:pt>
                <c:pt idx="6">
                  <c:v>30379.320589998457</c:v>
                </c:pt>
                <c:pt idx="7">
                  <c:v>30490.78955551342</c:v>
                </c:pt>
                <c:pt idx="8">
                  <c:v>30619.706619777055</c:v>
                </c:pt>
                <c:pt idx="9">
                  <c:v>30672.406029656278</c:v>
                </c:pt>
                <c:pt idx="10">
                  <c:v>30715.161785279735</c:v>
                </c:pt>
                <c:pt idx="11">
                  <c:v>30749.353823982172</c:v>
                </c:pt>
                <c:pt idx="12">
                  <c:v>30776.066361196506</c:v>
                </c:pt>
                <c:pt idx="13">
                  <c:v>30796.156651311492</c:v>
                </c:pt>
                <c:pt idx="14">
                  <c:v>30810.287816380169</c:v>
                </c:pt>
                <c:pt idx="15">
                  <c:v>30818.920397765734</c:v>
                </c:pt>
                <c:pt idx="16">
                  <c:v>30822.300475123251</c:v>
                </c:pt>
                <c:pt idx="17">
                  <c:v>30820.524058089322</c:v>
                </c:pt>
                <c:pt idx="18">
                  <c:v>30813.670744577412</c:v>
                </c:pt>
                <c:pt idx="19">
                  <c:v>30802.037597215196</c:v>
                </c:pt>
                <c:pt idx="20">
                  <c:v>30786.226414789264</c:v>
                </c:pt>
                <c:pt idx="21">
                  <c:v>30767.195250985813</c:v>
                </c:pt>
                <c:pt idx="22">
                  <c:v>30746.122323942902</c:v>
                </c:pt>
                <c:pt idx="23">
                  <c:v>30723.889886815268</c:v>
                </c:pt>
                <c:pt idx="24">
                  <c:v>30700.995412910175</c:v>
                </c:pt>
                <c:pt idx="25">
                  <c:v>30677.417244690827</c:v>
                </c:pt>
                <c:pt idx="26">
                  <c:v>30652.892531877489</c:v>
                </c:pt>
                <c:pt idx="27">
                  <c:v>30626.885429340888</c:v>
                </c:pt>
                <c:pt idx="28">
                  <c:v>30598.974172513867</c:v>
                </c:pt>
                <c:pt idx="29">
                  <c:v>30569.136223956095</c:v>
                </c:pt>
                <c:pt idx="30">
                  <c:v>30537.475122835025</c:v>
                </c:pt>
                <c:pt idx="31">
                  <c:v>30503.763251254182</c:v>
                </c:pt>
                <c:pt idx="32">
                  <c:v>30467.734499904764</c:v>
                </c:pt>
                <c:pt idx="33">
                  <c:v>30429.154640040913</c:v>
                </c:pt>
                <c:pt idx="34">
                  <c:v>30387.857480904389</c:v>
                </c:pt>
                <c:pt idx="35">
                  <c:v>30343.748663446819</c:v>
                </c:pt>
                <c:pt idx="36">
                  <c:v>30296.739932592165</c:v>
                </c:pt>
                <c:pt idx="37">
                  <c:v>30246.765492439423</c:v>
                </c:pt>
                <c:pt idx="38">
                  <c:v>30193.73388688573</c:v>
                </c:pt>
                <c:pt idx="39">
                  <c:v>30137.582485664727</c:v>
                </c:pt>
                <c:pt idx="40">
                  <c:v>30078.159549523105</c:v>
                </c:pt>
                <c:pt idx="41">
                  <c:v>30015.146419022974</c:v>
                </c:pt>
                <c:pt idx="42">
                  <c:v>29948.16062066867</c:v>
                </c:pt>
                <c:pt idx="43">
                  <c:v>29876.917659486506</c:v>
                </c:pt>
                <c:pt idx="44">
                  <c:v>29801.32960807905</c:v>
                </c:pt>
                <c:pt idx="45">
                  <c:v>29721.442678497886</c:v>
                </c:pt>
                <c:pt idx="46">
                  <c:v>29637.357148141928</c:v>
                </c:pt>
                <c:pt idx="47">
                  <c:v>29549.239145738396</c:v>
                </c:pt>
                <c:pt idx="48">
                  <c:v>29457.276587107164</c:v>
                </c:pt>
              </c:numCache>
            </c:numRef>
          </c:yVal>
          <c:smooth val="0"/>
          <c:extLst>
            <c:ext xmlns:c16="http://schemas.microsoft.com/office/drawing/2014/chart" uri="{C3380CC4-5D6E-409C-BE32-E72D297353CC}">
              <c16:uniqueId val="{00000000-67B4-4106-9110-1388CF0A37AF}"/>
            </c:ext>
          </c:extLst>
        </c:ser>
        <c:ser>
          <c:idx val="0"/>
          <c:order val="1"/>
          <c:tx>
            <c:strRef>
              <c:f>TAM_Area!$I$533</c:f>
              <c:strCache>
                <c:ptCount val="1"/>
                <c:pt idx="0">
                  <c:v>Residential - Low</c:v>
                </c:pt>
              </c:strCache>
            </c:strRef>
          </c:tx>
          <c:spPr>
            <a:ln w="19050">
              <a:noFill/>
            </a:ln>
          </c:spPr>
          <c:xVal>
            <c:numRef>
              <c:f>TAM_Area!$B$534:$B$582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TAM_Area!$I$534:$I$582</c:f>
              <c:numCache>
                <c:formatCode>_-* #,##0_-;\-* #,##0_-;_-* "-"??_-;_-@_-</c:formatCode>
                <c:ptCount val="49"/>
                <c:pt idx="0">
                  <c:v>18347.800065001597</c:v>
                </c:pt>
                <c:pt idx="1">
                  <c:v>18414.385151867886</c:v>
                </c:pt>
                <c:pt idx="2">
                  <c:v>27936.930507843812</c:v>
                </c:pt>
                <c:pt idx="3">
                  <c:v>28015.214959452478</c:v>
                </c:pt>
                <c:pt idx="4">
                  <c:v>28084.34127936215</c:v>
                </c:pt>
                <c:pt idx="5">
                  <c:v>28144.276995649267</c:v>
                </c:pt>
                <c:pt idx="6">
                  <c:v>28193.306215188397</c:v>
                </c:pt>
                <c:pt idx="7">
                  <c:v>28229.422392654003</c:v>
                </c:pt>
                <c:pt idx="8">
                  <c:v>28274.851483080616</c:v>
                </c:pt>
                <c:pt idx="9">
                  <c:v>28243.554915629156</c:v>
                </c:pt>
                <c:pt idx="10">
                  <c:v>28196.975446056131</c:v>
                </c:pt>
                <c:pt idx="11">
                  <c:v>28136.822626474226</c:v>
                </c:pt>
                <c:pt idx="12">
                  <c:v>28064.491739744641</c:v>
                </c:pt>
                <c:pt idx="13">
                  <c:v>27981.189511865032</c:v>
                </c:pt>
                <c:pt idx="14">
                  <c:v>27888.019892438981</c:v>
                </c:pt>
                <c:pt idx="15">
                  <c:v>27785.850402221808</c:v>
                </c:pt>
                <c:pt idx="16">
                  <c:v>27675.220191432163</c:v>
                </c:pt>
                <c:pt idx="17">
                  <c:v>27556.485943075953</c:v>
                </c:pt>
                <c:pt idx="18">
                  <c:v>27430.017780256454</c:v>
                </c:pt>
                <c:pt idx="19">
                  <c:v>27296.39526065196</c:v>
                </c:pt>
                <c:pt idx="20">
                  <c:v>27156.534175243032</c:v>
                </c:pt>
                <c:pt idx="21">
                  <c:v>27011.715694354203</c:v>
                </c:pt>
                <c:pt idx="22">
                  <c:v>26863.4302669467</c:v>
                </c:pt>
                <c:pt idx="23">
                  <c:v>26712.821055610832</c:v>
                </c:pt>
                <c:pt idx="24">
                  <c:v>26560.563370306401</c:v>
                </c:pt>
                <c:pt idx="25">
                  <c:v>26406.784894387056</c:v>
                </c:pt>
                <c:pt idx="26">
                  <c:v>26251.400051706511</c:v>
                </c:pt>
                <c:pt idx="27">
                  <c:v>26094.052546421946</c:v>
                </c:pt>
                <c:pt idx="28">
                  <c:v>25934.485935862962</c:v>
                </c:pt>
                <c:pt idx="29">
                  <c:v>25772.781467731878</c:v>
                </c:pt>
                <c:pt idx="30">
                  <c:v>25609.139024784115</c:v>
                </c:pt>
                <c:pt idx="31">
                  <c:v>25443.480345225653</c:v>
                </c:pt>
                <c:pt idx="32">
                  <c:v>25275.694593307169</c:v>
                </c:pt>
                <c:pt idx="33">
                  <c:v>25105.66099081967</c:v>
                </c:pt>
                <c:pt idx="34">
                  <c:v>24933.356751625721</c:v>
                </c:pt>
                <c:pt idx="35">
                  <c:v>24758.705425425625</c:v>
                </c:pt>
                <c:pt idx="36">
                  <c:v>24581.456734574742</c:v>
                </c:pt>
                <c:pt idx="37">
                  <c:v>24401.295866338769</c:v>
                </c:pt>
                <c:pt idx="38">
                  <c:v>24217.986861473069</c:v>
                </c:pt>
                <c:pt idx="39">
                  <c:v>24031.502926511657</c:v>
                </c:pt>
                <c:pt idx="40">
                  <c:v>23841.880845265416</c:v>
                </c:pt>
                <c:pt idx="41">
                  <c:v>23649.019157945964</c:v>
                </c:pt>
                <c:pt idx="42">
                  <c:v>23452.825891011438</c:v>
                </c:pt>
                <c:pt idx="43">
                  <c:v>23253.295034155737</c:v>
                </c:pt>
                <c:pt idx="44">
                  <c:v>23050.508025131796</c:v>
                </c:pt>
                <c:pt idx="45">
                  <c:v>22844.679400687783</c:v>
                </c:pt>
                <c:pt idx="46">
                  <c:v>22636.178862107947</c:v>
                </c:pt>
                <c:pt idx="47">
                  <c:v>22425.467698906086</c:v>
                </c:pt>
                <c:pt idx="48">
                  <c:v>22212.989953997498</c:v>
                </c:pt>
              </c:numCache>
            </c:numRef>
          </c:yVal>
          <c:smooth val="0"/>
          <c:extLst>
            <c:ext xmlns:c16="http://schemas.microsoft.com/office/drawing/2014/chart" uri="{C3380CC4-5D6E-409C-BE32-E72D297353CC}">
              <c16:uniqueId val="{00000001-67B4-4106-9110-1388CF0A37AF}"/>
            </c:ext>
          </c:extLst>
        </c:ser>
        <c:ser>
          <c:idx val="1"/>
          <c:order val="2"/>
          <c:tx>
            <c:strRef>
              <c:f>TAM_Area!$J$533</c:f>
              <c:strCache>
                <c:ptCount val="1"/>
                <c:pt idx="0">
                  <c:v>Residential - Average</c:v>
                </c:pt>
              </c:strCache>
            </c:strRef>
          </c:tx>
          <c:spPr>
            <a:ln w="19050">
              <a:noFill/>
            </a:ln>
          </c:spPr>
          <c:xVal>
            <c:numRef>
              <c:f>TAM_Area!$B$534:$B$582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TAM_Area!$J$534:$J$582</c:f>
              <c:numCache>
                <c:formatCode>_-* #,##0_-;\-* #,##0_-;_-* "-"??_-;_-@_-</c:formatCode>
                <c:ptCount val="49"/>
                <c:pt idx="0">
                  <c:v>19331.0000325008</c:v>
                </c:pt>
                <c:pt idx="1">
                  <c:v>19427.092575933944</c:v>
                </c:pt>
                <c:pt idx="2">
                  <c:v>28927.257920198692</c:v>
                </c:pt>
                <c:pt idx="3">
                  <c:v>29022.291216884052</c:v>
                </c:pt>
                <c:pt idx="4">
                  <c:v>29114.606263773298</c:v>
                </c:pt>
                <c:pt idx="5">
                  <c:v>29203.45717522698</c:v>
                </c:pt>
                <c:pt idx="6">
                  <c:v>29286.313402593427</c:v>
                </c:pt>
                <c:pt idx="7">
                  <c:v>29360.105974083712</c:v>
                </c:pt>
                <c:pt idx="8">
                  <c:v>29447.279051428835</c:v>
                </c:pt>
                <c:pt idx="9">
                  <c:v>29457.980472642717</c:v>
                </c:pt>
                <c:pt idx="10">
                  <c:v>29456.068615667933</c:v>
                </c:pt>
                <c:pt idx="11">
                  <c:v>29443.088225228199</c:v>
                </c:pt>
                <c:pt idx="12">
                  <c:v>29420.279050470574</c:v>
                </c:pt>
                <c:pt idx="13">
                  <c:v>29388.673081588262</c:v>
                </c:pt>
                <c:pt idx="14">
                  <c:v>29349.153854409575</c:v>
                </c:pt>
                <c:pt idx="15">
                  <c:v>29302.385399993771</c:v>
                </c:pt>
                <c:pt idx="16">
                  <c:v>29248.760333277707</c:v>
                </c:pt>
                <c:pt idx="17">
                  <c:v>29188.505000582638</c:v>
                </c:pt>
                <c:pt idx="18">
                  <c:v>29121.844262416933</c:v>
                </c:pt>
                <c:pt idx="19">
                  <c:v>29049.216428933578</c:v>
                </c:pt>
                <c:pt idx="20">
                  <c:v>28971.380295016148</c:v>
                </c:pt>
                <c:pt idx="21">
                  <c:v>28889.455472670008</c:v>
                </c:pt>
                <c:pt idx="22">
                  <c:v>28804.776295444801</c:v>
                </c:pt>
                <c:pt idx="23">
                  <c:v>28718.35547121305</c:v>
                </c:pt>
                <c:pt idx="24">
                  <c:v>28630.779391608288</c:v>
                </c:pt>
                <c:pt idx="25">
                  <c:v>28542.101069538941</c:v>
                </c:pt>
                <c:pt idx="26">
                  <c:v>28452.146291792</c:v>
                </c:pt>
                <c:pt idx="27">
                  <c:v>28360.468987881417</c:v>
                </c:pt>
                <c:pt idx="28">
                  <c:v>28266.730054188414</c:v>
                </c:pt>
                <c:pt idx="29">
                  <c:v>28170.958845843987</c:v>
                </c:pt>
                <c:pt idx="30">
                  <c:v>28073.30707380957</c:v>
                </c:pt>
                <c:pt idx="31">
                  <c:v>27973.621798239918</c:v>
                </c:pt>
                <c:pt idx="32">
                  <c:v>27871.714546605966</c:v>
                </c:pt>
                <c:pt idx="33">
                  <c:v>27767.407815430292</c:v>
                </c:pt>
                <c:pt idx="34">
                  <c:v>27660.607116265055</c:v>
                </c:pt>
                <c:pt idx="35">
                  <c:v>27551.227044436222</c:v>
                </c:pt>
                <c:pt idx="36">
                  <c:v>27439.098333583453</c:v>
                </c:pt>
                <c:pt idx="37">
                  <c:v>27324.030679389096</c:v>
                </c:pt>
                <c:pt idx="38">
                  <c:v>27205.8603741794</c:v>
                </c:pt>
                <c:pt idx="39">
                  <c:v>27084.542706088192</c:v>
                </c:pt>
                <c:pt idx="40">
                  <c:v>26960.02019739426</c:v>
                </c:pt>
                <c:pt idx="41">
                  <c:v>26832.082788484469</c:v>
                </c:pt>
                <c:pt idx="42">
                  <c:v>26700.493255840054</c:v>
                </c:pt>
                <c:pt idx="43">
                  <c:v>26565.106346821121</c:v>
                </c:pt>
                <c:pt idx="44">
                  <c:v>26425.918816605423</c:v>
                </c:pt>
                <c:pt idx="45">
                  <c:v>26283.061039592834</c:v>
                </c:pt>
                <c:pt idx="46">
                  <c:v>26136.768005124937</c:v>
                </c:pt>
                <c:pt idx="47">
                  <c:v>25987.353422322241</c:v>
                </c:pt>
                <c:pt idx="48">
                  <c:v>25835.133270552331</c:v>
                </c:pt>
              </c:numCache>
            </c:numRef>
          </c:yVal>
          <c:smooth val="0"/>
          <c:extLst>
            <c:ext xmlns:c16="http://schemas.microsoft.com/office/drawing/2014/chart" uri="{C3380CC4-5D6E-409C-BE32-E72D297353CC}">
              <c16:uniqueId val="{00000002-67B4-4106-9110-1388CF0A37AF}"/>
            </c:ext>
          </c:extLst>
        </c:ser>
        <c:ser>
          <c:idx val="10"/>
          <c:order val="3"/>
          <c:tx>
            <c:strRef>
              <c:f>TAM_Area!$P$533</c:f>
              <c:strCache>
                <c:ptCount val="1"/>
                <c:pt idx="0">
                  <c:v>Commercial - High</c:v>
                </c:pt>
              </c:strCache>
            </c:strRef>
          </c:tx>
          <c:spPr>
            <a:ln w="19050">
              <a:noFill/>
            </a:ln>
          </c:spPr>
          <c:xVal>
            <c:numRef>
              <c:f>TAM_Area!$B$534:$B$582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TAM_Area!$P$534:$P$582</c:f>
              <c:numCache>
                <c:formatCode>_(* #,##0_);_(* \(#,##0\);_(* "-"??_);_(@_)</c:formatCode>
                <c:ptCount val="49"/>
                <c:pt idx="0">
                  <c:v>8293.2994285714267</c:v>
                </c:pt>
                <c:pt idx="1">
                  <c:v>8399.9071785714277</c:v>
                </c:pt>
                <c:pt idx="2">
                  <c:v>11845.889885567687</c:v>
                </c:pt>
                <c:pt idx="3">
                  <c:v>12010.768189341947</c:v>
                </c:pt>
                <c:pt idx="4">
                  <c:v>12175.008222013344</c:v>
                </c:pt>
                <c:pt idx="5">
                  <c:v>12338.323615175319</c:v>
                </c:pt>
                <c:pt idx="6">
                  <c:v>12499.625293535701</c:v>
                </c:pt>
                <c:pt idx="7">
                  <c:v>12657.639812682946</c:v>
                </c:pt>
                <c:pt idx="8">
                  <c:v>12815.072179442772</c:v>
                </c:pt>
                <c:pt idx="9">
                  <c:v>12953.666830528557</c:v>
                </c:pt>
                <c:pt idx="10">
                  <c:v>13079.560676773177</c:v>
                </c:pt>
                <c:pt idx="11">
                  <c:v>13200.24350891187</c:v>
                </c:pt>
                <c:pt idx="12">
                  <c:v>13316.034412835786</c:v>
                </c:pt>
                <c:pt idx="13">
                  <c:v>13427.188949562471</c:v>
                </c:pt>
                <c:pt idx="14">
                  <c:v>13533.941222497404</c:v>
                </c:pt>
                <c:pt idx="15">
                  <c:v>13636.456084755288</c:v>
                </c:pt>
                <c:pt idx="16">
                  <c:v>13734.770594838334</c:v>
                </c:pt>
                <c:pt idx="17">
                  <c:v>13828.851644378037</c:v>
                </c:pt>
                <c:pt idx="18">
                  <c:v>13933.560737194333</c:v>
                </c:pt>
                <c:pt idx="19">
                  <c:v>14004.299535946584</c:v>
                </c:pt>
                <c:pt idx="20">
                  <c:v>14085.984919486786</c:v>
                </c:pt>
                <c:pt idx="21">
                  <c:v>14164.1302022243</c:v>
                </c:pt>
                <c:pt idx="22">
                  <c:v>14239.262014742166</c:v>
                </c:pt>
                <c:pt idx="23">
                  <c:v>14311.785150714033</c:v>
                </c:pt>
                <c:pt idx="24">
                  <c:v>14381.933867006879</c:v>
                </c:pt>
                <c:pt idx="25">
                  <c:v>14449.701289672266</c:v>
                </c:pt>
                <c:pt idx="26">
                  <c:v>14514.967298237621</c:v>
                </c:pt>
                <c:pt idx="27">
                  <c:v>14577.479255432936</c:v>
                </c:pt>
                <c:pt idx="28">
                  <c:v>14636.311639051612</c:v>
                </c:pt>
                <c:pt idx="29">
                  <c:v>14693.63072367218</c:v>
                </c:pt>
                <c:pt idx="30">
                  <c:v>14747.317596669029</c:v>
                </c:pt>
                <c:pt idx="31">
                  <c:v>14798.009509524421</c:v>
                </c:pt>
                <c:pt idx="32">
                  <c:v>14845.605511197155</c:v>
                </c:pt>
                <c:pt idx="33">
                  <c:v>14890.014874925013</c:v>
                </c:pt>
                <c:pt idx="34">
                  <c:v>14931.168047756186</c:v>
                </c:pt>
                <c:pt idx="35">
                  <c:v>14969.02428665353</c:v>
                </c:pt>
                <c:pt idx="36">
                  <c:v>15003.547764769864</c:v>
                </c:pt>
                <c:pt idx="37">
                  <c:v>15034.706732086814</c:v>
                </c:pt>
                <c:pt idx="38">
                  <c:v>15047.272281645539</c:v>
                </c:pt>
                <c:pt idx="39">
                  <c:v>15086.751549091605</c:v>
                </c:pt>
                <c:pt idx="40">
                  <c:v>15107.529081164927</c:v>
                </c:pt>
                <c:pt idx="41">
                  <c:v>15124.622980422024</c:v>
                </c:pt>
                <c:pt idx="42">
                  <c:v>15137.83963234471</c:v>
                </c:pt>
                <c:pt idx="43">
                  <c:v>15147.036483264037</c:v>
                </c:pt>
                <c:pt idx="44">
                  <c:v>15152.171802868956</c:v>
                </c:pt>
                <c:pt idx="45">
                  <c:v>15153.274976531698</c:v>
                </c:pt>
                <c:pt idx="46">
                  <c:v>15150.409283059413</c:v>
                </c:pt>
                <c:pt idx="47">
                  <c:v>15143.679438372343</c:v>
                </c:pt>
                <c:pt idx="48">
                  <c:v>15141.308600469622</c:v>
                </c:pt>
              </c:numCache>
            </c:numRef>
          </c:yVal>
          <c:smooth val="0"/>
          <c:extLst>
            <c:ext xmlns:c16="http://schemas.microsoft.com/office/drawing/2014/chart" uri="{C3380CC4-5D6E-409C-BE32-E72D297353CC}">
              <c16:uniqueId val="{00000003-67B4-4106-9110-1388CF0A37AF}"/>
            </c:ext>
          </c:extLst>
        </c:ser>
        <c:ser>
          <c:idx val="11"/>
          <c:order val="4"/>
          <c:tx>
            <c:strRef>
              <c:f>TAM_Area!$Q$533</c:f>
              <c:strCache>
                <c:ptCount val="1"/>
                <c:pt idx="0">
                  <c:v>Commercial - Low</c:v>
                </c:pt>
              </c:strCache>
            </c:strRef>
          </c:tx>
          <c:spPr>
            <a:ln w="19050">
              <a:noFill/>
            </a:ln>
          </c:spPr>
          <c:xVal>
            <c:numRef>
              <c:f>TAM_Area!$B$534:$B$582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TAM_Area!$Q$534:$Q$582</c:f>
              <c:numCache>
                <c:formatCode>_(* #,##0_);_(* \(#,##0\);_(* "-"??_);_(@_)</c:formatCode>
                <c:ptCount val="49"/>
                <c:pt idx="0">
                  <c:v>483.39971301042897</c:v>
                </c:pt>
                <c:pt idx="1">
                  <c:v>491.99571235900294</c:v>
                </c:pt>
                <c:pt idx="2">
                  <c:v>2206.2544419254154</c:v>
                </c:pt>
                <c:pt idx="3">
                  <c:v>2251.8922092856274</c:v>
                </c:pt>
                <c:pt idx="4">
                  <c:v>2297.3899531921097</c:v>
                </c:pt>
                <c:pt idx="5">
                  <c:v>2342.7665652223413</c:v>
                </c:pt>
                <c:pt idx="6">
                  <c:v>2387.906319177544</c:v>
                </c:pt>
                <c:pt idx="7">
                  <c:v>2432.7187943702193</c:v>
                </c:pt>
                <c:pt idx="8">
                  <c:v>2474.7167745373445</c:v>
                </c:pt>
                <c:pt idx="9">
                  <c:v>2519.7300049981086</c:v>
                </c:pt>
                <c:pt idx="10">
                  <c:v>2559.495464886847</c:v>
                </c:pt>
                <c:pt idx="11">
                  <c:v>2598.5674585887818</c:v>
                </c:pt>
                <c:pt idx="12">
                  <c:v>2636.9842714817114</c:v>
                </c:pt>
                <c:pt idx="13">
                  <c:v>2674.7743189478551</c:v>
                </c:pt>
                <c:pt idx="14">
                  <c:v>2711.9767965381079</c:v>
                </c:pt>
                <c:pt idx="15">
                  <c:v>2748.6158616262856</c:v>
                </c:pt>
                <c:pt idx="16">
                  <c:v>2784.6717876306402</c:v>
                </c:pt>
                <c:pt idx="17">
                  <c:v>2820.1047883989577</c:v>
                </c:pt>
                <c:pt idx="18">
                  <c:v>2862.6852662271958</c:v>
                </c:pt>
                <c:pt idx="19">
                  <c:v>2888.985386361388</c:v>
                </c:pt>
                <c:pt idx="20">
                  <c:v>2922.4568611688783</c:v>
                </c:pt>
                <c:pt idx="21">
                  <c:v>2955.3662348463686</c:v>
                </c:pt>
                <c:pt idx="22">
                  <c:v>2987.8158331611057</c:v>
                </c:pt>
                <c:pt idx="23">
                  <c:v>3019.8772114867024</c:v>
                </c:pt>
                <c:pt idx="24">
                  <c:v>3051.5758809372865</c:v>
                </c:pt>
                <c:pt idx="25">
                  <c:v>3082.8776499501619</c:v>
                </c:pt>
                <c:pt idx="26">
                  <c:v>3113.722075366215</c:v>
                </c:pt>
                <c:pt idx="27">
                  <c:v>3144.014572365114</c:v>
                </c:pt>
                <c:pt idx="28">
                  <c:v>3173.37235575865</c:v>
                </c:pt>
                <c:pt idx="29">
                  <c:v>3202.6378356196219</c:v>
                </c:pt>
                <c:pt idx="30">
                  <c:v>3230.8874720216263</c:v>
                </c:pt>
                <c:pt idx="31">
                  <c:v>3258.3529104656691</c:v>
                </c:pt>
                <c:pt idx="32">
                  <c:v>3284.9636367016656</c:v>
                </c:pt>
                <c:pt idx="33">
                  <c:v>3310.644061465935</c:v>
                </c:pt>
                <c:pt idx="34">
                  <c:v>3335.3189834649593</c:v>
                </c:pt>
                <c:pt idx="35">
                  <c:v>3358.9090015278025</c:v>
                </c:pt>
                <c:pt idx="36">
                  <c:v>3381.3258043128844</c:v>
                </c:pt>
                <c:pt idx="37">
                  <c:v>3402.4770203360513</c:v>
                </c:pt>
                <c:pt idx="38">
                  <c:v>3417.9383667130905</c:v>
                </c:pt>
                <c:pt idx="39">
                  <c:v>3440.6245558243945</c:v>
                </c:pt>
                <c:pt idx="40">
                  <c:v>3457.4506901599434</c:v>
                </c:pt>
                <c:pt idx="41">
                  <c:v>3472.6365202658153</c:v>
                </c:pt>
                <c:pt idx="42">
                  <c:v>3486.0608382504961</c:v>
                </c:pt>
                <c:pt idx="43">
                  <c:v>3497.6109849229606</c:v>
                </c:pt>
                <c:pt idx="44">
                  <c:v>3507.1931252287086</c:v>
                </c:pt>
                <c:pt idx="45">
                  <c:v>3514.7286928996582</c:v>
                </c:pt>
                <c:pt idx="46">
                  <c:v>3520.1471826807538</c:v>
                </c:pt>
                <c:pt idx="47">
                  <c:v>3523.3856303994698</c:v>
                </c:pt>
                <c:pt idx="48">
                  <c:v>3525.67967760789</c:v>
                </c:pt>
              </c:numCache>
            </c:numRef>
          </c:yVal>
          <c:smooth val="0"/>
          <c:extLst>
            <c:ext xmlns:c16="http://schemas.microsoft.com/office/drawing/2014/chart" uri="{C3380CC4-5D6E-409C-BE32-E72D297353CC}">
              <c16:uniqueId val="{00000004-67B4-4106-9110-1388CF0A37AF}"/>
            </c:ext>
          </c:extLst>
        </c:ser>
        <c:ser>
          <c:idx val="13"/>
          <c:order val="5"/>
          <c:tx>
            <c:strRef>
              <c:f>TAM_Area!$R$533</c:f>
              <c:strCache>
                <c:ptCount val="1"/>
                <c:pt idx="0">
                  <c:v>Commercial - Average</c:v>
                </c:pt>
              </c:strCache>
            </c:strRef>
          </c:tx>
          <c:spPr>
            <a:ln w="19050">
              <a:noFill/>
            </a:ln>
          </c:spPr>
          <c:xVal>
            <c:numRef>
              <c:f>TAM_Area!$B$534:$B$582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TAM_Area!$R$534:$R$582</c:f>
              <c:numCache>
                <c:formatCode>_-* #,##0_-;\-* #,##0_-;_-* "-"??_-;_-@_-</c:formatCode>
                <c:ptCount val="49"/>
                <c:pt idx="0">
                  <c:v>4388.3495707909278</c:v>
                </c:pt>
                <c:pt idx="1">
                  <c:v>4445.9514454652153</c:v>
                </c:pt>
                <c:pt idx="2">
                  <c:v>7026.0721637465513</c:v>
                </c:pt>
                <c:pt idx="3">
                  <c:v>7131.3301993137875</c:v>
                </c:pt>
                <c:pt idx="4">
                  <c:v>7236.1990876027276</c:v>
                </c:pt>
                <c:pt idx="5">
                  <c:v>7340.5450901988297</c:v>
                </c:pt>
                <c:pt idx="6">
                  <c:v>7443.7658063566223</c:v>
                </c:pt>
                <c:pt idx="7">
                  <c:v>7545.1793035265828</c:v>
                </c:pt>
                <c:pt idx="8">
                  <c:v>7644.8944769900581</c:v>
                </c:pt>
                <c:pt idx="9">
                  <c:v>7736.6984177633321</c:v>
                </c:pt>
                <c:pt idx="10">
                  <c:v>7819.5280708300124</c:v>
                </c:pt>
                <c:pt idx="11">
                  <c:v>7899.4054837503254</c:v>
                </c:pt>
                <c:pt idx="12">
                  <c:v>7976.509342158749</c:v>
                </c:pt>
                <c:pt idx="13">
                  <c:v>8050.981634255163</c:v>
                </c:pt>
                <c:pt idx="14">
                  <c:v>8122.9590095177564</c:v>
                </c:pt>
                <c:pt idx="15">
                  <c:v>8192.5359731907865</c:v>
                </c:pt>
                <c:pt idx="16">
                  <c:v>8259.7211912344865</c:v>
                </c:pt>
                <c:pt idx="17">
                  <c:v>8324.4782163884975</c:v>
                </c:pt>
                <c:pt idx="18">
                  <c:v>8398.1230017107646</c:v>
                </c:pt>
                <c:pt idx="19">
                  <c:v>8446.642461153986</c:v>
                </c:pt>
                <c:pt idx="20">
                  <c:v>8504.2208903278315</c:v>
                </c:pt>
                <c:pt idx="21">
                  <c:v>8559.7482185353347</c:v>
                </c:pt>
                <c:pt idx="22">
                  <c:v>8613.5389239516353</c:v>
                </c:pt>
                <c:pt idx="23">
                  <c:v>8665.8311811003678</c:v>
                </c:pt>
                <c:pt idx="24">
                  <c:v>8716.7548739720824</c:v>
                </c:pt>
                <c:pt idx="25">
                  <c:v>8766.2894698112141</c:v>
                </c:pt>
                <c:pt idx="26">
                  <c:v>8814.3446868019182</c:v>
                </c:pt>
                <c:pt idx="27">
                  <c:v>8860.7469138990255</c:v>
                </c:pt>
                <c:pt idx="28">
                  <c:v>8904.8419974051303</c:v>
                </c:pt>
                <c:pt idx="29">
                  <c:v>8948.1342796459012</c:v>
                </c:pt>
                <c:pt idx="30">
                  <c:v>8989.1025343453275</c:v>
                </c:pt>
                <c:pt idx="31">
                  <c:v>9028.1812099950457</c:v>
                </c:pt>
                <c:pt idx="32">
                  <c:v>9065.2845739494096</c:v>
                </c:pt>
                <c:pt idx="33">
                  <c:v>9100.329468195474</c:v>
                </c:pt>
                <c:pt idx="34">
                  <c:v>9133.243515610573</c:v>
                </c:pt>
                <c:pt idx="35">
                  <c:v>9163.9666440906658</c:v>
                </c:pt>
                <c:pt idx="36">
                  <c:v>9192.4367845413744</c:v>
                </c:pt>
                <c:pt idx="37">
                  <c:v>9218.5918762114325</c:v>
                </c:pt>
                <c:pt idx="38">
                  <c:v>9232.6053241793143</c:v>
                </c:pt>
                <c:pt idx="39">
                  <c:v>9263.6880524579992</c:v>
                </c:pt>
                <c:pt idx="40">
                  <c:v>9282.489885662435</c:v>
                </c:pt>
                <c:pt idx="41">
                  <c:v>9298.62975034392</c:v>
                </c:pt>
                <c:pt idx="42">
                  <c:v>9311.9502352976033</c:v>
                </c:pt>
                <c:pt idx="43">
                  <c:v>9322.3237340934993</c:v>
                </c:pt>
                <c:pt idx="44">
                  <c:v>9329.6824640488321</c:v>
                </c:pt>
                <c:pt idx="45">
                  <c:v>9334.0018347156783</c:v>
                </c:pt>
                <c:pt idx="46">
                  <c:v>9335.2782328700832</c:v>
                </c:pt>
                <c:pt idx="47">
                  <c:v>9333.5325343859058</c:v>
                </c:pt>
                <c:pt idx="48">
                  <c:v>9333.4941390387557</c:v>
                </c:pt>
              </c:numCache>
            </c:numRef>
          </c:yVal>
          <c:smooth val="0"/>
          <c:extLst>
            <c:ext xmlns:c16="http://schemas.microsoft.com/office/drawing/2014/chart" uri="{C3380CC4-5D6E-409C-BE32-E72D297353CC}">
              <c16:uniqueId val="{00000005-67B4-4106-9110-1388CF0A37AF}"/>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(million sq-meters)</a:t>
                </a:r>
              </a:p>
            </c:rich>
          </c:tx>
          <c:overlay val="0"/>
          <c:spPr>
            <a:noFill/>
            <a:ln>
              <a:noFill/>
            </a:ln>
            <a:effectLst/>
          </c:spPr>
        </c:title>
        <c:numFmt formatCode="_-* #,##0_-;\-* #,##0_-;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USA TAM -</a:t>
            </a:r>
            <a:r>
              <a:rPr lang="en-US" baseline="0"/>
              <a:t> Area</a:t>
            </a:r>
            <a:endParaRPr lang="en-US"/>
          </a:p>
        </c:rich>
      </c:tx>
      <c:overlay val="0"/>
      <c:spPr>
        <a:noFill/>
        <a:ln>
          <a:noFill/>
        </a:ln>
        <a:effectLst/>
      </c:spPr>
    </c:title>
    <c:autoTitleDeleted val="0"/>
    <c:plotArea>
      <c:layout/>
      <c:scatterChart>
        <c:scatterStyle val="lineMarker"/>
        <c:varyColors val="0"/>
        <c:ser>
          <c:idx val="15"/>
          <c:order val="0"/>
          <c:tx>
            <c:strRef>
              <c:f>TAM_Area!$H$598</c:f>
              <c:strCache>
                <c:ptCount val="1"/>
                <c:pt idx="0">
                  <c:v>Residential - High</c:v>
                </c:pt>
              </c:strCache>
            </c:strRef>
          </c:tx>
          <c:spPr>
            <a:ln w="19050">
              <a:noFill/>
            </a:ln>
          </c:spPr>
          <c:xVal>
            <c:numRef>
              <c:f>TAM_Area!$B$599:$B$647</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TAM_Area!$H$599:$H$647</c:f>
              <c:numCache>
                <c:formatCode>_-* #,##0_-;\-* #,##0_-;_-* "-"??_-;_-@_-</c:formatCode>
                <c:ptCount val="49"/>
                <c:pt idx="0">
                  <c:v>23404.599999999995</c:v>
                </c:pt>
                <c:pt idx="1">
                  <c:v>23631.9</c:v>
                </c:pt>
                <c:pt idx="2">
                  <c:v>22844.075196517442</c:v>
                </c:pt>
                <c:pt idx="3">
                  <c:v>23024.679009347881</c:v>
                </c:pt>
                <c:pt idx="4">
                  <c:v>23199.472515498383</c:v>
                </c:pt>
                <c:pt idx="5">
                  <c:v>23368.689994744564</c:v>
                </c:pt>
                <c:pt idx="6">
                  <c:v>23533.341368235568</c:v>
                </c:pt>
                <c:pt idx="7">
                  <c:v>23694.837281291642</c:v>
                </c:pt>
                <c:pt idx="8">
                  <c:v>23854.344631073458</c:v>
                </c:pt>
                <c:pt idx="9">
                  <c:v>23983.050201242178</c:v>
                </c:pt>
                <c:pt idx="10">
                  <c:v>24104.66670475504</c:v>
                </c:pt>
                <c:pt idx="11">
                  <c:v>24219.830481110119</c:v>
                </c:pt>
                <c:pt idx="12">
                  <c:v>24329.202727170567</c:v>
                </c:pt>
                <c:pt idx="13">
                  <c:v>24433.418150409685</c:v>
                </c:pt>
                <c:pt idx="14">
                  <c:v>24532.980591078303</c:v>
                </c:pt>
                <c:pt idx="15">
                  <c:v>24628.424934662435</c:v>
                </c:pt>
                <c:pt idx="16">
                  <c:v>24720.436723820487</c:v>
                </c:pt>
                <c:pt idx="17">
                  <c:v>24809.728075955314</c:v>
                </c:pt>
                <c:pt idx="18">
                  <c:v>24896.882214710735</c:v>
                </c:pt>
                <c:pt idx="19">
                  <c:v>24982.265568690593</c:v>
                </c:pt>
                <c:pt idx="20">
                  <c:v>25066.045038363794</c:v>
                </c:pt>
                <c:pt idx="21">
                  <c:v>25148.282659807748</c:v>
                </c:pt>
                <c:pt idx="22">
                  <c:v>25228.919177493386</c:v>
                </c:pt>
                <c:pt idx="23">
                  <c:v>25307.882228897128</c:v>
                </c:pt>
                <c:pt idx="24">
                  <c:v>25385.253579285349</c:v>
                </c:pt>
                <c:pt idx="25">
                  <c:v>25461.044321519032</c:v>
                </c:pt>
                <c:pt idx="26">
                  <c:v>25534.986909687635</c:v>
                </c:pt>
                <c:pt idx="27">
                  <c:v>25606.704624713584</c:v>
                </c:pt>
                <c:pt idx="28">
                  <c:v>25675.881025686434</c:v>
                </c:pt>
                <c:pt idx="29">
                  <c:v>25742.42463005679</c:v>
                </c:pt>
                <c:pt idx="30">
                  <c:v>25806.272146866297</c:v>
                </c:pt>
                <c:pt idx="31">
                  <c:v>25867.163595914044</c:v>
                </c:pt>
                <c:pt idx="32">
                  <c:v>25924.806247917029</c:v>
                </c:pt>
                <c:pt idx="33">
                  <c:v>25978.983442933732</c:v>
                </c:pt>
                <c:pt idx="34">
                  <c:v>26029.576947764243</c:v>
                </c:pt>
                <c:pt idx="35">
                  <c:v>26076.597205129994</c:v>
                </c:pt>
                <c:pt idx="36">
                  <c:v>26120.12303777906</c:v>
                </c:pt>
                <c:pt idx="37">
                  <c:v>26160.309049462187</c:v>
                </c:pt>
                <c:pt idx="38">
                  <c:v>26197.285378407156</c:v>
                </c:pt>
                <c:pt idx="39">
                  <c:v>26231.119908149165</c:v>
                </c:pt>
                <c:pt idx="40">
                  <c:v>26261.835954440488</c:v>
                </c:pt>
                <c:pt idx="41">
                  <c:v>26289.49011099265</c:v>
                </c:pt>
                <c:pt idx="42">
                  <c:v>26314.143613847929</c:v>
                </c:pt>
                <c:pt idx="43">
                  <c:v>26335.887185986681</c:v>
                </c:pt>
                <c:pt idx="44">
                  <c:v>26354.824259499313</c:v>
                </c:pt>
                <c:pt idx="45">
                  <c:v>26371.120836566777</c:v>
                </c:pt>
                <c:pt idx="46">
                  <c:v>26385.019333489126</c:v>
                </c:pt>
                <c:pt idx="47">
                  <c:v>26396.808230835413</c:v>
                </c:pt>
                <c:pt idx="48">
                  <c:v>26406.744487065014</c:v>
                </c:pt>
              </c:numCache>
            </c:numRef>
          </c:yVal>
          <c:smooth val="0"/>
          <c:extLst>
            <c:ext xmlns:c16="http://schemas.microsoft.com/office/drawing/2014/chart" uri="{C3380CC4-5D6E-409C-BE32-E72D297353CC}">
              <c16:uniqueId val="{00000000-43B7-4DA7-B4BD-65F8320FF672}"/>
            </c:ext>
          </c:extLst>
        </c:ser>
        <c:ser>
          <c:idx val="0"/>
          <c:order val="1"/>
          <c:tx>
            <c:strRef>
              <c:f>TAM_Area!$I$598</c:f>
              <c:strCache>
                <c:ptCount val="1"/>
                <c:pt idx="0">
                  <c:v>Residential - Low</c:v>
                </c:pt>
              </c:strCache>
            </c:strRef>
          </c:tx>
          <c:spPr>
            <a:ln w="19050">
              <a:noFill/>
            </a:ln>
          </c:spPr>
          <c:xVal>
            <c:numRef>
              <c:f>TAM_Area!$B$599:$B$647</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TAM_Area!$I$599:$I$647</c:f>
              <c:numCache>
                <c:formatCode>_-* #,##0_-;\-* #,##0_-;_-* "-"??_-;_-@_-</c:formatCode>
                <c:ptCount val="49"/>
                <c:pt idx="0">
                  <c:v>18256.68272857997</c:v>
                </c:pt>
                <c:pt idx="1">
                  <c:v>18401.550470818911</c:v>
                </c:pt>
                <c:pt idx="2">
                  <c:v>17643.330961602245</c:v>
                </c:pt>
                <c:pt idx="3">
                  <c:v>17765.420281782925</c:v>
                </c:pt>
                <c:pt idx="4">
                  <c:v>17882.622782701714</c:v>
                </c:pt>
                <c:pt idx="5">
                  <c:v>17995.03139125678</c:v>
                </c:pt>
                <c:pt idx="6">
                  <c:v>18103.337932093164</c:v>
                </c:pt>
                <c:pt idx="7">
                  <c:v>18208.485983213897</c:v>
                </c:pt>
                <c:pt idx="8">
                  <c:v>18311.253193636287</c:v>
                </c:pt>
                <c:pt idx="9">
                  <c:v>18389.47325311551</c:v>
                </c:pt>
                <c:pt idx="10">
                  <c:v>18461.369992044874</c:v>
                </c:pt>
                <c:pt idx="11">
                  <c:v>18527.447110479188</c:v>
                </c:pt>
                <c:pt idx="12">
                  <c:v>18588.246883830965</c:v>
                </c:pt>
                <c:pt idx="13">
                  <c:v>18644.253644785211</c:v>
                </c:pt>
                <c:pt idx="14">
                  <c:v>18695.833399167954</c:v>
                </c:pt>
                <c:pt idx="15">
                  <c:v>18743.291550525231</c:v>
                </c:pt>
                <c:pt idx="16">
                  <c:v>18786.960833083431</c:v>
                </c:pt>
                <c:pt idx="17">
                  <c:v>18827.140630196267</c:v>
                </c:pt>
                <c:pt idx="18">
                  <c:v>18864.080556960143</c:v>
                </c:pt>
                <c:pt idx="19">
                  <c:v>18897.987784108918</c:v>
                </c:pt>
                <c:pt idx="20">
                  <c:v>18928.970152251546</c:v>
                </c:pt>
                <c:pt idx="21">
                  <c:v>18957.00275743107</c:v>
                </c:pt>
                <c:pt idx="22">
                  <c:v>18981.981320392755</c:v>
                </c:pt>
                <c:pt idx="23">
                  <c:v>19003.819274396301</c:v>
                </c:pt>
                <c:pt idx="24">
                  <c:v>19022.547174363335</c:v>
                </c:pt>
                <c:pt idx="25">
                  <c:v>19038.197957553064</c:v>
                </c:pt>
                <c:pt idx="26">
                  <c:v>19050.675357965338</c:v>
                </c:pt>
                <c:pt idx="27">
                  <c:v>19059.849176273801</c:v>
                </c:pt>
                <c:pt idx="28">
                  <c:v>19065.617071696</c:v>
                </c:pt>
                <c:pt idx="29">
                  <c:v>19067.938771648893</c:v>
                </c:pt>
                <c:pt idx="30">
                  <c:v>19066.805881468656</c:v>
                </c:pt>
                <c:pt idx="31">
                  <c:v>19062.187026315103</c:v>
                </c:pt>
                <c:pt idx="32">
                  <c:v>19054.061200161585</c:v>
                </c:pt>
                <c:pt idx="33">
                  <c:v>19042.411797665718</c:v>
                </c:pt>
                <c:pt idx="34">
                  <c:v>19027.240116961428</c:v>
                </c:pt>
                <c:pt idx="35">
                  <c:v>19008.537729218293</c:v>
                </c:pt>
                <c:pt idx="36">
                  <c:v>18986.267301597556</c:v>
                </c:pt>
                <c:pt idx="37">
                  <c:v>18960.385182072991</c:v>
                </c:pt>
                <c:pt idx="38">
                  <c:v>18930.868084349153</c:v>
                </c:pt>
                <c:pt idx="39">
                  <c:v>18897.735899916392</c:v>
                </c:pt>
                <c:pt idx="40">
                  <c:v>18861.034025626635</c:v>
                </c:pt>
                <c:pt idx="41">
                  <c:v>18820.808473098296</c:v>
                </c:pt>
                <c:pt idx="42">
                  <c:v>18777.121407200346</c:v>
                </c:pt>
                <c:pt idx="43">
                  <c:v>18730.043029706849</c:v>
                </c:pt>
                <c:pt idx="44">
                  <c:v>18679.617156591565</c:v>
                </c:pt>
                <c:pt idx="45">
                  <c:v>18625.922368685009</c:v>
                </c:pt>
                <c:pt idx="46">
                  <c:v>18569.111843779236</c:v>
                </c:pt>
                <c:pt idx="47">
                  <c:v>18509.370673412101</c:v>
                </c:pt>
                <c:pt idx="48">
                  <c:v>18446.849793204201</c:v>
                </c:pt>
              </c:numCache>
            </c:numRef>
          </c:yVal>
          <c:smooth val="0"/>
          <c:extLst>
            <c:ext xmlns:c16="http://schemas.microsoft.com/office/drawing/2014/chart" uri="{C3380CC4-5D6E-409C-BE32-E72D297353CC}">
              <c16:uniqueId val="{00000001-43B7-4DA7-B4BD-65F8320FF672}"/>
            </c:ext>
          </c:extLst>
        </c:ser>
        <c:ser>
          <c:idx val="1"/>
          <c:order val="2"/>
          <c:tx>
            <c:strRef>
              <c:f>TAM_Area!$J$598</c:f>
              <c:strCache>
                <c:ptCount val="1"/>
                <c:pt idx="0">
                  <c:v>Residential - Average</c:v>
                </c:pt>
              </c:strCache>
            </c:strRef>
          </c:tx>
          <c:spPr>
            <a:ln w="19050">
              <a:noFill/>
            </a:ln>
          </c:spPr>
          <c:xVal>
            <c:numRef>
              <c:f>TAM_Area!$B$599:$B$647</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TAM_Area!$J$599:$J$647</c:f>
              <c:numCache>
                <c:formatCode>_-* #,##0_-;\-* #,##0_-;_-* "-"??_-;_-@_-</c:formatCode>
                <c:ptCount val="49"/>
                <c:pt idx="0">
                  <c:v>20830.641364289982</c:v>
                </c:pt>
                <c:pt idx="1">
                  <c:v>21016.725235409456</c:v>
                </c:pt>
                <c:pt idx="2">
                  <c:v>20243.703079059844</c:v>
                </c:pt>
                <c:pt idx="3">
                  <c:v>20395.049645565403</c:v>
                </c:pt>
                <c:pt idx="4">
                  <c:v>20541.047649100048</c:v>
                </c:pt>
                <c:pt idx="5">
                  <c:v>20681.860693000672</c:v>
                </c:pt>
                <c:pt idx="6">
                  <c:v>20818.339650164366</c:v>
                </c:pt>
                <c:pt idx="7">
                  <c:v>20951.66163225277</c:v>
                </c:pt>
                <c:pt idx="8">
                  <c:v>21082.798912354872</c:v>
                </c:pt>
                <c:pt idx="9">
                  <c:v>21186.261727178844</c:v>
                </c:pt>
                <c:pt idx="10">
                  <c:v>21283.018348399957</c:v>
                </c:pt>
                <c:pt idx="11">
                  <c:v>21373.638795794654</c:v>
                </c:pt>
                <c:pt idx="12">
                  <c:v>21458.724805500766</c:v>
                </c:pt>
                <c:pt idx="13">
                  <c:v>21538.835897597448</c:v>
                </c:pt>
                <c:pt idx="14">
                  <c:v>21614.406995123129</c:v>
                </c:pt>
                <c:pt idx="15">
                  <c:v>21685.858242593833</c:v>
                </c:pt>
                <c:pt idx="16">
                  <c:v>21753.698778451959</c:v>
                </c:pt>
                <c:pt idx="17">
                  <c:v>21818.434353075791</c:v>
                </c:pt>
                <c:pt idx="18">
                  <c:v>21880.481385835439</c:v>
                </c:pt>
                <c:pt idx="19">
                  <c:v>21940.126676399756</c:v>
                </c:pt>
                <c:pt idx="20">
                  <c:v>21997.50759530767</c:v>
                </c:pt>
                <c:pt idx="21">
                  <c:v>22052.642708619409</c:v>
                </c:pt>
                <c:pt idx="22">
                  <c:v>22105.450248943071</c:v>
                </c:pt>
                <c:pt idx="23">
                  <c:v>22155.850751646714</c:v>
                </c:pt>
                <c:pt idx="24">
                  <c:v>22203.900376824342</c:v>
                </c:pt>
                <c:pt idx="25">
                  <c:v>22249.621139536048</c:v>
                </c:pt>
                <c:pt idx="26">
                  <c:v>22292.831133826487</c:v>
                </c:pt>
                <c:pt idx="27">
                  <c:v>22333.276900493693</c:v>
                </c:pt>
                <c:pt idx="28">
                  <c:v>22370.749048691217</c:v>
                </c:pt>
                <c:pt idx="29">
                  <c:v>22405.181700852841</c:v>
                </c:pt>
                <c:pt idx="30">
                  <c:v>22436.539014167476</c:v>
                </c:pt>
                <c:pt idx="31">
                  <c:v>22464.675311114574</c:v>
                </c:pt>
                <c:pt idx="32">
                  <c:v>22489.433724039307</c:v>
                </c:pt>
                <c:pt idx="33">
                  <c:v>22510.697620299725</c:v>
                </c:pt>
                <c:pt idx="34">
                  <c:v>22528.408532362835</c:v>
                </c:pt>
                <c:pt idx="35">
                  <c:v>22542.567467174144</c:v>
                </c:pt>
                <c:pt idx="36">
                  <c:v>22553.195169688308</c:v>
                </c:pt>
                <c:pt idx="37">
                  <c:v>22560.347115767589</c:v>
                </c:pt>
                <c:pt idx="38">
                  <c:v>22564.076731378154</c:v>
                </c:pt>
                <c:pt idx="39">
                  <c:v>22564.427904032778</c:v>
                </c:pt>
                <c:pt idx="40">
                  <c:v>22561.434990033562</c:v>
                </c:pt>
                <c:pt idx="41">
                  <c:v>22555.149292045473</c:v>
                </c:pt>
                <c:pt idx="42">
                  <c:v>22545.632510524138</c:v>
                </c:pt>
                <c:pt idx="43">
                  <c:v>22532.965107846765</c:v>
                </c:pt>
                <c:pt idx="44">
                  <c:v>22517.220708045439</c:v>
                </c:pt>
                <c:pt idx="45">
                  <c:v>22498.521602625893</c:v>
                </c:pt>
                <c:pt idx="46">
                  <c:v>22477.065588634181</c:v>
                </c:pt>
                <c:pt idx="47">
                  <c:v>22453.089452123757</c:v>
                </c:pt>
                <c:pt idx="48">
                  <c:v>22426.797140134608</c:v>
                </c:pt>
              </c:numCache>
            </c:numRef>
          </c:yVal>
          <c:smooth val="0"/>
          <c:extLst>
            <c:ext xmlns:c16="http://schemas.microsoft.com/office/drawing/2014/chart" uri="{C3380CC4-5D6E-409C-BE32-E72D297353CC}">
              <c16:uniqueId val="{00000002-43B7-4DA7-B4BD-65F8320FF672}"/>
            </c:ext>
          </c:extLst>
        </c:ser>
        <c:ser>
          <c:idx val="10"/>
          <c:order val="3"/>
          <c:tx>
            <c:strRef>
              <c:f>TAM_Area!$P$598</c:f>
              <c:strCache>
                <c:ptCount val="1"/>
                <c:pt idx="0">
                  <c:v>Commercial - High</c:v>
                </c:pt>
              </c:strCache>
            </c:strRef>
          </c:tx>
          <c:spPr>
            <a:ln w="19050">
              <a:noFill/>
            </a:ln>
          </c:spPr>
          <c:xVal>
            <c:numRef>
              <c:f>TAM_Area!$B$599:$B$647</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TAM_Area!$P$599:$P$647</c:f>
              <c:numCache>
                <c:formatCode>_(* #,##0_);_(* \(#,##0\);_(* "-"??_);_(@_)</c:formatCode>
                <c:ptCount val="49"/>
                <c:pt idx="0">
                  <c:v>7675.6285714285732</c:v>
                </c:pt>
                <c:pt idx="1">
                  <c:v>7748.5485714285724</c:v>
                </c:pt>
                <c:pt idx="2">
                  <c:v>8528.1001718376683</c:v>
                </c:pt>
                <c:pt idx="3">
                  <c:v>8643.7312647363979</c:v>
                </c:pt>
                <c:pt idx="4">
                  <c:v>8759.2881235776913</c:v>
                </c:pt>
                <c:pt idx="5">
                  <c:v>8874.9227090258682</c:v>
                </c:pt>
                <c:pt idx="6">
                  <c:v>8991.0174916404048</c:v>
                </c:pt>
                <c:pt idx="7">
                  <c:v>9108.1658047260116</c:v>
                </c:pt>
                <c:pt idx="8">
                  <c:v>9227.7354163065775</c:v>
                </c:pt>
                <c:pt idx="9">
                  <c:v>9335.8796520731448</c:v>
                </c:pt>
                <c:pt idx="10">
                  <c:v>9444.2533969783035</c:v>
                </c:pt>
                <c:pt idx="11">
                  <c:v>9552.262437999907</c:v>
                </c:pt>
                <c:pt idx="12">
                  <c:v>9660.2263029638216</c:v>
                </c:pt>
                <c:pt idx="13">
                  <c:v>9768.4396193322827</c:v>
                </c:pt>
                <c:pt idx="14">
                  <c:v>9877.0941943140551</c:v>
                </c:pt>
                <c:pt idx="15">
                  <c:v>9986.3695207712117</c:v>
                </c:pt>
                <c:pt idx="16">
                  <c:v>10096.530889545422</c:v>
                </c:pt>
                <c:pt idx="17">
                  <c:v>10207.851141076751</c:v>
                </c:pt>
                <c:pt idx="18">
                  <c:v>10316.969866318535</c:v>
                </c:pt>
                <c:pt idx="19">
                  <c:v>10434.760264529028</c:v>
                </c:pt>
                <c:pt idx="20">
                  <c:v>10550.532725967445</c:v>
                </c:pt>
                <c:pt idx="21">
                  <c:v>10667.824707918237</c:v>
                </c:pt>
                <c:pt idx="22">
                  <c:v>10786.524308134067</c:v>
                </c:pt>
                <c:pt idx="23">
                  <c:v>10906.523413396648</c:v>
                </c:pt>
                <c:pt idx="24">
                  <c:v>11027.797808838368</c:v>
                </c:pt>
                <c:pt idx="25">
                  <c:v>11150.319875767322</c:v>
                </c:pt>
                <c:pt idx="26">
                  <c:v>11273.951747634146</c:v>
                </c:pt>
                <c:pt idx="27">
                  <c:v>11398.518450169346</c:v>
                </c:pt>
                <c:pt idx="28">
                  <c:v>11529.300790419693</c:v>
                </c:pt>
                <c:pt idx="29">
                  <c:v>11649.874541780853</c:v>
                </c:pt>
                <c:pt idx="30">
                  <c:v>11776.473308725992</c:v>
                </c:pt>
                <c:pt idx="31">
                  <c:v>11903.446397317355</c:v>
                </c:pt>
                <c:pt idx="32">
                  <c:v>12030.557082058556</c:v>
                </c:pt>
                <c:pt idx="33">
                  <c:v>12157.607269737769</c:v>
                </c:pt>
                <c:pt idx="34">
                  <c:v>12284.460186037897</c:v>
                </c:pt>
                <c:pt idx="35">
                  <c:v>12411.047126957314</c:v>
                </c:pt>
                <c:pt idx="36">
                  <c:v>12537.32118604943</c:v>
                </c:pt>
                <c:pt idx="37">
                  <c:v>12663.270520118738</c:v>
                </c:pt>
                <c:pt idx="38">
                  <c:v>12785.241155144491</c:v>
                </c:pt>
                <c:pt idx="39">
                  <c:v>12914.071417266659</c:v>
                </c:pt>
                <c:pt idx="40">
                  <c:v>13038.79854599576</c:v>
                </c:pt>
                <c:pt idx="41">
                  <c:v>13162.96252374612</c:v>
                </c:pt>
                <c:pt idx="42">
                  <c:v>13286.467079899616</c:v>
                </c:pt>
                <c:pt idx="43">
                  <c:v>13409.245665110942</c:v>
                </c:pt>
                <c:pt idx="44">
                  <c:v>13531.261235311202</c:v>
                </c:pt>
                <c:pt idx="45">
                  <c:v>13652.535560406821</c:v>
                </c:pt>
                <c:pt idx="46">
                  <c:v>13773.144044031176</c:v>
                </c:pt>
                <c:pt idx="47">
                  <c:v>13893.205174711878</c:v>
                </c:pt>
                <c:pt idx="48">
                  <c:v>14013.71367139271</c:v>
                </c:pt>
              </c:numCache>
            </c:numRef>
          </c:yVal>
          <c:smooth val="0"/>
          <c:extLst>
            <c:ext xmlns:c16="http://schemas.microsoft.com/office/drawing/2014/chart" uri="{C3380CC4-5D6E-409C-BE32-E72D297353CC}">
              <c16:uniqueId val="{00000003-43B7-4DA7-B4BD-65F8320FF672}"/>
            </c:ext>
          </c:extLst>
        </c:ser>
        <c:ser>
          <c:idx val="11"/>
          <c:order val="4"/>
          <c:tx>
            <c:strRef>
              <c:f>TAM_Area!$Q$598</c:f>
              <c:strCache>
                <c:ptCount val="1"/>
                <c:pt idx="0">
                  <c:v>Commercial - Low</c:v>
                </c:pt>
              </c:strCache>
            </c:strRef>
          </c:tx>
          <c:spPr>
            <a:ln w="19050">
              <a:noFill/>
            </a:ln>
          </c:spPr>
          <c:xVal>
            <c:numRef>
              <c:f>TAM_Area!$B$599:$B$647</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TAM_Area!$Q$599:$Q$647</c:f>
              <c:numCache>
                <c:formatCode>_(* #,##0_);_(* \(#,##0\);_(* "-"??_);_(@_)</c:formatCode>
                <c:ptCount val="49"/>
                <c:pt idx="0">
                  <c:v>517.88402791616181</c:v>
                </c:pt>
                <c:pt idx="1">
                  <c:v>523.97837927026831</c:v>
                </c:pt>
                <c:pt idx="2">
                  <c:v>1897.89823011831</c:v>
                </c:pt>
                <c:pt idx="3">
                  <c:v>1924.294458021016</c:v>
                </c:pt>
                <c:pt idx="4">
                  <c:v>1950.3632150234625</c:v>
                </c:pt>
                <c:pt idx="5">
                  <c:v>1976.1225932418247</c:v>
                </c:pt>
                <c:pt idx="6">
                  <c:v>2001.6402175622802</c:v>
                </c:pt>
                <c:pt idx="7">
                  <c:v>2027.0328010291773</c:v>
                </c:pt>
                <c:pt idx="8">
                  <c:v>2052.5353241231046</c:v>
                </c:pt>
                <c:pt idx="9">
                  <c:v>2075.2188579017793</c:v>
                </c:pt>
                <c:pt idx="10">
                  <c:v>2097.5021217050116</c:v>
                </c:pt>
                <c:pt idx="11">
                  <c:v>2119.2992860637341</c:v>
                </c:pt>
                <c:pt idx="12">
                  <c:v>2140.6721819242289</c:v>
                </c:pt>
                <c:pt idx="13">
                  <c:v>2161.6753942813098</c:v>
                </c:pt>
                <c:pt idx="14">
                  <c:v>2182.3401590478898</c:v>
                </c:pt>
                <c:pt idx="15">
                  <c:v>2202.696074293493</c:v>
                </c:pt>
                <c:pt idx="16">
                  <c:v>2222.7935227621492</c:v>
                </c:pt>
                <c:pt idx="17">
                  <c:v>2242.6869532699943</c:v>
                </c:pt>
                <c:pt idx="18">
                  <c:v>2262.0912108422549</c:v>
                </c:pt>
                <c:pt idx="19">
                  <c:v>2282.0199717258783</c:v>
                </c:pt>
                <c:pt idx="20">
                  <c:v>2301.4915428396071</c:v>
                </c:pt>
                <c:pt idx="21">
                  <c:v>2320.8252264295779</c:v>
                </c:pt>
                <c:pt idx="22">
                  <c:v>2339.9979495137495</c:v>
                </c:pt>
                <c:pt idx="23">
                  <c:v>2358.9882610249824</c:v>
                </c:pt>
                <c:pt idx="24">
                  <c:v>2377.7933185009397</c:v>
                </c:pt>
                <c:pt idx="25">
                  <c:v>2396.4074556615269</c:v>
                </c:pt>
                <c:pt idx="26">
                  <c:v>2414.798405395185</c:v>
                </c:pt>
                <c:pt idx="27">
                  <c:v>2432.923286677651</c:v>
                </c:pt>
                <c:pt idx="28">
                  <c:v>2450.9632884650327</c:v>
                </c:pt>
                <c:pt idx="29">
                  <c:v>2468.2359998514639</c:v>
                </c:pt>
                <c:pt idx="30">
                  <c:v>2485.3848194606098</c:v>
                </c:pt>
                <c:pt idx="31">
                  <c:v>2502.1441200318413</c:v>
                </c:pt>
                <c:pt idx="32">
                  <c:v>2518.4631149685583</c:v>
                </c:pt>
                <c:pt idx="33">
                  <c:v>2534.3012228546504</c:v>
                </c:pt>
                <c:pt idx="34">
                  <c:v>2549.6320342323461</c:v>
                </c:pt>
                <c:pt idx="35">
                  <c:v>2564.4474393676091</c:v>
                </c:pt>
                <c:pt idx="36">
                  <c:v>2578.7490043946054</c:v>
                </c:pt>
                <c:pt idx="37">
                  <c:v>2592.5496097945688</c:v>
                </c:pt>
                <c:pt idx="38">
                  <c:v>2605.8473363782105</c:v>
                </c:pt>
                <c:pt idx="39">
                  <c:v>2618.6792573130906</c:v>
                </c:pt>
                <c:pt idx="40">
                  <c:v>2631.0039537592502</c:v>
                </c:pt>
                <c:pt idx="41">
                  <c:v>2642.8294511195527</c:v>
                </c:pt>
                <c:pt idx="42">
                  <c:v>2654.1515188860294</c:v>
                </c:pt>
                <c:pt idx="43">
                  <c:v>2664.9716842555417</c:v>
                </c:pt>
                <c:pt idx="44">
                  <c:v>2675.2973019269366</c:v>
                </c:pt>
                <c:pt idx="45">
                  <c:v>2685.1453591861582</c:v>
                </c:pt>
                <c:pt idx="46">
                  <c:v>2694.5407465836815</c:v>
                </c:pt>
                <c:pt idx="47">
                  <c:v>2703.51448643611</c:v>
                </c:pt>
                <c:pt idx="48">
                  <c:v>2712.0733291487368</c:v>
                </c:pt>
              </c:numCache>
            </c:numRef>
          </c:yVal>
          <c:smooth val="0"/>
          <c:extLst>
            <c:ext xmlns:c16="http://schemas.microsoft.com/office/drawing/2014/chart" uri="{C3380CC4-5D6E-409C-BE32-E72D297353CC}">
              <c16:uniqueId val="{00000004-43B7-4DA7-B4BD-65F8320FF672}"/>
            </c:ext>
          </c:extLst>
        </c:ser>
        <c:ser>
          <c:idx val="13"/>
          <c:order val="5"/>
          <c:tx>
            <c:strRef>
              <c:f>TAM_Area!$R$598</c:f>
              <c:strCache>
                <c:ptCount val="1"/>
                <c:pt idx="0">
                  <c:v>Commercial - Average</c:v>
                </c:pt>
              </c:strCache>
            </c:strRef>
          </c:tx>
          <c:spPr>
            <a:ln w="19050">
              <a:noFill/>
            </a:ln>
          </c:spPr>
          <c:xVal>
            <c:numRef>
              <c:f>TAM_Area!$B$599:$B$647</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TAM_Area!$R$599:$R$647</c:f>
              <c:numCache>
                <c:formatCode>_-* #,##0_-;\-* #,##0_-;_-* "-"??_-;_-@_-</c:formatCode>
                <c:ptCount val="49"/>
                <c:pt idx="0">
                  <c:v>4096.7562996723673</c:v>
                </c:pt>
                <c:pt idx="1">
                  <c:v>4136.2634753494203</c:v>
                </c:pt>
                <c:pt idx="2">
                  <c:v>5212.9992009779889</c:v>
                </c:pt>
                <c:pt idx="3">
                  <c:v>5284.0128613787074</c:v>
                </c:pt>
                <c:pt idx="4">
                  <c:v>5354.8256693005769</c:v>
                </c:pt>
                <c:pt idx="5">
                  <c:v>5425.5226511338469</c:v>
                </c:pt>
                <c:pt idx="6">
                  <c:v>5496.3288546013428</c:v>
                </c:pt>
                <c:pt idx="7">
                  <c:v>5567.5993028775947</c:v>
                </c:pt>
                <c:pt idx="8">
                  <c:v>5640.1353702148408</c:v>
                </c:pt>
                <c:pt idx="9">
                  <c:v>5705.5492549874625</c:v>
                </c:pt>
                <c:pt idx="10">
                  <c:v>5770.8777593416571</c:v>
                </c:pt>
                <c:pt idx="11">
                  <c:v>5835.7808620318201</c:v>
                </c:pt>
                <c:pt idx="12">
                  <c:v>5900.449242444025</c:v>
                </c:pt>
                <c:pt idx="13">
                  <c:v>5965.0575068067965</c:v>
                </c:pt>
                <c:pt idx="14">
                  <c:v>6029.7171766809724</c:v>
                </c:pt>
                <c:pt idx="15">
                  <c:v>6094.5327975323526</c:v>
                </c:pt>
                <c:pt idx="16">
                  <c:v>6159.6622061537855</c:v>
                </c:pt>
                <c:pt idx="17">
                  <c:v>6225.2690471733731</c:v>
                </c:pt>
                <c:pt idx="18">
                  <c:v>6289.5305385803949</c:v>
                </c:pt>
                <c:pt idx="19">
                  <c:v>6358.3901181274532</c:v>
                </c:pt>
                <c:pt idx="20">
                  <c:v>6426.012134403526</c:v>
                </c:pt>
                <c:pt idx="21">
                  <c:v>6494.3249671739077</c:v>
                </c:pt>
                <c:pt idx="22">
                  <c:v>6563.2611288239086</c:v>
                </c:pt>
                <c:pt idx="23">
                  <c:v>6632.7558372108151</c:v>
                </c:pt>
                <c:pt idx="24">
                  <c:v>6702.7955636696543</c:v>
                </c:pt>
                <c:pt idx="25">
                  <c:v>6773.3636657144243</c:v>
                </c:pt>
                <c:pt idx="26">
                  <c:v>6844.3750765146651</c:v>
                </c:pt>
                <c:pt idx="27">
                  <c:v>6915.7208684234984</c:v>
                </c:pt>
                <c:pt idx="28">
                  <c:v>6990.1320394423628</c:v>
                </c:pt>
                <c:pt idx="29">
                  <c:v>7059.0552708161586</c:v>
                </c:pt>
                <c:pt idx="30">
                  <c:v>7130.9290640933004</c:v>
                </c:pt>
                <c:pt idx="31">
                  <c:v>7202.7952586745987</c:v>
                </c:pt>
                <c:pt idx="32">
                  <c:v>7274.5100985135578</c:v>
                </c:pt>
                <c:pt idx="33">
                  <c:v>7345.9542462962099</c:v>
                </c:pt>
                <c:pt idx="34">
                  <c:v>7417.046110135122</c:v>
                </c:pt>
                <c:pt idx="35">
                  <c:v>7487.7472831624609</c:v>
                </c:pt>
                <c:pt idx="36">
                  <c:v>7558.0350952220178</c:v>
                </c:pt>
                <c:pt idx="37">
                  <c:v>7627.9100649566535</c:v>
                </c:pt>
                <c:pt idx="38">
                  <c:v>7695.5442457613508</c:v>
                </c:pt>
                <c:pt idx="39">
                  <c:v>7766.3753372898746</c:v>
                </c:pt>
                <c:pt idx="40">
                  <c:v>7834.9012498775046</c:v>
                </c:pt>
                <c:pt idx="41">
                  <c:v>7902.8959874328366</c:v>
                </c:pt>
                <c:pt idx="42">
                  <c:v>7970.3092993928221</c:v>
                </c:pt>
                <c:pt idx="43">
                  <c:v>8037.1086746832416</c:v>
                </c:pt>
                <c:pt idx="44">
                  <c:v>8103.2792686190687</c:v>
                </c:pt>
                <c:pt idx="45">
                  <c:v>8168.84045979649</c:v>
                </c:pt>
                <c:pt idx="46">
                  <c:v>8233.8423953074289</c:v>
                </c:pt>
                <c:pt idx="47">
                  <c:v>8298.3598305739943</c:v>
                </c:pt>
                <c:pt idx="48">
                  <c:v>8362.893500270724</c:v>
                </c:pt>
              </c:numCache>
            </c:numRef>
          </c:yVal>
          <c:smooth val="0"/>
          <c:extLst>
            <c:ext xmlns:c16="http://schemas.microsoft.com/office/drawing/2014/chart" uri="{C3380CC4-5D6E-409C-BE32-E72D297353CC}">
              <c16:uniqueId val="{00000005-43B7-4DA7-B4BD-65F8320FF672}"/>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(million sq-meters)</a:t>
                </a:r>
              </a:p>
            </c:rich>
          </c:tx>
          <c:overlay val="0"/>
          <c:spPr>
            <a:noFill/>
            <a:ln>
              <a:noFill/>
            </a:ln>
            <a:effectLst/>
          </c:spPr>
        </c:title>
        <c:numFmt formatCode="_-* #,##0_-;\-* #,##0_-;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Global TAM -</a:t>
            </a:r>
            <a:r>
              <a:rPr lang="en-US" baseline="0"/>
              <a:t> Area</a:t>
            </a:r>
            <a:endParaRPr lang="en-US"/>
          </a:p>
        </c:rich>
      </c:tx>
      <c:overlay val="0"/>
      <c:spPr>
        <a:noFill/>
        <a:ln>
          <a:noFill/>
        </a:ln>
        <a:effectLst/>
      </c:spPr>
    </c:title>
    <c:autoTitleDeleted val="0"/>
    <c:plotArea>
      <c:layout/>
      <c:scatterChart>
        <c:scatterStyle val="lineMarker"/>
        <c:varyColors val="0"/>
        <c:ser>
          <c:idx val="2"/>
          <c:order val="0"/>
          <c:tx>
            <c:strRef>
              <c:f>[3]TAM_Area!$H$29</c:f>
              <c:strCache>
                <c:ptCount val="1"/>
                <c:pt idx="0">
                  <c:v>Residential - High</c:v>
                </c:pt>
              </c:strCache>
            </c:strRef>
          </c:tx>
          <c:spPr>
            <a:ln w="19050">
              <a:noFill/>
            </a:ln>
          </c:spPr>
          <c:xVal>
            <c:numRef>
              <c:f>[3]TAM_Area!$B$30:$B$78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[3]TAM_Area!$H$30:$H$78</c:f>
              <c:numCache>
                <c:formatCode>General</c:formatCode>
                <c:ptCount val="49"/>
                <c:pt idx="0">
                  <c:v>174150.65000000002</c:v>
                </c:pt>
                <c:pt idx="1">
                  <c:v>177298.97499999998</c:v>
                </c:pt>
                <c:pt idx="2">
                  <c:v>202883.7410742511</c:v>
                </c:pt>
                <c:pt idx="3">
                  <c:v>205121.78041217383</c:v>
                </c:pt>
                <c:pt idx="4">
                  <c:v>207383.03490890251</c:v>
                </c:pt>
                <c:pt idx="5">
                  <c:v>209664.53141560082</c:v>
                </c:pt>
                <c:pt idx="6">
                  <c:v>211961.8859592283</c:v>
                </c:pt>
                <c:pt idx="7">
                  <c:v>214269.2122738499</c:v>
                </c:pt>
                <c:pt idx="8">
                  <c:v>216582.2692463173</c:v>
                </c:pt>
                <c:pt idx="9">
                  <c:v>218899.45269010504</c:v>
                </c:pt>
                <c:pt idx="10">
                  <c:v>221221.80858373598</c:v>
                </c:pt>
                <c:pt idx="11">
                  <c:v>223551.00953352058</c:v>
                </c:pt>
                <c:pt idx="12">
                  <c:v>225889.80231632883</c:v>
                </c:pt>
                <c:pt idx="13">
                  <c:v>228240.1790445337</c:v>
                </c:pt>
                <c:pt idx="14">
                  <c:v>230602.17056222502</c:v>
                </c:pt>
                <c:pt idx="15">
                  <c:v>232975.11827676697</c:v>
                </c:pt>
                <c:pt idx="16">
                  <c:v>235359.49358802469</c:v>
                </c:pt>
                <c:pt idx="17">
                  <c:v>237755.79638149208</c:v>
                </c:pt>
                <c:pt idx="18">
                  <c:v>240164.36111157885</c:v>
                </c:pt>
                <c:pt idx="19">
                  <c:v>242585.1628382167</c:v>
                </c:pt>
                <c:pt idx="20">
                  <c:v>245018.09550702188</c:v>
                </c:pt>
                <c:pt idx="21">
                  <c:v>247463.25768706808</c:v>
                </c:pt>
                <c:pt idx="22">
                  <c:v>249920.76527926812</c:v>
                </c:pt>
                <c:pt idx="23">
                  <c:v>252390.60630779076</c:v>
                </c:pt>
                <c:pt idx="24">
                  <c:v>254872.52799713597</c:v>
                </c:pt>
                <c:pt idx="25">
                  <c:v>257366.15928955685</c:v>
                </c:pt>
                <c:pt idx="26">
                  <c:v>259871.20184409057</c:v>
                </c:pt>
                <c:pt idx="27">
                  <c:v>262387.33516609587</c:v>
                </c:pt>
                <c:pt idx="28">
                  <c:v>264914.16598768812</c:v>
                </c:pt>
                <c:pt idx="29">
                  <c:v>267451.3142910786</c:v>
                </c:pt>
                <c:pt idx="30">
                  <c:v>269998.19385701237</c:v>
                </c:pt>
                <c:pt idx="31">
                  <c:v>272553.92654679623</c:v>
                </c:pt>
                <c:pt idx="32">
                  <c:v>275117.46754356025</c:v>
                </c:pt>
                <c:pt idx="33">
                  <c:v>277687.84817998385</c:v>
                </c:pt>
                <c:pt idx="34">
                  <c:v>280264.40052977443</c:v>
                </c:pt>
                <c:pt idx="35">
                  <c:v>282846.5122447469</c:v>
                </c:pt>
                <c:pt idx="36">
                  <c:v>285433.32398708456</c:v>
                </c:pt>
                <c:pt idx="37">
                  <c:v>288023.94139468827</c:v>
                </c:pt>
                <c:pt idx="38">
                  <c:v>290617.53636317427</c:v>
                </c:pt>
                <c:pt idx="39">
                  <c:v>293213.7384893155</c:v>
                </c:pt>
                <c:pt idx="40">
                  <c:v>295811.97554601741</c:v>
                </c:pt>
                <c:pt idx="41">
                  <c:v>298411.01558096783</c:v>
                </c:pt>
                <c:pt idx="42">
                  <c:v>301009.40711004619</c:v>
                </c:pt>
                <c:pt idx="43">
                  <c:v>303606.10289425129</c:v>
                </c:pt>
                <c:pt idx="44">
                  <c:v>306200.6300608202</c:v>
                </c:pt>
                <c:pt idx="45">
                  <c:v>308793.18365843856</c:v>
                </c:pt>
                <c:pt idx="46">
                  <c:v>311384.26636786392</c:v>
                </c:pt>
                <c:pt idx="47">
                  <c:v>313974.73383753223</c:v>
                </c:pt>
                <c:pt idx="48">
                  <c:v>316565.35412709933</c:v>
                </c:pt>
              </c:numCache>
            </c:numRef>
          </c:yVal>
          <c:smooth val="0"/>
          <c:extLst>
            <c:ext xmlns:c16="http://schemas.microsoft.com/office/drawing/2014/chart" uri="{C3380CC4-5D6E-409C-BE32-E72D297353CC}">
              <c16:uniqueId val="{00000000-733C-4DB8-B345-E8D13BA287D1}"/>
            </c:ext>
          </c:extLst>
        </c:ser>
        <c:ser>
          <c:idx val="0"/>
          <c:order val="1"/>
          <c:tx>
            <c:strRef>
              <c:f>[3]TAM_Area!$J$29</c:f>
              <c:strCache>
                <c:ptCount val="1"/>
                <c:pt idx="0">
                  <c:v>Residential - Average</c:v>
                </c:pt>
              </c:strCache>
            </c:strRef>
          </c:tx>
          <c:spPr>
            <a:ln w="19050" cap="rnd">
              <a:noFill/>
              <a:round/>
            </a:ln>
            <a:effectLst/>
          </c:spPr>
          <c:marker>
            <c:symbol val="circle"/>
            <c:size val="5"/>
            <c:spPr>
              <a:solidFill>
                <a:srgbClr val="00B050"/>
              </a:solidFill>
              <a:ln w="9525">
                <a:solidFill>
                  <a:srgbClr val="00B050"/>
                </a:solidFill>
              </a:ln>
              <a:effectLst/>
            </c:spPr>
          </c:marker>
          <c:xVal>
            <c:numRef>
              <c:f>[3]TAM_Area!$B$30:$B$78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[3]TAM_Area!$J$30:$J$77</c:f>
              <c:numCache>
                <c:formatCode>General</c:formatCode>
                <c:ptCount val="48"/>
                <c:pt idx="0">
                  <c:v>159465.05101114663</c:v>
                </c:pt>
                <c:pt idx="1">
                  <c:v>161672.29332033818</c:v>
                </c:pt>
                <c:pt idx="2">
                  <c:v>178428.65096882739</c:v>
                </c:pt>
                <c:pt idx="3">
                  <c:v>180428.90874210667</c:v>
                </c:pt>
                <c:pt idx="4">
                  <c:v>182414.83691360909</c:v>
                </c:pt>
                <c:pt idx="5">
                  <c:v>184384.68747841218</c:v>
                </c:pt>
                <c:pt idx="6">
                  <c:v>186335.98225435312</c:v>
                </c:pt>
                <c:pt idx="7">
                  <c:v>188265.41015065601</c:v>
                </c:pt>
                <c:pt idx="8">
                  <c:v>190170.5734001474</c:v>
                </c:pt>
                <c:pt idx="9">
                  <c:v>192050.57787870918</c:v>
                </c:pt>
                <c:pt idx="10">
                  <c:v>193906.02965031346</c:v>
                </c:pt>
                <c:pt idx="11">
                  <c:v>195737.91649777986</c:v>
                </c:pt>
                <c:pt idx="12">
                  <c:v>197547.91610339194</c:v>
                </c:pt>
                <c:pt idx="13">
                  <c:v>199337.38867071542</c:v>
                </c:pt>
                <c:pt idx="14">
                  <c:v>201106.66361267539</c:v>
                </c:pt>
                <c:pt idx="15">
                  <c:v>202855.71565445131</c:v>
                </c:pt>
                <c:pt idx="16">
                  <c:v>204585.20479788189</c:v>
                </c:pt>
                <c:pt idx="17">
                  <c:v>206295.85421039953</c:v>
                </c:pt>
                <c:pt idx="18">
                  <c:v>207988.33048102795</c:v>
                </c:pt>
                <c:pt idx="19">
                  <c:v>209663.11783049183</c:v>
                </c:pt>
                <c:pt idx="20">
                  <c:v>211320.66992417516</c:v>
                </c:pt>
                <c:pt idx="21">
                  <c:v>212961.57299639564</c:v>
                </c:pt>
                <c:pt idx="22">
                  <c:v>214586.42921356999</c:v>
                </c:pt>
                <c:pt idx="23">
                  <c:v>216195.76763366969</c:v>
                </c:pt>
                <c:pt idx="24">
                  <c:v>217789.9839699406</c:v>
                </c:pt>
                <c:pt idx="25">
                  <c:v>219369.3951540672</c:v>
                </c:pt>
                <c:pt idx="26">
                  <c:v>220934.33028810643</c:v>
                </c:pt>
                <c:pt idx="27">
                  <c:v>222485.07849135483</c:v>
                </c:pt>
                <c:pt idx="28">
                  <c:v>224021.87772311122</c:v>
                </c:pt>
                <c:pt idx="29">
                  <c:v>225544.98174448716</c:v>
                </c:pt>
                <c:pt idx="30">
                  <c:v>227054.53019846205</c:v>
                </c:pt>
                <c:pt idx="31">
                  <c:v>228550.47926311765</c:v>
                </c:pt>
                <c:pt idx="32">
                  <c:v>230032.68401285214</c:v>
                </c:pt>
                <c:pt idx="33">
                  <c:v>231501.03476094853</c:v>
                </c:pt>
                <c:pt idx="34">
                  <c:v>232955.59858896304</c:v>
                </c:pt>
                <c:pt idx="35">
                  <c:v>234396.45437855239</c:v>
                </c:pt>
                <c:pt idx="36">
                  <c:v>235823.50327076879</c:v>
                </c:pt>
                <c:pt idx="37">
                  <c:v>237236.60470482474</c:v>
                </c:pt>
                <c:pt idx="38">
                  <c:v>238635.66774525479</c:v>
                </c:pt>
                <c:pt idx="39">
                  <c:v>240020.89759284141</c:v>
                </c:pt>
                <c:pt idx="40">
                  <c:v>241392.41235826848</c:v>
                </c:pt>
                <c:pt idx="41">
                  <c:v>242749.95431282758</c:v>
                </c:pt>
                <c:pt idx="42">
                  <c:v>244093.1579157263</c:v>
                </c:pt>
                <c:pt idx="43">
                  <c:v>245421.89977928912</c:v>
                </c:pt>
                <c:pt idx="44">
                  <c:v>246736.34838278536</c:v>
                </c:pt>
                <c:pt idx="45">
                  <c:v>248037.09504154907</c:v>
                </c:pt>
                <c:pt idx="46">
                  <c:v>249325.0065681721</c:v>
                </c:pt>
                <c:pt idx="47">
                  <c:v>250601.20189967568</c:v>
                </c:pt>
              </c:numCache>
            </c:numRef>
          </c:yVal>
          <c:smooth val="0"/>
          <c:extLst>
            <c:ext xmlns:c16="http://schemas.microsoft.com/office/drawing/2014/chart" uri="{C3380CC4-5D6E-409C-BE32-E72D297353CC}">
              <c16:uniqueId val="{00000001-733C-4DB8-B345-E8D13BA287D1}"/>
            </c:ext>
          </c:extLst>
        </c:ser>
        <c:ser>
          <c:idx val="3"/>
          <c:order val="2"/>
          <c:tx>
            <c:strRef>
              <c:f>[3]TAM_Area!$I$29</c:f>
              <c:strCache>
                <c:ptCount val="1"/>
                <c:pt idx="0">
                  <c:v>Residential - Low</c:v>
                </c:pt>
              </c:strCache>
            </c:strRef>
          </c:tx>
          <c:spPr>
            <a:ln w="19050">
              <a:noFill/>
            </a:ln>
          </c:spPr>
          <c:xVal>
            <c:numRef>
              <c:f>[3]TAM_Area!$B$30:$B$78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[3]TAM_Area!$I$30:$I$78</c:f>
              <c:numCache>
                <c:formatCode>General</c:formatCode>
                <c:ptCount val="49"/>
                <c:pt idx="0">
                  <c:v>144779.45202229323</c:v>
                </c:pt>
                <c:pt idx="1">
                  <c:v>146045.61164067639</c:v>
                </c:pt>
                <c:pt idx="2">
                  <c:v>153973.56086340369</c:v>
                </c:pt>
                <c:pt idx="3">
                  <c:v>155736.0370720395</c:v>
                </c:pt>
                <c:pt idx="4">
                  <c:v>157446.63891831567</c:v>
                </c:pt>
                <c:pt idx="5">
                  <c:v>159104.84354122353</c:v>
                </c:pt>
                <c:pt idx="6">
                  <c:v>160710.07854947794</c:v>
                </c:pt>
                <c:pt idx="7">
                  <c:v>162261.60802746212</c:v>
                </c:pt>
                <c:pt idx="8">
                  <c:v>163758.87755397751</c:v>
                </c:pt>
                <c:pt idx="9">
                  <c:v>165201.70306731333</c:v>
                </c:pt>
                <c:pt idx="10">
                  <c:v>166590.25071689094</c:v>
                </c:pt>
                <c:pt idx="11">
                  <c:v>167924.82346203914</c:v>
                </c:pt>
                <c:pt idx="12">
                  <c:v>169206.02989045504</c:v>
                </c:pt>
                <c:pt idx="13">
                  <c:v>170434.59829689714</c:v>
                </c:pt>
                <c:pt idx="14">
                  <c:v>171611.15666312576</c:v>
                </c:pt>
                <c:pt idx="15">
                  <c:v>172736.31303213566</c:v>
                </c:pt>
                <c:pt idx="16">
                  <c:v>173810.91600773908</c:v>
                </c:pt>
                <c:pt idx="17">
                  <c:v>174835.91203930698</c:v>
                </c:pt>
                <c:pt idx="18">
                  <c:v>175812.29985047705</c:v>
                </c:pt>
                <c:pt idx="19">
                  <c:v>176741.07282276696</c:v>
                </c:pt>
                <c:pt idx="20">
                  <c:v>177623.24434132845</c:v>
                </c:pt>
                <c:pt idx="21">
                  <c:v>178459.8883057232</c:v>
                </c:pt>
                <c:pt idx="22">
                  <c:v>179252.09314787187</c:v>
                </c:pt>
                <c:pt idx="23">
                  <c:v>180000.92895954862</c:v>
                </c:pt>
                <c:pt idx="24">
                  <c:v>180707.43994274523</c:v>
                </c:pt>
                <c:pt idx="25">
                  <c:v>181372.63101857755</c:v>
                </c:pt>
                <c:pt idx="26">
                  <c:v>181997.45873212229</c:v>
                </c:pt>
                <c:pt idx="27">
                  <c:v>182582.82181661375</c:v>
                </c:pt>
                <c:pt idx="28">
                  <c:v>183129.58945853435</c:v>
                </c:pt>
                <c:pt idx="29">
                  <c:v>183638.64919789575</c:v>
                </c:pt>
                <c:pt idx="30">
                  <c:v>184110.86653991175</c:v>
                </c:pt>
                <c:pt idx="31">
                  <c:v>184547.03197943908</c:v>
                </c:pt>
                <c:pt idx="32">
                  <c:v>184947.90048214403</c:v>
                </c:pt>
                <c:pt idx="33">
                  <c:v>185314.22134191322</c:v>
                </c:pt>
                <c:pt idx="34">
                  <c:v>185646.79664815168</c:v>
                </c:pt>
                <c:pt idx="35">
                  <c:v>185946.39651235787</c:v>
                </c:pt>
                <c:pt idx="36">
                  <c:v>186213.68255445303</c:v>
                </c:pt>
                <c:pt idx="37">
                  <c:v>186449.26801496118</c:v>
                </c:pt>
                <c:pt idx="38">
                  <c:v>186653.79912733531</c:v>
                </c:pt>
                <c:pt idx="39">
                  <c:v>186828.05669636733</c:v>
                </c:pt>
                <c:pt idx="40">
                  <c:v>186972.84917051956</c:v>
                </c:pt>
                <c:pt idx="41">
                  <c:v>187088.89304468734</c:v>
                </c:pt>
                <c:pt idx="42">
                  <c:v>187176.90872140639</c:v>
                </c:pt>
                <c:pt idx="43">
                  <c:v>187237.69666432694</c:v>
                </c:pt>
                <c:pt idx="44">
                  <c:v>187272.06670475056</c:v>
                </c:pt>
                <c:pt idx="45">
                  <c:v>187281.00642465957</c:v>
                </c:pt>
                <c:pt idx="46">
                  <c:v>187265.74676848028</c:v>
                </c:pt>
                <c:pt idx="47">
                  <c:v>187227.66996181913</c:v>
                </c:pt>
                <c:pt idx="48">
                  <c:v>187168.08202420291</c:v>
                </c:pt>
              </c:numCache>
            </c:numRef>
          </c:yVal>
          <c:smooth val="0"/>
          <c:extLst>
            <c:ext xmlns:c16="http://schemas.microsoft.com/office/drawing/2014/chart" uri="{C3380CC4-5D6E-409C-BE32-E72D297353CC}">
              <c16:uniqueId val="{00000002-733C-4DB8-B345-E8D13BA287D1}"/>
            </c:ext>
          </c:extLst>
        </c:ser>
        <c:ser>
          <c:idx val="4"/>
          <c:order val="3"/>
          <c:tx>
            <c:strRef>
              <c:f>[3]TAM_Area!$P$29</c:f>
              <c:strCache>
                <c:ptCount val="1"/>
                <c:pt idx="0">
                  <c:v>Commercial - High</c:v>
                </c:pt>
              </c:strCache>
            </c:strRef>
          </c:tx>
          <c:spPr>
            <a:ln w="19050">
              <a:noFill/>
            </a:ln>
          </c:spPr>
          <c:xVal>
            <c:numRef>
              <c:f>[3]TAM_Area!$B$30:$B$78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[3]TAM_Area!$P$30:$P$78</c:f>
              <c:numCache>
                <c:formatCode>General</c:formatCode>
                <c:ptCount val="49"/>
                <c:pt idx="0">
                  <c:v>38860.657142857133</c:v>
                </c:pt>
                <c:pt idx="1">
                  <c:v>39626.462142857148</c:v>
                </c:pt>
                <c:pt idx="2">
                  <c:v>38510.099426079432</c:v>
                </c:pt>
                <c:pt idx="3">
                  <c:v>39931.673507710664</c:v>
                </c:pt>
                <c:pt idx="4">
                  <c:v>41442.671317398541</c:v>
                </c:pt>
                <c:pt idx="5">
                  <c:v>43048.119363541533</c:v>
                </c:pt>
                <c:pt idx="6">
                  <c:v>44752.462785560929</c:v>
                </c:pt>
                <c:pt idx="7">
                  <c:v>46559.340884656529</c:v>
                </c:pt>
                <c:pt idx="8">
                  <c:v>48439.266369523204</c:v>
                </c:pt>
                <c:pt idx="9">
                  <c:v>50491.672083306061</c:v>
                </c:pt>
                <c:pt idx="10">
                  <c:v>52620.618764800733</c:v>
                </c:pt>
                <c:pt idx="11">
                  <c:v>54858.832835451671</c:v>
                </c:pt>
                <c:pt idx="12">
                  <c:v>57205.801558243926</c:v>
                </c:pt>
                <c:pt idx="13">
                  <c:v>59660.287016004964</c:v>
                </c:pt>
                <c:pt idx="14">
                  <c:v>62220.490959137809</c:v>
                </c:pt>
                <c:pt idx="15">
                  <c:v>64884.295399128001</c:v>
                </c:pt>
                <c:pt idx="16">
                  <c:v>67649.469656813715</c:v>
                </c:pt>
                <c:pt idx="17">
                  <c:v>70513.757126977667</c:v>
                </c:pt>
                <c:pt idx="18">
                  <c:v>73645.568082761019</c:v>
                </c:pt>
                <c:pt idx="19">
                  <c:v>76531.016225372761</c:v>
                </c:pt>
                <c:pt idx="20">
                  <c:v>79680.014822662139</c:v>
                </c:pt>
                <c:pt idx="21">
                  <c:v>82920.253991858583</c:v>
                </c:pt>
                <c:pt idx="22">
                  <c:v>86250.223051075896</c:v>
                </c:pt>
                <c:pt idx="23">
                  <c:v>89668.599997098339</c:v>
                </c:pt>
                <c:pt idx="24">
                  <c:v>93174.243184248597</c:v>
                </c:pt>
                <c:pt idx="25">
                  <c:v>96766.188545280311</c:v>
                </c:pt>
                <c:pt idx="26">
                  <c:v>100443.63881598625</c:v>
                </c:pt>
                <c:pt idx="27">
                  <c:v>104205.94535260988</c:v>
                </c:pt>
                <c:pt idx="28">
                  <c:v>107804.36826389928</c:v>
                </c:pt>
                <c:pt idx="29">
                  <c:v>111983.19809328618</c:v>
                </c:pt>
                <c:pt idx="30">
                  <c:v>115997.48339253414</c:v>
                </c:pt>
                <c:pt idx="31">
                  <c:v>120095.28645682342</c:v>
                </c:pt>
                <c:pt idx="32">
                  <c:v>124276.54392536319</c:v>
                </c:pt>
                <c:pt idx="33">
                  <c:v>128541.28324173666</c:v>
                </c:pt>
                <c:pt idx="34">
                  <c:v>132889.61160534938</c:v>
                </c:pt>
                <c:pt idx="35">
                  <c:v>137321.70840861823</c:v>
                </c:pt>
                <c:pt idx="36">
                  <c:v>141837.82196563343</c:v>
                </c:pt>
                <c:pt idx="37">
                  <c:v>146438.26294104097</c:v>
                </c:pt>
                <c:pt idx="38">
                  <c:v>151273.39395809453</c:v>
                </c:pt>
                <c:pt idx="39">
                  <c:v>155893.64682664556</c:v>
                </c:pt>
                <c:pt idx="40">
                  <c:v>160749.4727840925</c:v>
                </c:pt>
                <c:pt idx="41">
                  <c:v>165691.40413685894</c:v>
                </c:pt>
                <c:pt idx="42">
                  <c:v>170720.01760116505</c:v>
                </c:pt>
                <c:pt idx="43">
                  <c:v>175835.92297207395</c:v>
                </c:pt>
                <c:pt idx="44">
                  <c:v>181039.75149024246</c:v>
                </c:pt>
                <c:pt idx="45">
                  <c:v>186332.15299908374</c:v>
                </c:pt>
                <c:pt idx="46">
                  <c:v>191713.80361447844</c:v>
                </c:pt>
                <c:pt idx="47">
                  <c:v>197185.39908961148</c:v>
                </c:pt>
                <c:pt idx="48">
                  <c:v>202714.46919082812</c:v>
                </c:pt>
              </c:numCache>
            </c:numRef>
          </c:yVal>
          <c:smooth val="0"/>
          <c:extLst>
            <c:ext xmlns:c16="http://schemas.microsoft.com/office/drawing/2014/chart" uri="{C3380CC4-5D6E-409C-BE32-E72D297353CC}">
              <c16:uniqueId val="{00000003-733C-4DB8-B345-E8D13BA287D1}"/>
            </c:ext>
          </c:extLst>
        </c:ser>
        <c:ser>
          <c:idx val="1"/>
          <c:order val="4"/>
          <c:tx>
            <c:strRef>
              <c:f>[3]TAM_Area!$R$29</c:f>
              <c:strCache>
                <c:ptCount val="1"/>
                <c:pt idx="0">
                  <c:v>Commercial - Average</c:v>
                </c:pt>
              </c:strCache>
            </c:strRef>
          </c:tx>
          <c:spPr>
            <a:ln w="25400" cap="rnd">
              <a:noFill/>
              <a:round/>
            </a:ln>
            <a:effectLst/>
          </c:spPr>
          <c:marker>
            <c:symbol val="circle"/>
            <c:size val="5"/>
            <c:spPr>
              <a:solidFill>
                <a:schemeClr val="accent2"/>
              </a:solidFill>
              <a:ln w="9525">
                <a:solidFill>
                  <a:schemeClr val="accent2"/>
                </a:solidFill>
              </a:ln>
              <a:effectLst/>
            </c:spPr>
          </c:marker>
          <c:xVal>
            <c:numRef>
              <c:f>[3]TAM_Area!$B$30:$B$78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[3]TAM_Area!$R$30:$R$78</c:f>
              <c:numCache>
                <c:formatCode>General</c:formatCode>
                <c:ptCount val="49"/>
                <c:pt idx="0">
                  <c:v>27084.679465527355</c:v>
                </c:pt>
                <c:pt idx="1">
                  <c:v>27902.478821154487</c:v>
                </c:pt>
                <c:pt idx="2">
                  <c:v>28962.035860527696</c:v>
                </c:pt>
                <c:pt idx="3">
                  <c:v>30435.885212413286</c:v>
                </c:pt>
                <c:pt idx="4">
                  <c:v>31958.390830587439</c:v>
                </c:pt>
                <c:pt idx="5">
                  <c:v>33529.388794713763</c:v>
                </c:pt>
                <c:pt idx="6">
                  <c:v>35148.662383883726</c:v>
                </c:pt>
                <c:pt idx="7">
                  <c:v>36815.920020897363</c:v>
                </c:pt>
                <c:pt idx="8">
                  <c:v>38512.502694337352</c:v>
                </c:pt>
                <c:pt idx="9">
                  <c:v>40293.575811200775</c:v>
                </c:pt>
                <c:pt idx="10">
                  <c:v>42103.845735009156</c:v>
                </c:pt>
                <c:pt idx="11">
                  <c:v>43961.719898979289</c:v>
                </c:pt>
                <c:pt idx="12">
                  <c:v>45867.217515941382</c:v>
                </c:pt>
                <c:pt idx="13">
                  <c:v>47820.34351164382</c:v>
                </c:pt>
                <c:pt idx="14">
                  <c:v>49821.051165221339</c:v>
                </c:pt>
                <c:pt idx="15">
                  <c:v>51869.27629349495</c:v>
                </c:pt>
                <c:pt idx="16">
                  <c:v>53964.991324310911</c:v>
                </c:pt>
                <c:pt idx="17">
                  <c:v>56108.173457281642</c:v>
                </c:pt>
                <c:pt idx="18">
                  <c:v>58370.499661087968</c:v>
                </c:pt>
                <c:pt idx="19">
                  <c:v>60536.831244428155</c:v>
                </c:pt>
                <c:pt idx="20">
                  <c:v>62822.239004639385</c:v>
                </c:pt>
                <c:pt idx="21">
                  <c:v>65155.00440854457</c:v>
                </c:pt>
                <c:pt idx="22">
                  <c:v>67535.114960625404</c:v>
                </c:pt>
                <c:pt idx="23">
                  <c:v>69962.551256173057</c:v>
                </c:pt>
                <c:pt idx="24">
                  <c:v>72437.272076271765</c:v>
                </c:pt>
                <c:pt idx="25">
                  <c:v>74959.233763946861</c:v>
                </c:pt>
                <c:pt idx="26">
                  <c:v>77528.40959306639</c:v>
                </c:pt>
                <c:pt idx="27">
                  <c:v>80144.774595574228</c:v>
                </c:pt>
                <c:pt idx="28">
                  <c:v>82703.744366338913</c:v>
                </c:pt>
                <c:pt idx="29">
                  <c:v>85518.911262076828</c:v>
                </c:pt>
                <c:pt idx="30">
                  <c:v>88276.563240172502</c:v>
                </c:pt>
                <c:pt idx="31">
                  <c:v>91081.156234007867</c:v>
                </c:pt>
                <c:pt idx="32">
                  <c:v>93932.58411307582</c:v>
                </c:pt>
                <c:pt idx="33">
                  <c:v>96830.744883807711</c:v>
                </c:pt>
                <c:pt idx="34">
                  <c:v>99775.553639908831</c:v>
                </c:pt>
                <c:pt idx="35">
                  <c:v>102766.93188403384</c:v>
                </c:pt>
                <c:pt idx="36">
                  <c:v>105804.7883788608</c:v>
                </c:pt>
                <c:pt idx="37">
                  <c:v>108889.02977777401</c:v>
                </c:pt>
                <c:pt idx="38">
                  <c:v>112087.25516145704</c:v>
                </c:pt>
                <c:pt idx="39">
                  <c:v>115196.3069581344</c:v>
                </c:pt>
                <c:pt idx="40">
                  <c:v>118419.17486455334</c:v>
                </c:pt>
                <c:pt idx="41">
                  <c:v>121688.02009019844</c:v>
                </c:pt>
                <c:pt idx="42">
                  <c:v>125002.67951281725</c:v>
                </c:pt>
                <c:pt idx="43">
                  <c:v>128363.01845471984</c:v>
                </c:pt>
                <c:pt idx="44">
                  <c:v>131768.9515149291</c:v>
                </c:pt>
                <c:pt idx="45">
                  <c:v>135220.43475742577</c:v>
                </c:pt>
                <c:pt idx="46">
                  <c:v>138717.43090228393</c:v>
                </c:pt>
                <c:pt idx="47">
                  <c:v>142259.92283011114</c:v>
                </c:pt>
                <c:pt idx="48">
                  <c:v>145831.47170389161</c:v>
                </c:pt>
              </c:numCache>
            </c:numRef>
          </c:yVal>
          <c:smooth val="0"/>
          <c:extLst>
            <c:ext xmlns:c16="http://schemas.microsoft.com/office/drawing/2014/chart" uri="{C3380CC4-5D6E-409C-BE32-E72D297353CC}">
              <c16:uniqueId val="{00000004-733C-4DB8-B345-E8D13BA287D1}"/>
            </c:ext>
          </c:extLst>
        </c:ser>
        <c:ser>
          <c:idx val="5"/>
          <c:order val="5"/>
          <c:tx>
            <c:strRef>
              <c:f>[3]TAM_Area!$Q$29</c:f>
              <c:strCache>
                <c:ptCount val="1"/>
                <c:pt idx="0">
                  <c:v>Commercial - Low</c:v>
                </c:pt>
              </c:strCache>
            </c:strRef>
          </c:tx>
          <c:spPr>
            <a:ln w="19050">
              <a:noFill/>
            </a:ln>
          </c:spPr>
          <c:xVal>
            <c:numRef>
              <c:f>[3]TAM_Area!$B$30:$B$78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[3]TAM_Area!$Q$30:$Q$78</c:f>
              <c:numCache>
                <c:formatCode>General</c:formatCode>
                <c:ptCount val="49"/>
                <c:pt idx="0">
                  <c:v>15308.701788197573</c:v>
                </c:pt>
                <c:pt idx="1">
                  <c:v>16178.495499451828</c:v>
                </c:pt>
                <c:pt idx="2">
                  <c:v>19413.97229497596</c:v>
                </c:pt>
                <c:pt idx="3">
                  <c:v>20940.096917115909</c:v>
                </c:pt>
                <c:pt idx="4">
                  <c:v>22474.110343776338</c:v>
                </c:pt>
                <c:pt idx="5">
                  <c:v>24010.658225885993</c:v>
                </c:pt>
                <c:pt idx="6">
                  <c:v>25544.861982206523</c:v>
                </c:pt>
                <c:pt idx="7">
                  <c:v>27072.499157138198</c:v>
                </c:pt>
                <c:pt idx="8">
                  <c:v>28585.739019151501</c:v>
                </c:pt>
                <c:pt idx="9">
                  <c:v>30095.47953909549</c:v>
                </c:pt>
                <c:pt idx="10">
                  <c:v>31587.072705217579</c:v>
                </c:pt>
                <c:pt idx="11">
                  <c:v>33064.606962506907</c:v>
                </c:pt>
                <c:pt idx="12">
                  <c:v>34528.633473638838</c:v>
                </c:pt>
                <c:pt idx="13">
                  <c:v>35980.400007282675</c:v>
                </c:pt>
                <c:pt idx="14">
                  <c:v>37421.611371304869</c:v>
                </c:pt>
                <c:pt idx="15">
                  <c:v>38854.257187861898</c:v>
                </c:pt>
                <c:pt idx="16">
                  <c:v>40280.5129918081</c:v>
                </c:pt>
                <c:pt idx="17">
                  <c:v>41702.58978758561</c:v>
                </c:pt>
                <c:pt idx="18">
                  <c:v>43095.431239414916</c:v>
                </c:pt>
                <c:pt idx="19">
                  <c:v>44542.646263483541</c:v>
                </c:pt>
                <c:pt idx="20">
                  <c:v>45964.463186616631</c:v>
                </c:pt>
                <c:pt idx="21">
                  <c:v>47389.754825230557</c:v>
                </c:pt>
                <c:pt idx="22">
                  <c:v>48820.006870174911</c:v>
                </c:pt>
                <c:pt idx="23">
                  <c:v>50256.502515247776</c:v>
                </c:pt>
                <c:pt idx="24">
                  <c:v>51700.300968294927</c:v>
                </c:pt>
                <c:pt idx="25">
                  <c:v>53152.27898261341</c:v>
                </c:pt>
                <c:pt idx="26">
                  <c:v>54613.180370146525</c:v>
                </c:pt>
                <c:pt idx="27">
                  <c:v>56083.603838538584</c:v>
                </c:pt>
                <c:pt idx="28">
                  <c:v>57603.12046877855</c:v>
                </c:pt>
                <c:pt idx="29">
                  <c:v>59054.62443086748</c:v>
                </c:pt>
                <c:pt idx="30">
                  <c:v>60555.643087810866</c:v>
                </c:pt>
                <c:pt idx="31">
                  <c:v>62067.026011192313</c:v>
                </c:pt>
                <c:pt idx="32">
                  <c:v>63588.62430078844</c:v>
                </c:pt>
                <c:pt idx="33">
                  <c:v>65120.206525878762</c:v>
                </c:pt>
                <c:pt idx="34">
                  <c:v>66661.495674468286</c:v>
                </c:pt>
                <c:pt idx="35">
                  <c:v>68212.155359449447</c:v>
                </c:pt>
                <c:pt idx="36">
                  <c:v>69771.754792088177</c:v>
                </c:pt>
                <c:pt idx="37">
                  <c:v>71339.796614507039</c:v>
                </c:pt>
                <c:pt idx="38">
                  <c:v>72901.116364819551</c:v>
                </c:pt>
                <c:pt idx="39">
                  <c:v>74498.967089623242</c:v>
                </c:pt>
                <c:pt idx="40">
                  <c:v>76088.87694501417</c:v>
                </c:pt>
                <c:pt idx="41">
                  <c:v>77684.636043537932</c:v>
                </c:pt>
                <c:pt idx="42">
                  <c:v>79285.341424469443</c:v>
                </c:pt>
                <c:pt idx="43">
                  <c:v>80890.11393736575</c:v>
                </c:pt>
                <c:pt idx="44">
                  <c:v>82498.151539615734</c:v>
                </c:pt>
                <c:pt idx="45">
                  <c:v>84108.71651576781</c:v>
                </c:pt>
                <c:pt idx="46">
                  <c:v>85721.058190089418</c:v>
                </c:pt>
                <c:pt idx="47">
                  <c:v>87334.446570610802</c:v>
                </c:pt>
                <c:pt idx="48">
                  <c:v>88948.474216955103</c:v>
                </c:pt>
              </c:numCache>
            </c:numRef>
          </c:yVal>
          <c:smooth val="0"/>
          <c:extLst>
            <c:ext xmlns:c16="http://schemas.microsoft.com/office/drawing/2014/chart" uri="{C3380CC4-5D6E-409C-BE32-E72D297353CC}">
              <c16:uniqueId val="{00000005-733C-4DB8-B345-E8D13BA287D1}"/>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(million sq-meters)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OECD90 TAM -</a:t>
            </a:r>
            <a:r>
              <a:rPr lang="en-US" baseline="0"/>
              <a:t> Area</a:t>
            </a:r>
            <a:endParaRPr lang="en-US"/>
          </a:p>
        </c:rich>
      </c:tx>
      <c:overlay val="0"/>
      <c:spPr>
        <a:noFill/>
        <a:ln>
          <a:noFill/>
        </a:ln>
        <a:effectLst/>
      </c:spPr>
    </c:title>
    <c:autoTitleDeleted val="0"/>
    <c:plotArea>
      <c:layout/>
      <c:scatterChart>
        <c:scatterStyle val="lineMarker"/>
        <c:varyColors val="0"/>
        <c:ser>
          <c:idx val="5"/>
          <c:order val="0"/>
          <c:tx>
            <c:strRef>
              <c:f>[3]TAM_Area!$H$89</c:f>
              <c:strCache>
                <c:ptCount val="1"/>
                <c:pt idx="0">
                  <c:v>Residential - High</c:v>
                </c:pt>
              </c:strCache>
            </c:strRef>
          </c:tx>
          <c:spPr>
            <a:ln w="19050">
              <a:noFill/>
            </a:ln>
          </c:spPr>
          <c:xVal>
            <c:numRef>
              <c:f>[3]TAM_Area!$B$90:$B$138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[3]TAM_Area!$H$90:$H$138</c:f>
              <c:numCache>
                <c:formatCode>General</c:formatCode>
                <c:ptCount val="49"/>
                <c:pt idx="0">
                  <c:v>59910.799999999974</c:v>
                </c:pt>
                <c:pt idx="1">
                  <c:v>60478.200000000012</c:v>
                </c:pt>
                <c:pt idx="2">
                  <c:v>57393.726338399407</c:v>
                </c:pt>
                <c:pt idx="3">
                  <c:v>57879.397807164532</c:v>
                </c:pt>
                <c:pt idx="4">
                  <c:v>58360.701417219752</c:v>
                </c:pt>
                <c:pt idx="5">
                  <c:v>58837.635607802862</c:v>
                </c:pt>
                <c:pt idx="6">
                  <c:v>59310.605664096962</c:v>
                </c:pt>
                <c:pt idx="7">
                  <c:v>59780.258612986989</c:v>
                </c:pt>
                <c:pt idx="8">
                  <c:v>60247.168990193459</c:v>
                </c:pt>
                <c:pt idx="9">
                  <c:v>60711.41930286945</c:v>
                </c:pt>
                <c:pt idx="10">
                  <c:v>61173.144180835661</c:v>
                </c:pt>
                <c:pt idx="11">
                  <c:v>61633.066675394453</c:v>
                </c:pt>
                <c:pt idx="12">
                  <c:v>62092.078098253667</c:v>
                </c:pt>
                <c:pt idx="13">
                  <c:v>62550.853113592886</c:v>
                </c:pt>
                <c:pt idx="14">
                  <c:v>63009.72954180948</c:v>
                </c:pt>
                <c:pt idx="15">
                  <c:v>63468.676140496798</c:v>
                </c:pt>
                <c:pt idx="16">
                  <c:v>63927.524895270224</c:v>
                </c:pt>
                <c:pt idx="17">
                  <c:v>64385.913692488655</c:v>
                </c:pt>
                <c:pt idx="18">
                  <c:v>64843.546235830487</c:v>
                </c:pt>
                <c:pt idx="19">
                  <c:v>65300.440482813734</c:v>
                </c:pt>
                <c:pt idx="20">
                  <c:v>65756.642036518126</c:v>
                </c:pt>
                <c:pt idx="21">
                  <c:v>66211.886005247274</c:v>
                </c:pt>
                <c:pt idx="22">
                  <c:v>66665.832515249465</c:v>
                </c:pt>
                <c:pt idx="23">
                  <c:v>67118.216635183373</c:v>
                </c:pt>
                <c:pt idx="24">
                  <c:v>67568.905870619579</c:v>
                </c:pt>
                <c:pt idx="25">
                  <c:v>68017.898515515597</c:v>
                </c:pt>
                <c:pt idx="26">
                  <c:v>68465.22765614363</c:v>
                </c:pt>
                <c:pt idx="27">
                  <c:v>68910.988315923052</c:v>
                </c:pt>
                <c:pt idx="28">
                  <c:v>69355.249129158809</c:v>
                </c:pt>
                <c:pt idx="29">
                  <c:v>69798.07794801025</c:v>
                </c:pt>
                <c:pt idx="30">
                  <c:v>70239.442430960131</c:v>
                </c:pt>
                <c:pt idx="31">
                  <c:v>70679.206793126286</c:v>
                </c:pt>
                <c:pt idx="32">
                  <c:v>71117.181939202914</c:v>
                </c:pt>
                <c:pt idx="33">
                  <c:v>71553.28258070811</c:v>
                </c:pt>
                <c:pt idx="34">
                  <c:v>71987.469653067732</c:v>
                </c:pt>
                <c:pt idx="35">
                  <c:v>72419.953134699972</c:v>
                </c:pt>
                <c:pt idx="36">
                  <c:v>72851.210232179408</c:v>
                </c:pt>
                <c:pt idx="37">
                  <c:v>73281.888203166833</c:v>
                </c:pt>
                <c:pt idx="38">
                  <c:v>73712.498028265167</c:v>
                </c:pt>
                <c:pt idx="39">
                  <c:v>74143.269790418984</c:v>
                </c:pt>
                <c:pt idx="40">
                  <c:v>74574.224309647878</c:v>
                </c:pt>
                <c:pt idx="41">
                  <c:v>75005.409776742599</c:v>
                </c:pt>
                <c:pt idx="42">
                  <c:v>75436.798668644944</c:v>
                </c:pt>
                <c:pt idx="43">
                  <c:v>75868.384024459927</c:v>
                </c:pt>
                <c:pt idx="44">
                  <c:v>76300.287116247113</c:v>
                </c:pt>
                <c:pt idx="45">
                  <c:v>76732.626735069265</c:v>
                </c:pt>
                <c:pt idx="46">
                  <c:v>77165.378309423366</c:v>
                </c:pt>
                <c:pt idx="47">
                  <c:v>77598.475540537009</c:v>
                </c:pt>
                <c:pt idx="48">
                  <c:v>78031.892065824446</c:v>
                </c:pt>
              </c:numCache>
            </c:numRef>
          </c:yVal>
          <c:smooth val="0"/>
          <c:extLst>
            <c:ext xmlns:c16="http://schemas.microsoft.com/office/drawing/2014/chart" uri="{C3380CC4-5D6E-409C-BE32-E72D297353CC}">
              <c16:uniqueId val="{00000000-4FC6-4AA5-9E10-2B212AA2EC8D}"/>
            </c:ext>
          </c:extLst>
        </c:ser>
        <c:ser>
          <c:idx val="6"/>
          <c:order val="1"/>
          <c:tx>
            <c:strRef>
              <c:f>[3]TAM_Area!$I$89</c:f>
              <c:strCache>
                <c:ptCount val="1"/>
                <c:pt idx="0">
                  <c:v>Residential - Low</c:v>
                </c:pt>
              </c:strCache>
            </c:strRef>
          </c:tx>
          <c:spPr>
            <a:ln w="19050">
              <a:noFill/>
            </a:ln>
          </c:spPr>
          <c:xVal>
            <c:numRef>
              <c:f>[3]TAM_Area!$B$90:$B$138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[3]TAM_Area!$I$90:$I$138</c:f>
              <c:numCache>
                <c:formatCode>General</c:formatCode>
                <c:ptCount val="49"/>
                <c:pt idx="0">
                  <c:v>42437.241504027697</c:v>
                </c:pt>
                <c:pt idx="1">
                  <c:v>42644.289088936741</c:v>
                </c:pt>
                <c:pt idx="2">
                  <c:v>41188.169479038777</c:v>
                </c:pt>
                <c:pt idx="3">
                  <c:v>41345.355394716731</c:v>
                </c:pt>
                <c:pt idx="4">
                  <c:v>41495.218857136628</c:v>
                </c:pt>
                <c:pt idx="5">
                  <c:v>41637.507301917896</c:v>
                </c:pt>
                <c:pt idx="6">
                  <c:v>41772.43239415859</c:v>
                </c:pt>
                <c:pt idx="7">
                  <c:v>41900.156597405556</c:v>
                </c:pt>
                <c:pt idx="8">
                  <c:v>42020.851716305871</c:v>
                </c:pt>
                <c:pt idx="9">
                  <c:v>42134.685692398365</c:v>
                </c:pt>
                <c:pt idx="10">
                  <c:v>42241.881133990988</c:v>
                </c:pt>
                <c:pt idx="11">
                  <c:v>42342.71045698355</c:v>
                </c:pt>
                <c:pt idx="12">
                  <c:v>42437.466134480826</c:v>
                </c:pt>
                <c:pt idx="13">
                  <c:v>42526.367522805485</c:v>
                </c:pt>
                <c:pt idx="14">
                  <c:v>42609.595837330337</c:v>
                </c:pt>
                <c:pt idx="15">
                  <c:v>42687.180187606893</c:v>
                </c:pt>
                <c:pt idx="16">
                  <c:v>42758.990504503017</c:v>
                </c:pt>
                <c:pt idx="17">
                  <c:v>42824.798865635748</c:v>
                </c:pt>
                <c:pt idx="18">
                  <c:v>42884.454233607779</c:v>
                </c:pt>
                <c:pt idx="19">
                  <c:v>42937.990394642984</c:v>
                </c:pt>
                <c:pt idx="20">
                  <c:v>42985.53167573575</c:v>
                </c:pt>
                <c:pt idx="21">
                  <c:v>43027.128517376288</c:v>
                </c:pt>
                <c:pt idx="22">
                  <c:v>43062.849955444726</c:v>
                </c:pt>
                <c:pt idx="23">
                  <c:v>43092.780464291711</c:v>
                </c:pt>
                <c:pt idx="24">
                  <c:v>43116.996546546507</c:v>
                </c:pt>
                <c:pt idx="25">
                  <c:v>43135.605275652459</c:v>
                </c:pt>
                <c:pt idx="26">
                  <c:v>43148.769079721329</c:v>
                </c:pt>
                <c:pt idx="27">
                  <c:v>43156.678526856616</c:v>
                </c:pt>
                <c:pt idx="28">
                  <c:v>43159.513956519426</c:v>
                </c:pt>
                <c:pt idx="29">
                  <c:v>43157.373924697524</c:v>
                </c:pt>
                <c:pt idx="30">
                  <c:v>43150.38043340102</c:v>
                </c:pt>
                <c:pt idx="31">
                  <c:v>43138.764968917909</c:v>
                </c:pt>
                <c:pt idx="32">
                  <c:v>43122.792539133276</c:v>
                </c:pt>
                <c:pt idx="33">
                  <c:v>43102.673492854316</c:v>
                </c:pt>
                <c:pt idx="34">
                  <c:v>43078.582716034012</c:v>
                </c:pt>
                <c:pt idx="35">
                  <c:v>43050.574278100503</c:v>
                </c:pt>
                <c:pt idx="36">
                  <c:v>43018.586428853145</c:v>
                </c:pt>
                <c:pt idx="37">
                  <c:v>42982.482928735597</c:v>
                </c:pt>
                <c:pt idx="38">
                  <c:v>42942.193178738074</c:v>
                </c:pt>
                <c:pt idx="39">
                  <c:v>42897.770147218493</c:v>
                </c:pt>
                <c:pt idx="40">
                  <c:v>42849.370125472633</c:v>
                </c:pt>
                <c:pt idx="41">
                  <c:v>42797.15119189558</c:v>
                </c:pt>
                <c:pt idx="42">
                  <c:v>42741.311388329588</c:v>
                </c:pt>
                <c:pt idx="43">
                  <c:v>42682.029185796615</c:v>
                </c:pt>
                <c:pt idx="44">
                  <c:v>42619.420760115318</c:v>
                </c:pt>
                <c:pt idx="45">
                  <c:v>42553.580836861416</c:v>
                </c:pt>
                <c:pt idx="46">
                  <c:v>42484.644792920131</c:v>
                </c:pt>
                <c:pt idx="47">
                  <c:v>42412.751924805947</c:v>
                </c:pt>
                <c:pt idx="48">
                  <c:v>42338.03661692168</c:v>
                </c:pt>
              </c:numCache>
            </c:numRef>
          </c:yVal>
          <c:smooth val="0"/>
          <c:extLst>
            <c:ext xmlns:c16="http://schemas.microsoft.com/office/drawing/2014/chart" uri="{C3380CC4-5D6E-409C-BE32-E72D297353CC}">
              <c16:uniqueId val="{00000001-4FC6-4AA5-9E10-2B212AA2EC8D}"/>
            </c:ext>
          </c:extLst>
        </c:ser>
        <c:ser>
          <c:idx val="7"/>
          <c:order val="2"/>
          <c:tx>
            <c:strRef>
              <c:f>[3]TAM_Area!$J$89</c:f>
              <c:strCache>
                <c:ptCount val="1"/>
                <c:pt idx="0">
                  <c:v>Residential - Average</c:v>
                </c:pt>
              </c:strCache>
            </c:strRef>
          </c:tx>
          <c:spPr>
            <a:ln w="19050">
              <a:noFill/>
            </a:ln>
          </c:spPr>
          <c:xVal>
            <c:numRef>
              <c:f>[3]TAM_Area!$B$90:$B$138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[3]TAM_Area!$J$90:$J$138</c:f>
              <c:numCache>
                <c:formatCode>General</c:formatCode>
                <c:ptCount val="49"/>
                <c:pt idx="0">
                  <c:v>51174.020752013836</c:v>
                </c:pt>
                <c:pt idx="1">
                  <c:v>51561.244544468376</c:v>
                </c:pt>
                <c:pt idx="2">
                  <c:v>49290.947908719092</c:v>
                </c:pt>
                <c:pt idx="3">
                  <c:v>49612.376600940632</c:v>
                </c:pt>
                <c:pt idx="4">
                  <c:v>49927.96013717819</c:v>
                </c:pt>
                <c:pt idx="5">
                  <c:v>50237.571454860379</c:v>
                </c:pt>
                <c:pt idx="6">
                  <c:v>50541.519029127776</c:v>
                </c:pt>
                <c:pt idx="7">
                  <c:v>50840.207605196272</c:v>
                </c:pt>
                <c:pt idx="8">
                  <c:v>51134.010353249665</c:v>
                </c:pt>
                <c:pt idx="9">
                  <c:v>51423.052497633907</c:v>
                </c:pt>
                <c:pt idx="10">
                  <c:v>51707.512657413325</c:v>
                </c:pt>
                <c:pt idx="11">
                  <c:v>51987.888566189002</c:v>
                </c:pt>
                <c:pt idx="12">
                  <c:v>52264.772116367247</c:v>
                </c:pt>
                <c:pt idx="13">
                  <c:v>52538.610318199186</c:v>
                </c:pt>
                <c:pt idx="14">
                  <c:v>52809.662689569908</c:v>
                </c:pt>
                <c:pt idx="15">
                  <c:v>53077.928164051846</c:v>
                </c:pt>
                <c:pt idx="16">
                  <c:v>53343.257699886621</c:v>
                </c:pt>
                <c:pt idx="17">
                  <c:v>53605.356279062202</c:v>
                </c:pt>
                <c:pt idx="18">
                  <c:v>53864.000234719133</c:v>
                </c:pt>
                <c:pt idx="19">
                  <c:v>54119.215438728359</c:v>
                </c:pt>
                <c:pt idx="20">
                  <c:v>54371.086856126938</c:v>
                </c:pt>
                <c:pt idx="21">
                  <c:v>54619.507261311781</c:v>
                </c:pt>
                <c:pt idx="22">
                  <c:v>54864.341235347092</c:v>
                </c:pt>
                <c:pt idx="23">
                  <c:v>55105.498549737538</c:v>
                </c:pt>
                <c:pt idx="24">
                  <c:v>55342.951208583043</c:v>
                </c:pt>
                <c:pt idx="25">
                  <c:v>55576.751895584028</c:v>
                </c:pt>
                <c:pt idx="26">
                  <c:v>55806.99836793248</c:v>
                </c:pt>
                <c:pt idx="27">
                  <c:v>56033.833421389834</c:v>
                </c:pt>
                <c:pt idx="28">
                  <c:v>56257.381542839117</c:v>
                </c:pt>
                <c:pt idx="29">
                  <c:v>56477.725936353883</c:v>
                </c:pt>
                <c:pt idx="30">
                  <c:v>56694.911432180576</c:v>
                </c:pt>
                <c:pt idx="31">
                  <c:v>56908.985881022098</c:v>
                </c:pt>
                <c:pt idx="32">
                  <c:v>57119.987239168091</c:v>
                </c:pt>
                <c:pt idx="33">
                  <c:v>57327.978036781213</c:v>
                </c:pt>
                <c:pt idx="34">
                  <c:v>57533.026184550872</c:v>
                </c:pt>
                <c:pt idx="35">
                  <c:v>57735.263706400234</c:v>
                </c:pt>
                <c:pt idx="36">
                  <c:v>57934.898330516276</c:v>
                </c:pt>
                <c:pt idx="37">
                  <c:v>58132.185565951215</c:v>
                </c:pt>
                <c:pt idx="38">
                  <c:v>58327.345603501621</c:v>
                </c:pt>
                <c:pt idx="39">
                  <c:v>58520.519968818735</c:v>
                </c:pt>
                <c:pt idx="40">
                  <c:v>58711.797217560255</c:v>
                </c:pt>
                <c:pt idx="41">
                  <c:v>58901.28048431909</c:v>
                </c:pt>
                <c:pt idx="42">
                  <c:v>59089.055028487266</c:v>
                </c:pt>
                <c:pt idx="43">
                  <c:v>59275.206605128267</c:v>
                </c:pt>
                <c:pt idx="44">
                  <c:v>59459.853938181215</c:v>
                </c:pt>
                <c:pt idx="45">
                  <c:v>59643.103785965337</c:v>
                </c:pt>
                <c:pt idx="46">
                  <c:v>59825.011551171752</c:v>
                </c:pt>
                <c:pt idx="47">
                  <c:v>60005.613732671482</c:v>
                </c:pt>
                <c:pt idx="48">
                  <c:v>60184.964341373066</c:v>
                </c:pt>
              </c:numCache>
            </c:numRef>
          </c:yVal>
          <c:smooth val="0"/>
          <c:extLst>
            <c:ext xmlns:c16="http://schemas.microsoft.com/office/drawing/2014/chart" uri="{C3380CC4-5D6E-409C-BE32-E72D297353CC}">
              <c16:uniqueId val="{00000002-4FC6-4AA5-9E10-2B212AA2EC8D}"/>
            </c:ext>
          </c:extLst>
        </c:ser>
        <c:ser>
          <c:idx val="13"/>
          <c:order val="3"/>
          <c:tx>
            <c:strRef>
              <c:f>[3]TAM_Area!$P$89</c:f>
              <c:strCache>
                <c:ptCount val="1"/>
                <c:pt idx="0">
                  <c:v>Commercial - High</c:v>
                </c:pt>
              </c:strCache>
            </c:strRef>
          </c:tx>
          <c:spPr>
            <a:ln w="19050">
              <a:noFill/>
            </a:ln>
          </c:spPr>
          <c:xVal>
            <c:numRef>
              <c:f>[3]TAM_Area!$B$90:$B$138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[3]TAM_Area!$P$90:$P$138</c:f>
              <c:numCache>
                <c:formatCode>General</c:formatCode>
                <c:ptCount val="49"/>
                <c:pt idx="0">
                  <c:v>21420.874285714286</c:v>
                </c:pt>
                <c:pt idx="1">
                  <c:v>21692.354285714289</c:v>
                </c:pt>
                <c:pt idx="2">
                  <c:v>17861.747656558146</c:v>
                </c:pt>
                <c:pt idx="3">
                  <c:v>18081.927964480888</c:v>
                </c:pt>
                <c:pt idx="4">
                  <c:v>18301.513934684415</c:v>
                </c:pt>
                <c:pt idx="5">
                  <c:v>18520.333742714542</c:v>
                </c:pt>
                <c:pt idx="6">
                  <c:v>18738.320119902502</c:v>
                </c:pt>
                <c:pt idx="7">
                  <c:v>18955.496962339785</c:v>
                </c:pt>
                <c:pt idx="8">
                  <c:v>19171.657782036902</c:v>
                </c:pt>
                <c:pt idx="9">
                  <c:v>19387.253528166741</c:v>
                </c:pt>
                <c:pt idx="10">
                  <c:v>19601.507123667332</c:v>
                </c:pt>
                <c:pt idx="11">
                  <c:v>19814.675799855984</c:v>
                </c:pt>
                <c:pt idx="12">
                  <c:v>20026.87088353459</c:v>
                </c:pt>
                <c:pt idx="13">
                  <c:v>20238.135685645488</c:v>
                </c:pt>
                <c:pt idx="14">
                  <c:v>20448.398333218385</c:v>
                </c:pt>
                <c:pt idx="15">
                  <c:v>20657.468295828785</c:v>
                </c:pt>
                <c:pt idx="16">
                  <c:v>20865.119160354508</c:v>
                </c:pt>
                <c:pt idx="17">
                  <c:v>21071.062486861898</c:v>
                </c:pt>
                <c:pt idx="18">
                  <c:v>21275.449659713151</c:v>
                </c:pt>
                <c:pt idx="19">
                  <c:v>21476.835713027402</c:v>
                </c:pt>
                <c:pt idx="20">
                  <c:v>21676.318444025594</c:v>
                </c:pt>
                <c:pt idx="21">
                  <c:v>21873.195965289891</c:v>
                </c:pt>
                <c:pt idx="22">
                  <c:v>22067.160584719619</c:v>
                </c:pt>
                <c:pt idx="23">
                  <c:v>22257.93011610282</c:v>
                </c:pt>
                <c:pt idx="24">
                  <c:v>22445.271091277013</c:v>
                </c:pt>
                <c:pt idx="25">
                  <c:v>22628.99516786457</c:v>
                </c:pt>
                <c:pt idx="26">
                  <c:v>22808.922262102787</c:v>
                </c:pt>
                <c:pt idx="27">
                  <c:v>22984.892803055642</c:v>
                </c:pt>
                <c:pt idx="28">
                  <c:v>23156.733270712692</c:v>
                </c:pt>
                <c:pt idx="29">
                  <c:v>23324.29987887985</c:v>
                </c:pt>
                <c:pt idx="30">
                  <c:v>23487.376883070385</c:v>
                </c:pt>
                <c:pt idx="31">
                  <c:v>23645.724414335578</c:v>
                </c:pt>
                <c:pt idx="32">
                  <c:v>23799.075225216737</c:v>
                </c:pt>
                <c:pt idx="33">
                  <c:v>23947.205237003225</c:v>
                </c:pt>
                <c:pt idx="34">
                  <c:v>24089.910964457042</c:v>
                </c:pt>
                <c:pt idx="35">
                  <c:v>24227.090393036829</c:v>
                </c:pt>
                <c:pt idx="36">
                  <c:v>24358.7485263126</c:v>
                </c:pt>
                <c:pt idx="37">
                  <c:v>24484.957744412855</c:v>
                </c:pt>
                <c:pt idx="38">
                  <c:v>24605.301027692181</c:v>
                </c:pt>
                <c:pt idx="39">
                  <c:v>24720.981143997426</c:v>
                </c:pt>
                <c:pt idx="40">
                  <c:v>24830.516474106487</c:v>
                </c:pt>
                <c:pt idx="41">
                  <c:v>24934.167759772849</c:v>
                </c:pt>
                <c:pt idx="42">
                  <c:v>25031.73164909616</c:v>
                </c:pt>
                <c:pt idx="43">
                  <c:v>25123.013739182708</c:v>
                </c:pt>
                <c:pt idx="44">
                  <c:v>25207.870357128209</c:v>
                </c:pt>
                <c:pt idx="45">
                  <c:v>25286.158017091075</c:v>
                </c:pt>
                <c:pt idx="46">
                  <c:v>25357.678394421469</c:v>
                </c:pt>
                <c:pt idx="47">
                  <c:v>25422.218078996779</c:v>
                </c:pt>
                <c:pt idx="48">
                  <c:v>25479.80201234718</c:v>
                </c:pt>
              </c:numCache>
            </c:numRef>
          </c:yVal>
          <c:smooth val="0"/>
          <c:extLst>
            <c:ext xmlns:c16="http://schemas.microsoft.com/office/drawing/2014/chart" uri="{C3380CC4-5D6E-409C-BE32-E72D297353CC}">
              <c16:uniqueId val="{00000003-4FC6-4AA5-9E10-2B212AA2EC8D}"/>
            </c:ext>
          </c:extLst>
        </c:ser>
        <c:ser>
          <c:idx val="14"/>
          <c:order val="4"/>
          <c:tx>
            <c:strRef>
              <c:f>[3]TAM_Area!$Q$89</c:f>
              <c:strCache>
                <c:ptCount val="1"/>
                <c:pt idx="0">
                  <c:v>Commercial - Low</c:v>
                </c:pt>
              </c:strCache>
            </c:strRef>
          </c:tx>
          <c:spPr>
            <a:ln w="19050">
              <a:noFill/>
            </a:ln>
          </c:spPr>
          <c:xVal>
            <c:numRef>
              <c:f>[3]TAM_Area!$B$90:$B$138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[3]TAM_Area!$Q$90:$Q$138</c:f>
              <c:numCache>
                <c:formatCode>General</c:formatCode>
                <c:ptCount val="49"/>
                <c:pt idx="0">
                  <c:v>1364.0891727923063</c:v>
                </c:pt>
                <c:pt idx="1">
                  <c:v>1382.0626447661853</c:v>
                </c:pt>
                <c:pt idx="2">
                  <c:v>-1382.3522509176473</c:v>
                </c:pt>
                <c:pt idx="3">
                  <c:v>-1392.5708946286795</c:v>
                </c:pt>
                <c:pt idx="4">
                  <c:v>-1402.4128629384086</c:v>
                </c:pt>
                <c:pt idx="5">
                  <c:v>-1411.8532412238928</c:v>
                </c:pt>
                <c:pt idx="6">
                  <c:v>-1420.88505846513</c:v>
                </c:pt>
                <c:pt idx="7">
                  <c:v>-1429.516989425907</c:v>
                </c:pt>
                <c:pt idx="8">
                  <c:v>-1438.929387948825</c:v>
                </c:pt>
                <c:pt idx="9">
                  <c:v>-1445.5706046996675</c:v>
                </c:pt>
                <c:pt idx="10">
                  <c:v>-1452.9455114133962</c:v>
                </c:pt>
                <c:pt idx="11">
                  <c:v>-1459.8916348238145</c:v>
                </c:pt>
                <c:pt idx="12">
                  <c:v>-1466.432674352418</c:v>
                </c:pt>
                <c:pt idx="13">
                  <c:v>-1472.5806650988779</c:v>
                </c:pt>
                <c:pt idx="14">
                  <c:v>-1478.327886309251</c:v>
                </c:pt>
                <c:pt idx="15">
                  <c:v>-1483.6462664702303</c:v>
                </c:pt>
                <c:pt idx="16">
                  <c:v>-1488.5015848682979</c:v>
                </c:pt>
                <c:pt idx="17">
                  <c:v>-1492.8489871420134</c:v>
                </c:pt>
                <c:pt idx="18">
                  <c:v>-1494.2921870455884</c:v>
                </c:pt>
                <c:pt idx="19">
                  <c:v>-1499.8686197474399</c:v>
                </c:pt>
                <c:pt idx="20">
                  <c:v>-1502.490588666793</c:v>
                </c:pt>
                <c:pt idx="21">
                  <c:v>-1504.469237457397</c:v>
                </c:pt>
                <c:pt idx="22">
                  <c:v>-1505.7564522331049</c:v>
                </c:pt>
                <c:pt idx="23">
                  <c:v>-1506.3085050103055</c:v>
                </c:pt>
                <c:pt idx="24">
                  <c:v>-1506.0900357370574</c:v>
                </c:pt>
                <c:pt idx="25">
                  <c:v>-1505.0734360756614</c:v>
                </c:pt>
                <c:pt idx="26">
                  <c:v>-1503.2325255603973</c:v>
                </c:pt>
                <c:pt idx="27">
                  <c:v>-1500.5446540222383</c:v>
                </c:pt>
                <c:pt idx="28">
                  <c:v>-1497.0164452967147</c:v>
                </c:pt>
                <c:pt idx="29">
                  <c:v>-1492.5330186732117</c:v>
                </c:pt>
                <c:pt idx="30">
                  <c:v>-1487.1570912257666</c:v>
                </c:pt>
                <c:pt idx="31">
                  <c:v>-1480.820640188238</c:v>
                </c:pt>
                <c:pt idx="32">
                  <c:v>-1473.4826183060813</c:v>
                </c:pt>
                <c:pt idx="33">
                  <c:v>-1465.1094002114278</c:v>
                </c:pt>
                <c:pt idx="34">
                  <c:v>-1455.6709110674274</c:v>
                </c:pt>
                <c:pt idx="35">
                  <c:v>-1445.154497164478</c:v>
                </c:pt>
                <c:pt idx="36">
                  <c:v>-1433.5658758402715</c:v>
                </c:pt>
                <c:pt idx="37">
                  <c:v>-1420.9223357849005</c:v>
                </c:pt>
                <c:pt idx="38">
                  <c:v>-1409.5275286607757</c:v>
                </c:pt>
                <c:pt idx="39">
                  <c:v>-1392.4818145087629</c:v>
                </c:pt>
                <c:pt idx="40">
                  <c:v>-1376.6468683095027</c:v>
                </c:pt>
                <c:pt idx="41">
                  <c:v>-1359.7020986103907</c:v>
                </c:pt>
                <c:pt idx="42">
                  <c:v>-1341.617628579701</c:v>
                </c:pt>
                <c:pt idx="43">
                  <c:v>-1322.3651467384716</c:v>
                </c:pt>
                <c:pt idx="44">
                  <c:v>-1301.925071446507</c:v>
                </c:pt>
                <c:pt idx="45">
                  <c:v>-1280.2778868809346</c:v>
                </c:pt>
                <c:pt idx="46">
                  <c:v>-1257.3947132506291</c:v>
                </c:pt>
                <c:pt idx="47">
                  <c:v>-1233.2441259849511</c:v>
                </c:pt>
                <c:pt idx="48">
                  <c:v>-1206.6503758402596</c:v>
                </c:pt>
              </c:numCache>
            </c:numRef>
          </c:yVal>
          <c:smooth val="0"/>
          <c:extLst>
            <c:ext xmlns:c16="http://schemas.microsoft.com/office/drawing/2014/chart" uri="{C3380CC4-5D6E-409C-BE32-E72D297353CC}">
              <c16:uniqueId val="{00000004-4FC6-4AA5-9E10-2B212AA2EC8D}"/>
            </c:ext>
          </c:extLst>
        </c:ser>
        <c:ser>
          <c:idx val="15"/>
          <c:order val="5"/>
          <c:tx>
            <c:strRef>
              <c:f>[3]TAM_Area!$R$89</c:f>
              <c:strCache>
                <c:ptCount val="1"/>
                <c:pt idx="0">
                  <c:v>Commercial - Average</c:v>
                </c:pt>
              </c:strCache>
            </c:strRef>
          </c:tx>
          <c:spPr>
            <a:ln w="19050">
              <a:noFill/>
            </a:ln>
          </c:spPr>
          <c:xVal>
            <c:numRef>
              <c:f>[3]TAM_Area!$B$90:$B$138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[3]TAM_Area!$R$90:$R$138</c:f>
              <c:numCache>
                <c:formatCode>General</c:formatCode>
                <c:ptCount val="49"/>
                <c:pt idx="0">
                  <c:v>11392.481729253297</c:v>
                </c:pt>
                <c:pt idx="1">
                  <c:v>11537.208465240237</c:v>
                </c:pt>
                <c:pt idx="2">
                  <c:v>8239.6977028202491</c:v>
                </c:pt>
                <c:pt idx="3">
                  <c:v>8344.6785349261045</c:v>
                </c:pt>
                <c:pt idx="4">
                  <c:v>8449.5505358730024</c:v>
                </c:pt>
                <c:pt idx="5">
                  <c:v>8554.2402507453244</c:v>
                </c:pt>
                <c:pt idx="6">
                  <c:v>8658.7175307186862</c:v>
                </c:pt>
                <c:pt idx="7">
                  <c:v>8762.9899864569397</c:v>
                </c:pt>
                <c:pt idx="8">
                  <c:v>8866.3641970440385</c:v>
                </c:pt>
                <c:pt idx="9">
                  <c:v>8970.8414617335366</c:v>
                </c:pt>
                <c:pt idx="10">
                  <c:v>9074.2808061269679</c:v>
                </c:pt>
                <c:pt idx="11">
                  <c:v>9177.392082516084</c:v>
                </c:pt>
                <c:pt idx="12">
                  <c:v>9280.2191045910859</c:v>
                </c:pt>
                <c:pt idx="13">
                  <c:v>9382.7775102733049</c:v>
                </c:pt>
                <c:pt idx="14">
                  <c:v>9485.035223454568</c:v>
                </c:pt>
                <c:pt idx="15">
                  <c:v>9586.9110146792773</c:v>
                </c:pt>
                <c:pt idx="16">
                  <c:v>9688.3087877431044</c:v>
                </c:pt>
                <c:pt idx="17">
                  <c:v>9789.1067498599423</c:v>
                </c:pt>
                <c:pt idx="18">
                  <c:v>9890.5787363337822</c:v>
                </c:pt>
                <c:pt idx="19">
                  <c:v>9988.4835466399818</c:v>
                </c:pt>
                <c:pt idx="20">
                  <c:v>10086.913927679399</c:v>
                </c:pt>
                <c:pt idx="21">
                  <c:v>10184.363363916247</c:v>
                </c:pt>
                <c:pt idx="22">
                  <c:v>10280.702066243257</c:v>
                </c:pt>
                <c:pt idx="23">
                  <c:v>10375.810805546256</c:v>
                </c:pt>
                <c:pt idx="24">
                  <c:v>10469.590527769979</c:v>
                </c:pt>
                <c:pt idx="25">
                  <c:v>10561.960865894454</c:v>
                </c:pt>
                <c:pt idx="26">
                  <c:v>10652.844868271195</c:v>
                </c:pt>
                <c:pt idx="27">
                  <c:v>10742.174074516703</c:v>
                </c:pt>
                <c:pt idx="28">
                  <c:v>10829.858412707988</c:v>
                </c:pt>
                <c:pt idx="29">
                  <c:v>10915.88343010332</c:v>
                </c:pt>
                <c:pt idx="30">
                  <c:v>11000.109895922309</c:v>
                </c:pt>
                <c:pt idx="31">
                  <c:v>11082.45188707367</c:v>
                </c:pt>
                <c:pt idx="32">
                  <c:v>11162.796303455327</c:v>
                </c:pt>
                <c:pt idx="33">
                  <c:v>11241.047918395898</c:v>
                </c:pt>
                <c:pt idx="34">
                  <c:v>11317.120026694807</c:v>
                </c:pt>
                <c:pt idx="35">
                  <c:v>11390.967947936175</c:v>
                </c:pt>
                <c:pt idx="36">
                  <c:v>11462.591325236164</c:v>
                </c:pt>
                <c:pt idx="37">
                  <c:v>11532.017704313977</c:v>
                </c:pt>
                <c:pt idx="38">
                  <c:v>11597.886749515703</c:v>
                </c:pt>
                <c:pt idx="39">
                  <c:v>11664.249664744331</c:v>
                </c:pt>
                <c:pt idx="40">
                  <c:v>11726.934802898491</c:v>
                </c:pt>
                <c:pt idx="41">
                  <c:v>11787.232830581228</c:v>
                </c:pt>
                <c:pt idx="42">
                  <c:v>11845.05701025823</c:v>
                </c:pt>
                <c:pt idx="43">
                  <c:v>11900.324296222117</c:v>
                </c:pt>
                <c:pt idx="44">
                  <c:v>11952.972642840852</c:v>
                </c:pt>
                <c:pt idx="45">
                  <c:v>12002.940065105069</c:v>
                </c:pt>
                <c:pt idx="46">
                  <c:v>12050.14184058542</c:v>
                </c:pt>
                <c:pt idx="47">
                  <c:v>12094.486976505914</c:v>
                </c:pt>
                <c:pt idx="48">
                  <c:v>12136.575818253461</c:v>
                </c:pt>
              </c:numCache>
            </c:numRef>
          </c:yVal>
          <c:smooth val="0"/>
          <c:extLst>
            <c:ext xmlns:c16="http://schemas.microsoft.com/office/drawing/2014/chart" uri="{C3380CC4-5D6E-409C-BE32-E72D297353CC}">
              <c16:uniqueId val="{00000005-4FC6-4AA5-9E10-2B212AA2EC8D}"/>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(million sq-meters)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Eastern Europe TAM -</a:t>
            </a:r>
            <a:r>
              <a:rPr lang="en-US" baseline="0"/>
              <a:t> Area</a:t>
            </a:r>
            <a:endParaRPr lang="en-US"/>
          </a:p>
        </c:rich>
      </c:tx>
      <c:overlay val="0"/>
      <c:spPr>
        <a:noFill/>
        <a:ln>
          <a:noFill/>
        </a:ln>
        <a:effectLst/>
      </c:spPr>
    </c:title>
    <c:autoTitleDeleted val="0"/>
    <c:plotArea>
      <c:layout/>
      <c:scatterChart>
        <c:scatterStyle val="lineMarker"/>
        <c:varyColors val="0"/>
        <c:ser>
          <c:idx val="15"/>
          <c:order val="0"/>
          <c:tx>
            <c:strRef>
              <c:f>[3]TAM_Area!$H$153</c:f>
              <c:strCache>
                <c:ptCount val="1"/>
                <c:pt idx="0">
                  <c:v>Residential - High</c:v>
                </c:pt>
              </c:strCache>
            </c:strRef>
          </c:tx>
          <c:spPr>
            <a:ln w="19050">
              <a:noFill/>
            </a:ln>
          </c:spPr>
          <c:xVal>
            <c:numRef>
              <c:f>[3]TAM_Area!$B$154:$B$202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[3]TAM_Area!$H$154:$H$202</c:f>
              <c:numCache>
                <c:formatCode>General</c:formatCode>
                <c:ptCount val="49"/>
                <c:pt idx="0">
                  <c:v>10094.585829587268</c:v>
                </c:pt>
                <c:pt idx="1">
                  <c:v>10084.88995708989</c:v>
                </c:pt>
                <c:pt idx="2">
                  <c:v>10563.459914095944</c:v>
                </c:pt>
                <c:pt idx="3">
                  <c:v>10553.651836814872</c:v>
                </c:pt>
                <c:pt idx="4">
                  <c:v>10543.309704055951</c:v>
                </c:pt>
                <c:pt idx="5">
                  <c:v>10533.053568723342</c:v>
                </c:pt>
                <c:pt idx="6">
                  <c:v>10523.833561044958</c:v>
                </c:pt>
                <c:pt idx="7">
                  <c:v>10517.225094591869</c:v>
                </c:pt>
                <c:pt idx="8">
                  <c:v>10515.46234804045</c:v>
                </c:pt>
                <c:pt idx="9">
                  <c:v>10521.324864926793</c:v>
                </c:pt>
                <c:pt idx="10">
                  <c:v>10537.95702452749</c:v>
                </c:pt>
                <c:pt idx="11">
                  <c:v>10568.217202997035</c:v>
                </c:pt>
                <c:pt idx="12">
                  <c:v>10613.223789840946</c:v>
                </c:pt>
                <c:pt idx="13">
                  <c:v>10671.78059038004</c:v>
                </c:pt>
                <c:pt idx="14">
                  <c:v>10741.198816342745</c:v>
                </c:pt>
                <c:pt idx="15">
                  <c:v>10818.595363271397</c:v>
                </c:pt>
                <c:pt idx="16">
                  <c:v>10901.5963020568</c:v>
                </c:pt>
                <c:pt idx="17">
                  <c:v>10988.448601905979</c:v>
                </c:pt>
                <c:pt idx="18">
                  <c:v>11077.93077593037</c:v>
                </c:pt>
                <c:pt idx="19">
                  <c:v>11169.172427403453</c:v>
                </c:pt>
                <c:pt idx="20">
                  <c:v>11261.644369397825</c:v>
                </c:pt>
                <c:pt idx="21">
                  <c:v>11355.110197465283</c:v>
                </c:pt>
                <c:pt idx="22">
                  <c:v>11449.506700415144</c:v>
                </c:pt>
                <c:pt idx="23">
                  <c:v>11544.805064194996</c:v>
                </c:pt>
                <c:pt idx="24">
                  <c:v>11640.909194876287</c:v>
                </c:pt>
                <c:pt idx="25">
                  <c:v>11737.729698614092</c:v>
                </c:pt>
                <c:pt idx="26">
                  <c:v>11835.289484023437</c:v>
                </c:pt>
                <c:pt idx="27">
                  <c:v>11933.643260472007</c:v>
                </c:pt>
                <c:pt idx="28">
                  <c:v>12032.834631585562</c:v>
                </c:pt>
                <c:pt idx="29">
                  <c:v>12132.882843373103</c:v>
                </c:pt>
                <c:pt idx="30">
                  <c:v>12233.770763543733</c:v>
                </c:pt>
                <c:pt idx="31">
                  <c:v>12335.464628723612</c:v>
                </c:pt>
                <c:pt idx="32">
                  <c:v>12437.909695598095</c:v>
                </c:pt>
                <c:pt idx="33">
                  <c:v>12541.053179484314</c:v>
                </c:pt>
                <c:pt idx="34">
                  <c:v>12644.892585464378</c:v>
                </c:pt>
                <c:pt idx="35">
                  <c:v>12749.391143838109</c:v>
                </c:pt>
                <c:pt idx="36">
                  <c:v>12854.409949482175</c:v>
                </c:pt>
                <c:pt idx="37">
                  <c:v>12959.763993165776</c:v>
                </c:pt>
                <c:pt idx="38">
                  <c:v>13065.2966761687</c:v>
                </c:pt>
                <c:pt idx="39">
                  <c:v>13170.941521176544</c:v>
                </c:pt>
                <c:pt idx="40">
                  <c:v>13276.662511303484</c:v>
                </c:pt>
                <c:pt idx="41">
                  <c:v>13382.367679514262</c:v>
                </c:pt>
                <c:pt idx="42">
                  <c:v>13487.961903020514</c:v>
                </c:pt>
                <c:pt idx="43">
                  <c:v>13593.367071339864</c:v>
                </c:pt>
                <c:pt idx="44">
                  <c:v>13698.54655017113</c:v>
                </c:pt>
                <c:pt idx="45">
                  <c:v>13803.476870900025</c:v>
                </c:pt>
                <c:pt idx="46">
                  <c:v>13908.118077817784</c:v>
                </c:pt>
                <c:pt idx="47">
                  <c:v>14012.433589699704</c:v>
                </c:pt>
                <c:pt idx="48">
                  <c:v>14116.412399850298</c:v>
                </c:pt>
              </c:numCache>
            </c:numRef>
          </c:yVal>
          <c:smooth val="0"/>
          <c:extLst>
            <c:ext xmlns:c16="http://schemas.microsoft.com/office/drawing/2014/chart" uri="{C3380CC4-5D6E-409C-BE32-E72D297353CC}">
              <c16:uniqueId val="{00000000-EBC7-4204-A5F5-C0E43AE0F93E}"/>
            </c:ext>
          </c:extLst>
        </c:ser>
        <c:ser>
          <c:idx val="0"/>
          <c:order val="1"/>
          <c:tx>
            <c:strRef>
              <c:f>[3]TAM_Area!$I$153</c:f>
              <c:strCache>
                <c:ptCount val="1"/>
                <c:pt idx="0">
                  <c:v>Residential - Low</c:v>
                </c:pt>
              </c:strCache>
            </c:strRef>
          </c:tx>
          <c:spPr>
            <a:ln w="19050">
              <a:noFill/>
            </a:ln>
          </c:spPr>
          <c:xVal>
            <c:numRef>
              <c:f>[3]TAM_Area!$B$154:$B$202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[3]TAM_Area!$I$154:$I$202</c:f>
              <c:numCache>
                <c:formatCode>General</c:formatCode>
                <c:ptCount val="49"/>
                <c:pt idx="0">
                  <c:v>8727.3000000000029</c:v>
                </c:pt>
                <c:pt idx="1">
                  <c:v>8855.9500000000007</c:v>
                </c:pt>
                <c:pt idx="2">
                  <c:v>9209.7257198748448</c:v>
                </c:pt>
                <c:pt idx="3">
                  <c:v>9314.7277880275287</c:v>
                </c:pt>
                <c:pt idx="4">
                  <c:v>9415.9612385235414</c:v>
                </c:pt>
                <c:pt idx="5">
                  <c:v>9513.0330520909811</c:v>
                </c:pt>
                <c:pt idx="6">
                  <c:v>9605.1496797733453</c:v>
                </c:pt>
                <c:pt idx="7">
                  <c:v>9691.2733148472962</c:v>
                </c:pt>
                <c:pt idx="8">
                  <c:v>9769.5833907545912</c:v>
                </c:pt>
                <c:pt idx="9">
                  <c:v>9837.2361076143588</c:v>
                </c:pt>
                <c:pt idx="10">
                  <c:v>9890.8401967990558</c:v>
                </c:pt>
                <c:pt idx="11">
                  <c:v>9927.6198686999451</c:v>
                </c:pt>
                <c:pt idx="12">
                  <c:v>9946.5752588418709</c:v>
                </c:pt>
                <c:pt idx="13">
                  <c:v>9949.0310971522813</c:v>
                </c:pt>
                <c:pt idx="14">
                  <c:v>9937.798345334937</c:v>
                </c:pt>
                <c:pt idx="15">
                  <c:v>9915.8987142859769</c:v>
                </c:pt>
                <c:pt idx="16">
                  <c:v>9885.8859208966514</c:v>
                </c:pt>
                <c:pt idx="17">
                  <c:v>9849.7152612776426</c:v>
                </c:pt>
                <c:pt idx="18">
                  <c:v>9808.8258042435991</c:v>
                </c:pt>
                <c:pt idx="19">
                  <c:v>9764.2394160843105</c:v>
                </c:pt>
                <c:pt idx="20">
                  <c:v>9716.7165426351385</c:v>
                </c:pt>
                <c:pt idx="21">
                  <c:v>9666.8935553004576</c:v>
                </c:pt>
                <c:pt idx="22">
                  <c:v>9615.3113677937927</c:v>
                </c:pt>
                <c:pt idx="23">
                  <c:v>9562.4061436475931</c:v>
                </c:pt>
                <c:pt idx="24">
                  <c:v>9508.4997180471728</c:v>
                </c:pt>
                <c:pt idx="25">
                  <c:v>9453.8325094806332</c:v>
                </c:pt>
                <c:pt idx="26">
                  <c:v>9398.6174499803565</c:v>
                </c:pt>
                <c:pt idx="27">
                  <c:v>9343.0253083667703</c:v>
                </c:pt>
                <c:pt idx="28">
                  <c:v>9287.1951590407971</c:v>
                </c:pt>
                <c:pt idx="29">
                  <c:v>9231.2660645081269</c:v>
                </c:pt>
                <c:pt idx="30">
                  <c:v>9175.3367188360098</c:v>
                </c:pt>
                <c:pt idx="31">
                  <c:v>9119.4359673509043</c:v>
                </c:pt>
                <c:pt idx="32">
                  <c:v>9063.5541452567431</c:v>
                </c:pt>
                <c:pt idx="33">
                  <c:v>9007.6893916163772</c:v>
                </c:pt>
                <c:pt idx="34">
                  <c:v>8951.887433088632</c:v>
                </c:pt>
                <c:pt idx="35">
                  <c:v>8896.2045491605768</c:v>
                </c:pt>
                <c:pt idx="36">
                  <c:v>8840.6557795313784</c:v>
                </c:pt>
                <c:pt idx="37">
                  <c:v>8785.2497971914891</c:v>
                </c:pt>
                <c:pt idx="38">
                  <c:v>8730.0048254108424</c:v>
                </c:pt>
                <c:pt idx="39">
                  <c:v>8674.9612028682859</c:v>
                </c:pt>
                <c:pt idx="40">
                  <c:v>8620.1689629232369</c:v>
                </c:pt>
                <c:pt idx="41">
                  <c:v>8565.6705088779654</c:v>
                </c:pt>
                <c:pt idx="42">
                  <c:v>8511.5124735976606</c:v>
                </c:pt>
                <c:pt idx="43">
                  <c:v>8457.7504068874223</c:v>
                </c:pt>
                <c:pt idx="44">
                  <c:v>8404.4464421862067</c:v>
                </c:pt>
                <c:pt idx="45">
                  <c:v>8351.6765863101882</c:v>
                </c:pt>
                <c:pt idx="46">
                  <c:v>8299.5322443110454</c:v>
                </c:pt>
                <c:pt idx="47">
                  <c:v>8248.1167437418553</c:v>
                </c:pt>
                <c:pt idx="48">
                  <c:v>8197.5349768507804</c:v>
                </c:pt>
              </c:numCache>
            </c:numRef>
          </c:yVal>
          <c:smooth val="0"/>
          <c:extLst>
            <c:ext xmlns:c16="http://schemas.microsoft.com/office/drawing/2014/chart" uri="{C3380CC4-5D6E-409C-BE32-E72D297353CC}">
              <c16:uniqueId val="{00000001-EBC7-4204-A5F5-C0E43AE0F93E}"/>
            </c:ext>
          </c:extLst>
        </c:ser>
        <c:ser>
          <c:idx val="1"/>
          <c:order val="2"/>
          <c:tx>
            <c:strRef>
              <c:f>[3]TAM_Area!$J$153</c:f>
              <c:strCache>
                <c:ptCount val="1"/>
                <c:pt idx="0">
                  <c:v>Residential - Average</c:v>
                </c:pt>
              </c:strCache>
            </c:strRef>
          </c:tx>
          <c:spPr>
            <a:ln w="19050">
              <a:noFill/>
            </a:ln>
          </c:spPr>
          <c:xVal>
            <c:numRef>
              <c:f>[3]TAM_Area!$B$154:$B$202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[3]TAM_Area!$J$154:$J$202</c:f>
              <c:numCache>
                <c:formatCode>General</c:formatCode>
                <c:ptCount val="49"/>
                <c:pt idx="0">
                  <c:v>9410.9429147936353</c:v>
                </c:pt>
                <c:pt idx="1">
                  <c:v>9470.4199785449455</c:v>
                </c:pt>
                <c:pt idx="2">
                  <c:v>9886.5928169853942</c:v>
                </c:pt>
                <c:pt idx="3">
                  <c:v>9934.1898124212003</c:v>
                </c:pt>
                <c:pt idx="4">
                  <c:v>9979.6354712897464</c:v>
                </c:pt>
                <c:pt idx="5">
                  <c:v>10023.043310407162</c:v>
                </c:pt>
                <c:pt idx="6">
                  <c:v>10064.491620409151</c:v>
                </c:pt>
                <c:pt idx="7">
                  <c:v>10104.249204719583</c:v>
                </c:pt>
                <c:pt idx="8">
                  <c:v>10142.52286939752</c:v>
                </c:pt>
                <c:pt idx="9">
                  <c:v>10179.280486270576</c:v>
                </c:pt>
                <c:pt idx="10">
                  <c:v>10214.398610663273</c:v>
                </c:pt>
                <c:pt idx="11">
                  <c:v>10247.91853584849</c:v>
                </c:pt>
                <c:pt idx="12">
                  <c:v>10279.899524341408</c:v>
                </c:pt>
                <c:pt idx="13">
                  <c:v>10310.405843766161</c:v>
                </c:pt>
                <c:pt idx="14">
                  <c:v>10339.498580838841</c:v>
                </c:pt>
                <c:pt idx="15">
                  <c:v>10367.247038778687</c:v>
                </c:pt>
                <c:pt idx="16">
                  <c:v>10393.741111476726</c:v>
                </c:pt>
                <c:pt idx="17">
                  <c:v>10419.081931591811</c:v>
                </c:pt>
                <c:pt idx="18">
                  <c:v>10443.378290086985</c:v>
                </c:pt>
                <c:pt idx="19">
                  <c:v>10466.705921743882</c:v>
                </c:pt>
                <c:pt idx="20">
                  <c:v>10489.180456016482</c:v>
                </c:pt>
                <c:pt idx="21">
                  <c:v>10511.00187638287</c:v>
                </c:pt>
                <c:pt idx="22">
                  <c:v>10532.409034104468</c:v>
                </c:pt>
                <c:pt idx="23">
                  <c:v>10553.605603921294</c:v>
                </c:pt>
                <c:pt idx="24">
                  <c:v>10574.70445646173</c:v>
                </c:pt>
                <c:pt idx="25">
                  <c:v>10595.781104047363</c:v>
                </c:pt>
                <c:pt idx="26">
                  <c:v>10616.953467001897</c:v>
                </c:pt>
                <c:pt idx="27">
                  <c:v>10638.334284419388</c:v>
                </c:pt>
                <c:pt idx="28">
                  <c:v>10660.014895313179</c:v>
                </c:pt>
                <c:pt idx="29">
                  <c:v>10682.074453940615</c:v>
                </c:pt>
                <c:pt idx="30">
                  <c:v>10704.553741189871</c:v>
                </c:pt>
                <c:pt idx="31">
                  <c:v>10727.450298037258</c:v>
                </c:pt>
                <c:pt idx="32">
                  <c:v>10750.731920427419</c:v>
                </c:pt>
                <c:pt idx="33">
                  <c:v>10774.371285550345</c:v>
                </c:pt>
                <c:pt idx="34">
                  <c:v>10798.390009276505</c:v>
                </c:pt>
                <c:pt idx="35">
                  <c:v>10822.797846499343</c:v>
                </c:pt>
                <c:pt idx="36">
                  <c:v>10847.532864506777</c:v>
                </c:pt>
                <c:pt idx="37">
                  <c:v>10872.506895178632</c:v>
                </c:pt>
                <c:pt idx="38">
                  <c:v>10897.650750789771</c:v>
                </c:pt>
                <c:pt idx="39">
                  <c:v>10922.951362022415</c:v>
                </c:pt>
                <c:pt idx="40">
                  <c:v>10948.415737113361</c:v>
                </c:pt>
                <c:pt idx="41">
                  <c:v>10974.019094196114</c:v>
                </c:pt>
                <c:pt idx="42">
                  <c:v>10999.737188309087</c:v>
                </c:pt>
                <c:pt idx="43">
                  <c:v>11025.558739113643</c:v>
                </c:pt>
                <c:pt idx="44">
                  <c:v>11051.496496178668</c:v>
                </c:pt>
                <c:pt idx="45">
                  <c:v>11077.576728605107</c:v>
                </c:pt>
                <c:pt idx="46">
                  <c:v>11103.825161064415</c:v>
                </c:pt>
                <c:pt idx="47">
                  <c:v>11130.275166720779</c:v>
                </c:pt>
                <c:pt idx="48">
                  <c:v>11156.973688350539</c:v>
                </c:pt>
              </c:numCache>
            </c:numRef>
          </c:yVal>
          <c:smooth val="0"/>
          <c:extLst>
            <c:ext xmlns:c16="http://schemas.microsoft.com/office/drawing/2014/chart" uri="{C3380CC4-5D6E-409C-BE32-E72D297353CC}">
              <c16:uniqueId val="{00000002-EBC7-4204-A5F5-C0E43AE0F93E}"/>
            </c:ext>
          </c:extLst>
        </c:ser>
        <c:ser>
          <c:idx val="10"/>
          <c:order val="3"/>
          <c:tx>
            <c:strRef>
              <c:f>[3]TAM_Area!$P$153</c:f>
              <c:strCache>
                <c:ptCount val="1"/>
                <c:pt idx="0">
                  <c:v>Commercial - High</c:v>
                </c:pt>
              </c:strCache>
            </c:strRef>
          </c:tx>
          <c:spPr>
            <a:ln w="19050">
              <a:noFill/>
            </a:ln>
          </c:spPr>
          <c:xVal>
            <c:numRef>
              <c:f>[3]TAM_Area!$B$154:$B$202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[3]TAM_Area!$P$154:$P$202</c:f>
              <c:numCache>
                <c:formatCode>General</c:formatCode>
                <c:ptCount val="49"/>
                <c:pt idx="0">
                  <c:v>1046.2000000000003</c:v>
                </c:pt>
                <c:pt idx="1">
                  <c:v>1070.0811489072016</c:v>
                </c:pt>
                <c:pt idx="2">
                  <c:v>1159.5650894435789</c:v>
                </c:pt>
                <c:pt idx="3">
                  <c:v>1225.3866020384201</c:v>
                </c:pt>
                <c:pt idx="4">
                  <c:v>1291.7432696830399</c:v>
                </c:pt>
                <c:pt idx="5">
                  <c:v>1358.7456624367744</c:v>
                </c:pt>
                <c:pt idx="6">
                  <c:v>1426.5121581744393</c:v>
                </c:pt>
                <c:pt idx="7">
                  <c:v>1495.1547782917919</c:v>
                </c:pt>
                <c:pt idx="8">
                  <c:v>1567.7361942862542</c:v>
                </c:pt>
                <c:pt idx="9">
                  <c:v>1635.4983964778353</c:v>
                </c:pt>
                <c:pt idx="10">
                  <c:v>1707.4111691314415</c:v>
                </c:pt>
                <c:pt idx="11">
                  <c:v>1780.614194908266</c:v>
                </c:pt>
                <c:pt idx="12">
                  <c:v>1855.1948993854894</c:v>
                </c:pt>
                <c:pt idx="13">
                  <c:v>1931.2324355008072</c:v>
                </c:pt>
                <c:pt idx="14">
                  <c:v>2008.7966308303239</c:v>
                </c:pt>
                <c:pt idx="15">
                  <c:v>2087.9489898306006</c:v>
                </c:pt>
                <c:pt idx="16">
                  <c:v>2168.7440686308782</c:v>
                </c:pt>
                <c:pt idx="17">
                  <c:v>2251.229012259178</c:v>
                </c:pt>
                <c:pt idx="18">
                  <c:v>2326.0445928049526</c:v>
                </c:pt>
                <c:pt idx="19">
                  <c:v>2421.4188754342331</c:v>
                </c:pt>
                <c:pt idx="20">
                  <c:v>2509.1808350517658</c:v>
                </c:pt>
                <c:pt idx="21">
                  <c:v>2598.7470688039725</c:v>
                </c:pt>
                <c:pt idx="22">
                  <c:v>2690.1296421853549</c:v>
                </c:pt>
                <c:pt idx="23">
                  <c:v>2783.3365388856487</c:v>
                </c:pt>
                <c:pt idx="24">
                  <c:v>2878.3733146431828</c:v>
                </c:pt>
                <c:pt idx="25">
                  <c:v>2975.2422185935848</c:v>
                </c:pt>
                <c:pt idx="26">
                  <c:v>3073.9410759419861</c:v>
                </c:pt>
                <c:pt idx="27">
                  <c:v>3174.464743564361</c:v>
                </c:pt>
                <c:pt idx="28">
                  <c:v>3288.3126952563371</c:v>
                </c:pt>
                <c:pt idx="29">
                  <c:v>3380.9569377890098</c:v>
                </c:pt>
                <c:pt idx="30">
                  <c:v>3486.9073712325257</c:v>
                </c:pt>
                <c:pt idx="31">
                  <c:v>3594.6459683473995</c:v>
                </c:pt>
                <c:pt idx="32">
                  <c:v>3704.1600195412102</c:v>
                </c:pt>
                <c:pt idx="33">
                  <c:v>3815.4357060799384</c:v>
                </c:pt>
                <c:pt idx="34">
                  <c:v>3928.4577596466206</c:v>
                </c:pt>
                <c:pt idx="35">
                  <c:v>4043.2105151520404</c:v>
                </c:pt>
                <c:pt idx="36">
                  <c:v>4159.67854171003</c:v>
                </c:pt>
                <c:pt idx="37">
                  <c:v>4277.8460815229173</c:v>
                </c:pt>
                <c:pt idx="38">
                  <c:v>4391.2922076809373</c:v>
                </c:pt>
                <c:pt idx="39">
                  <c:v>4519.2102575025356</c:v>
                </c:pt>
                <c:pt idx="40">
                  <c:v>4642.3686859367399</c:v>
                </c:pt>
                <c:pt idx="41">
                  <c:v>4767.1521212468242</c:v>
                </c:pt>
                <c:pt idx="42">
                  <c:v>4893.5407931903619</c:v>
                </c:pt>
                <c:pt idx="43">
                  <c:v>5021.5143822931896</c:v>
                </c:pt>
                <c:pt idx="44">
                  <c:v>5151.0518181455545</c:v>
                </c:pt>
                <c:pt idx="45">
                  <c:v>5282.1317082315372</c:v>
                </c:pt>
                <c:pt idx="46">
                  <c:v>5414.732696648739</c:v>
                </c:pt>
                <c:pt idx="47">
                  <c:v>5548.8332567542202</c:v>
                </c:pt>
                <c:pt idx="48">
                  <c:v>5685.842945132651</c:v>
                </c:pt>
              </c:numCache>
            </c:numRef>
          </c:yVal>
          <c:smooth val="0"/>
          <c:extLst>
            <c:ext xmlns:c16="http://schemas.microsoft.com/office/drawing/2014/chart" uri="{C3380CC4-5D6E-409C-BE32-E72D297353CC}">
              <c16:uniqueId val="{00000003-EBC7-4204-A5F5-C0E43AE0F93E}"/>
            </c:ext>
          </c:extLst>
        </c:ser>
        <c:ser>
          <c:idx val="11"/>
          <c:order val="4"/>
          <c:tx>
            <c:strRef>
              <c:f>[3]TAM_Area!$Q$153</c:f>
              <c:strCache>
                <c:ptCount val="1"/>
                <c:pt idx="0">
                  <c:v>Commercial - Low</c:v>
                </c:pt>
              </c:strCache>
            </c:strRef>
          </c:tx>
          <c:spPr>
            <a:ln w="19050">
              <a:noFill/>
            </a:ln>
          </c:spPr>
          <c:xVal>
            <c:numRef>
              <c:f>[3]TAM_Area!$B$154:$B$202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[3]TAM_Area!$Q$154:$Q$202</c:f>
              <c:numCache>
                <c:formatCode>General</c:formatCode>
                <c:ptCount val="49"/>
                <c:pt idx="0">
                  <c:v>1030.2149661953231</c:v>
                </c:pt>
                <c:pt idx="1">
                  <c:v>1062.8850000000002</c:v>
                </c:pt>
                <c:pt idx="2">
                  <c:v>1082.9584094507063</c:v>
                </c:pt>
                <c:pt idx="3">
                  <c:v>1106.6136161096558</c:v>
                </c:pt>
                <c:pt idx="4">
                  <c:v>1131.0379870913273</c:v>
                </c:pt>
                <c:pt idx="5">
                  <c:v>1156.1455084389388</c:v>
                </c:pt>
                <c:pt idx="6">
                  <c:v>1181.8325296080475</c:v>
                </c:pt>
                <c:pt idx="7">
                  <c:v>1208.0287348573411</c:v>
                </c:pt>
                <c:pt idx="8">
                  <c:v>1234.535500917096</c:v>
                </c:pt>
                <c:pt idx="9">
                  <c:v>1261.6027348375956</c:v>
                </c:pt>
                <c:pt idx="10">
                  <c:v>1288.7362774776734</c:v>
                </c:pt>
                <c:pt idx="11">
                  <c:v>1315.9540093846342</c:v>
                </c:pt>
                <c:pt idx="12">
                  <c:v>1343.1578827417193</c:v>
                </c:pt>
                <c:pt idx="13">
                  <c:v>1370.2592770879228</c:v>
                </c:pt>
                <c:pt idx="14">
                  <c:v>1397.1843405427185</c:v>
                </c:pt>
                <c:pt idx="15">
                  <c:v>1423.8679891762126</c:v>
                </c:pt>
                <c:pt idx="16">
                  <c:v>1450.2470323706507</c:v>
                </c:pt>
                <c:pt idx="17">
                  <c:v>1476.2646454160154</c:v>
                </c:pt>
                <c:pt idx="18">
                  <c:v>1499.9374874307537</c:v>
                </c:pt>
                <c:pt idx="19">
                  <c:v>1527.0387229944974</c:v>
                </c:pt>
                <c:pt idx="20">
                  <c:v>1551.7335952863177</c:v>
                </c:pt>
                <c:pt idx="21">
                  <c:v>1575.9474207972858</c:v>
                </c:pt>
                <c:pt idx="22">
                  <c:v>1599.6790034954547</c:v>
                </c:pt>
                <c:pt idx="23">
                  <c:v>1622.9294280945937</c:v>
                </c:pt>
                <c:pt idx="24">
                  <c:v>1645.6944264679428</c:v>
                </c:pt>
                <c:pt idx="25">
                  <c:v>1667.971661183082</c:v>
                </c:pt>
                <c:pt idx="26">
                  <c:v>1689.7698787152576</c:v>
                </c:pt>
                <c:pt idx="27">
                  <c:v>1711.1021921819192</c:v>
                </c:pt>
                <c:pt idx="28">
                  <c:v>1737.4779500452935</c:v>
                </c:pt>
                <c:pt idx="29">
                  <c:v>1752.4166366917302</c:v>
                </c:pt>
                <c:pt idx="30">
                  <c:v>1772.4160956408127</c:v>
                </c:pt>
                <c:pt idx="31">
                  <c:v>1791.9895777029406</c:v>
                </c:pt>
                <c:pt idx="32">
                  <c:v>1811.146636932642</c:v>
                </c:pt>
                <c:pt idx="33">
                  <c:v>1829.8965755724078</c:v>
                </c:pt>
                <c:pt idx="34">
                  <c:v>1848.2518243360075</c:v>
                </c:pt>
                <c:pt idx="35">
                  <c:v>1866.2211838417056</c:v>
                </c:pt>
                <c:pt idx="36">
                  <c:v>1883.8053633052862</c:v>
                </c:pt>
                <c:pt idx="37">
                  <c:v>1901.001224693226</c:v>
                </c:pt>
                <c:pt idx="38">
                  <c:v>1912.8772999878506</c:v>
                </c:pt>
                <c:pt idx="39">
                  <c:v>1934.2367841618459</c:v>
                </c:pt>
                <c:pt idx="40">
                  <c:v>1950.2971477120352</c:v>
                </c:pt>
                <c:pt idx="41">
                  <c:v>1965.9968173174186</c:v>
                </c:pt>
                <c:pt idx="42">
                  <c:v>1981.3426901700477</c:v>
                </c:pt>
                <c:pt idx="43">
                  <c:v>1996.3434010597553</c:v>
                </c:pt>
                <c:pt idx="44">
                  <c:v>2011.0117444531299</c:v>
                </c:pt>
                <c:pt idx="45">
                  <c:v>2025.3615351450196</c:v>
                </c:pt>
                <c:pt idx="46">
                  <c:v>2039.4046853134735</c:v>
                </c:pt>
                <c:pt idx="47">
                  <c:v>2053.15330899536</c:v>
                </c:pt>
                <c:pt idx="48">
                  <c:v>2068.024571209995</c:v>
                </c:pt>
              </c:numCache>
            </c:numRef>
          </c:yVal>
          <c:smooth val="0"/>
          <c:extLst>
            <c:ext xmlns:c16="http://schemas.microsoft.com/office/drawing/2014/chart" uri="{C3380CC4-5D6E-409C-BE32-E72D297353CC}">
              <c16:uniqueId val="{00000004-EBC7-4204-A5F5-C0E43AE0F93E}"/>
            </c:ext>
          </c:extLst>
        </c:ser>
        <c:ser>
          <c:idx val="12"/>
          <c:order val="5"/>
          <c:tx>
            <c:strRef>
              <c:f>[3]TAM_Area!$R$153</c:f>
              <c:strCache>
                <c:ptCount val="1"/>
                <c:pt idx="0">
                  <c:v>Commercial - Average</c:v>
                </c:pt>
              </c:strCache>
            </c:strRef>
          </c:tx>
          <c:spPr>
            <a:ln w="19050">
              <a:noFill/>
            </a:ln>
          </c:spPr>
          <c:xVal>
            <c:numRef>
              <c:f>[3]TAM_Area!$B$154:$B$202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[3]TAM_Area!$R$154:$R$202</c:f>
              <c:numCache>
                <c:formatCode>General</c:formatCode>
                <c:ptCount val="49"/>
                <c:pt idx="0">
                  <c:v>1038.2074830976617</c:v>
                </c:pt>
                <c:pt idx="1">
                  <c:v>1066.4830744536009</c:v>
                </c:pt>
                <c:pt idx="2">
                  <c:v>1121.2617494471426</c:v>
                </c:pt>
                <c:pt idx="3">
                  <c:v>1166.0001090740379</c:v>
                </c:pt>
                <c:pt idx="4">
                  <c:v>1211.3906283871836</c:v>
                </c:pt>
                <c:pt idx="5">
                  <c:v>1257.4455854378566</c:v>
                </c:pt>
                <c:pt idx="6">
                  <c:v>1304.1723438912434</c:v>
                </c:pt>
                <c:pt idx="7">
                  <c:v>1351.5917565745665</c:v>
                </c:pt>
                <c:pt idx="8">
                  <c:v>1401.1358476016751</c:v>
                </c:pt>
                <c:pt idx="9">
                  <c:v>1448.5505656577154</c:v>
                </c:pt>
                <c:pt idx="10">
                  <c:v>1498.0737233045575</c:v>
                </c:pt>
                <c:pt idx="11">
                  <c:v>1548.2841021464501</c:v>
                </c:pt>
                <c:pt idx="12">
                  <c:v>1599.1763910636043</c:v>
                </c:pt>
                <c:pt idx="13">
                  <c:v>1650.745856294365</c:v>
                </c:pt>
                <c:pt idx="14">
                  <c:v>1702.9904856865212</c:v>
                </c:pt>
                <c:pt idx="15">
                  <c:v>1755.9084895034066</c:v>
                </c:pt>
                <c:pt idx="16">
                  <c:v>1809.4955505007645</c:v>
                </c:pt>
                <c:pt idx="17">
                  <c:v>1863.7468288375967</c:v>
                </c:pt>
                <c:pt idx="18">
                  <c:v>1912.9910401178531</c:v>
                </c:pt>
                <c:pt idx="19">
                  <c:v>1974.2287992143654</c:v>
                </c:pt>
                <c:pt idx="20">
                  <c:v>2030.4572151690418</c:v>
                </c:pt>
                <c:pt idx="21">
                  <c:v>2087.3472448006291</c:v>
                </c:pt>
                <c:pt idx="22">
                  <c:v>2144.9043228404048</c:v>
                </c:pt>
                <c:pt idx="23">
                  <c:v>2203.1329834901212</c:v>
                </c:pt>
                <c:pt idx="24">
                  <c:v>2262.0338705555628</c:v>
                </c:pt>
                <c:pt idx="25">
                  <c:v>2321.6069398883333</c:v>
                </c:pt>
                <c:pt idx="26">
                  <c:v>2381.8554773286219</c:v>
                </c:pt>
                <c:pt idx="27">
                  <c:v>2442.7834678731401</c:v>
                </c:pt>
                <c:pt idx="28">
                  <c:v>2512.8953226508152</c:v>
                </c:pt>
                <c:pt idx="29">
                  <c:v>2566.68678724037</c:v>
                </c:pt>
                <c:pt idx="30">
                  <c:v>2629.6617334366692</c:v>
                </c:pt>
                <c:pt idx="31">
                  <c:v>2693.31777302517</c:v>
                </c:pt>
                <c:pt idx="32">
                  <c:v>2757.653328236926</c:v>
                </c:pt>
                <c:pt idx="33">
                  <c:v>2822.666140826173</c:v>
                </c:pt>
                <c:pt idx="34">
                  <c:v>2888.354791991314</c:v>
                </c:pt>
                <c:pt idx="35">
                  <c:v>2954.715849496873</c:v>
                </c:pt>
                <c:pt idx="36">
                  <c:v>3021.741952507658</c:v>
                </c:pt>
                <c:pt idx="37">
                  <c:v>3089.4236531080714</c:v>
                </c:pt>
                <c:pt idx="38">
                  <c:v>3152.0847538343937</c:v>
                </c:pt>
                <c:pt idx="39">
                  <c:v>3226.7235208321908</c:v>
                </c:pt>
                <c:pt idx="40">
                  <c:v>3296.3329168243877</c:v>
                </c:pt>
                <c:pt idx="41">
                  <c:v>3366.5744692821213</c:v>
                </c:pt>
                <c:pt idx="42">
                  <c:v>3437.4417416802048</c:v>
                </c:pt>
                <c:pt idx="43">
                  <c:v>3508.9288916764722</c:v>
                </c:pt>
                <c:pt idx="44">
                  <c:v>3581.0317812993421</c:v>
                </c:pt>
                <c:pt idx="45">
                  <c:v>3653.7466216882785</c:v>
                </c:pt>
                <c:pt idx="46">
                  <c:v>3727.0686909811061</c:v>
                </c:pt>
                <c:pt idx="47">
                  <c:v>3800.9932828747901</c:v>
                </c:pt>
                <c:pt idx="48">
                  <c:v>3876.933758171323</c:v>
                </c:pt>
              </c:numCache>
            </c:numRef>
          </c:yVal>
          <c:smooth val="0"/>
          <c:extLst>
            <c:ext xmlns:c16="http://schemas.microsoft.com/office/drawing/2014/chart" uri="{C3380CC4-5D6E-409C-BE32-E72D297353CC}">
              <c16:uniqueId val="{00000005-EBC7-4204-A5F5-C0E43AE0F93E}"/>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(million sq-meters)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Asia (Sans Japan) TAM -</a:t>
            </a:r>
            <a:r>
              <a:rPr lang="en-US" baseline="0"/>
              <a:t> Area</a:t>
            </a:r>
            <a:endParaRPr lang="en-US"/>
          </a:p>
        </c:rich>
      </c:tx>
      <c:overlay val="0"/>
      <c:spPr>
        <a:noFill/>
        <a:ln>
          <a:noFill/>
        </a:ln>
        <a:effectLst/>
      </c:spPr>
    </c:title>
    <c:autoTitleDeleted val="0"/>
    <c:plotArea>
      <c:layout/>
      <c:scatterChart>
        <c:scatterStyle val="lineMarker"/>
        <c:varyColors val="0"/>
        <c:ser>
          <c:idx val="12"/>
          <c:order val="0"/>
          <c:tx>
            <c:strRef>
              <c:f>[3]TAM_Area!$H$216</c:f>
              <c:strCache>
                <c:ptCount val="1"/>
                <c:pt idx="0">
                  <c:v>Residential - High</c:v>
                </c:pt>
              </c:strCache>
            </c:strRef>
          </c:tx>
          <c:spPr>
            <a:ln w="19050">
              <a:noFill/>
            </a:ln>
          </c:spPr>
          <c:xVal>
            <c:numRef>
              <c:f>[3]TAM_Area!$B$217:$B$265</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[3]TAM_Area!$H$217:$H$265</c:f>
              <c:numCache>
                <c:formatCode>General</c:formatCode>
                <c:ptCount val="49"/>
                <c:pt idx="0">
                  <c:v>78050.099999999977</c:v>
                </c:pt>
                <c:pt idx="1">
                  <c:v>79476.149999999994</c:v>
                </c:pt>
                <c:pt idx="2">
                  <c:v>79061.396267127857</c:v>
                </c:pt>
                <c:pt idx="3">
                  <c:v>80270.652702750274</c:v>
                </c:pt>
                <c:pt idx="4">
                  <c:v>81482.787889680796</c:v>
                </c:pt>
                <c:pt idx="5">
                  <c:v>82697.352431202598</c:v>
                </c:pt>
                <c:pt idx="6">
                  <c:v>83912.943802475609</c:v>
                </c:pt>
                <c:pt idx="7">
                  <c:v>85127.092333008433</c:v>
                </c:pt>
                <c:pt idx="8">
                  <c:v>86337.908328358491</c:v>
                </c:pt>
                <c:pt idx="9">
                  <c:v>87544.885307595294</c:v>
                </c:pt>
                <c:pt idx="10">
                  <c:v>88748.708784883624</c:v>
                </c:pt>
                <c:pt idx="11">
                  <c:v>89950.041146337244</c:v>
                </c:pt>
                <c:pt idx="12">
                  <c:v>91150.042194196532</c:v>
                </c:pt>
                <c:pt idx="13">
                  <c:v>92349.662202365755</c:v>
                </c:pt>
                <c:pt idx="14">
                  <c:v>93549.143770307041</c:v>
                </c:pt>
                <c:pt idx="15">
                  <c:v>94748.376727875817</c:v>
                </c:pt>
                <c:pt idx="16">
                  <c:v>95947.615148528072</c:v>
                </c:pt>
                <c:pt idx="17">
                  <c:v>97147.094547417189</c:v>
                </c:pt>
                <c:pt idx="18">
                  <c:v>98347.046379408377</c:v>
                </c:pt>
                <c:pt idx="19">
                  <c:v>99547.734076214925</c:v>
                </c:pt>
                <c:pt idx="20">
                  <c:v>100749.39642218157</c:v>
                </c:pt>
                <c:pt idx="21">
                  <c:v>101952.20190331878</c:v>
                </c:pt>
                <c:pt idx="22">
                  <c:v>103156.28380112143</c:v>
                </c:pt>
                <c:pt idx="23">
                  <c:v>104361.79089895498</c:v>
                </c:pt>
                <c:pt idx="24">
                  <c:v>105568.80397341862</c:v>
                </c:pt>
                <c:pt idx="25">
                  <c:v>106777.51666462909</c:v>
                </c:pt>
                <c:pt idx="26">
                  <c:v>107988.31855190183</c:v>
                </c:pt>
                <c:pt idx="27">
                  <c:v>109201.68986284563</c:v>
                </c:pt>
                <c:pt idx="28">
                  <c:v>110417.97643790828</c:v>
                </c:pt>
                <c:pt idx="29">
                  <c:v>111637.3029905702</c:v>
                </c:pt>
                <c:pt idx="30">
                  <c:v>112859.56483354056</c:v>
                </c:pt>
                <c:pt idx="31">
                  <c:v>114084.56967825099</c:v>
                </c:pt>
                <c:pt idx="32">
                  <c:v>115311.98766226854</c:v>
                </c:pt>
                <c:pt idx="33">
                  <c:v>116541.48029768936</c:v>
                </c:pt>
                <c:pt idx="34">
                  <c:v>117772.8544025749</c:v>
                </c:pt>
                <c:pt idx="35">
                  <c:v>119005.87882529684</c:v>
                </c:pt>
                <c:pt idx="36">
                  <c:v>120240.07742850551</c:v>
                </c:pt>
                <c:pt idx="37">
                  <c:v>121474.87181632285</c:v>
                </c:pt>
                <c:pt idx="38">
                  <c:v>122709.70019839682</c:v>
                </c:pt>
                <c:pt idx="39">
                  <c:v>123944.31262241749</c:v>
                </c:pt>
                <c:pt idx="40">
                  <c:v>125178.33479742197</c:v>
                </c:pt>
                <c:pt idx="41">
                  <c:v>126410.90796012506</c:v>
                </c:pt>
                <c:pt idx="42">
                  <c:v>127640.99479712223</c:v>
                </c:pt>
                <c:pt idx="43">
                  <c:v>128867.78603553493</c:v>
                </c:pt>
                <c:pt idx="44">
                  <c:v>130090.83826948277</c:v>
                </c:pt>
                <c:pt idx="45">
                  <c:v>131310.12599293294</c:v>
                </c:pt>
                <c:pt idx="46">
                  <c:v>132525.80977505591</c:v>
                </c:pt>
                <c:pt idx="47">
                  <c:v>133738.30118324794</c:v>
                </c:pt>
                <c:pt idx="48">
                  <c:v>134947.98777918576</c:v>
                </c:pt>
              </c:numCache>
            </c:numRef>
          </c:yVal>
          <c:smooth val="0"/>
          <c:extLst>
            <c:ext xmlns:c16="http://schemas.microsoft.com/office/drawing/2014/chart" uri="{C3380CC4-5D6E-409C-BE32-E72D297353CC}">
              <c16:uniqueId val="{00000000-8063-4FB9-A3EB-0BC75F1C8919}"/>
            </c:ext>
          </c:extLst>
        </c:ser>
        <c:ser>
          <c:idx val="2"/>
          <c:order val="1"/>
          <c:tx>
            <c:strRef>
              <c:f>[3]TAM_Area!$I$216</c:f>
              <c:strCache>
                <c:ptCount val="1"/>
                <c:pt idx="0">
                  <c:v>Residential - Low</c:v>
                </c:pt>
              </c:strCache>
            </c:strRef>
          </c:tx>
          <c:spPr>
            <a:ln w="19050">
              <a:noFill/>
            </a:ln>
          </c:spPr>
          <c:xVal>
            <c:numRef>
              <c:f>[3]TAM_Area!$B$217:$B$265</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[3]TAM_Area!$I$217:$I$265</c:f>
              <c:numCache>
                <c:formatCode>General</c:formatCode>
                <c:ptCount val="49"/>
                <c:pt idx="0">
                  <c:v>66861.245617537177</c:v>
                </c:pt>
                <c:pt idx="1">
                  <c:v>67482.904625310446</c:v>
                </c:pt>
                <c:pt idx="2">
                  <c:v>53724.836006646539</c:v>
                </c:pt>
                <c:pt idx="3">
                  <c:v>54189.448246201951</c:v>
                </c:pt>
                <c:pt idx="4">
                  <c:v>54637.870499025441</c:v>
                </c:pt>
                <c:pt idx="5">
                  <c:v>55069.595841519971</c:v>
                </c:pt>
                <c:pt idx="6">
                  <c:v>55483.204794770834</c:v>
                </c:pt>
                <c:pt idx="7">
                  <c:v>55877.277565869023</c:v>
                </c:pt>
                <c:pt idx="8">
                  <c:v>56250.836855081863</c:v>
                </c:pt>
                <c:pt idx="9">
                  <c:v>56603.286501640439</c:v>
                </c:pt>
                <c:pt idx="10">
                  <c:v>56934.625224966192</c:v>
                </c:pt>
                <c:pt idx="11">
                  <c:v>57245.314299128964</c:v>
                </c:pt>
                <c:pt idx="12">
                  <c:v>57536.146447028834</c:v>
                </c:pt>
                <c:pt idx="13">
                  <c:v>57807.734948018595</c:v>
                </c:pt>
                <c:pt idx="14">
                  <c:v>58060.147026622086</c:v>
                </c:pt>
                <c:pt idx="15">
                  <c:v>58293.326057734055</c:v>
                </c:pt>
                <c:pt idx="16">
                  <c:v>58507.62611879524</c:v>
                </c:pt>
                <c:pt idx="17">
                  <c:v>58703.460264104891</c:v>
                </c:pt>
                <c:pt idx="18">
                  <c:v>58881.173714622957</c:v>
                </c:pt>
                <c:pt idx="19">
                  <c:v>59041.007935975591</c:v>
                </c:pt>
                <c:pt idx="20">
                  <c:v>59183.096389211976</c:v>
                </c:pt>
                <c:pt idx="21">
                  <c:v>59307.54277914812</c:v>
                </c:pt>
                <c:pt idx="22">
                  <c:v>59414.405542337518</c:v>
                </c:pt>
                <c:pt idx="23">
                  <c:v>59503.776872864764</c:v>
                </c:pt>
                <c:pt idx="24">
                  <c:v>59575.827107143137</c:v>
                </c:pt>
                <c:pt idx="25">
                  <c:v>59630.766064775511</c:v>
                </c:pt>
                <c:pt idx="26">
                  <c:v>59668.768873704146</c:v>
                </c:pt>
                <c:pt idx="27">
                  <c:v>59690.011975223213</c:v>
                </c:pt>
                <c:pt idx="28">
                  <c:v>59694.669013847917</c:v>
                </c:pt>
                <c:pt idx="29">
                  <c:v>59682.950335798261</c:v>
                </c:pt>
                <c:pt idx="30">
                  <c:v>59655.039976213659</c:v>
                </c:pt>
                <c:pt idx="31">
                  <c:v>59611.061466763262</c:v>
                </c:pt>
                <c:pt idx="32">
                  <c:v>59551.123659666773</c:v>
                </c:pt>
                <c:pt idx="33">
                  <c:v>59475.389620483125</c:v>
                </c:pt>
                <c:pt idx="34">
                  <c:v>59384.08293333491</c:v>
                </c:pt>
                <c:pt idx="35">
                  <c:v>59277.509379034003</c:v>
                </c:pt>
                <c:pt idx="36">
                  <c:v>59156.029830658474</c:v>
                </c:pt>
                <c:pt idx="37">
                  <c:v>59020.056311474356</c:v>
                </c:pt>
                <c:pt idx="38">
                  <c:v>58869.986948942431</c:v>
                </c:pt>
                <c:pt idx="39">
                  <c:v>58706.20552937594</c:v>
                </c:pt>
                <c:pt idx="40">
                  <c:v>58529.040480873846</c:v>
                </c:pt>
                <c:pt idx="41">
                  <c:v>58338.788773269378</c:v>
                </c:pt>
                <c:pt idx="42">
                  <c:v>58135.734200772298</c:v>
                </c:pt>
                <c:pt idx="43">
                  <c:v>57920.221721448957</c:v>
                </c:pt>
                <c:pt idx="44">
                  <c:v>57692.642041021165</c:v>
                </c:pt>
                <c:pt idx="45">
                  <c:v>57453.486007001593</c:v>
                </c:pt>
                <c:pt idx="46">
                  <c:v>57203.329349226064</c:v>
                </c:pt>
                <c:pt idx="47">
                  <c:v>56942.801241178917</c:v>
                </c:pt>
                <c:pt idx="48">
                  <c:v>56672.480567419916</c:v>
                </c:pt>
              </c:numCache>
            </c:numRef>
          </c:yVal>
          <c:smooth val="0"/>
          <c:extLst>
            <c:ext xmlns:c16="http://schemas.microsoft.com/office/drawing/2014/chart" uri="{C3380CC4-5D6E-409C-BE32-E72D297353CC}">
              <c16:uniqueId val="{00000001-8063-4FB9-A3EB-0BC75F1C8919}"/>
            </c:ext>
          </c:extLst>
        </c:ser>
        <c:ser>
          <c:idx val="3"/>
          <c:order val="2"/>
          <c:tx>
            <c:strRef>
              <c:f>[3]TAM_Area!$J$216</c:f>
              <c:strCache>
                <c:ptCount val="1"/>
                <c:pt idx="0">
                  <c:v>Residential - Average</c:v>
                </c:pt>
              </c:strCache>
            </c:strRef>
          </c:tx>
          <c:spPr>
            <a:ln w="19050">
              <a:noFill/>
            </a:ln>
          </c:spPr>
          <c:xVal>
            <c:numRef>
              <c:f>[3]TAM_Area!$B$217:$B$265</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[3]TAM_Area!$J$217:$J$265</c:f>
              <c:numCache>
                <c:formatCode>General</c:formatCode>
                <c:ptCount val="49"/>
                <c:pt idx="0">
                  <c:v>72455.672808768577</c:v>
                </c:pt>
                <c:pt idx="1">
                  <c:v>73479.52731265522</c:v>
                </c:pt>
                <c:pt idx="2">
                  <c:v>66393.116136887198</c:v>
                </c:pt>
                <c:pt idx="3">
                  <c:v>67230.050474476113</c:v>
                </c:pt>
                <c:pt idx="4">
                  <c:v>68060.329194353122</c:v>
                </c:pt>
                <c:pt idx="5">
                  <c:v>68883.474136361285</c:v>
                </c:pt>
                <c:pt idx="6">
                  <c:v>69698.074298623222</c:v>
                </c:pt>
                <c:pt idx="7">
                  <c:v>70502.184949438728</c:v>
                </c:pt>
                <c:pt idx="8">
                  <c:v>71294.372591720181</c:v>
                </c:pt>
                <c:pt idx="9">
                  <c:v>72074.085904617867</c:v>
                </c:pt>
                <c:pt idx="10">
                  <c:v>72841.667004924908</c:v>
                </c:pt>
                <c:pt idx="11">
                  <c:v>73597.677722733104</c:v>
                </c:pt>
                <c:pt idx="12">
                  <c:v>74343.094320612683</c:v>
                </c:pt>
                <c:pt idx="13">
                  <c:v>75078.698575192175</c:v>
                </c:pt>
                <c:pt idx="14">
                  <c:v>75804.645398464563</c:v>
                </c:pt>
                <c:pt idx="15">
                  <c:v>76520.851392804936</c:v>
                </c:pt>
                <c:pt idx="16">
                  <c:v>77227.62063366166</c:v>
                </c:pt>
                <c:pt idx="17">
                  <c:v>77925.277405761037</c:v>
                </c:pt>
                <c:pt idx="18">
                  <c:v>78614.110047015667</c:v>
                </c:pt>
                <c:pt idx="19">
                  <c:v>79294.371006095258</c:v>
                </c:pt>
                <c:pt idx="20">
                  <c:v>79966.246405696773</c:v>
                </c:pt>
                <c:pt idx="21">
                  <c:v>80629.872341233451</c:v>
                </c:pt>
                <c:pt idx="22">
                  <c:v>81285.344671729472</c:v>
                </c:pt>
                <c:pt idx="23">
                  <c:v>81932.78388590987</c:v>
                </c:pt>
                <c:pt idx="24">
                  <c:v>82572.315540280877</c:v>
                </c:pt>
                <c:pt idx="25">
                  <c:v>83204.1413647023</c:v>
                </c:pt>
                <c:pt idx="26">
                  <c:v>83828.543712802988</c:v>
                </c:pt>
                <c:pt idx="27">
                  <c:v>84445.850919034419</c:v>
                </c:pt>
                <c:pt idx="28">
                  <c:v>85056.322725878097</c:v>
                </c:pt>
                <c:pt idx="29">
                  <c:v>85660.12666318423</c:v>
                </c:pt>
                <c:pt idx="30">
                  <c:v>86257.302404877104</c:v>
                </c:pt>
                <c:pt idx="31">
                  <c:v>86847.815572507126</c:v>
                </c:pt>
                <c:pt idx="32">
                  <c:v>87431.555660967657</c:v>
                </c:pt>
                <c:pt idx="33">
                  <c:v>88008.43495908624</c:v>
                </c:pt>
                <c:pt idx="34">
                  <c:v>88578.468667954905</c:v>
                </c:pt>
                <c:pt idx="35">
                  <c:v>89141.69410216542</c:v>
                </c:pt>
                <c:pt idx="36">
                  <c:v>89698.053629581991</c:v>
                </c:pt>
                <c:pt idx="37">
                  <c:v>90247.464063898602</c:v>
                </c:pt>
                <c:pt idx="38">
                  <c:v>90789.843573669626</c:v>
                </c:pt>
                <c:pt idx="39">
                  <c:v>91325.259075896713</c:v>
                </c:pt>
                <c:pt idx="40">
                  <c:v>91853.687639147902</c:v>
                </c:pt>
                <c:pt idx="41">
                  <c:v>92374.848366697217</c:v>
                </c:pt>
                <c:pt idx="42">
                  <c:v>92888.364498947267</c:v>
                </c:pt>
                <c:pt idx="43">
                  <c:v>93394.003878491945</c:v>
                </c:pt>
                <c:pt idx="44">
                  <c:v>93891.740155251973</c:v>
                </c:pt>
                <c:pt idx="45">
                  <c:v>94381.80599996727</c:v>
                </c:pt>
                <c:pt idx="46">
                  <c:v>94864.569562140983</c:v>
                </c:pt>
                <c:pt idx="47">
                  <c:v>95340.551212213424</c:v>
                </c:pt>
                <c:pt idx="48">
                  <c:v>95810.23417330283</c:v>
                </c:pt>
              </c:numCache>
            </c:numRef>
          </c:yVal>
          <c:smooth val="0"/>
          <c:extLst>
            <c:ext xmlns:c16="http://schemas.microsoft.com/office/drawing/2014/chart" uri="{C3380CC4-5D6E-409C-BE32-E72D297353CC}">
              <c16:uniqueId val="{00000002-8063-4FB9-A3EB-0BC75F1C8919}"/>
            </c:ext>
          </c:extLst>
        </c:ser>
        <c:ser>
          <c:idx val="9"/>
          <c:order val="3"/>
          <c:tx>
            <c:strRef>
              <c:f>[3]TAM_Area!$P$216</c:f>
              <c:strCache>
                <c:ptCount val="1"/>
                <c:pt idx="0">
                  <c:v>Commercial - High</c:v>
                </c:pt>
              </c:strCache>
            </c:strRef>
          </c:tx>
          <c:spPr>
            <a:ln w="19050">
              <a:noFill/>
            </a:ln>
          </c:spPr>
          <c:xVal>
            <c:numRef>
              <c:f>[3]TAM_Area!$B$217:$B$265</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[3]TAM_Area!$P$217:$P$265</c:f>
              <c:numCache>
                <c:formatCode>General</c:formatCode>
                <c:ptCount val="49"/>
                <c:pt idx="0">
                  <c:v>13883.365714285714</c:v>
                </c:pt>
                <c:pt idx="1">
                  <c:v>14278.750714285718</c:v>
                </c:pt>
                <c:pt idx="2">
                  <c:v>14160.405029650086</c:v>
                </c:pt>
                <c:pt idx="3">
                  <c:v>14691.474664369776</c:v>
                </c:pt>
                <c:pt idx="4">
                  <c:v>15257.925248833175</c:v>
                </c:pt>
                <c:pt idx="5">
                  <c:v>15896.800595171613</c:v>
                </c:pt>
                <c:pt idx="6">
                  <c:v>16706.791275803407</c:v>
                </c:pt>
                <c:pt idx="7">
                  <c:v>17772.683332508819</c:v>
                </c:pt>
                <c:pt idx="8">
                  <c:v>18993.623027108119</c:v>
                </c:pt>
                <c:pt idx="9">
                  <c:v>20369.465204993052</c:v>
                </c:pt>
                <c:pt idx="10">
                  <c:v>21794.10640406204</c:v>
                </c:pt>
                <c:pt idx="11">
                  <c:v>23282.435644718265</c:v>
                </c:pt>
                <c:pt idx="12">
                  <c:v>24829.693286665799</c:v>
                </c:pt>
                <c:pt idx="13">
                  <c:v>26433.365021295773</c:v>
                </c:pt>
                <c:pt idx="14">
                  <c:v>28091.917810311268</c:v>
                </c:pt>
                <c:pt idx="15">
                  <c:v>29804.286899711668</c:v>
                </c:pt>
                <c:pt idx="16">
                  <c:v>31569.629280636967</c:v>
                </c:pt>
                <c:pt idx="17">
                  <c:v>33387.231621173851</c:v>
                </c:pt>
                <c:pt idx="18">
                  <c:v>35333.992828651702</c:v>
                </c:pt>
                <c:pt idx="19">
                  <c:v>37176.707915057574</c:v>
                </c:pt>
                <c:pt idx="20">
                  <c:v>39147.423580743452</c:v>
                </c:pt>
                <c:pt idx="21">
                  <c:v>41168.05909390188</c:v>
                </c:pt>
                <c:pt idx="22">
                  <c:v>43238.084237210191</c:v>
                </c:pt>
                <c:pt idx="23">
                  <c:v>45356.976572384148</c:v>
                </c:pt>
                <c:pt idx="24">
                  <c:v>47524.221955018911</c:v>
                </c:pt>
                <c:pt idx="25">
                  <c:v>49739.306880128293</c:v>
                </c:pt>
                <c:pt idx="26">
                  <c:v>52001.714958806588</c:v>
                </c:pt>
                <c:pt idx="27">
                  <c:v>54310.930136830182</c:v>
                </c:pt>
                <c:pt idx="28">
                  <c:v>56564.748185664037</c:v>
                </c:pt>
                <c:pt idx="29">
                  <c:v>59067.758560184891</c:v>
                </c:pt>
                <c:pt idx="30">
                  <c:v>61514.385597763569</c:v>
                </c:pt>
                <c:pt idx="31">
                  <c:v>64005.842197145168</c:v>
                </c:pt>
                <c:pt idx="32">
                  <c:v>66541.651886661726</c:v>
                </c:pt>
                <c:pt idx="33">
                  <c:v>69121.340386053358</c:v>
                </c:pt>
                <c:pt idx="34">
                  <c:v>71744.43083422097</c:v>
                </c:pt>
                <c:pt idx="35">
                  <c:v>74410.449831259903</c:v>
                </c:pt>
                <c:pt idx="36">
                  <c:v>77118.933808888381</c:v>
                </c:pt>
                <c:pt idx="37">
                  <c:v>79869.424340842641</c:v>
                </c:pt>
                <c:pt idx="38">
                  <c:v>82722.91428624632</c:v>
                </c:pt>
                <c:pt idx="39">
                  <c:v>85494.589922996296</c:v>
                </c:pt>
                <c:pt idx="40">
                  <c:v>88368.342754181693</c:v>
                </c:pt>
                <c:pt idx="41">
                  <c:v>91282.281162769781</c:v>
                </c:pt>
                <c:pt idx="42">
                  <c:v>94235.970100947627</c:v>
                </c:pt>
                <c:pt idx="43">
                  <c:v>97228.96966365281</c:v>
                </c:pt>
                <c:pt idx="44">
                  <c:v>100260.8318190955</c:v>
                </c:pt>
                <c:pt idx="45">
                  <c:v>103331.09987484936</c:v>
                </c:pt>
                <c:pt idx="46">
                  <c:v>106439.31557987414</c:v>
                </c:pt>
                <c:pt idx="47">
                  <c:v>109585.01785293545</c:v>
                </c:pt>
                <c:pt idx="48">
                  <c:v>112753.77477077574</c:v>
                </c:pt>
              </c:numCache>
            </c:numRef>
          </c:yVal>
          <c:smooth val="0"/>
          <c:extLst>
            <c:ext xmlns:c16="http://schemas.microsoft.com/office/drawing/2014/chart" uri="{C3380CC4-5D6E-409C-BE32-E72D297353CC}">
              <c16:uniqueId val="{00000003-8063-4FB9-A3EB-0BC75F1C8919}"/>
            </c:ext>
          </c:extLst>
        </c:ser>
        <c:ser>
          <c:idx val="13"/>
          <c:order val="4"/>
          <c:tx>
            <c:strRef>
              <c:f>[3]TAM_Area!$Q$216</c:f>
              <c:strCache>
                <c:ptCount val="1"/>
                <c:pt idx="0">
                  <c:v>Commercial - Low</c:v>
                </c:pt>
              </c:strCache>
            </c:strRef>
          </c:tx>
          <c:spPr>
            <a:ln w="19050">
              <a:noFill/>
            </a:ln>
          </c:spPr>
          <c:xVal>
            <c:numRef>
              <c:f>[3]TAM_Area!$B$217:$B$265</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[3]TAM_Area!$Q$217:$Q$265</c:f>
              <c:numCache>
                <c:formatCode>General</c:formatCode>
                <c:ptCount val="49"/>
                <c:pt idx="0">
                  <c:v>10212.029307300725</c:v>
                </c:pt>
                <c:pt idx="1">
                  <c:v>10928.485189623978</c:v>
                </c:pt>
                <c:pt idx="2">
                  <c:v>11539.31923517583</c:v>
                </c:pt>
                <c:pt idx="3">
                  <c:v>12575.281876715475</c:v>
                </c:pt>
                <c:pt idx="4">
                  <c:v>13642.241425403399</c:v>
                </c:pt>
                <c:pt idx="5">
                  <c:v>14702.185580279149</c:v>
                </c:pt>
                <c:pt idx="6">
                  <c:v>15655.275418666908</c:v>
                </c:pt>
                <c:pt idx="7">
                  <c:v>16415.397068301663</c:v>
                </c:pt>
                <c:pt idx="8">
                  <c:v>17060.068503825041</c:v>
                </c:pt>
                <c:pt idx="9">
                  <c:v>17654.824789308106</c:v>
                </c:pt>
                <c:pt idx="10">
                  <c:v>18238.661199608003</c:v>
                </c:pt>
                <c:pt idx="11">
                  <c:v>18818.063522534714</c:v>
                </c:pt>
                <c:pt idx="12">
                  <c:v>19397.13755157436</c:v>
                </c:pt>
                <c:pt idx="13">
                  <c:v>19977.704616054871</c:v>
                </c:pt>
                <c:pt idx="14">
                  <c:v>20560.476053145987</c:v>
                </c:pt>
                <c:pt idx="15">
                  <c:v>21145.634220517684</c:v>
                </c:pt>
                <c:pt idx="16">
                  <c:v>21733.208156628352</c:v>
                </c:pt>
                <c:pt idx="17">
                  <c:v>22323.094710025274</c:v>
                </c:pt>
                <c:pt idx="18">
                  <c:v>22926.054423810991</c:v>
                </c:pt>
                <c:pt idx="19">
                  <c:v>23509.046092612552</c:v>
                </c:pt>
                <c:pt idx="20">
                  <c:v>24104.636878755773</c:v>
                </c:pt>
                <c:pt idx="21">
                  <c:v>24701.599528416416</c:v>
                </c:pt>
                <c:pt idx="22">
                  <c:v>25299.627943581727</c:v>
                </c:pt>
                <c:pt idx="23">
                  <c:v>25898.411581769768</c:v>
                </c:pt>
                <c:pt idx="24">
                  <c:v>26497.620909080295</c:v>
                </c:pt>
                <c:pt idx="25">
                  <c:v>27096.945022685904</c:v>
                </c:pt>
                <c:pt idx="26">
                  <c:v>27696.108351743962</c:v>
                </c:pt>
                <c:pt idx="27">
                  <c:v>28294.849589157951</c:v>
                </c:pt>
                <c:pt idx="28">
                  <c:v>28861.856170714032</c:v>
                </c:pt>
                <c:pt idx="29">
                  <c:v>29489.849668624876</c:v>
                </c:pt>
                <c:pt idx="30">
                  <c:v>30085.380874142124</c:v>
                </c:pt>
                <c:pt idx="31">
                  <c:v>30679.0627670873</c:v>
                </c:pt>
                <c:pt idx="32">
                  <c:v>31270.459340543046</c:v>
                </c:pt>
                <c:pt idx="33">
                  <c:v>31859.131810730334</c:v>
                </c:pt>
                <c:pt idx="34">
                  <c:v>32444.668383304477</c:v>
                </c:pt>
                <c:pt idx="35">
                  <c:v>33026.647819961319</c:v>
                </c:pt>
                <c:pt idx="36">
                  <c:v>33604.59951192388</c:v>
                </c:pt>
                <c:pt idx="37">
                  <c:v>34178.0318503081</c:v>
                </c:pt>
                <c:pt idx="38">
                  <c:v>34773.483164100835</c:v>
                </c:pt>
                <c:pt idx="39">
                  <c:v>35309.439371223147</c:v>
                </c:pt>
                <c:pt idx="40">
                  <c:v>35866.527006928591</c:v>
                </c:pt>
                <c:pt idx="41">
                  <c:v>36417.169768681779</c:v>
                </c:pt>
                <c:pt idx="42">
                  <c:v>36960.786391469155</c:v>
                </c:pt>
                <c:pt idx="43">
                  <c:v>37496.838902630712</c:v>
                </c:pt>
                <c:pt idx="44">
                  <c:v>38024.85678078881</c:v>
                </c:pt>
                <c:pt idx="45">
                  <c:v>38544.444002229939</c:v>
                </c:pt>
                <c:pt idx="46">
                  <c:v>39055.234430273107</c:v>
                </c:pt>
                <c:pt idx="47">
                  <c:v>39556.902553340267</c:v>
                </c:pt>
                <c:pt idx="48">
                  <c:v>40040.969563996405</c:v>
                </c:pt>
              </c:numCache>
            </c:numRef>
          </c:yVal>
          <c:smooth val="0"/>
          <c:extLst>
            <c:ext xmlns:c16="http://schemas.microsoft.com/office/drawing/2014/chart" uri="{C3380CC4-5D6E-409C-BE32-E72D297353CC}">
              <c16:uniqueId val="{00000004-8063-4FB9-A3EB-0BC75F1C8919}"/>
            </c:ext>
          </c:extLst>
        </c:ser>
        <c:ser>
          <c:idx val="14"/>
          <c:order val="5"/>
          <c:tx>
            <c:strRef>
              <c:f>[3]TAM_Area!$R$216</c:f>
              <c:strCache>
                <c:ptCount val="1"/>
                <c:pt idx="0">
                  <c:v>Commercial - Average</c:v>
                </c:pt>
              </c:strCache>
            </c:strRef>
          </c:tx>
          <c:spPr>
            <a:ln w="19050">
              <a:noFill/>
            </a:ln>
          </c:spPr>
          <c:xVal>
            <c:numRef>
              <c:f>[3]TAM_Area!$B$217:$B$265</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[3]TAM_Area!$R$217:$R$265</c:f>
              <c:numCache>
                <c:formatCode>General</c:formatCode>
                <c:ptCount val="49"/>
                <c:pt idx="0">
                  <c:v>12047.697510793219</c:v>
                </c:pt>
                <c:pt idx="1">
                  <c:v>12603.617951954848</c:v>
                </c:pt>
                <c:pt idx="2">
                  <c:v>12849.862132412958</c:v>
                </c:pt>
                <c:pt idx="3">
                  <c:v>13633.378270542626</c:v>
                </c:pt>
                <c:pt idx="4">
                  <c:v>14450.083337118287</c:v>
                </c:pt>
                <c:pt idx="5">
                  <c:v>15299.493087725381</c:v>
                </c:pt>
                <c:pt idx="6">
                  <c:v>16181.033347235158</c:v>
                </c:pt>
                <c:pt idx="7">
                  <c:v>17094.040200405241</c:v>
                </c:pt>
                <c:pt idx="8">
                  <c:v>18026.84576546658</c:v>
                </c:pt>
                <c:pt idx="9">
                  <c:v>19012.144997150579</c:v>
                </c:pt>
                <c:pt idx="10">
                  <c:v>20016.383801835022</c:v>
                </c:pt>
                <c:pt idx="11">
                  <c:v>21050.24958362649</c:v>
                </c:pt>
                <c:pt idx="12">
                  <c:v>22113.41541912008</c:v>
                </c:pt>
                <c:pt idx="13">
                  <c:v>23205.534818675322</c:v>
                </c:pt>
                <c:pt idx="14">
                  <c:v>24326.196931728628</c:v>
                </c:pt>
                <c:pt idx="15">
                  <c:v>25474.960560114676</c:v>
                </c:pt>
                <c:pt idx="16">
                  <c:v>26651.41871863266</c:v>
                </c:pt>
                <c:pt idx="17">
                  <c:v>27855.163165599562</c:v>
                </c:pt>
                <c:pt idx="18">
                  <c:v>29130.023626231345</c:v>
                </c:pt>
                <c:pt idx="19">
                  <c:v>30342.877003835063</c:v>
                </c:pt>
                <c:pt idx="20">
                  <c:v>31626.030229749613</c:v>
                </c:pt>
                <c:pt idx="21">
                  <c:v>32934.829311159148</c:v>
                </c:pt>
                <c:pt idx="22">
                  <c:v>34268.856090395959</c:v>
                </c:pt>
                <c:pt idx="23">
                  <c:v>35627.694077076958</c:v>
                </c:pt>
                <c:pt idx="24">
                  <c:v>37010.921432049603</c:v>
                </c:pt>
                <c:pt idx="25">
                  <c:v>38418.125951407099</c:v>
                </c:pt>
                <c:pt idx="26">
                  <c:v>39848.911655275275</c:v>
                </c:pt>
                <c:pt idx="27">
                  <c:v>41302.889862994067</c:v>
                </c:pt>
                <c:pt idx="28">
                  <c:v>42713.302178189035</c:v>
                </c:pt>
                <c:pt idx="29">
                  <c:v>44278.804114404884</c:v>
                </c:pt>
                <c:pt idx="30">
                  <c:v>45799.883235952846</c:v>
                </c:pt>
                <c:pt idx="31">
                  <c:v>47342.452482116234</c:v>
                </c:pt>
                <c:pt idx="32">
                  <c:v>48906.055613602388</c:v>
                </c:pt>
                <c:pt idx="33">
                  <c:v>50490.236098391848</c:v>
                </c:pt>
                <c:pt idx="34">
                  <c:v>52094.549608762725</c:v>
                </c:pt>
                <c:pt idx="35">
                  <c:v>53718.548825610611</c:v>
                </c:pt>
                <c:pt idx="36">
                  <c:v>55361.766660406131</c:v>
                </c:pt>
                <c:pt idx="37">
                  <c:v>57023.728095575374</c:v>
                </c:pt>
                <c:pt idx="38">
                  <c:v>58748.198725173577</c:v>
                </c:pt>
                <c:pt idx="39">
                  <c:v>60402.014647109725</c:v>
                </c:pt>
                <c:pt idx="40">
                  <c:v>62117.434880555142</c:v>
                </c:pt>
                <c:pt idx="41">
                  <c:v>63849.72546572578</c:v>
                </c:pt>
                <c:pt idx="42">
                  <c:v>65598.378246208391</c:v>
                </c:pt>
                <c:pt idx="43">
                  <c:v>67362.904283141761</c:v>
                </c:pt>
                <c:pt idx="44">
                  <c:v>69142.844299942153</c:v>
                </c:pt>
                <c:pt idx="45">
                  <c:v>70937.771938539649</c:v>
                </c:pt>
                <c:pt idx="46">
                  <c:v>72747.275005073621</c:v>
                </c:pt>
                <c:pt idx="47">
                  <c:v>74570.96020313786</c:v>
                </c:pt>
                <c:pt idx="48">
                  <c:v>76397.372167386071</c:v>
                </c:pt>
              </c:numCache>
            </c:numRef>
          </c:yVal>
          <c:smooth val="0"/>
          <c:extLst>
            <c:ext xmlns:c16="http://schemas.microsoft.com/office/drawing/2014/chart" uri="{C3380CC4-5D6E-409C-BE32-E72D297353CC}">
              <c16:uniqueId val="{00000005-8063-4FB9-A3EB-0BC75F1C8919}"/>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(million sq-meters)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Middle East and Africa TAM -</a:t>
            </a:r>
            <a:r>
              <a:rPr lang="en-US" baseline="0"/>
              <a:t> Area</a:t>
            </a:r>
            <a:endParaRPr lang="en-US"/>
          </a:p>
        </c:rich>
      </c:tx>
      <c:overlay val="0"/>
      <c:spPr>
        <a:noFill/>
        <a:ln>
          <a:noFill/>
        </a:ln>
        <a:effectLst/>
      </c:spPr>
    </c:title>
    <c:autoTitleDeleted val="0"/>
    <c:plotArea>
      <c:layout/>
      <c:scatterChart>
        <c:scatterStyle val="lineMarker"/>
        <c:varyColors val="0"/>
        <c:ser>
          <c:idx val="14"/>
          <c:order val="0"/>
          <c:tx>
            <c:strRef>
              <c:f>[3]TAM_Area!$H$279</c:f>
              <c:strCache>
                <c:ptCount val="1"/>
                <c:pt idx="0">
                  <c:v>Residential - High</c:v>
                </c:pt>
              </c:strCache>
            </c:strRef>
          </c:tx>
          <c:spPr>
            <a:ln w="19050">
              <a:noFill/>
            </a:ln>
          </c:spPr>
          <c:xVal>
            <c:numRef>
              <c:f>[3]TAM_Area!$B$280:$B$328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[3]TAM_Area!$H$280:$H$328</c:f>
              <c:numCache>
                <c:formatCode>General</c:formatCode>
                <c:ptCount val="49"/>
                <c:pt idx="0">
                  <c:v>18577.200000000004</c:v>
                </c:pt>
                <c:pt idx="1">
                  <c:v>19325.800000000003</c:v>
                </c:pt>
                <c:pt idx="2">
                  <c:v>20012.19890952756</c:v>
                </c:pt>
                <c:pt idx="3">
                  <c:v>20673.890854560254</c:v>
                </c:pt>
                <c:pt idx="4">
                  <c:v>21340.454052207158</c:v>
                </c:pt>
                <c:pt idx="5">
                  <c:v>22011.100825444773</c:v>
                </c:pt>
                <c:pt idx="6">
                  <c:v>22685.550602075586</c:v>
                </c:pt>
                <c:pt idx="7">
                  <c:v>23363.785812062877</c:v>
                </c:pt>
                <c:pt idx="8">
                  <c:v>24045.759752700247</c:v>
                </c:pt>
                <c:pt idx="9">
                  <c:v>24731.355107936932</c:v>
                </c:pt>
                <c:pt idx="10">
                  <c:v>25420.19436260248</c:v>
                </c:pt>
                <c:pt idx="11">
                  <c:v>26111.687974297991</c:v>
                </c:pt>
                <c:pt idx="12">
                  <c:v>26805.077113515275</c:v>
                </c:pt>
                <c:pt idx="13">
                  <c:v>27499.760194820392</c:v>
                </c:pt>
                <c:pt idx="14">
                  <c:v>28195.470983207051</c:v>
                </c:pt>
                <c:pt idx="15">
                  <c:v>28892.192568509203</c:v>
                </c:pt>
                <c:pt idx="16">
                  <c:v>29589.887673079313</c:v>
                </c:pt>
                <c:pt idx="17">
                  <c:v>30288.623441432785</c:v>
                </c:pt>
                <c:pt idx="18">
                  <c:v>30988.46803444079</c:v>
                </c:pt>
                <c:pt idx="19">
                  <c:v>31689.342673615458</c:v>
                </c:pt>
                <c:pt idx="20">
                  <c:v>32391.204305180981</c:v>
                </c:pt>
                <c:pt idx="21">
                  <c:v>33094.224981514795</c:v>
                </c:pt>
                <c:pt idx="22">
                  <c:v>33798.650951090836</c:v>
                </c:pt>
                <c:pt idx="23">
                  <c:v>34504.65945390601</c:v>
                </c:pt>
                <c:pt idx="24">
                  <c:v>35212.324118505625</c:v>
                </c:pt>
                <c:pt idx="25">
                  <c:v>35921.581991530045</c:v>
                </c:pt>
                <c:pt idx="26">
                  <c:v>36632.301662601982</c:v>
                </c:pt>
                <c:pt idx="27">
                  <c:v>37344.276096359892</c:v>
                </c:pt>
                <c:pt idx="28">
                  <c:v>38057.337571526143</c:v>
                </c:pt>
                <c:pt idx="29">
                  <c:v>38771.440452827868</c:v>
                </c:pt>
                <c:pt idx="30">
                  <c:v>39486.587207544784</c:v>
                </c:pt>
                <c:pt idx="31">
                  <c:v>40202.70688439934</c:v>
                </c:pt>
                <c:pt idx="32">
                  <c:v>40919.726809436848</c:v>
                </c:pt>
                <c:pt idx="33">
                  <c:v>41637.584421445928</c:v>
                </c:pt>
                <c:pt idx="34">
                  <c:v>42356.216512281695</c:v>
                </c:pt>
                <c:pt idx="35">
                  <c:v>43075.591245953896</c:v>
                </c:pt>
                <c:pt idx="36">
                  <c:v>43795.718238983165</c:v>
                </c:pt>
                <c:pt idx="37">
                  <c:v>44516.629396303499</c:v>
                </c:pt>
                <c:pt idx="38">
                  <c:v>45238.337980472556</c:v>
                </c:pt>
                <c:pt idx="39">
                  <c:v>45960.82996214999</c:v>
                </c:pt>
                <c:pt idx="40">
                  <c:v>46684.055882727786</c:v>
                </c:pt>
                <c:pt idx="41">
                  <c:v>47407.95337668476</c:v>
                </c:pt>
                <c:pt idx="42">
                  <c:v>48132.445277884442</c:v>
                </c:pt>
                <c:pt idx="43">
                  <c:v>48857.472655333549</c:v>
                </c:pt>
                <c:pt idx="44">
                  <c:v>49583.013653757771</c:v>
                </c:pt>
                <c:pt idx="45">
                  <c:v>50309.068306194189</c:v>
                </c:pt>
                <c:pt idx="46">
                  <c:v>51035.63010760957</c:v>
                </c:pt>
                <c:pt idx="47">
                  <c:v>51762.701181875942</c:v>
                </c:pt>
                <c:pt idx="48">
                  <c:v>52490.289682489762</c:v>
                </c:pt>
              </c:numCache>
            </c:numRef>
          </c:yVal>
          <c:smooth val="0"/>
          <c:extLst>
            <c:ext xmlns:c16="http://schemas.microsoft.com/office/drawing/2014/chart" uri="{C3380CC4-5D6E-409C-BE32-E72D297353CC}">
              <c16:uniqueId val="{00000000-A3C8-4A96-BD95-2A0723ACA850}"/>
            </c:ext>
          </c:extLst>
        </c:ser>
        <c:ser>
          <c:idx val="0"/>
          <c:order val="1"/>
          <c:tx>
            <c:strRef>
              <c:f>[3]TAM_Area!$I$279</c:f>
              <c:strCache>
                <c:ptCount val="1"/>
                <c:pt idx="0">
                  <c:v>Residential - Low</c:v>
                </c:pt>
              </c:strCache>
            </c:strRef>
          </c:tx>
          <c:spPr>
            <a:ln w="19050">
              <a:noFill/>
            </a:ln>
          </c:spPr>
          <c:xVal>
            <c:numRef>
              <c:f>[3]TAM_Area!$B$280:$B$328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[3]TAM_Area!$I$280:$I$328</c:f>
              <c:numCache>
                <c:formatCode>General</c:formatCode>
                <c:ptCount val="49"/>
                <c:pt idx="0">
                  <c:v>17494.147014012859</c:v>
                </c:pt>
                <c:pt idx="1">
                  <c:v>17859.972112030366</c:v>
                </c:pt>
                <c:pt idx="2">
                  <c:v>16037.830586651635</c:v>
                </c:pt>
                <c:pt idx="3">
                  <c:v>16385.037244678446</c:v>
                </c:pt>
                <c:pt idx="4">
                  <c:v>16730.421211718025</c:v>
                </c:pt>
                <c:pt idx="5">
                  <c:v>17074.372873414752</c:v>
                </c:pt>
                <c:pt idx="6">
                  <c:v>17417.340806505454</c:v>
                </c:pt>
                <c:pt idx="7">
                  <c:v>17759.658409966814</c:v>
                </c:pt>
                <c:pt idx="8">
                  <c:v>18101.56072116303</c:v>
                </c:pt>
                <c:pt idx="9">
                  <c:v>18443.219958055048</c:v>
                </c:pt>
                <c:pt idx="10">
                  <c:v>18784.760333594437</c:v>
                </c:pt>
                <c:pt idx="11">
                  <c:v>19126.280504754486</c:v>
                </c:pt>
                <c:pt idx="12">
                  <c:v>19467.871706719678</c:v>
                </c:pt>
                <c:pt idx="13">
                  <c:v>19809.633513052173</c:v>
                </c:pt>
                <c:pt idx="14">
                  <c:v>20151.61858238234</c:v>
                </c:pt>
                <c:pt idx="15">
                  <c:v>20493.925222008624</c:v>
                </c:pt>
                <c:pt idx="16">
                  <c:v>20836.747221968115</c:v>
                </c:pt>
                <c:pt idx="17">
                  <c:v>21180.309525165299</c:v>
                </c:pt>
                <c:pt idx="18">
                  <c:v>21524.768413444646</c:v>
                </c:pt>
                <c:pt idx="19">
                  <c:v>21870.132241728053</c:v>
                </c:pt>
                <c:pt idx="20">
                  <c:v>22216.36340554987</c:v>
                </c:pt>
                <c:pt idx="21">
                  <c:v>22563.493816427079</c:v>
                </c:pt>
                <c:pt idx="22">
                  <c:v>22911.544353631718</c:v>
                </c:pt>
                <c:pt idx="23">
                  <c:v>23260.48856782182</c:v>
                </c:pt>
                <c:pt idx="24">
                  <c:v>23610.269602682783</c:v>
                </c:pt>
                <c:pt idx="25">
                  <c:v>23960.758141984414</c:v>
                </c:pt>
                <c:pt idx="26">
                  <c:v>24311.753187930459</c:v>
                </c:pt>
                <c:pt idx="27">
                  <c:v>24663.009380300093</c:v>
                </c:pt>
                <c:pt idx="28">
                  <c:v>25014.304914891763</c:v>
                </c:pt>
                <c:pt idx="29">
                  <c:v>25365.498916443554</c:v>
                </c:pt>
                <c:pt idx="30">
                  <c:v>25716.461411087854</c:v>
                </c:pt>
                <c:pt idx="31">
                  <c:v>26066.993855547124</c:v>
                </c:pt>
                <c:pt idx="32">
                  <c:v>26416.886226262144</c:v>
                </c:pt>
                <c:pt idx="33">
                  <c:v>26765.947933463849</c:v>
                </c:pt>
                <c:pt idx="34">
                  <c:v>27114.032850302498</c:v>
                </c:pt>
                <c:pt idx="35">
                  <c:v>27461.009896963849</c:v>
                </c:pt>
                <c:pt idx="36">
                  <c:v>27806.726701676445</c:v>
                </c:pt>
                <c:pt idx="37">
                  <c:v>28151.033901204151</c:v>
                </c:pt>
                <c:pt idx="38">
                  <c:v>28493.79643044202</c:v>
                </c:pt>
                <c:pt idx="39">
                  <c:v>28834.894944898595</c:v>
                </c:pt>
                <c:pt idx="40">
                  <c:v>29174.228805566916</c:v>
                </c:pt>
                <c:pt idx="41">
                  <c:v>29511.710346692165</c:v>
                </c:pt>
                <c:pt idx="42">
                  <c:v>29847.26420993598</c:v>
                </c:pt>
                <c:pt idx="43">
                  <c:v>30180.816728283156</c:v>
                </c:pt>
                <c:pt idx="44">
                  <c:v>30512.282917426732</c:v>
                </c:pt>
                <c:pt idx="45">
                  <c:v>30841.584128874274</c:v>
                </c:pt>
                <c:pt idx="46">
                  <c:v>31168.664420012792</c:v>
                </c:pt>
                <c:pt idx="47">
                  <c:v>31493.476675510632</c:v>
                </c:pt>
                <c:pt idx="48">
                  <c:v>31815.969919869429</c:v>
                </c:pt>
              </c:numCache>
            </c:numRef>
          </c:yVal>
          <c:smooth val="0"/>
          <c:extLst>
            <c:ext xmlns:c16="http://schemas.microsoft.com/office/drawing/2014/chart" uri="{C3380CC4-5D6E-409C-BE32-E72D297353CC}">
              <c16:uniqueId val="{00000001-A3C8-4A96-BD95-2A0723ACA850}"/>
            </c:ext>
          </c:extLst>
        </c:ser>
        <c:ser>
          <c:idx val="1"/>
          <c:order val="2"/>
          <c:tx>
            <c:strRef>
              <c:f>[3]TAM_Area!$J$279</c:f>
              <c:strCache>
                <c:ptCount val="1"/>
                <c:pt idx="0">
                  <c:v>Residential - Average</c:v>
                </c:pt>
              </c:strCache>
            </c:strRef>
          </c:tx>
          <c:spPr>
            <a:ln w="19050">
              <a:noFill/>
            </a:ln>
          </c:spPr>
          <c:xVal>
            <c:numRef>
              <c:f>[3]TAM_Area!$B$280:$B$328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[3]TAM_Area!$J$280:$J$328</c:f>
              <c:numCache>
                <c:formatCode>General</c:formatCode>
                <c:ptCount val="49"/>
                <c:pt idx="0">
                  <c:v>18035.673507006431</c:v>
                </c:pt>
                <c:pt idx="1">
                  <c:v>18592.886056015184</c:v>
                </c:pt>
                <c:pt idx="2">
                  <c:v>18025.014748089598</c:v>
                </c:pt>
                <c:pt idx="3">
                  <c:v>18529.46404961935</c:v>
                </c:pt>
                <c:pt idx="4">
                  <c:v>19035.437631962592</c:v>
                </c:pt>
                <c:pt idx="5">
                  <c:v>19542.736849429763</c:v>
                </c:pt>
                <c:pt idx="6">
                  <c:v>20051.44570429052</c:v>
                </c:pt>
                <c:pt idx="7">
                  <c:v>20561.722111014846</c:v>
                </c:pt>
                <c:pt idx="8">
                  <c:v>21073.660236931639</c:v>
                </c:pt>
                <c:pt idx="9">
                  <c:v>21587.28753299599</c:v>
                </c:pt>
                <c:pt idx="10">
                  <c:v>22102.477348098459</c:v>
                </c:pt>
                <c:pt idx="11">
                  <c:v>22618.984239526239</c:v>
                </c:pt>
                <c:pt idx="12">
                  <c:v>23136.474410117477</c:v>
                </c:pt>
                <c:pt idx="13">
                  <c:v>23654.696853936282</c:v>
                </c:pt>
                <c:pt idx="14">
                  <c:v>24173.544782794695</c:v>
                </c:pt>
                <c:pt idx="15">
                  <c:v>24693.058895258913</c:v>
                </c:pt>
                <c:pt idx="16">
                  <c:v>25213.317447523714</c:v>
                </c:pt>
                <c:pt idx="17">
                  <c:v>25734.466483299042</c:v>
                </c:pt>
                <c:pt idx="18">
                  <c:v>26256.618223942718</c:v>
                </c:pt>
                <c:pt idx="19">
                  <c:v>26779.737457671756</c:v>
                </c:pt>
                <c:pt idx="20">
                  <c:v>27303.783855365426</c:v>
                </c:pt>
                <c:pt idx="21">
                  <c:v>27828.859398970937</c:v>
                </c:pt>
                <c:pt idx="22">
                  <c:v>28355.097652361277</c:v>
                </c:pt>
                <c:pt idx="23">
                  <c:v>28882.574010863915</c:v>
                </c:pt>
                <c:pt idx="24">
                  <c:v>29411.296860594204</c:v>
                </c:pt>
                <c:pt idx="25">
                  <c:v>29941.17006675723</c:v>
                </c:pt>
                <c:pt idx="26">
                  <c:v>30472.02742526622</c:v>
                </c:pt>
                <c:pt idx="27">
                  <c:v>31003.642738329992</c:v>
                </c:pt>
                <c:pt idx="28">
                  <c:v>31535.821243208953</c:v>
                </c:pt>
                <c:pt idx="29">
                  <c:v>32068.469684635711</c:v>
                </c:pt>
                <c:pt idx="30">
                  <c:v>32601.524309316319</c:v>
                </c:pt>
                <c:pt idx="31">
                  <c:v>33134.850369973232</c:v>
                </c:pt>
                <c:pt idx="32">
                  <c:v>33668.306517849494</c:v>
                </c:pt>
                <c:pt idx="33">
                  <c:v>34201.766177454891</c:v>
                </c:pt>
                <c:pt idx="34">
                  <c:v>34735.124681292094</c:v>
                </c:pt>
                <c:pt idx="35">
                  <c:v>35268.300571458873</c:v>
                </c:pt>
                <c:pt idx="36">
                  <c:v>35801.222470329805</c:v>
                </c:pt>
                <c:pt idx="37">
                  <c:v>36333.831648753825</c:v>
                </c:pt>
                <c:pt idx="38">
                  <c:v>36866.067205457286</c:v>
                </c:pt>
                <c:pt idx="39">
                  <c:v>37397.862453524293</c:v>
                </c:pt>
                <c:pt idx="40">
                  <c:v>37929.142344147353</c:v>
                </c:pt>
                <c:pt idx="41">
                  <c:v>38459.831861688464</c:v>
                </c:pt>
                <c:pt idx="42">
                  <c:v>38989.854743910211</c:v>
                </c:pt>
                <c:pt idx="43">
                  <c:v>39519.144691808353</c:v>
                </c:pt>
                <c:pt idx="44">
                  <c:v>40047.648285592251</c:v>
                </c:pt>
                <c:pt idx="45">
                  <c:v>40575.326217534232</c:v>
                </c:pt>
                <c:pt idx="46">
                  <c:v>41102.147263811181</c:v>
                </c:pt>
                <c:pt idx="47">
                  <c:v>41628.088928693287</c:v>
                </c:pt>
                <c:pt idx="48">
                  <c:v>42153.129801179595</c:v>
                </c:pt>
              </c:numCache>
            </c:numRef>
          </c:yVal>
          <c:smooth val="0"/>
          <c:extLst>
            <c:ext xmlns:c16="http://schemas.microsoft.com/office/drawing/2014/chart" uri="{C3380CC4-5D6E-409C-BE32-E72D297353CC}">
              <c16:uniqueId val="{00000002-A3C8-4A96-BD95-2A0723ACA850}"/>
            </c:ext>
          </c:extLst>
        </c:ser>
        <c:ser>
          <c:idx val="10"/>
          <c:order val="3"/>
          <c:tx>
            <c:strRef>
              <c:f>[3]TAM_Area!$P$279</c:f>
              <c:strCache>
                <c:ptCount val="1"/>
                <c:pt idx="0">
                  <c:v>Commercial - High</c:v>
                </c:pt>
              </c:strCache>
            </c:strRef>
          </c:tx>
          <c:spPr>
            <a:ln w="19050">
              <a:noFill/>
            </a:ln>
          </c:spPr>
          <c:xVal>
            <c:numRef>
              <c:f>[3]TAM_Area!$B$280:$B$328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[3]TAM_Area!$P$280:$P$328</c:f>
              <c:numCache>
                <c:formatCode>General</c:formatCode>
                <c:ptCount val="49"/>
                <c:pt idx="0">
                  <c:v>2126.9193224072555</c:v>
                </c:pt>
                <c:pt idx="1">
                  <c:v>2201.6164056119419</c:v>
                </c:pt>
                <c:pt idx="2">
                  <c:v>2503.1517263369637</c:v>
                </c:pt>
                <c:pt idx="3">
                  <c:v>2631.1998145490102</c:v>
                </c:pt>
                <c:pt idx="4">
                  <c:v>2765.674989960864</c:v>
                </c:pt>
                <c:pt idx="5">
                  <c:v>2907.2892966065065</c:v>
                </c:pt>
                <c:pt idx="6">
                  <c:v>3056.7992951522151</c:v>
                </c:pt>
                <c:pt idx="7">
                  <c:v>3215.0275043809474</c:v>
                </c:pt>
                <c:pt idx="8">
                  <c:v>3388.0480955341591</c:v>
                </c:pt>
                <c:pt idx="9">
                  <c:v>3561.3612206340699</c:v>
                </c:pt>
                <c:pt idx="10">
                  <c:v>3751.5796190827914</c:v>
                </c:pt>
                <c:pt idx="11">
                  <c:v>3954.7566635014418</c:v>
                </c:pt>
                <c:pt idx="12">
                  <c:v>4172.2235481094613</c:v>
                </c:pt>
                <c:pt idx="13">
                  <c:v>4405.4117140780963</c:v>
                </c:pt>
                <c:pt idx="14">
                  <c:v>4655.8383724267715</c:v>
                </c:pt>
                <c:pt idx="15">
                  <c:v>4925.0906384735981</c:v>
                </c:pt>
                <c:pt idx="16">
                  <c:v>5214.8098092634837</c:v>
                </c:pt>
                <c:pt idx="17">
                  <c:v>5526.6696932268824</c:v>
                </c:pt>
                <c:pt idx="18">
                  <c:v>5845.010484561144</c:v>
                </c:pt>
                <c:pt idx="19">
                  <c:v>6223.5654979087321</c:v>
                </c:pt>
                <c:pt idx="20">
                  <c:v>6611.9623231961614</c:v>
                </c:pt>
                <c:pt idx="21">
                  <c:v>7029.1935186303763</c:v>
                </c:pt>
                <c:pt idx="22">
                  <c:v>7476.8714871217426</c:v>
                </c:pt>
                <c:pt idx="23">
                  <c:v>7956.5764616077704</c:v>
                </c:pt>
                <c:pt idx="24">
                  <c:v>8469.8571310158914</c:v>
                </c:pt>
                <c:pt idx="25">
                  <c:v>9018.2328132014372</c:v>
                </c:pt>
                <c:pt idx="26">
                  <c:v>9603.1952768301962</c:v>
                </c:pt>
                <c:pt idx="27">
                  <c:v>10226.212251836896</c:v>
                </c:pt>
                <c:pt idx="28">
                  <c:v>10908.229230128774</c:v>
                </c:pt>
                <c:pt idx="29">
                  <c:v>11592.173847581191</c:v>
                </c:pt>
                <c:pt idx="30">
                  <c:v>12337.956680661013</c:v>
                </c:pt>
                <c:pt idx="31">
                  <c:v>13127.478856973015</c:v>
                </c:pt>
                <c:pt idx="32">
                  <c:v>13962.13190942349</c:v>
                </c:pt>
                <c:pt idx="33">
                  <c:v>14843.300069606172</c:v>
                </c:pt>
                <c:pt idx="34">
                  <c:v>15772.362116403801</c:v>
                </c:pt>
                <c:pt idx="35">
                  <c:v>16750.692323839525</c:v>
                </c:pt>
                <c:pt idx="36">
                  <c:v>17779.66140600208</c:v>
                </c:pt>
                <c:pt idx="37">
                  <c:v>18860.637668883017</c:v>
                </c:pt>
                <c:pt idx="38">
                  <c:v>19984.653530109608</c:v>
                </c:pt>
                <c:pt idx="39">
                  <c:v>21184.07896796475</c:v>
                </c:pt>
                <c:pt idx="40">
                  <c:v>22429.27616098458</c:v>
                </c:pt>
                <c:pt idx="41">
                  <c:v>23731.945316869147</c:v>
                </c:pt>
                <c:pt idx="42">
                  <c:v>25093.452003118295</c:v>
                </c:pt>
                <c:pt idx="43">
                  <c:v>26515.161595602098</c:v>
                </c:pt>
                <c:pt idx="44">
                  <c:v>27998.439260716812</c:v>
                </c:pt>
                <c:pt idx="45">
                  <c:v>29544.65024275169</c:v>
                </c:pt>
                <c:pt idx="46">
                  <c:v>31155.160184641383</c:v>
                </c:pt>
                <c:pt idx="47">
                  <c:v>32831.335023641361</c:v>
                </c:pt>
                <c:pt idx="48">
                  <c:v>34576.787222747531</c:v>
                </c:pt>
              </c:numCache>
            </c:numRef>
          </c:yVal>
          <c:smooth val="0"/>
          <c:extLst>
            <c:ext xmlns:c16="http://schemas.microsoft.com/office/drawing/2014/chart" uri="{C3380CC4-5D6E-409C-BE32-E72D297353CC}">
              <c16:uniqueId val="{00000003-A3C8-4A96-BD95-2A0723ACA850}"/>
            </c:ext>
          </c:extLst>
        </c:ser>
        <c:ser>
          <c:idx val="11"/>
          <c:order val="4"/>
          <c:tx>
            <c:strRef>
              <c:f>[3]TAM_Area!$Q$279</c:f>
              <c:strCache>
                <c:ptCount val="1"/>
                <c:pt idx="0">
                  <c:v>Commercial - Low</c:v>
                </c:pt>
              </c:strCache>
            </c:strRef>
          </c:tx>
          <c:spPr>
            <a:ln w="19050">
              <a:noFill/>
            </a:ln>
          </c:spPr>
          <c:xVal>
            <c:numRef>
              <c:f>[3]TAM_Area!$B$280:$B$328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[3]TAM_Area!$Q$280:$Q$328</c:f>
              <c:numCache>
                <c:formatCode>General</c:formatCode>
                <c:ptCount val="49"/>
                <c:pt idx="0">
                  <c:v>1737.299428571429</c:v>
                </c:pt>
                <c:pt idx="1">
                  <c:v>1781.5021785714293</c:v>
                </c:pt>
                <c:pt idx="2">
                  <c:v>1941.4734450056819</c:v>
                </c:pt>
                <c:pt idx="3">
                  <c:v>1997.0599886259349</c:v>
                </c:pt>
                <c:pt idx="4">
                  <c:v>2055.5896811818429</c:v>
                </c:pt>
                <c:pt idx="5">
                  <c:v>2117.6259001785356</c:v>
                </c:pt>
                <c:pt idx="6">
                  <c:v>2183.7160013497046</c:v>
                </c:pt>
                <c:pt idx="7">
                  <c:v>2254.3504732851811</c:v>
                </c:pt>
                <c:pt idx="8">
                  <c:v>2329.5236579175216</c:v>
                </c:pt>
                <c:pt idx="9">
                  <c:v>2410.7279361165533</c:v>
                </c:pt>
                <c:pt idx="10">
                  <c:v>2496.9173479560204</c:v>
                </c:pt>
                <c:pt idx="11">
                  <c:v>2588.5224398404371</c:v>
                </c:pt>
                <c:pt idx="12">
                  <c:v>2685.4483121573326</c:v>
                </c:pt>
                <c:pt idx="13">
                  <c:v>2787.5101362052987</c:v>
                </c:pt>
                <c:pt idx="14">
                  <c:v>2894.4603109564109</c:v>
                </c:pt>
                <c:pt idx="15">
                  <c:v>3005.9976919857245</c:v>
                </c:pt>
                <c:pt idx="16">
                  <c:v>3121.7635092606733</c:v>
                </c:pt>
                <c:pt idx="17">
                  <c:v>3241.3722028907923</c:v>
                </c:pt>
                <c:pt idx="18">
                  <c:v>3362.7056386645818</c:v>
                </c:pt>
                <c:pt idx="19">
                  <c:v>3490.5014008996095</c:v>
                </c:pt>
                <c:pt idx="20">
                  <c:v>3619.2152102861564</c:v>
                </c:pt>
                <c:pt idx="21">
                  <c:v>3750.2121070209378</c:v>
                </c:pt>
                <c:pt idx="22">
                  <c:v>3883.1770458465808</c:v>
                </c:pt>
                <c:pt idx="23">
                  <c:v>4017.8220319039483</c:v>
                </c:pt>
                <c:pt idx="24">
                  <c:v>4153.8831230551314</c:v>
                </c:pt>
                <c:pt idx="25">
                  <c:v>4291.1164557045777</c:v>
                </c:pt>
                <c:pt idx="26">
                  <c:v>4429.3015530475341</c:v>
                </c:pt>
                <c:pt idx="27">
                  <c:v>4568.2372909504229</c:v>
                </c:pt>
                <c:pt idx="28">
                  <c:v>4716.8451295539098</c:v>
                </c:pt>
                <c:pt idx="29">
                  <c:v>4847.682662944716</c:v>
                </c:pt>
                <c:pt idx="30">
                  <c:v>4987.9125612982125</c:v>
                </c:pt>
                <c:pt idx="31">
                  <c:v>5128.3129436337513</c:v>
                </c:pt>
                <c:pt idx="32">
                  <c:v>5268.7692751774039</c:v>
                </c:pt>
                <c:pt idx="33">
                  <c:v>5409.1750789209591</c:v>
                </c:pt>
                <c:pt idx="34">
                  <c:v>5549.4289056608213</c:v>
                </c:pt>
                <c:pt idx="35">
                  <c:v>5689.4359583173209</c:v>
                </c:pt>
                <c:pt idx="36">
                  <c:v>5829.1083678292798</c:v>
                </c:pt>
                <c:pt idx="37">
                  <c:v>5968.3623319575263</c:v>
                </c:pt>
                <c:pt idx="38">
                  <c:v>6098.3835487241813</c:v>
                </c:pt>
                <c:pt idx="39">
                  <c:v>6245.2779027821689</c:v>
                </c:pt>
                <c:pt idx="40">
                  <c:v>6382.7665769318046</c:v>
                </c:pt>
                <c:pt idx="41">
                  <c:v>6519.4914712106602</c:v>
                </c:pt>
                <c:pt idx="42">
                  <c:v>6655.3629344741203</c:v>
                </c:pt>
                <c:pt idx="43">
                  <c:v>6790.2927438735496</c:v>
                </c:pt>
                <c:pt idx="44">
                  <c:v>6924.1956458041477</c:v>
                </c:pt>
                <c:pt idx="45">
                  <c:v>7056.9876482865711</c:v>
                </c:pt>
                <c:pt idx="46">
                  <c:v>7188.5833792237554</c:v>
                </c:pt>
                <c:pt idx="47">
                  <c:v>7318.8974604411505</c:v>
                </c:pt>
                <c:pt idx="48">
                  <c:v>7450.3645711634381</c:v>
                </c:pt>
              </c:numCache>
            </c:numRef>
          </c:yVal>
          <c:smooth val="0"/>
          <c:extLst>
            <c:ext xmlns:c16="http://schemas.microsoft.com/office/drawing/2014/chart" uri="{C3380CC4-5D6E-409C-BE32-E72D297353CC}">
              <c16:uniqueId val="{00000004-A3C8-4A96-BD95-2A0723ACA850}"/>
            </c:ext>
          </c:extLst>
        </c:ser>
        <c:ser>
          <c:idx val="15"/>
          <c:order val="5"/>
          <c:tx>
            <c:strRef>
              <c:f>[3]TAM_Area!$R$279</c:f>
              <c:strCache>
                <c:ptCount val="1"/>
                <c:pt idx="0">
                  <c:v>Commercial - Average</c:v>
                </c:pt>
              </c:strCache>
            </c:strRef>
          </c:tx>
          <c:spPr>
            <a:ln w="19050">
              <a:noFill/>
            </a:ln>
          </c:spPr>
          <c:xVal>
            <c:numRef>
              <c:f>[3]TAM_Area!$B$280:$B$328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[3]TAM_Area!$R$280:$R$328</c:f>
              <c:numCache>
                <c:formatCode>General</c:formatCode>
                <c:ptCount val="49"/>
                <c:pt idx="0">
                  <c:v>1932.1093754893423</c:v>
                </c:pt>
                <c:pt idx="1">
                  <c:v>1991.5592920916856</c:v>
                </c:pt>
                <c:pt idx="2">
                  <c:v>2222.3125856713227</c:v>
                </c:pt>
                <c:pt idx="3">
                  <c:v>2314.1299015874724</c:v>
                </c:pt>
                <c:pt idx="4">
                  <c:v>2410.6323355713535</c:v>
                </c:pt>
                <c:pt idx="5">
                  <c:v>2512.457598392521</c:v>
                </c:pt>
                <c:pt idx="6">
                  <c:v>2620.2576482509598</c:v>
                </c:pt>
                <c:pt idx="7">
                  <c:v>2734.6889888330643</c:v>
                </c:pt>
                <c:pt idx="8">
                  <c:v>2858.7858767258404</c:v>
                </c:pt>
                <c:pt idx="9">
                  <c:v>2986.0445783753116</c:v>
                </c:pt>
                <c:pt idx="10">
                  <c:v>3124.2484835194059</c:v>
                </c:pt>
                <c:pt idx="11">
                  <c:v>3271.6395516709395</c:v>
                </c:pt>
                <c:pt idx="12">
                  <c:v>3428.8359301333971</c:v>
                </c:pt>
                <c:pt idx="13">
                  <c:v>3596.4609251416973</c:v>
                </c:pt>
                <c:pt idx="14">
                  <c:v>3775.1493416915914</c:v>
                </c:pt>
                <c:pt idx="15">
                  <c:v>3965.5441652296613</c:v>
                </c:pt>
                <c:pt idx="16">
                  <c:v>4168.2866592620785</c:v>
                </c:pt>
                <c:pt idx="17">
                  <c:v>4384.0209480588373</c:v>
                </c:pt>
                <c:pt idx="18">
                  <c:v>4603.8580616128629</c:v>
                </c:pt>
                <c:pt idx="19">
                  <c:v>4857.0334494041708</c:v>
                </c:pt>
                <c:pt idx="20">
                  <c:v>5115.5887667411589</c:v>
                </c:pt>
                <c:pt idx="21">
                  <c:v>5389.702812825657</c:v>
                </c:pt>
                <c:pt idx="22">
                  <c:v>5680.0242664841617</c:v>
                </c:pt>
                <c:pt idx="23">
                  <c:v>5987.1992467558593</c:v>
                </c:pt>
                <c:pt idx="24">
                  <c:v>6311.8701270355114</c:v>
                </c:pt>
                <c:pt idx="25">
                  <c:v>6654.6746344530075</c:v>
                </c:pt>
                <c:pt idx="26">
                  <c:v>7016.2484149388647</c:v>
                </c:pt>
                <c:pt idx="27">
                  <c:v>7397.2247713936595</c:v>
                </c:pt>
                <c:pt idx="28">
                  <c:v>7812.5371798413425</c:v>
                </c:pt>
                <c:pt idx="29">
                  <c:v>8219.9282552629538</c:v>
                </c:pt>
                <c:pt idx="30">
                  <c:v>8662.9346209796131</c:v>
                </c:pt>
                <c:pt idx="31">
                  <c:v>9127.8959003033833</c:v>
                </c:pt>
                <c:pt idx="32">
                  <c:v>9615.4505923004472</c:v>
                </c:pt>
                <c:pt idx="33">
                  <c:v>10126.237574263565</c:v>
                </c:pt>
                <c:pt idx="34">
                  <c:v>10660.895511032311</c:v>
                </c:pt>
                <c:pt idx="35">
                  <c:v>11220.064141078423</c:v>
                </c:pt>
                <c:pt idx="36">
                  <c:v>11804.384886915679</c:v>
                </c:pt>
                <c:pt idx="37">
                  <c:v>12414.500000420272</c:v>
                </c:pt>
                <c:pt idx="38">
                  <c:v>13041.518539416895</c:v>
                </c:pt>
                <c:pt idx="39">
                  <c:v>13714.67843537346</c:v>
                </c:pt>
                <c:pt idx="40">
                  <c:v>14406.021368958192</c:v>
                </c:pt>
                <c:pt idx="41">
                  <c:v>15125.718394039905</c:v>
                </c:pt>
                <c:pt idx="42">
                  <c:v>15874.407468796207</c:v>
                </c:pt>
                <c:pt idx="43">
                  <c:v>16652.727169737824</c:v>
                </c:pt>
                <c:pt idx="44">
                  <c:v>17461.317453260479</c:v>
                </c:pt>
                <c:pt idx="45">
                  <c:v>18300.818945519131</c:v>
                </c:pt>
                <c:pt idx="46">
                  <c:v>19171.871781932568</c:v>
                </c:pt>
                <c:pt idx="47">
                  <c:v>20075.116242041255</c:v>
                </c:pt>
                <c:pt idx="48">
                  <c:v>21013.575896955484</c:v>
                </c:pt>
              </c:numCache>
            </c:numRef>
          </c:yVal>
          <c:smooth val="0"/>
          <c:extLst>
            <c:ext xmlns:c16="http://schemas.microsoft.com/office/drawing/2014/chart" uri="{C3380CC4-5D6E-409C-BE32-E72D297353CC}">
              <c16:uniqueId val="{00000005-A3C8-4A96-BD95-2A0723ACA850}"/>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(million sq-meters)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Latin America TAM -</a:t>
            </a:r>
            <a:r>
              <a:rPr lang="en-US" baseline="0"/>
              <a:t> Area</a:t>
            </a:r>
            <a:endParaRPr lang="en-US"/>
          </a:p>
        </c:rich>
      </c:tx>
      <c:overlay val="0"/>
      <c:spPr>
        <a:noFill/>
        <a:ln>
          <a:noFill/>
        </a:ln>
        <a:effectLst/>
      </c:spPr>
    </c:title>
    <c:autoTitleDeleted val="0"/>
    <c:plotArea>
      <c:layout/>
      <c:scatterChart>
        <c:scatterStyle val="lineMarker"/>
        <c:varyColors val="0"/>
        <c:ser>
          <c:idx val="15"/>
          <c:order val="0"/>
          <c:tx>
            <c:strRef>
              <c:f>[3]TAM_Area!$H$342</c:f>
              <c:strCache>
                <c:ptCount val="1"/>
                <c:pt idx="0">
                  <c:v>Residential - High</c:v>
                </c:pt>
              </c:strCache>
            </c:strRef>
          </c:tx>
          <c:spPr>
            <a:ln w="19050">
              <a:noFill/>
            </a:ln>
          </c:spPr>
          <c:xVal>
            <c:numRef>
              <c:f>[3]TAM_Area!$B$343:$B$391</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[3]TAM_Area!$H$343:$H$391</c:f>
              <c:numCache>
                <c:formatCode>General</c:formatCode>
                <c:ptCount val="49"/>
                <c:pt idx="0">
                  <c:v>9427.8000000000029</c:v>
                </c:pt>
                <c:pt idx="1">
                  <c:v>9677.7000000000007</c:v>
                </c:pt>
                <c:pt idx="2">
                  <c:v>9687.9490385680911</c:v>
                </c:pt>
                <c:pt idx="3">
                  <c:v>9893.557587626141</c:v>
                </c:pt>
                <c:pt idx="4">
                  <c:v>10099.702929410556</c:v>
                </c:pt>
                <c:pt idx="5">
                  <c:v>10306.181638326327</c:v>
                </c:pt>
                <c:pt idx="6">
                  <c:v>10512.842264231644</c:v>
                </c:pt>
                <c:pt idx="7">
                  <c:v>10719.439488283815</c:v>
                </c:pt>
                <c:pt idx="8">
                  <c:v>10925.779032869912</c:v>
                </c:pt>
                <c:pt idx="9">
                  <c:v>11131.808300312534</c:v>
                </c:pt>
                <c:pt idx="10">
                  <c:v>11337.566970510474</c:v>
                </c:pt>
                <c:pt idx="11">
                  <c:v>11543.054996440562</c:v>
                </c:pt>
                <c:pt idx="12">
                  <c:v>11748.297911697309</c:v>
                </c:pt>
                <c:pt idx="13">
                  <c:v>11953.317553597857</c:v>
                </c:pt>
                <c:pt idx="14">
                  <c:v>12158.099757581223</c:v>
                </c:pt>
                <c:pt idx="15">
                  <c:v>12362.630698169276</c:v>
                </c:pt>
                <c:pt idx="16">
                  <c:v>12566.939924617453</c:v>
                </c:pt>
                <c:pt idx="17">
                  <c:v>12771.070493721567</c:v>
                </c:pt>
                <c:pt idx="18">
                  <c:v>12975.056169778809</c:v>
                </c:pt>
                <c:pt idx="19">
                  <c:v>13178.916962943153</c:v>
                </c:pt>
                <c:pt idx="20">
                  <c:v>13382.648859590719</c:v>
                </c:pt>
                <c:pt idx="21">
                  <c:v>13586.233086203265</c:v>
                </c:pt>
                <c:pt idx="22">
                  <c:v>13789.636737741266</c:v>
                </c:pt>
                <c:pt idx="23">
                  <c:v>13992.835543885647</c:v>
                </c:pt>
                <c:pt idx="24">
                  <c:v>14195.827234038066</c:v>
                </c:pt>
                <c:pt idx="25">
                  <c:v>14398.624831024003</c:v>
                </c:pt>
                <c:pt idx="26">
                  <c:v>14601.238693626323</c:v>
                </c:pt>
                <c:pt idx="27">
                  <c:v>14803.684057685794</c:v>
                </c:pt>
                <c:pt idx="28">
                  <c:v>15005.974777182857</c:v>
                </c:pt>
                <c:pt idx="29">
                  <c:v>15208.108981244448</c:v>
                </c:pt>
                <c:pt idx="30">
                  <c:v>15410.088034587618</c:v>
                </c:pt>
                <c:pt idx="31">
                  <c:v>15611.932954372049</c:v>
                </c:pt>
                <c:pt idx="32">
                  <c:v>15813.67195333057</c:v>
                </c:pt>
                <c:pt idx="33">
                  <c:v>16015.321941011776</c:v>
                </c:pt>
                <c:pt idx="34">
                  <c:v>16216.890100040951</c:v>
                </c:pt>
                <c:pt idx="35">
                  <c:v>16418.361735758572</c:v>
                </c:pt>
                <c:pt idx="36">
                  <c:v>16619.703764288115</c:v>
                </c:pt>
                <c:pt idx="37">
                  <c:v>16820.868111007701</c:v>
                </c:pt>
                <c:pt idx="38">
                  <c:v>17021.812626883871</c:v>
                </c:pt>
                <c:pt idx="39">
                  <c:v>17222.515078290136</c:v>
                </c:pt>
                <c:pt idx="40">
                  <c:v>17422.962891310213</c:v>
                </c:pt>
                <c:pt idx="41">
                  <c:v>17623.133953503708</c:v>
                </c:pt>
                <c:pt idx="42">
                  <c:v>17823.005954743661</c:v>
                </c:pt>
                <c:pt idx="43">
                  <c:v>18022.555259230794</c:v>
                </c:pt>
                <c:pt idx="44">
                  <c:v>18221.757752371483</c:v>
                </c:pt>
                <c:pt idx="45">
                  <c:v>18420.585897027686</c:v>
                </c:pt>
                <c:pt idx="46">
                  <c:v>18619.008188466614</c:v>
                </c:pt>
                <c:pt idx="47">
                  <c:v>18816.990684507517</c:v>
                </c:pt>
                <c:pt idx="48">
                  <c:v>19014.500789846545</c:v>
                </c:pt>
              </c:numCache>
            </c:numRef>
          </c:yVal>
          <c:smooth val="0"/>
          <c:extLst>
            <c:ext xmlns:c16="http://schemas.microsoft.com/office/drawing/2014/chart" uri="{C3380CC4-5D6E-409C-BE32-E72D297353CC}">
              <c16:uniqueId val="{00000000-66C6-4084-97DA-114966BBC392}"/>
            </c:ext>
          </c:extLst>
        </c:ser>
        <c:ser>
          <c:idx val="2"/>
          <c:order val="1"/>
          <c:tx>
            <c:strRef>
              <c:f>[3]TAM_Area!$I$342</c:f>
              <c:strCache>
                <c:ptCount val="1"/>
                <c:pt idx="0">
                  <c:v>Residential - Low</c:v>
                </c:pt>
              </c:strCache>
            </c:strRef>
          </c:tx>
          <c:spPr>
            <a:ln w="19050">
              <a:noFill/>
            </a:ln>
          </c:spPr>
          <c:xVal>
            <c:numRef>
              <c:f>[3]TAM_Area!$B$343:$B$391</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[3]TAM_Area!$I$343:$I$391</c:f>
              <c:numCache>
                <c:formatCode>General</c:formatCode>
                <c:ptCount val="49"/>
                <c:pt idx="0">
                  <c:v>7892.2320571282407</c:v>
                </c:pt>
                <c:pt idx="1">
                  <c:v>7973.5558573089174</c:v>
                </c:pt>
                <c:pt idx="2">
                  <c:v>6024.2876972058157</c:v>
                </c:pt>
                <c:pt idx="3">
                  <c:v>6077.6102353409906</c:v>
                </c:pt>
                <c:pt idx="4">
                  <c:v>6128.6665379504748</c:v>
                </c:pt>
                <c:pt idx="5">
                  <c:v>6177.4955908603533</c:v>
                </c:pt>
                <c:pt idx="6">
                  <c:v>6224.13968810402</c:v>
                </c:pt>
                <c:pt idx="7">
                  <c:v>6268.6585521352299</c:v>
                </c:pt>
                <c:pt idx="8">
                  <c:v>6311.1021302976515</c:v>
                </c:pt>
                <c:pt idx="9">
                  <c:v>6351.4964391949161</c:v>
                </c:pt>
                <c:pt idx="10">
                  <c:v>6389.8437526135976</c:v>
                </c:pt>
                <c:pt idx="11">
                  <c:v>6426.1441131716374</c:v>
                </c:pt>
                <c:pt idx="12">
                  <c:v>6460.3886285502649</c:v>
                </c:pt>
                <c:pt idx="13">
                  <c:v>6492.5740734171104</c:v>
                </c:pt>
                <c:pt idx="14">
                  <c:v>6522.7092693988834</c:v>
                </c:pt>
                <c:pt idx="15">
                  <c:v>6550.8137790315841</c:v>
                </c:pt>
                <c:pt idx="16">
                  <c:v>6576.9070012924949</c:v>
                </c:pt>
                <c:pt idx="17">
                  <c:v>6601.0115691514948</c:v>
                </c:pt>
                <c:pt idx="18">
                  <c:v>6623.147245163751</c:v>
                </c:pt>
                <c:pt idx="19">
                  <c:v>6643.3277475923242</c:v>
                </c:pt>
                <c:pt idx="20">
                  <c:v>6661.564642144358</c:v>
                </c:pt>
                <c:pt idx="21">
                  <c:v>6677.8733282112262</c:v>
                </c:pt>
                <c:pt idx="22">
                  <c:v>6692.2703889005261</c:v>
                </c:pt>
                <c:pt idx="23">
                  <c:v>6704.7734310822289</c:v>
                </c:pt>
                <c:pt idx="24">
                  <c:v>6715.3986782056181</c:v>
                </c:pt>
                <c:pt idx="25">
                  <c:v>6724.1645282946574</c:v>
                </c:pt>
                <c:pt idx="26">
                  <c:v>6731.093785208197</c:v>
                </c:pt>
                <c:pt idx="27">
                  <c:v>6736.211157432047</c:v>
                </c:pt>
                <c:pt idx="28">
                  <c:v>6739.5395511713705</c:v>
                </c:pt>
                <c:pt idx="29">
                  <c:v>6741.1008023068034</c:v>
                </c:pt>
                <c:pt idx="30">
                  <c:v>6740.9128554900535</c:v>
                </c:pt>
                <c:pt idx="31">
                  <c:v>6738.9902727168583</c:v>
                </c:pt>
                <c:pt idx="32">
                  <c:v>6735.3454560921818</c:v>
                </c:pt>
                <c:pt idx="33">
                  <c:v>6729.9940950779292</c:v>
                </c:pt>
                <c:pt idx="34">
                  <c:v>6722.9536415880921</c:v>
                </c:pt>
                <c:pt idx="35">
                  <c:v>6714.2492712496323</c:v>
                </c:pt>
                <c:pt idx="36">
                  <c:v>6703.9139747866184</c:v>
                </c:pt>
                <c:pt idx="37">
                  <c:v>6691.9859201307709</c:v>
                </c:pt>
                <c:pt idx="38">
                  <c:v>6678.4991972331745</c:v>
                </c:pt>
                <c:pt idx="39">
                  <c:v>6663.481298642685</c:v>
                </c:pt>
                <c:pt idx="40">
                  <c:v>6646.9522864420032</c:v>
                </c:pt>
                <c:pt idx="41">
                  <c:v>6628.9307515804094</c:v>
                </c:pt>
                <c:pt idx="42">
                  <c:v>6609.4323738513276</c:v>
                </c:pt>
                <c:pt idx="43">
                  <c:v>6588.4757458466684</c:v>
                </c:pt>
                <c:pt idx="44">
                  <c:v>6566.0867594612582</c:v>
                </c:pt>
                <c:pt idx="45">
                  <c:v>6542.2940356620093</c:v>
                </c:pt>
                <c:pt idx="46">
                  <c:v>6517.1226722110623</c:v>
                </c:pt>
                <c:pt idx="47">
                  <c:v>6490.5982857204172</c:v>
                </c:pt>
                <c:pt idx="48">
                  <c:v>6462.7483836736174</c:v>
                </c:pt>
              </c:numCache>
            </c:numRef>
          </c:yVal>
          <c:smooth val="0"/>
          <c:extLst>
            <c:ext xmlns:c16="http://schemas.microsoft.com/office/drawing/2014/chart" uri="{C3380CC4-5D6E-409C-BE32-E72D297353CC}">
              <c16:uniqueId val="{00000001-66C6-4084-97DA-114966BBC392}"/>
            </c:ext>
          </c:extLst>
        </c:ser>
        <c:ser>
          <c:idx val="3"/>
          <c:order val="2"/>
          <c:tx>
            <c:strRef>
              <c:f>[3]TAM_Area!$J$342</c:f>
              <c:strCache>
                <c:ptCount val="1"/>
                <c:pt idx="0">
                  <c:v>Residential - Average</c:v>
                </c:pt>
              </c:strCache>
            </c:strRef>
          </c:tx>
          <c:spPr>
            <a:ln w="19050">
              <a:noFill/>
            </a:ln>
          </c:spPr>
          <c:xVal>
            <c:numRef>
              <c:f>[3]TAM_Area!$B$343:$B$391</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[3]TAM_Area!$J$343:$J$391</c:f>
              <c:numCache>
                <c:formatCode>General</c:formatCode>
                <c:ptCount val="49"/>
                <c:pt idx="0">
                  <c:v>8660.0160285641214</c:v>
                </c:pt>
                <c:pt idx="1">
                  <c:v>8825.6279286544595</c:v>
                </c:pt>
                <c:pt idx="2">
                  <c:v>7856.1183678869538</c:v>
                </c:pt>
                <c:pt idx="3">
                  <c:v>7985.5839114835662</c:v>
                </c:pt>
                <c:pt idx="4">
                  <c:v>8114.1847336805149</c:v>
                </c:pt>
                <c:pt idx="5">
                  <c:v>8241.83861459334</c:v>
                </c:pt>
                <c:pt idx="6">
                  <c:v>8368.4909761678318</c:v>
                </c:pt>
                <c:pt idx="7">
                  <c:v>8494.0490202095225</c:v>
                </c:pt>
                <c:pt idx="8">
                  <c:v>8618.4405815837817</c:v>
                </c:pt>
                <c:pt idx="9">
                  <c:v>8741.652369753725</c:v>
                </c:pt>
                <c:pt idx="10">
                  <c:v>8863.7053615620353</c:v>
                </c:pt>
                <c:pt idx="11">
                  <c:v>8984.5995548061001</c:v>
                </c:pt>
                <c:pt idx="12">
                  <c:v>9104.3432701237871</c:v>
                </c:pt>
                <c:pt idx="13">
                  <c:v>9222.9458135074838</c:v>
                </c:pt>
                <c:pt idx="14">
                  <c:v>9340.4045134900534</c:v>
                </c:pt>
                <c:pt idx="15">
                  <c:v>9456.7222386004305</c:v>
                </c:pt>
                <c:pt idx="16">
                  <c:v>9571.9234629549737</c:v>
                </c:pt>
                <c:pt idx="17">
                  <c:v>9686.0410314365308</c:v>
                </c:pt>
                <c:pt idx="18">
                  <c:v>9799.10170747128</c:v>
                </c:pt>
                <c:pt idx="19">
                  <c:v>9911.1223552677384</c:v>
                </c:pt>
                <c:pt idx="20">
                  <c:v>10022.106750867539</c:v>
                </c:pt>
                <c:pt idx="21">
                  <c:v>10132.053207207246</c:v>
                </c:pt>
                <c:pt idx="22">
                  <c:v>10240.953563320896</c:v>
                </c:pt>
                <c:pt idx="23">
                  <c:v>10348.804487483938</c:v>
                </c:pt>
                <c:pt idx="24">
                  <c:v>10455.612956121842</c:v>
                </c:pt>
                <c:pt idx="25">
                  <c:v>10561.39467965933</c:v>
                </c:pt>
                <c:pt idx="26">
                  <c:v>10666.16623941726</c:v>
                </c:pt>
                <c:pt idx="27">
                  <c:v>10769.947607558921</c:v>
                </c:pt>
                <c:pt idx="28">
                  <c:v>10872.757164177114</c:v>
                </c:pt>
                <c:pt idx="29">
                  <c:v>10974.604891775625</c:v>
                </c:pt>
                <c:pt idx="30">
                  <c:v>11075.500445038835</c:v>
                </c:pt>
                <c:pt idx="31">
                  <c:v>11175.461613544454</c:v>
                </c:pt>
                <c:pt idx="32">
                  <c:v>11274.508704711376</c:v>
                </c:pt>
                <c:pt idx="33">
                  <c:v>11372.658018044853</c:v>
                </c:pt>
                <c:pt idx="34">
                  <c:v>11469.921870814522</c:v>
                </c:pt>
                <c:pt idx="35">
                  <c:v>11566.305503504102</c:v>
                </c:pt>
                <c:pt idx="36">
                  <c:v>11661.808869537366</c:v>
                </c:pt>
                <c:pt idx="37">
                  <c:v>11756.427015569236</c:v>
                </c:pt>
                <c:pt idx="38">
                  <c:v>11850.155912058523</c:v>
                </c:pt>
                <c:pt idx="39">
                  <c:v>11942.99818846641</c:v>
                </c:pt>
                <c:pt idx="40">
                  <c:v>12034.957588876108</c:v>
                </c:pt>
                <c:pt idx="41">
                  <c:v>12126.032352542059</c:v>
                </c:pt>
                <c:pt idx="42">
                  <c:v>12216.219164297494</c:v>
                </c:pt>
                <c:pt idx="43">
                  <c:v>12305.51550253873</c:v>
                </c:pt>
                <c:pt idx="44">
                  <c:v>12393.92225591637</c:v>
                </c:pt>
                <c:pt idx="45">
                  <c:v>12481.439966344848</c:v>
                </c:pt>
                <c:pt idx="46">
                  <c:v>12568.065430338838</c:v>
                </c:pt>
                <c:pt idx="47">
                  <c:v>12653.794485113967</c:v>
                </c:pt>
                <c:pt idx="48">
                  <c:v>12738.624586760081</c:v>
                </c:pt>
              </c:numCache>
            </c:numRef>
          </c:yVal>
          <c:smooth val="0"/>
          <c:extLst>
            <c:ext xmlns:c16="http://schemas.microsoft.com/office/drawing/2014/chart" uri="{C3380CC4-5D6E-409C-BE32-E72D297353CC}">
              <c16:uniqueId val="{00000002-66C6-4084-97DA-114966BBC392}"/>
            </c:ext>
          </c:extLst>
        </c:ser>
        <c:ser>
          <c:idx val="9"/>
          <c:order val="3"/>
          <c:tx>
            <c:strRef>
              <c:f>[3]TAM_Area!$P$342</c:f>
              <c:strCache>
                <c:ptCount val="1"/>
                <c:pt idx="0">
                  <c:v>Commercial - High</c:v>
                </c:pt>
              </c:strCache>
            </c:strRef>
          </c:tx>
          <c:spPr>
            <a:ln w="19050">
              <a:noFill/>
            </a:ln>
          </c:spPr>
          <c:xVal>
            <c:numRef>
              <c:f>[3]TAM_Area!$B$343:$B$391</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[3]TAM_Area!$P$343:$P$391</c:f>
              <c:numCache>
                <c:formatCode>General</c:formatCode>
                <c:ptCount val="49"/>
                <c:pt idx="0">
                  <c:v>758.25714285714253</c:v>
                </c:pt>
                <c:pt idx="1">
                  <c:v>764.77714285714285</c:v>
                </c:pt>
                <c:pt idx="2">
                  <c:v>775.66878409826415</c:v>
                </c:pt>
                <c:pt idx="3">
                  <c:v>791.15688699750956</c:v>
                </c:pt>
                <c:pt idx="4">
                  <c:v>808.86617617265938</c:v>
                </c:pt>
                <c:pt idx="5">
                  <c:v>829.53864326902021</c:v>
                </c:pt>
                <c:pt idx="6">
                  <c:v>854.00761941909025</c:v>
                </c:pt>
                <c:pt idx="7">
                  <c:v>882.89540103853733</c:v>
                </c:pt>
                <c:pt idx="8">
                  <c:v>916.36116221422003</c:v>
                </c:pt>
                <c:pt idx="9">
                  <c:v>953.99973255664747</c:v>
                </c:pt>
                <c:pt idx="10">
                  <c:v>995.3686926985157</c:v>
                </c:pt>
                <c:pt idx="11">
                  <c:v>1039.9521294211397</c:v>
                </c:pt>
                <c:pt idx="12">
                  <c:v>1087.3669482270902</c:v>
                </c:pt>
                <c:pt idx="13">
                  <c:v>1137.3318152805364</c:v>
                </c:pt>
                <c:pt idx="14">
                  <c:v>1189.6411368935437</c:v>
                </c:pt>
                <c:pt idx="15">
                  <c:v>1244.1408209443739</c:v>
                </c:pt>
                <c:pt idx="16">
                  <c:v>1300.710576499496</c:v>
                </c:pt>
                <c:pt idx="17">
                  <c:v>1359.2526347583023</c:v>
                </c:pt>
                <c:pt idx="18">
                  <c:v>1419.5959985841687</c:v>
                </c:pt>
                <c:pt idx="19">
                  <c:v>1481.9345270748645</c:v>
                </c:pt>
                <c:pt idx="20">
                  <c:v>1545.9382384521559</c:v>
                </c:pt>
                <c:pt idx="21">
                  <c:v>1611.6367600051367</c:v>
                </c:pt>
                <c:pt idx="22">
                  <c:v>1678.9750618748483</c:v>
                </c:pt>
                <c:pt idx="23">
                  <c:v>1747.9008054836168</c:v>
                </c:pt>
                <c:pt idx="24">
                  <c:v>1818.3635127616167</c:v>
                </c:pt>
                <c:pt idx="25">
                  <c:v>1890.3141315449432</c:v>
                </c:pt>
                <c:pt idx="26">
                  <c:v>1963.7048496817974</c:v>
                </c:pt>
                <c:pt idx="27">
                  <c:v>2038.4887599415624</c:v>
                </c:pt>
                <c:pt idx="28">
                  <c:v>2114.7437919710837</c:v>
                </c:pt>
                <c:pt idx="29">
                  <c:v>2192.0523580367617</c:v>
                </c:pt>
                <c:pt idx="30">
                  <c:v>2270.7417382556291</c:v>
                </c:pt>
                <c:pt idx="31">
                  <c:v>2350.6431577853009</c:v>
                </c:pt>
                <c:pt idx="32">
                  <c:v>2431.7121794575287</c:v>
                </c:pt>
                <c:pt idx="33">
                  <c:v>2513.9047554931121</c:v>
                </c:pt>
                <c:pt idx="34">
                  <c:v>2597.1771679531803</c:v>
                </c:pt>
                <c:pt idx="35">
                  <c:v>2681.4861045396774</c:v>
                </c:pt>
                <c:pt idx="36">
                  <c:v>2766.7885947815594</c:v>
                </c:pt>
                <c:pt idx="37">
                  <c:v>2853.0419529084265</c:v>
                </c:pt>
                <c:pt idx="38">
                  <c:v>2940.1228357448163</c:v>
                </c:pt>
                <c:pt idx="39">
                  <c:v>3028.2307587439072</c:v>
                </c:pt>
                <c:pt idx="40">
                  <c:v>3117.0808702300537</c:v>
                </c:pt>
                <c:pt idx="41">
                  <c:v>3206.7114250734185</c:v>
                </c:pt>
                <c:pt idx="42">
                  <c:v>3297.0800371926198</c:v>
                </c:pt>
                <c:pt idx="43">
                  <c:v>3388.1444157988685</c:v>
                </c:pt>
                <c:pt idx="44">
                  <c:v>3479.8623545088431</c:v>
                </c:pt>
                <c:pt idx="45">
                  <c:v>3572.1917520405832</c:v>
                </c:pt>
                <c:pt idx="46">
                  <c:v>3665.0906112332686</c:v>
                </c:pt>
                <c:pt idx="47">
                  <c:v>3758.5170239139707</c:v>
                </c:pt>
                <c:pt idx="48">
                  <c:v>3852.4491806982023</c:v>
                </c:pt>
              </c:numCache>
            </c:numRef>
          </c:yVal>
          <c:smooth val="0"/>
          <c:extLst>
            <c:ext xmlns:c16="http://schemas.microsoft.com/office/drawing/2014/chart" uri="{C3380CC4-5D6E-409C-BE32-E72D297353CC}">
              <c16:uniqueId val="{00000003-66C6-4084-97DA-114966BBC392}"/>
            </c:ext>
          </c:extLst>
        </c:ser>
        <c:ser>
          <c:idx val="12"/>
          <c:order val="4"/>
          <c:tx>
            <c:strRef>
              <c:f>[3]TAM_Area!$Q$342</c:f>
              <c:strCache>
                <c:ptCount val="1"/>
                <c:pt idx="0">
                  <c:v>Commercial - Low</c:v>
                </c:pt>
              </c:strCache>
            </c:strRef>
          </c:tx>
          <c:spPr>
            <a:ln w="19050">
              <a:noFill/>
            </a:ln>
          </c:spPr>
          <c:xVal>
            <c:numRef>
              <c:f>[3]TAM_Area!$B$343:$B$391</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[3]TAM_Area!$Q$343:$Q$391</c:f>
              <c:numCache>
                <c:formatCode>General</c:formatCode>
                <c:ptCount val="49"/>
                <c:pt idx="0">
                  <c:v>575.44901950196095</c:v>
                </c:pt>
                <c:pt idx="1">
                  <c:v>596.25011054252366</c:v>
                </c:pt>
                <c:pt idx="2">
                  <c:v>643.18000101418158</c:v>
                </c:pt>
                <c:pt idx="3">
                  <c:v>668.93171058546989</c:v>
                </c:pt>
                <c:pt idx="4">
                  <c:v>695.24612777202606</c:v>
                </c:pt>
                <c:pt idx="5">
                  <c:v>721.31899604358023</c:v>
                </c:pt>
                <c:pt idx="6">
                  <c:v>746.25892538242681</c:v>
                </c:pt>
                <c:pt idx="7">
                  <c:v>769.379945260471</c:v>
                </c:pt>
                <c:pt idx="8">
                  <c:v>790.48458282642559</c:v>
                </c:pt>
                <c:pt idx="9">
                  <c:v>809.86315591261393</c:v>
                </c:pt>
                <c:pt idx="10">
                  <c:v>827.97716706545509</c:v>
                </c:pt>
                <c:pt idx="11">
                  <c:v>845.27298989482108</c:v>
                </c:pt>
                <c:pt idx="12">
                  <c:v>862.08682827534108</c:v>
                </c:pt>
                <c:pt idx="13">
                  <c:v>878.65262680727869</c:v>
                </c:pt>
                <c:pt idx="14">
                  <c:v>895.12630239461907</c:v>
                </c:pt>
                <c:pt idx="15">
                  <c:v>911.61221002028651</c:v>
                </c:pt>
                <c:pt idx="16">
                  <c:v>928.18322513781061</c:v>
                </c:pt>
                <c:pt idx="17">
                  <c:v>944.89023483791129</c:v>
                </c:pt>
                <c:pt idx="18">
                  <c:v>961.77088877568974</c:v>
                </c:pt>
                <c:pt idx="19">
                  <c:v>978.83991739425755</c:v>
                </c:pt>
                <c:pt idx="20">
                  <c:v>996.12019076906347</c:v>
                </c:pt>
                <c:pt idx="21">
                  <c:v>1013.6170285042937</c:v>
                </c:pt>
                <c:pt idx="22">
                  <c:v>1031.3339542490851</c:v>
                </c:pt>
                <c:pt idx="23">
                  <c:v>1049.272276972079</c:v>
                </c:pt>
                <c:pt idx="24">
                  <c:v>1067.4325739321757</c:v>
                </c:pt>
                <c:pt idx="25">
                  <c:v>1085.8147339393361</c:v>
                </c:pt>
                <c:pt idx="26">
                  <c:v>1104.4172120235371</c:v>
                </c:pt>
                <c:pt idx="27">
                  <c:v>1123.2377459705558</c:v>
                </c:pt>
                <c:pt idx="28">
                  <c:v>1142.2776854012091</c:v>
                </c:pt>
                <c:pt idx="29">
                  <c:v>1161.5187815265206</c:v>
                </c:pt>
                <c:pt idx="30">
                  <c:v>1180.9695114238107</c:v>
                </c:pt>
                <c:pt idx="31">
                  <c:v>1200.6210249017593</c:v>
                </c:pt>
                <c:pt idx="32">
                  <c:v>1220.4690060135883</c:v>
                </c:pt>
                <c:pt idx="33">
                  <c:v>1240.50816688141</c:v>
                </c:pt>
                <c:pt idx="34">
                  <c:v>1260.7324049291487</c:v>
                </c:pt>
                <c:pt idx="35">
                  <c:v>1281.1341807059453</c:v>
                </c:pt>
                <c:pt idx="36">
                  <c:v>1301.7047762902289</c:v>
                </c:pt>
                <c:pt idx="37">
                  <c:v>1322.434534867112</c:v>
                </c:pt>
                <c:pt idx="38">
                  <c:v>1343.3090595618605</c:v>
                </c:pt>
                <c:pt idx="39">
                  <c:v>1364.3349035640003</c:v>
                </c:pt>
                <c:pt idx="40">
                  <c:v>1385.4891380592946</c:v>
                </c:pt>
                <c:pt idx="41">
                  <c:v>1406.7681799411168</c:v>
                </c:pt>
                <c:pt idx="42">
                  <c:v>1428.1633806009977</c:v>
                </c:pt>
                <c:pt idx="43">
                  <c:v>1449.6659493553548</c:v>
                </c:pt>
                <c:pt idx="44">
                  <c:v>1471.2669938366462</c:v>
                </c:pt>
                <c:pt idx="45">
                  <c:v>1492.9573758368724</c:v>
                </c:pt>
                <c:pt idx="46">
                  <c:v>1514.7277015767675</c:v>
                </c:pt>
                <c:pt idx="47">
                  <c:v>1536.5684002380988</c:v>
                </c:pt>
                <c:pt idx="48">
                  <c:v>1558.4713032941715</c:v>
                </c:pt>
              </c:numCache>
            </c:numRef>
          </c:yVal>
          <c:smooth val="0"/>
          <c:extLst>
            <c:ext xmlns:c16="http://schemas.microsoft.com/office/drawing/2014/chart" uri="{C3380CC4-5D6E-409C-BE32-E72D297353CC}">
              <c16:uniqueId val="{00000004-66C6-4084-97DA-114966BBC392}"/>
            </c:ext>
          </c:extLst>
        </c:ser>
        <c:ser>
          <c:idx val="13"/>
          <c:order val="5"/>
          <c:tx>
            <c:strRef>
              <c:f>[3]TAM_Area!$R$342</c:f>
              <c:strCache>
                <c:ptCount val="1"/>
                <c:pt idx="0">
                  <c:v>Commercial - Average</c:v>
                </c:pt>
              </c:strCache>
            </c:strRef>
          </c:tx>
          <c:spPr>
            <a:ln w="19050">
              <a:noFill/>
            </a:ln>
          </c:spPr>
          <c:xVal>
            <c:numRef>
              <c:f>[3]TAM_Area!$B$343:$B$391</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[3]TAM_Area!$R$343:$R$391</c:f>
              <c:numCache>
                <c:formatCode>General</c:formatCode>
                <c:ptCount val="49"/>
                <c:pt idx="0">
                  <c:v>666.85308117955174</c:v>
                </c:pt>
                <c:pt idx="1">
                  <c:v>680.51362669983325</c:v>
                </c:pt>
                <c:pt idx="2">
                  <c:v>709.42439255622287</c:v>
                </c:pt>
                <c:pt idx="3">
                  <c:v>730.04429879148972</c:v>
                </c:pt>
                <c:pt idx="4">
                  <c:v>752.05615197234272</c:v>
                </c:pt>
                <c:pt idx="5">
                  <c:v>775.42881965630022</c:v>
                </c:pt>
                <c:pt idx="6">
                  <c:v>800.13327240075853</c:v>
                </c:pt>
                <c:pt idx="7">
                  <c:v>826.13767314950417</c:v>
                </c:pt>
                <c:pt idx="8">
                  <c:v>853.42287252032281</c:v>
                </c:pt>
                <c:pt idx="9">
                  <c:v>881.9314442346307</c:v>
                </c:pt>
                <c:pt idx="10">
                  <c:v>911.6729298819854</c:v>
                </c:pt>
                <c:pt idx="11">
                  <c:v>942.61255965798034</c:v>
                </c:pt>
                <c:pt idx="12">
                  <c:v>974.72688825121566</c:v>
                </c:pt>
                <c:pt idx="13">
                  <c:v>1007.9922210439075</c:v>
                </c:pt>
                <c:pt idx="14">
                  <c:v>1042.3837196440813</c:v>
                </c:pt>
                <c:pt idx="15">
                  <c:v>1077.8765154823302</c:v>
                </c:pt>
                <c:pt idx="16">
                  <c:v>1114.4469008186534</c:v>
                </c:pt>
                <c:pt idx="17">
                  <c:v>1152.0714347981068</c:v>
                </c:pt>
                <c:pt idx="18">
                  <c:v>1190.6834436799293</c:v>
                </c:pt>
                <c:pt idx="19">
                  <c:v>1230.387222234561</c:v>
                </c:pt>
                <c:pt idx="20">
                  <c:v>1271.0292146106096</c:v>
                </c:pt>
                <c:pt idx="21">
                  <c:v>1312.6268942547151</c:v>
                </c:pt>
                <c:pt idx="22">
                  <c:v>1355.1545080619667</c:v>
                </c:pt>
                <c:pt idx="23">
                  <c:v>1398.5865412278479</c:v>
                </c:pt>
                <c:pt idx="24">
                  <c:v>1442.8980433468962</c:v>
                </c:pt>
                <c:pt idx="25">
                  <c:v>1488.0644327421396</c:v>
                </c:pt>
                <c:pt idx="26">
                  <c:v>1534.0610308526673</c:v>
                </c:pt>
                <c:pt idx="27">
                  <c:v>1580.8632529560591</c:v>
                </c:pt>
                <c:pt idx="28">
                  <c:v>1628.5107386861464</c:v>
                </c:pt>
                <c:pt idx="29">
                  <c:v>1676.7855697816412</c:v>
                </c:pt>
                <c:pt idx="30">
                  <c:v>1725.8556248397199</c:v>
                </c:pt>
                <c:pt idx="31">
                  <c:v>1775.6320913435302</c:v>
                </c:pt>
                <c:pt idx="32">
                  <c:v>1826.0905927355586</c:v>
                </c:pt>
                <c:pt idx="33">
                  <c:v>1877.2064611872611</c:v>
                </c:pt>
                <c:pt idx="34">
                  <c:v>1928.9547864411645</c:v>
                </c:pt>
                <c:pt idx="35">
                  <c:v>1981.3101426228113</c:v>
                </c:pt>
                <c:pt idx="36">
                  <c:v>2034.2466855358941</c:v>
                </c:pt>
                <c:pt idx="37">
                  <c:v>2087.7382438877694</c:v>
                </c:pt>
                <c:pt idx="38">
                  <c:v>2141.7159476533384</c:v>
                </c:pt>
                <c:pt idx="39">
                  <c:v>2196.2828311539538</c:v>
                </c:pt>
                <c:pt idx="40">
                  <c:v>2251.2850041446741</c:v>
                </c:pt>
                <c:pt idx="41">
                  <c:v>2306.7398025072675</c:v>
                </c:pt>
                <c:pt idx="42">
                  <c:v>2362.6217088968087</c:v>
                </c:pt>
                <c:pt idx="43">
                  <c:v>2418.9051825771116</c:v>
                </c:pt>
                <c:pt idx="44">
                  <c:v>2475.5646741727446</c:v>
                </c:pt>
                <c:pt idx="45">
                  <c:v>2532.5745639387278</c:v>
                </c:pt>
                <c:pt idx="46">
                  <c:v>2589.9091564050182</c:v>
                </c:pt>
                <c:pt idx="47">
                  <c:v>2647.5427120760346</c:v>
                </c:pt>
                <c:pt idx="48">
                  <c:v>2705.4602419961871</c:v>
                </c:pt>
              </c:numCache>
            </c:numRef>
          </c:yVal>
          <c:smooth val="0"/>
          <c:extLst>
            <c:ext xmlns:c16="http://schemas.microsoft.com/office/drawing/2014/chart" uri="{C3380CC4-5D6E-409C-BE32-E72D297353CC}">
              <c16:uniqueId val="{00000005-66C6-4084-97DA-114966BBC392}"/>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(million sq-meters)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China TAM -</a:t>
            </a:r>
            <a:r>
              <a:rPr lang="en-US" baseline="0"/>
              <a:t> Area</a:t>
            </a:r>
            <a:endParaRPr lang="en-US"/>
          </a:p>
        </c:rich>
      </c:tx>
      <c:overlay val="0"/>
      <c:spPr>
        <a:noFill/>
        <a:ln>
          <a:noFill/>
        </a:ln>
        <a:effectLst/>
      </c:spPr>
    </c:title>
    <c:autoTitleDeleted val="0"/>
    <c:plotArea>
      <c:layout/>
      <c:scatterChart>
        <c:scatterStyle val="lineMarker"/>
        <c:varyColors val="0"/>
        <c:ser>
          <c:idx val="13"/>
          <c:order val="0"/>
          <c:tx>
            <c:strRef>
              <c:f>[3]TAM_Area!$H$405</c:f>
              <c:strCache>
                <c:ptCount val="1"/>
                <c:pt idx="0">
                  <c:v>Residential - High</c:v>
                </c:pt>
              </c:strCache>
            </c:strRef>
          </c:tx>
          <c:spPr>
            <a:ln w="19050">
              <a:noFill/>
            </a:ln>
          </c:spPr>
          <c:xVal>
            <c:numRef>
              <c:f>[3]TAM_Area!$B$406:$B$454</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[3]TAM_Area!$H$406:$H$454</c:f>
              <c:numCache>
                <c:formatCode>General</c:formatCode>
                <c:ptCount val="49"/>
                <c:pt idx="0">
                  <c:v>47836.40654104764</c:v>
                </c:pt>
                <c:pt idx="1">
                  <c:v>48271.960476910936</c:v>
                </c:pt>
                <c:pt idx="2">
                  <c:v>48766.059587983662</c:v>
                </c:pt>
                <c:pt idx="3">
                  <c:v>49204.488833812706</c:v>
                </c:pt>
                <c:pt idx="4">
                  <c:v>49636.758994221236</c:v>
                </c:pt>
                <c:pt idx="5">
                  <c:v>50063.184180372191</c:v>
                </c:pt>
                <c:pt idx="6">
                  <c:v>50483.677642311734</c:v>
                </c:pt>
                <c:pt idx="7">
                  <c:v>50897.765255025901</c:v>
                </c:pt>
                <c:pt idx="8">
                  <c:v>51305.113106085795</c:v>
                </c:pt>
                <c:pt idx="9">
                  <c:v>51705.930891123782</c:v>
                </c:pt>
                <c:pt idx="10">
                  <c:v>52100.658336213892</c:v>
                </c:pt>
                <c:pt idx="11">
                  <c:v>52489.400361801177</c:v>
                </c:pt>
                <c:pt idx="12">
                  <c:v>52872.26067551913</c:v>
                </c:pt>
                <c:pt idx="13">
                  <c:v>53249.379941647523</c:v>
                </c:pt>
                <c:pt idx="14">
                  <c:v>53620.944604434677</c:v>
                </c:pt>
                <c:pt idx="15">
                  <c:v>53987.175745432796</c:v>
                </c:pt>
                <c:pt idx="16">
                  <c:v>54348.315762956139</c:v>
                </c:pt>
                <c:pt idx="17">
                  <c:v>54704.642298202954</c:v>
                </c:pt>
                <c:pt idx="18">
                  <c:v>55056.456273060001</c:v>
                </c:pt>
                <c:pt idx="19">
                  <c:v>55403.973761790738</c:v>
                </c:pt>
                <c:pt idx="20">
                  <c:v>55747.500192735133</c:v>
                </c:pt>
                <c:pt idx="21">
                  <c:v>56087.558228019581</c:v>
                </c:pt>
                <c:pt idx="22">
                  <c:v>56424.774393930667</c:v>
                </c:pt>
                <c:pt idx="23">
                  <c:v>56759.694143371111</c:v>
                </c:pt>
                <c:pt idx="24">
                  <c:v>57092.671728832494</c:v>
                </c:pt>
                <c:pt idx="25">
                  <c:v>57423.923311770406</c:v>
                </c:pt>
                <c:pt idx="26">
                  <c:v>57753.681086298784</c:v>
                </c:pt>
                <c:pt idx="27">
                  <c:v>58082.109831470858</c:v>
                </c:pt>
                <c:pt idx="28">
                  <c:v>58409.347652157856</c:v>
                </c:pt>
                <c:pt idx="29">
                  <c:v>58735.464741658994</c:v>
                </c:pt>
                <c:pt idx="30">
                  <c:v>59060.565763920436</c:v>
                </c:pt>
                <c:pt idx="31">
                  <c:v>59384.822416937335</c:v>
                </c:pt>
                <c:pt idx="32">
                  <c:v>59708.416028792264</c:v>
                </c:pt>
                <c:pt idx="33">
                  <c:v>60031.395387772907</c:v>
                </c:pt>
                <c:pt idx="34">
                  <c:v>60353.710340404556</c:v>
                </c:pt>
                <c:pt idx="35">
                  <c:v>60675.04256166453</c:v>
                </c:pt>
                <c:pt idx="36">
                  <c:v>60994.783897577458</c:v>
                </c:pt>
                <c:pt idx="37">
                  <c:v>61312.102224360133</c:v>
                </c:pt>
                <c:pt idx="38">
                  <c:v>61626.197265916067</c:v>
                </c:pt>
                <c:pt idx="39">
                  <c:v>61936.754132917056</c:v>
                </c:pt>
                <c:pt idx="40">
                  <c:v>62243.342786961977</c:v>
                </c:pt>
                <c:pt idx="41">
                  <c:v>62544.847112358737</c:v>
                </c:pt>
                <c:pt idx="42">
                  <c:v>62839.904030561811</c:v>
                </c:pt>
                <c:pt idx="43">
                  <c:v>63127.425912206556</c:v>
                </c:pt>
                <c:pt idx="44">
                  <c:v>63406.761087032282</c:v>
                </c:pt>
                <c:pt idx="45">
                  <c:v>63677.818242245718</c:v>
                </c:pt>
                <c:pt idx="46">
                  <c:v>63940.811814877401</c:v>
                </c:pt>
                <c:pt idx="47">
                  <c:v>64196.326338892424</c:v>
                </c:pt>
                <c:pt idx="48">
                  <c:v>64444.908037850211</c:v>
                </c:pt>
              </c:numCache>
            </c:numRef>
          </c:yVal>
          <c:smooth val="0"/>
          <c:extLst>
            <c:ext xmlns:c16="http://schemas.microsoft.com/office/drawing/2014/chart" uri="{C3380CC4-5D6E-409C-BE32-E72D297353CC}">
              <c16:uniqueId val="{00000000-9E5C-404A-94C6-EF8A09F47B69}"/>
            </c:ext>
          </c:extLst>
        </c:ser>
        <c:ser>
          <c:idx val="0"/>
          <c:order val="1"/>
          <c:tx>
            <c:strRef>
              <c:f>[3]TAM_Area!$I$405</c:f>
              <c:strCache>
                <c:ptCount val="1"/>
                <c:pt idx="0">
                  <c:v>Residential - Low</c:v>
                </c:pt>
              </c:strCache>
            </c:strRef>
          </c:tx>
          <c:spPr>
            <a:ln w="19050">
              <a:noFill/>
            </a:ln>
          </c:spPr>
          <c:xVal>
            <c:numRef>
              <c:f>[3]TAM_Area!$B$406:$B$454</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[3]TAM_Area!$I$406:$I$454</c:f>
              <c:numCache>
                <c:formatCode>General</c:formatCode>
                <c:ptCount val="49"/>
                <c:pt idx="0">
                  <c:v>44135.252223511437</c:v>
                </c:pt>
                <c:pt idx="1">
                  <c:v>44599.917466754479</c:v>
                </c:pt>
                <c:pt idx="2">
                  <c:v>38214.041839160331</c:v>
                </c:pt>
                <c:pt idx="3">
                  <c:v>38468.202174158185</c:v>
                </c:pt>
                <c:pt idx="4">
                  <c:v>38716.210897156387</c:v>
                </c:pt>
                <c:pt idx="5">
                  <c:v>38957.386152584368</c:v>
                </c:pt>
                <c:pt idx="6">
                  <c:v>39189.626210727314</c:v>
                </c:pt>
                <c:pt idx="7">
                  <c:v>39410.443426976948</c:v>
                </c:pt>
                <c:pt idx="8">
                  <c:v>39618.029206341504</c:v>
                </c:pt>
                <c:pt idx="9">
                  <c:v>39811.424430449835</c:v>
                </c:pt>
                <c:pt idx="10">
                  <c:v>39990.796290076818</c:v>
                </c:pt>
                <c:pt idx="11">
                  <c:v>40156.952816990335</c:v>
                </c:pt>
                <c:pt idx="12">
                  <c:v>40311.327493211887</c:v>
                </c:pt>
                <c:pt idx="13">
                  <c:v>40455.063629973301</c:v>
                </c:pt>
                <c:pt idx="14">
                  <c:v>40588.324812660292</c:v>
                </c:pt>
                <c:pt idx="15">
                  <c:v>40710.985696612588</c:v>
                </c:pt>
                <c:pt idx="16">
                  <c:v>40823.614575670341</c:v>
                </c:pt>
                <c:pt idx="17">
                  <c:v>40926.858008513962</c:v>
                </c:pt>
                <c:pt idx="18">
                  <c:v>41021.252818641005</c:v>
                </c:pt>
                <c:pt idx="19">
                  <c:v>41107.092998061518</c:v>
                </c:pt>
                <c:pt idx="20">
                  <c:v>41184.559683000967</c:v>
                </c:pt>
                <c:pt idx="21">
                  <c:v>41253.908954711937</c:v>
                </c:pt>
                <c:pt idx="22">
                  <c:v>41315.351321858165</c:v>
                </c:pt>
                <c:pt idx="23">
                  <c:v>41369.029442196588</c:v>
                </c:pt>
                <c:pt idx="24">
                  <c:v>41415.095535895183</c:v>
                </c:pt>
                <c:pt idx="25">
                  <c:v>41453.575576571624</c:v>
                </c:pt>
                <c:pt idx="26">
                  <c:v>41484.30217924009</c:v>
                </c:pt>
                <c:pt idx="27">
                  <c:v>41507.00784597922</c:v>
                </c:pt>
                <c:pt idx="28">
                  <c:v>41521.483747125836</c:v>
                </c:pt>
                <c:pt idx="29">
                  <c:v>41527.681155580554</c:v>
                </c:pt>
                <c:pt idx="30">
                  <c:v>41525.620883421674</c:v>
                </c:pt>
                <c:pt idx="31">
                  <c:v>41515.240568401357</c:v>
                </c:pt>
                <c:pt idx="32">
                  <c:v>41496.479935633652</c:v>
                </c:pt>
                <c:pt idx="33">
                  <c:v>41469.285927623016</c:v>
                </c:pt>
                <c:pt idx="34">
                  <c:v>41433.653053072871</c:v>
                </c:pt>
                <c:pt idx="35">
                  <c:v>41389.56075080741</c:v>
                </c:pt>
                <c:pt idx="36">
                  <c:v>41336.936693429983</c:v>
                </c:pt>
                <c:pt idx="37">
                  <c:v>41275.703466584295</c:v>
                </c:pt>
                <c:pt idx="38">
                  <c:v>41205.839411605761</c:v>
                </c:pt>
                <c:pt idx="39">
                  <c:v>41127.558544056119</c:v>
                </c:pt>
                <c:pt idx="40">
                  <c:v>41041.008404028413</c:v>
                </c:pt>
                <c:pt idx="41">
                  <c:v>40946.06832565178</c:v>
                </c:pt>
                <c:pt idx="42">
                  <c:v>40842.559636408565</c:v>
                </c:pt>
                <c:pt idx="43">
                  <c:v>40730.509663953897</c:v>
                </c:pt>
                <c:pt idx="44">
                  <c:v>40610.098026483611</c:v>
                </c:pt>
                <c:pt idx="45">
                  <c:v>40481.879359649654</c:v>
                </c:pt>
                <c:pt idx="46">
                  <c:v>40346.744003588894</c:v>
                </c:pt>
                <c:pt idx="47">
                  <c:v>40205.801510845995</c:v>
                </c:pt>
                <c:pt idx="48">
                  <c:v>40059.989267187731</c:v>
                </c:pt>
              </c:numCache>
            </c:numRef>
          </c:yVal>
          <c:smooth val="0"/>
          <c:extLst>
            <c:ext xmlns:c16="http://schemas.microsoft.com/office/drawing/2014/chart" uri="{C3380CC4-5D6E-409C-BE32-E72D297353CC}">
              <c16:uniqueId val="{00000001-9E5C-404A-94C6-EF8A09F47B69}"/>
            </c:ext>
          </c:extLst>
        </c:ser>
        <c:ser>
          <c:idx val="1"/>
          <c:order val="2"/>
          <c:tx>
            <c:strRef>
              <c:f>[3]TAM_Area!$J$405</c:f>
              <c:strCache>
                <c:ptCount val="1"/>
                <c:pt idx="0">
                  <c:v>Residential - Average</c:v>
                </c:pt>
              </c:strCache>
            </c:strRef>
          </c:tx>
          <c:spPr>
            <a:ln w="19050">
              <a:noFill/>
            </a:ln>
          </c:spPr>
          <c:xVal>
            <c:numRef>
              <c:f>[3]TAM_Area!$B$406:$B$454</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[3]TAM_Area!$J$406:$J$454</c:f>
              <c:numCache>
                <c:formatCode>General</c:formatCode>
                <c:ptCount val="49"/>
                <c:pt idx="0">
                  <c:v>45985.829382279539</c:v>
                </c:pt>
                <c:pt idx="1">
                  <c:v>46435.938971832707</c:v>
                </c:pt>
                <c:pt idx="2">
                  <c:v>43490.050713571996</c:v>
                </c:pt>
                <c:pt idx="3">
                  <c:v>43836.345503985445</c:v>
                </c:pt>
                <c:pt idx="4">
                  <c:v>44176.484945688811</c:v>
                </c:pt>
                <c:pt idx="5">
                  <c:v>44510.285166478279</c:v>
                </c:pt>
                <c:pt idx="6">
                  <c:v>44836.651926519524</c:v>
                </c:pt>
                <c:pt idx="7">
                  <c:v>45154.104341001424</c:v>
                </c:pt>
                <c:pt idx="8">
                  <c:v>45461.571156213649</c:v>
                </c:pt>
                <c:pt idx="9">
                  <c:v>45758.677660786809</c:v>
                </c:pt>
                <c:pt idx="10">
                  <c:v>46045.727313145355</c:v>
                </c:pt>
                <c:pt idx="11">
                  <c:v>46323.176589395756</c:v>
                </c:pt>
                <c:pt idx="12">
                  <c:v>46591.794084365509</c:v>
                </c:pt>
                <c:pt idx="13">
                  <c:v>46852.221785810412</c:v>
                </c:pt>
                <c:pt idx="14">
                  <c:v>47104.634708547484</c:v>
                </c:pt>
                <c:pt idx="15">
                  <c:v>47349.080721022692</c:v>
                </c:pt>
                <c:pt idx="16">
                  <c:v>47585.96516931324</c:v>
                </c:pt>
                <c:pt idx="17">
                  <c:v>47815.750153358458</c:v>
                </c:pt>
                <c:pt idx="18">
                  <c:v>48038.854545850503</c:v>
                </c:pt>
                <c:pt idx="19">
                  <c:v>48255.533379926128</c:v>
                </c:pt>
                <c:pt idx="20">
                  <c:v>48466.02993786805</c:v>
                </c:pt>
                <c:pt idx="21">
                  <c:v>48670.733591365759</c:v>
                </c:pt>
                <c:pt idx="22">
                  <c:v>48870.062857894416</c:v>
                </c:pt>
                <c:pt idx="23">
                  <c:v>49064.36179278385</c:v>
                </c:pt>
                <c:pt idx="24">
                  <c:v>49253.883632363839</c:v>
                </c:pt>
                <c:pt idx="25">
                  <c:v>49438.749444171015</c:v>
                </c:pt>
                <c:pt idx="26">
                  <c:v>49618.991632769437</c:v>
                </c:pt>
                <c:pt idx="27">
                  <c:v>49794.558838725039</c:v>
                </c:pt>
                <c:pt idx="28">
                  <c:v>49965.415699641846</c:v>
                </c:pt>
                <c:pt idx="29">
                  <c:v>50131.572948619774</c:v>
                </c:pt>
                <c:pt idx="30">
                  <c:v>50293.093323671055</c:v>
                </c:pt>
                <c:pt idx="31">
                  <c:v>50450.031492669346</c:v>
                </c:pt>
                <c:pt idx="32">
                  <c:v>50602.447982212958</c:v>
                </c:pt>
                <c:pt idx="33">
                  <c:v>50750.340657697961</c:v>
                </c:pt>
                <c:pt idx="34">
                  <c:v>50893.681696738713</c:v>
                </c:pt>
                <c:pt idx="35">
                  <c:v>51032.30165623597</c:v>
                </c:pt>
                <c:pt idx="36">
                  <c:v>51165.86029550372</c:v>
                </c:pt>
                <c:pt idx="37">
                  <c:v>51293.902845472214</c:v>
                </c:pt>
                <c:pt idx="38">
                  <c:v>51416.018338760914</c:v>
                </c:pt>
                <c:pt idx="39">
                  <c:v>51532.156338486588</c:v>
                </c:pt>
                <c:pt idx="40">
                  <c:v>51642.175595495195</c:v>
                </c:pt>
                <c:pt idx="41">
                  <c:v>51745.457719005259</c:v>
                </c:pt>
                <c:pt idx="42">
                  <c:v>51841.231833485188</c:v>
                </c:pt>
                <c:pt idx="43">
                  <c:v>51928.967788080226</c:v>
                </c:pt>
                <c:pt idx="44">
                  <c:v>52008.429556757947</c:v>
                </c:pt>
                <c:pt idx="45">
                  <c:v>52079.848800947686</c:v>
                </c:pt>
                <c:pt idx="46">
                  <c:v>52143.777909233148</c:v>
                </c:pt>
                <c:pt idx="47">
                  <c:v>52201.06392486921</c:v>
                </c:pt>
                <c:pt idx="48">
                  <c:v>52252.448652518971</c:v>
                </c:pt>
              </c:numCache>
            </c:numRef>
          </c:yVal>
          <c:smooth val="0"/>
          <c:extLst>
            <c:ext xmlns:c16="http://schemas.microsoft.com/office/drawing/2014/chart" uri="{C3380CC4-5D6E-409C-BE32-E72D297353CC}">
              <c16:uniqueId val="{00000002-9E5C-404A-94C6-EF8A09F47B69}"/>
            </c:ext>
          </c:extLst>
        </c:ser>
        <c:ser>
          <c:idx val="10"/>
          <c:order val="3"/>
          <c:tx>
            <c:strRef>
              <c:f>[3]TAM_Area!$P$405</c:f>
              <c:strCache>
                <c:ptCount val="1"/>
                <c:pt idx="0">
                  <c:v>Commercial - High</c:v>
                </c:pt>
              </c:strCache>
            </c:strRef>
          </c:tx>
          <c:spPr>
            <a:ln w="19050">
              <a:noFill/>
            </a:ln>
          </c:spPr>
          <c:xVal>
            <c:numRef>
              <c:f>[3]TAM_Area!$B$406:$B$454</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[3]TAM_Area!$P$406:$P$454</c:f>
              <c:numCache>
                <c:formatCode>General</c:formatCode>
                <c:ptCount val="49"/>
                <c:pt idx="0">
                  <c:v>12916.956552181571</c:v>
                </c:pt>
                <c:pt idx="1">
                  <c:v>13392.848998263453</c:v>
                </c:pt>
                <c:pt idx="2">
                  <c:v>12787.337758150552</c:v>
                </c:pt>
                <c:pt idx="3">
                  <c:v>13200.988999447969</c:v>
                </c:pt>
                <c:pt idx="4">
                  <c:v>13605.603598342404</c:v>
                </c:pt>
                <c:pt idx="5">
                  <c:v>14002.671207741627</c:v>
                </c:pt>
                <c:pt idx="6">
                  <c:v>14393.912177948931</c:v>
                </c:pt>
                <c:pt idx="7">
                  <c:v>14781.545438501402</c:v>
                </c:pt>
                <c:pt idx="8">
                  <c:v>15162.620568112305</c:v>
                </c:pt>
                <c:pt idx="9">
                  <c:v>15560.378057996404</c:v>
                </c:pt>
                <c:pt idx="10">
                  <c:v>15962.355418656673</c:v>
                </c:pt>
                <c:pt idx="11">
                  <c:v>16381.97551332388</c:v>
                </c:pt>
                <c:pt idx="12">
                  <c:v>16827.137077285934</c:v>
                </c:pt>
                <c:pt idx="13">
                  <c:v>17305.142123985243</c:v>
                </c:pt>
                <c:pt idx="14">
                  <c:v>17821.060379765753</c:v>
                </c:pt>
                <c:pt idx="15">
                  <c:v>18376.549602417079</c:v>
                </c:pt>
                <c:pt idx="16">
                  <c:v>18969.783861562224</c:v>
                </c:pt>
                <c:pt idx="17">
                  <c:v>19596.428940884442</c:v>
                </c:pt>
                <c:pt idx="18">
                  <c:v>20347.671970150652</c:v>
                </c:pt>
                <c:pt idx="19">
                  <c:v>20928.307590432596</c:v>
                </c:pt>
                <c:pt idx="20">
                  <c:v>21623.425841540873</c:v>
                </c:pt>
                <c:pt idx="21">
                  <c:v>22332.522172305358</c:v>
                </c:pt>
                <c:pt idx="22">
                  <c:v>23052.466758353934</c:v>
                </c:pt>
                <c:pt idx="23">
                  <c:v>23780.763289385555</c:v>
                </c:pt>
                <c:pt idx="24">
                  <c:v>24515.415556817519</c:v>
                </c:pt>
                <c:pt idx="25">
                  <c:v>25254.814448925514</c:v>
                </c:pt>
                <c:pt idx="26">
                  <c:v>25997.648754956565</c:v>
                </c:pt>
                <c:pt idx="27">
                  <c:v>26742.830318861525</c:v>
                </c:pt>
                <c:pt idx="28">
                  <c:v>27349.112756517748</c:v>
                </c:pt>
                <c:pt idx="29">
                  <c:v>28236.693423776065</c:v>
                </c:pt>
                <c:pt idx="30">
                  <c:v>28983.897480961165</c:v>
                </c:pt>
                <c:pt idx="31">
                  <c:v>29730.441485928073</c:v>
                </c:pt>
                <c:pt idx="32">
                  <c:v>30475.772735271144</c:v>
                </c:pt>
                <c:pt idx="33">
                  <c:v>31219.384429508344</c:v>
                </c:pt>
                <c:pt idx="34">
                  <c:v>31960.807445647406</c:v>
                </c:pt>
                <c:pt idx="35">
                  <c:v>32699.602454087264</c:v>
                </c:pt>
                <c:pt idx="36">
                  <c:v>33435.355289569983</c:v>
                </c:pt>
                <c:pt idx="37">
                  <c:v>34167.673789512541</c:v>
                </c:pt>
                <c:pt idx="38">
                  <c:v>34982.869720995033</c:v>
                </c:pt>
                <c:pt idx="39">
                  <c:v>35620.537202498366</c:v>
                </c:pt>
                <c:pt idx="40">
                  <c:v>36340.387382520144</c:v>
                </c:pt>
                <c:pt idx="41">
                  <c:v>37055.405792732163</c:v>
                </c:pt>
                <c:pt idx="42">
                  <c:v>37765.273493863409</c:v>
                </c:pt>
                <c:pt idx="43">
                  <c:v>38469.683303396632</c:v>
                </c:pt>
                <c:pt idx="44">
                  <c:v>39168.338680597655</c:v>
                </c:pt>
                <c:pt idx="45">
                  <c:v>39860.952982055031</c:v>
                </c:pt>
                <c:pt idx="46">
                  <c:v>40547.248435518064</c:v>
                </c:pt>
                <c:pt idx="47">
                  <c:v>41226.9561022915</c:v>
                </c:pt>
                <c:pt idx="48">
                  <c:v>41879.694234289811</c:v>
                </c:pt>
              </c:numCache>
            </c:numRef>
          </c:yVal>
          <c:smooth val="0"/>
          <c:extLst>
            <c:ext xmlns:c16="http://schemas.microsoft.com/office/drawing/2014/chart" uri="{C3380CC4-5D6E-409C-BE32-E72D297353CC}">
              <c16:uniqueId val="{00000003-9E5C-404A-94C6-EF8A09F47B69}"/>
            </c:ext>
          </c:extLst>
        </c:ser>
        <c:ser>
          <c:idx val="11"/>
          <c:order val="4"/>
          <c:tx>
            <c:strRef>
              <c:f>[3]TAM_Area!$Q$405</c:f>
              <c:strCache>
                <c:ptCount val="1"/>
                <c:pt idx="0">
                  <c:v>Commercial - Low</c:v>
                </c:pt>
              </c:strCache>
            </c:strRef>
          </c:tx>
          <c:spPr>
            <a:ln w="19050">
              <a:noFill/>
            </a:ln>
          </c:spPr>
          <c:xVal>
            <c:numRef>
              <c:f>[3]TAM_Area!$B$406:$B$454</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[3]TAM_Area!$Q$406:$Q$454</c:f>
              <c:numCache>
                <c:formatCode>General</c:formatCode>
                <c:ptCount val="49"/>
                <c:pt idx="0">
                  <c:v>7246.5330356580889</c:v>
                </c:pt>
                <c:pt idx="1">
                  <c:v>7695.7336084871858</c:v>
                </c:pt>
                <c:pt idx="2">
                  <c:v>6844.510594672447</c:v>
                </c:pt>
                <c:pt idx="3">
                  <c:v>7550.3719353977413</c:v>
                </c:pt>
                <c:pt idx="4">
                  <c:v>8251.967456373528</c:v>
                </c:pt>
                <c:pt idx="5">
                  <c:v>8947.9337272123703</c:v>
                </c:pt>
                <c:pt idx="6">
                  <c:v>9636.3593449486743</c:v>
                </c:pt>
                <c:pt idx="7">
                  <c:v>10314.614427729888</c:v>
                </c:pt>
                <c:pt idx="8">
                  <c:v>10965.806466860156</c:v>
                </c:pt>
                <c:pt idx="9">
                  <c:v>11625.275554748139</c:v>
                </c:pt>
                <c:pt idx="10">
                  <c:v>12247.073650185193</c:v>
                </c:pt>
                <c:pt idx="11">
                  <c:v>12837.430678427576</c:v>
                </c:pt>
                <c:pt idx="12">
                  <c:v>13388.634740814259</c:v>
                </c:pt>
                <c:pt idx="13">
                  <c:v>13893.559646152857</c:v>
                </c:pt>
                <c:pt idx="14">
                  <c:v>14347.231809528404</c:v>
                </c:pt>
                <c:pt idx="15">
                  <c:v>14748.074628274822</c:v>
                </c:pt>
                <c:pt idx="16">
                  <c:v>15098.07503413839</c:v>
                </c:pt>
                <c:pt idx="17">
                  <c:v>15401.750073041381</c:v>
                </c:pt>
                <c:pt idx="18">
                  <c:v>15646.222841602605</c:v>
                </c:pt>
                <c:pt idx="19">
                  <c:v>15892.427286176606</c:v>
                </c:pt>
                <c:pt idx="20">
                  <c:v>16089.807281917452</c:v>
                </c:pt>
                <c:pt idx="21">
                  <c:v>16260.96748185326</c:v>
                </c:pt>
                <c:pt idx="22">
                  <c:v>16409.297797116153</c:v>
                </c:pt>
                <c:pt idx="23">
                  <c:v>16537.51022093137</c:v>
                </c:pt>
                <c:pt idx="24">
                  <c:v>16647.739932445853</c:v>
                </c:pt>
                <c:pt idx="25">
                  <c:v>16741.667885611198</c:v>
                </c:pt>
                <c:pt idx="26">
                  <c:v>16820.662991439822</c:v>
                </c:pt>
                <c:pt idx="27">
                  <c:v>16885.836570669082</c:v>
                </c:pt>
                <c:pt idx="28">
                  <c:v>16961.259252670741</c:v>
                </c:pt>
                <c:pt idx="29">
                  <c:v>16978.333376736104</c:v>
                </c:pt>
                <c:pt idx="30">
                  <c:v>17007.178712989222</c:v>
                </c:pt>
                <c:pt idx="31">
                  <c:v>17025.323746735907</c:v>
                </c:pt>
                <c:pt idx="32">
                  <c:v>17033.374359054731</c:v>
                </c:pt>
                <c:pt idx="33">
                  <c:v>17031.846947939335</c:v>
                </c:pt>
                <c:pt idx="34">
                  <c:v>17021.193986012047</c:v>
                </c:pt>
                <c:pt idx="35">
                  <c:v>17001.75294452297</c:v>
                </c:pt>
                <c:pt idx="36">
                  <c:v>16973.746651460788</c:v>
                </c:pt>
                <c:pt idx="37">
                  <c:v>16937.317691317818</c:v>
                </c:pt>
                <c:pt idx="38">
                  <c:v>16884.067122485449</c:v>
                </c:pt>
                <c:pt idx="39">
                  <c:v>16839.977053029757</c:v>
                </c:pt>
                <c:pt idx="40">
                  <c:v>16779.662017563052</c:v>
                </c:pt>
                <c:pt idx="41">
                  <c:v>16711.720738604381</c:v>
                </c:pt>
                <c:pt idx="42">
                  <c:v>16636.130025397957</c:v>
                </c:pt>
                <c:pt idx="43">
                  <c:v>16552.975718226298</c:v>
                </c:pt>
                <c:pt idx="44">
                  <c:v>16462.488906870683</c:v>
                </c:pt>
                <c:pt idx="45">
                  <c:v>16365.087215678379</c:v>
                </c:pt>
                <c:pt idx="46">
                  <c:v>16261.28701506749</c:v>
                </c:pt>
                <c:pt idx="47">
                  <c:v>16151.705264101263</c:v>
                </c:pt>
                <c:pt idx="48">
                  <c:v>16037.502246280708</c:v>
                </c:pt>
              </c:numCache>
            </c:numRef>
          </c:yVal>
          <c:smooth val="0"/>
          <c:extLst>
            <c:ext xmlns:c16="http://schemas.microsoft.com/office/drawing/2014/chart" uri="{C3380CC4-5D6E-409C-BE32-E72D297353CC}">
              <c16:uniqueId val="{00000004-9E5C-404A-94C6-EF8A09F47B69}"/>
            </c:ext>
          </c:extLst>
        </c:ser>
        <c:ser>
          <c:idx val="14"/>
          <c:order val="5"/>
          <c:tx>
            <c:strRef>
              <c:f>[3]TAM_Area!$R$405</c:f>
              <c:strCache>
                <c:ptCount val="1"/>
                <c:pt idx="0">
                  <c:v>Commercial - Average</c:v>
                </c:pt>
              </c:strCache>
            </c:strRef>
          </c:tx>
          <c:spPr>
            <a:ln w="19050">
              <a:noFill/>
            </a:ln>
          </c:spPr>
          <c:xVal>
            <c:numRef>
              <c:f>[3]TAM_Area!$B$406:$B$454</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[3]TAM_Area!$R$406:$R$454</c:f>
              <c:numCache>
                <c:formatCode>General</c:formatCode>
                <c:ptCount val="49"/>
                <c:pt idx="0">
                  <c:v>10081.74479391983</c:v>
                </c:pt>
                <c:pt idx="1">
                  <c:v>10544.291303375319</c:v>
                </c:pt>
                <c:pt idx="2">
                  <c:v>9815.9241764114995</c:v>
                </c:pt>
                <c:pt idx="3">
                  <c:v>10375.680467422855</c:v>
                </c:pt>
                <c:pt idx="4">
                  <c:v>10928.785527357966</c:v>
                </c:pt>
                <c:pt idx="5">
                  <c:v>11475.302467476999</c:v>
                </c:pt>
                <c:pt idx="6">
                  <c:v>12015.135761448802</c:v>
                </c:pt>
                <c:pt idx="7">
                  <c:v>12548.079933115645</c:v>
                </c:pt>
                <c:pt idx="8">
                  <c:v>13064.213517486231</c:v>
                </c:pt>
                <c:pt idx="9">
                  <c:v>13592.826806372272</c:v>
                </c:pt>
                <c:pt idx="10">
                  <c:v>14104.714534420933</c:v>
                </c:pt>
                <c:pt idx="11">
                  <c:v>14609.703095875728</c:v>
                </c:pt>
                <c:pt idx="12">
                  <c:v>15107.885909050096</c:v>
                </c:pt>
                <c:pt idx="13">
                  <c:v>15599.350885069049</c:v>
                </c:pt>
                <c:pt idx="14">
                  <c:v>16084.14609464708</c:v>
                </c:pt>
                <c:pt idx="15">
                  <c:v>16562.312115345951</c:v>
                </c:pt>
                <c:pt idx="16">
                  <c:v>17033.929447850307</c:v>
                </c:pt>
                <c:pt idx="17">
                  <c:v>17499.089506962911</c:v>
                </c:pt>
                <c:pt idx="18">
                  <c:v>17996.947405876628</c:v>
                </c:pt>
                <c:pt idx="19">
                  <c:v>18410.367438304602</c:v>
                </c:pt>
                <c:pt idx="20">
                  <c:v>18856.616561729163</c:v>
                </c:pt>
                <c:pt idx="21">
                  <c:v>19296.74482707931</c:v>
                </c:pt>
                <c:pt idx="22">
                  <c:v>19730.882277735043</c:v>
                </c:pt>
                <c:pt idx="23">
                  <c:v>20159.136755158463</c:v>
                </c:pt>
                <c:pt idx="24">
                  <c:v>20581.577744631686</c:v>
                </c:pt>
                <c:pt idx="25">
                  <c:v>20998.241167268356</c:v>
                </c:pt>
                <c:pt idx="26">
                  <c:v>21409.155873198193</c:v>
                </c:pt>
                <c:pt idx="27">
                  <c:v>21814.333444765303</c:v>
                </c:pt>
                <c:pt idx="28">
                  <c:v>22155.186004594245</c:v>
                </c:pt>
                <c:pt idx="29">
                  <c:v>22607.513400256084</c:v>
                </c:pt>
                <c:pt idx="30">
                  <c:v>22995.538096975193</c:v>
                </c:pt>
                <c:pt idx="31">
                  <c:v>23377.88261633199</c:v>
                </c:pt>
                <c:pt idx="32">
                  <c:v>23754.573547162938</c:v>
                </c:pt>
                <c:pt idx="33">
                  <c:v>24125.615688723839</c:v>
                </c:pt>
                <c:pt idx="34">
                  <c:v>24491.000715829727</c:v>
                </c:pt>
                <c:pt idx="35">
                  <c:v>24850.677699305117</c:v>
                </c:pt>
                <c:pt idx="36">
                  <c:v>25204.550970515385</c:v>
                </c:pt>
                <c:pt idx="37">
                  <c:v>25552.495740415179</c:v>
                </c:pt>
                <c:pt idx="38">
                  <c:v>25933.468421740243</c:v>
                </c:pt>
                <c:pt idx="39">
                  <c:v>26230.25712776406</c:v>
                </c:pt>
                <c:pt idx="40">
                  <c:v>26560.024700041598</c:v>
                </c:pt>
                <c:pt idx="41">
                  <c:v>26883.563265668272</c:v>
                </c:pt>
                <c:pt idx="42">
                  <c:v>27200.701759630683</c:v>
                </c:pt>
                <c:pt idx="43">
                  <c:v>27511.329510811465</c:v>
                </c:pt>
                <c:pt idx="44">
                  <c:v>27815.413793734169</c:v>
                </c:pt>
                <c:pt idx="45">
                  <c:v>28113.020098866706</c:v>
                </c:pt>
                <c:pt idx="46">
                  <c:v>28404.267725292775</c:v>
                </c:pt>
                <c:pt idx="47">
                  <c:v>28689.330683196382</c:v>
                </c:pt>
                <c:pt idx="48">
                  <c:v>28958.598240285261</c:v>
                </c:pt>
              </c:numCache>
            </c:numRef>
          </c:yVal>
          <c:smooth val="0"/>
          <c:extLst>
            <c:ext xmlns:c16="http://schemas.microsoft.com/office/drawing/2014/chart" uri="{C3380CC4-5D6E-409C-BE32-E72D297353CC}">
              <c16:uniqueId val="{00000005-9E5C-404A-94C6-EF8A09F47B69}"/>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(million sq-meters)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India TAM -</a:t>
            </a:r>
            <a:r>
              <a:rPr lang="en-US" baseline="0"/>
              <a:t> Area</a:t>
            </a:r>
            <a:endParaRPr lang="en-US"/>
          </a:p>
        </c:rich>
      </c:tx>
      <c:overlay val="0"/>
      <c:spPr>
        <a:noFill/>
        <a:ln>
          <a:noFill/>
        </a:ln>
        <a:effectLst/>
      </c:spPr>
    </c:title>
    <c:autoTitleDeleted val="0"/>
    <c:plotArea>
      <c:layout/>
      <c:scatterChart>
        <c:scatterStyle val="lineMarker"/>
        <c:varyColors val="0"/>
        <c:ser>
          <c:idx val="14"/>
          <c:order val="0"/>
          <c:tx>
            <c:strRef>
              <c:f>[3]TAM_Area!$H$469</c:f>
              <c:strCache>
                <c:ptCount val="1"/>
                <c:pt idx="0">
                  <c:v>Residential - High</c:v>
                </c:pt>
              </c:strCache>
            </c:strRef>
          </c:tx>
          <c:spPr>
            <a:ln w="19050">
              <a:noFill/>
            </a:ln>
          </c:spPr>
          <c:xVal>
            <c:numRef>
              <c:f>[3]TAM_Area!$B$470:$B$518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[3]TAM_Area!$H$470:$H$518</c:f>
              <c:numCache>
                <c:formatCode>General</c:formatCode>
                <c:ptCount val="49"/>
                <c:pt idx="0">
                  <c:v>13805.275135654763</c:v>
                </c:pt>
                <c:pt idx="1">
                  <c:v>13996.180883290348</c:v>
                </c:pt>
                <c:pt idx="2">
                  <c:v>15109.557215883622</c:v>
                </c:pt>
                <c:pt idx="3">
                  <c:v>15486.392678759043</c:v>
                </c:pt>
                <c:pt idx="4">
                  <c:v>15868.451772311058</c:v>
                </c:pt>
                <c:pt idx="5">
                  <c:v>16255.245571503194</c:v>
                </c:pt>
                <c:pt idx="6">
                  <c:v>16646.094088044476</c:v>
                </c:pt>
                <c:pt idx="7">
                  <c:v>17039.898939775303</c:v>
                </c:pt>
                <c:pt idx="8">
                  <c:v>17435.719197514212</c:v>
                </c:pt>
                <c:pt idx="9">
                  <c:v>17833.126280150136</c:v>
                </c:pt>
                <c:pt idx="10">
                  <c:v>18232.15117395523</c:v>
                </c:pt>
                <c:pt idx="11">
                  <c:v>18632.808269210131</c:v>
                </c:pt>
                <c:pt idx="12">
                  <c:v>19035.304583477871</c:v>
                </c:pt>
                <c:pt idx="13">
                  <c:v>19439.792978866197</c:v>
                </c:pt>
                <c:pt idx="14">
                  <c:v>19846.220580711772</c:v>
                </c:pt>
                <c:pt idx="15">
                  <c:v>20254.379336692673</c:v>
                </c:pt>
                <c:pt idx="16">
                  <c:v>20664.112080818973</c:v>
                </c:pt>
                <c:pt idx="17">
                  <c:v>21075.211687581475</c:v>
                </c:pt>
                <c:pt idx="18">
                  <c:v>21487.492945582067</c:v>
                </c:pt>
                <c:pt idx="19">
                  <c:v>21900.890752544896</c:v>
                </c:pt>
                <c:pt idx="20">
                  <c:v>22315.345460376822</c:v>
                </c:pt>
                <c:pt idx="21">
                  <c:v>22730.673561933345</c:v>
                </c:pt>
                <c:pt idx="22">
                  <c:v>23146.656209707169</c:v>
                </c:pt>
                <c:pt idx="23">
                  <c:v>23563.125773427379</c:v>
                </c:pt>
                <c:pt idx="24">
                  <c:v>23979.947442160028</c:v>
                </c:pt>
                <c:pt idx="25">
                  <c:v>24397.118671175594</c:v>
                </c:pt>
                <c:pt idx="26">
                  <c:v>24814.778216203053</c:v>
                </c:pt>
                <c:pt idx="27">
                  <c:v>25233.166818182894</c:v>
                </c:pt>
                <c:pt idx="28">
                  <c:v>25652.470803912227</c:v>
                </c:pt>
                <c:pt idx="29">
                  <c:v>26072.75788487414</c:v>
                </c:pt>
                <c:pt idx="30">
                  <c:v>26493.971039845004</c:v>
                </c:pt>
                <c:pt idx="31">
                  <c:v>26916.029758293997</c:v>
                </c:pt>
                <c:pt idx="32">
                  <c:v>27338.795059122793</c:v>
                </c:pt>
                <c:pt idx="33">
                  <c:v>27762.161931247269</c:v>
                </c:pt>
                <c:pt idx="34">
                  <c:v>28186.073717174258</c:v>
                </c:pt>
                <c:pt idx="35">
                  <c:v>28610.563035684161</c:v>
                </c:pt>
                <c:pt idx="36">
                  <c:v>29035.716007848314</c:v>
                </c:pt>
                <c:pt idx="37">
                  <c:v>29461.667747211955</c:v>
                </c:pt>
                <c:pt idx="38">
                  <c:v>29888.503982624781</c:v>
                </c:pt>
                <c:pt idx="39">
                  <c:v>30316.251286145991</c:v>
                </c:pt>
                <c:pt idx="40">
                  <c:v>30744.821709450764</c:v>
                </c:pt>
                <c:pt idx="41">
                  <c:v>31174.041414429819</c:v>
                </c:pt>
                <c:pt idx="42">
                  <c:v>31603.661481909297</c:v>
                </c:pt>
                <c:pt idx="43">
                  <c:v>32033.471566635621</c:v>
                </c:pt>
                <c:pt idx="44">
                  <c:v>32463.392257079933</c:v>
                </c:pt>
                <c:pt idx="45">
                  <c:v>32893.394983026199</c:v>
                </c:pt>
                <c:pt idx="46">
                  <c:v>33323.374084194038</c:v>
                </c:pt>
                <c:pt idx="47">
                  <c:v>33753.223938862458</c:v>
                </c:pt>
                <c:pt idx="48">
                  <c:v>34182.862598578206</c:v>
                </c:pt>
              </c:numCache>
            </c:numRef>
          </c:yVal>
          <c:smooth val="0"/>
          <c:extLst>
            <c:ext xmlns:c16="http://schemas.microsoft.com/office/drawing/2014/chart" uri="{C3380CC4-5D6E-409C-BE32-E72D297353CC}">
              <c16:uniqueId val="{00000000-F06D-436A-807C-C64CC1002FFA}"/>
            </c:ext>
          </c:extLst>
        </c:ser>
        <c:ser>
          <c:idx val="2"/>
          <c:order val="1"/>
          <c:tx>
            <c:strRef>
              <c:f>[3]TAM_Area!$I$469</c:f>
              <c:strCache>
                <c:ptCount val="1"/>
                <c:pt idx="0">
                  <c:v>Residential - Low</c:v>
                </c:pt>
              </c:strCache>
            </c:strRef>
          </c:tx>
          <c:spPr>
            <a:ln w="19050">
              <a:noFill/>
            </a:ln>
          </c:spPr>
          <c:xVal>
            <c:numRef>
              <c:f>[3]TAM_Area!$B$470:$B$518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[3]TAM_Area!$I$470:$I$518</c:f>
              <c:numCache>
                <c:formatCode>General</c:formatCode>
                <c:ptCount val="49"/>
                <c:pt idx="0">
                  <c:v>13376.899999999998</c:v>
                </c:pt>
                <c:pt idx="1">
                  <c:v>13847.849999999999</c:v>
                </c:pt>
                <c:pt idx="2">
                  <c:v>10356.01915156269</c:v>
                </c:pt>
                <c:pt idx="3">
                  <c:v>10501.189000132093</c:v>
                </c:pt>
                <c:pt idx="4">
                  <c:v>10640.852618699199</c:v>
                </c:pt>
                <c:pt idx="5">
                  <c:v>10775.097815566016</c:v>
                </c:pt>
                <c:pt idx="6">
                  <c:v>10903.929205898155</c:v>
                </c:pt>
                <c:pt idx="7">
                  <c:v>11027.224481249532</c:v>
                </c:pt>
                <c:pt idx="8">
                  <c:v>11144.983180076604</c:v>
                </c:pt>
                <c:pt idx="9">
                  <c:v>11257.418293837232</c:v>
                </c:pt>
                <c:pt idx="10">
                  <c:v>11364.813985438182</c:v>
                </c:pt>
                <c:pt idx="11">
                  <c:v>11467.328318649512</c:v>
                </c:pt>
                <c:pt idx="12">
                  <c:v>11565.095116383643</c:v>
                </c:pt>
                <c:pt idx="13">
                  <c:v>11658.213356133858</c:v>
                </c:pt>
                <c:pt idx="14">
                  <c:v>11746.759191234818</c:v>
                </c:pt>
                <c:pt idx="15">
                  <c:v>11830.794089009418</c:v>
                </c:pt>
                <c:pt idx="16">
                  <c:v>11910.369702905158</c:v>
                </c:pt>
                <c:pt idx="17">
                  <c:v>11985.532421378513</c:v>
                </c:pt>
                <c:pt idx="18">
                  <c:v>12056.332380230115</c:v>
                </c:pt>
                <c:pt idx="19">
                  <c:v>12122.83811702361</c:v>
                </c:pt>
                <c:pt idx="20">
                  <c:v>12185.109661728839</c:v>
                </c:pt>
                <c:pt idx="21">
                  <c:v>12243.184022162819</c:v>
                </c:pt>
                <c:pt idx="22">
                  <c:v>12297.094964950124</c:v>
                </c:pt>
                <c:pt idx="23">
                  <c:v>12346.893195257133</c:v>
                </c:pt>
                <c:pt idx="24">
                  <c:v>12392.634552515923</c:v>
                </c:pt>
                <c:pt idx="25">
                  <c:v>12434.406907938988</c:v>
                </c:pt>
                <c:pt idx="26">
                  <c:v>12472.331304719217</c:v>
                </c:pt>
                <c:pt idx="27">
                  <c:v>12506.543590607609</c:v>
                </c:pt>
                <c:pt idx="28">
                  <c:v>12537.156393874771</c:v>
                </c:pt>
                <c:pt idx="29">
                  <c:v>12564.241856050736</c:v>
                </c:pt>
                <c:pt idx="30">
                  <c:v>12587.850881775781</c:v>
                </c:pt>
                <c:pt idx="31">
                  <c:v>12608.046692957141</c:v>
                </c:pt>
                <c:pt idx="32">
                  <c:v>12624.889796652024</c:v>
                </c:pt>
                <c:pt idx="33">
                  <c:v>12638.442520013225</c:v>
                </c:pt>
                <c:pt idx="34">
                  <c:v>12648.762081655463</c:v>
                </c:pt>
                <c:pt idx="35">
                  <c:v>12655.912275454652</c:v>
                </c:pt>
                <c:pt idx="36">
                  <c:v>12659.967692110977</c:v>
                </c:pt>
                <c:pt idx="37">
                  <c:v>12661.004938375365</c:v>
                </c:pt>
                <c:pt idx="38">
                  <c:v>12659.088702090945</c:v>
                </c:pt>
                <c:pt idx="39">
                  <c:v>12654.275674862396</c:v>
                </c:pt>
                <c:pt idx="40">
                  <c:v>12646.603947220354</c:v>
                </c:pt>
                <c:pt idx="41">
                  <c:v>12636.096125777747</c:v>
                </c:pt>
                <c:pt idx="42">
                  <c:v>12622.76656639577</c:v>
                </c:pt>
                <c:pt idx="43">
                  <c:v>12606.640985413826</c:v>
                </c:pt>
                <c:pt idx="44">
                  <c:v>12587.774532713282</c:v>
                </c:pt>
                <c:pt idx="45">
                  <c:v>12566.226240119229</c:v>
                </c:pt>
                <c:pt idx="46">
                  <c:v>12542.034026274143</c:v>
                </c:pt>
                <c:pt idx="47">
                  <c:v>12515.233890471533</c:v>
                </c:pt>
                <c:pt idx="48">
                  <c:v>12485.873337081111</c:v>
                </c:pt>
              </c:numCache>
            </c:numRef>
          </c:yVal>
          <c:smooth val="0"/>
          <c:extLst>
            <c:ext xmlns:c16="http://schemas.microsoft.com/office/drawing/2014/chart" uri="{C3380CC4-5D6E-409C-BE32-E72D297353CC}">
              <c16:uniqueId val="{00000001-F06D-436A-807C-C64CC1002FFA}"/>
            </c:ext>
          </c:extLst>
        </c:ser>
        <c:ser>
          <c:idx val="3"/>
          <c:order val="2"/>
          <c:tx>
            <c:strRef>
              <c:f>[3]TAM_Area!$J$469</c:f>
              <c:strCache>
                <c:ptCount val="1"/>
                <c:pt idx="0">
                  <c:v>Residential - Average</c:v>
                </c:pt>
              </c:strCache>
            </c:strRef>
          </c:tx>
          <c:spPr>
            <a:ln w="19050">
              <a:noFill/>
            </a:ln>
          </c:spPr>
          <c:xVal>
            <c:numRef>
              <c:f>[3]TAM_Area!$B$470:$B$518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[3]TAM_Area!$J$470:$J$518</c:f>
              <c:numCache>
                <c:formatCode>General</c:formatCode>
                <c:ptCount val="49"/>
                <c:pt idx="0">
                  <c:v>13591.087567827381</c:v>
                </c:pt>
                <c:pt idx="1">
                  <c:v>13922.015441645173</c:v>
                </c:pt>
                <c:pt idx="2">
                  <c:v>12732.788183723156</c:v>
                </c:pt>
                <c:pt idx="3">
                  <c:v>12993.790839445568</c:v>
                </c:pt>
                <c:pt idx="4">
                  <c:v>13254.652195505128</c:v>
                </c:pt>
                <c:pt idx="5">
                  <c:v>13515.171693534605</c:v>
                </c:pt>
                <c:pt idx="6">
                  <c:v>13775.011646971316</c:v>
                </c:pt>
                <c:pt idx="7">
                  <c:v>14033.561710512417</c:v>
                </c:pt>
                <c:pt idx="8">
                  <c:v>14290.351188795408</c:v>
                </c:pt>
                <c:pt idx="9">
                  <c:v>14545.272286993684</c:v>
                </c:pt>
                <c:pt idx="10">
                  <c:v>14798.482579696705</c:v>
                </c:pt>
                <c:pt idx="11">
                  <c:v>15050.068293929822</c:v>
                </c:pt>
                <c:pt idx="12">
                  <c:v>15300.199849930757</c:v>
                </c:pt>
                <c:pt idx="13">
                  <c:v>15549.003167500026</c:v>
                </c:pt>
                <c:pt idx="14">
                  <c:v>15796.489885973295</c:v>
                </c:pt>
                <c:pt idx="15">
                  <c:v>16042.586712851045</c:v>
                </c:pt>
                <c:pt idx="16">
                  <c:v>16287.240891862066</c:v>
                </c:pt>
                <c:pt idx="17">
                  <c:v>16530.372054479994</c:v>
                </c:pt>
                <c:pt idx="18">
                  <c:v>16771.912662906092</c:v>
                </c:pt>
                <c:pt idx="19">
                  <c:v>17011.864434784253</c:v>
                </c:pt>
                <c:pt idx="20">
                  <c:v>17250.22756105283</c:v>
                </c:pt>
                <c:pt idx="21">
                  <c:v>17486.928792048082</c:v>
                </c:pt>
                <c:pt idx="22">
                  <c:v>17721.875587328646</c:v>
                </c:pt>
                <c:pt idx="23">
                  <c:v>17955.009484342256</c:v>
                </c:pt>
                <c:pt idx="24">
                  <c:v>18186.290997337976</c:v>
                </c:pt>
                <c:pt idx="25">
                  <c:v>18415.762789557291</c:v>
                </c:pt>
                <c:pt idx="26">
                  <c:v>18643.554760461135</c:v>
                </c:pt>
                <c:pt idx="27">
                  <c:v>18869.855204395251</c:v>
                </c:pt>
                <c:pt idx="28">
                  <c:v>19094.813598893499</c:v>
                </c:pt>
                <c:pt idx="29">
                  <c:v>19318.499870462438</c:v>
                </c:pt>
                <c:pt idx="30">
                  <c:v>19540.910960810394</c:v>
                </c:pt>
                <c:pt idx="31">
                  <c:v>19762.038225625569</c:v>
                </c:pt>
                <c:pt idx="32">
                  <c:v>19981.842427887408</c:v>
                </c:pt>
                <c:pt idx="33">
                  <c:v>20200.302225630247</c:v>
                </c:pt>
                <c:pt idx="34">
                  <c:v>20417.417899414861</c:v>
                </c:pt>
                <c:pt idx="35">
                  <c:v>20633.237655569406</c:v>
                </c:pt>
                <c:pt idx="36">
                  <c:v>20847.841849979646</c:v>
                </c:pt>
                <c:pt idx="37">
                  <c:v>21061.33634279366</c:v>
                </c:pt>
                <c:pt idx="38">
                  <c:v>21273.796342357862</c:v>
                </c:pt>
                <c:pt idx="39">
                  <c:v>21485.263480504193</c:v>
                </c:pt>
                <c:pt idx="40">
                  <c:v>21695.71282833556</c:v>
                </c:pt>
                <c:pt idx="41">
                  <c:v>21905.068770103782</c:v>
                </c:pt>
                <c:pt idx="42">
                  <c:v>22113.214024152534</c:v>
                </c:pt>
                <c:pt idx="43">
                  <c:v>22320.056276024723</c:v>
                </c:pt>
                <c:pt idx="44">
                  <c:v>22525.583394896606</c:v>
                </c:pt>
                <c:pt idx="45">
                  <c:v>22729.810611572713</c:v>
                </c:pt>
                <c:pt idx="46">
                  <c:v>22932.704055234091</c:v>
                </c:pt>
                <c:pt idx="47">
                  <c:v>23134.228914666997</c:v>
                </c:pt>
                <c:pt idx="48">
                  <c:v>23334.367967829658</c:v>
                </c:pt>
              </c:numCache>
            </c:numRef>
          </c:yVal>
          <c:smooth val="0"/>
          <c:extLst>
            <c:ext xmlns:c16="http://schemas.microsoft.com/office/drawing/2014/chart" uri="{C3380CC4-5D6E-409C-BE32-E72D297353CC}">
              <c16:uniqueId val="{00000002-F06D-436A-807C-C64CC1002FFA}"/>
            </c:ext>
          </c:extLst>
        </c:ser>
        <c:ser>
          <c:idx val="9"/>
          <c:order val="3"/>
          <c:tx>
            <c:strRef>
              <c:f>[3]TAM_Area!$P$469</c:f>
              <c:strCache>
                <c:ptCount val="1"/>
                <c:pt idx="0">
                  <c:v>Commercial - High</c:v>
                </c:pt>
              </c:strCache>
            </c:strRef>
          </c:tx>
          <c:spPr>
            <a:ln w="19050">
              <a:noFill/>
            </a:ln>
          </c:spPr>
          <c:xVal>
            <c:numRef>
              <c:f>[3]TAM_Area!$B$470:$B$518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[3]TAM_Area!$P$470:$P$518</c:f>
              <c:numCache>
                <c:formatCode>General</c:formatCode>
                <c:ptCount val="49"/>
                <c:pt idx="0">
                  <c:v>3019.9279882063884</c:v>
                </c:pt>
                <c:pt idx="1">
                  <c:v>3200.0292117132731</c:v>
                </c:pt>
                <c:pt idx="2">
                  <c:v>3833.2627644892218</c:v>
                </c:pt>
                <c:pt idx="3">
                  <c:v>4154.6036138693344</c:v>
                </c:pt>
                <c:pt idx="4">
                  <c:v>4522.9758303664239</c:v>
                </c:pt>
                <c:pt idx="5">
                  <c:v>4938.2668703912859</c:v>
                </c:pt>
                <c:pt idx="6">
                  <c:v>5400.4526286276032</c:v>
                </c:pt>
                <c:pt idx="7">
                  <c:v>5909.552619611296</c:v>
                </c:pt>
                <c:pt idx="8">
                  <c:v>6470.2960374759059</c:v>
                </c:pt>
                <c:pt idx="9">
                  <c:v>7068.5678924160757</c:v>
                </c:pt>
                <c:pt idx="10">
                  <c:v>7718.4639148846036</c:v>
                </c:pt>
                <c:pt idx="11">
                  <c:v>8415.2333784323109</c:v>
                </c:pt>
                <c:pt idx="12">
                  <c:v>9158.8077460194108</c:v>
                </c:pt>
                <c:pt idx="13">
                  <c:v>9949.1004114722818</c:v>
                </c:pt>
                <c:pt idx="14">
                  <c:v>10786.011747939328</c:v>
                </c:pt>
                <c:pt idx="15">
                  <c:v>11669.431284372071</c:v>
                </c:pt>
                <c:pt idx="16">
                  <c:v>12599.237454781352</c:v>
                </c:pt>
                <c:pt idx="17">
                  <c:v>13575.301316373359</c:v>
                </c:pt>
                <c:pt idx="18">
                  <c:v>14581.031106495971</c:v>
                </c:pt>
                <c:pt idx="19">
                  <c:v>15665.654198221899</c:v>
                </c:pt>
                <c:pt idx="20">
                  <c:v>16779.656528658743</c:v>
                </c:pt>
                <c:pt idx="21">
                  <c:v>17939.348913309386</c:v>
                </c:pt>
                <c:pt idx="22">
                  <c:v>19144.584840503627</c:v>
                </c:pt>
                <c:pt idx="23">
                  <c:v>20395.216253339702</c:v>
                </c:pt>
                <c:pt idx="24">
                  <c:v>21691.094339206142</c:v>
                </c:pt>
                <c:pt idx="25">
                  <c:v>23032.06856436349</c:v>
                </c:pt>
                <c:pt idx="26">
                  <c:v>24417.986904332516</c:v>
                </c:pt>
                <c:pt idx="27">
                  <c:v>25848.69667759907</c:v>
                </c:pt>
                <c:pt idx="28">
                  <c:v>27346.352158460293</c:v>
                </c:pt>
                <c:pt idx="29">
                  <c:v>28843.889331390696</c:v>
                </c:pt>
                <c:pt idx="30">
                  <c:v>30408.078579444635</c:v>
                </c:pt>
                <c:pt idx="31">
                  <c:v>32016.470857320004</c:v>
                </c:pt>
                <c:pt idx="32">
                  <c:v>33668.924507200543</c:v>
                </c:pt>
                <c:pt idx="33">
                  <c:v>35365.298824754296</c:v>
                </c:pt>
                <c:pt idx="34">
                  <c:v>37105.453928088988</c:v>
                </c:pt>
                <c:pt idx="35">
                  <c:v>38889.250259753484</c:v>
                </c:pt>
                <c:pt idx="36">
                  <c:v>40716.549108596781</c:v>
                </c:pt>
                <c:pt idx="37">
                  <c:v>42587.21270998838</c:v>
                </c:pt>
                <c:pt idx="38">
                  <c:v>44487.448818115721</c:v>
                </c:pt>
                <c:pt idx="39">
                  <c:v>46458.094603047401</c:v>
                </c:pt>
                <c:pt idx="40">
                  <c:v>48458.049841954649</c:v>
                </c:pt>
                <c:pt idx="41">
                  <c:v>50500.844059465438</c:v>
                </c:pt>
                <c:pt idx="42">
                  <c:v>52586.352605738299</c:v>
                </c:pt>
                <c:pt idx="43">
                  <c:v>54714.451926655747</c:v>
                </c:pt>
                <c:pt idx="44">
                  <c:v>56885.0183878307</c:v>
                </c:pt>
                <c:pt idx="45">
                  <c:v>59097.929336307934</c:v>
                </c:pt>
                <c:pt idx="46">
                  <c:v>61353.064744700969</c:v>
                </c:pt>
                <c:pt idx="47">
                  <c:v>63650.30620889175</c:v>
                </c:pt>
                <c:pt idx="48">
                  <c:v>65992.710559149957</c:v>
                </c:pt>
              </c:numCache>
            </c:numRef>
          </c:yVal>
          <c:smooth val="0"/>
          <c:extLst>
            <c:ext xmlns:c16="http://schemas.microsoft.com/office/drawing/2014/chart" uri="{C3380CC4-5D6E-409C-BE32-E72D297353CC}">
              <c16:uniqueId val="{00000003-F06D-436A-807C-C64CC1002FFA}"/>
            </c:ext>
          </c:extLst>
        </c:ser>
        <c:ser>
          <c:idx val="12"/>
          <c:order val="4"/>
          <c:tx>
            <c:strRef>
              <c:f>[3]TAM_Area!$Q$469</c:f>
              <c:strCache>
                <c:ptCount val="1"/>
                <c:pt idx="0">
                  <c:v>Commercial - Low</c:v>
                </c:pt>
              </c:strCache>
            </c:strRef>
          </c:tx>
          <c:spPr>
            <a:ln w="19050">
              <a:noFill/>
            </a:ln>
          </c:spPr>
          <c:xVal>
            <c:numRef>
              <c:f>[3]TAM_Area!$B$470:$B$518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[3]TAM_Area!$Q$470:$Q$518</c:f>
              <c:numCache>
                <c:formatCode>General</c:formatCode>
                <c:ptCount val="49"/>
                <c:pt idx="0">
                  <c:v>855.15428571428538</c:v>
                </c:pt>
                <c:pt idx="1">
                  <c:v>896.64428571428562</c:v>
                </c:pt>
                <c:pt idx="2">
                  <c:v>1451.811057730175</c:v>
                </c:pt>
                <c:pt idx="3">
                  <c:v>1543.7750880122683</c:v>
                </c:pt>
                <c:pt idx="4">
                  <c:v>1645.0719744536759</c:v>
                </c:pt>
                <c:pt idx="5">
                  <c:v>1755.4833095012141</c:v>
                </c:pt>
                <c:pt idx="6">
                  <c:v>1874.6871659414519</c:v>
                </c:pt>
                <c:pt idx="7">
                  <c:v>2002.286852142005</c:v>
                </c:pt>
                <c:pt idx="8">
                  <c:v>2138.8270866425974</c:v>
                </c:pt>
                <c:pt idx="9">
                  <c:v>2281.1734317497894</c:v>
                </c:pt>
                <c:pt idx="10">
                  <c:v>2431.8500379179873</c:v>
                </c:pt>
                <c:pt idx="11">
                  <c:v>2589.6641568409855</c:v>
                </c:pt>
                <c:pt idx="12">
                  <c:v>2754.3925521741485</c:v>
                </c:pt>
                <c:pt idx="13">
                  <c:v>2925.8251355796242</c:v>
                </c:pt>
                <c:pt idx="14">
                  <c:v>3103.7496234095975</c:v>
                </c:pt>
                <c:pt idx="15">
                  <c:v>3287.9528714089374</c:v>
                </c:pt>
                <c:pt idx="16">
                  <c:v>3478.2355803213004</c:v>
                </c:pt>
                <c:pt idx="17">
                  <c:v>3674.4015574391333</c:v>
                </c:pt>
                <c:pt idx="18">
                  <c:v>3870.159047084715</c:v>
                </c:pt>
                <c:pt idx="19">
                  <c:v>4083.6422597105447</c:v>
                </c:pt>
                <c:pt idx="20">
                  <c:v>4296.3711931884336</c:v>
                </c:pt>
                <c:pt idx="21">
                  <c:v>4514.2683791114623</c:v>
                </c:pt>
                <c:pt idx="22">
                  <c:v>4737.1511979814231</c:v>
                </c:pt>
                <c:pt idx="23">
                  <c:v>4964.8417790507165</c:v>
                </c:pt>
                <c:pt idx="24">
                  <c:v>5197.1648869506498</c:v>
                </c:pt>
                <c:pt idx="25">
                  <c:v>5433.9565655706756</c:v>
                </c:pt>
                <c:pt idx="26">
                  <c:v>5675.0649253137508</c:v>
                </c:pt>
                <c:pt idx="27">
                  <c:v>5920.3466145731254</c:v>
                </c:pt>
                <c:pt idx="28">
                  <c:v>6181.1862413954204</c:v>
                </c:pt>
                <c:pt idx="29">
                  <c:v>6422.8221092832773</c:v>
                </c:pt>
                <c:pt idx="30">
                  <c:v>6679.6816384237773</c:v>
                </c:pt>
                <c:pt idx="31">
                  <c:v>6940.0541273785275</c:v>
                </c:pt>
                <c:pt idx="32">
                  <c:v>7203.7554365910219</c:v>
                </c:pt>
                <c:pt idx="33">
                  <c:v>7470.6027525198115</c:v>
                </c:pt>
                <c:pt idx="34">
                  <c:v>7740.4159580653431</c:v>
                </c:pt>
                <c:pt idx="35">
                  <c:v>8013.0216268090153</c:v>
                </c:pt>
                <c:pt idx="36">
                  <c:v>8288.2498654783958</c:v>
                </c:pt>
                <c:pt idx="37">
                  <c:v>8565.9339925710556</c:v>
                </c:pt>
                <c:pt idx="38">
                  <c:v>8836.9987019960026</c:v>
                </c:pt>
                <c:pt idx="39">
                  <c:v>9127.9714821153138</c:v>
                </c:pt>
                <c:pt idx="40">
                  <c:v>9411.9520501998886</c:v>
                </c:pt>
                <c:pt idx="41">
                  <c:v>9697.6398195322436</c:v>
                </c:pt>
                <c:pt idx="42">
                  <c:v>9984.8222188270629</c:v>
                </c:pt>
                <c:pt idx="43">
                  <c:v>10273.288228900688</c:v>
                </c:pt>
                <c:pt idx="44">
                  <c:v>10562.837688390224</c:v>
                </c:pt>
                <c:pt idx="45">
                  <c:v>10853.273627246559</c:v>
                </c:pt>
                <c:pt idx="46">
                  <c:v>11144.389516260726</c:v>
                </c:pt>
                <c:pt idx="47">
                  <c:v>11435.976874905773</c:v>
                </c:pt>
                <c:pt idx="48">
                  <c:v>11730.293580708076</c:v>
                </c:pt>
              </c:numCache>
            </c:numRef>
          </c:yVal>
          <c:smooth val="0"/>
          <c:extLst>
            <c:ext xmlns:c16="http://schemas.microsoft.com/office/drawing/2014/chart" uri="{C3380CC4-5D6E-409C-BE32-E72D297353CC}">
              <c16:uniqueId val="{00000004-F06D-436A-807C-C64CC1002FFA}"/>
            </c:ext>
          </c:extLst>
        </c:ser>
        <c:ser>
          <c:idx val="15"/>
          <c:order val="5"/>
          <c:tx>
            <c:strRef>
              <c:f>[3]TAM_Area!$R$469</c:f>
              <c:strCache>
                <c:ptCount val="1"/>
                <c:pt idx="0">
                  <c:v>Commercial - Average</c:v>
                </c:pt>
              </c:strCache>
            </c:strRef>
          </c:tx>
          <c:spPr>
            <a:ln w="19050">
              <a:noFill/>
            </a:ln>
          </c:spPr>
          <c:xVal>
            <c:numRef>
              <c:f>[3]TAM_Area!$B$470:$B$518</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[3]TAM_Area!$R$470:$R$518</c:f>
              <c:numCache>
                <c:formatCode>General</c:formatCode>
                <c:ptCount val="49"/>
                <c:pt idx="0">
                  <c:v>1937.5411369603369</c:v>
                </c:pt>
                <c:pt idx="1">
                  <c:v>2048.3367487137793</c:v>
                </c:pt>
                <c:pt idx="2">
                  <c:v>2642.5369111096984</c:v>
                </c:pt>
                <c:pt idx="3">
                  <c:v>2849.1893509408014</c:v>
                </c:pt>
                <c:pt idx="4">
                  <c:v>3084.0239024100501</c:v>
                </c:pt>
                <c:pt idx="5">
                  <c:v>3346.8750899462502</c:v>
                </c:pt>
                <c:pt idx="6">
                  <c:v>3637.5698972845275</c:v>
                </c:pt>
                <c:pt idx="7">
                  <c:v>3955.9197358766505</c:v>
                </c:pt>
                <c:pt idx="8">
                  <c:v>4304.5615620592516</c:v>
                </c:pt>
                <c:pt idx="9">
                  <c:v>4674.8706620829325</c:v>
                </c:pt>
                <c:pt idx="10">
                  <c:v>5075.1569764012957</c:v>
                </c:pt>
                <c:pt idx="11">
                  <c:v>5502.448767636648</c:v>
                </c:pt>
                <c:pt idx="12">
                  <c:v>5956.6001490967792</c:v>
                </c:pt>
                <c:pt idx="13">
                  <c:v>6437.4627735259528</c:v>
                </c:pt>
                <c:pt idx="14">
                  <c:v>6944.8806856744632</c:v>
                </c:pt>
                <c:pt idx="15">
                  <c:v>7478.6920778905042</c:v>
                </c:pt>
                <c:pt idx="16">
                  <c:v>8038.736517551326</c:v>
                </c:pt>
                <c:pt idx="17">
                  <c:v>8624.8514369062468</c:v>
                </c:pt>
                <c:pt idx="18">
                  <c:v>9225.5950767903432</c:v>
                </c:pt>
                <c:pt idx="19">
                  <c:v>9874.6482289662217</c:v>
                </c:pt>
                <c:pt idx="20">
                  <c:v>10538.013860923587</c:v>
                </c:pt>
                <c:pt idx="21">
                  <c:v>11226.808646210424</c:v>
                </c:pt>
                <c:pt idx="22">
                  <c:v>11940.868019242525</c:v>
                </c:pt>
                <c:pt idx="23">
                  <c:v>12680.029016195209</c:v>
                </c:pt>
                <c:pt idx="24">
                  <c:v>13444.129613078396</c:v>
                </c:pt>
                <c:pt idx="25">
                  <c:v>14233.012564967083</c:v>
                </c:pt>
                <c:pt idx="26">
                  <c:v>15046.525914823133</c:v>
                </c:pt>
                <c:pt idx="27">
                  <c:v>15884.521646086097</c:v>
                </c:pt>
                <c:pt idx="28">
                  <c:v>16763.769199927858</c:v>
                </c:pt>
                <c:pt idx="29">
                  <c:v>17633.355720336986</c:v>
                </c:pt>
                <c:pt idx="30">
                  <c:v>18543.880108934205</c:v>
                </c:pt>
                <c:pt idx="31">
                  <c:v>19478.262492349266</c:v>
                </c:pt>
                <c:pt idx="32">
                  <c:v>20436.339971895781</c:v>
                </c:pt>
                <c:pt idx="33">
                  <c:v>21417.950788637056</c:v>
                </c:pt>
                <c:pt idx="34">
                  <c:v>22422.934943077165</c:v>
                </c:pt>
                <c:pt idx="35">
                  <c:v>23451.13594328125</c:v>
                </c:pt>
                <c:pt idx="36">
                  <c:v>24502.39948703759</c:v>
                </c:pt>
                <c:pt idx="37">
                  <c:v>25576.57335127972</c:v>
                </c:pt>
                <c:pt idx="38">
                  <c:v>26662.223760055862</c:v>
                </c:pt>
                <c:pt idx="39">
                  <c:v>27793.033042581359</c:v>
                </c:pt>
                <c:pt idx="40">
                  <c:v>28935.000946077267</c:v>
                </c:pt>
                <c:pt idx="41">
                  <c:v>30099.241939498839</c:v>
                </c:pt>
                <c:pt idx="42">
                  <c:v>31285.587412282679</c:v>
                </c:pt>
                <c:pt idx="43">
                  <c:v>32493.870077778218</c:v>
                </c:pt>
                <c:pt idx="44">
                  <c:v>33723.928038110462</c:v>
                </c:pt>
                <c:pt idx="45">
                  <c:v>34975.601481777245</c:v>
                </c:pt>
                <c:pt idx="46">
                  <c:v>36248.727130480846</c:v>
                </c:pt>
                <c:pt idx="47">
                  <c:v>37543.14154189876</c:v>
                </c:pt>
                <c:pt idx="48">
                  <c:v>38861.502069929018</c:v>
                </c:pt>
              </c:numCache>
            </c:numRef>
          </c:yVal>
          <c:smooth val="0"/>
          <c:extLst>
            <c:ext xmlns:c16="http://schemas.microsoft.com/office/drawing/2014/chart" uri="{C3380CC4-5D6E-409C-BE32-E72D297353CC}">
              <c16:uniqueId val="{00000005-F06D-436A-807C-C64CC1002FFA}"/>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(million sq-meters)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EU TAM -</a:t>
            </a:r>
            <a:r>
              <a:rPr lang="en-US" baseline="0"/>
              <a:t> Area</a:t>
            </a:r>
            <a:endParaRPr lang="en-US"/>
          </a:p>
        </c:rich>
      </c:tx>
      <c:overlay val="0"/>
      <c:spPr>
        <a:noFill/>
        <a:ln>
          <a:noFill/>
        </a:ln>
        <a:effectLst/>
      </c:spPr>
    </c:title>
    <c:autoTitleDeleted val="0"/>
    <c:plotArea>
      <c:layout/>
      <c:scatterChart>
        <c:scatterStyle val="lineMarker"/>
        <c:varyColors val="0"/>
        <c:ser>
          <c:idx val="15"/>
          <c:order val="0"/>
          <c:tx>
            <c:strRef>
              <c:f>[3]TAM_Area!$H$533</c:f>
              <c:strCache>
                <c:ptCount val="1"/>
                <c:pt idx="0">
                  <c:v>Residential - High</c:v>
                </c:pt>
              </c:strCache>
            </c:strRef>
          </c:tx>
          <c:spPr>
            <a:ln w="19050">
              <a:noFill/>
            </a:ln>
          </c:spPr>
          <c:xVal>
            <c:numRef>
              <c:f>[3]TAM_Area!$B$534:$B$582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[3]TAM_Area!$H$534:$H$582</c:f>
              <c:numCache>
                <c:formatCode>General</c:formatCode>
                <c:ptCount val="49"/>
                <c:pt idx="0">
                  <c:v>20314.200000000004</c:v>
                </c:pt>
                <c:pt idx="1">
                  <c:v>20439.800000000003</c:v>
                </c:pt>
                <c:pt idx="2">
                  <c:v>20141.524242960775</c:v>
                </c:pt>
                <c:pt idx="3">
                  <c:v>20205.647044021309</c:v>
                </c:pt>
                <c:pt idx="4">
                  <c:v>20275.477701138159</c:v>
                </c:pt>
                <c:pt idx="5">
                  <c:v>20349.840321975302</c:v>
                </c:pt>
                <c:pt idx="6">
                  <c:v>20427.482844852399</c:v>
                </c:pt>
                <c:pt idx="7">
                  <c:v>20506.465774440279</c:v>
                </c:pt>
                <c:pt idx="8">
                  <c:v>20585.389023900858</c:v>
                </c:pt>
                <c:pt idx="9">
                  <c:v>20664.036496420864</c:v>
                </c:pt>
                <c:pt idx="10">
                  <c:v>20742.806538087894</c:v>
                </c:pt>
                <c:pt idx="11">
                  <c:v>20821.656569753781</c:v>
                </c:pt>
                <c:pt idx="12">
                  <c:v>20900.648422890117</c:v>
                </c:pt>
                <c:pt idx="13">
                  <c:v>20979.805051066269</c:v>
                </c:pt>
                <c:pt idx="14">
                  <c:v>21058.978744451822</c:v>
                </c:pt>
                <c:pt idx="15">
                  <c:v>21138.017873537563</c:v>
                </c:pt>
                <c:pt idx="16">
                  <c:v>21216.950652651085</c:v>
                </c:pt>
                <c:pt idx="17">
                  <c:v>21295.851388034545</c:v>
                </c:pt>
                <c:pt idx="18">
                  <c:v>21374.756514838966</c:v>
                </c:pt>
                <c:pt idx="19">
                  <c:v>21453.646547680713</c:v>
                </c:pt>
                <c:pt idx="20">
                  <c:v>21532.425914430569</c:v>
                </c:pt>
                <c:pt idx="21">
                  <c:v>21610.960836212751</c:v>
                </c:pt>
                <c:pt idx="22">
                  <c:v>21689.080237341776</c:v>
                </c:pt>
                <c:pt idx="23">
                  <c:v>21766.647534371798</c:v>
                </c:pt>
                <c:pt idx="24">
                  <c:v>21843.595075406207</c:v>
                </c:pt>
                <c:pt idx="25">
                  <c:v>21919.911567282939</c:v>
                </c:pt>
                <c:pt idx="26">
                  <c:v>21995.584336485408</c:v>
                </c:pt>
                <c:pt idx="27">
                  <c:v>22070.623644103081</c:v>
                </c:pt>
                <c:pt idx="28">
                  <c:v>22145.03227033556</c:v>
                </c:pt>
                <c:pt idx="29">
                  <c:v>22218.818123781224</c:v>
                </c:pt>
                <c:pt idx="30">
                  <c:v>22291.956403371434</c:v>
                </c:pt>
                <c:pt idx="31">
                  <c:v>22364.388056382184</c:v>
                </c:pt>
                <c:pt idx="32">
                  <c:v>22436.03659158355</c:v>
                </c:pt>
                <c:pt idx="33">
                  <c:v>22506.86436265404</c:v>
                </c:pt>
                <c:pt idx="34">
                  <c:v>22576.859749326126</c:v>
                </c:pt>
                <c:pt idx="35">
                  <c:v>22646.090303925586</c:v>
                </c:pt>
                <c:pt idx="36">
                  <c:v>22714.698414586386</c:v>
                </c:pt>
                <c:pt idx="37">
                  <c:v>22782.880524701708</c:v>
                </c:pt>
                <c:pt idx="38">
                  <c:v>22850.80006178893</c:v>
                </c:pt>
                <c:pt idx="39">
                  <c:v>22918.538835680352</c:v>
                </c:pt>
                <c:pt idx="40">
                  <c:v>22986.126975983807</c:v>
                </c:pt>
                <c:pt idx="41">
                  <c:v>23053.614652657041</c:v>
                </c:pt>
                <c:pt idx="42">
                  <c:v>23121.037013760979</c:v>
                </c:pt>
                <c:pt idx="43">
                  <c:v>23188.431346016969</c:v>
                </c:pt>
                <c:pt idx="44">
                  <c:v>23255.865275777913</c:v>
                </c:pt>
                <c:pt idx="45">
                  <c:v>23323.398942293497</c:v>
                </c:pt>
                <c:pt idx="46">
                  <c:v>23391.050989276577</c:v>
                </c:pt>
                <c:pt idx="47">
                  <c:v>23458.822824837418</c:v>
                </c:pt>
                <c:pt idx="48">
                  <c:v>23526.730765468019</c:v>
                </c:pt>
              </c:numCache>
            </c:numRef>
          </c:yVal>
          <c:smooth val="0"/>
          <c:extLst>
            <c:ext xmlns:c16="http://schemas.microsoft.com/office/drawing/2014/chart" uri="{C3380CC4-5D6E-409C-BE32-E72D297353CC}">
              <c16:uniqueId val="{00000000-C7CA-47DB-814B-B1596AA930D0}"/>
            </c:ext>
          </c:extLst>
        </c:ser>
        <c:ser>
          <c:idx val="0"/>
          <c:order val="1"/>
          <c:tx>
            <c:strRef>
              <c:f>[3]TAM_Area!$I$533</c:f>
              <c:strCache>
                <c:ptCount val="1"/>
                <c:pt idx="0">
                  <c:v>Residential - Low</c:v>
                </c:pt>
              </c:strCache>
            </c:strRef>
          </c:tx>
          <c:spPr>
            <a:ln w="19050">
              <a:noFill/>
            </a:ln>
          </c:spPr>
          <c:xVal>
            <c:numRef>
              <c:f>[3]TAM_Area!$B$534:$B$582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[3]TAM_Area!$I$534:$I$582</c:f>
              <c:numCache>
                <c:formatCode>General</c:formatCode>
                <c:ptCount val="49"/>
                <c:pt idx="0">
                  <c:v>18347.800065001597</c:v>
                </c:pt>
                <c:pt idx="1">
                  <c:v>18414.385151867886</c:v>
                </c:pt>
                <c:pt idx="2">
                  <c:v>18821.552750521703</c:v>
                </c:pt>
                <c:pt idx="3">
                  <c:v>18859.21145919196</c:v>
                </c:pt>
                <c:pt idx="4">
                  <c:v>18893.948021198303</c:v>
                </c:pt>
                <c:pt idx="5">
                  <c:v>18925.575477969505</c:v>
                </c:pt>
                <c:pt idx="6">
                  <c:v>18953.85701408868</c:v>
                </c:pt>
                <c:pt idx="7">
                  <c:v>18978.15195502415</c:v>
                </c:pt>
                <c:pt idx="8">
                  <c:v>18997.97168839446</c:v>
                </c:pt>
                <c:pt idx="9">
                  <c:v>19013.354491814418</c:v>
                </c:pt>
                <c:pt idx="10">
                  <c:v>19024.673490820529</c:v>
                </c:pt>
                <c:pt idx="11">
                  <c:v>19032.110223379517</c:v>
                </c:pt>
                <c:pt idx="12">
                  <c:v>19035.918650287735</c:v>
                </c:pt>
                <c:pt idx="13">
                  <c:v>19036.328571608992</c:v>
                </c:pt>
                <c:pt idx="14">
                  <c:v>19033.461406980605</c:v>
                </c:pt>
                <c:pt idx="15">
                  <c:v>19027.403891882237</c:v>
                </c:pt>
                <c:pt idx="16">
                  <c:v>19018.32271038098</c:v>
                </c:pt>
                <c:pt idx="17">
                  <c:v>19006.394815339892</c:v>
                </c:pt>
                <c:pt idx="18">
                  <c:v>18991.782009104474</c:v>
                </c:pt>
                <c:pt idx="19">
                  <c:v>18974.607486126995</c:v>
                </c:pt>
                <c:pt idx="20">
                  <c:v>18954.979257817562</c:v>
                </c:pt>
                <c:pt idx="21">
                  <c:v>18933.020949810798</c:v>
                </c:pt>
                <c:pt idx="22">
                  <c:v>18908.853096362975</c:v>
                </c:pt>
                <c:pt idx="23">
                  <c:v>18882.584234006812</c:v>
                </c:pt>
                <c:pt idx="24">
                  <c:v>18854.303812284175</c:v>
                </c:pt>
                <c:pt idx="25">
                  <c:v>18824.088451098749</c:v>
                </c:pt>
                <c:pt idx="26">
                  <c:v>18792.011270473224</c:v>
                </c:pt>
                <c:pt idx="27">
                  <c:v>18758.13657521264</c:v>
                </c:pt>
                <c:pt idx="28">
                  <c:v>18722.519158735009</c:v>
                </c:pt>
                <c:pt idx="29">
                  <c:v>18685.21511912188</c:v>
                </c:pt>
                <c:pt idx="30">
                  <c:v>18646.263108461608</c:v>
                </c:pt>
                <c:pt idx="31">
                  <c:v>18605.674578553899</c:v>
                </c:pt>
                <c:pt idx="32">
                  <c:v>18563.445403164114</c:v>
                </c:pt>
                <c:pt idx="33">
                  <c:v>18519.576249572743</c:v>
                </c:pt>
                <c:pt idx="34">
                  <c:v>18474.119991625965</c:v>
                </c:pt>
                <c:pt idx="35">
                  <c:v>18427.109189027753</c:v>
                </c:pt>
                <c:pt idx="36">
                  <c:v>18378.498986320683</c:v>
                </c:pt>
                <c:pt idx="37">
                  <c:v>18328.219039050971</c:v>
                </c:pt>
                <c:pt idx="38">
                  <c:v>18276.239820512612</c:v>
                </c:pt>
                <c:pt idx="39">
                  <c:v>18222.601878579102</c:v>
                </c:pt>
                <c:pt idx="40">
                  <c:v>18167.40495878454</c:v>
                </c:pt>
                <c:pt idx="41">
                  <c:v>18110.757834652981</c:v>
                </c:pt>
                <c:pt idx="42">
                  <c:v>18052.799062402999</c:v>
                </c:pt>
                <c:pt idx="43">
                  <c:v>17993.671848536014</c:v>
                </c:pt>
                <c:pt idx="44">
                  <c:v>17933.489066209477</c:v>
                </c:pt>
                <c:pt idx="45">
                  <c:v>17872.379860593457</c:v>
                </c:pt>
                <c:pt idx="46">
                  <c:v>17810.533234535171</c:v>
                </c:pt>
                <c:pt idx="47">
                  <c:v>17748.163282305399</c:v>
                </c:pt>
                <c:pt idx="48">
                  <c:v>17685.47576599766</c:v>
                </c:pt>
              </c:numCache>
            </c:numRef>
          </c:yVal>
          <c:smooth val="0"/>
          <c:extLst>
            <c:ext xmlns:c16="http://schemas.microsoft.com/office/drawing/2014/chart" uri="{C3380CC4-5D6E-409C-BE32-E72D297353CC}">
              <c16:uniqueId val="{00000001-C7CA-47DB-814B-B1596AA930D0}"/>
            </c:ext>
          </c:extLst>
        </c:ser>
        <c:ser>
          <c:idx val="1"/>
          <c:order val="2"/>
          <c:tx>
            <c:strRef>
              <c:f>[3]TAM_Area!$J$533</c:f>
              <c:strCache>
                <c:ptCount val="1"/>
                <c:pt idx="0">
                  <c:v>Residential - Average</c:v>
                </c:pt>
              </c:strCache>
            </c:strRef>
          </c:tx>
          <c:spPr>
            <a:ln w="19050">
              <a:noFill/>
            </a:ln>
          </c:spPr>
          <c:xVal>
            <c:numRef>
              <c:f>[3]TAM_Area!$B$534:$B$582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[3]TAM_Area!$J$534:$J$582</c:f>
              <c:numCache>
                <c:formatCode>General</c:formatCode>
                <c:ptCount val="49"/>
                <c:pt idx="0">
                  <c:v>19331.0000325008</c:v>
                </c:pt>
                <c:pt idx="1">
                  <c:v>19427.092575933944</c:v>
                </c:pt>
                <c:pt idx="2">
                  <c:v>19481.538496741239</c:v>
                </c:pt>
                <c:pt idx="3">
                  <c:v>19532.429251606634</c:v>
                </c:pt>
                <c:pt idx="4">
                  <c:v>19584.712861168231</c:v>
                </c:pt>
                <c:pt idx="5">
                  <c:v>19637.707899972404</c:v>
                </c:pt>
                <c:pt idx="6">
                  <c:v>19690.66992947054</c:v>
                </c:pt>
                <c:pt idx="7">
                  <c:v>19742.308864732215</c:v>
                </c:pt>
                <c:pt idx="8">
                  <c:v>19791.680356147659</c:v>
                </c:pt>
                <c:pt idx="9">
                  <c:v>19838.695494117641</c:v>
                </c:pt>
                <c:pt idx="10">
                  <c:v>19883.740014454212</c:v>
                </c:pt>
                <c:pt idx="11">
                  <c:v>19926.883396566649</c:v>
                </c:pt>
                <c:pt idx="12">
                  <c:v>19968.283536588926</c:v>
                </c:pt>
                <c:pt idx="13">
                  <c:v>20008.06681133763</c:v>
                </c:pt>
                <c:pt idx="14">
                  <c:v>20046.220075716214</c:v>
                </c:pt>
                <c:pt idx="15">
                  <c:v>20082.7108827099</c:v>
                </c:pt>
                <c:pt idx="16">
                  <c:v>20117.636681516033</c:v>
                </c:pt>
                <c:pt idx="17">
                  <c:v>20151.123101687219</c:v>
                </c:pt>
                <c:pt idx="18">
                  <c:v>20183.26926197172</c:v>
                </c:pt>
                <c:pt idx="19">
                  <c:v>20214.127016903854</c:v>
                </c:pt>
                <c:pt idx="20">
                  <c:v>20243.702586124065</c:v>
                </c:pt>
                <c:pt idx="21">
                  <c:v>20271.990893011774</c:v>
                </c:pt>
                <c:pt idx="22">
                  <c:v>20298.966666852375</c:v>
                </c:pt>
                <c:pt idx="23">
                  <c:v>20324.615884189305</c:v>
                </c:pt>
                <c:pt idx="24">
                  <c:v>20348.949443845191</c:v>
                </c:pt>
                <c:pt idx="25">
                  <c:v>20372.000009190844</c:v>
                </c:pt>
                <c:pt idx="26">
                  <c:v>20393.797803479316</c:v>
                </c:pt>
                <c:pt idx="27">
                  <c:v>20414.380109657861</c:v>
                </c:pt>
                <c:pt idx="28">
                  <c:v>20433.775714535284</c:v>
                </c:pt>
                <c:pt idx="29">
                  <c:v>20452.016621451552</c:v>
                </c:pt>
                <c:pt idx="30">
                  <c:v>20469.109755916521</c:v>
                </c:pt>
                <c:pt idx="31">
                  <c:v>20485.031317468041</c:v>
                </c:pt>
                <c:pt idx="32">
                  <c:v>20499.740997373832</c:v>
                </c:pt>
                <c:pt idx="33">
                  <c:v>20513.220306113391</c:v>
                </c:pt>
                <c:pt idx="34">
                  <c:v>20525.489870476045</c:v>
                </c:pt>
                <c:pt idx="35">
                  <c:v>20536.59974647667</c:v>
                </c:pt>
                <c:pt idx="36">
                  <c:v>20546.598700453535</c:v>
                </c:pt>
                <c:pt idx="37">
                  <c:v>20555.54978187634</c:v>
                </c:pt>
                <c:pt idx="38">
                  <c:v>20563.519941150771</c:v>
                </c:pt>
                <c:pt idx="39">
                  <c:v>20570.570357129727</c:v>
                </c:pt>
                <c:pt idx="40">
                  <c:v>20576.765967384174</c:v>
                </c:pt>
                <c:pt idx="41">
                  <c:v>20582.186243655011</c:v>
                </c:pt>
                <c:pt idx="42">
                  <c:v>20586.918038081989</c:v>
                </c:pt>
                <c:pt idx="43">
                  <c:v>20591.051597276492</c:v>
                </c:pt>
                <c:pt idx="44">
                  <c:v>20594.677170993695</c:v>
                </c:pt>
                <c:pt idx="45">
                  <c:v>20597.889401443477</c:v>
                </c:pt>
                <c:pt idx="46">
                  <c:v>20600.792111905874</c:v>
                </c:pt>
                <c:pt idx="47">
                  <c:v>20603.493053571408</c:v>
                </c:pt>
                <c:pt idx="48">
                  <c:v>20606.10326573284</c:v>
                </c:pt>
              </c:numCache>
            </c:numRef>
          </c:yVal>
          <c:smooth val="0"/>
          <c:extLst>
            <c:ext xmlns:c16="http://schemas.microsoft.com/office/drawing/2014/chart" uri="{C3380CC4-5D6E-409C-BE32-E72D297353CC}">
              <c16:uniqueId val="{00000002-C7CA-47DB-814B-B1596AA930D0}"/>
            </c:ext>
          </c:extLst>
        </c:ser>
        <c:ser>
          <c:idx val="10"/>
          <c:order val="3"/>
          <c:tx>
            <c:strRef>
              <c:f>[3]TAM_Area!$P$533</c:f>
              <c:strCache>
                <c:ptCount val="1"/>
                <c:pt idx="0">
                  <c:v>Commercial - High</c:v>
                </c:pt>
              </c:strCache>
            </c:strRef>
          </c:tx>
          <c:spPr>
            <a:ln w="19050">
              <a:noFill/>
            </a:ln>
          </c:spPr>
          <c:xVal>
            <c:numRef>
              <c:f>[3]TAM_Area!$B$534:$B$582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[3]TAM_Area!$P$534:$P$582</c:f>
              <c:numCache>
                <c:formatCode>General</c:formatCode>
                <c:ptCount val="49"/>
                <c:pt idx="0">
                  <c:v>8293.2994285714267</c:v>
                </c:pt>
                <c:pt idx="1">
                  <c:v>8399.9071785714277</c:v>
                </c:pt>
                <c:pt idx="2">
                  <c:v>7338.1465333853384</c:v>
                </c:pt>
                <c:pt idx="3">
                  <c:v>7439.7150811649317</c:v>
                </c:pt>
                <c:pt idx="4">
                  <c:v>7542.0806181522385</c:v>
                </c:pt>
                <c:pt idx="5">
                  <c:v>7645.0579567191653</c:v>
                </c:pt>
                <c:pt idx="6">
                  <c:v>7748.4150057857914</c:v>
                </c:pt>
                <c:pt idx="7">
                  <c:v>7851.7674941090354</c:v>
                </c:pt>
                <c:pt idx="8">
                  <c:v>7949.2278587560477</c:v>
                </c:pt>
                <c:pt idx="9">
                  <c:v>8057.4829430978243</c:v>
                </c:pt>
                <c:pt idx="10">
                  <c:v>8159.8244881773799</c:v>
                </c:pt>
                <c:pt idx="11">
                  <c:v>8261.8004957992525</c:v>
                </c:pt>
                <c:pt idx="12">
                  <c:v>8363.3937343744383</c:v>
                </c:pt>
                <c:pt idx="13">
                  <c:v>8464.5821603889708</c:v>
                </c:pt>
                <c:pt idx="14">
                  <c:v>8565.308484199908</c:v>
                </c:pt>
                <c:pt idx="15">
                  <c:v>8665.5171188222357</c:v>
                </c:pt>
                <c:pt idx="16">
                  <c:v>8765.1945343134066</c:v>
                </c:pt>
                <c:pt idx="17">
                  <c:v>8864.339693271093</c:v>
                </c:pt>
                <c:pt idx="18">
                  <c:v>8974.9054557357686</c:v>
                </c:pt>
                <c:pt idx="19">
                  <c:v>9060.9729341031543</c:v>
                </c:pt>
                <c:pt idx="20">
                  <c:v>9158.3867684830184</c:v>
                </c:pt>
                <c:pt idx="21">
                  <c:v>9255.1175518291384</c:v>
                </c:pt>
                <c:pt idx="22">
                  <c:v>9351.0884020123758</c:v>
                </c:pt>
                <c:pt idx="23">
                  <c:v>9446.2352200843507</c:v>
                </c:pt>
                <c:pt idx="24">
                  <c:v>9540.5187984834829</c:v>
                </c:pt>
                <c:pt idx="25">
                  <c:v>9633.919805043035</c:v>
                </c:pt>
                <c:pt idx="26">
                  <c:v>9726.4190396604972</c:v>
                </c:pt>
                <c:pt idx="27">
                  <c:v>9818.0060544496191</c:v>
                </c:pt>
                <c:pt idx="28">
                  <c:v>9908.0744766842545</c:v>
                </c:pt>
                <c:pt idx="29">
                  <c:v>9998.4003651644907</c:v>
                </c:pt>
                <c:pt idx="30">
                  <c:v>10087.181675746069</c:v>
                </c:pt>
                <c:pt idx="31">
                  <c:v>10174.990075204885</c:v>
                </c:pt>
                <c:pt idx="32">
                  <c:v>10261.799685445269</c:v>
                </c:pt>
                <c:pt idx="33">
                  <c:v>10347.597616990995</c:v>
                </c:pt>
                <c:pt idx="34">
                  <c:v>10432.374991494991</c:v>
                </c:pt>
                <c:pt idx="35">
                  <c:v>10516.150840152415</c:v>
                </c:pt>
                <c:pt idx="36">
                  <c:v>10598.975408973474</c:v>
                </c:pt>
                <c:pt idx="37">
                  <c:v>10680.917108788652</c:v>
                </c:pt>
                <c:pt idx="38">
                  <c:v>10749.363648434162</c:v>
                </c:pt>
                <c:pt idx="39">
                  <c:v>10842.334354253086</c:v>
                </c:pt>
                <c:pt idx="40">
                  <c:v>10921.834575232711</c:v>
                </c:pt>
                <c:pt idx="41">
                  <c:v>11000.539154280214</c:v>
                </c:pt>
                <c:pt idx="42">
                  <c:v>11078.451961462459</c:v>
                </c:pt>
                <c:pt idx="43">
                  <c:v>11155.579119386441</c:v>
                </c:pt>
                <c:pt idx="44">
                  <c:v>11231.939743394187</c:v>
                </c:pt>
                <c:pt idx="45">
                  <c:v>11307.55101226745</c:v>
                </c:pt>
                <c:pt idx="46">
                  <c:v>11382.415875266826</c:v>
                </c:pt>
                <c:pt idx="47">
                  <c:v>11456.533578983424</c:v>
                </c:pt>
                <c:pt idx="48">
                  <c:v>11536.823699671048</c:v>
                </c:pt>
              </c:numCache>
            </c:numRef>
          </c:yVal>
          <c:smooth val="0"/>
          <c:extLst>
            <c:ext xmlns:c16="http://schemas.microsoft.com/office/drawing/2014/chart" uri="{C3380CC4-5D6E-409C-BE32-E72D297353CC}">
              <c16:uniqueId val="{00000003-C7CA-47DB-814B-B1596AA930D0}"/>
            </c:ext>
          </c:extLst>
        </c:ser>
        <c:ser>
          <c:idx val="11"/>
          <c:order val="4"/>
          <c:tx>
            <c:strRef>
              <c:f>[3]TAM_Area!$Q$533</c:f>
              <c:strCache>
                <c:ptCount val="1"/>
                <c:pt idx="0">
                  <c:v>Commercial - Low</c:v>
                </c:pt>
              </c:strCache>
            </c:strRef>
          </c:tx>
          <c:spPr>
            <a:ln w="19050">
              <a:noFill/>
            </a:ln>
          </c:spPr>
          <c:xVal>
            <c:numRef>
              <c:f>[3]TAM_Area!$B$534:$B$582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[3]TAM_Area!$Q$534:$Q$582</c:f>
              <c:numCache>
                <c:formatCode>General</c:formatCode>
                <c:ptCount val="49"/>
                <c:pt idx="0">
                  <c:v>483.39971301042897</c:v>
                </c:pt>
                <c:pt idx="1">
                  <c:v>491.99571235900294</c:v>
                </c:pt>
                <c:pt idx="2">
                  <c:v>368.87071343984644</c:v>
                </c:pt>
                <c:pt idx="3">
                  <c:v>380.07611390414468</c:v>
                </c:pt>
                <c:pt idx="4">
                  <c:v>391.28286350766894</c:v>
                </c:pt>
                <c:pt idx="5">
                  <c:v>402.51401326460154</c:v>
                </c:pt>
                <c:pt idx="6">
                  <c:v>413.79687643988427</c:v>
                </c:pt>
                <c:pt idx="7">
                  <c:v>425.17535765621733</c:v>
                </c:pt>
                <c:pt idx="8">
                  <c:v>435.15075667700421</c:v>
                </c:pt>
                <c:pt idx="9">
                  <c:v>448.31113908224552</c:v>
                </c:pt>
                <c:pt idx="10">
                  <c:v>460.05453475941886</c:v>
                </c:pt>
                <c:pt idx="11">
                  <c:v>471.90591382081766</c:v>
                </c:pt>
                <c:pt idx="12">
                  <c:v>483.85813418809994</c:v>
                </c:pt>
                <c:pt idx="13">
                  <c:v>495.90413135424751</c:v>
                </c:pt>
                <c:pt idx="14">
                  <c:v>508.04001866184217</c:v>
                </c:pt>
                <c:pt idx="15">
                  <c:v>520.26079595701276</c:v>
                </c:pt>
                <c:pt idx="16">
                  <c:v>532.55631979484042</c:v>
                </c:pt>
                <c:pt idx="17">
                  <c:v>544.91471258237016</c:v>
                </c:pt>
                <c:pt idx="18">
                  <c:v>559.81821654147279</c:v>
                </c:pt>
                <c:pt idx="19">
                  <c:v>569.77558115831926</c:v>
                </c:pt>
                <c:pt idx="20">
                  <c:v>582.25805930183469</c:v>
                </c:pt>
                <c:pt idx="21">
                  <c:v>594.76292610639121</c:v>
                </c:pt>
                <c:pt idx="22">
                  <c:v>607.28049889651265</c:v>
                </c:pt>
                <c:pt idx="23">
                  <c:v>619.7983998467771</c:v>
                </c:pt>
                <c:pt idx="24">
                  <c:v>632.30080493203423</c:v>
                </c:pt>
                <c:pt idx="25">
                  <c:v>644.76915795408695</c:v>
                </c:pt>
                <c:pt idx="26">
                  <c:v>657.18373880194667</c:v>
                </c:pt>
                <c:pt idx="27">
                  <c:v>669.52308502359483</c:v>
                </c:pt>
                <c:pt idx="28">
                  <c:v>681.68026850944716</c:v>
                </c:pt>
                <c:pt idx="29">
                  <c:v>693.88448305637394</c:v>
                </c:pt>
                <c:pt idx="30">
                  <c:v>705.85780727042584</c:v>
                </c:pt>
                <c:pt idx="31">
                  <c:v>717.65853872656498</c:v>
                </c:pt>
                <c:pt idx="32">
                  <c:v>729.25895024482907</c:v>
                </c:pt>
                <c:pt idx="33">
                  <c:v>740.6290157401545</c:v>
                </c:pt>
                <c:pt idx="34">
                  <c:v>751.73684978021993</c:v>
                </c:pt>
                <c:pt idx="35">
                  <c:v>762.54829792275905</c:v>
                </c:pt>
                <c:pt idx="36">
                  <c:v>773.0276528558652</c:v>
                </c:pt>
                <c:pt idx="37">
                  <c:v>783.13866914645769</c:v>
                </c:pt>
                <c:pt idx="38">
                  <c:v>791.95865157371736</c:v>
                </c:pt>
                <c:pt idx="39">
                  <c:v>802.11015715589292</c:v>
                </c:pt>
                <c:pt idx="40">
                  <c:v>810.89544007223503</c:v>
                </c:pt>
                <c:pt idx="41">
                  <c:v>819.16092470079366</c:v>
                </c:pt>
                <c:pt idx="42">
                  <c:v>826.86464022395012</c:v>
                </c:pt>
                <c:pt idx="43">
                  <c:v>833.96266004872996</c:v>
                </c:pt>
                <c:pt idx="44">
                  <c:v>840.40959138597827</c:v>
                </c:pt>
                <c:pt idx="45">
                  <c:v>846.15814047204185</c:v>
                </c:pt>
                <c:pt idx="46">
                  <c:v>851.1580741156331</c:v>
                </c:pt>
                <c:pt idx="47">
                  <c:v>855.35621292418091</c:v>
                </c:pt>
                <c:pt idx="48">
                  <c:v>858.67388660178858</c:v>
                </c:pt>
              </c:numCache>
            </c:numRef>
          </c:yVal>
          <c:smooth val="0"/>
          <c:extLst>
            <c:ext xmlns:c16="http://schemas.microsoft.com/office/drawing/2014/chart" uri="{C3380CC4-5D6E-409C-BE32-E72D297353CC}">
              <c16:uniqueId val="{00000004-C7CA-47DB-814B-B1596AA930D0}"/>
            </c:ext>
          </c:extLst>
        </c:ser>
        <c:ser>
          <c:idx val="13"/>
          <c:order val="5"/>
          <c:tx>
            <c:strRef>
              <c:f>[3]TAM_Area!$R$533</c:f>
              <c:strCache>
                <c:ptCount val="1"/>
                <c:pt idx="0">
                  <c:v>Commercial - Average</c:v>
                </c:pt>
              </c:strCache>
            </c:strRef>
          </c:tx>
          <c:spPr>
            <a:ln w="19050">
              <a:noFill/>
            </a:ln>
          </c:spPr>
          <c:xVal>
            <c:numRef>
              <c:f>[3]TAM_Area!$B$534:$B$582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[3]TAM_Area!$R$534:$R$582</c:f>
              <c:numCache>
                <c:formatCode>General</c:formatCode>
                <c:ptCount val="49"/>
                <c:pt idx="0">
                  <c:v>4388.3495707909278</c:v>
                </c:pt>
                <c:pt idx="1">
                  <c:v>4445.9514454652153</c:v>
                </c:pt>
                <c:pt idx="2">
                  <c:v>3853.5086234125924</c:v>
                </c:pt>
                <c:pt idx="3">
                  <c:v>3909.895597534538</c:v>
                </c:pt>
                <c:pt idx="4">
                  <c:v>3966.6817408299535</c:v>
                </c:pt>
                <c:pt idx="5">
                  <c:v>4023.7859849918837</c:v>
                </c:pt>
                <c:pt idx="6">
                  <c:v>4081.1059411128376</c:v>
                </c:pt>
                <c:pt idx="7">
                  <c:v>4138.4714258826261</c:v>
                </c:pt>
                <c:pt idx="8">
                  <c:v>4192.1893077165259</c:v>
                </c:pt>
                <c:pt idx="9">
                  <c:v>4252.8970410900347</c:v>
                </c:pt>
                <c:pt idx="10">
                  <c:v>4309.9395114683994</c:v>
                </c:pt>
                <c:pt idx="11">
                  <c:v>4366.8532048100351</c:v>
                </c:pt>
                <c:pt idx="12">
                  <c:v>4423.6259342812691</c:v>
                </c:pt>
                <c:pt idx="13">
                  <c:v>4480.2431458716092</c:v>
                </c:pt>
                <c:pt idx="14">
                  <c:v>4536.6742514308753</c:v>
                </c:pt>
                <c:pt idx="15">
                  <c:v>4592.888957389624</c:v>
                </c:pt>
                <c:pt idx="16">
                  <c:v>4648.875427054124</c:v>
                </c:pt>
                <c:pt idx="17">
                  <c:v>4704.6272029267311</c:v>
                </c:pt>
                <c:pt idx="18">
                  <c:v>4767.3618361386207</c:v>
                </c:pt>
                <c:pt idx="19">
                  <c:v>4815.3742576307368</c:v>
                </c:pt>
                <c:pt idx="20">
                  <c:v>4870.322413892427</c:v>
                </c:pt>
                <c:pt idx="21">
                  <c:v>4924.9402389677643</c:v>
                </c:pt>
                <c:pt idx="22">
                  <c:v>4979.1844504544442</c:v>
                </c:pt>
                <c:pt idx="23">
                  <c:v>5033.0168099655639</c:v>
                </c:pt>
                <c:pt idx="24">
                  <c:v>5086.4098017077586</c:v>
                </c:pt>
                <c:pt idx="25">
                  <c:v>5139.3444814985605</c:v>
                </c:pt>
                <c:pt idx="26">
                  <c:v>5191.8013892312219</c:v>
                </c:pt>
                <c:pt idx="27">
                  <c:v>5243.764569736607</c:v>
                </c:pt>
                <c:pt idx="28">
                  <c:v>5294.8773725968504</c:v>
                </c:pt>
                <c:pt idx="29">
                  <c:v>5346.1424241104323</c:v>
                </c:pt>
                <c:pt idx="30">
                  <c:v>5396.5197415082475</c:v>
                </c:pt>
                <c:pt idx="31">
                  <c:v>5446.3243069657256</c:v>
                </c:pt>
                <c:pt idx="32">
                  <c:v>5495.5293178450493</c:v>
                </c:pt>
                <c:pt idx="33">
                  <c:v>5544.113316365575</c:v>
                </c:pt>
                <c:pt idx="34">
                  <c:v>5592.0559206376056</c:v>
                </c:pt>
                <c:pt idx="35">
                  <c:v>5639.3495690375867</c:v>
                </c:pt>
                <c:pt idx="36">
                  <c:v>5686.0015309146702</c:v>
                </c:pt>
                <c:pt idx="37">
                  <c:v>5732.0278889675546</c:v>
                </c:pt>
                <c:pt idx="38">
                  <c:v>5770.6611500039398</c:v>
                </c:pt>
                <c:pt idx="39">
                  <c:v>5822.2222557044897</c:v>
                </c:pt>
                <c:pt idx="40">
                  <c:v>5866.3650076524737</c:v>
                </c:pt>
                <c:pt idx="41">
                  <c:v>5909.8500394905031</c:v>
                </c:pt>
                <c:pt idx="42">
                  <c:v>5952.6583008432044</c:v>
                </c:pt>
                <c:pt idx="43">
                  <c:v>5994.7708897175853</c:v>
                </c:pt>
                <c:pt idx="44">
                  <c:v>6036.1746673900825</c:v>
                </c:pt>
                <c:pt idx="45">
                  <c:v>6076.8545763697457</c:v>
                </c:pt>
                <c:pt idx="46">
                  <c:v>6116.7869746912302</c:v>
                </c:pt>
                <c:pt idx="47">
                  <c:v>6155.9448959538031</c:v>
                </c:pt>
                <c:pt idx="48">
                  <c:v>6197.7487931364176</c:v>
                </c:pt>
              </c:numCache>
            </c:numRef>
          </c:yVal>
          <c:smooth val="0"/>
          <c:extLst>
            <c:ext xmlns:c16="http://schemas.microsoft.com/office/drawing/2014/chart" uri="{C3380CC4-5D6E-409C-BE32-E72D297353CC}">
              <c16:uniqueId val="{00000005-C7CA-47DB-814B-B1596AA930D0}"/>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(million sq-meters)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USA TAM -</a:t>
            </a:r>
            <a:r>
              <a:rPr lang="en-US" baseline="0"/>
              <a:t> Area</a:t>
            </a:r>
            <a:endParaRPr lang="en-US"/>
          </a:p>
        </c:rich>
      </c:tx>
      <c:overlay val="0"/>
      <c:spPr>
        <a:noFill/>
        <a:ln>
          <a:noFill/>
        </a:ln>
        <a:effectLst/>
      </c:spPr>
    </c:title>
    <c:autoTitleDeleted val="0"/>
    <c:plotArea>
      <c:layout/>
      <c:scatterChart>
        <c:scatterStyle val="lineMarker"/>
        <c:varyColors val="0"/>
        <c:ser>
          <c:idx val="15"/>
          <c:order val="0"/>
          <c:tx>
            <c:strRef>
              <c:f>[3]TAM_Area!$H$598</c:f>
              <c:strCache>
                <c:ptCount val="1"/>
                <c:pt idx="0">
                  <c:v>Residential - High</c:v>
                </c:pt>
              </c:strCache>
            </c:strRef>
          </c:tx>
          <c:spPr>
            <a:ln w="19050">
              <a:noFill/>
            </a:ln>
          </c:spPr>
          <c:xVal>
            <c:numRef>
              <c:f>[3]TAM_Area!$B$599:$B$647</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[3]TAM_Area!$H$599:$H$647</c:f>
              <c:numCache>
                <c:formatCode>General</c:formatCode>
                <c:ptCount val="49"/>
                <c:pt idx="0">
                  <c:v>23404.599999999995</c:v>
                </c:pt>
                <c:pt idx="1">
                  <c:v>23631.9</c:v>
                </c:pt>
                <c:pt idx="2">
                  <c:v>22888.494620280173</c:v>
                </c:pt>
                <c:pt idx="3">
                  <c:v>23077.738280033489</c:v>
                </c:pt>
                <c:pt idx="4">
                  <c:v>23267.455665898127</c:v>
                </c:pt>
                <c:pt idx="5">
                  <c:v>23457.296147320158</c:v>
                </c:pt>
                <c:pt idx="6">
                  <c:v>23647.190420674837</c:v>
                </c:pt>
                <c:pt idx="7">
                  <c:v>23836.900236424499</c:v>
                </c:pt>
                <c:pt idx="8">
                  <c:v>24026.217550355766</c:v>
                </c:pt>
                <c:pt idx="9">
                  <c:v>24215.223725414693</c:v>
                </c:pt>
                <c:pt idx="10">
                  <c:v>24403.941770936464</c:v>
                </c:pt>
                <c:pt idx="11">
                  <c:v>24592.005769381125</c:v>
                </c:pt>
                <c:pt idx="12">
                  <c:v>24778.924912215669</c:v>
                </c:pt>
                <c:pt idx="13">
                  <c:v>24964.330760149373</c:v>
                </c:pt>
                <c:pt idx="14">
                  <c:v>25148.097497785227</c:v>
                </c:pt>
                <c:pt idx="15">
                  <c:v>25330.273962152722</c:v>
                </c:pt>
                <c:pt idx="16">
                  <c:v>25510.887489979097</c:v>
                </c:pt>
                <c:pt idx="17">
                  <c:v>25690.032070669367</c:v>
                </c:pt>
                <c:pt idx="18">
                  <c:v>25867.795989938561</c:v>
                </c:pt>
                <c:pt idx="19">
                  <c:v>26044.147499014631</c:v>
                </c:pt>
                <c:pt idx="20">
                  <c:v>26219.092177349932</c:v>
                </c:pt>
                <c:pt idx="21">
                  <c:v>26392.812985436951</c:v>
                </c:pt>
                <c:pt idx="22">
                  <c:v>26565.552806771295</c:v>
                </c:pt>
                <c:pt idx="23">
                  <c:v>26737.490887802698</c:v>
                </c:pt>
                <c:pt idx="24">
                  <c:v>26908.734189171399</c:v>
                </c:pt>
                <c:pt idx="25">
                  <c:v>27079.260241910619</c:v>
                </c:pt>
                <c:pt idx="26">
                  <c:v>27248.961001860385</c:v>
                </c:pt>
                <c:pt idx="27">
                  <c:v>27417.657866494643</c:v>
                </c:pt>
                <c:pt idx="28">
                  <c:v>27585.231873812871</c:v>
                </c:pt>
                <c:pt idx="29">
                  <c:v>27751.693989946165</c:v>
                </c:pt>
                <c:pt idx="30">
                  <c:v>27917.140335828801</c:v>
                </c:pt>
                <c:pt idx="31">
                  <c:v>28081.639664098238</c:v>
                </c:pt>
                <c:pt idx="32">
                  <c:v>28245.286215490061</c:v>
                </c:pt>
                <c:pt idx="33">
                  <c:v>28408.173347227141</c:v>
                </c:pt>
                <c:pt idx="34">
                  <c:v>28570.357481156039</c:v>
                </c:pt>
                <c:pt idx="35">
                  <c:v>28731.910827933149</c:v>
                </c:pt>
                <c:pt idx="36">
                  <c:v>28892.970537559664</c:v>
                </c:pt>
                <c:pt idx="37">
                  <c:v>29053.700429343564</c:v>
                </c:pt>
                <c:pt idx="38">
                  <c:v>29214.252402565406</c:v>
                </c:pt>
                <c:pt idx="39">
                  <c:v>29374.704055809052</c:v>
                </c:pt>
                <c:pt idx="40">
                  <c:v>29535.143144194451</c:v>
                </c:pt>
                <c:pt idx="41">
                  <c:v>29695.742921559257</c:v>
                </c:pt>
                <c:pt idx="42">
                  <c:v>29856.699851767255</c:v>
                </c:pt>
                <c:pt idx="43">
                  <c:v>30018.167054185335</c:v>
                </c:pt>
                <c:pt idx="44">
                  <c:v>30180.241769888671</c:v>
                </c:pt>
                <c:pt idx="45">
                  <c:v>30342.947963118793</c:v>
                </c:pt>
                <c:pt idx="46">
                  <c:v>30506.268042310763</c:v>
                </c:pt>
                <c:pt idx="47">
                  <c:v>30670.141630437349</c:v>
                </c:pt>
                <c:pt idx="48">
                  <c:v>30834.521771033502</c:v>
                </c:pt>
              </c:numCache>
            </c:numRef>
          </c:yVal>
          <c:smooth val="0"/>
          <c:extLst>
            <c:ext xmlns:c16="http://schemas.microsoft.com/office/drawing/2014/chart" uri="{C3380CC4-5D6E-409C-BE32-E72D297353CC}">
              <c16:uniqueId val="{00000000-7D6E-497A-BDCF-1656A4EC4447}"/>
            </c:ext>
          </c:extLst>
        </c:ser>
        <c:ser>
          <c:idx val="0"/>
          <c:order val="1"/>
          <c:tx>
            <c:strRef>
              <c:f>[3]TAM_Area!$I$598</c:f>
              <c:strCache>
                <c:ptCount val="1"/>
                <c:pt idx="0">
                  <c:v>Residential - Low</c:v>
                </c:pt>
              </c:strCache>
            </c:strRef>
          </c:tx>
          <c:spPr>
            <a:ln w="19050">
              <a:noFill/>
            </a:ln>
          </c:spPr>
          <c:xVal>
            <c:numRef>
              <c:f>[3]TAM_Area!$B$599:$B$647</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[3]TAM_Area!$I$599:$I$647</c:f>
              <c:numCache>
                <c:formatCode>General</c:formatCode>
                <c:ptCount val="49"/>
                <c:pt idx="0">
                  <c:v>18256.68272857997</c:v>
                </c:pt>
                <c:pt idx="1">
                  <c:v>18401.550470818911</c:v>
                </c:pt>
                <c:pt idx="2">
                  <c:v>17683.651838228514</c:v>
                </c:pt>
                <c:pt idx="3">
                  <c:v>17812.323763086519</c:v>
                </c:pt>
                <c:pt idx="4">
                  <c:v>17940.944968024723</c:v>
                </c:pt>
                <c:pt idx="5">
                  <c:v>18069.141118802552</c:v>
                </c:pt>
                <c:pt idx="6">
                  <c:v>18196.758689691887</c:v>
                </c:pt>
                <c:pt idx="7">
                  <c:v>18323.459542355729</c:v>
                </c:pt>
                <c:pt idx="8">
                  <c:v>18448.954727856239</c:v>
                </c:pt>
                <c:pt idx="9">
                  <c:v>18573.226526937604</c:v>
                </c:pt>
                <c:pt idx="10">
                  <c:v>18696.271800367336</c:v>
                </c:pt>
                <c:pt idx="11">
                  <c:v>18817.803072452363</c:v>
                </c:pt>
                <c:pt idx="12">
                  <c:v>18937.459972972974</c:v>
                </c:pt>
                <c:pt idx="13">
                  <c:v>19054.940999703598</c:v>
                </c:pt>
                <c:pt idx="14">
                  <c:v>19170.114293359973</c:v>
                </c:pt>
                <c:pt idx="15">
                  <c:v>19282.895873069261</c:v>
                </c:pt>
                <c:pt idx="16">
                  <c:v>19393.094873093469</c:v>
                </c:pt>
                <c:pt idx="17">
                  <c:v>19500.515217407577</c:v>
                </c:pt>
                <c:pt idx="18">
                  <c:v>19605.005768856237</c:v>
                </c:pt>
                <c:pt idx="19">
                  <c:v>19706.451394750642</c:v>
                </c:pt>
                <c:pt idx="20">
                  <c:v>19804.820342010531</c:v>
                </c:pt>
                <c:pt idx="21">
                  <c:v>19900.158957906086</c:v>
                </c:pt>
                <c:pt idx="22">
                  <c:v>19992.569791642971</c:v>
                </c:pt>
                <c:pt idx="23">
                  <c:v>20082.134051789195</c:v>
                </c:pt>
                <c:pt idx="24">
                  <c:v>20168.878108488414</c:v>
                </c:pt>
                <c:pt idx="25">
                  <c:v>20252.789488704024</c:v>
                </c:pt>
                <c:pt idx="26">
                  <c:v>20333.876429759475</c:v>
                </c:pt>
                <c:pt idx="27">
                  <c:v>20412.145386402924</c:v>
                </c:pt>
                <c:pt idx="28">
                  <c:v>20487.629128956742</c:v>
                </c:pt>
                <c:pt idx="29">
                  <c:v>20560.343403818035</c:v>
                </c:pt>
                <c:pt idx="30">
                  <c:v>20630.378128127377</c:v>
                </c:pt>
                <c:pt idx="31">
                  <c:v>20697.934850487716</c:v>
                </c:pt>
                <c:pt idx="32">
                  <c:v>20763.270642826243</c:v>
                </c:pt>
                <c:pt idx="33">
                  <c:v>20826.584430810482</c:v>
                </c:pt>
                <c:pt idx="34">
                  <c:v>20887.987230397659</c:v>
                </c:pt>
                <c:pt idx="35">
                  <c:v>20947.486031154287</c:v>
                </c:pt>
                <c:pt idx="36">
                  <c:v>21005.046146918456</c:v>
                </c:pt>
                <c:pt idx="37">
                  <c:v>21060.58094286812</c:v>
                </c:pt>
                <c:pt idx="38">
                  <c:v>21114.034076514385</c:v>
                </c:pt>
                <c:pt idx="39">
                  <c:v>21165.391267595754</c:v>
                </c:pt>
                <c:pt idx="40">
                  <c:v>21214.708781679285</c:v>
                </c:pt>
                <c:pt idx="41">
                  <c:v>21262.076645087334</c:v>
                </c:pt>
                <c:pt idx="42">
                  <c:v>21307.613913278561</c:v>
                </c:pt>
                <c:pt idx="43">
                  <c:v>21351.39171684867</c:v>
                </c:pt>
                <c:pt idx="44">
                  <c:v>21393.398969107511</c:v>
                </c:pt>
                <c:pt idx="45">
                  <c:v>21433.559907713949</c:v>
                </c:pt>
                <c:pt idx="46">
                  <c:v>21471.792970794402</c:v>
                </c:pt>
                <c:pt idx="47">
                  <c:v>21507.987268154371</c:v>
                </c:pt>
                <c:pt idx="48">
                  <c:v>21542.029455808541</c:v>
                </c:pt>
              </c:numCache>
            </c:numRef>
          </c:yVal>
          <c:smooth val="0"/>
          <c:extLst>
            <c:ext xmlns:c16="http://schemas.microsoft.com/office/drawing/2014/chart" uri="{C3380CC4-5D6E-409C-BE32-E72D297353CC}">
              <c16:uniqueId val="{00000001-7D6E-497A-BDCF-1656A4EC4447}"/>
            </c:ext>
          </c:extLst>
        </c:ser>
        <c:ser>
          <c:idx val="1"/>
          <c:order val="2"/>
          <c:tx>
            <c:strRef>
              <c:f>[3]TAM_Area!$J$598</c:f>
              <c:strCache>
                <c:ptCount val="1"/>
                <c:pt idx="0">
                  <c:v>Residential - Average</c:v>
                </c:pt>
              </c:strCache>
            </c:strRef>
          </c:tx>
          <c:spPr>
            <a:ln w="19050">
              <a:noFill/>
            </a:ln>
          </c:spPr>
          <c:xVal>
            <c:numRef>
              <c:f>[3]TAM_Area!$B$599:$B$647</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[3]TAM_Area!$J$599:$J$647</c:f>
              <c:numCache>
                <c:formatCode>General</c:formatCode>
                <c:ptCount val="49"/>
                <c:pt idx="0">
                  <c:v>20830.641364289982</c:v>
                </c:pt>
                <c:pt idx="1">
                  <c:v>21016.725235409456</c:v>
                </c:pt>
                <c:pt idx="2">
                  <c:v>20286.073229254343</c:v>
                </c:pt>
                <c:pt idx="3">
                  <c:v>20445.031021560004</c:v>
                </c:pt>
                <c:pt idx="4">
                  <c:v>20604.200316961425</c:v>
                </c:pt>
                <c:pt idx="5">
                  <c:v>20763.218633061355</c:v>
                </c:pt>
                <c:pt idx="6">
                  <c:v>20921.974555183362</c:v>
                </c:pt>
                <c:pt idx="7">
                  <c:v>21080.179889390114</c:v>
                </c:pt>
                <c:pt idx="8">
                  <c:v>21237.586139106003</c:v>
                </c:pt>
                <c:pt idx="9">
                  <c:v>21394.225126176148</c:v>
                </c:pt>
                <c:pt idx="10">
                  <c:v>21550.1067856519</c:v>
                </c:pt>
                <c:pt idx="11">
                  <c:v>21704.904420916744</c:v>
                </c:pt>
                <c:pt idx="12">
                  <c:v>21858.192442594322</c:v>
                </c:pt>
                <c:pt idx="13">
                  <c:v>22009.635879926485</c:v>
                </c:pt>
                <c:pt idx="14">
                  <c:v>22159.1058955726</c:v>
                </c:pt>
                <c:pt idx="15">
                  <c:v>22306.584917610991</c:v>
                </c:pt>
                <c:pt idx="16">
                  <c:v>22451.991181536283</c:v>
                </c:pt>
                <c:pt idx="17">
                  <c:v>22595.273644038472</c:v>
                </c:pt>
                <c:pt idx="18">
                  <c:v>22736.400879397399</c:v>
                </c:pt>
                <c:pt idx="19">
                  <c:v>22875.299446882636</c:v>
                </c:pt>
                <c:pt idx="20">
                  <c:v>23011.956259680232</c:v>
                </c:pt>
                <c:pt idx="21">
                  <c:v>23146.485971671518</c:v>
                </c:pt>
                <c:pt idx="22">
                  <c:v>23279.061299207133</c:v>
                </c:pt>
                <c:pt idx="23">
                  <c:v>23409.812469795947</c:v>
                </c:pt>
                <c:pt idx="24">
                  <c:v>23538.806148829906</c:v>
                </c:pt>
                <c:pt idx="25">
                  <c:v>23666.024865307321</c:v>
                </c:pt>
                <c:pt idx="26">
                  <c:v>23791.41871580993</c:v>
                </c:pt>
                <c:pt idx="27">
                  <c:v>23914.901626448784</c:v>
                </c:pt>
                <c:pt idx="28">
                  <c:v>24036.430501384806</c:v>
                </c:pt>
                <c:pt idx="29">
                  <c:v>24156.0186968821</c:v>
                </c:pt>
                <c:pt idx="30">
                  <c:v>24273.759231978089</c:v>
                </c:pt>
                <c:pt idx="31">
                  <c:v>24389.787257292977</c:v>
                </c:pt>
                <c:pt idx="32">
                  <c:v>24504.278429158152</c:v>
                </c:pt>
                <c:pt idx="33">
                  <c:v>24617.378889018812</c:v>
                </c:pt>
                <c:pt idx="34">
                  <c:v>24729.172355776849</c:v>
                </c:pt>
                <c:pt idx="35">
                  <c:v>24839.698429543718</c:v>
                </c:pt>
                <c:pt idx="36">
                  <c:v>24949.00834223906</c:v>
                </c:pt>
                <c:pt idx="37">
                  <c:v>25057.140686105842</c:v>
                </c:pt>
                <c:pt idx="38">
                  <c:v>25164.143239539895</c:v>
                </c:pt>
                <c:pt idx="39">
                  <c:v>25270.047661702403</c:v>
                </c:pt>
                <c:pt idx="40">
                  <c:v>25374.925962936868</c:v>
                </c:pt>
                <c:pt idx="41">
                  <c:v>25478.909783323295</c:v>
                </c:pt>
                <c:pt idx="42">
                  <c:v>25582.156882522908</c:v>
                </c:pt>
                <c:pt idx="43">
                  <c:v>25684.779385517002</c:v>
                </c:pt>
                <c:pt idx="44">
                  <c:v>25786.820369498091</c:v>
                </c:pt>
                <c:pt idx="45">
                  <c:v>25888.253935416371</c:v>
                </c:pt>
                <c:pt idx="46">
                  <c:v>25989.030506552583</c:v>
                </c:pt>
                <c:pt idx="47">
                  <c:v>26089.06444929586</c:v>
                </c:pt>
                <c:pt idx="48">
                  <c:v>26188.275613421021</c:v>
                </c:pt>
              </c:numCache>
            </c:numRef>
          </c:yVal>
          <c:smooth val="0"/>
          <c:extLst>
            <c:ext xmlns:c16="http://schemas.microsoft.com/office/drawing/2014/chart" uri="{C3380CC4-5D6E-409C-BE32-E72D297353CC}">
              <c16:uniqueId val="{00000002-7D6E-497A-BDCF-1656A4EC4447}"/>
            </c:ext>
          </c:extLst>
        </c:ser>
        <c:ser>
          <c:idx val="10"/>
          <c:order val="3"/>
          <c:tx>
            <c:strRef>
              <c:f>[3]TAM_Area!$P$598</c:f>
              <c:strCache>
                <c:ptCount val="1"/>
                <c:pt idx="0">
                  <c:v>Commercial - High</c:v>
                </c:pt>
              </c:strCache>
            </c:strRef>
          </c:tx>
          <c:spPr>
            <a:ln w="19050">
              <a:noFill/>
            </a:ln>
          </c:spPr>
          <c:xVal>
            <c:numRef>
              <c:f>[3]TAM_Area!$B$599:$B$647</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[3]TAM_Area!$P$599:$P$647</c:f>
              <c:numCache>
                <c:formatCode>General</c:formatCode>
                <c:ptCount val="49"/>
                <c:pt idx="0">
                  <c:v>7675.6285714285732</c:v>
                </c:pt>
                <c:pt idx="1">
                  <c:v>7748.5485714285724</c:v>
                </c:pt>
                <c:pt idx="2">
                  <c:v>7920.7857960245256</c:v>
                </c:pt>
                <c:pt idx="3">
                  <c:v>8034.9776550446213</c:v>
                </c:pt>
                <c:pt idx="4">
                  <c:v>8151.3841759402276</c:v>
                </c:pt>
                <c:pt idx="5">
                  <c:v>8269.9793256232897</c:v>
                </c:pt>
                <c:pt idx="6">
                  <c:v>8390.7694441845179</c:v>
                </c:pt>
                <c:pt idx="7">
                  <c:v>8513.7475766757761</c:v>
                </c:pt>
                <c:pt idx="8">
                  <c:v>8639.782589171813</c:v>
                </c:pt>
                <c:pt idx="9">
                  <c:v>8766.258800936308</c:v>
                </c:pt>
                <c:pt idx="10">
                  <c:v>8895.8093554575826</c:v>
                </c:pt>
                <c:pt idx="11">
                  <c:v>9027.5066841442767</c:v>
                </c:pt>
                <c:pt idx="12">
                  <c:v>9161.2828019400931</c:v>
                </c:pt>
                <c:pt idx="13">
                  <c:v>9297.0905928323009</c:v>
                </c:pt>
                <c:pt idx="14">
                  <c:v>9434.9147075542896</c:v>
                </c:pt>
                <c:pt idx="15">
                  <c:v>9574.773117753959</c:v>
                </c:pt>
                <c:pt idx="16">
                  <c:v>9716.6934325494913</c:v>
                </c:pt>
                <c:pt idx="17">
                  <c:v>9860.7176346350134</c:v>
                </c:pt>
                <c:pt idx="18">
                  <c:v>10003.209584087148</c:v>
                </c:pt>
                <c:pt idx="19">
                  <c:v>10155.171467260861</c:v>
                </c:pt>
                <c:pt idx="20">
                  <c:v>10305.592583413625</c:v>
                </c:pt>
                <c:pt idx="21">
                  <c:v>10458.163054122151</c:v>
                </c:pt>
                <c:pt idx="22">
                  <c:v>10612.90946403132</c:v>
                </c:pt>
                <c:pt idx="23">
                  <c:v>10769.846427724264</c:v>
                </c:pt>
                <c:pt idx="24">
                  <c:v>10928.97958548482</c:v>
                </c:pt>
                <c:pt idx="25">
                  <c:v>11090.291239191643</c:v>
                </c:pt>
                <c:pt idx="26">
                  <c:v>11253.742713201713</c:v>
                </c:pt>
                <c:pt idx="27">
                  <c:v>11419.281278405237</c:v>
                </c:pt>
                <c:pt idx="28">
                  <c:v>11592.566254838983</c:v>
                </c:pt>
                <c:pt idx="29">
                  <c:v>11756.481174527233</c:v>
                </c:pt>
                <c:pt idx="30">
                  <c:v>11928.127635262043</c:v>
                </c:pt>
                <c:pt idx="31">
                  <c:v>12101.781545393565</c:v>
                </c:pt>
                <c:pt idx="32">
                  <c:v>12277.419606218107</c:v>
                </c:pt>
                <c:pt idx="33">
                  <c:v>12455.026037684533</c:v>
                </c:pt>
                <c:pt idx="34">
                  <c:v>12634.588224296747</c:v>
                </c:pt>
                <c:pt idx="35">
                  <c:v>12816.108937766096</c:v>
                </c:pt>
                <c:pt idx="36">
                  <c:v>12999.608289431275</c:v>
                </c:pt>
                <c:pt idx="37">
                  <c:v>13185.116711116139</c:v>
                </c:pt>
                <c:pt idx="38">
                  <c:v>13368.750522173486</c:v>
                </c:pt>
                <c:pt idx="39">
                  <c:v>13562.233154528098</c:v>
                </c:pt>
                <c:pt idx="40">
                  <c:v>13753.839801942964</c:v>
                </c:pt>
                <c:pt idx="41">
                  <c:v>13947.485984371709</c:v>
                </c:pt>
                <c:pt idx="42">
                  <c:v>14143.180828671419</c:v>
                </c:pt>
                <c:pt idx="43">
                  <c:v>14340.929646623936</c:v>
                </c:pt>
                <c:pt idx="44">
                  <c:v>14540.735449220349</c:v>
                </c:pt>
                <c:pt idx="45">
                  <c:v>14742.593751952507</c:v>
                </c:pt>
                <c:pt idx="46">
                  <c:v>14946.492348085034</c:v>
                </c:pt>
                <c:pt idx="47">
                  <c:v>15152.413935270217</c:v>
                </c:pt>
                <c:pt idx="48">
                  <c:v>15361.341775760055</c:v>
                </c:pt>
              </c:numCache>
            </c:numRef>
          </c:yVal>
          <c:smooth val="0"/>
          <c:extLst>
            <c:ext xmlns:c16="http://schemas.microsoft.com/office/drawing/2014/chart" uri="{C3380CC4-5D6E-409C-BE32-E72D297353CC}">
              <c16:uniqueId val="{00000003-7D6E-497A-BDCF-1656A4EC4447}"/>
            </c:ext>
          </c:extLst>
        </c:ser>
        <c:ser>
          <c:idx val="11"/>
          <c:order val="4"/>
          <c:tx>
            <c:strRef>
              <c:f>[3]TAM_Area!$Q$598</c:f>
              <c:strCache>
                <c:ptCount val="1"/>
                <c:pt idx="0">
                  <c:v>Commercial - Low</c:v>
                </c:pt>
              </c:strCache>
            </c:strRef>
          </c:tx>
          <c:spPr>
            <a:ln w="19050">
              <a:noFill/>
            </a:ln>
          </c:spPr>
          <c:xVal>
            <c:numRef>
              <c:f>[3]TAM_Area!$B$599:$B$647</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[3]TAM_Area!$Q$599:$Q$647</c:f>
              <c:numCache>
                <c:formatCode>General</c:formatCode>
                <c:ptCount val="49"/>
                <c:pt idx="0">
                  <c:v>517.88402791616181</c:v>
                </c:pt>
                <c:pt idx="1">
                  <c:v>523.97837927026831</c:v>
                </c:pt>
                <c:pt idx="2">
                  <c:v>513.63709386432492</c:v>
                </c:pt>
                <c:pt idx="3">
                  <c:v>520.62256669579529</c:v>
                </c:pt>
                <c:pt idx="4">
                  <c:v>527.52874843115569</c:v>
                </c:pt>
                <c:pt idx="5">
                  <c:v>534.34378929001059</c:v>
                </c:pt>
                <c:pt idx="6">
                  <c:v>541.05727046532229</c:v>
                </c:pt>
                <c:pt idx="7">
                  <c:v>547.65870697403852</c:v>
                </c:pt>
                <c:pt idx="8">
                  <c:v>554.14403915603361</c:v>
                </c:pt>
                <c:pt idx="9">
                  <c:v>560.4864392437139</c:v>
                </c:pt>
                <c:pt idx="10">
                  <c:v>566.69599039720106</c:v>
                </c:pt>
                <c:pt idx="11">
                  <c:v>572.75446592942899</c:v>
                </c:pt>
                <c:pt idx="12">
                  <c:v>578.6474890527461</c:v>
                </c:pt>
                <c:pt idx="13">
                  <c:v>584.36134456573382</c:v>
                </c:pt>
                <c:pt idx="14">
                  <c:v>589.88472631064178</c:v>
                </c:pt>
                <c:pt idx="15">
                  <c:v>595.20994694043475</c:v>
                </c:pt>
                <c:pt idx="16">
                  <c:v>600.33137276036359</c:v>
                </c:pt>
                <c:pt idx="17">
                  <c:v>605.24633499666652</c:v>
                </c:pt>
                <c:pt idx="18">
                  <c:v>610.08488214666431</c:v>
                </c:pt>
                <c:pt idx="19">
                  <c:v>614.44445573495977</c:v>
                </c:pt>
                <c:pt idx="20">
                  <c:v>618.71644894421661</c:v>
                </c:pt>
                <c:pt idx="21">
                  <c:v>622.76736429625453</c:v>
                </c:pt>
                <c:pt idx="22">
                  <c:v>626.59785868445942</c:v>
                </c:pt>
                <c:pt idx="23">
                  <c:v>630.20786724402478</c:v>
                </c:pt>
                <c:pt idx="24">
                  <c:v>633.59668567122844</c:v>
                </c:pt>
                <c:pt idx="25">
                  <c:v>636.76012836018981</c:v>
                </c:pt>
                <c:pt idx="26">
                  <c:v>639.69014652839905</c:v>
                </c:pt>
                <c:pt idx="27">
                  <c:v>642.37541158311706</c:v>
                </c:pt>
                <c:pt idx="28">
                  <c:v>644.40773821271432</c:v>
                </c:pt>
                <c:pt idx="29">
                  <c:v>646.97600134076492</c:v>
                </c:pt>
                <c:pt idx="30">
                  <c:v>648.88358767357204</c:v>
                </c:pt>
                <c:pt idx="31">
                  <c:v>650.52161123213591</c:v>
                </c:pt>
                <c:pt idx="32">
                  <c:v>651.88290527513436</c:v>
                </c:pt>
                <c:pt idx="33">
                  <c:v>652.96180143866968</c:v>
                </c:pt>
                <c:pt idx="34">
                  <c:v>653.75334896217464</c:v>
                </c:pt>
                <c:pt idx="35">
                  <c:v>654.25639883091935</c:v>
                </c:pt>
                <c:pt idx="36">
                  <c:v>654.47461095533799</c:v>
                </c:pt>
                <c:pt idx="37">
                  <c:v>654.41522600411736</c:v>
                </c:pt>
                <c:pt idx="38">
                  <c:v>654.45593932795691</c:v>
                </c:pt>
                <c:pt idx="39">
                  <c:v>653.48518176357447</c:v>
                </c:pt>
                <c:pt idx="40">
                  <c:v>652.6169314676481</c:v>
                </c:pt>
                <c:pt idx="41">
                  <c:v>651.48430962025759</c:v>
                </c:pt>
                <c:pt idx="42">
                  <c:v>650.09229727949878</c:v>
                </c:pt>
                <c:pt idx="43">
                  <c:v>648.44527851964631</c:v>
                </c:pt>
                <c:pt idx="44">
                  <c:v>646.54735962225004</c:v>
                </c:pt>
                <c:pt idx="45">
                  <c:v>644.40067088741398</c:v>
                </c:pt>
                <c:pt idx="46">
                  <c:v>642.00504566998188</c:v>
                </c:pt>
                <c:pt idx="47">
                  <c:v>639.35861829984424</c:v>
                </c:pt>
                <c:pt idx="48">
                  <c:v>636.34645530495618</c:v>
                </c:pt>
              </c:numCache>
            </c:numRef>
          </c:yVal>
          <c:smooth val="0"/>
          <c:extLst>
            <c:ext xmlns:c16="http://schemas.microsoft.com/office/drawing/2014/chart" uri="{C3380CC4-5D6E-409C-BE32-E72D297353CC}">
              <c16:uniqueId val="{00000004-7D6E-497A-BDCF-1656A4EC4447}"/>
            </c:ext>
          </c:extLst>
        </c:ser>
        <c:ser>
          <c:idx val="13"/>
          <c:order val="5"/>
          <c:tx>
            <c:strRef>
              <c:f>[3]TAM_Area!$R$598</c:f>
              <c:strCache>
                <c:ptCount val="1"/>
                <c:pt idx="0">
                  <c:v>Commercial - Average</c:v>
                </c:pt>
              </c:strCache>
            </c:strRef>
          </c:tx>
          <c:spPr>
            <a:ln w="19050">
              <a:noFill/>
            </a:ln>
          </c:spPr>
          <c:xVal>
            <c:numRef>
              <c:f>[3]TAM_Area!$B$599:$B$647</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[3]TAM_Area!$R$599:$R$647</c:f>
              <c:numCache>
                <c:formatCode>General</c:formatCode>
                <c:ptCount val="49"/>
                <c:pt idx="0">
                  <c:v>4096.7562996723673</c:v>
                </c:pt>
                <c:pt idx="1">
                  <c:v>4136.2634753494203</c:v>
                </c:pt>
                <c:pt idx="2">
                  <c:v>4217.2114449444252</c:v>
                </c:pt>
                <c:pt idx="3">
                  <c:v>4277.8001108702083</c:v>
                </c:pt>
                <c:pt idx="4">
                  <c:v>4339.4564621856916</c:v>
                </c:pt>
                <c:pt idx="5">
                  <c:v>4402.1615574566504</c:v>
                </c:pt>
                <c:pt idx="6">
                  <c:v>4465.9133573249201</c:v>
                </c:pt>
                <c:pt idx="7">
                  <c:v>4530.7031418249071</c:v>
                </c:pt>
                <c:pt idx="8">
                  <c:v>4596.9633141639233</c:v>
                </c:pt>
                <c:pt idx="9">
                  <c:v>4663.372620090011</c:v>
                </c:pt>
                <c:pt idx="10">
                  <c:v>4731.2526729273923</c:v>
                </c:pt>
                <c:pt idx="11">
                  <c:v>4800.1305750368529</c:v>
                </c:pt>
                <c:pt idx="12">
                  <c:v>4869.9651454964196</c:v>
                </c:pt>
                <c:pt idx="13">
                  <c:v>4940.7259686990174</c:v>
                </c:pt>
                <c:pt idx="14">
                  <c:v>5012.3997169324657</c:v>
                </c:pt>
                <c:pt idx="15">
                  <c:v>5084.9915323471969</c:v>
                </c:pt>
                <c:pt idx="16">
                  <c:v>5158.5124026549274</c:v>
                </c:pt>
                <c:pt idx="17">
                  <c:v>5232.9819848158404</c:v>
                </c:pt>
                <c:pt idx="18">
                  <c:v>5306.6472331169061</c:v>
                </c:pt>
                <c:pt idx="19">
                  <c:v>5384.8079614979106</c:v>
                </c:pt>
                <c:pt idx="20">
                  <c:v>5462.1545161789209</c:v>
                </c:pt>
                <c:pt idx="21">
                  <c:v>5540.4652092092028</c:v>
                </c:pt>
                <c:pt idx="22">
                  <c:v>5619.7536613578895</c:v>
                </c:pt>
                <c:pt idx="23">
                  <c:v>5700.0271474841447</c:v>
                </c:pt>
                <c:pt idx="24">
                  <c:v>5781.2881355780246</c:v>
                </c:pt>
                <c:pt idx="25">
                  <c:v>5863.5256837759171</c:v>
                </c:pt>
                <c:pt idx="26">
                  <c:v>5946.7164298650559</c:v>
                </c:pt>
                <c:pt idx="27">
                  <c:v>6030.8283449941773</c:v>
                </c:pt>
                <c:pt idx="28">
                  <c:v>6118.4869965258486</c:v>
                </c:pt>
                <c:pt idx="29">
                  <c:v>6201.7285879339988</c:v>
                </c:pt>
                <c:pt idx="30">
                  <c:v>6288.5056114678073</c:v>
                </c:pt>
                <c:pt idx="31">
                  <c:v>6376.1515783128507</c:v>
                </c:pt>
                <c:pt idx="32">
                  <c:v>6464.6512557466212</c:v>
                </c:pt>
                <c:pt idx="33">
                  <c:v>6553.9939195616016</c:v>
                </c:pt>
                <c:pt idx="34">
                  <c:v>6644.170786629461</c:v>
                </c:pt>
                <c:pt idx="35">
                  <c:v>6735.1826682985075</c:v>
                </c:pt>
                <c:pt idx="36">
                  <c:v>6827.0414501933064</c:v>
                </c:pt>
                <c:pt idx="37">
                  <c:v>6919.7659685601284</c:v>
                </c:pt>
                <c:pt idx="38">
                  <c:v>7011.6032307507212</c:v>
                </c:pt>
                <c:pt idx="39">
                  <c:v>7107.8591681458365</c:v>
                </c:pt>
                <c:pt idx="40">
                  <c:v>7203.2283667053061</c:v>
                </c:pt>
                <c:pt idx="41">
                  <c:v>7299.4851469959831</c:v>
                </c:pt>
                <c:pt idx="42">
                  <c:v>7396.6365629754591</c:v>
                </c:pt>
                <c:pt idx="43">
                  <c:v>7494.687462571791</c:v>
                </c:pt>
                <c:pt idx="44">
                  <c:v>7593.6414044212988</c:v>
                </c:pt>
                <c:pt idx="45">
                  <c:v>7693.49721141996</c:v>
                </c:pt>
                <c:pt idx="46">
                  <c:v>7794.2486968775074</c:v>
                </c:pt>
                <c:pt idx="47">
                  <c:v>7895.8862767850305</c:v>
                </c:pt>
                <c:pt idx="48">
                  <c:v>7998.8441155325054</c:v>
                </c:pt>
              </c:numCache>
            </c:numRef>
          </c:yVal>
          <c:smooth val="0"/>
          <c:extLst>
            <c:ext xmlns:c16="http://schemas.microsoft.com/office/drawing/2014/chart" uri="{C3380CC4-5D6E-409C-BE32-E72D297353CC}">
              <c16:uniqueId val="{00000005-7D6E-497A-BDCF-1656A4EC4447}"/>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(million sq-meters)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a:t>Selected Trendline to</a:t>
            </a:r>
            <a:r>
              <a:rPr lang="en-US" sz="1800" baseline="0"/>
              <a:t> Selected Data</a:t>
            </a:r>
            <a:endParaRPr lang="en-US" sz="1800"/>
          </a:p>
        </c:rich>
      </c:tx>
      <c:overlay val="0"/>
      <c:spPr>
        <a:noFill/>
        <a:ln>
          <a:noFill/>
        </a:ln>
        <a:effectLst/>
      </c:spPr>
    </c:title>
    <c:autoTitleDeleted val="0"/>
    <c:plotArea>
      <c:layout/>
      <c:scatterChart>
        <c:scatterStyle val="lineMarker"/>
        <c:varyColors val="0"/>
        <c:ser>
          <c:idx val="0"/>
          <c:order val="0"/>
          <c:tx>
            <c:v>Low</c:v>
          </c:tx>
          <c:marker>
            <c:symbol val="circle"/>
            <c:size val="5"/>
            <c:spPr>
              <a:solidFill>
                <a:srgbClr val="00B050"/>
              </a:solidFill>
              <a:ln w="9525">
                <a:solidFill>
                  <a:srgbClr val="00B050"/>
                </a:solidFill>
              </a:ln>
              <a:effectLst/>
            </c:spPr>
          </c:marker>
          <c:xVal>
            <c:numLit>
              <c:formatCode>General</c:formatCode>
              <c:ptCount val="49"/>
              <c:pt idx="0">
                <c:v>-2</c:v>
              </c:pt>
              <c:pt idx="1">
                <c:v>-1</c:v>
              </c:pt>
              <c:pt idx="2">
                <c:v>0</c:v>
              </c:pt>
              <c:pt idx="3">
                <c:v>1</c:v>
              </c:pt>
              <c:pt idx="4">
                <c:v>2</c:v>
              </c:pt>
              <c:pt idx="5">
                <c:v>3</c:v>
              </c:pt>
              <c:pt idx="6">
                <c:v>4</c:v>
              </c:pt>
              <c:pt idx="7">
                <c:v>5</c:v>
              </c:pt>
              <c:pt idx="8">
                <c:v>6</c:v>
              </c:pt>
              <c:pt idx="9">
                <c:v>7</c:v>
              </c:pt>
              <c:pt idx="10">
                <c:v>8</c:v>
              </c:pt>
              <c:pt idx="11">
                <c:v>9</c:v>
              </c:pt>
              <c:pt idx="12">
                <c:v>10</c:v>
              </c:pt>
              <c:pt idx="13">
                <c:v>11</c:v>
              </c:pt>
              <c:pt idx="14">
                <c:v>12</c:v>
              </c:pt>
              <c:pt idx="15">
                <c:v>13</c:v>
              </c:pt>
              <c:pt idx="16">
                <c:v>14</c:v>
              </c:pt>
              <c:pt idx="17">
                <c:v>15</c:v>
              </c:pt>
              <c:pt idx="18">
                <c:v>16</c:v>
              </c:pt>
              <c:pt idx="19">
                <c:v>17</c:v>
              </c:pt>
              <c:pt idx="20">
                <c:v>18</c:v>
              </c:pt>
              <c:pt idx="21">
                <c:v>19</c:v>
              </c:pt>
              <c:pt idx="22">
                <c:v>20</c:v>
              </c:pt>
              <c:pt idx="23">
                <c:v>21</c:v>
              </c:pt>
              <c:pt idx="24">
                <c:v>22</c:v>
              </c:pt>
              <c:pt idx="25">
                <c:v>23</c:v>
              </c:pt>
              <c:pt idx="26">
                <c:v>24</c:v>
              </c:pt>
              <c:pt idx="27">
                <c:v>25</c:v>
              </c:pt>
              <c:pt idx="28">
                <c:v>26</c:v>
              </c:pt>
              <c:pt idx="29">
                <c:v>27</c:v>
              </c:pt>
              <c:pt idx="30">
                <c:v>28</c:v>
              </c:pt>
              <c:pt idx="31">
                <c:v>29</c:v>
              </c:pt>
              <c:pt idx="32">
                <c:v>30</c:v>
              </c:pt>
              <c:pt idx="33">
                <c:v>31</c:v>
              </c:pt>
              <c:pt idx="34">
                <c:v>32</c:v>
              </c:pt>
              <c:pt idx="35">
                <c:v>33</c:v>
              </c:pt>
              <c:pt idx="36">
                <c:v>34</c:v>
              </c:pt>
              <c:pt idx="37">
                <c:v>35</c:v>
              </c:pt>
              <c:pt idx="38">
                <c:v>36</c:v>
              </c:pt>
              <c:pt idx="39">
                <c:v>37</c:v>
              </c:pt>
              <c:pt idx="40">
                <c:v>38</c:v>
              </c:pt>
              <c:pt idx="41">
                <c:v>39</c:v>
              </c:pt>
              <c:pt idx="42">
                <c:v>40</c:v>
              </c:pt>
              <c:pt idx="43">
                <c:v>41</c:v>
              </c:pt>
              <c:pt idx="44">
                <c:v>42</c:v>
              </c:pt>
              <c:pt idx="45">
                <c:v>43</c:v>
              </c:pt>
              <c:pt idx="46">
                <c:v>44</c:v>
              </c:pt>
              <c:pt idx="47">
                <c:v>45</c:v>
              </c:pt>
              <c:pt idx="48">
                <c:v>46</c:v>
              </c:pt>
            </c:numLit>
          </c:xVal>
          <c:yVal>
            <c:numLit>
              <c:formatCode>General</c:formatCode>
              <c:ptCount val="49"/>
              <c:pt idx="0">
                <c:v>23822.038471118591</c:v>
              </c:pt>
              <c:pt idx="1">
                <c:v>25725.628899217263</c:v>
              </c:pt>
              <c:pt idx="2">
                <c:v>27709.458929970802</c:v>
              </c:pt>
              <c:pt idx="3">
                <c:v>29598.146511918399</c:v>
              </c:pt>
              <c:pt idx="4">
                <c:v>31475.327415533204</c:v>
              </c:pt>
              <c:pt idx="5">
                <c:v>33340.69790419942</c:v>
              </c:pt>
              <c:pt idx="6">
                <c:v>35193.85756006249</c:v>
              </c:pt>
              <c:pt idx="7">
                <c:v>37034.268575691443</c:v>
              </c:pt>
              <c:pt idx="8">
                <c:v>38861.545558127444</c:v>
              </c:pt>
              <c:pt idx="9">
                <c:v>40675.575258372395</c:v>
              </c:pt>
              <c:pt idx="10">
                <c:v>42476.45361123707</c:v>
              </c:pt>
              <c:pt idx="11">
                <c:v>44264.269826470583</c:v>
              </c:pt>
              <c:pt idx="12">
                <c:v>46039.189117182192</c:v>
              </c:pt>
              <c:pt idx="13">
                <c:v>47801.344929993313</c:v>
              </c:pt>
              <c:pt idx="14">
                <c:v>49550.767456590722</c:v>
              </c:pt>
              <c:pt idx="15">
                <c:v>51287.455897848849</c:v>
              </c:pt>
              <c:pt idx="16">
                <c:v>53011.484059093011</c:v>
              </c:pt>
              <c:pt idx="17">
                <c:v>54722.935848312176</c:v>
              </c:pt>
              <c:pt idx="18">
                <c:v>56421.893329895058</c:v>
              </c:pt>
              <c:pt idx="19">
                <c:v>58108.418337260795</c:v>
              </c:pt>
              <c:pt idx="20">
                <c:v>59782.579782888075</c:v>
              </c:pt>
              <c:pt idx="21">
                <c:v>61444.475163191441</c:v>
              </c:pt>
              <c:pt idx="22">
                <c:v>63094.210922571307</c:v>
              </c:pt>
              <c:pt idx="23">
                <c:v>64731.880913675341</c:v>
              </c:pt>
              <c:pt idx="24">
                <c:v>66357.540932502205</c:v>
              </c:pt>
              <c:pt idx="25">
                <c:v>67971.244388691324</c:v>
              </c:pt>
              <c:pt idx="26">
                <c:v>69573.075641749325</c:v>
              </c:pt>
              <c:pt idx="27">
                <c:v>71163.122562847027</c:v>
              </c:pt>
              <c:pt idx="28">
                <c:v>72741.452499470121</c:v>
              </c:pt>
              <c:pt idx="29">
                <c:v>74308.11537585748</c:v>
              </c:pt>
              <c:pt idx="30">
                <c:v>75863.126291208391</c:v>
              </c:pt>
              <c:pt idx="31">
                <c:v>77406.47134207534</c:v>
              </c:pt>
              <c:pt idx="32">
                <c:v>78938.117191735888</c:v>
              </c:pt>
              <c:pt idx="33">
                <c:v>80458.042645978814</c:v>
              </c:pt>
              <c:pt idx="34">
                <c:v>81966.258351476165</c:v>
              </c:pt>
              <c:pt idx="35">
                <c:v>83462.788534604362</c:v>
              </c:pt>
              <c:pt idx="36">
                <c:v>84947.640911827941</c:v>
              </c:pt>
              <c:pt idx="37">
                <c:v>86420.823712722442</c:v>
              </c:pt>
              <c:pt idx="38">
                <c:v>87882.345101524988</c:v>
              </c:pt>
              <c:pt idx="39">
                <c:v>89332.250942751009</c:v>
              </c:pt>
              <c:pt idx="40">
                <c:v>90770.556495468074</c:v>
              </c:pt>
              <c:pt idx="41">
                <c:v>92197.209312447536</c:v>
              </c:pt>
              <c:pt idx="42">
                <c:v>93612.135362044719</c:v>
              </c:pt>
              <c:pt idx="43">
                <c:v>95015.307894713071</c:v>
              </c:pt>
              <c:pt idx="44">
                <c:v>96406.774202440662</c:v>
              </c:pt>
              <c:pt idx="45">
                <c:v>97786.640839632673</c:v>
              </c:pt>
              <c:pt idx="46">
                <c:v>99155.02257680583</c:v>
              </c:pt>
              <c:pt idx="47">
                <c:v>100512.0603076073</c:v>
              </c:pt>
              <c:pt idx="48">
                <c:v>101857.89412586916</c:v>
              </c:pt>
            </c:numLit>
          </c:yVal>
          <c:smooth val="0"/>
          <c:extLst>
            <c:ext xmlns:c16="http://schemas.microsoft.com/office/drawing/2014/chart" uri="{C3380CC4-5D6E-409C-BE32-E72D297353CC}">
              <c16:uniqueId val="{00000000-2A7C-469F-9623-6E54409C3449}"/>
            </c:ext>
          </c:extLst>
        </c:ser>
        <c:ser>
          <c:idx val="1"/>
          <c:order val="1"/>
          <c:tx>
            <c:v>Medium</c:v>
          </c:tx>
          <c:marker>
            <c:symbol val="circle"/>
            <c:size val="5"/>
            <c:spPr>
              <a:solidFill>
                <a:schemeClr val="accent2"/>
              </a:solidFill>
              <a:ln w="9525">
                <a:solidFill>
                  <a:schemeClr val="accent2"/>
                </a:solidFill>
              </a:ln>
              <a:effectLst/>
            </c:spPr>
          </c:marker>
          <c:xVal>
            <c:numLit>
              <c:formatCode>General</c:formatCode>
              <c:ptCount val="49"/>
              <c:pt idx="0">
                <c:v>-2</c:v>
              </c:pt>
              <c:pt idx="1">
                <c:v>-1</c:v>
              </c:pt>
              <c:pt idx="2">
                <c:v>0</c:v>
              </c:pt>
              <c:pt idx="3">
                <c:v>1</c:v>
              </c:pt>
              <c:pt idx="4">
                <c:v>2</c:v>
              </c:pt>
              <c:pt idx="5">
                <c:v>3</c:v>
              </c:pt>
              <c:pt idx="6">
                <c:v>4</c:v>
              </c:pt>
              <c:pt idx="7">
                <c:v>5</c:v>
              </c:pt>
              <c:pt idx="8">
                <c:v>6</c:v>
              </c:pt>
              <c:pt idx="9">
                <c:v>7</c:v>
              </c:pt>
              <c:pt idx="10">
                <c:v>8</c:v>
              </c:pt>
              <c:pt idx="11">
                <c:v>9</c:v>
              </c:pt>
              <c:pt idx="12">
                <c:v>10</c:v>
              </c:pt>
              <c:pt idx="13">
                <c:v>11</c:v>
              </c:pt>
              <c:pt idx="14">
                <c:v>12</c:v>
              </c:pt>
              <c:pt idx="15">
                <c:v>13</c:v>
              </c:pt>
              <c:pt idx="16">
                <c:v>14</c:v>
              </c:pt>
              <c:pt idx="17">
                <c:v>15</c:v>
              </c:pt>
              <c:pt idx="18">
                <c:v>16</c:v>
              </c:pt>
              <c:pt idx="19">
                <c:v>17</c:v>
              </c:pt>
              <c:pt idx="20">
                <c:v>18</c:v>
              </c:pt>
              <c:pt idx="21">
                <c:v>19</c:v>
              </c:pt>
              <c:pt idx="22">
                <c:v>20</c:v>
              </c:pt>
              <c:pt idx="23">
                <c:v>21</c:v>
              </c:pt>
              <c:pt idx="24">
                <c:v>22</c:v>
              </c:pt>
              <c:pt idx="25">
                <c:v>23</c:v>
              </c:pt>
              <c:pt idx="26">
                <c:v>24</c:v>
              </c:pt>
              <c:pt idx="27">
                <c:v>25</c:v>
              </c:pt>
              <c:pt idx="28">
                <c:v>26</c:v>
              </c:pt>
              <c:pt idx="29">
                <c:v>27</c:v>
              </c:pt>
              <c:pt idx="30">
                <c:v>28</c:v>
              </c:pt>
              <c:pt idx="31">
                <c:v>29</c:v>
              </c:pt>
              <c:pt idx="32">
                <c:v>30</c:v>
              </c:pt>
              <c:pt idx="33">
                <c:v>31</c:v>
              </c:pt>
              <c:pt idx="34">
                <c:v>32</c:v>
              </c:pt>
              <c:pt idx="35">
                <c:v>33</c:v>
              </c:pt>
              <c:pt idx="36">
                <c:v>34</c:v>
              </c:pt>
              <c:pt idx="37">
                <c:v>35</c:v>
              </c:pt>
              <c:pt idx="38">
                <c:v>36</c:v>
              </c:pt>
              <c:pt idx="39">
                <c:v>37</c:v>
              </c:pt>
              <c:pt idx="40">
                <c:v>38</c:v>
              </c:pt>
              <c:pt idx="41">
                <c:v>39</c:v>
              </c:pt>
              <c:pt idx="42">
                <c:v>40</c:v>
              </c:pt>
              <c:pt idx="43">
                <c:v>41</c:v>
              </c:pt>
              <c:pt idx="44">
                <c:v>42</c:v>
              </c:pt>
              <c:pt idx="45">
                <c:v>43</c:v>
              </c:pt>
              <c:pt idx="46">
                <c:v>44</c:v>
              </c:pt>
              <c:pt idx="47">
                <c:v>45</c:v>
              </c:pt>
              <c:pt idx="48">
                <c:v>46</c:v>
              </c:pt>
            </c:numLit>
          </c:xVal>
          <c:yVal>
            <c:numLit>
              <c:formatCode>General</c:formatCode>
              <c:ptCount val="49"/>
              <c:pt idx="0">
                <c:v>111522.97414876365</c:v>
              </c:pt>
              <c:pt idx="1">
                <c:v>113605.04707628115</c:v>
              </c:pt>
              <c:pt idx="2">
                <c:v>115853.14903885014</c:v>
              </c:pt>
              <c:pt idx="3">
                <c:v>117952.77649497964</c:v>
              </c:pt>
              <c:pt idx="4">
                <c:v>120053.38607535473</c:v>
              </c:pt>
              <c:pt idx="5">
                <c:v>122154.51837172055</c:v>
              </c:pt>
              <c:pt idx="6">
                <c:v>124255.50091251332</c:v>
              </c:pt>
              <c:pt idx="7">
                <c:v>126355.35735327085</c:v>
              </c:pt>
              <c:pt idx="8">
                <c:v>128453.35227256338</c:v>
              </c:pt>
              <c:pt idx="9">
                <c:v>130549.24180431956</c:v>
              </c:pt>
              <c:pt idx="10">
                <c:v>132643.17895044983</c:v>
              </c:pt>
              <c:pt idx="11">
                <c:v>134735.30343975284</c:v>
              </c:pt>
              <c:pt idx="12">
                <c:v>136825.90947302605</c:v>
              </c:pt>
              <c:pt idx="13">
                <c:v>138915.23294852691</c:v>
              </c:pt>
              <c:pt idx="14">
                <c:v>141003.29854882517</c:v>
              </c:pt>
              <c:pt idx="15">
                <c:v>143090.05939255501</c:v>
              </c:pt>
              <c:pt idx="16">
                <c:v>145175.61868704855</c:v>
              </c:pt>
              <c:pt idx="17">
                <c:v>147260.09960273368</c:v>
              </c:pt>
              <c:pt idx="18">
                <c:v>149343.62043172953</c:v>
              </c:pt>
              <c:pt idx="19">
                <c:v>151426.25355146863</c:v>
              </c:pt>
              <c:pt idx="20">
                <c:v>153508.08404948818</c:v>
              </c:pt>
              <c:pt idx="21">
                <c:v>155589.25965634661</c:v>
              </c:pt>
              <c:pt idx="22">
                <c:v>157669.94960822255</c:v>
              </c:pt>
              <c:pt idx="23">
                <c:v>159750.2958217948</c:v>
              </c:pt>
              <c:pt idx="24">
                <c:v>161830.35099730274</c:v>
              </c:pt>
              <c:pt idx="25">
                <c:v>163910.15844190965</c:v>
              </c:pt>
              <c:pt idx="26">
                <c:v>165989.8325826191</c:v>
              </c:pt>
              <c:pt idx="27">
                <c:v>168069.49637954537</c:v>
              </c:pt>
              <c:pt idx="28">
                <c:v>170149.22218297998</c:v>
              </c:pt>
              <c:pt idx="29">
                <c:v>172229.03638065071</c:v>
              </c:pt>
              <c:pt idx="30">
                <c:v>174308.8720630029</c:v>
              </c:pt>
              <c:pt idx="31">
                <c:v>176388.57815500876</c:v>
              </c:pt>
              <c:pt idx="32">
                <c:v>178467.93928265484</c:v>
              </c:pt>
              <c:pt idx="33">
                <c:v>180546.75597352415</c:v>
              </c:pt>
              <c:pt idx="34">
                <c:v>182624.89945149631</c:v>
              </c:pt>
              <c:pt idx="35">
                <c:v>184702.26708370214</c:v>
              </c:pt>
              <c:pt idx="36">
                <c:v>186778.7012810366</c:v>
              </c:pt>
              <c:pt idx="37">
                <c:v>188854.03404034703</c:v>
              </c:pt>
              <c:pt idx="38">
                <c:v>190928.08514982334</c:v>
              </c:pt>
              <c:pt idx="39">
                <c:v>193000.77089801422</c:v>
              </c:pt>
              <c:pt idx="40">
                <c:v>195071.91150160431</c:v>
              </c:pt>
              <c:pt idx="41">
                <c:v>197141.11505835326</c:v>
              </c:pt>
              <c:pt idx="42">
                <c:v>199207.90235050998</c:v>
              </c:pt>
              <c:pt idx="43">
                <c:v>201271.91170666736</c:v>
              </c:pt>
              <c:pt idx="44">
                <c:v>203332.99079315955</c:v>
              </c:pt>
              <c:pt idx="45">
                <c:v>205391.16547725082</c:v>
              </c:pt>
              <c:pt idx="46">
                <c:v>207446.49053030665</c:v>
              </c:pt>
              <c:pt idx="47">
                <c:v>209499.1091605587</c:v>
              </c:pt>
              <c:pt idx="48">
                <c:v>211549.17134327604</c:v>
              </c:pt>
            </c:numLit>
          </c:yVal>
          <c:smooth val="0"/>
          <c:extLst>
            <c:ext xmlns:c16="http://schemas.microsoft.com/office/drawing/2014/chart" uri="{C3380CC4-5D6E-409C-BE32-E72D297353CC}">
              <c16:uniqueId val="{00000001-2A7C-469F-9623-6E54409C3449}"/>
            </c:ext>
          </c:extLst>
        </c:ser>
        <c:ser>
          <c:idx val="2"/>
          <c:order val="2"/>
          <c:tx>
            <c:v>High</c:v>
          </c:tx>
          <c:marker>
            <c:symbol val="circle"/>
            <c:size val="5"/>
            <c:spPr>
              <a:solidFill>
                <a:schemeClr val="accent5"/>
              </a:solidFill>
              <a:ln w="9525">
                <a:solidFill>
                  <a:schemeClr val="accent5"/>
                </a:solidFill>
              </a:ln>
              <a:effectLst/>
            </c:spPr>
          </c:marker>
          <c:xVal>
            <c:numLit>
              <c:formatCode>General</c:formatCode>
              <c:ptCount val="49"/>
              <c:pt idx="0">
                <c:v>-2</c:v>
              </c:pt>
              <c:pt idx="1">
                <c:v>-1</c:v>
              </c:pt>
              <c:pt idx="2">
                <c:v>0</c:v>
              </c:pt>
              <c:pt idx="3">
                <c:v>1</c:v>
              </c:pt>
              <c:pt idx="4">
                <c:v>2</c:v>
              </c:pt>
              <c:pt idx="5">
                <c:v>3</c:v>
              </c:pt>
              <c:pt idx="6">
                <c:v>4</c:v>
              </c:pt>
              <c:pt idx="7">
                <c:v>5</c:v>
              </c:pt>
              <c:pt idx="8">
                <c:v>6</c:v>
              </c:pt>
              <c:pt idx="9">
                <c:v>7</c:v>
              </c:pt>
              <c:pt idx="10">
                <c:v>8</c:v>
              </c:pt>
              <c:pt idx="11">
                <c:v>9</c:v>
              </c:pt>
              <c:pt idx="12">
                <c:v>10</c:v>
              </c:pt>
              <c:pt idx="13">
                <c:v>11</c:v>
              </c:pt>
              <c:pt idx="14">
                <c:v>12</c:v>
              </c:pt>
              <c:pt idx="15">
                <c:v>13</c:v>
              </c:pt>
              <c:pt idx="16">
                <c:v>14</c:v>
              </c:pt>
              <c:pt idx="17">
                <c:v>15</c:v>
              </c:pt>
              <c:pt idx="18">
                <c:v>16</c:v>
              </c:pt>
              <c:pt idx="19">
                <c:v>17</c:v>
              </c:pt>
              <c:pt idx="20">
                <c:v>18</c:v>
              </c:pt>
              <c:pt idx="21">
                <c:v>19</c:v>
              </c:pt>
              <c:pt idx="22">
                <c:v>20</c:v>
              </c:pt>
              <c:pt idx="23">
                <c:v>21</c:v>
              </c:pt>
              <c:pt idx="24">
                <c:v>22</c:v>
              </c:pt>
              <c:pt idx="25">
                <c:v>23</c:v>
              </c:pt>
              <c:pt idx="26">
                <c:v>24</c:v>
              </c:pt>
              <c:pt idx="27">
                <c:v>25</c:v>
              </c:pt>
              <c:pt idx="28">
                <c:v>26</c:v>
              </c:pt>
              <c:pt idx="29">
                <c:v>27</c:v>
              </c:pt>
              <c:pt idx="30">
                <c:v>28</c:v>
              </c:pt>
              <c:pt idx="31">
                <c:v>29</c:v>
              </c:pt>
              <c:pt idx="32">
                <c:v>30</c:v>
              </c:pt>
              <c:pt idx="33">
                <c:v>31</c:v>
              </c:pt>
              <c:pt idx="34">
                <c:v>32</c:v>
              </c:pt>
              <c:pt idx="35">
                <c:v>33</c:v>
              </c:pt>
              <c:pt idx="36">
                <c:v>34</c:v>
              </c:pt>
              <c:pt idx="37">
                <c:v>35</c:v>
              </c:pt>
              <c:pt idx="38">
                <c:v>36</c:v>
              </c:pt>
              <c:pt idx="39">
                <c:v>37</c:v>
              </c:pt>
              <c:pt idx="40">
                <c:v>38</c:v>
              </c:pt>
              <c:pt idx="41">
                <c:v>39</c:v>
              </c:pt>
              <c:pt idx="42">
                <c:v>40</c:v>
              </c:pt>
              <c:pt idx="43">
                <c:v>41</c:v>
              </c:pt>
              <c:pt idx="44">
                <c:v>42</c:v>
              </c:pt>
              <c:pt idx="45">
                <c:v>43</c:v>
              </c:pt>
              <c:pt idx="46">
                <c:v>44</c:v>
              </c:pt>
              <c:pt idx="47">
                <c:v>45</c:v>
              </c:pt>
              <c:pt idx="48">
                <c:v>46</c:v>
              </c:pt>
            </c:numLit>
          </c:xVal>
          <c:yVal>
            <c:numLit>
              <c:formatCode>General</c:formatCode>
              <c:ptCount val="49"/>
              <c:pt idx="0">
                <c:v>199223.90982640872</c:v>
              </c:pt>
              <c:pt idx="1">
                <c:v>201484.46525334503</c:v>
              </c:pt>
              <c:pt idx="2">
                <c:v>203996.83914772948</c:v>
              </c:pt>
              <c:pt idx="3">
                <c:v>206307.40647804088</c:v>
              </c:pt>
              <c:pt idx="4">
                <c:v>208631.44473517628</c:v>
              </c:pt>
              <c:pt idx="5">
                <c:v>210968.33883924168</c:v>
              </c:pt>
              <c:pt idx="6">
                <c:v>213317.14426496415</c:v>
              </c:pt>
              <c:pt idx="7">
                <c:v>215676.44613085027</c:v>
              </c:pt>
              <c:pt idx="8">
                <c:v>218045.1589869993</c:v>
              </c:pt>
              <c:pt idx="9">
                <c:v>220422.90835026675</c:v>
              </c:pt>
              <c:pt idx="10">
                <c:v>222809.90428966261</c:v>
              </c:pt>
              <c:pt idx="11">
                <c:v>225206.33705303509</c:v>
              </c:pt>
              <c:pt idx="12">
                <c:v>227612.62982886992</c:v>
              </c:pt>
              <c:pt idx="13">
                <c:v>230029.1209670605</c:v>
              </c:pt>
              <c:pt idx="14">
                <c:v>232455.82964105962</c:v>
              </c:pt>
              <c:pt idx="15">
                <c:v>234892.66288726116</c:v>
              </c:pt>
              <c:pt idx="16">
                <c:v>237339.75331500411</c:v>
              </c:pt>
              <c:pt idx="17">
                <c:v>239797.2633571552</c:v>
              </c:pt>
              <c:pt idx="18">
                <c:v>242265.34753356403</c:v>
              </c:pt>
              <c:pt idx="19">
                <c:v>244744.08876567648</c:v>
              </c:pt>
              <c:pt idx="20">
                <c:v>247233.58831608831</c:v>
              </c:pt>
              <c:pt idx="21">
                <c:v>249734.04414950177</c:v>
              </c:pt>
              <c:pt idx="22">
                <c:v>252245.6882938738</c:v>
              </c:pt>
              <c:pt idx="23">
                <c:v>254768.71072991425</c:v>
              </c:pt>
              <c:pt idx="24">
                <c:v>257303.16106210329</c:v>
              </c:pt>
              <c:pt idx="25">
                <c:v>259849.07249512797</c:v>
              </c:pt>
              <c:pt idx="26">
                <c:v>262406.58952348889</c:v>
              </c:pt>
              <c:pt idx="27">
                <c:v>264975.87019624369</c:v>
              </c:pt>
              <c:pt idx="28">
                <c:v>267556.99186648987</c:v>
              </c:pt>
              <c:pt idx="29">
                <c:v>270149.95738544397</c:v>
              </c:pt>
              <c:pt idx="30">
                <c:v>272754.61783479742</c:v>
              </c:pt>
              <c:pt idx="31">
                <c:v>275370.68496794219</c:v>
              </c:pt>
              <c:pt idx="32">
                <c:v>277997.7613735738</c:v>
              </c:pt>
              <c:pt idx="33">
                <c:v>280635.4693010695</c:v>
              </c:pt>
              <c:pt idx="34">
                <c:v>283283.54055151646</c:v>
              </c:pt>
              <c:pt idx="35">
                <c:v>285941.74563279992</c:v>
              </c:pt>
              <c:pt idx="36">
                <c:v>288609.76165024529</c:v>
              </c:pt>
              <c:pt idx="37">
                <c:v>291287.24436797161</c:v>
              </c:pt>
              <c:pt idx="38">
                <c:v>293973.82519812172</c:v>
              </c:pt>
              <c:pt idx="39">
                <c:v>296669.29085327743</c:v>
              </c:pt>
              <c:pt idx="40">
                <c:v>299373.26650774054</c:v>
              </c:pt>
              <c:pt idx="41">
                <c:v>302085.02080425899</c:v>
              </c:pt>
              <c:pt idx="42">
                <c:v>304803.66933897522</c:v>
              </c:pt>
              <c:pt idx="43">
                <c:v>307528.51551862166</c:v>
              </c:pt>
              <c:pt idx="44">
                <c:v>310259.20738387841</c:v>
              </c:pt>
              <c:pt idx="45">
                <c:v>312995.69011486898</c:v>
              </c:pt>
              <c:pt idx="46">
                <c:v>315737.95848380745</c:v>
              </c:pt>
              <c:pt idx="47">
                <c:v>318486.15801351011</c:v>
              </c:pt>
              <c:pt idx="48">
                <c:v>321240.44856068294</c:v>
              </c:pt>
            </c:numLit>
          </c:yVal>
          <c:smooth val="0"/>
          <c:extLst>
            <c:ext xmlns:c16="http://schemas.microsoft.com/office/drawing/2014/chart" uri="{C3380CC4-5D6E-409C-BE32-E72D297353CC}">
              <c16:uniqueId val="{00000002-2A7C-469F-9623-6E54409C3449}"/>
            </c:ext>
          </c:extLst>
        </c:ser>
        <c:ser>
          <c:idx val="3"/>
          <c:order val="3"/>
          <c:tx>
            <c:v>3rd Poly-Medium</c:v>
          </c:tx>
          <c:marker>
            <c:symbol val="none"/>
          </c:marker>
          <c:xVal>
            <c:numLit>
              <c:formatCode>General</c:formatCode>
              <c:ptCount val="4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numLit>
          </c:xVal>
          <c:yVal>
            <c:numLit>
              <c:formatCode>General</c:formatCode>
              <c:ptCount val="47"/>
              <c:pt idx="0">
                <c:v>115810.21693023792</c:v>
              </c:pt>
              <c:pt idx="1">
                <c:v>117917.5516334885</c:v>
              </c:pt>
              <c:pt idx="2">
                <c:v>120023.2804952916</c:v>
              </c:pt>
              <c:pt idx="3">
                <c:v>122127.43726726601</c:v>
              </c:pt>
              <c:pt idx="4">
                <c:v>124230.05570103053</c:v>
              </c:pt>
              <c:pt idx="5">
                <c:v>126331.16954820394</c:v>
              </c:pt>
              <c:pt idx="6">
                <c:v>128430.812560405</c:v>
              </c:pt>
              <c:pt idx="7">
                <c:v>130529.01848925253</c:v>
              </c:pt>
              <c:pt idx="8">
                <c:v>132625.82108636529</c:v>
              </c:pt>
              <c:pt idx="9">
                <c:v>134721.25410336209</c:v>
              </c:pt>
              <c:pt idx="10">
                <c:v>136815.35129186171</c:v>
              </c:pt>
              <c:pt idx="11">
                <c:v>138908.14640348291</c:v>
              </c:pt>
              <c:pt idx="12">
                <c:v>140999.67318984453</c:v>
              </c:pt>
              <c:pt idx="13">
                <c:v>143089.96540256529</c:v>
              </c:pt>
              <c:pt idx="14">
                <c:v>145179.05679326403</c:v>
              </c:pt>
              <c:pt idx="15">
                <c:v>147266.98111355951</c:v>
              </c:pt>
              <c:pt idx="16">
                <c:v>149353.77211507052</c:v>
              </c:pt>
              <c:pt idx="17">
                <c:v>151439.46354941584</c:v>
              </c:pt>
              <c:pt idx="18">
                <c:v>153524.08916821427</c:v>
              </c:pt>
              <c:pt idx="19">
                <c:v>155607.68272308458</c:v>
              </c:pt>
              <c:pt idx="20">
                <c:v>157690.2779656456</c:v>
              </c:pt>
              <c:pt idx="21">
                <c:v>159771.90864751604</c:v>
              </c:pt>
              <c:pt idx="22">
                <c:v>161852.60852031474</c:v>
              </c:pt>
              <c:pt idx="23">
                <c:v>163932.41133566049</c:v>
              </c:pt>
              <c:pt idx="24">
                <c:v>166011.35084517204</c:v>
              </c:pt>
              <c:pt idx="25">
                <c:v>168089.46080046822</c:v>
              </c:pt>
              <c:pt idx="26">
                <c:v>170166.77495316777</c:v>
              </c:pt>
              <c:pt idx="27">
                <c:v>172243.32705488949</c:v>
              </c:pt>
              <c:pt idx="28">
                <c:v>174319.15085725219</c:v>
              </c:pt>
              <c:pt idx="29">
                <c:v>176394.28011187466</c:v>
              </c:pt>
              <c:pt idx="30">
                <c:v>178468.74857037564</c:v>
              </c:pt>
              <c:pt idx="31">
                <c:v>180542.58998437395</c:v>
              </c:pt>
              <c:pt idx="32">
                <c:v>182615.83810548836</c:v>
              </c:pt>
              <c:pt idx="33">
                <c:v>184688.52668533765</c:v>
              </c:pt>
              <c:pt idx="34">
                <c:v>186760.68947554065</c:v>
              </c:pt>
              <c:pt idx="35">
                <c:v>188832.36022771613</c:v>
              </c:pt>
              <c:pt idx="36">
                <c:v>190903.57269348283</c:v>
              </c:pt>
              <c:pt idx="37">
                <c:v>192974.36062445957</c:v>
              </c:pt>
              <c:pt idx="38">
                <c:v>195044.75777226515</c:v>
              </c:pt>
              <c:pt idx="39">
                <c:v>197114.79788851834</c:v>
              </c:pt>
              <c:pt idx="40">
                <c:v>199184.51472483794</c:v>
              </c:pt>
              <c:pt idx="41">
                <c:v>201253.94203284269</c:v>
              </c:pt>
              <c:pt idx="42">
                <c:v>203323.11356415143</c:v>
              </c:pt>
              <c:pt idx="43">
                <c:v>205392.06307038292</c:v>
              </c:pt>
              <c:pt idx="44">
                <c:v>207460.82430315594</c:v>
              </c:pt>
              <c:pt idx="45">
                <c:v>209529.43101408929</c:v>
              </c:pt>
              <c:pt idx="46">
                <c:v>211597.91695480177</c:v>
              </c:pt>
            </c:numLit>
          </c:yVal>
          <c:smooth val="0"/>
          <c:extLst>
            <c:ext xmlns:c16="http://schemas.microsoft.com/office/drawing/2014/chart" uri="{C3380CC4-5D6E-409C-BE32-E72D297353CC}">
              <c16:uniqueId val="{00000003-2A7C-469F-9623-6E54409C3449}"/>
            </c:ext>
          </c:extLst>
        </c:ser>
        <c:dLbls>
          <c:showLegendKey val="0"/>
          <c:showVal val="0"/>
          <c:showCatName val="0"/>
          <c:showSerName val="0"/>
          <c:showPercent val="0"/>
          <c:showBubbleSize val="0"/>
        </c:dLbls>
        <c:axId val="250760192"/>
        <c:axId val="250774656"/>
      </c:scatterChart>
      <c:valAx>
        <c:axId val="25076019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774656"/>
        <c:crosses val="autoZero"/>
        <c:crossBetween val="midCat"/>
      </c:valAx>
      <c:valAx>
        <c:axId val="2507746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r>
                  <a:rPr lang="en-US" baseline="0"/>
                  <a:t> ADOPTED</a:t>
                </a:r>
                <a:endParaRPr lang="en-US"/>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76019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Global TAM -</a:t>
            </a:r>
            <a:r>
              <a:rPr lang="en-US" baseline="0"/>
              <a:t> Space Heating</a:t>
            </a:r>
            <a:endParaRPr lang="en-US"/>
          </a:p>
        </c:rich>
      </c:tx>
      <c:overlay val="0"/>
      <c:spPr>
        <a:noFill/>
        <a:ln>
          <a:noFill/>
        </a:ln>
        <a:effectLst/>
      </c:spPr>
    </c:title>
    <c:autoTitleDeleted val="0"/>
    <c:plotArea>
      <c:layout/>
      <c:scatterChart>
        <c:scatterStyle val="lineMarker"/>
        <c:varyColors val="0"/>
        <c:ser>
          <c:idx val="2"/>
          <c:order val="0"/>
          <c:tx>
            <c:strRef>
              <c:f>TAM_SpaceHeating!$C$17</c:f>
              <c:strCache>
                <c:ptCount val="1"/>
                <c:pt idx="0">
                  <c:v>Space Heating - Residential - Case 1 - Average</c:v>
                </c:pt>
              </c:strCache>
            </c:strRef>
          </c:tx>
          <c:spPr>
            <a:ln w="19050">
              <a:noFill/>
            </a:ln>
          </c:spPr>
          <c:xVal>
            <c:numRef>
              <c:f>TAM_SpaceHeating!$B$18:$B$66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TAM_SpaceHeating!$C$18:$C$66</c:f>
              <c:numCache>
                <c:formatCode>_(* #,##0_);_(* \(#,##0\);_(* "-"??_);_(@_)</c:formatCode>
                <c:ptCount val="49"/>
                <c:pt idx="0">
                  <c:v>7920.5280220085324</c:v>
                </c:pt>
                <c:pt idx="1">
                  <c:v>8030.1603486560343</c:v>
                </c:pt>
                <c:pt idx="2">
                  <c:v>8918.0033165656605</c:v>
                </c:pt>
                <c:pt idx="3">
                  <c:v>9018.6757545288892</c:v>
                </c:pt>
                <c:pt idx="4">
                  <c:v>9118.8561879339559</c:v>
                </c:pt>
                <c:pt idx="5">
                  <c:v>9218.4587472335115</c:v>
                </c:pt>
                <c:pt idx="6">
                  <c:v>9317.2903600389782</c:v>
                </c:pt>
                <c:pt idx="7">
                  <c:v>9415.080393945791</c:v>
                </c:pt>
                <c:pt idx="8">
                  <c:v>9512.3893831194091</c:v>
                </c:pt>
                <c:pt idx="9">
                  <c:v>9601.4926013328404</c:v>
                </c:pt>
                <c:pt idx="10">
                  <c:v>9688.7548379936561</c:v>
                </c:pt>
                <c:pt idx="11">
                  <c:v>9774.1982604185378</c:v>
                </c:pt>
                <c:pt idx="12">
                  <c:v>9857.7067553573906</c:v>
                </c:pt>
                <c:pt idx="13">
                  <c:v>9939.2065531473781</c:v>
                </c:pt>
                <c:pt idx="14">
                  <c:v>10018.757847008539</c:v>
                </c:pt>
                <c:pt idx="15">
                  <c:v>10096.491904386337</c:v>
                </c:pt>
                <c:pt idx="16">
                  <c:v>10172.465183871891</c:v>
                </c:pt>
                <c:pt idx="17">
                  <c:v>10246.738596536909</c:v>
                </c:pt>
                <c:pt idx="18">
                  <c:v>10319.363644614028</c:v>
                </c:pt>
                <c:pt idx="19">
                  <c:v>10390.383116189672</c:v>
                </c:pt>
                <c:pt idx="20">
                  <c:v>10459.869175208132</c:v>
                </c:pt>
                <c:pt idx="21">
                  <c:v>10527.965972990714</c:v>
                </c:pt>
                <c:pt idx="22">
                  <c:v>10594.846858346107</c:v>
                </c:pt>
                <c:pt idx="23">
                  <c:v>10660.64430729577</c:v>
                </c:pt>
                <c:pt idx="24">
                  <c:v>10725.43250109463</c:v>
                </c:pt>
                <c:pt idx="25">
                  <c:v>10789.218539737334</c:v>
                </c:pt>
                <c:pt idx="26">
                  <c:v>10851.981096025334</c:v>
                </c:pt>
                <c:pt idx="27">
                  <c:v>10913.665594001506</c:v>
                </c:pt>
                <c:pt idx="28">
                  <c:v>10974.232636538894</c:v>
                </c:pt>
                <c:pt idx="29">
                  <c:v>11033.690989700686</c:v>
                </c:pt>
                <c:pt idx="30">
                  <c:v>11092.068879629904</c:v>
                </c:pt>
                <c:pt idx="31">
                  <c:v>11149.363095479159</c:v>
                </c:pt>
                <c:pt idx="32">
                  <c:v>11205.569303630049</c:v>
                </c:pt>
                <c:pt idx="33">
                  <c:v>11260.681874128555</c:v>
                </c:pt>
                <c:pt idx="34">
                  <c:v>11314.702815941517</c:v>
                </c:pt>
                <c:pt idx="35">
                  <c:v>11367.629169769387</c:v>
                </c:pt>
                <c:pt idx="36">
                  <c:v>11419.444119197673</c:v>
                </c:pt>
                <c:pt idx="37">
                  <c:v>11470.126442169854</c:v>
                </c:pt>
                <c:pt idx="38">
                  <c:v>11519.66089380734</c:v>
                </c:pt>
                <c:pt idx="39">
                  <c:v>11568.051137572185</c:v>
                </c:pt>
                <c:pt idx="40">
                  <c:v>11615.305606033498</c:v>
                </c:pt>
                <c:pt idx="41">
                  <c:v>11661.421550252044</c:v>
                </c:pt>
                <c:pt idx="42">
                  <c:v>11706.396296981586</c:v>
                </c:pt>
                <c:pt idx="43">
                  <c:v>11750.234971672537</c:v>
                </c:pt>
                <c:pt idx="44">
                  <c:v>11792.944709907542</c:v>
                </c:pt>
                <c:pt idx="45">
                  <c:v>11834.548929223418</c:v>
                </c:pt>
                <c:pt idx="46">
                  <c:v>11875.09143499834</c:v>
                </c:pt>
                <c:pt idx="47">
                  <c:v>11914.628250051301</c:v>
                </c:pt>
                <c:pt idx="48">
                  <c:v>11953.208980073305</c:v>
                </c:pt>
              </c:numCache>
            </c:numRef>
          </c:yVal>
          <c:smooth val="0"/>
          <c:extLst>
            <c:ext xmlns:c16="http://schemas.microsoft.com/office/drawing/2014/chart" uri="{C3380CC4-5D6E-409C-BE32-E72D297353CC}">
              <c16:uniqueId val="{00000000-7A58-4CCB-92B0-8E1E6490E204}"/>
            </c:ext>
          </c:extLst>
        </c:ser>
        <c:ser>
          <c:idx val="0"/>
          <c:order val="1"/>
          <c:tx>
            <c:strRef>
              <c:f>TAM_SpaceHeating!$D$17</c:f>
              <c:strCache>
                <c:ptCount val="1"/>
                <c:pt idx="0">
                  <c:v>Space Heating - Residential -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TAM_SpaceHeating!$B$18:$B$66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TAM_SpaceHeating!$D$18:$D$66</c:f>
              <c:numCache>
                <c:formatCode>_(* #,##0_);_(* \(#,##0\);_(* "-"??_);_(@_)</c:formatCode>
                <c:ptCount val="49"/>
                <c:pt idx="0">
                  <c:v>11956.778391237234</c:v>
                </c:pt>
                <c:pt idx="1">
                  <c:v>12122.278649628783</c:v>
                </c:pt>
                <c:pt idx="2">
                  <c:v>13462.5607096147</c:v>
                </c:pt>
                <c:pt idx="3">
                  <c:v>13614.535177413709</c:v>
                </c:pt>
                <c:pt idx="4">
                  <c:v>13765.766918281754</c:v>
                </c:pt>
                <c:pt idx="5">
                  <c:v>13916.126304099929</c:v>
                </c:pt>
                <c:pt idx="6">
                  <c:v>14065.321874026573</c:v>
                </c:pt>
                <c:pt idx="7">
                  <c:v>14212.94508311647</c:v>
                </c:pt>
                <c:pt idx="8">
                  <c:v>14359.842110156997</c:v>
                </c:pt>
                <c:pt idx="9">
                  <c:v>14494.35175789307</c:v>
                </c:pt>
                <c:pt idx="10">
                  <c:v>14626.082271664105</c:v>
                </c:pt>
                <c:pt idx="11">
                  <c:v>14755.067115109443</c:v>
                </c:pt>
                <c:pt idx="12">
                  <c:v>14881.131004410146</c:v>
                </c:pt>
                <c:pt idx="13">
                  <c:v>15004.162577355512</c:v>
                </c:pt>
                <c:pt idx="14">
                  <c:v>15124.252701245116</c:v>
                </c:pt>
                <c:pt idx="15">
                  <c:v>15241.599536574206</c:v>
                </c:pt>
                <c:pt idx="16">
                  <c:v>15356.288312870449</c:v>
                </c:pt>
                <c:pt idx="17">
                  <c:v>15468.410981097728</c:v>
                </c:pt>
                <c:pt idx="18">
                  <c:v>15578.045288696689</c:v>
                </c:pt>
                <c:pt idx="19">
                  <c:v>15685.255828288644</c:v>
                </c:pt>
                <c:pt idx="20">
                  <c:v>15790.151538101876</c:v>
                </c:pt>
                <c:pt idx="21">
                  <c:v>15892.950028048102</c:v>
                </c:pt>
                <c:pt idx="22">
                  <c:v>15993.912984379054</c:v>
                </c:pt>
                <c:pt idx="23">
                  <c:v>16093.240392048572</c:v>
                </c:pt>
                <c:pt idx="24">
                  <c:v>16191.044234604144</c:v>
                </c:pt>
                <c:pt idx="25">
                  <c:v>16287.335230152228</c:v>
                </c:pt>
                <c:pt idx="26">
                  <c:v>16382.081183290446</c:v>
                </c:pt>
                <c:pt idx="27">
                  <c:v>16475.199706503347</c:v>
                </c:pt>
                <c:pt idx="28">
                  <c:v>16566.631326140308</c:v>
                </c:pt>
                <c:pt idx="29">
                  <c:v>16656.389275394198</c:v>
                </c:pt>
                <c:pt idx="30">
                  <c:v>16744.516164269808</c:v>
                </c:pt>
                <c:pt idx="31">
                  <c:v>16831.007145692471</c:v>
                </c:pt>
                <c:pt idx="32">
                  <c:v>16915.855677659605</c:v>
                </c:pt>
                <c:pt idx="33">
                  <c:v>16999.053261228659</c:v>
                </c:pt>
                <c:pt idx="34">
                  <c:v>17080.60292912311</c:v>
                </c:pt>
                <c:pt idx="35">
                  <c:v>17160.500214003318</c:v>
                </c:pt>
                <c:pt idx="36">
                  <c:v>17238.719729917619</c:v>
                </c:pt>
                <c:pt idx="37">
                  <c:v>17315.229440185369</c:v>
                </c:pt>
                <c:pt idx="38">
                  <c:v>17390.006331235454</c:v>
                </c:pt>
                <c:pt idx="39">
                  <c:v>17463.055933406737</c:v>
                </c:pt>
                <c:pt idx="40">
                  <c:v>17534.390976451548</c:v>
                </c:pt>
                <c:pt idx="41">
                  <c:v>17604.00731058883</c:v>
                </c:pt>
                <c:pt idx="42">
                  <c:v>17671.900900303161</c:v>
                </c:pt>
                <c:pt idx="43">
                  <c:v>17738.079482941688</c:v>
                </c:pt>
                <c:pt idx="44">
                  <c:v>17802.553830334276</c:v>
                </c:pt>
                <c:pt idx="45">
                  <c:v>17865.359293444573</c:v>
                </c:pt>
                <c:pt idx="46">
                  <c:v>17926.56200059102</c:v>
                </c:pt>
                <c:pt idx="47">
                  <c:v>17986.246523462476</c:v>
                </c:pt>
                <c:pt idx="48">
                  <c:v>18044.487746492487</c:v>
                </c:pt>
              </c:numCache>
            </c:numRef>
          </c:yVal>
          <c:smooth val="0"/>
          <c:extLst>
            <c:ext xmlns:c16="http://schemas.microsoft.com/office/drawing/2014/chart" uri="{C3380CC4-5D6E-409C-BE32-E72D297353CC}">
              <c16:uniqueId val="{00000001-7A58-4CCB-92B0-8E1E6490E204}"/>
            </c:ext>
          </c:extLst>
        </c:ser>
        <c:ser>
          <c:idx val="3"/>
          <c:order val="2"/>
          <c:tx>
            <c:strRef>
              <c:f>TAM_SpaceHeating!$E$17</c:f>
              <c:strCache>
                <c:ptCount val="1"/>
                <c:pt idx="0">
                  <c:v>Space Heating - Residential - Case 3 - Low</c:v>
                </c:pt>
              </c:strCache>
            </c:strRef>
          </c:tx>
          <c:spPr>
            <a:ln w="19050">
              <a:noFill/>
            </a:ln>
          </c:spPr>
          <c:xVal>
            <c:numRef>
              <c:f>TAM_SpaceHeating!$B$18:$B$66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TAM_SpaceHeating!$E$18:$E$66</c:f>
              <c:numCache>
                <c:formatCode>_(* #,##0_);_(* \(#,##0\);_(* "-"??_);_(@_)</c:formatCode>
                <c:ptCount val="49"/>
                <c:pt idx="0">
                  <c:v>3884.2776527798314</c:v>
                </c:pt>
                <c:pt idx="1">
                  <c:v>3938.0420476832865</c:v>
                </c:pt>
                <c:pt idx="2">
                  <c:v>4373.445923516625</c:v>
                </c:pt>
                <c:pt idx="3">
                  <c:v>4422.8163316440714</c:v>
                </c:pt>
                <c:pt idx="4">
                  <c:v>4471.9454575861591</c:v>
                </c:pt>
                <c:pt idx="5">
                  <c:v>4520.7911903670956</c:v>
                </c:pt>
                <c:pt idx="6">
                  <c:v>4569.2588460513825</c:v>
                </c:pt>
                <c:pt idx="7">
                  <c:v>4617.2157047751152</c:v>
                </c:pt>
                <c:pt idx="8">
                  <c:v>4664.9366560818207</c:v>
                </c:pt>
                <c:pt idx="9">
                  <c:v>4708.6334447726122</c:v>
                </c:pt>
                <c:pt idx="10">
                  <c:v>4751.4274043232081</c:v>
                </c:pt>
                <c:pt idx="11">
                  <c:v>4793.3294057276335</c:v>
                </c:pt>
                <c:pt idx="12">
                  <c:v>4834.2825063046339</c:v>
                </c:pt>
                <c:pt idx="13">
                  <c:v>4874.2505289392475</c:v>
                </c:pt>
                <c:pt idx="14">
                  <c:v>4913.2629927719636</c:v>
                </c:pt>
                <c:pt idx="15">
                  <c:v>4951.3842721984738</c:v>
                </c:pt>
                <c:pt idx="16">
                  <c:v>4988.642054873334</c:v>
                </c:pt>
                <c:pt idx="17">
                  <c:v>5025.06621197609</c:v>
                </c:pt>
                <c:pt idx="18">
                  <c:v>5060.6820005313684</c:v>
                </c:pt>
                <c:pt idx="19">
                  <c:v>5095.510404090699</c:v>
                </c:pt>
                <c:pt idx="20">
                  <c:v>5129.586812314391</c:v>
                </c:pt>
                <c:pt idx="21">
                  <c:v>5162.9819179333317</c:v>
                </c:pt>
                <c:pt idx="22">
                  <c:v>5195.7807323131592</c:v>
                </c:pt>
                <c:pt idx="23">
                  <c:v>5228.0482225429687</c:v>
                </c:pt>
                <c:pt idx="24">
                  <c:v>5259.8207675851199</c:v>
                </c:pt>
                <c:pt idx="25">
                  <c:v>5291.1018493224428</c:v>
                </c:pt>
                <c:pt idx="26">
                  <c:v>5321.8810087602233</c:v>
                </c:pt>
                <c:pt idx="27">
                  <c:v>5352.1314814996713</c:v>
                </c:pt>
                <c:pt idx="28">
                  <c:v>5381.8339469374832</c:v>
                </c:pt>
                <c:pt idx="29">
                  <c:v>5410.9927040071761</c:v>
                </c:pt>
                <c:pt idx="30">
                  <c:v>5439.6215949900015</c:v>
                </c:pt>
                <c:pt idx="31">
                  <c:v>5467.7190452658433</c:v>
                </c:pt>
                <c:pt idx="32">
                  <c:v>5495.2829296004929</c:v>
                </c:pt>
                <c:pt idx="33">
                  <c:v>5522.3104870284542</c:v>
                </c:pt>
                <c:pt idx="34">
                  <c:v>5548.8027027599237</c:v>
                </c:pt>
                <c:pt idx="35">
                  <c:v>5574.7581255354617</c:v>
                </c:pt>
                <c:pt idx="36">
                  <c:v>5600.16850847773</c:v>
                </c:pt>
                <c:pt idx="37">
                  <c:v>5625.0234441543398</c:v>
                </c:pt>
                <c:pt idx="38">
                  <c:v>5649.3154563792268</c:v>
                </c:pt>
                <c:pt idx="39">
                  <c:v>5673.0463417376377</c:v>
                </c:pt>
                <c:pt idx="40">
                  <c:v>5696.2202356154503</c:v>
                </c:pt>
                <c:pt idx="41">
                  <c:v>5718.8357899152643</c:v>
                </c:pt>
                <c:pt idx="42">
                  <c:v>5740.8916936600117</c:v>
                </c:pt>
                <c:pt idx="43">
                  <c:v>5762.3904604033887</c:v>
                </c:pt>
                <c:pt idx="44">
                  <c:v>5783.3355894808119</c:v>
                </c:pt>
                <c:pt idx="45">
                  <c:v>5803.7385650022616</c:v>
                </c:pt>
                <c:pt idx="46">
                  <c:v>5823.6208694056613</c:v>
                </c:pt>
                <c:pt idx="47">
                  <c:v>5843.0099766401263</c:v>
                </c:pt>
                <c:pt idx="48">
                  <c:v>5861.9302136541219</c:v>
                </c:pt>
              </c:numCache>
            </c:numRef>
          </c:yVal>
          <c:smooth val="0"/>
          <c:extLst>
            <c:ext xmlns:c16="http://schemas.microsoft.com/office/drawing/2014/chart" uri="{C3380CC4-5D6E-409C-BE32-E72D297353CC}">
              <c16:uniqueId val="{00000002-7A58-4CCB-92B0-8E1E6490E204}"/>
            </c:ext>
          </c:extLst>
        </c:ser>
        <c:ser>
          <c:idx val="4"/>
          <c:order val="3"/>
          <c:tx>
            <c:strRef>
              <c:f>TAM_SpaceHeating!$I$17</c:f>
              <c:strCache>
                <c:ptCount val="1"/>
                <c:pt idx="0">
                  <c:v>Space Heating - Commercial - Case 1 - Average</c:v>
                </c:pt>
              </c:strCache>
            </c:strRef>
          </c:tx>
          <c:spPr>
            <a:ln w="19050">
              <a:noFill/>
            </a:ln>
          </c:spPr>
          <c:xVal>
            <c:numRef>
              <c:f>TAM_SpaceHeating!$B$18:$B$66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TAM_SpaceHeating!$I$18:$I$66</c:f>
              <c:numCache>
                <c:formatCode>_(* #,##0_);_(* \(#,##0\);_(* "-"??_);_(@_)</c:formatCode>
                <c:ptCount val="49"/>
                <c:pt idx="0">
                  <c:v>1689.61133795409</c:v>
                </c:pt>
                <c:pt idx="1">
                  <c:v>1740.6277461489078</c:v>
                </c:pt>
                <c:pt idx="2">
                  <c:v>1808.9050017260281</c:v>
                </c:pt>
                <c:pt idx="3">
                  <c:v>1865.2628338510183</c:v>
                </c:pt>
                <c:pt idx="4">
                  <c:v>1923.989628481864</c:v>
                </c:pt>
                <c:pt idx="5">
                  <c:v>1985.1170511499636</c:v>
                </c:pt>
                <c:pt idx="6">
                  <c:v>2048.656525304335</c:v>
                </c:pt>
                <c:pt idx="7">
                  <c:v>2114.6033050956448</c:v>
                </c:pt>
                <c:pt idx="8">
                  <c:v>2183.1365597739723</c:v>
                </c:pt>
                <c:pt idx="9">
                  <c:v>2252.4993621838184</c:v>
                </c:pt>
                <c:pt idx="10">
                  <c:v>2324.1443200412223</c:v>
                </c:pt>
                <c:pt idx="11">
                  <c:v>2398.0936731526695</c:v>
                </c:pt>
                <c:pt idx="12">
                  <c:v>2474.3285692039103</c:v>
                </c:pt>
                <c:pt idx="13">
                  <c:v>2552.8383885515673</c:v>
                </c:pt>
                <c:pt idx="14">
                  <c:v>2633.6520413849662</c:v>
                </c:pt>
                <c:pt idx="15">
                  <c:v>2716.8206534419005</c:v>
                </c:pt>
                <c:pt idx="16">
                  <c:v>2802.3710964068478</c:v>
                </c:pt>
                <c:pt idx="17">
                  <c:v>2890.3307659256166</c:v>
                </c:pt>
                <c:pt idx="18">
                  <c:v>2980.7248135401742</c:v>
                </c:pt>
                <c:pt idx="19">
                  <c:v>3073.5770752712692</c:v>
                </c:pt>
                <c:pt idx="20">
                  <c:v>3168.9206992236018</c:v>
                </c:pt>
                <c:pt idx="21">
                  <c:v>3266.8111492083199</c:v>
                </c:pt>
                <c:pt idx="22">
                  <c:v>3367.3160549455865</c:v>
                </c:pt>
                <c:pt idx="23">
                  <c:v>3470.4940393611414</c:v>
                </c:pt>
                <c:pt idx="24">
                  <c:v>3576.3873096557809</c:v>
                </c:pt>
                <c:pt idx="25">
                  <c:v>3685.0176405538723</c:v>
                </c:pt>
                <c:pt idx="26">
                  <c:v>3796.3976020254599</c:v>
                </c:pt>
                <c:pt idx="27">
                  <c:v>3910.5270878239407</c:v>
                </c:pt>
                <c:pt idx="28">
                  <c:v>4027.4085411704236</c:v>
                </c:pt>
                <c:pt idx="29">
                  <c:v>4147.0588819498162</c:v>
                </c:pt>
                <c:pt idx="30">
                  <c:v>4269.5019246152424</c:v>
                </c:pt>
                <c:pt idx="31">
                  <c:v>4394.7510170122914</c:v>
                </c:pt>
                <c:pt idx="32">
                  <c:v>4522.8190715295832</c:v>
                </c:pt>
                <c:pt idx="33">
                  <c:v>4653.7176808431486</c:v>
                </c:pt>
                <c:pt idx="34">
                  <c:v>4787.459024866549</c:v>
                </c:pt>
                <c:pt idx="35">
                  <c:v>4924.0528580105438</c:v>
                </c:pt>
                <c:pt idx="36">
                  <c:v>5063.5045947921772</c:v>
                </c:pt>
                <c:pt idx="37">
                  <c:v>5205.8172665403445</c:v>
                </c:pt>
                <c:pt idx="38">
                  <c:v>5350.9940946734414</c:v>
                </c:pt>
                <c:pt idx="39">
                  <c:v>5499.0414656098847</c:v>
                </c:pt>
                <c:pt idx="40">
                  <c:v>5649.9671911421337</c:v>
                </c:pt>
                <c:pt idx="41">
                  <c:v>5803.7775449351611</c:v>
                </c:pt>
                <c:pt idx="42">
                  <c:v>5960.4794781856708</c:v>
                </c:pt>
                <c:pt idx="43">
                  <c:v>6120.0805192752023</c:v>
                </c:pt>
                <c:pt idx="44">
                  <c:v>6282.5861183177549</c:v>
                </c:pt>
                <c:pt idx="45">
                  <c:v>6448.0026311972069</c:v>
                </c:pt>
                <c:pt idx="46">
                  <c:v>6616.3402112556769</c:v>
                </c:pt>
                <c:pt idx="47">
                  <c:v>6787.6105071223856</c:v>
                </c:pt>
                <c:pt idx="48">
                  <c:v>6961.8234284484915</c:v>
                </c:pt>
              </c:numCache>
            </c:numRef>
          </c:yVal>
          <c:smooth val="0"/>
          <c:extLst>
            <c:ext xmlns:c16="http://schemas.microsoft.com/office/drawing/2014/chart" uri="{C3380CC4-5D6E-409C-BE32-E72D297353CC}">
              <c16:uniqueId val="{00000003-7A58-4CCB-92B0-8E1E6490E204}"/>
            </c:ext>
          </c:extLst>
        </c:ser>
        <c:ser>
          <c:idx val="1"/>
          <c:order val="4"/>
          <c:tx>
            <c:strRef>
              <c:f>TAM_SpaceHeating!$J$17</c:f>
              <c:strCache>
                <c:ptCount val="1"/>
                <c:pt idx="0">
                  <c:v>Space Heating - Commercial - Case 2 - High</c:v>
                </c:pt>
              </c:strCache>
            </c:strRef>
          </c:tx>
          <c:spPr>
            <a:ln w="25400" cap="rnd">
              <a:noFill/>
              <a:round/>
            </a:ln>
            <a:effectLst/>
          </c:spPr>
          <c:marker>
            <c:symbol val="circle"/>
            <c:size val="5"/>
            <c:spPr>
              <a:solidFill>
                <a:schemeClr val="accent2"/>
              </a:solidFill>
              <a:ln w="9525">
                <a:solidFill>
                  <a:schemeClr val="accent2"/>
                </a:solidFill>
              </a:ln>
              <a:effectLst/>
            </c:spPr>
          </c:marker>
          <c:xVal>
            <c:numRef>
              <c:f>TAM_SpaceHeating!$B$18:$B$66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TAM_SpaceHeating!$J$18:$J$66</c:f>
              <c:numCache>
                <c:formatCode>_(* #,##0_);_(* \(#,##0\);_(* "-"??_);_(@_)</c:formatCode>
                <c:ptCount val="49"/>
                <c:pt idx="0">
                  <c:v>2593.2161882844098</c:v>
                </c:pt>
                <c:pt idx="1">
                  <c:v>2671.5161929228266</c:v>
                </c:pt>
                <c:pt idx="2">
                  <c:v>2776.3081533441</c:v>
                </c:pt>
                <c:pt idx="3">
                  <c:v>2862.8061776649515</c:v>
                </c:pt>
                <c:pt idx="4">
                  <c:v>2952.9400866307669</c:v>
                </c:pt>
                <c:pt idx="5">
                  <c:v>3046.7584805123824</c:v>
                </c:pt>
                <c:pt idx="6">
                  <c:v>3144.2788920241287</c:v>
                </c:pt>
                <c:pt idx="7">
                  <c:v>3245.494037234464</c:v>
                </c:pt>
                <c:pt idx="8">
                  <c:v>3350.678905183358</c:v>
                </c:pt>
                <c:pt idx="9">
                  <c:v>3457.1369633376016</c:v>
                </c:pt>
                <c:pt idx="10">
                  <c:v>3567.0976746274205</c:v>
                </c:pt>
                <c:pt idx="11">
                  <c:v>3680.5951727171118</c:v>
                </c:pt>
                <c:pt idx="12">
                  <c:v>3797.6005230668784</c:v>
                </c:pt>
                <c:pt idx="13">
                  <c:v>3918.0974266436237</c:v>
                </c:pt>
                <c:pt idx="14">
                  <c:v>4042.1302548180165</c:v>
                </c:pt>
                <c:pt idx="15">
                  <c:v>4169.7774753938102</c:v>
                </c:pt>
                <c:pt idx="16">
                  <c:v>4301.0803310435822</c:v>
                </c:pt>
                <c:pt idx="17">
                  <c:v>4436.0808686159789</c:v>
                </c:pt>
                <c:pt idx="18">
                  <c:v>4574.8176907081324</c:v>
                </c:pt>
                <c:pt idx="19">
                  <c:v>4717.3273808546601</c:v>
                </c:pt>
                <c:pt idx="20">
                  <c:v>4863.6608147805209</c:v>
                </c:pt>
                <c:pt idx="21">
                  <c:v>5013.9031183662664</c:v>
                </c:pt>
                <c:pt idx="22">
                  <c:v>5168.158089734693</c:v>
                </c:pt>
                <c:pt idx="23">
                  <c:v>5326.5157033767509</c:v>
                </c:pt>
                <c:pt idx="24">
                  <c:v>5489.0407389218772</c:v>
                </c:pt>
                <c:pt idx="25">
                  <c:v>5655.7666162261376</c:v>
                </c:pt>
                <c:pt idx="26">
                  <c:v>5826.7126276848176</c:v>
                </c:pt>
                <c:pt idx="27">
                  <c:v>6001.8786102305858</c:v>
                </c:pt>
                <c:pt idx="28">
                  <c:v>6181.2683137202193</c:v>
                </c:pt>
                <c:pt idx="29">
                  <c:v>6364.9077068001552</c:v>
                </c:pt>
                <c:pt idx="30">
                  <c:v>6552.8333399030089</c:v>
                </c:pt>
                <c:pt idx="31">
                  <c:v>6745.0656993077737</c:v>
                </c:pt>
                <c:pt idx="32">
                  <c:v>6941.6246029539061</c:v>
                </c:pt>
                <c:pt idx="33">
                  <c:v>7142.5278432854275</c:v>
                </c:pt>
                <c:pt idx="34">
                  <c:v>7347.7941140387675</c:v>
                </c:pt>
                <c:pt idx="35">
                  <c:v>7557.4383862876375</c:v>
                </c:pt>
                <c:pt idx="36">
                  <c:v>7771.4689702350661</c:v>
                </c:pt>
                <c:pt idx="37">
                  <c:v>7989.8905183659062</c:v>
                </c:pt>
                <c:pt idx="38">
                  <c:v>8212.7079749144614</c:v>
                </c:pt>
                <c:pt idx="39">
                  <c:v>8439.9311417583885</c:v>
                </c:pt>
                <c:pt idx="40">
                  <c:v>8671.57200844002</c:v>
                </c:pt>
                <c:pt idx="41">
                  <c:v>8907.640203782983</c:v>
                </c:pt>
                <c:pt idx="42">
                  <c:v>9148.1463964868854</c:v>
                </c:pt>
                <c:pt idx="43">
                  <c:v>9393.1021411148649</c:v>
                </c:pt>
                <c:pt idx="44">
                  <c:v>9642.5158025041637</c:v>
                </c:pt>
                <c:pt idx="45">
                  <c:v>9896.3971356680195</c:v>
                </c:pt>
                <c:pt idx="46">
                  <c:v>10154.761723960162</c:v>
                </c:pt>
                <c:pt idx="47">
                  <c:v>10417.627445701595</c:v>
                </c:pt>
                <c:pt idx="48">
                  <c:v>10685.009510229058</c:v>
                </c:pt>
              </c:numCache>
            </c:numRef>
          </c:yVal>
          <c:smooth val="0"/>
          <c:extLst>
            <c:ext xmlns:c16="http://schemas.microsoft.com/office/drawing/2014/chart" uri="{C3380CC4-5D6E-409C-BE32-E72D297353CC}">
              <c16:uniqueId val="{00000004-7A58-4CCB-92B0-8E1E6490E204}"/>
            </c:ext>
          </c:extLst>
        </c:ser>
        <c:ser>
          <c:idx val="5"/>
          <c:order val="5"/>
          <c:tx>
            <c:strRef>
              <c:f>TAM_SpaceHeating!$K$17</c:f>
              <c:strCache>
                <c:ptCount val="1"/>
                <c:pt idx="0">
                  <c:v>Space Heating - Commercial - Case 3 - Low</c:v>
                </c:pt>
              </c:strCache>
            </c:strRef>
          </c:tx>
          <c:spPr>
            <a:ln w="19050">
              <a:noFill/>
            </a:ln>
          </c:spPr>
          <c:xVal>
            <c:numRef>
              <c:f>TAM_SpaceHeating!$B$18:$B$66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TAM_SpaceHeating!$K$18:$K$66</c:f>
              <c:numCache>
                <c:formatCode>_(* #,##0_);_(* \(#,##0\);_(* "-"??_);_(@_)</c:formatCode>
                <c:ptCount val="49"/>
                <c:pt idx="0">
                  <c:v>786.00648762377</c:v>
                </c:pt>
                <c:pt idx="1">
                  <c:v>809.73929937498895</c:v>
                </c:pt>
                <c:pt idx="2">
                  <c:v>841.50185010795565</c:v>
                </c:pt>
                <c:pt idx="3">
                  <c:v>867.71949003708437</c:v>
                </c:pt>
                <c:pt idx="4">
                  <c:v>895.03917033296057</c:v>
                </c:pt>
                <c:pt idx="5">
                  <c:v>923.47562178754481</c:v>
                </c:pt>
                <c:pt idx="6">
                  <c:v>953.03415858454161</c:v>
                </c:pt>
                <c:pt idx="7">
                  <c:v>983.71257295682608</c:v>
                </c:pt>
                <c:pt idx="8">
                  <c:v>1015.5942143645857</c:v>
                </c:pt>
                <c:pt idx="9">
                  <c:v>1047.8617610300344</c:v>
                </c:pt>
                <c:pt idx="10">
                  <c:v>1081.1909654550234</c:v>
                </c:pt>
                <c:pt idx="11">
                  <c:v>1115.5921735882266</c:v>
                </c:pt>
                <c:pt idx="12">
                  <c:v>1151.0566153409411</c:v>
                </c:pt>
                <c:pt idx="13">
                  <c:v>1187.5793504595104</c:v>
                </c:pt>
                <c:pt idx="14">
                  <c:v>1225.1738279519147</c:v>
                </c:pt>
                <c:pt idx="15">
                  <c:v>1263.8638314899897</c:v>
                </c:pt>
                <c:pt idx="16">
                  <c:v>1303.6618617701129</c:v>
                </c:pt>
                <c:pt idx="17">
                  <c:v>1344.5806632352537</c:v>
                </c:pt>
                <c:pt idx="18">
                  <c:v>1386.631936372215</c:v>
                </c:pt>
                <c:pt idx="19">
                  <c:v>1429.8267696878779</c:v>
                </c:pt>
                <c:pt idx="20">
                  <c:v>1474.1805836666824</c:v>
                </c:pt>
                <c:pt idx="21">
                  <c:v>1519.7191800503731</c:v>
                </c:pt>
                <c:pt idx="22">
                  <c:v>1566.4740201564787</c:v>
                </c:pt>
                <c:pt idx="23">
                  <c:v>1614.4723753455314</c:v>
                </c:pt>
                <c:pt idx="24">
                  <c:v>1663.7338803896846</c:v>
                </c:pt>
                <c:pt idx="25">
                  <c:v>1714.2686648816057</c:v>
                </c:pt>
                <c:pt idx="26">
                  <c:v>1766.0825763661014</c:v>
                </c:pt>
                <c:pt idx="27">
                  <c:v>1819.1755654172962</c:v>
                </c:pt>
                <c:pt idx="28">
                  <c:v>1873.5487686206277</c:v>
                </c:pt>
                <c:pt idx="29">
                  <c:v>1929.2100570994774</c:v>
                </c:pt>
                <c:pt idx="30">
                  <c:v>1986.1705093274759</c:v>
                </c:pt>
                <c:pt idx="31">
                  <c:v>2044.4363347168085</c:v>
                </c:pt>
                <c:pt idx="32">
                  <c:v>2104.0135401052589</c:v>
                </c:pt>
                <c:pt idx="33">
                  <c:v>2164.9075184008684</c:v>
                </c:pt>
                <c:pt idx="34">
                  <c:v>2227.1239356943302</c:v>
                </c:pt>
                <c:pt idx="35">
                  <c:v>2290.6673297334482</c:v>
                </c:pt>
                <c:pt idx="36">
                  <c:v>2355.5402193492878</c:v>
                </c:pt>
                <c:pt idx="37">
                  <c:v>2421.7440147147818</c:v>
                </c:pt>
                <c:pt idx="38">
                  <c:v>2489.280214432421</c:v>
                </c:pt>
                <c:pt idx="39">
                  <c:v>2558.1517894613812</c:v>
                </c:pt>
                <c:pt idx="40">
                  <c:v>2628.362373844247</c:v>
                </c:pt>
                <c:pt idx="41">
                  <c:v>2699.9148860873393</c:v>
                </c:pt>
                <c:pt idx="42">
                  <c:v>2772.8125598844554</c:v>
                </c:pt>
                <c:pt idx="43">
                  <c:v>2847.0588974355414</c:v>
                </c:pt>
                <c:pt idx="44">
                  <c:v>2922.6564341313465</c:v>
                </c:pt>
                <c:pt idx="45">
                  <c:v>2999.6081267263935</c:v>
                </c:pt>
                <c:pt idx="46">
                  <c:v>3077.9186985511901</c:v>
                </c:pt>
                <c:pt idx="47">
                  <c:v>3157.5935685431741</c:v>
                </c:pt>
                <c:pt idx="48">
                  <c:v>3238.637346667922</c:v>
                </c:pt>
              </c:numCache>
            </c:numRef>
          </c:yVal>
          <c:smooth val="0"/>
          <c:extLst>
            <c:ext xmlns:c16="http://schemas.microsoft.com/office/drawing/2014/chart" uri="{C3380CC4-5D6E-409C-BE32-E72D297353CC}">
              <c16:uniqueId val="{00000005-7A58-4CCB-92B0-8E1E6490E204}"/>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(TWh</a:t>
                </a:r>
                <a:r>
                  <a:rPr lang="en-US" baseline="0"/>
                  <a:t> Useful Space Heating Energy</a:t>
                </a:r>
                <a:r>
                  <a:rPr lang="en-US"/>
                  <a:t>)</a:t>
                </a:r>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OECD90 TAM -</a:t>
            </a:r>
            <a:r>
              <a:rPr lang="en-US" baseline="0"/>
              <a:t> Space Heating</a:t>
            </a:r>
            <a:endParaRPr lang="en-US"/>
          </a:p>
        </c:rich>
      </c:tx>
      <c:overlay val="0"/>
      <c:spPr>
        <a:noFill/>
        <a:ln>
          <a:noFill/>
        </a:ln>
        <a:effectLst/>
      </c:spPr>
    </c:title>
    <c:autoTitleDeleted val="0"/>
    <c:plotArea>
      <c:layout/>
      <c:scatterChart>
        <c:scatterStyle val="lineMarker"/>
        <c:varyColors val="0"/>
        <c:ser>
          <c:idx val="2"/>
          <c:order val="0"/>
          <c:tx>
            <c:strRef>
              <c:f>TAM_SpaceHeating!$C$77</c:f>
              <c:strCache>
                <c:ptCount val="1"/>
                <c:pt idx="0">
                  <c:v>Space Heating - Residential - Case 1 - Average</c:v>
                </c:pt>
              </c:strCache>
            </c:strRef>
          </c:tx>
          <c:spPr>
            <a:ln w="19050">
              <a:noFill/>
            </a:ln>
          </c:spPr>
          <c:xVal>
            <c:numRef>
              <c:f>TAM_SpaceHeating!$B$78:$B$126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TAM_SpaceHeating!$C$78:$C$126</c:f>
              <c:numCache>
                <c:formatCode>_(* #,##0_);_(* \(#,##0\);_(* "-"??_);_(@_)</c:formatCode>
                <c:ptCount val="49"/>
                <c:pt idx="0">
                  <c:v>2541.7811789797088</c:v>
                </c:pt>
                <c:pt idx="1">
                  <c:v>2561.014339346053</c:v>
                </c:pt>
                <c:pt idx="2">
                  <c:v>2269.2098660856095</c:v>
                </c:pt>
                <c:pt idx="3">
                  <c:v>2283.2416436201647</c:v>
                </c:pt>
                <c:pt idx="4">
                  <c:v>2297.0980623273203</c:v>
                </c:pt>
                <c:pt idx="5">
                  <c:v>2310.7260995208135</c:v>
                </c:pt>
                <c:pt idx="6">
                  <c:v>2323.9895061568077</c:v>
                </c:pt>
                <c:pt idx="7">
                  <c:v>2336.7025305060656</c:v>
                </c:pt>
                <c:pt idx="8">
                  <c:v>2348.7419981738799</c:v>
                </c:pt>
                <c:pt idx="9">
                  <c:v>2356.9763632165727</c:v>
                </c:pt>
                <c:pt idx="10">
                  <c:v>2364.370410727628</c:v>
                </c:pt>
                <c:pt idx="11">
                  <c:v>2371.000887977264</c:v>
                </c:pt>
                <c:pt idx="12">
                  <c:v>2376.9345292137409</c:v>
                </c:pt>
                <c:pt idx="13">
                  <c:v>2382.2313589489559</c:v>
                </c:pt>
                <c:pt idx="14">
                  <c:v>2386.9414819593644</c:v>
                </c:pt>
                <c:pt idx="15">
                  <c:v>2391.1120434783111</c:v>
                </c:pt>
                <c:pt idx="16">
                  <c:v>2394.79137266311</c:v>
                </c:pt>
                <c:pt idx="17">
                  <c:v>2398.0259802017554</c:v>
                </c:pt>
                <c:pt idx="18">
                  <c:v>2400.8550425847111</c:v>
                </c:pt>
                <c:pt idx="19">
                  <c:v>2403.3113565884128</c:v>
                </c:pt>
                <c:pt idx="20">
                  <c:v>2405.430691502575</c:v>
                </c:pt>
                <c:pt idx="21">
                  <c:v>2407.2627575771357</c:v>
                </c:pt>
                <c:pt idx="22">
                  <c:v>2408.86115756646</c:v>
                </c:pt>
                <c:pt idx="23">
                  <c:v>2410.2653410669541</c:v>
                </c:pt>
                <c:pt idx="24">
                  <c:v>2411.5037807084027</c:v>
                </c:pt>
                <c:pt idx="25">
                  <c:v>2412.5790118478153</c:v>
                </c:pt>
                <c:pt idx="26">
                  <c:v>2413.4699914285743</c:v>
                </c:pt>
                <c:pt idx="27">
                  <c:v>2414.1388482185034</c:v>
                </c:pt>
                <c:pt idx="28">
                  <c:v>2414.556540298709</c:v>
                </c:pt>
                <c:pt idx="29">
                  <c:v>2414.7196726290954</c:v>
                </c:pt>
                <c:pt idx="30">
                  <c:v>2414.6339752814401</c:v>
                </c:pt>
                <c:pt idx="31">
                  <c:v>2414.2852832715971</c:v>
                </c:pt>
                <c:pt idx="32">
                  <c:v>2413.6583589441143</c:v>
                </c:pt>
                <c:pt idx="33">
                  <c:v>2412.74035626061</c:v>
                </c:pt>
                <c:pt idx="34">
                  <c:v>2411.5233021418435</c:v>
                </c:pt>
                <c:pt idx="35">
                  <c:v>2410.0047202076976</c:v>
                </c:pt>
                <c:pt idx="36">
                  <c:v>2408.1837360530794</c:v>
                </c:pt>
                <c:pt idx="37">
                  <c:v>2406.0624713996108</c:v>
                </c:pt>
                <c:pt idx="38">
                  <c:v>2403.6418488291615</c:v>
                </c:pt>
                <c:pt idx="39">
                  <c:v>2400.9251111846916</c:v>
                </c:pt>
                <c:pt idx="40">
                  <c:v>2397.9101810582256</c:v>
                </c:pt>
                <c:pt idx="41">
                  <c:v>2394.585650171442</c:v>
                </c:pt>
                <c:pt idx="42">
                  <c:v>2390.9374290266496</c:v>
                </c:pt>
                <c:pt idx="43">
                  <c:v>2386.9583002292748</c:v>
                </c:pt>
                <c:pt idx="44">
                  <c:v>2382.6512002057143</c:v>
                </c:pt>
                <c:pt idx="45">
                  <c:v>2378.0310379762122</c:v>
                </c:pt>
                <c:pt idx="46">
                  <c:v>2373.1208769788032</c:v>
                </c:pt>
                <c:pt idx="47">
                  <c:v>2367.9509269685714</c:v>
                </c:pt>
                <c:pt idx="48">
                  <c:v>2362.5492437031417</c:v>
                </c:pt>
              </c:numCache>
            </c:numRef>
          </c:yVal>
          <c:smooth val="0"/>
          <c:extLst>
            <c:ext xmlns:c16="http://schemas.microsoft.com/office/drawing/2014/chart" uri="{C3380CC4-5D6E-409C-BE32-E72D297353CC}">
              <c16:uniqueId val="{00000000-2A34-4903-94DD-A2E51A1AB8F0}"/>
            </c:ext>
          </c:extLst>
        </c:ser>
        <c:ser>
          <c:idx val="0"/>
          <c:order val="1"/>
          <c:tx>
            <c:strRef>
              <c:f>TAM_SpaceHeating!$D$77</c:f>
              <c:strCache>
                <c:ptCount val="1"/>
                <c:pt idx="0">
                  <c:v>Space Heating - Residential -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TAM_SpaceHeating!$B$78:$B$126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TAM_SpaceHeating!$D$78:$D$126</c:f>
              <c:numCache>
                <c:formatCode>_(* #,##0_);_(* \(#,##0\);_(* "-"??_);_(@_)</c:formatCode>
                <c:ptCount val="49"/>
                <c:pt idx="0">
                  <c:v>3837.0565941601494</c:v>
                </c:pt>
                <c:pt idx="1">
                  <c:v>3866.0908499098296</c:v>
                </c:pt>
                <c:pt idx="2">
                  <c:v>3425.5846853394951</c:v>
                </c:pt>
                <c:pt idx="3">
                  <c:v>3446.7669668679014</c:v>
                </c:pt>
                <c:pt idx="4">
                  <c:v>3467.6845278331925</c:v>
                </c:pt>
                <c:pt idx="5">
                  <c:v>3488.2573255276593</c:v>
                </c:pt>
                <c:pt idx="6">
                  <c:v>3508.2796792670542</c:v>
                </c:pt>
                <c:pt idx="7">
                  <c:v>3527.4711794301875</c:v>
                </c:pt>
                <c:pt idx="8">
                  <c:v>3545.6458827394276</c:v>
                </c:pt>
                <c:pt idx="9">
                  <c:v>3558.0764274877642</c:v>
                </c:pt>
                <c:pt idx="10">
                  <c:v>3569.2384342704313</c:v>
                </c:pt>
                <c:pt idx="11">
                  <c:v>3579.247760275181</c:v>
                </c:pt>
                <c:pt idx="12">
                  <c:v>3588.2051470959227</c:v>
                </c:pt>
                <c:pt idx="13">
                  <c:v>3596.2012073515157</c:v>
                </c:pt>
                <c:pt idx="14">
                  <c:v>3603.3115788916989</c:v>
                </c:pt>
                <c:pt idx="15">
                  <c:v>3609.6074318588876</c:v>
                </c:pt>
                <c:pt idx="16">
                  <c:v>3615.1617236395382</c:v>
                </c:pt>
                <c:pt idx="17">
                  <c:v>3620.0446664704627</c:v>
                </c:pt>
                <c:pt idx="18">
                  <c:v>3624.3154009308414</c:v>
                </c:pt>
                <c:pt idx="19">
                  <c:v>3628.0234368244019</c:v>
                </c:pt>
                <c:pt idx="20">
                  <c:v>3631.2227712418853</c:v>
                </c:pt>
                <c:pt idx="21">
                  <c:v>3633.9884464583297</c:v>
                </c:pt>
                <c:pt idx="22">
                  <c:v>3636.401380848537</c:v>
                </c:pt>
                <c:pt idx="23">
                  <c:v>3638.5211272706683</c:v>
                </c:pt>
                <c:pt idx="24">
                  <c:v>3640.3906678243507</c:v>
                </c:pt>
                <c:pt idx="25">
                  <c:v>3642.0138298682941</c:v>
                </c:pt>
                <c:pt idx="26">
                  <c:v>3643.3588469389551</c:v>
                </c:pt>
                <c:pt idx="27">
                  <c:v>3644.3685488667093</c:v>
                </c:pt>
                <c:pt idx="28">
                  <c:v>3644.9990941567353</c:v>
                </c:pt>
                <c:pt idx="29">
                  <c:v>3645.2453576782395</c:v>
                </c:pt>
                <c:pt idx="30">
                  <c:v>3645.1159895108922</c:v>
                </c:pt>
                <c:pt idx="31">
                  <c:v>3644.5896062853176</c:v>
                </c:pt>
                <c:pt idx="32">
                  <c:v>3643.643205334401</c:v>
                </c:pt>
                <c:pt idx="33">
                  <c:v>3642.257394360849</c:v>
                </c:pt>
                <c:pt idx="34">
                  <c:v>3640.4201372552875</c:v>
                </c:pt>
                <c:pt idx="35">
                  <c:v>3638.127695690147</c:v>
                </c:pt>
                <c:pt idx="36">
                  <c:v>3635.3787496690957</c:v>
                </c:pt>
                <c:pt idx="37">
                  <c:v>3632.1765021295109</c:v>
                </c:pt>
                <c:pt idx="38">
                  <c:v>3628.522345795076</c:v>
                </c:pt>
                <c:pt idx="39">
                  <c:v>3624.421176040762</c:v>
                </c:pt>
                <c:pt idx="40">
                  <c:v>3619.8698568247896</c:v>
                </c:pt>
                <c:pt idx="41">
                  <c:v>3614.8511662832448</c:v>
                </c:pt>
                <c:pt idx="42">
                  <c:v>3609.3438350006195</c:v>
                </c:pt>
                <c:pt idx="43">
                  <c:v>3603.3369676442767</c:v>
                </c:pt>
                <c:pt idx="44">
                  <c:v>3596.8349970247045</c:v>
                </c:pt>
                <c:pt idx="45">
                  <c:v>3589.8604297034071</c:v>
                </c:pt>
                <c:pt idx="46">
                  <c:v>3582.4480820987806</c:v>
                </c:pt>
                <c:pt idx="47">
                  <c:v>3574.6435586636812</c:v>
                </c:pt>
                <c:pt idx="48">
                  <c:v>3566.4892121901976</c:v>
                </c:pt>
              </c:numCache>
            </c:numRef>
          </c:yVal>
          <c:smooth val="0"/>
          <c:extLst>
            <c:ext xmlns:c16="http://schemas.microsoft.com/office/drawing/2014/chart" uri="{C3380CC4-5D6E-409C-BE32-E72D297353CC}">
              <c16:uniqueId val="{00000001-2A34-4903-94DD-A2E51A1AB8F0}"/>
            </c:ext>
          </c:extLst>
        </c:ser>
        <c:ser>
          <c:idx val="3"/>
          <c:order val="2"/>
          <c:tx>
            <c:strRef>
              <c:f>TAM_SpaceHeating!$E$77</c:f>
              <c:strCache>
                <c:ptCount val="1"/>
                <c:pt idx="0">
                  <c:v>Space Heating - Residential - Case 3 - Low</c:v>
                </c:pt>
              </c:strCache>
            </c:strRef>
          </c:tx>
          <c:spPr>
            <a:ln w="19050">
              <a:noFill/>
            </a:ln>
          </c:spPr>
          <c:xVal>
            <c:numRef>
              <c:f>TAM_SpaceHeating!$B$78:$B$126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TAM_SpaceHeating!$E$78:$E$126</c:f>
              <c:numCache>
                <c:formatCode>_(* #,##0_);_(* \(#,##0\);_(* "-"??_);_(@_)</c:formatCode>
                <c:ptCount val="49"/>
                <c:pt idx="0">
                  <c:v>1246.5057637992688</c:v>
                </c:pt>
                <c:pt idx="1">
                  <c:v>1255.9378287822767</c:v>
                </c:pt>
                <c:pt idx="2">
                  <c:v>1112.835046831724</c:v>
                </c:pt>
                <c:pt idx="3">
                  <c:v>1119.7163203724274</c:v>
                </c:pt>
                <c:pt idx="4">
                  <c:v>1126.5115968214486</c:v>
                </c:pt>
                <c:pt idx="5">
                  <c:v>1133.1948735139686</c:v>
                </c:pt>
                <c:pt idx="6">
                  <c:v>1139.6993330465616</c:v>
                </c:pt>
                <c:pt idx="7">
                  <c:v>1145.9338815819435</c:v>
                </c:pt>
                <c:pt idx="8">
                  <c:v>1151.8381136083331</c:v>
                </c:pt>
                <c:pt idx="9">
                  <c:v>1155.8762989453826</c:v>
                </c:pt>
                <c:pt idx="10">
                  <c:v>1159.5023871848255</c:v>
                </c:pt>
                <c:pt idx="11">
                  <c:v>1162.7540156793482</c:v>
                </c:pt>
                <c:pt idx="12">
                  <c:v>1165.6639113315591</c:v>
                </c:pt>
                <c:pt idx="13">
                  <c:v>1168.2615105463979</c:v>
                </c:pt>
                <c:pt idx="14">
                  <c:v>1170.5713850270304</c:v>
                </c:pt>
                <c:pt idx="15">
                  <c:v>1172.6166550977343</c:v>
                </c:pt>
                <c:pt idx="16">
                  <c:v>1174.421021686682</c:v>
                </c:pt>
                <c:pt idx="17">
                  <c:v>1176.0072939330473</c:v>
                </c:pt>
                <c:pt idx="18">
                  <c:v>1177.3946842385803</c:v>
                </c:pt>
                <c:pt idx="19">
                  <c:v>1178.5992763524239</c:v>
                </c:pt>
                <c:pt idx="20">
                  <c:v>1179.6386117632655</c:v>
                </c:pt>
                <c:pt idx="21">
                  <c:v>1180.5370686959418</c:v>
                </c:pt>
                <c:pt idx="22">
                  <c:v>1181.3209342843834</c:v>
                </c:pt>
                <c:pt idx="23">
                  <c:v>1182.0095548632405</c:v>
                </c:pt>
                <c:pt idx="24">
                  <c:v>1182.616893592455</c:v>
                </c:pt>
                <c:pt idx="25">
                  <c:v>1183.1441938273369</c:v>
                </c:pt>
                <c:pt idx="26">
                  <c:v>1183.5811359181937</c:v>
                </c:pt>
                <c:pt idx="27">
                  <c:v>1183.9091475702971</c:v>
                </c:pt>
                <c:pt idx="28">
                  <c:v>1184.1139864406828</c:v>
                </c:pt>
                <c:pt idx="29">
                  <c:v>1184.193987579951</c:v>
                </c:pt>
                <c:pt idx="30">
                  <c:v>1184.1519610519877</c:v>
                </c:pt>
                <c:pt idx="31">
                  <c:v>1183.9809602578778</c:v>
                </c:pt>
                <c:pt idx="32">
                  <c:v>1183.6735125538282</c:v>
                </c:pt>
                <c:pt idx="33">
                  <c:v>1183.2233181603708</c:v>
                </c:pt>
                <c:pt idx="34">
                  <c:v>1182.6264670283995</c:v>
                </c:pt>
                <c:pt idx="35">
                  <c:v>1181.8817447252493</c:v>
                </c:pt>
                <c:pt idx="36">
                  <c:v>1180.9887224370639</c:v>
                </c:pt>
                <c:pt idx="37">
                  <c:v>1179.9484406697111</c:v>
                </c:pt>
                <c:pt idx="38">
                  <c:v>1178.7613518632472</c:v>
                </c:pt>
                <c:pt idx="39">
                  <c:v>1177.4290463286216</c:v>
                </c:pt>
                <c:pt idx="40">
                  <c:v>1175.9505052916627</c:v>
                </c:pt>
                <c:pt idx="41">
                  <c:v>1174.3201340596402</c:v>
                </c:pt>
                <c:pt idx="42">
                  <c:v>1172.5310230526793</c:v>
                </c:pt>
                <c:pt idx="43">
                  <c:v>1170.5796328142721</c:v>
                </c:pt>
                <c:pt idx="44">
                  <c:v>1168.4674033867248</c:v>
                </c:pt>
                <c:pt idx="45">
                  <c:v>1166.2016462490178</c:v>
                </c:pt>
                <c:pt idx="46">
                  <c:v>1163.7936718588271</c:v>
                </c:pt>
                <c:pt idx="47">
                  <c:v>1161.2582952734613</c:v>
                </c:pt>
                <c:pt idx="48">
                  <c:v>1158.6092752160862</c:v>
                </c:pt>
              </c:numCache>
            </c:numRef>
          </c:yVal>
          <c:smooth val="0"/>
          <c:extLst>
            <c:ext xmlns:c16="http://schemas.microsoft.com/office/drawing/2014/chart" uri="{C3380CC4-5D6E-409C-BE32-E72D297353CC}">
              <c16:uniqueId val="{00000002-2A34-4903-94DD-A2E51A1AB8F0}"/>
            </c:ext>
          </c:extLst>
        </c:ser>
        <c:ser>
          <c:idx val="4"/>
          <c:order val="3"/>
          <c:tx>
            <c:strRef>
              <c:f>TAM_SpaceHeating!$I$77</c:f>
              <c:strCache>
                <c:ptCount val="1"/>
                <c:pt idx="0">
                  <c:v>Space Heating - Commercial - Case 1 - Average</c:v>
                </c:pt>
              </c:strCache>
            </c:strRef>
          </c:tx>
          <c:spPr>
            <a:ln w="19050">
              <a:noFill/>
            </a:ln>
          </c:spPr>
          <c:xVal>
            <c:numRef>
              <c:f>TAM_SpaceHeating!$B$78:$B$126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TAM_SpaceHeating!$I$78:$I$126</c:f>
              <c:numCache>
                <c:formatCode>_(* #,##0_);_(* \(#,##0\);_(* "-"??_);_(@_)</c:formatCode>
                <c:ptCount val="49"/>
                <c:pt idx="0">
                  <c:v>710.69204720257517</c:v>
                </c:pt>
                <c:pt idx="1">
                  <c:v>719.7204698700782</c:v>
                </c:pt>
                <c:pt idx="2">
                  <c:v>672.08985516086193</c:v>
                </c:pt>
                <c:pt idx="3">
                  <c:v>680.13402802361202</c:v>
                </c:pt>
                <c:pt idx="4">
                  <c:v>688.18438205285793</c:v>
                </c:pt>
                <c:pt idx="5">
                  <c:v>696.22080683605486</c:v>
                </c:pt>
                <c:pt idx="6">
                  <c:v>704.19533865191465</c:v>
                </c:pt>
                <c:pt idx="7">
                  <c:v>712.04582726205422</c:v>
                </c:pt>
                <c:pt idx="8">
                  <c:v>719.72751644224331</c:v>
                </c:pt>
                <c:pt idx="9">
                  <c:v>726.26510661386317</c:v>
                </c:pt>
                <c:pt idx="10">
                  <c:v>732.55064770406614</c:v>
                </c:pt>
                <c:pt idx="11">
                  <c:v>738.599492474812</c:v>
                </c:pt>
                <c:pt idx="12">
                  <c:v>744.42512921769821</c:v>
                </c:pt>
                <c:pt idx="13">
                  <c:v>750.03893595109184</c:v>
                </c:pt>
                <c:pt idx="14">
                  <c:v>755.44811867661781</c:v>
                </c:pt>
                <c:pt idx="15">
                  <c:v>760.6588650293661</c:v>
                </c:pt>
                <c:pt idx="16">
                  <c:v>765.67903345478828</c:v>
                </c:pt>
                <c:pt idx="17">
                  <c:v>770.51629213318142</c:v>
                </c:pt>
                <c:pt idx="18">
                  <c:v>775.17597009072085</c:v>
                </c:pt>
                <c:pt idx="19">
                  <c:v>779.66151725110979</c:v>
                </c:pt>
                <c:pt idx="20">
                  <c:v>783.97688587933726</c:v>
                </c:pt>
                <c:pt idx="21">
                  <c:v>788.13002916119558</c:v>
                </c:pt>
                <c:pt idx="22">
                  <c:v>792.13003522631664</c:v>
                </c:pt>
                <c:pt idx="23">
                  <c:v>795.98200543088524</c:v>
                </c:pt>
                <c:pt idx="24">
                  <c:v>799.68851429428173</c:v>
                </c:pt>
                <c:pt idx="25">
                  <c:v>803.24411733377758</c:v>
                </c:pt>
                <c:pt idx="26">
                  <c:v>806.63520092065403</c:v>
                </c:pt>
                <c:pt idx="27">
                  <c:v>809.84250773261851</c:v>
                </c:pt>
                <c:pt idx="28">
                  <c:v>812.84962384908772</c:v>
                </c:pt>
                <c:pt idx="29">
                  <c:v>815.64958526320436</c:v>
                </c:pt>
                <c:pt idx="30">
                  <c:v>818.23788409095664</c:v>
                </c:pt>
                <c:pt idx="31">
                  <c:v>820.60179880623275</c:v>
                </c:pt>
                <c:pt idx="32">
                  <c:v>822.72775295127121</c:v>
                </c:pt>
                <c:pt idx="33">
                  <c:v>824.60415597334054</c:v>
                </c:pt>
                <c:pt idx="34">
                  <c:v>826.22178855122831</c:v>
                </c:pt>
                <c:pt idx="35">
                  <c:v>827.57582896207657</c:v>
                </c:pt>
                <c:pt idx="36">
                  <c:v>828.66449799305974</c:v>
                </c:pt>
                <c:pt idx="37">
                  <c:v>829.48860994900735</c:v>
                </c:pt>
                <c:pt idx="38">
                  <c:v>830.04731230431605</c:v>
                </c:pt>
                <c:pt idx="39">
                  <c:v>830.33812793642358</c:v>
                </c:pt>
                <c:pt idx="40">
                  <c:v>830.3549228548311</c:v>
                </c:pt>
                <c:pt idx="41">
                  <c:v>830.08860010383194</c:v>
                </c:pt>
                <c:pt idx="42">
                  <c:v>829.52858342644606</c:v>
                </c:pt>
                <c:pt idx="43">
                  <c:v>828.66715916734336</c:v>
                </c:pt>
                <c:pt idx="44">
                  <c:v>827.50148773883882</c:v>
                </c:pt>
                <c:pt idx="45">
                  <c:v>826.03327303691037</c:v>
                </c:pt>
                <c:pt idx="46">
                  <c:v>824.26627524666333</c:v>
                </c:pt>
                <c:pt idx="47">
                  <c:v>822.20675568436479</c:v>
                </c:pt>
                <c:pt idx="48">
                  <c:v>819.86064522986419</c:v>
                </c:pt>
              </c:numCache>
            </c:numRef>
          </c:yVal>
          <c:smooth val="0"/>
          <c:extLst>
            <c:ext xmlns:c16="http://schemas.microsoft.com/office/drawing/2014/chart" uri="{C3380CC4-5D6E-409C-BE32-E72D297353CC}">
              <c16:uniqueId val="{00000003-2A34-4903-94DD-A2E51A1AB8F0}"/>
            </c:ext>
          </c:extLst>
        </c:ser>
        <c:ser>
          <c:idx val="1"/>
          <c:order val="4"/>
          <c:tx>
            <c:strRef>
              <c:f>TAM_SpaceHeating!$J$77</c:f>
              <c:strCache>
                <c:ptCount val="1"/>
                <c:pt idx="0">
                  <c:v>Space Heating - Commercial - Case 2 - High</c:v>
                </c:pt>
              </c:strCache>
            </c:strRef>
          </c:tx>
          <c:spPr>
            <a:ln w="25400" cap="rnd">
              <a:noFill/>
              <a:round/>
            </a:ln>
            <a:effectLst/>
          </c:spPr>
          <c:marker>
            <c:symbol val="circle"/>
            <c:size val="5"/>
            <c:spPr>
              <a:solidFill>
                <a:schemeClr val="accent2"/>
              </a:solidFill>
              <a:ln w="9525">
                <a:solidFill>
                  <a:schemeClr val="accent2"/>
                </a:solidFill>
              </a:ln>
              <a:effectLst/>
            </c:spPr>
          </c:marker>
          <c:xVal>
            <c:numRef>
              <c:f>TAM_SpaceHeating!$B$78:$B$126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TAM_SpaceHeating!$J$78:$J$126</c:f>
              <c:numCache>
                <c:formatCode>_(* #,##0_);_(* \(#,##0\);_(* "-"??_);_(@_)</c:formatCode>
                <c:ptCount val="49"/>
                <c:pt idx="0">
                  <c:v>1090.7704513407941</c:v>
                </c:pt>
                <c:pt idx="1">
                  <c:v>1104.6272782276169</c:v>
                </c:pt>
                <c:pt idx="2">
                  <c:v>1031.5237908472347</c:v>
                </c:pt>
                <c:pt idx="3">
                  <c:v>1043.8699907219948</c:v>
                </c:pt>
                <c:pt idx="4">
                  <c:v>1056.2256774536781</c:v>
                </c:pt>
                <c:pt idx="5">
                  <c:v>1068.5599855726985</c:v>
                </c:pt>
                <c:pt idx="6">
                  <c:v>1080.7993003395595</c:v>
                </c:pt>
                <c:pt idx="7">
                  <c:v>1092.8482335423914</c:v>
                </c:pt>
                <c:pt idx="8">
                  <c:v>1104.6380933095234</c:v>
                </c:pt>
                <c:pt idx="9">
                  <c:v>1114.6719894397083</c:v>
                </c:pt>
                <c:pt idx="10">
                  <c:v>1124.3190405342978</c:v>
                </c:pt>
                <c:pt idx="11">
                  <c:v>1133.6028100187707</c:v>
                </c:pt>
                <c:pt idx="12">
                  <c:v>1142.5439997287131</c:v>
                </c:pt>
                <c:pt idx="13">
                  <c:v>1151.1600726514744</c:v>
                </c:pt>
                <c:pt idx="14">
                  <c:v>1159.4620885613624</c:v>
                </c:pt>
                <c:pt idx="15">
                  <c:v>1167.4595442433022</c:v>
                </c:pt>
                <c:pt idx="16">
                  <c:v>1175.1645008426601</c:v>
                </c:pt>
                <c:pt idx="17">
                  <c:v>1182.5887274857635</c:v>
                </c:pt>
                <c:pt idx="18">
                  <c:v>1189.7404031642154</c:v>
                </c:pt>
                <c:pt idx="19">
                  <c:v>1196.6248228223592</c:v>
                </c:pt>
                <c:pt idx="20">
                  <c:v>1203.2480523981533</c:v>
                </c:pt>
                <c:pt idx="21">
                  <c:v>1209.622298444478</c:v>
                </c:pt>
                <c:pt idx="22">
                  <c:v>1215.761509426495</c:v>
                </c:pt>
                <c:pt idx="23">
                  <c:v>1221.6735149078097</c:v>
                </c:pt>
                <c:pt idx="24">
                  <c:v>1227.362266261845</c:v>
                </c:pt>
                <c:pt idx="25">
                  <c:v>1232.819407294231</c:v>
                </c:pt>
                <c:pt idx="26">
                  <c:v>1238.0240438019155</c:v>
                </c:pt>
                <c:pt idx="27">
                  <c:v>1242.9466196385883</c:v>
                </c:pt>
                <c:pt idx="28">
                  <c:v>1247.5619427120721</c:v>
                </c:pt>
                <c:pt idx="29">
                  <c:v>1251.8593246617284</c:v>
                </c:pt>
                <c:pt idx="30">
                  <c:v>1255.8318467852907</c:v>
                </c:pt>
                <c:pt idx="31">
                  <c:v>1259.4599840791616</c:v>
                </c:pt>
                <c:pt idx="32">
                  <c:v>1262.7228993902886</c:v>
                </c:pt>
                <c:pt idx="33">
                  <c:v>1265.6028035334909</c:v>
                </c:pt>
                <c:pt idx="34">
                  <c:v>1268.0855466907158</c:v>
                </c:pt>
                <c:pt idx="35">
                  <c:v>1270.1637284797032</c:v>
                </c:pt>
                <c:pt idx="36">
                  <c:v>1271.8346181638642</c:v>
                </c:pt>
                <c:pt idx="37">
                  <c:v>1273.0994655385925</c:v>
                </c:pt>
                <c:pt idx="38">
                  <c:v>1273.9569621472349</c:v>
                </c:pt>
                <c:pt idx="39">
                  <c:v>1274.4033061010466</c:v>
                </c:pt>
                <c:pt idx="40">
                  <c:v>1274.4290829488441</c:v>
                </c:pt>
                <c:pt idx="41">
                  <c:v>1274.0203306792034</c:v>
                </c:pt>
                <c:pt idx="42">
                  <c:v>1273.160816848487</c:v>
                </c:pt>
                <c:pt idx="43">
                  <c:v>1271.8387025352683</c:v>
                </c:pt>
                <c:pt idx="44">
                  <c:v>1270.0496295391799</c:v>
                </c:pt>
                <c:pt idx="45">
                  <c:v>1267.7962130004814</c:v>
                </c:pt>
                <c:pt idx="46">
                  <c:v>1265.0842240528457</c:v>
                </c:pt>
                <c:pt idx="47">
                  <c:v>1261.9232725670984</c:v>
                </c:pt>
                <c:pt idx="48">
                  <c:v>1258.3224612601141</c:v>
                </c:pt>
              </c:numCache>
            </c:numRef>
          </c:yVal>
          <c:smooth val="0"/>
          <c:extLst>
            <c:ext xmlns:c16="http://schemas.microsoft.com/office/drawing/2014/chart" uri="{C3380CC4-5D6E-409C-BE32-E72D297353CC}">
              <c16:uniqueId val="{00000004-2A34-4903-94DD-A2E51A1AB8F0}"/>
            </c:ext>
          </c:extLst>
        </c:ser>
        <c:ser>
          <c:idx val="5"/>
          <c:order val="5"/>
          <c:tx>
            <c:strRef>
              <c:f>TAM_SpaceHeating!$K$77</c:f>
              <c:strCache>
                <c:ptCount val="1"/>
                <c:pt idx="0">
                  <c:v>Space Heating - Commercial - Case 3 - Low</c:v>
                </c:pt>
              </c:strCache>
            </c:strRef>
          </c:tx>
          <c:spPr>
            <a:ln w="19050">
              <a:noFill/>
            </a:ln>
          </c:spPr>
          <c:xVal>
            <c:numRef>
              <c:f>TAM_SpaceHeating!$B$78:$B$126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TAM_SpaceHeating!$K$78:$K$126</c:f>
              <c:numCache>
                <c:formatCode>_(* #,##0_);_(* \(#,##0\);_(* "-"??_);_(@_)</c:formatCode>
                <c:ptCount val="49"/>
                <c:pt idx="0">
                  <c:v>330.61364306435615</c:v>
                </c:pt>
                <c:pt idx="1">
                  <c:v>334.81366151253951</c:v>
                </c:pt>
                <c:pt idx="2">
                  <c:v>312.65591947448894</c:v>
                </c:pt>
                <c:pt idx="3">
                  <c:v>316.39806532522925</c:v>
                </c:pt>
                <c:pt idx="4">
                  <c:v>320.14308665203765</c:v>
                </c:pt>
                <c:pt idx="5">
                  <c:v>323.88162809941088</c:v>
                </c:pt>
                <c:pt idx="6">
                  <c:v>327.59137696426995</c:v>
                </c:pt>
                <c:pt idx="7">
                  <c:v>331.24342098171712</c:v>
                </c:pt>
                <c:pt idx="8">
                  <c:v>334.81693957496293</c:v>
                </c:pt>
                <c:pt idx="9">
                  <c:v>337.85822378801805</c:v>
                </c:pt>
                <c:pt idx="10">
                  <c:v>340.78225487383429</c:v>
                </c:pt>
                <c:pt idx="11">
                  <c:v>343.59617493085301</c:v>
                </c:pt>
                <c:pt idx="12">
                  <c:v>346.30625870668314</c:v>
                </c:pt>
                <c:pt idx="13">
                  <c:v>348.91779925070927</c:v>
                </c:pt>
                <c:pt idx="14">
                  <c:v>351.43414879187299</c:v>
                </c:pt>
                <c:pt idx="15">
                  <c:v>353.85818581542981</c:v>
                </c:pt>
                <c:pt idx="16">
                  <c:v>356.1935660669165</c:v>
                </c:pt>
                <c:pt idx="17">
                  <c:v>358.44385678059928</c:v>
                </c:pt>
                <c:pt idx="18">
                  <c:v>360.611537017226</c:v>
                </c:pt>
                <c:pt idx="19">
                  <c:v>362.69821167986004</c:v>
                </c:pt>
                <c:pt idx="20">
                  <c:v>364.70571936052119</c:v>
                </c:pt>
                <c:pt idx="21">
                  <c:v>366.63775987791291</c:v>
                </c:pt>
                <c:pt idx="22">
                  <c:v>368.49856102613825</c:v>
                </c:pt>
                <c:pt idx="23">
                  <c:v>370.29049595396049</c:v>
                </c:pt>
                <c:pt idx="24">
                  <c:v>372.01476232671837</c:v>
                </c:pt>
                <c:pt idx="25">
                  <c:v>373.66882737332412</c:v>
                </c:pt>
                <c:pt idx="26">
                  <c:v>375.24635803939248</c:v>
                </c:pt>
                <c:pt idx="27">
                  <c:v>376.73839582664863</c:v>
                </c:pt>
                <c:pt idx="28">
                  <c:v>378.13730498610357</c:v>
                </c:pt>
                <c:pt idx="29">
                  <c:v>379.43984586468019</c:v>
                </c:pt>
                <c:pt idx="30">
                  <c:v>380.6439213966222</c:v>
                </c:pt>
                <c:pt idx="31">
                  <c:v>381.74361353330391</c:v>
                </c:pt>
                <c:pt idx="32">
                  <c:v>382.73260651225382</c:v>
                </c:pt>
                <c:pt idx="33">
                  <c:v>383.60550841318997</c:v>
                </c:pt>
                <c:pt idx="34">
                  <c:v>384.35803041174086</c:v>
                </c:pt>
                <c:pt idx="35">
                  <c:v>384.98792944444983</c:v>
                </c:pt>
                <c:pt idx="36">
                  <c:v>385.49437782225482</c:v>
                </c:pt>
                <c:pt idx="37">
                  <c:v>385.87775435942194</c:v>
                </c:pt>
                <c:pt idx="38">
                  <c:v>386.13766246139716</c:v>
                </c:pt>
                <c:pt idx="39">
                  <c:v>386.2729497718006</c:v>
                </c:pt>
                <c:pt idx="40">
                  <c:v>386.28076276081811</c:v>
                </c:pt>
                <c:pt idx="41">
                  <c:v>386.15686952846056</c:v>
                </c:pt>
                <c:pt idx="42">
                  <c:v>385.89635000440489</c:v>
                </c:pt>
                <c:pt idx="43">
                  <c:v>385.49561579941837</c:v>
                </c:pt>
                <c:pt idx="44">
                  <c:v>384.95334593849782</c:v>
                </c:pt>
                <c:pt idx="45">
                  <c:v>384.27033307333932</c:v>
                </c:pt>
                <c:pt idx="46">
                  <c:v>383.44832644048091</c:v>
                </c:pt>
                <c:pt idx="47">
                  <c:v>382.49023880163071</c:v>
                </c:pt>
                <c:pt idx="48">
                  <c:v>381.39882919961406</c:v>
                </c:pt>
              </c:numCache>
            </c:numRef>
          </c:yVal>
          <c:smooth val="0"/>
          <c:extLst>
            <c:ext xmlns:c16="http://schemas.microsoft.com/office/drawing/2014/chart" uri="{C3380CC4-5D6E-409C-BE32-E72D297353CC}">
              <c16:uniqueId val="{00000005-2A34-4903-94DD-A2E51A1AB8F0}"/>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(TWh</a:t>
                </a:r>
                <a:r>
                  <a:rPr lang="en-US" baseline="0"/>
                  <a:t> Useful Space Heating Energy</a:t>
                </a:r>
                <a:r>
                  <a:rPr lang="en-US"/>
                  <a:t>)</a:t>
                </a:r>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Eastern Europe TAM -</a:t>
            </a:r>
            <a:r>
              <a:rPr lang="en-US" baseline="0"/>
              <a:t> Space Heating</a:t>
            </a:r>
            <a:endParaRPr lang="en-US"/>
          </a:p>
        </c:rich>
      </c:tx>
      <c:overlay val="0"/>
      <c:spPr>
        <a:noFill/>
        <a:ln>
          <a:noFill/>
        </a:ln>
        <a:effectLst/>
      </c:spPr>
    </c:title>
    <c:autoTitleDeleted val="0"/>
    <c:plotArea>
      <c:layout/>
      <c:scatterChart>
        <c:scatterStyle val="lineMarker"/>
        <c:varyColors val="0"/>
        <c:ser>
          <c:idx val="2"/>
          <c:order val="0"/>
          <c:tx>
            <c:strRef>
              <c:f>TAM_SpaceHeating!$C$141</c:f>
              <c:strCache>
                <c:ptCount val="1"/>
                <c:pt idx="0">
                  <c:v>Space Heating - Residential - Case 1 - Average</c:v>
                </c:pt>
              </c:strCache>
            </c:strRef>
          </c:tx>
          <c:spPr>
            <a:ln w="19050">
              <a:noFill/>
            </a:ln>
          </c:spPr>
          <c:xVal>
            <c:numRef>
              <c:f>TAM_SpaceHeating!$B$142:$B$190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TAM_SpaceHeating!$C$142:$C$190</c:f>
              <c:numCache>
                <c:formatCode>_(* #,##0_);_(* \(#,##0\);_(* "-"??_);_(@_)</c:formatCode>
                <c:ptCount val="49"/>
                <c:pt idx="0">
                  <c:v>467.43557034911242</c:v>
                </c:pt>
                <c:pt idx="1">
                  <c:v>470.38975841177529</c:v>
                </c:pt>
                <c:pt idx="2">
                  <c:v>478.45412377041464</c:v>
                </c:pt>
                <c:pt idx="3">
                  <c:v>481.15597128610136</c:v>
                </c:pt>
                <c:pt idx="4">
                  <c:v>483.83466279579221</c:v>
                </c:pt>
                <c:pt idx="5">
                  <c:v>486.48796688437494</c:v>
                </c:pt>
                <c:pt idx="6">
                  <c:v>489.09242497276</c:v>
                </c:pt>
                <c:pt idx="7">
                  <c:v>491.62384268143467</c:v>
                </c:pt>
                <c:pt idx="8">
                  <c:v>494.82857175831657</c:v>
                </c:pt>
                <c:pt idx="9">
                  <c:v>496.70770443372186</c:v>
                </c:pt>
                <c:pt idx="10">
                  <c:v>498.39188174567022</c:v>
                </c:pt>
                <c:pt idx="11">
                  <c:v>499.90775201872066</c:v>
                </c:pt>
                <c:pt idx="12">
                  <c:v>501.2790879024833</c:v>
                </c:pt>
                <c:pt idx="13">
                  <c:v>502.52569711325486</c:v>
                </c:pt>
                <c:pt idx="14">
                  <c:v>503.66080136106046</c:v>
                </c:pt>
                <c:pt idx="15">
                  <c:v>504.69444339848997</c:v>
                </c:pt>
                <c:pt idx="16">
                  <c:v>505.63656637098296</c:v>
                </c:pt>
                <c:pt idx="17">
                  <c:v>506.49530753940974</c:v>
                </c:pt>
                <c:pt idx="18">
                  <c:v>507.27755552873526</c:v>
                </c:pt>
                <c:pt idx="19">
                  <c:v>507.99163670618321</c:v>
                </c:pt>
                <c:pt idx="20">
                  <c:v>508.64885496347466</c:v>
                </c:pt>
                <c:pt idx="21">
                  <c:v>509.26538073330613</c:v>
                </c:pt>
                <c:pt idx="22">
                  <c:v>509.85973594436609</c:v>
                </c:pt>
                <c:pt idx="23">
                  <c:v>510.44623662965853</c:v>
                </c:pt>
                <c:pt idx="24">
                  <c:v>511.0344575975127</c:v>
                </c:pt>
                <c:pt idx="25">
                  <c:v>511.62608523361251</c:v>
                </c:pt>
                <c:pt idx="26">
                  <c:v>512.21745222201025</c:v>
                </c:pt>
                <c:pt idx="27">
                  <c:v>512.80017685815938</c:v>
                </c:pt>
                <c:pt idx="28">
                  <c:v>513.36789343853536</c:v>
                </c:pt>
                <c:pt idx="29">
                  <c:v>513.92107110881977</c:v>
                </c:pt>
                <c:pt idx="30">
                  <c:v>514.46298542094041</c:v>
                </c:pt>
                <c:pt idx="31">
                  <c:v>514.99255293179135</c:v>
                </c:pt>
                <c:pt idx="32">
                  <c:v>515.50870884431993</c:v>
                </c:pt>
                <c:pt idx="33">
                  <c:v>516.01036168133885</c:v>
                </c:pt>
                <c:pt idx="34">
                  <c:v>516.49691416179655</c:v>
                </c:pt>
                <c:pt idx="35">
                  <c:v>516.96755284038147</c:v>
                </c:pt>
                <c:pt idx="36">
                  <c:v>517.42024297281068</c:v>
                </c:pt>
                <c:pt idx="37">
                  <c:v>517.85237006894499</c:v>
                </c:pt>
                <c:pt idx="38">
                  <c:v>518.26177574505834</c:v>
                </c:pt>
                <c:pt idx="39">
                  <c:v>518.64746648711127</c:v>
                </c:pt>
                <c:pt idx="40">
                  <c:v>519.00886911629084</c:v>
                </c:pt>
                <c:pt idx="41">
                  <c:v>519.34521161249734</c:v>
                </c:pt>
                <c:pt idx="42">
                  <c:v>519.65556763921961</c:v>
                </c:pt>
                <c:pt idx="43">
                  <c:v>519.93930357942156</c:v>
                </c:pt>
                <c:pt idx="44">
                  <c:v>520.19619811936343</c:v>
                </c:pt>
                <c:pt idx="45">
                  <c:v>520.42606589850527</c:v>
                </c:pt>
                <c:pt idx="46">
                  <c:v>520.62930620396583</c:v>
                </c:pt>
                <c:pt idx="47">
                  <c:v>520.80625266063828</c:v>
                </c:pt>
                <c:pt idx="48">
                  <c:v>520.95786575541763</c:v>
                </c:pt>
              </c:numCache>
            </c:numRef>
          </c:yVal>
          <c:smooth val="0"/>
          <c:extLst>
            <c:ext xmlns:c16="http://schemas.microsoft.com/office/drawing/2014/chart" uri="{C3380CC4-5D6E-409C-BE32-E72D297353CC}">
              <c16:uniqueId val="{00000000-C9ED-4F98-B74B-0F521677384F}"/>
            </c:ext>
          </c:extLst>
        </c:ser>
        <c:ser>
          <c:idx val="0"/>
          <c:order val="1"/>
          <c:tx>
            <c:strRef>
              <c:f>TAM_SpaceHeating!$D$141</c:f>
              <c:strCache>
                <c:ptCount val="1"/>
                <c:pt idx="0">
                  <c:v>Space Heating - Residential -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TAM_SpaceHeating!$B$142:$B$190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TAM_SpaceHeating!$D$142:$D$190</c:f>
              <c:numCache>
                <c:formatCode>_(* #,##0_);_(* \(#,##0\);_(* "-"??_);_(@_)</c:formatCode>
                <c:ptCount val="49"/>
                <c:pt idx="0">
                  <c:v>705.6377442660222</c:v>
                </c:pt>
                <c:pt idx="1">
                  <c:v>710.09736765137598</c:v>
                </c:pt>
                <c:pt idx="2">
                  <c:v>722.27128196507954</c:v>
                </c:pt>
                <c:pt idx="3">
                  <c:v>726.34997367631593</c:v>
                </c:pt>
                <c:pt idx="4">
                  <c:v>730.393709229156</c:v>
                </c:pt>
                <c:pt idx="5">
                  <c:v>734.39912009363297</c:v>
                </c:pt>
                <c:pt idx="6">
                  <c:v>738.33079334894569</c:v>
                </c:pt>
                <c:pt idx="7">
                  <c:v>742.15220531468503</c:v>
                </c:pt>
                <c:pt idx="8">
                  <c:v>746.99004381102736</c:v>
                </c:pt>
                <c:pt idx="9">
                  <c:v>749.82677046676554</c:v>
                </c:pt>
                <c:pt idx="10">
                  <c:v>752.36919375402135</c:v>
                </c:pt>
                <c:pt idx="11">
                  <c:v>754.65754181293426</c:v>
                </c:pt>
                <c:pt idx="12">
                  <c:v>756.72770168315242</c:v>
                </c:pt>
                <c:pt idx="13">
                  <c:v>758.60957496637968</c:v>
                </c:pt>
                <c:pt idx="14">
                  <c:v>760.32312107141843</c:v>
                </c:pt>
                <c:pt idx="15">
                  <c:v>761.88350047328026</c:v>
                </c:pt>
                <c:pt idx="16">
                  <c:v>763.30572328066035</c:v>
                </c:pt>
                <c:pt idx="17">
                  <c:v>764.60207345046967</c:v>
                </c:pt>
                <c:pt idx="18">
                  <c:v>765.78295000685182</c:v>
                </c:pt>
                <c:pt idx="19">
                  <c:v>766.86092238045796</c:v>
                </c:pt>
                <c:pt idx="20">
                  <c:v>767.85305485385777</c:v>
                </c:pt>
                <c:pt idx="21">
                  <c:v>768.78375820871986</c:v>
                </c:pt>
                <c:pt idx="22">
                  <c:v>769.68099303000633</c:v>
                </c:pt>
                <c:pt idx="23">
                  <c:v>770.56637070948216</c:v>
                </c:pt>
                <c:pt idx="24">
                  <c:v>771.45434531649948</c:v>
                </c:pt>
                <c:pt idx="25">
                  <c:v>772.34746260808924</c:v>
                </c:pt>
                <c:pt idx="26">
                  <c:v>773.24018642757665</c:v>
                </c:pt>
                <c:pt idx="27">
                  <c:v>774.1198638074419</c:v>
                </c:pt>
                <c:pt idx="28">
                  <c:v>774.97688512240029</c:v>
                </c:pt>
                <c:pt idx="29">
                  <c:v>775.8119585917691</c:v>
                </c:pt>
                <c:pt idx="30">
                  <c:v>776.63002896776686</c:v>
                </c:pt>
                <c:pt idx="31">
                  <c:v>777.42946069161792</c:v>
                </c:pt>
                <c:pt idx="32">
                  <c:v>778.20864635250837</c:v>
                </c:pt>
                <c:pt idx="33">
                  <c:v>778.96593826346486</c:v>
                </c:pt>
                <c:pt idx="34">
                  <c:v>779.70043477283571</c:v>
                </c:pt>
                <c:pt idx="35">
                  <c:v>780.41090790878673</c:v>
                </c:pt>
                <c:pt idx="36">
                  <c:v>781.09428603437584</c:v>
                </c:pt>
                <c:pt idx="37">
                  <c:v>781.74662233202798</c:v>
                </c:pt>
                <c:pt idx="38">
                  <c:v>782.36465851948935</c:v>
                </c:pt>
                <c:pt idx="39">
                  <c:v>782.94689479432679</c:v>
                </c:pt>
                <c:pt idx="40">
                  <c:v>783.49246588947358</c:v>
                </c:pt>
                <c:pt idx="41">
                  <c:v>784.00020636833096</c:v>
                </c:pt>
                <c:pt idx="42">
                  <c:v>784.46871783923177</c:v>
                </c:pt>
                <c:pt idx="43">
                  <c:v>784.89704379795535</c:v>
                </c:pt>
                <c:pt idx="44">
                  <c:v>785.28485015069714</c:v>
                </c:pt>
                <c:pt idx="45">
                  <c:v>785.6318570783726</c:v>
                </c:pt>
                <c:pt idx="46">
                  <c:v>785.93866734225992</c:v>
                </c:pt>
                <c:pt idx="47">
                  <c:v>786.20578458036186</c:v>
                </c:pt>
                <c:pt idx="48">
                  <c:v>786.43465873754542</c:v>
                </c:pt>
              </c:numCache>
            </c:numRef>
          </c:yVal>
          <c:smooth val="0"/>
          <c:extLst>
            <c:ext xmlns:c16="http://schemas.microsoft.com/office/drawing/2014/chart" uri="{C3380CC4-5D6E-409C-BE32-E72D297353CC}">
              <c16:uniqueId val="{00000001-C9ED-4F98-B74B-0F521677384F}"/>
            </c:ext>
          </c:extLst>
        </c:ser>
        <c:ser>
          <c:idx val="3"/>
          <c:order val="2"/>
          <c:tx>
            <c:strRef>
              <c:f>TAM_SpaceHeating!$E$141</c:f>
              <c:strCache>
                <c:ptCount val="1"/>
                <c:pt idx="0">
                  <c:v>Space Heating - Residential - Case 3 - Low</c:v>
                </c:pt>
              </c:strCache>
            </c:strRef>
          </c:tx>
          <c:spPr>
            <a:ln w="19050">
              <a:noFill/>
            </a:ln>
          </c:spPr>
          <c:xVal>
            <c:numRef>
              <c:f>TAM_SpaceHeating!$B$142:$B$190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TAM_SpaceHeating!$E$142:$E$190</c:f>
              <c:numCache>
                <c:formatCode>_(* #,##0_);_(* \(#,##0\);_(* "-"??_);_(@_)</c:formatCode>
                <c:ptCount val="49"/>
                <c:pt idx="0">
                  <c:v>229.23339643220274</c:v>
                </c:pt>
                <c:pt idx="1">
                  <c:v>230.68214917217475</c:v>
                </c:pt>
                <c:pt idx="2">
                  <c:v>234.63696557574968</c:v>
                </c:pt>
                <c:pt idx="3">
                  <c:v>235.96196889588691</c:v>
                </c:pt>
                <c:pt idx="4">
                  <c:v>237.27561636242851</c:v>
                </c:pt>
                <c:pt idx="5">
                  <c:v>238.57681367511694</c:v>
                </c:pt>
                <c:pt idx="6">
                  <c:v>239.8540565965744</c:v>
                </c:pt>
                <c:pt idx="7">
                  <c:v>241.09548004818447</c:v>
                </c:pt>
                <c:pt idx="8">
                  <c:v>242.66709970560595</c:v>
                </c:pt>
                <c:pt idx="9">
                  <c:v>243.58863840067818</c:v>
                </c:pt>
                <c:pt idx="10">
                  <c:v>244.41456973731917</c:v>
                </c:pt>
                <c:pt idx="11">
                  <c:v>245.15796222450717</c:v>
                </c:pt>
                <c:pt idx="12">
                  <c:v>245.83047412181418</c:v>
                </c:pt>
                <c:pt idx="13">
                  <c:v>246.44181926013007</c:v>
                </c:pt>
                <c:pt idx="14">
                  <c:v>246.99848165070242</c:v>
                </c:pt>
                <c:pt idx="15">
                  <c:v>247.50538632369958</c:v>
                </c:pt>
                <c:pt idx="16">
                  <c:v>247.96740946130566</c:v>
                </c:pt>
                <c:pt idx="17">
                  <c:v>248.38854162834977</c:v>
                </c:pt>
                <c:pt idx="18">
                  <c:v>248.77216105061891</c:v>
                </c:pt>
                <c:pt idx="19">
                  <c:v>249.12235103190861</c:v>
                </c:pt>
                <c:pt idx="20">
                  <c:v>249.44465507309152</c:v>
                </c:pt>
                <c:pt idx="21">
                  <c:v>249.74700325789249</c:v>
                </c:pt>
                <c:pt idx="22">
                  <c:v>250.03847885872597</c:v>
                </c:pt>
                <c:pt idx="23">
                  <c:v>250.32610254983484</c:v>
                </c:pt>
                <c:pt idx="24">
                  <c:v>250.61456987852603</c:v>
                </c:pt>
                <c:pt idx="25">
                  <c:v>250.9047078591359</c:v>
                </c:pt>
                <c:pt idx="26">
                  <c:v>251.19471801644389</c:v>
                </c:pt>
                <c:pt idx="27">
                  <c:v>251.48048990887693</c:v>
                </c:pt>
                <c:pt idx="28">
                  <c:v>251.75890175467046</c:v>
                </c:pt>
                <c:pt idx="29">
                  <c:v>252.03018362587051</c:v>
                </c:pt>
                <c:pt idx="30">
                  <c:v>252.29594187411388</c:v>
                </c:pt>
                <c:pt idx="31">
                  <c:v>252.5556451719649</c:v>
                </c:pt>
                <c:pt idx="32">
                  <c:v>252.80877133613143</c:v>
                </c:pt>
                <c:pt idx="33">
                  <c:v>253.05478509921284</c:v>
                </c:pt>
                <c:pt idx="34">
                  <c:v>253.29339355075737</c:v>
                </c:pt>
                <c:pt idx="35">
                  <c:v>253.52419777197613</c:v>
                </c:pt>
                <c:pt idx="36">
                  <c:v>253.74619991124553</c:v>
                </c:pt>
                <c:pt idx="37">
                  <c:v>253.95811780586203</c:v>
                </c:pt>
                <c:pt idx="38">
                  <c:v>254.15889297062753</c:v>
                </c:pt>
                <c:pt idx="39">
                  <c:v>254.34803817989609</c:v>
                </c:pt>
                <c:pt idx="40">
                  <c:v>254.5252723431081</c:v>
                </c:pt>
                <c:pt idx="41">
                  <c:v>254.69021685666388</c:v>
                </c:pt>
                <c:pt idx="42">
                  <c:v>254.84241743920751</c:v>
                </c:pt>
                <c:pt idx="43">
                  <c:v>254.98156336088772</c:v>
                </c:pt>
                <c:pt idx="44">
                  <c:v>255.10754608802981</c:v>
                </c:pt>
                <c:pt idx="45">
                  <c:v>255.220274718638</c:v>
                </c:pt>
                <c:pt idx="46">
                  <c:v>255.31994506567176</c:v>
                </c:pt>
                <c:pt idx="47">
                  <c:v>255.40672074091486</c:v>
                </c:pt>
                <c:pt idx="48">
                  <c:v>255.48107277328992</c:v>
                </c:pt>
              </c:numCache>
            </c:numRef>
          </c:yVal>
          <c:smooth val="0"/>
          <c:extLst>
            <c:ext xmlns:c16="http://schemas.microsoft.com/office/drawing/2014/chart" uri="{C3380CC4-5D6E-409C-BE32-E72D297353CC}">
              <c16:uniqueId val="{00000002-C9ED-4F98-B74B-0F521677384F}"/>
            </c:ext>
          </c:extLst>
        </c:ser>
        <c:ser>
          <c:idx val="4"/>
          <c:order val="3"/>
          <c:tx>
            <c:strRef>
              <c:f>TAM_SpaceHeating!$I$141</c:f>
              <c:strCache>
                <c:ptCount val="1"/>
                <c:pt idx="0">
                  <c:v>Space Heating - Commercial - Case 1 - Average</c:v>
                </c:pt>
              </c:strCache>
            </c:strRef>
          </c:tx>
          <c:spPr>
            <a:ln w="19050">
              <a:noFill/>
            </a:ln>
          </c:spPr>
          <c:xVal>
            <c:numRef>
              <c:f>TAM_SpaceHeating!$B$142:$B$190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TAM_SpaceHeating!$I$142:$I$190</c:f>
              <c:numCache>
                <c:formatCode>_(* #,##0_);_(* \(#,##0\);_(* "-"??_);_(@_)</c:formatCode>
                <c:ptCount val="49"/>
                <c:pt idx="0">
                  <c:v>64.76602895829889</c:v>
                </c:pt>
                <c:pt idx="1">
                  <c:v>66.529932415349506</c:v>
                </c:pt>
                <c:pt idx="2">
                  <c:v>66.620127376886813</c:v>
                </c:pt>
                <c:pt idx="3">
                  <c:v>68.628853289732248</c:v>
                </c:pt>
                <c:pt idx="4">
                  <c:v>70.739808132733103</c:v>
                </c:pt>
                <c:pt idx="5">
                  <c:v>72.953160945046065</c:v>
                </c:pt>
                <c:pt idx="6">
                  <c:v>75.265590330997782</c:v>
                </c:pt>
                <c:pt idx="7">
                  <c:v>77.673057275915639</c:v>
                </c:pt>
                <c:pt idx="8">
                  <c:v>80.295926528214281</c:v>
                </c:pt>
                <c:pt idx="9">
                  <c:v>82.810239569570527</c:v>
                </c:pt>
                <c:pt idx="10">
                  <c:v>85.391972351788013</c:v>
                </c:pt>
                <c:pt idx="11">
                  <c:v>88.042538071165495</c:v>
                </c:pt>
                <c:pt idx="12">
                  <c:v>90.762950162825121</c:v>
                </c:pt>
                <c:pt idx="13">
                  <c:v>93.553831863621085</c:v>
                </c:pt>
                <c:pt idx="14">
                  <c:v>96.415112288643513</c:v>
                </c:pt>
                <c:pt idx="15">
                  <c:v>99.346211344129102</c:v>
                </c:pt>
                <c:pt idx="16">
                  <c:v>102.34620657242144</c:v>
                </c:pt>
                <c:pt idx="17">
                  <c:v>105.41373746612183</c:v>
                </c:pt>
                <c:pt idx="18">
                  <c:v>108.54726901873595</c:v>
                </c:pt>
                <c:pt idx="19">
                  <c:v>111.74604388933642</c:v>
                </c:pt>
                <c:pt idx="20">
                  <c:v>115.00990377288439</c:v>
                </c:pt>
                <c:pt idx="21">
                  <c:v>118.33926820893078</c:v>
                </c:pt>
                <c:pt idx="22">
                  <c:v>121.73503324703427</c:v>
                </c:pt>
                <c:pt idx="23">
                  <c:v>125.1975836497206</c:v>
                </c:pt>
                <c:pt idx="24">
                  <c:v>128.72698813850732</c:v>
                </c:pt>
                <c:pt idx="25">
                  <c:v>132.3218001086961</c:v>
                </c:pt>
                <c:pt idx="26">
                  <c:v>135.97886901506052</c:v>
                </c:pt>
                <c:pt idx="27">
                  <c:v>139.69364279147507</c:v>
                </c:pt>
                <c:pt idx="28">
                  <c:v>143.46193034811478</c:v>
                </c:pt>
                <c:pt idx="29">
                  <c:v>147.28115405280138</c:v>
                </c:pt>
                <c:pt idx="30">
                  <c:v>151.14986460551313</c:v>
                </c:pt>
                <c:pt idx="31">
                  <c:v>155.06596963217163</c:v>
                </c:pt>
                <c:pt idx="32">
                  <c:v>159.02771365579287</c:v>
                </c:pt>
                <c:pt idx="33">
                  <c:v>163.03320178422064</c:v>
                </c:pt>
                <c:pt idx="34">
                  <c:v>167.08001540763939</c:v>
                </c:pt>
                <c:pt idx="35">
                  <c:v>171.16561699208242</c:v>
                </c:pt>
                <c:pt idx="36">
                  <c:v>175.28781787833884</c:v>
                </c:pt>
                <c:pt idx="37">
                  <c:v>179.44449517400921</c:v>
                </c:pt>
                <c:pt idx="38">
                  <c:v>183.63349709567001</c:v>
                </c:pt>
                <c:pt idx="39">
                  <c:v>187.85247257788686</c:v>
                </c:pt>
                <c:pt idx="40">
                  <c:v>192.09895917357713</c:v>
                </c:pt>
                <c:pt idx="41">
                  <c:v>196.37074749443738</c:v>
                </c:pt>
                <c:pt idx="42">
                  <c:v>200.66554978762315</c:v>
                </c:pt>
                <c:pt idx="43">
                  <c:v>204.9810118411385</c:v>
                </c:pt>
                <c:pt idx="44">
                  <c:v>209.31463930183375</c:v>
                </c:pt>
                <c:pt idx="45">
                  <c:v>213.66370012026289</c:v>
                </c:pt>
                <c:pt idx="46">
                  <c:v>218.02559572689009</c:v>
                </c:pt>
                <c:pt idx="47">
                  <c:v>222.3975301518559</c:v>
                </c:pt>
                <c:pt idx="48">
                  <c:v>226.77677488802854</c:v>
                </c:pt>
              </c:numCache>
            </c:numRef>
          </c:yVal>
          <c:smooth val="0"/>
          <c:extLst>
            <c:ext xmlns:c16="http://schemas.microsoft.com/office/drawing/2014/chart" uri="{C3380CC4-5D6E-409C-BE32-E72D297353CC}">
              <c16:uniqueId val="{00000003-C9ED-4F98-B74B-0F521677384F}"/>
            </c:ext>
          </c:extLst>
        </c:ser>
        <c:ser>
          <c:idx val="1"/>
          <c:order val="4"/>
          <c:tx>
            <c:strRef>
              <c:f>TAM_SpaceHeating!$J$141</c:f>
              <c:strCache>
                <c:ptCount val="1"/>
                <c:pt idx="0">
                  <c:v>Space Heating - Commercial - Case 2 - High</c:v>
                </c:pt>
              </c:strCache>
            </c:strRef>
          </c:tx>
          <c:spPr>
            <a:ln w="25400" cap="rnd">
              <a:noFill/>
              <a:round/>
            </a:ln>
            <a:effectLst/>
          </c:spPr>
          <c:marker>
            <c:symbol val="circle"/>
            <c:size val="5"/>
            <c:spPr>
              <a:solidFill>
                <a:schemeClr val="accent2"/>
              </a:solidFill>
              <a:ln w="9525">
                <a:solidFill>
                  <a:schemeClr val="accent2"/>
                </a:solidFill>
              </a:ln>
              <a:effectLst/>
            </c:spPr>
          </c:marker>
          <c:xVal>
            <c:numRef>
              <c:f>TAM_SpaceHeating!$B$142:$B$190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TAM_SpaceHeating!$J$142:$J$190</c:f>
              <c:numCache>
                <c:formatCode>_(* #,##0_);_(* \(#,##0\);_(* "-"??_);_(@_)</c:formatCode>
                <c:ptCount val="49"/>
                <c:pt idx="0">
                  <c:v>99.402928337902253</c:v>
                </c:pt>
                <c:pt idx="1">
                  <c:v>102.11016810165366</c:v>
                </c:pt>
                <c:pt idx="2">
                  <c:v>102.24859936635114</c:v>
                </c:pt>
                <c:pt idx="3">
                  <c:v>105.33159273766971</c:v>
                </c:pt>
                <c:pt idx="4">
                  <c:v>108.57148711375488</c:v>
                </c:pt>
                <c:pt idx="5">
                  <c:v>111.96854193597504</c:v>
                </c:pt>
                <c:pt idx="6">
                  <c:v>115.51765952486134</c:v>
                </c:pt>
                <c:pt idx="7">
                  <c:v>119.21264079900463</c:v>
                </c:pt>
                <c:pt idx="8">
                  <c:v>123.23822162462235</c:v>
                </c:pt>
                <c:pt idx="9">
                  <c:v>127.09719033227481</c:v>
                </c:pt>
                <c:pt idx="10">
                  <c:v>131.0596348864039</c:v>
                </c:pt>
                <c:pt idx="11">
                  <c:v>135.12772426128012</c:v>
                </c:pt>
                <c:pt idx="12">
                  <c:v>139.30301387755281</c:v>
                </c:pt>
                <c:pt idx="13">
                  <c:v>143.58646027940662</c:v>
                </c:pt>
                <c:pt idx="14">
                  <c:v>147.97795467265217</c:v>
                </c:pt>
                <c:pt idx="15">
                  <c:v>152.47660672913887</c:v>
                </c:pt>
                <c:pt idx="16">
                  <c:v>157.08100066046973</c:v>
                </c:pt>
                <c:pt idx="17">
                  <c:v>161.78904835932016</c:v>
                </c:pt>
                <c:pt idx="18">
                  <c:v>166.59839389708057</c:v>
                </c:pt>
                <c:pt idx="19">
                  <c:v>171.50787490657882</c:v>
                </c:pt>
                <c:pt idx="20">
                  <c:v>176.517248421175</c:v>
                </c:pt>
                <c:pt idx="21">
                  <c:v>181.62715835034743</c:v>
                </c:pt>
                <c:pt idx="22">
                  <c:v>186.83897995133358</c:v>
                </c:pt>
                <c:pt idx="23">
                  <c:v>192.15330375781886</c:v>
                </c:pt>
                <c:pt idx="24">
                  <c:v>197.57023524361722</c:v>
                </c:pt>
                <c:pt idx="25">
                  <c:v>203.08755415923252</c:v>
                </c:pt>
                <c:pt idx="26">
                  <c:v>208.70042504653321</c:v>
                </c:pt>
                <c:pt idx="27">
                  <c:v>214.40186139252583</c:v>
                </c:pt>
                <c:pt idx="28">
                  <c:v>220.18543071079367</c:v>
                </c:pt>
                <c:pt idx="29">
                  <c:v>226.04717685039139</c:v>
                </c:pt>
                <c:pt idx="30">
                  <c:v>231.98487542503915</c:v>
                </c:pt>
                <c:pt idx="31">
                  <c:v>237.99531505812638</c:v>
                </c:pt>
                <c:pt idx="32">
                  <c:v>244.07580144284358</c:v>
                </c:pt>
                <c:pt idx="33">
                  <c:v>250.22342629791669</c:v>
                </c:pt>
                <c:pt idx="34">
                  <c:v>256.43447753998919</c:v>
                </c:pt>
                <c:pt idx="35">
                  <c:v>262.70506056086725</c:v>
                </c:pt>
                <c:pt idx="36">
                  <c:v>269.03181620547866</c:v>
                </c:pt>
                <c:pt idx="37">
                  <c:v>275.41148625768068</c:v>
                </c:pt>
                <c:pt idx="38">
                  <c:v>281.84076815937476</c:v>
                </c:pt>
                <c:pt idx="39">
                  <c:v>288.31605349434858</c:v>
                </c:pt>
                <c:pt idx="40">
                  <c:v>294.83356289778988</c:v>
                </c:pt>
                <c:pt idx="41">
                  <c:v>301.38990539960622</c:v>
                </c:pt>
                <c:pt idx="42">
                  <c:v>307.98156975577473</c:v>
                </c:pt>
                <c:pt idx="43">
                  <c:v>314.60494272073959</c:v>
                </c:pt>
                <c:pt idx="44">
                  <c:v>321.25619596024296</c:v>
                </c:pt>
                <c:pt idx="45">
                  <c:v>327.93113632365237</c:v>
                </c:pt>
                <c:pt idx="46">
                  <c:v>334.62577552535714</c:v>
                </c:pt>
                <c:pt idx="47">
                  <c:v>341.33582230964743</c:v>
                </c:pt>
                <c:pt idx="48">
                  <c:v>348.05708896263593</c:v>
                </c:pt>
              </c:numCache>
            </c:numRef>
          </c:yVal>
          <c:smooth val="0"/>
          <c:extLst>
            <c:ext xmlns:c16="http://schemas.microsoft.com/office/drawing/2014/chart" uri="{C3380CC4-5D6E-409C-BE32-E72D297353CC}">
              <c16:uniqueId val="{00000004-C9ED-4F98-B74B-0F521677384F}"/>
            </c:ext>
          </c:extLst>
        </c:ser>
        <c:ser>
          <c:idx val="5"/>
          <c:order val="5"/>
          <c:tx>
            <c:strRef>
              <c:f>TAM_SpaceHeating!$K$141</c:f>
              <c:strCache>
                <c:ptCount val="1"/>
                <c:pt idx="0">
                  <c:v>Space Heating - Commercial - Case 3 - Low</c:v>
                </c:pt>
              </c:strCache>
            </c:strRef>
          </c:tx>
          <c:spPr>
            <a:ln w="19050">
              <a:noFill/>
            </a:ln>
          </c:spPr>
          <c:xVal>
            <c:numRef>
              <c:f>TAM_SpaceHeating!$B$142:$B$190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TAM_SpaceHeating!$K$142:$K$190</c:f>
              <c:numCache>
                <c:formatCode>_(* #,##0_);_(* \(#,##0\);_(* "-"??_);_(@_)</c:formatCode>
                <c:ptCount val="49"/>
                <c:pt idx="0">
                  <c:v>30.129129578695522</c:v>
                </c:pt>
                <c:pt idx="1">
                  <c:v>30.949696729045375</c:v>
                </c:pt>
                <c:pt idx="2">
                  <c:v>30.991655387422473</c:v>
                </c:pt>
                <c:pt idx="3">
                  <c:v>31.92611384179477</c:v>
                </c:pt>
                <c:pt idx="4">
                  <c:v>32.908129151711314</c:v>
                </c:pt>
                <c:pt idx="5">
                  <c:v>33.937779954117083</c:v>
                </c:pt>
                <c:pt idx="6">
                  <c:v>35.013521137134219</c:v>
                </c:pt>
                <c:pt idx="7">
                  <c:v>36.133473752826617</c:v>
                </c:pt>
                <c:pt idx="8">
                  <c:v>37.353631431806186</c:v>
                </c:pt>
                <c:pt idx="9">
                  <c:v>38.523288806866226</c:v>
                </c:pt>
                <c:pt idx="10">
                  <c:v>39.72430981717212</c:v>
                </c:pt>
                <c:pt idx="11">
                  <c:v>40.95735188105089</c:v>
                </c:pt>
                <c:pt idx="12">
                  <c:v>42.222886448097398</c:v>
                </c:pt>
                <c:pt idx="13">
                  <c:v>43.521203447835532</c:v>
                </c:pt>
                <c:pt idx="14">
                  <c:v>44.852269904634866</c:v>
                </c:pt>
                <c:pt idx="15">
                  <c:v>46.215815959119368</c:v>
                </c:pt>
                <c:pt idx="16">
                  <c:v>47.611412484373155</c:v>
                </c:pt>
                <c:pt idx="17">
                  <c:v>49.03842657292347</c:v>
                </c:pt>
                <c:pt idx="18">
                  <c:v>50.496144140391287</c:v>
                </c:pt>
                <c:pt idx="19">
                  <c:v>51.984212872094005</c:v>
                </c:pt>
                <c:pt idx="20">
                  <c:v>53.502559124593745</c:v>
                </c:pt>
                <c:pt idx="21">
                  <c:v>55.051378067514108</c:v>
                </c:pt>
                <c:pt idx="22">
                  <c:v>56.631086542734955</c:v>
                </c:pt>
                <c:pt idx="23">
                  <c:v>58.24186354162233</c:v>
                </c:pt>
                <c:pt idx="24">
                  <c:v>59.883741033397413</c:v>
                </c:pt>
                <c:pt idx="25">
                  <c:v>61.556046058159723</c:v>
                </c:pt>
                <c:pt idx="26">
                  <c:v>63.257312983587795</c:v>
                </c:pt>
                <c:pt idx="27">
                  <c:v>64.985424190424311</c:v>
                </c:pt>
                <c:pt idx="28">
                  <c:v>66.738429985435857</c:v>
                </c:pt>
                <c:pt idx="29">
                  <c:v>68.515131255211401</c:v>
                </c:pt>
                <c:pt idx="30">
                  <c:v>70.314853785987026</c:v>
                </c:pt>
                <c:pt idx="31">
                  <c:v>72.136624206216808</c:v>
                </c:pt>
                <c:pt idx="32">
                  <c:v>73.979625868742147</c:v>
                </c:pt>
                <c:pt idx="33">
                  <c:v>75.842977270524543</c:v>
                </c:pt>
                <c:pt idx="34">
                  <c:v>77.725553275289656</c:v>
                </c:pt>
                <c:pt idx="35">
                  <c:v>79.626173423297558</c:v>
                </c:pt>
                <c:pt idx="36">
                  <c:v>81.543819551198979</c:v>
                </c:pt>
                <c:pt idx="37">
                  <c:v>83.477504090337717</c:v>
                </c:pt>
                <c:pt idx="38">
                  <c:v>85.426226031965285</c:v>
                </c:pt>
                <c:pt idx="39">
                  <c:v>87.388891661425063</c:v>
                </c:pt>
                <c:pt idx="40">
                  <c:v>89.364355449364339</c:v>
                </c:pt>
                <c:pt idx="41">
                  <c:v>91.351589589268571</c:v>
                </c:pt>
                <c:pt idx="42">
                  <c:v>93.349529819471471</c:v>
                </c:pt>
                <c:pt idx="43">
                  <c:v>95.357080961537378</c:v>
                </c:pt>
                <c:pt idx="44">
                  <c:v>97.373082643424524</c:v>
                </c:pt>
                <c:pt idx="45">
                  <c:v>99.396263916873409</c:v>
                </c:pt>
                <c:pt idx="46">
                  <c:v>101.42541592842304</c:v>
                </c:pt>
                <c:pt idx="47">
                  <c:v>103.4592379940644</c:v>
                </c:pt>
                <c:pt idx="48">
                  <c:v>105.49646081342111</c:v>
                </c:pt>
              </c:numCache>
            </c:numRef>
          </c:yVal>
          <c:smooth val="0"/>
          <c:extLst>
            <c:ext xmlns:c16="http://schemas.microsoft.com/office/drawing/2014/chart" uri="{C3380CC4-5D6E-409C-BE32-E72D297353CC}">
              <c16:uniqueId val="{00000005-C9ED-4F98-B74B-0F521677384F}"/>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(TWh</a:t>
                </a:r>
                <a:r>
                  <a:rPr lang="en-US" baseline="0"/>
                  <a:t> Useful Space Heating Energy</a:t>
                </a:r>
                <a:r>
                  <a:rPr lang="en-US"/>
                  <a:t>)</a:t>
                </a:r>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Asia (Sans Japan) TAM -</a:t>
            </a:r>
            <a:r>
              <a:rPr lang="en-US" baseline="0"/>
              <a:t> Space Heating</a:t>
            </a:r>
            <a:endParaRPr lang="en-US"/>
          </a:p>
        </c:rich>
      </c:tx>
      <c:overlay val="0"/>
      <c:spPr>
        <a:noFill/>
        <a:ln>
          <a:noFill/>
        </a:ln>
        <a:effectLst/>
      </c:spPr>
    </c:title>
    <c:autoTitleDeleted val="0"/>
    <c:plotArea>
      <c:layout/>
      <c:scatterChart>
        <c:scatterStyle val="lineMarker"/>
        <c:varyColors val="0"/>
        <c:ser>
          <c:idx val="2"/>
          <c:order val="0"/>
          <c:tx>
            <c:strRef>
              <c:f>TAM_SpaceHeating!$C$204</c:f>
              <c:strCache>
                <c:ptCount val="1"/>
                <c:pt idx="0">
                  <c:v>Space Heating - Residential - Case 1 - Average</c:v>
                </c:pt>
              </c:strCache>
            </c:strRef>
          </c:tx>
          <c:spPr>
            <a:ln w="19050">
              <a:noFill/>
            </a:ln>
          </c:spPr>
          <c:xVal>
            <c:numRef>
              <c:f>TAM_SpaceHeating!$B$205:$B$253</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TAM_SpaceHeating!$C$205:$C$253</c:f>
              <c:numCache>
                <c:formatCode>_(* #,##0_);_(* \(#,##0\);_(* "-"??_);_(@_)</c:formatCode>
                <c:ptCount val="49"/>
                <c:pt idx="0">
                  <c:v>3598.8273492930962</c:v>
                </c:pt>
                <c:pt idx="1">
                  <c:v>3649.6815536286085</c:v>
                </c:pt>
                <c:pt idx="2">
                  <c:v>3410.8288116060767</c:v>
                </c:pt>
                <c:pt idx="3">
                  <c:v>3453.7448956744734</c:v>
                </c:pt>
                <c:pt idx="4">
                  <c:v>3496.4070227529282</c:v>
                </c:pt>
                <c:pt idx="5">
                  <c:v>3538.7849660018769</c:v>
                </c:pt>
                <c:pt idx="6">
                  <c:v>3580.7876088427479</c:v>
                </c:pt>
                <c:pt idx="7">
                  <c:v>3622.276846880312</c:v>
                </c:pt>
                <c:pt idx="8">
                  <c:v>3663.1509619053022</c:v>
                </c:pt>
                <c:pt idx="9">
                  <c:v>3701.019375588508</c:v>
                </c:pt>
                <c:pt idx="10">
                  <c:v>3737.8833597418038</c:v>
                </c:pt>
                <c:pt idx="11">
                  <c:v>3773.8136977222157</c:v>
                </c:pt>
                <c:pt idx="12">
                  <c:v>3808.8420126541173</c:v>
                </c:pt>
                <c:pt idx="13">
                  <c:v>3842.995927480883</c:v>
                </c:pt>
                <c:pt idx="14">
                  <c:v>3876.3259345483198</c:v>
                </c:pt>
                <c:pt idx="15">
                  <c:v>3908.8768803804874</c:v>
                </c:pt>
                <c:pt idx="16">
                  <c:v>3940.6507336225936</c:v>
                </c:pt>
                <c:pt idx="17">
                  <c:v>3971.6340604147963</c:v>
                </c:pt>
                <c:pt idx="18">
                  <c:v>4001.8177463577604</c:v>
                </c:pt>
                <c:pt idx="19">
                  <c:v>4031.2173468253955</c:v>
                </c:pt>
                <c:pt idx="20">
                  <c:v>4059.8698494951104</c:v>
                </c:pt>
                <c:pt idx="21">
                  <c:v>4087.8238802114488</c:v>
                </c:pt>
                <c:pt idx="22">
                  <c:v>4115.139364592138</c:v>
                </c:pt>
                <c:pt idx="23">
                  <c:v>4141.8629635331272</c:v>
                </c:pt>
                <c:pt idx="24">
                  <c:v>4168.0206120303601</c:v>
                </c:pt>
                <c:pt idx="25">
                  <c:v>4193.6155004713519</c:v>
                </c:pt>
                <c:pt idx="26">
                  <c:v>4218.6424990604391</c:v>
                </c:pt>
                <c:pt idx="27">
                  <c:v>4243.0852041545768</c:v>
                </c:pt>
                <c:pt idx="28">
                  <c:v>4266.9318080533103</c:v>
                </c:pt>
                <c:pt idx="29">
                  <c:v>4290.1855987965564</c:v>
                </c:pt>
                <c:pt idx="30">
                  <c:v>4312.8565952764711</c:v>
                </c:pt>
                <c:pt idx="31">
                  <c:v>4334.9464042535274</c:v>
                </c:pt>
                <c:pt idx="32">
                  <c:v>4356.4561257272908</c:v>
                </c:pt>
                <c:pt idx="33">
                  <c:v>4377.3852730528342</c:v>
                </c:pt>
                <c:pt idx="34">
                  <c:v>4397.7363078045964</c:v>
                </c:pt>
                <c:pt idx="35">
                  <c:v>4417.5061598072152</c:v>
                </c:pt>
                <c:pt idx="36">
                  <c:v>4436.6813073715739</c:v>
                </c:pt>
                <c:pt idx="37">
                  <c:v>4455.2436534636754</c:v>
                </c:pt>
                <c:pt idx="38">
                  <c:v>4473.1796374593005</c:v>
                </c:pt>
                <c:pt idx="39">
                  <c:v>4490.4848913510386</c:v>
                </c:pt>
                <c:pt idx="40">
                  <c:v>4507.1627777904814</c:v>
                </c:pt>
                <c:pt idx="41">
                  <c:v>4523.2166501976581</c:v>
                </c:pt>
                <c:pt idx="42">
                  <c:v>4538.6528801492504</c:v>
                </c:pt>
                <c:pt idx="43">
                  <c:v>4553.4773413109442</c:v>
                </c:pt>
                <c:pt idx="44">
                  <c:v>4567.6908820827011</c:v>
                </c:pt>
                <c:pt idx="45">
                  <c:v>4581.2954070246296</c:v>
                </c:pt>
                <c:pt idx="46">
                  <c:v>4594.3003269577657</c:v>
                </c:pt>
                <c:pt idx="47">
                  <c:v>4606.7177257963358</c:v>
                </c:pt>
                <c:pt idx="48">
                  <c:v>4618.5583917374315</c:v>
                </c:pt>
              </c:numCache>
            </c:numRef>
          </c:yVal>
          <c:smooth val="0"/>
          <c:extLst>
            <c:ext xmlns:c16="http://schemas.microsoft.com/office/drawing/2014/chart" uri="{C3380CC4-5D6E-409C-BE32-E72D297353CC}">
              <c16:uniqueId val="{00000000-D2EC-467A-9863-3DBE2255B483}"/>
            </c:ext>
          </c:extLst>
        </c:ser>
        <c:ser>
          <c:idx val="0"/>
          <c:order val="1"/>
          <c:tx>
            <c:strRef>
              <c:f>TAM_SpaceHeating!$D$204</c:f>
              <c:strCache>
                <c:ptCount val="1"/>
                <c:pt idx="0">
                  <c:v>Space Heating - Residential -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TAM_SpaceHeating!$B$205:$B$253</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TAM_SpaceHeating!$D$205:$D$253</c:f>
              <c:numCache>
                <c:formatCode>_(* #,##0_);_(* \(#,##0\);_(* "-"??_);_(@_)</c:formatCode>
                <c:ptCount val="49"/>
                <c:pt idx="0">
                  <c:v>5432.7667251796893</c:v>
                </c:pt>
                <c:pt idx="1">
                  <c:v>5509.5359064530658</c:v>
                </c:pt>
                <c:pt idx="2">
                  <c:v>5148.965336338656</c:v>
                </c:pt>
                <c:pt idx="3">
                  <c:v>5213.7511820802129</c:v>
                </c:pt>
                <c:pt idx="4">
                  <c:v>5278.1536559757014</c:v>
                </c:pt>
                <c:pt idx="5">
                  <c:v>5342.1271277816395</c:v>
                </c:pt>
                <c:pt idx="6">
                  <c:v>5405.5340484943863</c:v>
                </c:pt>
                <c:pt idx="7">
                  <c:v>5468.165936603109</c:v>
                </c:pt>
                <c:pt idx="8">
                  <c:v>5529.8692389503458</c:v>
                </c:pt>
                <c:pt idx="9">
                  <c:v>5587.0351537958768</c:v>
                </c:pt>
                <c:pt idx="10">
                  <c:v>5642.6847882538668</c:v>
                </c:pt>
                <c:pt idx="11">
                  <c:v>5696.9249964268947</c:v>
                </c:pt>
                <c:pt idx="12">
                  <c:v>5749.8035163810482</c:v>
                </c:pt>
                <c:pt idx="13">
                  <c:v>5801.3620475347916</c:v>
                </c:pt>
                <c:pt idx="14">
                  <c:v>5851.6768128100812</c:v>
                </c:pt>
                <c:pt idx="15">
                  <c:v>5900.8155122325097</c:v>
                </c:pt>
                <c:pt idx="16">
                  <c:v>5948.7811176562773</c:v>
                </c:pt>
                <c:pt idx="17">
                  <c:v>5995.5533494125784</c:v>
                </c:pt>
                <c:pt idx="18">
                  <c:v>6041.1184484625282</c:v>
                </c:pt>
                <c:pt idx="19">
                  <c:v>6085.4998970989891</c:v>
                </c:pt>
                <c:pt idx="20">
                  <c:v>6128.7535316829672</c:v>
                </c:pt>
                <c:pt idx="21">
                  <c:v>6170.9527574780604</c:v>
                </c:pt>
                <c:pt idx="22">
                  <c:v>6212.1880378131182</c:v>
                </c:pt>
                <c:pt idx="23">
                  <c:v>6252.5298116779231</c:v>
                </c:pt>
                <c:pt idx="24">
                  <c:v>6292.0172303763011</c:v>
                </c:pt>
                <c:pt idx="25">
                  <c:v>6330.6551100968209</c:v>
                </c:pt>
                <c:pt idx="26">
                  <c:v>6368.4357069327916</c:v>
                </c:pt>
                <c:pt idx="27">
                  <c:v>6405.3342580496992</c:v>
                </c:pt>
                <c:pt idx="28">
                  <c:v>6441.3329386185305</c:v>
                </c:pt>
                <c:pt idx="29">
                  <c:v>6476.4367122432968</c:v>
                </c:pt>
                <c:pt idx="30">
                  <c:v>6510.660703379448</c:v>
                </c:pt>
                <c:pt idx="31">
                  <c:v>6544.0073375823085</c:v>
                </c:pt>
                <c:pt idx="32">
                  <c:v>6576.4782754041807</c:v>
                </c:pt>
                <c:pt idx="33">
                  <c:v>6608.0727822089948</c:v>
                </c:pt>
                <c:pt idx="34">
                  <c:v>6638.7945739737679</c:v>
                </c:pt>
                <c:pt idx="35">
                  <c:v>6668.6390159814255</c:v>
                </c:pt>
                <c:pt idx="36">
                  <c:v>6697.5856959766543</c:v>
                </c:pt>
                <c:pt idx="37">
                  <c:v>6725.6072947927923</c:v>
                </c:pt>
                <c:pt idx="38">
                  <c:v>6752.6833413983422</c:v>
                </c:pt>
                <c:pt idx="39">
                  <c:v>6778.8072418772836</c:v>
                </c:pt>
                <c:pt idx="40">
                  <c:v>6803.9840724669248</c:v>
                </c:pt>
                <c:pt idx="41">
                  <c:v>6828.2188954686799</c:v>
                </c:pt>
                <c:pt idx="42">
                  <c:v>6851.5213293739071</c:v>
                </c:pt>
                <c:pt idx="43">
                  <c:v>6873.9002410307266</c:v>
                </c:pt>
                <c:pt idx="44">
                  <c:v>6895.3569111782826</c:v>
                </c:pt>
                <c:pt idx="45">
                  <c:v>6915.8942149283221</c:v>
                </c:pt>
                <c:pt idx="46">
                  <c:v>6935.5263587960326</c:v>
                </c:pt>
                <c:pt idx="47">
                  <c:v>6954.2715845809598</c:v>
                </c:pt>
                <c:pt idx="48">
                  <c:v>6972.146178076362</c:v>
                </c:pt>
              </c:numCache>
            </c:numRef>
          </c:yVal>
          <c:smooth val="0"/>
          <c:extLst>
            <c:ext xmlns:c16="http://schemas.microsoft.com/office/drawing/2014/chart" uri="{C3380CC4-5D6E-409C-BE32-E72D297353CC}">
              <c16:uniqueId val="{00000001-D2EC-467A-9863-3DBE2255B483}"/>
            </c:ext>
          </c:extLst>
        </c:ser>
        <c:ser>
          <c:idx val="3"/>
          <c:order val="2"/>
          <c:tx>
            <c:strRef>
              <c:f>TAM_SpaceHeating!$E$204</c:f>
              <c:strCache>
                <c:ptCount val="1"/>
                <c:pt idx="0">
                  <c:v>Space Heating - Residential - Case 3 - Low</c:v>
                </c:pt>
              </c:strCache>
            </c:strRef>
          </c:tx>
          <c:spPr>
            <a:ln w="19050">
              <a:noFill/>
            </a:ln>
          </c:spPr>
          <c:xVal>
            <c:numRef>
              <c:f>TAM_SpaceHeating!$B$205:$B$253</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TAM_SpaceHeating!$E$205:$E$253</c:f>
              <c:numCache>
                <c:formatCode>_(* #,##0_);_(* \(#,##0\);_(* "-"??_);_(@_)</c:formatCode>
                <c:ptCount val="49"/>
                <c:pt idx="0">
                  <c:v>1764.8879734065019</c:v>
                </c:pt>
                <c:pt idx="1">
                  <c:v>1789.8272008041524</c:v>
                </c:pt>
                <c:pt idx="2">
                  <c:v>1672.6922868734976</c:v>
                </c:pt>
                <c:pt idx="3">
                  <c:v>1693.7386092687339</c:v>
                </c:pt>
                <c:pt idx="4">
                  <c:v>1714.6603895301553</c:v>
                </c:pt>
                <c:pt idx="5">
                  <c:v>1735.4428042221145</c:v>
                </c:pt>
                <c:pt idx="6">
                  <c:v>1756.0411691911102</c:v>
                </c:pt>
                <c:pt idx="7">
                  <c:v>1776.3877571575154</c:v>
                </c:pt>
                <c:pt idx="8">
                  <c:v>1796.4326848602598</c:v>
                </c:pt>
                <c:pt idx="9">
                  <c:v>1815.0035973811393</c:v>
                </c:pt>
                <c:pt idx="10">
                  <c:v>1833.0819312297413</c:v>
                </c:pt>
                <c:pt idx="11">
                  <c:v>1850.7023990175378</c:v>
                </c:pt>
                <c:pt idx="12">
                  <c:v>1867.8805089271871</c:v>
                </c:pt>
                <c:pt idx="13">
                  <c:v>1884.6298074269744</c:v>
                </c:pt>
                <c:pt idx="14">
                  <c:v>1900.9750562865586</c:v>
                </c:pt>
                <c:pt idx="15">
                  <c:v>1916.9382485284655</c:v>
                </c:pt>
                <c:pt idx="16">
                  <c:v>1932.5203495889104</c:v>
                </c:pt>
                <c:pt idx="17">
                  <c:v>1947.7147714170155</c:v>
                </c:pt>
                <c:pt idx="18">
                  <c:v>1962.5170442529936</c:v>
                </c:pt>
                <c:pt idx="19">
                  <c:v>1976.9347965518023</c:v>
                </c:pt>
                <c:pt idx="20">
                  <c:v>1990.9861673072542</c:v>
                </c:pt>
                <c:pt idx="21">
                  <c:v>2004.6950029448381</c:v>
                </c:pt>
                <c:pt idx="22">
                  <c:v>2018.0906913711588</c:v>
                </c:pt>
                <c:pt idx="23">
                  <c:v>2031.1961153883337</c:v>
                </c:pt>
                <c:pt idx="24">
                  <c:v>2044.0239936844205</c:v>
                </c:pt>
                <c:pt idx="25">
                  <c:v>2056.5758908458834</c:v>
                </c:pt>
                <c:pt idx="26">
                  <c:v>2068.8492911880858</c:v>
                </c:pt>
                <c:pt idx="27">
                  <c:v>2080.8361502594553</c:v>
                </c:pt>
                <c:pt idx="28">
                  <c:v>2092.5306774880896</c:v>
                </c:pt>
                <c:pt idx="29">
                  <c:v>2103.9344853498164</c:v>
                </c:pt>
                <c:pt idx="30">
                  <c:v>2115.0524871734947</c:v>
                </c:pt>
                <c:pt idx="31">
                  <c:v>2125.8854709247466</c:v>
                </c:pt>
                <c:pt idx="32">
                  <c:v>2136.4339760504026</c:v>
                </c:pt>
                <c:pt idx="33">
                  <c:v>2146.6977638966737</c:v>
                </c:pt>
                <c:pt idx="34">
                  <c:v>2156.6780416354268</c:v>
                </c:pt>
                <c:pt idx="35">
                  <c:v>2166.373303633005</c:v>
                </c:pt>
                <c:pt idx="36">
                  <c:v>2175.7769187664962</c:v>
                </c:pt>
                <c:pt idx="37">
                  <c:v>2184.8800121345603</c:v>
                </c:pt>
                <c:pt idx="38">
                  <c:v>2193.6759335202601</c:v>
                </c:pt>
                <c:pt idx="39">
                  <c:v>2202.1625408247969</c:v>
                </c:pt>
                <c:pt idx="40">
                  <c:v>2210.3414831140376</c:v>
                </c:pt>
                <c:pt idx="41">
                  <c:v>2218.2144049266371</c:v>
                </c:pt>
                <c:pt idx="42">
                  <c:v>2225.7844309245929</c:v>
                </c:pt>
                <c:pt idx="43">
                  <c:v>2233.0544415911631</c:v>
                </c:pt>
                <c:pt idx="44">
                  <c:v>2240.0248529871205</c:v>
                </c:pt>
                <c:pt idx="45">
                  <c:v>2246.6965991209372</c:v>
                </c:pt>
                <c:pt idx="46">
                  <c:v>2253.0742951195007</c:v>
                </c:pt>
                <c:pt idx="47">
                  <c:v>2259.163867011714</c:v>
                </c:pt>
                <c:pt idx="48">
                  <c:v>2264.9706053985019</c:v>
                </c:pt>
              </c:numCache>
            </c:numRef>
          </c:yVal>
          <c:smooth val="0"/>
          <c:extLst>
            <c:ext xmlns:c16="http://schemas.microsoft.com/office/drawing/2014/chart" uri="{C3380CC4-5D6E-409C-BE32-E72D297353CC}">
              <c16:uniqueId val="{00000002-D2EC-467A-9863-3DBE2255B483}"/>
            </c:ext>
          </c:extLst>
        </c:ser>
        <c:ser>
          <c:idx val="4"/>
          <c:order val="3"/>
          <c:tx>
            <c:strRef>
              <c:f>TAM_SpaceHeating!$I$204</c:f>
              <c:strCache>
                <c:ptCount val="1"/>
                <c:pt idx="0">
                  <c:v>Space Heating - Commercial - Case 1 - Average</c:v>
                </c:pt>
              </c:strCache>
            </c:strRef>
          </c:tx>
          <c:spPr>
            <a:ln w="19050">
              <a:noFill/>
            </a:ln>
          </c:spPr>
          <c:xVal>
            <c:numRef>
              <c:f>TAM_SpaceHeating!$B$205:$B$253</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TAM_SpaceHeating!$I$205:$I$253</c:f>
              <c:numCache>
                <c:formatCode>_(* #,##0_);_(* \(#,##0\);_(* "-"??_);_(@_)</c:formatCode>
                <c:ptCount val="49"/>
                <c:pt idx="0">
                  <c:v>751.56607765604008</c:v>
                </c:pt>
                <c:pt idx="1">
                  <c:v>786.2458116947106</c:v>
                </c:pt>
                <c:pt idx="2">
                  <c:v>851.6470769727481</c:v>
                </c:pt>
                <c:pt idx="3">
                  <c:v>891.63169950596728</c:v>
                </c:pt>
                <c:pt idx="4">
                  <c:v>933.69152150559364</c:v>
                </c:pt>
                <c:pt idx="5">
                  <c:v>977.81109480320833</c:v>
                </c:pt>
                <c:pt idx="6">
                  <c:v>1023.9625443144211</c:v>
                </c:pt>
                <c:pt idx="7">
                  <c:v>1072.1029524546607</c:v>
                </c:pt>
                <c:pt idx="8">
                  <c:v>1122.1964439414489</c:v>
                </c:pt>
                <c:pt idx="9">
                  <c:v>1173.4779007954087</c:v>
                </c:pt>
                <c:pt idx="10">
                  <c:v>1226.5142672597503</c:v>
                </c:pt>
                <c:pt idx="11">
                  <c:v>1281.2991699084735</c:v>
                </c:pt>
                <c:pt idx="12">
                  <c:v>1337.8107062484353</c:v>
                </c:pt>
                <c:pt idx="13">
                  <c:v>1396.0258225133839</c:v>
                </c:pt>
                <c:pt idx="14">
                  <c:v>1455.9347292701998</c:v>
                </c:pt>
                <c:pt idx="15">
                  <c:v>1517.5288280015359</c:v>
                </c:pt>
                <c:pt idx="16">
                  <c:v>1580.7797262136346</c:v>
                </c:pt>
                <c:pt idx="17">
                  <c:v>1645.6510138086737</c:v>
                </c:pt>
                <c:pt idx="18">
                  <c:v>1712.1068411241502</c:v>
                </c:pt>
                <c:pt idx="19">
                  <c:v>1780.1215424723835</c:v>
                </c:pt>
                <c:pt idx="20">
                  <c:v>1849.6802186495652</c:v>
                </c:pt>
                <c:pt idx="21">
                  <c:v>1920.7752051561461</c:v>
                </c:pt>
                <c:pt idx="22">
                  <c:v>1993.4070610466536</c:v>
                </c:pt>
                <c:pt idx="23">
                  <c:v>2067.5722007743789</c:v>
                </c:pt>
                <c:pt idx="24">
                  <c:v>2143.2579528805504</c:v>
                </c:pt>
                <c:pt idx="25">
                  <c:v>2220.439521444162</c:v>
                </c:pt>
                <c:pt idx="26">
                  <c:v>2299.0863470837844</c:v>
                </c:pt>
                <c:pt idx="27">
                  <c:v>2379.1596018380096</c:v>
                </c:pt>
                <c:pt idx="28">
                  <c:v>2460.6217548720738</c:v>
                </c:pt>
                <c:pt idx="29">
                  <c:v>2543.4434137165013</c:v>
                </c:pt>
                <c:pt idx="30">
                  <c:v>2627.6008257740491</c:v>
                </c:pt>
                <c:pt idx="31">
                  <c:v>2713.0669165089571</c:v>
                </c:pt>
                <c:pt idx="32">
                  <c:v>2799.8156798307805</c:v>
                </c:pt>
                <c:pt idx="33">
                  <c:v>2887.8195011566222</c:v>
                </c:pt>
                <c:pt idx="34">
                  <c:v>2977.0504865351422</c:v>
                </c:pt>
                <c:pt idx="35">
                  <c:v>3067.4757745978764</c:v>
                </c:pt>
                <c:pt idx="36">
                  <c:v>3159.0560221606534</c:v>
                </c:pt>
                <c:pt idx="37">
                  <c:v>3251.7477569956795</c:v>
                </c:pt>
                <c:pt idx="38">
                  <c:v>3345.5097851287092</c:v>
                </c:pt>
                <c:pt idx="39">
                  <c:v>3440.3037733877482</c:v>
                </c:pt>
                <c:pt idx="40">
                  <c:v>3536.099225776044</c:v>
                </c:pt>
                <c:pt idx="41">
                  <c:v>3632.8723531955502</c:v>
                </c:pt>
                <c:pt idx="42">
                  <c:v>3730.6054731283084</c:v>
                </c:pt>
                <c:pt idx="43">
                  <c:v>3829.2778674705373</c:v>
                </c:pt>
                <c:pt idx="44">
                  <c:v>3928.8596344747962</c:v>
                </c:pt>
                <c:pt idx="45">
                  <c:v>4029.3136927632718</c:v>
                </c:pt>
                <c:pt idx="46">
                  <c:v>4130.6042151341408</c:v>
                </c:pt>
                <c:pt idx="47">
                  <c:v>4232.6920142987692</c:v>
                </c:pt>
                <c:pt idx="48">
                  <c:v>4335.5370501753468</c:v>
                </c:pt>
              </c:numCache>
            </c:numRef>
          </c:yVal>
          <c:smooth val="0"/>
          <c:extLst>
            <c:ext xmlns:c16="http://schemas.microsoft.com/office/drawing/2014/chart" uri="{C3380CC4-5D6E-409C-BE32-E72D297353CC}">
              <c16:uniqueId val="{00000003-D2EC-467A-9863-3DBE2255B483}"/>
            </c:ext>
          </c:extLst>
        </c:ser>
        <c:ser>
          <c:idx val="1"/>
          <c:order val="4"/>
          <c:tx>
            <c:strRef>
              <c:f>TAM_SpaceHeating!$J$204</c:f>
              <c:strCache>
                <c:ptCount val="1"/>
                <c:pt idx="0">
                  <c:v>Space Heating - Commercial - Case 2 - High</c:v>
                </c:pt>
              </c:strCache>
            </c:strRef>
          </c:tx>
          <c:spPr>
            <a:ln w="25400" cap="rnd">
              <a:noFill/>
              <a:round/>
            </a:ln>
            <a:effectLst/>
          </c:spPr>
          <c:marker>
            <c:symbol val="circle"/>
            <c:size val="5"/>
            <c:spPr>
              <a:solidFill>
                <a:schemeClr val="accent2"/>
              </a:solidFill>
              <a:ln w="9525">
                <a:solidFill>
                  <a:schemeClr val="accent2"/>
                </a:solidFill>
              </a:ln>
              <a:effectLst/>
            </c:spPr>
          </c:marker>
          <c:xVal>
            <c:numRef>
              <c:f>TAM_SpaceHeating!$B$205:$B$253</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TAM_SpaceHeating!$J$205:$J$253</c:f>
              <c:numCache>
                <c:formatCode>_(* #,##0_);_(* \(#,##0\);_(* "-"??_);_(@_)</c:formatCode>
                <c:ptCount val="49"/>
                <c:pt idx="0">
                  <c:v>1153.5039303790577</c:v>
                </c:pt>
                <c:pt idx="1">
                  <c:v>1206.7304006887175</c:v>
                </c:pt>
                <c:pt idx="2">
                  <c:v>1307.1082899958844</c:v>
                </c:pt>
                <c:pt idx="3">
                  <c:v>1368.4767053861008</c:v>
                </c:pt>
                <c:pt idx="4">
                  <c:v>1433.0301377854491</c:v>
                </c:pt>
                <c:pt idx="5">
                  <c:v>1500.7448773385781</c:v>
                </c:pt>
                <c:pt idx="6">
                  <c:v>1571.5781413543048</c:v>
                </c:pt>
                <c:pt idx="7">
                  <c:v>1645.4640599058769</c:v>
                </c:pt>
                <c:pt idx="8">
                  <c:v>1722.3475715947384</c:v>
                </c:pt>
                <c:pt idx="9">
                  <c:v>1801.0543730260806</c:v>
                </c:pt>
                <c:pt idx="10">
                  <c:v>1882.4546104615445</c:v>
                </c:pt>
                <c:pt idx="11">
                  <c:v>1966.5385019642395</c:v>
                </c:pt>
                <c:pt idx="12">
                  <c:v>2053.2724315785263</c:v>
                </c:pt>
                <c:pt idx="13">
                  <c:v>2142.621016374319</c:v>
                </c:pt>
                <c:pt idx="14">
                  <c:v>2234.5692315255701</c:v>
                </c:pt>
                <c:pt idx="15">
                  <c:v>2329.1038800242586</c:v>
                </c:pt>
                <c:pt idx="16">
                  <c:v>2426.1813850590884</c:v>
                </c:pt>
                <c:pt idx="17">
                  <c:v>2525.7458643966916</c:v>
                </c:pt>
                <c:pt idx="18">
                  <c:v>2627.7422959600603</c:v>
                </c:pt>
                <c:pt idx="19">
                  <c:v>2732.1312880410078</c:v>
                </c:pt>
                <c:pt idx="20">
                  <c:v>2838.8899733352955</c:v>
                </c:pt>
                <c:pt idx="21">
                  <c:v>2948.0065883658085</c:v>
                </c:pt>
                <c:pt idx="22">
                  <c:v>3059.4819911696709</c:v>
                </c:pt>
                <c:pt idx="23">
                  <c:v>3173.3106786482931</c:v>
                </c:pt>
                <c:pt idx="24">
                  <c:v>3289.4732026414513</c:v>
                </c:pt>
                <c:pt idx="25">
                  <c:v>3407.9315063592135</c:v>
                </c:pt>
                <c:pt idx="26">
                  <c:v>3528.6386872501789</c:v>
                </c:pt>
                <c:pt idx="27">
                  <c:v>3651.5351521429366</c:v>
                </c:pt>
                <c:pt idx="28">
                  <c:v>3776.5632986965888</c:v>
                </c:pt>
                <c:pt idx="29">
                  <c:v>3903.6780153366908</c:v>
                </c:pt>
                <c:pt idx="30">
                  <c:v>4032.8428465670586</c:v>
                </c:pt>
                <c:pt idx="31">
                  <c:v>4164.0162383788793</c:v>
                </c:pt>
                <c:pt idx="32">
                  <c:v>4297.1582766136607</c:v>
                </c:pt>
                <c:pt idx="33">
                  <c:v>4432.2265783980229</c:v>
                </c:pt>
                <c:pt idx="34">
                  <c:v>4569.1783320837776</c:v>
                </c:pt>
                <c:pt idx="35">
                  <c:v>4707.9631020288616</c:v>
                </c:pt>
                <c:pt idx="36">
                  <c:v>4848.5205042977504</c:v>
                </c:pt>
                <c:pt idx="37">
                  <c:v>4990.7838176970399</c:v>
                </c:pt>
                <c:pt idx="38">
                  <c:v>5134.6898176978266</c:v>
                </c:pt>
                <c:pt idx="39">
                  <c:v>5280.1796705316974</c:v>
                </c:pt>
                <c:pt idx="40">
                  <c:v>5427.2065709300823</c:v>
                </c:pt>
                <c:pt idx="41">
                  <c:v>5575.7340073753467</c:v>
                </c:pt>
                <c:pt idx="42">
                  <c:v>5725.7348407315303</c:v>
                </c:pt>
                <c:pt idx="43">
                  <c:v>5877.1772728442838</c:v>
                </c:pt>
                <c:pt idx="44">
                  <c:v>6030.015410499127</c:v>
                </c:pt>
                <c:pt idx="45">
                  <c:v>6184.1923411818789</c:v>
                </c:pt>
                <c:pt idx="46">
                  <c:v>6339.6530772881961</c:v>
                </c:pt>
                <c:pt idx="47">
                  <c:v>6496.3374741510897</c:v>
                </c:pt>
                <c:pt idx="48">
                  <c:v>6654.1840782362469</c:v>
                </c:pt>
              </c:numCache>
            </c:numRef>
          </c:yVal>
          <c:smooth val="0"/>
          <c:extLst>
            <c:ext xmlns:c16="http://schemas.microsoft.com/office/drawing/2014/chart" uri="{C3380CC4-5D6E-409C-BE32-E72D297353CC}">
              <c16:uniqueId val="{00000004-D2EC-467A-9863-3DBE2255B483}"/>
            </c:ext>
          </c:extLst>
        </c:ser>
        <c:ser>
          <c:idx val="5"/>
          <c:order val="5"/>
          <c:tx>
            <c:strRef>
              <c:f>TAM_SpaceHeating!$K$204</c:f>
              <c:strCache>
                <c:ptCount val="1"/>
                <c:pt idx="0">
                  <c:v>Space Heating - Commercial - Case 3 - Low</c:v>
                </c:pt>
              </c:strCache>
            </c:strRef>
          </c:tx>
          <c:spPr>
            <a:ln w="19050">
              <a:noFill/>
            </a:ln>
          </c:spPr>
          <c:xVal>
            <c:numRef>
              <c:f>TAM_SpaceHeating!$B$205:$B$253</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TAM_SpaceHeating!$K$205:$K$253</c:f>
              <c:numCache>
                <c:formatCode>_(* #,##0_);_(* \(#,##0\);_(* "-"??_);_(@_)</c:formatCode>
                <c:ptCount val="49"/>
                <c:pt idx="0">
                  <c:v>349.62822493302252</c:v>
                </c:pt>
                <c:pt idx="1">
                  <c:v>365.76122270070357</c:v>
                </c:pt>
                <c:pt idx="2">
                  <c:v>396.18586394961159</c:v>
                </c:pt>
                <c:pt idx="3">
                  <c:v>414.78669362583372</c:v>
                </c:pt>
                <c:pt idx="4">
                  <c:v>434.35290522573808</c:v>
                </c:pt>
                <c:pt idx="5">
                  <c:v>454.87731226783859</c:v>
                </c:pt>
                <c:pt idx="6">
                  <c:v>476.34694727453711</c:v>
                </c:pt>
                <c:pt idx="7">
                  <c:v>498.74184500344478</c:v>
                </c:pt>
                <c:pt idx="8">
                  <c:v>522.0453162881596</c:v>
                </c:pt>
                <c:pt idx="9">
                  <c:v>545.90142856473688</c:v>
                </c:pt>
                <c:pt idx="10">
                  <c:v>570.57392405795588</c:v>
                </c:pt>
                <c:pt idx="11">
                  <c:v>596.05983785270791</c:v>
                </c:pt>
                <c:pt idx="12">
                  <c:v>622.34898091834407</c:v>
                </c:pt>
                <c:pt idx="13">
                  <c:v>649.43062865244849</c:v>
                </c:pt>
                <c:pt idx="14">
                  <c:v>677.30022701482915</c:v>
                </c:pt>
                <c:pt idx="15">
                  <c:v>705.95377597881259</c:v>
                </c:pt>
                <c:pt idx="16">
                  <c:v>735.37806736818004</c:v>
                </c:pt>
                <c:pt idx="17">
                  <c:v>765.55616322065578</c:v>
                </c:pt>
                <c:pt idx="18">
                  <c:v>796.47138628823961</c:v>
                </c:pt>
                <c:pt idx="19">
                  <c:v>828.111796903759</c:v>
                </c:pt>
                <c:pt idx="20">
                  <c:v>860.47046396383507</c:v>
                </c:pt>
                <c:pt idx="21">
                  <c:v>893.54382194648326</c:v>
                </c:pt>
                <c:pt idx="22">
                  <c:v>927.33213092363621</c:v>
                </c:pt>
                <c:pt idx="23">
                  <c:v>961.83372290046486</c:v>
                </c:pt>
                <c:pt idx="24">
                  <c:v>997.04270311964922</c:v>
                </c:pt>
                <c:pt idx="25">
                  <c:v>1032.9475365291098</c:v>
                </c:pt>
                <c:pt idx="26">
                  <c:v>1069.5340069173892</c:v>
                </c:pt>
                <c:pt idx="27">
                  <c:v>1106.7840515330836</c:v>
                </c:pt>
                <c:pt idx="28">
                  <c:v>1144.6802110475589</c:v>
                </c:pt>
                <c:pt idx="29">
                  <c:v>1183.2088120963117</c:v>
                </c:pt>
                <c:pt idx="30">
                  <c:v>1222.3588049810405</c:v>
                </c:pt>
                <c:pt idx="31">
                  <c:v>1262.1175946390347</c:v>
                </c:pt>
                <c:pt idx="32">
                  <c:v>1302.4730830478991</c:v>
                </c:pt>
                <c:pt idx="33">
                  <c:v>1343.4124239152213</c:v>
                </c:pt>
                <c:pt idx="34">
                  <c:v>1384.9226409865064</c:v>
                </c:pt>
                <c:pt idx="35">
                  <c:v>1426.9884471668913</c:v>
                </c:pt>
                <c:pt idx="36">
                  <c:v>1469.5915400235572</c:v>
                </c:pt>
                <c:pt idx="37">
                  <c:v>1512.7116962943198</c:v>
                </c:pt>
                <c:pt idx="38">
                  <c:v>1556.329752559592</c:v>
                </c:pt>
                <c:pt idx="39">
                  <c:v>1600.427876243798</c:v>
                </c:pt>
                <c:pt idx="40">
                  <c:v>1644.9918806220053</c:v>
                </c:pt>
                <c:pt idx="41">
                  <c:v>1690.010699015754</c:v>
                </c:pt>
                <c:pt idx="42">
                  <c:v>1735.4761055250865</c:v>
                </c:pt>
                <c:pt idx="43">
                  <c:v>1781.3784620967906</c:v>
                </c:pt>
                <c:pt idx="44">
                  <c:v>1827.7038584504653</c:v>
                </c:pt>
                <c:pt idx="45">
                  <c:v>1874.435044344664</c:v>
                </c:pt>
                <c:pt idx="46">
                  <c:v>1921.5553529800854</c:v>
                </c:pt>
                <c:pt idx="47">
                  <c:v>1969.0465544464494</c:v>
                </c:pt>
                <c:pt idx="48">
                  <c:v>2016.8900221144474</c:v>
                </c:pt>
              </c:numCache>
            </c:numRef>
          </c:yVal>
          <c:smooth val="0"/>
          <c:extLst>
            <c:ext xmlns:c16="http://schemas.microsoft.com/office/drawing/2014/chart" uri="{C3380CC4-5D6E-409C-BE32-E72D297353CC}">
              <c16:uniqueId val="{00000005-D2EC-467A-9863-3DBE2255B483}"/>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(TWh</a:t>
                </a:r>
                <a:r>
                  <a:rPr lang="en-US" baseline="0"/>
                  <a:t> Useful Space Heating Energy</a:t>
                </a:r>
                <a:r>
                  <a:rPr lang="en-US"/>
                  <a:t>)</a:t>
                </a:r>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Middle East and Africa TAM -</a:t>
            </a:r>
            <a:r>
              <a:rPr lang="en-US" baseline="0"/>
              <a:t> Space Heating</a:t>
            </a:r>
            <a:endParaRPr lang="en-US"/>
          </a:p>
        </c:rich>
      </c:tx>
      <c:overlay val="0"/>
      <c:spPr>
        <a:noFill/>
        <a:ln>
          <a:noFill/>
        </a:ln>
        <a:effectLst/>
      </c:spPr>
    </c:title>
    <c:autoTitleDeleted val="0"/>
    <c:plotArea>
      <c:layout/>
      <c:scatterChart>
        <c:scatterStyle val="lineMarker"/>
        <c:varyColors val="0"/>
        <c:ser>
          <c:idx val="2"/>
          <c:order val="0"/>
          <c:tx>
            <c:strRef>
              <c:f>TAM_SpaceHeating!$C$267</c:f>
              <c:strCache>
                <c:ptCount val="1"/>
                <c:pt idx="0">
                  <c:v>Space Heating - Residential - Case 1 - Average</c:v>
                </c:pt>
              </c:strCache>
            </c:strRef>
          </c:tx>
          <c:spPr>
            <a:ln w="19050">
              <a:noFill/>
            </a:ln>
          </c:spPr>
          <c:xVal>
            <c:numRef>
              <c:f>TAM_SpaceHeating!$B$268:$B$316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TAM_SpaceHeating!$C$268:$C$316</c:f>
              <c:numCache>
                <c:formatCode>_(* #,##0_);_(* \(#,##0\);_(* "-"??_);_(@_)</c:formatCode>
                <c:ptCount val="49"/>
                <c:pt idx="0">
                  <c:v>895.82047290133778</c:v>
                </c:pt>
                <c:pt idx="1">
                  <c:v>923.49686707456726</c:v>
                </c:pt>
                <c:pt idx="2">
                  <c:v>893.60932261124537</c:v>
                </c:pt>
                <c:pt idx="3">
                  <c:v>919.00883982796984</c:v>
                </c:pt>
                <c:pt idx="4">
                  <c:v>944.49319220588234</c:v>
                </c:pt>
                <c:pt idx="5">
                  <c:v>970.06836283145185</c:v>
                </c:pt>
                <c:pt idx="6">
                  <c:v>995.76141236522983</c:v>
                </c:pt>
                <c:pt idx="7">
                  <c:v>1021.6133450345384</c:v>
                </c:pt>
                <c:pt idx="8">
                  <c:v>1047.6495458703703</c:v>
                </c:pt>
                <c:pt idx="9">
                  <c:v>1073.8479349234167</c:v>
                </c:pt>
                <c:pt idx="10">
                  <c:v>1100.2216789439942</c:v>
                </c:pt>
                <c:pt idx="11">
                  <c:v>1126.7204904524549</c:v>
                </c:pt>
                <c:pt idx="12">
                  <c:v>1153.2741836355003</c:v>
                </c:pt>
                <c:pt idx="13">
                  <c:v>1179.8281173801247</c:v>
                </c:pt>
                <c:pt idx="14">
                  <c:v>1206.3595999270119</c:v>
                </c:pt>
                <c:pt idx="15">
                  <c:v>1232.8703888272141</c:v>
                </c:pt>
                <c:pt idx="16">
                  <c:v>1259.3599638998451</c:v>
                </c:pt>
                <c:pt idx="17">
                  <c:v>1285.8363650912004</c:v>
                </c:pt>
                <c:pt idx="18">
                  <c:v>1312.3046926856528</c:v>
                </c:pt>
                <c:pt idx="19">
                  <c:v>1338.7577176473055</c:v>
                </c:pt>
                <c:pt idx="20">
                  <c:v>1365.1866047298622</c:v>
                </c:pt>
                <c:pt idx="21">
                  <c:v>1391.5955203707426</c:v>
                </c:pt>
                <c:pt idx="22">
                  <c:v>1417.9916302798968</c:v>
                </c:pt>
                <c:pt idx="23">
                  <c:v>1444.3797199127141</c:v>
                </c:pt>
                <c:pt idx="24">
                  <c:v>1470.758880871427</c:v>
                </c:pt>
                <c:pt idx="25">
                  <c:v>1497.1253672974296</c:v>
                </c:pt>
                <c:pt idx="26">
                  <c:v>1523.477565189201</c:v>
                </c:pt>
                <c:pt idx="27">
                  <c:v>1549.8131622099784</c:v>
                </c:pt>
                <c:pt idx="28">
                  <c:v>1576.1294518513494</c:v>
                </c:pt>
                <c:pt idx="29">
                  <c:v>1602.4247867474762</c:v>
                </c:pt>
                <c:pt idx="30">
                  <c:v>1628.6961085666142</c:v>
                </c:pt>
                <c:pt idx="31">
                  <c:v>1654.9364859600648</c:v>
                </c:pt>
                <c:pt idx="32">
                  <c:v>1681.1377203163343</c:v>
                </c:pt>
                <c:pt idx="33">
                  <c:v>1707.2929774679567</c:v>
                </c:pt>
                <c:pt idx="34">
                  <c:v>1733.3969529558792</c:v>
                </c:pt>
                <c:pt idx="35">
                  <c:v>1759.4473939438394</c:v>
                </c:pt>
                <c:pt idx="36">
                  <c:v>1785.4438155185449</c:v>
                </c:pt>
                <c:pt idx="37">
                  <c:v>1811.387459055856</c:v>
                </c:pt>
                <c:pt idx="38">
                  <c:v>1837.2774765062759</c:v>
                </c:pt>
                <c:pt idx="39">
                  <c:v>1863.1116038825437</c:v>
                </c:pt>
                <c:pt idx="40">
                  <c:v>1888.8840048943448</c:v>
                </c:pt>
                <c:pt idx="41">
                  <c:v>1914.5864970916953</c:v>
                </c:pt>
                <c:pt idx="42">
                  <c:v>1940.2089211282359</c:v>
                </c:pt>
                <c:pt idx="43">
                  <c:v>1965.7432013639427</c:v>
                </c:pt>
                <c:pt idx="44">
                  <c:v>1991.1841878852626</c:v>
                </c:pt>
                <c:pt idx="45">
                  <c:v>2016.5296147596548</c:v>
                </c:pt>
                <c:pt idx="46">
                  <c:v>2041.7771558226818</c:v>
                </c:pt>
                <c:pt idx="47">
                  <c:v>2066.9256863710439</c:v>
                </c:pt>
                <c:pt idx="48">
                  <c:v>2091.9736220292939</c:v>
                </c:pt>
              </c:numCache>
            </c:numRef>
          </c:yVal>
          <c:smooth val="0"/>
          <c:extLst>
            <c:ext xmlns:c16="http://schemas.microsoft.com/office/drawing/2014/chart" uri="{C3380CC4-5D6E-409C-BE32-E72D297353CC}">
              <c16:uniqueId val="{00000000-7C4A-442E-B74C-07E62AA2465A}"/>
            </c:ext>
          </c:extLst>
        </c:ser>
        <c:ser>
          <c:idx val="0"/>
          <c:order val="1"/>
          <c:tx>
            <c:strRef>
              <c:f>TAM_SpaceHeating!$D$267</c:f>
              <c:strCache>
                <c:ptCount val="1"/>
                <c:pt idx="0">
                  <c:v>Space Heating - Residential -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TAM_SpaceHeating!$B$268:$B$316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TAM_SpaceHeating!$D$268:$D$316</c:f>
              <c:numCache>
                <c:formatCode>_(* #,##0_);_(* \(#,##0\);_(* "-"??_);_(@_)</c:formatCode>
                <c:ptCount val="49"/>
                <c:pt idx="0">
                  <c:v>1352.3248504458224</c:v>
                </c:pt>
                <c:pt idx="1">
                  <c:v>1394.1049578929922</c:v>
                </c:pt>
                <c:pt idx="2">
                  <c:v>1348.9869121246791</c:v>
                </c:pt>
                <c:pt idx="3">
                  <c:v>1387.3298606959002</c:v>
                </c:pt>
                <c:pt idx="4">
                  <c:v>1425.8008758832977</c:v>
                </c:pt>
                <c:pt idx="5">
                  <c:v>1464.4089897158995</c:v>
                </c:pt>
                <c:pt idx="6">
                  <c:v>1503.1950527936185</c:v>
                </c:pt>
                <c:pt idx="7">
                  <c:v>1542.2209648354929</c:v>
                </c:pt>
                <c:pt idx="8">
                  <c:v>1581.5250469217835</c:v>
                </c:pt>
                <c:pt idx="9">
                  <c:v>1621.0739673023791</c:v>
                </c:pt>
                <c:pt idx="10">
                  <c:v>1660.887602419258</c:v>
                </c:pt>
                <c:pt idx="11">
                  <c:v>1700.8900386151074</c:v>
                </c:pt>
                <c:pt idx="12">
                  <c:v>1740.9753238355322</c:v>
                </c:pt>
                <c:pt idx="13">
                  <c:v>1781.060972206177</c:v>
                </c:pt>
                <c:pt idx="14">
                  <c:v>1821.11272839246</c:v>
                </c:pt>
                <c:pt idx="15">
                  <c:v>1861.1332455821971</c:v>
                </c:pt>
                <c:pt idx="16">
                  <c:v>1901.1217385136533</c:v>
                </c:pt>
                <c:pt idx="17">
                  <c:v>1941.0903442382814</c:v>
                </c:pt>
                <c:pt idx="18">
                  <c:v>1981.0467621127154</c:v>
                </c:pt>
                <c:pt idx="19">
                  <c:v>2020.9800792306492</c:v>
                </c:pt>
                <c:pt idx="20">
                  <c:v>2060.8769579608415</c:v>
                </c:pt>
                <c:pt idx="21">
                  <c:v>2100.7436879305455</c:v>
                </c:pt>
                <c:pt idx="22">
                  <c:v>2140.5910864496232</c:v>
                </c:pt>
                <c:pt idx="23">
                  <c:v>2180.4263776108919</c:v>
                </c:pt>
                <c:pt idx="24">
                  <c:v>2220.2481901028987</c:v>
                </c:pt>
                <c:pt idx="25">
                  <c:v>2260.0508692014741</c:v>
                </c:pt>
                <c:pt idx="26">
                  <c:v>2299.8319784202554</c:v>
                </c:pt>
                <c:pt idx="27">
                  <c:v>2339.5880270704702</c:v>
                </c:pt>
                <c:pt idx="28">
                  <c:v>2379.3149294243476</c:v>
                </c:pt>
                <c:pt idx="29">
                  <c:v>2419.0101986289674</c:v>
                </c:pt>
                <c:pt idx="30">
                  <c:v>2458.6692178463059</c:v>
                </c:pt>
                <c:pt idx="31">
                  <c:v>2498.2815235567477</c:v>
                </c:pt>
                <c:pt idx="32">
                  <c:v>2537.8347391888715</c:v>
                </c:pt>
                <c:pt idx="33">
                  <c:v>2577.3185479272274</c:v>
                </c:pt>
                <c:pt idx="34">
                  <c:v>2616.7249421943898</c:v>
                </c:pt>
                <c:pt idx="35">
                  <c:v>2656.0505211231616</c:v>
                </c:pt>
                <c:pt idx="36">
                  <c:v>2695.29455269154</c:v>
                </c:pt>
                <c:pt idx="37">
                  <c:v>2734.4589108725772</c:v>
                </c:pt>
                <c:pt idx="38">
                  <c:v>2773.5423154561818</c:v>
                </c:pt>
                <c:pt idx="39">
                  <c:v>2812.5413487416795</c:v>
                </c:pt>
                <c:pt idx="40">
                  <c:v>2851.4472003025785</c:v>
                </c:pt>
                <c:pt idx="41">
                  <c:v>2890.2475179647699</c:v>
                </c:pt>
                <c:pt idx="42">
                  <c:v>2928.9269652440362</c:v>
                </c:pt>
                <c:pt idx="43">
                  <c:v>2967.4733512058992</c:v>
                </c:pt>
                <c:pt idx="44">
                  <c:v>3005.878901573833</c:v>
                </c:pt>
                <c:pt idx="45">
                  <c:v>3044.14019571058</c:v>
                </c:pt>
                <c:pt idx="46">
                  <c:v>3082.253722053199</c:v>
                </c:pt>
                <c:pt idx="47">
                  <c:v>3120.2177827567903</c:v>
                </c:pt>
                <c:pt idx="48">
                  <c:v>3158.0299860583218</c:v>
                </c:pt>
              </c:numCache>
            </c:numRef>
          </c:yVal>
          <c:smooth val="0"/>
          <c:extLst>
            <c:ext xmlns:c16="http://schemas.microsoft.com/office/drawing/2014/chart" uri="{C3380CC4-5D6E-409C-BE32-E72D297353CC}">
              <c16:uniqueId val="{00000001-7C4A-442E-B74C-07E62AA2465A}"/>
            </c:ext>
          </c:extLst>
        </c:ser>
        <c:ser>
          <c:idx val="3"/>
          <c:order val="2"/>
          <c:tx>
            <c:strRef>
              <c:f>TAM_SpaceHeating!$E$267</c:f>
              <c:strCache>
                <c:ptCount val="1"/>
                <c:pt idx="0">
                  <c:v>Space Heating - Residential - Case 3 - Low</c:v>
                </c:pt>
              </c:strCache>
            </c:strRef>
          </c:tx>
          <c:spPr>
            <a:ln w="19050">
              <a:noFill/>
            </a:ln>
          </c:spPr>
          <c:xVal>
            <c:numRef>
              <c:f>TAM_SpaceHeating!$B$268:$B$316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TAM_SpaceHeating!$E$268:$E$316</c:f>
              <c:numCache>
                <c:formatCode>_(* #,##0_);_(* \(#,##0\);_(* "-"??_);_(@_)</c:formatCode>
                <c:ptCount val="49"/>
                <c:pt idx="0">
                  <c:v>439.31609535685305</c:v>
                </c:pt>
                <c:pt idx="1">
                  <c:v>452.88877625614231</c:v>
                </c:pt>
                <c:pt idx="2">
                  <c:v>438.23173309781197</c:v>
                </c:pt>
                <c:pt idx="3">
                  <c:v>450.68781896003969</c:v>
                </c:pt>
                <c:pt idx="4">
                  <c:v>463.18550852846698</c:v>
                </c:pt>
                <c:pt idx="5">
                  <c:v>475.72773594700465</c:v>
                </c:pt>
                <c:pt idx="6">
                  <c:v>488.32777193684149</c:v>
                </c:pt>
                <c:pt idx="7">
                  <c:v>501.00572523358386</c:v>
                </c:pt>
                <c:pt idx="8">
                  <c:v>513.77404481895712</c:v>
                </c:pt>
                <c:pt idx="9">
                  <c:v>526.62190254445454</c:v>
                </c:pt>
                <c:pt idx="10">
                  <c:v>539.55575546873047</c:v>
                </c:pt>
                <c:pt idx="11">
                  <c:v>552.55094228980283</c:v>
                </c:pt>
                <c:pt idx="12">
                  <c:v>565.57304343546855</c:v>
                </c:pt>
                <c:pt idx="13">
                  <c:v>578.59526255407286</c:v>
                </c:pt>
                <c:pt idx="14">
                  <c:v>591.60647146156418</c:v>
                </c:pt>
                <c:pt idx="15">
                  <c:v>604.60753207223115</c:v>
                </c:pt>
                <c:pt idx="16">
                  <c:v>617.59818928603659</c:v>
                </c:pt>
                <c:pt idx="17">
                  <c:v>630.58238594411955</c:v>
                </c:pt>
                <c:pt idx="18">
                  <c:v>643.56262325859029</c:v>
                </c:pt>
                <c:pt idx="19">
                  <c:v>656.5353560639619</c:v>
                </c:pt>
                <c:pt idx="20">
                  <c:v>669.49625149888334</c:v>
                </c:pt>
                <c:pt idx="21">
                  <c:v>682.4473528109404</c:v>
                </c:pt>
                <c:pt idx="22">
                  <c:v>695.3921741101708</c:v>
                </c:pt>
                <c:pt idx="23">
                  <c:v>708.3330622145362</c:v>
                </c:pt>
                <c:pt idx="24">
                  <c:v>721.26957163995553</c:v>
                </c:pt>
                <c:pt idx="25">
                  <c:v>734.19986539338549</c:v>
                </c:pt>
                <c:pt idx="26">
                  <c:v>747.1231519581471</c:v>
                </c:pt>
                <c:pt idx="27">
                  <c:v>760.0382973494867</c:v>
                </c:pt>
                <c:pt idx="28">
                  <c:v>772.94397427835111</c:v>
                </c:pt>
                <c:pt idx="29">
                  <c:v>785.83937486598597</c:v>
                </c:pt>
                <c:pt idx="30">
                  <c:v>798.7229992869228</c:v>
                </c:pt>
                <c:pt idx="31">
                  <c:v>811.5914483633826</c:v>
                </c:pt>
                <c:pt idx="32">
                  <c:v>824.44070144379737</c:v>
                </c:pt>
                <c:pt idx="33">
                  <c:v>837.2674070086864</c:v>
                </c:pt>
                <c:pt idx="34">
                  <c:v>850.06896371736877</c:v>
                </c:pt>
                <c:pt idx="35">
                  <c:v>862.84426676451767</c:v>
                </c:pt>
                <c:pt idx="36">
                  <c:v>875.59307834554988</c:v>
                </c:pt>
                <c:pt idx="37">
                  <c:v>888.31600723913505</c:v>
                </c:pt>
                <c:pt idx="38">
                  <c:v>901.01263755637035</c:v>
                </c:pt>
                <c:pt idx="39">
                  <c:v>913.68185902340815</c:v>
                </c:pt>
                <c:pt idx="40">
                  <c:v>926.32080948611144</c:v>
                </c:pt>
                <c:pt idx="41">
                  <c:v>938.92547621862047</c:v>
                </c:pt>
                <c:pt idx="42">
                  <c:v>951.49087701243593</c:v>
                </c:pt>
                <c:pt idx="43">
                  <c:v>964.01305152198609</c:v>
                </c:pt>
                <c:pt idx="44">
                  <c:v>976.48947419669287</c:v>
                </c:pt>
                <c:pt idx="45">
                  <c:v>988.91903380873009</c:v>
                </c:pt>
                <c:pt idx="46">
                  <c:v>1001.3005895921648</c:v>
                </c:pt>
                <c:pt idx="47">
                  <c:v>1013.6335899852979</c:v>
                </c:pt>
                <c:pt idx="48">
                  <c:v>1025.9172580002664</c:v>
                </c:pt>
              </c:numCache>
            </c:numRef>
          </c:yVal>
          <c:smooth val="0"/>
          <c:extLst>
            <c:ext xmlns:c16="http://schemas.microsoft.com/office/drawing/2014/chart" uri="{C3380CC4-5D6E-409C-BE32-E72D297353CC}">
              <c16:uniqueId val="{00000002-7C4A-442E-B74C-07E62AA2465A}"/>
            </c:ext>
          </c:extLst>
        </c:ser>
        <c:ser>
          <c:idx val="4"/>
          <c:order val="3"/>
          <c:tx>
            <c:strRef>
              <c:f>TAM_SpaceHeating!$I$267</c:f>
              <c:strCache>
                <c:ptCount val="1"/>
                <c:pt idx="0">
                  <c:v>Space Heating - Commercial - Case 1 - Average</c:v>
                </c:pt>
              </c:strCache>
            </c:strRef>
          </c:tx>
          <c:spPr>
            <a:ln w="19050">
              <a:noFill/>
            </a:ln>
          </c:spPr>
          <c:xVal>
            <c:numRef>
              <c:f>TAM_SpaceHeating!$B$268:$B$316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TAM_SpaceHeating!$I$268:$I$316</c:f>
              <c:numCache>
                <c:formatCode>_(* #,##0_);_(* \(#,##0\);_(* "-"??_);_(@_)</c:formatCode>
                <c:ptCount val="49"/>
                <c:pt idx="0">
                  <c:v>120.5299073651277</c:v>
                </c:pt>
                <c:pt idx="1">
                  <c:v>124.23854468755164</c:v>
                </c:pt>
                <c:pt idx="2">
                  <c:v>128.67207251156489</c:v>
                </c:pt>
                <c:pt idx="3">
                  <c:v>132.89060990056564</c:v>
                </c:pt>
                <c:pt idx="4">
                  <c:v>137.38536871231562</c:v>
                </c:pt>
                <c:pt idx="5">
                  <c:v>142.20680993657544</c:v>
                </c:pt>
                <c:pt idx="6">
                  <c:v>147.40792227238498</c:v>
                </c:pt>
                <c:pt idx="7">
                  <c:v>153.0439087311631</c:v>
                </c:pt>
                <c:pt idx="8">
                  <c:v>159.16799637698236</c:v>
                </c:pt>
                <c:pt idx="9">
                  <c:v>165.82650069523356</c:v>
                </c:pt>
                <c:pt idx="10">
                  <c:v>173.07140403887328</c:v>
                </c:pt>
                <c:pt idx="11">
                  <c:v>180.94509343962341</c:v>
                </c:pt>
                <c:pt idx="12">
                  <c:v>189.48647932392848</c:v>
                </c:pt>
                <c:pt idx="13">
                  <c:v>198.73618726428091</c:v>
                </c:pt>
                <c:pt idx="14">
                  <c:v>208.73948807389078</c:v>
                </c:pt>
                <c:pt idx="15">
                  <c:v>219.54504935888119</c:v>
                </c:pt>
                <c:pt idx="16">
                  <c:v>231.20048630711497</c:v>
                </c:pt>
                <c:pt idx="17">
                  <c:v>243.7544268259</c:v>
                </c:pt>
                <c:pt idx="18">
                  <c:v>257.25506409968631</c:v>
                </c:pt>
                <c:pt idx="19">
                  <c:v>271.74889770266969</c:v>
                </c:pt>
                <c:pt idx="20">
                  <c:v>287.28192162948085</c:v>
                </c:pt>
                <c:pt idx="21">
                  <c:v>303.90169671545794</c:v>
                </c:pt>
                <c:pt idx="22">
                  <c:v>321.65608887564616</c:v>
                </c:pt>
                <c:pt idx="23">
                  <c:v>340.59265031414191</c:v>
                </c:pt>
                <c:pt idx="24">
                  <c:v>360.75782759561901</c:v>
                </c:pt>
                <c:pt idx="25">
                  <c:v>382.19796981824635</c:v>
                </c:pt>
                <c:pt idx="26">
                  <c:v>404.96054878374485</c:v>
                </c:pt>
                <c:pt idx="27">
                  <c:v>429.09352488595584</c:v>
                </c:pt>
                <c:pt idx="28">
                  <c:v>454.64463958621235</c:v>
                </c:pt>
                <c:pt idx="29">
                  <c:v>481.66096805650665</c:v>
                </c:pt>
                <c:pt idx="30">
                  <c:v>510.18883570275381</c:v>
                </c:pt>
                <c:pt idx="31">
                  <c:v>540.27411952688465</c:v>
                </c:pt>
                <c:pt idx="32">
                  <c:v>571.96223045541285</c:v>
                </c:pt>
                <c:pt idx="33">
                  <c:v>605.2986190371397</c:v>
                </c:pt>
                <c:pt idx="34">
                  <c:v>640.32868838988259</c:v>
                </c:pt>
                <c:pt idx="35">
                  <c:v>677.0985056006142</c:v>
                </c:pt>
                <c:pt idx="36">
                  <c:v>715.65475701740615</c:v>
                </c:pt>
                <c:pt idx="37">
                  <c:v>756.0447108399311</c:v>
                </c:pt>
                <c:pt idx="38">
                  <c:v>798.31484554216661</c:v>
                </c:pt>
                <c:pt idx="39">
                  <c:v>842.51105204060718</c:v>
                </c:pt>
                <c:pt idx="40">
                  <c:v>888.67755761159049</c:v>
                </c:pt>
                <c:pt idx="41">
                  <c:v>936.85710609120224</c:v>
                </c:pt>
                <c:pt idx="42">
                  <c:v>987.09093045050054</c:v>
                </c:pt>
                <c:pt idx="43">
                  <c:v>1039.4205019787328</c:v>
                </c:pt>
                <c:pt idx="44">
                  <c:v>1093.8881098206364</c:v>
                </c:pt>
                <c:pt idx="45">
                  <c:v>1150.5369486191166</c:v>
                </c:pt>
                <c:pt idx="46">
                  <c:v>1209.409665441332</c:v>
                </c:pt>
                <c:pt idx="47">
                  <c:v>1270.5491207027162</c:v>
                </c:pt>
                <c:pt idx="48">
                  <c:v>1333.997656126325</c:v>
                </c:pt>
              </c:numCache>
            </c:numRef>
          </c:yVal>
          <c:smooth val="0"/>
          <c:extLst>
            <c:ext xmlns:c16="http://schemas.microsoft.com/office/drawing/2014/chart" uri="{C3380CC4-5D6E-409C-BE32-E72D297353CC}">
              <c16:uniqueId val="{00000003-7C4A-442E-B74C-07E62AA2465A}"/>
            </c:ext>
          </c:extLst>
        </c:ser>
        <c:ser>
          <c:idx val="1"/>
          <c:order val="4"/>
          <c:tx>
            <c:strRef>
              <c:f>TAM_SpaceHeating!$J$267</c:f>
              <c:strCache>
                <c:ptCount val="1"/>
                <c:pt idx="0">
                  <c:v>Space Heating - Commercial - Case 2 - High</c:v>
                </c:pt>
              </c:strCache>
            </c:strRef>
          </c:tx>
          <c:spPr>
            <a:ln w="25400" cap="rnd">
              <a:noFill/>
              <a:round/>
            </a:ln>
            <a:effectLst/>
          </c:spPr>
          <c:marker>
            <c:symbol val="circle"/>
            <c:size val="5"/>
            <c:spPr>
              <a:solidFill>
                <a:schemeClr val="accent2"/>
              </a:solidFill>
              <a:ln w="9525">
                <a:solidFill>
                  <a:schemeClr val="accent2"/>
                </a:solidFill>
              </a:ln>
              <a:effectLst/>
            </c:spPr>
          </c:marker>
          <c:xVal>
            <c:numRef>
              <c:f>TAM_SpaceHeating!$B$268:$B$316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TAM_SpaceHeating!$J$268:$J$316</c:f>
              <c:numCache>
                <c:formatCode>_(* #,##0_);_(* \(#,##0\);_(* "-"??_);_(@_)</c:formatCode>
                <c:ptCount val="49"/>
                <c:pt idx="0">
                  <c:v>184.9893522436592</c:v>
                </c:pt>
                <c:pt idx="1">
                  <c:v>190.68137035749999</c:v>
                </c:pt>
                <c:pt idx="2">
                  <c:v>197.48595071641381</c:v>
                </c:pt>
                <c:pt idx="3">
                  <c:v>203.96056366573646</c:v>
                </c:pt>
                <c:pt idx="4">
                  <c:v>210.85912137024252</c:v>
                </c:pt>
                <c:pt idx="5">
                  <c:v>218.25907137812544</c:v>
                </c:pt>
                <c:pt idx="6">
                  <c:v>226.24174076683749</c:v>
                </c:pt>
                <c:pt idx="7">
                  <c:v>234.89185514139689</c:v>
                </c:pt>
                <c:pt idx="8">
                  <c:v>244.29110742200783</c:v>
                </c:pt>
                <c:pt idx="9">
                  <c:v>254.51058263502264</c:v>
                </c:pt>
                <c:pt idx="10">
                  <c:v>265.63006331750427</c:v>
                </c:pt>
                <c:pt idx="11">
                  <c:v>277.7146051034706</c:v>
                </c:pt>
                <c:pt idx="12">
                  <c:v>290.82392773170551</c:v>
                </c:pt>
                <c:pt idx="13">
                  <c:v>305.02038334786482</c:v>
                </c:pt>
                <c:pt idx="14">
                  <c:v>320.37345361500076</c:v>
                </c:pt>
                <c:pt idx="15">
                  <c:v>336.95783359534971</c:v>
                </c:pt>
                <c:pt idx="16">
                  <c:v>354.84660309916165</c:v>
                </c:pt>
                <c:pt idx="17">
                  <c:v>374.11439625891467</c:v>
                </c:pt>
                <c:pt idx="18">
                  <c:v>394.83517999426266</c:v>
                </c:pt>
                <c:pt idx="19">
                  <c:v>417.0803218711327</c:v>
                </c:pt>
                <c:pt idx="20">
                  <c:v>440.92041349172433</c:v>
                </c:pt>
                <c:pt idx="21">
                  <c:v>466.42845124600979</c:v>
                </c:pt>
                <c:pt idx="22">
                  <c:v>493.67789976042366</c:v>
                </c:pt>
                <c:pt idx="23">
                  <c:v>522.74174217770485</c:v>
                </c:pt>
                <c:pt idx="24">
                  <c:v>553.69126470474453</c:v>
                </c:pt>
                <c:pt idx="25">
                  <c:v>586.59760395680019</c:v>
                </c:pt>
                <c:pt idx="26">
                  <c:v>621.53361967501212</c:v>
                </c:pt>
                <c:pt idx="27">
                  <c:v>658.57292149191005</c:v>
                </c:pt>
                <c:pt idx="28">
                  <c:v>697.78878302231919</c:v>
                </c:pt>
                <c:pt idx="29">
                  <c:v>739.25345525990554</c:v>
                </c:pt>
                <c:pt idx="30">
                  <c:v>783.03803845704624</c:v>
                </c:pt>
                <c:pt idx="31">
                  <c:v>829.21294465549613</c:v>
                </c:pt>
                <c:pt idx="32">
                  <c:v>877.84787056426399</c:v>
                </c:pt>
                <c:pt idx="33">
                  <c:v>929.01257370466305</c:v>
                </c:pt>
                <c:pt idx="34">
                  <c:v>982.7767388009122</c:v>
                </c:pt>
                <c:pt idx="35">
                  <c:v>1039.2110696373684</c:v>
                </c:pt>
                <c:pt idx="36">
                  <c:v>1098.3872204405807</c:v>
                </c:pt>
                <c:pt idx="37">
                  <c:v>1160.3777384631801</c:v>
                </c:pt>
                <c:pt idx="38">
                  <c:v>1225.2539588864702</c:v>
                </c:pt>
                <c:pt idx="39">
                  <c:v>1293.086315108284</c:v>
                </c:pt>
                <c:pt idx="40">
                  <c:v>1363.9426871708447</c:v>
                </c:pt>
                <c:pt idx="41">
                  <c:v>1437.8886783316577</c:v>
                </c:pt>
                <c:pt idx="42">
                  <c:v>1514.9875729719511</c:v>
                </c:pt>
                <c:pt idx="43">
                  <c:v>1595.3030212438105</c:v>
                </c:pt>
                <c:pt idx="44">
                  <c:v>1678.8999285442692</c:v>
                </c:pt>
                <c:pt idx="45">
                  <c:v>1765.8445900293264</c:v>
                </c:pt>
                <c:pt idx="46">
                  <c:v>1856.202460435497</c:v>
                </c:pt>
                <c:pt idx="47">
                  <c:v>1950.0393219463188</c:v>
                </c:pt>
                <c:pt idx="48">
                  <c:v>2047.4201606560493</c:v>
                </c:pt>
              </c:numCache>
            </c:numRef>
          </c:yVal>
          <c:smooth val="0"/>
          <c:extLst>
            <c:ext xmlns:c16="http://schemas.microsoft.com/office/drawing/2014/chart" uri="{C3380CC4-5D6E-409C-BE32-E72D297353CC}">
              <c16:uniqueId val="{00000004-7C4A-442E-B74C-07E62AA2465A}"/>
            </c:ext>
          </c:extLst>
        </c:ser>
        <c:ser>
          <c:idx val="5"/>
          <c:order val="5"/>
          <c:tx>
            <c:strRef>
              <c:f>TAM_SpaceHeating!$K$267</c:f>
              <c:strCache>
                <c:ptCount val="1"/>
                <c:pt idx="0">
                  <c:v>Space Heating - Commercial - Case 3 - Low</c:v>
                </c:pt>
              </c:strCache>
            </c:strRef>
          </c:tx>
          <c:spPr>
            <a:ln w="19050">
              <a:noFill/>
            </a:ln>
          </c:spPr>
          <c:xVal>
            <c:numRef>
              <c:f>TAM_SpaceHeating!$B$268:$B$316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TAM_SpaceHeating!$K$268:$K$316</c:f>
              <c:numCache>
                <c:formatCode>_(* #,##0_);_(* \(#,##0\);_(* "-"??_);_(@_)</c:formatCode>
                <c:ptCount val="49"/>
                <c:pt idx="0">
                  <c:v>56.070462486596192</c:v>
                </c:pt>
                <c:pt idx="1">
                  <c:v>57.795719017603247</c:v>
                </c:pt>
                <c:pt idx="2">
                  <c:v>59.858194306715909</c:v>
                </c:pt>
                <c:pt idx="3">
                  <c:v>61.820656135394842</c:v>
                </c:pt>
                <c:pt idx="4">
                  <c:v>63.911616054388709</c:v>
                </c:pt>
                <c:pt idx="5">
                  <c:v>66.15454849502548</c:v>
                </c:pt>
                <c:pt idx="6">
                  <c:v>68.574103777932422</c:v>
                </c:pt>
                <c:pt idx="7">
                  <c:v>71.195962320929311</c:v>
                </c:pt>
                <c:pt idx="8">
                  <c:v>74.044885331956905</c:v>
                </c:pt>
                <c:pt idx="9">
                  <c:v>77.142418755444453</c:v>
                </c:pt>
                <c:pt idx="10">
                  <c:v>80.512744760242327</c:v>
                </c:pt>
                <c:pt idx="11">
                  <c:v>84.175581775776294</c:v>
                </c:pt>
                <c:pt idx="12">
                  <c:v>88.149030916151489</c:v>
                </c:pt>
                <c:pt idx="13">
                  <c:v>92.45199118069705</c:v>
                </c:pt>
                <c:pt idx="14">
                  <c:v>97.105522532780753</c:v>
                </c:pt>
                <c:pt idx="15">
                  <c:v>102.13226512241263</c:v>
                </c:pt>
                <c:pt idx="16">
                  <c:v>107.55436951506822</c:v>
                </c:pt>
                <c:pt idx="17">
                  <c:v>113.39445739288527</c:v>
                </c:pt>
                <c:pt idx="18">
                  <c:v>119.67494820510996</c:v>
                </c:pt>
                <c:pt idx="19">
                  <c:v>126.41747353420662</c:v>
                </c:pt>
                <c:pt idx="20">
                  <c:v>133.64342976723739</c:v>
                </c:pt>
                <c:pt idx="21">
                  <c:v>141.3749421849061</c:v>
                </c:pt>
                <c:pt idx="22">
                  <c:v>149.63427799086864</c:v>
                </c:pt>
                <c:pt idx="23">
                  <c:v>158.44355845057885</c:v>
                </c:pt>
                <c:pt idx="24">
                  <c:v>167.82439048649363</c:v>
                </c:pt>
                <c:pt idx="25">
                  <c:v>177.79833567969237</c:v>
                </c:pt>
                <c:pt idx="26">
                  <c:v>188.38747789247765</c:v>
                </c:pt>
                <c:pt idx="27">
                  <c:v>199.61412828000167</c:v>
                </c:pt>
                <c:pt idx="28">
                  <c:v>211.5004961501055</c:v>
                </c:pt>
                <c:pt idx="29">
                  <c:v>224.0684808531077</c:v>
                </c:pt>
                <c:pt idx="30">
                  <c:v>237.3396329484612</c:v>
                </c:pt>
                <c:pt idx="31">
                  <c:v>251.33529439827322</c:v>
                </c:pt>
                <c:pt idx="32">
                  <c:v>266.07659034656166</c:v>
                </c:pt>
                <c:pt idx="33">
                  <c:v>281.58466436961623</c:v>
                </c:pt>
                <c:pt idx="34">
                  <c:v>297.88063797885258</c:v>
                </c:pt>
                <c:pt idx="35">
                  <c:v>314.98594156386002</c:v>
                </c:pt>
                <c:pt idx="36">
                  <c:v>332.92229359423163</c:v>
                </c:pt>
                <c:pt idx="37">
                  <c:v>351.71168321668199</c:v>
                </c:pt>
                <c:pt idx="38">
                  <c:v>371.37573219786287</c:v>
                </c:pt>
                <c:pt idx="39">
                  <c:v>391.9357889729306</c:v>
                </c:pt>
                <c:pt idx="40">
                  <c:v>413.41242805233622</c:v>
                </c:pt>
                <c:pt idx="41">
                  <c:v>435.82553385074664</c:v>
                </c:pt>
                <c:pt idx="42">
                  <c:v>459.19428792904944</c:v>
                </c:pt>
                <c:pt idx="43">
                  <c:v>483.53798271365469</c:v>
                </c:pt>
                <c:pt idx="44">
                  <c:v>508.87629109700367</c:v>
                </c:pt>
                <c:pt idx="45">
                  <c:v>535.22930720890702</c:v>
                </c:pt>
                <c:pt idx="46">
                  <c:v>562.61687044716666</c:v>
                </c:pt>
                <c:pt idx="47">
                  <c:v>591.05891945911355</c:v>
                </c:pt>
                <c:pt idx="48">
                  <c:v>620.57515159660056</c:v>
                </c:pt>
              </c:numCache>
            </c:numRef>
          </c:yVal>
          <c:smooth val="0"/>
          <c:extLst>
            <c:ext xmlns:c16="http://schemas.microsoft.com/office/drawing/2014/chart" uri="{C3380CC4-5D6E-409C-BE32-E72D297353CC}">
              <c16:uniqueId val="{00000005-7C4A-442E-B74C-07E62AA2465A}"/>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(TWh</a:t>
                </a:r>
                <a:r>
                  <a:rPr lang="en-US" baseline="0"/>
                  <a:t> Useful Space Heating Energy</a:t>
                </a:r>
                <a:r>
                  <a:rPr lang="en-US"/>
                  <a:t>)</a:t>
                </a:r>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Latin America</a:t>
            </a:r>
            <a:r>
              <a:rPr lang="en-US" baseline="0"/>
              <a:t> </a:t>
            </a:r>
            <a:r>
              <a:rPr lang="en-US"/>
              <a:t>TAM -</a:t>
            </a:r>
            <a:r>
              <a:rPr lang="en-US" baseline="0"/>
              <a:t> Space Heating</a:t>
            </a:r>
            <a:endParaRPr lang="en-US"/>
          </a:p>
        </c:rich>
      </c:tx>
      <c:overlay val="0"/>
      <c:spPr>
        <a:noFill/>
        <a:ln>
          <a:noFill/>
        </a:ln>
        <a:effectLst/>
      </c:spPr>
    </c:title>
    <c:autoTitleDeleted val="0"/>
    <c:plotArea>
      <c:layout/>
      <c:scatterChart>
        <c:scatterStyle val="lineMarker"/>
        <c:varyColors val="0"/>
        <c:ser>
          <c:idx val="2"/>
          <c:order val="0"/>
          <c:tx>
            <c:strRef>
              <c:f>TAM_SpaceHeating!$C$330</c:f>
              <c:strCache>
                <c:ptCount val="1"/>
                <c:pt idx="0">
                  <c:v>Space Heating - Residential - Case 1 - Average</c:v>
                </c:pt>
              </c:strCache>
            </c:strRef>
          </c:tx>
          <c:spPr>
            <a:ln w="19050">
              <a:noFill/>
            </a:ln>
          </c:spPr>
          <c:xVal>
            <c:numRef>
              <c:f>TAM_SpaceHeating!$B$331:$B$379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TAM_SpaceHeating!$C$331:$C$379</c:f>
              <c:numCache>
                <c:formatCode>_(* #,##0_);_(* \(#,##0\);_(* "-"??_);_(@_)</c:formatCode>
                <c:ptCount val="49"/>
                <c:pt idx="0">
                  <c:v>430.13750781348682</c:v>
                </c:pt>
                <c:pt idx="1">
                  <c:v>438.36334593366473</c:v>
                </c:pt>
                <c:pt idx="2">
                  <c:v>390.59791032003926</c:v>
                </c:pt>
                <c:pt idx="3">
                  <c:v>396.85756679753354</c:v>
                </c:pt>
                <c:pt idx="4">
                  <c:v>403.05370937315325</c:v>
                </c:pt>
                <c:pt idx="5">
                  <c:v>409.18841897839081</c:v>
                </c:pt>
                <c:pt idx="6">
                  <c:v>415.27119841122891</c:v>
                </c:pt>
                <c:pt idx="7">
                  <c:v>421.31470917308053</c:v>
                </c:pt>
                <c:pt idx="8">
                  <c:v>427.32767560976254</c:v>
                </c:pt>
                <c:pt idx="9">
                  <c:v>432.87595275724851</c:v>
                </c:pt>
                <c:pt idx="10">
                  <c:v>438.44393056563734</c:v>
                </c:pt>
                <c:pt idx="11">
                  <c:v>443.99332801054572</c:v>
                </c:pt>
                <c:pt idx="12">
                  <c:v>449.45813194871675</c:v>
                </c:pt>
                <c:pt idx="13">
                  <c:v>454.78883097591029</c:v>
                </c:pt>
                <c:pt idx="14">
                  <c:v>459.97416145511528</c:v>
                </c:pt>
                <c:pt idx="15">
                  <c:v>465.02930523047411</c:v>
                </c:pt>
                <c:pt idx="16">
                  <c:v>469.95976069284836</c:v>
                </c:pt>
                <c:pt idx="17">
                  <c:v>474.77876054115393</c:v>
                </c:pt>
                <c:pt idx="18">
                  <c:v>479.49635416567992</c:v>
                </c:pt>
                <c:pt idx="19">
                  <c:v>484.11158157852975</c:v>
                </c:pt>
                <c:pt idx="20">
                  <c:v>488.62299832558483</c:v>
                </c:pt>
                <c:pt idx="21">
                  <c:v>493.04263488756737</c:v>
                </c:pt>
                <c:pt idx="22">
                  <c:v>497.38618829342784</c:v>
                </c:pt>
                <c:pt idx="23">
                  <c:v>501.6656978961193</c:v>
                </c:pt>
                <c:pt idx="24">
                  <c:v>505.88712336293634</c:v>
                </c:pt>
                <c:pt idx="25">
                  <c:v>510.05002056971182</c:v>
                </c:pt>
                <c:pt idx="26">
                  <c:v>514.15182034158568</c:v>
                </c:pt>
                <c:pt idx="27">
                  <c:v>518.18710156054294</c:v>
                </c:pt>
                <c:pt idx="28">
                  <c:v>522.151641692108</c:v>
                </c:pt>
                <c:pt idx="29">
                  <c:v>526.04541598260994</c:v>
                </c:pt>
                <c:pt idx="30">
                  <c:v>529.87083747195243</c:v>
                </c:pt>
                <c:pt idx="31">
                  <c:v>533.62898379821274</c:v>
                </c:pt>
                <c:pt idx="32">
                  <c:v>537.32155293402548</c:v>
                </c:pt>
                <c:pt idx="33">
                  <c:v>540.94928952276564</c:v>
                </c:pt>
                <c:pt idx="34">
                  <c:v>544.51278702672801</c:v>
                </c:pt>
                <c:pt idx="35">
                  <c:v>548.01041089097191</c:v>
                </c:pt>
                <c:pt idx="36">
                  <c:v>551.43887022257445</c:v>
                </c:pt>
                <c:pt idx="37">
                  <c:v>554.79329156133144</c:v>
                </c:pt>
                <c:pt idx="38">
                  <c:v>558.06995425835839</c:v>
                </c:pt>
                <c:pt idx="39">
                  <c:v>561.26745435726184</c:v>
                </c:pt>
                <c:pt idx="40">
                  <c:v>564.38591822013791</c:v>
                </c:pt>
                <c:pt idx="41">
                  <c:v>567.42509237051388</c:v>
                </c:pt>
                <c:pt idx="42">
                  <c:v>570.38547320386294</c:v>
                </c:pt>
                <c:pt idx="43">
                  <c:v>573.26747798436202</c:v>
                </c:pt>
                <c:pt idx="44">
                  <c:v>576.07073536907251</c:v>
                </c:pt>
                <c:pt idx="45">
                  <c:v>578.79492183571085</c:v>
                </c:pt>
                <c:pt idx="46">
                  <c:v>581.44046066825729</c:v>
                </c:pt>
                <c:pt idx="47">
                  <c:v>584.00827843888635</c:v>
                </c:pt>
                <c:pt idx="48">
                  <c:v>586.49900014667321</c:v>
                </c:pt>
              </c:numCache>
            </c:numRef>
          </c:yVal>
          <c:smooth val="0"/>
          <c:extLst>
            <c:ext xmlns:c16="http://schemas.microsoft.com/office/drawing/2014/chart" uri="{C3380CC4-5D6E-409C-BE32-E72D297353CC}">
              <c16:uniqueId val="{00000000-372F-4C85-A054-65C027B5356A}"/>
            </c:ext>
          </c:extLst>
        </c:ser>
        <c:ser>
          <c:idx val="0"/>
          <c:order val="1"/>
          <c:tx>
            <c:strRef>
              <c:f>TAM_SpaceHeating!$D$330</c:f>
              <c:strCache>
                <c:ptCount val="1"/>
                <c:pt idx="0">
                  <c:v>Space Heating - Residential -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TAM_SpaceHeating!$B$331:$B$379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TAM_SpaceHeating!$D$331:$D$379</c:f>
              <c:numCache>
                <c:formatCode>_(* #,##0_);_(* \(#,##0\);_(* "-"??_);_(@_)</c:formatCode>
                <c:ptCount val="49"/>
                <c:pt idx="0">
                  <c:v>649.33282786123266</c:v>
                </c:pt>
                <c:pt idx="1">
                  <c:v>661.75050042193368</c:v>
                </c:pt>
                <c:pt idx="2">
                  <c:v>589.64410463543118</c:v>
                </c:pt>
                <c:pt idx="3">
                  <c:v>599.09364197671732</c:v>
                </c:pt>
                <c:pt idx="4">
                  <c:v>608.44729913837818</c:v>
                </c:pt>
                <c:pt idx="5">
                  <c:v>617.70821748127139</c:v>
                </c:pt>
                <c:pt idx="6">
                  <c:v>626.89074236839087</c:v>
                </c:pt>
                <c:pt idx="7">
                  <c:v>636.01398752120497</c:v>
                </c:pt>
                <c:pt idx="8">
                  <c:v>645.09112315630136</c:v>
                </c:pt>
                <c:pt idx="9">
                  <c:v>653.4667668155779</c:v>
                </c:pt>
                <c:pt idx="10">
                  <c:v>661.87215046642041</c:v>
                </c:pt>
                <c:pt idx="11">
                  <c:v>670.24948531951293</c:v>
                </c:pt>
                <c:pt idx="12">
                  <c:v>678.49911835644048</c:v>
                </c:pt>
                <c:pt idx="13">
                  <c:v>686.54630747835643</c:v>
                </c:pt>
                <c:pt idx="14">
                  <c:v>694.37404917094364</c:v>
                </c:pt>
                <c:pt idx="15">
                  <c:v>702.00526184891862</c:v>
                </c:pt>
                <c:pt idx="16">
                  <c:v>709.44824584792275</c:v>
                </c:pt>
                <c:pt idx="17">
                  <c:v>716.72297716551805</c:v>
                </c:pt>
                <c:pt idx="18">
                  <c:v>723.84462629694383</c:v>
                </c:pt>
                <c:pt idx="19">
                  <c:v>730.81174405061779</c:v>
                </c:pt>
                <c:pt idx="20">
                  <c:v>737.62214988785081</c:v>
                </c:pt>
                <c:pt idx="21">
                  <c:v>744.29400494531626</c:v>
                </c:pt>
                <c:pt idx="22">
                  <c:v>750.85100535741856</c:v>
                </c:pt>
                <c:pt idx="23">
                  <c:v>757.31132565429402</c:v>
                </c:pt>
                <c:pt idx="24">
                  <c:v>763.68396251153445</c:v>
                </c:pt>
                <c:pt idx="25">
                  <c:v>769.96824548214033</c:v>
                </c:pt>
                <c:pt idx="26">
                  <c:v>776.16029615619198</c:v>
                </c:pt>
                <c:pt idx="27">
                  <c:v>782.25193084864259</c:v>
                </c:pt>
                <c:pt idx="28">
                  <c:v>788.23677524848222</c:v>
                </c:pt>
                <c:pt idx="29">
                  <c:v>794.11479198772759</c:v>
                </c:pt>
                <c:pt idx="30">
                  <c:v>799.88962377596818</c:v>
                </c:pt>
                <c:pt idx="31">
                  <c:v>805.5628974087457</c:v>
                </c:pt>
                <c:pt idx="32">
                  <c:v>811.13717613467838</c:v>
                </c:pt>
                <c:pt idx="33">
                  <c:v>816.6135840626373</c:v>
                </c:pt>
                <c:pt idx="34">
                  <c:v>821.99301707950326</c:v>
                </c:pt>
                <c:pt idx="35">
                  <c:v>827.27300767160307</c:v>
                </c:pt>
                <c:pt idx="36">
                  <c:v>832.44858792804973</c:v>
                </c:pt>
                <c:pt idx="37">
                  <c:v>837.51240090452143</c:v>
                </c:pt>
                <c:pt idx="38">
                  <c:v>842.45882993328337</c:v>
                </c:pt>
                <c:pt idx="39">
                  <c:v>847.28575561075263</c:v>
                </c:pt>
                <c:pt idx="40">
                  <c:v>851.9933686923406</c:v>
                </c:pt>
                <c:pt idx="41">
                  <c:v>856.58128653158678</c:v>
                </c:pt>
                <c:pt idx="42">
                  <c:v>861.05025848391915</c:v>
                </c:pt>
                <c:pt idx="43">
                  <c:v>865.40091444866846</c:v>
                </c:pt>
                <c:pt idx="44">
                  <c:v>869.63269384891134</c:v>
                </c:pt>
                <c:pt idx="45">
                  <c:v>873.74510829747999</c:v>
                </c:pt>
                <c:pt idx="46">
                  <c:v>877.73879678116145</c:v>
                </c:pt>
                <c:pt idx="47">
                  <c:v>881.61515804737758</c:v>
                </c:pt>
                <c:pt idx="48">
                  <c:v>885.37513559073057</c:v>
                </c:pt>
              </c:numCache>
            </c:numRef>
          </c:yVal>
          <c:smooth val="0"/>
          <c:extLst>
            <c:ext xmlns:c16="http://schemas.microsoft.com/office/drawing/2014/chart" uri="{C3380CC4-5D6E-409C-BE32-E72D297353CC}">
              <c16:uniqueId val="{00000001-372F-4C85-A054-65C027B5356A}"/>
            </c:ext>
          </c:extLst>
        </c:ser>
        <c:ser>
          <c:idx val="3"/>
          <c:order val="2"/>
          <c:tx>
            <c:strRef>
              <c:f>TAM_SpaceHeating!$E$330</c:f>
              <c:strCache>
                <c:ptCount val="1"/>
                <c:pt idx="0">
                  <c:v>Space Heating - Residential - Case 3 - Low</c:v>
                </c:pt>
              </c:strCache>
            </c:strRef>
          </c:tx>
          <c:spPr>
            <a:ln w="19050">
              <a:noFill/>
            </a:ln>
          </c:spPr>
          <c:xVal>
            <c:numRef>
              <c:f>TAM_SpaceHeating!$B$331:$B$379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TAM_SpaceHeating!$E$331:$E$379</c:f>
              <c:numCache>
                <c:formatCode>_(* #,##0_);_(* \(#,##0\);_(* "-"??_);_(@_)</c:formatCode>
                <c:ptCount val="49"/>
                <c:pt idx="0">
                  <c:v>210.94218776574101</c:v>
                </c:pt>
                <c:pt idx="1">
                  <c:v>214.97619144539578</c:v>
                </c:pt>
                <c:pt idx="2">
                  <c:v>191.55171600464729</c:v>
                </c:pt>
                <c:pt idx="3">
                  <c:v>194.62149161834986</c:v>
                </c:pt>
                <c:pt idx="4">
                  <c:v>197.66011960792855</c:v>
                </c:pt>
                <c:pt idx="5">
                  <c:v>200.66862047551027</c:v>
                </c:pt>
                <c:pt idx="6">
                  <c:v>203.65165445406691</c:v>
                </c:pt>
                <c:pt idx="7">
                  <c:v>206.61543082495612</c:v>
                </c:pt>
                <c:pt idx="8">
                  <c:v>209.5642280632236</c:v>
                </c:pt>
                <c:pt idx="9">
                  <c:v>212.28513869891935</c:v>
                </c:pt>
                <c:pt idx="10">
                  <c:v>215.01571066485428</c:v>
                </c:pt>
                <c:pt idx="11">
                  <c:v>217.73717070157855</c:v>
                </c:pt>
                <c:pt idx="12">
                  <c:v>220.41714554099318</c:v>
                </c:pt>
                <c:pt idx="13">
                  <c:v>223.03135447346432</c:v>
                </c:pt>
                <c:pt idx="14">
                  <c:v>225.57427373928704</c:v>
                </c:pt>
                <c:pt idx="15">
                  <c:v>228.05334861202968</c:v>
                </c:pt>
                <c:pt idx="16">
                  <c:v>230.47127553777395</c:v>
                </c:pt>
                <c:pt idx="17">
                  <c:v>232.83454391678995</c:v>
                </c:pt>
                <c:pt idx="18">
                  <c:v>235.14808203441612</c:v>
                </c:pt>
                <c:pt idx="19">
                  <c:v>237.41141910644168</c:v>
                </c:pt>
                <c:pt idx="20">
                  <c:v>239.62384676331897</c:v>
                </c:pt>
                <c:pt idx="21">
                  <c:v>241.79126482981852</c:v>
                </c:pt>
                <c:pt idx="22">
                  <c:v>243.9213712294372</c:v>
                </c:pt>
                <c:pt idx="23">
                  <c:v>246.02007013794454</c:v>
                </c:pt>
                <c:pt idx="24">
                  <c:v>248.09028421433828</c:v>
                </c:pt>
                <c:pt idx="25">
                  <c:v>250.13179565728333</c:v>
                </c:pt>
                <c:pt idx="26">
                  <c:v>252.14334452697935</c:v>
                </c:pt>
                <c:pt idx="27">
                  <c:v>254.12227227244338</c:v>
                </c:pt>
                <c:pt idx="28">
                  <c:v>256.06650813573395</c:v>
                </c:pt>
                <c:pt idx="29">
                  <c:v>257.97603997749241</c:v>
                </c:pt>
                <c:pt idx="30">
                  <c:v>259.85205116793685</c:v>
                </c:pt>
                <c:pt idx="31">
                  <c:v>261.69507018767996</c:v>
                </c:pt>
                <c:pt idx="32">
                  <c:v>263.5059297333728</c:v>
                </c:pt>
                <c:pt idx="33">
                  <c:v>265.28499498289409</c:v>
                </c:pt>
                <c:pt idx="34">
                  <c:v>267.03255697395281</c:v>
                </c:pt>
                <c:pt idx="35">
                  <c:v>268.74781411034093</c:v>
                </c:pt>
                <c:pt idx="36">
                  <c:v>270.42915251709923</c:v>
                </c:pt>
                <c:pt idx="37">
                  <c:v>272.07418221814146</c:v>
                </c:pt>
                <c:pt idx="38">
                  <c:v>273.68107858343348</c:v>
                </c:pt>
                <c:pt idx="39">
                  <c:v>275.24915310377122</c:v>
                </c:pt>
                <c:pt idx="40">
                  <c:v>276.77846774793545</c:v>
                </c:pt>
                <c:pt idx="41">
                  <c:v>278.26889820944115</c:v>
                </c:pt>
                <c:pt idx="42">
                  <c:v>279.72068792380657</c:v>
                </c:pt>
                <c:pt idx="43">
                  <c:v>281.13404152005575</c:v>
                </c:pt>
                <c:pt idx="44">
                  <c:v>282.50877688923373</c:v>
                </c:pt>
                <c:pt idx="45">
                  <c:v>283.84473537394155</c:v>
                </c:pt>
                <c:pt idx="46">
                  <c:v>285.14212455535323</c:v>
                </c:pt>
                <c:pt idx="47">
                  <c:v>286.40139883039541</c:v>
                </c:pt>
                <c:pt idx="48">
                  <c:v>287.62286470261591</c:v>
                </c:pt>
              </c:numCache>
            </c:numRef>
          </c:yVal>
          <c:smooth val="0"/>
          <c:extLst>
            <c:ext xmlns:c16="http://schemas.microsoft.com/office/drawing/2014/chart" uri="{C3380CC4-5D6E-409C-BE32-E72D297353CC}">
              <c16:uniqueId val="{00000002-372F-4C85-A054-65C027B5356A}"/>
            </c:ext>
          </c:extLst>
        </c:ser>
        <c:ser>
          <c:idx val="4"/>
          <c:order val="3"/>
          <c:tx>
            <c:strRef>
              <c:f>TAM_SpaceHeating!$I$330</c:f>
              <c:strCache>
                <c:ptCount val="1"/>
                <c:pt idx="0">
                  <c:v>Space Heating - Commercial - Case 1 - Average</c:v>
                </c:pt>
              </c:strCache>
            </c:strRef>
          </c:tx>
          <c:spPr>
            <a:ln w="19050">
              <a:noFill/>
            </a:ln>
          </c:spPr>
          <c:xVal>
            <c:numRef>
              <c:f>TAM_SpaceHeating!$B$331:$B$379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TAM_SpaceHeating!$I$331:$I$379</c:f>
              <c:numCache>
                <c:formatCode>_(* #,##0_);_(* \(#,##0\);_(* "-"??_);_(@_)</c:formatCode>
                <c:ptCount val="49"/>
                <c:pt idx="0">
                  <c:v>41.599994865903859</c:v>
                </c:pt>
                <c:pt idx="1">
                  <c:v>42.452174513186833</c:v>
                </c:pt>
                <c:pt idx="2">
                  <c:v>43.580610018698565</c:v>
                </c:pt>
                <c:pt idx="3">
                  <c:v>44.554583053054436</c:v>
                </c:pt>
                <c:pt idx="4">
                  <c:v>45.593980694288369</c:v>
                </c:pt>
                <c:pt idx="5">
                  <c:v>46.697429460426783</c:v>
                </c:pt>
                <c:pt idx="6">
                  <c:v>47.864467994006958</c:v>
                </c:pt>
                <c:pt idx="7">
                  <c:v>49.095019514605021</c:v>
                </c:pt>
                <c:pt idx="8">
                  <c:v>50.388707994979029</c:v>
                </c:pt>
                <c:pt idx="9">
                  <c:v>51.692441369941989</c:v>
                </c:pt>
                <c:pt idx="10">
                  <c:v>53.061573224645009</c:v>
                </c:pt>
                <c:pt idx="11">
                  <c:v>54.490362338729319</c:v>
                </c:pt>
                <c:pt idx="12">
                  <c:v>55.969401093686628</c:v>
                </c:pt>
                <c:pt idx="13">
                  <c:v>57.490868745430397</c:v>
                </c:pt>
                <c:pt idx="14">
                  <c:v>59.051426843259208</c:v>
                </c:pt>
                <c:pt idx="15">
                  <c:v>60.651030321339157</c:v>
                </c:pt>
                <c:pt idx="16">
                  <c:v>62.288416886091227</c:v>
                </c:pt>
                <c:pt idx="17">
                  <c:v>63.963354928401131</c:v>
                </c:pt>
                <c:pt idx="18">
                  <c:v>65.67527365362622</c:v>
                </c:pt>
                <c:pt idx="19">
                  <c:v>67.422166421439314</c:v>
                </c:pt>
                <c:pt idx="20">
                  <c:v>69.201964020904612</c:v>
                </c:pt>
                <c:pt idx="21">
                  <c:v>71.014520642507023</c:v>
                </c:pt>
                <c:pt idx="22">
                  <c:v>72.860356505136565</c:v>
                </c:pt>
                <c:pt idx="23">
                  <c:v>74.739596220758742</c:v>
                </c:pt>
                <c:pt idx="24">
                  <c:v>76.651549101429083</c:v>
                </c:pt>
                <c:pt idx="25">
                  <c:v>78.594573248202181</c:v>
                </c:pt>
                <c:pt idx="26">
                  <c:v>80.566676093058064</c:v>
                </c:pt>
                <c:pt idx="27">
                  <c:v>82.565367377494368</c:v>
                </c:pt>
                <c:pt idx="28">
                  <c:v>84.588298633033972</c:v>
                </c:pt>
                <c:pt idx="29">
                  <c:v>86.633795211236162</c:v>
                </c:pt>
                <c:pt idx="30">
                  <c:v>88.700600915101688</c:v>
                </c:pt>
                <c:pt idx="31">
                  <c:v>90.787235914833815</c:v>
                </c:pt>
                <c:pt idx="32">
                  <c:v>92.892330142797562</c:v>
                </c:pt>
                <c:pt idx="33">
                  <c:v>95.014369214107091</c:v>
                </c:pt>
                <c:pt idx="34">
                  <c:v>97.151831294853352</c:v>
                </c:pt>
                <c:pt idx="35">
                  <c:v>99.30281349195397</c:v>
                </c:pt>
                <c:pt idx="36">
                  <c:v>101.46510366518028</c:v>
                </c:pt>
                <c:pt idx="37">
                  <c:v>103.63617915687577</c:v>
                </c:pt>
                <c:pt idx="38">
                  <c:v>105.813697448418</c:v>
                </c:pt>
                <c:pt idx="39">
                  <c:v>107.99571125487903</c:v>
                </c:pt>
                <c:pt idx="40">
                  <c:v>110.1805728424183</c:v>
                </c:pt>
                <c:pt idx="41">
                  <c:v>112.36659973629024</c:v>
                </c:pt>
                <c:pt idx="42">
                  <c:v>114.5522816257717</c:v>
                </c:pt>
                <c:pt idx="43">
                  <c:v>116.73609841853749</c:v>
                </c:pt>
                <c:pt idx="44">
                  <c:v>118.91634871812244</c:v>
                </c:pt>
                <c:pt idx="45">
                  <c:v>121.09134331988004</c:v>
                </c:pt>
                <c:pt idx="46">
                  <c:v>123.25958752096831</c:v>
                </c:pt>
                <c:pt idx="47">
                  <c:v>125.41971667590678</c:v>
                </c:pt>
                <c:pt idx="48">
                  <c:v>127.57030992997537</c:v>
                </c:pt>
              </c:numCache>
            </c:numRef>
          </c:yVal>
          <c:smooth val="0"/>
          <c:extLst>
            <c:ext xmlns:c16="http://schemas.microsoft.com/office/drawing/2014/chart" uri="{C3380CC4-5D6E-409C-BE32-E72D297353CC}">
              <c16:uniqueId val="{00000003-372F-4C85-A054-65C027B5356A}"/>
            </c:ext>
          </c:extLst>
        </c:ser>
        <c:ser>
          <c:idx val="1"/>
          <c:order val="4"/>
          <c:tx>
            <c:strRef>
              <c:f>TAM_SpaceHeating!$J$330</c:f>
              <c:strCache>
                <c:ptCount val="1"/>
                <c:pt idx="0">
                  <c:v>Space Heating - Commercial - Case 2 - High</c:v>
                </c:pt>
              </c:strCache>
            </c:strRef>
          </c:tx>
          <c:spPr>
            <a:ln w="25400" cap="rnd">
              <a:noFill/>
              <a:round/>
            </a:ln>
            <a:effectLst/>
          </c:spPr>
          <c:marker>
            <c:symbol val="circle"/>
            <c:size val="5"/>
            <c:spPr>
              <a:solidFill>
                <a:schemeClr val="accent2"/>
              </a:solidFill>
              <a:ln w="9525">
                <a:solidFill>
                  <a:schemeClr val="accent2"/>
                </a:solidFill>
              </a:ln>
              <a:effectLst/>
            </c:spPr>
          </c:marker>
          <c:xVal>
            <c:numRef>
              <c:f>TAM_SpaceHeating!$B$331:$B$379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TAM_SpaceHeating!$J$331:$J$379</c:f>
              <c:numCache>
                <c:formatCode>_(* #,##0_);_(* \(#,##0\);_(* "-"??_);_(@_)</c:formatCode>
                <c:ptCount val="49"/>
                <c:pt idx="0">
                  <c:v>63.847689522157715</c:v>
                </c:pt>
                <c:pt idx="1">
                  <c:v>65.155615201288526</c:v>
                </c:pt>
                <c:pt idx="2">
                  <c:v>66.887538487191222</c:v>
                </c:pt>
                <c:pt idx="3">
                  <c:v>68.382392707749716</c:v>
                </c:pt>
                <c:pt idx="4">
                  <c:v>69.977660642312827</c:v>
                </c:pt>
                <c:pt idx="5">
                  <c:v>71.671234270172988</c:v>
                </c:pt>
                <c:pt idx="6">
                  <c:v>73.462405499703451</c:v>
                </c:pt>
                <c:pt idx="7">
                  <c:v>75.351056488277493</c:v>
                </c:pt>
                <c:pt idx="8">
                  <c:v>77.33661010912688</c:v>
                </c:pt>
                <c:pt idx="9">
                  <c:v>79.337580638393362</c:v>
                </c:pt>
                <c:pt idx="10">
                  <c:v>81.438924781722136</c:v>
                </c:pt>
                <c:pt idx="11">
                  <c:v>83.631830911704938</c:v>
                </c:pt>
                <c:pt idx="12">
                  <c:v>85.901860211519889</c:v>
                </c:pt>
                <c:pt idx="13">
                  <c:v>88.237009399871383</c:v>
                </c:pt>
                <c:pt idx="14">
                  <c:v>90.63215462122642</c:v>
                </c:pt>
                <c:pt idx="15">
                  <c:v>93.087226708524199</c:v>
                </c:pt>
                <c:pt idx="16">
                  <c:v>95.600288293051662</c:v>
                </c:pt>
                <c:pt idx="17">
                  <c:v>98.1709839010433</c:v>
                </c:pt>
                <c:pt idx="18">
                  <c:v>100.7984374766428</c:v>
                </c:pt>
                <c:pt idx="19">
                  <c:v>103.47956922743657</c:v>
                </c:pt>
                <c:pt idx="20">
                  <c:v>106.2112033276148</c:v>
                </c:pt>
                <c:pt idx="21">
                  <c:v>108.99311598867271</c:v>
                </c:pt>
                <c:pt idx="22">
                  <c:v>111.82610564278031</c:v>
                </c:pt>
                <c:pt idx="23">
                  <c:v>114.7103635444344</c:v>
                </c:pt>
                <c:pt idx="24">
                  <c:v>117.64482962548884</c:v>
                </c:pt>
                <c:pt idx="25">
                  <c:v>120.62698389875548</c:v>
                </c:pt>
                <c:pt idx="26">
                  <c:v>123.65376817000363</c:v>
                </c:pt>
                <c:pt idx="27">
                  <c:v>126.72136038944222</c:v>
                </c:pt>
                <c:pt idx="28">
                  <c:v>129.82615612667013</c:v>
                </c:pt>
                <c:pt idx="29">
                  <c:v>132.96558513056004</c:v>
                </c:pt>
                <c:pt idx="30">
                  <c:v>136.13771938943199</c:v>
                </c:pt>
                <c:pt idx="31">
                  <c:v>139.3402876598949</c:v>
                </c:pt>
                <c:pt idx="32">
                  <c:v>142.57118716156955</c:v>
                </c:pt>
                <c:pt idx="33">
                  <c:v>145.8280936158996</c:v>
                </c:pt>
                <c:pt idx="34">
                  <c:v>149.10867131156479</c:v>
                </c:pt>
                <c:pt idx="35">
                  <c:v>152.40999968746641</c:v>
                </c:pt>
                <c:pt idx="36">
                  <c:v>155.72868354985604</c:v>
                </c:pt>
                <c:pt idx="37">
                  <c:v>159.06085112270716</c:v>
                </c:pt>
                <c:pt idx="38">
                  <c:v>162.40290710745825</c:v>
                </c:pt>
                <c:pt idx="39">
                  <c:v>165.75186281038719</c:v>
                </c:pt>
                <c:pt idx="40">
                  <c:v>169.10518928890636</c:v>
                </c:pt>
                <c:pt idx="41">
                  <c:v>172.46030428007236</c:v>
                </c:pt>
                <c:pt idx="42">
                  <c:v>175.81488975835549</c:v>
                </c:pt>
                <c:pt idx="43">
                  <c:v>179.16661268541927</c:v>
                </c:pt>
                <c:pt idx="44">
                  <c:v>182.51286175725718</c:v>
                </c:pt>
                <c:pt idx="45">
                  <c:v>185.85104438187108</c:v>
                </c:pt>
                <c:pt idx="46">
                  <c:v>189.17886648871391</c:v>
                </c:pt>
                <c:pt idx="47">
                  <c:v>192.49423361933137</c:v>
                </c:pt>
                <c:pt idx="48">
                  <c:v>195.79496504530468</c:v>
                </c:pt>
              </c:numCache>
            </c:numRef>
          </c:yVal>
          <c:smooth val="0"/>
          <c:extLst>
            <c:ext xmlns:c16="http://schemas.microsoft.com/office/drawing/2014/chart" uri="{C3380CC4-5D6E-409C-BE32-E72D297353CC}">
              <c16:uniqueId val="{00000004-372F-4C85-A054-65C027B5356A}"/>
            </c:ext>
          </c:extLst>
        </c:ser>
        <c:ser>
          <c:idx val="5"/>
          <c:order val="5"/>
          <c:tx>
            <c:strRef>
              <c:f>TAM_SpaceHeating!$K$330</c:f>
              <c:strCache>
                <c:ptCount val="1"/>
                <c:pt idx="0">
                  <c:v>Space Heating - Commercial - Case 3 - Low</c:v>
                </c:pt>
              </c:strCache>
            </c:strRef>
          </c:tx>
          <c:spPr>
            <a:ln w="19050">
              <a:noFill/>
            </a:ln>
          </c:spPr>
          <c:xVal>
            <c:numRef>
              <c:f>TAM_SpaceHeating!$B$331:$B$379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TAM_SpaceHeating!$K$331:$K$379</c:f>
              <c:numCache>
                <c:formatCode>_(* #,##0_);_(* \(#,##0\);_(* "-"??_);_(@_)</c:formatCode>
                <c:ptCount val="49"/>
                <c:pt idx="0">
                  <c:v>19.352300209650004</c:v>
                </c:pt>
                <c:pt idx="1">
                  <c:v>19.74873382508515</c:v>
                </c:pt>
                <c:pt idx="2">
                  <c:v>20.273681550205904</c:v>
                </c:pt>
                <c:pt idx="3">
                  <c:v>20.726773398359164</c:v>
                </c:pt>
                <c:pt idx="4">
                  <c:v>21.210300746263897</c:v>
                </c:pt>
                <c:pt idx="5">
                  <c:v>21.723624650680549</c:v>
                </c:pt>
                <c:pt idx="6">
                  <c:v>22.266530488310455</c:v>
                </c:pt>
                <c:pt idx="7">
                  <c:v>22.838982540932545</c:v>
                </c:pt>
                <c:pt idx="8">
                  <c:v>23.440805880831164</c:v>
                </c:pt>
                <c:pt idx="9">
                  <c:v>24.047302101490619</c:v>
                </c:pt>
                <c:pt idx="10">
                  <c:v>24.684221667567883</c:v>
                </c:pt>
                <c:pt idx="11">
                  <c:v>25.348893765753697</c:v>
                </c:pt>
                <c:pt idx="12">
                  <c:v>26.036941975853374</c:v>
                </c:pt>
                <c:pt idx="13">
                  <c:v>26.744728090989391</c:v>
                </c:pt>
                <c:pt idx="14">
                  <c:v>27.470699065291999</c:v>
                </c:pt>
                <c:pt idx="15">
                  <c:v>28.214833934154097</c:v>
                </c:pt>
                <c:pt idx="16">
                  <c:v>28.976545479130777</c:v>
                </c:pt>
                <c:pt idx="17">
                  <c:v>29.755725955758958</c:v>
                </c:pt>
                <c:pt idx="18">
                  <c:v>30.552109830609648</c:v>
                </c:pt>
                <c:pt idx="19">
                  <c:v>31.364763615442055</c:v>
                </c:pt>
                <c:pt idx="20">
                  <c:v>32.192724714194426</c:v>
                </c:pt>
                <c:pt idx="21">
                  <c:v>33.035925296341347</c:v>
                </c:pt>
                <c:pt idx="22">
                  <c:v>33.894607367492817</c:v>
                </c:pt>
                <c:pt idx="23">
                  <c:v>34.76882889708309</c:v>
                </c:pt>
                <c:pt idx="24">
                  <c:v>35.658268577369284</c:v>
                </c:pt>
                <c:pt idx="25">
                  <c:v>36.562162597648886</c:v>
                </c:pt>
                <c:pt idx="26">
                  <c:v>37.479584016112483</c:v>
                </c:pt>
                <c:pt idx="27">
                  <c:v>38.409374365546512</c:v>
                </c:pt>
                <c:pt idx="28">
                  <c:v>39.350441139397795</c:v>
                </c:pt>
                <c:pt idx="29">
                  <c:v>40.302005291912288</c:v>
                </c:pt>
                <c:pt idx="30">
                  <c:v>41.263482440771391</c:v>
                </c:pt>
                <c:pt idx="31">
                  <c:v>42.234184169772711</c:v>
                </c:pt>
                <c:pt idx="32">
                  <c:v>43.21347312402559</c:v>
                </c:pt>
                <c:pt idx="33">
                  <c:v>44.200644812314607</c:v>
                </c:pt>
                <c:pt idx="34">
                  <c:v>45.194991278141892</c:v>
                </c:pt>
                <c:pt idx="35">
                  <c:v>46.195627296441536</c:v>
                </c:pt>
                <c:pt idx="36">
                  <c:v>47.201523780504537</c:v>
                </c:pt>
                <c:pt idx="37">
                  <c:v>48.211507191044355</c:v>
                </c:pt>
                <c:pt idx="38">
                  <c:v>49.224487789377754</c:v>
                </c:pt>
                <c:pt idx="39">
                  <c:v>50.23955969937083</c:v>
                </c:pt>
                <c:pt idx="40">
                  <c:v>51.255956395930212</c:v>
                </c:pt>
                <c:pt idx="41">
                  <c:v>52.272895192508102</c:v>
                </c:pt>
                <c:pt idx="42">
                  <c:v>53.289673493187848</c:v>
                </c:pt>
                <c:pt idx="43">
                  <c:v>54.305584151655687</c:v>
                </c:pt>
                <c:pt idx="44">
                  <c:v>55.319835678987715</c:v>
                </c:pt>
                <c:pt idx="45">
                  <c:v>56.331642257888994</c:v>
                </c:pt>
                <c:pt idx="46">
                  <c:v>57.340308553222712</c:v>
                </c:pt>
                <c:pt idx="47">
                  <c:v>58.345199732482207</c:v>
                </c:pt>
                <c:pt idx="48">
                  <c:v>59.345654814646046</c:v>
                </c:pt>
              </c:numCache>
            </c:numRef>
          </c:yVal>
          <c:smooth val="0"/>
          <c:extLst>
            <c:ext xmlns:c16="http://schemas.microsoft.com/office/drawing/2014/chart" uri="{C3380CC4-5D6E-409C-BE32-E72D297353CC}">
              <c16:uniqueId val="{00000005-372F-4C85-A054-65C027B5356A}"/>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(TWh</a:t>
                </a:r>
                <a:r>
                  <a:rPr lang="en-US" baseline="0"/>
                  <a:t> Useful Space Heating Energy</a:t>
                </a:r>
                <a:r>
                  <a:rPr lang="en-US"/>
                  <a:t>)</a:t>
                </a:r>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baseline="0"/>
              <a:t>China TAM</a:t>
            </a:r>
            <a:r>
              <a:rPr lang="en-US"/>
              <a:t> -</a:t>
            </a:r>
            <a:r>
              <a:rPr lang="en-US" baseline="0"/>
              <a:t> Space Heating</a:t>
            </a:r>
            <a:endParaRPr lang="en-US"/>
          </a:p>
        </c:rich>
      </c:tx>
      <c:overlay val="0"/>
      <c:spPr>
        <a:noFill/>
        <a:ln>
          <a:noFill/>
        </a:ln>
        <a:effectLst/>
      </c:spPr>
    </c:title>
    <c:autoTitleDeleted val="0"/>
    <c:plotArea>
      <c:layout/>
      <c:scatterChart>
        <c:scatterStyle val="lineMarker"/>
        <c:varyColors val="0"/>
        <c:ser>
          <c:idx val="2"/>
          <c:order val="0"/>
          <c:tx>
            <c:strRef>
              <c:f>TAM_SpaceHeating!$C$393</c:f>
              <c:strCache>
                <c:ptCount val="1"/>
                <c:pt idx="0">
                  <c:v>Space Heating - Residential - Case 1 - Average</c:v>
                </c:pt>
              </c:strCache>
            </c:strRef>
          </c:tx>
          <c:spPr>
            <a:ln w="19050">
              <a:noFill/>
            </a:ln>
          </c:spPr>
          <c:xVal>
            <c:numRef>
              <c:f>TAM_SpaceHeating!$B$394:$B$442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TAM_SpaceHeating!$C$394:$C$442</c:f>
              <c:numCache>
                <c:formatCode>_(* #,##0_);_(* \(#,##0\);_(* "-"??_);_(@_)</c:formatCode>
                <c:ptCount val="49"/>
                <c:pt idx="0">
                  <c:v>2284.0870016853319</c:v>
                </c:pt>
                <c:pt idx="1">
                  <c:v>2306.4436597393992</c:v>
                </c:pt>
                <c:pt idx="2">
                  <c:v>2207.473578476473</c:v>
                </c:pt>
                <c:pt idx="3">
                  <c:v>2226.0566668618726</c:v>
                </c:pt>
                <c:pt idx="4">
                  <c:v>2244.5780128557294</c:v>
                </c:pt>
                <c:pt idx="5">
                  <c:v>2263.0151750498871</c:v>
                </c:pt>
                <c:pt idx="6">
                  <c:v>2281.2757285667444</c:v>
                </c:pt>
                <c:pt idx="7">
                  <c:v>2299.224933933408</c:v>
                </c:pt>
                <c:pt idx="8">
                  <c:v>2316.7597067079582</c:v>
                </c:pt>
                <c:pt idx="9">
                  <c:v>2331.1357555704681</c:v>
                </c:pt>
                <c:pt idx="10">
                  <c:v>2344.5551367519311</c:v>
                </c:pt>
                <c:pt idx="11">
                  <c:v>2357.0800938123125</c:v>
                </c:pt>
                <c:pt idx="12">
                  <c:v>2368.7166490911432</c:v>
                </c:pt>
                <c:pt idx="13">
                  <c:v>2379.4740762713977</c:v>
                </c:pt>
                <c:pt idx="14">
                  <c:v>2389.4096311722624</c:v>
                </c:pt>
                <c:pt idx="15">
                  <c:v>2398.5849839407406</c:v>
                </c:pt>
                <c:pt idx="16">
                  <c:v>2407.0032723233057</c:v>
                </c:pt>
                <c:pt idx="17">
                  <c:v>2414.6521443341849</c:v>
                </c:pt>
                <c:pt idx="18">
                  <c:v>2421.5260614953436</c:v>
                </c:pt>
                <c:pt idx="19">
                  <c:v>2427.6415968580172</c:v>
                </c:pt>
                <c:pt idx="20">
                  <c:v>2433.0491767383628</c:v>
                </c:pt>
                <c:pt idx="21">
                  <c:v>2437.8318208322821</c:v>
                </c:pt>
                <c:pt idx="22">
                  <c:v>2442.0944448155819</c:v>
                </c:pt>
                <c:pt idx="23">
                  <c:v>2445.9186541210702</c:v>
                </c:pt>
                <c:pt idx="24">
                  <c:v>2449.3444894206627</c:v>
                </c:pt>
                <c:pt idx="25">
                  <c:v>2452.3741869116461</c:v>
                </c:pt>
                <c:pt idx="26">
                  <c:v>2455.003393361907</c:v>
                </c:pt>
                <c:pt idx="27">
                  <c:v>2457.2098298127189</c:v>
                </c:pt>
                <c:pt idx="28">
                  <c:v>2458.9749051270915</c:v>
                </c:pt>
                <c:pt idx="29">
                  <c:v>2460.3054084618634</c:v>
                </c:pt>
                <c:pt idx="30">
                  <c:v>2461.2089974029545</c:v>
                </c:pt>
                <c:pt idx="31">
                  <c:v>2461.6648841629826</c:v>
                </c:pt>
                <c:pt idx="32">
                  <c:v>2461.6439249282653</c:v>
                </c:pt>
                <c:pt idx="33">
                  <c:v>2461.1216899468668</c:v>
                </c:pt>
                <c:pt idx="34">
                  <c:v>2460.0913173399763</c:v>
                </c:pt>
                <c:pt idx="35">
                  <c:v>2458.5492680720731</c:v>
                </c:pt>
                <c:pt idx="36">
                  <c:v>2456.477866920829</c:v>
                </c:pt>
                <c:pt idx="37">
                  <c:v>2453.8573861465989</c:v>
                </c:pt>
                <c:pt idx="38">
                  <c:v>2450.6733566612988</c:v>
                </c:pt>
                <c:pt idx="39">
                  <c:v>2446.9152079645655</c:v>
                </c:pt>
                <c:pt idx="40">
                  <c:v>2442.5842594262081</c:v>
                </c:pt>
                <c:pt idx="41">
                  <c:v>2437.6937176872007</c:v>
                </c:pt>
                <c:pt idx="42">
                  <c:v>2432.2649848900428</c:v>
                </c:pt>
                <c:pt idx="43">
                  <c:v>2426.3150664038512</c:v>
                </c:pt>
                <c:pt idx="44">
                  <c:v>2419.850903805941</c:v>
                </c:pt>
                <c:pt idx="45">
                  <c:v>2412.8718263586811</c:v>
                </c:pt>
                <c:pt idx="46">
                  <c:v>2405.3796750145361</c:v>
                </c:pt>
                <c:pt idx="47">
                  <c:v>2397.375254148596</c:v>
                </c:pt>
                <c:pt idx="48">
                  <c:v>2388.8630060803607</c:v>
                </c:pt>
              </c:numCache>
            </c:numRef>
          </c:yVal>
          <c:smooth val="0"/>
          <c:extLst>
            <c:ext xmlns:c16="http://schemas.microsoft.com/office/drawing/2014/chart" uri="{C3380CC4-5D6E-409C-BE32-E72D297353CC}">
              <c16:uniqueId val="{00000000-D5AA-4888-9249-BA23F6ABB34C}"/>
            </c:ext>
          </c:extLst>
        </c:ser>
        <c:ser>
          <c:idx val="0"/>
          <c:order val="1"/>
          <c:tx>
            <c:strRef>
              <c:f>TAM_SpaceHeating!$D$393</c:f>
              <c:strCache>
                <c:ptCount val="1"/>
                <c:pt idx="0">
                  <c:v>Space Heating - Residential -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TAM_SpaceHeating!$B$394:$B$442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TAM_SpaceHeating!$D$394:$D$442</c:f>
              <c:numCache>
                <c:formatCode>_(* #,##0_);_(* \(#,##0\);_(* "-"??_);_(@_)</c:formatCode>
                <c:ptCount val="49"/>
                <c:pt idx="0">
                  <c:v>3448.0431139907155</c:v>
                </c:pt>
                <c:pt idx="1">
                  <c:v>3481.7925818517442</c:v>
                </c:pt>
                <c:pt idx="2">
                  <c:v>3332.3879808282554</c:v>
                </c:pt>
                <c:pt idx="3">
                  <c:v>3360.4408920775545</c:v>
                </c:pt>
                <c:pt idx="4">
                  <c:v>3388.4005974078841</c:v>
                </c:pt>
                <c:pt idx="5">
                  <c:v>3416.2332194131704</c:v>
                </c:pt>
                <c:pt idx="6">
                  <c:v>3443.7992340899332</c:v>
                </c:pt>
                <c:pt idx="7">
                  <c:v>3470.8952395925526</c:v>
                </c:pt>
                <c:pt idx="8">
                  <c:v>3497.3656203075025</c:v>
                </c:pt>
                <c:pt idx="9">
                  <c:v>3519.0676116284108</c:v>
                </c:pt>
                <c:pt idx="10">
                  <c:v>3539.3254235430254</c:v>
                </c:pt>
                <c:pt idx="11">
                  <c:v>3558.233018530962</c:v>
                </c:pt>
                <c:pt idx="12">
                  <c:v>3575.7994878774184</c:v>
                </c:pt>
                <c:pt idx="13">
                  <c:v>3592.0388310748381</c:v>
                </c:pt>
                <c:pt idx="14">
                  <c:v>3607.0374811412867</c:v>
                </c:pt>
                <c:pt idx="15">
                  <c:v>3620.888534935842</c:v>
                </c:pt>
                <c:pt idx="16">
                  <c:v>3633.5967291804895</c:v>
                </c:pt>
                <c:pt idx="17">
                  <c:v>3645.1434173965904</c:v>
                </c:pt>
                <c:pt idx="18">
                  <c:v>3655.5202387331619</c:v>
                </c:pt>
                <c:pt idx="19">
                  <c:v>3664.7522117622439</c:v>
                </c:pt>
                <c:pt idx="20">
                  <c:v>3672.9154597278516</c:v>
                </c:pt>
                <c:pt idx="21">
                  <c:v>3680.1353086313916</c:v>
                </c:pt>
                <c:pt idx="22">
                  <c:v>3686.5701385053426</c:v>
                </c:pt>
                <c:pt idx="23">
                  <c:v>3692.3431403885975</c:v>
                </c:pt>
                <c:pt idx="24">
                  <c:v>3697.5147594231221</c:v>
                </c:pt>
                <c:pt idx="25">
                  <c:v>3702.0883713580229</c:v>
                </c:pt>
                <c:pt idx="26">
                  <c:v>3706.0574045819735</c:v>
                </c:pt>
                <c:pt idx="27">
                  <c:v>3709.3882269215192</c:v>
                </c:pt>
                <c:pt idx="28">
                  <c:v>3712.052773315289</c:v>
                </c:pt>
                <c:pt idx="29">
                  <c:v>3714.0612926309796</c:v>
                </c:pt>
                <c:pt idx="30">
                  <c:v>3715.4253447112674</c:v>
                </c:pt>
                <c:pt idx="31">
                  <c:v>3716.1135484454135</c:v>
                </c:pt>
                <c:pt idx="32">
                  <c:v>3716.081908518875</c:v>
                </c:pt>
                <c:pt idx="33">
                  <c:v>3715.293545934539</c:v>
                </c:pt>
                <c:pt idx="34">
                  <c:v>3713.7381020440866</c:v>
                </c:pt>
                <c:pt idx="35">
                  <c:v>3711.4102343421537</c:v>
                </c:pt>
                <c:pt idx="36">
                  <c:v>3708.2832604262794</c:v>
                </c:pt>
                <c:pt idx="37">
                  <c:v>3704.327399426998</c:v>
                </c:pt>
                <c:pt idx="38">
                  <c:v>3699.5208089015796</c:v>
                </c:pt>
                <c:pt idx="39">
                  <c:v>3693.8475316903514</c:v>
                </c:pt>
                <c:pt idx="40">
                  <c:v>3687.3095595055302</c:v>
                </c:pt>
                <c:pt idx="41">
                  <c:v>3679.9268290077748</c:v>
                </c:pt>
                <c:pt idx="42">
                  <c:v>3671.7316487343774</c:v>
                </c:pt>
                <c:pt idx="43">
                  <c:v>3662.7496898816794</c:v>
                </c:pt>
                <c:pt idx="44">
                  <c:v>3652.991431410353</c:v>
                </c:pt>
                <c:pt idx="45">
                  <c:v>3642.455860779166</c:v>
                </c:pt>
                <c:pt idx="46">
                  <c:v>3631.1457570781722</c:v>
                </c:pt>
                <c:pt idx="47">
                  <c:v>3619.0623345868548</c:v>
                </c:pt>
                <c:pt idx="48">
                  <c:v>3606.2122994022925</c:v>
                </c:pt>
              </c:numCache>
            </c:numRef>
          </c:yVal>
          <c:smooth val="0"/>
          <c:extLst>
            <c:ext xmlns:c16="http://schemas.microsoft.com/office/drawing/2014/chart" uri="{C3380CC4-5D6E-409C-BE32-E72D297353CC}">
              <c16:uniqueId val="{00000001-D5AA-4888-9249-BA23F6ABB34C}"/>
            </c:ext>
          </c:extLst>
        </c:ser>
        <c:ser>
          <c:idx val="3"/>
          <c:order val="2"/>
          <c:tx>
            <c:strRef>
              <c:f>TAM_SpaceHeating!$E$393</c:f>
              <c:strCache>
                <c:ptCount val="1"/>
                <c:pt idx="0">
                  <c:v>Space Heating - Residential - Case 3 - Low</c:v>
                </c:pt>
              </c:strCache>
            </c:strRef>
          </c:tx>
          <c:spPr>
            <a:ln w="19050">
              <a:noFill/>
            </a:ln>
          </c:spPr>
          <c:xVal>
            <c:numRef>
              <c:f>TAM_SpaceHeating!$B$394:$B$442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TAM_SpaceHeating!$E$394:$E$442</c:f>
              <c:numCache>
                <c:formatCode>_(* #,##0_);_(* \(#,##0\);_(* "-"??_);_(@_)</c:formatCode>
                <c:ptCount val="49"/>
                <c:pt idx="0">
                  <c:v>1120.1308893799487</c:v>
                </c:pt>
                <c:pt idx="1">
                  <c:v>1131.0947376270549</c:v>
                </c:pt>
                <c:pt idx="2">
                  <c:v>1082.5591761246917</c:v>
                </c:pt>
                <c:pt idx="3">
                  <c:v>1091.6724416461907</c:v>
                </c:pt>
                <c:pt idx="4">
                  <c:v>1100.7554283035752</c:v>
                </c:pt>
                <c:pt idx="5">
                  <c:v>1109.7971306866045</c:v>
                </c:pt>
                <c:pt idx="6">
                  <c:v>1118.7522230435575</c:v>
                </c:pt>
                <c:pt idx="7">
                  <c:v>1127.5546282742639</c:v>
                </c:pt>
                <c:pt idx="8">
                  <c:v>1136.1537931084138</c:v>
                </c:pt>
                <c:pt idx="9">
                  <c:v>1143.2038995125274</c:v>
                </c:pt>
                <c:pt idx="10">
                  <c:v>1149.7848499608374</c:v>
                </c:pt>
                <c:pt idx="11">
                  <c:v>1155.927169093663</c:v>
                </c:pt>
                <c:pt idx="12">
                  <c:v>1161.6338103048681</c:v>
                </c:pt>
                <c:pt idx="13">
                  <c:v>1166.9093214679581</c:v>
                </c:pt>
                <c:pt idx="14">
                  <c:v>1171.7817812032379</c:v>
                </c:pt>
                <c:pt idx="15">
                  <c:v>1176.2814329456396</c:v>
                </c:pt>
                <c:pt idx="16">
                  <c:v>1180.4098154661226</c:v>
                </c:pt>
                <c:pt idx="17">
                  <c:v>1184.1608712717805</c:v>
                </c:pt>
                <c:pt idx="18">
                  <c:v>1187.5318842575255</c:v>
                </c:pt>
                <c:pt idx="19">
                  <c:v>1190.5309819537915</c:v>
                </c:pt>
                <c:pt idx="20">
                  <c:v>1193.1828937488744</c:v>
                </c:pt>
                <c:pt idx="21">
                  <c:v>1195.5283330331736</c:v>
                </c:pt>
                <c:pt idx="22">
                  <c:v>1197.618751125822</c:v>
                </c:pt>
                <c:pt idx="23">
                  <c:v>1199.4941678535431</c:v>
                </c:pt>
                <c:pt idx="24">
                  <c:v>1201.1742194182034</c:v>
                </c:pt>
                <c:pt idx="25">
                  <c:v>1202.6600024652694</c:v>
                </c:pt>
                <c:pt idx="26">
                  <c:v>1203.9493821418407</c:v>
                </c:pt>
                <c:pt idx="27">
                  <c:v>1205.0314327039184</c:v>
                </c:pt>
                <c:pt idx="28">
                  <c:v>1205.8970369388937</c:v>
                </c:pt>
                <c:pt idx="29">
                  <c:v>1206.5495242927475</c:v>
                </c:pt>
                <c:pt idx="30">
                  <c:v>1206.9926500946419</c:v>
                </c:pt>
                <c:pt idx="31">
                  <c:v>1207.2162198805518</c:v>
                </c:pt>
                <c:pt idx="32">
                  <c:v>1207.2059413376562</c:v>
                </c:pt>
                <c:pt idx="33">
                  <c:v>1206.9498339591946</c:v>
                </c:pt>
                <c:pt idx="34">
                  <c:v>1206.4445326358662</c:v>
                </c:pt>
                <c:pt idx="35">
                  <c:v>1205.688301801993</c:v>
                </c:pt>
                <c:pt idx="36">
                  <c:v>1204.6724734153802</c:v>
                </c:pt>
                <c:pt idx="37">
                  <c:v>1203.3873728661995</c:v>
                </c:pt>
                <c:pt idx="38">
                  <c:v>1201.8259044210179</c:v>
                </c:pt>
                <c:pt idx="39">
                  <c:v>1199.9828842387794</c:v>
                </c:pt>
                <c:pt idx="40">
                  <c:v>1197.8589593468866</c:v>
                </c:pt>
                <c:pt idx="41">
                  <c:v>1195.4606063666272</c:v>
                </c:pt>
                <c:pt idx="42">
                  <c:v>1192.7983210457089</c:v>
                </c:pt>
                <c:pt idx="43">
                  <c:v>1189.8804429260235</c:v>
                </c:pt>
                <c:pt idx="44">
                  <c:v>1186.7103762015283</c:v>
                </c:pt>
                <c:pt idx="45">
                  <c:v>1183.2877919381958</c:v>
                </c:pt>
                <c:pt idx="46">
                  <c:v>1179.6135929509012</c:v>
                </c:pt>
                <c:pt idx="47">
                  <c:v>1175.6881737103372</c:v>
                </c:pt>
                <c:pt idx="48">
                  <c:v>1171.5137127584296</c:v>
                </c:pt>
              </c:numCache>
            </c:numRef>
          </c:yVal>
          <c:smooth val="0"/>
          <c:extLst>
            <c:ext xmlns:c16="http://schemas.microsoft.com/office/drawing/2014/chart" uri="{C3380CC4-5D6E-409C-BE32-E72D297353CC}">
              <c16:uniqueId val="{00000002-D5AA-4888-9249-BA23F6ABB34C}"/>
            </c:ext>
          </c:extLst>
        </c:ser>
        <c:ser>
          <c:idx val="4"/>
          <c:order val="3"/>
          <c:tx>
            <c:strRef>
              <c:f>TAM_SpaceHeating!$I$393</c:f>
              <c:strCache>
                <c:ptCount val="1"/>
                <c:pt idx="0">
                  <c:v>Space Heating - Commercial - Case 1 - Average</c:v>
                </c:pt>
              </c:strCache>
            </c:strRef>
          </c:tx>
          <c:spPr>
            <a:ln w="19050">
              <a:noFill/>
            </a:ln>
          </c:spPr>
          <c:xVal>
            <c:numRef>
              <c:f>TAM_SpaceHeating!$B$394:$B$442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TAM_SpaceHeating!$I$394:$I$442</c:f>
              <c:numCache>
                <c:formatCode>_(* #,##0_);_(* \(#,##0\);_(* "-"??_);_(@_)</c:formatCode>
                <c:ptCount val="49"/>
                <c:pt idx="0">
                  <c:v>628.92493639613747</c:v>
                </c:pt>
                <c:pt idx="1">
                  <c:v>657.77976658535158</c:v>
                </c:pt>
                <c:pt idx="2">
                  <c:v>691.56755243232192</c:v>
                </c:pt>
                <c:pt idx="3">
                  <c:v>719.49424387452598</c:v>
                </c:pt>
                <c:pt idx="4">
                  <c:v>747.00335674642531</c:v>
                </c:pt>
                <c:pt idx="5">
                  <c:v>774.10888175334151</c:v>
                </c:pt>
                <c:pt idx="6">
                  <c:v>800.80213095745341</c:v>
                </c:pt>
                <c:pt idx="7">
                  <c:v>827.05531348019372</c:v>
                </c:pt>
                <c:pt idx="8">
                  <c:v>852.84668842570557</c:v>
                </c:pt>
                <c:pt idx="9">
                  <c:v>877.15814046369167</c:v>
                </c:pt>
                <c:pt idx="10">
                  <c:v>900.78102477561038</c:v>
                </c:pt>
                <c:pt idx="11">
                  <c:v>923.73315148532151</c:v>
                </c:pt>
                <c:pt idx="12">
                  <c:v>946.00808966010231</c:v>
                </c:pt>
                <c:pt idx="13">
                  <c:v>967.60238694215502</c:v>
                </c:pt>
                <c:pt idx="14">
                  <c:v>988.53867541528393</c:v>
                </c:pt>
                <c:pt idx="15">
                  <c:v>1008.8452913716035</c:v>
                </c:pt>
                <c:pt idx="16">
                  <c:v>1028.5231429289524</c:v>
                </c:pt>
                <c:pt idx="17">
                  <c:v>1047.5659160114715</c:v>
                </c:pt>
                <c:pt idx="18">
                  <c:v>1065.9704849350735</c:v>
                </c:pt>
                <c:pt idx="19">
                  <c:v>1083.7443908449213</c:v>
                </c:pt>
                <c:pt idx="20">
                  <c:v>1100.9120514135659</c:v>
                </c:pt>
                <c:pt idx="21">
                  <c:v>1117.5143222374786</c:v>
                </c:pt>
                <c:pt idx="22">
                  <c:v>1133.6044306395174</c:v>
                </c:pt>
                <c:pt idx="23">
                  <c:v>1149.2265543660321</c:v>
                </c:pt>
                <c:pt idx="24">
                  <c:v>1164.4055301489041</c:v>
                </c:pt>
                <c:pt idx="25">
                  <c:v>1179.1489735950295</c:v>
                </c:pt>
                <c:pt idx="26">
                  <c:v>1193.4627342708459</c:v>
                </c:pt>
                <c:pt idx="27">
                  <c:v>1207.3442872163857</c:v>
                </c:pt>
                <c:pt idx="28">
                  <c:v>1220.7919611378295</c:v>
                </c:pt>
                <c:pt idx="29">
                  <c:v>1233.814970979862</c:v>
                </c:pt>
                <c:pt idx="30">
                  <c:v>1246.4226075297693</c:v>
                </c:pt>
                <c:pt idx="31">
                  <c:v>1258.6105631444134</c:v>
                </c:pt>
                <c:pt idx="32">
                  <c:v>1270.3697342155394</c:v>
                </c:pt>
                <c:pt idx="33">
                  <c:v>1281.6926350320837</c:v>
                </c:pt>
                <c:pt idx="34">
                  <c:v>1292.5801112111267</c:v>
                </c:pt>
                <c:pt idx="35">
                  <c:v>1303.0348155326499</c:v>
                </c:pt>
                <c:pt idx="36">
                  <c:v>1313.0526719026848</c:v>
                </c:pt>
                <c:pt idx="37">
                  <c:v>1322.629026593271</c:v>
                </c:pt>
                <c:pt idx="38">
                  <c:v>1331.7621647341066</c:v>
                </c:pt>
                <c:pt idx="39">
                  <c:v>1340.4504877242318</c:v>
                </c:pt>
                <c:pt idx="40">
                  <c:v>1348.6997540860216</c:v>
                </c:pt>
                <c:pt idx="41">
                  <c:v>1356.5262150357735</c:v>
                </c:pt>
                <c:pt idx="42">
                  <c:v>1363.9530185396072</c:v>
                </c:pt>
                <c:pt idx="43">
                  <c:v>1370.9999242632555</c:v>
                </c:pt>
                <c:pt idx="44">
                  <c:v>1377.6796992569959</c:v>
                </c:pt>
                <c:pt idx="45">
                  <c:v>1383.9959955726015</c:v>
                </c:pt>
                <c:pt idx="46">
                  <c:v>1389.9491581395948</c:v>
                </c:pt>
                <c:pt idx="47">
                  <c:v>1395.5347615947906</c:v>
                </c:pt>
                <c:pt idx="48">
                  <c:v>1400.7512529711696</c:v>
                </c:pt>
              </c:numCache>
            </c:numRef>
          </c:yVal>
          <c:smooth val="0"/>
          <c:extLst>
            <c:ext xmlns:c16="http://schemas.microsoft.com/office/drawing/2014/chart" uri="{C3380CC4-5D6E-409C-BE32-E72D297353CC}">
              <c16:uniqueId val="{00000003-D5AA-4888-9249-BA23F6ABB34C}"/>
            </c:ext>
          </c:extLst>
        </c:ser>
        <c:ser>
          <c:idx val="1"/>
          <c:order val="4"/>
          <c:tx>
            <c:strRef>
              <c:f>TAM_SpaceHeating!$J$393</c:f>
              <c:strCache>
                <c:ptCount val="1"/>
                <c:pt idx="0">
                  <c:v>Space Heating - Commercial - Case 2 - High</c:v>
                </c:pt>
              </c:strCache>
            </c:strRef>
          </c:tx>
          <c:spPr>
            <a:ln w="25400" cap="rnd">
              <a:noFill/>
              <a:round/>
            </a:ln>
            <a:effectLst/>
          </c:spPr>
          <c:marker>
            <c:symbol val="circle"/>
            <c:size val="5"/>
            <c:spPr>
              <a:solidFill>
                <a:schemeClr val="accent2"/>
              </a:solidFill>
              <a:ln w="9525">
                <a:solidFill>
                  <a:schemeClr val="accent2"/>
                </a:solidFill>
              </a:ln>
              <a:effectLst/>
            </c:spPr>
          </c:marker>
          <c:xVal>
            <c:numRef>
              <c:f>TAM_SpaceHeating!$B$394:$B$442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TAM_SpaceHeating!$J$394:$J$442</c:f>
              <c:numCache>
                <c:formatCode>_(* #,##0_);_(* \(#,##0\);_(* "-"??_);_(@_)</c:formatCode>
                <c:ptCount val="49"/>
                <c:pt idx="0">
                  <c:v>965.27425547053372</c:v>
                </c:pt>
                <c:pt idx="1">
                  <c:v>1009.5606609153938</c:v>
                </c:pt>
                <c:pt idx="2">
                  <c:v>1061.4181687673158</c:v>
                </c:pt>
                <c:pt idx="3">
                  <c:v>1104.2800664750093</c:v>
                </c:pt>
                <c:pt idx="4">
                  <c:v>1146.5010644183189</c:v>
                </c:pt>
                <c:pt idx="5">
                  <c:v>1188.102635537625</c:v>
                </c:pt>
                <c:pt idx="6">
                  <c:v>1229.0714455823254</c:v>
                </c:pt>
                <c:pt idx="7">
                  <c:v>1269.3648411003692</c:v>
                </c:pt>
                <c:pt idx="8">
                  <c:v>1308.949454155701</c:v>
                </c:pt>
                <c:pt idx="9">
                  <c:v>1346.2626809134861</c:v>
                </c:pt>
                <c:pt idx="10">
                  <c:v>1382.5190936372637</c:v>
                </c:pt>
                <c:pt idx="11">
                  <c:v>1417.7460273125839</c:v>
                </c:pt>
                <c:pt idx="12">
                  <c:v>1451.9336117412138</c:v>
                </c:pt>
                <c:pt idx="13">
                  <c:v>1485.0765482429615</c:v>
                </c:pt>
                <c:pt idx="14">
                  <c:v>1517.2095725495167</c:v>
                </c:pt>
                <c:pt idx="15">
                  <c:v>1548.3761752138705</c:v>
                </c:pt>
                <c:pt idx="16">
                  <c:v>1578.5777500156616</c:v>
                </c:pt>
                <c:pt idx="17">
                  <c:v>1607.8046061086202</c:v>
                </c:pt>
                <c:pt idx="18">
                  <c:v>1636.0519461915012</c:v>
                </c:pt>
                <c:pt idx="19">
                  <c:v>1663.3313444170553</c:v>
                </c:pt>
                <c:pt idx="20">
                  <c:v>1689.6802770393285</c:v>
                </c:pt>
                <c:pt idx="21">
                  <c:v>1715.1614492448755</c:v>
                </c:pt>
                <c:pt idx="22">
                  <c:v>1739.8565543510838</c:v>
                </c:pt>
                <c:pt idx="23">
                  <c:v>1763.8333963815326</c:v>
                </c:pt>
                <c:pt idx="24">
                  <c:v>1787.1300947627019</c:v>
                </c:pt>
                <c:pt idx="25">
                  <c:v>1809.7583379312423</c:v>
                </c:pt>
                <c:pt idx="26">
                  <c:v>1831.7271038041692</c:v>
                </c:pt>
                <c:pt idx="27">
                  <c:v>1853.0325170718679</c:v>
                </c:pt>
                <c:pt idx="28">
                  <c:v>1873.6720126318851</c:v>
                </c:pt>
                <c:pt idx="29">
                  <c:v>1893.6597335851775</c:v>
                </c:pt>
                <c:pt idx="30">
                  <c:v>1913.0099394359588</c:v>
                </c:pt>
                <c:pt idx="31">
                  <c:v>1931.7160188117389</c:v>
                </c:pt>
                <c:pt idx="32">
                  <c:v>1949.7639994907597</c:v>
                </c:pt>
                <c:pt idx="33">
                  <c:v>1967.1423924005494</c:v>
                </c:pt>
                <c:pt idx="34">
                  <c:v>1983.8524953945564</c:v>
                </c:pt>
                <c:pt idx="35">
                  <c:v>1999.8983799606067</c:v>
                </c:pt>
                <c:pt idx="36">
                  <c:v>2015.2737901079718</c:v>
                </c:pt>
                <c:pt idx="37">
                  <c:v>2029.9715832930315</c:v>
                </c:pt>
                <c:pt idx="38">
                  <c:v>2043.9891275321297</c:v>
                </c:pt>
                <c:pt idx="39">
                  <c:v>2057.3239692918437</c:v>
                </c:pt>
                <c:pt idx="40">
                  <c:v>2069.9849467547233</c:v>
                </c:pt>
                <c:pt idx="41">
                  <c:v>2081.9970022943407</c:v>
                </c:pt>
                <c:pt idx="42">
                  <c:v>2093.3956634187803</c:v>
                </c:pt>
                <c:pt idx="43">
                  <c:v>2104.2112572712736</c:v>
                </c:pt>
                <c:pt idx="44">
                  <c:v>2114.4633787259268</c:v>
                </c:pt>
                <c:pt idx="45">
                  <c:v>2124.15763295333</c:v>
                </c:pt>
                <c:pt idx="46">
                  <c:v>2133.294549351458</c:v>
                </c:pt>
                <c:pt idx="47">
                  <c:v>2141.867335871043</c:v>
                </c:pt>
                <c:pt idx="48">
                  <c:v>2149.8736090176549</c:v>
                </c:pt>
              </c:numCache>
            </c:numRef>
          </c:yVal>
          <c:smooth val="0"/>
          <c:extLst>
            <c:ext xmlns:c16="http://schemas.microsoft.com/office/drawing/2014/chart" uri="{C3380CC4-5D6E-409C-BE32-E72D297353CC}">
              <c16:uniqueId val="{00000004-D5AA-4888-9249-BA23F6ABB34C}"/>
            </c:ext>
          </c:extLst>
        </c:ser>
        <c:ser>
          <c:idx val="5"/>
          <c:order val="5"/>
          <c:tx>
            <c:strRef>
              <c:f>TAM_SpaceHeating!$K$393</c:f>
              <c:strCache>
                <c:ptCount val="1"/>
                <c:pt idx="0">
                  <c:v>Space Heating - Commercial - Case 3 - Low</c:v>
                </c:pt>
              </c:strCache>
            </c:strRef>
          </c:tx>
          <c:spPr>
            <a:ln w="19050">
              <a:noFill/>
            </a:ln>
          </c:spPr>
          <c:xVal>
            <c:numRef>
              <c:f>TAM_SpaceHeating!$B$394:$B$442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TAM_SpaceHeating!$K$394:$K$442</c:f>
              <c:numCache>
                <c:formatCode>_(* #,##0_);_(* \(#,##0\);_(* "-"??_);_(@_)</c:formatCode>
                <c:ptCount val="49"/>
                <c:pt idx="0">
                  <c:v>292.57561732174128</c:v>
                </c:pt>
                <c:pt idx="1">
                  <c:v>305.9988722553091</c:v>
                </c:pt>
                <c:pt idx="2">
                  <c:v>321.71693609732796</c:v>
                </c:pt>
                <c:pt idx="3">
                  <c:v>334.70842127404268</c:v>
                </c:pt>
                <c:pt idx="4">
                  <c:v>347.50564907453162</c:v>
                </c:pt>
                <c:pt idx="5">
                  <c:v>360.11512796905794</c:v>
                </c:pt>
                <c:pt idx="6">
                  <c:v>372.53281633258149</c:v>
                </c:pt>
                <c:pt idx="7">
                  <c:v>384.7457858600182</c:v>
                </c:pt>
                <c:pt idx="8">
                  <c:v>396.74392269571001</c:v>
                </c:pt>
                <c:pt idx="9">
                  <c:v>408.05360001389715</c:v>
                </c:pt>
                <c:pt idx="10">
                  <c:v>419.04295591395703</c:v>
                </c:pt>
                <c:pt idx="11">
                  <c:v>429.72027565805899</c:v>
                </c:pt>
                <c:pt idx="12">
                  <c:v>440.08256757899062</c:v>
                </c:pt>
                <c:pt idx="13">
                  <c:v>450.12822564134854</c:v>
                </c:pt>
                <c:pt idx="14">
                  <c:v>459.86777828105096</c:v>
                </c:pt>
                <c:pt idx="15">
                  <c:v>469.31440752933628</c:v>
                </c:pt>
                <c:pt idx="16">
                  <c:v>478.468535842243</c:v>
                </c:pt>
                <c:pt idx="17">
                  <c:v>487.32722591432281</c:v>
                </c:pt>
                <c:pt idx="18">
                  <c:v>495.8890236786458</c:v>
                </c:pt>
                <c:pt idx="19">
                  <c:v>504.15743727278698</c:v>
                </c:pt>
                <c:pt idx="20">
                  <c:v>512.14382578780305</c:v>
                </c:pt>
                <c:pt idx="21">
                  <c:v>519.86719523008173</c:v>
                </c:pt>
                <c:pt idx="22">
                  <c:v>527.35230692795051</c:v>
                </c:pt>
                <c:pt idx="23">
                  <c:v>534.6197123505317</c:v>
                </c:pt>
                <c:pt idx="24">
                  <c:v>541.68096553510611</c:v>
                </c:pt>
                <c:pt idx="25">
                  <c:v>548.53960925881654</c:v>
                </c:pt>
                <c:pt idx="26">
                  <c:v>555.19836473752275</c:v>
                </c:pt>
                <c:pt idx="27">
                  <c:v>561.65605736090367</c:v>
                </c:pt>
                <c:pt idx="28">
                  <c:v>567.91190964377415</c:v>
                </c:pt>
                <c:pt idx="29">
                  <c:v>573.97020837454636</c:v>
                </c:pt>
                <c:pt idx="30">
                  <c:v>579.83527562357949</c:v>
                </c:pt>
                <c:pt idx="31">
                  <c:v>585.5051074770879</c:v>
                </c:pt>
                <c:pt idx="32">
                  <c:v>590.97546894031916</c:v>
                </c:pt>
                <c:pt idx="33">
                  <c:v>596.24287766361829</c:v>
                </c:pt>
                <c:pt idx="34">
                  <c:v>601.30772702769696</c:v>
                </c:pt>
                <c:pt idx="35">
                  <c:v>606.17125110469317</c:v>
                </c:pt>
                <c:pt idx="36">
                  <c:v>610.83155369739779</c:v>
                </c:pt>
                <c:pt idx="37">
                  <c:v>615.28646989351034</c:v>
                </c:pt>
                <c:pt idx="38">
                  <c:v>619.53520193608381</c:v>
                </c:pt>
                <c:pt idx="39">
                  <c:v>623.57700615662031</c:v>
                </c:pt>
                <c:pt idx="40">
                  <c:v>627.41456141731987</c:v>
                </c:pt>
                <c:pt idx="41">
                  <c:v>631.05542777720586</c:v>
                </c:pt>
                <c:pt idx="42">
                  <c:v>634.5103736604342</c:v>
                </c:pt>
                <c:pt idx="43">
                  <c:v>637.78859125523752</c:v>
                </c:pt>
                <c:pt idx="44">
                  <c:v>640.89601978806479</c:v>
                </c:pt>
                <c:pt idx="45">
                  <c:v>643.83435819187298</c:v>
                </c:pt>
                <c:pt idx="46">
                  <c:v>646.6037669277315</c:v>
                </c:pt>
                <c:pt idx="47">
                  <c:v>649.20218731853799</c:v>
                </c:pt>
                <c:pt idx="48">
                  <c:v>651.62889692468457</c:v>
                </c:pt>
              </c:numCache>
            </c:numRef>
          </c:yVal>
          <c:smooth val="0"/>
          <c:extLst>
            <c:ext xmlns:c16="http://schemas.microsoft.com/office/drawing/2014/chart" uri="{C3380CC4-5D6E-409C-BE32-E72D297353CC}">
              <c16:uniqueId val="{00000005-D5AA-4888-9249-BA23F6ABB34C}"/>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(TWh</a:t>
                </a:r>
                <a:r>
                  <a:rPr lang="en-US" baseline="0"/>
                  <a:t> Useful Space Heating Energy</a:t>
                </a:r>
                <a:r>
                  <a:rPr lang="en-US"/>
                  <a:t>)</a:t>
                </a:r>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baseline="0"/>
              <a:t>India TAM</a:t>
            </a:r>
            <a:r>
              <a:rPr lang="en-US"/>
              <a:t> -</a:t>
            </a:r>
            <a:r>
              <a:rPr lang="en-US" baseline="0"/>
              <a:t> Space Heating</a:t>
            </a:r>
            <a:endParaRPr lang="en-US"/>
          </a:p>
        </c:rich>
      </c:tx>
      <c:overlay val="0"/>
      <c:spPr>
        <a:noFill/>
        <a:ln>
          <a:noFill/>
        </a:ln>
        <a:effectLst/>
      </c:spPr>
    </c:title>
    <c:autoTitleDeleted val="0"/>
    <c:plotArea>
      <c:layout/>
      <c:scatterChart>
        <c:scatterStyle val="lineMarker"/>
        <c:varyColors val="0"/>
        <c:ser>
          <c:idx val="2"/>
          <c:order val="0"/>
          <c:tx>
            <c:strRef>
              <c:f>TAM_SpaceHeating!$C$457</c:f>
              <c:strCache>
                <c:ptCount val="1"/>
                <c:pt idx="0">
                  <c:v>Space Heating - Residential - Case 1 - Average</c:v>
                </c:pt>
              </c:strCache>
            </c:strRef>
          </c:tx>
          <c:spPr>
            <a:ln w="19050">
              <a:noFill/>
            </a:ln>
          </c:spPr>
          <c:xVal>
            <c:numRef>
              <c:f>TAM_SpaceHeating!$B$458:$B$506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TAM_SpaceHeating!$C$458:$C$506</c:f>
              <c:numCache>
                <c:formatCode>_(* #,##0_);_(* \(#,##0\);_(* "-"??_);_(@_)</c:formatCode>
                <c:ptCount val="49"/>
                <c:pt idx="0">
                  <c:v>675.06070607925187</c:v>
                </c:pt>
                <c:pt idx="1">
                  <c:v>691.49768384470792</c:v>
                </c:pt>
                <c:pt idx="2">
                  <c:v>632.58049954561</c:v>
                </c:pt>
                <c:pt idx="3">
                  <c:v>644.95122948198389</c:v>
                </c:pt>
                <c:pt idx="4">
                  <c:v>657.21670688737152</c:v>
                </c:pt>
                <c:pt idx="5">
                  <c:v>669.37195304012903</c:v>
                </c:pt>
                <c:pt idx="6">
                  <c:v>681.42763416767843</c:v>
                </c:pt>
                <c:pt idx="7">
                  <c:v>693.39090270724523</c:v>
                </c:pt>
                <c:pt idx="8">
                  <c:v>705.26747423485892</c:v>
                </c:pt>
                <c:pt idx="9">
                  <c:v>717.06459044803853</c:v>
                </c:pt>
                <c:pt idx="10">
                  <c:v>728.78848411812191</c:v>
                </c:pt>
                <c:pt idx="11">
                  <c:v>740.44093433118394</c:v>
                </c:pt>
                <c:pt idx="12">
                  <c:v>752.02182317946927</c:v>
                </c:pt>
                <c:pt idx="13">
                  <c:v>763.53065448530481</c:v>
                </c:pt>
                <c:pt idx="14">
                  <c:v>774.96804267580364</c:v>
                </c:pt>
                <c:pt idx="15">
                  <c:v>786.33355043216727</c:v>
                </c:pt>
                <c:pt idx="16">
                  <c:v>797.6234919160014</c:v>
                </c:pt>
                <c:pt idx="17">
                  <c:v>808.83240309819178</c:v>
                </c:pt>
                <c:pt idx="18">
                  <c:v>819.95424393010273</c:v>
                </c:pt>
                <c:pt idx="19">
                  <c:v>830.98735113573457</c:v>
                </c:pt>
                <c:pt idx="20">
                  <c:v>841.92652724976938</c:v>
                </c:pt>
                <c:pt idx="21">
                  <c:v>852.75722975187819</c:v>
                </c:pt>
                <c:pt idx="22">
                  <c:v>863.46098637025443</c:v>
                </c:pt>
                <c:pt idx="23">
                  <c:v>874.02320317715657</c:v>
                </c:pt>
                <c:pt idx="24">
                  <c:v>884.43783235555031</c:v>
                </c:pt>
                <c:pt idx="25">
                  <c:v>894.70426423819242</c:v>
                </c:pt>
                <c:pt idx="26">
                  <c:v>904.82052326561711</c:v>
                </c:pt>
                <c:pt idx="27">
                  <c:v>914.78686074868676</c:v>
                </c:pt>
                <c:pt idx="28">
                  <c:v>924.60458866980719</c:v>
                </c:pt>
                <c:pt idx="29">
                  <c:v>934.27171620321224</c:v>
                </c:pt>
                <c:pt idx="30">
                  <c:v>943.78978207968794</c:v>
                </c:pt>
                <c:pt idx="31">
                  <c:v>953.16884611066234</c:v>
                </c:pt>
                <c:pt idx="32">
                  <c:v>962.42280540459535</c:v>
                </c:pt>
                <c:pt idx="33">
                  <c:v>971.56291520015975</c:v>
                </c:pt>
                <c:pt idx="34">
                  <c:v>980.5935841055109</c:v>
                </c:pt>
                <c:pt idx="35">
                  <c:v>989.51572798789834</c:v>
                </c:pt>
                <c:pt idx="36">
                  <c:v>998.33297729092408</c:v>
                </c:pt>
                <c:pt idx="37">
                  <c:v>1007.0482960418873</c:v>
                </c:pt>
                <c:pt idx="38">
                  <c:v>1015.6641706131779</c:v>
                </c:pt>
                <c:pt idx="39">
                  <c:v>1024.1833584597694</c:v>
                </c:pt>
                <c:pt idx="40">
                  <c:v>1032.6075479368726</c:v>
                </c:pt>
                <c:pt idx="41">
                  <c:v>1040.936428113986</c:v>
                </c:pt>
                <c:pt idx="42">
                  <c:v>1049.1684542035177</c:v>
                </c:pt>
                <c:pt idx="43">
                  <c:v>1057.3021427873093</c:v>
                </c:pt>
                <c:pt idx="44">
                  <c:v>1065.3366016148398</c:v>
                </c:pt>
                <c:pt idx="45">
                  <c:v>1073.2714264807328</c:v>
                </c:pt>
                <c:pt idx="46">
                  <c:v>1081.1056833190789</c:v>
                </c:pt>
                <c:pt idx="47">
                  <c:v>1088.8383114256555</c:v>
                </c:pt>
                <c:pt idx="48">
                  <c:v>1096.4675430256241</c:v>
                </c:pt>
              </c:numCache>
            </c:numRef>
          </c:yVal>
          <c:smooth val="0"/>
          <c:extLst>
            <c:ext xmlns:c16="http://schemas.microsoft.com/office/drawing/2014/chart" uri="{C3380CC4-5D6E-409C-BE32-E72D297353CC}">
              <c16:uniqueId val="{00000000-6343-4464-A0AD-09FEE3C3ACB5}"/>
            </c:ext>
          </c:extLst>
        </c:ser>
        <c:ser>
          <c:idx val="0"/>
          <c:order val="1"/>
          <c:tx>
            <c:strRef>
              <c:f>TAM_SpaceHeating!$D$457</c:f>
              <c:strCache>
                <c:ptCount val="1"/>
                <c:pt idx="0">
                  <c:v>Space Heating - Residential -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TAM_SpaceHeating!$B$458:$B$506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TAM_SpaceHeating!$D$458:$D$506</c:f>
              <c:numCache>
                <c:formatCode>_(* #,##0_);_(* \(#,##0\);_(* "-"??_);_(@_)</c:formatCode>
                <c:ptCount val="49"/>
                <c:pt idx="0">
                  <c:v>1019.0673198546325</c:v>
                </c:pt>
                <c:pt idx="1">
                  <c:v>1043.8804762524321</c:v>
                </c:pt>
                <c:pt idx="2">
                  <c:v>954.93947204885706</c:v>
                </c:pt>
                <c:pt idx="3">
                  <c:v>973.61424675782359</c:v>
                </c:pt>
                <c:pt idx="4">
                  <c:v>992.13013291988761</c:v>
                </c:pt>
                <c:pt idx="5">
                  <c:v>1010.4796146887313</c:v>
                </c:pt>
                <c:pt idx="6">
                  <c:v>1028.6787937329807</c:v>
                </c:pt>
                <c:pt idx="7">
                  <c:v>1046.7384673260788</c:v>
                </c:pt>
                <c:pt idx="8">
                  <c:v>1064.6672636650055</c:v>
                </c:pt>
                <c:pt idx="9">
                  <c:v>1082.4761147699717</c:v>
                </c:pt>
                <c:pt idx="10">
                  <c:v>1100.1744295926831</c:v>
                </c:pt>
                <c:pt idx="11">
                  <c:v>1117.7648938300883</c:v>
                </c:pt>
                <c:pt idx="12">
                  <c:v>1135.247329489395</c:v>
                </c:pt>
                <c:pt idx="13">
                  <c:v>1152.6209875439642</c:v>
                </c:pt>
                <c:pt idx="14">
                  <c:v>1169.8867955290323</c:v>
                </c:pt>
                <c:pt idx="15">
                  <c:v>1187.0440932709403</c:v>
                </c:pt>
                <c:pt idx="16">
                  <c:v>1204.0873166516469</c:v>
                </c:pt>
                <c:pt idx="17">
                  <c:v>1221.0082172077855</c:v>
                </c:pt>
                <c:pt idx="18">
                  <c:v>1237.7976769206052</c:v>
                </c:pt>
                <c:pt idx="19">
                  <c:v>1254.4531849193068</c:v>
                </c:pt>
                <c:pt idx="20">
                  <c:v>1270.9668951435224</c:v>
                </c:pt>
                <c:pt idx="21">
                  <c:v>1287.3168542976714</c:v>
                </c:pt>
                <c:pt idx="22">
                  <c:v>1303.475176758503</c:v>
                </c:pt>
                <c:pt idx="23">
                  <c:v>1319.4198316261345</c:v>
                </c:pt>
                <c:pt idx="24">
                  <c:v>1335.1416891546919</c:v>
                </c:pt>
                <c:pt idx="25">
                  <c:v>1350.6398289944086</c:v>
                </c:pt>
                <c:pt idx="26">
                  <c:v>1365.9112688533637</c:v>
                </c:pt>
                <c:pt idx="27">
                  <c:v>1380.9563881088254</c:v>
                </c:pt>
                <c:pt idx="28">
                  <c:v>1395.7771673210336</c:v>
                </c:pt>
                <c:pt idx="29">
                  <c:v>1410.370601152159</c:v>
                </c:pt>
                <c:pt idx="30">
                  <c:v>1424.7390124603432</c:v>
                </c:pt>
                <c:pt idx="31">
                  <c:v>1438.8975874725111</c:v>
                </c:pt>
                <c:pt idx="32">
                  <c:v>1452.867305174618</c:v>
                </c:pt>
                <c:pt idx="33">
                  <c:v>1466.6651564029037</c:v>
                </c:pt>
                <c:pt idx="34">
                  <c:v>1480.297796364013</c:v>
                </c:pt>
                <c:pt idx="35">
                  <c:v>1493.7666076452822</c:v>
                </c:pt>
                <c:pt idx="36">
                  <c:v>1507.0770707411298</c:v>
                </c:pt>
                <c:pt idx="37">
                  <c:v>1520.2336601281891</c:v>
                </c:pt>
                <c:pt idx="38">
                  <c:v>1533.2401292183006</c:v>
                </c:pt>
                <c:pt idx="39">
                  <c:v>1546.1006406478384</c:v>
                </c:pt>
                <c:pt idx="40">
                  <c:v>1558.817743147019</c:v>
                </c:pt>
                <c:pt idx="41">
                  <c:v>1571.3909673371484</c:v>
                </c:pt>
                <c:pt idx="42">
                  <c:v>1583.8179812167675</c:v>
                </c:pt>
                <c:pt idx="43">
                  <c:v>1596.0965454273228</c:v>
                </c:pt>
                <c:pt idx="44">
                  <c:v>1608.2253130331399</c:v>
                </c:pt>
                <c:pt idx="45">
                  <c:v>1620.2036738483696</c:v>
                </c:pt>
                <c:pt idx="46">
                  <c:v>1632.0302178130978</c:v>
                </c:pt>
                <c:pt idx="47">
                  <c:v>1643.7033436950185</c:v>
                </c:pt>
                <c:pt idx="48">
                  <c:v>1655.2203828725549</c:v>
                </c:pt>
              </c:numCache>
            </c:numRef>
          </c:yVal>
          <c:smooth val="0"/>
          <c:extLst>
            <c:ext xmlns:c16="http://schemas.microsoft.com/office/drawing/2014/chart" uri="{C3380CC4-5D6E-409C-BE32-E72D297353CC}">
              <c16:uniqueId val="{00000001-6343-4464-A0AD-09FEE3C3ACB5}"/>
            </c:ext>
          </c:extLst>
        </c:ser>
        <c:ser>
          <c:idx val="3"/>
          <c:order val="2"/>
          <c:tx>
            <c:strRef>
              <c:f>TAM_SpaceHeating!$E$457</c:f>
              <c:strCache>
                <c:ptCount val="1"/>
                <c:pt idx="0">
                  <c:v>Space Heating - Residential - Case 3 - Low</c:v>
                </c:pt>
              </c:strCache>
            </c:strRef>
          </c:tx>
          <c:spPr>
            <a:ln w="19050">
              <a:noFill/>
            </a:ln>
          </c:spPr>
          <c:xVal>
            <c:numRef>
              <c:f>TAM_SpaceHeating!$B$458:$B$506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TAM_SpaceHeating!$E$458:$E$506</c:f>
              <c:numCache>
                <c:formatCode>_(* #,##0_);_(* \(#,##0\);_(* "-"??_);_(@_)</c:formatCode>
                <c:ptCount val="49"/>
                <c:pt idx="0">
                  <c:v>331.0540923038713</c:v>
                </c:pt>
                <c:pt idx="1">
                  <c:v>339.11489143698384</c:v>
                </c:pt>
                <c:pt idx="2">
                  <c:v>310.22152704236316</c:v>
                </c:pt>
                <c:pt idx="3">
                  <c:v>316.28821220614424</c:v>
                </c:pt>
                <c:pt idx="4">
                  <c:v>322.30328085485559</c:v>
                </c:pt>
                <c:pt idx="5">
                  <c:v>328.26429139152702</c:v>
                </c:pt>
                <c:pt idx="6">
                  <c:v>334.17647460237623</c:v>
                </c:pt>
                <c:pt idx="7">
                  <c:v>340.04333808841182</c:v>
                </c:pt>
                <c:pt idx="8">
                  <c:v>345.86768480471221</c:v>
                </c:pt>
                <c:pt idx="9">
                  <c:v>351.65306612610556</c:v>
                </c:pt>
                <c:pt idx="10">
                  <c:v>357.40253864356072</c:v>
                </c:pt>
                <c:pt idx="11">
                  <c:v>363.11697483227942</c:v>
                </c:pt>
                <c:pt idx="12">
                  <c:v>368.79631686954366</c:v>
                </c:pt>
                <c:pt idx="13">
                  <c:v>374.44032142664565</c:v>
                </c:pt>
                <c:pt idx="14">
                  <c:v>380.04928982257542</c:v>
                </c:pt>
                <c:pt idx="15">
                  <c:v>385.62300759339439</c:v>
                </c:pt>
                <c:pt idx="16">
                  <c:v>391.15966718035571</c:v>
                </c:pt>
                <c:pt idx="17">
                  <c:v>396.65658898859846</c:v>
                </c:pt>
                <c:pt idx="18">
                  <c:v>402.11081093960053</c:v>
                </c:pt>
                <c:pt idx="19">
                  <c:v>407.52151735216262</c:v>
                </c:pt>
                <c:pt idx="20">
                  <c:v>412.88615935601649</c:v>
                </c:pt>
                <c:pt idx="21">
                  <c:v>418.19760520608492</c:v>
                </c:pt>
                <c:pt idx="22">
                  <c:v>423.44679598200617</c:v>
                </c:pt>
                <c:pt idx="23">
                  <c:v>428.62657472817898</c:v>
                </c:pt>
                <c:pt idx="24">
                  <c:v>433.73397555640867</c:v>
                </c:pt>
                <c:pt idx="25">
                  <c:v>438.76869948197606</c:v>
                </c:pt>
                <c:pt idx="26">
                  <c:v>443.72977767787063</c:v>
                </c:pt>
                <c:pt idx="27">
                  <c:v>448.61733338854816</c:v>
                </c:pt>
                <c:pt idx="28">
                  <c:v>453.4320100185804</c:v>
                </c:pt>
                <c:pt idx="29">
                  <c:v>458.17283125426576</c:v>
                </c:pt>
                <c:pt idx="30">
                  <c:v>462.84055169903291</c:v>
                </c:pt>
                <c:pt idx="31">
                  <c:v>467.44010474881384</c:v>
                </c:pt>
                <c:pt idx="32">
                  <c:v>471.97830563457285</c:v>
                </c:pt>
                <c:pt idx="33">
                  <c:v>476.46067399741622</c:v>
                </c:pt>
                <c:pt idx="34">
                  <c:v>480.88937184700899</c:v>
                </c:pt>
                <c:pt idx="35">
                  <c:v>485.26484833051438</c:v>
                </c:pt>
                <c:pt idx="36">
                  <c:v>489.58888384071849</c:v>
                </c:pt>
                <c:pt idx="37">
                  <c:v>493.86293195558585</c:v>
                </c:pt>
                <c:pt idx="38">
                  <c:v>498.08821200805528</c:v>
                </c:pt>
                <c:pt idx="39">
                  <c:v>502.26607627170034</c:v>
                </c:pt>
                <c:pt idx="40">
                  <c:v>506.39735272672601</c:v>
                </c:pt>
                <c:pt idx="41">
                  <c:v>510.48188889082365</c:v>
                </c:pt>
                <c:pt idx="42">
                  <c:v>514.51892719026773</c:v>
                </c:pt>
                <c:pt idx="43">
                  <c:v>518.50774014729598</c:v>
                </c:pt>
                <c:pt idx="44">
                  <c:v>522.44789019654002</c:v>
                </c:pt>
                <c:pt idx="45">
                  <c:v>526.3391791130955</c:v>
                </c:pt>
                <c:pt idx="46">
                  <c:v>530.18114882506052</c:v>
                </c:pt>
                <c:pt idx="47">
                  <c:v>533.97327915629262</c:v>
                </c:pt>
                <c:pt idx="48">
                  <c:v>537.71470317869318</c:v>
                </c:pt>
              </c:numCache>
            </c:numRef>
          </c:yVal>
          <c:smooth val="0"/>
          <c:extLst>
            <c:ext xmlns:c16="http://schemas.microsoft.com/office/drawing/2014/chart" uri="{C3380CC4-5D6E-409C-BE32-E72D297353CC}">
              <c16:uniqueId val="{00000002-6343-4464-A0AD-09FEE3C3ACB5}"/>
            </c:ext>
          </c:extLst>
        </c:ser>
        <c:ser>
          <c:idx val="4"/>
          <c:order val="3"/>
          <c:tx>
            <c:strRef>
              <c:f>TAM_SpaceHeating!$I$457</c:f>
              <c:strCache>
                <c:ptCount val="1"/>
                <c:pt idx="0">
                  <c:v>Space Heating - Commercial - Case 1 - Average</c:v>
                </c:pt>
              </c:strCache>
            </c:strRef>
          </c:tx>
          <c:spPr>
            <a:ln w="19050">
              <a:noFill/>
            </a:ln>
          </c:spPr>
          <c:xVal>
            <c:numRef>
              <c:f>TAM_SpaceHeating!$B$458:$B$506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TAM_SpaceHeating!$I$458:$I$506</c:f>
              <c:numCache>
                <c:formatCode>_(* #,##0_);_(* \(#,##0\);_(* "-"??_);_(@_)</c:formatCode>
                <c:ptCount val="49"/>
                <c:pt idx="0">
                  <c:v>120.86875449005437</c:v>
                </c:pt>
                <c:pt idx="1">
                  <c:v>127.78046714489457</c:v>
                </c:pt>
                <c:pt idx="2">
                  <c:v>137.01650629305396</c:v>
                </c:pt>
                <c:pt idx="3">
                  <c:v>147.12908491517078</c:v>
                </c:pt>
                <c:pt idx="4">
                  <c:v>158.85798835849644</c:v>
                </c:pt>
                <c:pt idx="5">
                  <c:v>172.19583085397647</c:v>
                </c:pt>
                <c:pt idx="6">
                  <c:v>187.14019789439109</c:v>
                </c:pt>
                <c:pt idx="7">
                  <c:v>203.69152927677669</c:v>
                </c:pt>
                <c:pt idx="8">
                  <c:v>221.85086695845882</c:v>
                </c:pt>
                <c:pt idx="9">
                  <c:v>241.6179715593365</c:v>
                </c:pt>
                <c:pt idx="10">
                  <c:v>262.99037893728809</c:v>
                </c:pt>
                <c:pt idx="11">
                  <c:v>285.96525517017182</c:v>
                </c:pt>
                <c:pt idx="12">
                  <c:v>310.5378552315222</c:v>
                </c:pt>
                <c:pt idx="13">
                  <c:v>336.70330490790747</c:v>
                </c:pt>
                <c:pt idx="14">
                  <c:v>364.45857115721861</c:v>
                </c:pt>
                <c:pt idx="15">
                  <c:v>393.80174347139194</c:v>
                </c:pt>
                <c:pt idx="16">
                  <c:v>424.72925671502594</c:v>
                </c:pt>
                <c:pt idx="17">
                  <c:v>457.23705906122882</c:v>
                </c:pt>
                <c:pt idx="18">
                  <c:v>491.32028648507992</c:v>
                </c:pt>
                <c:pt idx="19">
                  <c:v>526.97475285532039</c:v>
                </c:pt>
                <c:pt idx="20">
                  <c:v>564.19373550993771</c:v>
                </c:pt>
                <c:pt idx="21">
                  <c:v>602.9652492668198</c:v>
                </c:pt>
                <c:pt idx="22">
                  <c:v>643.27325124526465</c:v>
                </c:pt>
                <c:pt idx="23">
                  <c:v>685.10132838031643</c:v>
                </c:pt>
                <c:pt idx="24">
                  <c:v>728.43740190964104</c:v>
                </c:pt>
                <c:pt idx="25">
                  <c:v>773.2701888627422</c:v>
                </c:pt>
                <c:pt idx="26">
                  <c:v>819.58314576342116</c:v>
                </c:pt>
                <c:pt idx="27">
                  <c:v>867.35789595045287</c:v>
                </c:pt>
                <c:pt idx="28">
                  <c:v>916.5770293978876</c:v>
                </c:pt>
                <c:pt idx="29">
                  <c:v>967.2219770536027</c:v>
                </c:pt>
                <c:pt idx="30">
                  <c:v>1019.280087869291</c:v>
                </c:pt>
                <c:pt idx="31">
                  <c:v>1072.7484926703526</c:v>
                </c:pt>
                <c:pt idx="32">
                  <c:v>1127.6319461628207</c:v>
                </c:pt>
                <c:pt idx="33">
                  <c:v>1183.9337333427475</c:v>
                </c:pt>
                <c:pt idx="34">
                  <c:v>1241.6494614702231</c:v>
                </c:pt>
                <c:pt idx="35">
                  <c:v>1300.7681581610789</c:v>
                </c:pt>
                <c:pt idx="36">
                  <c:v>1361.2802788607207</c:v>
                </c:pt>
                <c:pt idx="37">
                  <c:v>1423.1736688835902</c:v>
                </c:pt>
                <c:pt idx="38">
                  <c:v>1486.4369461481072</c:v>
                </c:pt>
                <c:pt idx="39">
                  <c:v>1551.0610350145432</c:v>
                </c:pt>
                <c:pt idx="40">
                  <c:v>1617.0397734535568</c:v>
                </c:pt>
                <c:pt idx="41">
                  <c:v>1684.3677998480644</c:v>
                </c:pt>
                <c:pt idx="42">
                  <c:v>1753.0412407017079</c:v>
                </c:pt>
                <c:pt idx="43">
                  <c:v>1823.0551144771023</c:v>
                </c:pt>
                <c:pt idx="44">
                  <c:v>1894.39971884069</c:v>
                </c:pt>
                <c:pt idx="45">
                  <c:v>1967.0639059070209</c:v>
                </c:pt>
                <c:pt idx="46">
                  <c:v>2041.0392648545039</c:v>
                </c:pt>
                <c:pt idx="47">
                  <c:v>2116.3172495638482</c:v>
                </c:pt>
                <c:pt idx="48">
                  <c:v>2192.8863453692102</c:v>
                </c:pt>
              </c:numCache>
            </c:numRef>
          </c:yVal>
          <c:smooth val="0"/>
          <c:extLst>
            <c:ext xmlns:c16="http://schemas.microsoft.com/office/drawing/2014/chart" uri="{C3380CC4-5D6E-409C-BE32-E72D297353CC}">
              <c16:uniqueId val="{00000003-6343-4464-A0AD-09FEE3C3ACB5}"/>
            </c:ext>
          </c:extLst>
        </c:ser>
        <c:ser>
          <c:idx val="1"/>
          <c:order val="4"/>
          <c:tx>
            <c:strRef>
              <c:f>TAM_SpaceHeating!$J$457</c:f>
              <c:strCache>
                <c:ptCount val="1"/>
                <c:pt idx="0">
                  <c:v>Space Heating - Commercial - Case 2 - High</c:v>
                </c:pt>
              </c:strCache>
            </c:strRef>
          </c:tx>
          <c:spPr>
            <a:ln w="25400" cap="rnd">
              <a:noFill/>
              <a:round/>
            </a:ln>
            <a:effectLst/>
          </c:spPr>
          <c:marker>
            <c:symbol val="circle"/>
            <c:size val="5"/>
            <c:spPr>
              <a:solidFill>
                <a:schemeClr val="accent2"/>
              </a:solidFill>
              <a:ln w="9525">
                <a:solidFill>
                  <a:schemeClr val="accent2"/>
                </a:solidFill>
              </a:ln>
              <a:effectLst/>
            </c:spPr>
          </c:marker>
          <c:xVal>
            <c:numRef>
              <c:f>TAM_SpaceHeating!$B$458:$B$506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TAM_SpaceHeating!$J$458:$J$506</c:f>
              <c:numCache>
                <c:formatCode>_(* #,##0_);_(* \(#,##0\);_(* "-"??_);_(@_)</c:formatCode>
                <c:ptCount val="49"/>
                <c:pt idx="0">
                  <c:v>185.50941495274205</c:v>
                </c:pt>
                <c:pt idx="1">
                  <c:v>196.11751442667492</c:v>
                </c:pt>
                <c:pt idx="2">
                  <c:v>210.29299117485849</c:v>
                </c:pt>
                <c:pt idx="3">
                  <c:v>225.81378107434284</c:v>
                </c:pt>
                <c:pt idx="4">
                  <c:v>243.81530698555409</c:v>
                </c:pt>
                <c:pt idx="5">
                  <c:v>264.28623322705778</c:v>
                </c:pt>
                <c:pt idx="6">
                  <c:v>287.22285401216294</c:v>
                </c:pt>
                <c:pt idx="7">
                  <c:v>312.62584434154513</c:v>
                </c:pt>
                <c:pt idx="8">
                  <c:v>340.4968034117432</c:v>
                </c:pt>
                <c:pt idx="9">
                  <c:v>370.83536382207831</c:v>
                </c:pt>
                <c:pt idx="10">
                  <c:v>403.63774360619124</c:v>
                </c:pt>
                <c:pt idx="11">
                  <c:v>438.8995932591933</c:v>
                </c:pt>
                <c:pt idx="12">
                  <c:v>476.61363011248045</c:v>
                </c:pt>
                <c:pt idx="13">
                  <c:v>516.77237322123847</c:v>
                </c:pt>
                <c:pt idx="14">
                  <c:v>559.37116747116988</c:v>
                </c:pt>
                <c:pt idx="15">
                  <c:v>604.40708061369924</c:v>
                </c:pt>
                <c:pt idx="16">
                  <c:v>651.87464087752096</c:v>
                </c:pt>
                <c:pt idx="17">
                  <c:v>701.76762951702665</c:v>
                </c:pt>
                <c:pt idx="18">
                  <c:v>754.07858122473306</c:v>
                </c:pt>
                <c:pt idx="19">
                  <c:v>808.80107112463338</c:v>
                </c:pt>
                <c:pt idx="20">
                  <c:v>865.92478127225843</c:v>
                </c:pt>
                <c:pt idx="21">
                  <c:v>925.43131680508873</c:v>
                </c:pt>
                <c:pt idx="22">
                  <c:v>987.29605510311228</c:v>
                </c:pt>
                <c:pt idx="23">
                  <c:v>1051.4938053873689</c:v>
                </c:pt>
                <c:pt idx="24">
                  <c:v>1118.0060291683753</c:v>
                </c:pt>
                <c:pt idx="25">
                  <c:v>1186.8154093382939</c:v>
                </c:pt>
                <c:pt idx="26">
                  <c:v>1257.8965549629347</c:v>
                </c:pt>
                <c:pt idx="27">
                  <c:v>1331.2212615349624</c:v>
                </c:pt>
                <c:pt idx="28">
                  <c:v>1406.7628081392659</c:v>
                </c:pt>
                <c:pt idx="29">
                  <c:v>1484.4926949868795</c:v>
                </c:pt>
                <c:pt idx="30">
                  <c:v>1564.3915052435698</c:v>
                </c:pt>
                <c:pt idx="31">
                  <c:v>1646.4548352989605</c:v>
                </c:pt>
                <c:pt idx="32">
                  <c:v>1730.6899826778604</c:v>
                </c:pt>
                <c:pt idx="33">
                  <c:v>1817.1019891935846</c:v>
                </c:pt>
                <c:pt idx="34">
                  <c:v>1905.6841128670812</c:v>
                </c:pt>
                <c:pt idx="35">
                  <c:v>1996.4195132785387</c:v>
                </c:pt>
                <c:pt idx="36">
                  <c:v>2089.2935414415738</c:v>
                </c:pt>
                <c:pt idx="37">
                  <c:v>2184.2875423397063</c:v>
                </c:pt>
                <c:pt idx="38">
                  <c:v>2281.384046749366</c:v>
                </c:pt>
                <c:pt idx="39">
                  <c:v>2380.5691253749014</c:v>
                </c:pt>
                <c:pt idx="40">
                  <c:v>2481.8333207311016</c:v>
                </c:pt>
                <c:pt idx="41">
                  <c:v>2585.1684038058233</c:v>
                </c:pt>
                <c:pt idx="42">
                  <c:v>2690.5684295552351</c:v>
                </c:pt>
                <c:pt idx="43">
                  <c:v>2798.0257523136761</c:v>
                </c:pt>
                <c:pt idx="44">
                  <c:v>2907.5254809355424</c:v>
                </c:pt>
                <c:pt idx="45">
                  <c:v>3019.0505056415832</c:v>
                </c:pt>
                <c:pt idx="46">
                  <c:v>3132.5879174993006</c:v>
                </c:pt>
                <c:pt idx="47">
                  <c:v>3248.1245999212333</c:v>
                </c:pt>
                <c:pt idx="48">
                  <c:v>3365.6428801934262</c:v>
                </c:pt>
              </c:numCache>
            </c:numRef>
          </c:yVal>
          <c:smooth val="0"/>
          <c:extLst>
            <c:ext xmlns:c16="http://schemas.microsoft.com/office/drawing/2014/chart" uri="{C3380CC4-5D6E-409C-BE32-E72D297353CC}">
              <c16:uniqueId val="{00000004-6343-4464-A0AD-09FEE3C3ACB5}"/>
            </c:ext>
          </c:extLst>
        </c:ser>
        <c:ser>
          <c:idx val="5"/>
          <c:order val="5"/>
          <c:tx>
            <c:strRef>
              <c:f>TAM_SpaceHeating!$K$457</c:f>
              <c:strCache>
                <c:ptCount val="1"/>
                <c:pt idx="0">
                  <c:v>Space Heating - Commercial - Case 3 - Low</c:v>
                </c:pt>
              </c:strCache>
            </c:strRef>
          </c:tx>
          <c:spPr>
            <a:ln w="19050">
              <a:noFill/>
            </a:ln>
          </c:spPr>
          <c:xVal>
            <c:numRef>
              <c:f>TAM_SpaceHeating!$B$458:$B$506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TAM_SpaceHeating!$K$458:$K$506</c:f>
              <c:numCache>
                <c:formatCode>_(* #,##0_);_(* \(#,##0\);_(* "-"??_);_(@_)</c:formatCode>
                <c:ptCount val="49"/>
                <c:pt idx="0">
                  <c:v>56.228094027366701</c:v>
                </c:pt>
                <c:pt idx="1">
                  <c:v>59.443419863114215</c:v>
                </c:pt>
                <c:pt idx="2">
                  <c:v>63.740021411249465</c:v>
                </c:pt>
                <c:pt idx="3">
                  <c:v>68.444388755998673</c:v>
                </c:pt>
                <c:pt idx="4">
                  <c:v>73.90066973143874</c:v>
                </c:pt>
                <c:pt idx="5">
                  <c:v>80.105428480895128</c:v>
                </c:pt>
                <c:pt idx="6">
                  <c:v>87.057541776619161</c:v>
                </c:pt>
                <c:pt idx="7">
                  <c:v>94.75721421200825</c:v>
                </c:pt>
                <c:pt idx="8">
                  <c:v>103.20493050517436</c:v>
                </c:pt>
                <c:pt idx="9">
                  <c:v>112.40057929659463</c:v>
                </c:pt>
                <c:pt idx="10">
                  <c:v>122.34301426838491</c:v>
                </c:pt>
                <c:pt idx="11">
                  <c:v>133.03091708115025</c:v>
                </c:pt>
                <c:pt idx="12">
                  <c:v>144.46208035056392</c:v>
                </c:pt>
                <c:pt idx="13">
                  <c:v>156.63423659457635</c:v>
                </c:pt>
                <c:pt idx="14">
                  <c:v>169.54597484326726</c:v>
                </c:pt>
                <c:pt idx="15">
                  <c:v>183.19640632908457</c:v>
                </c:pt>
                <c:pt idx="16">
                  <c:v>197.58387255253089</c:v>
                </c:pt>
                <c:pt idx="17">
                  <c:v>212.7064886054311</c:v>
                </c:pt>
                <c:pt idx="18">
                  <c:v>228.56199174542672</c:v>
                </c:pt>
                <c:pt idx="19">
                  <c:v>245.14843458600745</c:v>
                </c:pt>
                <c:pt idx="20">
                  <c:v>262.46268974761705</c:v>
                </c:pt>
                <c:pt idx="21">
                  <c:v>280.4991817285507</c:v>
                </c:pt>
                <c:pt idx="22">
                  <c:v>299.2504473874169</c:v>
                </c:pt>
                <c:pt idx="23">
                  <c:v>318.70885137326388</c:v>
                </c:pt>
                <c:pt idx="24">
                  <c:v>338.86877465090669</c:v>
                </c:pt>
                <c:pt idx="25">
                  <c:v>359.72496838719024</c:v>
                </c:pt>
                <c:pt idx="26">
                  <c:v>381.26973656390743</c:v>
                </c:pt>
                <c:pt idx="27">
                  <c:v>403.49453036594343</c:v>
                </c:pt>
                <c:pt idx="28">
                  <c:v>426.39125065650938</c:v>
                </c:pt>
                <c:pt idx="29">
                  <c:v>449.95125912032574</c:v>
                </c:pt>
                <c:pt idx="30">
                  <c:v>474.1686704950119</c:v>
                </c:pt>
                <c:pt idx="31">
                  <c:v>499.04215004174438</c:v>
                </c:pt>
                <c:pt idx="32">
                  <c:v>524.57390964778085</c:v>
                </c:pt>
                <c:pt idx="33">
                  <c:v>550.76547749191047</c:v>
                </c:pt>
                <c:pt idx="34">
                  <c:v>577.61481007336499</c:v>
                </c:pt>
                <c:pt idx="35">
                  <c:v>605.1168030436188</c:v>
                </c:pt>
                <c:pt idx="36">
                  <c:v>633.26701627986756</c:v>
                </c:pt>
                <c:pt idx="37">
                  <c:v>662.05979542747377</c:v>
                </c:pt>
                <c:pt idx="38">
                  <c:v>691.48984554684807</c:v>
                </c:pt>
                <c:pt idx="39">
                  <c:v>721.55294465418467</c:v>
                </c:pt>
                <c:pt idx="40">
                  <c:v>752.24622617601233</c:v>
                </c:pt>
                <c:pt idx="41">
                  <c:v>783.56719589030604</c:v>
                </c:pt>
                <c:pt idx="42">
                  <c:v>815.51405184818054</c:v>
                </c:pt>
                <c:pt idx="43">
                  <c:v>848.08447664052846</c:v>
                </c:pt>
                <c:pt idx="44">
                  <c:v>881.27395674583681</c:v>
                </c:pt>
                <c:pt idx="45">
                  <c:v>915.07730617245818</c:v>
                </c:pt>
                <c:pt idx="46">
                  <c:v>949.49061220970657</c:v>
                </c:pt>
                <c:pt idx="47">
                  <c:v>984.50989920646293</c:v>
                </c:pt>
                <c:pt idx="48">
                  <c:v>1020.1298105449931</c:v>
                </c:pt>
              </c:numCache>
            </c:numRef>
          </c:yVal>
          <c:smooth val="0"/>
          <c:extLst>
            <c:ext xmlns:c16="http://schemas.microsoft.com/office/drawing/2014/chart" uri="{C3380CC4-5D6E-409C-BE32-E72D297353CC}">
              <c16:uniqueId val="{00000005-6343-4464-A0AD-09FEE3C3ACB5}"/>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(TWh</a:t>
                </a:r>
                <a:r>
                  <a:rPr lang="en-US" baseline="0"/>
                  <a:t> Useful Space Heating Energy</a:t>
                </a:r>
                <a:r>
                  <a:rPr lang="en-US"/>
                  <a:t>)</a:t>
                </a:r>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baseline="0"/>
              <a:t>EU TAM</a:t>
            </a:r>
            <a:r>
              <a:rPr lang="en-US"/>
              <a:t> -</a:t>
            </a:r>
            <a:r>
              <a:rPr lang="en-US" baseline="0"/>
              <a:t> Space Heating</a:t>
            </a:r>
            <a:endParaRPr lang="en-US"/>
          </a:p>
        </c:rich>
      </c:tx>
      <c:overlay val="0"/>
      <c:spPr>
        <a:noFill/>
        <a:ln>
          <a:noFill/>
        </a:ln>
        <a:effectLst/>
      </c:spPr>
    </c:title>
    <c:autoTitleDeleted val="0"/>
    <c:plotArea>
      <c:layout/>
      <c:scatterChart>
        <c:scatterStyle val="lineMarker"/>
        <c:varyColors val="0"/>
        <c:ser>
          <c:idx val="2"/>
          <c:order val="0"/>
          <c:tx>
            <c:strRef>
              <c:f>TAM_SpaceHeating!$C$521</c:f>
              <c:strCache>
                <c:ptCount val="1"/>
                <c:pt idx="0">
                  <c:v>Space Heating - Residential - Case 1 - Average</c:v>
                </c:pt>
              </c:strCache>
            </c:strRef>
          </c:tx>
          <c:spPr>
            <a:ln w="19050">
              <a:noFill/>
            </a:ln>
          </c:spPr>
          <c:xVal>
            <c:numRef>
              <c:f>TAM_SpaceHeating!$B$522:$B$570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TAM_SpaceHeating!$C$522:$C$570</c:f>
              <c:numCache>
                <c:formatCode>_(* #,##0_);_(* \(#,##0\);_(* "-"??_);_(@_)</c:formatCode>
                <c:ptCount val="49"/>
                <c:pt idx="0">
                  <c:v>960.15852050345438</c:v>
                </c:pt>
                <c:pt idx="1">
                  <c:v>964.93137623668383</c:v>
                </c:pt>
                <c:pt idx="2">
                  <c:v>1436.7985681124983</c:v>
                </c:pt>
                <c:pt idx="3">
                  <c:v>1441.5188117310679</c:v>
                </c:pt>
                <c:pt idx="4">
                  <c:v>1446.104041604968</c:v>
                </c:pt>
                <c:pt idx="5">
                  <c:v>1450.5172100671955</c:v>
                </c:pt>
                <c:pt idx="6">
                  <c:v>1454.6326263699686</c:v>
                </c:pt>
                <c:pt idx="7">
                  <c:v>1458.2978566295071</c:v>
                </c:pt>
                <c:pt idx="8">
                  <c:v>1462.6276881348974</c:v>
                </c:pt>
                <c:pt idx="9">
                  <c:v>1463.1592209445159</c:v>
                </c:pt>
                <c:pt idx="10">
                  <c:v>1463.0642602202265</c:v>
                </c:pt>
                <c:pt idx="11">
                  <c:v>1462.4195324534676</c:v>
                </c:pt>
                <c:pt idx="12">
                  <c:v>1461.2866151986766</c:v>
                </c:pt>
                <c:pt idx="13">
                  <c:v>1459.7167667547212</c:v>
                </c:pt>
                <c:pt idx="14">
                  <c:v>1457.7538717862492</c:v>
                </c:pt>
                <c:pt idx="15">
                  <c:v>1455.4309122951411</c:v>
                </c:pt>
                <c:pt idx="16">
                  <c:v>1452.7673892164887</c:v>
                </c:pt>
                <c:pt idx="17">
                  <c:v>1449.7745450286209</c:v>
                </c:pt>
                <c:pt idx="18">
                  <c:v>1446.4635484104822</c:v>
                </c:pt>
                <c:pt idx="19">
                  <c:v>1442.8561699495901</c:v>
                </c:pt>
                <c:pt idx="20">
                  <c:v>1438.9900985069219</c:v>
                </c:pt>
                <c:pt idx="21">
                  <c:v>1434.920944501225</c:v>
                </c:pt>
                <c:pt idx="22">
                  <c:v>1430.7149834342699</c:v>
                </c:pt>
                <c:pt idx="23">
                  <c:v>1426.4225158642766</c:v>
                </c:pt>
                <c:pt idx="24">
                  <c:v>1422.0726674920547</c:v>
                </c:pt>
                <c:pt idx="25">
                  <c:v>1417.6680714351678</c:v>
                </c:pt>
                <c:pt idx="26">
                  <c:v>1413.2000746337344</c:v>
                </c:pt>
                <c:pt idx="27">
                  <c:v>1408.6465210494118</c:v>
                </c:pt>
                <c:pt idx="28">
                  <c:v>1403.9905676203643</c:v>
                </c:pt>
                <c:pt idx="29">
                  <c:v>1399.2336723973438</c:v>
                </c:pt>
                <c:pt idx="30">
                  <c:v>1394.3833707676572</c:v>
                </c:pt>
                <c:pt idx="31">
                  <c:v>1389.432066306118</c:v>
                </c:pt>
                <c:pt idx="32">
                  <c:v>1384.3703977016528</c:v>
                </c:pt>
                <c:pt idx="33">
                  <c:v>1379.1895484690313</c:v>
                </c:pt>
                <c:pt idx="34">
                  <c:v>1373.8848254269317</c:v>
                </c:pt>
                <c:pt idx="35">
                  <c:v>1368.4519865793213</c:v>
                </c:pt>
                <c:pt idx="36">
                  <c:v>1362.8826245733544</c:v>
                </c:pt>
                <c:pt idx="37">
                  <c:v>1357.1672871141798</c:v>
                </c:pt>
                <c:pt idx="38">
                  <c:v>1351.2978429453929</c:v>
                </c:pt>
                <c:pt idx="39">
                  <c:v>1345.2720712569367</c:v>
                </c:pt>
                <c:pt idx="40">
                  <c:v>1339.0871171668261</c:v>
                </c:pt>
                <c:pt idx="41">
                  <c:v>1332.7325471472029</c:v>
                </c:pt>
                <c:pt idx="42">
                  <c:v>1326.1965784562308</c:v>
                </c:pt>
                <c:pt idx="43">
                  <c:v>1319.4719964873414</c:v>
                </c:pt>
                <c:pt idx="44">
                  <c:v>1312.55864007227</c:v>
                </c:pt>
                <c:pt idx="45">
                  <c:v>1305.462984824833</c:v>
                </c:pt>
                <c:pt idx="46">
                  <c:v>1298.1967025167012</c:v>
                </c:pt>
                <c:pt idx="47">
                  <c:v>1290.7753748810755</c:v>
                </c:pt>
                <c:pt idx="48">
                  <c:v>1283.2146964128906</c:v>
                </c:pt>
              </c:numCache>
            </c:numRef>
          </c:yVal>
          <c:smooth val="0"/>
          <c:extLst>
            <c:ext xmlns:c16="http://schemas.microsoft.com/office/drawing/2014/chart" uri="{C3380CC4-5D6E-409C-BE32-E72D297353CC}">
              <c16:uniqueId val="{00000000-FF32-464C-A192-2B8EF5AD4AB7}"/>
            </c:ext>
          </c:extLst>
        </c:ser>
        <c:ser>
          <c:idx val="0"/>
          <c:order val="1"/>
          <c:tx>
            <c:strRef>
              <c:f>TAM_SpaceHeating!$D$521</c:f>
              <c:strCache>
                <c:ptCount val="1"/>
                <c:pt idx="0">
                  <c:v>Space Heating - Residential -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TAM_SpaceHeating!$B$522:$B$570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TAM_SpaceHeating!$D$522:$D$570</c:f>
              <c:numCache>
                <c:formatCode>_(* #,##0_);_(* \(#,##0\);_(* "-"??_);_(@_)</c:formatCode>
                <c:ptCount val="49"/>
                <c:pt idx="0">
                  <c:v>1449.4491551848271</c:v>
                </c:pt>
                <c:pt idx="1">
                  <c:v>1456.6542276417388</c:v>
                </c:pt>
                <c:pt idx="2">
                  <c:v>2168.981919391234</c:v>
                </c:pt>
                <c:pt idx="3">
                  <c:v>2176.1075689367012</c:v>
                </c:pt>
                <c:pt idx="4">
                  <c:v>2183.0294025976345</c:v>
                </c:pt>
                <c:pt idx="5">
                  <c:v>2189.6914934531219</c:v>
                </c:pt>
                <c:pt idx="6">
                  <c:v>2195.9040995550404</c:v>
                </c:pt>
                <c:pt idx="7">
                  <c:v>2201.4371076883849</c:v>
                </c:pt>
                <c:pt idx="8">
                  <c:v>2207.9733936073912</c:v>
                </c:pt>
                <c:pt idx="9">
                  <c:v>2208.7757921336784</c:v>
                </c:pt>
                <c:pt idx="10">
                  <c:v>2208.6324400322724</c:v>
                </c:pt>
                <c:pt idx="11">
                  <c:v>2207.6591631234105</c:v>
                </c:pt>
                <c:pt idx="12">
                  <c:v>2205.9489184890244</c:v>
                </c:pt>
                <c:pt idx="13">
                  <c:v>2203.5790853289063</c:v>
                </c:pt>
                <c:pt idx="14">
                  <c:v>2200.6159116518384</c:v>
                </c:pt>
                <c:pt idx="15">
                  <c:v>2197.1091868766939</c:v>
                </c:pt>
                <c:pt idx="16">
                  <c:v>2193.0883494902346</c:v>
                </c:pt>
                <c:pt idx="17">
                  <c:v>2188.5703710657658</c:v>
                </c:pt>
                <c:pt idx="18">
                  <c:v>2183.5721117695148</c:v>
                </c:pt>
                <c:pt idx="19">
                  <c:v>2178.1264363410128</c:v>
                </c:pt>
                <c:pt idx="20">
                  <c:v>2172.2902396434915</c:v>
                </c:pt>
                <c:pt idx="21">
                  <c:v>2166.1474708090477</c:v>
                </c:pt>
                <c:pt idx="22">
                  <c:v>2159.7981789108285</c:v>
                </c:pt>
                <c:pt idx="23">
                  <c:v>2153.3182973494772</c:v>
                </c:pt>
                <c:pt idx="24">
                  <c:v>2146.7517940964585</c:v>
                </c:pt>
                <c:pt idx="25">
                  <c:v>2140.1026440891897</c:v>
                </c:pt>
                <c:pt idx="26">
                  <c:v>2133.357784723873</c:v>
                </c:pt>
                <c:pt idx="27">
                  <c:v>2126.4837693868803</c:v>
                </c:pt>
                <c:pt idx="28">
                  <c:v>2119.4551718999005</c:v>
                </c:pt>
                <c:pt idx="29">
                  <c:v>2112.2741933270136</c:v>
                </c:pt>
                <c:pt idx="30">
                  <c:v>2104.952209040654</c:v>
                </c:pt>
                <c:pt idx="31">
                  <c:v>2097.4777515259948</c:v>
                </c:pt>
                <c:pt idx="32">
                  <c:v>2089.8366890077755</c:v>
                </c:pt>
                <c:pt idx="33">
                  <c:v>2082.0157121763395</c:v>
                </c:pt>
                <c:pt idx="34">
                  <c:v>2074.0077362352122</c:v>
                </c:pt>
                <c:pt idx="35">
                  <c:v>2065.8063574943399</c:v>
                </c:pt>
                <c:pt idx="36">
                  <c:v>2057.3988842676958</c:v>
                </c:pt>
                <c:pt idx="37">
                  <c:v>2048.7710474314895</c:v>
                </c:pt>
                <c:pt idx="38">
                  <c:v>2039.9105720931129</c:v>
                </c:pt>
                <c:pt idx="39">
                  <c:v>2030.8141057319235</c:v>
                </c:pt>
                <c:pt idx="40">
                  <c:v>2021.4773386363538</c:v>
                </c:pt>
                <c:pt idx="41">
                  <c:v>2011.8845204195486</c:v>
                </c:pt>
                <c:pt idx="42">
                  <c:v>2002.0178639298717</c:v>
                </c:pt>
                <c:pt idx="43">
                  <c:v>1991.8664780434383</c:v>
                </c:pt>
                <c:pt idx="44">
                  <c:v>1981.4301194616673</c:v>
                </c:pt>
                <c:pt idx="45">
                  <c:v>1970.7185637297164</c:v>
                </c:pt>
                <c:pt idx="46">
                  <c:v>1959.7494304793713</c:v>
                </c:pt>
                <c:pt idx="47">
                  <c:v>1948.5462417953124</c:v>
                </c:pt>
                <c:pt idx="48">
                  <c:v>1937.1326899866085</c:v>
                </c:pt>
              </c:numCache>
            </c:numRef>
          </c:yVal>
          <c:smooth val="0"/>
          <c:extLst>
            <c:ext xmlns:c16="http://schemas.microsoft.com/office/drawing/2014/chart" uri="{C3380CC4-5D6E-409C-BE32-E72D297353CC}">
              <c16:uniqueId val="{00000001-FF32-464C-A192-2B8EF5AD4AB7}"/>
            </c:ext>
          </c:extLst>
        </c:ser>
        <c:ser>
          <c:idx val="3"/>
          <c:order val="2"/>
          <c:tx>
            <c:strRef>
              <c:f>TAM_SpaceHeating!$E$521</c:f>
              <c:strCache>
                <c:ptCount val="1"/>
                <c:pt idx="0">
                  <c:v>Space Heating - Residential - Case 3 - Low</c:v>
                </c:pt>
              </c:strCache>
            </c:strRef>
          </c:tx>
          <c:spPr>
            <a:ln w="19050">
              <a:noFill/>
            </a:ln>
          </c:spPr>
          <c:xVal>
            <c:numRef>
              <c:f>TAM_SpaceHeating!$B$522:$B$570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TAM_SpaceHeating!$E$522:$E$570</c:f>
              <c:numCache>
                <c:formatCode>_(* #,##0_);_(* \(#,##0\);_(* "-"??_);_(@_)</c:formatCode>
                <c:ptCount val="49"/>
                <c:pt idx="0">
                  <c:v>470.86788582208186</c:v>
                </c:pt>
                <c:pt idx="1">
                  <c:v>473.20852483162918</c:v>
                </c:pt>
                <c:pt idx="2">
                  <c:v>704.61521683376293</c:v>
                </c:pt>
                <c:pt idx="3">
                  <c:v>706.93005452543446</c:v>
                </c:pt>
                <c:pt idx="4">
                  <c:v>709.17868061230149</c:v>
                </c:pt>
                <c:pt idx="5">
                  <c:v>711.34292668126943</c:v>
                </c:pt>
                <c:pt idx="6">
                  <c:v>713.36115318489772</c:v>
                </c:pt>
                <c:pt idx="7">
                  <c:v>715.15860557062979</c:v>
                </c:pt>
                <c:pt idx="8">
                  <c:v>717.28198266240429</c:v>
                </c:pt>
                <c:pt idx="9">
                  <c:v>717.54264975535352</c:v>
                </c:pt>
                <c:pt idx="10">
                  <c:v>717.49608040818066</c:v>
                </c:pt>
                <c:pt idx="11">
                  <c:v>717.17990178352454</c:v>
                </c:pt>
                <c:pt idx="12">
                  <c:v>716.62431190832865</c:v>
                </c:pt>
                <c:pt idx="13">
                  <c:v>715.85444818053634</c:v>
                </c:pt>
                <c:pt idx="14">
                  <c:v>714.89183192066025</c:v>
                </c:pt>
                <c:pt idx="15">
                  <c:v>713.75263771358811</c:v>
                </c:pt>
                <c:pt idx="16">
                  <c:v>712.44642894274307</c:v>
                </c:pt>
                <c:pt idx="17">
                  <c:v>710.97871899147651</c:v>
                </c:pt>
                <c:pt idx="18">
                  <c:v>709.35498505145006</c:v>
                </c:pt>
                <c:pt idx="19">
                  <c:v>707.58590355816727</c:v>
                </c:pt>
                <c:pt idx="20">
                  <c:v>705.68995737035254</c:v>
                </c:pt>
                <c:pt idx="21">
                  <c:v>703.69441819340273</c:v>
                </c:pt>
                <c:pt idx="22">
                  <c:v>701.63178795771148</c:v>
                </c:pt>
                <c:pt idx="23">
                  <c:v>699.5267343790764</c:v>
                </c:pt>
                <c:pt idx="24">
                  <c:v>697.39354088765072</c:v>
                </c:pt>
                <c:pt idx="25">
                  <c:v>695.2334987811463</c:v>
                </c:pt>
                <c:pt idx="26">
                  <c:v>693.04236454359591</c:v>
                </c:pt>
                <c:pt idx="27">
                  <c:v>690.80927271194389</c:v>
                </c:pt>
                <c:pt idx="28">
                  <c:v>688.52596334082853</c:v>
                </c:pt>
                <c:pt idx="29">
                  <c:v>686.19315146767406</c:v>
                </c:pt>
                <c:pt idx="30">
                  <c:v>683.81453249466074</c:v>
                </c:pt>
                <c:pt idx="31">
                  <c:v>681.38638108624116</c:v>
                </c:pt>
                <c:pt idx="32">
                  <c:v>678.90410639552988</c:v>
                </c:pt>
                <c:pt idx="33">
                  <c:v>676.36338476172273</c:v>
                </c:pt>
                <c:pt idx="34">
                  <c:v>673.76191461865176</c:v>
                </c:pt>
                <c:pt idx="35">
                  <c:v>671.09761566430302</c:v>
                </c:pt>
                <c:pt idx="36">
                  <c:v>668.36636487901342</c:v>
                </c:pt>
                <c:pt idx="37">
                  <c:v>665.56352679687029</c:v>
                </c:pt>
                <c:pt idx="38">
                  <c:v>662.68511379767278</c:v>
                </c:pt>
                <c:pt idx="39">
                  <c:v>659.73003678195028</c:v>
                </c:pt>
                <c:pt idx="40">
                  <c:v>656.69689569729906</c:v>
                </c:pt>
                <c:pt idx="41">
                  <c:v>653.5805738748569</c:v>
                </c:pt>
                <c:pt idx="42">
                  <c:v>650.37529298258983</c:v>
                </c:pt>
                <c:pt idx="43">
                  <c:v>647.07751493124476</c:v>
                </c:pt>
                <c:pt idx="44">
                  <c:v>643.6871606828729</c:v>
                </c:pt>
                <c:pt idx="45">
                  <c:v>640.20740591994991</c:v>
                </c:pt>
                <c:pt idx="46">
                  <c:v>636.64397455403093</c:v>
                </c:pt>
                <c:pt idx="47">
                  <c:v>633.0045079668389</c:v>
                </c:pt>
                <c:pt idx="48">
                  <c:v>629.29670283917312</c:v>
                </c:pt>
              </c:numCache>
            </c:numRef>
          </c:yVal>
          <c:smooth val="0"/>
          <c:extLst>
            <c:ext xmlns:c16="http://schemas.microsoft.com/office/drawing/2014/chart" uri="{C3380CC4-5D6E-409C-BE32-E72D297353CC}">
              <c16:uniqueId val="{00000002-FF32-464C-A192-2B8EF5AD4AB7}"/>
            </c:ext>
          </c:extLst>
        </c:ser>
        <c:ser>
          <c:idx val="4"/>
          <c:order val="3"/>
          <c:tx>
            <c:strRef>
              <c:f>TAM_SpaceHeating!$I$521</c:f>
              <c:strCache>
                <c:ptCount val="1"/>
                <c:pt idx="0">
                  <c:v>Space Heating - Commercial - Case 1 - Average</c:v>
                </c:pt>
              </c:strCache>
            </c:strRef>
          </c:tx>
          <c:spPr>
            <a:ln w="19050">
              <a:noFill/>
            </a:ln>
          </c:spPr>
          <c:xVal>
            <c:numRef>
              <c:f>TAM_SpaceHeating!$B$522:$B$570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TAM_SpaceHeating!$I$522:$I$570</c:f>
              <c:numCache>
                <c:formatCode>_(* #,##0_);_(* \(#,##0\);_(* "-"??_);_(@_)</c:formatCode>
                <c:ptCount val="49"/>
                <c:pt idx="0">
                  <c:v>273.75643116439403</c:v>
                </c:pt>
                <c:pt idx="1">
                  <c:v>277.34978292109315</c:v>
                </c:pt>
                <c:pt idx="2">
                  <c:v>438.30428948805928</c:v>
                </c:pt>
                <c:pt idx="3">
                  <c:v>444.87055402633951</c:v>
                </c:pt>
                <c:pt idx="4">
                  <c:v>451.41254256554862</c:v>
                </c:pt>
                <c:pt idx="5">
                  <c:v>457.92191216251786</c:v>
                </c:pt>
                <c:pt idx="6">
                  <c:v>464.36108352335759</c:v>
                </c:pt>
                <c:pt idx="7">
                  <c:v>470.68751595753236</c:v>
                </c:pt>
                <c:pt idx="8">
                  <c:v>476.90800263024283</c:v>
                </c:pt>
                <c:pt idx="9">
                  <c:v>482.63496644374533</c:v>
                </c:pt>
                <c:pt idx="10">
                  <c:v>487.80209131662377</c:v>
                </c:pt>
                <c:pt idx="11">
                  <c:v>492.78504792456062</c:v>
                </c:pt>
                <c:pt idx="12">
                  <c:v>497.59498313286502</c:v>
                </c:pt>
                <c:pt idx="13">
                  <c:v>502.24075452734223</c:v>
                </c:pt>
                <c:pt idx="14">
                  <c:v>506.73088665073101</c:v>
                </c:pt>
                <c:pt idx="15">
                  <c:v>511.07127498104131</c:v>
                </c:pt>
                <c:pt idx="16">
                  <c:v>515.26246012296031</c:v>
                </c:pt>
                <c:pt idx="17">
                  <c:v>519.30216840349044</c:v>
                </c:pt>
                <c:pt idx="18">
                  <c:v>523.89631781626338</c:v>
                </c:pt>
                <c:pt idx="19">
                  <c:v>526.92308536176859</c:v>
                </c:pt>
                <c:pt idx="20">
                  <c:v>530.51497452839271</c:v>
                </c:pt>
                <c:pt idx="21">
                  <c:v>533.97891078893099</c:v>
                </c:pt>
                <c:pt idx="22">
                  <c:v>537.33451209348436</c:v>
                </c:pt>
                <c:pt idx="23">
                  <c:v>540.59663637589131</c:v>
                </c:pt>
                <c:pt idx="24">
                  <c:v>543.77338613052848</c:v>
                </c:pt>
                <c:pt idx="25">
                  <c:v>546.86348047177012</c:v>
                </c:pt>
                <c:pt idx="26">
                  <c:v>549.86128738983541</c:v>
                </c:pt>
                <c:pt idx="27">
                  <c:v>552.7559765852302</c:v>
                </c:pt>
                <c:pt idx="28">
                  <c:v>555.50674028301637</c:v>
                </c:pt>
                <c:pt idx="29">
                  <c:v>558.20742319170699</c:v>
                </c:pt>
                <c:pt idx="30">
                  <c:v>560.76312733893337</c:v>
                </c:pt>
                <c:pt idx="31">
                  <c:v>563.20095472891717</c:v>
                </c:pt>
                <c:pt idx="32">
                  <c:v>565.51555714070935</c:v>
                </c:pt>
                <c:pt idx="33">
                  <c:v>567.70174696551112</c:v>
                </c:pt>
                <c:pt idx="34">
                  <c:v>569.75500913393705</c:v>
                </c:pt>
                <c:pt idx="35">
                  <c:v>571.6715961950265</c:v>
                </c:pt>
                <c:pt idx="36">
                  <c:v>573.44763612047166</c:v>
                </c:pt>
                <c:pt idx="37">
                  <c:v>575.07925740242945</c:v>
                </c:pt>
                <c:pt idx="38">
                  <c:v>575.95345200386453</c:v>
                </c:pt>
                <c:pt idx="39">
                  <c:v>577.89247181693099</c:v>
                </c:pt>
                <c:pt idx="40">
                  <c:v>579.06537809396377</c:v>
                </c:pt>
                <c:pt idx="41">
                  <c:v>580.07222398976205</c:v>
                </c:pt>
                <c:pt idx="42">
                  <c:v>580.90318979216113</c:v>
                </c:pt>
                <c:pt idx="43">
                  <c:v>581.55031508681725</c:v>
                </c:pt>
                <c:pt idx="44">
                  <c:v>582.00937141721613</c:v>
                </c:pt>
                <c:pt idx="45">
                  <c:v>582.27882476854029</c:v>
                </c:pt>
                <c:pt idx="46">
                  <c:v>582.35844973867052</c:v>
                </c:pt>
                <c:pt idx="47">
                  <c:v>582.24954861782567</c:v>
                </c:pt>
                <c:pt idx="48">
                  <c:v>582.24715341820922</c:v>
                </c:pt>
              </c:numCache>
            </c:numRef>
          </c:yVal>
          <c:smooth val="0"/>
          <c:extLst>
            <c:ext xmlns:c16="http://schemas.microsoft.com/office/drawing/2014/chart" uri="{C3380CC4-5D6E-409C-BE32-E72D297353CC}">
              <c16:uniqueId val="{00000003-FF32-464C-A192-2B8EF5AD4AB7}"/>
            </c:ext>
          </c:extLst>
        </c:ser>
        <c:ser>
          <c:idx val="1"/>
          <c:order val="4"/>
          <c:tx>
            <c:strRef>
              <c:f>TAM_SpaceHeating!$J$521</c:f>
              <c:strCache>
                <c:ptCount val="1"/>
                <c:pt idx="0">
                  <c:v>Space Heating - Commercial - Case 2 - High</c:v>
                </c:pt>
              </c:strCache>
            </c:strRef>
          </c:tx>
          <c:spPr>
            <a:ln w="25400" cap="rnd">
              <a:noFill/>
              <a:round/>
            </a:ln>
            <a:effectLst/>
          </c:spPr>
          <c:marker>
            <c:symbol val="circle"/>
            <c:size val="5"/>
            <c:spPr>
              <a:solidFill>
                <a:schemeClr val="accent2"/>
              </a:solidFill>
              <a:ln w="9525">
                <a:solidFill>
                  <a:schemeClr val="accent2"/>
                </a:solidFill>
              </a:ln>
              <a:effectLst/>
            </c:spPr>
          </c:marker>
          <c:xVal>
            <c:numRef>
              <c:f>TAM_SpaceHeating!$B$522:$B$570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TAM_SpaceHeating!$J$522:$J$570</c:f>
              <c:numCache>
                <c:formatCode>_(* #,##0_);_(* \(#,##0\);_(* "-"??_);_(@_)</c:formatCode>
                <c:ptCount val="49"/>
                <c:pt idx="0">
                  <c:v>420.1614850679718</c:v>
                </c:pt>
                <c:pt idx="1">
                  <c:v>425.67656284731237</c:v>
                </c:pt>
                <c:pt idx="2">
                  <c:v>672.70960685623413</c:v>
                </c:pt>
                <c:pt idx="3">
                  <c:v>682.78751241636405</c:v>
                </c:pt>
                <c:pt idx="4">
                  <c:v>692.82815916296477</c:v>
                </c:pt>
                <c:pt idx="5">
                  <c:v>702.81874234337045</c:v>
                </c:pt>
                <c:pt idx="6">
                  <c:v>712.70158524159945</c:v>
                </c:pt>
                <c:pt idx="7">
                  <c:v>722.41139638802258</c:v>
                </c:pt>
                <c:pt idx="8">
                  <c:v>731.95860193543149</c:v>
                </c:pt>
                <c:pt idx="9">
                  <c:v>740.74834839207915</c:v>
                </c:pt>
                <c:pt idx="10">
                  <c:v>748.67885380846712</c:v>
                </c:pt>
                <c:pt idx="11">
                  <c:v>756.32669769478207</c:v>
                </c:pt>
                <c:pt idx="12">
                  <c:v>763.70898826456335</c:v>
                </c:pt>
                <c:pt idx="13">
                  <c:v>770.83932014421021</c:v>
                </c:pt>
                <c:pt idx="14">
                  <c:v>777.7307768054842</c:v>
                </c:pt>
                <c:pt idx="15">
                  <c:v>784.392406630501</c:v>
                </c:pt>
                <c:pt idx="16">
                  <c:v>790.82503933956059</c:v>
                </c:pt>
                <c:pt idx="17">
                  <c:v>797.02518529839529</c:v>
                </c:pt>
                <c:pt idx="18">
                  <c:v>804.07628773892804</c:v>
                </c:pt>
                <c:pt idx="19">
                  <c:v>808.72177183391659</c:v>
                </c:pt>
                <c:pt idx="20">
                  <c:v>814.23460482939834</c:v>
                </c:pt>
                <c:pt idx="21">
                  <c:v>819.55105565109432</c:v>
                </c:pt>
                <c:pt idx="22">
                  <c:v>824.70123393702659</c:v>
                </c:pt>
                <c:pt idx="23">
                  <c:v>829.70794365026563</c:v>
                </c:pt>
                <c:pt idx="24">
                  <c:v>834.58362050256994</c:v>
                </c:pt>
                <c:pt idx="25">
                  <c:v>839.32629859014537</c:v>
                </c:pt>
                <c:pt idx="26">
                  <c:v>843.92733390202443</c:v>
                </c:pt>
                <c:pt idx="27">
                  <c:v>848.37010409001277</c:v>
                </c:pt>
                <c:pt idx="28">
                  <c:v>852.5919773640652</c:v>
                </c:pt>
                <c:pt idx="29">
                  <c:v>856.73698662206414</c:v>
                </c:pt>
                <c:pt idx="30">
                  <c:v>860.65948241632043</c:v>
                </c:pt>
                <c:pt idx="31">
                  <c:v>864.40106091425127</c:v>
                </c:pt>
                <c:pt idx="32">
                  <c:v>867.95351366410659</c:v>
                </c:pt>
                <c:pt idx="33">
                  <c:v>871.30887872173184</c:v>
                </c:pt>
                <c:pt idx="34">
                  <c:v>874.46022635674558</c:v>
                </c:pt>
                <c:pt idx="35">
                  <c:v>877.40180497984579</c:v>
                </c:pt>
                <c:pt idx="36">
                  <c:v>880.1276718003661</c:v>
                </c:pt>
                <c:pt idx="37">
                  <c:v>882.63188482644921</c:v>
                </c:pt>
                <c:pt idx="38">
                  <c:v>883.9735990664218</c:v>
                </c:pt>
                <c:pt idx="39">
                  <c:v>886.9496074866405</c:v>
                </c:pt>
                <c:pt idx="40">
                  <c:v>888.74978453127642</c:v>
                </c:pt>
                <c:pt idx="41">
                  <c:v>890.29509203332816</c:v>
                </c:pt>
                <c:pt idx="42">
                  <c:v>891.57045869445676</c:v>
                </c:pt>
                <c:pt idx="43">
                  <c:v>892.56366686739852</c:v>
                </c:pt>
                <c:pt idx="44">
                  <c:v>893.26822671532545</c:v>
                </c:pt>
                <c:pt idx="45">
                  <c:v>893.68178383165468</c:v>
                </c:pt>
                <c:pt idx="46">
                  <c:v>893.80399226911879</c:v>
                </c:pt>
                <c:pt idx="47">
                  <c:v>893.63685078329127</c:v>
                </c:pt>
                <c:pt idx="48">
                  <c:v>893.63317462991802</c:v>
                </c:pt>
              </c:numCache>
            </c:numRef>
          </c:yVal>
          <c:smooth val="0"/>
          <c:extLst>
            <c:ext xmlns:c16="http://schemas.microsoft.com/office/drawing/2014/chart" uri="{C3380CC4-5D6E-409C-BE32-E72D297353CC}">
              <c16:uniqueId val="{00000004-FF32-464C-A192-2B8EF5AD4AB7}"/>
            </c:ext>
          </c:extLst>
        </c:ser>
        <c:ser>
          <c:idx val="5"/>
          <c:order val="5"/>
          <c:tx>
            <c:strRef>
              <c:f>TAM_SpaceHeating!$K$521</c:f>
              <c:strCache>
                <c:ptCount val="1"/>
                <c:pt idx="0">
                  <c:v>Space Heating - Commercial - Case 3 - Low</c:v>
                </c:pt>
              </c:strCache>
            </c:strRef>
          </c:tx>
          <c:spPr>
            <a:ln w="19050">
              <a:noFill/>
            </a:ln>
          </c:spPr>
          <c:xVal>
            <c:numRef>
              <c:f>TAM_SpaceHeating!$B$522:$B$570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TAM_SpaceHeating!$K$522:$K$570</c:f>
              <c:numCache>
                <c:formatCode>_(* #,##0_);_(* \(#,##0\);_(* "-"??_);_(@_)</c:formatCode>
                <c:ptCount val="49"/>
                <c:pt idx="0">
                  <c:v>127.35137726081619</c:v>
                </c:pt>
                <c:pt idx="1">
                  <c:v>129.02300299487393</c:v>
                </c:pt>
                <c:pt idx="2">
                  <c:v>203.89897211988443</c:v>
                </c:pt>
                <c:pt idx="3">
                  <c:v>206.95359563631487</c:v>
                </c:pt>
                <c:pt idx="4">
                  <c:v>209.99692596813256</c:v>
                </c:pt>
                <c:pt idx="5">
                  <c:v>213.02508198166532</c:v>
                </c:pt>
                <c:pt idx="6">
                  <c:v>216.02058180511565</c:v>
                </c:pt>
                <c:pt idx="7">
                  <c:v>218.96363552704204</c:v>
                </c:pt>
                <c:pt idx="8">
                  <c:v>221.85740332505415</c:v>
                </c:pt>
                <c:pt idx="9">
                  <c:v>224.52158449541145</c:v>
                </c:pt>
                <c:pt idx="10">
                  <c:v>226.92532882478039</c:v>
                </c:pt>
                <c:pt idx="11">
                  <c:v>229.24339815433913</c:v>
                </c:pt>
                <c:pt idx="12">
                  <c:v>231.48097800116659</c:v>
                </c:pt>
                <c:pt idx="13">
                  <c:v>233.64218891047406</c:v>
                </c:pt>
                <c:pt idx="14">
                  <c:v>235.73099649597776</c:v>
                </c:pt>
                <c:pt idx="15">
                  <c:v>237.7501433315816</c:v>
                </c:pt>
                <c:pt idx="16">
                  <c:v>239.69988090635997</c:v>
                </c:pt>
                <c:pt idx="17">
                  <c:v>241.57915150858551</c:v>
                </c:pt>
                <c:pt idx="18">
                  <c:v>243.71634789359857</c:v>
                </c:pt>
                <c:pt idx="19">
                  <c:v>245.12439888962049</c:v>
                </c:pt>
                <c:pt idx="20">
                  <c:v>246.79534422738718</c:v>
                </c:pt>
                <c:pt idx="21">
                  <c:v>248.40676592676752</c:v>
                </c:pt>
                <c:pt idx="22">
                  <c:v>249.96779024994194</c:v>
                </c:pt>
                <c:pt idx="23">
                  <c:v>251.48532910151698</c:v>
                </c:pt>
                <c:pt idx="24">
                  <c:v>252.96315175848707</c:v>
                </c:pt>
                <c:pt idx="25">
                  <c:v>254.40066235339489</c:v>
                </c:pt>
                <c:pt idx="26">
                  <c:v>255.79524087764645</c:v>
                </c:pt>
                <c:pt idx="27">
                  <c:v>257.14184908044751</c:v>
                </c:pt>
                <c:pt idx="28">
                  <c:v>258.42150320196754</c:v>
                </c:pt>
                <c:pt idx="29">
                  <c:v>259.67785976134996</c:v>
                </c:pt>
                <c:pt idx="30">
                  <c:v>260.86677226154615</c:v>
                </c:pt>
                <c:pt idx="31">
                  <c:v>262.00084854358295</c:v>
                </c:pt>
                <c:pt idx="32">
                  <c:v>263.0776006173121</c:v>
                </c:pt>
                <c:pt idx="33">
                  <c:v>264.09461520929034</c:v>
                </c:pt>
                <c:pt idx="34">
                  <c:v>265.04979191112847</c:v>
                </c:pt>
                <c:pt idx="35">
                  <c:v>265.94138741020708</c:v>
                </c:pt>
                <c:pt idx="36">
                  <c:v>266.76760044057721</c:v>
                </c:pt>
                <c:pt idx="37">
                  <c:v>267.52662997840969</c:v>
                </c:pt>
                <c:pt idx="38">
                  <c:v>267.93330494130714</c:v>
                </c:pt>
                <c:pt idx="39">
                  <c:v>268.83533614722148</c:v>
                </c:pt>
                <c:pt idx="40">
                  <c:v>269.38097165665096</c:v>
                </c:pt>
                <c:pt idx="41">
                  <c:v>269.849355946196</c:v>
                </c:pt>
                <c:pt idx="42">
                  <c:v>270.23592088986521</c:v>
                </c:pt>
                <c:pt idx="43">
                  <c:v>270.53696330623603</c:v>
                </c:pt>
                <c:pt idx="44">
                  <c:v>270.75051611910663</c:v>
                </c:pt>
                <c:pt idx="45">
                  <c:v>270.87586570542589</c:v>
                </c:pt>
                <c:pt idx="46">
                  <c:v>270.91290720822195</c:v>
                </c:pt>
                <c:pt idx="47">
                  <c:v>270.86224645236018</c:v>
                </c:pt>
                <c:pt idx="48">
                  <c:v>270.8611322065006</c:v>
                </c:pt>
              </c:numCache>
            </c:numRef>
          </c:yVal>
          <c:smooth val="0"/>
          <c:extLst>
            <c:ext xmlns:c16="http://schemas.microsoft.com/office/drawing/2014/chart" uri="{C3380CC4-5D6E-409C-BE32-E72D297353CC}">
              <c16:uniqueId val="{00000005-FF32-464C-A192-2B8EF5AD4AB7}"/>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(TWh</a:t>
                </a:r>
                <a:r>
                  <a:rPr lang="en-US" baseline="0"/>
                  <a:t> Useful Space Heating Energy</a:t>
                </a:r>
                <a:r>
                  <a:rPr lang="en-US"/>
                  <a:t>)</a:t>
                </a:r>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baseline="0"/>
              <a:t>USA TAM</a:t>
            </a:r>
            <a:r>
              <a:rPr lang="en-US"/>
              <a:t> -</a:t>
            </a:r>
            <a:r>
              <a:rPr lang="en-US" baseline="0"/>
              <a:t> Space Heating</a:t>
            </a:r>
            <a:endParaRPr lang="en-US"/>
          </a:p>
        </c:rich>
      </c:tx>
      <c:overlay val="0"/>
      <c:spPr>
        <a:noFill/>
        <a:ln>
          <a:noFill/>
        </a:ln>
        <a:effectLst/>
      </c:spPr>
    </c:title>
    <c:autoTitleDeleted val="0"/>
    <c:plotArea>
      <c:layout/>
      <c:scatterChart>
        <c:scatterStyle val="lineMarker"/>
        <c:varyColors val="0"/>
        <c:ser>
          <c:idx val="2"/>
          <c:order val="0"/>
          <c:tx>
            <c:strRef>
              <c:f>TAM_SpaceHeating!$C$586</c:f>
              <c:strCache>
                <c:ptCount val="1"/>
                <c:pt idx="0">
                  <c:v>Space Heating - Residential - Case 1 - Average</c:v>
                </c:pt>
              </c:strCache>
            </c:strRef>
          </c:tx>
          <c:spPr>
            <a:ln w="19050">
              <a:noFill/>
            </a:ln>
          </c:spPr>
          <c:xVal>
            <c:numRef>
              <c:f>TAM_SpaceHeating!$B$587:$B$635</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TAM_SpaceHeating!$C$587:$C$635</c:f>
              <c:numCache>
                <c:formatCode>_(* #,##0_);_(* \(#,##0\);_(* "-"??_);_(@_)</c:formatCode>
                <c:ptCount val="49"/>
                <c:pt idx="0">
                  <c:v>1034.644755048779</c:v>
                </c:pt>
                <c:pt idx="1">
                  <c:v>1043.8874229957676</c:v>
                </c:pt>
                <c:pt idx="2">
                  <c:v>1005.4919023962564</c:v>
                </c:pt>
                <c:pt idx="3">
                  <c:v>1013.0091904379996</c:v>
                </c:pt>
                <c:pt idx="4">
                  <c:v>1020.260818746654</c:v>
                </c:pt>
                <c:pt idx="5">
                  <c:v>1027.2549133962787</c:v>
                </c:pt>
                <c:pt idx="6">
                  <c:v>1034.0337367044278</c:v>
                </c:pt>
                <c:pt idx="7">
                  <c:v>1040.655755061335</c:v>
                </c:pt>
                <c:pt idx="8">
                  <c:v>1047.1692606551471</c:v>
                </c:pt>
                <c:pt idx="9">
                  <c:v>1052.3081930974156</c:v>
                </c:pt>
                <c:pt idx="10">
                  <c:v>1057.1140331535112</c:v>
                </c:pt>
                <c:pt idx="11">
                  <c:v>1061.6150933444774</c:v>
                </c:pt>
                <c:pt idx="12">
                  <c:v>1065.841261522927</c:v>
                </c:pt>
                <c:pt idx="13">
                  <c:v>1069.8203286965932</c:v>
                </c:pt>
                <c:pt idx="14">
                  <c:v>1073.5738972171603</c:v>
                </c:pt>
                <c:pt idx="15">
                  <c:v>1077.1228353964709</c:v>
                </c:pt>
                <c:pt idx="16">
                  <c:v>1080.4924318182902</c:v>
                </c:pt>
                <c:pt idx="17">
                  <c:v>1083.7078067833856</c:v>
                </c:pt>
                <c:pt idx="18">
                  <c:v>1086.7896435779626</c:v>
                </c:pt>
                <c:pt idx="19">
                  <c:v>1089.752187359813</c:v>
                </c:pt>
                <c:pt idx="20">
                  <c:v>1092.6022612365457</c:v>
                </c:pt>
                <c:pt idx="21">
                  <c:v>1095.3407873726064</c:v>
                </c:pt>
                <c:pt idx="22">
                  <c:v>1097.963704433459</c:v>
                </c:pt>
                <c:pt idx="23">
                  <c:v>1100.4670654611971</c:v>
                </c:pt>
                <c:pt idx="24">
                  <c:v>1102.8536598920971</c:v>
                </c:pt>
                <c:pt idx="25">
                  <c:v>1105.1245812002421</c:v>
                </c:pt>
                <c:pt idx="26">
                  <c:v>1107.270794232114</c:v>
                </c:pt>
                <c:pt idx="27">
                  <c:v>1109.2797098297822</c:v>
                </c:pt>
                <c:pt idx="28">
                  <c:v>1111.1409276826055</c:v>
                </c:pt>
                <c:pt idx="29">
                  <c:v>1112.8511756936207</c:v>
                </c:pt>
                <c:pt idx="30">
                  <c:v>1114.4086735731157</c:v>
                </c:pt>
                <c:pt idx="31">
                  <c:v>1115.8061856109696</c:v>
                </c:pt>
                <c:pt idx="32">
                  <c:v>1117.035920290182</c:v>
                </c:pt>
                <c:pt idx="33">
                  <c:v>1118.0920845413443</c:v>
                </c:pt>
                <c:pt idx="34">
                  <c:v>1118.9717743191466</c:v>
                </c:pt>
                <c:pt idx="35">
                  <c:v>1119.6750396379339</c:v>
                </c:pt>
                <c:pt idx="36">
                  <c:v>1120.2029108864565</c:v>
                </c:pt>
                <c:pt idx="37">
                  <c:v>1120.5581435156353</c:v>
                </c:pt>
                <c:pt idx="38">
                  <c:v>1120.7433911593512</c:v>
                </c:pt>
                <c:pt idx="39">
                  <c:v>1120.7608336825488</c:v>
                </c:pt>
                <c:pt idx="40">
                  <c:v>1120.6121775409806</c:v>
                </c:pt>
                <c:pt idx="41">
                  <c:v>1120.2999709055027</c:v>
                </c:pt>
                <c:pt idx="42">
                  <c:v>1119.8272783986424</c:v>
                </c:pt>
                <c:pt idx="43">
                  <c:v>1119.1980965356825</c:v>
                </c:pt>
                <c:pt idx="44">
                  <c:v>1118.416082175637</c:v>
                </c:pt>
                <c:pt idx="45">
                  <c:v>1117.4873094600928</c:v>
                </c:pt>
                <c:pt idx="46">
                  <c:v>1116.4216028429726</c:v>
                </c:pt>
                <c:pt idx="47">
                  <c:v>1115.2307233374875</c:v>
                </c:pt>
                <c:pt idx="48">
                  <c:v>1113.924800863861</c:v>
                </c:pt>
              </c:numCache>
            </c:numRef>
          </c:yVal>
          <c:smooth val="0"/>
          <c:extLst>
            <c:ext xmlns:c16="http://schemas.microsoft.com/office/drawing/2014/chart" uri="{C3380CC4-5D6E-409C-BE32-E72D297353CC}">
              <c16:uniqueId val="{00000000-CA4F-48A6-8359-C294E4D23C24}"/>
            </c:ext>
          </c:extLst>
        </c:ser>
        <c:ser>
          <c:idx val="0"/>
          <c:order val="1"/>
          <c:tx>
            <c:strRef>
              <c:f>TAM_SpaceHeating!$D$586</c:f>
              <c:strCache>
                <c:ptCount val="1"/>
                <c:pt idx="0">
                  <c:v>Space Heating - Residential -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TAM_SpaceHeating!$B$587:$B$635</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TAM_SpaceHeating!$D$587:$D$635</c:f>
              <c:numCache>
                <c:formatCode>_(* #,##0_);_(* \(#,##0\);_(* "-"??_);_(@_)</c:formatCode>
                <c:ptCount val="49"/>
                <c:pt idx="0">
                  <c:v>1561.8930979600359</c:v>
                </c:pt>
                <c:pt idx="1">
                  <c:v>1575.8457703170877</c:v>
                </c:pt>
                <c:pt idx="2">
                  <c:v>1517.8841382454773</c:v>
                </c:pt>
                <c:pt idx="3">
                  <c:v>1529.2321881442299</c:v>
                </c:pt>
                <c:pt idx="4">
                  <c:v>1540.1791998107849</c:v>
                </c:pt>
                <c:pt idx="5">
                  <c:v>1550.7374403145154</c:v>
                </c:pt>
                <c:pt idx="6">
                  <c:v>1560.970708579418</c:v>
                </c:pt>
                <c:pt idx="7">
                  <c:v>1570.9672650938617</c:v>
                </c:pt>
                <c:pt idx="8">
                  <c:v>1580.8000114358849</c:v>
                </c:pt>
                <c:pt idx="9">
                  <c:v>1588.5577109489739</c:v>
                </c:pt>
                <c:pt idx="10">
                  <c:v>1595.8125763285036</c:v>
                </c:pt>
                <c:pt idx="11">
                  <c:v>1602.6073479749721</c:v>
                </c:pt>
                <c:pt idx="12">
                  <c:v>1608.9871443993279</c:v>
                </c:pt>
                <c:pt idx="13">
                  <c:v>1614.9939187289149</c:v>
                </c:pt>
                <c:pt idx="14">
                  <c:v>1620.6602817355274</c:v>
                </c:pt>
                <c:pt idx="15">
                  <c:v>1626.0177360891144</c:v>
                </c:pt>
                <c:pt idx="16">
                  <c:v>1631.104457273819</c:v>
                </c:pt>
                <c:pt idx="17">
                  <c:v>1635.9583667348486</c:v>
                </c:pt>
                <c:pt idx="18">
                  <c:v>1640.6106878286353</c:v>
                </c:pt>
                <c:pt idx="19">
                  <c:v>1645.0829249541773</c:v>
                </c:pt>
                <c:pt idx="20">
                  <c:v>1649.3853782310368</c:v>
                </c:pt>
                <c:pt idx="21">
                  <c:v>1653.5194397527564</c:v>
                </c:pt>
                <c:pt idx="22">
                  <c:v>1657.4789785547239</c:v>
                </c:pt>
                <c:pt idx="23">
                  <c:v>1661.2580363345523</c:v>
                </c:pt>
                <c:pt idx="24">
                  <c:v>1664.860824007387</c:v>
                </c:pt>
                <c:pt idx="25">
                  <c:v>1668.2889922747022</c:v>
                </c:pt>
                <c:pt idx="26">
                  <c:v>1671.5289017265939</c:v>
                </c:pt>
                <c:pt idx="27">
                  <c:v>1674.5615478508514</c:v>
                </c:pt>
                <c:pt idx="28">
                  <c:v>1677.3712304051189</c:v>
                </c:pt>
                <c:pt idx="29">
                  <c:v>1679.9530098527691</c:v>
                </c:pt>
                <c:pt idx="30">
                  <c:v>1682.3041986798526</c:v>
                </c:pt>
                <c:pt idx="31">
                  <c:v>1684.413873904695</c:v>
                </c:pt>
                <c:pt idx="32">
                  <c:v>1686.2702735031191</c:v>
                </c:pt>
                <c:pt idx="33">
                  <c:v>1687.8646522946344</c:v>
                </c:pt>
                <c:pt idx="34">
                  <c:v>1689.1926263510347</c:v>
                </c:pt>
                <c:pt idx="35">
                  <c:v>1690.2542711736544</c:v>
                </c:pt>
                <c:pt idx="36">
                  <c:v>1691.0511422307552</c:v>
                </c:pt>
                <c:pt idx="37">
                  <c:v>1691.5873991334042</c:v>
                </c:pt>
                <c:pt idx="38">
                  <c:v>1691.8670477903186</c:v>
                </c:pt>
                <c:pt idx="39">
                  <c:v>1691.8933789116631</c:v>
                </c:pt>
                <c:pt idx="40">
                  <c:v>1691.6689685521158</c:v>
                </c:pt>
                <c:pt idx="41">
                  <c:v>1691.1976634140854</c:v>
                </c:pt>
                <c:pt idx="42">
                  <c:v>1690.4840898321193</c:v>
                </c:pt>
                <c:pt idx="43">
                  <c:v>1689.5342809201004</c:v>
                </c:pt>
                <c:pt idx="44">
                  <c:v>1688.3537570489839</c:v>
                </c:pt>
                <c:pt idx="45">
                  <c:v>1686.9516877040196</c:v>
                </c:pt>
                <c:pt idx="46">
                  <c:v>1685.3429038179488</c:v>
                </c:pt>
                <c:pt idx="47">
                  <c:v>1683.5451597410154</c:v>
                </c:pt>
                <c:pt idx="48">
                  <c:v>1681.5737475359326</c:v>
                </c:pt>
              </c:numCache>
            </c:numRef>
          </c:yVal>
          <c:smooth val="0"/>
          <c:extLst>
            <c:ext xmlns:c16="http://schemas.microsoft.com/office/drawing/2014/chart" uri="{C3380CC4-5D6E-409C-BE32-E72D297353CC}">
              <c16:uniqueId val="{00000001-CA4F-48A6-8359-C294E4D23C24}"/>
            </c:ext>
          </c:extLst>
        </c:ser>
        <c:ser>
          <c:idx val="3"/>
          <c:order val="2"/>
          <c:tx>
            <c:strRef>
              <c:f>TAM_SpaceHeating!$E$586</c:f>
              <c:strCache>
                <c:ptCount val="1"/>
                <c:pt idx="0">
                  <c:v>Space Heating - Residential - Case 3 - Low</c:v>
                </c:pt>
              </c:strCache>
            </c:strRef>
          </c:tx>
          <c:spPr>
            <a:ln w="19050">
              <a:noFill/>
            </a:ln>
          </c:spPr>
          <c:xVal>
            <c:numRef>
              <c:f>TAM_SpaceHeating!$B$587:$B$635</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TAM_SpaceHeating!$E$587:$E$635</c:f>
              <c:numCache>
                <c:formatCode>_(* #,##0_);_(* \(#,##0\);_(* "-"??_);_(@_)</c:formatCode>
                <c:ptCount val="49"/>
                <c:pt idx="0">
                  <c:v>507.39641213752219</c:v>
                </c:pt>
                <c:pt idx="1">
                  <c:v>511.92907567444735</c:v>
                </c:pt>
                <c:pt idx="2">
                  <c:v>493.0996665470355</c:v>
                </c:pt>
                <c:pt idx="3">
                  <c:v>496.78619273176929</c:v>
                </c:pt>
                <c:pt idx="4">
                  <c:v>500.3424376825231</c:v>
                </c:pt>
                <c:pt idx="5">
                  <c:v>503.77238647804234</c:v>
                </c:pt>
                <c:pt idx="6">
                  <c:v>507.0967648294378</c:v>
                </c:pt>
                <c:pt idx="7">
                  <c:v>510.34424502880836</c:v>
                </c:pt>
                <c:pt idx="8">
                  <c:v>513.53850987440956</c:v>
                </c:pt>
                <c:pt idx="9">
                  <c:v>516.05867524585744</c:v>
                </c:pt>
                <c:pt idx="10">
                  <c:v>518.41548997851874</c:v>
                </c:pt>
                <c:pt idx="11">
                  <c:v>520.62283871398256</c:v>
                </c:pt>
                <c:pt idx="12">
                  <c:v>522.69537864652591</c:v>
                </c:pt>
                <c:pt idx="13">
                  <c:v>524.64673866427154</c:v>
                </c:pt>
                <c:pt idx="14">
                  <c:v>526.48751269879358</c:v>
                </c:pt>
                <c:pt idx="15">
                  <c:v>528.22793470382771</c:v>
                </c:pt>
                <c:pt idx="16">
                  <c:v>529.88040636276139</c:v>
                </c:pt>
                <c:pt idx="17">
                  <c:v>531.45724683192259</c:v>
                </c:pt>
                <c:pt idx="18">
                  <c:v>532.96859932729001</c:v>
                </c:pt>
                <c:pt idx="19">
                  <c:v>534.42144976544853</c:v>
                </c:pt>
                <c:pt idx="20">
                  <c:v>535.81914424205468</c:v>
                </c:pt>
                <c:pt idx="21">
                  <c:v>537.16213499245623</c:v>
                </c:pt>
                <c:pt idx="22">
                  <c:v>538.44843031219455</c:v>
                </c:pt>
                <c:pt idx="23">
                  <c:v>539.6760945878417</c:v>
                </c:pt>
                <c:pt idx="24">
                  <c:v>540.84649577680727</c:v>
                </c:pt>
                <c:pt idx="25">
                  <c:v>541.96017012578238</c:v>
                </c:pt>
                <c:pt idx="26">
                  <c:v>543.01268673763457</c:v>
                </c:pt>
                <c:pt idx="27">
                  <c:v>543.99787180871317</c:v>
                </c:pt>
                <c:pt idx="28">
                  <c:v>544.9106249600926</c:v>
                </c:pt>
                <c:pt idx="29">
                  <c:v>545.74934153447214</c:v>
                </c:pt>
                <c:pt idx="30">
                  <c:v>546.51314846637956</c:v>
                </c:pt>
                <c:pt idx="31">
                  <c:v>547.19849731724435</c:v>
                </c:pt>
                <c:pt idx="32">
                  <c:v>547.80156707724529</c:v>
                </c:pt>
                <c:pt idx="33">
                  <c:v>548.31951678805433</c:v>
                </c:pt>
                <c:pt idx="34">
                  <c:v>548.7509222872585</c:v>
                </c:pt>
                <c:pt idx="35">
                  <c:v>549.09580810221291</c:v>
                </c:pt>
                <c:pt idx="36">
                  <c:v>549.35467954215801</c:v>
                </c:pt>
                <c:pt idx="37">
                  <c:v>549.52888789786653</c:v>
                </c:pt>
                <c:pt idx="38">
                  <c:v>549.61973452838345</c:v>
                </c:pt>
                <c:pt idx="39">
                  <c:v>549.62828845343461</c:v>
                </c:pt>
                <c:pt idx="40">
                  <c:v>549.55538652984615</c:v>
                </c:pt>
                <c:pt idx="41">
                  <c:v>549.40227839692011</c:v>
                </c:pt>
                <c:pt idx="42">
                  <c:v>549.17046696516559</c:v>
                </c:pt>
                <c:pt idx="43">
                  <c:v>548.86191215126439</c:v>
                </c:pt>
                <c:pt idx="44">
                  <c:v>548.47840730229007</c:v>
                </c:pt>
                <c:pt idx="45">
                  <c:v>548.02293121616617</c:v>
                </c:pt>
                <c:pt idx="46">
                  <c:v>547.50030186799688</c:v>
                </c:pt>
                <c:pt idx="47">
                  <c:v>546.91628693396012</c:v>
                </c:pt>
                <c:pt idx="48">
                  <c:v>546.27585419179002</c:v>
                </c:pt>
              </c:numCache>
            </c:numRef>
          </c:yVal>
          <c:smooth val="0"/>
          <c:extLst>
            <c:ext xmlns:c16="http://schemas.microsoft.com/office/drawing/2014/chart" uri="{C3380CC4-5D6E-409C-BE32-E72D297353CC}">
              <c16:uniqueId val="{00000002-CA4F-48A6-8359-C294E4D23C24}"/>
            </c:ext>
          </c:extLst>
        </c:ser>
        <c:ser>
          <c:idx val="4"/>
          <c:order val="3"/>
          <c:tx>
            <c:strRef>
              <c:f>TAM_SpaceHeating!$I$586</c:f>
              <c:strCache>
                <c:ptCount val="1"/>
                <c:pt idx="0">
                  <c:v>Space Heating - Commercial - Case 1 - Average</c:v>
                </c:pt>
              </c:strCache>
            </c:strRef>
          </c:tx>
          <c:spPr>
            <a:ln w="19050">
              <a:noFill/>
            </a:ln>
          </c:spPr>
          <c:xVal>
            <c:numRef>
              <c:f>TAM_SpaceHeating!$B$587:$B$635</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TAM_SpaceHeating!$I$587:$I$635</c:f>
              <c:numCache>
                <c:formatCode>_(* #,##0_);_(* \(#,##0\);_(* "-"??_);_(@_)</c:formatCode>
                <c:ptCount val="49"/>
                <c:pt idx="0">
                  <c:v>255.56609970486505</c:v>
                </c:pt>
                <c:pt idx="1">
                  <c:v>258.03065801870633</c:v>
                </c:pt>
                <c:pt idx="2">
                  <c:v>325.20017694610453</c:v>
                </c:pt>
                <c:pt idx="3">
                  <c:v>329.6301900801123</c:v>
                </c:pt>
                <c:pt idx="4">
                  <c:v>334.04767352456065</c:v>
                </c:pt>
                <c:pt idx="5">
                  <c:v>338.45793144238684</c:v>
                </c:pt>
                <c:pt idx="6">
                  <c:v>342.87500288413793</c:v>
                </c:pt>
                <c:pt idx="7">
                  <c:v>347.32103510031732</c:v>
                </c:pt>
                <c:pt idx="8">
                  <c:v>351.8460198593063</c:v>
                </c:pt>
                <c:pt idx="9">
                  <c:v>355.92670471703616</c:v>
                </c:pt>
                <c:pt idx="10">
                  <c:v>360.00206332664862</c:v>
                </c:pt>
                <c:pt idx="11">
                  <c:v>364.05088429620338</c:v>
                </c:pt>
                <c:pt idx="12">
                  <c:v>368.08506269180367</c:v>
                </c:pt>
                <c:pt idx="13">
                  <c:v>372.11549089501767</c:v>
                </c:pt>
                <c:pt idx="14">
                  <c:v>376.14912590505452</c:v>
                </c:pt>
                <c:pt idx="15">
                  <c:v>380.1924895345341</c:v>
                </c:pt>
                <c:pt idx="16">
                  <c:v>384.2554280448856</c:v>
                </c:pt>
                <c:pt idx="17">
                  <c:v>388.34815000510429</c:v>
                </c:pt>
                <c:pt idx="18">
                  <c:v>392.35694562749069</c:v>
                </c:pt>
                <c:pt idx="19">
                  <c:v>396.65258170756834</c:v>
                </c:pt>
                <c:pt idx="20">
                  <c:v>400.8710154365254</c:v>
                </c:pt>
                <c:pt idx="21">
                  <c:v>405.13254405913671</c:v>
                </c:pt>
                <c:pt idx="22">
                  <c:v>409.43295752598698</c:v>
                </c:pt>
                <c:pt idx="23">
                  <c:v>413.76821456189833</c:v>
                </c:pt>
                <c:pt idx="24">
                  <c:v>418.13747121426809</c:v>
                </c:pt>
                <c:pt idx="25">
                  <c:v>422.53968928240141</c:v>
                </c:pt>
                <c:pt idx="26">
                  <c:v>426.96956208059754</c:v>
                </c:pt>
                <c:pt idx="27">
                  <c:v>431.42029442461171</c:v>
                </c:pt>
                <c:pt idx="28">
                  <c:v>436.0622529304872</c:v>
                </c:pt>
                <c:pt idx="29">
                  <c:v>440.36185977375135</c:v>
                </c:pt>
                <c:pt idx="30">
                  <c:v>444.84553018887993</c:v>
                </c:pt>
                <c:pt idx="31">
                  <c:v>449.32872657799447</c:v>
                </c:pt>
                <c:pt idx="32">
                  <c:v>453.80248107251191</c:v>
                </c:pt>
                <c:pt idx="33">
                  <c:v>458.25934910662232</c:v>
                </c:pt>
                <c:pt idx="34">
                  <c:v>462.694240770428</c:v>
                </c:pt>
                <c:pt idx="35">
                  <c:v>467.10476014562266</c:v>
                </c:pt>
                <c:pt idx="36">
                  <c:v>471.48949301008088</c:v>
                </c:pt>
                <c:pt idx="37">
                  <c:v>475.84847171806609</c:v>
                </c:pt>
                <c:pt idx="38">
                  <c:v>480.06766430132336</c:v>
                </c:pt>
                <c:pt idx="39">
                  <c:v>484.48628832375567</c:v>
                </c:pt>
                <c:pt idx="40">
                  <c:v>488.76110940846058</c:v>
                </c:pt>
                <c:pt idx="41">
                  <c:v>493.00279444080235</c:v>
                </c:pt>
                <c:pt idx="42">
                  <c:v>497.20820866258032</c:v>
                </c:pt>
                <c:pt idx="43">
                  <c:v>501.37532395012113</c:v>
                </c:pt>
                <c:pt idx="44">
                  <c:v>505.50321425413711</c:v>
                </c:pt>
                <c:pt idx="45">
                  <c:v>509.59308846084997</c:v>
                </c:pt>
                <c:pt idx="46">
                  <c:v>513.64807487366795</c:v>
                </c:pt>
                <c:pt idx="47">
                  <c:v>517.67283692635726</c:v>
                </c:pt>
                <c:pt idx="48">
                  <c:v>521.69861172417825</c:v>
                </c:pt>
              </c:numCache>
            </c:numRef>
          </c:yVal>
          <c:smooth val="0"/>
          <c:extLst>
            <c:ext xmlns:c16="http://schemas.microsoft.com/office/drawing/2014/chart" uri="{C3380CC4-5D6E-409C-BE32-E72D297353CC}">
              <c16:uniqueId val="{00000003-CA4F-48A6-8359-C294E4D23C24}"/>
            </c:ext>
          </c:extLst>
        </c:ser>
        <c:ser>
          <c:idx val="1"/>
          <c:order val="4"/>
          <c:tx>
            <c:strRef>
              <c:f>TAM_SpaceHeating!$J$586</c:f>
              <c:strCache>
                <c:ptCount val="1"/>
                <c:pt idx="0">
                  <c:v>Space Heating - Commercial - Case 2 - High</c:v>
                </c:pt>
              </c:strCache>
            </c:strRef>
          </c:tx>
          <c:spPr>
            <a:ln w="25400" cap="rnd">
              <a:noFill/>
              <a:round/>
            </a:ln>
            <a:effectLst/>
          </c:spPr>
          <c:marker>
            <c:symbol val="circle"/>
            <c:size val="5"/>
            <c:spPr>
              <a:solidFill>
                <a:schemeClr val="accent2"/>
              </a:solidFill>
              <a:ln w="9525">
                <a:solidFill>
                  <a:schemeClr val="accent2"/>
                </a:solidFill>
              </a:ln>
              <a:effectLst/>
            </c:spPr>
          </c:marker>
          <c:xVal>
            <c:numRef>
              <c:f>TAM_SpaceHeating!$B$587:$B$635</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TAM_SpaceHeating!$J$587:$J$635</c:f>
              <c:numCache>
                <c:formatCode>_(* #,##0_);_(* \(#,##0\);_(* "-"??_);_(@_)</c:formatCode>
                <c:ptCount val="49"/>
                <c:pt idx="0">
                  <c:v>392.24295673456908</c:v>
                </c:pt>
                <c:pt idx="1">
                  <c:v>396.02556186561839</c:v>
                </c:pt>
                <c:pt idx="2">
                  <c:v>499.11736761351409</c:v>
                </c:pt>
                <c:pt idx="3">
                  <c:v>505.91655362473711</c:v>
                </c:pt>
                <c:pt idx="4">
                  <c:v>512.69650906318316</c:v>
                </c:pt>
                <c:pt idx="5">
                  <c:v>519.46537476034689</c:v>
                </c:pt>
                <c:pt idx="6">
                  <c:v>526.24469785688086</c:v>
                </c:pt>
                <c:pt idx="7">
                  <c:v>533.06846996212198</c:v>
                </c:pt>
                <c:pt idx="8">
                  <c:v>540.01341846309447</c:v>
                </c:pt>
                <c:pt idx="9">
                  <c:v>546.27645528975654</c:v>
                </c:pt>
                <c:pt idx="10">
                  <c:v>552.53131738857985</c:v>
                </c:pt>
                <c:pt idx="11">
                  <c:v>558.74544950634152</c:v>
                </c:pt>
                <c:pt idx="12">
                  <c:v>564.93710819547277</c:v>
                </c:pt>
                <c:pt idx="13">
                  <c:v>571.12301108776057</c:v>
                </c:pt>
                <c:pt idx="14">
                  <c:v>577.31383578850171</c:v>
                </c:pt>
                <c:pt idx="15">
                  <c:v>583.51959197843314</c:v>
                </c:pt>
                <c:pt idx="16">
                  <c:v>589.75539170371519</c:v>
                </c:pt>
                <c:pt idx="17">
                  <c:v>596.0369030803123</c:v>
                </c:pt>
                <c:pt idx="18">
                  <c:v>602.18960427849663</c:v>
                </c:pt>
                <c:pt idx="19">
                  <c:v>608.7825483311359</c:v>
                </c:pt>
                <c:pt idx="20">
                  <c:v>615.25700218297993</c:v>
                </c:pt>
                <c:pt idx="21">
                  <c:v>621.797598095632</c:v>
                </c:pt>
                <c:pt idx="22">
                  <c:v>628.39787448348818</c:v>
                </c:pt>
                <c:pt idx="23">
                  <c:v>635.05162879571481</c:v>
                </c:pt>
                <c:pt idx="24">
                  <c:v>641.75756573350452</c:v>
                </c:pt>
                <c:pt idx="25">
                  <c:v>648.51409186599631</c:v>
                </c:pt>
                <c:pt idx="26">
                  <c:v>655.31306248975716</c:v>
                </c:pt>
                <c:pt idx="27">
                  <c:v>662.14404835316532</c:v>
                </c:pt>
                <c:pt idx="28">
                  <c:v>669.26852820979127</c:v>
                </c:pt>
                <c:pt idx="29">
                  <c:v>675.86756659143009</c:v>
                </c:pt>
                <c:pt idx="30">
                  <c:v>682.74910582016332</c:v>
                </c:pt>
                <c:pt idx="31">
                  <c:v>689.62991751357163</c:v>
                </c:pt>
                <c:pt idx="32">
                  <c:v>696.4962377832029</c:v>
                </c:pt>
                <c:pt idx="33">
                  <c:v>703.33664070633745</c:v>
                </c:pt>
                <c:pt idx="34">
                  <c:v>710.14331428713513</c:v>
                </c:pt>
                <c:pt idx="35">
                  <c:v>716.91258126917739</c:v>
                </c:pt>
                <c:pt idx="36">
                  <c:v>723.64227110375441</c:v>
                </c:pt>
                <c:pt idx="37">
                  <c:v>730.33243344820323</c:v>
                </c:pt>
                <c:pt idx="38">
                  <c:v>736.80805198994483</c:v>
                </c:pt>
                <c:pt idx="39">
                  <c:v>743.58975798795768</c:v>
                </c:pt>
                <c:pt idx="40">
                  <c:v>750.15075517699142</c:v>
                </c:pt>
                <c:pt idx="41">
                  <c:v>756.66089513899681</c:v>
                </c:pt>
                <c:pt idx="42">
                  <c:v>763.11536664577636</c:v>
                </c:pt>
                <c:pt idx="43">
                  <c:v>769.51105693226748</c:v>
                </c:pt>
                <c:pt idx="44">
                  <c:v>775.84654469763609</c:v>
                </c:pt>
                <c:pt idx="45">
                  <c:v>782.1236853409614</c:v>
                </c:pt>
                <c:pt idx="46">
                  <c:v>788.34728018362239</c:v>
                </c:pt>
                <c:pt idx="47">
                  <c:v>794.52448666571479</c:v>
                </c:pt>
                <c:pt idx="48">
                  <c:v>800.70324750945883</c:v>
                </c:pt>
              </c:numCache>
            </c:numRef>
          </c:yVal>
          <c:smooth val="0"/>
          <c:extLst>
            <c:ext xmlns:c16="http://schemas.microsoft.com/office/drawing/2014/chart" uri="{C3380CC4-5D6E-409C-BE32-E72D297353CC}">
              <c16:uniqueId val="{00000004-CA4F-48A6-8359-C294E4D23C24}"/>
            </c:ext>
          </c:extLst>
        </c:ser>
        <c:ser>
          <c:idx val="5"/>
          <c:order val="5"/>
          <c:tx>
            <c:strRef>
              <c:f>TAM_SpaceHeating!$K$586</c:f>
              <c:strCache>
                <c:ptCount val="1"/>
                <c:pt idx="0">
                  <c:v>Space Heating - Commercial - Case 3 - Low</c:v>
                </c:pt>
              </c:strCache>
            </c:strRef>
          </c:tx>
          <c:spPr>
            <a:ln w="19050">
              <a:noFill/>
            </a:ln>
          </c:spPr>
          <c:xVal>
            <c:numRef>
              <c:f>TAM_SpaceHeating!$B$587:$B$635</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TAM_SpaceHeating!$K$587:$K$635</c:f>
              <c:numCache>
                <c:formatCode>_(* #,##0_);_(* \(#,##0\);_(* "-"??_);_(@_)</c:formatCode>
                <c:ptCount val="49"/>
                <c:pt idx="0">
                  <c:v>118.88924267516094</c:v>
                </c:pt>
                <c:pt idx="1">
                  <c:v>120.03575417179427</c:v>
                </c:pt>
                <c:pt idx="2">
                  <c:v>151.28298627869506</c:v>
                </c:pt>
                <c:pt idx="3">
                  <c:v>153.34382653548741</c:v>
                </c:pt>
                <c:pt idx="4">
                  <c:v>155.39883798593809</c:v>
                </c:pt>
                <c:pt idx="5">
                  <c:v>157.45048812442676</c:v>
                </c:pt>
                <c:pt idx="6">
                  <c:v>159.50530791139508</c:v>
                </c:pt>
                <c:pt idx="7">
                  <c:v>161.57360023851263</c:v>
                </c:pt>
                <c:pt idx="8">
                  <c:v>163.67862125551807</c:v>
                </c:pt>
                <c:pt idx="9">
                  <c:v>165.57695414431572</c:v>
                </c:pt>
                <c:pt idx="10">
                  <c:v>167.47280926471731</c:v>
                </c:pt>
                <c:pt idx="11">
                  <c:v>169.35631908606516</c:v>
                </c:pt>
                <c:pt idx="12">
                  <c:v>171.23301718813465</c:v>
                </c:pt>
                <c:pt idx="13">
                  <c:v>173.10797070227474</c:v>
                </c:pt>
                <c:pt idx="14">
                  <c:v>174.98441602160739</c:v>
                </c:pt>
                <c:pt idx="15">
                  <c:v>176.86538709063515</c:v>
                </c:pt>
                <c:pt idx="16">
                  <c:v>178.75546438605605</c:v>
                </c:pt>
                <c:pt idx="17">
                  <c:v>180.65939692989625</c:v>
                </c:pt>
                <c:pt idx="18">
                  <c:v>182.52428697648463</c:v>
                </c:pt>
                <c:pt idx="19">
                  <c:v>184.52261508400088</c:v>
                </c:pt>
                <c:pt idx="20">
                  <c:v>186.48502869007083</c:v>
                </c:pt>
                <c:pt idx="21">
                  <c:v>188.46749002264141</c:v>
                </c:pt>
                <c:pt idx="22">
                  <c:v>190.46804056848586</c:v>
                </c:pt>
                <c:pt idx="23">
                  <c:v>192.48480032808183</c:v>
                </c:pt>
                <c:pt idx="24">
                  <c:v>194.51737669503163</c:v>
                </c:pt>
                <c:pt idx="25">
                  <c:v>196.56528669880635</c:v>
                </c:pt>
                <c:pt idx="26">
                  <c:v>198.62606167143787</c:v>
                </c:pt>
                <c:pt idx="27">
                  <c:v>200.69654049605802</c:v>
                </c:pt>
                <c:pt idx="28">
                  <c:v>202.855977651183</c:v>
                </c:pt>
                <c:pt idx="29">
                  <c:v>204.85615295607258</c:v>
                </c:pt>
                <c:pt idx="30">
                  <c:v>206.94195455759663</c:v>
                </c:pt>
                <c:pt idx="31">
                  <c:v>209.02753564241721</c:v>
                </c:pt>
                <c:pt idx="32">
                  <c:v>211.10872436182095</c:v>
                </c:pt>
                <c:pt idx="33">
                  <c:v>213.18205750690723</c:v>
                </c:pt>
                <c:pt idx="34">
                  <c:v>215.24516725372081</c:v>
                </c:pt>
                <c:pt idx="35">
                  <c:v>217.2969390220679</c:v>
                </c:pt>
                <c:pt idx="36">
                  <c:v>219.33671491640732</c:v>
                </c:pt>
                <c:pt idx="37">
                  <c:v>221.36450998792884</c:v>
                </c:pt>
                <c:pt idx="38">
                  <c:v>223.32727661270184</c:v>
                </c:pt>
                <c:pt idx="39">
                  <c:v>225.38281865955355</c:v>
                </c:pt>
                <c:pt idx="40">
                  <c:v>227.37146363992966</c:v>
                </c:pt>
                <c:pt idx="41">
                  <c:v>229.34469374260783</c:v>
                </c:pt>
                <c:pt idx="42">
                  <c:v>231.30105067938433</c:v>
                </c:pt>
                <c:pt idx="43">
                  <c:v>233.23959096797483</c:v>
                </c:pt>
                <c:pt idx="44">
                  <c:v>235.15988381063798</c:v>
                </c:pt>
                <c:pt idx="45">
                  <c:v>237.06249158073854</c:v>
                </c:pt>
                <c:pt idx="46">
                  <c:v>238.94886956371332</c:v>
                </c:pt>
                <c:pt idx="47">
                  <c:v>240.82118718699962</c:v>
                </c:pt>
                <c:pt idx="48">
                  <c:v>242.69397593889749</c:v>
                </c:pt>
              </c:numCache>
            </c:numRef>
          </c:yVal>
          <c:smooth val="0"/>
          <c:extLst>
            <c:ext xmlns:c16="http://schemas.microsoft.com/office/drawing/2014/chart" uri="{C3380CC4-5D6E-409C-BE32-E72D297353CC}">
              <c16:uniqueId val="{00000005-CA4F-48A6-8359-C294E4D23C24}"/>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(TWh</a:t>
                </a:r>
                <a:r>
                  <a:rPr lang="en-US" baseline="0"/>
                  <a:t> Useful Space Heating Energy</a:t>
                </a:r>
                <a:r>
                  <a:rPr lang="en-US"/>
                  <a:t>)</a:t>
                </a:r>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Global TAM -</a:t>
            </a:r>
            <a:r>
              <a:rPr lang="en-US" baseline="0"/>
              <a:t> Space </a:t>
            </a:r>
            <a:r>
              <a:rPr lang="en-US" sz="1680" b="1" i="0" u="none" strike="noStrike" baseline="0">
                <a:effectLst/>
              </a:rPr>
              <a:t>Cooling</a:t>
            </a:r>
            <a:endParaRPr lang="en-US"/>
          </a:p>
        </c:rich>
      </c:tx>
      <c:overlay val="0"/>
      <c:spPr>
        <a:noFill/>
        <a:ln>
          <a:noFill/>
        </a:ln>
        <a:effectLst/>
      </c:spPr>
    </c:title>
    <c:autoTitleDeleted val="0"/>
    <c:plotArea>
      <c:layout/>
      <c:scatterChart>
        <c:scatterStyle val="lineMarker"/>
        <c:varyColors val="0"/>
        <c:ser>
          <c:idx val="2"/>
          <c:order val="0"/>
          <c:tx>
            <c:strRef>
              <c:f>TAM_SpaceCooling!$C$17</c:f>
              <c:strCache>
                <c:ptCount val="1"/>
                <c:pt idx="0">
                  <c:v>Space Cooling - Residential - Case 1 - Average</c:v>
                </c:pt>
              </c:strCache>
            </c:strRef>
          </c:tx>
          <c:spPr>
            <a:ln w="19050">
              <a:noFill/>
            </a:ln>
          </c:spPr>
          <c:xVal>
            <c:numRef>
              <c:f>TAM_SpaceCooling!$B$18:$B$66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TAM_SpaceCooling!$C$18:$C$66</c:f>
              <c:numCache>
                <c:formatCode>_(* #,##0_);_(* \(#,##0\);_(* "-"??_);_(@_)</c:formatCode>
                <c:ptCount val="49"/>
                <c:pt idx="0">
                  <c:v>5478.1828012275582</c:v>
                </c:pt>
                <c:pt idx="1">
                  <c:v>5554.009302267651</c:v>
                </c:pt>
                <c:pt idx="2">
                  <c:v>6168.080240906912</c:v>
                </c:pt>
                <c:pt idx="3">
                  <c:v>6237.7096919580745</c:v>
                </c:pt>
                <c:pt idx="4">
                  <c:v>6306.9988511876363</c:v>
                </c:pt>
                <c:pt idx="5">
                  <c:v>6375.8883274696373</c:v>
                </c:pt>
                <c:pt idx="6">
                  <c:v>6444.2445835152021</c:v>
                </c:pt>
                <c:pt idx="7">
                  <c:v>6511.8804381439832</c:v>
                </c:pt>
                <c:pt idx="8">
                  <c:v>6579.183581244356</c:v>
                </c:pt>
                <c:pt idx="9">
                  <c:v>6640.8112550805599</c:v>
                </c:pt>
                <c:pt idx="10">
                  <c:v>6701.1656257416589</c:v>
                </c:pt>
                <c:pt idx="11">
                  <c:v>6760.2620251111703</c:v>
                </c:pt>
                <c:pt idx="12">
                  <c:v>6818.0201441985901</c:v>
                </c:pt>
                <c:pt idx="13">
                  <c:v>6874.3889606860812</c:v>
                </c:pt>
                <c:pt idx="14">
                  <c:v>6929.410106831222</c:v>
                </c:pt>
                <c:pt idx="15">
                  <c:v>6983.1743729272976</c:v>
                </c:pt>
                <c:pt idx="16">
                  <c:v>7035.7208081995605</c:v>
                </c:pt>
                <c:pt idx="17">
                  <c:v>7087.0915414031278</c:v>
                </c:pt>
                <c:pt idx="18">
                  <c:v>7137.3221937294493</c:v>
                </c:pt>
                <c:pt idx="19">
                  <c:v>7186.4423592862022</c:v>
                </c:pt>
                <c:pt idx="20">
                  <c:v>7234.5019498062138</c:v>
                </c:pt>
                <c:pt idx="21">
                  <c:v>7281.6006666335079</c:v>
                </c:pt>
                <c:pt idx="22">
                  <c:v>7327.8584053684399</c:v>
                </c:pt>
                <c:pt idx="23">
                  <c:v>7373.366792208195</c:v>
                </c:pt>
                <c:pt idx="24">
                  <c:v>7418.1771341456661</c:v>
                </c:pt>
                <c:pt idx="25">
                  <c:v>7462.294341846964</c:v>
                </c:pt>
                <c:pt idx="26">
                  <c:v>7505.7036644909367</c:v>
                </c:pt>
                <c:pt idx="27">
                  <c:v>7548.3673549641544</c:v>
                </c:pt>
                <c:pt idx="28">
                  <c:v>7590.2581644944776</c:v>
                </c:pt>
                <c:pt idx="29">
                  <c:v>7631.3821560737188</c:v>
                </c:pt>
                <c:pt idx="30">
                  <c:v>7671.7588521340786</c:v>
                </c:pt>
                <c:pt idx="31">
                  <c:v>7711.3860319133883</c:v>
                </c:pt>
                <c:pt idx="32">
                  <c:v>7750.2606980920655</c:v>
                </c:pt>
                <c:pt idx="33">
                  <c:v>7788.3789567482345</c:v>
                </c:pt>
                <c:pt idx="34">
                  <c:v>7825.7421973710279</c:v>
                </c:pt>
                <c:pt idx="35">
                  <c:v>7862.3483731797469</c:v>
                </c:pt>
                <c:pt idx="36">
                  <c:v>7898.1858532083234</c:v>
                </c:pt>
                <c:pt idx="37">
                  <c:v>7933.2399593564187</c:v>
                </c:pt>
                <c:pt idx="38">
                  <c:v>7967.5001476007756</c:v>
                </c:pt>
                <c:pt idx="39">
                  <c:v>8000.9689517516108</c:v>
                </c:pt>
                <c:pt idx="40">
                  <c:v>8033.6522041416765</c:v>
                </c:pt>
                <c:pt idx="41">
                  <c:v>8065.5480034846532</c:v>
                </c:pt>
                <c:pt idx="42">
                  <c:v>8096.6545008467911</c:v>
                </c:pt>
                <c:pt idx="43">
                  <c:v>8126.9752412132493</c:v>
                </c:pt>
                <c:pt idx="44">
                  <c:v>8156.5151598643542</c:v>
                </c:pt>
                <c:pt idx="45">
                  <c:v>8185.2904533904211</c:v>
                </c:pt>
                <c:pt idx="46">
                  <c:v>8213.3314195024923</c:v>
                </c:pt>
                <c:pt idx="47">
                  <c:v>8240.6768060268005</c:v>
                </c:pt>
                <c:pt idx="48">
                  <c:v>8267.360922423848</c:v>
                </c:pt>
              </c:numCache>
            </c:numRef>
          </c:yVal>
          <c:smooth val="0"/>
          <c:extLst>
            <c:ext xmlns:c16="http://schemas.microsoft.com/office/drawing/2014/chart" uri="{C3380CC4-5D6E-409C-BE32-E72D297353CC}">
              <c16:uniqueId val="{00000000-1AD9-47AE-B847-68C7600BC52C}"/>
            </c:ext>
          </c:extLst>
        </c:ser>
        <c:ser>
          <c:idx val="0"/>
          <c:order val="1"/>
          <c:tx>
            <c:strRef>
              <c:f>TAM_SpaceCooling!$D$17</c:f>
              <c:strCache>
                <c:ptCount val="1"/>
                <c:pt idx="0">
                  <c:v>Space Cooling - Residential -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TAM_SpaceCooling!$B$18:$B$66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TAM_SpaceCooling!$D$18:$D$66</c:f>
              <c:numCache>
                <c:formatCode>_(* #,##0_);_(* \(#,##0\);_(* "-"??_);_(@_)</c:formatCode>
                <c:ptCount val="49"/>
                <c:pt idx="0">
                  <c:v>11186.129381964003</c:v>
                </c:pt>
                <c:pt idx="1">
                  <c:v>11340.962669204078</c:v>
                </c:pt>
                <c:pt idx="2">
                  <c:v>12594.859667271325</c:v>
                </c:pt>
                <c:pt idx="3">
                  <c:v>12737.038940310351</c:v>
                </c:pt>
                <c:pt idx="4">
                  <c:v>12878.52335732099</c:v>
                </c:pt>
                <c:pt idx="5">
                  <c:v>13019.191645092167</c:v>
                </c:pt>
                <c:pt idx="6">
                  <c:v>13158.771128277906</c:v>
                </c:pt>
                <c:pt idx="7">
                  <c:v>13296.879593838372</c:v>
                </c:pt>
                <c:pt idx="8">
                  <c:v>13434.308681886492</c:v>
                </c:pt>
                <c:pt idx="9">
                  <c:v>13560.148793115852</c:v>
                </c:pt>
                <c:pt idx="10">
                  <c:v>13683.388893616111</c:v>
                </c:pt>
                <c:pt idx="11">
                  <c:v>13804.0602901981</c:v>
                </c:pt>
                <c:pt idx="12">
                  <c:v>13921.998996592856</c:v>
                </c:pt>
                <c:pt idx="13">
                  <c:v>14037.100828206791</c:v>
                </c:pt>
                <c:pt idx="14">
                  <c:v>14149.450795678773</c:v>
                </c:pt>
                <c:pt idx="15">
                  <c:v>14259.234287486001</c:v>
                </c:pt>
                <c:pt idx="16">
                  <c:v>14366.531039866153</c:v>
                </c:pt>
                <c:pt idx="17">
                  <c:v>14471.42707727708</c:v>
                </c:pt>
                <c:pt idx="18">
                  <c:v>14573.995136111622</c:v>
                </c:pt>
                <c:pt idx="19">
                  <c:v>14674.295645809509</c:v>
                </c:pt>
                <c:pt idx="20">
                  <c:v>14772.430523214585</c:v>
                </c:pt>
                <c:pt idx="21">
                  <c:v>14868.60335264929</c:v>
                </c:pt>
                <c:pt idx="22">
                  <c:v>14963.058953928254</c:v>
                </c:pt>
                <c:pt idx="23">
                  <c:v>15055.98442239563</c:v>
                </c:pt>
                <c:pt idx="24">
                  <c:v>15147.484523934821</c:v>
                </c:pt>
                <c:pt idx="25">
                  <c:v>15237.569285839283</c:v>
                </c:pt>
                <c:pt idx="26">
                  <c:v>15326.20858779359</c:v>
                </c:pt>
                <c:pt idx="27">
                  <c:v>15413.325352396358</c:v>
                </c:pt>
                <c:pt idx="28">
                  <c:v>15498.863939246072</c:v>
                </c:pt>
                <c:pt idx="29">
                  <c:v>15582.83672861796</c:v>
                </c:pt>
                <c:pt idx="30">
                  <c:v>15665.283584178571</c:v>
                </c:pt>
                <c:pt idx="31">
                  <c:v>15746.199971261232</c:v>
                </c:pt>
                <c:pt idx="32">
                  <c:v>15825.579769514386</c:v>
                </c:pt>
                <c:pt idx="33">
                  <c:v>15903.41502777695</c:v>
                </c:pt>
                <c:pt idx="34">
                  <c:v>15979.708583304591</c:v>
                </c:pt>
                <c:pt idx="35">
                  <c:v>16054.456256690644</c:v>
                </c:pt>
                <c:pt idx="36">
                  <c:v>16127.634298181589</c:v>
                </c:pt>
                <c:pt idx="37">
                  <c:v>16199.212735953657</c:v>
                </c:pt>
                <c:pt idx="38">
                  <c:v>16269.17003972708</c:v>
                </c:pt>
                <c:pt idx="39">
                  <c:v>16337.511383394358</c:v>
                </c:pt>
                <c:pt idx="40">
                  <c:v>16404.248676238389</c:v>
                </c:pt>
                <c:pt idx="41">
                  <c:v>16469.378035943537</c:v>
                </c:pt>
                <c:pt idx="42">
                  <c:v>16532.89568709505</c:v>
                </c:pt>
                <c:pt idx="43">
                  <c:v>16594.808868345619</c:v>
                </c:pt>
                <c:pt idx="44">
                  <c:v>16655.127657249468</c:v>
                </c:pt>
                <c:pt idx="45">
                  <c:v>16713.885126298224</c:v>
                </c:pt>
                <c:pt idx="46">
                  <c:v>16771.143141648612</c:v>
                </c:pt>
                <c:pt idx="47">
                  <c:v>16826.980824099108</c:v>
                </c:pt>
                <c:pt idx="48">
                  <c:v>16881.46823156457</c:v>
                </c:pt>
              </c:numCache>
            </c:numRef>
          </c:yVal>
          <c:smooth val="0"/>
          <c:extLst>
            <c:ext xmlns:c16="http://schemas.microsoft.com/office/drawing/2014/chart" uri="{C3380CC4-5D6E-409C-BE32-E72D297353CC}">
              <c16:uniqueId val="{00000001-1AD9-47AE-B847-68C7600BC52C}"/>
            </c:ext>
          </c:extLst>
        </c:ser>
        <c:ser>
          <c:idx val="3"/>
          <c:order val="2"/>
          <c:tx>
            <c:strRef>
              <c:f>TAM_SpaceCooling!$E$17</c:f>
              <c:strCache>
                <c:ptCount val="1"/>
                <c:pt idx="0">
                  <c:v>Space Cooling - Residential - Case 3 - Low</c:v>
                </c:pt>
              </c:strCache>
            </c:strRef>
          </c:tx>
          <c:spPr>
            <a:ln w="19050">
              <a:noFill/>
            </a:ln>
          </c:spPr>
          <c:xVal>
            <c:numRef>
              <c:f>TAM_SpaceCooling!$B$18:$B$66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TAM_SpaceCooling!$E$18:$E$66</c:f>
              <c:numCache>
                <c:formatCode>_(* #,##0_);_(* \(#,##0\);_(* "-"??_);_(@_)</c:formatCode>
                <c:ptCount val="49"/>
                <c:pt idx="0">
                  <c:v>395.25487442390391</c:v>
                </c:pt>
                <c:pt idx="1">
                  <c:v>400.72581163685891</c:v>
                </c:pt>
                <c:pt idx="2">
                  <c:v>445.03147658926645</c:v>
                </c:pt>
                <c:pt idx="3">
                  <c:v>450.05529213723719</c:v>
                </c:pt>
                <c:pt idx="4">
                  <c:v>455.05455538272099</c:v>
                </c:pt>
                <c:pt idx="5">
                  <c:v>460.02498121277353</c:v>
                </c:pt>
                <c:pt idx="6">
                  <c:v>464.95693481485552</c:v>
                </c:pt>
                <c:pt idx="7">
                  <c:v>469.83691093063283</c:v>
                </c:pt>
                <c:pt idx="8">
                  <c:v>474.69288166759151</c:v>
                </c:pt>
                <c:pt idx="9">
                  <c:v>479.13936316830143</c:v>
                </c:pt>
                <c:pt idx="10">
                  <c:v>483.49397491861424</c:v>
                </c:pt>
                <c:pt idx="11">
                  <c:v>487.75782312507903</c:v>
                </c:pt>
                <c:pt idx="12">
                  <c:v>491.92511343560761</c:v>
                </c:pt>
                <c:pt idx="13">
                  <c:v>495.99216455284937</c:v>
                </c:pt>
                <c:pt idx="14">
                  <c:v>499.96198027447582</c:v>
                </c:pt>
                <c:pt idx="15">
                  <c:v>503.84111118619649</c:v>
                </c:pt>
                <c:pt idx="16">
                  <c:v>507.63237471802086</c:v>
                </c:pt>
                <c:pt idx="17">
                  <c:v>511.33881049027917</c:v>
                </c:pt>
                <c:pt idx="18">
                  <c:v>514.96298859784838</c:v>
                </c:pt>
                <c:pt idx="19">
                  <c:v>518.50704427712662</c:v>
                </c:pt>
                <c:pt idx="20">
                  <c:v>521.97457869594803</c:v>
                </c:pt>
                <c:pt idx="21">
                  <c:v>525.37278537881514</c:v>
                </c:pt>
                <c:pt idx="22">
                  <c:v>528.71031488051631</c:v>
                </c:pt>
                <c:pt idx="23">
                  <c:v>531.99377809783573</c:v>
                </c:pt>
                <c:pt idx="24">
                  <c:v>535.22687686763538</c:v>
                </c:pt>
                <c:pt idx="25">
                  <c:v>538.40996549804811</c:v>
                </c:pt>
                <c:pt idx="26">
                  <c:v>541.54197970659652</c:v>
                </c:pt>
                <c:pt idx="27">
                  <c:v>544.62019601158602</c:v>
                </c:pt>
                <c:pt idx="28">
                  <c:v>547.6426483942837</c:v>
                </c:pt>
                <c:pt idx="29">
                  <c:v>550.60977430395963</c:v>
                </c:pt>
                <c:pt idx="30">
                  <c:v>553.5229822982991</c:v>
                </c:pt>
                <c:pt idx="31">
                  <c:v>556.38211214769638</c:v>
                </c:pt>
                <c:pt idx="32">
                  <c:v>559.18694759336302</c:v>
                </c:pt>
                <c:pt idx="33">
                  <c:v>561.93720768600281</c:v>
                </c:pt>
                <c:pt idx="34">
                  <c:v>564.63299267826767</c:v>
                </c:pt>
                <c:pt idx="35">
                  <c:v>567.27415489344094</c:v>
                </c:pt>
                <c:pt idx="36">
                  <c:v>569.85985514885954</c:v>
                </c:pt>
                <c:pt idx="37">
                  <c:v>572.38903440890601</c:v>
                </c:pt>
                <c:pt idx="38">
                  <c:v>574.86093191463135</c:v>
                </c:pt>
                <c:pt idx="39">
                  <c:v>577.27573048228635</c:v>
                </c:pt>
                <c:pt idx="40">
                  <c:v>579.63385091892201</c:v>
                </c:pt>
                <c:pt idx="41">
                  <c:v>581.93515604534707</c:v>
                </c:pt>
                <c:pt idx="42">
                  <c:v>584.17951245964639</c:v>
                </c:pt>
                <c:pt idx="43">
                  <c:v>586.36717593507808</c:v>
                </c:pt>
                <c:pt idx="44">
                  <c:v>588.49850255570834</c:v>
                </c:pt>
                <c:pt idx="45">
                  <c:v>590.57466091731101</c:v>
                </c:pt>
                <c:pt idx="46">
                  <c:v>592.59783702177913</c:v>
                </c:pt>
                <c:pt idx="47">
                  <c:v>594.57082655296404</c:v>
                </c:pt>
                <c:pt idx="48">
                  <c:v>596.49610496340051</c:v>
                </c:pt>
              </c:numCache>
            </c:numRef>
          </c:yVal>
          <c:smooth val="0"/>
          <c:extLst>
            <c:ext xmlns:c16="http://schemas.microsoft.com/office/drawing/2014/chart" uri="{C3380CC4-5D6E-409C-BE32-E72D297353CC}">
              <c16:uniqueId val="{00000002-1AD9-47AE-B847-68C7600BC52C}"/>
            </c:ext>
          </c:extLst>
        </c:ser>
        <c:ser>
          <c:idx val="4"/>
          <c:order val="3"/>
          <c:tx>
            <c:strRef>
              <c:f>TAM_SpaceCooling!$I$17</c:f>
              <c:strCache>
                <c:ptCount val="1"/>
                <c:pt idx="0">
                  <c:v>Space Cooling - Commercial - Case 1 - Average</c:v>
                </c:pt>
              </c:strCache>
            </c:strRef>
          </c:tx>
          <c:spPr>
            <a:ln w="19050">
              <a:noFill/>
            </a:ln>
          </c:spPr>
          <c:xVal>
            <c:numRef>
              <c:f>TAM_SpaceCooling!$B$18:$B$66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TAM_SpaceCooling!$I$18:$I$66</c:f>
              <c:numCache>
                <c:formatCode>_(* #,##0_);_(* \(#,##0\);_(* "-"??_);_(@_)</c:formatCode>
                <c:ptCount val="49"/>
                <c:pt idx="0">
                  <c:v>3077.1114797711789</c:v>
                </c:pt>
                <c:pt idx="1">
                  <c:v>3170.0223000211504</c:v>
                </c:pt>
                <c:pt idx="2">
                  <c:v>3294.3684867590005</c:v>
                </c:pt>
                <c:pt idx="3">
                  <c:v>3397.0070808020619</c:v>
                </c:pt>
                <c:pt idx="4">
                  <c:v>3503.9600171782799</c:v>
                </c:pt>
                <c:pt idx="5">
                  <c:v>3615.2849649905943</c:v>
                </c:pt>
                <c:pt idx="6">
                  <c:v>3731.002728565612</c:v>
                </c:pt>
                <c:pt idx="7">
                  <c:v>3851.1046647869325</c:v>
                </c:pt>
                <c:pt idx="8">
                  <c:v>3975.9170757714114</c:v>
                </c:pt>
                <c:pt idx="9">
                  <c:v>4102.2402548185437</c:v>
                </c:pt>
                <c:pt idx="10">
                  <c:v>4232.7196836306684</c:v>
                </c:pt>
                <c:pt idx="11">
                  <c:v>4367.3958652289894</c:v>
                </c:pt>
                <c:pt idx="12">
                  <c:v>4506.234465875742</c:v>
                </c:pt>
                <c:pt idx="13">
                  <c:v>4649.2161451310221</c:v>
                </c:pt>
                <c:pt idx="14">
                  <c:v>4796.3935540829571</c:v>
                </c:pt>
                <c:pt idx="15">
                  <c:v>4947.8598026622985</c:v>
                </c:pt>
                <c:pt idx="16">
                  <c:v>5103.6638294426302</c:v>
                </c:pt>
                <c:pt idx="17">
                  <c:v>5263.8555272332105</c:v>
                </c:pt>
                <c:pt idx="18">
                  <c:v>5428.4807018929323</c:v>
                </c:pt>
                <c:pt idx="19">
                  <c:v>5597.5827634602038</c:v>
                </c:pt>
                <c:pt idx="20">
                  <c:v>5771.2220810928357</c:v>
                </c:pt>
                <c:pt idx="21">
                  <c:v>5949.499665198472</c:v>
                </c:pt>
                <c:pt idx="22">
                  <c:v>6132.5386826756758</c:v>
                </c:pt>
                <c:pt idx="23">
                  <c:v>6320.4458972953407</c:v>
                </c:pt>
                <c:pt idx="24">
                  <c:v>6513.2981765944987</c:v>
                </c:pt>
                <c:pt idx="25">
                  <c:v>6711.1351765891923</c:v>
                </c:pt>
                <c:pt idx="26">
                  <c:v>6913.979789644226</c:v>
                </c:pt>
                <c:pt idx="27">
                  <c:v>7121.83182226383</c:v>
                </c:pt>
                <c:pt idx="28">
                  <c:v>7334.6957240297252</c:v>
                </c:pt>
                <c:pt idx="29">
                  <c:v>7552.602309349295</c:v>
                </c:pt>
                <c:pt idx="30">
                  <c:v>7775.5949489820978</c:v>
                </c:pt>
                <c:pt idx="31">
                  <c:v>8003.6979519558809</c:v>
                </c:pt>
                <c:pt idx="32">
                  <c:v>8236.9348342463982</c:v>
                </c:pt>
                <c:pt idx="33">
                  <c:v>8475.3267083756182</c:v>
                </c:pt>
                <c:pt idx="34">
                  <c:v>8718.8957563394852</c:v>
                </c:pt>
                <c:pt idx="35">
                  <c:v>8967.6597428207078</c:v>
                </c:pt>
                <c:pt idx="36">
                  <c:v>9221.6285287098908</c:v>
                </c:pt>
                <c:pt idx="37">
                  <c:v>9480.8076346476191</c:v>
                </c:pt>
                <c:pt idx="38">
                  <c:v>9745.2029274645156</c:v>
                </c:pt>
                <c:pt idx="39">
                  <c:v>10014.826038072955</c:v>
                </c:pt>
                <c:pt idx="40">
                  <c:v>10289.691193269195</c:v>
                </c:pt>
                <c:pt idx="41">
                  <c:v>10569.809818619618</c:v>
                </c:pt>
                <c:pt idx="42">
                  <c:v>10855.19457360792</c:v>
                </c:pt>
                <c:pt idx="43">
                  <c:v>11145.859168883839</c:v>
                </c:pt>
                <c:pt idx="44">
                  <c:v>11441.813530166963</c:v>
                </c:pt>
                <c:pt idx="45">
                  <c:v>11743.06923276033</c:v>
                </c:pt>
                <c:pt idx="46">
                  <c:v>12049.644767878393</c:v>
                </c:pt>
                <c:pt idx="47">
                  <c:v>12361.561349944779</c:v>
                </c:pt>
                <c:pt idx="48">
                  <c:v>12678.837026365223</c:v>
                </c:pt>
              </c:numCache>
            </c:numRef>
          </c:yVal>
          <c:smooth val="0"/>
          <c:extLst>
            <c:ext xmlns:c16="http://schemas.microsoft.com/office/drawing/2014/chart" uri="{C3380CC4-5D6E-409C-BE32-E72D297353CC}">
              <c16:uniqueId val="{00000003-1AD9-47AE-B847-68C7600BC52C}"/>
            </c:ext>
          </c:extLst>
        </c:ser>
        <c:ser>
          <c:idx val="1"/>
          <c:order val="4"/>
          <c:tx>
            <c:strRef>
              <c:f>TAM_SpaceCooling!$J$17</c:f>
              <c:strCache>
                <c:ptCount val="1"/>
                <c:pt idx="0">
                  <c:v>Space Cooling - Commercial - Case 2 - High</c:v>
                </c:pt>
              </c:strCache>
            </c:strRef>
          </c:tx>
          <c:spPr>
            <a:ln w="25400" cap="rnd">
              <a:noFill/>
              <a:round/>
            </a:ln>
            <a:effectLst/>
          </c:spPr>
          <c:marker>
            <c:symbol val="circle"/>
            <c:size val="5"/>
            <c:spPr>
              <a:solidFill>
                <a:schemeClr val="accent2"/>
              </a:solidFill>
              <a:ln w="9525">
                <a:solidFill>
                  <a:schemeClr val="accent2"/>
                </a:solidFill>
              </a:ln>
              <a:effectLst/>
            </c:spPr>
          </c:marker>
          <c:xVal>
            <c:numRef>
              <c:f>TAM_SpaceCooling!$B$18:$B$66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TAM_SpaceCooling!$J$18:$J$66</c:f>
              <c:numCache>
                <c:formatCode>_(* #,##0_);_(* \(#,##0\);_(* "-"??_);_(@_)</c:formatCode>
                <c:ptCount val="49"/>
                <c:pt idx="0">
                  <c:v>4952.9883822384827</c:v>
                </c:pt>
                <c:pt idx="1">
                  <c:v>5102.5397443869142</c:v>
                </c:pt>
                <c:pt idx="2">
                  <c:v>5302.6901849338474</c:v>
                </c:pt>
                <c:pt idx="3">
                  <c:v>5467.899592264901</c:v>
                </c:pt>
                <c:pt idx="4">
                  <c:v>5640.0534628023088</c:v>
                </c:pt>
                <c:pt idx="5">
                  <c:v>5819.2446220412658</c:v>
                </c:pt>
                <c:pt idx="6">
                  <c:v>6005.5065570974184</c:v>
                </c:pt>
                <c:pt idx="7">
                  <c:v>6198.825355814708</c:v>
                </c:pt>
                <c:pt idx="8">
                  <c:v>6399.7262414762399</c:v>
                </c:pt>
                <c:pt idx="9">
                  <c:v>6603.0588936537961</c:v>
                </c:pt>
                <c:pt idx="10">
                  <c:v>6813.0815396567377</c:v>
                </c:pt>
                <c:pt idx="11">
                  <c:v>7029.8593740660144</c:v>
                </c:pt>
                <c:pt idx="12">
                  <c:v>7253.337132519132</c:v>
                </c:pt>
                <c:pt idx="13">
                  <c:v>7483.4836842056566</c:v>
                </c:pt>
                <c:pt idx="14">
                  <c:v>7720.3837775104003</c:v>
                </c:pt>
                <c:pt idx="15">
                  <c:v>7964.187284288294</c:v>
                </c:pt>
                <c:pt idx="16">
                  <c:v>8214.9729771765906</c:v>
                </c:pt>
                <c:pt idx="17">
                  <c:v>8472.821164771929</c:v>
                </c:pt>
                <c:pt idx="18">
                  <c:v>8737.8055772229927</c:v>
                </c:pt>
                <c:pt idx="19">
                  <c:v>9009.9960883115109</c:v>
                </c:pt>
                <c:pt idx="20">
                  <c:v>9289.4898696022046</c:v>
                </c:pt>
                <c:pt idx="21">
                  <c:v>9576.4495097366635</c:v>
                </c:pt>
                <c:pt idx="22">
                  <c:v>9871.0732609464685</c:v>
                </c:pt>
                <c:pt idx="23">
                  <c:v>10173.532972617108</c:v>
                </c:pt>
                <c:pt idx="24">
                  <c:v>10483.952372478423</c:v>
                </c:pt>
                <c:pt idx="25">
                  <c:v>10802.395291752671</c:v>
                </c:pt>
                <c:pt idx="26">
                  <c:v>11128.898578509103</c:v>
                </c:pt>
                <c:pt idx="27">
                  <c:v>11463.461921292546</c:v>
                </c:pt>
                <c:pt idx="28">
                  <c:v>11806.092482250589</c:v>
                </c:pt>
                <c:pt idx="29">
                  <c:v>12156.839860951781</c:v>
                </c:pt>
                <c:pt idx="30">
                  <c:v>12515.773867953732</c:v>
                </c:pt>
                <c:pt idx="31">
                  <c:v>12882.933631618474</c:v>
                </c:pt>
                <c:pt idx="32">
                  <c:v>13258.35700379359</c:v>
                </c:pt>
                <c:pt idx="33">
                  <c:v>13642.077967672965</c:v>
                </c:pt>
                <c:pt idx="34">
                  <c:v>14034.132227900036</c:v>
                </c:pt>
                <c:pt idx="35">
                  <c:v>14434.548378910738</c:v>
                </c:pt>
                <c:pt idx="36">
                  <c:v>14843.342293018095</c:v>
                </c:pt>
                <c:pt idx="37">
                  <c:v>15260.522856370317</c:v>
                </c:pt>
                <c:pt idx="38">
                  <c:v>15686.099512350947</c:v>
                </c:pt>
                <c:pt idx="39">
                  <c:v>16120.090982340167</c:v>
                </c:pt>
                <c:pt idx="40">
                  <c:v>16562.520166111695</c:v>
                </c:pt>
                <c:pt idx="41">
                  <c:v>17013.405454516145</c:v>
                </c:pt>
                <c:pt idx="42">
                  <c:v>17472.767224545398</c:v>
                </c:pt>
                <c:pt idx="43">
                  <c:v>17940.627545172043</c:v>
                </c:pt>
                <c:pt idx="44">
                  <c:v>18417.002393059302</c:v>
                </c:pt>
                <c:pt idx="45">
                  <c:v>18901.910400077297</c:v>
                </c:pt>
                <c:pt idx="46">
                  <c:v>19395.38133010393</c:v>
                </c:pt>
                <c:pt idx="47">
                  <c:v>19897.449330356303</c:v>
                </c:pt>
                <c:pt idx="48">
                  <c:v>20408.143450347747</c:v>
                </c:pt>
              </c:numCache>
            </c:numRef>
          </c:yVal>
          <c:smooth val="0"/>
          <c:extLst>
            <c:ext xmlns:c16="http://schemas.microsoft.com/office/drawing/2014/chart" uri="{C3380CC4-5D6E-409C-BE32-E72D297353CC}">
              <c16:uniqueId val="{00000004-1AD9-47AE-B847-68C7600BC52C}"/>
            </c:ext>
          </c:extLst>
        </c:ser>
        <c:ser>
          <c:idx val="5"/>
          <c:order val="5"/>
          <c:tx>
            <c:strRef>
              <c:f>TAM_SpaceCooling!$K$17</c:f>
              <c:strCache>
                <c:ptCount val="1"/>
                <c:pt idx="0">
                  <c:v>Space Cooling - Commercial - Case 3 - Low</c:v>
                </c:pt>
              </c:strCache>
            </c:strRef>
          </c:tx>
          <c:spPr>
            <a:ln w="19050">
              <a:noFill/>
            </a:ln>
          </c:spPr>
          <c:xVal>
            <c:numRef>
              <c:f>TAM_SpaceCooling!$B$18:$B$66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TAM_SpaceCooling!$K$18:$K$66</c:f>
              <c:numCache>
                <c:formatCode>_(* #,##0_);_(* \(#,##0\);_(* "-"??_);_(@_)</c:formatCode>
                <c:ptCount val="49"/>
                <c:pt idx="0">
                  <c:v>1201.2345773038758</c:v>
                </c:pt>
                <c:pt idx="1">
                  <c:v>1237.504855655387</c:v>
                </c:pt>
                <c:pt idx="2">
                  <c:v>1286.0467885841533</c:v>
                </c:pt>
                <c:pt idx="3">
                  <c:v>1326.1145693392236</c:v>
                </c:pt>
                <c:pt idx="4">
                  <c:v>1367.8665715542515</c:v>
                </c:pt>
                <c:pt idx="5">
                  <c:v>1411.325307939924</c:v>
                </c:pt>
                <c:pt idx="6">
                  <c:v>1456.4989000338062</c:v>
                </c:pt>
                <c:pt idx="7">
                  <c:v>1503.3839737591572</c:v>
                </c:pt>
                <c:pt idx="8">
                  <c:v>1552.1079100665825</c:v>
                </c:pt>
                <c:pt idx="9">
                  <c:v>1601.4216159832908</c:v>
                </c:pt>
                <c:pt idx="10">
                  <c:v>1652.3578276045998</c:v>
                </c:pt>
                <c:pt idx="11">
                  <c:v>1704.9323563919643</c:v>
                </c:pt>
                <c:pt idx="12">
                  <c:v>1759.1317992323538</c:v>
                </c:pt>
                <c:pt idx="13">
                  <c:v>1814.9486060563909</c:v>
                </c:pt>
                <c:pt idx="14">
                  <c:v>1872.403330655515</c:v>
                </c:pt>
                <c:pt idx="15">
                  <c:v>1931.5323210363051</c:v>
                </c:pt>
                <c:pt idx="16">
                  <c:v>1992.3546817086687</c:v>
                </c:pt>
                <c:pt idx="17">
                  <c:v>2054.8898896944934</c:v>
                </c:pt>
                <c:pt idx="18">
                  <c:v>2119.1558265628751</c:v>
                </c:pt>
                <c:pt idx="19">
                  <c:v>2185.1694386088971</c:v>
                </c:pt>
                <c:pt idx="20">
                  <c:v>2252.9542925834694</c:v>
                </c:pt>
                <c:pt idx="21">
                  <c:v>2322.5498206602788</c:v>
                </c:pt>
                <c:pt idx="22">
                  <c:v>2394.0041044048817</c:v>
                </c:pt>
                <c:pt idx="23">
                  <c:v>2467.3588219735766</c:v>
                </c:pt>
                <c:pt idx="24">
                  <c:v>2542.6439807105749</c:v>
                </c:pt>
                <c:pt idx="25">
                  <c:v>2619.8750614257156</c:v>
                </c:pt>
                <c:pt idx="26">
                  <c:v>2699.0610007793493</c:v>
                </c:pt>
                <c:pt idx="27">
                  <c:v>2780.2017232351141</c:v>
                </c:pt>
                <c:pt idx="28">
                  <c:v>2863.2989658088618</c:v>
                </c:pt>
                <c:pt idx="29">
                  <c:v>2948.3647577468087</c:v>
                </c:pt>
                <c:pt idx="30">
                  <c:v>3035.4160300104659</c:v>
                </c:pt>
                <c:pt idx="31">
                  <c:v>3124.4622722932877</c:v>
                </c:pt>
                <c:pt idx="32">
                  <c:v>3215.5126646992062</c:v>
                </c:pt>
                <c:pt idx="33">
                  <c:v>3308.5754490782715</c:v>
                </c:pt>
                <c:pt idx="34">
                  <c:v>3403.6592847789334</c:v>
                </c:pt>
                <c:pt idx="35">
                  <c:v>3500.771106730675</c:v>
                </c:pt>
                <c:pt idx="36">
                  <c:v>3599.9147644016862</c:v>
                </c:pt>
                <c:pt idx="37">
                  <c:v>3701.0924129249224</c:v>
                </c:pt>
                <c:pt idx="38">
                  <c:v>3804.3063425780838</c:v>
                </c:pt>
                <c:pt idx="39">
                  <c:v>3909.5610938057421</c:v>
                </c:pt>
                <c:pt idx="40">
                  <c:v>4016.8622204266958</c:v>
                </c:pt>
                <c:pt idx="41">
                  <c:v>4126.214182723098</c:v>
                </c:pt>
                <c:pt idx="42">
                  <c:v>4237.6219226704425</c:v>
                </c:pt>
                <c:pt idx="43">
                  <c:v>4351.0907925956353</c:v>
                </c:pt>
                <c:pt idx="44">
                  <c:v>4466.6246672746283</c:v>
                </c:pt>
                <c:pt idx="45">
                  <c:v>4584.2280654433662</c:v>
                </c:pt>
                <c:pt idx="46">
                  <c:v>4703.9082056528596</c:v>
                </c:pt>
                <c:pt idx="47">
                  <c:v>4825.673369533255</c:v>
                </c:pt>
                <c:pt idx="48">
                  <c:v>4949.5306023826979</c:v>
                </c:pt>
              </c:numCache>
            </c:numRef>
          </c:yVal>
          <c:smooth val="0"/>
          <c:extLst>
            <c:ext xmlns:c16="http://schemas.microsoft.com/office/drawing/2014/chart" uri="{C3380CC4-5D6E-409C-BE32-E72D297353CC}">
              <c16:uniqueId val="{00000005-1AD9-47AE-B847-68C7600BC52C}"/>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(TWh</a:t>
                </a:r>
                <a:r>
                  <a:rPr lang="en-US" baseline="0"/>
                  <a:t> Useful Space Cooling Energy</a:t>
                </a:r>
                <a:r>
                  <a:rPr lang="en-US"/>
                  <a:t>)</a:t>
                </a:r>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OECD90 TAM -</a:t>
            </a:r>
            <a:r>
              <a:rPr lang="en-US" baseline="0"/>
              <a:t> Space Cooling</a:t>
            </a:r>
            <a:endParaRPr lang="en-US"/>
          </a:p>
        </c:rich>
      </c:tx>
      <c:overlay val="0"/>
      <c:spPr>
        <a:noFill/>
        <a:ln>
          <a:noFill/>
        </a:ln>
        <a:effectLst/>
      </c:spPr>
    </c:title>
    <c:autoTitleDeleted val="0"/>
    <c:plotArea>
      <c:layout/>
      <c:scatterChart>
        <c:scatterStyle val="lineMarker"/>
        <c:varyColors val="0"/>
        <c:ser>
          <c:idx val="2"/>
          <c:order val="0"/>
          <c:tx>
            <c:strRef>
              <c:f>TAM_SpaceCooling!$C$77</c:f>
              <c:strCache>
                <c:ptCount val="1"/>
                <c:pt idx="0">
                  <c:v>Space Cooling - Residential - Case 1 - Average</c:v>
                </c:pt>
              </c:strCache>
            </c:strRef>
          </c:tx>
          <c:spPr>
            <a:ln w="19050">
              <a:noFill/>
            </a:ln>
          </c:spPr>
          <c:xVal>
            <c:numRef>
              <c:f>TAM_SpaceCooling!$B$78:$B$126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TAM_SpaceCooling!$C$78:$C$126</c:f>
              <c:numCache>
                <c:formatCode>_(* #,##0_);_(* \(#,##0\);_(* "-"??_);_(@_)</c:formatCode>
                <c:ptCount val="49"/>
                <c:pt idx="0">
                  <c:v>1758.0067768814656</c:v>
                </c:pt>
                <c:pt idx="1">
                  <c:v>1771.3092698515543</c:v>
                </c:pt>
                <c:pt idx="2">
                  <c:v>1569.4845629261115</c:v>
                </c:pt>
                <c:pt idx="3">
                  <c:v>1579.1895525615066</c:v>
                </c:pt>
                <c:pt idx="4">
                  <c:v>1588.7732563798918</c:v>
                </c:pt>
                <c:pt idx="5">
                  <c:v>1598.1990015777419</c:v>
                </c:pt>
                <c:pt idx="6">
                  <c:v>1607.3725523709586</c:v>
                </c:pt>
                <c:pt idx="7">
                  <c:v>1616.1654347581141</c:v>
                </c:pt>
                <c:pt idx="8">
                  <c:v>1624.4924559529752</c:v>
                </c:pt>
                <c:pt idx="9">
                  <c:v>1630.1877021323419</c:v>
                </c:pt>
                <c:pt idx="10">
                  <c:v>1635.3017480386209</c:v>
                </c:pt>
                <c:pt idx="11">
                  <c:v>1639.8876754328498</c:v>
                </c:pt>
                <c:pt idx="12">
                  <c:v>1643.9916406331495</c:v>
                </c:pt>
                <c:pt idx="13">
                  <c:v>1647.6551592111862</c:v>
                </c:pt>
                <c:pt idx="14">
                  <c:v>1650.9128858167339</c:v>
                </c:pt>
                <c:pt idx="15">
                  <c:v>1653.7974281504105</c:v>
                </c:pt>
                <c:pt idx="16">
                  <c:v>1656.3422127663114</c:v>
                </c:pt>
                <c:pt idx="17">
                  <c:v>1658.5794084858001</c:v>
                </c:pt>
                <c:pt idx="18">
                  <c:v>1660.5361114791917</c:v>
                </c:pt>
                <c:pt idx="19">
                  <c:v>1662.2350054281944</c:v>
                </c:pt>
                <c:pt idx="20">
                  <c:v>1663.700829934407</c:v>
                </c:pt>
                <c:pt idx="21">
                  <c:v>1664.9679667758501</c:v>
                </c:pt>
                <c:pt idx="22">
                  <c:v>1666.0734899564598</c:v>
                </c:pt>
                <c:pt idx="23">
                  <c:v>1667.0446845385381</c:v>
                </c:pt>
                <c:pt idx="24">
                  <c:v>1667.9012434352799</c:v>
                </c:pt>
                <c:pt idx="25">
                  <c:v>1668.6449202102253</c:v>
                </c:pt>
                <c:pt idx="26">
                  <c:v>1669.2611605671807</c:v>
                </c:pt>
                <c:pt idx="27">
                  <c:v>1669.7237711094192</c:v>
                </c:pt>
                <c:pt idx="28">
                  <c:v>1670.0126651785558</c:v>
                </c:pt>
                <c:pt idx="29">
                  <c:v>1670.1254946167151</c:v>
                </c:pt>
                <c:pt idx="30">
                  <c:v>1670.0662225915758</c:v>
                </c:pt>
                <c:pt idx="31">
                  <c:v>1669.8250519819981</c:v>
                </c:pt>
                <c:pt idx="32">
                  <c:v>1669.3914437605581</c:v>
                </c:pt>
                <c:pt idx="33">
                  <c:v>1668.7565130465603</c:v>
                </c:pt>
                <c:pt idx="34">
                  <c:v>1667.9147453104872</c:v>
                </c:pt>
                <c:pt idx="35">
                  <c:v>1666.8644277797903</c:v>
                </c:pt>
                <c:pt idx="36">
                  <c:v>1665.6049556777514</c:v>
                </c:pt>
                <c:pt idx="37">
                  <c:v>1664.1377964796277</c:v>
                </c:pt>
                <c:pt idx="38">
                  <c:v>1662.4635882832993</c:v>
                </c:pt>
                <c:pt idx="39">
                  <c:v>1660.5845739804611</c:v>
                </c:pt>
                <c:pt idx="40">
                  <c:v>1658.4993167451084</c:v>
                </c:pt>
                <c:pt idx="41">
                  <c:v>1656.1999261141402</c:v>
                </c:pt>
                <c:pt idx="42">
                  <c:v>1653.6766571761418</c:v>
                </c:pt>
                <c:pt idx="43">
                  <c:v>1650.9245180660878</c:v>
                </c:pt>
                <c:pt idx="44">
                  <c:v>1647.9455397446086</c:v>
                </c:pt>
                <c:pt idx="45">
                  <c:v>1644.7500339406758</c:v>
                </c:pt>
                <c:pt idx="46">
                  <c:v>1641.3539523344346</c:v>
                </c:pt>
                <c:pt idx="47">
                  <c:v>1637.7781893107365</c:v>
                </c:pt>
                <c:pt idx="48">
                  <c:v>1634.0421494558013</c:v>
                </c:pt>
              </c:numCache>
            </c:numRef>
          </c:yVal>
          <c:smooth val="0"/>
          <c:extLst>
            <c:ext xmlns:c16="http://schemas.microsoft.com/office/drawing/2014/chart" uri="{C3380CC4-5D6E-409C-BE32-E72D297353CC}">
              <c16:uniqueId val="{00000000-1E13-48BB-8C22-677A7EB82E75}"/>
            </c:ext>
          </c:extLst>
        </c:ser>
        <c:ser>
          <c:idx val="0"/>
          <c:order val="1"/>
          <c:tx>
            <c:strRef>
              <c:f>TAM_SpaceCooling!$D$77</c:f>
              <c:strCache>
                <c:ptCount val="1"/>
                <c:pt idx="0">
                  <c:v>Space Cooling - Residential -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TAM_SpaceCooling!$B$78:$B$126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TAM_SpaceCooling!$D$78:$D$126</c:f>
              <c:numCache>
                <c:formatCode>_(* #,##0_);_(* \(#,##0\);_(* "-"??_);_(@_)</c:formatCode>
                <c:ptCount val="49"/>
                <c:pt idx="0">
                  <c:v>3589.7471796959708</c:v>
                </c:pt>
                <c:pt idx="1">
                  <c:v>3616.9100935426445</c:v>
                </c:pt>
                <c:pt idx="2">
                  <c:v>3204.7958275420519</c:v>
                </c:pt>
                <c:pt idx="3">
                  <c:v>3224.6128496552647</c:v>
                </c:pt>
                <c:pt idx="4">
                  <c:v>3244.1822132126213</c:v>
                </c:pt>
                <c:pt idx="5">
                  <c:v>3263.4290344908286</c:v>
                </c:pt>
                <c:pt idx="6">
                  <c:v>3282.1608895216509</c:v>
                </c:pt>
                <c:pt idx="7">
                  <c:v>3300.1154418964047</c:v>
                </c:pt>
                <c:pt idx="8">
                  <c:v>3317.1187329204281</c:v>
                </c:pt>
                <c:pt idx="9">
                  <c:v>3328.7480930451493</c:v>
                </c:pt>
                <c:pt idx="10">
                  <c:v>3339.1906761513806</c:v>
                </c:pt>
                <c:pt idx="11">
                  <c:v>3348.5548720954521</c:v>
                </c:pt>
                <c:pt idx="12">
                  <c:v>3356.9349293836713</c:v>
                </c:pt>
                <c:pt idx="13">
                  <c:v>3364.4156203890843</c:v>
                </c:pt>
                <c:pt idx="14">
                  <c:v>3371.0677078828712</c:v>
                </c:pt>
                <c:pt idx="15">
                  <c:v>3376.9577748855691</c:v>
                </c:pt>
                <c:pt idx="16">
                  <c:v>3382.1540764686997</c:v>
                </c:pt>
                <c:pt idx="17">
                  <c:v>3386.7222994869917</c:v>
                </c:pt>
                <c:pt idx="18">
                  <c:v>3390.7177727379476</c:v>
                </c:pt>
                <c:pt idx="19">
                  <c:v>3394.1868149750048</c:v>
                </c:pt>
                <c:pt idx="20">
                  <c:v>3397.1799430199608</c:v>
                </c:pt>
                <c:pt idx="21">
                  <c:v>3399.7673624558111</c:v>
                </c:pt>
                <c:pt idx="22">
                  <c:v>3402.0247762336585</c:v>
                </c:pt>
                <c:pt idx="23">
                  <c:v>3404.007898857416</c:v>
                </c:pt>
                <c:pt idx="24">
                  <c:v>3405.7569421058588</c:v>
                </c:pt>
                <c:pt idx="25">
                  <c:v>3407.2754866533392</c:v>
                </c:pt>
                <c:pt idx="26">
                  <c:v>3408.5338134769249</c:v>
                </c:pt>
                <c:pt idx="27">
                  <c:v>3409.4784371900619</c:v>
                </c:pt>
                <c:pt idx="28">
                  <c:v>3410.0683420092882</c:v>
                </c:pt>
                <c:pt idx="29">
                  <c:v>3410.2987331333406</c:v>
                </c:pt>
                <c:pt idx="30">
                  <c:v>3410.1777031191928</c:v>
                </c:pt>
                <c:pt idx="31">
                  <c:v>3409.685246817578</c:v>
                </c:pt>
                <c:pt idx="32">
                  <c:v>3408.7998441499217</c:v>
                </c:pt>
                <c:pt idx="33">
                  <c:v>3407.5033527086784</c:v>
                </c:pt>
                <c:pt idx="34">
                  <c:v>3405.7845121465916</c:v>
                </c:pt>
                <c:pt idx="35">
                  <c:v>3403.6398250821348</c:v>
                </c:pt>
                <c:pt idx="36">
                  <c:v>3401.0680565965663</c:v>
                </c:pt>
                <c:pt idx="37">
                  <c:v>3398.0722031886676</c:v>
                </c:pt>
                <c:pt idx="38">
                  <c:v>3394.6535678170485</c:v>
                </c:pt>
                <c:pt idx="39">
                  <c:v>3390.8167303355758</c:v>
                </c:pt>
                <c:pt idx="40">
                  <c:v>3386.5587568294518</c:v>
                </c:pt>
                <c:pt idx="41">
                  <c:v>3381.8635354337866</c:v>
                </c:pt>
                <c:pt idx="42">
                  <c:v>3376.711167608526</c:v>
                </c:pt>
                <c:pt idx="43">
                  <c:v>3371.0914602567877</c:v>
                </c:pt>
                <c:pt idx="44">
                  <c:v>3365.0085604815799</c:v>
                </c:pt>
                <c:pt idx="45">
                  <c:v>3358.4835242313111</c:v>
                </c:pt>
                <c:pt idx="46">
                  <c:v>3351.5489239053395</c:v>
                </c:pt>
                <c:pt idx="47">
                  <c:v>3344.2474246174061</c:v>
                </c:pt>
                <c:pt idx="48">
                  <c:v>3336.6186493994428</c:v>
                </c:pt>
              </c:numCache>
            </c:numRef>
          </c:yVal>
          <c:smooth val="0"/>
          <c:extLst>
            <c:ext xmlns:c16="http://schemas.microsoft.com/office/drawing/2014/chart" uri="{C3380CC4-5D6E-409C-BE32-E72D297353CC}">
              <c16:uniqueId val="{00000001-1E13-48BB-8C22-677A7EB82E75}"/>
            </c:ext>
          </c:extLst>
        </c:ser>
        <c:ser>
          <c:idx val="3"/>
          <c:order val="2"/>
          <c:tx>
            <c:strRef>
              <c:f>TAM_SpaceCooling!$E$77</c:f>
              <c:strCache>
                <c:ptCount val="1"/>
                <c:pt idx="0">
                  <c:v>Space Cooling - Residential - Case 3 - Low</c:v>
                </c:pt>
              </c:strCache>
            </c:strRef>
          </c:tx>
          <c:spPr>
            <a:ln w="19050">
              <a:noFill/>
            </a:ln>
          </c:spPr>
          <c:xVal>
            <c:numRef>
              <c:f>TAM_SpaceCooling!$B$78:$B$126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TAM_SpaceCooling!$E$78:$E$126</c:f>
              <c:numCache>
                <c:formatCode>_(* #,##0_);_(* \(#,##0\);_(* "-"??_);_(@_)</c:formatCode>
                <c:ptCount val="49"/>
                <c:pt idx="0">
                  <c:v>126.84146788182214</c:v>
                </c:pt>
                <c:pt idx="1">
                  <c:v>127.80125242702553</c:v>
                </c:pt>
                <c:pt idx="2">
                  <c:v>113.23945299718875</c:v>
                </c:pt>
                <c:pt idx="3">
                  <c:v>113.93967505965148</c:v>
                </c:pt>
                <c:pt idx="4">
                  <c:v>114.6311462621829</c:v>
                </c:pt>
                <c:pt idx="5">
                  <c:v>115.3112206353296</c:v>
                </c:pt>
                <c:pt idx="6">
                  <c:v>115.97309899871347</c:v>
                </c:pt>
                <c:pt idx="7">
                  <c:v>116.60751185966811</c:v>
                </c:pt>
                <c:pt idx="8">
                  <c:v>117.20831249669004</c:v>
                </c:pt>
                <c:pt idx="9">
                  <c:v>117.61922865175779</c:v>
                </c:pt>
                <c:pt idx="10">
                  <c:v>117.98821078430574</c:v>
                </c:pt>
                <c:pt idx="11">
                  <c:v>118.31908878200909</c:v>
                </c:pt>
                <c:pt idx="12">
                  <c:v>118.61519285679844</c:v>
                </c:pt>
                <c:pt idx="13">
                  <c:v>118.87951838737169</c:v>
                </c:pt>
                <c:pt idx="14">
                  <c:v>119.11456573192078</c:v>
                </c:pt>
                <c:pt idx="15">
                  <c:v>119.32268755976712</c:v>
                </c:pt>
                <c:pt idx="16">
                  <c:v>119.50629562110606</c:v>
                </c:pt>
                <c:pt idx="17">
                  <c:v>119.66771091980148</c:v>
                </c:pt>
                <c:pt idx="18">
                  <c:v>119.80888846425373</c:v>
                </c:pt>
                <c:pt idx="19">
                  <c:v>119.93146489860018</c:v>
                </c:pt>
                <c:pt idx="20">
                  <c:v>120.037225203094</c:v>
                </c:pt>
                <c:pt idx="21">
                  <c:v>120.12865004803167</c:v>
                </c:pt>
                <c:pt idx="22">
                  <c:v>120.20841434976815</c:v>
                </c:pt>
                <c:pt idx="23">
                  <c:v>120.27848674539806</c:v>
                </c:pt>
                <c:pt idx="24">
                  <c:v>120.34028809293476</c:v>
                </c:pt>
                <c:pt idx="25">
                  <c:v>120.39394491326343</c:v>
                </c:pt>
                <c:pt idx="26">
                  <c:v>120.43840710332557</c:v>
                </c:pt>
                <c:pt idx="27">
                  <c:v>120.47178479049194</c:v>
                </c:pt>
                <c:pt idx="28">
                  <c:v>120.49262870774731</c:v>
                </c:pt>
                <c:pt idx="29">
                  <c:v>120.50076943379258</c:v>
                </c:pt>
                <c:pt idx="30">
                  <c:v>120.49649291405908</c:v>
                </c:pt>
                <c:pt idx="31">
                  <c:v>120.4790922791292</c:v>
                </c:pt>
                <c:pt idx="32">
                  <c:v>120.44780713050726</c:v>
                </c:pt>
                <c:pt idx="33">
                  <c:v>120.40199641758751</c:v>
                </c:pt>
                <c:pt idx="34">
                  <c:v>120.34126226305345</c:v>
                </c:pt>
                <c:pt idx="35">
                  <c:v>120.26548108911966</c:v>
                </c:pt>
                <c:pt idx="36">
                  <c:v>120.17460926070599</c:v>
                </c:pt>
                <c:pt idx="37">
                  <c:v>120.06875265721983</c:v>
                </c:pt>
                <c:pt idx="38">
                  <c:v>119.94795731788741</c:v>
                </c:pt>
                <c:pt idx="39">
                  <c:v>119.81238506897624</c:v>
                </c:pt>
                <c:pt idx="40">
                  <c:v>119.66193224244476</c:v>
                </c:pt>
                <c:pt idx="41">
                  <c:v>119.49602953564001</c:v>
                </c:pt>
                <c:pt idx="42">
                  <c:v>119.31397384611414</c:v>
                </c:pt>
                <c:pt idx="43">
                  <c:v>119.11540500717403</c:v>
                </c:pt>
                <c:pt idx="44">
                  <c:v>118.90046955410664</c:v>
                </c:pt>
                <c:pt idx="45">
                  <c:v>118.66991148565896</c:v>
                </c:pt>
                <c:pt idx="46">
                  <c:v>118.42488172715811</c:v>
                </c:pt>
                <c:pt idx="47">
                  <c:v>118.16688782367159</c:v>
                </c:pt>
                <c:pt idx="48">
                  <c:v>117.89732983021175</c:v>
                </c:pt>
              </c:numCache>
            </c:numRef>
          </c:yVal>
          <c:smooth val="0"/>
          <c:extLst>
            <c:ext xmlns:c16="http://schemas.microsoft.com/office/drawing/2014/chart" uri="{C3380CC4-5D6E-409C-BE32-E72D297353CC}">
              <c16:uniqueId val="{00000002-1E13-48BB-8C22-677A7EB82E75}"/>
            </c:ext>
          </c:extLst>
        </c:ser>
        <c:ser>
          <c:idx val="4"/>
          <c:order val="3"/>
          <c:tx>
            <c:strRef>
              <c:f>TAM_SpaceCooling!$I$77</c:f>
              <c:strCache>
                <c:ptCount val="1"/>
                <c:pt idx="0">
                  <c:v>Space Cooling - Commercial - Case 1 - Average</c:v>
                </c:pt>
              </c:strCache>
            </c:strRef>
          </c:tx>
          <c:spPr>
            <a:ln w="19050">
              <a:noFill/>
            </a:ln>
          </c:spPr>
          <c:xVal>
            <c:numRef>
              <c:f>TAM_SpaceCooling!$B$78:$B$126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TAM_SpaceCooling!$I$78:$I$126</c:f>
              <c:numCache>
                <c:formatCode>_(* #,##0_);_(* \(#,##0\);_(* "-"??_);_(@_)</c:formatCode>
                <c:ptCount val="49"/>
                <c:pt idx="0">
                  <c:v>1294.3087015959327</c:v>
                </c:pt>
                <c:pt idx="1">
                  <c:v>1310.751218528874</c:v>
                </c:pt>
                <c:pt idx="2">
                  <c:v>1224.0065879632675</c:v>
                </c:pt>
                <c:pt idx="3">
                  <c:v>1238.656594213347</c:v>
                </c:pt>
                <c:pt idx="4">
                  <c:v>1253.3178575720613</c:v>
                </c:pt>
                <c:pt idx="5">
                  <c:v>1267.953753059503</c:v>
                </c:pt>
                <c:pt idx="6">
                  <c:v>1282.4769293931183</c:v>
                </c:pt>
                <c:pt idx="7">
                  <c:v>1296.7741988783744</c:v>
                </c:pt>
                <c:pt idx="8">
                  <c:v>1310.7640517098635</c:v>
                </c:pt>
                <c:pt idx="9">
                  <c:v>1322.6702773105335</c:v>
                </c:pt>
                <c:pt idx="10">
                  <c:v>1334.1174724203017</c:v>
                </c:pt>
                <c:pt idx="11">
                  <c:v>1345.1335974102974</c:v>
                </c:pt>
                <c:pt idx="12">
                  <c:v>1355.7432170878135</c:v>
                </c:pt>
                <c:pt idx="13">
                  <c:v>1365.9670530413878</c:v>
                </c:pt>
                <c:pt idx="14">
                  <c:v>1375.8182288041228</c:v>
                </c:pt>
                <c:pt idx="15">
                  <c:v>1385.3080132652246</c:v>
                </c:pt>
                <c:pt idx="16">
                  <c:v>1394.4507181851363</c:v>
                </c:pt>
                <c:pt idx="17">
                  <c:v>1403.2603088143808</c:v>
                </c:pt>
                <c:pt idx="18">
                  <c:v>1411.7464903480247</c:v>
                </c:pt>
                <c:pt idx="19">
                  <c:v>1419.9155457693744</c:v>
                </c:pt>
                <c:pt idx="20">
                  <c:v>1427.7746729231035</c:v>
                </c:pt>
                <c:pt idx="21">
                  <c:v>1435.3383561102769</c:v>
                </c:pt>
                <c:pt idx="22">
                  <c:v>1442.6231465858441</c:v>
                </c:pt>
                <c:pt idx="23">
                  <c:v>1449.6383349134551</c:v>
                </c:pt>
                <c:pt idx="24">
                  <c:v>1456.3886097945651</c:v>
                </c:pt>
                <c:pt idx="25">
                  <c:v>1462.8640557652288</c:v>
                </c:pt>
                <c:pt idx="26">
                  <c:v>1469.0398797548316</c:v>
                </c:pt>
                <c:pt idx="27">
                  <c:v>1474.8810104270453</c:v>
                </c:pt>
                <c:pt idx="28">
                  <c:v>1480.3575548341146</c:v>
                </c:pt>
                <c:pt idx="29">
                  <c:v>1485.4568301625616</c:v>
                </c:pt>
                <c:pt idx="30">
                  <c:v>1490.1706266772078</c:v>
                </c:pt>
                <c:pt idx="31">
                  <c:v>1494.4757760001191</c:v>
                </c:pt>
                <c:pt idx="32">
                  <c:v>1498.3475527562375</c:v>
                </c:pt>
                <c:pt idx="33">
                  <c:v>1501.7648482905338</c:v>
                </c:pt>
                <c:pt idx="34">
                  <c:v>1504.7108724226271</c:v>
                </c:pt>
                <c:pt idx="35">
                  <c:v>1507.176843855643</c:v>
                </c:pt>
                <c:pt idx="36">
                  <c:v>1509.1595222963344</c:v>
                </c:pt>
                <c:pt idx="37">
                  <c:v>1510.6603907524695</c:v>
                </c:pt>
                <c:pt idx="38">
                  <c:v>1511.6778966088029</c:v>
                </c:pt>
                <c:pt idx="39">
                  <c:v>1512.207528542463</c:v>
                </c:pt>
                <c:pt idx="40">
                  <c:v>1512.2381153614983</c:v>
                </c:pt>
                <c:pt idx="41">
                  <c:v>1511.7530897369568</c:v>
                </c:pt>
                <c:pt idx="42">
                  <c:v>1510.7331902440153</c:v>
                </c:pt>
                <c:pt idx="43">
                  <c:v>1509.1643688132549</c:v>
                </c:pt>
                <c:pt idx="44">
                  <c:v>1507.0414540021864</c:v>
                </c:pt>
                <c:pt idx="45">
                  <c:v>1504.3675489374018</c:v>
                </c:pt>
                <c:pt idx="46">
                  <c:v>1501.1495016486779</c:v>
                </c:pt>
                <c:pt idx="47">
                  <c:v>1497.3987152130019</c:v>
                </c:pt>
                <c:pt idx="48">
                  <c:v>1493.1259909182561</c:v>
                </c:pt>
              </c:numCache>
            </c:numRef>
          </c:yVal>
          <c:smooth val="0"/>
          <c:extLst>
            <c:ext xmlns:c16="http://schemas.microsoft.com/office/drawing/2014/chart" uri="{C3380CC4-5D6E-409C-BE32-E72D297353CC}">
              <c16:uniqueId val="{00000003-1E13-48BB-8C22-677A7EB82E75}"/>
            </c:ext>
          </c:extLst>
        </c:ser>
        <c:ser>
          <c:idx val="1"/>
          <c:order val="4"/>
          <c:tx>
            <c:strRef>
              <c:f>TAM_SpaceCooling!$J$77</c:f>
              <c:strCache>
                <c:ptCount val="1"/>
                <c:pt idx="0">
                  <c:v>Space Cooling - Commercial - Case 2 - High</c:v>
                </c:pt>
              </c:strCache>
            </c:strRef>
          </c:tx>
          <c:spPr>
            <a:ln w="25400" cap="rnd">
              <a:noFill/>
              <a:round/>
            </a:ln>
            <a:effectLst/>
          </c:spPr>
          <c:marker>
            <c:symbol val="circle"/>
            <c:size val="5"/>
            <c:spPr>
              <a:solidFill>
                <a:schemeClr val="accent2"/>
              </a:solidFill>
              <a:ln w="9525">
                <a:solidFill>
                  <a:schemeClr val="accent2"/>
                </a:solidFill>
              </a:ln>
              <a:effectLst/>
            </c:spPr>
          </c:marker>
          <c:xVal>
            <c:numRef>
              <c:f>TAM_SpaceCooling!$B$78:$B$126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TAM_SpaceCooling!$J$78:$J$126</c:f>
              <c:numCache>
                <c:formatCode>_(* #,##0_);_(* \(#,##0\);_(* "-"??_);_(@_)</c:formatCode>
                <c:ptCount val="49"/>
                <c:pt idx="0">
                  <c:v>2083.3486222967595</c:v>
                </c:pt>
                <c:pt idx="1">
                  <c:v>2109.8148702305766</c:v>
                </c:pt>
                <c:pt idx="2">
                  <c:v>1970.1887467581287</c:v>
                </c:pt>
                <c:pt idx="3">
                  <c:v>1993.7697288685849</c:v>
                </c:pt>
                <c:pt idx="4">
                  <c:v>2017.3688306762485</c:v>
                </c:pt>
                <c:pt idx="5">
                  <c:v>2040.9270997833355</c:v>
                </c:pt>
                <c:pt idx="6">
                  <c:v>2064.3039335855829</c:v>
                </c:pt>
                <c:pt idx="7">
                  <c:v>2087.3171426044091</c:v>
                </c:pt>
                <c:pt idx="8">
                  <c:v>2109.8355268095688</c:v>
                </c:pt>
                <c:pt idx="9">
                  <c:v>2129.0000573974603</c:v>
                </c:pt>
                <c:pt idx="10">
                  <c:v>2147.4257221030225</c:v>
                </c:pt>
                <c:pt idx="11">
                  <c:v>2165.1575265733604</c:v>
                </c:pt>
                <c:pt idx="12">
                  <c:v>2182.2350108790683</c:v>
                </c:pt>
                <c:pt idx="13">
                  <c:v>2198.6915289587223</c:v>
                </c:pt>
                <c:pt idx="14">
                  <c:v>2214.5482047486566</c:v>
                </c:pt>
                <c:pt idx="15">
                  <c:v>2229.8231769083523</c:v>
                </c:pt>
                <c:pt idx="16">
                  <c:v>2244.5394819718026</c:v>
                </c:pt>
                <c:pt idx="17">
                  <c:v>2258.7195987227788</c:v>
                </c:pt>
                <c:pt idx="18">
                  <c:v>2272.3791488632337</c:v>
                </c:pt>
                <c:pt idx="19">
                  <c:v>2285.5282456255054</c:v>
                </c:pt>
                <c:pt idx="20">
                  <c:v>2298.1784748235223</c:v>
                </c:pt>
                <c:pt idx="21">
                  <c:v>2310.3531507165735</c:v>
                </c:pt>
                <c:pt idx="22">
                  <c:v>2322.0789145797694</c:v>
                </c:pt>
                <c:pt idx="23">
                  <c:v>2333.3707207149369</c:v>
                </c:pt>
                <c:pt idx="24">
                  <c:v>2344.2361161622089</c:v>
                </c:pt>
                <c:pt idx="25">
                  <c:v>2354.6591407660808</c:v>
                </c:pt>
                <c:pt idx="26">
                  <c:v>2364.5998870381418</c:v>
                </c:pt>
                <c:pt idx="27">
                  <c:v>2374.0019033605276</c:v>
                </c:pt>
                <c:pt idx="28">
                  <c:v>2382.8170733669922</c:v>
                </c:pt>
                <c:pt idx="29">
                  <c:v>2391.0249825134988</c:v>
                </c:pt>
                <c:pt idx="30">
                  <c:v>2398.6124162242249</c:v>
                </c:pt>
                <c:pt idx="31">
                  <c:v>2405.5420821529246</c:v>
                </c:pt>
                <c:pt idx="32">
                  <c:v>2411.7741817754913</c:v>
                </c:pt>
                <c:pt idx="33">
                  <c:v>2417.2747381223489</c:v>
                </c:pt>
                <c:pt idx="34">
                  <c:v>2422.0167253385989</c:v>
                </c:pt>
                <c:pt idx="35">
                  <c:v>2425.9860088497608</c:v>
                </c:pt>
                <c:pt idx="36">
                  <c:v>2429.1773730063783</c:v>
                </c:pt>
                <c:pt idx="37">
                  <c:v>2431.5932048913701</c:v>
                </c:pt>
                <c:pt idx="38">
                  <c:v>2433.2310053800461</c:v>
                </c:pt>
                <c:pt idx="39">
                  <c:v>2434.0835129448606</c:v>
                </c:pt>
                <c:pt idx="40">
                  <c:v>2434.132746182046</c:v>
                </c:pt>
                <c:pt idx="41">
                  <c:v>2433.3520379434153</c:v>
                </c:pt>
                <c:pt idx="42">
                  <c:v>2431.7103846030018</c:v>
                </c:pt>
                <c:pt idx="43">
                  <c:v>2429.1851740698626</c:v>
                </c:pt>
                <c:pt idx="44">
                  <c:v>2425.7680822729521</c:v>
                </c:pt>
                <c:pt idx="45">
                  <c:v>2421.4641040751681</c:v>
                </c:pt>
                <c:pt idx="46">
                  <c:v>2416.284262220453</c:v>
                </c:pt>
                <c:pt idx="47">
                  <c:v>2410.2469113599818</c:v>
                </c:pt>
                <c:pt idx="48">
                  <c:v>2403.3694374915485</c:v>
                </c:pt>
              </c:numCache>
            </c:numRef>
          </c:yVal>
          <c:smooth val="0"/>
          <c:extLst>
            <c:ext xmlns:c16="http://schemas.microsoft.com/office/drawing/2014/chart" uri="{C3380CC4-5D6E-409C-BE32-E72D297353CC}">
              <c16:uniqueId val="{00000004-1E13-48BB-8C22-677A7EB82E75}"/>
            </c:ext>
          </c:extLst>
        </c:ser>
        <c:ser>
          <c:idx val="5"/>
          <c:order val="5"/>
          <c:tx>
            <c:strRef>
              <c:f>TAM_SpaceCooling!$K$77</c:f>
              <c:strCache>
                <c:ptCount val="1"/>
                <c:pt idx="0">
                  <c:v>Space Cooling - Commercial - Case 3 - Low</c:v>
                </c:pt>
              </c:strCache>
            </c:strRef>
          </c:tx>
          <c:spPr>
            <a:ln w="19050">
              <a:noFill/>
            </a:ln>
          </c:spPr>
          <c:xVal>
            <c:numRef>
              <c:f>TAM_SpaceCooling!$B$78:$B$126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TAM_SpaceCooling!$K$78:$K$126</c:f>
              <c:numCache>
                <c:formatCode>_(* #,##0_);_(* \(#,##0\);_(* "-"??_);_(@_)</c:formatCode>
                <c:ptCount val="49"/>
                <c:pt idx="0">
                  <c:v>505.26878089510569</c:v>
                </c:pt>
                <c:pt idx="1">
                  <c:v>511.68756682717162</c:v>
                </c:pt>
                <c:pt idx="2">
                  <c:v>477.82442916840682</c:v>
                </c:pt>
                <c:pt idx="3">
                  <c:v>483.54345955810908</c:v>
                </c:pt>
                <c:pt idx="4">
                  <c:v>489.26688446787398</c:v>
                </c:pt>
                <c:pt idx="5">
                  <c:v>494.98040633567058</c:v>
                </c:pt>
                <c:pt idx="6">
                  <c:v>500.64992520065425</c:v>
                </c:pt>
                <c:pt idx="7">
                  <c:v>506.23125515233932</c:v>
                </c:pt>
                <c:pt idx="8">
                  <c:v>511.69257661015899</c:v>
                </c:pt>
                <c:pt idx="9">
                  <c:v>516.3404972236068</c:v>
                </c:pt>
                <c:pt idx="10">
                  <c:v>520.80922273758131</c:v>
                </c:pt>
                <c:pt idx="11">
                  <c:v>525.10966824723448</c:v>
                </c:pt>
                <c:pt idx="12">
                  <c:v>529.25142329655864</c:v>
                </c:pt>
                <c:pt idx="13">
                  <c:v>533.24257712405324</c:v>
                </c:pt>
                <c:pt idx="14">
                  <c:v>537.08825285958915</c:v>
                </c:pt>
                <c:pt idx="15">
                  <c:v>540.79284962209715</c:v>
                </c:pt>
                <c:pt idx="16">
                  <c:v>544.3619543984704</c:v>
                </c:pt>
                <c:pt idx="17">
                  <c:v>547.80101890598291</c:v>
                </c:pt>
                <c:pt idx="18">
                  <c:v>551.11383183281555</c:v>
                </c:pt>
                <c:pt idx="19">
                  <c:v>554.30284591324357</c:v>
                </c:pt>
                <c:pt idx="20">
                  <c:v>557.37087102268447</c:v>
                </c:pt>
                <c:pt idx="21">
                  <c:v>560.3235615039797</c:v>
                </c:pt>
                <c:pt idx="22">
                  <c:v>563.16737859191824</c:v>
                </c:pt>
                <c:pt idx="23">
                  <c:v>565.90594911197365</c:v>
                </c:pt>
                <c:pt idx="24">
                  <c:v>568.54110342692172</c:v>
                </c:pt>
                <c:pt idx="25">
                  <c:v>571.06897076437758</c:v>
                </c:pt>
                <c:pt idx="26">
                  <c:v>573.47987247152184</c:v>
                </c:pt>
                <c:pt idx="27">
                  <c:v>575.76011749356292</c:v>
                </c:pt>
                <c:pt idx="28">
                  <c:v>577.89803630123652</c:v>
                </c:pt>
                <c:pt idx="29">
                  <c:v>579.88867781162435</c:v>
                </c:pt>
                <c:pt idx="30">
                  <c:v>581.7288371301903</c:v>
                </c:pt>
                <c:pt idx="31">
                  <c:v>583.40946984731306</c:v>
                </c:pt>
                <c:pt idx="32">
                  <c:v>584.92092373698404</c:v>
                </c:pt>
                <c:pt idx="33">
                  <c:v>586.25495845871865</c:v>
                </c:pt>
                <c:pt idx="34">
                  <c:v>587.40501950665464</c:v>
                </c:pt>
                <c:pt idx="35">
                  <c:v>588.36767886152575</c:v>
                </c:pt>
                <c:pt idx="36">
                  <c:v>589.1416715862905</c:v>
                </c:pt>
                <c:pt idx="37">
                  <c:v>589.727576613569</c:v>
                </c:pt>
                <c:pt idx="38">
                  <c:v>590.12478783756001</c:v>
                </c:pt>
                <c:pt idx="39">
                  <c:v>590.3315441400664</c:v>
                </c:pt>
                <c:pt idx="40">
                  <c:v>590.34348454095073</c:v>
                </c:pt>
                <c:pt idx="41">
                  <c:v>590.15414153049846</c:v>
                </c:pt>
                <c:pt idx="42">
                  <c:v>589.7559958850286</c:v>
                </c:pt>
                <c:pt idx="43">
                  <c:v>589.14356355664734</c:v>
                </c:pt>
                <c:pt idx="44">
                  <c:v>588.31482573142046</c:v>
                </c:pt>
                <c:pt idx="45">
                  <c:v>587.27099379963545</c:v>
                </c:pt>
                <c:pt idx="46">
                  <c:v>586.01474107690308</c:v>
                </c:pt>
                <c:pt idx="47">
                  <c:v>584.55051906602171</c:v>
                </c:pt>
                <c:pt idx="48">
                  <c:v>582.882544344964</c:v>
                </c:pt>
              </c:numCache>
            </c:numRef>
          </c:yVal>
          <c:smooth val="0"/>
          <c:extLst>
            <c:ext xmlns:c16="http://schemas.microsoft.com/office/drawing/2014/chart" uri="{C3380CC4-5D6E-409C-BE32-E72D297353CC}">
              <c16:uniqueId val="{00000005-1E13-48BB-8C22-677A7EB82E75}"/>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(TWh</a:t>
                </a:r>
                <a:r>
                  <a:rPr lang="en-US" baseline="0"/>
                  <a:t> Useful Space Cooling Energy</a:t>
                </a:r>
                <a:r>
                  <a:rPr lang="en-US"/>
                  <a:t>)</a:t>
                </a:r>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Eastern Europe TAM -</a:t>
            </a:r>
            <a:r>
              <a:rPr lang="en-US" baseline="0"/>
              <a:t> Space Cooling</a:t>
            </a:r>
            <a:endParaRPr lang="en-US"/>
          </a:p>
        </c:rich>
      </c:tx>
      <c:overlay val="0"/>
      <c:spPr>
        <a:noFill/>
        <a:ln>
          <a:noFill/>
        </a:ln>
        <a:effectLst/>
      </c:spPr>
    </c:title>
    <c:autoTitleDeleted val="0"/>
    <c:plotArea>
      <c:layout/>
      <c:scatterChart>
        <c:scatterStyle val="lineMarker"/>
        <c:varyColors val="0"/>
        <c:ser>
          <c:idx val="2"/>
          <c:order val="0"/>
          <c:tx>
            <c:strRef>
              <c:f>TAM_SpaceCooling!$C$141</c:f>
              <c:strCache>
                <c:ptCount val="1"/>
                <c:pt idx="0">
                  <c:v>Space Cooling - Residential - Case 1 - Average</c:v>
                </c:pt>
              </c:strCache>
            </c:strRef>
          </c:tx>
          <c:spPr>
            <a:ln w="19050">
              <a:noFill/>
            </a:ln>
          </c:spPr>
          <c:xVal>
            <c:numRef>
              <c:f>TAM_SpaceCooling!$B$142:$B$190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TAM_SpaceCooling!$C$142:$C$190</c:f>
              <c:numCache>
                <c:formatCode>_(* #,##0_);_(* \(#,##0\);_(* "-"??_);_(@_)</c:formatCode>
                <c:ptCount val="49"/>
                <c:pt idx="0">
                  <c:v>323.29883753370609</c:v>
                </c:pt>
                <c:pt idx="1">
                  <c:v>325.34208290718402</c:v>
                </c:pt>
                <c:pt idx="2">
                  <c:v>330.91974988693045</c:v>
                </c:pt>
                <c:pt idx="3">
                  <c:v>332.78846552695433</c:v>
                </c:pt>
                <c:pt idx="4">
                  <c:v>334.64116546279286</c:v>
                </c:pt>
                <c:pt idx="5">
                  <c:v>336.47630635038416</c:v>
                </c:pt>
                <c:pt idx="6">
                  <c:v>338.27766321278818</c:v>
                </c:pt>
                <c:pt idx="7">
                  <c:v>340.02850216138495</c:v>
                </c:pt>
                <c:pt idx="8">
                  <c:v>342.24503263293769</c:v>
                </c:pt>
                <c:pt idx="9">
                  <c:v>343.5447227893294</c:v>
                </c:pt>
                <c:pt idx="10">
                  <c:v>344.70957330925648</c:v>
                </c:pt>
                <c:pt idx="11">
                  <c:v>345.75801533681351</c:v>
                </c:pt>
                <c:pt idx="12">
                  <c:v>346.70649107381746</c:v>
                </c:pt>
                <c:pt idx="13">
                  <c:v>347.56870040119117</c:v>
                </c:pt>
                <c:pt idx="14">
                  <c:v>348.35378803053231</c:v>
                </c:pt>
                <c:pt idx="15">
                  <c:v>349.06869996775896</c:v>
                </c:pt>
                <c:pt idx="16">
                  <c:v>349.72031332613756</c:v>
                </c:pt>
                <c:pt idx="17">
                  <c:v>350.31425619036446</c:v>
                </c:pt>
                <c:pt idx="18">
                  <c:v>350.8552930340586</c:v>
                </c:pt>
                <c:pt idx="19">
                  <c:v>351.34918273612215</c:v>
                </c:pt>
                <c:pt idx="20">
                  <c:v>351.80374356132745</c:v>
                </c:pt>
                <c:pt idx="21">
                  <c:v>352.23015968654283</c:v>
                </c:pt>
                <c:pt idx="22">
                  <c:v>352.64124168587432</c:v>
                </c:pt>
                <c:pt idx="23">
                  <c:v>353.04689115244395</c:v>
                </c:pt>
                <c:pt idx="24">
                  <c:v>353.45373044149977</c:v>
                </c:pt>
                <c:pt idx="25">
                  <c:v>353.862925930968</c:v>
                </c:pt>
                <c:pt idx="26">
                  <c:v>354.27194114511184</c:v>
                </c:pt>
                <c:pt idx="27">
                  <c:v>354.67497893132173</c:v>
                </c:pt>
                <c:pt idx="28">
                  <c:v>355.06763649126538</c:v>
                </c:pt>
                <c:pt idx="29">
                  <c:v>355.45023830656794</c:v>
                </c:pt>
                <c:pt idx="30">
                  <c:v>355.82504989187498</c:v>
                </c:pt>
                <c:pt idx="31">
                  <c:v>356.19132189065743</c:v>
                </c:pt>
                <c:pt idx="32">
                  <c:v>356.54831784280958</c:v>
                </c:pt>
                <c:pt idx="33">
                  <c:v>356.89528283508145</c:v>
                </c:pt>
                <c:pt idx="34">
                  <c:v>357.23180376183416</c:v>
                </c:pt>
                <c:pt idx="35">
                  <c:v>357.55731800879505</c:v>
                </c:pt>
                <c:pt idx="36">
                  <c:v>357.87041825802947</c:v>
                </c:pt>
                <c:pt idx="37">
                  <c:v>358.16929621407098</c:v>
                </c:pt>
                <c:pt idx="38">
                  <c:v>358.45245904455112</c:v>
                </c:pt>
                <c:pt idx="39">
                  <c:v>358.71921959180713</c:v>
                </c:pt>
                <c:pt idx="40">
                  <c:v>358.96918142036054</c:v>
                </c:pt>
                <c:pt idx="41">
                  <c:v>359.20181056742251</c:v>
                </c:pt>
                <c:pt idx="42">
                  <c:v>359.41646633824018</c:v>
                </c:pt>
                <c:pt idx="43">
                  <c:v>359.61271049562276</c:v>
                </c:pt>
                <c:pt idx="44">
                  <c:v>359.79038996933065</c:v>
                </c:pt>
                <c:pt idx="45">
                  <c:v>359.94937655592588</c:v>
                </c:pt>
                <c:pt idx="46">
                  <c:v>360.0899464198032</c:v>
                </c:pt>
                <c:pt idx="47">
                  <c:v>360.21233031049684</c:v>
                </c:pt>
                <c:pt idx="48">
                  <c:v>360.31719254265522</c:v>
                </c:pt>
              </c:numCache>
            </c:numRef>
          </c:yVal>
          <c:smooth val="0"/>
          <c:extLst>
            <c:ext xmlns:c16="http://schemas.microsoft.com/office/drawing/2014/chart" uri="{C3380CC4-5D6E-409C-BE32-E72D297353CC}">
              <c16:uniqueId val="{00000000-7C62-42CF-8551-B908D70E5572}"/>
            </c:ext>
          </c:extLst>
        </c:ser>
        <c:ser>
          <c:idx val="0"/>
          <c:order val="1"/>
          <c:tx>
            <c:strRef>
              <c:f>TAM_SpaceCooling!$D$141</c:f>
              <c:strCache>
                <c:ptCount val="1"/>
                <c:pt idx="0">
                  <c:v>Space Cooling - Residential -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TAM_SpaceCooling!$B$142:$B$190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TAM_SpaceCooling!$D$142:$D$190</c:f>
              <c:numCache>
                <c:formatCode>_(* #,##0_);_(* \(#,##0\);_(* "-"??_);_(@_)</c:formatCode>
                <c:ptCount val="49"/>
                <c:pt idx="0">
                  <c:v>660.15734722839397</c:v>
                </c:pt>
                <c:pt idx="1">
                  <c:v>664.32953496584969</c:v>
                </c:pt>
                <c:pt idx="2">
                  <c:v>675.71880523097684</c:v>
                </c:pt>
                <c:pt idx="3">
                  <c:v>679.53461344437255</c:v>
                </c:pt>
                <c:pt idx="4">
                  <c:v>683.31771852505767</c:v>
                </c:pt>
                <c:pt idx="5">
                  <c:v>687.06496905458152</c:v>
                </c:pt>
                <c:pt idx="6">
                  <c:v>690.74323457748926</c:v>
                </c:pt>
                <c:pt idx="7">
                  <c:v>694.31834547039261</c:v>
                </c:pt>
                <c:pt idx="8">
                  <c:v>698.84437125914474</c:v>
                </c:pt>
                <c:pt idx="9">
                  <c:v>701.49826266317109</c:v>
                </c:pt>
                <c:pt idx="10">
                  <c:v>703.87681940348875</c:v>
                </c:pt>
                <c:pt idx="11">
                  <c:v>706.01767680005355</c:v>
                </c:pt>
                <c:pt idx="12">
                  <c:v>707.95440886883409</c:v>
                </c:pt>
                <c:pt idx="13">
                  <c:v>709.7149899666714</c:v>
                </c:pt>
                <c:pt idx="14">
                  <c:v>711.31809306064281</c:v>
                </c:pt>
                <c:pt idx="15">
                  <c:v>712.77790148922168</c:v>
                </c:pt>
                <c:pt idx="16">
                  <c:v>714.1084579161095</c:v>
                </c:pt>
                <c:pt idx="17">
                  <c:v>715.32125456160441</c:v>
                </c:pt>
                <c:pt idx="18">
                  <c:v>716.42602020261506</c:v>
                </c:pt>
                <c:pt idx="19">
                  <c:v>717.43451413357047</c:v>
                </c:pt>
                <c:pt idx="20">
                  <c:v>718.3627007945887</c:v>
                </c:pt>
                <c:pt idx="21">
                  <c:v>719.23341762173561</c:v>
                </c:pt>
                <c:pt idx="22">
                  <c:v>720.07282305926287</c:v>
                </c:pt>
                <c:pt idx="23">
                  <c:v>720.90113558212272</c:v>
                </c:pt>
                <c:pt idx="24">
                  <c:v>721.73187765301975</c:v>
                </c:pt>
                <c:pt idx="25">
                  <c:v>722.56743094756882</c:v>
                </c:pt>
                <c:pt idx="26">
                  <c:v>723.40261613043265</c:v>
                </c:pt>
                <c:pt idx="27">
                  <c:v>724.2255957545068</c:v>
                </c:pt>
                <c:pt idx="28">
                  <c:v>725.02737956269812</c:v>
                </c:pt>
                <c:pt idx="29">
                  <c:v>725.80863012753684</c:v>
                </c:pt>
                <c:pt idx="30">
                  <c:v>726.57397349763471</c:v>
                </c:pt>
                <c:pt idx="31">
                  <c:v>727.32187953071787</c:v>
                </c:pt>
                <c:pt idx="32">
                  <c:v>728.05084441825636</c:v>
                </c:pt>
                <c:pt idx="33">
                  <c:v>728.75932667147617</c:v>
                </c:pt>
                <c:pt idx="34">
                  <c:v>729.44648275278689</c:v>
                </c:pt>
                <c:pt idx="35">
                  <c:v>730.11116383669685</c:v>
                </c:pt>
                <c:pt idx="36">
                  <c:v>730.75049626216423</c:v>
                </c:pt>
                <c:pt idx="37">
                  <c:v>731.36078759544114</c:v>
                </c:pt>
                <c:pt idx="38">
                  <c:v>731.93898956000589</c:v>
                </c:pt>
                <c:pt idx="39">
                  <c:v>732.48369902003708</c:v>
                </c:pt>
                <c:pt idx="40">
                  <c:v>732.99410647743775</c:v>
                </c:pt>
                <c:pt idx="41">
                  <c:v>733.46912161137391</c:v>
                </c:pt>
                <c:pt idx="42">
                  <c:v>733.9074361605733</c:v>
                </c:pt>
                <c:pt idx="43">
                  <c:v>734.30815527028312</c:v>
                </c:pt>
                <c:pt idx="44">
                  <c:v>734.67096638001283</c:v>
                </c:pt>
                <c:pt idx="45">
                  <c:v>734.99560770582855</c:v>
                </c:pt>
                <c:pt idx="46">
                  <c:v>735.28264315929744</c:v>
                </c:pt>
                <c:pt idx="47">
                  <c:v>735.53254391749442</c:v>
                </c:pt>
                <c:pt idx="48">
                  <c:v>735.74666647213837</c:v>
                </c:pt>
              </c:numCache>
            </c:numRef>
          </c:yVal>
          <c:smooth val="0"/>
          <c:extLst>
            <c:ext xmlns:c16="http://schemas.microsoft.com/office/drawing/2014/chart" uri="{C3380CC4-5D6E-409C-BE32-E72D297353CC}">
              <c16:uniqueId val="{00000001-7C62-42CF-8551-B908D70E5572}"/>
            </c:ext>
          </c:extLst>
        </c:ser>
        <c:ser>
          <c:idx val="3"/>
          <c:order val="2"/>
          <c:tx>
            <c:strRef>
              <c:f>TAM_SpaceCooling!$E$141</c:f>
              <c:strCache>
                <c:ptCount val="1"/>
                <c:pt idx="0">
                  <c:v>Space Cooling - Residential - Case 3 - Low</c:v>
                </c:pt>
              </c:strCache>
            </c:strRef>
          </c:tx>
          <c:spPr>
            <a:ln w="19050">
              <a:noFill/>
            </a:ln>
          </c:spPr>
          <c:xVal>
            <c:numRef>
              <c:f>TAM_SpaceCooling!$B$142:$B$190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TAM_SpaceCooling!$E$142:$E$190</c:f>
              <c:numCache>
                <c:formatCode>_(* #,##0_);_(* \(#,##0\);_(* "-"??_);_(@_)</c:formatCode>
                <c:ptCount val="49"/>
                <c:pt idx="0">
                  <c:v>23.326246324263732</c:v>
                </c:pt>
                <c:pt idx="1">
                  <c:v>23.473667964397801</c:v>
                </c:pt>
                <c:pt idx="2">
                  <c:v>23.876100694675443</c:v>
                </c:pt>
                <c:pt idx="3">
                  <c:v>24.010929887572427</c:v>
                </c:pt>
                <c:pt idx="4">
                  <c:v>24.144603535761188</c:v>
                </c:pt>
                <c:pt idx="5">
                  <c:v>24.277010285844909</c:v>
                </c:pt>
                <c:pt idx="6">
                  <c:v>24.406979493933878</c:v>
                </c:pt>
                <c:pt idx="7">
                  <c:v>24.533303797790449</c:v>
                </c:pt>
                <c:pt idx="8">
                  <c:v>24.693228083813541</c:v>
                </c:pt>
                <c:pt idx="9">
                  <c:v>24.787001674106929</c:v>
                </c:pt>
                <c:pt idx="10">
                  <c:v>24.8710464865351</c:v>
                </c:pt>
                <c:pt idx="11">
                  <c:v>24.946692341552925</c:v>
                </c:pt>
                <c:pt idx="12">
                  <c:v>25.015125555983008</c:v>
                </c:pt>
                <c:pt idx="13">
                  <c:v>25.077334586200447</c:v>
                </c:pt>
                <c:pt idx="14">
                  <c:v>25.133979229799678</c:v>
                </c:pt>
                <c:pt idx="15">
                  <c:v>25.185560646160837</c:v>
                </c:pt>
                <c:pt idx="16">
                  <c:v>25.232575024009122</c:v>
                </c:pt>
                <c:pt idx="17">
                  <c:v>25.275428433749735</c:v>
                </c:pt>
                <c:pt idx="18">
                  <c:v>25.314464635620386</c:v>
                </c:pt>
                <c:pt idx="19">
                  <c:v>25.350099136923379</c:v>
                </c:pt>
                <c:pt idx="20">
                  <c:v>25.382896031149745</c:v>
                </c:pt>
                <c:pt idx="21">
                  <c:v>25.413662264796891</c:v>
                </c:pt>
                <c:pt idx="22">
                  <c:v>25.443322130106111</c:v>
                </c:pt>
                <c:pt idx="23">
                  <c:v>25.472590034224453</c:v>
                </c:pt>
                <c:pt idx="24">
                  <c:v>25.50194378490076</c:v>
                </c:pt>
                <c:pt idx="25">
                  <c:v>25.531467537150931</c:v>
                </c:pt>
                <c:pt idx="26">
                  <c:v>25.560978282405301</c:v>
                </c:pt>
                <c:pt idx="27">
                  <c:v>25.590057751885723</c:v>
                </c:pt>
                <c:pt idx="28">
                  <c:v>25.618388280489544</c:v>
                </c:pt>
                <c:pt idx="29">
                  <c:v>25.645993279802067</c:v>
                </c:pt>
                <c:pt idx="30">
                  <c:v>25.673036208353114</c:v>
                </c:pt>
                <c:pt idx="31">
                  <c:v>25.699462999523956</c:v>
                </c:pt>
                <c:pt idx="32">
                  <c:v>25.725220517182208</c:v>
                </c:pt>
                <c:pt idx="33">
                  <c:v>25.75025429378768</c:v>
                </c:pt>
                <c:pt idx="34">
                  <c:v>25.774534523468017</c:v>
                </c:pt>
                <c:pt idx="35">
                  <c:v>25.798020613194137</c:v>
                </c:pt>
                <c:pt idx="36">
                  <c:v>25.820611023953258</c:v>
                </c:pt>
                <c:pt idx="37">
                  <c:v>25.842175285911942</c:v>
                </c:pt>
                <c:pt idx="38">
                  <c:v>25.862605690128806</c:v>
                </c:pt>
                <c:pt idx="39">
                  <c:v>25.881852657678575</c:v>
                </c:pt>
                <c:pt idx="40">
                  <c:v>25.899887585453072</c:v>
                </c:pt>
                <c:pt idx="41">
                  <c:v>25.916671947648634</c:v>
                </c:pt>
                <c:pt idx="42">
                  <c:v>25.932159517672755</c:v>
                </c:pt>
                <c:pt idx="43">
                  <c:v>25.946318676393286</c:v>
                </c:pt>
                <c:pt idx="44">
                  <c:v>25.959138379681093</c:v>
                </c:pt>
                <c:pt idx="45">
                  <c:v>25.970609377564866</c:v>
                </c:pt>
                <c:pt idx="46">
                  <c:v>25.980751595506579</c:v>
                </c:pt>
                <c:pt idx="47">
                  <c:v>25.989581682253011</c:v>
                </c:pt>
                <c:pt idx="48">
                  <c:v>25.997147568589313</c:v>
                </c:pt>
              </c:numCache>
            </c:numRef>
          </c:yVal>
          <c:smooth val="0"/>
          <c:extLst>
            <c:ext xmlns:c16="http://schemas.microsoft.com/office/drawing/2014/chart" uri="{C3380CC4-5D6E-409C-BE32-E72D297353CC}">
              <c16:uniqueId val="{00000002-7C62-42CF-8551-B908D70E5572}"/>
            </c:ext>
          </c:extLst>
        </c:ser>
        <c:ser>
          <c:idx val="4"/>
          <c:order val="3"/>
          <c:tx>
            <c:strRef>
              <c:f>TAM_SpaceCooling!$I$141</c:f>
              <c:strCache>
                <c:ptCount val="1"/>
                <c:pt idx="0">
                  <c:v>Space Cooling - Commercial - Case 1 - Average</c:v>
                </c:pt>
              </c:strCache>
            </c:strRef>
          </c:tx>
          <c:spPr>
            <a:ln w="19050">
              <a:noFill/>
            </a:ln>
          </c:spPr>
          <c:xVal>
            <c:numRef>
              <c:f>TAM_SpaceCooling!$B$142:$B$190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TAM_SpaceCooling!$I$142:$I$190</c:f>
              <c:numCache>
                <c:formatCode>_(* #,##0_);_(* \(#,##0\);_(* "-"??_);_(@_)</c:formatCode>
                <c:ptCount val="49"/>
                <c:pt idx="0">
                  <c:v>117.95155887631084</c:v>
                </c:pt>
                <c:pt idx="1">
                  <c:v>121.16397078132967</c:v>
                </c:pt>
                <c:pt idx="2">
                  <c:v>121.32823338144929</c:v>
                </c:pt>
                <c:pt idx="3">
                  <c:v>124.98651468394991</c:v>
                </c:pt>
                <c:pt idx="4">
                  <c:v>128.83097478833221</c:v>
                </c:pt>
                <c:pt idx="5">
                  <c:v>132.86192154783905</c:v>
                </c:pt>
                <c:pt idx="6">
                  <c:v>137.07330605375054</c:v>
                </c:pt>
                <c:pt idx="7">
                  <c:v>141.45777247331577</c:v>
                </c:pt>
                <c:pt idx="8">
                  <c:v>146.23452846736575</c:v>
                </c:pt>
                <c:pt idx="9">
                  <c:v>150.81358244830315</c:v>
                </c:pt>
                <c:pt idx="10">
                  <c:v>155.51542091458771</c:v>
                </c:pt>
                <c:pt idx="11">
                  <c:v>160.34261757205124</c:v>
                </c:pt>
                <c:pt idx="12">
                  <c:v>165.29701808352644</c:v>
                </c:pt>
                <c:pt idx="13">
                  <c:v>170.37975748476734</c:v>
                </c:pt>
                <c:pt idx="14">
                  <c:v>175.59070668054051</c:v>
                </c:pt>
                <c:pt idx="15">
                  <c:v>180.92880920706739</c:v>
                </c:pt>
                <c:pt idx="16">
                  <c:v>186.39238508920792</c:v>
                </c:pt>
                <c:pt idx="17">
                  <c:v>191.97895657788396</c:v>
                </c:pt>
                <c:pt idx="18">
                  <c:v>197.68572812716204</c:v>
                </c:pt>
                <c:pt idx="19">
                  <c:v>203.51132047163992</c:v>
                </c:pt>
                <c:pt idx="20">
                  <c:v>209.45544530699476</c:v>
                </c:pt>
                <c:pt idx="21">
                  <c:v>215.51886669649937</c:v>
                </c:pt>
                <c:pt idx="22">
                  <c:v>221.70321652100185</c:v>
                </c:pt>
                <c:pt idx="23">
                  <c:v>228.00919550803559</c:v>
                </c:pt>
                <c:pt idx="24">
                  <c:v>234.43692881287487</c:v>
                </c:pt>
                <c:pt idx="25">
                  <c:v>240.9837818864824</c:v>
                </c:pt>
                <c:pt idx="26">
                  <c:v>247.64401697209343</c:v>
                </c:pt>
                <c:pt idx="27">
                  <c:v>254.40934387028975</c:v>
                </c:pt>
                <c:pt idx="28">
                  <c:v>261.27212978983465</c:v>
                </c:pt>
                <c:pt idx="29">
                  <c:v>268.22768036026099</c:v>
                </c:pt>
                <c:pt idx="30">
                  <c:v>275.27335612382217</c:v>
                </c:pt>
                <c:pt idx="31">
                  <c:v>282.40534645960662</c:v>
                </c:pt>
                <c:pt idx="32">
                  <c:v>289.62045430195894</c:v>
                </c:pt>
                <c:pt idx="33">
                  <c:v>296.91522868302849</c:v>
                </c:pt>
                <c:pt idx="34">
                  <c:v>304.28526484305735</c:v>
                </c:pt>
                <c:pt idx="35">
                  <c:v>311.72594143823443</c:v>
                </c:pt>
                <c:pt idx="36">
                  <c:v>319.23327249366042</c:v>
                </c:pt>
                <c:pt idx="37">
                  <c:v>326.80339180861438</c:v>
                </c:pt>
                <c:pt idx="38">
                  <c:v>334.43238056619123</c:v>
                </c:pt>
                <c:pt idx="39">
                  <c:v>342.11595701811206</c:v>
                </c:pt>
                <c:pt idx="40">
                  <c:v>349.84963656841347</c:v>
                </c:pt>
                <c:pt idx="41">
                  <c:v>357.62939549047906</c:v>
                </c:pt>
                <c:pt idx="42">
                  <c:v>365.4510673405934</c:v>
                </c:pt>
                <c:pt idx="43">
                  <c:v>373.31036463997606</c:v>
                </c:pt>
                <c:pt idx="44">
                  <c:v>381.20274468549837</c:v>
                </c:pt>
                <c:pt idx="45">
                  <c:v>389.12323188275872</c:v>
                </c:pt>
                <c:pt idx="46">
                  <c:v>397.0670937302819</c:v>
                </c:pt>
                <c:pt idx="47">
                  <c:v>405.02923822213813</c:v>
                </c:pt>
                <c:pt idx="48">
                  <c:v>413.00469621517072</c:v>
                </c:pt>
              </c:numCache>
            </c:numRef>
          </c:yVal>
          <c:smooth val="0"/>
          <c:extLst>
            <c:ext xmlns:c16="http://schemas.microsoft.com/office/drawing/2014/chart" uri="{C3380CC4-5D6E-409C-BE32-E72D297353CC}">
              <c16:uniqueId val="{00000003-7C62-42CF-8551-B908D70E5572}"/>
            </c:ext>
          </c:extLst>
        </c:ser>
        <c:ser>
          <c:idx val="1"/>
          <c:order val="4"/>
          <c:tx>
            <c:strRef>
              <c:f>TAM_SpaceCooling!$J$141</c:f>
              <c:strCache>
                <c:ptCount val="1"/>
                <c:pt idx="0">
                  <c:v>Space Cooling - Commercial - Case 2 - High</c:v>
                </c:pt>
              </c:strCache>
            </c:strRef>
          </c:tx>
          <c:spPr>
            <a:ln w="25400" cap="rnd">
              <a:noFill/>
              <a:round/>
            </a:ln>
            <a:effectLst/>
          </c:spPr>
          <c:marker>
            <c:symbol val="circle"/>
            <c:size val="5"/>
            <c:spPr>
              <a:solidFill>
                <a:schemeClr val="accent2"/>
              </a:solidFill>
              <a:ln w="9525">
                <a:solidFill>
                  <a:schemeClr val="accent2"/>
                </a:solidFill>
              </a:ln>
              <a:effectLst/>
            </c:spPr>
          </c:marker>
          <c:xVal>
            <c:numRef>
              <c:f>TAM_SpaceCooling!$B$142:$B$190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TAM_SpaceCooling!$J$142:$J$190</c:f>
              <c:numCache>
                <c:formatCode>_(* #,##0_);_(* \(#,##0\);_(* "-"??_);_(@_)</c:formatCode>
                <c:ptCount val="49"/>
                <c:pt idx="0">
                  <c:v>189.8575026032951</c:v>
                </c:pt>
                <c:pt idx="1">
                  <c:v>195.02827361666968</c:v>
                </c:pt>
                <c:pt idx="2">
                  <c:v>195.29267442092302</c:v>
                </c:pt>
                <c:pt idx="3">
                  <c:v>201.18112692235573</c:v>
                </c:pt>
                <c:pt idx="4">
                  <c:v>207.36925704314061</c:v>
                </c:pt>
                <c:pt idx="5">
                  <c:v>213.85756031083494</c:v>
                </c:pt>
                <c:pt idx="6">
                  <c:v>220.63630026486155</c:v>
                </c:pt>
                <c:pt idx="7">
                  <c:v>227.69363679010056</c:v>
                </c:pt>
                <c:pt idx="8">
                  <c:v>235.38241150588593</c:v>
                </c:pt>
                <c:pt idx="9">
                  <c:v>242.75296058034209</c:v>
                </c:pt>
                <c:pt idx="10">
                  <c:v>250.32114634538985</c:v>
                </c:pt>
                <c:pt idx="11">
                  <c:v>258.09111149627068</c:v>
                </c:pt>
                <c:pt idx="12">
                  <c:v>266.06582685371291</c:v>
                </c:pt>
                <c:pt idx="13">
                  <c:v>274.2471193969925</c:v>
                </c:pt>
                <c:pt idx="14">
                  <c:v>282.63478133149567</c:v>
                </c:pt>
                <c:pt idx="15">
                  <c:v>291.22711214917916</c:v>
                </c:pt>
                <c:pt idx="16">
                  <c:v>300.02140772397991</c:v>
                </c:pt>
                <c:pt idx="17">
                  <c:v>309.01367981482241</c:v>
                </c:pt>
                <c:pt idx="18">
                  <c:v>318.19942864760935</c:v>
                </c:pt>
                <c:pt idx="19">
                  <c:v>327.57643412548754</c:v>
                </c:pt>
                <c:pt idx="20">
                  <c:v>337.14423218728444</c:v>
                </c:pt>
                <c:pt idx="21">
                  <c:v>346.9040526865619</c:v>
                </c:pt>
                <c:pt idx="22">
                  <c:v>356.85852233572041</c:v>
                </c:pt>
                <c:pt idx="23">
                  <c:v>367.00876904168013</c:v>
                </c:pt>
                <c:pt idx="24">
                  <c:v>377.35499425720718</c:v>
                </c:pt>
                <c:pt idx="25">
                  <c:v>387.89295735245764</c:v>
                </c:pt>
                <c:pt idx="26">
                  <c:v>398.61342270409369</c:v>
                </c:pt>
                <c:pt idx="27">
                  <c:v>409.50304621922993</c:v>
                </c:pt>
                <c:pt idx="28">
                  <c:v>420.54954198409041</c:v>
                </c:pt>
                <c:pt idx="29">
                  <c:v>431.74535383357073</c:v>
                </c:pt>
                <c:pt idx="30">
                  <c:v>443.08623323665705</c:v>
                </c:pt>
                <c:pt idx="31">
                  <c:v>454.56604653156063</c:v>
                </c:pt>
                <c:pt idx="32">
                  <c:v>466.17964764893901</c:v>
                </c:pt>
                <c:pt idx="33">
                  <c:v>477.92148183272224</c:v>
                </c:pt>
                <c:pt idx="34">
                  <c:v>489.78445908176707</c:v>
                </c:pt>
                <c:pt idx="35">
                  <c:v>501.76114077633031</c:v>
                </c:pt>
                <c:pt idx="36">
                  <c:v>513.84511100086957</c:v>
                </c:pt>
                <c:pt idx="37">
                  <c:v>526.03014663107524</c:v>
                </c:pt>
                <c:pt idx="38">
                  <c:v>538.30993985043415</c:v>
                </c:pt>
                <c:pt idx="39">
                  <c:v>550.67759865986898</c:v>
                </c:pt>
                <c:pt idx="40">
                  <c:v>563.12590455207112</c:v>
                </c:pt>
                <c:pt idx="41">
                  <c:v>575.64838084547887</c:v>
                </c:pt>
                <c:pt idx="42">
                  <c:v>588.23832113785284</c:v>
                </c:pt>
                <c:pt idx="43">
                  <c:v>600.88882420617051</c:v>
                </c:pt>
                <c:pt idx="44">
                  <c:v>613.59257801251283</c:v>
                </c:pt>
                <c:pt idx="45">
                  <c:v>626.34157372735649</c:v>
                </c:pt>
                <c:pt idx="46">
                  <c:v>639.1281938090624</c:v>
                </c:pt>
                <c:pt idx="47">
                  <c:v>651.94424204947279</c:v>
                </c:pt>
                <c:pt idx="48">
                  <c:v>664.7817200031343</c:v>
                </c:pt>
              </c:numCache>
            </c:numRef>
          </c:yVal>
          <c:smooth val="0"/>
          <c:extLst>
            <c:ext xmlns:c16="http://schemas.microsoft.com/office/drawing/2014/chart" uri="{C3380CC4-5D6E-409C-BE32-E72D297353CC}">
              <c16:uniqueId val="{00000004-7C62-42CF-8551-B908D70E5572}"/>
            </c:ext>
          </c:extLst>
        </c:ser>
        <c:ser>
          <c:idx val="5"/>
          <c:order val="5"/>
          <c:tx>
            <c:strRef>
              <c:f>TAM_SpaceCooling!$K$141</c:f>
              <c:strCache>
                <c:ptCount val="1"/>
                <c:pt idx="0">
                  <c:v>Space Cooling - Commercial - Case 3 - Low</c:v>
                </c:pt>
              </c:strCache>
            </c:strRef>
          </c:tx>
          <c:spPr>
            <a:ln w="19050">
              <a:noFill/>
            </a:ln>
          </c:spPr>
          <c:xVal>
            <c:numRef>
              <c:f>TAM_SpaceCooling!$B$142:$B$190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TAM_SpaceCooling!$K$142:$K$190</c:f>
              <c:numCache>
                <c:formatCode>_(* #,##0_);_(* \(#,##0\);_(* "-"??_);_(@_)</c:formatCode>
                <c:ptCount val="49"/>
                <c:pt idx="0">
                  <c:v>46.045615149326558</c:v>
                </c:pt>
                <c:pt idx="1">
                  <c:v>47.299667945989675</c:v>
                </c:pt>
                <c:pt idx="2">
                  <c:v>47.363792341975554</c:v>
                </c:pt>
                <c:pt idx="3">
                  <c:v>48.79190244554411</c:v>
                </c:pt>
                <c:pt idx="4">
                  <c:v>50.292692533523862</c:v>
                </c:pt>
                <c:pt idx="5">
                  <c:v>51.866282784843158</c:v>
                </c:pt>
                <c:pt idx="6">
                  <c:v>53.510311842639553</c:v>
                </c:pt>
                <c:pt idx="7">
                  <c:v>55.221908156531029</c:v>
                </c:pt>
                <c:pt idx="8">
                  <c:v>57.086645428845607</c:v>
                </c:pt>
                <c:pt idx="9">
                  <c:v>58.874204316264276</c:v>
                </c:pt>
                <c:pt idx="10">
                  <c:v>60.709695483785573</c:v>
                </c:pt>
                <c:pt idx="11">
                  <c:v>62.594123647831843</c:v>
                </c:pt>
                <c:pt idx="12">
                  <c:v>64.52820931334</c:v>
                </c:pt>
                <c:pt idx="13">
                  <c:v>66.512395572542218</c:v>
                </c:pt>
                <c:pt idx="14">
                  <c:v>68.546632029585368</c:v>
                </c:pt>
                <c:pt idx="15">
                  <c:v>70.630506264955642</c:v>
                </c:pt>
                <c:pt idx="16">
                  <c:v>72.763362454435892</c:v>
                </c:pt>
                <c:pt idx="17">
                  <c:v>74.944233340945573</c:v>
                </c:pt>
                <c:pt idx="18">
                  <c:v>77.172027606714792</c:v>
                </c:pt>
                <c:pt idx="19">
                  <c:v>79.446206817792316</c:v>
                </c:pt>
                <c:pt idx="20">
                  <c:v>81.76665842670505</c:v>
                </c:pt>
                <c:pt idx="21">
                  <c:v>84.133680706436849</c:v>
                </c:pt>
                <c:pt idx="22">
                  <c:v>86.547910706283332</c:v>
                </c:pt>
                <c:pt idx="23">
                  <c:v>89.009621974391123</c:v>
                </c:pt>
                <c:pt idx="24">
                  <c:v>91.518863368542654</c:v>
                </c:pt>
                <c:pt idx="25">
                  <c:v>94.074606420507166</c:v>
                </c:pt>
                <c:pt idx="26">
                  <c:v>96.674611240093142</c:v>
                </c:pt>
                <c:pt idx="27">
                  <c:v>99.315641521349562</c:v>
                </c:pt>
                <c:pt idx="28">
                  <c:v>101.99471759557895</c:v>
                </c:pt>
                <c:pt idx="29">
                  <c:v>104.71000688695138</c:v>
                </c:pt>
                <c:pt idx="30">
                  <c:v>107.46047901098727</c:v>
                </c:pt>
                <c:pt idx="31">
                  <c:v>110.24464638765262</c:v>
                </c:pt>
                <c:pt idx="32">
                  <c:v>113.06126095497875</c:v>
                </c:pt>
                <c:pt idx="33">
                  <c:v>115.90897553333485</c:v>
                </c:pt>
                <c:pt idx="34">
                  <c:v>118.78607060434764</c:v>
                </c:pt>
                <c:pt idx="35">
                  <c:v>121.69074210013856</c:v>
                </c:pt>
                <c:pt idx="36">
                  <c:v>124.62143398645121</c:v>
                </c:pt>
                <c:pt idx="37">
                  <c:v>127.57663698615367</c:v>
                </c:pt>
                <c:pt idx="38">
                  <c:v>130.55482128194828</c:v>
                </c:pt>
                <c:pt idx="39">
                  <c:v>133.55431537635511</c:v>
                </c:pt>
                <c:pt idx="40">
                  <c:v>136.57336858475585</c:v>
                </c:pt>
                <c:pt idx="41">
                  <c:v>139.61041013547941</c:v>
                </c:pt>
                <c:pt idx="42">
                  <c:v>142.66381354333396</c:v>
                </c:pt>
                <c:pt idx="43">
                  <c:v>145.73190507378172</c:v>
                </c:pt>
                <c:pt idx="44">
                  <c:v>148.81291135848397</c:v>
                </c:pt>
                <c:pt idx="45">
                  <c:v>151.90489003816097</c:v>
                </c:pt>
                <c:pt idx="46">
                  <c:v>155.00599365150146</c:v>
                </c:pt>
                <c:pt idx="47">
                  <c:v>158.11423439480353</c:v>
                </c:pt>
                <c:pt idx="48">
                  <c:v>161.22767242720712</c:v>
                </c:pt>
              </c:numCache>
            </c:numRef>
          </c:yVal>
          <c:smooth val="0"/>
          <c:extLst>
            <c:ext xmlns:c16="http://schemas.microsoft.com/office/drawing/2014/chart" uri="{C3380CC4-5D6E-409C-BE32-E72D297353CC}">
              <c16:uniqueId val="{00000005-7C62-42CF-8551-B908D70E5572}"/>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(TWh</a:t>
                </a:r>
                <a:r>
                  <a:rPr lang="en-US" baseline="0"/>
                  <a:t> Useful Space Cooling Energy</a:t>
                </a:r>
                <a:r>
                  <a:rPr lang="en-US"/>
                  <a:t>)</a:t>
                </a:r>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Asia (Sans Japan) TAM -</a:t>
            </a:r>
            <a:r>
              <a:rPr lang="en-US" baseline="0"/>
              <a:t> Space Cooling</a:t>
            </a:r>
            <a:endParaRPr lang="en-US"/>
          </a:p>
        </c:rich>
      </c:tx>
      <c:overlay val="0"/>
      <c:spPr>
        <a:noFill/>
        <a:ln>
          <a:noFill/>
        </a:ln>
        <a:effectLst/>
      </c:spPr>
    </c:title>
    <c:autoTitleDeleted val="0"/>
    <c:plotArea>
      <c:layout/>
      <c:scatterChart>
        <c:scatterStyle val="lineMarker"/>
        <c:varyColors val="0"/>
        <c:ser>
          <c:idx val="2"/>
          <c:order val="0"/>
          <c:tx>
            <c:strRef>
              <c:f>TAM_SpaceCooling!$C$204</c:f>
              <c:strCache>
                <c:ptCount val="1"/>
                <c:pt idx="0">
                  <c:v>Space Cooling - Residential - Case 1 - Average</c:v>
                </c:pt>
              </c:strCache>
            </c:strRef>
          </c:tx>
          <c:spPr>
            <a:ln w="19050">
              <a:noFill/>
            </a:ln>
          </c:spPr>
          <c:xVal>
            <c:numRef>
              <c:f>TAM_SpaceCooling!$B$205:$B$253</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TAM_SpaceCooling!$C$205:$C$253</c:f>
              <c:numCache>
                <c:formatCode>_(* #,##0_);_(* \(#,##0\);_(* "-"??_);_(@_)</c:formatCode>
                <c:ptCount val="49"/>
                <c:pt idx="0">
                  <c:v>2489.1060336764463</c:v>
                </c:pt>
                <c:pt idx="1">
                  <c:v>2524.2790204756611</c:v>
                </c:pt>
                <c:pt idx="2">
                  <c:v>2359.0780414830933</c:v>
                </c:pt>
                <c:pt idx="3">
                  <c:v>2388.7606779167068</c:v>
                </c:pt>
                <c:pt idx="4">
                  <c:v>2418.2676666143743</c:v>
                </c:pt>
                <c:pt idx="5">
                  <c:v>2447.5781013748751</c:v>
                </c:pt>
                <c:pt idx="6">
                  <c:v>2476.6289619964896</c:v>
                </c:pt>
                <c:pt idx="7">
                  <c:v>2505.3247294531375</c:v>
                </c:pt>
                <c:pt idx="8">
                  <c:v>2533.5950509927002</c:v>
                </c:pt>
                <c:pt idx="9">
                  <c:v>2559.7864983271047</c:v>
                </c:pt>
                <c:pt idx="10">
                  <c:v>2585.2832383692025</c:v>
                </c:pt>
                <c:pt idx="11">
                  <c:v>2610.1342279774276</c:v>
                </c:pt>
                <c:pt idx="12">
                  <c:v>2634.3613390845053</c:v>
                </c:pt>
                <c:pt idx="13">
                  <c:v>2657.9836769234325</c:v>
                </c:pt>
                <c:pt idx="14">
                  <c:v>2681.0361642038611</c:v>
                </c:pt>
                <c:pt idx="15">
                  <c:v>2703.5498187387584</c:v>
                </c:pt>
                <c:pt idx="16">
                  <c:v>2725.5260021290537</c:v>
                </c:pt>
                <c:pt idx="17">
                  <c:v>2746.9554229310797</c:v>
                </c:pt>
                <c:pt idx="18">
                  <c:v>2767.8317772285386</c:v>
                </c:pt>
                <c:pt idx="19">
                  <c:v>2788.1658237968022</c:v>
                </c:pt>
                <c:pt idx="20">
                  <c:v>2807.9831449275657</c:v>
                </c:pt>
                <c:pt idx="21">
                  <c:v>2827.3173723767609</c:v>
                </c:pt>
                <c:pt idx="22">
                  <c:v>2846.2099533165278</c:v>
                </c:pt>
                <c:pt idx="23">
                  <c:v>2864.6931604586075</c:v>
                </c:pt>
                <c:pt idx="24">
                  <c:v>2882.7849315778963</c:v>
                </c:pt>
                <c:pt idx="25">
                  <c:v>2900.4874732856183</c:v>
                </c:pt>
                <c:pt idx="26">
                  <c:v>2917.7972375912454</c:v>
                </c:pt>
                <c:pt idx="27">
                  <c:v>2934.7028790194581</c:v>
                </c:pt>
                <c:pt idx="28">
                  <c:v>2951.1962308493776</c:v>
                </c:pt>
                <c:pt idx="29">
                  <c:v>2967.2795672328903</c:v>
                </c:pt>
                <c:pt idx="30">
                  <c:v>2982.9598176729951</c:v>
                </c:pt>
                <c:pt idx="31">
                  <c:v>2998.2380934753473</c:v>
                </c:pt>
                <c:pt idx="32">
                  <c:v>3013.1151554476478</c:v>
                </c:pt>
                <c:pt idx="33">
                  <c:v>3027.5906670050294</c:v>
                </c:pt>
                <c:pt idx="34">
                  <c:v>3041.6663306797873</c:v>
                </c:pt>
                <c:pt idx="35">
                  <c:v>3055.3400230046705</c:v>
                </c:pt>
                <c:pt idx="36">
                  <c:v>3068.6023917894522</c:v>
                </c:pt>
                <c:pt idx="37">
                  <c:v>3081.4409203357345</c:v>
                </c:pt>
                <c:pt idx="38">
                  <c:v>3093.8462295240738</c:v>
                </c:pt>
                <c:pt idx="39">
                  <c:v>3105.8152982499441</c:v>
                </c:pt>
                <c:pt idx="40">
                  <c:v>3117.3504522699163</c:v>
                </c:pt>
                <c:pt idx="41">
                  <c:v>3128.4540109556151</c:v>
                </c:pt>
                <c:pt idx="42">
                  <c:v>3139.1303811675048</c:v>
                </c:pt>
                <c:pt idx="43">
                  <c:v>3149.3836253890772</c:v>
                </c:pt>
                <c:pt idx="44">
                  <c:v>3159.2143304107658</c:v>
                </c:pt>
                <c:pt idx="45">
                  <c:v>3168.6238135094495</c:v>
                </c:pt>
                <c:pt idx="46">
                  <c:v>3177.6185836196105</c:v>
                </c:pt>
                <c:pt idx="47">
                  <c:v>3186.2069985036205</c:v>
                </c:pt>
                <c:pt idx="48">
                  <c:v>3194.3965197493444</c:v>
                </c:pt>
              </c:numCache>
            </c:numRef>
          </c:yVal>
          <c:smooth val="0"/>
          <c:extLst>
            <c:ext xmlns:c16="http://schemas.microsoft.com/office/drawing/2014/chart" uri="{C3380CC4-5D6E-409C-BE32-E72D297353CC}">
              <c16:uniqueId val="{00000000-AC09-4B73-99B3-556DB47DBCD6}"/>
            </c:ext>
          </c:extLst>
        </c:ser>
        <c:ser>
          <c:idx val="0"/>
          <c:order val="1"/>
          <c:tx>
            <c:strRef>
              <c:f>TAM_SpaceCooling!$D$204</c:f>
              <c:strCache>
                <c:ptCount val="1"/>
                <c:pt idx="0">
                  <c:v>Space Cooling - Residential -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TAM_SpaceCooling!$B$205:$B$253</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TAM_SpaceCooling!$D$205:$D$253</c:f>
              <c:numCache>
                <c:formatCode>_(* #,##0_);_(* \(#,##0\);_(* "-"??_);_(@_)</c:formatCode>
                <c:ptCount val="49"/>
                <c:pt idx="0">
                  <c:v>5082.6091695758632</c:v>
                </c:pt>
                <c:pt idx="1">
                  <c:v>5154.4303546954916</c:v>
                </c:pt>
                <c:pt idx="2">
                  <c:v>4817.0996024935212</c:v>
                </c:pt>
                <c:pt idx="3">
                  <c:v>4877.7098127752588</c:v>
                </c:pt>
                <c:pt idx="4">
                  <c:v>4937.9613606371358</c:v>
                </c:pt>
                <c:pt idx="5">
                  <c:v>4997.8115568370695</c:v>
                </c:pt>
                <c:pt idx="6">
                  <c:v>5057.1317178032141</c:v>
                </c:pt>
                <c:pt idx="7">
                  <c:v>5115.72679926214</c:v>
                </c:pt>
                <c:pt idx="8">
                  <c:v>5173.453145002265</c:v>
                </c:pt>
                <c:pt idx="9">
                  <c:v>5226.9345510111862</c:v>
                </c:pt>
                <c:pt idx="10">
                  <c:v>5278.9974052966081</c:v>
                </c:pt>
                <c:pt idx="11">
                  <c:v>5329.741674904616</c:v>
                </c:pt>
                <c:pt idx="12">
                  <c:v>5379.2120210446301</c:v>
                </c:pt>
                <c:pt idx="13">
                  <c:v>5427.4474554867766</c:v>
                </c:pt>
                <c:pt idx="14">
                  <c:v>5474.5192883648542</c:v>
                </c:pt>
                <c:pt idx="15">
                  <c:v>5520.4908562416631</c:v>
                </c:pt>
                <c:pt idx="16">
                  <c:v>5565.3649394267904</c:v>
                </c:pt>
                <c:pt idx="17">
                  <c:v>5609.1225653348365</c:v>
                </c:pt>
                <c:pt idx="18">
                  <c:v>5651.7508617368421</c:v>
                </c:pt>
                <c:pt idx="19">
                  <c:v>5693.2717974238567</c:v>
                </c:pt>
                <c:pt idx="20">
                  <c:v>5733.737609941646</c:v>
                </c:pt>
                <c:pt idx="21">
                  <c:v>5773.2169733718965</c:v>
                </c:pt>
                <c:pt idx="22">
                  <c:v>5811.7945204198177</c:v>
                </c:pt>
                <c:pt idx="23">
                  <c:v>5849.5361500782165</c:v>
                </c:pt>
                <c:pt idx="24">
                  <c:v>5886.4784902359597</c:v>
                </c:pt>
                <c:pt idx="25">
                  <c:v>5922.6260466643098</c:v>
                </c:pt>
                <c:pt idx="26">
                  <c:v>5957.971574573794</c:v>
                </c:pt>
                <c:pt idx="27">
                  <c:v>5992.491907166328</c:v>
                </c:pt>
                <c:pt idx="28">
                  <c:v>6026.1703684747736</c:v>
                </c:pt>
                <c:pt idx="29">
                  <c:v>6059.0116021844815</c:v>
                </c:pt>
                <c:pt idx="30">
                  <c:v>6091.0297579359294</c:v>
                </c:pt>
                <c:pt idx="31">
                  <c:v>6122.2271049503734</c:v>
                </c:pt>
                <c:pt idx="32">
                  <c:v>6152.6051967527064</c:v>
                </c:pt>
                <c:pt idx="33">
                  <c:v>6182.1633460562853</c:v>
                </c:pt>
                <c:pt idx="34">
                  <c:v>6210.9050293326391</c:v>
                </c:pt>
                <c:pt idx="35">
                  <c:v>6238.8259105856414</c:v>
                </c:pt>
                <c:pt idx="36">
                  <c:v>6265.9068931889688</c:v>
                </c:pt>
                <c:pt idx="37">
                  <c:v>6292.1224187754024</c:v>
                </c:pt>
                <c:pt idx="38">
                  <c:v>6317.4533357307373</c:v>
                </c:pt>
                <c:pt idx="39">
                  <c:v>6341.8934751359429</c:v>
                </c:pt>
                <c:pt idx="40">
                  <c:v>6365.4475860501279</c:v>
                </c:pt>
                <c:pt idx="41">
                  <c:v>6388.1204044947081</c:v>
                </c:pt>
                <c:pt idx="42">
                  <c:v>6409.9209290214139</c:v>
                </c:pt>
                <c:pt idx="43">
                  <c:v>6430.8574549843106</c:v>
                </c:pt>
                <c:pt idx="44">
                  <c:v>6450.9311805751913</c:v>
                </c:pt>
                <c:pt idx="45">
                  <c:v>6470.1447955965268</c:v>
                </c:pt>
                <c:pt idx="46">
                  <c:v>6488.5115909124352</c:v>
                </c:pt>
                <c:pt idx="47">
                  <c:v>6506.0486325856327</c:v>
                </c:pt>
                <c:pt idx="48">
                  <c:v>6522.7711567428187</c:v>
                </c:pt>
              </c:numCache>
            </c:numRef>
          </c:yVal>
          <c:smooth val="0"/>
          <c:extLst>
            <c:ext xmlns:c16="http://schemas.microsoft.com/office/drawing/2014/chart" uri="{C3380CC4-5D6E-409C-BE32-E72D297353CC}">
              <c16:uniqueId val="{00000001-AC09-4B73-99B3-556DB47DBCD6}"/>
            </c:ext>
          </c:extLst>
        </c:ser>
        <c:ser>
          <c:idx val="3"/>
          <c:order val="2"/>
          <c:tx>
            <c:strRef>
              <c:f>TAM_SpaceCooling!$E$204</c:f>
              <c:strCache>
                <c:ptCount val="1"/>
                <c:pt idx="0">
                  <c:v>Space Cooling - Residential - Case 3 - Low</c:v>
                </c:pt>
              </c:strCache>
            </c:strRef>
          </c:tx>
          <c:spPr>
            <a:ln w="19050">
              <a:noFill/>
            </a:ln>
          </c:spPr>
          <c:xVal>
            <c:numRef>
              <c:f>TAM_SpaceCooling!$B$205:$B$253</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TAM_SpaceCooling!$E$205:$E$253</c:f>
              <c:numCache>
                <c:formatCode>_(* #,##0_);_(* \(#,##0\);_(* "-"??_);_(@_)</c:formatCode>
                <c:ptCount val="49"/>
                <c:pt idx="0">
                  <c:v>179.59081112592796</c:v>
                </c:pt>
                <c:pt idx="1">
                  <c:v>182.12856771143692</c:v>
                </c:pt>
                <c:pt idx="2">
                  <c:v>170.20919689530027</c:v>
                </c:pt>
                <c:pt idx="3">
                  <c:v>172.350820707764</c:v>
                </c:pt>
                <c:pt idx="4">
                  <c:v>174.47977140829761</c:v>
                </c:pt>
                <c:pt idx="5">
                  <c:v>176.59454059927378</c:v>
                </c:pt>
                <c:pt idx="6">
                  <c:v>178.69058132729211</c:v>
                </c:pt>
                <c:pt idx="7">
                  <c:v>180.76100182513193</c:v>
                </c:pt>
                <c:pt idx="8">
                  <c:v>182.80072609054696</c:v>
                </c:pt>
                <c:pt idx="9">
                  <c:v>184.69045806970257</c:v>
                </c:pt>
                <c:pt idx="10">
                  <c:v>186.53006641232679</c:v>
                </c:pt>
                <c:pt idx="11">
                  <c:v>188.32308339137091</c:v>
                </c:pt>
                <c:pt idx="12">
                  <c:v>190.07108708269288</c:v>
                </c:pt>
                <c:pt idx="13">
                  <c:v>191.7754559427521</c:v>
                </c:pt>
                <c:pt idx="14">
                  <c:v>193.43870967045584</c:v>
                </c:pt>
                <c:pt idx="15">
                  <c:v>195.06308622357483</c:v>
                </c:pt>
                <c:pt idx="16">
                  <c:v>196.64868384260677</c:v>
                </c:pt>
                <c:pt idx="17">
                  <c:v>198.19483214313149</c:v>
                </c:pt>
                <c:pt idx="18">
                  <c:v>199.7010762930021</c:v>
                </c:pt>
                <c:pt idx="19">
                  <c:v>201.1681925456887</c:v>
                </c:pt>
                <c:pt idx="20">
                  <c:v>202.5980266821478</c:v>
                </c:pt>
                <c:pt idx="21">
                  <c:v>203.99300525803653</c:v>
                </c:pt>
                <c:pt idx="22">
                  <c:v>205.35611871697731</c:v>
                </c:pt>
                <c:pt idx="23">
                  <c:v>206.68969555860016</c:v>
                </c:pt>
                <c:pt idx="24">
                  <c:v>207.99503000641343</c:v>
                </c:pt>
                <c:pt idx="25">
                  <c:v>209.27228126902219</c:v>
                </c:pt>
                <c:pt idx="26">
                  <c:v>210.52119335632878</c:v>
                </c:pt>
                <c:pt idx="27">
                  <c:v>211.74094768403506</c:v>
                </c:pt>
                <c:pt idx="28">
                  <c:v>212.93095501728857</c:v>
                </c:pt>
                <c:pt idx="29">
                  <c:v>214.09137943780232</c:v>
                </c:pt>
                <c:pt idx="30">
                  <c:v>215.2227209142587</c:v>
                </c:pt>
                <c:pt idx="31">
                  <c:v>216.32505962816938</c:v>
                </c:pt>
                <c:pt idx="32">
                  <c:v>217.39845047236332</c:v>
                </c:pt>
                <c:pt idx="33">
                  <c:v>218.44286916199749</c:v>
                </c:pt>
                <c:pt idx="34">
                  <c:v>219.45843853601559</c:v>
                </c:pt>
                <c:pt idx="35">
                  <c:v>220.44500538471073</c:v>
                </c:pt>
                <c:pt idx="36">
                  <c:v>221.40189494075435</c:v>
                </c:pt>
                <c:pt idx="37">
                  <c:v>222.32820411525125</c:v>
                </c:pt>
                <c:pt idx="38">
                  <c:v>223.22325619791053</c:v>
                </c:pt>
                <c:pt idx="39">
                  <c:v>224.08683321384271</c:v>
                </c:pt>
                <c:pt idx="40">
                  <c:v>224.91910296807629</c:v>
                </c:pt>
                <c:pt idx="41">
                  <c:v>225.72023280496146</c:v>
                </c:pt>
                <c:pt idx="42">
                  <c:v>226.49054068268649</c:v>
                </c:pt>
                <c:pt idx="43">
                  <c:v>227.23031971239087</c:v>
                </c:pt>
                <c:pt idx="44">
                  <c:v>227.93961223143111</c:v>
                </c:pt>
                <c:pt idx="45">
                  <c:v>228.61851328229255</c:v>
                </c:pt>
                <c:pt idx="46">
                  <c:v>229.26749248933299</c:v>
                </c:pt>
                <c:pt idx="47">
                  <c:v>229.88715287118796</c:v>
                </c:pt>
                <c:pt idx="48">
                  <c:v>230.47803278684998</c:v>
                </c:pt>
              </c:numCache>
            </c:numRef>
          </c:yVal>
          <c:smooth val="0"/>
          <c:extLst>
            <c:ext xmlns:c16="http://schemas.microsoft.com/office/drawing/2014/chart" uri="{C3380CC4-5D6E-409C-BE32-E72D297353CC}">
              <c16:uniqueId val="{00000002-AC09-4B73-99B3-556DB47DBCD6}"/>
            </c:ext>
          </c:extLst>
        </c:ser>
        <c:ser>
          <c:idx val="4"/>
          <c:order val="3"/>
          <c:tx>
            <c:strRef>
              <c:f>TAM_SpaceCooling!$I$204</c:f>
              <c:strCache>
                <c:ptCount val="1"/>
                <c:pt idx="0">
                  <c:v>Space Cooling - Commercial - Case 1 - Average</c:v>
                </c:pt>
              </c:strCache>
            </c:strRef>
          </c:tx>
          <c:spPr>
            <a:ln w="19050">
              <a:noFill/>
            </a:ln>
          </c:spPr>
          <c:xVal>
            <c:numRef>
              <c:f>TAM_SpaceCooling!$B$205:$B$253</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TAM_SpaceCooling!$I$205:$I$253</c:f>
              <c:numCache>
                <c:formatCode>_(* #,##0_);_(* \(#,##0\);_(* "-"??_);_(@_)</c:formatCode>
                <c:ptCount val="49"/>
                <c:pt idx="0">
                  <c:v>1368.748275661037</c:v>
                </c:pt>
                <c:pt idx="1">
                  <c:v>1431.9068289499971</c:v>
                </c:pt>
                <c:pt idx="2">
                  <c:v>1551.015276945081</c:v>
                </c:pt>
                <c:pt idx="3">
                  <c:v>1623.8350658796587</c:v>
                </c:pt>
                <c:pt idx="4">
                  <c:v>1700.4341974106401</c:v>
                </c:pt>
                <c:pt idx="5">
                  <c:v>1780.7845374131441</c:v>
                </c:pt>
                <c:pt idx="6">
                  <c:v>1864.835319926827</c:v>
                </c:pt>
                <c:pt idx="7">
                  <c:v>1952.5083836673755</c:v>
                </c:pt>
                <c:pt idx="8">
                  <c:v>2043.7383927548283</c:v>
                </c:pt>
                <c:pt idx="9">
                  <c:v>2137.1319182598031</c:v>
                </c:pt>
                <c:pt idx="10">
                  <c:v>2233.7214761224946</c:v>
                </c:pt>
                <c:pt idx="11">
                  <c:v>2333.495459092248</c:v>
                </c:pt>
                <c:pt idx="12">
                  <c:v>2436.4139784611839</c:v>
                </c:pt>
                <c:pt idx="13">
                  <c:v>2542.4350488287619</c:v>
                </c:pt>
                <c:pt idx="14">
                  <c:v>2651.5408417297258</c:v>
                </c:pt>
                <c:pt idx="15">
                  <c:v>2763.7156975885014</c:v>
                </c:pt>
                <c:pt idx="16">
                  <c:v>2878.9079081414679</c:v>
                </c:pt>
                <c:pt idx="17">
                  <c:v>2997.0511635057123</c:v>
                </c:pt>
                <c:pt idx="18">
                  <c:v>3118.0801744602427</c:v>
                </c:pt>
                <c:pt idx="19">
                  <c:v>3241.9481987866416</c:v>
                </c:pt>
                <c:pt idx="20">
                  <c:v>3368.628102131554</c:v>
                </c:pt>
                <c:pt idx="21">
                  <c:v>3498.1059259478156</c:v>
                </c:pt>
                <c:pt idx="22">
                  <c:v>3630.3826883826559</c:v>
                </c:pt>
                <c:pt idx="23">
                  <c:v>3765.4518594568485</c:v>
                </c:pt>
                <c:pt idx="24">
                  <c:v>3903.2903619748417</c:v>
                </c:pt>
                <c:pt idx="25">
                  <c:v>4043.8530377328161</c:v>
                </c:pt>
                <c:pt idx="26">
                  <c:v>4187.0842321424616</c:v>
                </c:pt>
                <c:pt idx="27">
                  <c:v>4332.9132319201399</c:v>
                </c:pt>
                <c:pt idx="28">
                  <c:v>4481.2716861025801</c:v>
                </c:pt>
                <c:pt idx="29">
                  <c:v>4632.1060652755295</c:v>
                </c:pt>
                <c:pt idx="30">
                  <c:v>4785.373111331035</c:v>
                </c:pt>
                <c:pt idx="31">
                  <c:v>4941.0235162638028</c:v>
                </c:pt>
                <c:pt idx="32">
                  <c:v>5099.0099179156541</c:v>
                </c:pt>
                <c:pt idx="33">
                  <c:v>5259.2820247502241</c:v>
                </c:pt>
                <c:pt idx="34">
                  <c:v>5421.7890364467794</c:v>
                </c:pt>
                <c:pt idx="35">
                  <c:v>5586.4711060500658</c:v>
                </c:pt>
                <c:pt idx="36">
                  <c:v>5753.2565819553902</c:v>
                </c:pt>
                <c:pt idx="37">
                  <c:v>5922.0662927650592</c:v>
                </c:pt>
                <c:pt idx="38">
                  <c:v>6092.8252162250128</c:v>
                </c:pt>
                <c:pt idx="39">
                  <c:v>6265.4635401595488</c:v>
                </c:pt>
                <c:pt idx="40">
                  <c:v>6439.9257254162094</c:v>
                </c:pt>
                <c:pt idx="41">
                  <c:v>6616.1684474119647</c:v>
                </c:pt>
                <c:pt idx="42">
                  <c:v>6794.159502836048</c:v>
                </c:pt>
                <c:pt idx="43">
                  <c:v>6973.8611599843916</c:v>
                </c:pt>
                <c:pt idx="44">
                  <c:v>7155.2189619483297</c:v>
                </c:pt>
                <c:pt idx="45">
                  <c:v>7338.1653763132826</c:v>
                </c:pt>
                <c:pt idx="46">
                  <c:v>7522.635154763534</c:v>
                </c:pt>
                <c:pt idx="47">
                  <c:v>7708.5569296105423</c:v>
                </c:pt>
                <c:pt idx="48">
                  <c:v>7895.8577800632247</c:v>
                </c:pt>
              </c:numCache>
            </c:numRef>
          </c:yVal>
          <c:smooth val="0"/>
          <c:extLst>
            <c:ext xmlns:c16="http://schemas.microsoft.com/office/drawing/2014/chart" uri="{C3380CC4-5D6E-409C-BE32-E72D297353CC}">
              <c16:uniqueId val="{00000003-AC09-4B73-99B3-556DB47DBCD6}"/>
            </c:ext>
          </c:extLst>
        </c:ser>
        <c:ser>
          <c:idx val="1"/>
          <c:order val="4"/>
          <c:tx>
            <c:strRef>
              <c:f>TAM_SpaceCooling!$J$204</c:f>
              <c:strCache>
                <c:ptCount val="1"/>
                <c:pt idx="0">
                  <c:v>Space Cooling - Commercial - Case 2 - High</c:v>
                </c:pt>
              </c:strCache>
            </c:strRef>
          </c:tx>
          <c:spPr>
            <a:ln w="25400" cap="rnd">
              <a:noFill/>
              <a:round/>
            </a:ln>
            <a:effectLst/>
          </c:spPr>
          <c:marker>
            <c:symbol val="circle"/>
            <c:size val="5"/>
            <c:spPr>
              <a:solidFill>
                <a:schemeClr val="accent2"/>
              </a:solidFill>
              <a:ln w="9525">
                <a:solidFill>
                  <a:schemeClr val="accent2"/>
                </a:solidFill>
              </a:ln>
              <a:effectLst/>
            </c:spPr>
          </c:marker>
          <c:xVal>
            <c:numRef>
              <c:f>TAM_SpaceCooling!$B$205:$B$253</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TAM_SpaceCooling!$J$205:$J$253</c:f>
              <c:numCache>
                <c:formatCode>_(* #,##0_);_(* \(#,##0\);_(* "-"??_);_(@_)</c:formatCode>
                <c:ptCount val="49"/>
                <c:pt idx="0">
                  <c:v>2203.1682479252277</c:v>
                </c:pt>
                <c:pt idx="1">
                  <c:v>2304.8296868219654</c:v>
                </c:pt>
                <c:pt idx="2">
                  <c:v>2496.5493443723572</c:v>
                </c:pt>
                <c:pt idx="3">
                  <c:v>2613.7617271414215</c:v>
                </c:pt>
                <c:pt idx="4">
                  <c:v>2737.057425414504</c:v>
                </c:pt>
                <c:pt idx="5">
                  <c:v>2866.3911538665229</c:v>
                </c:pt>
                <c:pt idx="6">
                  <c:v>3001.6811984570695</c:v>
                </c:pt>
                <c:pt idx="7">
                  <c:v>3142.8017490113448</c:v>
                </c:pt>
                <c:pt idx="8">
                  <c:v>3289.6476394160914</c:v>
                </c:pt>
                <c:pt idx="9">
                  <c:v>3439.9759748837523</c:v>
                </c:pt>
                <c:pt idx="10">
                  <c:v>3595.448716474199</c:v>
                </c:pt>
                <c:pt idx="11">
                  <c:v>3756.0471808936932</c:v>
                </c:pt>
                <c:pt idx="12">
                  <c:v>3921.7071623739334</c:v>
                </c:pt>
                <c:pt idx="13">
                  <c:v>4092.3610802625853</c:v>
                </c:pt>
                <c:pt idx="14">
                  <c:v>4267.980237457884</c:v>
                </c:pt>
                <c:pt idx="15">
                  <c:v>4448.5394279520515</c:v>
                </c:pt>
                <c:pt idx="16">
                  <c:v>4633.9554209519656</c:v>
                </c:pt>
                <c:pt idx="17">
                  <c:v>4824.1214825671441</c:v>
                </c:pt>
                <c:pt idx="18">
                  <c:v>5018.9325217876603</c:v>
                </c:pt>
                <c:pt idx="19">
                  <c:v>5218.3133012793114</c:v>
                </c:pt>
                <c:pt idx="20">
                  <c:v>5422.220144971925</c:v>
                </c:pt>
                <c:pt idx="21">
                  <c:v>5630.6305848716047</c:v>
                </c:pt>
                <c:pt idx="22">
                  <c:v>5843.5462598112081</c:v>
                </c:pt>
                <c:pt idx="23">
                  <c:v>6060.9566589881679</c:v>
                </c:pt>
                <c:pt idx="24">
                  <c:v>6282.8246368254677</c:v>
                </c:pt>
                <c:pt idx="25">
                  <c:v>6509.0775056547009</c:v>
                </c:pt>
                <c:pt idx="26">
                  <c:v>6739.6256825890869</c:v>
                </c:pt>
                <c:pt idx="27">
                  <c:v>6974.355345924524</c:v>
                </c:pt>
                <c:pt idx="28">
                  <c:v>7213.1564764013219</c:v>
                </c:pt>
                <c:pt idx="29">
                  <c:v>7455.9429118610224</c:v>
                </c:pt>
                <c:pt idx="30">
                  <c:v>7702.6450230726014</c:v>
                </c:pt>
                <c:pt idx="31">
                  <c:v>7953.1834427531376</c:v>
                </c:pt>
                <c:pt idx="32">
                  <c:v>8207.4819356993448</c:v>
                </c:pt>
                <c:pt idx="33">
                  <c:v>8465.4595515144028</c:v>
                </c:pt>
                <c:pt idx="34">
                  <c:v>8727.0345208506405</c:v>
                </c:pt>
                <c:pt idx="35">
                  <c:v>8992.1105126924176</c:v>
                </c:pt>
                <c:pt idx="36">
                  <c:v>9260.5721949928011</c:v>
                </c:pt>
                <c:pt idx="37">
                  <c:v>9532.2921316755965</c:v>
                </c:pt>
                <c:pt idx="38">
                  <c:v>9807.1495652202502</c:v>
                </c:pt>
                <c:pt idx="39">
                  <c:v>10085.032124366424</c:v>
                </c:pt>
                <c:pt idx="40">
                  <c:v>10365.85041203549</c:v>
                </c:pt>
                <c:pt idx="41">
                  <c:v>10649.534691996638</c:v>
                </c:pt>
                <c:pt idx="42">
                  <c:v>10936.033129070944</c:v>
                </c:pt>
                <c:pt idx="43">
                  <c:v>11225.284989452335</c:v>
                </c:pt>
                <c:pt idx="44">
                  <c:v>11517.202618066329</c:v>
                </c:pt>
                <c:pt idx="45">
                  <c:v>11811.677313207754</c:v>
                </c:pt>
                <c:pt idx="46">
                  <c:v>12108.604049708747</c:v>
                </c:pt>
                <c:pt idx="47">
                  <c:v>12407.867952520246</c:v>
                </c:pt>
                <c:pt idx="48">
                  <c:v>12709.351646684136</c:v>
                </c:pt>
              </c:numCache>
            </c:numRef>
          </c:yVal>
          <c:smooth val="0"/>
          <c:extLst>
            <c:ext xmlns:c16="http://schemas.microsoft.com/office/drawing/2014/chart" uri="{C3380CC4-5D6E-409C-BE32-E72D297353CC}">
              <c16:uniqueId val="{00000004-AC09-4B73-99B3-556DB47DBCD6}"/>
            </c:ext>
          </c:extLst>
        </c:ser>
        <c:ser>
          <c:idx val="5"/>
          <c:order val="5"/>
          <c:tx>
            <c:strRef>
              <c:f>TAM_SpaceCooling!$K$204</c:f>
              <c:strCache>
                <c:ptCount val="1"/>
                <c:pt idx="0">
                  <c:v>Space Cooling - Commercial - Case 3 - Low</c:v>
                </c:pt>
              </c:strCache>
            </c:strRef>
          </c:tx>
          <c:spPr>
            <a:ln w="19050">
              <a:noFill/>
            </a:ln>
          </c:spPr>
          <c:xVal>
            <c:numRef>
              <c:f>TAM_SpaceCooling!$B$205:$B$253</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TAM_SpaceCooling!$K$205:$K$253</c:f>
              <c:numCache>
                <c:formatCode>_(* #,##0_);_(* \(#,##0\);_(* "-"??_);_(@_)</c:formatCode>
                <c:ptCount val="49"/>
                <c:pt idx="0">
                  <c:v>534.32830339684688</c:v>
                </c:pt>
                <c:pt idx="1">
                  <c:v>558.98397107802873</c:v>
                </c:pt>
                <c:pt idx="2">
                  <c:v>605.48120951780561</c:v>
                </c:pt>
                <c:pt idx="3">
                  <c:v>633.90840461789674</c:v>
                </c:pt>
                <c:pt idx="4">
                  <c:v>663.81096940677605</c:v>
                </c:pt>
                <c:pt idx="5">
                  <c:v>695.17792095976563</c:v>
                </c:pt>
                <c:pt idx="6">
                  <c:v>727.98944139658522</c:v>
                </c:pt>
                <c:pt idx="7">
                  <c:v>762.21501832340653</c:v>
                </c:pt>
                <c:pt idx="8">
                  <c:v>797.8291460935659</c:v>
                </c:pt>
                <c:pt idx="9">
                  <c:v>834.28786163585426</c:v>
                </c:pt>
                <c:pt idx="10">
                  <c:v>871.99423577079017</c:v>
                </c:pt>
                <c:pt idx="11">
                  <c:v>910.94373729080269</c:v>
                </c:pt>
                <c:pt idx="12">
                  <c:v>951.12079454843536</c:v>
                </c:pt>
                <c:pt idx="13">
                  <c:v>992.50901739493781</c:v>
                </c:pt>
                <c:pt idx="14">
                  <c:v>1035.1014460015672</c:v>
                </c:pt>
                <c:pt idx="15">
                  <c:v>1078.8919672249517</c:v>
                </c:pt>
                <c:pt idx="16">
                  <c:v>1123.8603953309691</c:v>
                </c:pt>
                <c:pt idx="17">
                  <c:v>1169.9808444442806</c:v>
                </c:pt>
                <c:pt idx="18">
                  <c:v>1217.2278271328253</c:v>
                </c:pt>
                <c:pt idx="19">
                  <c:v>1265.5830962939715</c:v>
                </c:pt>
                <c:pt idx="20">
                  <c:v>1315.0360592911838</c:v>
                </c:pt>
                <c:pt idx="21">
                  <c:v>1365.5812670240275</c:v>
                </c:pt>
                <c:pt idx="22">
                  <c:v>1417.2191169541045</c:v>
                </c:pt>
                <c:pt idx="23">
                  <c:v>1469.9470599255299</c:v>
                </c:pt>
                <c:pt idx="24">
                  <c:v>1523.7560871242172</c:v>
                </c:pt>
                <c:pt idx="25">
                  <c:v>1578.6285698109309</c:v>
                </c:pt>
                <c:pt idx="26">
                  <c:v>1634.5427816958359</c:v>
                </c:pt>
                <c:pt idx="27">
                  <c:v>1691.471117915755</c:v>
                </c:pt>
                <c:pt idx="28">
                  <c:v>1749.3868958038388</c:v>
                </c:pt>
                <c:pt idx="29">
                  <c:v>1808.2692186900358</c:v>
                </c:pt>
                <c:pt idx="30">
                  <c:v>1868.1011995894705</c:v>
                </c:pt>
                <c:pt idx="31">
                  <c:v>1928.8635897744673</c:v>
                </c:pt>
                <c:pt idx="32">
                  <c:v>1990.5379001319634</c:v>
                </c:pt>
                <c:pt idx="33">
                  <c:v>2053.1044979860467</c:v>
                </c:pt>
                <c:pt idx="34">
                  <c:v>2116.5435520429191</c:v>
                </c:pt>
                <c:pt idx="35">
                  <c:v>2180.8316994077145</c:v>
                </c:pt>
                <c:pt idx="36">
                  <c:v>2245.940968917982</c:v>
                </c:pt>
                <c:pt idx="37">
                  <c:v>2311.8404538545233</c:v>
                </c:pt>
                <c:pt idx="38">
                  <c:v>2378.5008672297758</c:v>
                </c:pt>
                <c:pt idx="39">
                  <c:v>2445.8949559526759</c:v>
                </c:pt>
                <c:pt idx="40">
                  <c:v>2514.0010387969278</c:v>
                </c:pt>
                <c:pt idx="41">
                  <c:v>2582.8022028272931</c:v>
                </c:pt>
                <c:pt idx="42">
                  <c:v>2652.2858766011523</c:v>
                </c:pt>
                <c:pt idx="43">
                  <c:v>2722.4373305164486</c:v>
                </c:pt>
                <c:pt idx="44">
                  <c:v>2793.2353058303338</c:v>
                </c:pt>
                <c:pt idx="45">
                  <c:v>2864.6534394188134</c:v>
                </c:pt>
                <c:pt idx="46">
                  <c:v>2936.6662598183225</c:v>
                </c:pt>
                <c:pt idx="47">
                  <c:v>3009.2459067008394</c:v>
                </c:pt>
                <c:pt idx="48">
                  <c:v>3082.3639134423161</c:v>
                </c:pt>
              </c:numCache>
            </c:numRef>
          </c:yVal>
          <c:smooth val="0"/>
          <c:extLst>
            <c:ext xmlns:c16="http://schemas.microsoft.com/office/drawing/2014/chart" uri="{C3380CC4-5D6E-409C-BE32-E72D297353CC}">
              <c16:uniqueId val="{00000005-AC09-4B73-99B3-556DB47DBCD6}"/>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(TWh</a:t>
                </a:r>
                <a:r>
                  <a:rPr lang="en-US" baseline="0"/>
                  <a:t> Useful Space Cooling Energy</a:t>
                </a:r>
                <a:r>
                  <a:rPr lang="en-US"/>
                  <a:t>)</a:t>
                </a:r>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Middle East and Africa TAM -</a:t>
            </a:r>
            <a:r>
              <a:rPr lang="en-US" baseline="0"/>
              <a:t> Space Cooling</a:t>
            </a:r>
            <a:endParaRPr lang="en-US"/>
          </a:p>
        </c:rich>
      </c:tx>
      <c:overlay val="0"/>
      <c:spPr>
        <a:noFill/>
        <a:ln>
          <a:noFill/>
        </a:ln>
        <a:effectLst/>
      </c:spPr>
    </c:title>
    <c:autoTitleDeleted val="0"/>
    <c:plotArea>
      <c:layout/>
      <c:scatterChart>
        <c:scatterStyle val="lineMarker"/>
        <c:varyColors val="0"/>
        <c:ser>
          <c:idx val="2"/>
          <c:order val="0"/>
          <c:tx>
            <c:strRef>
              <c:f>TAM_SpaceCooling!$C$267</c:f>
              <c:strCache>
                <c:ptCount val="1"/>
                <c:pt idx="0">
                  <c:v>Space Cooling - Residential - Case 1 - Average</c:v>
                </c:pt>
              </c:strCache>
            </c:strRef>
          </c:tx>
          <c:spPr>
            <a:ln w="19050">
              <a:noFill/>
            </a:ln>
          </c:spPr>
          <c:xVal>
            <c:numRef>
              <c:f>TAM_SpaceCooling!$B$268:$B$316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TAM_SpaceCooling!$C$268:$C$316</c:f>
              <c:numCache>
                <c:formatCode>_(* #,##0_);_(* \(#,##0\);_(* "-"??_);_(@_)</c:formatCode>
                <c:ptCount val="49"/>
                <c:pt idx="0">
                  <c:v>619.58852919898948</c:v>
                </c:pt>
                <c:pt idx="1">
                  <c:v>638.73073109998506</c:v>
                </c:pt>
                <c:pt idx="2">
                  <c:v>618.05920117231551</c:v>
                </c:pt>
                <c:pt idx="3">
                  <c:v>635.62661561608888</c:v>
                </c:pt>
                <c:pt idx="4">
                  <c:v>653.25270575921786</c:v>
                </c:pt>
                <c:pt idx="5">
                  <c:v>670.94160976538376</c:v>
                </c:pt>
                <c:pt idx="6">
                  <c:v>688.71204396824623</c:v>
                </c:pt>
                <c:pt idx="7">
                  <c:v>706.59236868068695</c:v>
                </c:pt>
                <c:pt idx="8">
                  <c:v>724.60014129784531</c:v>
                </c:pt>
                <c:pt idx="9">
                  <c:v>742.72009036329575</c:v>
                </c:pt>
                <c:pt idx="10">
                  <c:v>760.96132257610304</c:v>
                </c:pt>
                <c:pt idx="11">
                  <c:v>779.28905692099192</c:v>
                </c:pt>
                <c:pt idx="12">
                  <c:v>797.65474982684736</c:v>
                </c:pt>
                <c:pt idx="13">
                  <c:v>816.02060911558851</c:v>
                </c:pt>
                <c:pt idx="14">
                  <c:v>834.37094017629079</c:v>
                </c:pt>
                <c:pt idx="15">
                  <c:v>852.70695860795524</c:v>
                </c:pt>
                <c:pt idx="16">
                  <c:v>871.02830463078169</c:v>
                </c:pt>
                <c:pt idx="17">
                  <c:v>889.34053902246092</c:v>
                </c:pt>
                <c:pt idx="18">
                  <c:v>907.64718936222164</c:v>
                </c:pt>
                <c:pt idx="19">
                  <c:v>925.94325573339017</c:v>
                </c:pt>
                <c:pt idx="20">
                  <c:v>944.22262729409249</c:v>
                </c:pt>
                <c:pt idx="21">
                  <c:v>962.48818573425501</c:v>
                </c:pt>
                <c:pt idx="22">
                  <c:v>980.7448871715626</c:v>
                </c:pt>
                <c:pt idx="23">
                  <c:v>998.99604143578222</c:v>
                </c:pt>
                <c:pt idx="24">
                  <c:v>1017.2410202393783</c:v>
                </c:pt>
                <c:pt idx="25">
                  <c:v>1035.4772327830844</c:v>
                </c:pt>
                <c:pt idx="26">
                  <c:v>1053.7035627530199</c:v>
                </c:pt>
                <c:pt idx="27">
                  <c:v>1071.9184108361776</c:v>
                </c:pt>
                <c:pt idx="28">
                  <c:v>1090.1199050932391</c:v>
                </c:pt>
                <c:pt idx="29">
                  <c:v>1108.3069061341057</c:v>
                </c:pt>
                <c:pt idx="30">
                  <c:v>1126.4772986830885</c:v>
                </c:pt>
                <c:pt idx="31">
                  <c:v>1144.6262887169714</c:v>
                </c:pt>
                <c:pt idx="32">
                  <c:v>1162.7482057182888</c:v>
                </c:pt>
                <c:pt idx="33">
                  <c:v>1180.8383228786051</c:v>
                </c:pt>
                <c:pt idx="34">
                  <c:v>1198.892971402573</c:v>
                </c:pt>
                <c:pt idx="35">
                  <c:v>1216.9105931303284</c:v>
                </c:pt>
                <c:pt idx="36">
                  <c:v>1234.8908526746789</c:v>
                </c:pt>
                <c:pt idx="37">
                  <c:v>1252.8346086253378</c:v>
                </c:pt>
                <c:pt idx="38">
                  <c:v>1270.7412744342676</c:v>
                </c:pt>
                <c:pt idx="39">
                  <c:v>1288.6092842290875</c:v>
                </c:pt>
                <c:pt idx="40">
                  <c:v>1306.4346013767422</c:v>
                </c:pt>
                <c:pt idx="41">
                  <c:v>1324.2115665377726</c:v>
                </c:pt>
                <c:pt idx="42">
                  <c:v>1341.933153064922</c:v>
                </c:pt>
                <c:pt idx="43">
                  <c:v>1359.5937754931606</c:v>
                </c:pt>
                <c:pt idx="44">
                  <c:v>1377.189871917552</c:v>
                </c:pt>
                <c:pt idx="45">
                  <c:v>1394.7198751202748</c:v>
                </c:pt>
                <c:pt idx="46">
                  <c:v>1412.1821762244992</c:v>
                </c:pt>
                <c:pt idx="47">
                  <c:v>1429.5759973363456</c:v>
                </c:pt>
                <c:pt idx="48">
                  <c:v>1446.900242632619</c:v>
                </c:pt>
              </c:numCache>
            </c:numRef>
          </c:yVal>
          <c:smooth val="0"/>
          <c:extLst>
            <c:ext xmlns:c16="http://schemas.microsoft.com/office/drawing/2014/chart" uri="{C3380CC4-5D6E-409C-BE32-E72D297353CC}">
              <c16:uniqueId val="{00000000-17F6-4D64-B746-9EB4BAF5AFE8}"/>
            </c:ext>
          </c:extLst>
        </c:ser>
        <c:ser>
          <c:idx val="0"/>
          <c:order val="1"/>
          <c:tx>
            <c:strRef>
              <c:f>TAM_SpaceCooling!$D$267</c:f>
              <c:strCache>
                <c:ptCount val="1"/>
                <c:pt idx="0">
                  <c:v>Space Cooling - Residential -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TAM_SpaceCooling!$B$268:$B$316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TAM_SpaceCooling!$D$268:$D$316</c:f>
              <c:numCache>
                <c:formatCode>_(* #,##0_);_(* \(#,##0\);_(* "-"??_);_(@_)</c:formatCode>
                <c:ptCount val="49"/>
                <c:pt idx="0">
                  <c:v>1265.1635957908552</c:v>
                </c:pt>
                <c:pt idx="1">
                  <c:v>1304.2508542650032</c:v>
                </c:pt>
                <c:pt idx="2">
                  <c:v>1262.0407972654018</c:v>
                </c:pt>
                <c:pt idx="3">
                  <c:v>1297.9124317115172</c:v>
                </c:pt>
                <c:pt idx="4">
                  <c:v>1333.903878509353</c:v>
                </c:pt>
                <c:pt idx="5">
                  <c:v>1370.0235875474989</c:v>
                </c:pt>
                <c:pt idx="6">
                  <c:v>1406.3097764863478</c:v>
                </c:pt>
                <c:pt idx="7">
                  <c:v>1442.8203554287065</c:v>
                </c:pt>
                <c:pt idx="8">
                  <c:v>1479.5911755501863</c:v>
                </c:pt>
                <c:pt idx="9">
                  <c:v>1516.5910534285417</c:v>
                </c:pt>
                <c:pt idx="10">
                  <c:v>1553.8385844114778</c:v>
                </c:pt>
                <c:pt idx="11">
                  <c:v>1591.2627476968385</c:v>
                </c:pt>
                <c:pt idx="12">
                  <c:v>1628.7644201471048</c:v>
                </c:pt>
                <c:pt idx="13">
                  <c:v>1666.2664323415067</c:v>
                </c:pt>
                <c:pt idx="14">
                  <c:v>1703.7367368010243</c:v>
                </c:pt>
                <c:pt idx="15">
                  <c:v>1741.1778157078315</c:v>
                </c:pt>
                <c:pt idx="16">
                  <c:v>1778.5889344125862</c:v>
                </c:pt>
                <c:pt idx="17">
                  <c:v>1815.9814476986114</c:v>
                </c:pt>
                <c:pt idx="18">
                  <c:v>1853.3625586766987</c:v>
                </c:pt>
                <c:pt idx="19">
                  <c:v>1890.7220578089712</c:v>
                </c:pt>
                <c:pt idx="20">
                  <c:v>1928.0474671131647</c:v>
                </c:pt>
                <c:pt idx="21">
                  <c:v>1965.3446708318315</c:v>
                </c:pt>
                <c:pt idx="22">
                  <c:v>2002.6237890678731</c:v>
                </c:pt>
                <c:pt idx="23">
                  <c:v>2039.8915803003956</c:v>
                </c:pt>
                <c:pt idx="24">
                  <c:v>2077.1467616029408</c:v>
                </c:pt>
                <c:pt idx="25">
                  <c:v>2114.3840427146956</c:v>
                </c:pt>
                <c:pt idx="26">
                  <c:v>2151.6011441879032</c:v>
                </c:pt>
                <c:pt idx="27">
                  <c:v>2188.7948003187948</c:v>
                </c:pt>
                <c:pt idx="28">
                  <c:v>2225.9611887165934</c:v>
                </c:pt>
                <c:pt idx="29">
                  <c:v>2263.0979828132527</c:v>
                </c:pt>
                <c:pt idx="30">
                  <c:v>2300.2008633393375</c:v>
                </c:pt>
                <c:pt idx="31">
                  <c:v>2337.2600411793856</c:v>
                </c:pt>
                <c:pt idx="32">
                  <c:v>2374.2639374678643</c:v>
                </c:pt>
                <c:pt idx="33">
                  <c:v>2411.2029003379685</c:v>
                </c:pt>
                <c:pt idx="34">
                  <c:v>2448.0694383238369</c:v>
                </c:pt>
                <c:pt idx="35">
                  <c:v>2484.860369754017</c:v>
                </c:pt>
                <c:pt idx="36">
                  <c:v>2521.5750097874479</c:v>
                </c:pt>
                <c:pt idx="37">
                  <c:v>2558.2151116141845</c:v>
                </c:pt>
                <c:pt idx="38">
                  <c:v>2594.7794775373868</c:v>
                </c:pt>
                <c:pt idx="39">
                  <c:v>2631.2649101370921</c:v>
                </c:pt>
                <c:pt idx="40">
                  <c:v>2667.6631668443215</c:v>
                </c:pt>
                <c:pt idx="41">
                  <c:v>2703.9626916183752</c:v>
                </c:pt>
                <c:pt idx="42">
                  <c:v>2740.1491364558756</c:v>
                </c:pt>
                <c:pt idx="43">
                  <c:v>2776.2110961633939</c:v>
                </c:pt>
                <c:pt idx="44">
                  <c:v>2812.1412975390499</c:v>
                </c:pt>
                <c:pt idx="45">
                  <c:v>2847.9365404155665</c:v>
                </c:pt>
                <c:pt idx="46">
                  <c:v>2883.5935395604106</c:v>
                </c:pt>
                <c:pt idx="47">
                  <c:v>2919.1107065597025</c:v>
                </c:pt>
                <c:pt idx="48">
                  <c:v>2954.4858038064704</c:v>
                </c:pt>
              </c:numCache>
            </c:numRef>
          </c:yVal>
          <c:smooth val="0"/>
          <c:extLst>
            <c:ext xmlns:c16="http://schemas.microsoft.com/office/drawing/2014/chart" uri="{C3380CC4-5D6E-409C-BE32-E72D297353CC}">
              <c16:uniqueId val="{00000001-17F6-4D64-B746-9EB4BAF5AFE8}"/>
            </c:ext>
          </c:extLst>
        </c:ser>
        <c:ser>
          <c:idx val="3"/>
          <c:order val="2"/>
          <c:tx>
            <c:strRef>
              <c:f>TAM_SpaceCooling!$E$267</c:f>
              <c:strCache>
                <c:ptCount val="1"/>
                <c:pt idx="0">
                  <c:v>Space Cooling - Residential - Case 3 - Low</c:v>
                </c:pt>
              </c:strCache>
            </c:strRef>
          </c:tx>
          <c:spPr>
            <a:ln w="19050">
              <a:noFill/>
            </a:ln>
          </c:spPr>
          <c:xVal>
            <c:numRef>
              <c:f>TAM_SpaceCooling!$B$268:$B$316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TAM_SpaceCooling!$E$268:$E$316</c:f>
              <c:numCache>
                <c:formatCode>_(* #,##0_);_(* \(#,##0\);_(* "-"??_);_(@_)</c:formatCode>
                <c:ptCount val="49"/>
                <c:pt idx="0">
                  <c:v>44.703763125276033</c:v>
                </c:pt>
                <c:pt idx="1">
                  <c:v>46.084886918165822</c:v>
                </c:pt>
                <c:pt idx="2">
                  <c:v>44.593420995582861</c:v>
                </c:pt>
                <c:pt idx="3">
                  <c:v>45.860922727794204</c:v>
                </c:pt>
                <c:pt idx="4">
                  <c:v>47.132657954399953</c:v>
                </c:pt>
                <c:pt idx="5">
                  <c:v>48.408925246920191</c:v>
                </c:pt>
                <c:pt idx="6">
                  <c:v>49.691075002444357</c:v>
                </c:pt>
                <c:pt idx="7">
                  <c:v>50.981153438178687</c:v>
                </c:pt>
                <c:pt idx="8">
                  <c:v>52.280427332955306</c:v>
                </c:pt>
                <c:pt idx="9">
                  <c:v>53.587794840083269</c:v>
                </c:pt>
                <c:pt idx="10">
                  <c:v>54.903913014525124</c:v>
                </c:pt>
                <c:pt idx="11">
                  <c:v>56.226272380725987</c:v>
                </c:pt>
                <c:pt idx="12">
                  <c:v>57.551370484715001</c:v>
                </c:pt>
                <c:pt idx="13">
                  <c:v>58.876480593350259</c:v>
                </c:pt>
                <c:pt idx="14">
                  <c:v>60.200470329035909</c:v>
                </c:pt>
                <c:pt idx="15">
                  <c:v>61.523427398124205</c:v>
                </c:pt>
                <c:pt idx="16">
                  <c:v>62.845325842240833</c:v>
                </c:pt>
                <c:pt idx="17">
                  <c:v>64.166566875541577</c:v>
                </c:pt>
                <c:pt idx="18">
                  <c:v>65.487405015434064</c:v>
                </c:pt>
                <c:pt idx="19">
                  <c:v>66.807479514292908</c:v>
                </c:pt>
                <c:pt idx="20">
                  <c:v>68.12634947043135</c:v>
                </c:pt>
                <c:pt idx="21">
                  <c:v>69.444222799873941</c:v>
                </c:pt>
                <c:pt idx="22">
                  <c:v>70.76145709011719</c:v>
                </c:pt>
                <c:pt idx="23">
                  <c:v>72.078291147786615</c:v>
                </c:pt>
                <c:pt idx="24">
                  <c:v>73.394679641479499</c:v>
                </c:pt>
                <c:pt idx="25">
                  <c:v>74.710435643143953</c:v>
                </c:pt>
                <c:pt idx="26">
                  <c:v>76.025478609921407</c:v>
                </c:pt>
                <c:pt idx="27">
                  <c:v>77.339693150214885</c:v>
                </c:pt>
                <c:pt idx="28">
                  <c:v>78.652944202240789</c:v>
                </c:pt>
                <c:pt idx="29">
                  <c:v>79.965149558174573</c:v>
                </c:pt>
                <c:pt idx="30">
                  <c:v>81.27615659933646</c:v>
                </c:pt>
                <c:pt idx="31">
                  <c:v>82.585619433463791</c:v>
                </c:pt>
                <c:pt idx="32">
                  <c:v>83.893128928596212</c:v>
                </c:pt>
                <c:pt idx="33">
                  <c:v>85.198344042066381</c:v>
                </c:pt>
                <c:pt idx="34">
                  <c:v>86.50100006762095</c:v>
                </c:pt>
                <c:pt idx="35">
                  <c:v>87.800984582892269</c:v>
                </c:pt>
                <c:pt idx="36">
                  <c:v>89.098273389450327</c:v>
                </c:pt>
                <c:pt idx="37">
                  <c:v>90.392928435167605</c:v>
                </c:pt>
                <c:pt idx="38">
                  <c:v>91.684907400176471</c:v>
                </c:pt>
                <c:pt idx="39">
                  <c:v>92.974097305645486</c:v>
                </c:pt>
                <c:pt idx="40">
                  <c:v>94.260206905563138</c:v>
                </c:pt>
                <c:pt idx="41">
                  <c:v>95.542827874470333</c:v>
                </c:pt>
                <c:pt idx="42">
                  <c:v>96.821453234655706</c:v>
                </c:pt>
                <c:pt idx="43">
                  <c:v>98.095679990753936</c:v>
                </c:pt>
                <c:pt idx="44">
                  <c:v>99.365251148732696</c:v>
                </c:pt>
                <c:pt idx="45">
                  <c:v>100.63005363268597</c:v>
                </c:pt>
                <c:pt idx="46">
                  <c:v>101.88997136098013</c:v>
                </c:pt>
                <c:pt idx="47">
                  <c:v>103.14494820800579</c:v>
                </c:pt>
                <c:pt idx="48">
                  <c:v>104.39490510932221</c:v>
                </c:pt>
              </c:numCache>
            </c:numRef>
          </c:yVal>
          <c:smooth val="0"/>
          <c:extLst>
            <c:ext xmlns:c16="http://schemas.microsoft.com/office/drawing/2014/chart" uri="{C3380CC4-5D6E-409C-BE32-E72D297353CC}">
              <c16:uniqueId val="{00000002-17F6-4D64-B746-9EB4BAF5AFE8}"/>
            </c:ext>
          </c:extLst>
        </c:ser>
        <c:ser>
          <c:idx val="4"/>
          <c:order val="3"/>
          <c:tx>
            <c:strRef>
              <c:f>TAM_SpaceCooling!$I$267</c:f>
              <c:strCache>
                <c:ptCount val="1"/>
                <c:pt idx="0">
                  <c:v>Space Cooling - Commercial - Case 1 - Average</c:v>
                </c:pt>
              </c:strCache>
            </c:strRef>
          </c:tx>
          <c:spPr>
            <a:ln w="19050">
              <a:noFill/>
            </a:ln>
          </c:spPr>
          <c:xVal>
            <c:numRef>
              <c:f>TAM_SpaceCooling!$B$268:$B$316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TAM_SpaceCooling!$I$268:$I$316</c:f>
              <c:numCache>
                <c:formatCode>_(* #,##0_);_(* \(#,##0\);_(* "-"??_);_(@_)</c:formatCode>
                <c:ptCount val="49"/>
                <c:pt idx="0">
                  <c:v>219.50844746229373</c:v>
                </c:pt>
                <c:pt idx="1">
                  <c:v>226.26259868203934</c:v>
                </c:pt>
                <c:pt idx="2">
                  <c:v>234.33691675549366</c:v>
                </c:pt>
                <c:pt idx="3">
                  <c:v>242.01969535430231</c:v>
                </c:pt>
                <c:pt idx="4">
                  <c:v>250.20552698773943</c:v>
                </c:pt>
                <c:pt idx="5">
                  <c:v>258.98631095085881</c:v>
                </c:pt>
                <c:pt idx="6">
                  <c:v>268.45854998985476</c:v>
                </c:pt>
                <c:pt idx="7">
                  <c:v>278.72277954523923</c:v>
                </c:pt>
                <c:pt idx="8">
                  <c:v>289.87593647237821</c:v>
                </c:pt>
                <c:pt idx="9">
                  <c:v>302.00237029508588</c:v>
                </c:pt>
                <c:pt idx="10">
                  <c:v>315.19675100724481</c:v>
                </c:pt>
                <c:pt idx="11">
                  <c:v>329.53627365304936</c:v>
                </c:pt>
                <c:pt idx="12">
                  <c:v>345.09180170104162</c:v>
                </c:pt>
                <c:pt idx="13">
                  <c:v>361.93732223492583</c:v>
                </c:pt>
                <c:pt idx="14">
                  <c:v>380.15528222691245</c:v>
                </c:pt>
                <c:pt idx="15">
                  <c:v>399.83431487099773</c:v>
                </c:pt>
                <c:pt idx="16">
                  <c:v>421.06113670245372</c:v>
                </c:pt>
                <c:pt idx="17">
                  <c:v>443.92430861599797</c:v>
                </c:pt>
                <c:pt idx="18">
                  <c:v>468.51159979131518</c:v>
                </c:pt>
                <c:pt idx="19">
                  <c:v>494.9076950138043</c:v>
                </c:pt>
                <c:pt idx="20">
                  <c:v>523.19635830996037</c:v>
                </c:pt>
                <c:pt idx="21">
                  <c:v>553.46420722851735</c:v>
                </c:pt>
                <c:pt idx="22">
                  <c:v>585.79841492780236</c:v>
                </c:pt>
                <c:pt idx="23">
                  <c:v>620.28558323737661</c:v>
                </c:pt>
                <c:pt idx="24">
                  <c:v>657.01030040197008</c:v>
                </c:pt>
                <c:pt idx="25">
                  <c:v>696.05697716081522</c:v>
                </c:pt>
                <c:pt idx="26">
                  <c:v>737.51206891508048</c:v>
                </c:pt>
                <c:pt idx="27">
                  <c:v>781.4629208873904</c:v>
                </c:pt>
                <c:pt idx="28">
                  <c:v>827.99647958161233</c:v>
                </c:pt>
                <c:pt idx="29">
                  <c:v>877.19847805889196</c:v>
                </c:pt>
                <c:pt idx="30">
                  <c:v>929.15328391025093</c:v>
                </c:pt>
                <c:pt idx="31">
                  <c:v>983.94444809568142</c:v>
                </c:pt>
                <c:pt idx="32">
                  <c:v>1041.6546727610216</c:v>
                </c:pt>
                <c:pt idx="33">
                  <c:v>1102.3667322120168</c:v>
                </c:pt>
                <c:pt idx="34">
                  <c:v>1166.1633143733486</c:v>
                </c:pt>
                <c:pt idx="35">
                  <c:v>1233.1283163869091</c:v>
                </c:pt>
                <c:pt idx="36">
                  <c:v>1303.3467631897192</c:v>
                </c:pt>
                <c:pt idx="37">
                  <c:v>1376.9047393839444</c:v>
                </c:pt>
                <c:pt idx="38">
                  <c:v>1453.8868913273739</c:v>
                </c:pt>
                <c:pt idx="39">
                  <c:v>1534.3767953211313</c:v>
                </c:pt>
                <c:pt idx="40">
                  <c:v>1618.4549978534421</c:v>
                </c:pt>
                <c:pt idx="41">
                  <c:v>1706.1993437787735</c:v>
                </c:pt>
                <c:pt idx="42">
                  <c:v>1797.6849263719732</c:v>
                </c:pt>
                <c:pt idx="43">
                  <c:v>1892.987272931751</c:v>
                </c:pt>
                <c:pt idx="44">
                  <c:v>1992.1834002310286</c:v>
                </c:pt>
                <c:pt idx="45">
                  <c:v>2095.3519741313344</c:v>
                </c:pt>
                <c:pt idx="46">
                  <c:v>2202.5706632520614</c:v>
                </c:pt>
                <c:pt idx="47">
                  <c:v>2313.9175247613884</c:v>
                </c:pt>
                <c:pt idx="48">
                  <c:v>2429.4696711875977</c:v>
                </c:pt>
              </c:numCache>
            </c:numRef>
          </c:yVal>
          <c:smooth val="0"/>
          <c:extLst>
            <c:ext xmlns:c16="http://schemas.microsoft.com/office/drawing/2014/chart" uri="{C3380CC4-5D6E-409C-BE32-E72D297353CC}">
              <c16:uniqueId val="{00000003-17F6-4D64-B746-9EB4BAF5AFE8}"/>
            </c:ext>
          </c:extLst>
        </c:ser>
        <c:ser>
          <c:idx val="1"/>
          <c:order val="4"/>
          <c:tx>
            <c:strRef>
              <c:f>TAM_SpaceCooling!$J$267</c:f>
              <c:strCache>
                <c:ptCount val="1"/>
                <c:pt idx="0">
                  <c:v>Space Cooling - Commercial - Case 2 - High</c:v>
                </c:pt>
              </c:strCache>
            </c:strRef>
          </c:tx>
          <c:spPr>
            <a:ln w="25400" cap="rnd">
              <a:noFill/>
              <a:round/>
            </a:ln>
            <a:effectLst/>
          </c:spPr>
          <c:marker>
            <c:symbol val="circle"/>
            <c:size val="5"/>
            <c:spPr>
              <a:solidFill>
                <a:schemeClr val="accent2"/>
              </a:solidFill>
              <a:ln w="9525">
                <a:solidFill>
                  <a:schemeClr val="accent2"/>
                </a:solidFill>
              </a:ln>
              <a:effectLst/>
            </c:spPr>
          </c:marker>
          <c:xVal>
            <c:numRef>
              <c:f>TAM_SpaceCooling!$B$268:$B$316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TAM_SpaceCooling!$J$268:$J$316</c:f>
              <c:numCache>
                <c:formatCode>_(* #,##0_);_(* \(#,##0\);_(* "-"??_);_(@_)</c:formatCode>
                <c:ptCount val="49"/>
                <c:pt idx="0">
                  <c:v>353.32577231319402</c:v>
                </c:pt>
                <c:pt idx="1">
                  <c:v>364.19740720299319</c:v>
                </c:pt>
                <c:pt idx="2">
                  <c:v>377.19401258281886</c:v>
                </c:pt>
                <c:pt idx="3">
                  <c:v>389.56038714980053</c:v>
                </c:pt>
                <c:pt idx="4">
                  <c:v>402.73648728328982</c:v>
                </c:pt>
                <c:pt idx="5">
                  <c:v>416.87023617155251</c:v>
                </c:pt>
                <c:pt idx="6">
                  <c:v>432.11696682215</c:v>
                </c:pt>
                <c:pt idx="7">
                  <c:v>448.63850335882069</c:v>
                </c:pt>
                <c:pt idx="8">
                  <c:v>466.59087754108788</c:v>
                </c:pt>
                <c:pt idx="9">
                  <c:v>486.10986027431051</c:v>
                </c:pt>
                <c:pt idx="10">
                  <c:v>507.34783452638874</c:v>
                </c:pt>
                <c:pt idx="11">
                  <c:v>530.42905519012538</c:v>
                </c:pt>
                <c:pt idx="12">
                  <c:v>555.46758571064458</c:v>
                </c:pt>
                <c:pt idx="13">
                  <c:v>582.58251737483397</c:v>
                </c:pt>
                <c:pt idx="14">
                  <c:v>611.90655869786895</c:v>
                </c:pt>
                <c:pt idx="15">
                  <c:v>643.58237567772494</c:v>
                </c:pt>
                <c:pt idx="16">
                  <c:v>677.74954921505355</c:v>
                </c:pt>
                <c:pt idx="17">
                  <c:v>714.55062893327249</c:v>
                </c:pt>
                <c:pt idx="18">
                  <c:v>754.12689009333837</c:v>
                </c:pt>
                <c:pt idx="19">
                  <c:v>796.61464324525582</c:v>
                </c:pt>
                <c:pt idx="20">
                  <c:v>842.14871686462845</c:v>
                </c:pt>
                <c:pt idx="21">
                  <c:v>890.86853252113167</c:v>
                </c:pt>
                <c:pt idx="22">
                  <c:v>942.91440610623636</c:v>
                </c:pt>
                <c:pt idx="23">
                  <c:v>998.42573388768096</c:v>
                </c:pt>
                <c:pt idx="24">
                  <c:v>1057.5386710214218</c:v>
                </c:pt>
                <c:pt idx="25">
                  <c:v>1120.3890869465422</c:v>
                </c:pt>
                <c:pt idx="26">
                  <c:v>1187.1161422363216</c:v>
                </c:pt>
                <c:pt idx="27">
                  <c:v>1257.8604297408231</c:v>
                </c:pt>
                <c:pt idx="28">
                  <c:v>1332.7619005233612</c:v>
                </c:pt>
                <c:pt idx="29">
                  <c:v>1411.9585524623424</c:v>
                </c:pt>
                <c:pt idx="30">
                  <c:v>1495.5861855445123</c:v>
                </c:pt>
                <c:pt idx="31">
                  <c:v>1583.7792852888019</c:v>
                </c:pt>
                <c:pt idx="32">
                  <c:v>1676.6709709436418</c:v>
                </c:pt>
                <c:pt idx="33">
                  <c:v>1774.3944779076833</c:v>
                </c:pt>
                <c:pt idx="34">
                  <c:v>1877.0829025386608</c:v>
                </c:pt>
                <c:pt idx="35">
                  <c:v>1984.8712875777387</c:v>
                </c:pt>
                <c:pt idx="36">
                  <c:v>2097.8964910906816</c:v>
                </c:pt>
                <c:pt idx="37">
                  <c:v>2216.2970768042883</c:v>
                </c:pt>
                <c:pt idx="38">
                  <c:v>2340.2092934146126</c:v>
                </c:pt>
                <c:pt idx="39">
                  <c:v>2469.7676672302468</c:v>
                </c:pt>
                <c:pt idx="40">
                  <c:v>2605.1018477042662</c:v>
                </c:pt>
                <c:pt idx="41">
                  <c:v>2746.3371356788175</c:v>
                </c:pt>
                <c:pt idx="42">
                  <c:v>2893.5944029911261</c:v>
                </c:pt>
                <c:pt idx="43">
                  <c:v>3046.9952200930616</c:v>
                </c:pt>
                <c:pt idx="44">
                  <c:v>3206.6635549279463</c:v>
                </c:pt>
                <c:pt idx="45">
                  <c:v>3372.7260298494998</c:v>
                </c:pt>
                <c:pt idx="46">
                  <c:v>3545.3076620278998</c:v>
                </c:pt>
                <c:pt idx="47">
                  <c:v>3724.5340940502538</c:v>
                </c:pt>
                <c:pt idx="48">
                  <c:v>3910.5294479898816</c:v>
                </c:pt>
              </c:numCache>
            </c:numRef>
          </c:yVal>
          <c:smooth val="0"/>
          <c:extLst>
            <c:ext xmlns:c16="http://schemas.microsoft.com/office/drawing/2014/chart" uri="{C3380CC4-5D6E-409C-BE32-E72D297353CC}">
              <c16:uniqueId val="{00000004-17F6-4D64-B746-9EB4BAF5AFE8}"/>
            </c:ext>
          </c:extLst>
        </c:ser>
        <c:ser>
          <c:idx val="5"/>
          <c:order val="5"/>
          <c:tx>
            <c:strRef>
              <c:f>TAM_SpaceCooling!$K$267</c:f>
              <c:strCache>
                <c:ptCount val="1"/>
                <c:pt idx="0">
                  <c:v>Space Cooling - Commercial - Case 3 - Low</c:v>
                </c:pt>
              </c:strCache>
            </c:strRef>
          </c:tx>
          <c:spPr>
            <a:ln w="19050">
              <a:noFill/>
            </a:ln>
          </c:spPr>
          <c:xVal>
            <c:numRef>
              <c:f>TAM_SpaceCooling!$B$268:$B$316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TAM_SpaceCooling!$K$268:$K$316</c:f>
              <c:numCache>
                <c:formatCode>_(* #,##0_);_(* \(#,##0\);_(* "-"??_);_(@_)</c:formatCode>
                <c:ptCount val="49"/>
                <c:pt idx="0">
                  <c:v>85.691122611393453</c:v>
                </c:pt>
                <c:pt idx="1">
                  <c:v>88.327790161085517</c:v>
                </c:pt>
                <c:pt idx="2">
                  <c:v>91.479820928168479</c:v>
                </c:pt>
                <c:pt idx="3">
                  <c:v>94.479003558804095</c:v>
                </c:pt>
                <c:pt idx="4">
                  <c:v>97.674566692189103</c:v>
                </c:pt>
                <c:pt idx="5">
                  <c:v>101.10238573016517</c:v>
                </c:pt>
                <c:pt idx="6">
                  <c:v>104.80013315755953</c:v>
                </c:pt>
                <c:pt idx="7">
                  <c:v>108.80705573165787</c:v>
                </c:pt>
                <c:pt idx="8">
                  <c:v>113.16099540366866</c:v>
                </c:pt>
                <c:pt idx="9">
                  <c:v>117.89488031586133</c:v>
                </c:pt>
                <c:pt idx="10">
                  <c:v>123.04566748810093</c:v>
                </c:pt>
                <c:pt idx="11">
                  <c:v>128.64349211597349</c:v>
                </c:pt>
                <c:pt idx="12">
                  <c:v>134.71601769143885</c:v>
                </c:pt>
                <c:pt idx="13">
                  <c:v>141.29212709501786</c:v>
                </c:pt>
                <c:pt idx="14">
                  <c:v>148.40400575595618</c:v>
                </c:pt>
                <c:pt idx="15">
                  <c:v>156.08625406427058</c:v>
                </c:pt>
                <c:pt idx="16">
                  <c:v>164.37272418985401</c:v>
                </c:pt>
                <c:pt idx="17">
                  <c:v>173.29798829872354</c:v>
                </c:pt>
                <c:pt idx="18">
                  <c:v>182.89630948929209</c:v>
                </c:pt>
                <c:pt idx="19">
                  <c:v>193.20074678235287</c:v>
                </c:pt>
                <c:pt idx="20">
                  <c:v>204.24399975529252</c:v>
                </c:pt>
                <c:pt idx="21">
                  <c:v>216.05988193590301</c:v>
                </c:pt>
                <c:pt idx="22">
                  <c:v>228.68242374936852</c:v>
                </c:pt>
                <c:pt idx="23">
                  <c:v>242.14543258707224</c:v>
                </c:pt>
                <c:pt idx="24">
                  <c:v>256.48192978251848</c:v>
                </c:pt>
                <c:pt idx="25">
                  <c:v>271.72486737508831</c:v>
                </c:pt>
                <c:pt idx="26">
                  <c:v>287.90799559383947</c:v>
                </c:pt>
                <c:pt idx="27">
                  <c:v>305.0654120339579</c:v>
                </c:pt>
                <c:pt idx="28">
                  <c:v>323.23105863986359</c:v>
                </c:pt>
                <c:pt idx="29">
                  <c:v>342.43840365544156</c:v>
                </c:pt>
                <c:pt idx="30">
                  <c:v>362.72038227598972</c:v>
                </c:pt>
                <c:pt idx="31">
                  <c:v>384.10961090256097</c:v>
                </c:pt>
                <c:pt idx="32">
                  <c:v>406.63837457840185</c:v>
                </c:pt>
                <c:pt idx="33">
                  <c:v>430.33898651635059</c:v>
                </c:pt>
                <c:pt idx="34">
                  <c:v>455.24372620803638</c:v>
                </c:pt>
                <c:pt idx="35">
                  <c:v>481.38534519607981</c:v>
                </c:pt>
                <c:pt idx="36">
                  <c:v>508.79703528875746</c:v>
                </c:pt>
                <c:pt idx="37">
                  <c:v>537.5124019636005</c:v>
                </c:pt>
                <c:pt idx="38">
                  <c:v>567.56448924013455</c:v>
                </c:pt>
                <c:pt idx="39">
                  <c:v>598.98592341201606</c:v>
                </c:pt>
                <c:pt idx="40">
                  <c:v>631.80814800261828</c:v>
                </c:pt>
                <c:pt idx="41">
                  <c:v>666.06155187872946</c:v>
                </c:pt>
                <c:pt idx="42">
                  <c:v>701.77544975282058</c:v>
                </c:pt>
                <c:pt idx="43">
                  <c:v>738.97932577044071</c:v>
                </c:pt>
                <c:pt idx="44">
                  <c:v>777.70324553411137</c:v>
                </c:pt>
                <c:pt idx="45">
                  <c:v>817.97791841316894</c:v>
                </c:pt>
                <c:pt idx="46">
                  <c:v>859.83366447622359</c:v>
                </c:pt>
                <c:pt idx="47">
                  <c:v>903.3009554725237</c:v>
                </c:pt>
                <c:pt idx="48">
                  <c:v>948.40989438531369</c:v>
                </c:pt>
              </c:numCache>
            </c:numRef>
          </c:yVal>
          <c:smooth val="0"/>
          <c:extLst>
            <c:ext xmlns:c16="http://schemas.microsoft.com/office/drawing/2014/chart" uri="{C3380CC4-5D6E-409C-BE32-E72D297353CC}">
              <c16:uniqueId val="{00000005-17F6-4D64-B746-9EB4BAF5AFE8}"/>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(TWh</a:t>
                </a:r>
                <a:r>
                  <a:rPr lang="en-US" baseline="0"/>
                  <a:t> Useful Space Cooling Energy</a:t>
                </a:r>
                <a:r>
                  <a:rPr lang="en-US"/>
                  <a:t>)</a:t>
                </a:r>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Latin America</a:t>
            </a:r>
            <a:r>
              <a:rPr lang="en-US" baseline="0"/>
              <a:t> </a:t>
            </a:r>
            <a:r>
              <a:rPr lang="en-US"/>
              <a:t>TAM -</a:t>
            </a:r>
            <a:r>
              <a:rPr lang="en-US" baseline="0"/>
              <a:t> Space Cooling</a:t>
            </a:r>
            <a:endParaRPr lang="en-US"/>
          </a:p>
        </c:rich>
      </c:tx>
      <c:overlay val="0"/>
      <c:spPr>
        <a:noFill/>
        <a:ln>
          <a:noFill/>
        </a:ln>
        <a:effectLst/>
      </c:spPr>
    </c:title>
    <c:autoTitleDeleted val="0"/>
    <c:plotArea>
      <c:layout/>
      <c:scatterChart>
        <c:scatterStyle val="lineMarker"/>
        <c:varyColors val="0"/>
        <c:ser>
          <c:idx val="2"/>
          <c:order val="0"/>
          <c:tx>
            <c:strRef>
              <c:f>TAM_SpaceCooling!$C$330</c:f>
              <c:strCache>
                <c:ptCount val="1"/>
                <c:pt idx="0">
                  <c:v>Space Cooling - Residential - Case 1 - Average</c:v>
                </c:pt>
              </c:strCache>
            </c:strRef>
          </c:tx>
          <c:spPr>
            <a:ln w="19050">
              <a:noFill/>
            </a:ln>
          </c:spPr>
          <c:xVal>
            <c:numRef>
              <c:f>TAM_SpaceCooling!$B$331:$B$379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TAM_SpaceCooling!$C$331:$C$379</c:f>
              <c:numCache>
                <c:formatCode>_(* #,##0_);_(* \(#,##0\);_(* "-"??_);_(@_)</c:formatCode>
                <c:ptCount val="49"/>
                <c:pt idx="0">
                  <c:v>297.50186994088642</c:v>
                </c:pt>
                <c:pt idx="1">
                  <c:v>303.19121852855972</c:v>
                </c:pt>
                <c:pt idx="2">
                  <c:v>270.15455895932166</c:v>
                </c:pt>
                <c:pt idx="3">
                  <c:v>274.48401052635319</c:v>
                </c:pt>
                <c:pt idx="4">
                  <c:v>278.76953310734729</c:v>
                </c:pt>
                <c:pt idx="5">
                  <c:v>283.01256596532778</c:v>
                </c:pt>
                <c:pt idx="6">
                  <c:v>287.219681650045</c:v>
                </c:pt>
                <c:pt idx="7">
                  <c:v>291.3996374083751</c:v>
                </c:pt>
                <c:pt idx="8">
                  <c:v>295.55846737858167</c:v>
                </c:pt>
                <c:pt idx="9">
                  <c:v>299.39589795913707</c:v>
                </c:pt>
                <c:pt idx="10">
                  <c:v>303.24695437643351</c:v>
                </c:pt>
                <c:pt idx="11">
                  <c:v>307.08515980357174</c:v>
                </c:pt>
                <c:pt idx="12">
                  <c:v>310.86485667011686</c:v>
                </c:pt>
                <c:pt idx="13">
                  <c:v>314.55180072841051</c:v>
                </c:pt>
                <c:pt idx="14">
                  <c:v>318.13820155559404</c:v>
                </c:pt>
                <c:pt idx="15">
                  <c:v>321.63455957755343</c:v>
                </c:pt>
                <c:pt idx="16">
                  <c:v>325.04467772133694</c:v>
                </c:pt>
                <c:pt idx="17">
                  <c:v>328.37770829893867</c:v>
                </c:pt>
                <c:pt idx="18">
                  <c:v>331.64060190719908</c:v>
                </c:pt>
                <c:pt idx="19">
                  <c:v>334.83269457659861</c:v>
                </c:pt>
                <c:pt idx="20">
                  <c:v>337.95298725963886</c:v>
                </c:pt>
                <c:pt idx="21">
                  <c:v>341.00980076175034</c:v>
                </c:pt>
                <c:pt idx="22">
                  <c:v>344.01399183311332</c:v>
                </c:pt>
                <c:pt idx="23">
                  <c:v>346.9738874155808</c:v>
                </c:pt>
                <c:pt idx="24">
                  <c:v>349.8936094751104</c:v>
                </c:pt>
                <c:pt idx="25">
                  <c:v>352.77285083604841</c:v>
                </c:pt>
                <c:pt idx="26">
                  <c:v>355.60983454495272</c:v>
                </c:pt>
                <c:pt idx="27">
                  <c:v>358.40081112004771</c:v>
                </c:pt>
                <c:pt idx="28">
                  <c:v>361.14286007223461</c:v>
                </c:pt>
                <c:pt idx="29">
                  <c:v>363.83596428079488</c:v>
                </c:pt>
                <c:pt idx="30">
                  <c:v>366.4817927094212</c:v>
                </c:pt>
                <c:pt idx="31">
                  <c:v>369.08109069963211</c:v>
                </c:pt>
                <c:pt idx="32">
                  <c:v>371.63503264339454</c:v>
                </c:pt>
                <c:pt idx="33">
                  <c:v>374.14413356855988</c:v>
                </c:pt>
                <c:pt idx="34">
                  <c:v>376.6088039395479</c:v>
                </c:pt>
                <c:pt idx="35">
                  <c:v>379.02791322683561</c:v>
                </c:pt>
                <c:pt idx="36">
                  <c:v>381.39918530527598</c:v>
                </c:pt>
                <c:pt idx="37">
                  <c:v>383.71924947713268</c:v>
                </c:pt>
                <c:pt idx="38">
                  <c:v>385.98553237928257</c:v>
                </c:pt>
                <c:pt idx="39">
                  <c:v>388.19706297422084</c:v>
                </c:pt>
                <c:pt idx="40">
                  <c:v>390.35392865948671</c:v>
                </c:pt>
                <c:pt idx="41">
                  <c:v>392.45595411969117</c:v>
                </c:pt>
                <c:pt idx="42">
                  <c:v>394.50348268360415</c:v>
                </c:pt>
                <c:pt idx="43">
                  <c:v>396.49680294933842</c:v>
                </c:pt>
                <c:pt idx="44">
                  <c:v>398.43565807991354</c:v>
                </c:pt>
                <c:pt idx="45">
                  <c:v>400.3198243132008</c:v>
                </c:pt>
                <c:pt idx="46">
                  <c:v>402.14959441087183</c:v>
                </c:pt>
                <c:pt idx="47">
                  <c:v>403.92560923067418</c:v>
                </c:pt>
                <c:pt idx="48">
                  <c:v>405.64830104924079</c:v>
                </c:pt>
              </c:numCache>
            </c:numRef>
          </c:yVal>
          <c:smooth val="0"/>
          <c:extLst>
            <c:ext xmlns:c16="http://schemas.microsoft.com/office/drawing/2014/chart" uri="{C3380CC4-5D6E-409C-BE32-E72D297353CC}">
              <c16:uniqueId val="{00000000-CED7-48BC-ADEF-02CCD61F8801}"/>
            </c:ext>
          </c:extLst>
        </c:ser>
        <c:ser>
          <c:idx val="0"/>
          <c:order val="1"/>
          <c:tx>
            <c:strRef>
              <c:f>TAM_SpaceCooling!$D$330</c:f>
              <c:strCache>
                <c:ptCount val="1"/>
                <c:pt idx="0">
                  <c:v>Space Cooling - Residential -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TAM_SpaceCooling!$B$331:$B$379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TAM_SpaceCooling!$D$331:$D$379</c:f>
              <c:numCache>
                <c:formatCode>_(* #,##0_);_(* \(#,##0\);_(* "-"??_);_(@_)</c:formatCode>
                <c:ptCount val="49"/>
                <c:pt idx="0">
                  <c:v>607.48144581616805</c:v>
                </c:pt>
                <c:pt idx="1">
                  <c:v>619.09876340304129</c:v>
                </c:pt>
                <c:pt idx="2">
                  <c:v>551.63983373633039</c:v>
                </c:pt>
                <c:pt idx="3">
                  <c:v>560.48032101815477</c:v>
                </c:pt>
                <c:pt idx="4">
                  <c:v>569.23110787572102</c:v>
                </c:pt>
                <c:pt idx="5">
                  <c:v>577.89513320007848</c:v>
                </c:pt>
                <c:pt idx="6">
                  <c:v>586.48581775401317</c:v>
                </c:pt>
                <c:pt idx="7">
                  <c:v>595.02104332426768</c:v>
                </c:pt>
                <c:pt idx="8">
                  <c:v>603.51313126881303</c:v>
                </c:pt>
                <c:pt idx="9">
                  <c:v>611.34894042778808</c:v>
                </c:pt>
                <c:pt idx="10">
                  <c:v>619.21257274970833</c:v>
                </c:pt>
                <c:pt idx="11">
                  <c:v>627.04996410015815</c:v>
                </c:pt>
                <c:pt idx="12">
                  <c:v>634.76788438648111</c:v>
                </c:pt>
                <c:pt idx="13">
                  <c:v>642.29640885464835</c:v>
                </c:pt>
                <c:pt idx="14">
                  <c:v>649.61962991610483</c:v>
                </c:pt>
                <c:pt idx="15">
                  <c:v>656.75898882733736</c:v>
                </c:pt>
                <c:pt idx="16">
                  <c:v>663.72225094330713</c:v>
                </c:pt>
                <c:pt idx="17">
                  <c:v>670.52810475065746</c:v>
                </c:pt>
                <c:pt idx="18">
                  <c:v>677.19074296225676</c:v>
                </c:pt>
                <c:pt idx="19">
                  <c:v>683.70880979111848</c:v>
                </c:pt>
                <c:pt idx="20">
                  <c:v>690.08026524059005</c:v>
                </c:pt>
                <c:pt idx="21">
                  <c:v>696.32209990946831</c:v>
                </c:pt>
                <c:pt idx="22">
                  <c:v>702.45648264764145</c:v>
                </c:pt>
                <c:pt idx="23">
                  <c:v>708.50041658412204</c:v>
                </c:pt>
                <c:pt idx="24">
                  <c:v>714.46231853269433</c:v>
                </c:pt>
                <c:pt idx="25">
                  <c:v>720.34156125861023</c:v>
                </c:pt>
                <c:pt idx="26">
                  <c:v>726.13451632670615</c:v>
                </c:pt>
                <c:pt idx="27">
                  <c:v>731.83352751414725</c:v>
                </c:pt>
                <c:pt idx="28">
                  <c:v>737.43263135273571</c:v>
                </c:pt>
                <c:pt idx="29">
                  <c:v>742.93179288296335</c:v>
                </c:pt>
                <c:pt idx="30">
                  <c:v>748.33442003123253</c:v>
                </c:pt>
                <c:pt idx="31">
                  <c:v>753.64203474139924</c:v>
                </c:pt>
                <c:pt idx="32">
                  <c:v>758.85703505328195</c:v>
                </c:pt>
                <c:pt idx="33">
                  <c:v>763.98047262367777</c:v>
                </c:pt>
                <c:pt idx="34">
                  <c:v>769.01318559696267</c:v>
                </c:pt>
                <c:pt idx="35">
                  <c:v>773.95286549786852</c:v>
                </c:pt>
                <c:pt idx="36">
                  <c:v>778.79486461175884</c:v>
                </c:pt>
                <c:pt idx="37">
                  <c:v>783.53230017068768</c:v>
                </c:pt>
                <c:pt idx="38">
                  <c:v>788.15991751742911</c:v>
                </c:pt>
                <c:pt idx="39">
                  <c:v>792.67573385010189</c:v>
                </c:pt>
                <c:pt idx="40">
                  <c:v>797.07992762937783</c:v>
                </c:pt>
                <c:pt idx="41">
                  <c:v>801.37214087146981</c:v>
                </c:pt>
                <c:pt idx="42">
                  <c:v>805.5530746336774</c:v>
                </c:pt>
                <c:pt idx="43">
                  <c:v>809.62331821649434</c:v>
                </c:pt>
                <c:pt idx="44">
                  <c:v>813.58234717380458</c:v>
                </c:pt>
                <c:pt idx="45">
                  <c:v>817.42970459640765</c:v>
                </c:pt>
                <c:pt idx="46">
                  <c:v>821.16598828654116</c:v>
                </c:pt>
                <c:pt idx="47">
                  <c:v>824.79250683830321</c:v>
                </c:pt>
                <c:pt idx="48">
                  <c:v>828.31014293533497</c:v>
                </c:pt>
              </c:numCache>
            </c:numRef>
          </c:yVal>
          <c:smooth val="0"/>
          <c:extLst>
            <c:ext xmlns:c16="http://schemas.microsoft.com/office/drawing/2014/chart" uri="{C3380CC4-5D6E-409C-BE32-E72D297353CC}">
              <c16:uniqueId val="{00000001-CED7-48BC-ADEF-02CCD61F8801}"/>
            </c:ext>
          </c:extLst>
        </c:ser>
        <c:ser>
          <c:idx val="3"/>
          <c:order val="2"/>
          <c:tx>
            <c:strRef>
              <c:f>TAM_SpaceCooling!$E$330</c:f>
              <c:strCache>
                <c:ptCount val="1"/>
                <c:pt idx="0">
                  <c:v>Space Cooling - Residential - Case 3 - Low</c:v>
                </c:pt>
              </c:strCache>
            </c:strRef>
          </c:tx>
          <c:spPr>
            <a:ln w="19050">
              <a:noFill/>
            </a:ln>
          </c:spPr>
          <c:xVal>
            <c:numRef>
              <c:f>TAM_SpaceCooling!$B$331:$B$379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TAM_SpaceCooling!$E$331:$E$379</c:f>
              <c:numCache>
                <c:formatCode>_(* #,##0_);_(* \(#,##0\);_(* "-"??_);_(@_)</c:formatCode>
                <c:ptCount val="49"/>
                <c:pt idx="0">
                  <c:v>21.464976345442899</c:v>
                </c:pt>
                <c:pt idx="1">
                  <c:v>21.875466984979553</c:v>
                </c:pt>
                <c:pt idx="2">
                  <c:v>19.491847963267031</c:v>
                </c:pt>
                <c:pt idx="3">
                  <c:v>19.804221043454849</c:v>
                </c:pt>
                <c:pt idx="4">
                  <c:v>20.11342461534224</c:v>
                </c:pt>
                <c:pt idx="5">
                  <c:v>20.41956252280341</c:v>
                </c:pt>
                <c:pt idx="6">
                  <c:v>20.723108980084305</c:v>
                </c:pt>
                <c:pt idx="7">
                  <c:v>21.024695828917828</c:v>
                </c:pt>
                <c:pt idx="8">
                  <c:v>21.324758436769475</c:v>
                </c:pt>
                <c:pt idx="9">
                  <c:v>21.601631844843407</c:v>
                </c:pt>
                <c:pt idx="10">
                  <c:v>21.879488366950845</c:v>
                </c:pt>
                <c:pt idx="11">
                  <c:v>22.156417680769415</c:v>
                </c:pt>
                <c:pt idx="12">
                  <c:v>22.429125559376896</c:v>
                </c:pt>
                <c:pt idx="13">
                  <c:v>22.695141255392418</c:v>
                </c:pt>
                <c:pt idx="14">
                  <c:v>22.95390268413929</c:v>
                </c:pt>
                <c:pt idx="15">
                  <c:v>23.206167458984133</c:v>
                </c:pt>
                <c:pt idx="16">
                  <c:v>23.452209963880065</c:v>
                </c:pt>
                <c:pt idx="17">
                  <c:v>23.692690544795649</c:v>
                </c:pt>
                <c:pt idx="18">
                  <c:v>23.928110692349428</c:v>
                </c:pt>
                <c:pt idx="19">
                  <c:v>24.158422500657515</c:v>
                </c:pt>
                <c:pt idx="20">
                  <c:v>24.383553887716111</c:v>
                </c:pt>
                <c:pt idx="21">
                  <c:v>24.60410520569032</c:v>
                </c:pt>
                <c:pt idx="22">
                  <c:v>24.820859777003804</c:v>
                </c:pt>
                <c:pt idx="23">
                  <c:v>25.034418396569013</c:v>
                </c:pt>
                <c:pt idx="24">
                  <c:v>25.245078467228485</c:v>
                </c:pt>
                <c:pt idx="25">
                  <c:v>25.452817826035325</c:v>
                </c:pt>
                <c:pt idx="26">
                  <c:v>25.657508264505967</c:v>
                </c:pt>
                <c:pt idx="27">
                  <c:v>25.858879254802609</c:v>
                </c:pt>
                <c:pt idx="28">
                  <c:v>26.056720081512154</c:v>
                </c:pt>
                <c:pt idx="29">
                  <c:v>26.251029509362283</c:v>
                </c:pt>
                <c:pt idx="30">
                  <c:v>26.441927955297594</c:v>
                </c:pt>
                <c:pt idx="31">
                  <c:v>26.629469196250874</c:v>
                </c:pt>
                <c:pt idx="32">
                  <c:v>26.813737965456887</c:v>
                </c:pt>
                <c:pt idx="33">
                  <c:v>26.994771422549793</c:v>
                </c:pt>
                <c:pt idx="34">
                  <c:v>27.172599182836088</c:v>
                </c:pt>
                <c:pt idx="35">
                  <c:v>27.347139677788235</c:v>
                </c:pt>
                <c:pt idx="36">
                  <c:v>27.518228683321023</c:v>
                </c:pt>
                <c:pt idx="37">
                  <c:v>27.685623001140637</c:v>
                </c:pt>
                <c:pt idx="38">
                  <c:v>27.849136961225646</c:v>
                </c:pt>
                <c:pt idx="39">
                  <c:v>28.008700502513651</c:v>
                </c:pt>
                <c:pt idx="40">
                  <c:v>28.164319930800705</c:v>
                </c:pt>
                <c:pt idx="41">
                  <c:v>28.31598259695394</c:v>
                </c:pt>
                <c:pt idx="42">
                  <c:v>28.463713272393875</c:v>
                </c:pt>
                <c:pt idx="43">
                  <c:v>28.607532779684298</c:v>
                </c:pt>
                <c:pt idx="44">
                  <c:v>28.747422587850231</c:v>
                </c:pt>
                <c:pt idx="45">
                  <c:v>28.883366552291292</c:v>
                </c:pt>
                <c:pt idx="46">
                  <c:v>29.015385795975075</c:v>
                </c:pt>
                <c:pt idx="47">
                  <c:v>29.143526557254287</c:v>
                </c:pt>
                <c:pt idx="48">
                  <c:v>29.267820025202461</c:v>
                </c:pt>
              </c:numCache>
            </c:numRef>
          </c:yVal>
          <c:smooth val="0"/>
          <c:extLst>
            <c:ext xmlns:c16="http://schemas.microsoft.com/office/drawing/2014/chart" uri="{C3380CC4-5D6E-409C-BE32-E72D297353CC}">
              <c16:uniqueId val="{00000002-CED7-48BC-ADEF-02CCD61F8801}"/>
            </c:ext>
          </c:extLst>
        </c:ser>
        <c:ser>
          <c:idx val="4"/>
          <c:order val="3"/>
          <c:tx>
            <c:strRef>
              <c:f>TAM_SpaceCooling!$I$330</c:f>
              <c:strCache>
                <c:ptCount val="1"/>
                <c:pt idx="0">
                  <c:v>Space Cooling - Commercial - Case 1 - Average</c:v>
                </c:pt>
              </c:strCache>
            </c:strRef>
          </c:tx>
          <c:spPr>
            <a:ln w="19050">
              <a:noFill/>
            </a:ln>
          </c:spPr>
          <c:xVal>
            <c:numRef>
              <c:f>TAM_SpaceCooling!$B$331:$B$379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TAM_SpaceCooling!$I$331:$I$379</c:f>
              <c:numCache>
                <c:formatCode>_(* #,##0_);_(* \(#,##0\);_(* "-"??_);_(@_)</c:formatCode>
                <c:ptCount val="49"/>
                <c:pt idx="0">
                  <c:v>75.761696719729926</c:v>
                </c:pt>
                <c:pt idx="1">
                  <c:v>77.313681910985224</c:v>
                </c:pt>
                <c:pt idx="2">
                  <c:v>79.368782850587152</c:v>
                </c:pt>
                <c:pt idx="3">
                  <c:v>81.142577532051021</c:v>
                </c:pt>
                <c:pt idx="4">
                  <c:v>83.035523171111905</c:v>
                </c:pt>
                <c:pt idx="5">
                  <c:v>85.045118389462701</c:v>
                </c:pt>
                <c:pt idx="6">
                  <c:v>87.170522965264908</c:v>
                </c:pt>
                <c:pt idx="7">
                  <c:v>89.411597066405378</c:v>
                </c:pt>
                <c:pt idx="8">
                  <c:v>91.767655874004802</c:v>
                </c:pt>
                <c:pt idx="9">
                  <c:v>94.142008391973249</c:v>
                </c:pt>
                <c:pt idx="10">
                  <c:v>96.63546428492937</c:v>
                </c:pt>
                <c:pt idx="11">
                  <c:v>99.237567671880228</c:v>
                </c:pt>
                <c:pt idx="12">
                  <c:v>101.93118544637771</c:v>
                </c:pt>
                <c:pt idx="13">
                  <c:v>104.70207450950997</c:v>
                </c:pt>
                <c:pt idx="14">
                  <c:v>107.54415489202773</c:v>
                </c:pt>
                <c:pt idx="15">
                  <c:v>110.45734452026603</c:v>
                </c:pt>
                <c:pt idx="16">
                  <c:v>113.43934451165021</c:v>
                </c:pt>
                <c:pt idx="17">
                  <c:v>116.48973306085234</c:v>
                </c:pt>
                <c:pt idx="18">
                  <c:v>119.60747063960464</c:v>
                </c:pt>
                <c:pt idx="19">
                  <c:v>122.7889027648624</c:v>
                </c:pt>
                <c:pt idx="20">
                  <c:v>126.03026100031047</c:v>
                </c:pt>
                <c:pt idx="21">
                  <c:v>129.3312797984097</c:v>
                </c:pt>
                <c:pt idx="22">
                  <c:v>132.69290657912734</c:v>
                </c:pt>
                <c:pt idx="23">
                  <c:v>136.11536828513422</c:v>
                </c:pt>
                <c:pt idx="24">
                  <c:v>139.5974070390977</c:v>
                </c:pt>
                <c:pt idx="25">
                  <c:v>143.13603262310207</c:v>
                </c:pt>
                <c:pt idx="26">
                  <c:v>146.72761618251607</c:v>
                </c:pt>
                <c:pt idx="27">
                  <c:v>150.36762247136161</c:v>
                </c:pt>
                <c:pt idx="28">
                  <c:v>154.05177447092515</c:v>
                </c:pt>
                <c:pt idx="29">
                  <c:v>157.77702232007854</c:v>
                </c:pt>
                <c:pt idx="30">
                  <c:v>161.54107823930673</c:v>
                </c:pt>
                <c:pt idx="31">
                  <c:v>165.34124717019404</c:v>
                </c:pt>
                <c:pt idx="32">
                  <c:v>169.17503395260925</c:v>
                </c:pt>
                <c:pt idx="33">
                  <c:v>173.03968059658612</c:v>
                </c:pt>
                <c:pt idx="34">
                  <c:v>176.93241554603551</c:v>
                </c:pt>
                <c:pt idx="35">
                  <c:v>180.84977326186163</c:v>
                </c:pt>
                <c:pt idx="36">
                  <c:v>184.78772500565606</c:v>
                </c:pt>
                <c:pt idx="37">
                  <c:v>188.74167652626758</c:v>
                </c:pt>
                <c:pt idx="38">
                  <c:v>192.70736164082757</c:v>
                </c:pt>
                <c:pt idx="39">
                  <c:v>196.68123396403928</c:v>
                </c:pt>
                <c:pt idx="40">
                  <c:v>200.66029265150578</c:v>
                </c:pt>
                <c:pt idx="41">
                  <c:v>204.64147358887277</c:v>
                </c:pt>
                <c:pt idx="42">
                  <c:v>208.62202620601792</c:v>
                </c:pt>
                <c:pt idx="43">
                  <c:v>212.59918211861591</c:v>
                </c:pt>
                <c:pt idx="44">
                  <c:v>216.56984275217383</c:v>
                </c:pt>
                <c:pt idx="45">
                  <c:v>220.53093173587621</c:v>
                </c:pt>
                <c:pt idx="46">
                  <c:v>224.47972692459393</c:v>
                </c:pt>
                <c:pt idx="47">
                  <c:v>228.41374303299568</c:v>
                </c:pt>
                <c:pt idx="48">
                  <c:v>232.330392407772</c:v>
                </c:pt>
              </c:numCache>
            </c:numRef>
          </c:yVal>
          <c:smooth val="0"/>
          <c:extLst>
            <c:ext xmlns:c16="http://schemas.microsoft.com/office/drawing/2014/chart" uri="{C3380CC4-5D6E-409C-BE32-E72D297353CC}">
              <c16:uniqueId val="{00000003-CED7-48BC-ADEF-02CCD61F8801}"/>
            </c:ext>
          </c:extLst>
        </c:ser>
        <c:ser>
          <c:idx val="1"/>
          <c:order val="4"/>
          <c:tx>
            <c:strRef>
              <c:f>TAM_SpaceCooling!$J$330</c:f>
              <c:strCache>
                <c:ptCount val="1"/>
                <c:pt idx="0">
                  <c:v>Space Cooling - Commercial - Case 2 - High</c:v>
                </c:pt>
              </c:strCache>
            </c:strRef>
          </c:tx>
          <c:spPr>
            <a:ln w="25400" cap="rnd">
              <a:noFill/>
              <a:round/>
            </a:ln>
            <a:effectLst/>
          </c:spPr>
          <c:marker>
            <c:symbol val="circle"/>
            <c:size val="5"/>
            <c:spPr>
              <a:solidFill>
                <a:schemeClr val="accent2"/>
              </a:solidFill>
              <a:ln w="9525">
                <a:solidFill>
                  <a:schemeClr val="accent2"/>
                </a:solidFill>
              </a:ln>
              <a:effectLst/>
            </c:spPr>
          </c:marker>
          <c:xVal>
            <c:numRef>
              <c:f>TAM_SpaceCooling!$B$331:$B$379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TAM_SpaceCooling!$J$331:$J$379</c:f>
              <c:numCache>
                <c:formatCode>_(* #,##0_);_(* \(#,##0\);_(* "-"??_);_(@_)</c:formatCode>
                <c:ptCount val="49"/>
                <c:pt idx="0">
                  <c:v>121.94774421997928</c:v>
                </c:pt>
                <c:pt idx="1">
                  <c:v>124.44585476040899</c:v>
                </c:pt>
                <c:pt idx="2">
                  <c:v>127.75379181276847</c:v>
                </c:pt>
                <c:pt idx="3">
                  <c:v>130.60893193607015</c:v>
                </c:pt>
                <c:pt idx="4">
                  <c:v>133.65586014134101</c:v>
                </c:pt>
                <c:pt idx="5">
                  <c:v>136.89055015336285</c:v>
                </c:pt>
                <c:pt idx="6">
                  <c:v>140.31164953202025</c:v>
                </c:pt>
                <c:pt idx="7">
                  <c:v>143.91893320037462</c:v>
                </c:pt>
                <c:pt idx="8">
                  <c:v>147.71129885843601</c:v>
                </c:pt>
                <c:pt idx="9">
                  <c:v>151.5331104873442</c:v>
                </c:pt>
                <c:pt idx="10">
                  <c:v>155.54663360817506</c:v>
                </c:pt>
                <c:pt idx="11">
                  <c:v>159.7350381978942</c:v>
                </c:pt>
                <c:pt idx="12">
                  <c:v>164.07074642003155</c:v>
                </c:pt>
                <c:pt idx="13">
                  <c:v>168.53083225975104</c:v>
                </c:pt>
                <c:pt idx="14">
                  <c:v>173.10550926074328</c:v>
                </c:pt>
                <c:pt idx="15">
                  <c:v>177.79464531537687</c:v>
                </c:pt>
                <c:pt idx="16">
                  <c:v>182.5945400901542</c:v>
                </c:pt>
                <c:pt idx="17">
                  <c:v>187.50451463765907</c:v>
                </c:pt>
                <c:pt idx="18">
                  <c:v>192.52289570963006</c:v>
                </c:pt>
                <c:pt idx="19">
                  <c:v>197.64380096732771</c:v>
                </c:pt>
                <c:pt idx="20">
                  <c:v>202.8611646502454</c:v>
                </c:pt>
                <c:pt idx="21">
                  <c:v>208.17455932704539</c:v>
                </c:pt>
                <c:pt idx="22">
                  <c:v>213.58550998638077</c:v>
                </c:pt>
                <c:pt idx="23">
                  <c:v>219.09438192031823</c:v>
                </c:pt>
                <c:pt idx="24">
                  <c:v>224.69915042099271</c:v>
                </c:pt>
                <c:pt idx="25">
                  <c:v>230.39500236587213</c:v>
                </c:pt>
                <c:pt idx="26">
                  <c:v>236.17609666829208</c:v>
                </c:pt>
                <c:pt idx="27">
                  <c:v>242.0351332935324</c:v>
                </c:pt>
                <c:pt idx="28">
                  <c:v>247.96522785533094</c:v>
                </c:pt>
                <c:pt idx="29">
                  <c:v>253.96147122808904</c:v>
                </c:pt>
                <c:pt idx="30">
                  <c:v>260.02018095004536</c:v>
                </c:pt>
                <c:pt idx="31">
                  <c:v>266.13701899408926</c:v>
                </c:pt>
                <c:pt idx="32">
                  <c:v>272.30796909391927</c:v>
                </c:pt>
                <c:pt idx="33">
                  <c:v>278.5285919263743</c:v>
                </c:pt>
                <c:pt idx="34">
                  <c:v>284.79442633195475</c:v>
                </c:pt>
                <c:pt idx="35">
                  <c:v>291.09989410038344</c:v>
                </c:pt>
                <c:pt idx="36">
                  <c:v>297.43851048300473</c:v>
                </c:pt>
                <c:pt idx="37">
                  <c:v>303.80288046903433</c:v>
                </c:pt>
                <c:pt idx="38">
                  <c:v>310.18613711383176</c:v>
                </c:pt>
                <c:pt idx="39">
                  <c:v>316.58257207524247</c:v>
                </c:pt>
                <c:pt idx="40">
                  <c:v>322.98735512610955</c:v>
                </c:pt>
                <c:pt idx="41">
                  <c:v>329.39555419851825</c:v>
                </c:pt>
                <c:pt idx="42">
                  <c:v>335.80274191245667</c:v>
                </c:pt>
                <c:pt idx="43">
                  <c:v>342.2044622137679</c:v>
                </c:pt>
                <c:pt idx="44">
                  <c:v>348.59572756671719</c:v>
                </c:pt>
                <c:pt idx="45">
                  <c:v>354.97158617511246</c:v>
                </c:pt>
                <c:pt idx="46">
                  <c:v>361.32765641245476</c:v>
                </c:pt>
                <c:pt idx="47">
                  <c:v>367.65993790714464</c:v>
                </c:pt>
                <c:pt idx="48">
                  <c:v>373.9642655137647</c:v>
                </c:pt>
              </c:numCache>
            </c:numRef>
          </c:yVal>
          <c:smooth val="0"/>
          <c:extLst>
            <c:ext xmlns:c16="http://schemas.microsoft.com/office/drawing/2014/chart" uri="{C3380CC4-5D6E-409C-BE32-E72D297353CC}">
              <c16:uniqueId val="{00000004-CED7-48BC-ADEF-02CCD61F8801}"/>
            </c:ext>
          </c:extLst>
        </c:ser>
        <c:ser>
          <c:idx val="5"/>
          <c:order val="5"/>
          <c:tx>
            <c:strRef>
              <c:f>TAM_SpaceCooling!$K$330</c:f>
              <c:strCache>
                <c:ptCount val="1"/>
                <c:pt idx="0">
                  <c:v>Space Cooling - Commercial - Case 3 - Low</c:v>
                </c:pt>
              </c:strCache>
            </c:strRef>
          </c:tx>
          <c:spPr>
            <a:ln w="19050">
              <a:noFill/>
            </a:ln>
          </c:spPr>
          <c:xVal>
            <c:numRef>
              <c:f>TAM_SpaceCooling!$B$331:$B$379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TAM_SpaceCooling!$K$331:$K$379</c:f>
              <c:numCache>
                <c:formatCode>_(* #,##0_);_(* \(#,##0\);_(* "-"??_);_(@_)</c:formatCode>
                <c:ptCount val="49"/>
                <c:pt idx="0">
                  <c:v>29.575649219480582</c:v>
                </c:pt>
                <c:pt idx="1">
                  <c:v>30.181509061561467</c:v>
                </c:pt>
                <c:pt idx="2">
                  <c:v>30.983773888405864</c:v>
                </c:pt>
                <c:pt idx="3">
                  <c:v>31.6762231280319</c:v>
                </c:pt>
                <c:pt idx="4">
                  <c:v>32.415186200882808</c:v>
                </c:pt>
                <c:pt idx="5">
                  <c:v>33.199686625562585</c:v>
                </c:pt>
                <c:pt idx="6">
                  <c:v>34.029396398509562</c:v>
                </c:pt>
                <c:pt idx="7">
                  <c:v>34.904260932436145</c:v>
                </c:pt>
                <c:pt idx="8">
                  <c:v>35.824012889573623</c:v>
                </c:pt>
                <c:pt idx="9">
                  <c:v>36.750906296602324</c:v>
                </c:pt>
                <c:pt idx="10">
                  <c:v>37.724294961683682</c:v>
                </c:pt>
                <c:pt idx="11">
                  <c:v>38.74009714586628</c:v>
                </c:pt>
                <c:pt idx="12">
                  <c:v>39.79162447272391</c:v>
                </c:pt>
                <c:pt idx="13">
                  <c:v>40.873316759268924</c:v>
                </c:pt>
                <c:pt idx="14">
                  <c:v>41.982800523312228</c:v>
                </c:pt>
                <c:pt idx="15">
                  <c:v>43.120043725155234</c:v>
                </c:pt>
                <c:pt idx="16">
                  <c:v>44.284148933146234</c:v>
                </c:pt>
                <c:pt idx="17">
                  <c:v>45.474951484045661</c:v>
                </c:pt>
                <c:pt idx="18">
                  <c:v>46.692045569579214</c:v>
                </c:pt>
                <c:pt idx="19">
                  <c:v>47.934004562397099</c:v>
                </c:pt>
                <c:pt idx="20">
                  <c:v>49.199357350375536</c:v>
                </c:pt>
                <c:pt idx="21">
                  <c:v>50.488000269774005</c:v>
                </c:pt>
                <c:pt idx="22">
                  <c:v>51.800303171873942</c:v>
                </c:pt>
                <c:pt idx="23">
                  <c:v>53.136354649950263</c:v>
                </c:pt>
                <c:pt idx="24">
                  <c:v>54.495663657202769</c:v>
                </c:pt>
                <c:pt idx="25">
                  <c:v>55.877062880332062</c:v>
                </c:pt>
                <c:pt idx="26">
                  <c:v>57.279135696740092</c:v>
                </c:pt>
                <c:pt idx="27">
                  <c:v>58.700111649190767</c:v>
                </c:pt>
                <c:pt idx="28">
                  <c:v>60.138321086519319</c:v>
                </c:pt>
                <c:pt idx="29">
                  <c:v>61.592573412068063</c:v>
                </c:pt>
                <c:pt idx="30">
                  <c:v>63.061975528568063</c:v>
                </c:pt>
                <c:pt idx="31">
                  <c:v>64.545475346298801</c:v>
                </c:pt>
                <c:pt idx="32">
                  <c:v>66.042098811299226</c:v>
                </c:pt>
                <c:pt idx="33">
                  <c:v>67.550769266797843</c:v>
                </c:pt>
                <c:pt idx="34">
                  <c:v>69.070404760116276</c:v>
                </c:pt>
                <c:pt idx="35">
                  <c:v>70.599652423339847</c:v>
                </c:pt>
                <c:pt idx="36">
                  <c:v>72.136939528307423</c:v>
                </c:pt>
                <c:pt idx="37">
                  <c:v>73.680472583500773</c:v>
                </c:pt>
                <c:pt idx="38">
                  <c:v>75.22858616782338</c:v>
                </c:pt>
                <c:pt idx="39">
                  <c:v>76.779895852836077</c:v>
                </c:pt>
                <c:pt idx="40">
                  <c:v>78.333230176902106</c:v>
                </c:pt>
                <c:pt idx="41">
                  <c:v>79.887392979227315</c:v>
                </c:pt>
                <c:pt idx="42">
                  <c:v>81.441310499579131</c:v>
                </c:pt>
                <c:pt idx="43">
                  <c:v>82.993902023463903</c:v>
                </c:pt>
                <c:pt idx="44">
                  <c:v>84.543957937630466</c:v>
                </c:pt>
                <c:pt idx="45">
                  <c:v>86.090277296640025</c:v>
                </c:pt>
                <c:pt idx="46">
                  <c:v>87.631797436733123</c:v>
                </c:pt>
                <c:pt idx="47">
                  <c:v>89.167548158846728</c:v>
                </c:pt>
                <c:pt idx="48">
                  <c:v>90.696519301779375</c:v>
                </c:pt>
              </c:numCache>
            </c:numRef>
          </c:yVal>
          <c:smooth val="0"/>
          <c:extLst>
            <c:ext xmlns:c16="http://schemas.microsoft.com/office/drawing/2014/chart" uri="{C3380CC4-5D6E-409C-BE32-E72D297353CC}">
              <c16:uniqueId val="{00000005-CED7-48BC-ADEF-02CCD61F8801}"/>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(TWh</a:t>
                </a:r>
                <a:r>
                  <a:rPr lang="en-US" baseline="0"/>
                  <a:t> Useful Space Cooling Energy</a:t>
                </a:r>
                <a:r>
                  <a:rPr lang="en-US"/>
                  <a:t>)</a:t>
                </a:r>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baseline="0"/>
              <a:t>China TAM</a:t>
            </a:r>
            <a:r>
              <a:rPr lang="en-US"/>
              <a:t> -</a:t>
            </a:r>
            <a:r>
              <a:rPr lang="en-US" baseline="0"/>
              <a:t> Space Cooling</a:t>
            </a:r>
            <a:endParaRPr lang="en-US"/>
          </a:p>
        </c:rich>
      </c:tx>
      <c:overlay val="0"/>
      <c:spPr>
        <a:noFill/>
        <a:ln>
          <a:noFill/>
        </a:ln>
        <a:effectLst/>
      </c:spPr>
    </c:title>
    <c:autoTitleDeleted val="0"/>
    <c:plotArea>
      <c:layout/>
      <c:scatterChart>
        <c:scatterStyle val="lineMarker"/>
        <c:varyColors val="0"/>
        <c:ser>
          <c:idx val="2"/>
          <c:order val="0"/>
          <c:tx>
            <c:strRef>
              <c:f>TAM_SpaceCooling!$C$393</c:f>
              <c:strCache>
                <c:ptCount val="1"/>
                <c:pt idx="0">
                  <c:v>Space Cooling - Residential - Case 1 - Average</c:v>
                </c:pt>
              </c:strCache>
            </c:strRef>
          </c:tx>
          <c:spPr>
            <a:ln w="19050">
              <a:noFill/>
            </a:ln>
          </c:spPr>
          <c:xVal>
            <c:numRef>
              <c:f>TAM_SpaceCooling!$B$394:$B$442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TAM_SpaceCooling!$C$394:$C$442</c:f>
              <c:numCache>
                <c:formatCode>_(* #,##0_);_(* \(#,##0\);_(* "-"??_);_(@_)</c:formatCode>
                <c:ptCount val="49"/>
                <c:pt idx="0">
                  <c:v>1579.7742390875326</c:v>
                </c:pt>
                <c:pt idx="1">
                  <c:v>1595.237079355808</c:v>
                </c:pt>
                <c:pt idx="2">
                  <c:v>1526.7850524828361</c:v>
                </c:pt>
                <c:pt idx="3">
                  <c:v>1539.6379273042764</c:v>
                </c:pt>
                <c:pt idx="4">
                  <c:v>1552.4480983935268</c:v>
                </c:pt>
                <c:pt idx="5">
                  <c:v>1565.20004429345</c:v>
                </c:pt>
                <c:pt idx="6">
                  <c:v>1577.8298399256328</c:v>
                </c:pt>
                <c:pt idx="7">
                  <c:v>1590.2442935911124</c:v>
                </c:pt>
                <c:pt idx="8">
                  <c:v>1602.3721075916503</c:v>
                </c:pt>
                <c:pt idx="9">
                  <c:v>1612.3152103001291</c:v>
                </c:pt>
                <c:pt idx="10">
                  <c:v>1621.5966398951175</c:v>
                </c:pt>
                <c:pt idx="11">
                  <c:v>1630.2594467387571</c:v>
                </c:pt>
                <c:pt idx="12">
                  <c:v>1638.3077961438589</c:v>
                </c:pt>
                <c:pt idx="13">
                  <c:v>1645.7481021942353</c:v>
                </c:pt>
                <c:pt idx="14">
                  <c:v>1652.6199655128585</c:v>
                </c:pt>
                <c:pt idx="15">
                  <c:v>1658.966039864443</c:v>
                </c:pt>
                <c:pt idx="16">
                  <c:v>1664.7884954513686</c:v>
                </c:pt>
                <c:pt idx="17">
                  <c:v>1670.0787891012815</c:v>
                </c:pt>
                <c:pt idx="18">
                  <c:v>1674.8330901610957</c:v>
                </c:pt>
                <c:pt idx="19">
                  <c:v>1679.0628612762293</c:v>
                </c:pt>
                <c:pt idx="20">
                  <c:v>1682.8029794873457</c:v>
                </c:pt>
                <c:pt idx="21">
                  <c:v>1686.1108648387899</c:v>
                </c:pt>
                <c:pt idx="22">
                  <c:v>1689.059081590063</c:v>
                </c:pt>
                <c:pt idx="23">
                  <c:v>1691.7040716194406</c:v>
                </c:pt>
                <c:pt idx="24">
                  <c:v>1694.0735288028397</c:v>
                </c:pt>
                <c:pt idx="25">
                  <c:v>1696.1689997918838</c:v>
                </c:pt>
                <c:pt idx="26">
                  <c:v>1697.987473701284</c:v>
                </c:pt>
                <c:pt idx="27">
                  <c:v>1699.5135414310173</c:v>
                </c:pt>
                <c:pt idx="28">
                  <c:v>1700.7343445394972</c:v>
                </c:pt>
                <c:pt idx="29">
                  <c:v>1701.6545787038444</c:v>
                </c:pt>
                <c:pt idx="30">
                  <c:v>1702.2795402446297</c:v>
                </c:pt>
                <c:pt idx="31">
                  <c:v>1702.5948514209997</c:v>
                </c:pt>
                <c:pt idx="32">
                  <c:v>1702.5803550996898</c:v>
                </c:pt>
                <c:pt idx="33">
                  <c:v>1702.2191545982394</c:v>
                </c:pt>
                <c:pt idx="34">
                  <c:v>1701.5065039418391</c:v>
                </c:pt>
                <c:pt idx="35">
                  <c:v>1700.4399553790915</c:v>
                </c:pt>
                <c:pt idx="36">
                  <c:v>1699.0072839549575</c:v>
                </c:pt>
                <c:pt idx="37">
                  <c:v>1697.1948451038545</c:v>
                </c:pt>
                <c:pt idx="38">
                  <c:v>1694.99263137309</c:v>
                </c:pt>
                <c:pt idx="39">
                  <c:v>1692.3933317433566</c:v>
                </c:pt>
                <c:pt idx="40">
                  <c:v>1689.3978587483866</c:v>
                </c:pt>
                <c:pt idx="41">
                  <c:v>1686.0153466773643</c:v>
                </c:pt>
                <c:pt idx="42">
                  <c:v>1682.2605981859488</c:v>
                </c:pt>
                <c:pt idx="43">
                  <c:v>1678.1453749294697</c:v>
                </c:pt>
                <c:pt idx="44">
                  <c:v>1673.6744780057024</c:v>
                </c:pt>
                <c:pt idx="45">
                  <c:v>1668.8474435032329</c:v>
                </c:pt>
                <c:pt idx="46">
                  <c:v>1663.6655447051173</c:v>
                </c:pt>
                <c:pt idx="47">
                  <c:v>1658.1293379522672</c:v>
                </c:pt>
                <c:pt idx="48">
                  <c:v>1652.2418957466948</c:v>
                </c:pt>
              </c:numCache>
            </c:numRef>
          </c:yVal>
          <c:smooth val="0"/>
          <c:extLst>
            <c:ext xmlns:c16="http://schemas.microsoft.com/office/drawing/2014/chart" uri="{C3380CC4-5D6E-409C-BE32-E72D297353CC}">
              <c16:uniqueId val="{00000000-2C06-48F4-AD82-269036C17D64}"/>
            </c:ext>
          </c:extLst>
        </c:ser>
        <c:ser>
          <c:idx val="0"/>
          <c:order val="1"/>
          <c:tx>
            <c:strRef>
              <c:f>TAM_SpaceCooling!$D$393</c:f>
              <c:strCache>
                <c:ptCount val="1"/>
                <c:pt idx="0">
                  <c:v>Space Cooling - Residential -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TAM_SpaceCooling!$B$394:$B$442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TAM_SpaceCooling!$D$394:$D$442</c:f>
              <c:numCache>
                <c:formatCode>_(* #,##0_);_(* \(#,##0\);_(* "-"??_);_(@_)</c:formatCode>
                <c:ptCount val="49"/>
                <c:pt idx="0">
                  <c:v>3225.806745398676</c:v>
                </c:pt>
                <c:pt idx="1">
                  <c:v>3257.3809622749022</c:v>
                </c:pt>
                <c:pt idx="2">
                  <c:v>3117.6059206521304</c:v>
                </c:pt>
                <c:pt idx="3">
                  <c:v>3143.8507404946877</c:v>
                </c:pt>
                <c:pt idx="4">
                  <c:v>3170.008361809797</c:v>
                </c:pt>
                <c:pt idx="5">
                  <c:v>3196.0470906883552</c:v>
                </c:pt>
                <c:pt idx="6">
                  <c:v>3221.8363958531445</c:v>
                </c:pt>
                <c:pt idx="7">
                  <c:v>3247.1859852968073</c:v>
                </c:pt>
                <c:pt idx="8">
                  <c:v>3271.9502732829646</c:v>
                </c:pt>
                <c:pt idx="9">
                  <c:v>3292.2535083868161</c:v>
                </c:pt>
                <c:pt idx="10">
                  <c:v>3311.2056456312803</c:v>
                </c:pt>
                <c:pt idx="11">
                  <c:v>3328.8945913419284</c:v>
                </c:pt>
                <c:pt idx="12">
                  <c:v>3345.3288508442847</c:v>
                </c:pt>
                <c:pt idx="13">
                  <c:v>3360.5215213229462</c:v>
                </c:pt>
                <c:pt idx="14">
                  <c:v>3374.5534649375454</c:v>
                </c:pt>
                <c:pt idx="15">
                  <c:v>3387.5117781848653</c:v>
                </c:pt>
                <c:pt idx="16">
                  <c:v>3399.4008924914365</c:v>
                </c:pt>
                <c:pt idx="17">
                  <c:v>3410.2033631981913</c:v>
                </c:pt>
                <c:pt idx="18">
                  <c:v>3419.9113683352184</c:v>
                </c:pt>
                <c:pt idx="19">
                  <c:v>3428.5483139551006</c:v>
                </c:pt>
                <c:pt idx="20">
                  <c:v>3436.1854169382318</c:v>
                </c:pt>
                <c:pt idx="21">
                  <c:v>3442.9399256621214</c:v>
                </c:pt>
                <c:pt idx="22">
                  <c:v>3448.9600121072885</c:v>
                </c:pt>
                <c:pt idx="23">
                  <c:v>3454.3609272932495</c:v>
                </c:pt>
                <c:pt idx="24">
                  <c:v>3459.1992204974467</c:v>
                </c:pt>
                <c:pt idx="25">
                  <c:v>3463.4780498921768</c:v>
                </c:pt>
                <c:pt idx="26">
                  <c:v>3467.1912674255013</c:v>
                </c:pt>
                <c:pt idx="27">
                  <c:v>3470.3074086149873</c:v>
                </c:pt>
                <c:pt idx="28">
                  <c:v>3472.8002172737824</c:v>
                </c:pt>
                <c:pt idx="29">
                  <c:v>3474.6792817003625</c:v>
                </c:pt>
                <c:pt idx="30">
                  <c:v>3475.9554166720559</c:v>
                </c:pt>
                <c:pt idx="31">
                  <c:v>3476.5992636816268</c:v>
                </c:pt>
                <c:pt idx="32">
                  <c:v>3476.5696630400234</c:v>
                </c:pt>
                <c:pt idx="33">
                  <c:v>3475.8321127083427</c:v>
                </c:pt>
                <c:pt idx="34">
                  <c:v>3474.3769216831643</c:v>
                </c:pt>
                <c:pt idx="35">
                  <c:v>3472.1990917990706</c:v>
                </c:pt>
                <c:pt idx="36">
                  <c:v>3469.2736604117467</c:v>
                </c:pt>
                <c:pt idx="37">
                  <c:v>3465.5727661150477</c:v>
                </c:pt>
                <c:pt idx="38">
                  <c:v>3461.0759742749606</c:v>
                </c:pt>
                <c:pt idx="39">
                  <c:v>3455.768356216985</c:v>
                </c:pt>
                <c:pt idx="40">
                  <c:v>3449.6517752817144</c:v>
                </c:pt>
                <c:pt idx="41">
                  <c:v>3442.7448831542679</c:v>
                </c:pt>
                <c:pt idx="42">
                  <c:v>3435.077905993101</c:v>
                </c:pt>
                <c:pt idx="43">
                  <c:v>3426.674860411576</c:v>
                </c:pt>
                <c:pt idx="44">
                  <c:v>3417.5455499709901</c:v>
                </c:pt>
                <c:pt idx="45">
                  <c:v>3407.689027391325</c:v>
                </c:pt>
                <c:pt idx="46">
                  <c:v>3397.1078926422306</c:v>
                </c:pt>
                <c:pt idx="47">
                  <c:v>3385.8032817393578</c:v>
                </c:pt>
                <c:pt idx="48">
                  <c:v>3373.7814685523995</c:v>
                </c:pt>
              </c:numCache>
            </c:numRef>
          </c:yVal>
          <c:smooth val="0"/>
          <c:extLst>
            <c:ext xmlns:c16="http://schemas.microsoft.com/office/drawing/2014/chart" uri="{C3380CC4-5D6E-409C-BE32-E72D297353CC}">
              <c16:uniqueId val="{00000001-2C06-48F4-AD82-269036C17D64}"/>
            </c:ext>
          </c:extLst>
        </c:ser>
        <c:ser>
          <c:idx val="3"/>
          <c:order val="2"/>
          <c:tx>
            <c:strRef>
              <c:f>TAM_SpaceCooling!$E$393</c:f>
              <c:strCache>
                <c:ptCount val="1"/>
                <c:pt idx="0">
                  <c:v>Space Cooling - Residential - Case 3 - Low</c:v>
                </c:pt>
              </c:strCache>
            </c:strRef>
          </c:tx>
          <c:spPr>
            <a:ln w="19050">
              <a:noFill/>
            </a:ln>
          </c:spPr>
          <c:xVal>
            <c:numRef>
              <c:f>TAM_SpaceCooling!$B$394:$B$442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TAM_SpaceCooling!$E$394:$E$442</c:f>
              <c:numCache>
                <c:formatCode>_(* #,##0_);_(* \(#,##0\);_(* "-"??_);_(@_)</c:formatCode>
                <c:ptCount val="49"/>
                <c:pt idx="0">
                  <c:v>113.98186061785701</c:v>
                </c:pt>
                <c:pt idx="1">
                  <c:v>115.09751579225254</c:v>
                </c:pt>
                <c:pt idx="2">
                  <c:v>110.15865225530094</c:v>
                </c:pt>
                <c:pt idx="3">
                  <c:v>111.08599652398728</c:v>
                </c:pt>
                <c:pt idx="4">
                  <c:v>112.01025968732966</c:v>
                </c:pt>
                <c:pt idx="5">
                  <c:v>112.93032186090392</c:v>
                </c:pt>
                <c:pt idx="6">
                  <c:v>113.84157080379779</c:v>
                </c:pt>
                <c:pt idx="7">
                  <c:v>114.7372826671352</c:v>
                </c:pt>
                <c:pt idx="8">
                  <c:v>115.61231327012003</c:v>
                </c:pt>
                <c:pt idx="9">
                  <c:v>116.32971536403025</c:v>
                </c:pt>
                <c:pt idx="10">
                  <c:v>116.99937726144253</c:v>
                </c:pt>
                <c:pt idx="11">
                  <c:v>117.62440507730405</c:v>
                </c:pt>
                <c:pt idx="12">
                  <c:v>118.2050993419643</c:v>
                </c:pt>
                <c:pt idx="13">
                  <c:v>118.74192283623651</c:v>
                </c:pt>
                <c:pt idx="14">
                  <c:v>119.23773277387714</c:v>
                </c:pt>
                <c:pt idx="15">
                  <c:v>119.69560665504046</c:v>
                </c:pt>
                <c:pt idx="16">
                  <c:v>120.11570106140699</c:v>
                </c:pt>
                <c:pt idx="17">
                  <c:v>120.49739959687635</c:v>
                </c:pt>
                <c:pt idx="18">
                  <c:v>120.84042587704158</c:v>
                </c:pt>
                <c:pt idx="19">
                  <c:v>121.14560694010858</c:v>
                </c:pt>
                <c:pt idx="20">
                  <c:v>121.41545918993387</c:v>
                </c:pt>
                <c:pt idx="21">
                  <c:v>121.65412552448932</c:v>
                </c:pt>
                <c:pt idx="22">
                  <c:v>121.86684150788766</c:v>
                </c:pt>
                <c:pt idx="23">
                  <c:v>122.05767946270724</c:v>
                </c:pt>
                <c:pt idx="24">
                  <c:v>122.22863752224249</c:v>
                </c:pt>
                <c:pt idx="25">
                  <c:v>122.37982727853318</c:v>
                </c:pt>
                <c:pt idx="26">
                  <c:v>122.5110314940154</c:v>
                </c:pt>
                <c:pt idx="27">
                  <c:v>122.62113839091249</c:v>
                </c:pt>
                <c:pt idx="28">
                  <c:v>122.70922022330959</c:v>
                </c:pt>
                <c:pt idx="29">
                  <c:v>122.77561578772708</c:v>
                </c:pt>
                <c:pt idx="30">
                  <c:v>122.82070721754711</c:v>
                </c:pt>
                <c:pt idx="31">
                  <c:v>122.84345714830748</c:v>
                </c:pt>
                <c:pt idx="32">
                  <c:v>122.84241122817905</c:v>
                </c:pt>
                <c:pt idx="33">
                  <c:v>122.81635034923018</c:v>
                </c:pt>
                <c:pt idx="34">
                  <c:v>122.76493208592569</c:v>
                </c:pt>
                <c:pt idx="35">
                  <c:v>122.68797983122158</c:v>
                </c:pt>
                <c:pt idx="36">
                  <c:v>122.58461154571823</c:v>
                </c:pt>
                <c:pt idx="37">
                  <c:v>122.45384276408261</c:v>
                </c:pt>
                <c:pt idx="38">
                  <c:v>122.29495144132265</c:v>
                </c:pt>
                <c:pt idx="39">
                  <c:v>122.10741008207664</c:v>
                </c:pt>
                <c:pt idx="40">
                  <c:v>121.89128452631719</c:v>
                </c:pt>
                <c:pt idx="41">
                  <c:v>121.6472338196541</c:v>
                </c:pt>
                <c:pt idx="42">
                  <c:v>121.37632598446189</c:v>
                </c:pt>
                <c:pt idx="43">
                  <c:v>121.07940963272907</c:v>
                </c:pt>
                <c:pt idx="44">
                  <c:v>120.75683116715288</c:v>
                </c:pt>
                <c:pt idx="45">
                  <c:v>120.4085571161873</c:v>
                </c:pt>
                <c:pt idx="46">
                  <c:v>120.03467934813115</c:v>
                </c:pt>
                <c:pt idx="47">
                  <c:v>119.63523800338591</c:v>
                </c:pt>
                <c:pt idx="48">
                  <c:v>119.210454765207</c:v>
                </c:pt>
              </c:numCache>
            </c:numRef>
          </c:yVal>
          <c:smooth val="0"/>
          <c:extLst>
            <c:ext xmlns:c16="http://schemas.microsoft.com/office/drawing/2014/chart" uri="{C3380CC4-5D6E-409C-BE32-E72D297353CC}">
              <c16:uniqueId val="{00000002-2C06-48F4-AD82-269036C17D64}"/>
            </c:ext>
          </c:extLst>
        </c:ser>
        <c:ser>
          <c:idx val="4"/>
          <c:order val="3"/>
          <c:tx>
            <c:strRef>
              <c:f>TAM_SpaceCooling!$I$393</c:f>
              <c:strCache>
                <c:ptCount val="1"/>
                <c:pt idx="0">
                  <c:v>Space Cooling - Commercial - Case 1 - Average</c:v>
                </c:pt>
              </c:strCache>
            </c:strRef>
          </c:tx>
          <c:spPr>
            <a:ln w="19050">
              <a:noFill/>
            </a:ln>
          </c:spPr>
          <c:xVal>
            <c:numRef>
              <c:f>TAM_SpaceCooling!$B$394:$B$442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TAM_SpaceCooling!$I$394:$I$442</c:f>
              <c:numCache>
                <c:formatCode>_(* #,##0_);_(* \(#,##0\);_(* "-"??_);_(@_)</c:formatCode>
                <c:ptCount val="49"/>
                <c:pt idx="0">
                  <c:v>1145.394859886705</c:v>
                </c:pt>
                <c:pt idx="1">
                  <c:v>1197.9451282398943</c:v>
                </c:pt>
                <c:pt idx="2">
                  <c:v>1259.4792700690184</c:v>
                </c:pt>
                <c:pt idx="3">
                  <c:v>1310.3392169091528</c:v>
                </c:pt>
                <c:pt idx="4">
                  <c:v>1360.438671804467</c:v>
                </c:pt>
                <c:pt idx="5">
                  <c:v>1409.8031145555447</c:v>
                </c:pt>
                <c:pt idx="6">
                  <c:v>1458.4167227347043</c:v>
                </c:pt>
                <c:pt idx="7">
                  <c:v>1506.2288837368149</c:v>
                </c:pt>
                <c:pt idx="8">
                  <c:v>1553.2000031541454</c:v>
                </c:pt>
                <c:pt idx="9">
                  <c:v>1597.4758945828676</c:v>
                </c:pt>
                <c:pt idx="10">
                  <c:v>1640.4977700098698</c:v>
                </c:pt>
                <c:pt idx="11">
                  <c:v>1682.2980651411365</c:v>
                </c:pt>
                <c:pt idx="12">
                  <c:v>1722.8650679950636</c:v>
                </c:pt>
                <c:pt idx="13">
                  <c:v>1762.1924911553845</c:v>
                </c:pt>
                <c:pt idx="14">
                  <c:v>1800.3215520567358</c:v>
                </c:pt>
                <c:pt idx="15">
                  <c:v>1837.3038566085972</c:v>
                </c:pt>
                <c:pt idx="16">
                  <c:v>1873.1410586705051</c:v>
                </c:pt>
                <c:pt idx="17">
                  <c:v>1907.8216590799759</c:v>
                </c:pt>
                <c:pt idx="18">
                  <c:v>1941.3399653572239</c:v>
                </c:pt>
                <c:pt idx="19">
                  <c:v>1973.7097113970385</c:v>
                </c:pt>
                <c:pt idx="20">
                  <c:v>2004.9753665391006</c:v>
                </c:pt>
                <c:pt idx="21">
                  <c:v>2035.2113367856025</c:v>
                </c:pt>
                <c:pt idx="22">
                  <c:v>2064.5145594632077</c:v>
                </c:pt>
                <c:pt idx="23">
                  <c:v>2092.9654908563843</c:v>
                </c:pt>
                <c:pt idx="24">
                  <c:v>2120.6093634935087</c:v>
                </c:pt>
                <c:pt idx="25">
                  <c:v>2147.4600468786966</c:v>
                </c:pt>
                <c:pt idx="26">
                  <c:v>2173.5281942122642</c:v>
                </c:pt>
                <c:pt idx="27">
                  <c:v>2198.8092070501007</c:v>
                </c:pt>
                <c:pt idx="28">
                  <c:v>2223.300041640498</c:v>
                </c:pt>
                <c:pt idx="29">
                  <c:v>2247.0174801933285</c:v>
                </c:pt>
                <c:pt idx="30">
                  <c:v>2269.9784430426175</c:v>
                </c:pt>
                <c:pt idx="31">
                  <c:v>2292.1750851308366</c:v>
                </c:pt>
                <c:pt idx="32">
                  <c:v>2313.5908270134464</c:v>
                </c:pt>
                <c:pt idx="33">
                  <c:v>2334.2120357519525</c:v>
                </c:pt>
                <c:pt idx="34">
                  <c:v>2354.0402513798349</c:v>
                </c:pt>
                <c:pt idx="35">
                  <c:v>2373.0803051263524</c:v>
                </c:pt>
                <c:pt idx="36">
                  <c:v>2391.3247736301332</c:v>
                </c:pt>
                <c:pt idx="37">
                  <c:v>2408.7651815457461</c:v>
                </c:pt>
                <c:pt idx="38">
                  <c:v>2425.3984057602165</c:v>
                </c:pt>
                <c:pt idx="39">
                  <c:v>2441.2215349096969</c:v>
                </c:pt>
                <c:pt idx="40">
                  <c:v>2456.2450563855227</c:v>
                </c:pt>
                <c:pt idx="41">
                  <c:v>2470.4985668192439</c:v>
                </c:pt>
                <c:pt idx="42">
                  <c:v>2484.0242231677184</c:v>
                </c:pt>
                <c:pt idx="43">
                  <c:v>2496.8580116325611</c:v>
                </c:pt>
                <c:pt idx="44">
                  <c:v>2509.0231835000845</c:v>
                </c:pt>
                <c:pt idx="45">
                  <c:v>2520.5263898681951</c:v>
                </c:pt>
                <c:pt idx="46">
                  <c:v>2531.3682589207674</c:v>
                </c:pt>
                <c:pt idx="47">
                  <c:v>2541.5407312091252</c:v>
                </c:pt>
                <c:pt idx="48">
                  <c:v>2551.0409784777189</c:v>
                </c:pt>
              </c:numCache>
            </c:numRef>
          </c:yVal>
          <c:smooth val="0"/>
          <c:extLst>
            <c:ext xmlns:c16="http://schemas.microsoft.com/office/drawing/2014/chart" uri="{C3380CC4-5D6E-409C-BE32-E72D297353CC}">
              <c16:uniqueId val="{00000003-2C06-48F4-AD82-269036C17D64}"/>
            </c:ext>
          </c:extLst>
        </c:ser>
        <c:ser>
          <c:idx val="1"/>
          <c:order val="4"/>
          <c:tx>
            <c:strRef>
              <c:f>TAM_SpaceCooling!$J$393</c:f>
              <c:strCache>
                <c:ptCount val="1"/>
                <c:pt idx="0">
                  <c:v>Space Cooling - Commercial - Case 2 - High</c:v>
                </c:pt>
              </c:strCache>
            </c:strRef>
          </c:tx>
          <c:spPr>
            <a:ln w="25400" cap="rnd">
              <a:noFill/>
              <a:round/>
            </a:ln>
            <a:effectLst/>
          </c:spPr>
          <c:marker>
            <c:symbol val="circle"/>
            <c:size val="5"/>
            <c:spPr>
              <a:solidFill>
                <a:schemeClr val="accent2"/>
              </a:solidFill>
              <a:ln w="9525">
                <a:solidFill>
                  <a:schemeClr val="accent2"/>
                </a:solidFill>
              </a:ln>
              <a:effectLst/>
            </c:spPr>
          </c:marker>
          <c:xVal>
            <c:numRef>
              <c:f>TAM_SpaceCooling!$B$394:$B$442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TAM_SpaceCooling!$J$394:$J$442</c:f>
              <c:numCache>
                <c:formatCode>_(* #,##0_);_(* \(#,##0\);_(* "-"??_);_(@_)</c:formatCode>
                <c:ptCount val="49"/>
                <c:pt idx="0">
                  <c:v>1843.6535274686871</c:v>
                </c:pt>
                <c:pt idx="1">
                  <c:v>1928.2396304902827</c:v>
                </c:pt>
                <c:pt idx="2">
                  <c:v>2027.2863798831031</c:v>
                </c:pt>
                <c:pt idx="3">
                  <c:v>2109.1517030852333</c:v>
                </c:pt>
                <c:pt idx="4">
                  <c:v>2189.7929212160188</c:v>
                </c:pt>
                <c:pt idx="5">
                  <c:v>2269.2510471399933</c:v>
                </c:pt>
                <c:pt idx="6">
                  <c:v>2347.5006127189354</c:v>
                </c:pt>
                <c:pt idx="7">
                  <c:v>2424.4601507564653</c:v>
                </c:pt>
                <c:pt idx="8">
                  <c:v>2500.0659291964698</c:v>
                </c:pt>
                <c:pt idx="9">
                  <c:v>2571.3334075772082</c:v>
                </c:pt>
                <c:pt idx="10">
                  <c:v>2640.5823933786255</c:v>
                </c:pt>
                <c:pt idx="11">
                  <c:v>2707.8650958482481</c:v>
                </c:pt>
                <c:pt idx="12">
                  <c:v>2773.162663115027</c:v>
                </c:pt>
                <c:pt idx="13">
                  <c:v>2836.464974811232</c:v>
                </c:pt>
                <c:pt idx="14">
                  <c:v>2897.838375453869</c:v>
                </c:pt>
                <c:pt idx="15">
                  <c:v>2957.3659310845142</c:v>
                </c:pt>
                <c:pt idx="16">
                  <c:v>3015.050303792962</c:v>
                </c:pt>
                <c:pt idx="17">
                  <c:v>3070.8729842666435</c:v>
                </c:pt>
                <c:pt idx="18">
                  <c:v>3124.8248097610726</c:v>
                </c:pt>
                <c:pt idx="19">
                  <c:v>3176.9278866645896</c:v>
                </c:pt>
                <c:pt idx="20">
                  <c:v>3227.2537938342657</c:v>
                </c:pt>
                <c:pt idx="21">
                  <c:v>3275.9222968576823</c:v>
                </c:pt>
                <c:pt idx="22">
                  <c:v>3323.089428252973</c:v>
                </c:pt>
                <c:pt idx="23">
                  <c:v>3368.884692279204</c:v>
                </c:pt>
                <c:pt idx="24">
                  <c:v>3413.3808962392695</c:v>
                </c:pt>
                <c:pt idx="25">
                  <c:v>3456.6003648013539</c:v>
                </c:pt>
                <c:pt idx="26">
                  <c:v>3498.5602455981466</c:v>
                </c:pt>
                <c:pt idx="27">
                  <c:v>3539.2531368697814</c:v>
                </c:pt>
                <c:pt idx="28">
                  <c:v>3578.6741393245197</c:v>
                </c:pt>
                <c:pt idx="29">
                  <c:v>3616.850265987749</c:v>
                </c:pt>
                <c:pt idx="30">
                  <c:v>3653.8087522126284</c:v>
                </c:pt>
                <c:pt idx="31">
                  <c:v>3689.5369704167433</c:v>
                </c:pt>
                <c:pt idx="32">
                  <c:v>3724.0082339503842</c:v>
                </c:pt>
                <c:pt idx="33">
                  <c:v>3757.2005989267527</c:v>
                </c:pt>
                <c:pt idx="34">
                  <c:v>3789.1165442186416</c:v>
                </c:pt>
                <c:pt idx="35">
                  <c:v>3819.7638462821701</c:v>
                </c:pt>
                <c:pt idx="36">
                  <c:v>3849.1305563066176</c:v>
                </c:pt>
                <c:pt idx="37">
                  <c:v>3877.2030321838824</c:v>
                </c:pt>
                <c:pt idx="38">
                  <c:v>3903.9762468805329</c:v>
                </c:pt>
                <c:pt idx="39">
                  <c:v>3929.4455141993312</c:v>
                </c:pt>
                <c:pt idx="40">
                  <c:v>3953.6277148830741</c:v>
                </c:pt>
                <c:pt idx="41">
                  <c:v>3976.5704883407279</c:v>
                </c:pt>
                <c:pt idx="42">
                  <c:v>3998.341691365561</c:v>
                </c:pt>
                <c:pt idx="43">
                  <c:v>4018.9992481633412</c:v>
                </c:pt>
                <c:pt idx="44">
                  <c:v>4038.5805845315172</c:v>
                </c:pt>
                <c:pt idx="45">
                  <c:v>4057.0964062280332</c:v>
                </c:pt>
                <c:pt idx="46">
                  <c:v>4074.5477243918886</c:v>
                </c:pt>
                <c:pt idx="47">
                  <c:v>4090.9215663518253</c:v>
                </c:pt>
                <c:pt idx="48">
                  <c:v>4106.2133796836051</c:v>
                </c:pt>
              </c:numCache>
            </c:numRef>
          </c:yVal>
          <c:smooth val="0"/>
          <c:extLst>
            <c:ext xmlns:c16="http://schemas.microsoft.com/office/drawing/2014/chart" uri="{C3380CC4-5D6E-409C-BE32-E72D297353CC}">
              <c16:uniqueId val="{00000004-2C06-48F4-AD82-269036C17D64}"/>
            </c:ext>
          </c:extLst>
        </c:ser>
        <c:ser>
          <c:idx val="5"/>
          <c:order val="5"/>
          <c:tx>
            <c:strRef>
              <c:f>TAM_SpaceCooling!$K$393</c:f>
              <c:strCache>
                <c:ptCount val="1"/>
                <c:pt idx="0">
                  <c:v>Space Cooling - Commercial - Case 3 - Low</c:v>
                </c:pt>
              </c:strCache>
            </c:strRef>
          </c:tx>
          <c:spPr>
            <a:ln w="19050">
              <a:noFill/>
            </a:ln>
          </c:spPr>
          <c:xVal>
            <c:numRef>
              <c:f>TAM_SpaceCooling!$B$394:$B$442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TAM_SpaceCooling!$K$394:$K$442</c:f>
              <c:numCache>
                <c:formatCode>_(* #,##0_);_(* \(#,##0\);_(* "-"??_);_(@_)</c:formatCode>
                <c:ptCount val="49"/>
                <c:pt idx="0">
                  <c:v>447.13619230472358</c:v>
                </c:pt>
                <c:pt idx="1">
                  <c:v>467.6506259895059</c:v>
                </c:pt>
                <c:pt idx="2">
                  <c:v>491.67216025493371</c:v>
                </c:pt>
                <c:pt idx="3">
                  <c:v>511.52673073307238</c:v>
                </c:pt>
                <c:pt idx="4">
                  <c:v>531.08442239291526</c:v>
                </c:pt>
                <c:pt idx="5">
                  <c:v>550.35518197109661</c:v>
                </c:pt>
                <c:pt idx="6">
                  <c:v>569.33283275047347</c:v>
                </c:pt>
                <c:pt idx="7">
                  <c:v>587.99761671716487</c:v>
                </c:pt>
                <c:pt idx="8">
                  <c:v>606.33407711182133</c:v>
                </c:pt>
                <c:pt idx="9">
                  <c:v>623.61838158852754</c:v>
                </c:pt>
                <c:pt idx="10">
                  <c:v>640.41314664111462</c:v>
                </c:pt>
                <c:pt idx="11">
                  <c:v>656.73103443402556</c:v>
                </c:pt>
                <c:pt idx="12">
                  <c:v>672.56747287510086</c:v>
                </c:pt>
                <c:pt idx="13">
                  <c:v>687.92000749953752</c:v>
                </c:pt>
                <c:pt idx="14">
                  <c:v>702.80472865960212</c:v>
                </c:pt>
                <c:pt idx="15">
                  <c:v>717.24178213268021</c:v>
                </c:pt>
                <c:pt idx="16">
                  <c:v>731.23181354804854</c:v>
                </c:pt>
                <c:pt idx="17">
                  <c:v>744.77033389330859</c:v>
                </c:pt>
                <c:pt idx="18">
                  <c:v>757.85512095337504</c:v>
                </c:pt>
                <c:pt idx="19">
                  <c:v>770.4915361294876</c:v>
                </c:pt>
                <c:pt idx="20">
                  <c:v>782.69693924393596</c:v>
                </c:pt>
                <c:pt idx="21">
                  <c:v>794.50037671352356</c:v>
                </c:pt>
                <c:pt idx="22">
                  <c:v>805.9396906734429</c:v>
                </c:pt>
                <c:pt idx="23">
                  <c:v>817.04628943356499</c:v>
                </c:pt>
                <c:pt idx="24">
                  <c:v>827.83783074774817</c:v>
                </c:pt>
                <c:pt idx="25">
                  <c:v>838.31972895603963</c:v>
                </c:pt>
                <c:pt idx="26">
                  <c:v>848.49614282638197</c:v>
                </c:pt>
                <c:pt idx="27">
                  <c:v>858.36527723042082</c:v>
                </c:pt>
                <c:pt idx="28">
                  <c:v>867.92594395647734</c:v>
                </c:pt>
                <c:pt idx="29">
                  <c:v>877.18469439890794</c:v>
                </c:pt>
                <c:pt idx="30">
                  <c:v>886.14813387260779</c:v>
                </c:pt>
                <c:pt idx="31">
                  <c:v>894.81319984492984</c:v>
                </c:pt>
                <c:pt idx="32">
                  <c:v>903.17342007650848</c:v>
                </c:pt>
                <c:pt idx="33">
                  <c:v>911.2234725771533</c:v>
                </c:pt>
                <c:pt idx="34">
                  <c:v>918.96395854102889</c:v>
                </c:pt>
                <c:pt idx="35">
                  <c:v>926.39676397053586</c:v>
                </c:pt>
                <c:pt idx="36">
                  <c:v>933.51899095364854</c:v>
                </c:pt>
                <c:pt idx="37">
                  <c:v>940.32733090760962</c:v>
                </c:pt>
                <c:pt idx="38">
                  <c:v>946.82056463990068</c:v>
                </c:pt>
                <c:pt idx="39">
                  <c:v>952.99755562006305</c:v>
                </c:pt>
                <c:pt idx="40">
                  <c:v>958.86239788797195</c:v>
                </c:pt>
                <c:pt idx="41">
                  <c:v>964.4266452977605</c:v>
                </c:pt>
                <c:pt idx="42">
                  <c:v>969.70675496987587</c:v>
                </c:pt>
                <c:pt idx="43">
                  <c:v>974.71677510178199</c:v>
                </c:pt>
                <c:pt idx="44">
                  <c:v>979.4657824686517</c:v>
                </c:pt>
                <c:pt idx="45">
                  <c:v>983.95637350835784</c:v>
                </c:pt>
                <c:pt idx="46">
                  <c:v>988.18879344964591</c:v>
                </c:pt>
                <c:pt idx="47">
                  <c:v>992.15989606642529</c:v>
                </c:pt>
                <c:pt idx="48">
                  <c:v>995.86857727183292</c:v>
                </c:pt>
              </c:numCache>
            </c:numRef>
          </c:yVal>
          <c:smooth val="0"/>
          <c:extLst>
            <c:ext xmlns:c16="http://schemas.microsoft.com/office/drawing/2014/chart" uri="{C3380CC4-5D6E-409C-BE32-E72D297353CC}">
              <c16:uniqueId val="{00000005-2C06-48F4-AD82-269036C17D64}"/>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(TWh</a:t>
                </a:r>
                <a:r>
                  <a:rPr lang="en-US" baseline="0"/>
                  <a:t> Useful Space Cooling Energy</a:t>
                </a:r>
                <a:r>
                  <a:rPr lang="en-US"/>
                  <a:t>)</a:t>
                </a:r>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baseline="0"/>
              <a:t>India TAM</a:t>
            </a:r>
            <a:r>
              <a:rPr lang="en-US"/>
              <a:t> -</a:t>
            </a:r>
            <a:r>
              <a:rPr lang="en-US" baseline="0"/>
              <a:t> Space Cooling</a:t>
            </a:r>
            <a:endParaRPr lang="en-US"/>
          </a:p>
        </c:rich>
      </c:tx>
      <c:overlay val="0"/>
      <c:spPr>
        <a:noFill/>
        <a:ln>
          <a:noFill/>
        </a:ln>
        <a:effectLst/>
      </c:spPr>
    </c:title>
    <c:autoTitleDeleted val="0"/>
    <c:plotArea>
      <c:layout/>
      <c:scatterChart>
        <c:scatterStyle val="lineMarker"/>
        <c:varyColors val="0"/>
        <c:ser>
          <c:idx val="2"/>
          <c:order val="0"/>
          <c:tx>
            <c:strRef>
              <c:f>TAM_SpaceCooling!$C$457</c:f>
              <c:strCache>
                <c:ptCount val="1"/>
                <c:pt idx="0">
                  <c:v>Space Cooling - Residential - Case 1 - Average</c:v>
                </c:pt>
              </c:strCache>
            </c:strRef>
          </c:tx>
          <c:spPr>
            <a:ln w="19050">
              <a:noFill/>
            </a:ln>
          </c:spPr>
          <c:xVal>
            <c:numRef>
              <c:f>TAM_SpaceCooling!$B$458:$B$506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TAM_SpaceCooling!$C$458:$C$506</c:f>
              <c:numCache>
                <c:formatCode>_(* #,##0_);_(* \(#,##0\);_(* "-"??_);_(@_)</c:formatCode>
                <c:ptCount val="49"/>
                <c:pt idx="0">
                  <c:v>466.90144136250439</c:v>
                </c:pt>
                <c:pt idx="1">
                  <c:v>478.26997243122565</c:v>
                </c:pt>
                <c:pt idx="2">
                  <c:v>437.52027685193713</c:v>
                </c:pt>
                <c:pt idx="3">
                  <c:v>446.07641348673798</c:v>
                </c:pt>
                <c:pt idx="4">
                  <c:v>454.5597528782954</c:v>
                </c:pt>
                <c:pt idx="5">
                  <c:v>462.96685152546848</c:v>
                </c:pt>
                <c:pt idx="6">
                  <c:v>471.30508665657482</c:v>
                </c:pt>
                <c:pt idx="7">
                  <c:v>479.5794052093047</c:v>
                </c:pt>
                <c:pt idx="8">
                  <c:v>487.79376032544548</c:v>
                </c:pt>
                <c:pt idx="9">
                  <c:v>495.95316067900109</c:v>
                </c:pt>
                <c:pt idx="10">
                  <c:v>504.06191712660285</c:v>
                </c:pt>
                <c:pt idx="11">
                  <c:v>512.1212601618123</c:v>
                </c:pt>
                <c:pt idx="12">
                  <c:v>520.13110823448119</c:v>
                </c:pt>
                <c:pt idx="13">
                  <c:v>528.09111816647942</c:v>
                </c:pt>
                <c:pt idx="14">
                  <c:v>536.00171492240952</c:v>
                </c:pt>
                <c:pt idx="15">
                  <c:v>543.86259603350754</c:v>
                </c:pt>
                <c:pt idx="16">
                  <c:v>551.67121221310424</c:v>
                </c:pt>
                <c:pt idx="17">
                  <c:v>559.4237843002353</c:v>
                </c:pt>
                <c:pt idx="18">
                  <c:v>567.11613473369982</c:v>
                </c:pt>
                <c:pt idx="19">
                  <c:v>574.74711311923738</c:v>
                </c:pt>
                <c:pt idx="20">
                  <c:v>582.313124663037</c:v>
                </c:pt>
                <c:pt idx="21">
                  <c:v>589.80411112345985</c:v>
                </c:pt>
                <c:pt idx="22">
                  <c:v>597.20729627126582</c:v>
                </c:pt>
                <c:pt idx="23">
                  <c:v>604.51258630920631</c:v>
                </c:pt>
                <c:pt idx="24">
                  <c:v>611.71579830311714</c:v>
                </c:pt>
                <c:pt idx="25">
                  <c:v>618.81651058052944</c:v>
                </c:pt>
                <c:pt idx="26">
                  <c:v>625.81335675831087</c:v>
                </c:pt>
                <c:pt idx="27">
                  <c:v>632.70651065402012</c:v>
                </c:pt>
                <c:pt idx="28">
                  <c:v>639.49687969193849</c:v>
                </c:pt>
                <c:pt idx="29">
                  <c:v>646.18308693009499</c:v>
                </c:pt>
                <c:pt idx="30">
                  <c:v>652.76619662184476</c:v>
                </c:pt>
                <c:pt idx="31">
                  <c:v>659.25316657174278</c:v>
                </c:pt>
                <c:pt idx="32">
                  <c:v>665.65360862641637</c:v>
                </c:pt>
                <c:pt idx="33">
                  <c:v>671.97530740006664</c:v>
                </c:pt>
                <c:pt idx="34">
                  <c:v>678.22131207846815</c:v>
                </c:pt>
                <c:pt idx="35">
                  <c:v>684.39225611537563</c:v>
                </c:pt>
                <c:pt idx="36">
                  <c:v>690.4906504840028</c:v>
                </c:pt>
                <c:pt idx="37">
                  <c:v>696.51854523496866</c:v>
                </c:pt>
                <c:pt idx="38">
                  <c:v>702.4776600519134</c:v>
                </c:pt>
                <c:pt idx="39">
                  <c:v>708.3699021110217</c:v>
                </c:pt>
                <c:pt idx="40">
                  <c:v>714.19643915243068</c:v>
                </c:pt>
                <c:pt idx="41">
                  <c:v>719.9570561230372</c:v>
                </c:pt>
                <c:pt idx="42">
                  <c:v>725.65068458033443</c:v>
                </c:pt>
                <c:pt idx="43">
                  <c:v>731.27629852759389</c:v>
                </c:pt>
                <c:pt idx="44">
                  <c:v>736.83328084541984</c:v>
                </c:pt>
                <c:pt idx="45">
                  <c:v>742.32135196773675</c:v>
                </c:pt>
                <c:pt idx="46">
                  <c:v>747.73986585380305</c:v>
                </c:pt>
                <c:pt idx="47">
                  <c:v>753.08808887429223</c:v>
                </c:pt>
                <c:pt idx="48">
                  <c:v>758.36479835898774</c:v>
                </c:pt>
              </c:numCache>
            </c:numRef>
          </c:yVal>
          <c:smooth val="0"/>
          <c:extLst>
            <c:ext xmlns:c16="http://schemas.microsoft.com/office/drawing/2014/chart" uri="{C3380CC4-5D6E-409C-BE32-E72D297353CC}">
              <c16:uniqueId val="{00000000-F3DE-4814-A8AA-00BB36BED8F9}"/>
            </c:ext>
          </c:extLst>
        </c:ser>
        <c:ser>
          <c:idx val="0"/>
          <c:order val="1"/>
          <c:tx>
            <c:strRef>
              <c:f>TAM_SpaceCooling!$D$457</c:f>
              <c:strCache>
                <c:ptCount val="1"/>
                <c:pt idx="0">
                  <c:v>Space Cooling - Residential -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TAM_SpaceCooling!$B$458:$B$506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TAM_SpaceCooling!$D$458:$D$506</c:f>
              <c:numCache>
                <c:formatCode>_(* #,##0_);_(* \(#,##0\);_(* "-"??_);_(@_)</c:formatCode>
                <c:ptCount val="49"/>
                <c:pt idx="0">
                  <c:v>953.38547858171455</c:v>
                </c:pt>
                <c:pt idx="1">
                  <c:v>976.59935515938139</c:v>
                </c:pt>
                <c:pt idx="2">
                  <c:v>893.3908563624035</c:v>
                </c:pt>
                <c:pt idx="3">
                  <c:v>910.86198773560216</c:v>
                </c:pt>
                <c:pt idx="4">
                  <c:v>928.18447138908834</c:v>
                </c:pt>
                <c:pt idx="5">
                  <c:v>945.35127589461524</c:v>
                </c:pt>
                <c:pt idx="6">
                  <c:v>962.37746512161436</c:v>
                </c:pt>
                <c:pt idx="7">
                  <c:v>979.27314042797354</c:v>
                </c:pt>
                <c:pt idx="8">
                  <c:v>996.04637389837876</c:v>
                </c:pt>
                <c:pt idx="9">
                  <c:v>1012.7073929526651</c:v>
                </c:pt>
                <c:pt idx="10">
                  <c:v>1029.2650001083414</c:v>
                </c:pt>
                <c:pt idx="11">
                  <c:v>1045.7217079614056</c:v>
                </c:pt>
                <c:pt idx="12">
                  <c:v>1062.0773499912175</c:v>
                </c:pt>
                <c:pt idx="13">
                  <c:v>1078.3312254480747</c:v>
                </c:pt>
                <c:pt idx="14">
                  <c:v>1094.4842020848803</c:v>
                </c:pt>
                <c:pt idx="15">
                  <c:v>1110.5356622780805</c:v>
                </c:pt>
                <c:pt idx="16">
                  <c:v>1126.4804005331628</c:v>
                </c:pt>
                <c:pt idx="17">
                  <c:v>1142.3107000241214</c:v>
                </c:pt>
                <c:pt idx="18">
                  <c:v>1158.0180304149328</c:v>
                </c:pt>
                <c:pt idx="19">
                  <c:v>1173.6000426676942</c:v>
                </c:pt>
                <c:pt idx="20">
                  <c:v>1189.0493964233613</c:v>
                </c:pt>
                <c:pt idx="21">
                  <c:v>1204.3455533398578</c:v>
                </c:pt>
                <c:pt idx="22">
                  <c:v>1219.462425103143</c:v>
                </c:pt>
                <c:pt idx="23">
                  <c:v>1234.3794007686622</c:v>
                </c:pt>
                <c:pt idx="24">
                  <c:v>1249.0879390291129</c:v>
                </c:pt>
                <c:pt idx="25">
                  <c:v>1263.5871788539389</c:v>
                </c:pt>
                <c:pt idx="26">
                  <c:v>1277.8743301685729</c:v>
                </c:pt>
                <c:pt idx="27">
                  <c:v>1291.9497478983199</c:v>
                </c:pt>
                <c:pt idx="28">
                  <c:v>1305.815284950573</c:v>
                </c:pt>
                <c:pt idx="29">
                  <c:v>1319.4681296902343</c:v>
                </c:pt>
                <c:pt idx="30">
                  <c:v>1332.9104552605081</c:v>
                </c:pt>
                <c:pt idx="31">
                  <c:v>1346.1564690919947</c:v>
                </c:pt>
                <c:pt idx="32">
                  <c:v>1359.225798014224</c:v>
                </c:pt>
                <c:pt idx="33">
                  <c:v>1372.1343377548123</c:v>
                </c:pt>
                <c:pt idx="34">
                  <c:v>1384.8883145730549</c:v>
                </c:pt>
                <c:pt idx="35">
                  <c:v>1397.4890219445283</c:v>
                </c:pt>
                <c:pt idx="36">
                  <c:v>1409.9415871299066</c:v>
                </c:pt>
                <c:pt idx="37">
                  <c:v>1422.2501962128413</c:v>
                </c:pt>
                <c:pt idx="38">
                  <c:v>1434.4183606869049</c:v>
                </c:pt>
                <c:pt idx="39">
                  <c:v>1446.4499748944966</c:v>
                </c:pt>
                <c:pt idx="40">
                  <c:v>1458.347423292787</c:v>
                </c:pt>
                <c:pt idx="41">
                  <c:v>1470.1102667558969</c:v>
                </c:pt>
                <c:pt idx="42">
                  <c:v>1481.7363235866198</c:v>
                </c:pt>
                <c:pt idx="43">
                  <c:v>1493.2234987595482</c:v>
                </c:pt>
                <c:pt idx="44">
                  <c:v>1504.5705321529135</c:v>
                </c:pt>
                <c:pt idx="45">
                  <c:v>1515.776852909114</c:v>
                </c:pt>
                <c:pt idx="46">
                  <c:v>1526.8411418506814</c:v>
                </c:pt>
                <c:pt idx="47">
                  <c:v>1537.7619009493706</c:v>
                </c:pt>
                <c:pt idx="48">
                  <c:v>1548.5366335839981</c:v>
                </c:pt>
              </c:numCache>
            </c:numRef>
          </c:yVal>
          <c:smooth val="0"/>
          <c:extLst>
            <c:ext xmlns:c16="http://schemas.microsoft.com/office/drawing/2014/chart" uri="{C3380CC4-5D6E-409C-BE32-E72D297353CC}">
              <c16:uniqueId val="{00000001-F3DE-4814-A8AA-00BB36BED8F9}"/>
            </c:ext>
          </c:extLst>
        </c:ser>
        <c:ser>
          <c:idx val="3"/>
          <c:order val="2"/>
          <c:tx>
            <c:strRef>
              <c:f>TAM_SpaceCooling!$E$457</c:f>
              <c:strCache>
                <c:ptCount val="1"/>
                <c:pt idx="0">
                  <c:v>Space Cooling - Residential - Case 3 - Low</c:v>
                </c:pt>
              </c:strCache>
            </c:strRef>
          </c:tx>
          <c:spPr>
            <a:ln w="19050">
              <a:noFill/>
            </a:ln>
          </c:spPr>
          <c:xVal>
            <c:numRef>
              <c:f>TAM_SpaceCooling!$B$458:$B$506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TAM_SpaceCooling!$E$458:$E$506</c:f>
              <c:numCache>
                <c:formatCode>_(* #,##0_);_(* \(#,##0\);_(* "-"??_);_(@_)</c:formatCode>
                <c:ptCount val="49"/>
                <c:pt idx="0">
                  <c:v>33.687278659763479</c:v>
                </c:pt>
                <c:pt idx="1">
                  <c:v>34.507526446848047</c:v>
                </c:pt>
                <c:pt idx="2">
                  <c:v>31.567406265864886</c:v>
                </c:pt>
                <c:pt idx="3">
                  <c:v>32.184737748557318</c:v>
                </c:pt>
                <c:pt idx="4">
                  <c:v>32.796816857190571</c:v>
                </c:pt>
                <c:pt idx="5">
                  <c:v>33.403395140652222</c:v>
                </c:pt>
                <c:pt idx="6">
                  <c:v>34.005004871332247</c:v>
                </c:pt>
                <c:pt idx="7">
                  <c:v>34.602002974383822</c:v>
                </c:pt>
                <c:pt idx="8">
                  <c:v>35.194674671862778</c:v>
                </c:pt>
                <c:pt idx="9">
                  <c:v>35.783381343242262</c:v>
                </c:pt>
                <c:pt idx="10">
                  <c:v>36.368434019964297</c:v>
                </c:pt>
                <c:pt idx="11">
                  <c:v>36.949921483034551</c:v>
                </c:pt>
                <c:pt idx="12">
                  <c:v>37.527837848550483</c:v>
                </c:pt>
                <c:pt idx="13">
                  <c:v>38.102158355960341</c:v>
                </c:pt>
                <c:pt idx="14">
                  <c:v>38.672913666769361</c:v>
                </c:pt>
                <c:pt idx="15">
                  <c:v>39.240081957636193</c:v>
                </c:pt>
                <c:pt idx="16">
                  <c:v>39.803479295673057</c:v>
                </c:pt>
                <c:pt idx="17">
                  <c:v>40.362833011667099</c:v>
                </c:pt>
                <c:pt idx="18">
                  <c:v>40.917841691538527</c:v>
                </c:pt>
                <c:pt idx="19">
                  <c:v>41.46842233350457</c:v>
                </c:pt>
                <c:pt idx="20">
                  <c:v>42.014315570576578</c:v>
                </c:pt>
                <c:pt idx="21">
                  <c:v>42.554795693303056</c:v>
                </c:pt>
                <c:pt idx="22">
                  <c:v>43.088940887449787</c:v>
                </c:pt>
                <c:pt idx="23">
                  <c:v>43.616022878202152</c:v>
                </c:pt>
                <c:pt idx="24">
                  <c:v>44.135739863817165</c:v>
                </c:pt>
                <c:pt idx="25">
                  <c:v>44.648061420319436</c:v>
                </c:pt>
                <c:pt idx="26">
                  <c:v>45.152888962171936</c:v>
                </c:pt>
                <c:pt idx="27">
                  <c:v>45.650235030437983</c:v>
                </c:pt>
                <c:pt idx="28">
                  <c:v>46.140165096439603</c:v>
                </c:pt>
                <c:pt idx="29">
                  <c:v>46.6225798128119</c:v>
                </c:pt>
                <c:pt idx="30">
                  <c:v>47.09755596620866</c:v>
                </c:pt>
                <c:pt idx="31">
                  <c:v>47.565595567290252</c:v>
                </c:pt>
                <c:pt idx="32">
                  <c:v>48.02739211778335</c:v>
                </c:pt>
                <c:pt idx="33">
                  <c:v>48.483507283265773</c:v>
                </c:pt>
                <c:pt idx="34">
                  <c:v>48.934161064709393</c:v>
                </c:pt>
                <c:pt idx="35">
                  <c:v>49.379399166263489</c:v>
                </c:pt>
                <c:pt idx="36">
                  <c:v>49.819402756472101</c:v>
                </c:pt>
                <c:pt idx="37">
                  <c:v>50.254319747978776</c:v>
                </c:pt>
                <c:pt idx="38">
                  <c:v>50.684274217209222</c:v>
                </c:pt>
                <c:pt idx="39">
                  <c:v>51.109403768312582</c:v>
                </c:pt>
                <c:pt idx="40">
                  <c:v>51.529792654589308</c:v>
                </c:pt>
                <c:pt idx="41">
                  <c:v>51.94542535980154</c:v>
                </c:pt>
                <c:pt idx="42">
                  <c:v>52.356224795045122</c:v>
                </c:pt>
                <c:pt idx="43">
                  <c:v>52.762116933909688</c:v>
                </c:pt>
                <c:pt idx="44">
                  <c:v>53.163057250781918</c:v>
                </c:pt>
                <c:pt idx="45">
                  <c:v>53.559025574766054</c:v>
                </c:pt>
                <c:pt idx="46">
                  <c:v>53.949975293552626</c:v>
                </c:pt>
                <c:pt idx="47">
                  <c:v>54.335853475252001</c:v>
                </c:pt>
                <c:pt idx="48">
                  <c:v>54.716571903318581</c:v>
                </c:pt>
              </c:numCache>
            </c:numRef>
          </c:yVal>
          <c:smooth val="0"/>
          <c:extLst>
            <c:ext xmlns:c16="http://schemas.microsoft.com/office/drawing/2014/chart" uri="{C3380CC4-5D6E-409C-BE32-E72D297353CC}">
              <c16:uniqueId val="{00000002-F3DE-4814-A8AA-00BB36BED8F9}"/>
            </c:ext>
          </c:extLst>
        </c:ser>
        <c:ser>
          <c:idx val="4"/>
          <c:order val="3"/>
          <c:tx>
            <c:strRef>
              <c:f>TAM_SpaceCooling!$I$457</c:f>
              <c:strCache>
                <c:ptCount val="1"/>
                <c:pt idx="0">
                  <c:v>Space Cooling - Commercial - Case 1 - Average</c:v>
                </c:pt>
              </c:strCache>
            </c:strRef>
          </c:tx>
          <c:spPr>
            <a:ln w="19050">
              <a:noFill/>
            </a:ln>
          </c:spPr>
          <c:xVal>
            <c:numRef>
              <c:f>TAM_SpaceCooling!$B$458:$B$506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TAM_SpaceCooling!$I$458:$I$506</c:f>
              <c:numCache>
                <c:formatCode>_(* #,##0_);_(* \(#,##0\);_(* "-"??_);_(@_)</c:formatCode>
                <c:ptCount val="49"/>
                <c:pt idx="0">
                  <c:v>220.12555410367193</c:v>
                </c:pt>
                <c:pt idx="1">
                  <c:v>232.71312964683887</c:v>
                </c:pt>
                <c:pt idx="2">
                  <c:v>249.5337566466736</c:v>
                </c:pt>
                <c:pt idx="3">
                  <c:v>267.95073282883129</c:v>
                </c:pt>
                <c:pt idx="4">
                  <c:v>289.31135146334339</c:v>
                </c:pt>
                <c:pt idx="5">
                  <c:v>313.60216162558959</c:v>
                </c:pt>
                <c:pt idx="6">
                  <c:v>340.81876602743773</c:v>
                </c:pt>
                <c:pt idx="7">
                  <c:v>370.96196562498903</c:v>
                </c:pt>
                <c:pt idx="8">
                  <c:v>404.0336580255663</c:v>
                </c:pt>
                <c:pt idx="9">
                  <c:v>440.0334072713606</c:v>
                </c:pt>
                <c:pt idx="10">
                  <c:v>478.95672567941216</c:v>
                </c:pt>
                <c:pt idx="11">
                  <c:v>520.79845212528983</c:v>
                </c:pt>
                <c:pt idx="12">
                  <c:v>565.54994499119653</c:v>
                </c:pt>
                <c:pt idx="13">
                  <c:v>613.20232738469565</c:v>
                </c:pt>
                <c:pt idx="14">
                  <c:v>663.75007554509637</c:v>
                </c:pt>
                <c:pt idx="15">
                  <c:v>717.18971006493757</c:v>
                </c:pt>
                <c:pt idx="16">
                  <c:v>773.51473813796019</c:v>
                </c:pt>
                <c:pt idx="17">
                  <c:v>832.7177805978655</c:v>
                </c:pt>
                <c:pt idx="18">
                  <c:v>894.78997910748149</c:v>
                </c:pt>
                <c:pt idx="19">
                  <c:v>959.72370990608704</c:v>
                </c:pt>
                <c:pt idx="20">
                  <c:v>1027.5067297161961</c:v>
                </c:pt>
                <c:pt idx="21">
                  <c:v>1098.1172111857813</c:v>
                </c:pt>
                <c:pt idx="22">
                  <c:v>1171.5259371030088</c:v>
                </c:pt>
                <c:pt idx="23">
                  <c:v>1247.7030160783866</c:v>
                </c:pt>
                <c:pt idx="24">
                  <c:v>1326.6264503320667</c:v>
                </c:pt>
                <c:pt idx="25">
                  <c:v>1408.2756913762053</c:v>
                </c:pt>
                <c:pt idx="26">
                  <c:v>1492.620610317025</c:v>
                </c:pt>
                <c:pt idx="27">
                  <c:v>1579.627739673605</c:v>
                </c:pt>
                <c:pt idx="28">
                  <c:v>1669.2653723962176</c:v>
                </c:pt>
                <c:pt idx="29">
                  <c:v>1761.4996906226297</c:v>
                </c:pt>
                <c:pt idx="30">
                  <c:v>1856.3076543287225</c:v>
                </c:pt>
                <c:pt idx="31">
                  <c:v>1953.6840381884697</c:v>
                </c:pt>
                <c:pt idx="32">
                  <c:v>2053.6375014480486</c:v>
                </c:pt>
                <c:pt idx="33">
                  <c:v>2156.1740267253749</c:v>
                </c:pt>
                <c:pt idx="34">
                  <c:v>2261.2856139851151</c:v>
                </c:pt>
                <c:pt idx="35">
                  <c:v>2368.9522803776476</c:v>
                </c:pt>
                <c:pt idx="36">
                  <c:v>2479.1566434092279</c:v>
                </c:pt>
                <c:pt idx="37">
                  <c:v>2591.8765670290236</c:v>
                </c:pt>
                <c:pt idx="38">
                  <c:v>2707.0913222485947</c:v>
                </c:pt>
                <c:pt idx="39">
                  <c:v>2824.7843805595385</c:v>
                </c:pt>
                <c:pt idx="40">
                  <c:v>2944.9445197057084</c:v>
                </c:pt>
                <c:pt idx="41">
                  <c:v>3067.5619751376425</c:v>
                </c:pt>
                <c:pt idx="42">
                  <c:v>3192.6296924636936</c:v>
                </c:pt>
                <c:pt idx="43">
                  <c:v>3320.1385993335944</c:v>
                </c:pt>
                <c:pt idx="44">
                  <c:v>3450.0710259073635</c:v>
                </c:pt>
                <c:pt idx="45">
                  <c:v>3582.4066697133489</c:v>
                </c:pt>
                <c:pt idx="46">
                  <c:v>3717.1302130065224</c:v>
                </c:pt>
                <c:pt idx="47">
                  <c:v>3854.2260916383798</c:v>
                </c:pt>
                <c:pt idx="48">
                  <c:v>3993.673335158699</c:v>
                </c:pt>
              </c:numCache>
            </c:numRef>
          </c:yVal>
          <c:smooth val="0"/>
          <c:extLst>
            <c:ext xmlns:c16="http://schemas.microsoft.com/office/drawing/2014/chart" uri="{C3380CC4-5D6E-409C-BE32-E72D297353CC}">
              <c16:uniqueId val="{00000003-F3DE-4814-A8AA-00BB36BED8F9}"/>
            </c:ext>
          </c:extLst>
        </c:ser>
        <c:ser>
          <c:idx val="1"/>
          <c:order val="4"/>
          <c:tx>
            <c:strRef>
              <c:f>TAM_SpaceCooling!$J$457</c:f>
              <c:strCache>
                <c:ptCount val="1"/>
                <c:pt idx="0">
                  <c:v>Space Cooling - Commercial - Case 2 - High</c:v>
                </c:pt>
              </c:strCache>
            </c:strRef>
          </c:tx>
          <c:spPr>
            <a:ln w="25400" cap="rnd">
              <a:noFill/>
              <a:round/>
            </a:ln>
            <a:effectLst/>
          </c:spPr>
          <c:marker>
            <c:symbol val="circle"/>
            <c:size val="5"/>
            <c:spPr>
              <a:solidFill>
                <a:schemeClr val="accent2"/>
              </a:solidFill>
              <a:ln w="9525">
                <a:solidFill>
                  <a:schemeClr val="accent2"/>
                </a:solidFill>
              </a:ln>
              <a:effectLst/>
            </c:spPr>
          </c:marker>
          <c:xVal>
            <c:numRef>
              <c:f>TAM_SpaceCooling!$B$458:$B$506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TAM_SpaceCooling!$J$458:$J$506</c:f>
              <c:numCache>
                <c:formatCode>_(* #,##0_);_(* \(#,##0\);_(* "-"??_);_(@_)</c:formatCode>
                <c:ptCount val="49"/>
                <c:pt idx="0">
                  <c:v>354.3190811502127</c:v>
                </c:pt>
                <c:pt idx="1">
                  <c:v>374.58032804871357</c:v>
                </c:pt>
                <c:pt idx="2">
                  <c:v>401.65519051627149</c:v>
                </c:pt>
                <c:pt idx="3">
                  <c:v>431.29957280981563</c:v>
                </c:pt>
                <c:pt idx="4">
                  <c:v>465.68210871392023</c:v>
                </c:pt>
                <c:pt idx="5">
                  <c:v>504.78114731544429</c:v>
                </c:pt>
                <c:pt idx="6">
                  <c:v>548.589610639743</c:v>
                </c:pt>
                <c:pt idx="7">
                  <c:v>597.10878792391134</c:v>
                </c:pt>
                <c:pt idx="8">
                  <c:v>650.341733599706</c:v>
                </c:pt>
                <c:pt idx="9">
                  <c:v>708.28774593955723</c:v>
                </c:pt>
                <c:pt idx="10">
                  <c:v>770.93960146725647</c:v>
                </c:pt>
                <c:pt idx="11">
                  <c:v>838.28899271993987</c:v>
                </c:pt>
                <c:pt idx="12">
                  <c:v>910.32200995373432</c:v>
                </c:pt>
                <c:pt idx="13">
                  <c:v>987.02436472137435</c:v>
                </c:pt>
                <c:pt idx="14">
                  <c:v>1068.3871658524529</c:v>
                </c:pt>
                <c:pt idx="15">
                  <c:v>1154.4048128138581</c:v>
                </c:pt>
                <c:pt idx="16">
                  <c:v>1245.0668546374723</c:v>
                </c:pt>
                <c:pt idx="17">
                  <c:v>1340.3614136499675</c:v>
                </c:pt>
                <c:pt idx="18">
                  <c:v>1440.2742312710538</c:v>
                </c:pt>
                <c:pt idx="19">
                  <c:v>1544.7930361226777</c:v>
                </c:pt>
                <c:pt idx="20">
                  <c:v>1653.8981211478965</c:v>
                </c:pt>
                <c:pt idx="21">
                  <c:v>1767.554352546158</c:v>
                </c:pt>
                <c:pt idx="22">
                  <c:v>1885.7147016310714</c:v>
                </c:pt>
                <c:pt idx="23">
                  <c:v>2008.331054544605</c:v>
                </c:pt>
                <c:pt idx="24">
                  <c:v>2135.368003161725</c:v>
                </c:pt>
                <c:pt idx="25">
                  <c:v>2266.7924721706545</c:v>
                </c:pt>
                <c:pt idx="26">
                  <c:v>2402.5559654210815</c:v>
                </c:pt>
                <c:pt idx="27">
                  <c:v>2542.6046128971584</c:v>
                </c:pt>
                <c:pt idx="28">
                  <c:v>2686.8873782129845</c:v>
                </c:pt>
                <c:pt idx="29">
                  <c:v>2835.3498273710102</c:v>
                </c:pt>
                <c:pt idx="30">
                  <c:v>2987.9548746261994</c:v>
                </c:pt>
                <c:pt idx="31">
                  <c:v>3144.6941091753447</c:v>
                </c:pt>
                <c:pt idx="32">
                  <c:v>3305.5814691373598</c:v>
                </c:pt>
                <c:pt idx="33">
                  <c:v>3470.6265842696421</c:v>
                </c:pt>
                <c:pt idx="34">
                  <c:v>3639.8165775339917</c:v>
                </c:pt>
                <c:pt idx="35">
                  <c:v>3813.1192840827357</c:v>
                </c:pt>
                <c:pt idx="36">
                  <c:v>3990.5067246599624</c:v>
                </c:pt>
                <c:pt idx="37">
                  <c:v>4171.9432685765232</c:v>
                </c:pt>
                <c:pt idx="38">
                  <c:v>4357.3955499827925</c:v>
                </c:pt>
                <c:pt idx="39">
                  <c:v>4546.8369642170173</c:v>
                </c:pt>
                <c:pt idx="40">
                  <c:v>4740.2494476813454</c:v>
                </c:pt>
                <c:pt idx="41">
                  <c:v>4937.6172831356462</c:v>
                </c:pt>
                <c:pt idx="42">
                  <c:v>5138.9291156712288</c:v>
                </c:pt>
                <c:pt idx="43">
                  <c:v>5344.1703422274777</c:v>
                </c:pt>
                <c:pt idx="44">
                  <c:v>5553.3125210294584</c:v>
                </c:pt>
                <c:pt idx="45">
                  <c:v>5766.3229727586358</c:v>
                </c:pt>
                <c:pt idx="46">
                  <c:v>5983.1770416254258</c:v>
                </c:pt>
                <c:pt idx="47">
                  <c:v>6203.8496752236279</c:v>
                </c:pt>
                <c:pt idx="48">
                  <c:v>6428.3071190412584</c:v>
                </c:pt>
              </c:numCache>
            </c:numRef>
          </c:yVal>
          <c:smooth val="0"/>
          <c:extLst>
            <c:ext xmlns:c16="http://schemas.microsoft.com/office/drawing/2014/chart" uri="{C3380CC4-5D6E-409C-BE32-E72D297353CC}">
              <c16:uniqueId val="{00000004-F3DE-4814-A8AA-00BB36BED8F9}"/>
            </c:ext>
          </c:extLst>
        </c:ser>
        <c:ser>
          <c:idx val="5"/>
          <c:order val="5"/>
          <c:tx>
            <c:strRef>
              <c:f>TAM_SpaceCooling!$K$457</c:f>
              <c:strCache>
                <c:ptCount val="1"/>
                <c:pt idx="0">
                  <c:v>Space Cooling - Commercial - Case 3 - Low</c:v>
                </c:pt>
              </c:strCache>
            </c:strRef>
          </c:tx>
          <c:spPr>
            <a:ln w="19050">
              <a:noFill/>
            </a:ln>
          </c:spPr>
          <c:xVal>
            <c:numRef>
              <c:f>TAM_SpaceCooling!$B$458:$B$506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TAM_SpaceCooling!$K$458:$K$506</c:f>
              <c:numCache>
                <c:formatCode>_(* #,##0_);_(* \(#,##0\);_(* "-"??_);_(@_)</c:formatCode>
                <c:ptCount val="49"/>
                <c:pt idx="0">
                  <c:v>85.932027057131137</c:v>
                </c:pt>
                <c:pt idx="1">
                  <c:v>90.845931244964191</c:v>
                </c:pt>
                <c:pt idx="2">
                  <c:v>97.412322777075715</c:v>
                </c:pt>
                <c:pt idx="3">
                  <c:v>104.60189284784705</c:v>
                </c:pt>
                <c:pt idx="4">
                  <c:v>112.94059421276656</c:v>
                </c:pt>
                <c:pt idx="5">
                  <c:v>122.42317593573499</c:v>
                </c:pt>
                <c:pt idx="6">
                  <c:v>133.04792141513244</c:v>
                </c:pt>
                <c:pt idx="7">
                  <c:v>144.81514332606673</c:v>
                </c:pt>
                <c:pt idx="8">
                  <c:v>157.72558245142639</c:v>
                </c:pt>
                <c:pt idx="9">
                  <c:v>171.77906860316409</c:v>
                </c:pt>
                <c:pt idx="10">
                  <c:v>186.97384989156802</c:v>
                </c:pt>
                <c:pt idx="11">
                  <c:v>203.30791153063993</c:v>
                </c:pt>
                <c:pt idx="12">
                  <c:v>220.77788002865884</c:v>
                </c:pt>
                <c:pt idx="13">
                  <c:v>239.38029004801706</c:v>
                </c:pt>
                <c:pt idx="14">
                  <c:v>259.11298523773991</c:v>
                </c:pt>
                <c:pt idx="15">
                  <c:v>279.97460731601728</c:v>
                </c:pt>
                <c:pt idx="16">
                  <c:v>301.96262163844847</c:v>
                </c:pt>
                <c:pt idx="17">
                  <c:v>325.07414754576337</c:v>
                </c:pt>
                <c:pt idx="18">
                  <c:v>349.30572694390906</c:v>
                </c:pt>
                <c:pt idx="19">
                  <c:v>374.65438368949657</c:v>
                </c:pt>
                <c:pt idx="20">
                  <c:v>401.11533828449603</c:v>
                </c:pt>
                <c:pt idx="21">
                  <c:v>428.68006982540447</c:v>
                </c:pt>
                <c:pt idx="22">
                  <c:v>457.33717257494624</c:v>
                </c:pt>
                <c:pt idx="23">
                  <c:v>487.0749776121678</c:v>
                </c:pt>
                <c:pt idx="24">
                  <c:v>517.88489750240853</c:v>
                </c:pt>
                <c:pt idx="25">
                  <c:v>549.75891058175625</c:v>
                </c:pt>
                <c:pt idx="26">
                  <c:v>582.68525521296851</c:v>
                </c:pt>
                <c:pt idx="27">
                  <c:v>616.65086645005215</c:v>
                </c:pt>
                <c:pt idx="28">
                  <c:v>651.64336657945091</c:v>
                </c:pt>
                <c:pt idx="29">
                  <c:v>687.64955387424936</c:v>
                </c:pt>
                <c:pt idx="30">
                  <c:v>724.66043403124593</c:v>
                </c:pt>
                <c:pt idx="31">
                  <c:v>762.67396720159513</c:v>
                </c:pt>
                <c:pt idx="32">
                  <c:v>801.69353375873743</c:v>
                </c:pt>
                <c:pt idx="33">
                  <c:v>841.72146918110855</c:v>
                </c:pt>
                <c:pt idx="34">
                  <c:v>882.75465043623899</c:v>
                </c:pt>
                <c:pt idx="35">
                  <c:v>924.78527667255844</c:v>
                </c:pt>
                <c:pt idx="36">
                  <c:v>967.80656215849353</c:v>
                </c:pt>
                <c:pt idx="37">
                  <c:v>1011.8098654815241</c:v>
                </c:pt>
                <c:pt idx="38">
                  <c:v>1056.7870945143973</c:v>
                </c:pt>
                <c:pt idx="39">
                  <c:v>1102.7317969020596</c:v>
                </c:pt>
                <c:pt idx="40">
                  <c:v>1149.6395917300708</c:v>
                </c:pt>
                <c:pt idx="41">
                  <c:v>1197.5066671396394</c:v>
                </c:pt>
                <c:pt idx="42">
                  <c:v>1246.3302692561576</c:v>
                </c:pt>
                <c:pt idx="43">
                  <c:v>1296.1068564397117</c:v>
                </c:pt>
                <c:pt idx="44">
                  <c:v>1346.8295307852686</c:v>
                </c:pt>
                <c:pt idx="45">
                  <c:v>1398.4903666680625</c:v>
                </c:pt>
                <c:pt idx="46">
                  <c:v>1451.0833843876187</c:v>
                </c:pt>
                <c:pt idx="47">
                  <c:v>1504.6025080531313</c:v>
                </c:pt>
                <c:pt idx="48">
                  <c:v>1559.0395512761406</c:v>
                </c:pt>
              </c:numCache>
            </c:numRef>
          </c:yVal>
          <c:smooth val="0"/>
          <c:extLst>
            <c:ext xmlns:c16="http://schemas.microsoft.com/office/drawing/2014/chart" uri="{C3380CC4-5D6E-409C-BE32-E72D297353CC}">
              <c16:uniqueId val="{00000005-F3DE-4814-A8AA-00BB36BED8F9}"/>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(TWh</a:t>
                </a:r>
                <a:r>
                  <a:rPr lang="en-US" baseline="0"/>
                  <a:t> Useful Space Cooling Energy</a:t>
                </a:r>
                <a:r>
                  <a:rPr lang="en-US"/>
                  <a:t>)</a:t>
                </a:r>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baseline="0"/>
              <a:t>EU TAM</a:t>
            </a:r>
            <a:r>
              <a:rPr lang="en-US"/>
              <a:t> -</a:t>
            </a:r>
            <a:r>
              <a:rPr lang="en-US" baseline="0"/>
              <a:t> Space Cooling</a:t>
            </a:r>
            <a:endParaRPr lang="en-US"/>
          </a:p>
        </c:rich>
      </c:tx>
      <c:overlay val="0"/>
      <c:spPr>
        <a:noFill/>
        <a:ln>
          <a:noFill/>
        </a:ln>
        <a:effectLst/>
      </c:spPr>
    </c:title>
    <c:autoTitleDeleted val="0"/>
    <c:plotArea>
      <c:layout/>
      <c:scatterChart>
        <c:scatterStyle val="lineMarker"/>
        <c:varyColors val="0"/>
        <c:ser>
          <c:idx val="2"/>
          <c:order val="0"/>
          <c:tx>
            <c:strRef>
              <c:f>TAM_SpaceCooling!$C$521</c:f>
              <c:strCache>
                <c:ptCount val="1"/>
                <c:pt idx="0">
                  <c:v>Space Cooling - Residential - Case 1 - Average</c:v>
                </c:pt>
              </c:strCache>
            </c:strRef>
          </c:tx>
          <c:spPr>
            <a:ln w="19050">
              <a:noFill/>
            </a:ln>
          </c:spPr>
          <c:xVal>
            <c:numRef>
              <c:f>TAM_SpaceCooling!$B$522:$B$570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TAM_SpaceCooling!$C$522:$C$570</c:f>
              <c:numCache>
                <c:formatCode>_(* #,##0_);_(* \(#,##0\);_(* "-"??_);_(@_)</c:formatCode>
                <c:ptCount val="49"/>
                <c:pt idx="0">
                  <c:v>664.08753038415261</c:v>
                </c:pt>
                <c:pt idx="1">
                  <c:v>667.3886456782169</c:v>
                </c:pt>
                <c:pt idx="2">
                  <c:v>993.75258603861221</c:v>
                </c:pt>
                <c:pt idx="3">
                  <c:v>997.01731249838872</c:v>
                </c:pt>
                <c:pt idx="4">
                  <c:v>1000.1886575608742</c:v>
                </c:pt>
                <c:pt idx="5">
                  <c:v>1003.2409974429522</c:v>
                </c:pt>
                <c:pt idx="6">
                  <c:v>1006.0873989387993</c:v>
                </c:pt>
                <c:pt idx="7">
                  <c:v>1008.6224321227676</c:v>
                </c:pt>
                <c:pt idx="8">
                  <c:v>1011.6171325289948</c:v>
                </c:pt>
                <c:pt idx="9">
                  <c:v>1011.9847638141628</c:v>
                </c:pt>
                <c:pt idx="10">
                  <c:v>1011.9190848335255</c:v>
                </c:pt>
                <c:pt idx="11">
                  <c:v>1011.4731629766092</c:v>
                </c:pt>
                <c:pt idx="12">
                  <c:v>1010.6895879670685</c:v>
                </c:pt>
                <c:pt idx="13">
                  <c:v>1009.6038122811153</c:v>
                </c:pt>
                <c:pt idx="14">
                  <c:v>1008.2461884677761</c:v>
                </c:pt>
                <c:pt idx="15">
                  <c:v>1006.6395283187585</c:v>
                </c:pt>
                <c:pt idx="16">
                  <c:v>1004.7973195317178</c:v>
                </c:pt>
                <c:pt idx="17">
                  <c:v>1002.7273378952444</c:v>
                </c:pt>
                <c:pt idx="18">
                  <c:v>1000.4373081550541</c:v>
                </c:pt>
                <c:pt idx="19">
                  <c:v>997.9422877994582</c:v>
                </c:pt>
                <c:pt idx="20">
                  <c:v>995.26834408930506</c:v>
                </c:pt>
                <c:pt idx="21">
                  <c:v>992.45393961682373</c:v>
                </c:pt>
                <c:pt idx="22">
                  <c:v>989.54491341104506</c:v>
                </c:pt>
                <c:pt idx="23">
                  <c:v>986.57605553295627</c:v>
                </c:pt>
                <c:pt idx="24">
                  <c:v>983.56751058816951</c:v>
                </c:pt>
                <c:pt idx="25">
                  <c:v>980.52109975569169</c:v>
                </c:pt>
                <c:pt idx="26">
                  <c:v>977.43083820172205</c:v>
                </c:pt>
                <c:pt idx="27">
                  <c:v>974.28140184333927</c:v>
                </c:pt>
                <c:pt idx="28">
                  <c:v>971.06114128401123</c:v>
                </c:pt>
                <c:pt idx="29">
                  <c:v>967.77106497526233</c:v>
                </c:pt>
                <c:pt idx="30">
                  <c:v>964.41638471976887</c:v>
                </c:pt>
                <c:pt idx="31">
                  <c:v>960.9918464983931</c:v>
                </c:pt>
                <c:pt idx="32">
                  <c:v>957.4909756199055</c:v>
                </c:pt>
                <c:pt idx="33">
                  <c:v>953.90767421840337</c:v>
                </c:pt>
                <c:pt idx="34">
                  <c:v>950.23869628489251</c:v>
                </c:pt>
                <c:pt idx="35">
                  <c:v>946.48110786981169</c:v>
                </c:pt>
                <c:pt idx="36">
                  <c:v>942.62909408106918</c:v>
                </c:pt>
                <c:pt idx="37">
                  <c:v>938.67611729908424</c:v>
                </c:pt>
                <c:pt idx="38">
                  <c:v>934.61655359211045</c:v>
                </c:pt>
                <c:pt idx="39">
                  <c:v>930.44886695100536</c:v>
                </c:pt>
                <c:pt idx="40">
                  <c:v>926.17108281481171</c:v>
                </c:pt>
                <c:pt idx="41">
                  <c:v>921.77598490038383</c:v>
                </c:pt>
                <c:pt idx="42">
                  <c:v>917.2554237493149</c:v>
                </c:pt>
                <c:pt idx="43">
                  <c:v>912.60440942488435</c:v>
                </c:pt>
                <c:pt idx="44">
                  <c:v>907.8228304560879</c:v>
                </c:pt>
                <c:pt idx="45">
                  <c:v>902.91516566001121</c:v>
                </c:pt>
                <c:pt idx="46">
                  <c:v>897.8894877432532</c:v>
                </c:pt>
                <c:pt idx="47">
                  <c:v>892.75657371242187</c:v>
                </c:pt>
                <c:pt idx="48">
                  <c:v>887.52727856506158</c:v>
                </c:pt>
              </c:numCache>
            </c:numRef>
          </c:yVal>
          <c:smooth val="0"/>
          <c:extLst>
            <c:ext xmlns:c16="http://schemas.microsoft.com/office/drawing/2014/chart" uri="{C3380CC4-5D6E-409C-BE32-E72D297353CC}">
              <c16:uniqueId val="{00000000-8331-4681-9BF9-F599C9F1F266}"/>
            </c:ext>
          </c:extLst>
        </c:ser>
        <c:ser>
          <c:idx val="0"/>
          <c:order val="1"/>
          <c:tx>
            <c:strRef>
              <c:f>TAM_SpaceCooling!$D$521</c:f>
              <c:strCache>
                <c:ptCount val="1"/>
                <c:pt idx="0">
                  <c:v>Space Cooling - Residential -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TAM_SpaceCooling!$B$522:$B$570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TAM_SpaceCooling!$D$522:$D$570</c:f>
              <c:numCache>
                <c:formatCode>_(* #,##0_);_(* \(#,##0\);_(* "-"??_);_(@_)</c:formatCode>
                <c:ptCount val="49"/>
                <c:pt idx="0">
                  <c:v>1356.0279576945622</c:v>
                </c:pt>
                <c:pt idx="1">
                  <c:v>1362.7686423566201</c:v>
                </c:pt>
                <c:pt idx="2">
                  <c:v>2029.1847505706251</c:v>
                </c:pt>
                <c:pt idx="3">
                  <c:v>2035.8511313579909</c:v>
                </c:pt>
                <c:pt idx="4">
                  <c:v>2042.3268327850892</c:v>
                </c:pt>
                <c:pt idx="5">
                  <c:v>2048.5595325830959</c:v>
                </c:pt>
                <c:pt idx="6">
                  <c:v>2054.3717182221776</c:v>
                </c:pt>
                <c:pt idx="7">
                  <c:v>2059.5481079507367</c:v>
                </c:pt>
                <c:pt idx="8">
                  <c:v>2065.6631113049093</c:v>
                </c:pt>
                <c:pt idx="9">
                  <c:v>2066.4137929214162</c:v>
                </c:pt>
                <c:pt idx="10">
                  <c:v>2066.279680278275</c:v>
                </c:pt>
                <c:pt idx="11">
                  <c:v>2065.3691338860308</c:v>
                </c:pt>
                <c:pt idx="12">
                  <c:v>2063.7691194733629</c:v>
                </c:pt>
                <c:pt idx="13">
                  <c:v>2061.5520289264496</c:v>
                </c:pt>
                <c:pt idx="14">
                  <c:v>2058.7798403779689</c:v>
                </c:pt>
                <c:pt idx="15">
                  <c:v>2055.499134174494</c:v>
                </c:pt>
                <c:pt idx="16">
                  <c:v>2051.7374514070239</c:v>
                </c:pt>
                <c:pt idx="17">
                  <c:v>2047.5106697817937</c:v>
                </c:pt>
                <c:pt idx="18">
                  <c:v>2042.8345627784688</c:v>
                </c:pt>
                <c:pt idx="19">
                  <c:v>2037.7398769088998</c:v>
                </c:pt>
                <c:pt idx="20">
                  <c:v>2032.2798399975429</c:v>
                </c:pt>
                <c:pt idx="21">
                  <c:v>2026.5329904117095</c:v>
                </c:pt>
                <c:pt idx="22">
                  <c:v>2020.5929287719136</c:v>
                </c:pt>
                <c:pt idx="23">
                  <c:v>2014.5306943511264</c:v>
                </c:pt>
                <c:pt idx="24">
                  <c:v>2008.3874212576663</c:v>
                </c:pt>
                <c:pt idx="25">
                  <c:v>2002.1668282327166</c:v>
                </c:pt>
                <c:pt idx="26">
                  <c:v>1995.8566945951413</c:v>
                </c:pt>
                <c:pt idx="27">
                  <c:v>1989.4257294624631</c:v>
                </c:pt>
                <c:pt idx="28">
                  <c:v>1982.8501454472298</c:v>
                </c:pt>
                <c:pt idx="29">
                  <c:v>1976.1320017485652</c:v>
                </c:pt>
                <c:pt idx="30">
                  <c:v>1969.2819405631915</c:v>
                </c:pt>
                <c:pt idx="31">
                  <c:v>1962.2892334908379</c:v>
                </c:pt>
                <c:pt idx="32">
                  <c:v>1955.1406595901026</c:v>
                </c:pt>
                <c:pt idx="33">
                  <c:v>1947.8237673748968</c:v>
                </c:pt>
                <c:pt idx="34">
                  <c:v>1940.3319286844051</c:v>
                </c:pt>
                <c:pt idx="35">
                  <c:v>1932.659152564951</c:v>
                </c:pt>
                <c:pt idx="36">
                  <c:v>1924.7935653464435</c:v>
                </c:pt>
                <c:pt idx="37">
                  <c:v>1916.7218175914625</c:v>
                </c:pt>
                <c:pt idx="38">
                  <c:v>1908.4324255597912</c:v>
                </c:pt>
                <c:pt idx="39">
                  <c:v>1899.922252810456</c:v>
                </c:pt>
                <c:pt idx="40">
                  <c:v>1891.1872674052861</c:v>
                </c:pt>
                <c:pt idx="41">
                  <c:v>1882.2127341154924</c:v>
                </c:pt>
                <c:pt idx="42">
                  <c:v>1872.9820122228959</c:v>
                </c:pt>
                <c:pt idx="43">
                  <c:v>1863.4849125681001</c:v>
                </c:pt>
                <c:pt idx="44">
                  <c:v>1853.7212075338227</c:v>
                </c:pt>
                <c:pt idx="45">
                  <c:v>1843.700042603014</c:v>
                </c:pt>
                <c:pt idx="46">
                  <c:v>1833.4379017711419</c:v>
                </c:pt>
                <c:pt idx="47">
                  <c:v>1822.956791056379</c:v>
                </c:pt>
                <c:pt idx="48">
                  <c:v>1812.2788757298329</c:v>
                </c:pt>
              </c:numCache>
            </c:numRef>
          </c:yVal>
          <c:smooth val="0"/>
          <c:extLst>
            <c:ext xmlns:c16="http://schemas.microsoft.com/office/drawing/2014/chart" uri="{C3380CC4-5D6E-409C-BE32-E72D297353CC}">
              <c16:uniqueId val="{00000001-8331-4681-9BF9-F599C9F1F266}"/>
            </c:ext>
          </c:extLst>
        </c:ser>
        <c:ser>
          <c:idx val="3"/>
          <c:order val="2"/>
          <c:tx>
            <c:strRef>
              <c:f>TAM_SpaceCooling!$E$521</c:f>
              <c:strCache>
                <c:ptCount val="1"/>
                <c:pt idx="0">
                  <c:v>Space Cooling - Residential - Case 3 - Low</c:v>
                </c:pt>
              </c:strCache>
            </c:strRef>
          </c:tx>
          <c:spPr>
            <a:ln w="19050">
              <a:noFill/>
            </a:ln>
          </c:spPr>
          <c:xVal>
            <c:numRef>
              <c:f>TAM_SpaceCooling!$B$522:$B$570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TAM_SpaceCooling!$E$522:$E$570</c:f>
              <c:numCache>
                <c:formatCode>_(* #,##0_);_(* \(#,##0\);_(* "-"??_);_(@_)</c:formatCode>
                <c:ptCount val="49"/>
                <c:pt idx="0">
                  <c:v>47.914398433299986</c:v>
                </c:pt>
                <c:pt idx="1">
                  <c:v>48.15257630329036</c:v>
                </c:pt>
                <c:pt idx="2">
                  <c:v>71.699972026326961</c:v>
                </c:pt>
                <c:pt idx="3">
                  <c:v>71.935524415450999</c:v>
                </c:pt>
                <c:pt idx="4">
                  <c:v>72.164339268826581</c:v>
                </c:pt>
                <c:pt idx="5">
                  <c:v>72.384567811860876</c:v>
                </c:pt>
                <c:pt idx="6">
                  <c:v>72.589937750510785</c:v>
                </c:pt>
                <c:pt idx="7">
                  <c:v>72.772842238941749</c:v>
                </c:pt>
                <c:pt idx="8">
                  <c:v>72.988912051861334</c:v>
                </c:pt>
                <c:pt idx="9">
                  <c:v>73.015436916533758</c:v>
                </c:pt>
                <c:pt idx="10">
                  <c:v>73.010698130300071</c:v>
                </c:pt>
                <c:pt idx="11">
                  <c:v>72.978524543920486</c:v>
                </c:pt>
                <c:pt idx="12">
                  <c:v>72.921989036940289</c:v>
                </c:pt>
                <c:pt idx="13">
                  <c:v>72.843649531309367</c:v>
                </c:pt>
                <c:pt idx="14">
                  <c:v>72.745695985521152</c:v>
                </c:pt>
                <c:pt idx="15">
                  <c:v>72.629774286942663</c:v>
                </c:pt>
                <c:pt idx="16">
                  <c:v>72.496857582771852</c:v>
                </c:pt>
                <c:pt idx="17">
                  <c:v>72.347506901812324</c:v>
                </c:pt>
                <c:pt idx="18">
                  <c:v>72.182279590087148</c:v>
                </c:pt>
                <c:pt idx="19">
                  <c:v>72.002262056332128</c:v>
                </c:pt>
                <c:pt idx="20">
                  <c:v>71.809335072381103</c:v>
                </c:pt>
                <c:pt idx="21">
                  <c:v>71.606273742244511</c:v>
                </c:pt>
                <c:pt idx="22">
                  <c:v>71.396385385214288</c:v>
                </c:pt>
                <c:pt idx="23">
                  <c:v>71.182180129500011</c:v>
                </c:pt>
                <c:pt idx="24">
                  <c:v>70.965111423051624</c:v>
                </c:pt>
                <c:pt idx="25">
                  <c:v>70.745310665259296</c:v>
                </c:pt>
                <c:pt idx="26">
                  <c:v>70.522346046010455</c:v>
                </c:pt>
                <c:pt idx="27">
                  <c:v>70.295111921574204</c:v>
                </c:pt>
                <c:pt idx="28">
                  <c:v>70.06276777951598</c:v>
                </c:pt>
                <c:pt idx="29">
                  <c:v>69.825386380346842</c:v>
                </c:pt>
                <c:pt idx="30">
                  <c:v>69.583343759421467</c:v>
                </c:pt>
                <c:pt idx="31">
                  <c:v>69.336260835436818</c:v>
                </c:pt>
                <c:pt idx="32">
                  <c:v>69.083670454710415</c:v>
                </c:pt>
                <c:pt idx="33">
                  <c:v>68.825132651781232</c:v>
                </c:pt>
                <c:pt idx="34">
                  <c:v>68.560413224738951</c:v>
                </c:pt>
                <c:pt idx="35">
                  <c:v>68.289300486988267</c:v>
                </c:pt>
                <c:pt idx="36">
                  <c:v>68.011374889834514</c:v>
                </c:pt>
                <c:pt idx="37">
                  <c:v>67.72616473926891</c:v>
                </c:pt>
                <c:pt idx="38">
                  <c:v>67.433264264524581</c:v>
                </c:pt>
                <c:pt idx="39">
                  <c:v>67.132562641424485</c:v>
                </c:pt>
                <c:pt idx="40">
                  <c:v>66.823917403959072</c:v>
                </c:pt>
                <c:pt idx="41">
                  <c:v>66.506807892049636</c:v>
                </c:pt>
                <c:pt idx="42">
                  <c:v>66.180646116343496</c:v>
                </c:pt>
                <c:pt idx="43">
                  <c:v>65.845072049276084</c:v>
                </c:pt>
                <c:pt idx="44">
                  <c:v>65.500077648133399</c:v>
                </c:pt>
                <c:pt idx="45">
                  <c:v>65.145986062826452</c:v>
                </c:pt>
                <c:pt idx="46">
                  <c:v>64.783379745009157</c:v>
                </c:pt>
                <c:pt idx="47">
                  <c:v>64.413036263548435</c:v>
                </c:pt>
                <c:pt idx="48">
                  <c:v>64.035738814413975</c:v>
                </c:pt>
              </c:numCache>
            </c:numRef>
          </c:yVal>
          <c:smooth val="0"/>
          <c:extLst>
            <c:ext xmlns:c16="http://schemas.microsoft.com/office/drawing/2014/chart" uri="{C3380CC4-5D6E-409C-BE32-E72D297353CC}">
              <c16:uniqueId val="{00000002-8331-4681-9BF9-F599C9F1F266}"/>
            </c:ext>
          </c:extLst>
        </c:ser>
        <c:ser>
          <c:idx val="4"/>
          <c:order val="3"/>
          <c:tx>
            <c:strRef>
              <c:f>TAM_SpaceCooling!$I$521</c:f>
              <c:strCache>
                <c:ptCount val="1"/>
                <c:pt idx="0">
                  <c:v>Space Cooling - Commercial - Case 1 - Average</c:v>
                </c:pt>
              </c:strCache>
            </c:strRef>
          </c:tx>
          <c:spPr>
            <a:ln w="19050">
              <a:noFill/>
            </a:ln>
          </c:spPr>
          <c:xVal>
            <c:numRef>
              <c:f>TAM_SpaceCooling!$B$522:$B$570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TAM_SpaceCooling!$I$522:$I$570</c:f>
              <c:numCache>
                <c:formatCode>_(* #,##0_);_(* \(#,##0\);_(* "-"??_);_(@_)</c:formatCode>
                <c:ptCount val="49"/>
                <c:pt idx="0">
                  <c:v>498.56380463045542</c:v>
                </c:pt>
                <c:pt idx="1">
                  <c:v>505.1079983707649</c:v>
                </c:pt>
                <c:pt idx="2">
                  <c:v>798.23751801392359</c:v>
                </c:pt>
                <c:pt idx="3">
                  <c:v>810.19596522369557</c:v>
                </c:pt>
                <c:pt idx="4">
                  <c:v>822.1102011088002</c:v>
                </c:pt>
                <c:pt idx="5">
                  <c:v>833.96503154404172</c:v>
                </c:pt>
                <c:pt idx="6">
                  <c:v>845.69201731264229</c:v>
                </c:pt>
                <c:pt idx="7">
                  <c:v>857.21368352776619</c:v>
                </c:pt>
                <c:pt idx="8">
                  <c:v>868.54240186694267</c:v>
                </c:pt>
                <c:pt idx="9">
                  <c:v>878.9723189128955</c:v>
                </c:pt>
                <c:pt idx="10">
                  <c:v>888.38266015918373</c:v>
                </c:pt>
                <c:pt idx="11">
                  <c:v>897.45759510845483</c:v>
                </c:pt>
                <c:pt idx="12">
                  <c:v>906.21742437448631</c:v>
                </c:pt>
                <c:pt idx="13">
                  <c:v>914.67827934699631</c:v>
                </c:pt>
                <c:pt idx="14">
                  <c:v>922.85568487938292</c:v>
                </c:pt>
                <c:pt idx="15">
                  <c:v>930.76037778588034</c:v>
                </c:pt>
                <c:pt idx="16">
                  <c:v>938.39334261296369</c:v>
                </c:pt>
                <c:pt idx="17">
                  <c:v>945.75043855906324</c:v>
                </c:pt>
                <c:pt idx="18">
                  <c:v>954.11727984396236</c:v>
                </c:pt>
                <c:pt idx="19">
                  <c:v>959.62961333253293</c:v>
                </c:pt>
                <c:pt idx="20">
                  <c:v>966.17114341131935</c:v>
                </c:pt>
                <c:pt idx="21">
                  <c:v>972.47964631554601</c:v>
                </c:pt>
                <c:pt idx="22">
                  <c:v>978.59085015505082</c:v>
                </c:pt>
                <c:pt idx="23">
                  <c:v>984.53181412253343</c:v>
                </c:pt>
                <c:pt idx="24">
                  <c:v>990.31729443908398</c:v>
                </c:pt>
                <c:pt idx="25">
                  <c:v>995.94495836238866</c:v>
                </c:pt>
                <c:pt idx="26">
                  <c:v>1001.4045489051971</c:v>
                </c:pt>
                <c:pt idx="27">
                  <c:v>1006.676341981766</c:v>
                </c:pt>
                <c:pt idx="28">
                  <c:v>1011.6860186822345</c:v>
                </c:pt>
                <c:pt idx="29">
                  <c:v>1016.604488507145</c:v>
                </c:pt>
                <c:pt idx="30">
                  <c:v>1021.2589237572371</c:v>
                </c:pt>
                <c:pt idx="31">
                  <c:v>1025.6986824632263</c:v>
                </c:pt>
                <c:pt idx="32">
                  <c:v>1029.9140244726236</c:v>
                </c:pt>
                <c:pt idx="33">
                  <c:v>1033.895502138962</c:v>
                </c:pt>
                <c:pt idx="34">
                  <c:v>1037.634892641096</c:v>
                </c:pt>
                <c:pt idx="35">
                  <c:v>1041.1253711406073</c:v>
                </c:pt>
                <c:pt idx="36">
                  <c:v>1044.359885919454</c:v>
                </c:pt>
                <c:pt idx="37">
                  <c:v>1047.3313862074613</c:v>
                </c:pt>
                <c:pt idx="38">
                  <c:v>1048.9234649200052</c:v>
                </c:pt>
                <c:pt idx="39">
                  <c:v>1052.4547978320556</c:v>
                </c:pt>
                <c:pt idx="40">
                  <c:v>1054.5908887120586</c:v>
                </c:pt>
                <c:pt idx="41">
                  <c:v>1056.4245512797311</c:v>
                </c:pt>
                <c:pt idx="42">
                  <c:v>1057.9379019257769</c:v>
                </c:pt>
                <c:pt idx="43">
                  <c:v>1059.1164431845307</c:v>
                </c:pt>
                <c:pt idx="44">
                  <c:v>1059.9524742127326</c:v>
                </c:pt>
                <c:pt idx="45">
                  <c:v>1060.4432012704872</c:v>
                </c:pt>
                <c:pt idx="46">
                  <c:v>1060.5882138566128</c:v>
                </c:pt>
                <c:pt idx="47">
                  <c:v>1060.3898836953599</c:v>
                </c:pt>
                <c:pt idx="48">
                  <c:v>1060.3855215701358</c:v>
                </c:pt>
              </c:numCache>
            </c:numRef>
          </c:yVal>
          <c:smooth val="0"/>
          <c:extLst>
            <c:ext xmlns:c16="http://schemas.microsoft.com/office/drawing/2014/chart" uri="{C3380CC4-5D6E-409C-BE32-E72D297353CC}">
              <c16:uniqueId val="{00000003-8331-4681-9BF9-F599C9F1F266}"/>
            </c:ext>
          </c:extLst>
        </c:ser>
        <c:ser>
          <c:idx val="1"/>
          <c:order val="4"/>
          <c:tx>
            <c:strRef>
              <c:f>TAM_SpaceCooling!$J$521</c:f>
              <c:strCache>
                <c:ptCount val="1"/>
                <c:pt idx="0">
                  <c:v>Space Cooling - Commercial - Case 2 - High</c:v>
                </c:pt>
              </c:strCache>
            </c:strRef>
          </c:tx>
          <c:spPr>
            <a:ln w="25400" cap="rnd">
              <a:noFill/>
              <a:round/>
            </a:ln>
            <a:effectLst/>
          </c:spPr>
          <c:marker>
            <c:symbol val="circle"/>
            <c:size val="5"/>
            <c:spPr>
              <a:solidFill>
                <a:schemeClr val="accent2"/>
              </a:solidFill>
              <a:ln w="9525">
                <a:solidFill>
                  <a:schemeClr val="accent2"/>
                </a:solidFill>
              </a:ln>
              <a:effectLst/>
            </c:spPr>
          </c:marker>
          <c:xVal>
            <c:numRef>
              <c:f>TAM_SpaceCooling!$B$522:$B$570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TAM_SpaceCooling!$J$522:$J$570</c:f>
              <c:numCache>
                <c:formatCode>_(* #,##0_);_(* \(#,##0\);_(* "-"??_);_(@_)</c:formatCode>
                <c:ptCount val="49"/>
                <c:pt idx="0">
                  <c:v>802.49960015192278</c:v>
                </c:pt>
                <c:pt idx="1">
                  <c:v>813.03328272402132</c:v>
                </c:pt>
                <c:pt idx="2">
                  <c:v>1284.8612014810228</c:v>
                </c:pt>
                <c:pt idx="3">
                  <c:v>1304.1097891545567</c:v>
                </c:pt>
                <c:pt idx="4">
                  <c:v>1323.2872132778318</c:v>
                </c:pt>
                <c:pt idx="5">
                  <c:v>1342.3690170425516</c:v>
                </c:pt>
                <c:pt idx="6">
                  <c:v>1361.2450391341767</c:v>
                </c:pt>
                <c:pt idx="7">
                  <c:v>1379.7905742188473</c:v>
                </c:pt>
                <c:pt idx="8">
                  <c:v>1398.0255360291242</c:v>
                </c:pt>
                <c:pt idx="9">
                  <c:v>1414.8137669060104</c:v>
                </c:pt>
                <c:pt idx="10">
                  <c:v>1429.9608654665185</c:v>
                </c:pt>
                <c:pt idx="11">
                  <c:v>1444.5680864491826</c:v>
                </c:pt>
                <c:pt idx="12">
                  <c:v>1458.668106182063</c:v>
                </c:pt>
                <c:pt idx="13">
                  <c:v>1472.2868901156774</c:v>
                </c:pt>
                <c:pt idx="14">
                  <c:v>1485.4494274059334</c:v>
                </c:pt>
                <c:pt idx="15">
                  <c:v>1498.1730002723789</c:v>
                </c:pt>
                <c:pt idx="16">
                  <c:v>1510.4591934633352</c:v>
                </c:pt>
                <c:pt idx="17">
                  <c:v>1522.3013418507426</c:v>
                </c:pt>
                <c:pt idx="18">
                  <c:v>1535.7687992219069</c:v>
                </c:pt>
                <c:pt idx="19">
                  <c:v>1544.6415761451351</c:v>
                </c:pt>
                <c:pt idx="20">
                  <c:v>1555.170971227273</c:v>
                </c:pt>
                <c:pt idx="21">
                  <c:v>1565.3252804875522</c:v>
                </c:pt>
                <c:pt idx="22">
                  <c:v>1575.1620127013653</c:v>
                </c:pt>
                <c:pt idx="23">
                  <c:v>1584.7247229585921</c:v>
                </c:pt>
                <c:pt idx="24">
                  <c:v>1594.0371632071576</c:v>
                </c:pt>
                <c:pt idx="25">
                  <c:v>1603.0955786121606</c:v>
                </c:pt>
                <c:pt idx="26">
                  <c:v>1611.8834592944429</c:v>
                </c:pt>
                <c:pt idx="27">
                  <c:v>1620.3690569185344</c:v>
                </c:pt>
                <c:pt idx="28">
                  <c:v>1628.4327460826448</c:v>
                </c:pt>
                <c:pt idx="29">
                  <c:v>1636.349626592604</c:v>
                </c:pt>
                <c:pt idx="30">
                  <c:v>1643.8415110664489</c:v>
                </c:pt>
                <c:pt idx="31">
                  <c:v>1650.9878473091455</c:v>
                </c:pt>
                <c:pt idx="32">
                  <c:v>1657.7729573504816</c:v>
                </c:pt>
                <c:pt idx="33">
                  <c:v>1664.1816340445687</c:v>
                </c:pt>
                <c:pt idx="34">
                  <c:v>1670.200641752115</c:v>
                </c:pt>
                <c:pt idx="35">
                  <c:v>1675.8189950585145</c:v>
                </c:pt>
                <c:pt idx="36">
                  <c:v>1681.0253433585763</c:v>
                </c:pt>
                <c:pt idx="37">
                  <c:v>1685.8083375728168</c:v>
                </c:pt>
                <c:pt idx="38">
                  <c:v>1688.3709835538541</c:v>
                </c:pt>
                <c:pt idx="39">
                  <c:v>1694.0550970486638</c:v>
                </c:pt>
                <c:pt idx="40">
                  <c:v>1697.4933973447737</c:v>
                </c:pt>
                <c:pt idx="41">
                  <c:v>1700.444902174655</c:v>
                </c:pt>
                <c:pt idx="42">
                  <c:v>1702.8808256754426</c:v>
                </c:pt>
                <c:pt idx="43">
                  <c:v>1704.7778323978087</c:v>
                </c:pt>
                <c:pt idx="44">
                  <c:v>1706.1235268898988</c:v>
                </c:pt>
                <c:pt idx="45">
                  <c:v>1706.9134122846554</c:v>
                </c:pt>
                <c:pt idx="46">
                  <c:v>1707.1468278300717</c:v>
                </c:pt>
                <c:pt idx="47">
                  <c:v>1706.8275911072585</c:v>
                </c:pt>
                <c:pt idx="48">
                  <c:v>1706.820569731628</c:v>
                </c:pt>
              </c:numCache>
            </c:numRef>
          </c:yVal>
          <c:smooth val="0"/>
          <c:extLst>
            <c:ext xmlns:c16="http://schemas.microsoft.com/office/drawing/2014/chart" uri="{C3380CC4-5D6E-409C-BE32-E72D297353CC}">
              <c16:uniqueId val="{00000004-8331-4681-9BF9-F599C9F1F266}"/>
            </c:ext>
          </c:extLst>
        </c:ser>
        <c:ser>
          <c:idx val="5"/>
          <c:order val="5"/>
          <c:tx>
            <c:strRef>
              <c:f>TAM_SpaceCooling!$K$521</c:f>
              <c:strCache>
                <c:ptCount val="1"/>
                <c:pt idx="0">
                  <c:v>Space Cooling - Commercial - Case 3 - Low</c:v>
                </c:pt>
              </c:strCache>
            </c:strRef>
          </c:tx>
          <c:spPr>
            <a:ln w="19050">
              <a:noFill/>
            </a:ln>
          </c:spPr>
          <c:xVal>
            <c:numRef>
              <c:f>TAM_SpaceCooling!$B$522:$B$570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TAM_SpaceCooling!$K$522:$K$570</c:f>
              <c:numCache>
                <c:formatCode>_(* #,##0_);_(* \(#,##0\);_(* "-"??_);_(@_)</c:formatCode>
                <c:ptCount val="49"/>
                <c:pt idx="0">
                  <c:v>194.62800910898821</c:v>
                </c:pt>
                <c:pt idx="1">
                  <c:v>197.18271401750843</c:v>
                </c:pt>
                <c:pt idx="2">
                  <c:v>311.61383454682448</c:v>
                </c:pt>
                <c:pt idx="3">
                  <c:v>316.28214129283464</c:v>
                </c:pt>
                <c:pt idx="4">
                  <c:v>320.93318893976829</c:v>
                </c:pt>
                <c:pt idx="5">
                  <c:v>325.56104604553218</c:v>
                </c:pt>
                <c:pt idx="6">
                  <c:v>330.13899549110795</c:v>
                </c:pt>
                <c:pt idx="7">
                  <c:v>334.6367928366854</c:v>
                </c:pt>
                <c:pt idx="8">
                  <c:v>339.05926770476117</c:v>
                </c:pt>
                <c:pt idx="9">
                  <c:v>343.13087091978065</c:v>
                </c:pt>
                <c:pt idx="10">
                  <c:v>346.8044548518489</c:v>
                </c:pt>
                <c:pt idx="11">
                  <c:v>350.34710376772711</c:v>
                </c:pt>
                <c:pt idx="12">
                  <c:v>353.76674256690967</c:v>
                </c:pt>
                <c:pt idx="13">
                  <c:v>357.06966857831571</c:v>
                </c:pt>
                <c:pt idx="14">
                  <c:v>360.26194235283276</c:v>
                </c:pt>
                <c:pt idx="15">
                  <c:v>363.34775529938202</c:v>
                </c:pt>
                <c:pt idx="16">
                  <c:v>366.32749176259222</c:v>
                </c:pt>
                <c:pt idx="17">
                  <c:v>369.19953526738402</c:v>
                </c:pt>
                <c:pt idx="18">
                  <c:v>372.46576046601797</c:v>
                </c:pt>
                <c:pt idx="19">
                  <c:v>374.61765051993092</c:v>
                </c:pt>
                <c:pt idx="20">
                  <c:v>377.17131559536585</c:v>
                </c:pt>
                <c:pt idx="21">
                  <c:v>379.63401214353985</c:v>
                </c:pt>
                <c:pt idx="22">
                  <c:v>382.01968760873655</c:v>
                </c:pt>
                <c:pt idx="23">
                  <c:v>384.33890528647481</c:v>
                </c:pt>
                <c:pt idx="24">
                  <c:v>386.59742567101034</c:v>
                </c:pt>
                <c:pt idx="25">
                  <c:v>388.79433811261674</c:v>
                </c:pt>
                <c:pt idx="26">
                  <c:v>390.92563851595168</c:v>
                </c:pt>
                <c:pt idx="27">
                  <c:v>392.98362704499795</c:v>
                </c:pt>
                <c:pt idx="28">
                  <c:v>394.93929128182424</c:v>
                </c:pt>
                <c:pt idx="29">
                  <c:v>396.85935042168603</c:v>
                </c:pt>
                <c:pt idx="30">
                  <c:v>398.67633644802538</c:v>
                </c:pt>
                <c:pt idx="31">
                  <c:v>400.40951761730713</c:v>
                </c:pt>
                <c:pt idx="32">
                  <c:v>402.05509159476543</c:v>
                </c:pt>
                <c:pt idx="33">
                  <c:v>403.60937023335561</c:v>
                </c:pt>
                <c:pt idx="34">
                  <c:v>405.06914353007704</c:v>
                </c:pt>
                <c:pt idx="35">
                  <c:v>406.43174722269993</c:v>
                </c:pt>
                <c:pt idx="36">
                  <c:v>407.69442848033191</c:v>
                </c:pt>
                <c:pt idx="37">
                  <c:v>408.85443484210612</c:v>
                </c:pt>
                <c:pt idx="38">
                  <c:v>409.47594628615667</c:v>
                </c:pt>
                <c:pt idx="39">
                  <c:v>410.85449861544748</c:v>
                </c:pt>
                <c:pt idx="40">
                  <c:v>411.68838007934357</c:v>
                </c:pt>
                <c:pt idx="41">
                  <c:v>412.40420038480744</c:v>
                </c:pt>
                <c:pt idx="42">
                  <c:v>412.99497817611137</c:v>
                </c:pt>
                <c:pt idx="43">
                  <c:v>413.45505397125271</c:v>
                </c:pt>
                <c:pt idx="44">
                  <c:v>413.78142153556666</c:v>
                </c:pt>
                <c:pt idx="45">
                  <c:v>413.97299025631929</c:v>
                </c:pt>
                <c:pt idx="46">
                  <c:v>414.02959988315394</c:v>
                </c:pt>
                <c:pt idx="47">
                  <c:v>413.95217628346131</c:v>
                </c:pt>
                <c:pt idx="48">
                  <c:v>413.9504734086438</c:v>
                </c:pt>
              </c:numCache>
            </c:numRef>
          </c:yVal>
          <c:smooth val="0"/>
          <c:extLst>
            <c:ext xmlns:c16="http://schemas.microsoft.com/office/drawing/2014/chart" uri="{C3380CC4-5D6E-409C-BE32-E72D297353CC}">
              <c16:uniqueId val="{00000005-8331-4681-9BF9-F599C9F1F266}"/>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(TWh</a:t>
                </a:r>
                <a:r>
                  <a:rPr lang="en-US" baseline="0"/>
                  <a:t> Useful Space Cooling Energy</a:t>
                </a:r>
                <a:r>
                  <a:rPr lang="en-US"/>
                  <a:t>)</a:t>
                </a:r>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baseline="0"/>
              <a:t>USA TAM</a:t>
            </a:r>
            <a:r>
              <a:rPr lang="en-US"/>
              <a:t> -</a:t>
            </a:r>
            <a:r>
              <a:rPr lang="en-US" baseline="0"/>
              <a:t> Space Cooling</a:t>
            </a:r>
            <a:endParaRPr lang="en-US"/>
          </a:p>
        </c:rich>
      </c:tx>
      <c:overlay val="0"/>
      <c:spPr>
        <a:noFill/>
        <a:ln>
          <a:noFill/>
        </a:ln>
        <a:effectLst/>
      </c:spPr>
    </c:title>
    <c:autoTitleDeleted val="0"/>
    <c:plotArea>
      <c:layout/>
      <c:scatterChart>
        <c:scatterStyle val="lineMarker"/>
        <c:varyColors val="0"/>
        <c:ser>
          <c:idx val="2"/>
          <c:order val="0"/>
          <c:tx>
            <c:strRef>
              <c:f>TAM_SpaceCooling!$C$586</c:f>
              <c:strCache>
                <c:ptCount val="1"/>
                <c:pt idx="0">
                  <c:v>Space Cooling - Residential - Case 1 - Average</c:v>
                </c:pt>
              </c:strCache>
            </c:strRef>
          </c:tx>
          <c:spPr>
            <a:ln w="19050">
              <a:noFill/>
            </a:ln>
          </c:spPr>
          <c:xVal>
            <c:numRef>
              <c:f>TAM_SpaceCooling!$B$587:$B$635</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TAM_SpaceCooling!$C$587:$C$635</c:f>
              <c:numCache>
                <c:formatCode>_(* #,##0_);_(* \(#,##0\);_(* "-"??_);_(@_)</c:formatCode>
                <c:ptCount val="49"/>
                <c:pt idx="0">
                  <c:v>715.60546048686342</c:v>
                </c:pt>
                <c:pt idx="1">
                  <c:v>721.99809295327964</c:v>
                </c:pt>
                <c:pt idx="2">
                  <c:v>695.44207547465157</c:v>
                </c:pt>
                <c:pt idx="3">
                  <c:v>700.64135990969476</c:v>
                </c:pt>
                <c:pt idx="4">
                  <c:v>705.65690248097042</c:v>
                </c:pt>
                <c:pt idx="5">
                  <c:v>710.49432353588838</c:v>
                </c:pt>
                <c:pt idx="6">
                  <c:v>715.18285353743306</c:v>
                </c:pt>
                <c:pt idx="7">
                  <c:v>719.76293039233724</c:v>
                </c:pt>
                <c:pt idx="8">
                  <c:v>724.26795508520797</c:v>
                </c:pt>
                <c:pt idx="9">
                  <c:v>727.82226500541515</c:v>
                </c:pt>
                <c:pt idx="10">
                  <c:v>731.14619369648221</c:v>
                </c:pt>
                <c:pt idx="11">
                  <c:v>734.25932333341098</c:v>
                </c:pt>
                <c:pt idx="12">
                  <c:v>737.18232565925939</c:v>
                </c:pt>
                <c:pt idx="13">
                  <c:v>739.93442214766753</c:v>
                </c:pt>
                <c:pt idx="14">
                  <c:v>742.53055392770329</c:v>
                </c:pt>
                <c:pt idx="15">
                  <c:v>744.98515443444944</c:v>
                </c:pt>
                <c:pt idx="16">
                  <c:v>747.31571435593401</c:v>
                </c:pt>
                <c:pt idx="17">
                  <c:v>749.53960798832031</c:v>
                </c:pt>
                <c:pt idx="18">
                  <c:v>751.67114079488704</c:v>
                </c:pt>
                <c:pt idx="19">
                  <c:v>753.72016534836632</c:v>
                </c:pt>
                <c:pt idx="20">
                  <c:v>755.69140080771467</c:v>
                </c:pt>
                <c:pt idx="21">
                  <c:v>757.58548498210212</c:v>
                </c:pt>
                <c:pt idx="22">
                  <c:v>759.39960887534323</c:v>
                </c:pt>
                <c:pt idx="23">
                  <c:v>761.13104259911893</c:v>
                </c:pt>
                <c:pt idx="24">
                  <c:v>762.7817154492792</c:v>
                </c:pt>
                <c:pt idx="25">
                  <c:v>764.35238372021433</c:v>
                </c:pt>
                <c:pt idx="26">
                  <c:v>765.83679830549227</c:v>
                </c:pt>
                <c:pt idx="27">
                  <c:v>767.22625199414563</c:v>
                </c:pt>
                <c:pt idx="28">
                  <c:v>768.51355147750633</c:v>
                </c:pt>
                <c:pt idx="29">
                  <c:v>769.6964336305324</c:v>
                </c:pt>
                <c:pt idx="30">
                  <c:v>770.77366712717435</c:v>
                </c:pt>
                <c:pt idx="31">
                  <c:v>771.74024743457369</c:v>
                </c:pt>
                <c:pt idx="32">
                  <c:v>772.59078559958198</c:v>
                </c:pt>
                <c:pt idx="33">
                  <c:v>773.32127488260835</c:v>
                </c:pt>
                <c:pt idx="34">
                  <c:v>773.92970671919568</c:v>
                </c:pt>
                <c:pt idx="35">
                  <c:v>774.4161157014471</c:v>
                </c:pt>
                <c:pt idx="36">
                  <c:v>774.7812144911851</c:v>
                </c:pt>
                <c:pt idx="37">
                  <c:v>775.02690887850304</c:v>
                </c:pt>
                <c:pt idx="38">
                  <c:v>775.15503423238749</c:v>
                </c:pt>
                <c:pt idx="39">
                  <c:v>775.16709824255531</c:v>
                </c:pt>
                <c:pt idx="40">
                  <c:v>775.06428116826783</c:v>
                </c:pt>
                <c:pt idx="41">
                  <c:v>774.84834543568115</c:v>
                </c:pt>
                <c:pt idx="42">
                  <c:v>774.52141067146397</c:v>
                </c:pt>
                <c:pt idx="43">
                  <c:v>774.08624103997818</c:v>
                </c:pt>
                <c:pt idx="44">
                  <c:v>773.54536578448881</c:v>
                </c:pt>
                <c:pt idx="45">
                  <c:v>772.90298604636951</c:v>
                </c:pt>
                <c:pt idx="46">
                  <c:v>772.16589684665462</c:v>
                </c:pt>
                <c:pt idx="47">
                  <c:v>771.34223261528575</c:v>
                </c:pt>
                <c:pt idx="48">
                  <c:v>770.43899964712023</c:v>
                </c:pt>
              </c:numCache>
            </c:numRef>
          </c:yVal>
          <c:smooth val="0"/>
          <c:extLst>
            <c:ext xmlns:c16="http://schemas.microsoft.com/office/drawing/2014/chart" uri="{C3380CC4-5D6E-409C-BE32-E72D297353CC}">
              <c16:uniqueId val="{00000000-72FA-4C85-A4C6-25782CE19607}"/>
            </c:ext>
          </c:extLst>
        </c:ser>
        <c:ser>
          <c:idx val="0"/>
          <c:order val="1"/>
          <c:tx>
            <c:strRef>
              <c:f>TAM_SpaceCooling!$D$586</c:f>
              <c:strCache>
                <c:ptCount val="1"/>
                <c:pt idx="0">
                  <c:v>Space Cooling - Residential -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TAM_SpaceCooling!$B$587:$B$635</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TAM_SpaceCooling!$D$587:$D$635</c:f>
              <c:numCache>
                <c:formatCode>_(* #,##0_);_(* \(#,##0\);_(* "-"??_);_(@_)</c:formatCode>
                <c:ptCount val="49"/>
                <c:pt idx="0">
                  <c:v>1461.2245625779856</c:v>
                </c:pt>
                <c:pt idx="1">
                  <c:v>1474.2779447770338</c:v>
                </c:pt>
                <c:pt idx="2">
                  <c:v>1420.0521078226582</c:v>
                </c:pt>
                <c:pt idx="3">
                  <c:v>1430.6687430271263</c:v>
                </c:pt>
                <c:pt idx="4">
                  <c:v>1440.910188075376</c:v>
                </c:pt>
                <c:pt idx="5">
                  <c:v>1450.7879193886181</c:v>
                </c:pt>
                <c:pt idx="6">
                  <c:v>1460.3616238653556</c:v>
                </c:pt>
                <c:pt idx="7">
                  <c:v>1469.7138733497677</c:v>
                </c:pt>
                <c:pt idx="8">
                  <c:v>1478.912870701974</c:v>
                </c:pt>
                <c:pt idx="9">
                  <c:v>1486.1705640053312</c:v>
                </c:pt>
                <c:pt idx="10">
                  <c:v>1492.9578322918817</c:v>
                </c:pt>
                <c:pt idx="11">
                  <c:v>1499.3146612194796</c:v>
                </c:pt>
                <c:pt idx="12">
                  <c:v>1505.2832612803236</c:v>
                </c:pt>
                <c:pt idx="13">
                  <c:v>1510.9028816011501</c:v>
                </c:pt>
                <c:pt idx="14">
                  <c:v>1516.2040310950304</c:v>
                </c:pt>
                <c:pt idx="15">
                  <c:v>1521.2161819935625</c:v>
                </c:pt>
                <c:pt idx="16">
                  <c:v>1525.9750492603328</c:v>
                </c:pt>
                <c:pt idx="17">
                  <c:v>1530.516110193536</c:v>
                </c:pt>
                <c:pt idx="18">
                  <c:v>1534.8685757138201</c:v>
                </c:pt>
                <c:pt idx="19">
                  <c:v>1539.0525641993638</c:v>
                </c:pt>
                <c:pt idx="20">
                  <c:v>1543.0777118971816</c:v>
                </c:pt>
                <c:pt idx="21">
                  <c:v>1546.9453211763534</c:v>
                </c:pt>
                <c:pt idx="22">
                  <c:v>1550.6496562307004</c:v>
                </c:pt>
                <c:pt idx="23">
                  <c:v>1554.1851427876861</c:v>
                </c:pt>
                <c:pt idx="24">
                  <c:v>1557.5557203567753</c:v>
                </c:pt>
                <c:pt idx="25">
                  <c:v>1560.7629332469494</c:v>
                </c:pt>
                <c:pt idx="26">
                  <c:v>1563.7940211477896</c:v>
                </c:pt>
                <c:pt idx="27">
                  <c:v>1566.6312044429587</c:v>
                </c:pt>
                <c:pt idx="28">
                  <c:v>1569.2597948162083</c:v>
                </c:pt>
                <c:pt idx="29">
                  <c:v>1571.6751710983576</c:v>
                </c:pt>
                <c:pt idx="30">
                  <c:v>1573.8748189935181</c:v>
                </c:pt>
                <c:pt idx="31">
                  <c:v>1575.848519537831</c:v>
                </c:pt>
                <c:pt idx="32">
                  <c:v>1577.5852688036548</c:v>
                </c:pt>
                <c:pt idx="33">
                  <c:v>1579.0768852627189</c:v>
                </c:pt>
                <c:pt idx="34">
                  <c:v>1580.3192675436908</c:v>
                </c:pt>
                <c:pt idx="35">
                  <c:v>1581.312486281626</c:v>
                </c:pt>
                <c:pt idx="36">
                  <c:v>1582.0579966903497</c:v>
                </c:pt>
                <c:pt idx="37">
                  <c:v>1582.5596902819445</c:v>
                </c:pt>
                <c:pt idx="38">
                  <c:v>1582.8213147727045</c:v>
                </c:pt>
                <c:pt idx="39">
                  <c:v>1582.8459487769903</c:v>
                </c:pt>
                <c:pt idx="40">
                  <c:v>1582.636002315292</c:v>
                </c:pt>
                <c:pt idx="41">
                  <c:v>1582.1950741589035</c:v>
                </c:pt>
                <c:pt idx="42">
                  <c:v>1581.527492461707</c:v>
                </c:pt>
                <c:pt idx="43">
                  <c:v>1580.6389014859164</c:v>
                </c:pt>
                <c:pt idx="44">
                  <c:v>1579.5344657985838</c:v>
                </c:pt>
                <c:pt idx="45">
                  <c:v>1578.2227638850693</c:v>
                </c:pt>
                <c:pt idx="46">
                  <c:v>1576.7176707815293</c:v>
                </c:pt>
                <c:pt idx="47">
                  <c:v>1575.0357965188955</c:v>
                </c:pt>
                <c:pt idx="48">
                  <c:v>1573.1914475421343</c:v>
                </c:pt>
              </c:numCache>
            </c:numRef>
          </c:yVal>
          <c:smooth val="0"/>
          <c:extLst>
            <c:ext xmlns:c16="http://schemas.microsoft.com/office/drawing/2014/chart" uri="{C3380CC4-5D6E-409C-BE32-E72D297353CC}">
              <c16:uniqueId val="{00000001-72FA-4C85-A4C6-25782CE19607}"/>
            </c:ext>
          </c:extLst>
        </c:ser>
        <c:ser>
          <c:idx val="3"/>
          <c:order val="2"/>
          <c:tx>
            <c:strRef>
              <c:f>TAM_SpaceCooling!$E$586</c:f>
              <c:strCache>
                <c:ptCount val="1"/>
                <c:pt idx="0">
                  <c:v>Space Cooling - Residential - Case 3 - Low</c:v>
                </c:pt>
              </c:strCache>
            </c:strRef>
          </c:tx>
          <c:spPr>
            <a:ln w="19050">
              <a:noFill/>
            </a:ln>
          </c:spPr>
          <c:xVal>
            <c:numRef>
              <c:f>TAM_SpaceCooling!$B$587:$B$635</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TAM_SpaceCooling!$E$587:$E$635</c:f>
              <c:numCache>
                <c:formatCode>_(* #,##0_);_(* \(#,##0\);_(* "-"??_);_(@_)</c:formatCode>
                <c:ptCount val="49"/>
                <c:pt idx="0">
                  <c:v>51.631454568915544</c:v>
                </c:pt>
                <c:pt idx="1">
                  <c:v>52.092687651934469</c:v>
                </c:pt>
                <c:pt idx="2">
                  <c:v>50.176651671652472</c:v>
                </c:pt>
                <c:pt idx="3">
                  <c:v>50.551783826060792</c:v>
                </c:pt>
                <c:pt idx="4">
                  <c:v>50.913658871328188</c:v>
                </c:pt>
                <c:pt idx="5">
                  <c:v>51.262682319609013</c:v>
                </c:pt>
                <c:pt idx="6">
                  <c:v>51.600963170072419</c:v>
                </c:pt>
                <c:pt idx="7">
                  <c:v>51.931419047107283</c:v>
                </c:pt>
                <c:pt idx="8">
                  <c:v>52.256459856051848</c:v>
                </c:pt>
                <c:pt idx="9">
                  <c:v>52.512905902514618</c:v>
                </c:pt>
                <c:pt idx="10">
                  <c:v>52.752729775695208</c:v>
                </c:pt>
                <c:pt idx="11">
                  <c:v>52.977344343765829</c:v>
                </c:pt>
                <c:pt idx="12">
                  <c:v>53.188241088026544</c:v>
                </c:pt>
                <c:pt idx="13">
                  <c:v>53.386806851783909</c:v>
                </c:pt>
                <c:pt idx="14">
                  <c:v>53.574119648369674</c:v>
                </c:pt>
                <c:pt idx="15">
                  <c:v>53.751220860625203</c:v>
                </c:pt>
                <c:pt idx="16">
                  <c:v>53.919372454416006</c:v>
                </c:pt>
                <c:pt idx="17">
                  <c:v>54.079827997849868</c:v>
                </c:pt>
                <c:pt idx="18">
                  <c:v>54.233619640509403</c:v>
                </c:pt>
                <c:pt idx="19">
                  <c:v>54.381458252684851</c:v>
                </c:pt>
                <c:pt idx="20">
                  <c:v>54.523684325128087</c:v>
                </c:pt>
                <c:pt idx="21">
                  <c:v>54.66034387623472</c:v>
                </c:pt>
                <c:pt idx="22">
                  <c:v>54.791234234886446</c:v>
                </c:pt>
                <c:pt idx="23">
                  <c:v>54.916158437655099</c:v>
                </c:pt>
                <c:pt idx="24">
                  <c:v>55.035255684639779</c:v>
                </c:pt>
                <c:pt idx="25">
                  <c:v>55.148580543030953</c:v>
                </c:pt>
                <c:pt idx="26">
                  <c:v>55.255682135253387</c:v>
                </c:pt>
                <c:pt idx="27">
                  <c:v>55.355932229701402</c:v>
                </c:pt>
                <c:pt idx="28">
                  <c:v>55.448811823921524</c:v>
                </c:pt>
                <c:pt idx="29">
                  <c:v>55.534157631795587</c:v>
                </c:pt>
                <c:pt idx="30">
                  <c:v>55.611880812253354</c:v>
                </c:pt>
                <c:pt idx="31">
                  <c:v>55.681620284608336</c:v>
                </c:pt>
                <c:pt idx="32">
                  <c:v>55.742987231970481</c:v>
                </c:pt>
                <c:pt idx="33">
                  <c:v>55.795692565163435</c:v>
                </c:pt>
                <c:pt idx="34">
                  <c:v>55.839591364800405</c:v>
                </c:pt>
                <c:pt idx="35">
                  <c:v>55.874686126726814</c:v>
                </c:pt>
                <c:pt idx="36">
                  <c:v>55.901028270011601</c:v>
                </c:pt>
                <c:pt idx="37">
                  <c:v>55.918755298796455</c:v>
                </c:pt>
                <c:pt idx="38">
                  <c:v>55.927999636288938</c:v>
                </c:pt>
                <c:pt idx="39">
                  <c:v>55.928870063398989</c:v>
                </c:pt>
                <c:pt idx="40">
                  <c:v>55.921451736690898</c:v>
                </c:pt>
                <c:pt idx="41">
                  <c:v>55.905871816494006</c:v>
                </c:pt>
                <c:pt idx="42">
                  <c:v>55.88228323541442</c:v>
                </c:pt>
                <c:pt idx="43">
                  <c:v>55.850885429921782</c:v>
                </c:pt>
                <c:pt idx="44">
                  <c:v>55.811860886757657</c:v>
                </c:pt>
                <c:pt idx="45">
                  <c:v>55.765512721328463</c:v>
                </c:pt>
                <c:pt idx="46">
                  <c:v>55.712331199345066</c:v>
                </c:pt>
                <c:pt idx="47">
                  <c:v>55.652903225845492</c:v>
                </c:pt>
                <c:pt idx="48">
                  <c:v>55.5877343101007</c:v>
                </c:pt>
              </c:numCache>
            </c:numRef>
          </c:yVal>
          <c:smooth val="0"/>
          <c:extLst>
            <c:ext xmlns:c16="http://schemas.microsoft.com/office/drawing/2014/chart" uri="{C3380CC4-5D6E-409C-BE32-E72D297353CC}">
              <c16:uniqueId val="{00000002-72FA-4C85-A4C6-25782CE19607}"/>
            </c:ext>
          </c:extLst>
        </c:ser>
        <c:ser>
          <c:idx val="4"/>
          <c:order val="3"/>
          <c:tx>
            <c:strRef>
              <c:f>TAM_SpaceCooling!$I$586</c:f>
              <c:strCache>
                <c:ptCount val="1"/>
                <c:pt idx="0">
                  <c:v>Space Cooling - Commercial - Case 1 - Average</c:v>
                </c:pt>
              </c:strCache>
            </c:strRef>
          </c:tx>
          <c:spPr>
            <a:ln w="19050">
              <a:noFill/>
            </a:ln>
          </c:spPr>
          <c:xVal>
            <c:numRef>
              <c:f>TAM_SpaceCooling!$B$587:$B$635</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TAM_SpaceCooling!$I$587:$I$635</c:f>
              <c:numCache>
                <c:formatCode>_(* #,##0_);_(* \(#,##0\);_(* "-"??_);_(@_)</c:formatCode>
                <c:ptCount val="49"/>
                <c:pt idx="0">
                  <c:v>465.43566652105056</c:v>
                </c:pt>
                <c:pt idx="1">
                  <c:v>469.92410744810394</c:v>
                </c:pt>
                <c:pt idx="2">
                  <c:v>592.25288989607111</c:v>
                </c:pt>
                <c:pt idx="3">
                  <c:v>600.32080703416182</c:v>
                </c:pt>
                <c:pt idx="4">
                  <c:v>608.36590516606168</c:v>
                </c:pt>
                <c:pt idx="5">
                  <c:v>616.39784420603473</c:v>
                </c:pt>
                <c:pt idx="6">
                  <c:v>624.4421920007411</c:v>
                </c:pt>
                <c:pt idx="7">
                  <c:v>632.53928300890391</c:v>
                </c:pt>
                <c:pt idx="8">
                  <c:v>640.78016198201431</c:v>
                </c:pt>
                <c:pt idx="9">
                  <c:v>648.21188425978585</c:v>
                </c:pt>
                <c:pt idx="10">
                  <c:v>655.63390640187663</c:v>
                </c:pt>
                <c:pt idx="11">
                  <c:v>663.00759833036534</c:v>
                </c:pt>
                <c:pt idx="12">
                  <c:v>670.35462327846847</c:v>
                </c:pt>
                <c:pt idx="13">
                  <c:v>677.69481839548337</c:v>
                </c:pt>
                <c:pt idx="14">
                  <c:v>685.04085373259261</c:v>
                </c:pt>
                <c:pt idx="15">
                  <c:v>692.40460678140107</c:v>
                </c:pt>
                <c:pt idx="16">
                  <c:v>699.80400950258877</c:v>
                </c:pt>
                <c:pt idx="17">
                  <c:v>707.2576536895117</c:v>
                </c:pt>
                <c:pt idx="18">
                  <c:v>714.55845166156973</c:v>
                </c:pt>
                <c:pt idx="19">
                  <c:v>722.38164200008396</c:v>
                </c:pt>
                <c:pt idx="20">
                  <c:v>730.06423181375385</c:v>
                </c:pt>
                <c:pt idx="21">
                  <c:v>737.82530582612969</c:v>
                </c:pt>
                <c:pt idx="22">
                  <c:v>745.657196716866</c:v>
                </c:pt>
                <c:pt idx="23">
                  <c:v>753.55254453639157</c:v>
                </c:pt>
                <c:pt idx="24">
                  <c:v>761.50981228256649</c:v>
                </c:pt>
                <c:pt idx="25">
                  <c:v>769.52710918962441</c:v>
                </c:pt>
                <c:pt idx="26">
                  <c:v>777.59477074885683</c:v>
                </c:pt>
                <c:pt idx="27">
                  <c:v>785.70042160566175</c:v>
                </c:pt>
                <c:pt idx="28">
                  <c:v>794.15433256505821</c:v>
                </c:pt>
                <c:pt idx="29">
                  <c:v>801.98475443706775</c:v>
                </c:pt>
                <c:pt idx="30">
                  <c:v>810.15039193960069</c:v>
                </c:pt>
                <c:pt idx="31">
                  <c:v>818.31516614839438</c:v>
                </c:pt>
                <c:pt idx="32">
                  <c:v>826.46274482730325</c:v>
                </c:pt>
                <c:pt idx="33">
                  <c:v>834.57956997135852</c:v>
                </c:pt>
                <c:pt idx="34">
                  <c:v>842.65637186282913</c:v>
                </c:pt>
                <c:pt idx="35">
                  <c:v>850.68878706761711</c:v>
                </c:pt>
                <c:pt idx="36">
                  <c:v>858.67424001166023</c:v>
                </c:pt>
                <c:pt idx="37">
                  <c:v>866.61278961837695</c:v>
                </c:pt>
                <c:pt idx="38">
                  <c:v>874.29676145359633</c:v>
                </c:pt>
                <c:pt idx="39">
                  <c:v>882.34393680025505</c:v>
                </c:pt>
                <c:pt idx="40">
                  <c:v>890.12921897623835</c:v>
                </c:pt>
                <c:pt idx="41">
                  <c:v>897.85415394406175</c:v>
                </c:pt>
                <c:pt idx="42">
                  <c:v>905.51303269821096</c:v>
                </c:pt>
                <c:pt idx="43">
                  <c:v>913.10216163028144</c:v>
                </c:pt>
                <c:pt idx="44">
                  <c:v>920.61985422407304</c:v>
                </c:pt>
                <c:pt idx="45">
                  <c:v>928.06831209695576</c:v>
                </c:pt>
                <c:pt idx="46">
                  <c:v>935.45323249900957</c:v>
                </c:pt>
                <c:pt idx="47">
                  <c:v>942.78310845182705</c:v>
                </c:pt>
                <c:pt idx="48">
                  <c:v>950.11482881087034</c:v>
                </c:pt>
              </c:numCache>
            </c:numRef>
          </c:yVal>
          <c:smooth val="0"/>
          <c:extLst>
            <c:ext xmlns:c16="http://schemas.microsoft.com/office/drawing/2014/chart" uri="{C3380CC4-5D6E-409C-BE32-E72D297353CC}">
              <c16:uniqueId val="{00000003-72FA-4C85-A4C6-25782CE19607}"/>
            </c:ext>
          </c:extLst>
        </c:ser>
        <c:ser>
          <c:idx val="1"/>
          <c:order val="4"/>
          <c:tx>
            <c:strRef>
              <c:f>TAM_SpaceCooling!$J$586</c:f>
              <c:strCache>
                <c:ptCount val="1"/>
                <c:pt idx="0">
                  <c:v>Space Cooling - Commercial - Case 2 - High</c:v>
                </c:pt>
              </c:strCache>
            </c:strRef>
          </c:tx>
          <c:spPr>
            <a:ln w="25400" cap="rnd">
              <a:noFill/>
              <a:round/>
            </a:ln>
            <a:effectLst/>
          </c:spPr>
          <c:marker>
            <c:symbol val="circle"/>
            <c:size val="5"/>
            <c:spPr>
              <a:solidFill>
                <a:schemeClr val="accent2"/>
              </a:solidFill>
              <a:ln w="9525">
                <a:solidFill>
                  <a:schemeClr val="accent2"/>
                </a:solidFill>
              </a:ln>
              <a:effectLst/>
            </c:spPr>
          </c:marker>
          <c:xVal>
            <c:numRef>
              <c:f>TAM_SpaceCooling!$B$587:$B$635</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TAM_SpaceCooling!$J$587:$J$635</c:f>
              <c:numCache>
                <c:formatCode>_(* #,##0_);_(* \(#,##0\);_(* "-"??_);_(@_)</c:formatCode>
                <c:ptCount val="49"/>
                <c:pt idx="0">
                  <c:v>749.17579818382637</c:v>
                </c:pt>
                <c:pt idx="1">
                  <c:v>756.40049443295675</c:v>
                </c:pt>
                <c:pt idx="2">
                  <c:v>953.30367530933381</c:v>
                </c:pt>
                <c:pt idx="3">
                  <c:v>966.28997759851757</c:v>
                </c:pt>
                <c:pt idx="4">
                  <c:v>979.23954989813114</c:v>
                </c:pt>
                <c:pt idx="5">
                  <c:v>992.16794102512165</c:v>
                </c:pt>
                <c:pt idx="6">
                  <c:v>1005.1163055649822</c:v>
                </c:pt>
                <c:pt idx="7">
                  <c:v>1018.1495667766756</c:v>
                </c:pt>
                <c:pt idx="8">
                  <c:v>1031.4142723557804</c:v>
                </c:pt>
                <c:pt idx="9">
                  <c:v>1043.3765409780933</c:v>
                </c:pt>
                <c:pt idx="10">
                  <c:v>1055.3231960421556</c:v>
                </c:pt>
                <c:pt idx="11">
                  <c:v>1067.1920576989737</c:v>
                </c:pt>
                <c:pt idx="12">
                  <c:v>1079.0179955797412</c:v>
                </c:pt>
                <c:pt idx="13">
                  <c:v>1090.8329400095874</c:v>
                </c:pt>
                <c:pt idx="14">
                  <c:v>1102.6572849900692</c:v>
                </c:pt>
                <c:pt idx="15">
                  <c:v>1114.5101488008838</c:v>
                </c:pt>
                <c:pt idx="16">
                  <c:v>1126.4203951323791</c:v>
                </c:pt>
                <c:pt idx="17">
                  <c:v>1138.417949756534</c:v>
                </c:pt>
                <c:pt idx="18">
                  <c:v>1150.1694796488996</c:v>
                </c:pt>
                <c:pt idx="19">
                  <c:v>1162.7618641346196</c:v>
                </c:pt>
                <c:pt idx="20">
                  <c:v>1175.1279348287635</c:v>
                </c:pt>
                <c:pt idx="21">
                  <c:v>1187.6203354680306</c:v>
                </c:pt>
                <c:pt idx="22">
                  <c:v>1200.22672455981</c:v>
                </c:pt>
                <c:pt idx="23">
                  <c:v>1212.9352553624542</c:v>
                </c:pt>
                <c:pt idx="24">
                  <c:v>1225.7434538824818</c:v>
                </c:pt>
                <c:pt idx="25">
                  <c:v>1238.6482767004604</c:v>
                </c:pt>
                <c:pt idx="26">
                  <c:v>1251.6341676041209</c:v>
                </c:pt>
                <c:pt idx="27">
                  <c:v>1264.6812069422022</c:v>
                </c:pt>
                <c:pt idx="28">
                  <c:v>1278.2888136349186</c:v>
                </c:pt>
                <c:pt idx="29">
                  <c:v>1290.8928381608594</c:v>
                </c:pt>
                <c:pt idx="30">
                  <c:v>1304.0364333635341</c:v>
                </c:pt>
                <c:pt idx="31">
                  <c:v>1317.1786389890397</c:v>
                </c:pt>
                <c:pt idx="32">
                  <c:v>1330.293166299896</c:v>
                </c:pt>
                <c:pt idx="33">
                  <c:v>1343.3581920240072</c:v>
                </c:pt>
                <c:pt idx="34">
                  <c:v>1356.3587954136085</c:v>
                </c:pt>
                <c:pt idx="35">
                  <c:v>1369.2879529862776</c:v>
                </c:pt>
                <c:pt idx="36">
                  <c:v>1382.1415190396269</c:v>
                </c:pt>
                <c:pt idx="37">
                  <c:v>1394.9195884181263</c:v>
                </c:pt>
                <c:pt idx="38">
                  <c:v>1407.2878836454795</c:v>
                </c:pt>
                <c:pt idx="39">
                  <c:v>1420.2407994770504</c:v>
                </c:pt>
                <c:pt idx="40">
                  <c:v>1432.7721661251517</c:v>
                </c:pt>
                <c:pt idx="41">
                  <c:v>1445.2063965391962</c:v>
                </c:pt>
                <c:pt idx="42">
                  <c:v>1457.5343013745112</c:v>
                </c:pt>
                <c:pt idx="43">
                  <c:v>1469.7499353152909</c:v>
                </c:pt>
                <c:pt idx="44">
                  <c:v>1481.8505837068333</c:v>
                </c:pt>
                <c:pt idx="45">
                  <c:v>1493.8397903223583</c:v>
                </c:pt>
                <c:pt idx="46">
                  <c:v>1505.7267255847262</c:v>
                </c:pt>
                <c:pt idx="47">
                  <c:v>1517.5250600539907</c:v>
                </c:pt>
                <c:pt idx="48">
                  <c:v>1529.3263633213207</c:v>
                </c:pt>
              </c:numCache>
            </c:numRef>
          </c:yVal>
          <c:smooth val="0"/>
          <c:extLst>
            <c:ext xmlns:c16="http://schemas.microsoft.com/office/drawing/2014/chart" uri="{C3380CC4-5D6E-409C-BE32-E72D297353CC}">
              <c16:uniqueId val="{00000004-72FA-4C85-A4C6-25782CE19607}"/>
            </c:ext>
          </c:extLst>
        </c:ser>
        <c:ser>
          <c:idx val="5"/>
          <c:order val="5"/>
          <c:tx>
            <c:strRef>
              <c:f>TAM_SpaceCooling!$K$586</c:f>
              <c:strCache>
                <c:ptCount val="1"/>
                <c:pt idx="0">
                  <c:v>Space Cooling - Commercial - Case 3 - Low</c:v>
                </c:pt>
              </c:strCache>
            </c:strRef>
          </c:tx>
          <c:spPr>
            <a:ln w="19050">
              <a:noFill/>
            </a:ln>
          </c:spPr>
          <c:xVal>
            <c:numRef>
              <c:f>TAM_SpaceCooling!$B$587:$B$635</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TAM_SpaceCooling!$K$587:$K$635</c:f>
              <c:numCache>
                <c:formatCode>_(* #,##0_);_(* \(#,##0\);_(* "-"??_);_(@_)</c:formatCode>
                <c:ptCount val="49"/>
                <c:pt idx="0">
                  <c:v>181.69553485827484</c:v>
                </c:pt>
                <c:pt idx="1">
                  <c:v>183.44772046325113</c:v>
                </c:pt>
                <c:pt idx="2">
                  <c:v>231.20210448280864</c:v>
                </c:pt>
                <c:pt idx="3">
                  <c:v>234.35163646980629</c:v>
                </c:pt>
                <c:pt idx="4">
                  <c:v>237.49226043399213</c:v>
                </c:pt>
                <c:pt idx="5">
                  <c:v>240.62774738694782</c:v>
                </c:pt>
                <c:pt idx="6">
                  <c:v>243.76807843650022</c:v>
                </c:pt>
                <c:pt idx="7">
                  <c:v>246.92899924113249</c:v>
                </c:pt>
                <c:pt idx="8">
                  <c:v>250.14605160824809</c:v>
                </c:pt>
                <c:pt idx="9">
                  <c:v>253.04722754147835</c:v>
                </c:pt>
                <c:pt idx="10">
                  <c:v>255.94461676159764</c:v>
                </c:pt>
                <c:pt idx="11">
                  <c:v>258.82313896175725</c:v>
                </c:pt>
                <c:pt idx="12">
                  <c:v>261.69125097719581</c:v>
                </c:pt>
                <c:pt idx="13">
                  <c:v>264.55669678137934</c:v>
                </c:pt>
                <c:pt idx="14">
                  <c:v>267.42442247511605</c:v>
                </c:pt>
                <c:pt idx="15">
                  <c:v>270.29906476191854</c:v>
                </c:pt>
                <c:pt idx="16">
                  <c:v>273.18762387279872</c:v>
                </c:pt>
                <c:pt idx="17">
                  <c:v>276.09735762248971</c:v>
                </c:pt>
                <c:pt idx="18">
                  <c:v>278.9474236742397</c:v>
                </c:pt>
                <c:pt idx="19">
                  <c:v>282.0014198655482</c:v>
                </c:pt>
                <c:pt idx="20">
                  <c:v>285.00052879874465</c:v>
                </c:pt>
                <c:pt idx="21">
                  <c:v>288.0302761842288</c:v>
                </c:pt>
                <c:pt idx="22">
                  <c:v>291.0876688739221</c:v>
                </c:pt>
                <c:pt idx="23">
                  <c:v>294.1698337103291</c:v>
                </c:pt>
                <c:pt idx="24">
                  <c:v>297.2761706826513</c:v>
                </c:pt>
                <c:pt idx="25">
                  <c:v>300.40594167878868</c:v>
                </c:pt>
                <c:pt idx="26">
                  <c:v>303.55537389359296</c:v>
                </c:pt>
                <c:pt idx="27">
                  <c:v>306.71963626912145</c:v>
                </c:pt>
                <c:pt idx="28">
                  <c:v>310.01985149519788</c:v>
                </c:pt>
                <c:pt idx="29">
                  <c:v>313.07667071327631</c:v>
                </c:pt>
                <c:pt idx="30">
                  <c:v>316.26435051566716</c:v>
                </c:pt>
                <c:pt idx="31">
                  <c:v>319.45169330774934</c:v>
                </c:pt>
                <c:pt idx="32">
                  <c:v>322.63232335471042</c:v>
                </c:pt>
                <c:pt idx="33">
                  <c:v>325.80094791871028</c:v>
                </c:pt>
                <c:pt idx="34">
                  <c:v>328.9539483120497</c:v>
                </c:pt>
                <c:pt idx="35">
                  <c:v>332.08962114895655</c:v>
                </c:pt>
                <c:pt idx="36">
                  <c:v>335.2069609836937</c:v>
                </c:pt>
                <c:pt idx="37">
                  <c:v>338.30599081862817</c:v>
                </c:pt>
                <c:pt idx="38">
                  <c:v>341.30563926171311</c:v>
                </c:pt>
                <c:pt idx="39">
                  <c:v>344.44707412345974</c:v>
                </c:pt>
                <c:pt idx="40">
                  <c:v>347.4862718273252</c:v>
                </c:pt>
                <c:pt idx="41">
                  <c:v>350.50191134892725</c:v>
                </c:pt>
                <c:pt idx="42">
                  <c:v>353.49176402191068</c:v>
                </c:pt>
                <c:pt idx="43">
                  <c:v>356.45438794527223</c:v>
                </c:pt>
                <c:pt idx="44">
                  <c:v>359.38912474131286</c:v>
                </c:pt>
                <c:pt idx="45">
                  <c:v>362.29683387155325</c:v>
                </c:pt>
                <c:pt idx="46">
                  <c:v>365.17973941329313</c:v>
                </c:pt>
                <c:pt idx="47">
                  <c:v>368.04115684966348</c:v>
                </c:pt>
                <c:pt idx="48">
                  <c:v>370.90329430041993</c:v>
                </c:pt>
              </c:numCache>
            </c:numRef>
          </c:yVal>
          <c:smooth val="0"/>
          <c:extLst>
            <c:ext xmlns:c16="http://schemas.microsoft.com/office/drawing/2014/chart" uri="{C3380CC4-5D6E-409C-BE32-E72D297353CC}">
              <c16:uniqueId val="{00000005-72FA-4C85-A4C6-25782CE19607}"/>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(TWh</a:t>
                </a:r>
                <a:r>
                  <a:rPr lang="en-US" baseline="0"/>
                  <a:t> Useful Space Cooling Energy</a:t>
                </a:r>
                <a:r>
                  <a:rPr lang="en-US"/>
                  <a:t>)</a:t>
                </a:r>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Global TAM -</a:t>
            </a:r>
            <a:r>
              <a:rPr lang="en-US" baseline="0"/>
              <a:t> </a:t>
            </a:r>
            <a:r>
              <a:rPr lang="en-US" sz="1680" b="1" i="0" u="none" strike="noStrike" baseline="0">
                <a:effectLst/>
              </a:rPr>
              <a:t>Water Heating</a:t>
            </a:r>
            <a:r>
              <a:rPr lang="en-US" sz="1680" b="1" i="0" u="none" strike="noStrike" baseline="0"/>
              <a:t> </a:t>
            </a:r>
            <a:endParaRPr lang="en-US"/>
          </a:p>
        </c:rich>
      </c:tx>
      <c:overlay val="0"/>
      <c:spPr>
        <a:noFill/>
        <a:ln>
          <a:noFill/>
        </a:ln>
        <a:effectLst/>
      </c:spPr>
    </c:title>
    <c:autoTitleDeleted val="0"/>
    <c:plotArea>
      <c:layout/>
      <c:scatterChart>
        <c:scatterStyle val="lineMarker"/>
        <c:varyColors val="0"/>
        <c:ser>
          <c:idx val="2"/>
          <c:order val="0"/>
          <c:tx>
            <c:strRef>
              <c:f>TAM_WaterHeating!$C$17</c:f>
              <c:strCache>
                <c:ptCount val="1"/>
                <c:pt idx="0">
                  <c:v>Water Heating - Residential - Case 1 - Average</c:v>
                </c:pt>
              </c:strCache>
            </c:strRef>
          </c:tx>
          <c:spPr>
            <a:ln w="19050">
              <a:noFill/>
            </a:ln>
          </c:spPr>
          <c:xVal>
            <c:numRef>
              <c:f>TAM_WaterHeating!$B$18:$B$66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TAM_WaterHeating!$C$18:$C$66</c:f>
              <c:numCache>
                <c:formatCode>_(* #,##0_);_(* \(#,##0\);_(* "-"??_);_(@_)</c:formatCode>
                <c:ptCount val="49"/>
                <c:pt idx="0">
                  <c:v>1194.1328876162786</c:v>
                </c:pt>
                <c:pt idx="1">
                  <c:v>1210.6615289432077</c:v>
                </c:pt>
                <c:pt idx="2">
                  <c:v>1344.5165552841006</c:v>
                </c:pt>
                <c:pt idx="3">
                  <c:v>1359.6943652374721</c:v>
                </c:pt>
                <c:pt idx="4">
                  <c:v>1374.7979984664985</c:v>
                </c:pt>
                <c:pt idx="5">
                  <c:v>1389.8145089087141</c:v>
                </c:pt>
                <c:pt idx="6">
                  <c:v>1404.7147881400017</c:v>
                </c:pt>
                <c:pt idx="7">
                  <c:v>1419.4580344544847</c:v>
                </c:pt>
                <c:pt idx="8">
                  <c:v>1434.1287563949954</c:v>
                </c:pt>
                <c:pt idx="9">
                  <c:v>1447.5623409950949</c:v>
                </c:pt>
                <c:pt idx="10">
                  <c:v>1460.7183712943488</c:v>
                </c:pt>
                <c:pt idx="11">
                  <c:v>1473.6001893328094</c:v>
                </c:pt>
                <c:pt idx="12">
                  <c:v>1486.1902893772424</c:v>
                </c:pt>
                <c:pt idx="13">
                  <c:v>1498.4775495958384</c:v>
                </c:pt>
                <c:pt idx="14">
                  <c:v>1510.4710449774695</c:v>
                </c:pt>
                <c:pt idx="15">
                  <c:v>1522.1905659670745</c:v>
                </c:pt>
                <c:pt idx="16">
                  <c:v>1533.6446245047973</c:v>
                </c:pt>
                <c:pt idx="17">
                  <c:v>1544.8424038059179</c:v>
                </c:pt>
                <c:pt idx="18">
                  <c:v>1555.7916685686489</c:v>
                </c:pt>
                <c:pt idx="19">
                  <c:v>1566.4988697090221</c:v>
                </c:pt>
                <c:pt idx="20">
                  <c:v>1576.9748869738089</c:v>
                </c:pt>
                <c:pt idx="21">
                  <c:v>1587.241453236511</c:v>
                </c:pt>
                <c:pt idx="22">
                  <c:v>1597.3247033094665</c:v>
                </c:pt>
                <c:pt idx="23">
                  <c:v>1607.2446098477335</c:v>
                </c:pt>
                <c:pt idx="24">
                  <c:v>1617.012356736514</c:v>
                </c:pt>
                <c:pt idx="25">
                  <c:v>1626.6290144015547</c:v>
                </c:pt>
                <c:pt idx="26">
                  <c:v>1636.0913674626277</c:v>
                </c:pt>
                <c:pt idx="27">
                  <c:v>1645.3911878135905</c:v>
                </c:pt>
                <c:pt idx="28">
                  <c:v>1654.5225357740526</c:v>
                </c:pt>
                <c:pt idx="29">
                  <c:v>1663.4867329534209</c:v>
                </c:pt>
                <c:pt idx="30">
                  <c:v>1672.2880348464789</c:v>
                </c:pt>
                <c:pt idx="31">
                  <c:v>1680.9259573720572</c:v>
                </c:pt>
                <c:pt idx="32">
                  <c:v>1689.3998471751975</c:v>
                </c:pt>
                <c:pt idx="33">
                  <c:v>1697.7088554598051</c:v>
                </c:pt>
                <c:pt idx="34">
                  <c:v>1705.8532851063662</c:v>
                </c:pt>
                <c:pt idx="35">
                  <c:v>1713.8326899581464</c:v>
                </c:pt>
                <c:pt idx="36">
                  <c:v>1721.6445347001336</c:v>
                </c:pt>
                <c:pt idx="37">
                  <c:v>1729.2856198037657</c:v>
                </c:pt>
                <c:pt idx="38">
                  <c:v>1736.7536468855462</c:v>
                </c:pt>
                <c:pt idx="39">
                  <c:v>1744.0491682647785</c:v>
                </c:pt>
                <c:pt idx="40">
                  <c:v>1751.1734552718674</c:v>
                </c:pt>
                <c:pt idx="41">
                  <c:v>1758.1260934649054</c:v>
                </c:pt>
                <c:pt idx="42">
                  <c:v>1764.9066798137858</c:v>
                </c:pt>
                <c:pt idx="43">
                  <c:v>1771.5159870534692</c:v>
                </c:pt>
                <c:pt idx="44">
                  <c:v>1777.9550909751003</c:v>
                </c:pt>
                <c:pt idx="45">
                  <c:v>1784.2275221072973</c:v>
                </c:pt>
                <c:pt idx="46">
                  <c:v>1790.3398847373755</c:v>
                </c:pt>
                <c:pt idx="47">
                  <c:v>1796.3006251065974</c:v>
                </c:pt>
                <c:pt idx="48">
                  <c:v>1802.1172219824</c:v>
                </c:pt>
              </c:numCache>
            </c:numRef>
          </c:yVal>
          <c:smooth val="0"/>
          <c:extLst>
            <c:ext xmlns:c16="http://schemas.microsoft.com/office/drawing/2014/chart" uri="{C3380CC4-5D6E-409C-BE32-E72D297353CC}">
              <c16:uniqueId val="{00000000-31C7-4FAD-85F6-860D09775CA0}"/>
            </c:ext>
          </c:extLst>
        </c:ser>
        <c:ser>
          <c:idx val="0"/>
          <c:order val="1"/>
          <c:tx>
            <c:strRef>
              <c:f>TAM_WaterHeating!$D$17</c:f>
              <c:strCache>
                <c:ptCount val="1"/>
                <c:pt idx="0">
                  <c:v>Water Heating - Residential -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TAM_WaterHeating!$B$18:$B$66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TAM_WaterHeating!$D$18:$D$66</c:f>
              <c:numCache>
                <c:formatCode>_(* #,##0_);_(* \(#,##0\);_(* "-"??_);_(@_)</c:formatCode>
                <c:ptCount val="49"/>
                <c:pt idx="0">
                  <c:v>1882.370771056999</c:v>
                </c:pt>
                <c:pt idx="1">
                  <c:v>1908.4256864200659</c:v>
                </c:pt>
                <c:pt idx="2">
                  <c:v>2119.4279892258546</c:v>
                </c:pt>
                <c:pt idx="3">
                  <c:v>2143.3535222391165</c:v>
                </c:pt>
                <c:pt idx="4">
                  <c:v>2167.1621268106205</c:v>
                </c:pt>
                <c:pt idx="5">
                  <c:v>2190.8333954213731</c:v>
                </c:pt>
                <c:pt idx="6">
                  <c:v>2214.3214430217972</c:v>
                </c:pt>
                <c:pt idx="7">
                  <c:v>2237.5619518635522</c:v>
                </c:pt>
                <c:pt idx="8">
                  <c:v>2260.6881369452221</c:v>
                </c:pt>
                <c:pt idx="9">
                  <c:v>2281.8641612085066</c:v>
                </c:pt>
                <c:pt idx="10">
                  <c:v>2302.6026628905856</c:v>
                </c:pt>
                <c:pt idx="11">
                  <c:v>2322.9089102145977</c:v>
                </c:pt>
                <c:pt idx="12">
                  <c:v>2342.7553080268481</c:v>
                </c:pt>
                <c:pt idx="13">
                  <c:v>2362.1243244334114</c:v>
                </c:pt>
                <c:pt idx="14">
                  <c:v>2381.0302647883882</c:v>
                </c:pt>
                <c:pt idx="15">
                  <c:v>2399.5043257496091</c:v>
                </c:pt>
                <c:pt idx="16">
                  <c:v>2417.5599251095969</c:v>
                </c:pt>
                <c:pt idx="17">
                  <c:v>2435.2115388250968</c:v>
                </c:pt>
                <c:pt idx="18">
                  <c:v>2452.471406774192</c:v>
                </c:pt>
                <c:pt idx="19">
                  <c:v>2469.3496978550943</c:v>
                </c:pt>
                <c:pt idx="20">
                  <c:v>2485.8635623511036</c:v>
                </c:pt>
                <c:pt idx="21">
                  <c:v>2502.0472588663283</c:v>
                </c:pt>
                <c:pt idx="22">
                  <c:v>2517.9419849989267</c:v>
                </c:pt>
                <c:pt idx="23">
                  <c:v>2533.5792246335586</c:v>
                </c:pt>
                <c:pt idx="24">
                  <c:v>2548.9766074819845</c:v>
                </c:pt>
                <c:pt idx="25">
                  <c:v>2564.1358209092846</c:v>
                </c:pt>
                <c:pt idx="26">
                  <c:v>2579.0517963524708</c:v>
                </c:pt>
                <c:pt idx="27">
                  <c:v>2593.7115634406032</c:v>
                </c:pt>
                <c:pt idx="28">
                  <c:v>2608.1057591615136</c:v>
                </c:pt>
                <c:pt idx="29">
                  <c:v>2622.2364668335199</c:v>
                </c:pt>
                <c:pt idx="30">
                  <c:v>2636.1103946036637</c:v>
                </c:pt>
                <c:pt idx="31">
                  <c:v>2649.7267793908377</c:v>
                </c:pt>
                <c:pt idx="32">
                  <c:v>2663.0845912792875</c:v>
                </c:pt>
                <c:pt idx="33">
                  <c:v>2676.1824922697192</c:v>
                </c:pt>
                <c:pt idx="34">
                  <c:v>2689.0209598076326</c:v>
                </c:pt>
                <c:pt idx="35">
                  <c:v>2701.5992905940875</c:v>
                </c:pt>
                <c:pt idx="36">
                  <c:v>2713.9134880865504</c:v>
                </c:pt>
                <c:pt idx="37">
                  <c:v>2725.9585087097976</c:v>
                </c:pt>
                <c:pt idx="38">
                  <c:v>2737.730729408172</c:v>
                </c:pt>
                <c:pt idx="39">
                  <c:v>2749.2310208299268</c:v>
                </c:pt>
                <c:pt idx="40">
                  <c:v>2760.461387036099</c:v>
                </c:pt>
                <c:pt idx="41">
                  <c:v>2771.4211747213994</c:v>
                </c:pt>
                <c:pt idx="42">
                  <c:v>2782.1097485695241</c:v>
                </c:pt>
                <c:pt idx="43">
                  <c:v>2792.5283266808351</c:v>
                </c:pt>
                <c:pt idx="44">
                  <c:v>2802.6786048781569</c:v>
                </c:pt>
                <c:pt idx="45">
                  <c:v>2812.5661485084847</c:v>
                </c:pt>
                <c:pt idx="46">
                  <c:v>2822.2013682367742</c:v>
                </c:pt>
                <c:pt idx="47">
                  <c:v>2831.5975782911528</c:v>
                </c:pt>
                <c:pt idx="48">
                  <c:v>2840.7665678228691</c:v>
                </c:pt>
              </c:numCache>
            </c:numRef>
          </c:yVal>
          <c:smooth val="0"/>
          <c:extLst>
            <c:ext xmlns:c16="http://schemas.microsoft.com/office/drawing/2014/chart" uri="{C3380CC4-5D6E-409C-BE32-E72D297353CC}">
              <c16:uniqueId val="{00000001-31C7-4FAD-85F6-860D09775CA0}"/>
            </c:ext>
          </c:extLst>
        </c:ser>
        <c:ser>
          <c:idx val="3"/>
          <c:order val="2"/>
          <c:tx>
            <c:strRef>
              <c:f>TAM_WaterHeating!$E$17</c:f>
              <c:strCache>
                <c:ptCount val="1"/>
                <c:pt idx="0">
                  <c:v>Water Heating - Residential - Case 3 - Low</c:v>
                </c:pt>
              </c:strCache>
            </c:strRef>
          </c:tx>
          <c:spPr>
            <a:ln w="19050">
              <a:noFill/>
            </a:ln>
          </c:spPr>
          <c:xVal>
            <c:numRef>
              <c:f>TAM_WaterHeating!$B$18:$B$66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TAM_WaterHeating!$E$18:$E$66</c:f>
              <c:numCache>
                <c:formatCode>_(* #,##0_);_(* \(#,##0\);_(* "-"??_);_(@_)</c:formatCode>
                <c:ptCount val="49"/>
                <c:pt idx="0">
                  <c:v>21.55531923908454</c:v>
                </c:pt>
                <c:pt idx="1">
                  <c:v>21.853678110266365</c:v>
                </c:pt>
                <c:pt idx="2">
                  <c:v>24.269898159522029</c:v>
                </c:pt>
                <c:pt idx="3">
                  <c:v>24.543873143619621</c:v>
                </c:pt>
                <c:pt idx="4">
                  <c:v>24.816509162020886</c:v>
                </c:pt>
                <c:pt idx="5">
                  <c:v>25.087572525065131</c:v>
                </c:pt>
                <c:pt idx="6">
                  <c:v>25.356537795943016</c:v>
                </c:pt>
                <c:pt idx="7">
                  <c:v>25.622668462156824</c:v>
                </c:pt>
                <c:pt idx="8">
                  <c:v>25.887489989287538</c:v>
                </c:pt>
                <c:pt idx="9">
                  <c:v>26.129979922847969</c:v>
                </c:pt>
                <c:pt idx="10">
                  <c:v>26.367459717567943</c:v>
                </c:pt>
                <c:pt idx="11">
                  <c:v>26.599989700686578</c:v>
                </c:pt>
                <c:pt idx="12">
                  <c:v>26.827253875824987</c:v>
                </c:pt>
                <c:pt idx="13">
                  <c:v>27.049051482550521</c:v>
                </c:pt>
                <c:pt idx="14">
                  <c:v>27.265546333688579</c:v>
                </c:pt>
                <c:pt idx="15">
                  <c:v>27.477095666999677</c:v>
                </c:pt>
                <c:pt idx="16">
                  <c:v>27.683853131704158</c:v>
                </c:pt>
                <c:pt idx="17">
                  <c:v>27.885984494224704</c:v>
                </c:pt>
                <c:pt idx="18">
                  <c:v>28.083629915300957</c:v>
                </c:pt>
                <c:pt idx="19">
                  <c:v>28.276905840561287</c:v>
                </c:pt>
                <c:pt idx="20">
                  <c:v>28.466008660555982</c:v>
                </c:pt>
                <c:pt idx="21">
                  <c:v>28.651330675866618</c:v>
                </c:pt>
                <c:pt idx="22">
                  <c:v>28.833343646570363</c:v>
                </c:pt>
                <c:pt idx="23">
                  <c:v>29.01240809950664</c:v>
                </c:pt>
                <c:pt idx="24">
                  <c:v>29.188725915235288</c:v>
                </c:pt>
                <c:pt idx="25">
                  <c:v>29.362316416035181</c:v>
                </c:pt>
                <c:pt idx="26">
                  <c:v>29.533121561006539</c:v>
                </c:pt>
                <c:pt idx="27">
                  <c:v>29.700992824422869</c:v>
                </c:pt>
                <c:pt idx="28">
                  <c:v>29.865822988981719</c:v>
                </c:pt>
                <c:pt idx="29">
                  <c:v>30.027635911083799</c:v>
                </c:pt>
                <c:pt idx="30">
                  <c:v>30.186508406759835</c:v>
                </c:pt>
                <c:pt idx="31">
                  <c:v>30.342431737849886</c:v>
                </c:pt>
                <c:pt idx="32">
                  <c:v>30.495394110629132</c:v>
                </c:pt>
                <c:pt idx="33">
                  <c:v>30.645380203460423</c:v>
                </c:pt>
                <c:pt idx="34">
                  <c:v>30.792395483646143</c:v>
                </c:pt>
                <c:pt idx="35">
                  <c:v>30.936431897601182</c:v>
                </c:pt>
                <c:pt idx="36">
                  <c:v>31.077443680298025</c:v>
                </c:pt>
                <c:pt idx="37">
                  <c:v>31.215373076975624</c:v>
                </c:pt>
                <c:pt idx="38">
                  <c:v>31.350178599462531</c:v>
                </c:pt>
                <c:pt idx="39">
                  <c:v>31.48187021768673</c:v>
                </c:pt>
                <c:pt idx="40">
                  <c:v>31.610470880461548</c:v>
                </c:pt>
                <c:pt idx="41">
                  <c:v>31.735973106686924</c:v>
                </c:pt>
                <c:pt idx="42">
                  <c:v>31.858369621257477</c:v>
                </c:pt>
                <c:pt idx="43">
                  <c:v>31.977674372829107</c:v>
                </c:pt>
                <c:pt idx="44">
                  <c:v>32.093906780531618</c:v>
                </c:pt>
                <c:pt idx="45">
                  <c:v>32.207130574015416</c:v>
                </c:pt>
                <c:pt idx="46">
                  <c:v>32.317464967417301</c:v>
                </c:pt>
                <c:pt idx="47">
                  <c:v>32.42506242402564</c:v>
                </c:pt>
                <c:pt idx="48">
                  <c:v>32.530057943237296</c:v>
                </c:pt>
              </c:numCache>
            </c:numRef>
          </c:yVal>
          <c:smooth val="0"/>
          <c:extLst>
            <c:ext xmlns:c16="http://schemas.microsoft.com/office/drawing/2014/chart" uri="{C3380CC4-5D6E-409C-BE32-E72D297353CC}">
              <c16:uniqueId val="{00000002-31C7-4FAD-85F6-860D09775CA0}"/>
            </c:ext>
          </c:extLst>
        </c:ser>
        <c:ser>
          <c:idx val="4"/>
          <c:order val="3"/>
          <c:tx>
            <c:strRef>
              <c:f>TAM_WaterHeating!$I$17</c:f>
              <c:strCache>
                <c:ptCount val="1"/>
                <c:pt idx="0">
                  <c:v>Water Heating - Commercial - Case 1 - Average</c:v>
                </c:pt>
              </c:strCache>
            </c:strRef>
          </c:tx>
          <c:spPr>
            <a:ln w="19050">
              <a:noFill/>
            </a:ln>
          </c:spPr>
          <c:xVal>
            <c:numRef>
              <c:f>TAM_WaterHeating!$B$18:$B$66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TAM_WaterHeating!$I$18:$I$66</c:f>
              <c:numCache>
                <c:formatCode>_(* #,##0_);_(* \(#,##0\);_(* "-"??_);_(@_)</c:formatCode>
                <c:ptCount val="49"/>
                <c:pt idx="0">
                  <c:v>1614.9575033875126</c:v>
                </c:pt>
                <c:pt idx="1">
                  <c:v>1663.7198011771718</c:v>
                </c:pt>
                <c:pt idx="2">
                  <c:v>1728.9802925860981</c:v>
                </c:pt>
                <c:pt idx="3">
                  <c:v>1782.8480086817508</c:v>
                </c:pt>
                <c:pt idx="4">
                  <c:v>1838.9800169777075</c:v>
                </c:pt>
                <c:pt idx="5">
                  <c:v>1897.4065838946433</c:v>
                </c:pt>
                <c:pt idx="6">
                  <c:v>1958.1386281475845</c:v>
                </c:pt>
                <c:pt idx="7">
                  <c:v>2021.1716135779377</c:v>
                </c:pt>
                <c:pt idx="8">
                  <c:v>2086.6767930166297</c:v>
                </c:pt>
                <c:pt idx="9">
                  <c:v>2152.974867426693</c:v>
                </c:pt>
                <c:pt idx="10">
                  <c:v>2221.4542624642518</c:v>
                </c:pt>
                <c:pt idx="11">
                  <c:v>2292.1362352915612</c:v>
                </c:pt>
                <c:pt idx="12">
                  <c:v>2365.0027665655502</c:v>
                </c:pt>
                <c:pt idx="13">
                  <c:v>2440.0437058614621</c:v>
                </c:pt>
                <c:pt idx="14">
                  <c:v>2517.286686000009</c:v>
                </c:pt>
                <c:pt idx="15">
                  <c:v>2596.7805737779572</c:v>
                </c:pt>
                <c:pt idx="16">
                  <c:v>2678.5510535805261</c:v>
                </c:pt>
                <c:pt idx="17">
                  <c:v>2762.6243106035449</c:v>
                </c:pt>
                <c:pt idx="18">
                  <c:v>2849.0243850925481</c:v>
                </c:pt>
                <c:pt idx="19">
                  <c:v>2937.774059896878</c:v>
                </c:pt>
                <c:pt idx="20">
                  <c:v>3028.9050185044489</c:v>
                </c:pt>
                <c:pt idx="21">
                  <c:v>3122.4702741118285</c:v>
                </c:pt>
                <c:pt idx="22">
                  <c:v>3218.5344682857331</c:v>
                </c:pt>
                <c:pt idx="23">
                  <c:v>3317.153633754916</c:v>
                </c:pt>
                <c:pt idx="24">
                  <c:v>3418.3681128360313</c:v>
                </c:pt>
                <c:pt idx="25">
                  <c:v>3522.1987181584186</c:v>
                </c:pt>
                <c:pt idx="26">
                  <c:v>3628.6574643002123</c:v>
                </c:pt>
                <c:pt idx="27">
                  <c:v>3737.7442497092152</c:v>
                </c:pt>
                <c:pt idx="28">
                  <c:v>3849.4614096551845</c:v>
                </c:pt>
                <c:pt idx="29">
                  <c:v>3963.825116434361</c:v>
                </c:pt>
                <c:pt idx="30">
                  <c:v>4080.8581322814057</c:v>
                </c:pt>
                <c:pt idx="31">
                  <c:v>4200.5732152803248</c:v>
                </c:pt>
                <c:pt idx="32">
                  <c:v>4322.9827072984008</c:v>
                </c:pt>
                <c:pt idx="33">
                  <c:v>4448.0976888005407</c:v>
                </c:pt>
                <c:pt idx="34">
                  <c:v>4575.9298015426675</c:v>
                </c:pt>
                <c:pt idx="35">
                  <c:v>4706.4883689463786</c:v>
                </c:pt>
                <c:pt idx="36">
                  <c:v>4839.778566293553</c:v>
                </c:pt>
                <c:pt idx="37">
                  <c:v>4975.8032909767571</c:v>
                </c:pt>
                <c:pt idx="38">
                  <c:v>5114.5656220791507</c:v>
                </c:pt>
                <c:pt idx="39">
                  <c:v>5256.0716638414597</c:v>
                </c:pt>
                <c:pt idx="40">
                  <c:v>5400.3288828996874</c:v>
                </c:pt>
                <c:pt idx="41">
                  <c:v>5547.3432757230203</c:v>
                </c:pt>
                <c:pt idx="42">
                  <c:v>5697.1214863762898</c:v>
                </c:pt>
                <c:pt idx="43">
                  <c:v>5849.6707106068161</c:v>
                </c:pt>
                <c:pt idx="44">
                  <c:v>6004.9961577206086</c:v>
                </c:pt>
                <c:pt idx="45">
                  <c:v>6163.1039027729958</c:v>
                </c:pt>
                <c:pt idx="46">
                  <c:v>6324.0036504905456</c:v>
                </c:pt>
                <c:pt idx="47">
                  <c:v>6487.7065348191154</c:v>
                </c:pt>
                <c:pt idx="48">
                  <c:v>6654.2220275615637</c:v>
                </c:pt>
              </c:numCache>
            </c:numRef>
          </c:yVal>
          <c:smooth val="0"/>
          <c:extLst>
            <c:ext xmlns:c16="http://schemas.microsoft.com/office/drawing/2014/chart" uri="{C3380CC4-5D6E-409C-BE32-E72D297353CC}">
              <c16:uniqueId val="{00000003-31C7-4FAD-85F6-860D09775CA0}"/>
            </c:ext>
          </c:extLst>
        </c:ser>
        <c:ser>
          <c:idx val="1"/>
          <c:order val="4"/>
          <c:tx>
            <c:strRef>
              <c:f>TAM_WaterHeating!$J$17</c:f>
              <c:strCache>
                <c:ptCount val="1"/>
                <c:pt idx="0">
                  <c:v>Water Heating - Commercial - Case 2 - High</c:v>
                </c:pt>
              </c:strCache>
            </c:strRef>
          </c:tx>
          <c:spPr>
            <a:ln w="25400" cap="rnd">
              <a:noFill/>
              <a:round/>
            </a:ln>
            <a:effectLst/>
          </c:spPr>
          <c:marker>
            <c:symbol val="circle"/>
            <c:size val="5"/>
            <c:spPr>
              <a:solidFill>
                <a:schemeClr val="accent2"/>
              </a:solidFill>
              <a:ln w="9525">
                <a:solidFill>
                  <a:schemeClr val="accent2"/>
                </a:solidFill>
              </a:ln>
              <a:effectLst/>
            </c:spPr>
          </c:marker>
          <c:xVal>
            <c:numRef>
              <c:f>TAM_WaterHeating!$B$18:$B$66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TAM_WaterHeating!$J$18:$J$66</c:f>
              <c:numCache>
                <c:formatCode>_(* #,##0_);_(* \(#,##0\);_(* "-"??_);_(@_)</c:formatCode>
                <c:ptCount val="49"/>
                <c:pt idx="0">
                  <c:v>3715.2629265650839</c:v>
                </c:pt>
                <c:pt idx="1">
                  <c:v>3827.4421986586458</c:v>
                </c:pt>
                <c:pt idx="2">
                  <c:v>3977.5761085556073</c:v>
                </c:pt>
                <c:pt idx="3">
                  <c:v>4101.5005636134747</c:v>
                </c:pt>
                <c:pt idx="4">
                  <c:v>4230.6340974545647</c:v>
                </c:pt>
                <c:pt idx="5">
                  <c:v>4365.0463389764873</c:v>
                </c:pt>
                <c:pt idx="6">
                  <c:v>4504.7624070427819</c:v>
                </c:pt>
                <c:pt idx="7">
                  <c:v>4649.7718660712007</c:v>
                </c:pt>
                <c:pt idx="8">
                  <c:v>4800.46868883965</c:v>
                </c:pt>
                <c:pt idx="9">
                  <c:v>4952.989592604421</c:v>
                </c:pt>
                <c:pt idx="10">
                  <c:v>5110.5286963164272</c:v>
                </c:pt>
                <c:pt idx="11">
                  <c:v>5273.1349027775586</c:v>
                </c:pt>
                <c:pt idx="12">
                  <c:v>5440.7667578955989</c:v>
                </c:pt>
                <c:pt idx="13">
                  <c:v>5613.4009102840801</c:v>
                </c:pt>
                <c:pt idx="14">
                  <c:v>5791.1009301571621</c:v>
                </c:pt>
                <c:pt idx="15">
                  <c:v>5973.9792371902795</c:v>
                </c:pt>
                <c:pt idx="16">
                  <c:v>6162.0949191575628</c:v>
                </c:pt>
                <c:pt idx="17">
                  <c:v>6355.5082159644508</c:v>
                </c:pt>
                <c:pt idx="18">
                  <c:v>6554.2744329875823</c:v>
                </c:pt>
                <c:pt idx="19">
                  <c:v>6758.4459829222396</c:v>
                </c:pt>
                <c:pt idx="20">
                  <c:v>6968.0957546758946</c:v>
                </c:pt>
                <c:pt idx="21">
                  <c:v>7183.345706853288</c:v>
                </c:pt>
                <c:pt idx="22">
                  <c:v>7404.3445495076739</c:v>
                </c:pt>
                <c:pt idx="23">
                  <c:v>7631.2211877770369</c:v>
                </c:pt>
                <c:pt idx="24">
                  <c:v>7864.0684304895494</c:v>
                </c:pt>
                <c:pt idx="25">
                  <c:v>8102.9341577844871</c:v>
                </c:pt>
                <c:pt idx="26">
                  <c:v>8347.8460095945629</c:v>
                </c:pt>
                <c:pt idx="27">
                  <c:v>8598.8037522955965</c:v>
                </c:pt>
                <c:pt idx="28">
                  <c:v>8855.8127582525831</c:v>
                </c:pt>
                <c:pt idx="29">
                  <c:v>9118.9102323656716</c:v>
                </c:pt>
                <c:pt idx="30">
                  <c:v>9388.1485399053945</c:v>
                </c:pt>
                <c:pt idx="31">
                  <c:v>9663.5570312642049</c:v>
                </c:pt>
                <c:pt idx="32">
                  <c:v>9945.1640993142755</c:v>
                </c:pt>
                <c:pt idx="33">
                  <c:v>10232.995235030075</c:v>
                </c:pt>
                <c:pt idx="34">
                  <c:v>10527.077220654532</c:v>
                </c:pt>
                <c:pt idx="35">
                  <c:v>10827.431505026103</c:v>
                </c:pt>
                <c:pt idx="36">
                  <c:v>11134.069994051202</c:v>
                </c:pt>
                <c:pt idx="37">
                  <c:v>11446.999353276869</c:v>
                </c:pt>
                <c:pt idx="38">
                  <c:v>11766.22666623531</c:v>
                </c:pt>
                <c:pt idx="39">
                  <c:v>12091.765975933375</c:v>
                </c:pt>
                <c:pt idx="40">
                  <c:v>12423.634459613104</c:v>
                </c:pt>
                <c:pt idx="41">
                  <c:v>12761.845912349356</c:v>
                </c:pt>
                <c:pt idx="42">
                  <c:v>13106.41561903211</c:v>
                </c:pt>
                <c:pt idx="43">
                  <c:v>13457.36013371507</c:v>
                </c:pt>
                <c:pt idx="44">
                  <c:v>13814.691440578288</c:v>
                </c:pt>
                <c:pt idx="45">
                  <c:v>14178.423515486633</c:v>
                </c:pt>
                <c:pt idx="46">
                  <c:v>14548.578684483204</c:v>
                </c:pt>
                <c:pt idx="47">
                  <c:v>14925.182561577156</c:v>
                </c:pt>
                <c:pt idx="48">
                  <c:v>15308.256936962927</c:v>
                </c:pt>
              </c:numCache>
            </c:numRef>
          </c:yVal>
          <c:smooth val="0"/>
          <c:extLst>
            <c:ext xmlns:c16="http://schemas.microsoft.com/office/drawing/2014/chart" uri="{C3380CC4-5D6E-409C-BE32-E72D297353CC}">
              <c16:uniqueId val="{00000004-31C7-4FAD-85F6-860D09775CA0}"/>
            </c:ext>
          </c:extLst>
        </c:ser>
        <c:ser>
          <c:idx val="5"/>
          <c:order val="5"/>
          <c:tx>
            <c:strRef>
              <c:f>TAM_WaterHeating!$K$17</c:f>
              <c:strCache>
                <c:ptCount val="1"/>
                <c:pt idx="0">
                  <c:v>Water Heating - Commercial - Case 3 - Low</c:v>
                </c:pt>
              </c:strCache>
            </c:strRef>
          </c:tx>
          <c:spPr>
            <a:ln w="19050">
              <a:noFill/>
            </a:ln>
          </c:spPr>
          <c:xVal>
            <c:numRef>
              <c:f>TAM_WaterHeating!$B$18:$B$66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TAM_WaterHeating!$K$18:$K$66</c:f>
              <c:numCache>
                <c:formatCode>_(* #,##0_);_(* \(#,##0\);_(* "-"??_);_(@_)</c:formatCode>
                <c:ptCount val="49"/>
                <c:pt idx="0">
                  <c:v>12.193800717240988</c:v>
                </c:pt>
                <c:pt idx="1">
                  <c:v>12.561982381783022</c:v>
                </c:pt>
                <c:pt idx="2">
                  <c:v>13.054734311961038</c:v>
                </c:pt>
                <c:pt idx="3">
                  <c:v>13.461464640025707</c:v>
                </c:pt>
                <c:pt idx="4">
                  <c:v>13.88529159620486</c:v>
                </c:pt>
                <c:pt idx="5">
                  <c:v>14.326443708308895</c:v>
                </c:pt>
                <c:pt idx="6">
                  <c:v>14.785003418528916</c:v>
                </c:pt>
                <c:pt idx="7">
                  <c:v>15.260936476419451</c:v>
                </c:pt>
                <c:pt idx="8">
                  <c:v>15.755535933276402</c:v>
                </c:pt>
                <c:pt idx="9">
                  <c:v>16.256122175079906</c:v>
                </c:pt>
                <c:pt idx="10">
                  <c:v>16.773178564844763</c:v>
                </c:pt>
                <c:pt idx="11">
                  <c:v>17.306865605618146</c:v>
                </c:pt>
                <c:pt idx="12">
                  <c:v>17.857047241635119</c:v>
                </c:pt>
                <c:pt idx="13">
                  <c:v>18.423646831710752</c:v>
                </c:pt>
                <c:pt idx="14">
                  <c:v>19.006873018554401</c:v>
                </c:pt>
                <c:pt idx="15">
                  <c:v>19.607094772854289</c:v>
                </c:pt>
                <c:pt idx="16">
                  <c:v>20.224506025580272</c:v>
                </c:pt>
                <c:pt idx="17">
                  <c:v>20.859304489092587</c:v>
                </c:pt>
                <c:pt idx="18">
                  <c:v>21.511671680219152</c:v>
                </c:pt>
                <c:pt idx="19">
                  <c:v>22.181779621768037</c:v>
                </c:pt>
                <c:pt idx="20">
                  <c:v>22.869867541172081</c:v>
                </c:pt>
                <c:pt idx="21">
                  <c:v>23.576335716675732</c:v>
                </c:pt>
                <c:pt idx="22">
                  <c:v>24.301672226993706</c:v>
                </c:pt>
                <c:pt idx="23">
                  <c:v>25.04630014946807</c:v>
                </c:pt>
                <c:pt idx="24">
                  <c:v>25.81052409036166</c:v>
                </c:pt>
                <c:pt idx="25">
                  <c:v>26.594501196258229</c:v>
                </c:pt>
                <c:pt idx="26">
                  <c:v>27.398322183706771</c:v>
                </c:pt>
                <c:pt idx="27">
                  <c:v>28.221986285933387</c:v>
                </c:pt>
                <c:pt idx="28">
                  <c:v>29.065511135485053</c:v>
                </c:pt>
                <c:pt idx="29">
                  <c:v>29.929018841926318</c:v>
                </c:pt>
                <c:pt idx="30">
                  <c:v>30.812681272413279</c:v>
                </c:pt>
                <c:pt idx="31">
                  <c:v>31.716594757365527</c:v>
                </c:pt>
                <c:pt idx="32">
                  <c:v>32.640852484541739</c:v>
                </c:pt>
                <c:pt idx="33">
                  <c:v>33.585538117431938</c:v>
                </c:pt>
                <c:pt idx="34">
                  <c:v>34.550739557576172</c:v>
                </c:pt>
                <c:pt idx="35">
                  <c:v>35.536527201839235</c:v>
                </c:pt>
                <c:pt idx="36">
                  <c:v>36.542940126392303</c:v>
                </c:pt>
                <c:pt idx="37">
                  <c:v>37.570000208112965</c:v>
                </c:pt>
                <c:pt idx="38">
                  <c:v>38.617730695740775</c:v>
                </c:pt>
                <c:pt idx="39">
                  <c:v>39.686177679587601</c:v>
                </c:pt>
                <c:pt idx="40">
                  <c:v>40.775397536784872</c:v>
                </c:pt>
                <c:pt idx="41">
                  <c:v>41.885435543911157</c:v>
                </c:pt>
                <c:pt idx="42">
                  <c:v>43.016341867241607</c:v>
                </c:pt>
                <c:pt idx="43">
                  <c:v>44.168170838551951</c:v>
                </c:pt>
                <c:pt idx="44">
                  <c:v>45.340961790913909</c:v>
                </c:pt>
                <c:pt idx="45">
                  <c:v>46.534760594273841</c:v>
                </c:pt>
                <c:pt idx="46">
                  <c:v>47.749640524554806</c:v>
                </c:pt>
                <c:pt idx="47">
                  <c:v>48.985685649056855</c:v>
                </c:pt>
                <c:pt idx="48">
                  <c:v>50.242967485003341</c:v>
                </c:pt>
              </c:numCache>
            </c:numRef>
          </c:yVal>
          <c:smooth val="0"/>
          <c:extLst>
            <c:ext xmlns:c16="http://schemas.microsoft.com/office/drawing/2014/chart" uri="{C3380CC4-5D6E-409C-BE32-E72D297353CC}">
              <c16:uniqueId val="{00000005-31C7-4FAD-85F6-860D09775CA0}"/>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(TWh</a:t>
                </a:r>
                <a:r>
                  <a:rPr lang="en-US" baseline="0"/>
                  <a:t> Useful Water Heating)</a:t>
                </a:r>
                <a:endParaRPr lang="en-US"/>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OECD90 TAM -</a:t>
            </a:r>
            <a:r>
              <a:rPr lang="en-US" baseline="0"/>
              <a:t> </a:t>
            </a:r>
            <a:r>
              <a:rPr lang="en-US" sz="1680" b="1" i="0" u="none" strike="noStrike" baseline="0">
                <a:effectLst/>
              </a:rPr>
              <a:t>Water Heating</a:t>
            </a:r>
            <a:r>
              <a:rPr lang="en-US" sz="1680" b="1" i="0" u="none" strike="noStrike" baseline="0"/>
              <a:t> </a:t>
            </a:r>
            <a:endParaRPr lang="en-US"/>
          </a:p>
        </c:rich>
      </c:tx>
      <c:overlay val="0"/>
      <c:spPr>
        <a:noFill/>
        <a:ln>
          <a:noFill/>
        </a:ln>
        <a:effectLst/>
      </c:spPr>
    </c:title>
    <c:autoTitleDeleted val="0"/>
    <c:plotArea>
      <c:layout/>
      <c:scatterChart>
        <c:scatterStyle val="lineMarker"/>
        <c:varyColors val="0"/>
        <c:ser>
          <c:idx val="2"/>
          <c:order val="0"/>
          <c:tx>
            <c:strRef>
              <c:f>TAM_WaterHeating!$C$77</c:f>
              <c:strCache>
                <c:ptCount val="1"/>
                <c:pt idx="0">
                  <c:v>Water Heating - Residential - Case 1 - Average</c:v>
                </c:pt>
              </c:strCache>
            </c:strRef>
          </c:tx>
          <c:spPr>
            <a:ln w="19050">
              <a:noFill/>
            </a:ln>
          </c:spPr>
          <c:xVal>
            <c:numRef>
              <c:f>TAM_WaterHeating!$B$78:$B$126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TAM_WaterHeating!$C$78:$C$126</c:f>
              <c:numCache>
                <c:formatCode>_(* #,##0_);_(* \(#,##0\);_(* "-"??_);_(@_)</c:formatCode>
                <c:ptCount val="49"/>
                <c:pt idx="0">
                  <c:v>383.20986814387402</c:v>
                </c:pt>
                <c:pt idx="1">
                  <c:v>386.10954216338786</c:v>
                </c:pt>
                <c:pt idx="2">
                  <c:v>342.11584410366203</c:v>
                </c:pt>
                <c:pt idx="3">
                  <c:v>344.23133526525743</c:v>
                </c:pt>
                <c:pt idx="4">
                  <c:v>346.32038857544325</c:v>
                </c:pt>
                <c:pt idx="5">
                  <c:v>348.37501010587511</c:v>
                </c:pt>
                <c:pt idx="6">
                  <c:v>350.37465836440782</c:v>
                </c:pt>
                <c:pt idx="7">
                  <c:v>352.29132862102858</c:v>
                </c:pt>
                <c:pt idx="8">
                  <c:v>354.10645057395681</c:v>
                </c:pt>
                <c:pt idx="9">
                  <c:v>355.34789888129114</c:v>
                </c:pt>
                <c:pt idx="10">
                  <c:v>356.46265730156495</c:v>
                </c:pt>
                <c:pt idx="11">
                  <c:v>357.46229658348926</c:v>
                </c:pt>
                <c:pt idx="12">
                  <c:v>358.35687786949751</c:v>
                </c:pt>
                <c:pt idx="13">
                  <c:v>359.15545071329649</c:v>
                </c:pt>
                <c:pt idx="14">
                  <c:v>359.86556912659137</c:v>
                </c:pt>
                <c:pt idx="15">
                  <c:v>360.49434092763323</c:v>
                </c:pt>
                <c:pt idx="16">
                  <c:v>361.0490524281451</c:v>
                </c:pt>
                <c:pt idx="17">
                  <c:v>361.53671577959034</c:v>
                </c:pt>
                <c:pt idx="18">
                  <c:v>361.96323739825232</c:v>
                </c:pt>
                <c:pt idx="19">
                  <c:v>362.33356186727548</c:v>
                </c:pt>
                <c:pt idx="20">
                  <c:v>362.65308191869661</c:v>
                </c:pt>
                <c:pt idx="21">
                  <c:v>362.92929208370566</c:v>
                </c:pt>
                <c:pt idx="22">
                  <c:v>363.17027374421048</c:v>
                </c:pt>
                <c:pt idx="23">
                  <c:v>363.38197449112141</c:v>
                </c:pt>
                <c:pt idx="24">
                  <c:v>363.56868698062624</c:v>
                </c:pt>
                <c:pt idx="25">
                  <c:v>363.7307934540575</c:v>
                </c:pt>
                <c:pt idx="26">
                  <c:v>363.86512136964876</c:v>
                </c:pt>
                <c:pt idx="27">
                  <c:v>363.96596109747253</c:v>
                </c:pt>
                <c:pt idx="28">
                  <c:v>364.02893415286536</c:v>
                </c:pt>
                <c:pt idx="29">
                  <c:v>364.05352868497306</c:v>
                </c:pt>
                <c:pt idx="30">
                  <c:v>364.04060858407416</c:v>
                </c:pt>
                <c:pt idx="31">
                  <c:v>363.98803827620526</c:v>
                </c:pt>
                <c:pt idx="32">
                  <c:v>363.89352046686042</c:v>
                </c:pt>
                <c:pt idx="33">
                  <c:v>363.75511843201542</c:v>
                </c:pt>
                <c:pt idx="34">
                  <c:v>363.57163011593479</c:v>
                </c:pt>
                <c:pt idx="35">
                  <c:v>363.34268216889586</c:v>
                </c:pt>
                <c:pt idx="36">
                  <c:v>363.06814276182411</c:v>
                </c:pt>
                <c:pt idx="37">
                  <c:v>362.74833177460118</c:v>
                </c:pt>
                <c:pt idx="38">
                  <c:v>362.38338829963999</c:v>
                </c:pt>
                <c:pt idx="39">
                  <c:v>361.97380124189937</c:v>
                </c:pt>
                <c:pt idx="40">
                  <c:v>361.51925740241364</c:v>
                </c:pt>
                <c:pt idx="41">
                  <c:v>361.01803682005175</c:v>
                </c:pt>
                <c:pt idx="42">
                  <c:v>360.46801530151299</c:v>
                </c:pt>
                <c:pt idx="43">
                  <c:v>359.86810472133413</c:v>
                </c:pt>
                <c:pt idx="44">
                  <c:v>359.21874778779448</c:v>
                </c:pt>
                <c:pt idx="45">
                  <c:v>358.52219224894139</c:v>
                </c:pt>
                <c:pt idx="46">
                  <c:v>357.78191524793795</c:v>
                </c:pt>
                <c:pt idx="47">
                  <c:v>357.00247133745665</c:v>
                </c:pt>
                <c:pt idx="48">
                  <c:v>356.18809032424491</c:v>
                </c:pt>
              </c:numCache>
            </c:numRef>
          </c:yVal>
          <c:smooth val="0"/>
          <c:extLst>
            <c:ext xmlns:c16="http://schemas.microsoft.com/office/drawing/2014/chart" uri="{C3380CC4-5D6E-409C-BE32-E72D297353CC}">
              <c16:uniqueId val="{00000000-619E-43A8-82B8-F89B626B1C24}"/>
            </c:ext>
          </c:extLst>
        </c:ser>
        <c:ser>
          <c:idx val="0"/>
          <c:order val="1"/>
          <c:tx>
            <c:strRef>
              <c:f>TAM_WaterHeating!$D$77</c:f>
              <c:strCache>
                <c:ptCount val="1"/>
                <c:pt idx="0">
                  <c:v>Water Heating - Residential -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TAM_WaterHeating!$B$78:$B$126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TAM_WaterHeating!$D$78:$D$126</c:f>
              <c:numCache>
                <c:formatCode>_(* #,##0_);_(* \(#,##0\);_(* "-"??_);_(@_)</c:formatCode>
                <c:ptCount val="49"/>
                <c:pt idx="0">
                  <c:v>604.07268106866752</c:v>
                </c:pt>
                <c:pt idx="1">
                  <c:v>608.64358073697986</c:v>
                </c:pt>
                <c:pt idx="2">
                  <c:v>539.29413713891893</c:v>
                </c:pt>
                <c:pt idx="3">
                  <c:v>542.62889055733081</c:v>
                </c:pt>
                <c:pt idx="4">
                  <c:v>545.92196868209749</c:v>
                </c:pt>
                <c:pt idx="5">
                  <c:v>549.16077028833229</c:v>
                </c:pt>
                <c:pt idx="6">
                  <c:v>552.31291480532218</c:v>
                </c:pt>
                <c:pt idx="7">
                  <c:v>555.33425699113138</c:v>
                </c:pt>
                <c:pt idx="8">
                  <c:v>558.19552355997735</c:v>
                </c:pt>
                <c:pt idx="9">
                  <c:v>560.15247996888195</c:v>
                </c:pt>
                <c:pt idx="10">
                  <c:v>561.90972883864697</c:v>
                </c:pt>
                <c:pt idx="11">
                  <c:v>563.48550971312818</c:v>
                </c:pt>
                <c:pt idx="12">
                  <c:v>564.89568246909164</c:v>
                </c:pt>
                <c:pt idx="13">
                  <c:v>566.1545123659281</c:v>
                </c:pt>
                <c:pt idx="14">
                  <c:v>567.27390716615355</c:v>
                </c:pt>
                <c:pt idx="15">
                  <c:v>568.26507127545847</c:v>
                </c:pt>
                <c:pt idx="16">
                  <c:v>569.13949046762821</c:v>
                </c:pt>
                <c:pt idx="17">
                  <c:v>569.90821834406131</c:v>
                </c:pt>
                <c:pt idx="18">
                  <c:v>570.58056548106697</c:v>
                </c:pt>
                <c:pt idx="19">
                  <c:v>571.16432626977451</c:v>
                </c:pt>
                <c:pt idx="20">
                  <c:v>571.66800154059172</c:v>
                </c:pt>
                <c:pt idx="21">
                  <c:v>572.10340529395444</c:v>
                </c:pt>
                <c:pt idx="22">
                  <c:v>572.48327661212943</c:v>
                </c:pt>
                <c:pt idx="23">
                  <c:v>572.81699097702858</c:v>
                </c:pt>
                <c:pt idx="24">
                  <c:v>573.1113151150538</c:v>
                </c:pt>
                <c:pt idx="25">
                  <c:v>573.36685157213537</c:v>
                </c:pt>
                <c:pt idx="26">
                  <c:v>573.57859931367091</c:v>
                </c:pt>
                <c:pt idx="27">
                  <c:v>573.73755796742319</c:v>
                </c:pt>
                <c:pt idx="28">
                  <c:v>573.83682551131642</c:v>
                </c:pt>
                <c:pt idx="29">
                  <c:v>573.87559508951608</c:v>
                </c:pt>
                <c:pt idx="30">
                  <c:v>573.85522849502456</c:v>
                </c:pt>
                <c:pt idx="31">
                  <c:v>573.77235931690859</c:v>
                </c:pt>
                <c:pt idx="32">
                  <c:v>573.62336621614054</c:v>
                </c:pt>
                <c:pt idx="33">
                  <c:v>573.40519623878822</c:v>
                </c:pt>
                <c:pt idx="34">
                  <c:v>573.11595452490303</c:v>
                </c:pt>
                <c:pt idx="35">
                  <c:v>572.7550525448396</c:v>
                </c:pt>
                <c:pt idx="36">
                  <c:v>572.32228248990305</c:v>
                </c:pt>
                <c:pt idx="37">
                  <c:v>571.81814860258248</c:v>
                </c:pt>
                <c:pt idx="38">
                  <c:v>571.24287014113247</c:v>
                </c:pt>
                <c:pt idx="39">
                  <c:v>570.59721779063625</c:v>
                </c:pt>
                <c:pt idx="40">
                  <c:v>569.88069784006359</c:v>
                </c:pt>
                <c:pt idx="41">
                  <c:v>569.09059902955892</c:v>
                </c:pt>
                <c:pt idx="42">
                  <c:v>568.2235728880911</c:v>
                </c:pt>
                <c:pt idx="43">
                  <c:v>567.27790414963863</c:v>
                </c:pt>
                <c:pt idx="44">
                  <c:v>566.25429067717334</c:v>
                </c:pt>
                <c:pt idx="45">
                  <c:v>565.15627570718766</c:v>
                </c:pt>
                <c:pt idx="46">
                  <c:v>563.98934043254121</c:v>
                </c:pt>
                <c:pt idx="47">
                  <c:v>562.76066442002718</c:v>
                </c:pt>
                <c:pt idx="48">
                  <c:v>561.47691532336364</c:v>
                </c:pt>
              </c:numCache>
            </c:numRef>
          </c:yVal>
          <c:smooth val="0"/>
          <c:extLst>
            <c:ext xmlns:c16="http://schemas.microsoft.com/office/drawing/2014/chart" uri="{C3380CC4-5D6E-409C-BE32-E72D297353CC}">
              <c16:uniqueId val="{00000001-619E-43A8-82B8-F89B626B1C24}"/>
            </c:ext>
          </c:extLst>
        </c:ser>
        <c:ser>
          <c:idx val="3"/>
          <c:order val="2"/>
          <c:tx>
            <c:strRef>
              <c:f>TAM_WaterHeating!$E$77</c:f>
              <c:strCache>
                <c:ptCount val="1"/>
                <c:pt idx="0">
                  <c:v>Water Heating - Residential - Case 3 - Low</c:v>
                </c:pt>
              </c:strCache>
            </c:strRef>
          </c:tx>
          <c:spPr>
            <a:ln w="19050">
              <a:noFill/>
            </a:ln>
          </c:spPr>
          <c:xVal>
            <c:numRef>
              <c:f>TAM_WaterHeating!$B$78:$B$126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TAM_WaterHeating!$E$78:$E$126</c:f>
              <c:numCache>
                <c:formatCode>_(* #,##0_);_(* \(#,##0\);_(* "-"??_);_(@_)</c:formatCode>
                <c:ptCount val="49"/>
                <c:pt idx="0">
                  <c:v>6.9173298290927114</c:v>
                </c:pt>
                <c:pt idx="1">
                  <c:v>6.9696719091309465</c:v>
                </c:pt>
                <c:pt idx="2">
                  <c:v>6.1755406897167733</c:v>
                </c:pt>
                <c:pt idx="3">
                  <c:v>6.2137274675942979</c:v>
                </c:pt>
                <c:pt idx="4">
                  <c:v>6.2514370152296621</c:v>
                </c:pt>
                <c:pt idx="5">
                  <c:v>6.2885250340450245</c:v>
                </c:pt>
                <c:pt idx="6">
                  <c:v>6.3246207291100793</c:v>
                </c:pt>
                <c:pt idx="7">
                  <c:v>6.3592185864222506</c:v>
                </c:pt>
                <c:pt idx="8">
                  <c:v>6.3919833930522225</c:v>
                </c:pt>
                <c:pt idx="9">
                  <c:v>6.4143928039820501</c:v>
                </c:pt>
                <c:pt idx="10">
                  <c:v>6.4345153329506859</c:v>
                </c:pt>
                <c:pt idx="11">
                  <c:v>6.4525598437997429</c:v>
                </c:pt>
                <c:pt idx="12">
                  <c:v>6.4687079504344327</c:v>
                </c:pt>
                <c:pt idx="13">
                  <c:v>6.4831230065494276</c:v>
                </c:pt>
                <c:pt idx="14">
                  <c:v>6.4959413697775608</c:v>
                </c:pt>
                <c:pt idx="15">
                  <c:v>6.5072913435037227</c:v>
                </c:pt>
                <c:pt idx="16">
                  <c:v>6.5173044531024322</c:v>
                </c:pt>
                <c:pt idx="17">
                  <c:v>6.5261072750752751</c:v>
                </c:pt>
                <c:pt idx="18">
                  <c:v>6.5338064262735838</c:v>
                </c:pt>
                <c:pt idx="19">
                  <c:v>6.5404911614773624</c:v>
                </c:pt>
                <c:pt idx="20">
                  <c:v>6.5462588250122149</c:v>
                </c:pt>
                <c:pt idx="21">
                  <c:v>6.5512447008268708</c:v>
                </c:pt>
                <c:pt idx="22">
                  <c:v>6.5555946661253834</c:v>
                </c:pt>
                <c:pt idx="23">
                  <c:v>6.5594160810031941</c:v>
                </c:pt>
                <c:pt idx="24">
                  <c:v>6.5627864322923486</c:v>
                </c:pt>
                <c:pt idx="25">
                  <c:v>6.5657126198396227</c:v>
                </c:pt>
                <c:pt idx="26">
                  <c:v>6.568137376023226</c:v>
                </c:pt>
                <c:pt idx="27">
                  <c:v>6.5699576361867011</c:v>
                </c:pt>
                <c:pt idx="28">
                  <c:v>6.5710943642062807</c:v>
                </c:pt>
                <c:pt idx="29">
                  <c:v>6.5715383206508386</c:v>
                </c:pt>
                <c:pt idx="30">
                  <c:v>6.5713050996229576</c:v>
                </c:pt>
                <c:pt idx="31">
                  <c:v>6.5703561518296558</c:v>
                </c:pt>
                <c:pt idx="32">
                  <c:v>6.5686500087568582</c:v>
                </c:pt>
                <c:pt idx="33">
                  <c:v>6.5661517105562481</c:v>
                </c:pt>
                <c:pt idx="34">
                  <c:v>6.5628395588930806</c:v>
                </c:pt>
                <c:pt idx="35">
                  <c:v>6.5587068144232337</c:v>
                </c:pt>
                <c:pt idx="36">
                  <c:v>6.5537510974971607</c:v>
                </c:pt>
                <c:pt idx="37">
                  <c:v>6.5479781822736998</c:v>
                </c:pt>
                <c:pt idx="38">
                  <c:v>6.5413905795130791</c:v>
                </c:pt>
                <c:pt idx="39">
                  <c:v>6.5339971144495523</c:v>
                </c:pt>
                <c:pt idx="40">
                  <c:v>6.5257921335216498</c:v>
                </c:pt>
                <c:pt idx="41">
                  <c:v>6.516744589672844</c:v>
                </c:pt>
                <c:pt idx="42">
                  <c:v>6.5068161390427504</c:v>
                </c:pt>
                <c:pt idx="43">
                  <c:v>6.495987139854499</c:v>
                </c:pt>
                <c:pt idx="44">
                  <c:v>6.4842655834450618</c:v>
                </c:pt>
                <c:pt idx="45">
                  <c:v>6.47169204396429</c:v>
                </c:pt>
                <c:pt idx="46">
                  <c:v>6.4583292874005416</c:v>
                </c:pt>
                <c:pt idx="47">
                  <c:v>6.4442595280851247</c:v>
                </c:pt>
                <c:pt idx="48">
                  <c:v>6.4295591183534491</c:v>
                </c:pt>
              </c:numCache>
            </c:numRef>
          </c:yVal>
          <c:smooth val="0"/>
          <c:extLst>
            <c:ext xmlns:c16="http://schemas.microsoft.com/office/drawing/2014/chart" uri="{C3380CC4-5D6E-409C-BE32-E72D297353CC}">
              <c16:uniqueId val="{00000002-619E-43A8-82B8-F89B626B1C24}"/>
            </c:ext>
          </c:extLst>
        </c:ser>
        <c:ser>
          <c:idx val="4"/>
          <c:order val="3"/>
          <c:tx>
            <c:strRef>
              <c:f>TAM_WaterHeating!$I$77</c:f>
              <c:strCache>
                <c:ptCount val="1"/>
                <c:pt idx="0">
                  <c:v>Water Heating - Commercial - Case 1 - Average</c:v>
                </c:pt>
              </c:strCache>
            </c:strRef>
          </c:tx>
          <c:spPr>
            <a:ln w="19050">
              <a:noFill/>
            </a:ln>
          </c:spPr>
          <c:xVal>
            <c:numRef>
              <c:f>TAM_WaterHeating!$B$78:$B$126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TAM_WaterHeating!$I$78:$I$126</c:f>
              <c:numCache>
                <c:formatCode>_(* #,##0_);_(* \(#,##0\);_(* "-"??_);_(@_)</c:formatCode>
                <c:ptCount val="49"/>
                <c:pt idx="0">
                  <c:v>679.29080993111654</c:v>
                </c:pt>
                <c:pt idx="1">
                  <c:v>687.92032051921035</c:v>
                </c:pt>
                <c:pt idx="2">
                  <c:v>642.39421822118061</c:v>
                </c:pt>
                <c:pt idx="3">
                  <c:v>650.08296712539629</c:v>
                </c:pt>
                <c:pt idx="4">
                  <c:v>657.77762408727403</c:v>
                </c:pt>
                <c:pt idx="5">
                  <c:v>665.45896725329976</c:v>
                </c:pt>
                <c:pt idx="6">
                  <c:v>673.08115213258679</c:v>
                </c:pt>
                <c:pt idx="7">
                  <c:v>680.58477453462081</c:v>
                </c:pt>
                <c:pt idx="8">
                  <c:v>687.92705574543379</c:v>
                </c:pt>
                <c:pt idx="9">
                  <c:v>694.17578885024034</c:v>
                </c:pt>
                <c:pt idx="10">
                  <c:v>700.18360941728588</c:v>
                </c:pt>
                <c:pt idx="11">
                  <c:v>705.96519186166677</c:v>
                </c:pt>
                <c:pt idx="12">
                  <c:v>711.53342850792785</c:v>
                </c:pt>
                <c:pt idx="13">
                  <c:v>716.89919464775437</c:v>
                </c:pt>
                <c:pt idx="14">
                  <c:v>722.06937789259473</c:v>
                </c:pt>
                <c:pt idx="15">
                  <c:v>727.04989248289678</c:v>
                </c:pt>
                <c:pt idx="16">
                  <c:v>731.84824964633867</c:v>
                </c:pt>
                <c:pt idx="17">
                  <c:v>736.47177875212481</c:v>
                </c:pt>
                <c:pt idx="18">
                  <c:v>740.92557336858943</c:v>
                </c:pt>
                <c:pt idx="19">
                  <c:v>745.21293098791068</c:v>
                </c:pt>
                <c:pt idx="20">
                  <c:v>749.33762924809025</c:v>
                </c:pt>
                <c:pt idx="21">
                  <c:v>753.30726993113763</c:v>
                </c:pt>
                <c:pt idx="22">
                  <c:v>757.13053961651087</c:v>
                </c:pt>
                <c:pt idx="23">
                  <c:v>760.81231426193074</c:v>
                </c:pt>
                <c:pt idx="24">
                  <c:v>764.35505463414097</c:v>
                </c:pt>
                <c:pt idx="25">
                  <c:v>767.75355680959069</c:v>
                </c:pt>
                <c:pt idx="26">
                  <c:v>770.99480866451245</c:v>
                </c:pt>
                <c:pt idx="27">
                  <c:v>774.06040374267968</c:v>
                </c:pt>
                <c:pt idx="28">
                  <c:v>776.93465335663552</c:v>
                </c:pt>
                <c:pt idx="29">
                  <c:v>779.61090119739515</c:v>
                </c:pt>
                <c:pt idx="30">
                  <c:v>782.08483855742088</c:v>
                </c:pt>
                <c:pt idx="31">
                  <c:v>784.34430599886582</c:v>
                </c:pt>
                <c:pt idx="32">
                  <c:v>786.37632692655734</c:v>
                </c:pt>
                <c:pt idx="33">
                  <c:v>788.16982290506996</c:v>
                </c:pt>
                <c:pt idx="34">
                  <c:v>789.71598195993715</c:v>
                </c:pt>
                <c:pt idx="35">
                  <c:v>791.0101954114383</c:v>
                </c:pt>
                <c:pt idx="36">
                  <c:v>792.05076265953744</c:v>
                </c:pt>
                <c:pt idx="37">
                  <c:v>792.83846202979635</c:v>
                </c:pt>
                <c:pt idx="38">
                  <c:v>793.37247866462735</c:v>
                </c:pt>
                <c:pt idx="39">
                  <c:v>793.65044489072</c:v>
                </c:pt>
                <c:pt idx="40">
                  <c:v>793.66649774198322</c:v>
                </c:pt>
                <c:pt idx="41">
                  <c:v>793.41194220285581</c:v>
                </c:pt>
                <c:pt idx="42">
                  <c:v>792.87666931799117</c:v>
                </c:pt>
                <c:pt idx="43">
                  <c:v>792.05330625242232</c:v>
                </c:pt>
                <c:pt idx="44">
                  <c:v>790.93913888288546</c:v>
                </c:pt>
                <c:pt idx="45">
                  <c:v>789.53579582037139</c:v>
                </c:pt>
                <c:pt idx="46">
                  <c:v>787.84687110986124</c:v>
                </c:pt>
                <c:pt idx="47">
                  <c:v>785.87834941744939</c:v>
                </c:pt>
                <c:pt idx="48">
                  <c:v>783.63589957282443</c:v>
                </c:pt>
              </c:numCache>
            </c:numRef>
          </c:yVal>
          <c:smooth val="0"/>
          <c:extLst>
            <c:ext xmlns:c16="http://schemas.microsoft.com/office/drawing/2014/chart" uri="{C3380CC4-5D6E-409C-BE32-E72D297353CC}">
              <c16:uniqueId val="{00000003-619E-43A8-82B8-F89B626B1C24}"/>
            </c:ext>
          </c:extLst>
        </c:ser>
        <c:ser>
          <c:idx val="1"/>
          <c:order val="4"/>
          <c:tx>
            <c:strRef>
              <c:f>TAM_WaterHeating!$J$77</c:f>
              <c:strCache>
                <c:ptCount val="1"/>
                <c:pt idx="0">
                  <c:v>Water Heating - Commercial - Case 2 - High</c:v>
                </c:pt>
              </c:strCache>
            </c:strRef>
          </c:tx>
          <c:spPr>
            <a:ln w="25400" cap="rnd">
              <a:noFill/>
              <a:round/>
            </a:ln>
            <a:effectLst/>
          </c:spPr>
          <c:marker>
            <c:symbol val="circle"/>
            <c:size val="5"/>
            <c:spPr>
              <a:solidFill>
                <a:schemeClr val="accent2"/>
              </a:solidFill>
              <a:ln w="9525">
                <a:solidFill>
                  <a:schemeClr val="accent2"/>
                </a:solidFill>
              </a:ln>
              <a:effectLst/>
            </c:spPr>
          </c:marker>
          <c:xVal>
            <c:numRef>
              <c:f>TAM_WaterHeating!$B$78:$B$126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TAM_WaterHeating!$J$78:$J$126</c:f>
              <c:numCache>
                <c:formatCode>_(* #,##0_);_(* \(#,##0\);_(* "-"??_);_(@_)</c:formatCode>
                <c:ptCount val="49"/>
                <c:pt idx="0">
                  <c:v>1562.7308812768608</c:v>
                </c:pt>
                <c:pt idx="1">
                  <c:v>1582.5833546051647</c:v>
                </c:pt>
                <c:pt idx="2">
                  <c:v>1477.8490568269947</c:v>
                </c:pt>
                <c:pt idx="3">
                  <c:v>1495.537276916737</c:v>
                </c:pt>
                <c:pt idx="4">
                  <c:v>1513.239088687719</c:v>
                </c:pt>
                <c:pt idx="5">
                  <c:v>1530.9102716328418</c:v>
                </c:pt>
                <c:pt idx="6">
                  <c:v>1548.4453589908931</c:v>
                </c:pt>
                <c:pt idx="7">
                  <c:v>1565.7076894650654</c:v>
                </c:pt>
                <c:pt idx="8">
                  <c:v>1582.5988492149227</c:v>
                </c:pt>
                <c:pt idx="9">
                  <c:v>1596.9742655299594</c:v>
                </c:pt>
                <c:pt idx="10">
                  <c:v>1610.7954546172139</c:v>
                </c:pt>
                <c:pt idx="11">
                  <c:v>1624.0961754519303</c:v>
                </c:pt>
                <c:pt idx="12">
                  <c:v>1636.9060872513435</c:v>
                </c:pt>
                <c:pt idx="13">
                  <c:v>1649.2502089821633</c:v>
                </c:pt>
                <c:pt idx="14">
                  <c:v>1661.144385821375</c:v>
                </c:pt>
                <c:pt idx="15">
                  <c:v>1672.6022236739204</c:v>
                </c:pt>
                <c:pt idx="16">
                  <c:v>1683.6410023664616</c:v>
                </c:pt>
                <c:pt idx="17">
                  <c:v>1694.2775833542528</c:v>
                </c:pt>
                <c:pt idx="18">
                  <c:v>1704.5236845590073</c:v>
                </c:pt>
                <c:pt idx="19">
                  <c:v>1714.3868919700869</c:v>
                </c:pt>
                <c:pt idx="20">
                  <c:v>1723.8758961681344</c:v>
                </c:pt>
                <c:pt idx="21">
                  <c:v>1733.0081853030342</c:v>
                </c:pt>
                <c:pt idx="22">
                  <c:v>1741.8037431369291</c:v>
                </c:pt>
                <c:pt idx="23">
                  <c:v>1750.27378697115</c:v>
                </c:pt>
                <c:pt idx="24">
                  <c:v>1758.4239778806379</c:v>
                </c:pt>
                <c:pt idx="25">
                  <c:v>1766.2423440678681</c:v>
                </c:pt>
                <c:pt idx="26">
                  <c:v>1773.6989507135488</c:v>
                </c:pt>
                <c:pt idx="27">
                  <c:v>1780.7514531588977</c:v>
                </c:pt>
                <c:pt idx="28">
                  <c:v>1787.3637590617</c:v>
                </c:pt>
                <c:pt idx="29">
                  <c:v>1793.520555363905</c:v>
                </c:pt>
                <c:pt idx="30">
                  <c:v>1799.2119297419106</c:v>
                </c:pt>
                <c:pt idx="31">
                  <c:v>1804.4099090084692</c:v>
                </c:pt>
                <c:pt idx="32">
                  <c:v>1809.0846400789903</c:v>
                </c:pt>
                <c:pt idx="33">
                  <c:v>1813.2106366478997</c:v>
                </c:pt>
                <c:pt idx="34">
                  <c:v>1816.7676264777076</c:v>
                </c:pt>
                <c:pt idx="35">
                  <c:v>1819.7450071489252</c:v>
                </c:pt>
                <c:pt idx="36">
                  <c:v>1822.1388663751595</c:v>
                </c:pt>
                <c:pt idx="37">
                  <c:v>1823.9509947200002</c:v>
                </c:pt>
                <c:pt idx="38">
                  <c:v>1825.1795175767284</c:v>
                </c:pt>
                <c:pt idx="39">
                  <c:v>1825.8189880349125</c:v>
                </c:pt>
                <c:pt idx="40">
                  <c:v>1825.8559181479582</c:v>
                </c:pt>
                <c:pt idx="41">
                  <c:v>1825.2703047461887</c:v>
                </c:pt>
                <c:pt idx="42">
                  <c:v>1824.0388918448823</c:v>
                </c:pt>
                <c:pt idx="43">
                  <c:v>1822.1447179943664</c:v>
                </c:pt>
                <c:pt idx="44">
                  <c:v>1819.5815392646812</c:v>
                </c:pt>
                <c:pt idx="45">
                  <c:v>1816.35310232905</c:v>
                </c:pt>
                <c:pt idx="46">
                  <c:v>1812.4676754063253</c:v>
                </c:pt>
                <c:pt idx="47">
                  <c:v>1807.9390264179674</c:v>
                </c:pt>
                <c:pt idx="48">
                  <c:v>1802.7801966933828</c:v>
                </c:pt>
              </c:numCache>
            </c:numRef>
          </c:yVal>
          <c:smooth val="0"/>
          <c:extLst>
            <c:ext xmlns:c16="http://schemas.microsoft.com/office/drawing/2014/chart" uri="{C3380CC4-5D6E-409C-BE32-E72D297353CC}">
              <c16:uniqueId val="{00000004-619E-43A8-82B8-F89B626B1C24}"/>
            </c:ext>
          </c:extLst>
        </c:ser>
        <c:ser>
          <c:idx val="5"/>
          <c:order val="5"/>
          <c:tx>
            <c:strRef>
              <c:f>TAM_WaterHeating!$K$77</c:f>
              <c:strCache>
                <c:ptCount val="1"/>
                <c:pt idx="0">
                  <c:v>Water Heating - Commercial - Case 3 - Low</c:v>
                </c:pt>
              </c:strCache>
            </c:strRef>
          </c:tx>
          <c:spPr>
            <a:ln w="19050">
              <a:noFill/>
            </a:ln>
          </c:spPr>
          <c:xVal>
            <c:numRef>
              <c:f>TAM_WaterHeating!$B$78:$B$126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TAM_WaterHeating!$K$78:$K$126</c:f>
              <c:numCache>
                <c:formatCode>_(* #,##0_);_(* \(#,##0\);_(* "-"??_);_(@_)</c:formatCode>
                <c:ptCount val="49"/>
                <c:pt idx="0">
                  <c:v>5.1290122173361636</c:v>
                </c:pt>
                <c:pt idx="1">
                  <c:v>5.1941696794847418</c:v>
                </c:pt>
                <c:pt idx="2">
                  <c:v>4.8504230374273174</c:v>
                </c:pt>
                <c:pt idx="3">
                  <c:v>4.9084772411486224</c:v>
                </c:pt>
                <c:pt idx="4">
                  <c:v>4.9665760538937622</c:v>
                </c:pt>
                <c:pt idx="5">
                  <c:v>5.0245743402949765</c:v>
                </c:pt>
                <c:pt idx="6">
                  <c:v>5.0821259497045341</c:v>
                </c:pt>
                <c:pt idx="7">
                  <c:v>5.1387823484245647</c:v>
                </c:pt>
                <c:pt idx="8">
                  <c:v>5.1942205340776235</c:v>
                </c:pt>
                <c:pt idx="9">
                  <c:v>5.2414018413599575</c:v>
                </c:pt>
                <c:pt idx="10">
                  <c:v>5.2867641289655625</c:v>
                </c:pt>
                <c:pt idx="11">
                  <c:v>5.3304181966479636</c:v>
                </c:pt>
                <c:pt idx="12">
                  <c:v>5.3724613884152532</c:v>
                </c:pt>
                <c:pt idx="13">
                  <c:v>5.4129758185888797</c:v>
                </c:pt>
                <c:pt idx="14">
                  <c:v>5.452013492352406</c:v>
                </c:pt>
                <c:pt idx="15">
                  <c:v>5.489619065413037</c:v>
                </c:pt>
                <c:pt idx="16">
                  <c:v>5.5258492515934332</c:v>
                </c:pt>
                <c:pt idx="17">
                  <c:v>5.560759391586628</c:v>
                </c:pt>
                <c:pt idx="18">
                  <c:v>5.5943879445824649</c:v>
                </c:pt>
                <c:pt idx="19">
                  <c:v>5.6267598084264892</c:v>
                </c:pt>
                <c:pt idx="20">
                  <c:v>5.6579035063243488</c:v>
                </c:pt>
                <c:pt idx="21">
                  <c:v>5.68787643583277</c:v>
                </c:pt>
                <c:pt idx="22">
                  <c:v>5.7167441853146732</c:v>
                </c:pt>
                <c:pt idx="23">
                  <c:v>5.7445435708823256</c:v>
                </c:pt>
                <c:pt idx="24">
                  <c:v>5.7712931726526762</c:v>
                </c:pt>
                <c:pt idx="25">
                  <c:v>5.7969536981944429</c:v>
                </c:pt>
                <c:pt idx="26">
                  <c:v>5.8214268989507483</c:v>
                </c:pt>
                <c:pt idx="27">
                  <c:v>5.8445737962434103</c:v>
                </c:pt>
                <c:pt idx="28">
                  <c:v>5.8662759320151991</c:v>
                </c:pt>
                <c:pt idx="29">
                  <c:v>5.8864830475409757</c:v>
                </c:pt>
                <c:pt idx="30">
                  <c:v>5.9051626097534875</c:v>
                </c:pt>
                <c:pt idx="31">
                  <c:v>5.9222228083347392</c:v>
                </c:pt>
                <c:pt idx="32">
                  <c:v>5.9375656629879181</c:v>
                </c:pt>
                <c:pt idx="33">
                  <c:v>5.9511075255467043</c:v>
                </c:pt>
                <c:pt idx="34">
                  <c:v>5.9627818608481977</c:v>
                </c:pt>
                <c:pt idx="35">
                  <c:v>5.972553870873277</c:v>
                </c:pt>
                <c:pt idx="36">
                  <c:v>5.9804107151738792</c:v>
                </c:pt>
                <c:pt idx="37">
                  <c:v>5.9863582705280534</c:v>
                </c:pt>
                <c:pt idx="38">
                  <c:v>5.9903903843212394</c:v>
                </c:pt>
                <c:pt idx="39">
                  <c:v>5.9924891793421535</c:v>
                </c:pt>
                <c:pt idx="40">
                  <c:v>5.9926103870326575</c:v>
                </c:pt>
                <c:pt idx="41">
                  <c:v>5.9906883553327042</c:v>
                </c:pt>
                <c:pt idx="42">
                  <c:v>5.9866467561737844</c:v>
                </c:pt>
                <c:pt idx="43">
                  <c:v>5.980429920672897</c:v>
                </c:pt>
                <c:pt idx="44">
                  <c:v>5.9720173557346321</c:v>
                </c:pt>
                <c:pt idx="45">
                  <c:v>5.9614213582509059</c:v>
                </c:pt>
                <c:pt idx="46">
                  <c:v>5.9486690652009733</c:v>
                </c:pt>
                <c:pt idx="47">
                  <c:v>5.9338056640436765</c:v>
                </c:pt>
                <c:pt idx="48">
                  <c:v>5.9168739575025393</c:v>
                </c:pt>
              </c:numCache>
            </c:numRef>
          </c:yVal>
          <c:smooth val="0"/>
          <c:extLst>
            <c:ext xmlns:c16="http://schemas.microsoft.com/office/drawing/2014/chart" uri="{C3380CC4-5D6E-409C-BE32-E72D297353CC}">
              <c16:uniqueId val="{00000005-619E-43A8-82B8-F89B626B1C24}"/>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(TWh</a:t>
                </a:r>
                <a:r>
                  <a:rPr lang="en-US" baseline="0"/>
                  <a:t> Useful Water Heating)</a:t>
                </a:r>
                <a:endParaRPr lang="en-US"/>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Eastern Europe TAM -</a:t>
            </a:r>
            <a:r>
              <a:rPr lang="en-US" baseline="0"/>
              <a:t> </a:t>
            </a:r>
            <a:r>
              <a:rPr lang="en-US" sz="1680" b="1" i="0" u="none" strike="noStrike" baseline="0">
                <a:effectLst/>
              </a:rPr>
              <a:t>Water Heating</a:t>
            </a:r>
            <a:endParaRPr lang="en-US"/>
          </a:p>
        </c:rich>
      </c:tx>
      <c:overlay val="0"/>
      <c:spPr>
        <a:noFill/>
        <a:ln>
          <a:noFill/>
        </a:ln>
        <a:effectLst/>
      </c:spPr>
    </c:title>
    <c:autoTitleDeleted val="0"/>
    <c:plotArea>
      <c:layout/>
      <c:scatterChart>
        <c:scatterStyle val="lineMarker"/>
        <c:varyColors val="0"/>
        <c:ser>
          <c:idx val="2"/>
          <c:order val="0"/>
          <c:tx>
            <c:strRef>
              <c:f>TAM_WaterHeating!$C$141</c:f>
              <c:strCache>
                <c:ptCount val="1"/>
                <c:pt idx="0">
                  <c:v>Water Heating - Residential - Case 1 - Average</c:v>
                </c:pt>
              </c:strCache>
            </c:strRef>
          </c:tx>
          <c:spPr>
            <a:ln w="19050">
              <a:noFill/>
            </a:ln>
          </c:spPr>
          <c:xVal>
            <c:numRef>
              <c:f>TAM_WaterHeating!$B$142:$B$190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TAM_WaterHeating!$C$142:$C$190</c:f>
              <c:numCache>
                <c:formatCode>_(* #,##0_);_(* \(#,##0\);_(* "-"??_);_(@_)</c:formatCode>
                <c:ptCount val="49"/>
                <c:pt idx="0">
                  <c:v>70.472598019292334</c:v>
                </c:pt>
                <c:pt idx="1">
                  <c:v>70.917984123858432</c:v>
                </c:pt>
                <c:pt idx="2">
                  <c:v>72.133802547295133</c:v>
                </c:pt>
                <c:pt idx="3">
                  <c:v>72.541144705146351</c:v>
                </c:pt>
                <c:pt idx="4">
                  <c:v>72.944995763890432</c:v>
                </c:pt>
                <c:pt idx="5">
                  <c:v>73.345019305782998</c:v>
                </c:pt>
                <c:pt idx="6">
                  <c:v>73.737678614495394</c:v>
                </c:pt>
                <c:pt idx="7">
                  <c:v>74.119326041260763</c:v>
                </c:pt>
                <c:pt idx="8">
                  <c:v>74.602484787239746</c:v>
                </c:pt>
                <c:pt idx="9">
                  <c:v>74.885790915525689</c:v>
                </c:pt>
                <c:pt idx="10">
                  <c:v>75.139704734299727</c:v>
                </c:pt>
                <c:pt idx="11">
                  <c:v>75.368243859643343</c:v>
                </c:pt>
                <c:pt idx="12">
                  <c:v>75.574992358508439</c:v>
                </c:pt>
                <c:pt idx="13">
                  <c:v>75.76293652743901</c:v>
                </c:pt>
                <c:pt idx="14">
                  <c:v>75.934069728333085</c:v>
                </c:pt>
                <c:pt idx="15">
                  <c:v>76.08990604978635</c:v>
                </c:pt>
                <c:pt idx="16">
                  <c:v>76.231944563191846</c:v>
                </c:pt>
                <c:pt idx="17">
                  <c:v>76.361412077014037</c:v>
                </c:pt>
                <c:pt idx="18">
                  <c:v>76.479347149995249</c:v>
                </c:pt>
                <c:pt idx="19">
                  <c:v>76.587005101087541</c:v>
                </c:pt>
                <c:pt idx="20">
                  <c:v>76.686090153648777</c:v>
                </c:pt>
                <c:pt idx="21">
                  <c:v>76.779040231695731</c:v>
                </c:pt>
                <c:pt idx="22">
                  <c:v>76.868647780899593</c:v>
                </c:pt>
                <c:pt idx="23">
                  <c:v>76.957071147999756</c:v>
                </c:pt>
                <c:pt idx="24">
                  <c:v>77.045753872301518</c:v>
                </c:pt>
                <c:pt idx="25">
                  <c:v>77.134950200567303</c:v>
                </c:pt>
                <c:pt idx="26">
                  <c:v>77.22410723246395</c:v>
                </c:pt>
                <c:pt idx="27">
                  <c:v>77.311961306146443</c:v>
                </c:pt>
                <c:pt idx="28">
                  <c:v>77.39755270075905</c:v>
                </c:pt>
                <c:pt idx="29">
                  <c:v>77.480952146723524</c:v>
                </c:pt>
                <c:pt idx="30">
                  <c:v>77.562653480343585</c:v>
                </c:pt>
                <c:pt idx="31">
                  <c:v>77.642493357074414</c:v>
                </c:pt>
                <c:pt idx="32">
                  <c:v>77.720311243530375</c:v>
                </c:pt>
                <c:pt idx="33">
                  <c:v>77.79594258391397</c:v>
                </c:pt>
                <c:pt idx="34">
                  <c:v>77.869297329563679</c:v>
                </c:pt>
                <c:pt idx="35">
                  <c:v>77.940252841963982</c:v>
                </c:pt>
                <c:pt idx="36">
                  <c:v>78.008502354311034</c:v>
                </c:pt>
                <c:pt idx="37">
                  <c:v>78.073651694820924</c:v>
                </c:pt>
                <c:pt idx="38">
                  <c:v>78.135375456275355</c:v>
                </c:pt>
                <c:pt idx="39">
                  <c:v>78.193523852222569</c:v>
                </c:pt>
                <c:pt idx="40">
                  <c:v>78.248010467758178</c:v>
                </c:pt>
                <c:pt idx="41">
                  <c:v>78.298718909809907</c:v>
                </c:pt>
                <c:pt idx="42">
                  <c:v>78.345509519899181</c:v>
                </c:pt>
                <c:pt idx="43">
                  <c:v>78.388286771195098</c:v>
                </c:pt>
                <c:pt idx="44">
                  <c:v>78.427017297485932</c:v>
                </c:pt>
                <c:pt idx="45">
                  <c:v>78.461673153019021</c:v>
                </c:pt>
                <c:pt idx="46">
                  <c:v>78.492314536038592</c:v>
                </c:pt>
                <c:pt idx="47">
                  <c:v>78.51899174526919</c:v>
                </c:pt>
                <c:pt idx="48">
                  <c:v>78.541849587848148</c:v>
                </c:pt>
              </c:numCache>
            </c:numRef>
          </c:yVal>
          <c:smooth val="0"/>
          <c:extLst>
            <c:ext xmlns:c16="http://schemas.microsoft.com/office/drawing/2014/chart" uri="{C3380CC4-5D6E-409C-BE32-E72D297353CC}">
              <c16:uniqueId val="{00000000-13E5-44F9-844F-3E017762D0E8}"/>
            </c:ext>
          </c:extLst>
        </c:ser>
        <c:ser>
          <c:idx val="0"/>
          <c:order val="1"/>
          <c:tx>
            <c:strRef>
              <c:f>TAM_WaterHeating!$D$141</c:f>
              <c:strCache>
                <c:ptCount val="1"/>
                <c:pt idx="0">
                  <c:v>Water Heating - Residential -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TAM_WaterHeating!$B$142:$B$190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TAM_WaterHeating!$D$142:$D$190</c:f>
              <c:numCache>
                <c:formatCode>_(* #,##0_);_(* \(#,##0\);_(* "-"??_);_(@_)</c:formatCode>
                <c:ptCount val="49"/>
                <c:pt idx="0">
                  <c:v>111.08944410430864</c:v>
                </c:pt>
                <c:pt idx="1">
                  <c:v>111.79152826409069</c:v>
                </c:pt>
                <c:pt idx="2">
                  <c:v>113.70808301852706</c:v>
                </c:pt>
                <c:pt idx="3">
                  <c:v>114.35019662222241</c:v>
                </c:pt>
                <c:pt idx="4">
                  <c:v>114.98680703361289</c:v>
                </c:pt>
                <c:pt idx="5">
                  <c:v>115.61738394075795</c:v>
                </c:pt>
                <c:pt idx="6">
                  <c:v>116.23635224266872</c:v>
                </c:pt>
                <c:pt idx="7">
                  <c:v>116.83796197006372</c:v>
                </c:pt>
                <c:pt idx="8">
                  <c:v>117.59958901395738</c:v>
                </c:pt>
                <c:pt idx="9">
                  <c:v>118.04617848542847</c:v>
                </c:pt>
                <c:pt idx="10">
                  <c:v>118.44643540472478</c:v>
                </c:pt>
                <c:pt idx="11">
                  <c:v>118.80669293891638</c:v>
                </c:pt>
                <c:pt idx="12">
                  <c:v>119.1326008301231</c:v>
                </c:pt>
                <c:pt idx="13">
                  <c:v>119.42886652538563</c:v>
                </c:pt>
                <c:pt idx="14">
                  <c:v>119.69863225971983</c:v>
                </c:pt>
                <c:pt idx="15">
                  <c:v>119.94428476591469</c:v>
                </c:pt>
                <c:pt idx="16">
                  <c:v>120.16818710439954</c:v>
                </c:pt>
                <c:pt idx="17">
                  <c:v>120.37227315407428</c:v>
                </c:pt>
                <c:pt idx="18">
                  <c:v>120.55818004648511</c:v>
                </c:pt>
                <c:pt idx="19">
                  <c:v>120.72788660302464</c:v>
                </c:pt>
                <c:pt idx="20">
                  <c:v>120.88407927531782</c:v>
                </c:pt>
                <c:pt idx="21">
                  <c:v>121.03060108365045</c:v>
                </c:pt>
                <c:pt idx="22">
                  <c:v>121.17185389833857</c:v>
                </c:pt>
                <c:pt idx="23">
                  <c:v>121.31124002816878</c:v>
                </c:pt>
                <c:pt idx="24">
                  <c:v>121.45103499559201</c:v>
                </c:pt>
                <c:pt idx="25">
                  <c:v>121.59163958236316</c:v>
                </c:pt>
                <c:pt idx="26">
                  <c:v>121.73218222432274</c:v>
                </c:pt>
                <c:pt idx="27">
                  <c:v>121.87067094876306</c:v>
                </c:pt>
                <c:pt idx="28">
                  <c:v>122.00559290020048</c:v>
                </c:pt>
                <c:pt idx="29">
                  <c:v>122.13705957449942</c:v>
                </c:pt>
                <c:pt idx="30">
                  <c:v>122.26584943026643</c:v>
                </c:pt>
                <c:pt idx="31">
                  <c:v>122.39170497941133</c:v>
                </c:pt>
                <c:pt idx="32">
                  <c:v>122.51437316521309</c:v>
                </c:pt>
                <c:pt idx="33">
                  <c:v>122.63359459022396</c:v>
                </c:pt>
                <c:pt idx="34">
                  <c:v>122.74922730628201</c:v>
                </c:pt>
                <c:pt idx="35">
                  <c:v>122.86107799222563</c:v>
                </c:pt>
                <c:pt idx="36">
                  <c:v>122.96866307635929</c:v>
                </c:pt>
                <c:pt idx="37">
                  <c:v>123.07136120619163</c:v>
                </c:pt>
                <c:pt idx="38">
                  <c:v>123.16865942621926</c:v>
                </c:pt>
                <c:pt idx="39">
                  <c:v>123.26032162064502</c:v>
                </c:pt>
                <c:pt idx="40">
                  <c:v>123.34621156937827</c:v>
                </c:pt>
                <c:pt idx="41">
                  <c:v>123.42614579625862</c:v>
                </c:pt>
                <c:pt idx="42">
                  <c:v>123.49990415071431</c:v>
                </c:pt>
                <c:pt idx="43">
                  <c:v>123.56733604907389</c:v>
                </c:pt>
                <c:pt idx="44">
                  <c:v>123.62838889452651</c:v>
                </c:pt>
                <c:pt idx="45">
                  <c:v>123.68301863479914</c:v>
                </c:pt>
                <c:pt idx="46">
                  <c:v>123.73132016336346</c:v>
                </c:pt>
                <c:pt idx="47">
                  <c:v>123.77337276858839</c:v>
                </c:pt>
                <c:pt idx="48">
                  <c:v>123.80940471713136</c:v>
                </c:pt>
              </c:numCache>
            </c:numRef>
          </c:yVal>
          <c:smooth val="0"/>
          <c:extLst>
            <c:ext xmlns:c16="http://schemas.microsoft.com/office/drawing/2014/chart" uri="{C3380CC4-5D6E-409C-BE32-E72D297353CC}">
              <c16:uniqueId val="{00000001-13E5-44F9-844F-3E017762D0E8}"/>
            </c:ext>
          </c:extLst>
        </c:ser>
        <c:ser>
          <c:idx val="3"/>
          <c:order val="2"/>
          <c:tx>
            <c:strRef>
              <c:f>TAM_WaterHeating!$E$141</c:f>
              <c:strCache>
                <c:ptCount val="1"/>
                <c:pt idx="0">
                  <c:v>Water Heating - Residential - Case 3 - Low</c:v>
                </c:pt>
              </c:strCache>
            </c:strRef>
          </c:tx>
          <c:spPr>
            <a:ln w="19050">
              <a:noFill/>
            </a:ln>
          </c:spPr>
          <c:xVal>
            <c:numRef>
              <c:f>TAM_WaterHeating!$B$142:$B$190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TAM_WaterHeating!$E$142:$E$190</c:f>
              <c:numCache>
                <c:formatCode>_(* #,##0_);_(* \(#,##0\);_(* "-"??_);_(@_)</c:formatCode>
                <c:ptCount val="49"/>
                <c:pt idx="0">
                  <c:v>1.2721024298609351</c:v>
                </c:pt>
                <c:pt idx="1">
                  <c:v>1.280142104312695</c:v>
                </c:pt>
                <c:pt idx="2">
                  <c:v>1.3020888696398383</c:v>
                </c:pt>
                <c:pt idx="3">
                  <c:v>1.3094418119656694</c:v>
                </c:pt>
                <c:pt idx="4">
                  <c:v>1.3167317363840882</c:v>
                </c:pt>
                <c:pt idx="5">
                  <c:v>1.3239525702109298</c:v>
                </c:pt>
                <c:pt idx="6">
                  <c:v>1.3310404721013045</c:v>
                </c:pt>
                <c:pt idx="7">
                  <c:v>1.3379295982664203</c:v>
                </c:pt>
                <c:pt idx="8">
                  <c:v>1.346651107506085</c:v>
                </c:pt>
                <c:pt idx="9">
                  <c:v>1.3517650727112329</c:v>
                </c:pt>
                <c:pt idx="10">
                  <c:v>1.3563484766854881</c:v>
                </c:pt>
                <c:pt idx="11">
                  <c:v>1.3604738415058444</c:v>
                </c:pt>
                <c:pt idx="12">
                  <c:v>1.3642058632443421</c:v>
                </c:pt>
                <c:pt idx="13">
                  <c:v>1.3675984476061291</c:v>
                </c:pt>
                <c:pt idx="14">
                  <c:v>1.3706875768110385</c:v>
                </c:pt>
                <c:pt idx="15">
                  <c:v>1.3735005817058916</c:v>
                </c:pt>
                <c:pt idx="16">
                  <c:v>1.3760645220616525</c:v>
                </c:pt>
                <c:pt idx="17">
                  <c:v>1.3784015430251222</c:v>
                </c:pt>
                <c:pt idx="18">
                  <c:v>1.3805303916431932</c:v>
                </c:pt>
                <c:pt idx="19">
                  <c:v>1.3824737277061101</c:v>
                </c:pt>
                <c:pt idx="20">
                  <c:v>1.3842623141875048</c:v>
                </c:pt>
                <c:pt idx="21">
                  <c:v>1.3859401581078734</c:v>
                </c:pt>
                <c:pt idx="22">
                  <c:v>1.3875576659659623</c:v>
                </c:pt>
                <c:pt idx="23">
                  <c:v>1.3891537981266329</c:v>
                </c:pt>
                <c:pt idx="24">
                  <c:v>1.3907546119499019</c:v>
                </c:pt>
                <c:pt idx="25">
                  <c:v>1.3923646968497168</c:v>
                </c:pt>
                <c:pt idx="26">
                  <c:v>1.3939740724099001</c:v>
                </c:pt>
                <c:pt idx="27">
                  <c:v>1.3955599282424622</c:v>
                </c:pt>
                <c:pt idx="28">
                  <c:v>1.3971049404049494</c:v>
                </c:pt>
                <c:pt idx="29">
                  <c:v>1.3986103856537742</c:v>
                </c:pt>
                <c:pt idx="30">
                  <c:v>1.4000851782390069</c:v>
                </c:pt>
                <c:pt idx="31">
                  <c:v>1.4015263696246472</c:v>
                </c:pt>
                <c:pt idx="32">
                  <c:v>1.4029310620189899</c:v>
                </c:pt>
                <c:pt idx="33">
                  <c:v>1.4042962850216849</c:v>
                </c:pt>
                <c:pt idx="34">
                  <c:v>1.4056204131623455</c:v>
                </c:pt>
                <c:pt idx="35">
                  <c:v>1.4069012326904089</c:v>
                </c:pt>
                <c:pt idx="36">
                  <c:v>1.408133206151494</c:v>
                </c:pt>
                <c:pt idx="37">
                  <c:v>1.4093092183419884</c:v>
                </c:pt>
                <c:pt idx="38">
                  <c:v>1.4104233953289764</c:v>
                </c:pt>
                <c:pt idx="39">
                  <c:v>1.4114730333138947</c:v>
                </c:pt>
                <c:pt idx="40">
                  <c:v>1.4124565724193892</c:v>
                </c:pt>
                <c:pt idx="41">
                  <c:v>1.4133719116315295</c:v>
                </c:pt>
                <c:pt idx="42">
                  <c:v>1.414216529972022</c:v>
                </c:pt>
                <c:pt idx="43">
                  <c:v>1.4149887030839228</c:v>
                </c:pt>
                <c:pt idx="44">
                  <c:v>1.4156878286730048</c:v>
                </c:pt>
                <c:pt idx="45">
                  <c:v>1.4163134022898662</c:v>
                </c:pt>
                <c:pt idx="46">
                  <c:v>1.4168665105743492</c:v>
                </c:pt>
                <c:pt idx="47">
                  <c:v>1.4173480614698453</c:v>
                </c:pt>
                <c:pt idx="48">
                  <c:v>1.4177606688932032</c:v>
                </c:pt>
              </c:numCache>
            </c:numRef>
          </c:yVal>
          <c:smooth val="0"/>
          <c:extLst>
            <c:ext xmlns:c16="http://schemas.microsoft.com/office/drawing/2014/chart" uri="{C3380CC4-5D6E-409C-BE32-E72D297353CC}">
              <c16:uniqueId val="{00000002-13E5-44F9-844F-3E017762D0E8}"/>
            </c:ext>
          </c:extLst>
        </c:ser>
        <c:ser>
          <c:idx val="4"/>
          <c:order val="3"/>
          <c:tx>
            <c:strRef>
              <c:f>TAM_WaterHeating!$I$141</c:f>
              <c:strCache>
                <c:ptCount val="1"/>
                <c:pt idx="0">
                  <c:v>Water Heating - Commercial - Case 1 - Average</c:v>
                </c:pt>
              </c:strCache>
            </c:strRef>
          </c:tx>
          <c:spPr>
            <a:ln w="19050">
              <a:noFill/>
            </a:ln>
          </c:spPr>
          <c:xVal>
            <c:numRef>
              <c:f>TAM_WaterHeating!$B$142:$B$190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TAM_WaterHeating!$I$142:$I$190</c:f>
              <c:numCache>
                <c:formatCode>_(* #,##0_);_(* \(#,##0\);_(* "-"??_);_(@_)</c:formatCode>
                <c:ptCount val="49"/>
                <c:pt idx="0">
                  <c:v>61.904404925140113</c:v>
                </c:pt>
                <c:pt idx="1">
                  <c:v>63.590372022558157</c:v>
                </c:pt>
                <c:pt idx="2">
                  <c:v>63.676581807394697</c:v>
                </c:pt>
                <c:pt idx="3">
                  <c:v>65.596554118379998</c:v>
                </c:pt>
                <c:pt idx="4">
                  <c:v>67.614238473614293</c:v>
                </c:pt>
                <c:pt idx="5">
                  <c:v>69.729796443423425</c:v>
                </c:pt>
                <c:pt idx="6">
                  <c:v>71.940053384773336</c:v>
                </c:pt>
                <c:pt idx="7">
                  <c:v>74.241148742928502</c:v>
                </c:pt>
                <c:pt idx="8">
                  <c:v>76.748129066896453</c:v>
                </c:pt>
                <c:pt idx="9">
                  <c:v>79.151349630579531</c:v>
                </c:pt>
                <c:pt idx="10">
                  <c:v>81.619011059409814</c:v>
                </c:pt>
                <c:pt idx="11">
                  <c:v>84.152464108981349</c:v>
                </c:pt>
                <c:pt idx="12">
                  <c:v>86.752677436770426</c:v>
                </c:pt>
                <c:pt idx="13">
                  <c:v>89.420246742516795</c:v>
                </c:pt>
                <c:pt idx="14">
                  <c:v>92.155104273291315</c:v>
                </c:pt>
                <c:pt idx="15">
                  <c:v>94.956695566209802</c:v>
                </c:pt>
                <c:pt idx="16">
                  <c:v>97.824138921510666</c:v>
                </c:pt>
                <c:pt idx="17">
                  <c:v>100.75613394449209</c:v>
                </c:pt>
                <c:pt idx="18">
                  <c:v>103.75121345142971</c:v>
                </c:pt>
                <c:pt idx="19">
                  <c:v>106.80865356376877</c:v>
                </c:pt>
                <c:pt idx="20">
                  <c:v>109.92830297102459</c:v>
                </c:pt>
                <c:pt idx="21">
                  <c:v>113.11056267580103</c:v>
                </c:pt>
                <c:pt idx="22">
                  <c:v>116.35628913657791</c:v>
                </c:pt>
                <c:pt idx="23">
                  <c:v>119.66585011552282</c:v>
                </c:pt>
                <c:pt idx="24">
                  <c:v>123.03931129775985</c:v>
                </c:pt>
                <c:pt idx="25">
                  <c:v>126.47528999541309</c:v>
                </c:pt>
                <c:pt idx="26">
                  <c:v>129.97077486703438</c:v>
                </c:pt>
                <c:pt idx="27">
                  <c:v>133.52141497511519</c:v>
                </c:pt>
                <c:pt idx="28">
                  <c:v>137.12320440906041</c:v>
                </c:pt>
                <c:pt idx="29">
                  <c:v>140.77367942686399</c:v>
                </c:pt>
                <c:pt idx="30">
                  <c:v>144.47145476441682</c:v>
                </c:pt>
                <c:pt idx="31">
                  <c:v>148.21453049715527</c:v>
                </c:pt>
                <c:pt idx="32">
                  <c:v>152.00122871213941</c:v>
                </c:pt>
                <c:pt idx="33">
                  <c:v>155.82973824118105</c:v>
                </c:pt>
                <c:pt idx="34">
                  <c:v>159.69774733838833</c:v>
                </c:pt>
                <c:pt idx="35">
                  <c:v>163.60283058826613</c:v>
                </c:pt>
                <c:pt idx="36">
                  <c:v>167.54289603538336</c:v>
                </c:pt>
                <c:pt idx="37">
                  <c:v>171.51591458527773</c:v>
                </c:pt>
                <c:pt idx="38">
                  <c:v>175.51982952898456</c:v>
                </c:pt>
                <c:pt idx="39">
                  <c:v>179.55239368061029</c:v>
                </c:pt>
                <c:pt idx="40">
                  <c:v>183.61125339390301</c:v>
                </c:pt>
                <c:pt idx="41">
                  <c:v>187.69429690023387</c:v>
                </c:pt>
                <c:pt idx="42">
                  <c:v>191.79933752889389</c:v>
                </c:pt>
                <c:pt idx="43">
                  <c:v>195.92412508645586</c:v>
                </c:pt>
                <c:pt idx="44">
                  <c:v>200.0662754303394</c:v>
                </c:pt>
                <c:pt idx="45">
                  <c:v>204.22317722404742</c:v>
                </c:pt>
                <c:pt idx="46">
                  <c:v>208.39234671331317</c:v>
                </c:pt>
                <c:pt idx="47">
                  <c:v>212.57111146548749</c:v>
                </c:pt>
                <c:pt idx="48">
                  <c:v>216.7568635298741</c:v>
                </c:pt>
              </c:numCache>
            </c:numRef>
          </c:yVal>
          <c:smooth val="0"/>
          <c:extLst>
            <c:ext xmlns:c16="http://schemas.microsoft.com/office/drawing/2014/chart" uri="{C3380CC4-5D6E-409C-BE32-E72D297353CC}">
              <c16:uniqueId val="{00000003-13E5-44F9-844F-3E017762D0E8}"/>
            </c:ext>
          </c:extLst>
        </c:ser>
        <c:ser>
          <c:idx val="1"/>
          <c:order val="4"/>
          <c:tx>
            <c:strRef>
              <c:f>TAM_WaterHeating!$J$141</c:f>
              <c:strCache>
                <c:ptCount val="1"/>
                <c:pt idx="0">
                  <c:v>Water Heating - Commercial - Case 2 - High</c:v>
                </c:pt>
              </c:strCache>
            </c:strRef>
          </c:tx>
          <c:spPr>
            <a:ln w="25400" cap="rnd">
              <a:noFill/>
              <a:round/>
            </a:ln>
            <a:effectLst/>
          </c:spPr>
          <c:marker>
            <c:symbol val="circle"/>
            <c:size val="5"/>
            <c:spPr>
              <a:solidFill>
                <a:schemeClr val="accent2"/>
              </a:solidFill>
              <a:ln w="9525">
                <a:solidFill>
                  <a:schemeClr val="accent2"/>
                </a:solidFill>
              </a:ln>
              <a:effectLst/>
            </c:spPr>
          </c:marker>
          <c:xVal>
            <c:numRef>
              <c:f>TAM_WaterHeating!$B$142:$B$190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TAM_WaterHeating!$J$142:$J$190</c:f>
              <c:numCache>
                <c:formatCode>_(* #,##0_);_(* \(#,##0\);_(* "-"??_);_(@_)</c:formatCode>
                <c:ptCount val="49"/>
                <c:pt idx="0">
                  <c:v>142.41312240540063</c:v>
                </c:pt>
                <c:pt idx="1">
                  <c:v>146.29174524179538</c:v>
                </c:pt>
                <c:pt idx="2">
                  <c:v>146.49007369120565</c:v>
                </c:pt>
                <c:pt idx="3">
                  <c:v>150.90703322857593</c:v>
                </c:pt>
                <c:pt idx="4">
                  <c:v>155.54878254197169</c:v>
                </c:pt>
                <c:pt idx="5">
                  <c:v>160.41569332924905</c:v>
                </c:pt>
                <c:pt idx="6">
                  <c:v>165.50046221954847</c:v>
                </c:pt>
                <c:pt idx="7">
                  <c:v>170.79420787955021</c:v>
                </c:pt>
                <c:pt idx="8">
                  <c:v>176.56159868440366</c:v>
                </c:pt>
                <c:pt idx="9">
                  <c:v>182.09028674330435</c:v>
                </c:pt>
                <c:pt idx="10">
                  <c:v>187.76722313489182</c:v>
                </c:pt>
                <c:pt idx="11">
                  <c:v>193.59551531689843</c:v>
                </c:pt>
                <c:pt idx="12">
                  <c:v>199.57739171775205</c:v>
                </c:pt>
                <c:pt idx="13">
                  <c:v>205.71422276432372</c:v>
                </c:pt>
                <c:pt idx="14">
                  <c:v>212.00585258876862</c:v>
                </c:pt>
                <c:pt idx="15">
                  <c:v>218.45100563095983</c:v>
                </c:pt>
                <c:pt idx="16">
                  <c:v>225.0476535115564</c:v>
                </c:pt>
                <c:pt idx="17">
                  <c:v>231.79280462971707</c:v>
                </c:pt>
                <c:pt idx="18">
                  <c:v>238.68308368096098</c:v>
                </c:pt>
                <c:pt idx="19">
                  <c:v>245.71682535883136</c:v>
                </c:pt>
                <c:pt idx="20">
                  <c:v>252.89368156857478</c:v>
                </c:pt>
                <c:pt idx="21">
                  <c:v>260.21457482988853</c:v>
                </c:pt>
                <c:pt idx="22">
                  <c:v>267.68147545371392</c:v>
                </c:pt>
                <c:pt idx="23">
                  <c:v>275.29522948902985</c:v>
                </c:pt>
                <c:pt idx="24">
                  <c:v>283.05598804662787</c:v>
                </c:pt>
                <c:pt idx="25">
                  <c:v>290.96057020750919</c:v>
                </c:pt>
                <c:pt idx="26">
                  <c:v>299.0020482814914</c:v>
                </c:pt>
                <c:pt idx="27">
                  <c:v>307.17041279353413</c:v>
                </c:pt>
                <c:pt idx="28">
                  <c:v>315.4564480143751</c:v>
                </c:pt>
                <c:pt idx="29">
                  <c:v>323.85448602438424</c:v>
                </c:pt>
                <c:pt idx="30">
                  <c:v>332.36133997785333</c:v>
                </c:pt>
                <c:pt idx="31">
                  <c:v>340.97240898245474</c:v>
                </c:pt>
                <c:pt idx="32">
                  <c:v>349.68383294420653</c:v>
                </c:pt>
                <c:pt idx="33">
                  <c:v>358.49144521103938</c:v>
                </c:pt>
                <c:pt idx="34">
                  <c:v>367.38992753538963</c:v>
                </c:pt>
                <c:pt idx="35">
                  <c:v>376.37370016902776</c:v>
                </c:pt>
                <c:pt idx="36">
                  <c:v>385.43795049958419</c:v>
                </c:pt>
                <c:pt idx="37">
                  <c:v>394.57801052841813</c:v>
                </c:pt>
                <c:pt idx="38">
                  <c:v>403.78914872881734</c:v>
                </c:pt>
                <c:pt idx="39">
                  <c:v>413.06619537562028</c:v>
                </c:pt>
                <c:pt idx="40">
                  <c:v>422.40373582810531</c:v>
                </c:pt>
                <c:pt idx="41">
                  <c:v>431.79691189298859</c:v>
                </c:pt>
                <c:pt idx="42">
                  <c:v>441.24069306228449</c:v>
                </c:pt>
                <c:pt idx="43">
                  <c:v>450.72990269190143</c:v>
                </c:pt>
                <c:pt idx="44">
                  <c:v>460.25905598330957</c:v>
                </c:pt>
                <c:pt idx="45">
                  <c:v>469.82214547089063</c:v>
                </c:pt>
                <c:pt idx="46">
                  <c:v>479.41345719614941</c:v>
                </c:pt>
                <c:pt idx="47">
                  <c:v>489.0268431397576</c:v>
                </c:pt>
                <c:pt idx="48">
                  <c:v>498.65630362524337</c:v>
                </c:pt>
              </c:numCache>
            </c:numRef>
          </c:yVal>
          <c:smooth val="0"/>
          <c:extLst>
            <c:ext xmlns:c16="http://schemas.microsoft.com/office/drawing/2014/chart" uri="{C3380CC4-5D6E-409C-BE32-E72D297353CC}">
              <c16:uniqueId val="{00000004-13E5-44F9-844F-3E017762D0E8}"/>
            </c:ext>
          </c:extLst>
        </c:ser>
        <c:ser>
          <c:idx val="5"/>
          <c:order val="5"/>
          <c:tx>
            <c:strRef>
              <c:f>TAM_WaterHeating!$K$141</c:f>
              <c:strCache>
                <c:ptCount val="1"/>
                <c:pt idx="0">
                  <c:v>Water Heating - Commercial - Case 3 - Low</c:v>
                </c:pt>
              </c:strCache>
            </c:strRef>
          </c:tx>
          <c:spPr>
            <a:ln w="19050">
              <a:noFill/>
            </a:ln>
          </c:spPr>
          <c:xVal>
            <c:numRef>
              <c:f>TAM_WaterHeating!$B$142:$B$190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TAM_WaterHeating!$K$142:$K$190</c:f>
              <c:numCache>
                <c:formatCode>_(* #,##0_);_(* \(#,##0\);_(* "-"??_);_(@_)</c:formatCode>
                <c:ptCount val="49"/>
                <c:pt idx="0">
                  <c:v>0.46741166599937595</c:v>
                </c:pt>
                <c:pt idx="1">
                  <c:v>0.48014162747428651</c:v>
                </c:pt>
                <c:pt idx="2">
                  <c:v>0.48079255787584074</c:v>
                </c:pt>
                <c:pt idx="3">
                  <c:v>0.495289385002045</c:v>
                </c:pt>
                <c:pt idx="4">
                  <c:v>0.51052399079595256</c:v>
                </c:pt>
                <c:pt idx="5">
                  <c:v>0.52649759520072048</c:v>
                </c:pt>
                <c:pt idx="6">
                  <c:v>0.5431862279481372</c:v>
                </c:pt>
                <c:pt idx="7">
                  <c:v>0.56056073976647047</c:v>
                </c:pt>
                <c:pt idx="8">
                  <c:v>0.57948979418950453</c:v>
                </c:pt>
                <c:pt idx="9">
                  <c:v>0.5976354064249092</c:v>
                </c:pt>
                <c:pt idx="10">
                  <c:v>0.61626758196987674</c:v>
                </c:pt>
                <c:pt idx="11">
                  <c:v>0.63539651975812328</c:v>
                </c:pt>
                <c:pt idx="12">
                  <c:v>0.65502953367636396</c:v>
                </c:pt>
                <c:pt idx="13">
                  <c:v>0.67517112157912318</c:v>
                </c:pt>
                <c:pt idx="14">
                  <c:v>0.69582077189522074</c:v>
                </c:pt>
                <c:pt idx="15">
                  <c:v>0.71697429813064661</c:v>
                </c:pt>
                <c:pt idx="16">
                  <c:v>0.73862504297636122</c:v>
                </c:pt>
                <c:pt idx="17">
                  <c:v>0.76076318775056417</c:v>
                </c:pt>
                <c:pt idx="18">
                  <c:v>0.78337765442432061</c:v>
                </c:pt>
                <c:pt idx="19">
                  <c:v>0.8064629773238764</c:v>
                </c:pt>
                <c:pt idx="20">
                  <c:v>0.8300180139734129</c:v>
                </c:pt>
                <c:pt idx="21">
                  <c:v>0.85404579215900323</c:v>
                </c:pt>
                <c:pt idx="22">
                  <c:v>0.87855277860438719</c:v>
                </c:pt>
                <c:pt idx="23">
                  <c:v>0.90354175011240578</c:v>
                </c:pt>
                <c:pt idx="24">
                  <c:v>0.9290132026411948</c:v>
                </c:pt>
                <c:pt idx="25">
                  <c:v>0.95495669615107648</c:v>
                </c:pt>
                <c:pt idx="26">
                  <c:v>0.98134949338894473</c:v>
                </c:pt>
                <c:pt idx="27">
                  <c:v>1.0081587424284792</c:v>
                </c:pt>
                <c:pt idx="28">
                  <c:v>1.0353541964827604</c:v>
                </c:pt>
                <c:pt idx="29">
                  <c:v>1.0629172529700015</c:v>
                </c:pt>
                <c:pt idx="30">
                  <c:v>1.0908374523985733</c:v>
                </c:pt>
                <c:pt idx="31">
                  <c:v>1.1190996942586933</c:v>
                </c:pt>
                <c:pt idx="32">
                  <c:v>1.1476913094021226</c:v>
                </c:pt>
                <c:pt idx="33">
                  <c:v>1.1765986225315814</c:v>
                </c:pt>
                <c:pt idx="34">
                  <c:v>1.2058041787179745</c:v>
                </c:pt>
                <c:pt idx="35">
                  <c:v>1.2352896647653551</c:v>
                </c:pt>
                <c:pt idx="36">
                  <c:v>1.2650392852812247</c:v>
                </c:pt>
                <c:pt idx="37">
                  <c:v>1.2950377195073226</c:v>
                </c:pt>
                <c:pt idx="38">
                  <c:v>1.3252694381809929</c:v>
                </c:pt>
                <c:pt idx="39">
                  <c:v>1.3557174738359687</c:v>
                </c:pt>
                <c:pt idx="40">
                  <c:v>1.3863640551728236</c:v>
                </c:pt>
                <c:pt idx="41">
                  <c:v>1.4171932371987217</c:v>
                </c:pt>
                <c:pt idx="42">
                  <c:v>1.4481885093696989</c:v>
                </c:pt>
                <c:pt idx="43">
                  <c:v>1.4793328815109867</c:v>
                </c:pt>
                <c:pt idx="44">
                  <c:v>1.5106083520594198</c:v>
                </c:pt>
                <c:pt idx="45">
                  <c:v>1.5419952040151486</c:v>
                </c:pt>
                <c:pt idx="46">
                  <c:v>1.5734746836930169</c:v>
                </c:pt>
                <c:pt idx="47">
                  <c:v>1.6050266127842543</c:v>
                </c:pt>
                <c:pt idx="48">
                  <c:v>1.6366312998536345</c:v>
                </c:pt>
              </c:numCache>
            </c:numRef>
          </c:yVal>
          <c:smooth val="0"/>
          <c:extLst>
            <c:ext xmlns:c16="http://schemas.microsoft.com/office/drawing/2014/chart" uri="{C3380CC4-5D6E-409C-BE32-E72D297353CC}">
              <c16:uniqueId val="{00000005-13E5-44F9-844F-3E017762D0E8}"/>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(TWh</a:t>
                </a:r>
                <a:r>
                  <a:rPr lang="en-US" baseline="0"/>
                  <a:t> Useful Water Heating)</a:t>
                </a:r>
                <a:endParaRPr lang="en-US"/>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Asia (Sans Japan) TAM -</a:t>
            </a:r>
            <a:r>
              <a:rPr lang="en-US" baseline="0"/>
              <a:t> </a:t>
            </a:r>
            <a:r>
              <a:rPr lang="en-US" sz="1680" b="1" i="0" u="none" strike="noStrike" baseline="0">
                <a:effectLst/>
              </a:rPr>
              <a:t>Water Heating</a:t>
            </a:r>
            <a:r>
              <a:rPr lang="en-US" sz="1680" b="1" i="0" u="none" strike="noStrike" baseline="0"/>
              <a:t> </a:t>
            </a:r>
            <a:endParaRPr lang="en-US"/>
          </a:p>
        </c:rich>
      </c:tx>
      <c:overlay val="0"/>
      <c:spPr>
        <a:noFill/>
        <a:ln>
          <a:noFill/>
        </a:ln>
        <a:effectLst/>
      </c:spPr>
    </c:title>
    <c:autoTitleDeleted val="0"/>
    <c:plotArea>
      <c:layout/>
      <c:scatterChart>
        <c:scatterStyle val="lineMarker"/>
        <c:varyColors val="0"/>
        <c:ser>
          <c:idx val="2"/>
          <c:order val="0"/>
          <c:tx>
            <c:strRef>
              <c:f>TAM_WaterHeating!$C$204</c:f>
              <c:strCache>
                <c:ptCount val="1"/>
                <c:pt idx="0">
                  <c:v>Water Heating - Residential - Case 1 - Average</c:v>
                </c:pt>
              </c:strCache>
            </c:strRef>
          </c:tx>
          <c:spPr>
            <a:ln w="19050">
              <a:noFill/>
            </a:ln>
          </c:spPr>
          <c:xVal>
            <c:numRef>
              <c:f>TAM_WaterHeating!$B$205:$B$253</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TAM_WaterHeating!$C$205:$C$253</c:f>
              <c:numCache>
                <c:formatCode>_(* #,##0_);_(* \(#,##0\);_(* "-"??_);_(@_)</c:formatCode>
                <c:ptCount val="49"/>
                <c:pt idx="0">
                  <c:v>542.57469738160501</c:v>
                </c:pt>
                <c:pt idx="1">
                  <c:v>550.24169605920008</c:v>
                </c:pt>
                <c:pt idx="2">
                  <c:v>514.23122885879445</c:v>
                </c:pt>
                <c:pt idx="3">
                  <c:v>520.70144236619933</c:v>
                </c:pt>
                <c:pt idx="4">
                  <c:v>527.13336822499173</c:v>
                </c:pt>
                <c:pt idx="5">
                  <c:v>533.52244930676966</c:v>
                </c:pt>
                <c:pt idx="6">
                  <c:v>539.85494848406131</c:v>
                </c:pt>
                <c:pt idx="7">
                  <c:v>546.11004454396164</c:v>
                </c:pt>
                <c:pt idx="8">
                  <c:v>552.27240201153552</c:v>
                </c:pt>
                <c:pt idx="9">
                  <c:v>557.98160701091456</c:v>
                </c:pt>
                <c:pt idx="10">
                  <c:v>563.53937989217934</c:v>
                </c:pt>
                <c:pt idx="11">
                  <c:v>568.95639225882439</c:v>
                </c:pt>
                <c:pt idx="12">
                  <c:v>574.23741174915835</c:v>
                </c:pt>
                <c:pt idx="13">
                  <c:v>579.38660291698955</c:v>
                </c:pt>
                <c:pt idx="14">
                  <c:v>584.41157820564661</c:v>
                </c:pt>
                <c:pt idx="15">
                  <c:v>589.31909887007703</c:v>
                </c:pt>
                <c:pt idx="16">
                  <c:v>594.10946171170372</c:v>
                </c:pt>
                <c:pt idx="17">
                  <c:v>598.78064138400919</c:v>
                </c:pt>
                <c:pt idx="18">
                  <c:v>603.33126376092923</c:v>
                </c:pt>
                <c:pt idx="19">
                  <c:v>607.76367403757126</c:v>
                </c:pt>
                <c:pt idx="20">
                  <c:v>612.08344863534398</c:v>
                </c:pt>
                <c:pt idx="21">
                  <c:v>616.29791859581405</c:v>
                </c:pt>
                <c:pt idx="22">
                  <c:v>620.41611856297709</c:v>
                </c:pt>
                <c:pt idx="23">
                  <c:v>624.44508333429428</c:v>
                </c:pt>
                <c:pt idx="24">
                  <c:v>628.3887229813555</c:v>
                </c:pt>
                <c:pt idx="25">
                  <c:v>632.24751850071118</c:v>
                </c:pt>
                <c:pt idx="26">
                  <c:v>636.02069650229305</c:v>
                </c:pt>
                <c:pt idx="27">
                  <c:v>639.70578390228866</c:v>
                </c:pt>
                <c:pt idx="28">
                  <c:v>643.30100052096725</c:v>
                </c:pt>
                <c:pt idx="29">
                  <c:v>646.80684207737625</c:v>
                </c:pt>
                <c:pt idx="30">
                  <c:v>650.22481906280882</c:v>
                </c:pt>
                <c:pt idx="31">
                  <c:v>653.55517371938834</c:v>
                </c:pt>
                <c:pt idx="32">
                  <c:v>656.7980718877825</c:v>
                </c:pt>
                <c:pt idx="33">
                  <c:v>659.95344019930826</c:v>
                </c:pt>
                <c:pt idx="34">
                  <c:v>663.0216497715204</c:v>
                </c:pt>
                <c:pt idx="35">
                  <c:v>666.00223773156995</c:v>
                </c:pt>
                <c:pt idx="36">
                  <c:v>668.89316549142029</c:v>
                </c:pt>
                <c:pt idx="37">
                  <c:v>671.69170466435196</c:v>
                </c:pt>
                <c:pt idx="38">
                  <c:v>674.39581079230459</c:v>
                </c:pt>
                <c:pt idx="39">
                  <c:v>677.00482533568538</c:v>
                </c:pt>
                <c:pt idx="40">
                  <c:v>679.51925526231764</c:v>
                </c:pt>
                <c:pt idx="41">
                  <c:v>681.93960614823527</c:v>
                </c:pt>
                <c:pt idx="42">
                  <c:v>684.26683859975674</c:v>
                </c:pt>
                <c:pt idx="43">
                  <c:v>686.50183815599621</c:v>
                </c:pt>
                <c:pt idx="44">
                  <c:v>688.64473272538169</c:v>
                </c:pt>
                <c:pt idx="45">
                  <c:v>690.69580944759173</c:v>
                </c:pt>
                <c:pt idx="46">
                  <c:v>692.65648713850101</c:v>
                </c:pt>
                <c:pt idx="47">
                  <c:v>694.52858762101721</c:v>
                </c:pt>
                <c:pt idx="48">
                  <c:v>696.31373737015667</c:v>
                </c:pt>
              </c:numCache>
            </c:numRef>
          </c:yVal>
          <c:smooth val="0"/>
          <c:extLst>
            <c:ext xmlns:c16="http://schemas.microsoft.com/office/drawing/2014/chart" uri="{C3380CC4-5D6E-409C-BE32-E72D297353CC}">
              <c16:uniqueId val="{00000000-9736-4F02-9E6F-8C61C5A923BC}"/>
            </c:ext>
          </c:extLst>
        </c:ser>
        <c:ser>
          <c:idx val="0"/>
          <c:order val="1"/>
          <c:tx>
            <c:strRef>
              <c:f>TAM_WaterHeating!$D$204</c:f>
              <c:strCache>
                <c:ptCount val="1"/>
                <c:pt idx="0">
                  <c:v>Water Heating - Residential -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TAM_WaterHeating!$B$205:$B$253</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TAM_WaterHeating!$D$205:$D$253</c:f>
              <c:numCache>
                <c:formatCode>_(* #,##0_);_(* \(#,##0\);_(* "-"??_);_(@_)</c:formatCode>
                <c:ptCount val="49"/>
                <c:pt idx="0">
                  <c:v>855.28734871794438</c:v>
                </c:pt>
                <c:pt idx="1">
                  <c:v>867.37321819035037</c:v>
                </c:pt>
                <c:pt idx="2">
                  <c:v>810.60813650378645</c:v>
                </c:pt>
                <c:pt idx="3">
                  <c:v>820.80745428084685</c:v>
                </c:pt>
                <c:pt idx="4">
                  <c:v>830.94641734245806</c:v>
                </c:pt>
                <c:pt idx="5">
                  <c:v>841.01784206157743</c:v>
                </c:pt>
                <c:pt idx="6">
                  <c:v>851.00007392429006</c:v>
                </c:pt>
                <c:pt idx="7">
                  <c:v>860.86029142220548</c:v>
                </c:pt>
                <c:pt idx="8">
                  <c:v>870.57432048719602</c:v>
                </c:pt>
                <c:pt idx="9">
                  <c:v>879.57402288904223</c:v>
                </c:pt>
                <c:pt idx="10">
                  <c:v>888.33501534839047</c:v>
                </c:pt>
                <c:pt idx="11">
                  <c:v>896.87412004199086</c:v>
                </c:pt>
                <c:pt idx="12">
                  <c:v>905.19885243407077</c:v>
                </c:pt>
                <c:pt idx="13">
                  <c:v>913.31577731691073</c:v>
                </c:pt>
                <c:pt idx="14">
                  <c:v>921.23689456168722</c:v>
                </c:pt>
                <c:pt idx="15">
                  <c:v>928.97286226920301</c:v>
                </c:pt>
                <c:pt idx="16">
                  <c:v>936.52414830223051</c:v>
                </c:pt>
                <c:pt idx="17">
                  <c:v>943.88756000681531</c:v>
                </c:pt>
                <c:pt idx="18">
                  <c:v>951.06093128003408</c:v>
                </c:pt>
                <c:pt idx="19">
                  <c:v>958.04795896900316</c:v>
                </c:pt>
                <c:pt idx="20">
                  <c:v>964.85743346277923</c:v>
                </c:pt>
                <c:pt idx="21">
                  <c:v>971.50091104501257</c:v>
                </c:pt>
                <c:pt idx="22">
                  <c:v>977.9926334721788</c:v>
                </c:pt>
                <c:pt idx="23">
                  <c:v>984.34369004368409</c:v>
                </c:pt>
                <c:pt idx="24">
                  <c:v>990.56024439889336</c:v>
                </c:pt>
                <c:pt idx="25">
                  <c:v>996.64305475647484</c:v>
                </c:pt>
                <c:pt idx="26">
                  <c:v>1002.5909019833869</c:v>
                </c:pt>
                <c:pt idx="27">
                  <c:v>1008.3998876352175</c:v>
                </c:pt>
                <c:pt idx="28">
                  <c:v>1014.0672055265524</c:v>
                </c:pt>
                <c:pt idx="29">
                  <c:v>1019.5936370838597</c:v>
                </c:pt>
                <c:pt idx="30">
                  <c:v>1024.9815633693229</c:v>
                </c:pt>
                <c:pt idx="31">
                  <c:v>1030.23136624119</c:v>
                </c:pt>
                <c:pt idx="32">
                  <c:v>1035.3433071223133</c:v>
                </c:pt>
                <c:pt idx="33">
                  <c:v>1040.3172703580065</c:v>
                </c:pt>
                <c:pt idx="34">
                  <c:v>1045.1538409592386</c:v>
                </c:pt>
                <c:pt idx="35">
                  <c:v>1049.8522892766293</c:v>
                </c:pt>
                <c:pt idx="36">
                  <c:v>1054.4094017829625</c:v>
                </c:pt>
                <c:pt idx="37">
                  <c:v>1058.8208775872174</c:v>
                </c:pt>
                <c:pt idx="38">
                  <c:v>1063.0834939089698</c:v>
                </c:pt>
                <c:pt idx="39">
                  <c:v>1067.1962126596661</c:v>
                </c:pt>
                <c:pt idx="40">
                  <c:v>1071.1598329977774</c:v>
                </c:pt>
                <c:pt idx="41">
                  <c:v>1074.9751518878284</c:v>
                </c:pt>
                <c:pt idx="42">
                  <c:v>1078.6436835811007</c:v>
                </c:pt>
                <c:pt idx="43">
                  <c:v>1082.1668239967278</c:v>
                </c:pt>
                <c:pt idx="44">
                  <c:v>1085.5447747630953</c:v>
                </c:pt>
                <c:pt idx="45">
                  <c:v>1088.7779885126895</c:v>
                </c:pt>
                <c:pt idx="46">
                  <c:v>1091.8687017951943</c:v>
                </c:pt>
                <c:pt idx="47">
                  <c:v>1094.8197864402246</c:v>
                </c:pt>
                <c:pt idx="48">
                  <c:v>1097.6338063408466</c:v>
                </c:pt>
              </c:numCache>
            </c:numRef>
          </c:yVal>
          <c:smooth val="0"/>
          <c:extLst>
            <c:ext xmlns:c16="http://schemas.microsoft.com/office/drawing/2014/chart" uri="{C3380CC4-5D6E-409C-BE32-E72D297353CC}">
              <c16:uniqueId val="{00000001-9736-4F02-9E6F-8C61C5A923BC}"/>
            </c:ext>
          </c:extLst>
        </c:ser>
        <c:ser>
          <c:idx val="3"/>
          <c:order val="2"/>
          <c:tx>
            <c:strRef>
              <c:f>TAM_WaterHeating!$E$204</c:f>
              <c:strCache>
                <c:ptCount val="1"/>
                <c:pt idx="0">
                  <c:v>Water Heating - Residential - Case 3 - Low</c:v>
                </c:pt>
              </c:strCache>
            </c:strRef>
          </c:tx>
          <c:spPr>
            <a:ln w="19050">
              <a:noFill/>
            </a:ln>
          </c:spPr>
          <c:xVal>
            <c:numRef>
              <c:f>TAM_WaterHeating!$B$205:$B$253</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TAM_WaterHeating!$E$205:$E$253</c:f>
              <c:numCache>
                <c:formatCode>_(* #,##0_);_(* \(#,##0\);_(* "-"??_);_(@_)</c:formatCode>
                <c:ptCount val="49"/>
                <c:pt idx="0">
                  <c:v>9.7940278962221843</c:v>
                </c:pt>
                <c:pt idx="1">
                  <c:v>9.9324250593981365</c:v>
                </c:pt>
                <c:pt idx="2">
                  <c:v>9.2823993172859609</c:v>
                </c:pt>
                <c:pt idx="3">
                  <c:v>9.3991932848112594</c:v>
                </c:pt>
                <c:pt idx="4">
                  <c:v>9.5152961211422742</c:v>
                </c:pt>
                <c:pt idx="5">
                  <c:v>9.6306255654531441</c:v>
                </c:pt>
                <c:pt idx="6">
                  <c:v>9.7449336485511981</c:v>
                </c:pt>
                <c:pt idx="7">
                  <c:v>9.8578445262604966</c:v>
                </c:pt>
                <c:pt idx="8">
                  <c:v>9.9690813775828531</c:v>
                </c:pt>
                <c:pt idx="9">
                  <c:v>10.072138363651343</c:v>
                </c:pt>
                <c:pt idx="10">
                  <c:v>10.172461845197127</c:v>
                </c:pt>
                <c:pt idx="11">
                  <c:v>10.270244455571579</c:v>
                </c:pt>
                <c:pt idx="12">
                  <c:v>10.365572255519551</c:v>
                </c:pt>
                <c:pt idx="13">
                  <c:v>10.458520419494196</c:v>
                </c:pt>
                <c:pt idx="14">
                  <c:v>10.549226359878883</c:v>
                </c:pt>
                <c:pt idx="15">
                  <c:v>10.637812124236621</c:v>
                </c:pt>
                <c:pt idx="16">
                  <c:v>10.724283070136485</c:v>
                </c:pt>
                <c:pt idx="17">
                  <c:v>10.808602638003558</c:v>
                </c:pt>
                <c:pt idx="18">
                  <c:v>10.890746023457785</c:v>
                </c:pt>
                <c:pt idx="19">
                  <c:v>10.970755559668062</c:v>
                </c:pt>
                <c:pt idx="20">
                  <c:v>11.048731906740921</c:v>
                </c:pt>
                <c:pt idx="21">
                  <c:v>11.124807397470271</c:v>
                </c:pt>
                <c:pt idx="22">
                  <c:v>11.199145116415256</c:v>
                </c:pt>
                <c:pt idx="23">
                  <c:v>11.271872048860882</c:v>
                </c:pt>
                <c:pt idx="24">
                  <c:v>11.343058775596132</c:v>
                </c:pt>
                <c:pt idx="25">
                  <c:v>11.412713979100408</c:v>
                </c:pt>
                <c:pt idx="26">
                  <c:v>11.480823698892435</c:v>
                </c:pt>
                <c:pt idx="27">
                  <c:v>11.547343293281461</c:v>
                </c:pt>
                <c:pt idx="28">
                  <c:v>11.61224062820369</c:v>
                </c:pt>
                <c:pt idx="29">
                  <c:v>11.675524651894632</c:v>
                </c:pt>
                <c:pt idx="30">
                  <c:v>11.73722263026613</c:v>
                </c:pt>
                <c:pt idx="31">
                  <c:v>11.797338936036121</c:v>
                </c:pt>
                <c:pt idx="32">
                  <c:v>11.85587656279818</c:v>
                </c:pt>
                <c:pt idx="33">
                  <c:v>11.912834186172576</c:v>
                </c:pt>
                <c:pt idx="34">
                  <c:v>11.968218505210526</c:v>
                </c:pt>
                <c:pt idx="35">
                  <c:v>12.022021164583965</c:v>
                </c:pt>
                <c:pt idx="36">
                  <c:v>12.074205365695033</c:v>
                </c:pt>
                <c:pt idx="37">
                  <c:v>12.124721858374537</c:v>
                </c:pt>
                <c:pt idx="38">
                  <c:v>12.173533738064691</c:v>
                </c:pt>
                <c:pt idx="39">
                  <c:v>12.220629117452704</c:v>
                </c:pt>
                <c:pt idx="40">
                  <c:v>12.266017147825988</c:v>
                </c:pt>
                <c:pt idx="41">
                  <c:v>12.30970695534875</c:v>
                </c:pt>
                <c:pt idx="42">
                  <c:v>12.35171587994695</c:v>
                </c:pt>
                <c:pt idx="43">
                  <c:v>12.392059906506775</c:v>
                </c:pt>
                <c:pt idx="44">
                  <c:v>12.430741343906101</c:v>
                </c:pt>
                <c:pt idx="45">
                  <c:v>12.467765375309629</c:v>
                </c:pt>
                <c:pt idx="46">
                  <c:v>12.503157611794187</c:v>
                </c:pt>
                <c:pt idx="47">
                  <c:v>12.536950939125481</c:v>
                </c:pt>
                <c:pt idx="48">
                  <c:v>12.569174716840106</c:v>
                </c:pt>
              </c:numCache>
            </c:numRef>
          </c:yVal>
          <c:smooth val="0"/>
          <c:extLst>
            <c:ext xmlns:c16="http://schemas.microsoft.com/office/drawing/2014/chart" uri="{C3380CC4-5D6E-409C-BE32-E72D297353CC}">
              <c16:uniqueId val="{00000002-9736-4F02-9E6F-8C61C5A923BC}"/>
            </c:ext>
          </c:extLst>
        </c:ser>
        <c:ser>
          <c:idx val="4"/>
          <c:order val="3"/>
          <c:tx>
            <c:strRef>
              <c:f>TAM_WaterHeating!$I$204</c:f>
              <c:strCache>
                <c:ptCount val="1"/>
                <c:pt idx="0">
                  <c:v>Water Heating - Commercial - Case 1 - Average</c:v>
                </c:pt>
              </c:strCache>
            </c:strRef>
          </c:tx>
          <c:spPr>
            <a:ln w="19050">
              <a:noFill/>
            </a:ln>
          </c:spPr>
          <c:xVal>
            <c:numRef>
              <c:f>TAM_WaterHeating!$B$205:$B$253</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TAM_WaterHeating!$I$205:$I$253</c:f>
              <c:numCache>
                <c:formatCode>_(* #,##0_);_(* \(#,##0\);_(* "-"??_);_(@_)</c:formatCode>
                <c:ptCount val="49"/>
                <c:pt idx="0">
                  <c:v>718.35886108094053</c:v>
                </c:pt>
                <c:pt idx="1">
                  <c:v>751.50630478183984</c:v>
                </c:pt>
                <c:pt idx="2">
                  <c:v>814.01787872741761</c:v>
                </c:pt>
                <c:pt idx="3">
                  <c:v>852.23581958139562</c:v>
                </c:pt>
                <c:pt idx="4">
                  <c:v>892.43726923057238</c:v>
                </c:pt>
                <c:pt idx="5">
                  <c:v>934.60746206883482</c:v>
                </c:pt>
                <c:pt idx="6">
                  <c:v>978.71975464529942</c:v>
                </c:pt>
                <c:pt idx="7">
                  <c:v>1024.7331256471518</c:v>
                </c:pt>
                <c:pt idx="8">
                  <c:v>1072.6132849063961</c:v>
                </c:pt>
                <c:pt idx="9">
                  <c:v>1121.6289204378356</c:v>
                </c:pt>
                <c:pt idx="10">
                  <c:v>1172.3219266043968</c:v>
                </c:pt>
                <c:pt idx="11">
                  <c:v>1224.6862115837121</c:v>
                </c:pt>
                <c:pt idx="12">
                  <c:v>1278.7008406230068</c:v>
                </c:pt>
                <c:pt idx="13">
                  <c:v>1334.3437785642827</c:v>
                </c:pt>
                <c:pt idx="14">
                  <c:v>1391.6056685110059</c:v>
                </c:pt>
                <c:pt idx="15">
                  <c:v>1450.4782918629598</c:v>
                </c:pt>
                <c:pt idx="16">
                  <c:v>1510.9345106211249</c:v>
                </c:pt>
                <c:pt idx="17">
                  <c:v>1572.9395234324588</c:v>
                </c:pt>
                <c:pt idx="18">
                  <c:v>1636.4590646169472</c:v>
                </c:pt>
                <c:pt idx="19">
                  <c:v>1701.4686025003718</c:v>
                </c:pt>
                <c:pt idx="20">
                  <c:v>1767.9538961857616</c:v>
                </c:pt>
                <c:pt idx="21">
                  <c:v>1835.9076198220296</c:v>
                </c:pt>
                <c:pt idx="22">
                  <c:v>1905.3303077624219</c:v>
                </c:pt>
                <c:pt idx="23">
                  <c:v>1976.218532884126</c:v>
                </c:pt>
                <c:pt idx="24">
                  <c:v>2048.5601836044584</c:v>
                </c:pt>
                <c:pt idx="25">
                  <c:v>2122.3315595860804</c:v>
                </c:pt>
                <c:pt idx="26">
                  <c:v>2197.5034516841251</c:v>
                </c:pt>
                <c:pt idx="27">
                  <c:v>2274.0387475129164</c:v>
                </c:pt>
                <c:pt idx="28">
                  <c:v>2351.901574501142</c:v>
                </c:pt>
                <c:pt idx="29">
                  <c:v>2431.0638388570196</c:v>
                </c:pt>
                <c:pt idx="30">
                  <c:v>2511.5028374687254</c:v>
                </c:pt>
                <c:pt idx="31">
                  <c:v>2593.1926920625438</c:v>
                </c:pt>
                <c:pt idx="32">
                  <c:v>2676.1085456018586</c:v>
                </c:pt>
                <c:pt idx="33">
                  <c:v>2760.2240036272729</c:v>
                </c:pt>
                <c:pt idx="34">
                  <c:v>2845.5124046545734</c:v>
                </c:pt>
                <c:pt idx="35">
                  <c:v>2931.9423392629183</c:v>
                </c:pt>
                <c:pt idx="36">
                  <c:v>3019.476202608485</c:v>
                </c:pt>
                <c:pt idx="37">
                  <c:v>3108.0724432416068</c:v>
                </c:pt>
                <c:pt idx="38">
                  <c:v>3197.6916873037467</c:v>
                </c:pt>
                <c:pt idx="39">
                  <c:v>3288.2972953368539</c:v>
                </c:pt>
                <c:pt idx="40">
                  <c:v>3379.8601187801496</c:v>
                </c:pt>
                <c:pt idx="41">
                  <c:v>3472.3574196337572</c:v>
                </c:pt>
                <c:pt idx="42">
                  <c:v>3565.7722966645888</c:v>
                </c:pt>
                <c:pt idx="43">
                  <c:v>3660.084947178138</c:v>
                </c:pt>
                <c:pt idx="44">
                  <c:v>3755.2667906066085</c:v>
                </c:pt>
                <c:pt idx="45">
                  <c:v>3851.2823839768207</c:v>
                </c:pt>
                <c:pt idx="46">
                  <c:v>3948.0974830770388</c:v>
                </c:pt>
                <c:pt idx="47">
                  <c:v>4045.674632070883</c:v>
                </c:pt>
                <c:pt idx="48">
                  <c:v>4143.9755600086364</c:v>
                </c:pt>
              </c:numCache>
            </c:numRef>
          </c:yVal>
          <c:smooth val="0"/>
          <c:extLst>
            <c:ext xmlns:c16="http://schemas.microsoft.com/office/drawing/2014/chart" uri="{C3380CC4-5D6E-409C-BE32-E72D297353CC}">
              <c16:uniqueId val="{00000003-9736-4F02-9E6F-8C61C5A923BC}"/>
            </c:ext>
          </c:extLst>
        </c:ser>
        <c:ser>
          <c:idx val="1"/>
          <c:order val="4"/>
          <c:tx>
            <c:strRef>
              <c:f>TAM_WaterHeating!$J$204</c:f>
              <c:strCache>
                <c:ptCount val="1"/>
                <c:pt idx="0">
                  <c:v>Water Heating - Commercial - Case 2 - High</c:v>
                </c:pt>
              </c:strCache>
            </c:strRef>
          </c:tx>
          <c:spPr>
            <a:ln w="25400" cap="rnd">
              <a:noFill/>
              <a:round/>
            </a:ln>
            <a:effectLst/>
          </c:spPr>
          <c:marker>
            <c:symbol val="circle"/>
            <c:size val="5"/>
            <c:spPr>
              <a:solidFill>
                <a:schemeClr val="accent2"/>
              </a:solidFill>
              <a:ln w="9525">
                <a:solidFill>
                  <a:schemeClr val="accent2"/>
                </a:solidFill>
              </a:ln>
              <a:effectLst/>
            </c:spPr>
          </c:marker>
          <c:xVal>
            <c:numRef>
              <c:f>TAM_WaterHeating!$B$205:$B$253</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TAM_WaterHeating!$J$205:$J$253</c:f>
              <c:numCache>
                <c:formatCode>_(* #,##0_);_(* \(#,##0\);_(* "-"??_);_(@_)</c:formatCode>
                <c:ptCount val="49"/>
                <c:pt idx="0">
                  <c:v>1652.6082196870846</c:v>
                </c:pt>
                <c:pt idx="1">
                  <c:v>1728.86500566073</c:v>
                </c:pt>
                <c:pt idx="2">
                  <c:v>1872.6749403952842</c:v>
                </c:pt>
                <c:pt idx="3">
                  <c:v>1960.5965720707964</c:v>
                </c:pt>
                <c:pt idx="4">
                  <c:v>2053.0813310582412</c:v>
                </c:pt>
                <c:pt idx="5">
                  <c:v>2150.0952485944367</c:v>
                </c:pt>
                <c:pt idx="6">
                  <c:v>2251.577030543101</c:v>
                </c:pt>
                <c:pt idx="7">
                  <c:v>2357.4323060230322</c:v>
                </c:pt>
                <c:pt idx="8">
                  <c:v>2467.5821893733796</c:v>
                </c:pt>
                <c:pt idx="9">
                  <c:v>2580.3442732858048</c:v>
                </c:pt>
                <c:pt idx="10">
                  <c:v>2696.9652035899794</c:v>
                </c:pt>
                <c:pt idx="11">
                  <c:v>2817.4309658479092</c:v>
                </c:pt>
                <c:pt idx="12">
                  <c:v>2941.6933989713311</c:v>
                </c:pt>
                <c:pt idx="13">
                  <c:v>3069.7018103535211</c:v>
                </c:pt>
                <c:pt idx="14">
                  <c:v>3201.4346741458271</c:v>
                </c:pt>
                <c:pt idx="15">
                  <c:v>3336.8730831877656</c:v>
                </c:pt>
                <c:pt idx="16">
                  <c:v>3475.954605618776</c:v>
                </c:pt>
                <c:pt idx="17">
                  <c:v>3618.5991797799725</c:v>
                </c:pt>
                <c:pt idx="18">
                  <c:v>3764.7279763459137</c:v>
                </c:pt>
                <c:pt idx="19">
                  <c:v>3914.2845593920874</c:v>
                </c:pt>
                <c:pt idx="20">
                  <c:v>4067.2361672659754</c:v>
                </c:pt>
                <c:pt idx="21">
                  <c:v>4223.5659466058696</c:v>
                </c:pt>
                <c:pt idx="22">
                  <c:v>4383.2751267090116</c:v>
                </c:pt>
                <c:pt idx="23">
                  <c:v>4546.3558233664962</c:v>
                </c:pt>
                <c:pt idx="24">
                  <c:v>4712.7801734834529</c:v>
                </c:pt>
                <c:pt idx="25">
                  <c:v>4882.493653653245</c:v>
                </c:pt>
                <c:pt idx="26">
                  <c:v>5055.4290672760781</c:v>
                </c:pt>
                <c:pt idx="27">
                  <c:v>5231.5010360863744</c:v>
                </c:pt>
                <c:pt idx="28">
                  <c:v>5410.6270340523361</c:v>
                </c:pt>
                <c:pt idx="29">
                  <c:v>5592.7424304806727</c:v>
                </c:pt>
                <c:pt idx="30">
                  <c:v>5777.7949961148915</c:v>
                </c:pt>
                <c:pt idx="31">
                  <c:v>5965.7251971339838</c:v>
                </c:pt>
                <c:pt idx="32">
                  <c:v>6156.4758491065249</c:v>
                </c:pt>
                <c:pt idx="33">
                  <c:v>6349.9862307093499</c:v>
                </c:pt>
                <c:pt idx="34">
                  <c:v>6546.1950063199074</c:v>
                </c:pt>
                <c:pt idx="35">
                  <c:v>6745.0299175310538</c:v>
                </c:pt>
                <c:pt idx="36">
                  <c:v>6946.4044531610234</c:v>
                </c:pt>
                <c:pt idx="37">
                  <c:v>7150.2230227313312</c:v>
                </c:pt>
                <c:pt idx="38">
                  <c:v>7356.395045383596</c:v>
                </c:pt>
                <c:pt idx="39">
                  <c:v>7564.8362308378219</c:v>
                </c:pt>
                <c:pt idx="40">
                  <c:v>7775.4795218699046</c:v>
                </c:pt>
                <c:pt idx="41">
                  <c:v>7988.2726089622311</c:v>
                </c:pt>
                <c:pt idx="42">
                  <c:v>8203.1766102714264</c:v>
                </c:pt>
                <c:pt idx="43">
                  <c:v>8420.1459690465599</c:v>
                </c:pt>
                <c:pt idx="44">
                  <c:v>8639.1149347500905</c:v>
                </c:pt>
                <c:pt idx="45">
                  <c:v>8860.0019696548734</c:v>
                </c:pt>
                <c:pt idx="46">
                  <c:v>9082.7282938239459</c:v>
                </c:pt>
                <c:pt idx="47">
                  <c:v>9307.2077388720772</c:v>
                </c:pt>
                <c:pt idx="48">
                  <c:v>9533.3522612189608</c:v>
                </c:pt>
              </c:numCache>
            </c:numRef>
          </c:yVal>
          <c:smooth val="0"/>
          <c:extLst>
            <c:ext xmlns:c16="http://schemas.microsoft.com/office/drawing/2014/chart" uri="{C3380CC4-5D6E-409C-BE32-E72D297353CC}">
              <c16:uniqueId val="{00000004-9736-4F02-9E6F-8C61C5A923BC}"/>
            </c:ext>
          </c:extLst>
        </c:ser>
        <c:ser>
          <c:idx val="5"/>
          <c:order val="5"/>
          <c:tx>
            <c:strRef>
              <c:f>TAM_WaterHeating!$K$204</c:f>
              <c:strCache>
                <c:ptCount val="1"/>
                <c:pt idx="0">
                  <c:v>Water Heating - Commercial - Case 3 - Low</c:v>
                </c:pt>
              </c:strCache>
            </c:strRef>
          </c:tx>
          <c:spPr>
            <a:ln w="19050">
              <a:noFill/>
            </a:ln>
          </c:spPr>
          <c:xVal>
            <c:numRef>
              <c:f>TAM_WaterHeating!$B$205:$B$253</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TAM_WaterHeating!$K$205:$K$253</c:f>
              <c:numCache>
                <c:formatCode>_(* #,##0_);_(* \(#,##0\);_(* "-"??_);_(@_)</c:formatCode>
                <c:ptCount val="49"/>
                <c:pt idx="0">
                  <c:v>5.4239970879179991</c:v>
                </c:pt>
                <c:pt idx="1">
                  <c:v>5.6742781770035648</c:v>
                </c:pt>
                <c:pt idx="2">
                  <c:v>6.1462742967866264</c:v>
                </c:pt>
                <c:pt idx="3">
                  <c:v>6.4348403758439332</c:v>
                </c:pt>
                <c:pt idx="4">
                  <c:v>6.738383016772878</c:v>
                </c:pt>
                <c:pt idx="5">
                  <c:v>7.0567907312785438</c:v>
                </c:pt>
                <c:pt idx="6">
                  <c:v>7.3898623469277194</c:v>
                </c:pt>
                <c:pt idx="7">
                  <c:v>7.7372881306701107</c:v>
                </c:pt>
                <c:pt idx="8">
                  <c:v>8.098809173231496</c:v>
                </c:pt>
                <c:pt idx="9">
                  <c:v>8.46890367444629</c:v>
                </c:pt>
                <c:pt idx="10">
                  <c:v>8.8516632292062845</c:v>
                </c:pt>
                <c:pt idx="11">
                  <c:v>9.2470418409649451</c:v>
                </c:pt>
                <c:pt idx="12">
                  <c:v>9.6548814410406738</c:v>
                </c:pt>
                <c:pt idx="13">
                  <c:v>10.075015652098559</c:v>
                </c:pt>
                <c:pt idx="14">
                  <c:v>10.507373824520004</c:v>
                </c:pt>
                <c:pt idx="15">
                  <c:v>10.951893903437933</c:v>
                </c:pt>
                <c:pt idx="16">
                  <c:v>11.408370982313796</c:v>
                </c:pt>
                <c:pt idx="17">
                  <c:v>11.876542292150397</c:v>
                </c:pt>
                <c:pt idx="18">
                  <c:v>12.356149108570989</c:v>
                </c:pt>
                <c:pt idx="19">
                  <c:v>12.847006204195873</c:v>
                </c:pt>
                <c:pt idx="20">
                  <c:v>13.349006052567335</c:v>
                </c:pt>
                <c:pt idx="21">
                  <c:v>13.86209333955602</c:v>
                </c:pt>
                <c:pt idx="22">
                  <c:v>14.386272099817322</c:v>
                </c:pt>
                <c:pt idx="23">
                  <c:v>14.921516456724442</c:v>
                </c:pt>
                <c:pt idx="24">
                  <c:v>15.467734961291688</c:v>
                </c:pt>
                <c:pt idx="25">
                  <c:v>16.02474866318147</c:v>
                </c:pt>
                <c:pt idx="26">
                  <c:v>16.592337017586331</c:v>
                </c:pt>
                <c:pt idx="27">
                  <c:v>17.170219805965459</c:v>
                </c:pt>
                <c:pt idx="28">
                  <c:v>17.758126171045586</c:v>
                </c:pt>
                <c:pt idx="29">
                  <c:v>18.355843989536996</c:v>
                </c:pt>
                <c:pt idx="30">
                  <c:v>18.963201840692918</c:v>
                </c:pt>
                <c:pt idx="31">
                  <c:v>19.580004329580696</c:v>
                </c:pt>
                <c:pt idx="32">
                  <c:v>20.206063772158942</c:v>
                </c:pt>
                <c:pt idx="33">
                  <c:v>20.841180876014544</c:v>
                </c:pt>
                <c:pt idx="34">
                  <c:v>21.48515433255292</c:v>
                </c:pt>
                <c:pt idx="35">
                  <c:v>22.137746983695546</c:v>
                </c:pt>
                <c:pt idx="36">
                  <c:v>22.798674892576823</c:v>
                </c:pt>
                <c:pt idx="37">
                  <c:v>23.467624323327133</c:v>
                </c:pt>
                <c:pt idx="38">
                  <c:v>24.144297982065073</c:v>
                </c:pt>
                <c:pt idx="39">
                  <c:v>24.828419221108636</c:v>
                </c:pt>
                <c:pt idx="40">
                  <c:v>25.51976795309292</c:v>
                </c:pt>
                <c:pt idx="41">
                  <c:v>26.218172493847536</c:v>
                </c:pt>
                <c:pt idx="42">
                  <c:v>26.923505229941345</c:v>
                </c:pt>
                <c:pt idx="43">
                  <c:v>27.635616640343613</c:v>
                </c:pt>
                <c:pt idx="44">
                  <c:v>28.354290926343019</c:v>
                </c:pt>
                <c:pt idx="45">
                  <c:v>29.079260474364048</c:v>
                </c:pt>
                <c:pt idx="46">
                  <c:v>29.810266722127036</c:v>
                </c:pt>
                <c:pt idx="47">
                  <c:v>30.547026857853012</c:v>
                </c:pt>
                <c:pt idx="48">
                  <c:v>31.289251915217399</c:v>
                </c:pt>
              </c:numCache>
            </c:numRef>
          </c:yVal>
          <c:smooth val="0"/>
          <c:extLst>
            <c:ext xmlns:c16="http://schemas.microsoft.com/office/drawing/2014/chart" uri="{C3380CC4-5D6E-409C-BE32-E72D297353CC}">
              <c16:uniqueId val="{00000005-9736-4F02-9E6F-8C61C5A923BC}"/>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(TWh</a:t>
                </a:r>
                <a:r>
                  <a:rPr lang="en-US" baseline="0"/>
                  <a:t> Useful Water Heating)</a:t>
                </a:r>
                <a:endParaRPr lang="en-US"/>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Middle East and Africa TAM -</a:t>
            </a:r>
            <a:r>
              <a:rPr lang="en-US" baseline="0"/>
              <a:t> </a:t>
            </a:r>
            <a:r>
              <a:rPr lang="en-US" sz="1680" b="1" i="0" u="none" strike="noStrike" baseline="0">
                <a:effectLst/>
              </a:rPr>
              <a:t>Water Heating</a:t>
            </a:r>
            <a:r>
              <a:rPr lang="en-US" sz="1680" b="1" i="0" u="none" strike="noStrike" baseline="0"/>
              <a:t> </a:t>
            </a:r>
            <a:endParaRPr lang="en-US"/>
          </a:p>
        </c:rich>
      </c:tx>
      <c:overlay val="0"/>
      <c:spPr>
        <a:noFill/>
        <a:ln>
          <a:noFill/>
        </a:ln>
        <a:effectLst/>
      </c:spPr>
    </c:title>
    <c:autoTitleDeleted val="0"/>
    <c:plotArea>
      <c:layout/>
      <c:scatterChart>
        <c:scatterStyle val="lineMarker"/>
        <c:varyColors val="0"/>
        <c:ser>
          <c:idx val="2"/>
          <c:order val="0"/>
          <c:tx>
            <c:strRef>
              <c:f>TAM_WaterHeating!$C$267</c:f>
              <c:strCache>
                <c:ptCount val="1"/>
                <c:pt idx="0">
                  <c:v>Water Heating - Residential - Case 1 - Average</c:v>
                </c:pt>
              </c:strCache>
            </c:strRef>
          </c:tx>
          <c:spPr>
            <a:ln w="19050">
              <a:noFill/>
            </a:ln>
          </c:spPr>
          <c:xVal>
            <c:numRef>
              <c:f>TAM_WaterHeating!$B$268:$B$316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TAM_WaterHeating!$C$268:$C$316</c:f>
              <c:numCache>
                <c:formatCode>_(* #,##0_);_(* \(#,##0\);_(* "-"??_);_(@_)</c:formatCode>
                <c:ptCount val="49"/>
                <c:pt idx="0">
                  <c:v>135.05774932164019</c:v>
                </c:pt>
                <c:pt idx="1">
                  <c:v>139.23036160216643</c:v>
                </c:pt>
                <c:pt idx="2">
                  <c:v>134.72438678905084</c:v>
                </c:pt>
                <c:pt idx="3">
                  <c:v>138.55372730192931</c:v>
                </c:pt>
                <c:pt idx="4">
                  <c:v>142.39585792876474</c:v>
                </c:pt>
                <c:pt idx="5">
                  <c:v>146.25168070541923</c:v>
                </c:pt>
                <c:pt idx="6">
                  <c:v>150.12527541352281</c:v>
                </c:pt>
                <c:pt idx="7">
                  <c:v>154.02282402683289</c:v>
                </c:pt>
                <c:pt idx="8">
                  <c:v>157.94815370185688</c:v>
                </c:pt>
                <c:pt idx="9">
                  <c:v>161.89793557042429</c:v>
                </c:pt>
                <c:pt idx="10">
                  <c:v>165.87415470847083</c:v>
                </c:pt>
                <c:pt idx="11">
                  <c:v>169.86922955917174</c:v>
                </c:pt>
                <c:pt idx="12">
                  <c:v>173.87257860729565</c:v>
                </c:pt>
                <c:pt idx="13">
                  <c:v>177.87596392351841</c:v>
                </c:pt>
                <c:pt idx="14">
                  <c:v>181.87596440055998</c:v>
                </c:pt>
                <c:pt idx="15">
                  <c:v>185.87284501437998</c:v>
                </c:pt>
                <c:pt idx="16">
                  <c:v>189.86652734026956</c:v>
                </c:pt>
                <c:pt idx="17">
                  <c:v>193.85822351512925</c:v>
                </c:pt>
                <c:pt idx="18">
                  <c:v>197.8487024797781</c:v>
                </c:pt>
                <c:pt idx="19">
                  <c:v>201.83687435365701</c:v>
                </c:pt>
                <c:pt idx="20">
                  <c:v>205.82140709701508</c:v>
                </c:pt>
                <c:pt idx="21">
                  <c:v>209.80292885988644</c:v>
                </c:pt>
                <c:pt idx="22">
                  <c:v>213.78251997553804</c:v>
                </c:pt>
                <c:pt idx="23">
                  <c:v>217.76090191981686</c:v>
                </c:pt>
                <c:pt idx="24">
                  <c:v>221.7379377387665</c:v>
                </c:pt>
                <c:pt idx="25">
                  <c:v>225.71306269062467</c:v>
                </c:pt>
                <c:pt idx="26">
                  <c:v>229.68603344157682</c:v>
                </c:pt>
                <c:pt idx="27">
                  <c:v>233.65650137378222</c:v>
                </c:pt>
                <c:pt idx="28">
                  <c:v>237.62405844238634</c:v>
                </c:pt>
                <c:pt idx="29">
                  <c:v>241.58845628342658</c:v>
                </c:pt>
                <c:pt idx="30">
                  <c:v>245.54923380964863</c:v>
                </c:pt>
                <c:pt idx="31">
                  <c:v>249.50534602109644</c:v>
                </c:pt>
                <c:pt idx="32">
                  <c:v>253.45555685982137</c:v>
                </c:pt>
                <c:pt idx="33">
                  <c:v>257.39883597732808</c:v>
                </c:pt>
                <c:pt idx="34">
                  <c:v>261.33438365054405</c:v>
                </c:pt>
                <c:pt idx="35">
                  <c:v>265.26186023218014</c:v>
                </c:pt>
                <c:pt idx="36">
                  <c:v>269.18119261462164</c:v>
                </c:pt>
                <c:pt idx="37">
                  <c:v>273.09256795303509</c:v>
                </c:pt>
                <c:pt idx="38">
                  <c:v>276.99585839182896</c:v>
                </c:pt>
                <c:pt idx="39">
                  <c:v>280.89072260254187</c:v>
                </c:pt>
                <c:pt idx="40">
                  <c:v>284.77628068093145</c:v>
                </c:pt>
                <c:pt idx="41">
                  <c:v>288.65129900562823</c:v>
                </c:pt>
                <c:pt idx="42">
                  <c:v>292.51424590985795</c:v>
                </c:pt>
                <c:pt idx="43">
                  <c:v>296.36390387538029</c:v>
                </c:pt>
                <c:pt idx="44">
                  <c:v>300.19949647906725</c:v>
                </c:pt>
                <c:pt idx="45">
                  <c:v>304.0206820991782</c:v>
                </c:pt>
                <c:pt idx="46">
                  <c:v>307.82711003315296</c:v>
                </c:pt>
                <c:pt idx="47">
                  <c:v>311.6186107158822</c:v>
                </c:pt>
                <c:pt idx="48">
                  <c:v>315.3949452801059</c:v>
                </c:pt>
              </c:numCache>
            </c:numRef>
          </c:yVal>
          <c:smooth val="0"/>
          <c:extLst>
            <c:ext xmlns:c16="http://schemas.microsoft.com/office/drawing/2014/chart" uri="{C3380CC4-5D6E-409C-BE32-E72D297353CC}">
              <c16:uniqueId val="{00000000-F871-4352-B20F-9200B4F7C3DC}"/>
            </c:ext>
          </c:extLst>
        </c:ser>
        <c:ser>
          <c:idx val="0"/>
          <c:order val="1"/>
          <c:tx>
            <c:strRef>
              <c:f>TAM_WaterHeating!$D$267</c:f>
              <c:strCache>
                <c:ptCount val="1"/>
                <c:pt idx="0">
                  <c:v>Water Heating - Residential -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TAM_WaterHeating!$B$268:$B$316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TAM_WaterHeating!$D$268:$D$316</c:f>
              <c:numCache>
                <c:formatCode>_(* #,##0_);_(* \(#,##0\);_(* "-"??_);_(@_)</c:formatCode>
                <c:ptCount val="49"/>
                <c:pt idx="0">
                  <c:v>212.89821456579156</c:v>
                </c:pt>
                <c:pt idx="1">
                  <c:v>219.47570981549941</c:v>
                </c:pt>
                <c:pt idx="2">
                  <c:v>212.37271870681357</c:v>
                </c:pt>
                <c:pt idx="3">
                  <c:v>218.40909767989083</c:v>
                </c:pt>
                <c:pt idx="4">
                  <c:v>224.46563834260971</c:v>
                </c:pt>
                <c:pt idx="5">
                  <c:v>230.5437626187435</c:v>
                </c:pt>
                <c:pt idx="6">
                  <c:v>236.64990166999314</c:v>
                </c:pt>
                <c:pt idx="7">
                  <c:v>242.79380044755209</c:v>
                </c:pt>
                <c:pt idx="8">
                  <c:v>248.98149188763762</c:v>
                </c:pt>
                <c:pt idx="9">
                  <c:v>255.20772853059933</c:v>
                </c:pt>
                <c:pt idx="10">
                  <c:v>261.47563954988067</c:v>
                </c:pt>
                <c:pt idx="11">
                  <c:v>267.77327376223042</c:v>
                </c:pt>
                <c:pt idx="12">
                  <c:v>274.08395100148658</c:v>
                </c:pt>
                <c:pt idx="13">
                  <c:v>280.39468541194196</c:v>
                </c:pt>
                <c:pt idx="14">
                  <c:v>286.70008413287275</c:v>
                </c:pt>
                <c:pt idx="15">
                  <c:v>293.00056485899847</c:v>
                </c:pt>
                <c:pt idx="16">
                  <c:v>299.29600396556896</c:v>
                </c:pt>
                <c:pt idx="17">
                  <c:v>305.58831220397201</c:v>
                </c:pt>
                <c:pt idx="18">
                  <c:v>311.87870169367727</c:v>
                </c:pt>
                <c:pt idx="19">
                  <c:v>318.16545440201867</c:v>
                </c:pt>
                <c:pt idx="20">
                  <c:v>324.44647056881143</c:v>
                </c:pt>
                <c:pt idx="21">
                  <c:v>330.72274037804289</c:v>
                </c:pt>
                <c:pt idx="22">
                  <c:v>336.99596681250972</c:v>
                </c:pt>
                <c:pt idx="23">
                  <c:v>343.2672871702971</c:v>
                </c:pt>
                <c:pt idx="24">
                  <c:v>349.53648556410542</c:v>
                </c:pt>
                <c:pt idx="25">
                  <c:v>355.8026717635442</c:v>
                </c:pt>
                <c:pt idx="26">
                  <c:v>362.06546218947864</c:v>
                </c:pt>
                <c:pt idx="27">
                  <c:v>368.32430729835255</c:v>
                </c:pt>
                <c:pt idx="28">
                  <c:v>374.57856386886652</c:v>
                </c:pt>
                <c:pt idx="29">
                  <c:v>380.82784039261441</c:v>
                </c:pt>
                <c:pt idx="30">
                  <c:v>387.07141003493678</c:v>
                </c:pt>
                <c:pt idx="31">
                  <c:v>393.30762551068369</c:v>
                </c:pt>
                <c:pt idx="32">
                  <c:v>399.53453836053546</c:v>
                </c:pt>
                <c:pt idx="33">
                  <c:v>405.75052439516458</c:v>
                </c:pt>
                <c:pt idx="34">
                  <c:v>411.95432297151166</c:v>
                </c:pt>
                <c:pt idx="35">
                  <c:v>418.14539868674501</c:v>
                </c:pt>
                <c:pt idx="36">
                  <c:v>424.32363629771328</c:v>
                </c:pt>
                <c:pt idx="37">
                  <c:v>430.48933082636819</c:v>
                </c:pt>
                <c:pt idx="38">
                  <c:v>436.64228072761318</c:v>
                </c:pt>
                <c:pt idx="39">
                  <c:v>442.78194794850106</c:v>
                </c:pt>
                <c:pt idx="40">
                  <c:v>448.90694545242656</c:v>
                </c:pt>
                <c:pt idx="41">
                  <c:v>455.01532862096991</c:v>
                </c:pt>
                <c:pt idx="42">
                  <c:v>461.10468301198966</c:v>
                </c:pt>
                <c:pt idx="43">
                  <c:v>467.17308939122552</c:v>
                </c:pt>
                <c:pt idx="44">
                  <c:v>473.21932384447405</c:v>
                </c:pt>
                <c:pt idx="45">
                  <c:v>479.24284785647797</c:v>
                </c:pt>
                <c:pt idx="46">
                  <c:v>485.2431085974344</c:v>
                </c:pt>
                <c:pt idx="47">
                  <c:v>491.21983877346952</c:v>
                </c:pt>
                <c:pt idx="48">
                  <c:v>497.17266184629932</c:v>
                </c:pt>
              </c:numCache>
            </c:numRef>
          </c:yVal>
          <c:smooth val="0"/>
          <c:extLst>
            <c:ext xmlns:c16="http://schemas.microsoft.com/office/drawing/2014/chart" uri="{C3380CC4-5D6E-409C-BE32-E72D297353CC}">
              <c16:uniqueId val="{00000001-F871-4352-B20F-9200B4F7C3DC}"/>
            </c:ext>
          </c:extLst>
        </c:ser>
        <c:ser>
          <c:idx val="3"/>
          <c:order val="2"/>
          <c:tx>
            <c:strRef>
              <c:f>TAM_WaterHeating!$E$267</c:f>
              <c:strCache>
                <c:ptCount val="1"/>
                <c:pt idx="0">
                  <c:v>Water Heating - Residential - Case 3 - Low</c:v>
                </c:pt>
              </c:strCache>
            </c:strRef>
          </c:tx>
          <c:spPr>
            <a:ln w="19050">
              <a:noFill/>
            </a:ln>
          </c:spPr>
          <c:xVal>
            <c:numRef>
              <c:f>TAM_WaterHeating!$B$268:$B$316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TAM_WaterHeating!$E$268:$E$316</c:f>
              <c:numCache>
                <c:formatCode>_(* #,##0_);_(* \(#,##0\);_(* "-"??_);_(@_)</c:formatCode>
                <c:ptCount val="49"/>
                <c:pt idx="0">
                  <c:v>2.4379304284563794</c:v>
                </c:pt>
                <c:pt idx="1">
                  <c:v>2.5132503452766999</c:v>
                </c:pt>
                <c:pt idx="2">
                  <c:v>2.4319128939869477</c:v>
                </c:pt>
                <c:pt idx="3">
                  <c:v>2.5010364045160198</c:v>
                </c:pt>
                <c:pt idx="4">
                  <c:v>2.5703907896758018</c:v>
                </c:pt>
                <c:pt idx="5">
                  <c:v>2.639992332135646</c:v>
                </c:pt>
                <c:pt idx="6">
                  <c:v>2.7099146761242423</c:v>
                </c:pt>
                <c:pt idx="7">
                  <c:v>2.7802694125869953</c:v>
                </c:pt>
                <c:pt idx="8">
                  <c:v>2.8511256256109041</c:v>
                </c:pt>
                <c:pt idx="9">
                  <c:v>2.9224232257227909</c:v>
                </c:pt>
                <c:pt idx="10">
                  <c:v>2.9941980455723995</c:v>
                </c:pt>
                <c:pt idx="11">
                  <c:v>3.066313230309333</c:v>
                </c:pt>
                <c:pt idx="12">
                  <c:v>3.1385777727674626</c:v>
                </c:pt>
                <c:pt idx="13">
                  <c:v>3.2108429699018499</c:v>
                </c:pt>
                <c:pt idx="14">
                  <c:v>3.2830470672291043</c:v>
                </c:pt>
                <c:pt idx="15">
                  <c:v>3.3551948478361515</c:v>
                </c:pt>
                <c:pt idx="16">
                  <c:v>3.4272848960768307</c:v>
                </c:pt>
                <c:pt idx="17">
                  <c:v>3.4993390922612195</c:v>
                </c:pt>
                <c:pt idx="18">
                  <c:v>3.5713713165570948</c:v>
                </c:pt>
                <c:pt idx="19">
                  <c:v>3.6433618955063127</c:v>
                </c:pt>
                <c:pt idx="20">
                  <c:v>3.7152867844297877</c:v>
                </c:pt>
                <c:pt idx="21">
                  <c:v>3.7871573220777157</c:v>
                </c:pt>
                <c:pt idx="22">
                  <c:v>3.8589930095698595</c:v>
                </c:pt>
                <c:pt idx="23">
                  <c:v>3.9308068702827361</c:v>
                </c:pt>
                <c:pt idx="24">
                  <c:v>4.0025964320574401</c:v>
                </c:pt>
                <c:pt idx="25">
                  <c:v>4.074351500727893</c:v>
                </c:pt>
                <c:pt idx="26">
                  <c:v>4.1460676838700143</c:v>
                </c:pt>
                <c:pt idx="27">
                  <c:v>4.2177386885754276</c:v>
                </c:pt>
                <c:pt idx="28">
                  <c:v>4.2893571492174152</c:v>
                </c:pt>
                <c:pt idx="29">
                  <c:v>4.3609185825725767</c:v>
                </c:pt>
                <c:pt idx="30">
                  <c:v>4.4324146655446617</c:v>
                </c:pt>
                <c:pt idx="31">
                  <c:v>4.503826534816282</c:v>
                </c:pt>
                <c:pt idx="32">
                  <c:v>4.5751318782779968</c:v>
                </c:pt>
                <c:pt idx="33">
                  <c:v>4.6463120970862635</c:v>
                </c:pt>
                <c:pt idx="34">
                  <c:v>4.7173527554221613</c:v>
                </c:pt>
                <c:pt idx="35">
                  <c:v>4.7882477223049404</c:v>
                </c:pt>
                <c:pt idx="36">
                  <c:v>4.8589956780674273</c:v>
                </c:pt>
                <c:pt idx="37">
                  <c:v>4.9296000010516856</c:v>
                </c:pt>
                <c:pt idx="38">
                  <c:v>5.0000583833335961</c:v>
                </c:pt>
                <c:pt idx="39">
                  <c:v>5.0703646635855293</c:v>
                </c:pt>
                <c:pt idx="40">
                  <c:v>5.1405029586364952</c:v>
                </c:pt>
                <c:pt idx="41">
                  <c:v>5.2104510003597886</c:v>
                </c:pt>
                <c:pt idx="42">
                  <c:v>5.2801811406045012</c:v>
                </c:pt>
                <c:pt idx="43">
                  <c:v>5.349671401921869</c:v>
                </c:pt>
                <c:pt idx="44">
                  <c:v>5.4189077690807892</c:v>
                </c:pt>
                <c:pt idx="45">
                  <c:v>5.4878840754596467</c:v>
                </c:pt>
                <c:pt idx="46">
                  <c:v>5.55659399051875</c:v>
                </c:pt>
                <c:pt idx="47">
                  <c:v>5.6250344534345471</c:v>
                </c:pt>
                <c:pt idx="48">
                  <c:v>5.6932011524088315</c:v>
                </c:pt>
              </c:numCache>
            </c:numRef>
          </c:yVal>
          <c:smooth val="0"/>
          <c:extLst>
            <c:ext xmlns:c16="http://schemas.microsoft.com/office/drawing/2014/chart" uri="{C3380CC4-5D6E-409C-BE32-E72D297353CC}">
              <c16:uniqueId val="{00000002-F871-4352-B20F-9200B4F7C3DC}"/>
            </c:ext>
          </c:extLst>
        </c:ser>
        <c:ser>
          <c:idx val="4"/>
          <c:order val="3"/>
          <c:tx>
            <c:strRef>
              <c:f>TAM_WaterHeating!$I$267</c:f>
              <c:strCache>
                <c:ptCount val="1"/>
                <c:pt idx="0">
                  <c:v>Water Heating - Commercial - Case 1 - Average</c:v>
                </c:pt>
              </c:strCache>
            </c:strRef>
          </c:tx>
          <c:spPr>
            <a:ln w="19050">
              <a:noFill/>
            </a:ln>
          </c:spPr>
          <c:xVal>
            <c:numRef>
              <c:f>TAM_WaterHeating!$B$268:$B$316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TAM_WaterHeating!$I$268:$I$316</c:f>
              <c:numCache>
                <c:formatCode>_(* #,##0_);_(* \(#,##0\);_(* "-"??_);_(@_)</c:formatCode>
                <c:ptCount val="49"/>
                <c:pt idx="0">
                  <c:v>115.20441057031064</c:v>
                </c:pt>
                <c:pt idx="1">
                  <c:v>118.74918535765541</c:v>
                </c:pt>
                <c:pt idx="2">
                  <c:v>122.98682206441266</c:v>
                </c:pt>
                <c:pt idx="3">
                  <c:v>127.01896747954518</c:v>
                </c:pt>
                <c:pt idx="4">
                  <c:v>131.31512974236614</c:v>
                </c:pt>
                <c:pt idx="5">
                  <c:v>135.92354027285458</c:v>
                </c:pt>
                <c:pt idx="6">
                  <c:v>140.8948465158914</c:v>
                </c:pt>
                <c:pt idx="7">
                  <c:v>146.28181239149646</c:v>
                </c:pt>
                <c:pt idx="8">
                  <c:v>152.13531317765617</c:v>
                </c:pt>
                <c:pt idx="9">
                  <c:v>158.49961795506061</c:v>
                </c:pt>
                <c:pt idx="10">
                  <c:v>165.4244122869309</c:v>
                </c:pt>
                <c:pt idx="11">
                  <c:v>172.95021037519498</c:v>
                </c:pt>
                <c:pt idx="12">
                  <c:v>181.11420342692807</c:v>
                </c:pt>
                <c:pt idx="13">
                  <c:v>189.95522201319247</c:v>
                </c:pt>
                <c:pt idx="14">
                  <c:v>199.51653670032249</c:v>
                </c:pt>
                <c:pt idx="15">
                  <c:v>209.84466476357241</c:v>
                </c:pt>
                <c:pt idx="16">
                  <c:v>220.98511756001409</c:v>
                </c:pt>
                <c:pt idx="17">
                  <c:v>232.98437442014011</c:v>
                </c:pt>
                <c:pt idx="18">
                  <c:v>245.8884991593923</c:v>
                </c:pt>
                <c:pt idx="19">
                  <c:v>259.74193681348083</c:v>
                </c:pt>
                <c:pt idx="20">
                  <c:v>274.58864917709252</c:v>
                </c:pt>
                <c:pt idx="21">
                  <c:v>290.474095656288</c:v>
                </c:pt>
                <c:pt idx="22">
                  <c:v>307.4440272571847</c:v>
                </c:pt>
                <c:pt idx="23">
                  <c:v>325.54389513596436</c:v>
                </c:pt>
                <c:pt idx="24">
                  <c:v>344.8180936609898</c:v>
                </c:pt>
                <c:pt idx="25">
                  <c:v>365.31092404058114</c:v>
                </c:pt>
                <c:pt idx="26">
                  <c:v>387.0677605810456</c:v>
                </c:pt>
                <c:pt idx="27">
                  <c:v>410.1344445928429</c:v>
                </c:pt>
                <c:pt idx="28">
                  <c:v>434.55660812724477</c:v>
                </c:pt>
                <c:pt idx="29">
                  <c:v>460.37924638552857</c:v>
                </c:pt>
                <c:pt idx="30">
                  <c:v>487.64663793058025</c:v>
                </c:pt>
                <c:pt idx="31">
                  <c:v>516.40263273359528</c:v>
                </c:pt>
                <c:pt idx="32">
                  <c:v>546.69063528344157</c:v>
                </c:pt>
                <c:pt idx="33">
                  <c:v>578.55408794060179</c:v>
                </c:pt>
                <c:pt idx="34">
                  <c:v>612.03638773026751</c:v>
                </c:pt>
                <c:pt idx="35">
                  <c:v>647.18156630995338</c:v>
                </c:pt>
                <c:pt idx="36">
                  <c:v>684.03424723682326</c:v>
                </c:pt>
                <c:pt idx="37">
                  <c:v>722.63961021109435</c:v>
                </c:pt>
                <c:pt idx="38">
                  <c:v>763.04208010055197</c:v>
                </c:pt>
                <c:pt idx="39">
                  <c:v>805.28552017615357</c:v>
                </c:pt>
                <c:pt idx="40">
                  <c:v>849.41220357502334</c:v>
                </c:pt>
                <c:pt idx="41">
                  <c:v>895.46298553839893</c:v>
                </c:pt>
                <c:pt idx="42">
                  <c:v>943.47727719859336</c:v>
                </c:pt>
                <c:pt idx="43">
                  <c:v>993.49471747625148</c:v>
                </c:pt>
                <c:pt idx="44">
                  <c:v>1045.5557270113572</c:v>
                </c:pt>
                <c:pt idx="45">
                  <c:v>1099.7015919335076</c:v>
                </c:pt>
                <c:pt idx="46">
                  <c:v>1155.973074990653</c:v>
                </c:pt>
                <c:pt idx="47">
                  <c:v>1214.4111428524352</c:v>
                </c:pt>
                <c:pt idx="48">
                  <c:v>1275.0562664140348</c:v>
                </c:pt>
              </c:numCache>
            </c:numRef>
          </c:yVal>
          <c:smooth val="0"/>
          <c:extLst>
            <c:ext xmlns:c16="http://schemas.microsoft.com/office/drawing/2014/chart" uri="{C3380CC4-5D6E-409C-BE32-E72D297353CC}">
              <c16:uniqueId val="{00000003-F871-4352-B20F-9200B4F7C3DC}"/>
            </c:ext>
          </c:extLst>
        </c:ser>
        <c:ser>
          <c:idx val="1"/>
          <c:order val="4"/>
          <c:tx>
            <c:strRef>
              <c:f>TAM_WaterHeating!$J$267</c:f>
              <c:strCache>
                <c:ptCount val="1"/>
                <c:pt idx="0">
                  <c:v>Water Heating - Commercial - Case 2 - High</c:v>
                </c:pt>
              </c:strCache>
            </c:strRef>
          </c:tx>
          <c:spPr>
            <a:ln w="25400" cap="rnd">
              <a:noFill/>
              <a:round/>
            </a:ln>
            <a:effectLst/>
          </c:spPr>
          <c:marker>
            <c:symbol val="circle"/>
            <c:size val="5"/>
            <c:spPr>
              <a:solidFill>
                <a:schemeClr val="accent2"/>
              </a:solidFill>
              <a:ln w="9525">
                <a:solidFill>
                  <a:schemeClr val="accent2"/>
                </a:solidFill>
              </a:ln>
              <a:effectLst/>
            </c:spPr>
          </c:marker>
          <c:xVal>
            <c:numRef>
              <c:f>TAM_WaterHeating!$B$268:$B$316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TAM_WaterHeating!$J$268:$J$316</c:f>
              <c:numCache>
                <c:formatCode>_(* #,##0_);_(* \(#,##0\);_(* "-"??_);_(@_)</c:formatCode>
                <c:ptCount val="49"/>
                <c:pt idx="0">
                  <c:v>265.03154087389919</c:v>
                </c:pt>
                <c:pt idx="1">
                  <c:v>273.18641202240929</c:v>
                </c:pt>
                <c:pt idx="2">
                  <c:v>282.93523483653428</c:v>
                </c:pt>
                <c:pt idx="3">
                  <c:v>292.2113181662433</c:v>
                </c:pt>
                <c:pt idx="4">
                  <c:v>302.09478094968262</c:v>
                </c:pt>
                <c:pt idx="5">
                  <c:v>312.69658115705784</c:v>
                </c:pt>
                <c:pt idx="6">
                  <c:v>324.13323490343464</c:v>
                </c:pt>
                <c:pt idx="7">
                  <c:v>336.52612732464428</c:v>
                </c:pt>
                <c:pt idx="8">
                  <c:v>349.99229867331559</c:v>
                </c:pt>
                <c:pt idx="9">
                  <c:v>364.63359142761669</c:v>
                </c:pt>
                <c:pt idx="10">
                  <c:v>380.56430886217476</c:v>
                </c:pt>
                <c:pt idx="11">
                  <c:v>397.87765523289511</c:v>
                </c:pt>
                <c:pt idx="12">
                  <c:v>416.65919013657918</c:v>
                </c:pt>
                <c:pt idx="13">
                  <c:v>436.99824458087392</c:v>
                </c:pt>
                <c:pt idx="14">
                  <c:v>458.99436392878505</c:v>
                </c:pt>
                <c:pt idx="15">
                  <c:v>482.75456270412184</c:v>
                </c:pt>
                <c:pt idx="16">
                  <c:v>508.38354128278388</c:v>
                </c:pt>
                <c:pt idx="17">
                  <c:v>535.98822689540634</c:v>
                </c:pt>
                <c:pt idx="18">
                  <c:v>565.67459086656481</c:v>
                </c:pt>
                <c:pt idx="19">
                  <c:v>597.54488046474614</c:v>
                </c:pt>
                <c:pt idx="20">
                  <c:v>631.70023124654711</c:v>
                </c:pt>
                <c:pt idx="21">
                  <c:v>668.24522407285508</c:v>
                </c:pt>
                <c:pt idx="22">
                  <c:v>707.28511064009183</c:v>
                </c:pt>
                <c:pt idx="23">
                  <c:v>748.92445283002735</c:v>
                </c:pt>
                <c:pt idx="24">
                  <c:v>793.26538134924658</c:v>
                </c:pt>
                <c:pt idx="25">
                  <c:v>840.40981258658849</c:v>
                </c:pt>
                <c:pt idx="26">
                  <c:v>890.46213162815559</c:v>
                </c:pt>
                <c:pt idx="27">
                  <c:v>943.52779791848309</c:v>
                </c:pt>
                <c:pt idx="28">
                  <c:v>999.71178949445266</c:v>
                </c:pt>
                <c:pt idx="29">
                  <c:v>1059.117619298559</c:v>
                </c:pt>
                <c:pt idx="30">
                  <c:v>1121.8471516230738</c:v>
                </c:pt>
                <c:pt idx="31">
                  <c:v>1188.0012647709691</c:v>
                </c:pt>
                <c:pt idx="32">
                  <c:v>1257.6798121984496</c:v>
                </c:pt>
                <c:pt idx="33">
                  <c:v>1330.982734486618</c:v>
                </c:pt>
                <c:pt idx="34">
                  <c:v>1408.0098679212456</c:v>
                </c:pt>
                <c:pt idx="35">
                  <c:v>1488.8625087806656</c:v>
                </c:pt>
                <c:pt idx="36">
                  <c:v>1573.6433150278492</c:v>
                </c:pt>
                <c:pt idx="37">
                  <c:v>1662.4562240511784</c:v>
                </c:pt>
                <c:pt idx="38">
                  <c:v>1755.4034367221643</c:v>
                </c:pt>
                <c:pt idx="39">
                  <c:v>1852.5858619403198</c:v>
                </c:pt>
                <c:pt idx="40">
                  <c:v>1954.1007504499016</c:v>
                </c:pt>
                <c:pt idx="41">
                  <c:v>2060.0420910789794</c:v>
                </c:pt>
                <c:pt idx="42">
                  <c:v>2170.5005504354795</c:v>
                </c:pt>
                <c:pt idx="43">
                  <c:v>2285.5673191618857</c:v>
                </c:pt>
                <c:pt idx="44">
                  <c:v>2405.3353862717718</c:v>
                </c:pt>
                <c:pt idx="45">
                  <c:v>2529.8997318660695</c:v>
                </c:pt>
                <c:pt idx="46">
                  <c:v>2659.3541319889946</c:v>
                </c:pt>
                <c:pt idx="47">
                  <c:v>2793.7928318133318</c:v>
                </c:pt>
                <c:pt idx="48">
                  <c:v>2933.3089359663863</c:v>
                </c:pt>
              </c:numCache>
            </c:numRef>
          </c:yVal>
          <c:smooth val="0"/>
          <c:extLst>
            <c:ext xmlns:c16="http://schemas.microsoft.com/office/drawing/2014/chart" uri="{C3380CC4-5D6E-409C-BE32-E72D297353CC}">
              <c16:uniqueId val="{00000004-F871-4352-B20F-9200B4F7C3DC}"/>
            </c:ext>
          </c:extLst>
        </c:ser>
        <c:ser>
          <c:idx val="5"/>
          <c:order val="5"/>
          <c:tx>
            <c:strRef>
              <c:f>TAM_WaterHeating!$K$267</c:f>
              <c:strCache>
                <c:ptCount val="1"/>
                <c:pt idx="0">
                  <c:v>Water Heating - Commercial - Case 3 - Low</c:v>
                </c:pt>
              </c:strCache>
            </c:strRef>
          </c:tx>
          <c:spPr>
            <a:ln w="19050">
              <a:noFill/>
            </a:ln>
          </c:spPr>
          <c:xVal>
            <c:numRef>
              <c:f>TAM_WaterHeating!$B$268:$B$316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TAM_WaterHeating!$K$268:$K$316</c:f>
              <c:numCache>
                <c:formatCode>_(* #,##0_);_(* \(#,##0\);_(* "-"??_);_(@_)</c:formatCode>
                <c:ptCount val="49"/>
                <c:pt idx="0">
                  <c:v>0.86985547377867989</c:v>
                </c:pt>
                <c:pt idx="1">
                  <c:v>0.89662043648123768</c:v>
                </c:pt>
                <c:pt idx="2">
                  <c:v>0.92861688060182579</c:v>
                </c:pt>
                <c:pt idx="3">
                  <c:v>0.95906175457029297</c:v>
                </c:pt>
                <c:pt idx="4">
                  <c:v>0.99150009822446628</c:v>
                </c:pt>
                <c:pt idx="5">
                  <c:v>1.0262960848149116</c:v>
                </c:pt>
                <c:pt idx="6">
                  <c:v>1.0638321298840931</c:v>
                </c:pt>
                <c:pt idx="7">
                  <c:v>1.1045066295040031</c:v>
                </c:pt>
                <c:pt idx="8">
                  <c:v>1.1487037194800096</c:v>
                </c:pt>
                <c:pt idx="9">
                  <c:v>1.1967576552626362</c:v>
                </c:pt>
                <c:pt idx="10">
                  <c:v>1.249043589668704</c:v>
                </c:pt>
                <c:pt idx="11">
                  <c:v>1.3058674267876333</c:v>
                </c:pt>
                <c:pt idx="12">
                  <c:v>1.3675099803043413</c:v>
                </c:pt>
                <c:pt idx="13">
                  <c:v>1.434264441986584</c:v>
                </c:pt>
                <c:pt idx="14">
                  <c:v>1.5064575279626156</c:v>
                </c:pt>
                <c:pt idx="15">
                  <c:v>1.5844404687652347</c:v>
                </c:pt>
                <c:pt idx="16">
                  <c:v>1.6685568997020828</c:v>
                </c:pt>
                <c:pt idx="17">
                  <c:v>1.7591577648025276</c:v>
                </c:pt>
                <c:pt idx="18">
                  <c:v>1.8565908707330585</c:v>
                </c:pt>
                <c:pt idx="19">
                  <c:v>1.9611918014995586</c:v>
                </c:pt>
                <c:pt idx="20">
                  <c:v>2.0732924923773908</c:v>
                </c:pt>
                <c:pt idx="21">
                  <c:v>2.1932361864160246</c:v>
                </c:pt>
                <c:pt idx="22">
                  <c:v>2.3213683284027296</c:v>
                </c:pt>
                <c:pt idx="23">
                  <c:v>2.4580320990959406</c:v>
                </c:pt>
                <c:pt idx="24">
                  <c:v>2.6035626999357238</c:v>
                </c:pt>
                <c:pt idx="25">
                  <c:v>2.7582946289535464</c:v>
                </c:pt>
                <c:pt idx="26">
                  <c:v>2.9225704866498168</c:v>
                </c:pt>
                <c:pt idx="27">
                  <c:v>3.0967363996583237</c:v>
                </c:pt>
                <c:pt idx="28">
                  <c:v>3.2811369145930556</c:v>
                </c:pt>
                <c:pt idx="29">
                  <c:v>3.4761117695068453</c:v>
                </c:pt>
                <c:pt idx="30">
                  <c:v>3.6819952914459111</c:v>
                </c:pt>
                <c:pt idx="31">
                  <c:v>3.8991185713579055</c:v>
                </c:pt>
                <c:pt idx="32">
                  <c:v>4.1278093365584878</c:v>
                </c:pt>
                <c:pt idx="33">
                  <c:v>4.3683956003144475</c:v>
                </c:pt>
                <c:pt idx="34">
                  <c:v>4.6212050335866595</c:v>
                </c:pt>
                <c:pt idx="35">
                  <c:v>4.8865700991525394</c:v>
                </c:pt>
                <c:pt idx="36">
                  <c:v>5.1648277289512912</c:v>
                </c:pt>
                <c:pt idx="37">
                  <c:v>5.4563190541023161</c:v>
                </c:pt>
                <c:pt idx="38">
                  <c:v>5.7613795063327791</c:v>
                </c:pt>
                <c:pt idx="39">
                  <c:v>6.0803402770107153</c:v>
                </c:pt>
                <c:pt idx="40">
                  <c:v>6.4135205511355453</c:v>
                </c:pt>
                <c:pt idx="41">
                  <c:v>6.7612288078275347</c:v>
                </c:pt>
                <c:pt idx="42">
                  <c:v>7.1237626224052004</c:v>
                </c:pt>
                <c:pt idx="43">
                  <c:v>7.5014212901118995</c:v>
                </c:pt>
                <c:pt idx="44">
                  <c:v>7.8945100085938833</c:v>
                </c:pt>
                <c:pt idx="45">
                  <c:v>8.3033405104110702</c:v>
                </c:pt>
                <c:pt idx="46">
                  <c:v>8.7282205763094929</c:v>
                </c:pt>
                <c:pt idx="47">
                  <c:v>9.1694595267539931</c:v>
                </c:pt>
                <c:pt idx="48">
                  <c:v>9.62736293884468</c:v>
                </c:pt>
              </c:numCache>
            </c:numRef>
          </c:yVal>
          <c:smooth val="0"/>
          <c:extLst>
            <c:ext xmlns:c16="http://schemas.microsoft.com/office/drawing/2014/chart" uri="{C3380CC4-5D6E-409C-BE32-E72D297353CC}">
              <c16:uniqueId val="{00000005-F871-4352-B20F-9200B4F7C3DC}"/>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(TWh</a:t>
                </a:r>
                <a:r>
                  <a:rPr lang="en-US" baseline="0"/>
                  <a:t> Useful Water Heating)</a:t>
                </a:r>
                <a:endParaRPr lang="en-US"/>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Latin America</a:t>
            </a:r>
            <a:r>
              <a:rPr lang="en-US" baseline="0"/>
              <a:t> </a:t>
            </a:r>
            <a:r>
              <a:rPr lang="en-US"/>
              <a:t>TAM -</a:t>
            </a:r>
            <a:r>
              <a:rPr lang="en-US" baseline="0"/>
              <a:t> </a:t>
            </a:r>
            <a:r>
              <a:rPr lang="en-US" sz="1680" b="1" i="0" u="none" strike="noStrike" baseline="0">
                <a:effectLst/>
              </a:rPr>
              <a:t>Water Heating</a:t>
            </a:r>
            <a:r>
              <a:rPr lang="en-US" sz="1680" b="1" i="0" u="none" strike="noStrike" baseline="0"/>
              <a:t> </a:t>
            </a:r>
            <a:endParaRPr lang="en-US"/>
          </a:p>
        </c:rich>
      </c:tx>
      <c:overlay val="0"/>
      <c:spPr>
        <a:noFill/>
        <a:ln>
          <a:noFill/>
        </a:ln>
        <a:effectLst/>
      </c:spPr>
    </c:title>
    <c:autoTitleDeleted val="0"/>
    <c:plotArea>
      <c:layout/>
      <c:scatterChart>
        <c:scatterStyle val="lineMarker"/>
        <c:varyColors val="0"/>
        <c:ser>
          <c:idx val="2"/>
          <c:order val="0"/>
          <c:tx>
            <c:strRef>
              <c:f>TAM_WaterHeating!$C$330</c:f>
              <c:strCache>
                <c:ptCount val="1"/>
                <c:pt idx="0">
                  <c:v>Water Heating - Residential - Case 1 - Average</c:v>
                </c:pt>
              </c:strCache>
            </c:strRef>
          </c:tx>
          <c:spPr>
            <a:ln w="19050">
              <a:noFill/>
            </a:ln>
          </c:spPr>
          <c:xVal>
            <c:numRef>
              <c:f>TAM_WaterHeating!$B$331:$B$379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TAM_WaterHeating!$C$331:$C$379</c:f>
              <c:numCache>
                <c:formatCode>_(* #,##0_);_(* \(#,##0\);_(* "-"??_);_(@_)</c:formatCode>
                <c:ptCount val="49"/>
                <c:pt idx="0">
                  <c:v>64.849381613214291</c:v>
                </c:pt>
                <c:pt idx="1">
                  <c:v>66.089544365017943</c:v>
                </c:pt>
                <c:pt idx="2">
                  <c:v>58.888221751290999</c:v>
                </c:pt>
                <c:pt idx="3">
                  <c:v>59.831954497919256</c:v>
                </c:pt>
                <c:pt idx="4">
                  <c:v>60.766111615392674</c:v>
                </c:pt>
                <c:pt idx="5">
                  <c:v>61.691006833897553</c:v>
                </c:pt>
                <c:pt idx="6">
                  <c:v>62.608072836149503</c:v>
                </c:pt>
                <c:pt idx="7">
                  <c:v>63.51921852458554</c:v>
                </c:pt>
                <c:pt idx="8">
                  <c:v>64.42575921912298</c:v>
                </c:pt>
                <c:pt idx="9">
                  <c:v>65.262241356805362</c:v>
                </c:pt>
                <c:pt idx="10">
                  <c:v>66.101693650899847</c:v>
                </c:pt>
                <c:pt idx="11">
                  <c:v>66.938344689442403</c:v>
                </c:pt>
                <c:pt idx="12">
                  <c:v>67.762242046892851</c:v>
                </c:pt>
                <c:pt idx="13">
                  <c:v>68.565921170894185</c:v>
                </c:pt>
                <c:pt idx="14">
                  <c:v>69.347683907061807</c:v>
                </c:pt>
                <c:pt idx="15">
                  <c:v>70.109819135547994</c:v>
                </c:pt>
                <c:pt idx="16">
                  <c:v>70.853155817419278</c:v>
                </c:pt>
                <c:pt idx="17">
                  <c:v>71.579688971306197</c:v>
                </c:pt>
                <c:pt idx="18">
                  <c:v>72.290933686532497</c:v>
                </c:pt>
                <c:pt idx="19">
                  <c:v>72.986745231191946</c:v>
                </c:pt>
                <c:pt idx="20">
                  <c:v>73.666905833165956</c:v>
                </c:pt>
                <c:pt idx="21">
                  <c:v>74.333229259496846</c:v>
                </c:pt>
                <c:pt idx="22">
                  <c:v>74.988082061815504</c:v>
                </c:pt>
                <c:pt idx="23">
                  <c:v>75.633279344779936</c:v>
                </c:pt>
                <c:pt idx="24">
                  <c:v>76.269719613476667</c:v>
                </c:pt>
                <c:pt idx="25">
                  <c:v>76.897335909835149</c:v>
                </c:pt>
                <c:pt idx="26">
                  <c:v>77.515740893997986</c:v>
                </c:pt>
                <c:pt idx="27">
                  <c:v>78.124117254885519</c:v>
                </c:pt>
                <c:pt idx="28">
                  <c:v>78.721828385030079</c:v>
                </c:pt>
                <c:pt idx="29">
                  <c:v>79.308870552461741</c:v>
                </c:pt>
                <c:pt idx="30">
                  <c:v>79.885607557459977</c:v>
                </c:pt>
                <c:pt idx="31">
                  <c:v>80.45220186937857</c:v>
                </c:pt>
                <c:pt idx="32">
                  <c:v>81.008909481878447</c:v>
                </c:pt>
                <c:pt idx="33">
                  <c:v>81.55584266059914</c:v>
                </c:pt>
                <c:pt idx="34">
                  <c:v>82.093090878469965</c:v>
                </c:pt>
                <c:pt idx="35">
                  <c:v>82.620407702954367</c:v>
                </c:pt>
                <c:pt idx="36">
                  <c:v>83.137296984874141</c:v>
                </c:pt>
                <c:pt idx="37">
                  <c:v>83.643023980397828</c:v>
                </c:pt>
                <c:pt idx="38">
                  <c:v>84.137027748489174</c:v>
                </c:pt>
                <c:pt idx="39">
                  <c:v>84.619096622640924</c:v>
                </c:pt>
                <c:pt idx="40">
                  <c:v>85.089249653746421</c:v>
                </c:pt>
                <c:pt idx="41">
                  <c:v>85.547448626601863</c:v>
                </c:pt>
                <c:pt idx="42">
                  <c:v>85.993768379924887</c:v>
                </c:pt>
                <c:pt idx="43">
                  <c:v>86.428271822258353</c:v>
                </c:pt>
                <c:pt idx="44">
                  <c:v>86.850902968342865</c:v>
                </c:pt>
                <c:pt idx="45">
                  <c:v>87.261613042566808</c:v>
                </c:pt>
                <c:pt idx="46">
                  <c:v>87.660465861044528</c:v>
                </c:pt>
                <c:pt idx="47">
                  <c:v>88.047601117784168</c:v>
                </c:pt>
                <c:pt idx="48">
                  <c:v>88.423113040335707</c:v>
                </c:pt>
              </c:numCache>
            </c:numRef>
          </c:yVal>
          <c:smooth val="0"/>
          <c:extLst>
            <c:ext xmlns:c16="http://schemas.microsoft.com/office/drawing/2014/chart" uri="{C3380CC4-5D6E-409C-BE32-E72D297353CC}">
              <c16:uniqueId val="{00000000-2D7F-4C90-8D5A-9408B3F02888}"/>
            </c:ext>
          </c:extLst>
        </c:ser>
        <c:ser>
          <c:idx val="0"/>
          <c:order val="1"/>
          <c:tx>
            <c:strRef>
              <c:f>TAM_WaterHeating!$D$330</c:f>
              <c:strCache>
                <c:ptCount val="1"/>
                <c:pt idx="0">
                  <c:v>Water Heating - Residential -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TAM_WaterHeating!$B$331:$B$379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TAM_WaterHeating!$D$331:$D$379</c:f>
              <c:numCache>
                <c:formatCode>_(* #,##0_);_(* \(#,##0\);_(* "-"??_);_(@_)</c:formatCode>
                <c:ptCount val="49"/>
                <c:pt idx="0">
                  <c:v>102.22528977785075</c:v>
                </c:pt>
                <c:pt idx="1">
                  <c:v>104.18021970194724</c:v>
                </c:pt>
                <c:pt idx="2">
                  <c:v>92.828418456366506</c:v>
                </c:pt>
                <c:pt idx="3">
                  <c:v>94.316071092321067</c:v>
                </c:pt>
                <c:pt idx="4">
                  <c:v>95.788629190119536</c:v>
                </c:pt>
                <c:pt idx="5">
                  <c:v>97.246587298181794</c:v>
                </c:pt>
                <c:pt idx="6">
                  <c:v>98.692203825179135</c:v>
                </c:pt>
                <c:pt idx="7">
                  <c:v>100.12848786849891</c:v>
                </c:pt>
                <c:pt idx="8">
                  <c:v>101.55751283202483</c:v>
                </c:pt>
                <c:pt idx="9">
                  <c:v>102.87610102502552</c:v>
                </c:pt>
                <c:pt idx="10">
                  <c:v>104.19937122257821</c:v>
                </c:pt>
                <c:pt idx="11">
                  <c:v>105.51822566236403</c:v>
                </c:pt>
                <c:pt idx="12">
                  <c:v>106.81697584343614</c:v>
                </c:pt>
                <c:pt idx="13">
                  <c:v>108.08385502247687</c:v>
                </c:pt>
                <c:pt idx="14">
                  <c:v>109.31618631468423</c:v>
                </c:pt>
                <c:pt idx="15">
                  <c:v>110.51757779512408</c:v>
                </c:pt>
                <c:pt idx="16">
                  <c:v>111.68933619615275</c:v>
                </c:pt>
                <c:pt idx="17">
                  <c:v>112.83460636437549</c:v>
                </c:pt>
                <c:pt idx="18">
                  <c:v>113.95577661007847</c:v>
                </c:pt>
                <c:pt idx="19">
                  <c:v>115.05261878519478</c:v>
                </c:pt>
                <c:pt idx="20">
                  <c:v>116.12478960475588</c:v>
                </c:pt>
                <c:pt idx="21">
                  <c:v>117.17514819951796</c:v>
                </c:pt>
                <c:pt idx="22">
                  <c:v>118.20742508194273</c:v>
                </c:pt>
                <c:pt idx="23">
                  <c:v>119.22448149133616</c:v>
                </c:pt>
                <c:pt idx="24">
                  <c:v>120.22773378573523</c:v>
                </c:pt>
                <c:pt idx="25">
                  <c:v>121.21707641581935</c:v>
                </c:pt>
                <c:pt idx="26">
                  <c:v>122.19189879860103</c:v>
                </c:pt>
                <c:pt idx="27">
                  <c:v>123.15091256617487</c:v>
                </c:pt>
                <c:pt idx="28">
                  <c:v>124.09311420268244</c:v>
                </c:pt>
                <c:pt idx="29">
                  <c:v>125.01849782523485</c:v>
                </c:pt>
                <c:pt idx="30">
                  <c:v>125.92763691021791</c:v>
                </c:pt>
                <c:pt idx="31">
                  <c:v>126.82078756611494</c:v>
                </c:pt>
                <c:pt idx="32">
                  <c:v>127.69835332840343</c:v>
                </c:pt>
                <c:pt idx="33">
                  <c:v>128.56051116696716</c:v>
                </c:pt>
                <c:pt idx="34">
                  <c:v>129.40740212241286</c:v>
                </c:pt>
                <c:pt idx="35">
                  <c:v>130.23863773093669</c:v>
                </c:pt>
                <c:pt idx="36">
                  <c:v>131.0534358880335</c:v>
                </c:pt>
                <c:pt idx="37">
                  <c:v>131.8506383806376</c:v>
                </c:pt>
                <c:pt idx="38">
                  <c:v>132.62936096963142</c:v>
                </c:pt>
                <c:pt idx="39">
                  <c:v>133.38926999462362</c:v>
                </c:pt>
                <c:pt idx="40">
                  <c:v>134.13039548648027</c:v>
                </c:pt>
                <c:pt idx="41">
                  <c:v>134.85267720468428</c:v>
                </c:pt>
                <c:pt idx="42">
                  <c:v>135.55623312121025</c:v>
                </c:pt>
                <c:pt idx="43">
                  <c:v>136.24116240190764</c:v>
                </c:pt>
                <c:pt idx="44">
                  <c:v>136.90737679444138</c:v>
                </c:pt>
                <c:pt idx="45">
                  <c:v>137.55479941140075</c:v>
                </c:pt>
                <c:pt idx="46">
                  <c:v>138.18353084928526</c:v>
                </c:pt>
                <c:pt idx="47">
                  <c:v>138.79379131467371</c:v>
                </c:pt>
                <c:pt idx="48">
                  <c:v>139.38572934311665</c:v>
                </c:pt>
              </c:numCache>
            </c:numRef>
          </c:yVal>
          <c:smooth val="0"/>
          <c:extLst>
            <c:ext xmlns:c16="http://schemas.microsoft.com/office/drawing/2014/chart" uri="{C3380CC4-5D6E-409C-BE32-E72D297353CC}">
              <c16:uniqueId val="{00000001-2D7F-4C90-8D5A-9408B3F02888}"/>
            </c:ext>
          </c:extLst>
        </c:ser>
        <c:ser>
          <c:idx val="3"/>
          <c:order val="2"/>
          <c:tx>
            <c:strRef>
              <c:f>TAM_WaterHeating!$E$330</c:f>
              <c:strCache>
                <c:ptCount val="1"/>
                <c:pt idx="0">
                  <c:v>Water Heating - Residential - Case 3 - Low</c:v>
                </c:pt>
              </c:strCache>
            </c:strRef>
          </c:tx>
          <c:spPr>
            <a:ln w="19050">
              <a:noFill/>
            </a:ln>
          </c:spPr>
          <c:xVal>
            <c:numRef>
              <c:f>TAM_WaterHeating!$B$331:$B$379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TAM_WaterHeating!$E$331:$E$379</c:f>
              <c:numCache>
                <c:formatCode>_(* #,##0_);_(* \(#,##0\);_(* "-"??_);_(@_)</c:formatCode>
                <c:ptCount val="49"/>
                <c:pt idx="0">
                  <c:v>1.1705976257972697</c:v>
                </c:pt>
                <c:pt idx="1">
                  <c:v>1.1929838311356984</c:v>
                </c:pt>
                <c:pt idx="2">
                  <c:v>1.062992596916879</c:v>
                </c:pt>
                <c:pt idx="3">
                  <c:v>1.0800279376573536</c:v>
                </c:pt>
                <c:pt idx="4">
                  <c:v>1.0968904285035761</c:v>
                </c:pt>
                <c:pt idx="5">
                  <c:v>1.1135857326060969</c:v>
                </c:pt>
                <c:pt idx="6">
                  <c:v>1.1301397113523921</c:v>
                </c:pt>
                <c:pt idx="7">
                  <c:v>1.1465868223826894</c:v>
                </c:pt>
                <c:pt idx="8">
                  <c:v>1.1629508085659883</c:v>
                </c:pt>
                <c:pt idx="9">
                  <c:v>1.1780501661856657</c:v>
                </c:pt>
                <c:pt idx="10">
                  <c:v>1.1932031381646122</c:v>
                </c:pt>
                <c:pt idx="11">
                  <c:v>1.2083055446174622</c:v>
                </c:pt>
                <c:pt idx="12">
                  <c:v>1.223177734090054</c:v>
                </c:pt>
                <c:pt idx="13">
                  <c:v>1.2376849637822349</c:v>
                </c:pt>
                <c:pt idx="14">
                  <c:v>1.2517965802715452</c:v>
                </c:pt>
                <c:pt idx="15">
                  <c:v>1.2655539001843783</c:v>
                </c:pt>
                <c:pt idx="16">
                  <c:v>1.2789718871153322</c:v>
                </c:pt>
                <c:pt idx="17">
                  <c:v>1.2920865531899541</c:v>
                </c:pt>
                <c:pt idx="18">
                  <c:v>1.3049252473192303</c:v>
                </c:pt>
                <c:pt idx="19">
                  <c:v>1.3174853569443108</c:v>
                </c:pt>
                <c:pt idx="20">
                  <c:v>1.3297629510558544</c:v>
                </c:pt>
                <c:pt idx="21">
                  <c:v>1.3417907700029683</c:v>
                </c:pt>
                <c:pt idx="22">
                  <c:v>1.35361153246163</c:v>
                </c:pt>
                <c:pt idx="23">
                  <c:v>1.3652580029262784</c:v>
                </c:pt>
                <c:pt idx="24">
                  <c:v>1.3767464003321583</c:v>
                </c:pt>
                <c:pt idx="25">
                  <c:v>1.3880755160176532</c:v>
                </c:pt>
                <c:pt idx="26">
                  <c:v>1.3992383581024066</c:v>
                </c:pt>
                <c:pt idx="27">
                  <c:v>1.4102201732859918</c:v>
                </c:pt>
                <c:pt idx="28">
                  <c:v>1.4210094701528915</c:v>
                </c:pt>
                <c:pt idx="29">
                  <c:v>1.4316061813372334</c:v>
                </c:pt>
                <c:pt idx="30">
                  <c:v>1.4420168738059305</c:v>
                </c:pt>
                <c:pt idx="31">
                  <c:v>1.4522444802968917</c:v>
                </c:pt>
                <c:pt idx="32">
                  <c:v>1.4622936217573685</c:v>
                </c:pt>
                <c:pt idx="33">
                  <c:v>1.4721663246969094</c:v>
                </c:pt>
                <c:pt idx="34">
                  <c:v>1.4818642041933465</c:v>
                </c:pt>
                <c:pt idx="35">
                  <c:v>1.4913828118874959</c:v>
                </c:pt>
                <c:pt idx="36">
                  <c:v>1.5007131917795389</c:v>
                </c:pt>
                <c:pt idx="37">
                  <c:v>1.5098420809922772</c:v>
                </c:pt>
                <c:pt idx="38">
                  <c:v>1.5187593539666242</c:v>
                </c:pt>
                <c:pt idx="39">
                  <c:v>1.5274611899057631</c:v>
                </c:pt>
                <c:pt idx="40">
                  <c:v>1.5359479326977918</c:v>
                </c:pt>
                <c:pt idx="41">
                  <c:v>1.5442188925192197</c:v>
                </c:pt>
                <c:pt idx="42">
                  <c:v>1.5522754202853981</c:v>
                </c:pt>
                <c:pt idx="43">
                  <c:v>1.5601186515598293</c:v>
                </c:pt>
                <c:pt idx="44">
                  <c:v>1.5677475757513546</c:v>
                </c:pt>
                <c:pt idx="45">
                  <c:v>1.575161312410327</c:v>
                </c:pt>
                <c:pt idx="46">
                  <c:v>1.5823610134828412</c:v>
                </c:pt>
                <c:pt idx="47">
                  <c:v>1.5893492005885377</c:v>
                </c:pt>
                <c:pt idx="48">
                  <c:v>1.5961275746310104</c:v>
                </c:pt>
              </c:numCache>
            </c:numRef>
          </c:yVal>
          <c:smooth val="0"/>
          <c:extLst>
            <c:ext xmlns:c16="http://schemas.microsoft.com/office/drawing/2014/chart" uri="{C3380CC4-5D6E-409C-BE32-E72D297353CC}">
              <c16:uniqueId val="{00000002-2D7F-4C90-8D5A-9408B3F02888}"/>
            </c:ext>
          </c:extLst>
        </c:ser>
        <c:ser>
          <c:idx val="4"/>
          <c:order val="3"/>
          <c:tx>
            <c:strRef>
              <c:f>TAM_WaterHeating!$I$330</c:f>
              <c:strCache>
                <c:ptCount val="1"/>
                <c:pt idx="0">
                  <c:v>Water Heating - Commercial - Case 1 - Average</c:v>
                </c:pt>
              </c:strCache>
            </c:strRef>
          </c:tx>
          <c:spPr>
            <a:ln w="19050">
              <a:noFill/>
            </a:ln>
          </c:spPr>
          <c:xVal>
            <c:numRef>
              <c:f>TAM_WaterHeating!$B$331:$B$379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TAM_WaterHeating!$I$331:$I$379</c:f>
              <c:numCache>
                <c:formatCode>_(* #,##0_);_(* \(#,##0\);_(* "-"??_);_(@_)</c:formatCode>
                <c:ptCount val="49"/>
                <c:pt idx="0">
                  <c:v>39.761939530379102</c:v>
                </c:pt>
                <c:pt idx="1">
                  <c:v>40.576466448315287</c:v>
                </c:pt>
                <c:pt idx="2">
                  <c:v>41.655043127921203</c:v>
                </c:pt>
                <c:pt idx="3">
                  <c:v>42.585982110512745</c:v>
                </c:pt>
                <c:pt idx="4">
                  <c:v>43.579454977323984</c:v>
                </c:pt>
                <c:pt idx="5">
                  <c:v>44.634148932347237</c:v>
                </c:pt>
                <c:pt idx="6">
                  <c:v>45.749623002750802</c:v>
                </c:pt>
                <c:pt idx="7">
                  <c:v>46.925803800579203</c:v>
                </c:pt>
                <c:pt idx="8">
                  <c:v>48.16233191298867</c:v>
                </c:pt>
                <c:pt idx="9">
                  <c:v>49.40846109608389</c:v>
                </c:pt>
                <c:pt idx="10">
                  <c:v>50.717099190662999</c:v>
                </c:pt>
                <c:pt idx="11">
                  <c:v>52.082758646607978</c:v>
                </c:pt>
                <c:pt idx="12">
                  <c:v>53.496447511889578</c:v>
                </c:pt>
                <c:pt idx="13">
                  <c:v>54.950690594396484</c:v>
                </c:pt>
                <c:pt idx="14">
                  <c:v>56.442296949626368</c:v>
                </c:pt>
                <c:pt idx="15">
                  <c:v>57.971223502935388</c:v>
                </c:pt>
                <c:pt idx="16">
                  <c:v>59.536263733959274</c:v>
                </c:pt>
                <c:pt idx="17">
                  <c:v>61.13719626700734</c:v>
                </c:pt>
                <c:pt idx="18">
                  <c:v>62.773475527443367</c:v>
                </c:pt>
                <c:pt idx="19">
                  <c:v>64.443183536392468</c:v>
                </c:pt>
                <c:pt idx="20">
                  <c:v>66.144342508992636</c:v>
                </c:pt>
                <c:pt idx="21">
                  <c:v>67.876813078180447</c:v>
                </c:pt>
                <c:pt idx="22">
                  <c:v>69.641092477479987</c:v>
                </c:pt>
                <c:pt idx="23">
                  <c:v>71.437299812998191</c:v>
                </c:pt>
                <c:pt idx="24">
                  <c:v>73.264774914165997</c:v>
                </c:pt>
                <c:pt idx="25">
                  <c:v>75.121948427746929</c:v>
                </c:pt>
                <c:pt idx="26">
                  <c:v>77.006915825402004</c:v>
                </c:pt>
                <c:pt idx="27">
                  <c:v>78.917296878280197</c:v>
                </c:pt>
                <c:pt idx="28">
                  <c:v>80.850846882701106</c:v>
                </c:pt>
                <c:pt idx="29">
                  <c:v>82.805965182937641</c:v>
                </c:pt>
                <c:pt idx="30">
                  <c:v>84.781451085833723</c:v>
                </c:pt>
                <c:pt idx="31">
                  <c:v>86.775890146433809</c:v>
                </c:pt>
                <c:pt idx="32">
                  <c:v>88.787972832209547</c:v>
                </c:pt>
                <c:pt idx="33">
                  <c:v>90.816251669899231</c:v>
                </c:pt>
                <c:pt idx="34">
                  <c:v>92.859272066345682</c:v>
                </c:pt>
                <c:pt idx="35">
                  <c:v>94.915215205947788</c:v>
                </c:pt>
                <c:pt idx="36">
                  <c:v>96.981966689742464</c:v>
                </c:pt>
                <c:pt idx="37">
                  <c:v>99.057115321249583</c:v>
                </c:pt>
                <c:pt idx="38">
                  <c:v>101.138422083755</c:v>
                </c:pt>
                <c:pt idx="39">
                  <c:v>103.22402573122245</c:v>
                </c:pt>
                <c:pt idx="40">
                  <c:v>105.31235133332939</c:v>
                </c:pt>
                <c:pt idx="41">
                  <c:v>107.40179075384147</c:v>
                </c:pt>
                <c:pt idx="42">
                  <c:v>109.49090041364663</c:v>
                </c:pt>
                <c:pt idx="43">
                  <c:v>111.57822738422158</c:v>
                </c:pt>
                <c:pt idx="44">
                  <c:v>113.66214544365002</c:v>
                </c:pt>
                <c:pt idx="45">
                  <c:v>115.74104002315077</c:v>
                </c:pt>
                <c:pt idx="46">
                  <c:v>117.81348246187399</c:v>
                </c:pt>
                <c:pt idx="47">
                  <c:v>119.87816840987324</c:v>
                </c:pt>
                <c:pt idx="48">
                  <c:v>121.93373979151309</c:v>
                </c:pt>
              </c:numCache>
            </c:numRef>
          </c:yVal>
          <c:smooth val="0"/>
          <c:extLst>
            <c:ext xmlns:c16="http://schemas.microsoft.com/office/drawing/2014/chart" uri="{C3380CC4-5D6E-409C-BE32-E72D297353CC}">
              <c16:uniqueId val="{00000003-2D7F-4C90-8D5A-9408B3F02888}"/>
            </c:ext>
          </c:extLst>
        </c:ser>
        <c:ser>
          <c:idx val="1"/>
          <c:order val="4"/>
          <c:tx>
            <c:strRef>
              <c:f>TAM_WaterHeating!$J$330</c:f>
              <c:strCache>
                <c:ptCount val="1"/>
                <c:pt idx="0">
                  <c:v>Water Heating - Commercial - Case 2 - High</c:v>
                </c:pt>
              </c:strCache>
            </c:strRef>
          </c:tx>
          <c:spPr>
            <a:ln w="25400" cap="rnd">
              <a:noFill/>
              <a:round/>
            </a:ln>
            <a:effectLst/>
          </c:spPr>
          <c:marker>
            <c:symbol val="circle"/>
            <c:size val="5"/>
            <c:spPr>
              <a:solidFill>
                <a:schemeClr val="accent2"/>
              </a:solidFill>
              <a:ln w="9525">
                <a:solidFill>
                  <a:schemeClr val="accent2"/>
                </a:solidFill>
              </a:ln>
              <a:effectLst/>
            </c:spPr>
          </c:marker>
          <c:xVal>
            <c:numRef>
              <c:f>TAM_WaterHeating!$B$331:$B$379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TAM_WaterHeating!$J$331:$J$379</c:f>
              <c:numCache>
                <c:formatCode>_(* #,##0_);_(* \(#,##0\);_(* "-"??_);_(@_)</c:formatCode>
                <c:ptCount val="49"/>
                <c:pt idx="0">
                  <c:v>91.473651483504682</c:v>
                </c:pt>
                <c:pt idx="1">
                  <c:v>93.347497485365366</c:v>
                </c:pt>
                <c:pt idx="2">
                  <c:v>95.82879866065457</c:v>
                </c:pt>
                <c:pt idx="3">
                  <c:v>97.970454451386956</c:v>
                </c:pt>
                <c:pt idx="4">
                  <c:v>100.25597150237429</c:v>
                </c:pt>
                <c:pt idx="5">
                  <c:v>102.68232968316288</c:v>
                </c:pt>
                <c:pt idx="6">
                  <c:v>105.24851452122954</c:v>
                </c:pt>
                <c:pt idx="7">
                  <c:v>107.95435718516561</c:v>
                </c:pt>
                <c:pt idx="8">
                  <c:v>110.79903083388642</c:v>
                </c:pt>
                <c:pt idx="9">
                  <c:v>113.66579206193936</c:v>
                </c:pt>
                <c:pt idx="10">
                  <c:v>116.67635709964605</c:v>
                </c:pt>
                <c:pt idx="11">
                  <c:v>119.81810165722278</c:v>
                </c:pt>
                <c:pt idx="12">
                  <c:v>123.07033945286855</c:v>
                </c:pt>
                <c:pt idx="13">
                  <c:v>126.41587356092934</c:v>
                </c:pt>
                <c:pt idx="14">
                  <c:v>129.84736310848106</c:v>
                </c:pt>
                <c:pt idx="15">
                  <c:v>133.36470900088679</c:v>
                </c:pt>
                <c:pt idx="16">
                  <c:v>136.96513559831087</c:v>
                </c:pt>
                <c:pt idx="17">
                  <c:v>140.64813361868551</c:v>
                </c:pt>
                <c:pt idx="18">
                  <c:v>144.41244794959121</c:v>
                </c:pt>
                <c:pt idx="19">
                  <c:v>148.25366621745596</c:v>
                </c:pt>
                <c:pt idx="20">
                  <c:v>152.16723846306471</c:v>
                </c:pt>
                <c:pt idx="21">
                  <c:v>156.15284406789786</c:v>
                </c:pt>
                <c:pt idx="22">
                  <c:v>160.21162693405435</c:v>
                </c:pt>
                <c:pt idx="23">
                  <c:v>164.34386106905606</c:v>
                </c:pt>
                <c:pt idx="24">
                  <c:v>168.54802772876559</c:v>
                </c:pt>
                <c:pt idx="25">
                  <c:v>172.82051656437443</c:v>
                </c:pt>
                <c:pt idx="26">
                  <c:v>177.15694614571143</c:v>
                </c:pt>
                <c:pt idx="27">
                  <c:v>181.55184067790992</c:v>
                </c:pt>
                <c:pt idx="28">
                  <c:v>186.00003614622193</c:v>
                </c:pt>
                <c:pt idx="29">
                  <c:v>190.49785018942816</c:v>
                </c:pt>
                <c:pt idx="30">
                  <c:v>195.04252057337743</c:v>
                </c:pt>
                <c:pt idx="31">
                  <c:v>199.63079332086332</c:v>
                </c:pt>
                <c:pt idx="32">
                  <c:v>204.25965580917384</c:v>
                </c:pt>
                <c:pt idx="33">
                  <c:v>208.92577807839666</c:v>
                </c:pt>
                <c:pt idx="34">
                  <c:v>213.62581378906549</c:v>
                </c:pt>
                <c:pt idx="35">
                  <c:v>218.35557869598551</c:v>
                </c:pt>
                <c:pt idx="36">
                  <c:v>223.11020855470281</c:v>
                </c:pt>
                <c:pt idx="37">
                  <c:v>227.88415632829987</c:v>
                </c:pt>
                <c:pt idx="38">
                  <c:v>232.67227108508189</c:v>
                </c:pt>
                <c:pt idx="39">
                  <c:v>237.47027096724065</c:v>
                </c:pt>
                <c:pt idx="40">
                  <c:v>242.2745327956975</c:v>
                </c:pt>
                <c:pt idx="41">
                  <c:v>247.08135700007989</c:v>
                </c:pt>
                <c:pt idx="42">
                  <c:v>251.88742257909522</c:v>
                </c:pt>
                <c:pt idx="43">
                  <c:v>256.6893870228219</c:v>
                </c:pt>
                <c:pt idx="44">
                  <c:v>261.48350915418064</c:v>
                </c:pt>
                <c:pt idx="45">
                  <c:v>266.26607460451311</c:v>
                </c:pt>
                <c:pt idx="46">
                  <c:v>271.03379669248</c:v>
                </c:pt>
                <c:pt idx="47">
                  <c:v>275.78367471806962</c:v>
                </c:pt>
                <c:pt idx="48">
                  <c:v>280.51258438355336</c:v>
                </c:pt>
              </c:numCache>
            </c:numRef>
          </c:yVal>
          <c:smooth val="0"/>
          <c:extLst>
            <c:ext xmlns:c16="http://schemas.microsoft.com/office/drawing/2014/chart" uri="{C3380CC4-5D6E-409C-BE32-E72D297353CC}">
              <c16:uniqueId val="{00000004-2D7F-4C90-8D5A-9408B3F02888}"/>
            </c:ext>
          </c:extLst>
        </c:ser>
        <c:ser>
          <c:idx val="5"/>
          <c:order val="5"/>
          <c:tx>
            <c:strRef>
              <c:f>TAM_WaterHeating!$K$330</c:f>
              <c:strCache>
                <c:ptCount val="1"/>
                <c:pt idx="0">
                  <c:v>Water Heating - Commercial - Case 3 - Low</c:v>
                </c:pt>
              </c:strCache>
            </c:strRef>
          </c:tx>
          <c:spPr>
            <a:ln w="19050">
              <a:noFill/>
            </a:ln>
          </c:spPr>
          <c:xVal>
            <c:numRef>
              <c:f>TAM_WaterHeating!$B$331:$B$379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TAM_WaterHeating!$K$331:$K$379</c:f>
              <c:numCache>
                <c:formatCode>_(* #,##0_);_(* \(#,##0\);_(* "-"??_);_(@_)</c:formatCode>
                <c:ptCount val="49"/>
                <c:pt idx="0">
                  <c:v>0.30022410233545871</c:v>
                </c:pt>
                <c:pt idx="1">
                  <c:v>0.30637422015299171</c:v>
                </c:pt>
                <c:pt idx="2">
                  <c:v>0.31451805617455314</c:v>
                </c:pt>
                <c:pt idx="3">
                  <c:v>0.32154714790595867</c:v>
                </c:pt>
                <c:pt idx="4">
                  <c:v>0.32904840421175718</c:v>
                </c:pt>
                <c:pt idx="5">
                  <c:v>0.33701191277359593</c:v>
                </c:pt>
                <c:pt idx="6">
                  <c:v>0.34543434400860973</c:v>
                </c:pt>
                <c:pt idx="7">
                  <c:v>0.35431514379812812</c:v>
                </c:pt>
                <c:pt idx="8">
                  <c:v>0.36365159838121153</c:v>
                </c:pt>
                <c:pt idx="9">
                  <c:v>0.37306054622951612</c:v>
                </c:pt>
                <c:pt idx="10">
                  <c:v>0.38294147009458124</c:v>
                </c:pt>
                <c:pt idx="11">
                  <c:v>0.39325293601147293</c:v>
                </c:pt>
                <c:pt idx="12">
                  <c:v>0.40392704988955808</c:v>
                </c:pt>
                <c:pt idx="13">
                  <c:v>0.41490736999415495</c:v>
                </c:pt>
                <c:pt idx="14">
                  <c:v>0.42616980297216933</c:v>
                </c:pt>
                <c:pt idx="15">
                  <c:v>0.43771402358679362</c:v>
                </c:pt>
                <c:pt idx="16">
                  <c:v>0.44953092195813793</c:v>
                </c:pt>
                <c:pt idx="17">
                  <c:v>0.46161882658026449</c:v>
                </c:pt>
                <c:pt idx="18">
                  <c:v>0.47397361807023214</c:v>
                </c:pt>
                <c:pt idx="19">
                  <c:v>0.4865808146524328</c:v>
                </c:pt>
                <c:pt idx="20">
                  <c:v>0.49942548298377987</c:v>
                </c:pt>
                <c:pt idx="21">
                  <c:v>0.51250657076773032</c:v>
                </c:pt>
                <c:pt idx="22">
                  <c:v>0.52582783238573949</c:v>
                </c:pt>
                <c:pt idx="23">
                  <c:v>0.53939016715319499</c:v>
                </c:pt>
                <c:pt idx="24">
                  <c:v>0.55318859042601642</c:v>
                </c:pt>
                <c:pt idx="25">
                  <c:v>0.56721125274031403</c:v>
                </c:pt>
                <c:pt idx="26">
                  <c:v>0.58144377387928481</c:v>
                </c:pt>
                <c:pt idx="27">
                  <c:v>0.59586818183053236</c:v>
                </c:pt>
                <c:pt idx="28">
                  <c:v>0.61046752786983904</c:v>
                </c:pt>
                <c:pt idx="29">
                  <c:v>0.62522972618261696</c:v>
                </c:pt>
                <c:pt idx="30">
                  <c:v>0.64014571088754324</c:v>
                </c:pt>
                <c:pt idx="31">
                  <c:v>0.65520480216184951</c:v>
                </c:pt>
                <c:pt idx="32">
                  <c:v>0.67039711232821386</c:v>
                </c:pt>
                <c:pt idx="33">
                  <c:v>0.68571171218233185</c:v>
                </c:pt>
                <c:pt idx="34">
                  <c:v>0.70113761876084624</c:v>
                </c:pt>
                <c:pt idx="35">
                  <c:v>0.71666109902438302</c:v>
                </c:pt>
                <c:pt idx="36">
                  <c:v>0.73226618811966393</c:v>
                </c:pt>
                <c:pt idx="37">
                  <c:v>0.74793468021197973</c:v>
                </c:pt>
                <c:pt idx="38">
                  <c:v>0.76364966951677715</c:v>
                </c:pt>
                <c:pt idx="39">
                  <c:v>0.77939710262199768</c:v>
                </c:pt>
                <c:pt idx="40">
                  <c:v>0.79516508795374174</c:v>
                </c:pt>
                <c:pt idx="41">
                  <c:v>0.81094148321555448</c:v>
                </c:pt>
                <c:pt idx="42">
                  <c:v>0.82671538860606364</c:v>
                </c:pt>
                <c:pt idx="43">
                  <c:v>0.8424758337307956</c:v>
                </c:pt>
                <c:pt idx="44">
                  <c:v>0.85821053973663708</c:v>
                </c:pt>
                <c:pt idx="45">
                  <c:v>0.87390731575793268</c:v>
                </c:pt>
                <c:pt idx="46">
                  <c:v>0.88955537463424106</c:v>
                </c:pt>
                <c:pt idx="47">
                  <c:v>0.90514486781952996</c:v>
                </c:pt>
                <c:pt idx="48">
                  <c:v>0.92066554110981991</c:v>
                </c:pt>
              </c:numCache>
            </c:numRef>
          </c:yVal>
          <c:smooth val="0"/>
          <c:extLst>
            <c:ext xmlns:c16="http://schemas.microsoft.com/office/drawing/2014/chart" uri="{C3380CC4-5D6E-409C-BE32-E72D297353CC}">
              <c16:uniqueId val="{00000005-2D7F-4C90-8D5A-9408B3F02888}"/>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(TWh</a:t>
                </a:r>
                <a:r>
                  <a:rPr lang="en-US" baseline="0"/>
                  <a:t> Useful Water Heating)</a:t>
                </a:r>
                <a:endParaRPr lang="en-US"/>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baseline="0"/>
              <a:t>China TAM</a:t>
            </a:r>
            <a:r>
              <a:rPr lang="en-US"/>
              <a:t> -</a:t>
            </a:r>
            <a:r>
              <a:rPr lang="en-US" baseline="0"/>
              <a:t> </a:t>
            </a:r>
            <a:r>
              <a:rPr lang="en-US" sz="1680" b="1" i="0" u="none" strike="noStrike" baseline="0">
                <a:effectLst/>
              </a:rPr>
              <a:t>Water Heating</a:t>
            </a:r>
            <a:r>
              <a:rPr lang="en-US" sz="1680" b="1" i="0" u="none" strike="noStrike" baseline="0"/>
              <a:t> </a:t>
            </a:r>
            <a:endParaRPr lang="en-US"/>
          </a:p>
        </c:rich>
      </c:tx>
      <c:overlay val="0"/>
      <c:spPr>
        <a:noFill/>
        <a:ln>
          <a:noFill/>
        </a:ln>
        <a:effectLst/>
      </c:spPr>
    </c:title>
    <c:autoTitleDeleted val="0"/>
    <c:plotArea>
      <c:layout/>
      <c:scatterChart>
        <c:scatterStyle val="lineMarker"/>
        <c:varyColors val="0"/>
        <c:ser>
          <c:idx val="2"/>
          <c:order val="0"/>
          <c:tx>
            <c:strRef>
              <c:f>TAM_WaterHeating!$C$393</c:f>
              <c:strCache>
                <c:ptCount val="1"/>
                <c:pt idx="0">
                  <c:v>Water Heating - Residential - Case 1 - Average</c:v>
                </c:pt>
              </c:strCache>
            </c:strRef>
          </c:tx>
          <c:spPr>
            <a:ln w="19050">
              <a:noFill/>
            </a:ln>
          </c:spPr>
          <c:xVal>
            <c:numRef>
              <c:f>TAM_WaterHeating!$B$394:$B$442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TAM_WaterHeating!$C$394:$C$442</c:f>
              <c:numCache>
                <c:formatCode>_(* #,##0_);_(* \(#,##0\);_(* "-"??_);_(@_)</c:formatCode>
                <c:ptCount val="49"/>
                <c:pt idx="0">
                  <c:v>344.35878508484308</c:v>
                </c:pt>
                <c:pt idx="1">
                  <c:v>347.72937105655751</c:v>
                </c:pt>
                <c:pt idx="2">
                  <c:v>332.80821572477623</c:v>
                </c:pt>
                <c:pt idx="3">
                  <c:v>335.60988209510214</c:v>
                </c:pt>
                <c:pt idx="4">
                  <c:v>338.40223991679403</c:v>
                </c:pt>
                <c:pt idx="5">
                  <c:v>341.18190582658974</c:v>
                </c:pt>
                <c:pt idx="6">
                  <c:v>343.9349454522266</c:v>
                </c:pt>
                <c:pt idx="7">
                  <c:v>346.64104489097042</c:v>
                </c:pt>
                <c:pt idx="8">
                  <c:v>349.28466268877196</c:v>
                </c:pt>
                <c:pt idx="9">
                  <c:v>351.45205767721228</c:v>
                </c:pt>
                <c:pt idx="10">
                  <c:v>353.4752213293977</c:v>
                </c:pt>
                <c:pt idx="11">
                  <c:v>355.36353775227053</c:v>
                </c:pt>
                <c:pt idx="12">
                  <c:v>357.11791489965327</c:v>
                </c:pt>
                <c:pt idx="13">
                  <c:v>358.73975091189703</c:v>
                </c:pt>
                <c:pt idx="14">
                  <c:v>360.23767792268114</c:v>
                </c:pt>
                <c:pt idx="15">
                  <c:v>361.62099358874229</c:v>
                </c:pt>
                <c:pt idx="16">
                  <c:v>362.89017097024094</c:v>
                </c:pt>
                <c:pt idx="17">
                  <c:v>364.0433478286497</c:v>
                </c:pt>
                <c:pt idx="18">
                  <c:v>365.07968915918747</c:v>
                </c:pt>
                <c:pt idx="19">
                  <c:v>366.00169358637424</c:v>
                </c:pt>
                <c:pt idx="20">
                  <c:v>366.81696359862474</c:v>
                </c:pt>
                <c:pt idx="21">
                  <c:v>367.53801560253709</c:v>
                </c:pt>
                <c:pt idx="22">
                  <c:v>368.18066713686108</c:v>
                </c:pt>
                <c:pt idx="23">
                  <c:v>368.75722138780532</c:v>
                </c:pt>
                <c:pt idx="24">
                  <c:v>369.2737150593677</c:v>
                </c:pt>
                <c:pt idx="25">
                  <c:v>369.7304852902738</c:v>
                </c:pt>
                <c:pt idx="26">
                  <c:v>370.12687576851789</c:v>
                </c:pt>
                <c:pt idx="27">
                  <c:v>370.45952762241308</c:v>
                </c:pt>
                <c:pt idx="28">
                  <c:v>370.72563797214667</c:v>
                </c:pt>
                <c:pt idx="29">
                  <c:v>370.9262303802185</c:v>
                </c:pt>
                <c:pt idx="30">
                  <c:v>371.06245933723307</c:v>
                </c:pt>
                <c:pt idx="31">
                  <c:v>371.13119078691244</c:v>
                </c:pt>
                <c:pt idx="32">
                  <c:v>371.12803088249626</c:v>
                </c:pt>
                <c:pt idx="33">
                  <c:v>371.04929648945841</c:v>
                </c:pt>
                <c:pt idx="34">
                  <c:v>370.89395308142201</c:v>
                </c:pt>
                <c:pt idx="35">
                  <c:v>370.66146709816292</c:v>
                </c:pt>
                <c:pt idx="36">
                  <c:v>370.34917374710437</c:v>
                </c:pt>
                <c:pt idx="37">
                  <c:v>369.95409878932628</c:v>
                </c:pt>
                <c:pt idx="38">
                  <c:v>369.47406080284713</c:v>
                </c:pt>
                <c:pt idx="39">
                  <c:v>368.90746613354588</c:v>
                </c:pt>
                <c:pt idx="40">
                  <c:v>368.2545136952923</c:v>
                </c:pt>
                <c:pt idx="41">
                  <c:v>367.51719457810958</c:v>
                </c:pt>
                <c:pt idx="42">
                  <c:v>366.69873546109687</c:v>
                </c:pt>
                <c:pt idx="43">
                  <c:v>365.80170014687849</c:v>
                </c:pt>
                <c:pt idx="44">
                  <c:v>364.82713517752097</c:v>
                </c:pt>
                <c:pt idx="45">
                  <c:v>363.77493942973291</c:v>
                </c:pt>
                <c:pt idx="46">
                  <c:v>362.64539045342963</c:v>
                </c:pt>
                <c:pt idx="47">
                  <c:v>361.43860951966076</c:v>
                </c:pt>
                <c:pt idx="48">
                  <c:v>360.15526637163032</c:v>
                </c:pt>
              </c:numCache>
            </c:numRef>
          </c:yVal>
          <c:smooth val="0"/>
          <c:extLst>
            <c:ext xmlns:c16="http://schemas.microsoft.com/office/drawing/2014/chart" uri="{C3380CC4-5D6E-409C-BE32-E72D297353CC}">
              <c16:uniqueId val="{00000000-2539-4391-AD1A-F355F0F207CA}"/>
            </c:ext>
          </c:extLst>
        </c:ser>
        <c:ser>
          <c:idx val="0"/>
          <c:order val="1"/>
          <c:tx>
            <c:strRef>
              <c:f>TAM_WaterHeating!$D$393</c:f>
              <c:strCache>
                <c:ptCount val="1"/>
                <c:pt idx="0">
                  <c:v>Water Heating - Residential -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TAM_WaterHeating!$B$394:$B$442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TAM_WaterHeating!$D$394:$D$442</c:f>
              <c:numCache>
                <c:formatCode>_(* #,##0_);_(* \(#,##0\);_(* "-"??_);_(@_)</c:formatCode>
                <c:ptCount val="49"/>
                <c:pt idx="0">
                  <c:v>542.82979601572026</c:v>
                </c:pt>
                <c:pt idx="1">
                  <c:v>548.14301750077232</c:v>
                </c:pt>
                <c:pt idx="2">
                  <c:v>524.62206186993478</c:v>
                </c:pt>
                <c:pt idx="3">
                  <c:v>529.03846723021445</c:v>
                </c:pt>
                <c:pt idx="4">
                  <c:v>533.44019906458141</c:v>
                </c:pt>
                <c:pt idx="5">
                  <c:v>537.82192401007535</c:v>
                </c:pt>
                <c:pt idx="6">
                  <c:v>542.16167662605551</c:v>
                </c:pt>
                <c:pt idx="7">
                  <c:v>546.42743510226114</c:v>
                </c:pt>
                <c:pt idx="8">
                  <c:v>550.59470067549341</c:v>
                </c:pt>
                <c:pt idx="9">
                  <c:v>554.01127266499759</c:v>
                </c:pt>
                <c:pt idx="10">
                  <c:v>557.20048566083165</c:v>
                </c:pt>
                <c:pt idx="11">
                  <c:v>560.17713229520939</c:v>
                </c:pt>
                <c:pt idx="12">
                  <c:v>562.94264382067774</c:v>
                </c:pt>
                <c:pt idx="13">
                  <c:v>565.49922419506936</c:v>
                </c:pt>
                <c:pt idx="14">
                  <c:v>567.86048067792638</c:v>
                </c:pt>
                <c:pt idx="15">
                  <c:v>570.04106962572496</c:v>
                </c:pt>
                <c:pt idx="16">
                  <c:v>572.04173674660854</c:v>
                </c:pt>
                <c:pt idx="17">
                  <c:v>573.85954650182032</c:v>
                </c:pt>
                <c:pt idx="18">
                  <c:v>575.49318263199734</c:v>
                </c:pt>
                <c:pt idx="19">
                  <c:v>576.946583842633</c:v>
                </c:pt>
                <c:pt idx="20">
                  <c:v>578.23173431247983</c:v>
                </c:pt>
                <c:pt idx="21">
                  <c:v>579.36836427272328</c:v>
                </c:pt>
                <c:pt idx="22">
                  <c:v>580.38140769254005</c:v>
                </c:pt>
                <c:pt idx="23">
                  <c:v>581.29025869326279</c:v>
                </c:pt>
                <c:pt idx="24">
                  <c:v>582.10443323017364</c:v>
                </c:pt>
                <c:pt idx="25">
                  <c:v>582.8244627517314</c:v>
                </c:pt>
                <c:pt idx="26">
                  <c:v>583.44931268083883</c:v>
                </c:pt>
                <c:pt idx="27">
                  <c:v>583.97368826181798</c:v>
                </c:pt>
                <c:pt idx="28">
                  <c:v>584.39317117649966</c:v>
                </c:pt>
                <c:pt idx="29">
                  <c:v>584.70937491711015</c:v>
                </c:pt>
                <c:pt idx="30">
                  <c:v>584.92411936432802</c:v>
                </c:pt>
                <c:pt idx="31">
                  <c:v>585.03246415013064</c:v>
                </c:pt>
                <c:pt idx="32">
                  <c:v>585.02748303640885</c:v>
                </c:pt>
                <c:pt idx="33">
                  <c:v>584.90337011592214</c:v>
                </c:pt>
                <c:pt idx="34">
                  <c:v>584.65849461354151</c:v>
                </c:pt>
                <c:pt idx="35">
                  <c:v>584.29201545187891</c:v>
                </c:pt>
                <c:pt idx="36">
                  <c:v>583.79973198650885</c:v>
                </c:pt>
                <c:pt idx="37">
                  <c:v>583.17695577741995</c:v>
                </c:pt>
                <c:pt idx="38">
                  <c:v>582.42024814117917</c:v>
                </c:pt>
                <c:pt idx="39">
                  <c:v>581.52709692192229</c:v>
                </c:pt>
                <c:pt idx="40">
                  <c:v>580.4978156774265</c:v>
                </c:pt>
                <c:pt idx="41">
                  <c:v>579.33554306143913</c:v>
                </c:pt>
                <c:pt idx="42">
                  <c:v>578.04536544791972</c:v>
                </c:pt>
                <c:pt idx="43">
                  <c:v>576.63132428583322</c:v>
                </c:pt>
                <c:pt idx="44">
                  <c:v>575.09506929123495</c:v>
                </c:pt>
                <c:pt idx="45">
                  <c:v>573.43644105847557</c:v>
                </c:pt>
                <c:pt idx="46">
                  <c:v>571.65587710322347</c:v>
                </c:pt>
                <c:pt idx="47">
                  <c:v>569.75356859103613</c:v>
                </c:pt>
                <c:pt idx="48">
                  <c:v>567.73057127127299</c:v>
                </c:pt>
              </c:numCache>
            </c:numRef>
          </c:yVal>
          <c:smooth val="0"/>
          <c:extLst>
            <c:ext xmlns:c16="http://schemas.microsoft.com/office/drawing/2014/chart" uri="{C3380CC4-5D6E-409C-BE32-E72D297353CC}">
              <c16:uniqueId val="{00000001-2539-4391-AD1A-F355F0F207CA}"/>
            </c:ext>
          </c:extLst>
        </c:ser>
        <c:ser>
          <c:idx val="3"/>
          <c:order val="2"/>
          <c:tx>
            <c:strRef>
              <c:f>TAM_WaterHeating!$E$393</c:f>
              <c:strCache>
                <c:ptCount val="1"/>
                <c:pt idx="0">
                  <c:v>Water Heating - Residential - Case 3 - Low</c:v>
                </c:pt>
              </c:strCache>
            </c:strRef>
          </c:tx>
          <c:spPr>
            <a:ln w="19050">
              <a:noFill/>
            </a:ln>
          </c:spPr>
          <c:xVal>
            <c:numRef>
              <c:f>TAM_WaterHeating!$B$394:$B$442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TAM_WaterHeating!$E$394:$E$442</c:f>
              <c:numCache>
                <c:formatCode>_(* #,##0_);_(* \(#,##0\);_(* "-"??_);_(@_)</c:formatCode>
                <c:ptCount val="49"/>
                <c:pt idx="0">
                  <c:v>6.216028067114352</c:v>
                </c:pt>
                <c:pt idx="1">
                  <c:v>6.2768705892461369</c:v>
                </c:pt>
                <c:pt idx="2">
                  <c:v>6.0075284834152267</c:v>
                </c:pt>
                <c:pt idx="3">
                  <c:v>6.0581014252042555</c:v>
                </c:pt>
                <c:pt idx="4">
                  <c:v>6.1085063381754345</c:v>
                </c:pt>
                <c:pt idx="5">
                  <c:v>6.158682149163484</c:v>
                </c:pt>
                <c:pt idx="6">
                  <c:v>6.2083773285056365</c:v>
                </c:pt>
                <c:pt idx="7">
                  <c:v>6.2572251894930924</c:v>
                </c:pt>
                <c:pt idx="8">
                  <c:v>6.3049451929941176</c:v>
                </c:pt>
                <c:pt idx="9">
                  <c:v>6.3440688880011988</c:v>
                </c:pt>
                <c:pt idx="10">
                  <c:v>6.3805890599586288</c:v>
                </c:pt>
                <c:pt idx="11">
                  <c:v>6.4146751015889532</c:v>
                </c:pt>
                <c:pt idx="12">
                  <c:v>6.4463434023867636</c:v>
                </c:pt>
                <c:pt idx="13">
                  <c:v>6.4756192002145445</c:v>
                </c:pt>
                <c:pt idx="14">
                  <c:v>6.5026583139087943</c:v>
                </c:pt>
                <c:pt idx="15">
                  <c:v>6.5276285756774808</c:v>
                </c:pt>
                <c:pt idx="16">
                  <c:v>6.5505385247400501</c:v>
                </c:pt>
                <c:pt idx="17">
                  <c:v>6.5713545457875453</c:v>
                </c:pt>
                <c:pt idx="18">
                  <c:v>6.5900615661301387</c:v>
                </c:pt>
                <c:pt idx="19">
                  <c:v>6.606704688494462</c:v>
                </c:pt>
                <c:pt idx="20">
                  <c:v>6.6214211455675027</c:v>
                </c:pt>
                <c:pt idx="21">
                  <c:v>6.6344368712823671</c:v>
                </c:pt>
                <c:pt idx="22">
                  <c:v>6.6460373883818447</c:v>
                </c:pt>
                <c:pt idx="23">
                  <c:v>6.6564447819530592</c:v>
                </c:pt>
                <c:pt idx="24">
                  <c:v>6.6657680206737657</c:v>
                </c:pt>
                <c:pt idx="25">
                  <c:v>6.6740131902425794</c:v>
                </c:pt>
                <c:pt idx="26">
                  <c:v>6.6811684435569241</c:v>
                </c:pt>
                <c:pt idx="27">
                  <c:v>6.6871731495494853</c:v>
                </c:pt>
                <c:pt idx="28">
                  <c:v>6.6919767133746006</c:v>
                </c:pt>
                <c:pt idx="29">
                  <c:v>6.6955976113816513</c:v>
                </c:pt>
                <c:pt idx="30">
                  <c:v>6.6980566833061497</c:v>
                </c:pt>
                <c:pt idx="31">
                  <c:v>6.6992973562287084</c:v>
                </c:pt>
                <c:pt idx="32">
                  <c:v>6.6992403167240093</c:v>
                </c:pt>
                <c:pt idx="33">
                  <c:v>6.6978190804490287</c:v>
                </c:pt>
                <c:pt idx="34">
                  <c:v>6.6950149731451969</c:v>
                </c:pt>
                <c:pt idx="35">
                  <c:v>6.6908183635050698</c:v>
                </c:pt>
                <c:pt idx="36">
                  <c:v>6.6851811492987441</c:v>
                </c:pt>
                <c:pt idx="37">
                  <c:v>6.6780496424735079</c:v>
                </c:pt>
                <c:pt idx="38">
                  <c:v>6.6693844661327901</c:v>
                </c:pt>
                <c:pt idx="39">
                  <c:v>6.6591568531907086</c:v>
                </c:pt>
                <c:pt idx="40">
                  <c:v>6.6473703942459323</c:v>
                </c:pt>
                <c:pt idx="41">
                  <c:v>6.6340610305086347</c:v>
                </c:pt>
                <c:pt idx="42">
                  <c:v>6.6192870068348002</c:v>
                </c:pt>
                <c:pt idx="43">
                  <c:v>6.6030946024824608</c:v>
                </c:pt>
                <c:pt idx="44">
                  <c:v>6.5855027086056719</c:v>
                </c:pt>
                <c:pt idx="45">
                  <c:v>6.5665094998256546</c:v>
                </c:pt>
                <c:pt idx="46">
                  <c:v>6.5461199862020907</c:v>
                </c:pt>
                <c:pt idx="47">
                  <c:v>6.5243363568013848</c:v>
                </c:pt>
                <c:pt idx="48">
                  <c:v>6.501170701172966</c:v>
                </c:pt>
              </c:numCache>
            </c:numRef>
          </c:yVal>
          <c:smooth val="0"/>
          <c:extLst>
            <c:ext xmlns:c16="http://schemas.microsoft.com/office/drawing/2014/chart" uri="{C3380CC4-5D6E-409C-BE32-E72D297353CC}">
              <c16:uniqueId val="{00000002-2539-4391-AD1A-F355F0F207CA}"/>
            </c:ext>
          </c:extLst>
        </c:ser>
        <c:ser>
          <c:idx val="4"/>
          <c:order val="3"/>
          <c:tx>
            <c:strRef>
              <c:f>TAM_WaterHeating!$I$393</c:f>
              <c:strCache>
                <c:ptCount val="1"/>
                <c:pt idx="0">
                  <c:v>Water Heating - Commercial - Case 1 - Average</c:v>
                </c:pt>
              </c:strCache>
            </c:strRef>
          </c:tx>
          <c:spPr>
            <a:ln w="19050">
              <a:noFill/>
            </a:ln>
          </c:spPr>
          <c:xVal>
            <c:numRef>
              <c:f>TAM_WaterHeating!$B$394:$B$442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TAM_WaterHeating!$I$394:$I$442</c:f>
              <c:numCache>
                <c:formatCode>_(* #,##0_);_(* \(#,##0\);_(* "-"??_);_(@_)</c:formatCode>
                <c:ptCount val="49"/>
                <c:pt idx="0">
                  <c:v>601.13649943325288</c:v>
                </c:pt>
                <c:pt idx="1">
                  <c:v>628.71640699913712</c:v>
                </c:pt>
                <c:pt idx="2">
                  <c:v>661.011312372161</c:v>
                </c:pt>
                <c:pt idx="3">
                  <c:v>687.70409009936668</c:v>
                </c:pt>
                <c:pt idx="4">
                  <c:v>713.99773955948569</c:v>
                </c:pt>
                <c:pt idx="5">
                  <c:v>739.90563329212512</c:v>
                </c:pt>
                <c:pt idx="6">
                  <c:v>765.41946722755108</c:v>
                </c:pt>
                <c:pt idx="7">
                  <c:v>790.51267840015112</c:v>
                </c:pt>
                <c:pt idx="8">
                  <c:v>815.16448651441874</c:v>
                </c:pt>
                <c:pt idx="9">
                  <c:v>838.40176067625805</c:v>
                </c:pt>
                <c:pt idx="10">
                  <c:v>860.98089080767807</c:v>
                </c:pt>
                <c:pt idx="11">
                  <c:v>882.91890010952864</c:v>
                </c:pt>
                <c:pt idx="12">
                  <c:v>904.20964179359794</c:v>
                </c:pt>
                <c:pt idx="13">
                  <c:v>924.8498160411616</c:v>
                </c:pt>
                <c:pt idx="14">
                  <c:v>944.86105495940069</c:v>
                </c:pt>
                <c:pt idx="15">
                  <c:v>964.27044282890733</c:v>
                </c:pt>
                <c:pt idx="16">
                  <c:v>983.07884764321591</c:v>
                </c:pt>
                <c:pt idx="17">
                  <c:v>1001.2802343077719</c:v>
                </c:pt>
                <c:pt idx="18">
                  <c:v>1018.8716152438008</c:v>
                </c:pt>
                <c:pt idx="19">
                  <c:v>1035.8601983982967</c:v>
                </c:pt>
                <c:pt idx="20">
                  <c:v>1052.2693225726846</c:v>
                </c:pt>
                <c:pt idx="21">
                  <c:v>1068.1380381986201</c:v>
                </c:pt>
                <c:pt idx="22">
                  <c:v>1083.5172208014399</c:v>
                </c:pt>
                <c:pt idx="23">
                  <c:v>1098.4490961767156</c:v>
                </c:pt>
                <c:pt idx="24">
                  <c:v>1112.9574036694726</c:v>
                </c:pt>
                <c:pt idx="25">
                  <c:v>1127.0494223984192</c:v>
                </c:pt>
                <c:pt idx="26">
                  <c:v>1140.7307434725865</c:v>
                </c:pt>
                <c:pt idx="27">
                  <c:v>1153.9989534949077</c:v>
                </c:pt>
                <c:pt idx="28">
                  <c:v>1166.8524550160571</c:v>
                </c:pt>
                <c:pt idx="29">
                  <c:v>1179.3000558273459</c:v>
                </c:pt>
                <c:pt idx="30">
                  <c:v>1191.3506362116545</c:v>
                </c:pt>
                <c:pt idx="31">
                  <c:v>1203.0000788548707</c:v>
                </c:pt>
                <c:pt idx="32">
                  <c:v>1214.2396823828201</c:v>
                </c:pt>
                <c:pt idx="33">
                  <c:v>1225.0622918333063</c:v>
                </c:pt>
                <c:pt idx="34">
                  <c:v>1235.4687154606413</c:v>
                </c:pt>
                <c:pt idx="35">
                  <c:v>1245.4614888343012</c:v>
                </c:pt>
                <c:pt idx="36">
                  <c:v>1255.0367159585676</c:v>
                </c:pt>
                <c:pt idx="37">
                  <c:v>1264.1899487259268</c:v>
                </c:pt>
                <c:pt idx="38">
                  <c:v>1272.9195480359535</c:v>
                </c:pt>
                <c:pt idx="39">
                  <c:v>1281.2239859203173</c:v>
                </c:pt>
                <c:pt idx="40">
                  <c:v>1289.1087664666802</c:v>
                </c:pt>
                <c:pt idx="41">
                  <c:v>1296.5894228471445</c:v>
                </c:pt>
                <c:pt idx="42">
                  <c:v>1303.6880802574485</c:v>
                </c:pt>
                <c:pt idx="43">
                  <c:v>1310.4236253017011</c:v>
                </c:pt>
                <c:pt idx="44">
                  <c:v>1316.8082609304749</c:v>
                </c:pt>
                <c:pt idx="45">
                  <c:v>1322.8454778331841</c:v>
                </c:pt>
                <c:pt idx="46">
                  <c:v>1328.5356056989765</c:v>
                </c:pt>
                <c:pt idx="47">
                  <c:v>1333.8744146950378</c:v>
                </c:pt>
                <c:pt idx="48">
                  <c:v>1338.8604204706858</c:v>
                </c:pt>
              </c:numCache>
            </c:numRef>
          </c:yVal>
          <c:smooth val="0"/>
          <c:extLst>
            <c:ext xmlns:c16="http://schemas.microsoft.com/office/drawing/2014/chart" uri="{C3380CC4-5D6E-409C-BE32-E72D297353CC}">
              <c16:uniqueId val="{00000003-2539-4391-AD1A-F355F0F207CA}"/>
            </c:ext>
          </c:extLst>
        </c:ser>
        <c:ser>
          <c:idx val="1"/>
          <c:order val="4"/>
          <c:tx>
            <c:strRef>
              <c:f>TAM_WaterHeating!$J$393</c:f>
              <c:strCache>
                <c:ptCount val="1"/>
                <c:pt idx="0">
                  <c:v>Water Heating - Commercial - Case 2 - High</c:v>
                </c:pt>
              </c:strCache>
            </c:strRef>
          </c:tx>
          <c:spPr>
            <a:ln w="25400" cap="rnd">
              <a:noFill/>
              <a:round/>
            </a:ln>
            <a:effectLst/>
          </c:spPr>
          <c:marker>
            <c:symbol val="circle"/>
            <c:size val="5"/>
            <c:spPr>
              <a:solidFill>
                <a:schemeClr val="accent2"/>
              </a:solidFill>
              <a:ln w="9525">
                <a:solidFill>
                  <a:schemeClr val="accent2"/>
                </a:solidFill>
              </a:ln>
              <a:effectLst/>
            </c:spPr>
          </c:marker>
          <c:xVal>
            <c:numRef>
              <c:f>TAM_WaterHeating!$B$394:$B$442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TAM_WaterHeating!$J$394:$J$442</c:f>
              <c:numCache>
                <c:formatCode>_(* #,##0_);_(* \(#,##0\);_(* "-"??_);_(@_)</c:formatCode>
                <c:ptCount val="49"/>
                <c:pt idx="0">
                  <c:v>1382.9343158967156</c:v>
                </c:pt>
                <c:pt idx="1">
                  <c:v>1446.382801620141</c:v>
                </c:pt>
                <c:pt idx="2">
                  <c:v>1520.6782950914217</c:v>
                </c:pt>
                <c:pt idx="3">
                  <c:v>1582.0859094025789</c:v>
                </c:pt>
                <c:pt idx="4">
                  <c:v>1642.5753159896685</c:v>
                </c:pt>
                <c:pt idx="5">
                  <c:v>1702.1772788204926</c:v>
                </c:pt>
                <c:pt idx="6">
                  <c:v>1760.872694109127</c:v>
                </c:pt>
                <c:pt idx="7">
                  <c:v>1818.6004528783058</c:v>
                </c:pt>
                <c:pt idx="8">
                  <c:v>1875.3127493737993</c:v>
                </c:pt>
                <c:pt idx="9">
                  <c:v>1928.7708639228326</c:v>
                </c:pt>
                <c:pt idx="10">
                  <c:v>1980.7148964533435</c:v>
                </c:pt>
                <c:pt idx="11">
                  <c:v>2031.1840093995609</c:v>
                </c:pt>
                <c:pt idx="12">
                  <c:v>2080.1640618727533</c:v>
                </c:pt>
                <c:pt idx="13">
                  <c:v>2127.647462531264</c:v>
                </c:pt>
                <c:pt idx="14">
                  <c:v>2173.6839767501338</c:v>
                </c:pt>
                <c:pt idx="15">
                  <c:v>2218.3359128089101</c:v>
                </c:pt>
                <c:pt idx="16">
                  <c:v>2261.605267555306</c:v>
                </c:pt>
                <c:pt idx="17">
                  <c:v>2303.4781570555292</c:v>
                </c:pt>
                <c:pt idx="18">
                  <c:v>2343.947708286209</c:v>
                </c:pt>
                <c:pt idx="19">
                  <c:v>2383.030503366806</c:v>
                </c:pt>
                <c:pt idx="20">
                  <c:v>2420.7802339786817</c:v>
                </c:pt>
                <c:pt idx="21">
                  <c:v>2457.2867369260193</c:v>
                </c:pt>
                <c:pt idx="22">
                  <c:v>2492.6670530304868</c:v>
                </c:pt>
                <c:pt idx="23">
                  <c:v>2527.0183241255386</c:v>
                </c:pt>
                <c:pt idx="24">
                  <c:v>2560.3951633562806</c:v>
                </c:pt>
                <c:pt idx="25">
                  <c:v>2592.8143165750475</c:v>
                </c:pt>
                <c:pt idx="26">
                  <c:v>2624.2886463123114</c:v>
                </c:pt>
                <c:pt idx="27">
                  <c:v>2654.8126004686346</c:v>
                </c:pt>
                <c:pt idx="28">
                  <c:v>2684.3825040592274</c:v>
                </c:pt>
                <c:pt idx="29">
                  <c:v>2713.0186196980958</c:v>
                </c:pt>
                <c:pt idx="30">
                  <c:v>2740.7413767684852</c:v>
                </c:pt>
                <c:pt idx="31">
                  <c:v>2767.5413032536717</c:v>
                </c:pt>
                <c:pt idx="32">
                  <c:v>2793.3983813557834</c:v>
                </c:pt>
                <c:pt idx="33">
                  <c:v>2818.2961508486292</c:v>
                </c:pt>
                <c:pt idx="34">
                  <c:v>2842.2364711478758</c:v>
                </c:pt>
                <c:pt idx="35">
                  <c:v>2865.2251754146137</c:v>
                </c:pt>
                <c:pt idx="36">
                  <c:v>2887.2533007823754</c:v>
                </c:pt>
                <c:pt idx="37">
                  <c:v>2908.3106142333222</c:v>
                </c:pt>
                <c:pt idx="38">
                  <c:v>2928.393344962943</c:v>
                </c:pt>
                <c:pt idx="39">
                  <c:v>2947.4979778297661</c:v>
                </c:pt>
                <c:pt idx="40">
                  <c:v>2965.6371751687402</c:v>
                </c:pt>
                <c:pt idx="41">
                  <c:v>2982.8466715538862</c:v>
                </c:pt>
                <c:pt idx="42">
                  <c:v>2999.1773667267116</c:v>
                </c:pt>
                <c:pt idx="43">
                  <c:v>3014.6727099420168</c:v>
                </c:pt>
                <c:pt idx="44">
                  <c:v>3029.3607744895062</c:v>
                </c:pt>
                <c:pt idx="45">
                  <c:v>3043.2495908151495</c:v>
                </c:pt>
                <c:pt idx="46">
                  <c:v>3056.339917379687</c:v>
                </c:pt>
                <c:pt idx="47">
                  <c:v>3068.6220233134177</c:v>
                </c:pt>
                <c:pt idx="48">
                  <c:v>3080.0924938187086</c:v>
                </c:pt>
              </c:numCache>
            </c:numRef>
          </c:yVal>
          <c:smooth val="0"/>
          <c:extLst>
            <c:ext xmlns:c16="http://schemas.microsoft.com/office/drawing/2014/chart" uri="{C3380CC4-5D6E-409C-BE32-E72D297353CC}">
              <c16:uniqueId val="{00000004-2539-4391-AD1A-F355F0F207CA}"/>
            </c:ext>
          </c:extLst>
        </c:ser>
        <c:ser>
          <c:idx val="5"/>
          <c:order val="5"/>
          <c:tx>
            <c:strRef>
              <c:f>TAM_WaterHeating!$K$393</c:f>
              <c:strCache>
                <c:ptCount val="1"/>
                <c:pt idx="0">
                  <c:v>Water Heating - Commercial - Case 3 - Low</c:v>
                </c:pt>
              </c:strCache>
            </c:strRef>
          </c:tx>
          <c:spPr>
            <a:ln w="19050">
              <a:noFill/>
            </a:ln>
          </c:spPr>
          <c:xVal>
            <c:numRef>
              <c:f>TAM_WaterHeating!$B$394:$B$442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TAM_WaterHeating!$K$394:$K$442</c:f>
              <c:numCache>
                <c:formatCode>_(* #,##0_);_(* \(#,##0\);_(* "-"??_);_(@_)</c:formatCode>
                <c:ptCount val="49"/>
                <c:pt idx="0">
                  <c:v>4.5389049944492896</c:v>
                </c:pt>
                <c:pt idx="1">
                  <c:v>4.7471481810055245</c:v>
                </c:pt>
                <c:pt idx="2">
                  <c:v>4.9909921456143662</c:v>
                </c:pt>
                <c:pt idx="3">
                  <c:v>5.1925370231188337</c:v>
                </c:pt>
                <c:pt idx="4">
                  <c:v>5.3910682668036705</c:v>
                </c:pt>
                <c:pt idx="5">
                  <c:v>5.5866868465598563</c:v>
                </c:pt>
                <c:pt idx="6">
                  <c:v>5.7793300621793282</c:v>
                </c:pt>
                <c:pt idx="7">
                  <c:v>5.9687973489361044</c:v>
                </c:pt>
                <c:pt idx="8">
                  <c:v>6.1549318043843204</c:v>
                </c:pt>
                <c:pt idx="9">
                  <c:v>6.3303857650904121</c:v>
                </c:pt>
                <c:pt idx="10">
                  <c:v>6.5008703831770607</c:v>
                </c:pt>
                <c:pt idx="11">
                  <c:v>6.6665141929978304</c:v>
                </c:pt>
                <c:pt idx="12">
                  <c:v>6.8272707829843968</c:v>
                </c:pt>
                <c:pt idx="13">
                  <c:v>6.9831152377245349</c:v>
                </c:pt>
                <c:pt idx="14">
                  <c:v>7.1342108913019606</c:v>
                </c:pt>
                <c:pt idx="15">
                  <c:v>7.2807622446520979</c:v>
                </c:pt>
                <c:pt idx="16">
                  <c:v>7.4227758515945723</c:v>
                </c:pt>
                <c:pt idx="17">
                  <c:v>7.5602061439084558</c:v>
                </c:pt>
                <c:pt idx="18">
                  <c:v>7.6930305637616483</c:v>
                </c:pt>
                <c:pt idx="19">
                  <c:v>7.821303535043973</c:v>
                </c:pt>
                <c:pt idx="20">
                  <c:v>7.9452012783017638</c:v>
                </c:pt>
                <c:pt idx="21">
                  <c:v>8.0650186453689088</c:v>
                </c:pt>
                <c:pt idx="22">
                  <c:v>8.181139773918412</c:v>
                </c:pt>
                <c:pt idx="23">
                  <c:v>8.2938834914954178</c:v>
                </c:pt>
                <c:pt idx="24">
                  <c:v>8.4034290429666161</c:v>
                </c:pt>
                <c:pt idx="25">
                  <c:v>8.509831389606676</c:v>
                </c:pt>
                <c:pt idx="26">
                  <c:v>8.6131327473062118</c:v>
                </c:pt>
                <c:pt idx="27">
                  <c:v>8.7133148936149052</c:v>
                </c:pt>
                <c:pt idx="28">
                  <c:v>8.8103657669282196</c:v>
                </c:pt>
                <c:pt idx="29">
                  <c:v>8.9043518708239819</c:v>
                </c:pt>
                <c:pt idx="30">
                  <c:v>8.9953402562304898</c:v>
                </c:pt>
                <c:pt idx="31">
                  <c:v>9.0832998352041407</c:v>
                </c:pt>
                <c:pt idx="32">
                  <c:v>9.1681649076739351</c:v>
                </c:pt>
                <c:pt idx="33">
                  <c:v>9.2498814498138611</c:v>
                </c:pt>
                <c:pt idx="34">
                  <c:v>9.3284555643801816</c:v>
                </c:pt>
                <c:pt idx="35">
                  <c:v>9.40390639629085</c:v>
                </c:pt>
                <c:pt idx="36">
                  <c:v>9.4762045286755807</c:v>
                </c:pt>
                <c:pt idx="37">
                  <c:v>9.5453163759220736</c:v>
                </c:pt>
                <c:pt idx="38">
                  <c:v>9.6112295619375256</c:v>
                </c:pt>
                <c:pt idx="39">
                  <c:v>9.6739325497364224</c:v>
                </c:pt>
                <c:pt idx="40">
                  <c:v>9.7334668981510699</c:v>
                </c:pt>
                <c:pt idx="41">
                  <c:v>9.7899498910138547</c:v>
                </c:pt>
                <c:pt idx="42">
                  <c:v>9.8435485854932132</c:v>
                </c:pt>
                <c:pt idx="43">
                  <c:v>9.8944055856429642</c:v>
                </c:pt>
                <c:pt idx="44">
                  <c:v>9.9426130303256599</c:v>
                </c:pt>
                <c:pt idx="45">
                  <c:v>9.9881972761302613</c:v>
                </c:pt>
                <c:pt idx="46">
                  <c:v>10.031160812387746</c:v>
                </c:pt>
                <c:pt idx="47">
                  <c:v>10.071471701577604</c:v>
                </c:pt>
                <c:pt idx="48">
                  <c:v>10.109118736051103</c:v>
                </c:pt>
              </c:numCache>
            </c:numRef>
          </c:yVal>
          <c:smooth val="0"/>
          <c:extLst>
            <c:ext xmlns:c16="http://schemas.microsoft.com/office/drawing/2014/chart" uri="{C3380CC4-5D6E-409C-BE32-E72D297353CC}">
              <c16:uniqueId val="{00000005-2539-4391-AD1A-F355F0F207CA}"/>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(TWh</a:t>
                </a:r>
                <a:r>
                  <a:rPr lang="en-US" baseline="0"/>
                  <a:t> Useful Water Heating)</a:t>
                </a:r>
                <a:endParaRPr lang="en-US"/>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baseline="0"/>
              <a:t>India TAM</a:t>
            </a:r>
            <a:r>
              <a:rPr lang="en-US"/>
              <a:t> -</a:t>
            </a:r>
            <a:r>
              <a:rPr lang="en-US" baseline="0"/>
              <a:t> </a:t>
            </a:r>
            <a:r>
              <a:rPr lang="en-US" sz="1680" b="1" i="0" u="none" strike="noStrike" baseline="0">
                <a:effectLst/>
              </a:rPr>
              <a:t>Water Heating</a:t>
            </a:r>
            <a:r>
              <a:rPr lang="en-US" sz="1680" b="1" i="0" u="none" strike="noStrike" baseline="0"/>
              <a:t> </a:t>
            </a:r>
            <a:endParaRPr lang="en-US"/>
          </a:p>
        </c:rich>
      </c:tx>
      <c:overlay val="0"/>
      <c:spPr>
        <a:noFill/>
        <a:ln>
          <a:noFill/>
        </a:ln>
        <a:effectLst/>
      </c:spPr>
    </c:title>
    <c:autoTitleDeleted val="0"/>
    <c:plotArea>
      <c:layout/>
      <c:scatterChart>
        <c:scatterStyle val="lineMarker"/>
        <c:varyColors val="0"/>
        <c:ser>
          <c:idx val="2"/>
          <c:order val="0"/>
          <c:tx>
            <c:strRef>
              <c:f>TAM_WaterHeating!$C$457</c:f>
              <c:strCache>
                <c:ptCount val="1"/>
                <c:pt idx="0">
                  <c:v>Water Heating - Residential - Case 1 - Average</c:v>
                </c:pt>
              </c:strCache>
            </c:strRef>
          </c:tx>
          <c:spPr>
            <a:ln w="19050">
              <a:noFill/>
            </a:ln>
          </c:spPr>
          <c:xVal>
            <c:numRef>
              <c:f>TAM_WaterHeating!$B$458:$B$506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TAM_WaterHeating!$C$458:$C$506</c:f>
              <c:numCache>
                <c:formatCode>_(* #,##0_);_(* \(#,##0\);_(* "-"??_);_(@_)</c:formatCode>
                <c:ptCount val="49"/>
                <c:pt idx="0">
                  <c:v>101.7750569187788</c:v>
                </c:pt>
                <c:pt idx="1">
                  <c:v>104.25316641706087</c:v>
                </c:pt>
                <c:pt idx="2">
                  <c:v>95.370558184149004</c:v>
                </c:pt>
                <c:pt idx="3">
                  <c:v>97.235622662147946</c:v>
                </c:pt>
                <c:pt idx="4">
                  <c:v>99.08481881566064</c:v>
                </c:pt>
                <c:pt idx="5">
                  <c:v>100.91739603118802</c:v>
                </c:pt>
                <c:pt idx="6">
                  <c:v>102.73496239507431</c:v>
                </c:pt>
                <c:pt idx="7">
                  <c:v>104.53859623953349</c:v>
                </c:pt>
                <c:pt idx="8">
                  <c:v>106.32915926940257</c:v>
                </c:pt>
                <c:pt idx="9">
                  <c:v>108.10774327416146</c:v>
                </c:pt>
                <c:pt idx="10">
                  <c:v>109.87528793323749</c:v>
                </c:pt>
                <c:pt idx="11">
                  <c:v>111.63206146930283</c:v>
                </c:pt>
                <c:pt idx="12">
                  <c:v>113.37804610607699</c:v>
                </c:pt>
                <c:pt idx="13">
                  <c:v>115.11316703767885</c:v>
                </c:pt>
                <c:pt idx="14">
                  <c:v>116.83751689778391</c:v>
                </c:pt>
                <c:pt idx="15">
                  <c:v>118.5510297543283</c:v>
                </c:pt>
                <c:pt idx="16">
                  <c:v>120.25314991445504</c:v>
                </c:pt>
                <c:pt idx="17">
                  <c:v>121.94305359762254</c:v>
                </c:pt>
                <c:pt idx="18">
                  <c:v>123.61983018010733</c:v>
                </c:pt>
                <c:pt idx="19">
                  <c:v>125.28322889926244</c:v>
                </c:pt>
                <c:pt idx="20">
                  <c:v>126.93246616285117</c:v>
                </c:pt>
                <c:pt idx="21">
                  <c:v>128.56534947793054</c:v>
                </c:pt>
                <c:pt idx="22">
                  <c:v>130.17909388531439</c:v>
                </c:pt>
                <c:pt idx="23">
                  <c:v>131.77149914165699</c:v>
                </c:pt>
                <c:pt idx="24">
                  <c:v>133.34165345203769</c:v>
                </c:pt>
                <c:pt idx="25">
                  <c:v>134.8894649003995</c:v>
                </c:pt>
                <c:pt idx="26">
                  <c:v>136.41463564289623</c:v>
                </c:pt>
                <c:pt idx="27">
                  <c:v>137.91720356823495</c:v>
                </c:pt>
                <c:pt idx="28">
                  <c:v>139.39736647652865</c:v>
                </c:pt>
                <c:pt idx="29">
                  <c:v>140.85482422231829</c:v>
                </c:pt>
                <c:pt idx="30">
                  <c:v>142.28980879127835</c:v>
                </c:pt>
                <c:pt idx="31">
                  <c:v>143.70383684386837</c:v>
                </c:pt>
                <c:pt idx="32">
                  <c:v>145.09900356796075</c:v>
                </c:pt>
                <c:pt idx="33">
                  <c:v>146.47700585177057</c:v>
                </c:pt>
                <c:pt idx="34">
                  <c:v>147.83850835603403</c:v>
                </c:pt>
                <c:pt idx="35">
                  <c:v>149.18364916083877</c:v>
                </c:pt>
                <c:pt idx="36">
                  <c:v>150.51297560748452</c:v>
                </c:pt>
                <c:pt idx="37">
                  <c:v>151.82693456548151</c:v>
                </c:pt>
                <c:pt idx="38">
                  <c:v>153.12590089103031</c:v>
                </c:pt>
                <c:pt idx="39">
                  <c:v>154.41029030990842</c:v>
                </c:pt>
                <c:pt idx="40">
                  <c:v>155.68035736581277</c:v>
                </c:pt>
                <c:pt idx="41">
                  <c:v>156.93605518152285</c:v>
                </c:pt>
                <c:pt idx="42">
                  <c:v>158.17715085821388</c:v>
                </c:pt>
                <c:pt idx="43">
                  <c:v>159.40342074938101</c:v>
                </c:pt>
                <c:pt idx="44">
                  <c:v>160.6147303354962</c:v>
                </c:pt>
                <c:pt idx="45">
                  <c:v>161.81101867681755</c:v>
                </c:pt>
                <c:pt idx="46">
                  <c:v>162.99214494954936</c:v>
                </c:pt>
                <c:pt idx="47">
                  <c:v>164.15794923735834</c:v>
                </c:pt>
                <c:pt idx="48">
                  <c:v>165.3081650229031</c:v>
                </c:pt>
              </c:numCache>
            </c:numRef>
          </c:yVal>
          <c:smooth val="0"/>
          <c:extLst>
            <c:ext xmlns:c16="http://schemas.microsoft.com/office/drawing/2014/chart" uri="{C3380CC4-5D6E-409C-BE32-E72D297353CC}">
              <c16:uniqueId val="{00000000-0F32-48FB-AEE0-9F51FC7D11EB}"/>
            </c:ext>
          </c:extLst>
        </c:ser>
        <c:ser>
          <c:idx val="0"/>
          <c:order val="1"/>
          <c:tx>
            <c:strRef>
              <c:f>TAM_WaterHeating!$D$457</c:f>
              <c:strCache>
                <c:ptCount val="1"/>
                <c:pt idx="0">
                  <c:v>Water Heating - Residential -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TAM_WaterHeating!$B$458:$B$506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TAM_WaterHeating!$D$458:$D$506</c:f>
              <c:numCache>
                <c:formatCode>_(* #,##0_);_(* \(#,##0\);_(* "-"??_);_(@_)</c:formatCode>
                <c:ptCount val="49"/>
                <c:pt idx="0">
                  <c:v>160.43305929627257</c:v>
                </c:pt>
                <c:pt idx="1">
                  <c:v>164.33942594559633</c:v>
                </c:pt>
                <c:pt idx="2">
                  <c:v>150.33733096790866</c:v>
                </c:pt>
                <c:pt idx="3">
                  <c:v>153.2773244107909</c:v>
                </c:pt>
                <c:pt idx="4">
                  <c:v>156.19230382842662</c:v>
                </c:pt>
                <c:pt idx="5">
                  <c:v>159.08108599160764</c:v>
                </c:pt>
                <c:pt idx="6">
                  <c:v>161.94620580642621</c:v>
                </c:pt>
                <c:pt idx="7">
                  <c:v>164.78936310132025</c:v>
                </c:pt>
                <c:pt idx="8">
                  <c:v>167.61191622427205</c:v>
                </c:pt>
                <c:pt idx="9">
                  <c:v>170.41558621707398</c:v>
                </c:pt>
                <c:pt idx="10">
                  <c:v>173.20185434291403</c:v>
                </c:pt>
                <c:pt idx="11">
                  <c:v>175.97114341446544</c:v>
                </c:pt>
                <c:pt idx="12">
                  <c:v>178.72342541009735</c:v>
                </c:pt>
                <c:pt idx="13">
                  <c:v>181.45858240959714</c:v>
                </c:pt>
                <c:pt idx="14">
                  <c:v>184.17676043601207</c:v>
                </c:pt>
                <c:pt idx="15">
                  <c:v>186.87785555736676</c:v>
                </c:pt>
                <c:pt idx="16">
                  <c:v>189.56099180750829</c:v>
                </c:pt>
                <c:pt idx="17">
                  <c:v>192.22487062039826</c:v>
                </c:pt>
                <c:pt idx="18">
                  <c:v>194.86805653479243</c:v>
                </c:pt>
                <c:pt idx="19">
                  <c:v>197.4901542611197</c:v>
                </c:pt>
                <c:pt idx="20">
                  <c:v>200.08992858415556</c:v>
                </c:pt>
                <c:pt idx="21">
                  <c:v>202.66392336876257</c:v>
                </c:pt>
                <c:pt idx="22">
                  <c:v>205.20774854594183</c:v>
                </c:pt>
                <c:pt idx="23">
                  <c:v>207.71793576321247</c:v>
                </c:pt>
                <c:pt idx="24">
                  <c:v>210.19304771311425</c:v>
                </c:pt>
                <c:pt idx="25">
                  <c:v>212.63293950381751</c:v>
                </c:pt>
                <c:pt idx="26">
                  <c:v>215.03714162932638</c:v>
                </c:pt>
                <c:pt idx="27">
                  <c:v>217.40571381548514</c:v>
                </c:pt>
                <c:pt idx="28">
                  <c:v>219.73896786440145</c:v>
                </c:pt>
                <c:pt idx="29">
                  <c:v>222.03643064193332</c:v>
                </c:pt>
                <c:pt idx="30">
                  <c:v>224.2984678385809</c:v>
                </c:pt>
                <c:pt idx="31">
                  <c:v>226.52747024128951</c:v>
                </c:pt>
                <c:pt idx="32">
                  <c:v>228.72674059839807</c:v>
                </c:pt>
                <c:pt idx="33">
                  <c:v>230.89895379878257</c:v>
                </c:pt>
                <c:pt idx="34">
                  <c:v>233.04515758005718</c:v>
                </c:pt>
                <c:pt idx="35">
                  <c:v>235.16556960469796</c:v>
                </c:pt>
                <c:pt idx="36">
                  <c:v>237.26105267388471</c:v>
                </c:pt>
                <c:pt idx="37">
                  <c:v>239.33231121014305</c:v>
                </c:pt>
                <c:pt idx="38">
                  <c:v>241.37993611785441</c:v>
                </c:pt>
                <c:pt idx="39">
                  <c:v>243.40458272613708</c:v>
                </c:pt>
                <c:pt idx="40">
                  <c:v>245.40665228481839</c:v>
                </c:pt>
                <c:pt idx="41">
                  <c:v>247.38607089901564</c:v>
                </c:pt>
                <c:pt idx="42">
                  <c:v>249.34247143878457</c:v>
                </c:pt>
                <c:pt idx="43">
                  <c:v>251.275501359071</c:v>
                </c:pt>
                <c:pt idx="44">
                  <c:v>253.18494861008509</c:v>
                </c:pt>
                <c:pt idx="45">
                  <c:v>255.07071712949559</c:v>
                </c:pt>
                <c:pt idx="46">
                  <c:v>256.93258492978373</c:v>
                </c:pt>
                <c:pt idx="47">
                  <c:v>258.77029992691877</c:v>
                </c:pt>
                <c:pt idx="48">
                  <c:v>260.58344199642477</c:v>
                </c:pt>
              </c:numCache>
            </c:numRef>
          </c:yVal>
          <c:smooth val="0"/>
          <c:extLst>
            <c:ext xmlns:c16="http://schemas.microsoft.com/office/drawing/2014/chart" uri="{C3380CC4-5D6E-409C-BE32-E72D297353CC}">
              <c16:uniqueId val="{00000001-0F32-48FB-AEE0-9F51FC7D11EB}"/>
            </c:ext>
          </c:extLst>
        </c:ser>
        <c:ser>
          <c:idx val="3"/>
          <c:order val="2"/>
          <c:tx>
            <c:strRef>
              <c:f>TAM_WaterHeating!$E$457</c:f>
              <c:strCache>
                <c:ptCount val="1"/>
                <c:pt idx="0">
                  <c:v>Water Heating - Residential - Case 3 - Low</c:v>
                </c:pt>
              </c:strCache>
            </c:strRef>
          </c:tx>
          <c:spPr>
            <a:ln w="19050">
              <a:noFill/>
            </a:ln>
          </c:spPr>
          <c:xVal>
            <c:numRef>
              <c:f>TAM_WaterHeating!$B$458:$B$506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TAM_WaterHeating!$E$458:$E$506</c:f>
              <c:numCache>
                <c:formatCode>_(* #,##0_);_(* \(#,##0\);_(* "-"??_);_(@_)</c:formatCode>
                <c:ptCount val="49"/>
                <c:pt idx="0">
                  <c:v>1.8371438097141066</c:v>
                </c:pt>
                <c:pt idx="1">
                  <c:v>1.8818762192296898</c:v>
                </c:pt>
                <c:pt idx="2">
                  <c:v>1.7215360610096595</c:v>
                </c:pt>
                <c:pt idx="3">
                  <c:v>1.7552023812673609</c:v>
                </c:pt>
                <c:pt idx="4">
                  <c:v>1.7885822620478178</c:v>
                </c:pt>
                <c:pt idx="5">
                  <c:v>1.821662154010109</c:v>
                </c:pt>
                <c:pt idx="6">
                  <c:v>1.8544710847565005</c:v>
                </c:pt>
                <c:pt idx="7">
                  <c:v>1.8870285192857033</c:v>
                </c:pt>
                <c:pt idx="8">
                  <c:v>1.919350012250842</c:v>
                </c:pt>
                <c:pt idx="9">
                  <c:v>1.951455271568034</c:v>
                </c:pt>
                <c:pt idx="10">
                  <c:v>1.9833612594114614</c:v>
                </c:pt>
                <c:pt idx="11">
                  <c:v>2.0150728174745303</c:v>
                </c:pt>
                <c:pt idx="12">
                  <c:v>2.0465896248772069</c:v>
                </c:pt>
                <c:pt idx="13">
                  <c:v>2.0779103312968719</c:v>
                </c:pt>
                <c:pt idx="14">
                  <c:v>2.1090366088660559</c:v>
                </c:pt>
                <c:pt idx="15">
                  <c:v>2.1399672674436112</c:v>
                </c:pt>
                <c:pt idx="16">
                  <c:v>2.1706922762054535</c:v>
                </c:pt>
                <c:pt idx="17">
                  <c:v>2.2011967650707542</c:v>
                </c:pt>
                <c:pt idx="18">
                  <c:v>2.2314642963504845</c:v>
                </c:pt>
                <c:pt idx="19">
                  <c:v>2.2614903435225431</c:v>
                </c:pt>
                <c:pt idx="20">
                  <c:v>2.2912607619460852</c:v>
                </c:pt>
                <c:pt idx="21">
                  <c:v>2.3207359748823695</c:v>
                </c:pt>
                <c:pt idx="22">
                  <c:v>2.3498657109713603</c:v>
                </c:pt>
                <c:pt idx="23">
                  <c:v>2.3786102535716234</c:v>
                </c:pt>
                <c:pt idx="24">
                  <c:v>2.4069531438528231</c:v>
                </c:pt>
                <c:pt idx="25">
                  <c:v>2.4348927226361772</c:v>
                </c:pt>
                <c:pt idx="26">
                  <c:v>2.4624236135358109</c:v>
                </c:pt>
                <c:pt idx="27">
                  <c:v>2.4895465004816164</c:v>
                </c:pt>
                <c:pt idx="28">
                  <c:v>2.5162649539678217</c:v>
                </c:pt>
                <c:pt idx="29">
                  <c:v>2.5425735560620861</c:v>
                </c:pt>
                <c:pt idx="30">
                  <c:v>2.5684764943429665</c:v>
                </c:pt>
                <c:pt idx="31">
                  <c:v>2.5940011460820562</c:v>
                </c:pt>
                <c:pt idx="32">
                  <c:v>2.6191853315621092</c:v>
                </c:pt>
                <c:pt idx="33">
                  <c:v>2.6440596813499297</c:v>
                </c:pt>
                <c:pt idx="34">
                  <c:v>2.6686361932512104</c:v>
                </c:pt>
                <c:pt idx="35">
                  <c:v>2.6929173597526748</c:v>
                </c:pt>
                <c:pt idx="36">
                  <c:v>2.7169130609242633</c:v>
                </c:pt>
                <c:pt idx="37">
                  <c:v>2.7406313632174171</c:v>
                </c:pt>
                <c:pt idx="38">
                  <c:v>2.7640790331697276</c:v>
                </c:pt>
                <c:pt idx="39">
                  <c:v>2.7872635750564232</c:v>
                </c:pt>
                <c:pt idx="40">
                  <c:v>2.8101895836514226</c:v>
                </c:pt>
                <c:pt idx="41">
                  <c:v>2.8328562127729797</c:v>
                </c:pt>
                <c:pt idx="42">
                  <c:v>2.8552592583592418</c:v>
                </c:pt>
                <c:pt idx="43">
                  <c:v>2.8773946833621906</c:v>
                </c:pt>
                <c:pt idx="44">
                  <c:v>2.8992600595668421</c:v>
                </c:pt>
                <c:pt idx="45">
                  <c:v>2.9208542869485625</c:v>
                </c:pt>
                <c:pt idx="46">
                  <c:v>2.9421748234938927</c:v>
                </c:pt>
                <c:pt idx="47">
                  <c:v>2.9632187825495553</c:v>
                </c:pt>
                <c:pt idx="48">
                  <c:v>2.9839813532051078</c:v>
                </c:pt>
              </c:numCache>
            </c:numRef>
          </c:yVal>
          <c:smooth val="0"/>
          <c:extLst>
            <c:ext xmlns:c16="http://schemas.microsoft.com/office/drawing/2014/chart" uri="{C3380CC4-5D6E-409C-BE32-E72D297353CC}">
              <c16:uniqueId val="{00000002-0F32-48FB-AEE0-9F51FC7D11EB}"/>
            </c:ext>
          </c:extLst>
        </c:ser>
        <c:ser>
          <c:idx val="4"/>
          <c:order val="3"/>
          <c:tx>
            <c:strRef>
              <c:f>TAM_WaterHeating!$I$457</c:f>
              <c:strCache>
                <c:ptCount val="1"/>
                <c:pt idx="0">
                  <c:v>Water Heating - Commercial - Case 1 - Average</c:v>
                </c:pt>
              </c:strCache>
            </c:strRef>
          </c:tx>
          <c:spPr>
            <a:ln w="19050">
              <a:noFill/>
            </a:ln>
          </c:spPr>
          <c:xVal>
            <c:numRef>
              <c:f>TAM_WaterHeating!$B$458:$B$506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TAM_WaterHeating!$I$458:$I$506</c:f>
              <c:numCache>
                <c:formatCode>_(* #,##0_);_(* \(#,##0\);_(* "-"??_);_(@_)</c:formatCode>
                <c:ptCount val="49"/>
                <c:pt idx="0">
                  <c:v>115.52828606440161</c:v>
                </c:pt>
                <c:pt idx="1">
                  <c:v>122.13461141417618</c:v>
                </c:pt>
                <c:pt idx="2">
                  <c:v>130.96256515054378</c:v>
                </c:pt>
                <c:pt idx="3">
                  <c:v>140.62832931625951</c:v>
                </c:pt>
                <c:pt idx="4">
                  <c:v>151.83900256212112</c:v>
                </c:pt>
                <c:pt idx="5">
                  <c:v>164.58752545210046</c:v>
                </c:pt>
                <c:pt idx="6">
                  <c:v>178.87159016163213</c:v>
                </c:pt>
                <c:pt idx="7">
                  <c:v>194.69161705574808</c:v>
                </c:pt>
                <c:pt idx="8">
                  <c:v>212.04860205390216</c:v>
                </c:pt>
                <c:pt idx="9">
                  <c:v>230.9423163527704</c:v>
                </c:pt>
                <c:pt idx="10">
                  <c:v>251.37040468595572</c:v>
                </c:pt>
                <c:pt idx="11">
                  <c:v>273.33015834541129</c:v>
                </c:pt>
                <c:pt idx="12">
                  <c:v>296.81704195905377</c:v>
                </c:pt>
                <c:pt idx="13">
                  <c:v>321.82639667583351</c:v>
                </c:pt>
                <c:pt idx="14">
                  <c:v>348.35532346565907</c:v>
                </c:pt>
                <c:pt idx="15">
                  <c:v>376.40199623440827</c:v>
                </c:pt>
                <c:pt idx="16">
                  <c:v>405.963007368722</c:v>
                </c:pt>
                <c:pt idx="17">
                  <c:v>437.03448406774078</c:v>
                </c:pt>
                <c:pt idx="18">
                  <c:v>469.6117772187572</c:v>
                </c:pt>
                <c:pt idx="19">
                  <c:v>503.69088565065289</c:v>
                </c:pt>
                <c:pt idx="20">
                  <c:v>539.26538373570122</c:v>
                </c:pt>
                <c:pt idx="21">
                  <c:v>576.32381584541179</c:v>
                </c:pt>
                <c:pt idx="22">
                  <c:v>614.85084793817168</c:v>
                </c:pt>
                <c:pt idx="23">
                  <c:v>654.83079214434554</c:v>
                </c:pt>
                <c:pt idx="24">
                  <c:v>696.25210338997226</c:v>
                </c:pt>
                <c:pt idx="25">
                  <c:v>739.10399723163835</c:v>
                </c:pt>
                <c:pt idx="26">
                  <c:v>783.37066115056064</c:v>
                </c:pt>
                <c:pt idx="27">
                  <c:v>829.03453044042647</c:v>
                </c:pt>
                <c:pt idx="28">
                  <c:v>876.07896432035909</c:v>
                </c:pt>
                <c:pt idx="29">
                  <c:v>924.48621419375445</c:v>
                </c:pt>
                <c:pt idx="30">
                  <c:v>974.24418798657621</c:v>
                </c:pt>
                <c:pt idx="31">
                  <c:v>1025.3501432959158</c:v>
                </c:pt>
                <c:pt idx="32">
                  <c:v>1077.8086247457422</c:v>
                </c:pt>
                <c:pt idx="33">
                  <c:v>1131.6227721877503</c:v>
                </c:pt>
                <c:pt idx="34">
                  <c:v>1186.7883869709726</c:v>
                </c:pt>
                <c:pt idx="35">
                  <c:v>1243.29498151537</c:v>
                </c:pt>
                <c:pt idx="36">
                  <c:v>1301.1334329832146</c:v>
                </c:pt>
                <c:pt idx="37">
                  <c:v>1360.292123731914</c:v>
                </c:pt>
                <c:pt idx="38">
                  <c:v>1420.7601745860998</c:v>
                </c:pt>
                <c:pt idx="39">
                  <c:v>1482.5289109043613</c:v>
                </c:pt>
                <c:pt idx="40">
                  <c:v>1545.5924429206359</c:v>
                </c:pt>
                <c:pt idx="41">
                  <c:v>1609.9456459156768</c:v>
                </c:pt>
                <c:pt idx="42">
                  <c:v>1675.584817539798</c:v>
                </c:pt>
                <c:pt idx="43">
                  <c:v>1742.5051963600024</c:v>
                </c:pt>
                <c:pt idx="44">
                  <c:v>1810.6975087309079</c:v>
                </c:pt>
                <c:pt idx="45">
                  <c:v>1880.1510993255474</c:v>
                </c:pt>
                <c:pt idx="46">
                  <c:v>1950.8579289463069</c:v>
                </c:pt>
                <c:pt idx="47">
                  <c:v>2022.8098290758674</c:v>
                </c:pt>
                <c:pt idx="48">
                  <c:v>2095.9957938127036</c:v>
                </c:pt>
              </c:numCache>
            </c:numRef>
          </c:yVal>
          <c:smooth val="0"/>
          <c:extLst>
            <c:ext xmlns:c16="http://schemas.microsoft.com/office/drawing/2014/chart" uri="{C3380CC4-5D6E-409C-BE32-E72D297353CC}">
              <c16:uniqueId val="{00000003-0F32-48FB-AEE0-9F51FC7D11EB}"/>
            </c:ext>
          </c:extLst>
        </c:ser>
        <c:ser>
          <c:idx val="1"/>
          <c:order val="4"/>
          <c:tx>
            <c:strRef>
              <c:f>TAM_WaterHeating!$J$457</c:f>
              <c:strCache>
                <c:ptCount val="1"/>
                <c:pt idx="0">
                  <c:v>Water Heating - Commercial - Case 2 - High</c:v>
                </c:pt>
              </c:strCache>
            </c:strRef>
          </c:tx>
          <c:spPr>
            <a:ln w="25400" cap="rnd">
              <a:noFill/>
              <a:round/>
            </a:ln>
            <a:effectLst/>
          </c:spPr>
          <c:marker>
            <c:symbol val="circle"/>
            <c:size val="5"/>
            <c:spPr>
              <a:solidFill>
                <a:schemeClr val="accent2"/>
              </a:solidFill>
              <a:ln w="9525">
                <a:solidFill>
                  <a:schemeClr val="accent2"/>
                </a:solidFill>
              </a:ln>
              <a:effectLst/>
            </c:spPr>
          </c:marker>
          <c:xVal>
            <c:numRef>
              <c:f>TAM_WaterHeating!$B$458:$B$506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TAM_WaterHeating!$J$458:$J$506</c:f>
              <c:numCache>
                <c:formatCode>_(* #,##0_);_(* \(#,##0\);_(* "-"??_);_(@_)</c:formatCode>
                <c:ptCount val="49"/>
                <c:pt idx="0">
                  <c:v>265.77662711517507</c:v>
                </c:pt>
                <c:pt idx="1">
                  <c:v>280.9746961673705</c:v>
                </c:pt>
                <c:pt idx="2">
                  <c:v>301.28369449417545</c:v>
                </c:pt>
                <c:pt idx="3">
                  <c:v>323.52010330770702</c:v>
                </c:pt>
                <c:pt idx="4">
                  <c:v>349.31062634303083</c:v>
                </c:pt>
                <c:pt idx="5">
                  <c:v>378.6390231350556</c:v>
                </c:pt>
                <c:pt idx="6">
                  <c:v>411.49998445735838</c:v>
                </c:pt>
                <c:pt idx="7">
                  <c:v>447.89447737354016</c:v>
                </c:pt>
                <c:pt idx="8">
                  <c:v>487.82479302910622</c:v>
                </c:pt>
                <c:pt idx="9">
                  <c:v>531.29040505447381</c:v>
                </c:pt>
                <c:pt idx="10">
                  <c:v>578.28589508172365</c:v>
                </c:pt>
                <c:pt idx="11">
                  <c:v>628.80503163878041</c:v>
                </c:pt>
                <c:pt idx="12">
                  <c:v>682.83738095278989</c:v>
                </c:pt>
                <c:pt idx="13">
                  <c:v>740.37222518346925</c:v>
                </c:pt>
                <c:pt idx="14">
                  <c:v>801.40289501661096</c:v>
                </c:pt>
                <c:pt idx="15">
                  <c:v>865.92518946254313</c:v>
                </c:pt>
                <c:pt idx="16">
                  <c:v>933.93126919450003</c:v>
                </c:pt>
                <c:pt idx="17">
                  <c:v>1005.4122247065509</c:v>
                </c:pt>
                <c:pt idx="18">
                  <c:v>1080.3573605617894</c:v>
                </c:pt>
                <c:pt idx="19">
                  <c:v>1158.7574719342756</c:v>
                </c:pt>
                <c:pt idx="20">
                  <c:v>1240.5977764557915</c:v>
                </c:pt>
                <c:pt idx="21">
                  <c:v>1325.8519200756928</c:v>
                </c:pt>
                <c:pt idx="22">
                  <c:v>1414.4846263262102</c:v>
                </c:pt>
                <c:pt idx="23">
                  <c:v>1506.4598047465531</c:v>
                </c:pt>
                <c:pt idx="24">
                  <c:v>1601.7508955138276</c:v>
                </c:pt>
                <c:pt idx="25">
                  <c:v>1700.3330886607657</c:v>
                </c:pt>
                <c:pt idx="26">
                  <c:v>1802.1700069671078</c:v>
                </c:pt>
                <c:pt idx="27">
                  <c:v>1907.2212422474729</c:v>
                </c:pt>
                <c:pt idx="28">
                  <c:v>2015.4485118373755</c:v>
                </c:pt>
                <c:pt idx="29">
                  <c:v>2126.810984505762</c:v>
                </c:pt>
                <c:pt idx="30">
                  <c:v>2241.2808420380497</c:v>
                </c:pt>
                <c:pt idx="31">
                  <c:v>2358.8517754460245</c:v>
                </c:pt>
                <c:pt idx="32">
                  <c:v>2479.5342397868067</c:v>
                </c:pt>
                <c:pt idx="33">
                  <c:v>2603.3354583926348</c:v>
                </c:pt>
                <c:pt idx="34">
                  <c:v>2730.2457721286719</c:v>
                </c:pt>
                <c:pt idx="35">
                  <c:v>2860.2410539716202</c:v>
                </c:pt>
                <c:pt idx="36">
                  <c:v>2993.3003165328187</c:v>
                </c:pt>
                <c:pt idx="37">
                  <c:v>3129.3968330428465</c:v>
                </c:pt>
                <c:pt idx="38">
                  <c:v>3268.5055756004531</c:v>
                </c:pt>
                <c:pt idx="39">
                  <c:v>3410.6065879073672</c:v>
                </c:pt>
                <c:pt idx="40">
                  <c:v>3555.6863203627754</c:v>
                </c:pt>
                <c:pt idx="41">
                  <c:v>3703.7329833812651</c:v>
                </c:pt>
                <c:pt idx="42">
                  <c:v>3854.7380595854438</c:v>
                </c:pt>
                <c:pt idx="43">
                  <c:v>4008.690595141878</c:v>
                </c:pt>
                <c:pt idx="44">
                  <c:v>4165.5692557239308</c:v>
                </c:pt>
                <c:pt idx="45">
                  <c:v>4325.349528400975</c:v>
                </c:pt>
                <c:pt idx="46">
                  <c:v>4488.0129187341181</c:v>
                </c:pt>
                <c:pt idx="47">
                  <c:v>4653.5406347802327</c:v>
                </c:pt>
                <c:pt idx="48">
                  <c:v>4821.9073571003692</c:v>
                </c:pt>
              </c:numCache>
            </c:numRef>
          </c:yVal>
          <c:smooth val="0"/>
          <c:extLst>
            <c:ext xmlns:c16="http://schemas.microsoft.com/office/drawing/2014/chart" uri="{C3380CC4-5D6E-409C-BE32-E72D297353CC}">
              <c16:uniqueId val="{00000004-0F32-48FB-AEE0-9F51FC7D11EB}"/>
            </c:ext>
          </c:extLst>
        </c:ser>
        <c:ser>
          <c:idx val="5"/>
          <c:order val="5"/>
          <c:tx>
            <c:strRef>
              <c:f>TAM_WaterHeating!$K$457</c:f>
              <c:strCache>
                <c:ptCount val="1"/>
                <c:pt idx="0">
                  <c:v>Water Heating - Commercial - Case 3 - Low</c:v>
                </c:pt>
              </c:strCache>
            </c:strRef>
          </c:tx>
          <c:spPr>
            <a:ln w="19050">
              <a:noFill/>
            </a:ln>
          </c:spPr>
          <c:xVal>
            <c:numRef>
              <c:f>TAM_WaterHeating!$B$458:$B$506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TAM_WaterHeating!$K$458:$K$506</c:f>
              <c:numCache>
                <c:formatCode>_(* #,##0_);_(* \(#,##0\);_(* "-"??_);_(@_)</c:formatCode>
                <c:ptCount val="49"/>
                <c:pt idx="0">
                  <c:v>0.87230090854947706</c:v>
                </c:pt>
                <c:pt idx="1">
                  <c:v>0.92218223026811952</c:v>
                </c:pt>
                <c:pt idx="2">
                  <c:v>0.98883804528275132</c:v>
                </c:pt>
                <c:pt idx="3">
                  <c:v>1.061819781191814</c:v>
                </c:pt>
                <c:pt idx="4">
                  <c:v>1.1464664144186327</c:v>
                </c:pt>
                <c:pt idx="5">
                  <c:v>1.2427246424113307</c:v>
                </c:pt>
                <c:pt idx="6">
                  <c:v>1.3505770398489427</c:v>
                </c:pt>
                <c:pt idx="7">
                  <c:v>1.4700267807143246</c:v>
                </c:pt>
                <c:pt idx="8">
                  <c:v>1.6010813847368353</c:v>
                </c:pt>
                <c:pt idx="9">
                  <c:v>1.7437391243278964</c:v>
                </c:pt>
                <c:pt idx="10">
                  <c:v>1.8979822159551105</c:v>
                </c:pt>
                <c:pt idx="11">
                  <c:v>2.0637902074108783</c:v>
                </c:pt>
                <c:pt idx="12">
                  <c:v>2.2411288541883025</c:v>
                </c:pt>
                <c:pt idx="13">
                  <c:v>2.4299629794476516</c:v>
                </c:pt>
                <c:pt idx="14">
                  <c:v>2.6302706939471747</c:v>
                </c:pt>
                <c:pt idx="15">
                  <c:v>2.842038209690736</c:v>
                </c:pt>
                <c:pt idx="16">
                  <c:v>3.0652397973584393</c:v>
                </c:pt>
                <c:pt idx="17">
                  <c:v>3.2998462152137078</c:v>
                </c:pt>
                <c:pt idx="18">
                  <c:v>3.5458223599465479</c:v>
                </c:pt>
                <c:pt idx="19">
                  <c:v>3.8031380205556498</c:v>
                </c:pt>
                <c:pt idx="20">
                  <c:v>4.0717446800838681</c:v>
                </c:pt>
                <c:pt idx="21">
                  <c:v>4.3515558423536804</c:v>
                </c:pt>
                <c:pt idx="22">
                  <c:v>4.642455727075375</c:v>
                </c:pt>
                <c:pt idx="23">
                  <c:v>4.9443258823667104</c:v>
                </c:pt>
                <c:pt idx="24">
                  <c:v>5.2570791366885921</c:v>
                </c:pt>
                <c:pt idx="25">
                  <c:v>5.5806340616730559</c:v>
                </c:pt>
                <c:pt idx="26">
                  <c:v>5.9148712642695251</c:v>
                </c:pt>
                <c:pt idx="27">
                  <c:v>6.2596581214659501</c:v>
                </c:pt>
                <c:pt idx="28">
                  <c:v>6.6148689863859484</c:v>
                </c:pt>
                <c:pt idx="29">
                  <c:v>6.9803698475465241</c:v>
                </c:pt>
                <c:pt idx="30">
                  <c:v>7.3560694032628087</c:v>
                </c:pt>
                <c:pt idx="31">
                  <c:v>7.7419469469128099</c:v>
                </c:pt>
                <c:pt idx="32">
                  <c:v>8.138036792860154</c:v>
                </c:pt>
                <c:pt idx="33">
                  <c:v>8.5443626486796642</c:v>
                </c:pt>
                <c:pt idx="34">
                  <c:v>8.9608928122905898</c:v>
                </c:pt>
                <c:pt idx="35">
                  <c:v>9.3875480968036626</c:v>
                </c:pt>
                <c:pt idx="36">
                  <c:v>9.8242596198705829</c:v>
                </c:pt>
                <c:pt idx="37">
                  <c:v>10.270939662019924</c:v>
                </c:pt>
                <c:pt idx="38">
                  <c:v>10.727506079606336</c:v>
                </c:pt>
                <c:pt idx="39">
                  <c:v>11.193893374405611</c:v>
                </c:pt>
                <c:pt idx="40">
                  <c:v>11.670057075505351</c:v>
                </c:pt>
                <c:pt idx="41">
                  <c:v>12.155958488509528</c:v>
                </c:pt>
                <c:pt idx="42">
                  <c:v>12.651569658679904</c:v>
                </c:pt>
                <c:pt idx="43">
                  <c:v>13.156854634627681</c:v>
                </c:pt>
                <c:pt idx="44">
                  <c:v>13.671743395325393</c:v>
                </c:pt>
                <c:pt idx="45">
                  <c:v>14.19615548730393</c:v>
                </c:pt>
                <c:pt idx="46">
                  <c:v>14.730030210282672</c:v>
                </c:pt>
                <c:pt idx="47">
                  <c:v>15.273305887547453</c:v>
                </c:pt>
                <c:pt idx="48">
                  <c:v>15.82589941860204</c:v>
                </c:pt>
              </c:numCache>
            </c:numRef>
          </c:yVal>
          <c:smooth val="0"/>
          <c:extLst>
            <c:ext xmlns:c16="http://schemas.microsoft.com/office/drawing/2014/chart" uri="{C3380CC4-5D6E-409C-BE32-E72D297353CC}">
              <c16:uniqueId val="{00000005-0F32-48FB-AEE0-9F51FC7D11EB}"/>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(TWh</a:t>
                </a:r>
                <a:r>
                  <a:rPr lang="en-US" baseline="0"/>
                  <a:t> Useful Water Heating)</a:t>
                </a:r>
                <a:endParaRPr lang="en-US"/>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baseline="0"/>
              <a:t>EU TAM</a:t>
            </a:r>
            <a:r>
              <a:rPr lang="en-US"/>
              <a:t> -</a:t>
            </a:r>
            <a:r>
              <a:rPr lang="en-US" baseline="0"/>
              <a:t> </a:t>
            </a:r>
            <a:r>
              <a:rPr lang="en-US" sz="1680" b="1" i="0" u="none" strike="noStrike" baseline="0">
                <a:effectLst/>
              </a:rPr>
              <a:t>Water Heating</a:t>
            </a:r>
            <a:r>
              <a:rPr lang="en-US" sz="1680" b="1" i="0" u="none" strike="noStrike" baseline="0"/>
              <a:t> </a:t>
            </a:r>
            <a:endParaRPr lang="en-US"/>
          </a:p>
        </c:rich>
      </c:tx>
      <c:overlay val="0"/>
      <c:spPr>
        <a:noFill/>
        <a:ln>
          <a:noFill/>
        </a:ln>
        <a:effectLst/>
      </c:spPr>
    </c:title>
    <c:autoTitleDeleted val="0"/>
    <c:plotArea>
      <c:layout/>
      <c:scatterChart>
        <c:scatterStyle val="lineMarker"/>
        <c:varyColors val="0"/>
        <c:ser>
          <c:idx val="2"/>
          <c:order val="0"/>
          <c:tx>
            <c:strRef>
              <c:f>TAM_WaterHeating!$C$521</c:f>
              <c:strCache>
                <c:ptCount val="1"/>
                <c:pt idx="0">
                  <c:v>Water Heating - Residential - Case 1 - Average</c:v>
                </c:pt>
              </c:strCache>
            </c:strRef>
          </c:tx>
          <c:spPr>
            <a:ln w="19050">
              <a:noFill/>
            </a:ln>
          </c:spPr>
          <c:xVal>
            <c:numRef>
              <c:f>TAM_WaterHeating!$B$522:$B$570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TAM_WaterHeating!$C$522:$C$570</c:f>
              <c:numCache>
                <c:formatCode>_(* #,##0_);_(* \(#,##0\);_(* "-"??_);_(@_)</c:formatCode>
                <c:ptCount val="49"/>
                <c:pt idx="0">
                  <c:v>144.75763023276488</c:v>
                </c:pt>
                <c:pt idx="1">
                  <c:v>145.47720650129907</c:v>
                </c:pt>
                <c:pt idx="2">
                  <c:v>216.6179348517762</c:v>
                </c:pt>
                <c:pt idx="3">
                  <c:v>217.32957909150778</c:v>
                </c:pt>
                <c:pt idx="4">
                  <c:v>218.02086807811199</c:v>
                </c:pt>
                <c:pt idx="5">
                  <c:v>218.68621634589081</c:v>
                </c:pt>
                <c:pt idx="6">
                  <c:v>219.30667421684564</c:v>
                </c:pt>
                <c:pt idx="7">
                  <c:v>219.85926010271584</c:v>
                </c:pt>
                <c:pt idx="8">
                  <c:v>220.51204413227259</c:v>
                </c:pt>
                <c:pt idx="9">
                  <c:v>220.5921803059025</c:v>
                </c:pt>
                <c:pt idx="10">
                  <c:v>220.57786361848085</c:v>
                </c:pt>
                <c:pt idx="11">
                  <c:v>220.4806616860204</c:v>
                </c:pt>
                <c:pt idx="12">
                  <c:v>220.30985820560406</c:v>
                </c:pt>
                <c:pt idx="13">
                  <c:v>220.07318109894007</c:v>
                </c:pt>
                <c:pt idx="14">
                  <c:v>219.7772466069118</c:v>
                </c:pt>
                <c:pt idx="15">
                  <c:v>219.42702723804834</c:v>
                </c:pt>
                <c:pt idx="16">
                  <c:v>219.02546303723929</c:v>
                </c:pt>
                <c:pt idx="17">
                  <c:v>218.57424896889518</c:v>
                </c:pt>
                <c:pt idx="18">
                  <c:v>218.0750688711139</c:v>
                </c:pt>
                <c:pt idx="19">
                  <c:v>217.53120497135109</c:v>
                </c:pt>
                <c:pt idx="20">
                  <c:v>216.94833940446765</c:v>
                </c:pt>
                <c:pt idx="21">
                  <c:v>216.33485623649244</c:v>
                </c:pt>
                <c:pt idx="22">
                  <c:v>215.70074744726412</c:v>
                </c:pt>
                <c:pt idx="23">
                  <c:v>215.05359656538957</c:v>
                </c:pt>
                <c:pt idx="24">
                  <c:v>214.3977947068542</c:v>
                </c:pt>
                <c:pt idx="25">
                  <c:v>213.73373885179265</c:v>
                </c:pt>
                <c:pt idx="26">
                  <c:v>213.06012442766206</c:v>
                </c:pt>
                <c:pt idx="27">
                  <c:v>212.37361109478155</c:v>
                </c:pt>
                <c:pt idx="28">
                  <c:v>211.671659520671</c:v>
                </c:pt>
                <c:pt idx="29">
                  <c:v>210.95448952733597</c:v>
                </c:pt>
                <c:pt idx="30">
                  <c:v>210.22323718219263</c:v>
                </c:pt>
                <c:pt idx="31">
                  <c:v>209.4767572154914</c:v>
                </c:pt>
                <c:pt idx="32">
                  <c:v>208.71363827569195</c:v>
                </c:pt>
                <c:pt idx="33">
                  <c:v>207.93255115154261</c:v>
                </c:pt>
                <c:pt idx="34">
                  <c:v>207.13278827883198</c:v>
                </c:pt>
                <c:pt idx="35">
                  <c:v>206.31371011598418</c:v>
                </c:pt>
                <c:pt idx="36">
                  <c:v>205.47404913430643</c:v>
                </c:pt>
                <c:pt idx="37">
                  <c:v>204.61238026515258</c:v>
                </c:pt>
                <c:pt idx="38">
                  <c:v>203.72747760531718</c:v>
                </c:pt>
                <c:pt idx="39">
                  <c:v>202.81900633591971</c:v>
                </c:pt>
                <c:pt idx="40">
                  <c:v>201.8865360426671</c:v>
                </c:pt>
                <c:pt idx="41">
                  <c:v>200.92849372200266</c:v>
                </c:pt>
                <c:pt idx="42">
                  <c:v>199.94310295706467</c:v>
                </c:pt>
                <c:pt idx="43">
                  <c:v>198.92927604272137</c:v>
                </c:pt>
                <c:pt idx="44">
                  <c:v>197.88698868055178</c:v>
                </c:pt>
                <c:pt idx="45">
                  <c:v>196.81721716196017</c:v>
                </c:pt>
                <c:pt idx="46">
                  <c:v>195.72172117346869</c:v>
                </c:pt>
                <c:pt idx="47">
                  <c:v>194.60284988422495</c:v>
                </c:pt>
                <c:pt idx="48">
                  <c:v>193.46296946382051</c:v>
                </c:pt>
              </c:numCache>
            </c:numRef>
          </c:yVal>
          <c:smooth val="0"/>
          <c:extLst>
            <c:ext xmlns:c16="http://schemas.microsoft.com/office/drawing/2014/chart" uri="{C3380CC4-5D6E-409C-BE32-E72D297353CC}">
              <c16:uniqueId val="{00000000-1515-4D7F-A562-1F1ED8AC450A}"/>
            </c:ext>
          </c:extLst>
        </c:ser>
        <c:ser>
          <c:idx val="0"/>
          <c:order val="1"/>
          <c:tx>
            <c:strRef>
              <c:f>TAM_WaterHeating!$D$521</c:f>
              <c:strCache>
                <c:ptCount val="1"/>
                <c:pt idx="0">
                  <c:v>Water Heating - Residential -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TAM_WaterHeating!$B$522:$B$570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TAM_WaterHeating!$D$522:$D$570</c:f>
              <c:numCache>
                <c:formatCode>_(* #,##0_);_(* \(#,##0\);_(* "-"??_);_(@_)</c:formatCode>
                <c:ptCount val="49"/>
                <c:pt idx="0">
                  <c:v>228.18861691479893</c:v>
                </c:pt>
                <c:pt idx="1">
                  <c:v>229.32292060032833</c:v>
                </c:pt>
                <c:pt idx="2">
                  <c:v>341.465571612948</c:v>
                </c:pt>
                <c:pt idx="3">
                  <c:v>342.58737164890204</c:v>
                </c:pt>
                <c:pt idx="4">
                  <c:v>343.67708469192434</c:v>
                </c:pt>
                <c:pt idx="5">
                  <c:v>344.72590609599797</c:v>
                </c:pt>
                <c:pt idx="6">
                  <c:v>345.70396454583198</c:v>
                </c:pt>
                <c:pt idx="7">
                  <c:v>346.57503302644056</c:v>
                </c:pt>
                <c:pt idx="8">
                  <c:v>347.60404879997253</c:v>
                </c:pt>
                <c:pt idx="9">
                  <c:v>347.73037141658381</c:v>
                </c:pt>
                <c:pt idx="10">
                  <c:v>347.70780331363613</c:v>
                </c:pt>
                <c:pt idx="11">
                  <c:v>347.55457909675766</c:v>
                </c:pt>
                <c:pt idx="12">
                  <c:v>347.28533311713124</c:v>
                </c:pt>
                <c:pt idx="13">
                  <c:v>346.91224728021734</c:v>
                </c:pt>
                <c:pt idx="14">
                  <c:v>346.44575109397323</c:v>
                </c:pt>
                <c:pt idx="15">
                  <c:v>345.893682969694</c:v>
                </c:pt>
                <c:pt idx="16">
                  <c:v>345.26067744564818</c:v>
                </c:pt>
                <c:pt idx="17">
                  <c:v>344.54940637812382</c:v>
                </c:pt>
                <c:pt idx="18">
                  <c:v>343.76252408445168</c:v>
                </c:pt>
                <c:pt idx="19">
                  <c:v>342.90520450221476</c:v>
                </c:pt>
                <c:pt idx="20">
                  <c:v>341.98640466181587</c:v>
                </c:pt>
                <c:pt idx="21">
                  <c:v>341.01934078148241</c:v>
                </c:pt>
                <c:pt idx="22">
                  <c:v>340.0197637135596</c:v>
                </c:pt>
                <c:pt idx="23">
                  <c:v>338.99962774951609</c:v>
                </c:pt>
                <c:pt idx="24">
                  <c:v>337.96585482280597</c:v>
                </c:pt>
                <c:pt idx="25">
                  <c:v>336.919070712863</c:v>
                </c:pt>
                <c:pt idx="26">
                  <c:v>335.85721895742142</c:v>
                </c:pt>
                <c:pt idx="27">
                  <c:v>334.77503401372155</c:v>
                </c:pt>
                <c:pt idx="28">
                  <c:v>333.66851300629764</c:v>
                </c:pt>
                <c:pt idx="29">
                  <c:v>332.53800245145658</c:v>
                </c:pt>
                <c:pt idx="30">
                  <c:v>331.38529318849311</c:v>
                </c:pt>
                <c:pt idx="31">
                  <c:v>330.20857987201879</c:v>
                </c:pt>
                <c:pt idx="32">
                  <c:v>329.00563771874977</c:v>
                </c:pt>
                <c:pt idx="33">
                  <c:v>327.77437142720436</c:v>
                </c:pt>
                <c:pt idx="34">
                  <c:v>326.51366562889723</c:v>
                </c:pt>
                <c:pt idx="35">
                  <c:v>325.22251218278996</c:v>
                </c:pt>
                <c:pt idx="36">
                  <c:v>323.89891302067133</c:v>
                </c:pt>
                <c:pt idx="37">
                  <c:v>322.54062173630456</c:v>
                </c:pt>
                <c:pt idx="38">
                  <c:v>321.14570587779411</c:v>
                </c:pt>
                <c:pt idx="39">
                  <c:v>319.71363765356784</c:v>
                </c:pt>
                <c:pt idx="40">
                  <c:v>318.24373858027337</c:v>
                </c:pt>
                <c:pt idx="41">
                  <c:v>316.73352905455278</c:v>
                </c:pt>
                <c:pt idx="42">
                  <c:v>315.18020882258799</c:v>
                </c:pt>
                <c:pt idx="43">
                  <c:v>313.58206328094718</c:v>
                </c:pt>
                <c:pt idx="44">
                  <c:v>311.93905412682648</c:v>
                </c:pt>
                <c:pt idx="45">
                  <c:v>310.25272033668534</c:v>
                </c:pt>
                <c:pt idx="46">
                  <c:v>308.52583579147955</c:v>
                </c:pt>
                <c:pt idx="47">
                  <c:v>306.76210360280203</c:v>
                </c:pt>
                <c:pt idx="48">
                  <c:v>304.96525368088703</c:v>
                </c:pt>
              </c:numCache>
            </c:numRef>
          </c:yVal>
          <c:smooth val="0"/>
          <c:extLst>
            <c:ext xmlns:c16="http://schemas.microsoft.com/office/drawing/2014/chart" uri="{C3380CC4-5D6E-409C-BE32-E72D297353CC}">
              <c16:uniqueId val="{00000001-1515-4D7F-A562-1F1ED8AC450A}"/>
            </c:ext>
          </c:extLst>
        </c:ser>
        <c:ser>
          <c:idx val="3"/>
          <c:order val="2"/>
          <c:tx>
            <c:strRef>
              <c:f>TAM_WaterHeating!$E$521</c:f>
              <c:strCache>
                <c:ptCount val="1"/>
                <c:pt idx="0">
                  <c:v>Water Heating - Residential - Case 3 - Low</c:v>
                </c:pt>
              </c:strCache>
            </c:strRef>
          </c:tx>
          <c:spPr>
            <a:ln w="19050">
              <a:noFill/>
            </a:ln>
          </c:spPr>
          <c:xVal>
            <c:numRef>
              <c:f>TAM_WaterHeating!$B$522:$B$570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TAM_WaterHeating!$E$522:$E$570</c:f>
              <c:numCache>
                <c:formatCode>_(* #,##0_);_(* \(#,##0\);_(* "-"??_);_(@_)</c:formatCode>
                <c:ptCount val="49"/>
                <c:pt idx="0">
                  <c:v>2.6130231939171549</c:v>
                </c:pt>
                <c:pt idx="1">
                  <c:v>2.6260122810999778</c:v>
                </c:pt>
                <c:pt idx="2">
                  <c:v>3.91017514638762</c:v>
                </c:pt>
                <c:pt idx="3">
                  <c:v>3.9230210523426017</c:v>
                </c:pt>
                <c:pt idx="4">
                  <c:v>3.9354995251719216</c:v>
                </c:pt>
                <c:pt idx="5">
                  <c:v>3.9475097415103839</c:v>
                </c:pt>
                <c:pt idx="6">
                  <c:v>3.9587096403001514</c:v>
                </c:pt>
                <c:pt idx="7">
                  <c:v>3.9686843803818186</c:v>
                </c:pt>
                <c:pt idx="8">
                  <c:v>3.9804677993774717</c:v>
                </c:pt>
                <c:pt idx="9">
                  <c:v>3.9819143392250096</c:v>
                </c:pt>
                <c:pt idx="10">
                  <c:v>3.9816559083828302</c:v>
                </c:pt>
                <c:pt idx="11">
                  <c:v>3.9799013141441408</c:v>
                </c:pt>
                <c:pt idx="12">
                  <c:v>3.976818136730889</c:v>
                </c:pt>
                <c:pt idx="13">
                  <c:v>3.9725458730292251</c:v>
                </c:pt>
                <c:pt idx="14">
                  <c:v>3.9672039529500793</c:v>
                </c:pt>
                <c:pt idx="15">
                  <c:v>3.9608821353551957</c:v>
                </c:pt>
                <c:pt idx="16">
                  <c:v>3.9536334910600823</c:v>
                </c:pt>
                <c:pt idx="17">
                  <c:v>3.9454886159049063</c:v>
                </c:pt>
                <c:pt idx="18">
                  <c:v>3.9364779048885201</c:v>
                </c:pt>
                <c:pt idx="19">
                  <c:v>3.9266606055715223</c:v>
                </c:pt>
                <c:pt idx="20">
                  <c:v>3.9161392862963096</c:v>
                </c:pt>
                <c:pt idx="21">
                  <c:v>3.9050652880247201</c:v>
                </c:pt>
                <c:pt idx="22">
                  <c:v>3.8936189762064353</c:v>
                </c:pt>
                <c:pt idx="23">
                  <c:v>3.8819372412845308</c:v>
                </c:pt>
                <c:pt idx="24">
                  <c:v>3.8700993473910517</c:v>
                </c:pt>
                <c:pt idx="25">
                  <c:v>3.8581124604232135</c:v>
                </c:pt>
                <c:pt idx="26">
                  <c:v>3.8459530315131096</c:v>
                </c:pt>
                <c:pt idx="27">
                  <c:v>3.8335607641150755</c:v>
                </c:pt>
                <c:pt idx="28">
                  <c:v>3.8208898206821926</c:v>
                </c:pt>
                <c:pt idx="29">
                  <c:v>3.8079441692263587</c:v>
                </c:pt>
                <c:pt idx="30">
                  <c:v>3.7947443169257005</c:v>
                </c:pt>
                <c:pt idx="31">
                  <c:v>3.7812695904905658</c:v>
                </c:pt>
                <c:pt idx="32">
                  <c:v>3.7674945135829998</c:v>
                </c:pt>
                <c:pt idx="33">
                  <c:v>3.7533950925812158</c:v>
                </c:pt>
                <c:pt idx="34">
                  <c:v>3.7389585552279425</c:v>
                </c:pt>
                <c:pt idx="35">
                  <c:v>3.7241733571440081</c:v>
                </c:pt>
                <c:pt idx="36">
                  <c:v>3.709016618140867</c:v>
                </c:pt>
                <c:pt idx="37">
                  <c:v>3.6934626142727813</c:v>
                </c:pt>
                <c:pt idx="38">
                  <c:v>3.6774892167337994</c:v>
                </c:pt>
                <c:pt idx="39">
                  <c:v>3.661090381700884</c:v>
                </c:pt>
                <c:pt idx="40">
                  <c:v>3.644258339756083</c:v>
                </c:pt>
                <c:pt idx="41">
                  <c:v>3.6269646965773088</c:v>
                </c:pt>
                <c:pt idx="42">
                  <c:v>3.6091773860243896</c:v>
                </c:pt>
                <c:pt idx="43">
                  <c:v>3.5908767739078704</c:v>
                </c:pt>
                <c:pt idx="44">
                  <c:v>3.5720624216164123</c:v>
                </c:pt>
                <c:pt idx="45">
                  <c:v>3.5527519522078075</c:v>
                </c:pt>
                <c:pt idx="46">
                  <c:v>3.532977129822497</c:v>
                </c:pt>
                <c:pt idx="47">
                  <c:v>3.5127803593648643</c:v>
                </c:pt>
                <c:pt idx="48">
                  <c:v>3.49220435261469</c:v>
                </c:pt>
              </c:numCache>
            </c:numRef>
          </c:yVal>
          <c:smooth val="0"/>
          <c:extLst>
            <c:ext xmlns:c16="http://schemas.microsoft.com/office/drawing/2014/chart" uri="{C3380CC4-5D6E-409C-BE32-E72D297353CC}">
              <c16:uniqueId val="{00000002-1515-4D7F-A562-1F1ED8AC450A}"/>
            </c:ext>
          </c:extLst>
        </c:ser>
        <c:ser>
          <c:idx val="4"/>
          <c:order val="3"/>
          <c:tx>
            <c:strRef>
              <c:f>TAM_WaterHeating!$I$521</c:f>
              <c:strCache>
                <c:ptCount val="1"/>
                <c:pt idx="0">
                  <c:v>Water Heating - Commercial - Case 1 - Average</c:v>
                </c:pt>
              </c:strCache>
            </c:strRef>
          </c:tx>
          <c:spPr>
            <a:ln w="19050">
              <a:noFill/>
            </a:ln>
          </c:spPr>
          <c:xVal>
            <c:numRef>
              <c:f>TAM_WaterHeating!$B$522:$B$570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TAM_WaterHeating!$I$522:$I$570</c:f>
              <c:numCache>
                <c:formatCode>_(* #,##0_);_(* \(#,##0\);_(* "-"??_);_(@_)</c:formatCode>
                <c:ptCount val="49"/>
                <c:pt idx="0">
                  <c:v>261.66076936063871</c:v>
                </c:pt>
                <c:pt idx="1">
                  <c:v>265.09535236291595</c:v>
                </c:pt>
                <c:pt idx="2">
                  <c:v>418.93824051440373</c:v>
                </c:pt>
                <c:pt idx="3">
                  <c:v>425.21438103685267</c:v>
                </c:pt>
                <c:pt idx="4">
                  <c:v>431.46731817165198</c:v>
                </c:pt>
                <c:pt idx="5">
                  <c:v>437.68907760046659</c:v>
                </c:pt>
                <c:pt idx="6">
                  <c:v>443.84374043397838</c:v>
                </c:pt>
                <c:pt idx="7">
                  <c:v>449.89064560071108</c:v>
                </c:pt>
                <c:pt idx="8">
                  <c:v>455.83628611646418</c:v>
                </c:pt>
                <c:pt idx="9">
                  <c:v>461.31020960081048</c:v>
                </c:pt>
                <c:pt idx="10">
                  <c:v>466.24903008392806</c:v>
                </c:pt>
                <c:pt idx="11">
                  <c:v>471.01181959786811</c:v>
                </c:pt>
                <c:pt idx="12">
                  <c:v>475.60923249453162</c:v>
                </c:pt>
                <c:pt idx="13">
                  <c:v>480.04973499590494</c:v>
                </c:pt>
                <c:pt idx="14">
                  <c:v>484.34147499609253</c:v>
                </c:pt>
                <c:pt idx="15">
                  <c:v>488.49008748713925</c:v>
                </c:pt>
                <c:pt idx="16">
                  <c:v>492.49608918763914</c:v>
                </c:pt>
                <c:pt idx="17">
                  <c:v>496.35730688462655</c:v>
                </c:pt>
                <c:pt idx="18">
                  <c:v>500.74846827137782</c:v>
                </c:pt>
                <c:pt idx="19">
                  <c:v>503.64150103507973</c:v>
                </c:pt>
                <c:pt idx="20">
                  <c:v>507.07468607040272</c:v>
                </c:pt>
                <c:pt idx="21">
                  <c:v>510.38557167441741</c:v>
                </c:pt>
                <c:pt idx="22">
                  <c:v>513.5929089971695</c:v>
                </c:pt>
                <c:pt idx="23">
                  <c:v>516.71089948913379</c:v>
                </c:pt>
                <c:pt idx="24">
                  <c:v>519.74728764384872</c:v>
                </c:pt>
                <c:pt idx="25">
                  <c:v>522.70084917037479</c:v>
                </c:pt>
                <c:pt idx="26">
                  <c:v>525.56620090380886</c:v>
                </c:pt>
                <c:pt idx="27">
                  <c:v>528.33299107091204</c:v>
                </c:pt>
                <c:pt idx="28">
                  <c:v>530.96221494861447</c:v>
                </c:pt>
                <c:pt idx="29">
                  <c:v>533.54357080820637</c:v>
                </c:pt>
                <c:pt idx="30">
                  <c:v>535.98635365198095</c:v>
                </c:pt>
                <c:pt idx="31">
                  <c:v>538.31646800844908</c:v>
                </c:pt>
                <c:pt idx="32">
                  <c:v>540.52880196260514</c:v>
                </c:pt>
                <c:pt idx="33">
                  <c:v>542.6183971151022</c:v>
                </c:pt>
                <c:pt idx="34">
                  <c:v>544.5809378905069</c:v>
                </c:pt>
                <c:pt idx="35">
                  <c:v>546.41284241533674</c:v>
                </c:pt>
                <c:pt idx="36">
                  <c:v>548.11040974309071</c:v>
                </c:pt>
                <c:pt idx="37">
                  <c:v>549.6699394247363</c:v>
                </c:pt>
                <c:pt idx="38">
                  <c:v>550.50550858747533</c:v>
                </c:pt>
                <c:pt idx="39">
                  <c:v>552.3588546949419</c:v>
                </c:pt>
                <c:pt idx="40">
                  <c:v>553.47993724825733</c:v>
                </c:pt>
                <c:pt idx="41">
                  <c:v>554.44229663686292</c:v>
                </c:pt>
                <c:pt idx="42">
                  <c:v>555.23654702303031</c:v>
                </c:pt>
                <c:pt idx="43">
                  <c:v>555.85507971558559</c:v>
                </c:pt>
                <c:pt idx="44">
                  <c:v>556.29385308825522</c:v>
                </c:pt>
                <c:pt idx="45">
                  <c:v>556.55140090517568</c:v>
                </c:pt>
                <c:pt idx="46">
                  <c:v>556.62750772340075</c:v>
                </c:pt>
                <c:pt idx="47">
                  <c:v>556.52341829272234</c:v>
                </c:pt>
                <c:pt idx="48">
                  <c:v>556.52112892267257</c:v>
                </c:pt>
              </c:numCache>
            </c:numRef>
          </c:yVal>
          <c:smooth val="0"/>
          <c:extLst>
            <c:ext xmlns:c16="http://schemas.microsoft.com/office/drawing/2014/chart" uri="{C3380CC4-5D6E-409C-BE32-E72D297353CC}">
              <c16:uniqueId val="{00000003-1515-4D7F-A562-1F1ED8AC450A}"/>
            </c:ext>
          </c:extLst>
        </c:ser>
        <c:ser>
          <c:idx val="1"/>
          <c:order val="4"/>
          <c:tx>
            <c:strRef>
              <c:f>TAM_WaterHeating!$J$521</c:f>
              <c:strCache>
                <c:ptCount val="1"/>
                <c:pt idx="0">
                  <c:v>Water Heating - Commercial - Case 2 - High</c:v>
                </c:pt>
              </c:strCache>
            </c:strRef>
          </c:tx>
          <c:spPr>
            <a:ln w="25400" cap="rnd">
              <a:noFill/>
              <a:round/>
            </a:ln>
            <a:effectLst/>
          </c:spPr>
          <c:marker>
            <c:symbol val="circle"/>
            <c:size val="5"/>
            <c:spPr>
              <a:solidFill>
                <a:schemeClr val="accent2"/>
              </a:solidFill>
              <a:ln w="9525">
                <a:solidFill>
                  <a:schemeClr val="accent2"/>
                </a:solidFill>
              </a:ln>
              <a:effectLst/>
            </c:spPr>
          </c:marker>
          <c:xVal>
            <c:numRef>
              <c:f>TAM_WaterHeating!$B$522:$B$570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TAM_WaterHeating!$J$522:$J$570</c:f>
              <c:numCache>
                <c:formatCode>_(* #,##0_);_(* \(#,##0\);_(* "-"??_);_(@_)</c:formatCode>
                <c:ptCount val="49"/>
                <c:pt idx="0">
                  <c:v>601.95921793789216</c:v>
                </c:pt>
                <c:pt idx="1">
                  <c:v>609.86058925559269</c:v>
                </c:pt>
                <c:pt idx="2">
                  <c:v>963.78122039666653</c:v>
                </c:pt>
                <c:pt idx="3">
                  <c:v>978.21968837867655</c:v>
                </c:pt>
                <c:pt idx="4">
                  <c:v>992.60477620317477</c:v>
                </c:pt>
                <c:pt idx="5">
                  <c:v>1006.9181386881907</c:v>
                </c:pt>
                <c:pt idx="6">
                  <c:v>1021.077143245828</c:v>
                </c:pt>
                <c:pt idx="7">
                  <c:v>1034.988247741948</c:v>
                </c:pt>
                <c:pt idx="8">
                  <c:v>1048.6663895732506</c:v>
                </c:pt>
                <c:pt idx="9">
                  <c:v>1061.2593308373937</c:v>
                </c:pt>
                <c:pt idx="10">
                  <c:v>1072.6212500231297</c:v>
                </c:pt>
                <c:pt idx="11">
                  <c:v>1083.5782041665407</c:v>
                </c:pt>
                <c:pt idx="12">
                  <c:v>1094.1547039550849</c:v>
                </c:pt>
                <c:pt idx="13">
                  <c:v>1104.3702262112847</c:v>
                </c:pt>
                <c:pt idx="14">
                  <c:v>1114.243515433885</c:v>
                </c:pt>
                <c:pt idx="15">
                  <c:v>1123.7875351076782</c:v>
                </c:pt>
                <c:pt idx="16">
                  <c:v>1133.0034739608091</c:v>
                </c:pt>
                <c:pt idx="17">
                  <c:v>1141.886332445273</c:v>
                </c:pt>
                <c:pt idx="18">
                  <c:v>1151.9883438421921</c:v>
                </c:pt>
                <c:pt idx="19">
                  <c:v>1158.6438609996248</c:v>
                </c:pt>
                <c:pt idx="20">
                  <c:v>1166.5420162483038</c:v>
                </c:pt>
                <c:pt idx="21">
                  <c:v>1174.1588176272205</c:v>
                </c:pt>
                <c:pt idx="22">
                  <c:v>1181.5374027746402</c:v>
                </c:pt>
                <c:pt idx="23">
                  <c:v>1188.7104425951177</c:v>
                </c:pt>
                <c:pt idx="24">
                  <c:v>1195.6957535511092</c:v>
                </c:pt>
                <c:pt idx="25">
                  <c:v>1202.4905191209859</c:v>
                </c:pt>
                <c:pt idx="26">
                  <c:v>1209.0823551565884</c:v>
                </c:pt>
                <c:pt idx="27">
                  <c:v>1215.4474470626362</c:v>
                </c:pt>
                <c:pt idx="28">
                  <c:v>1221.4960631890533</c:v>
                </c:pt>
                <c:pt idx="29">
                  <c:v>1227.434557363232</c:v>
                </c:pt>
                <c:pt idx="30">
                  <c:v>1233.0542597505012</c:v>
                </c:pt>
                <c:pt idx="31">
                  <c:v>1238.4147645718874</c:v>
                </c:pt>
                <c:pt idx="32">
                  <c:v>1243.5043116985557</c:v>
                </c:pt>
                <c:pt idx="33">
                  <c:v>1248.3114941694987</c:v>
                </c:pt>
                <c:pt idx="34">
                  <c:v>1252.8263838612952</c:v>
                </c:pt>
                <c:pt idx="35">
                  <c:v>1257.0407405560261</c:v>
                </c:pt>
                <c:pt idx="36">
                  <c:v>1260.9460501043723</c:v>
                </c:pt>
                <c:pt idx="37">
                  <c:v>1264.533799501457</c:v>
                </c:pt>
                <c:pt idx="38">
                  <c:v>1266.4560538805308</c:v>
                </c:pt>
                <c:pt idx="39">
                  <c:v>1270.7197376423146</c:v>
                </c:pt>
                <c:pt idx="40">
                  <c:v>1273.2988249800405</c:v>
                </c:pt>
                <c:pt idx="41">
                  <c:v>1275.5127644496665</c:v>
                </c:pt>
                <c:pt idx="42">
                  <c:v>1277.3399636223676</c:v>
                </c:pt>
                <c:pt idx="43">
                  <c:v>1278.7629184535006</c:v>
                </c:pt>
                <c:pt idx="44">
                  <c:v>1279.7723310487077</c:v>
                </c:pt>
                <c:pt idx="45">
                  <c:v>1280.3648282840936</c:v>
                </c:pt>
                <c:pt idx="46">
                  <c:v>1280.5399145260637</c:v>
                </c:pt>
                <c:pt idx="47">
                  <c:v>1280.3004533625126</c:v>
                </c:pt>
                <c:pt idx="48">
                  <c:v>1280.2951865913108</c:v>
                </c:pt>
              </c:numCache>
            </c:numRef>
          </c:yVal>
          <c:smooth val="0"/>
          <c:extLst>
            <c:ext xmlns:c16="http://schemas.microsoft.com/office/drawing/2014/chart" uri="{C3380CC4-5D6E-409C-BE32-E72D297353CC}">
              <c16:uniqueId val="{00000004-1515-4D7F-A562-1F1ED8AC450A}"/>
            </c:ext>
          </c:extLst>
        </c:ser>
        <c:ser>
          <c:idx val="5"/>
          <c:order val="5"/>
          <c:tx>
            <c:strRef>
              <c:f>TAM_WaterHeating!$K$521</c:f>
              <c:strCache>
                <c:ptCount val="1"/>
                <c:pt idx="0">
                  <c:v>Water Heating - Commercial - Case 3 - Low</c:v>
                </c:pt>
              </c:strCache>
            </c:strRef>
          </c:tx>
          <c:spPr>
            <a:ln w="19050">
              <a:noFill/>
            </a:ln>
          </c:spPr>
          <c:xVal>
            <c:numRef>
              <c:f>TAM_WaterHeating!$B$522:$B$570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TAM_WaterHeating!$K$522:$K$570</c:f>
              <c:numCache>
                <c:formatCode>_(* #,##0_);_(* \(#,##0\);_(* "-"??_);_(@_)</c:formatCode>
                <c:ptCount val="49"/>
                <c:pt idx="0">
                  <c:v>1.9756800227937539</c:v>
                </c:pt>
                <c:pt idx="1">
                  <c:v>2.0016129780503125</c:v>
                </c:pt>
                <c:pt idx="2">
                  <c:v>3.1632098101335799</c:v>
                </c:pt>
                <c:pt idx="3">
                  <c:v>3.2105980582104579</c:v>
                </c:pt>
                <c:pt idx="4">
                  <c:v>3.2578111081880841</c:v>
                </c:pt>
                <c:pt idx="5">
                  <c:v>3.3047887496594197</c:v>
                </c:pt>
                <c:pt idx="6">
                  <c:v>3.3512597756252611</c:v>
                </c:pt>
                <c:pt idx="7">
                  <c:v>3.3969171730518366</c:v>
                </c:pt>
                <c:pt idx="8">
                  <c:v>3.4418099677126079</c:v>
                </c:pt>
                <c:pt idx="9">
                  <c:v>3.483141044208141</c:v>
                </c:pt>
                <c:pt idx="10">
                  <c:v>3.5204318042578882</c:v>
                </c:pt>
                <c:pt idx="11">
                  <c:v>3.5563934354892552</c:v>
                </c:pt>
                <c:pt idx="12">
                  <c:v>3.5911063840090756</c:v>
                </c:pt>
                <c:pt idx="13">
                  <c:v>3.6246345743624309</c:v>
                </c:pt>
                <c:pt idx="14">
                  <c:v>3.6570395275470986</c:v>
                </c:pt>
                <c:pt idx="15">
                  <c:v>3.6883637907941305</c:v>
                </c:pt>
                <c:pt idx="16">
                  <c:v>3.7186112656077781</c:v>
                </c:pt>
                <c:pt idx="17">
                  <c:v>3.7477655430573011</c:v>
                </c:pt>
                <c:pt idx="18">
                  <c:v>3.7809211813666512</c:v>
                </c:pt>
                <c:pt idx="19">
                  <c:v>3.8027651400559872</c:v>
                </c:pt>
                <c:pt idx="20">
                  <c:v>3.8286875399075813</c:v>
                </c:pt>
                <c:pt idx="21">
                  <c:v>3.8536865130497562</c:v>
                </c:pt>
                <c:pt idx="22">
                  <c:v>3.8779036407850502</c:v>
                </c:pt>
                <c:pt idx="23">
                  <c:v>3.9014461517288455</c:v>
                </c:pt>
                <c:pt idx="24">
                  <c:v>3.9243725209869353</c:v>
                </c:pt>
                <c:pt idx="25">
                  <c:v>3.9466735045019972</c:v>
                </c:pt>
                <c:pt idx="26">
                  <c:v>3.9683084564738018</c:v>
                </c:pt>
                <c:pt idx="27">
                  <c:v>3.9891992154277127</c:v>
                </c:pt>
                <c:pt idx="28">
                  <c:v>4.0090512746543281</c:v>
                </c:pt>
                <c:pt idx="29">
                  <c:v>4.0285419045106057</c:v>
                </c:pt>
                <c:pt idx="30">
                  <c:v>4.0469862333118307</c:v>
                </c:pt>
                <c:pt idx="31">
                  <c:v>4.0645798542285139</c:v>
                </c:pt>
                <c:pt idx="32">
                  <c:v>4.0812841695435473</c:v>
                </c:pt>
                <c:pt idx="33">
                  <c:v>4.0970617406658931</c:v>
                </c:pt>
                <c:pt idx="34">
                  <c:v>4.1118799826719821</c:v>
                </c:pt>
                <c:pt idx="35">
                  <c:v>4.125711850483941</c:v>
                </c:pt>
                <c:pt idx="36">
                  <c:v>4.1385293999583457</c:v>
                </c:pt>
                <c:pt idx="37">
                  <c:v>4.1503046907079284</c:v>
                </c:pt>
                <c:pt idx="38">
                  <c:v>4.1566136888298848</c:v>
                </c:pt>
                <c:pt idx="39">
                  <c:v>4.1706074521624297</c:v>
                </c:pt>
                <c:pt idx="40">
                  <c:v>4.1790722304702363</c:v>
                </c:pt>
                <c:pt idx="41">
                  <c:v>4.1863385632241368</c:v>
                </c:pt>
                <c:pt idx="42">
                  <c:v>4.1923355822838957</c:v>
                </c:pt>
                <c:pt idx="43">
                  <c:v>4.1970058379248636</c:v>
                </c:pt>
                <c:pt idx="44">
                  <c:v>4.2003188136874723</c:v>
                </c:pt>
                <c:pt idx="45">
                  <c:v>4.2022634386996485</c:v>
                </c:pt>
                <c:pt idx="46">
                  <c:v>4.2028380862508765</c:v>
                </c:pt>
                <c:pt idx="47">
                  <c:v>4.2020521548738579</c:v>
                </c:pt>
                <c:pt idx="48">
                  <c:v>4.2020348688944456</c:v>
                </c:pt>
              </c:numCache>
            </c:numRef>
          </c:yVal>
          <c:smooth val="0"/>
          <c:extLst>
            <c:ext xmlns:c16="http://schemas.microsoft.com/office/drawing/2014/chart" uri="{C3380CC4-5D6E-409C-BE32-E72D297353CC}">
              <c16:uniqueId val="{00000005-1515-4D7F-A562-1F1ED8AC450A}"/>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(TWh</a:t>
                </a:r>
                <a:r>
                  <a:rPr lang="en-US" baseline="0"/>
                  <a:t> Useful Water Heating)</a:t>
                </a:r>
                <a:endParaRPr lang="en-US"/>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baseline="0"/>
              <a:t>USA TAM</a:t>
            </a:r>
            <a:r>
              <a:rPr lang="en-US"/>
              <a:t> -</a:t>
            </a:r>
            <a:r>
              <a:rPr lang="en-US" baseline="0"/>
              <a:t> Water Heating</a:t>
            </a:r>
            <a:endParaRPr lang="en-US"/>
          </a:p>
        </c:rich>
      </c:tx>
      <c:overlay val="0"/>
      <c:spPr>
        <a:noFill/>
        <a:ln>
          <a:noFill/>
        </a:ln>
        <a:effectLst/>
      </c:spPr>
    </c:title>
    <c:autoTitleDeleted val="0"/>
    <c:plotArea>
      <c:layout/>
      <c:scatterChart>
        <c:scatterStyle val="lineMarker"/>
        <c:varyColors val="0"/>
        <c:ser>
          <c:idx val="2"/>
          <c:order val="0"/>
          <c:tx>
            <c:strRef>
              <c:f>TAM_WaterHeating!$C$586</c:f>
              <c:strCache>
                <c:ptCount val="1"/>
                <c:pt idx="0">
                  <c:v>Water Heating - Residential - Case 1 - Average</c:v>
                </c:pt>
              </c:strCache>
            </c:strRef>
          </c:tx>
          <c:spPr>
            <a:ln w="19050">
              <a:noFill/>
            </a:ln>
          </c:spPr>
          <c:xVal>
            <c:numRef>
              <c:f>TAM_WaterHeating!$B$587:$B$635</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TAM_WaterHeating!$C$587:$C$635</c:f>
              <c:numCache>
                <c:formatCode>_(* #,##0_);_(* \(#,##0\);_(* "-"??_);_(@_)</c:formatCode>
                <c:ptCount val="49"/>
                <c:pt idx="0">
                  <c:v>155.98749547635964</c:v>
                </c:pt>
                <c:pt idx="1">
                  <c:v>157.38095986839863</c:v>
                </c:pt>
                <c:pt idx="2">
                  <c:v>151.59228596211054</c:v>
                </c:pt>
                <c:pt idx="3">
                  <c:v>152.72562465511018</c:v>
                </c:pt>
                <c:pt idx="4">
                  <c:v>153.81891134358239</c:v>
                </c:pt>
                <c:pt idx="5">
                  <c:v>154.87337114942</c:v>
                </c:pt>
                <c:pt idx="6">
                  <c:v>155.89537572147725</c:v>
                </c:pt>
                <c:pt idx="7">
                  <c:v>156.89373970433405</c:v>
                </c:pt>
                <c:pt idx="8">
                  <c:v>157.87574383608279</c:v>
                </c:pt>
                <c:pt idx="9">
                  <c:v>158.65051140454531</c:v>
                </c:pt>
                <c:pt idx="10">
                  <c:v>159.37506053153044</c:v>
                </c:pt>
                <c:pt idx="11">
                  <c:v>160.05365973454292</c:v>
                </c:pt>
                <c:pt idx="12">
                  <c:v>160.69081503485384</c:v>
                </c:pt>
                <c:pt idx="13">
                  <c:v>161.29071632437726</c:v>
                </c:pt>
                <c:pt idx="14">
                  <c:v>161.85662046661071</c:v>
                </c:pt>
                <c:pt idx="15">
                  <c:v>162.39167365804644</c:v>
                </c:pt>
                <c:pt idx="16">
                  <c:v>162.89968851439284</c:v>
                </c:pt>
                <c:pt idx="17">
                  <c:v>163.38445228028942</c:v>
                </c:pt>
                <c:pt idx="18">
                  <c:v>163.84908325696733</c:v>
                </c:pt>
                <c:pt idx="19">
                  <c:v>164.29572910571383</c:v>
                </c:pt>
                <c:pt idx="20">
                  <c:v>164.72541850759282</c:v>
                </c:pt>
                <c:pt idx="21">
                  <c:v>165.13829049208425</c:v>
                </c:pt>
                <c:pt idx="22">
                  <c:v>165.53373275491711</c:v>
                </c:pt>
                <c:pt idx="23">
                  <c:v>165.91115023573306</c:v>
                </c:pt>
                <c:pt idx="24">
                  <c:v>166.2709634819486</c:v>
                </c:pt>
                <c:pt idx="25">
                  <c:v>166.61333735042169</c:v>
                </c:pt>
                <c:pt idx="26">
                  <c:v>166.93690966252859</c:v>
                </c:pt>
                <c:pt idx="27">
                  <c:v>167.23978242264701</c:v>
                </c:pt>
                <c:pt idx="28">
                  <c:v>167.52038763519081</c:v>
                </c:pt>
                <c:pt idx="29">
                  <c:v>167.77823198474158</c:v>
                </c:pt>
                <c:pt idx="30">
                  <c:v>168.01304706716155</c:v>
                </c:pt>
                <c:pt idx="31">
                  <c:v>168.2237419956567</c:v>
                </c:pt>
                <c:pt idx="32">
                  <c:v>168.40914208759622</c:v>
                </c:pt>
                <c:pt idx="33">
                  <c:v>168.56837395490771</c:v>
                </c:pt>
                <c:pt idx="34">
                  <c:v>168.70099977122382</c:v>
                </c:pt>
                <c:pt idx="35">
                  <c:v>168.8070270769224</c:v>
                </c:pt>
                <c:pt idx="36">
                  <c:v>168.8866112178454</c:v>
                </c:pt>
                <c:pt idx="37">
                  <c:v>168.94016761763064</c:v>
                </c:pt>
                <c:pt idx="38">
                  <c:v>168.9680963495409</c:v>
                </c:pt>
                <c:pt idx="39">
                  <c:v>168.97072605939556</c:v>
                </c:pt>
                <c:pt idx="40">
                  <c:v>168.94831401980687</c:v>
                </c:pt>
                <c:pt idx="41">
                  <c:v>168.90124440397818</c:v>
                </c:pt>
                <c:pt idx="42">
                  <c:v>168.82997924758919</c:v>
                </c:pt>
                <c:pt idx="43">
                  <c:v>168.73512108248144</c:v>
                </c:pt>
                <c:pt idx="44">
                  <c:v>168.61722123245585</c:v>
                </c:pt>
                <c:pt idx="45">
                  <c:v>168.47719546123577</c:v>
                </c:pt>
                <c:pt idx="46">
                  <c:v>168.31652494577048</c:v>
                </c:pt>
                <c:pt idx="47">
                  <c:v>168.13698282702074</c:v>
                </c:pt>
                <c:pt idx="48">
                  <c:v>167.94009633534984</c:v>
                </c:pt>
              </c:numCache>
            </c:numRef>
          </c:yVal>
          <c:smooth val="0"/>
          <c:extLst>
            <c:ext xmlns:c16="http://schemas.microsoft.com/office/drawing/2014/chart" uri="{C3380CC4-5D6E-409C-BE32-E72D297353CC}">
              <c16:uniqueId val="{00000000-919D-4AF2-8412-17C5CCA6660D}"/>
            </c:ext>
          </c:extLst>
        </c:ser>
        <c:ser>
          <c:idx val="0"/>
          <c:order val="1"/>
          <c:tx>
            <c:strRef>
              <c:f>TAM_WaterHeating!$D$586</c:f>
              <c:strCache>
                <c:ptCount val="1"/>
                <c:pt idx="0">
                  <c:v>Water Heating - Residential -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TAM_WaterHeating!$B$587:$B$635</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TAM_WaterHeating!$D$587:$D$635</c:f>
              <c:numCache>
                <c:formatCode>_(* #,##0_);_(* \(#,##0\);_(* "-"??_);_(@_)</c:formatCode>
                <c:ptCount val="49"/>
                <c:pt idx="0">
                  <c:v>245.89080928942548</c:v>
                </c:pt>
                <c:pt idx="1">
                  <c:v>248.08739617626591</c:v>
                </c:pt>
                <c:pt idx="2">
                  <c:v>238.96242300336522</c:v>
                </c:pt>
                <c:pt idx="3">
                  <c:v>240.7489608766073</c:v>
                </c:pt>
                <c:pt idx="4">
                  <c:v>242.47236279284965</c:v>
                </c:pt>
                <c:pt idx="5">
                  <c:v>244.13455997236559</c:v>
                </c:pt>
                <c:pt idx="6">
                  <c:v>245.74559636059163</c:v>
                </c:pt>
                <c:pt idx="7">
                  <c:v>247.31936691803531</c:v>
                </c:pt>
                <c:pt idx="8">
                  <c:v>248.86734863249174</c:v>
                </c:pt>
                <c:pt idx="9">
                  <c:v>250.08865309563902</c:v>
                </c:pt>
                <c:pt idx="10">
                  <c:v>251.23079574406253</c:v>
                </c:pt>
                <c:pt idx="11">
                  <c:v>252.30050525316341</c:v>
                </c:pt>
                <c:pt idx="12">
                  <c:v>253.3048846872845</c:v>
                </c:pt>
                <c:pt idx="13">
                  <c:v>254.2505387804168</c:v>
                </c:pt>
                <c:pt idx="14">
                  <c:v>255.14260148768111</c:v>
                </c:pt>
                <c:pt idx="15">
                  <c:v>255.98603231432043</c:v>
                </c:pt>
                <c:pt idx="16">
                  <c:v>256.78684127517073</c:v>
                </c:pt>
                <c:pt idx="17">
                  <c:v>257.5509983913966</c:v>
                </c:pt>
                <c:pt idx="18">
                  <c:v>258.28341919556016</c:v>
                </c:pt>
                <c:pt idx="19">
                  <c:v>258.98748915244136</c:v>
                </c:pt>
                <c:pt idx="20">
                  <c:v>259.66482982291279</c:v>
                </c:pt>
                <c:pt idx="21">
                  <c:v>260.31566036602459</c:v>
                </c:pt>
                <c:pt idx="22">
                  <c:v>260.93901557625009</c:v>
                </c:pt>
                <c:pt idx="23">
                  <c:v>261.53395743049555</c:v>
                </c:pt>
                <c:pt idx="24">
                  <c:v>262.10114885846735</c:v>
                </c:pt>
                <c:pt idx="25">
                  <c:v>262.64084973219002</c:v>
                </c:pt>
                <c:pt idx="26">
                  <c:v>263.15091278208155</c:v>
                </c:pt>
                <c:pt idx="27">
                  <c:v>263.62834610370658</c:v>
                </c:pt>
                <c:pt idx="28">
                  <c:v>264.07067798801893</c:v>
                </c:pt>
                <c:pt idx="29">
                  <c:v>264.4771307975094</c:v>
                </c:pt>
                <c:pt idx="30">
                  <c:v>264.84728143345166</c:v>
                </c:pt>
                <c:pt idx="31">
                  <c:v>265.17941027700181</c:v>
                </c:pt>
                <c:pt idx="32">
                  <c:v>265.4716656177913</c:v>
                </c:pt>
                <c:pt idx="33">
                  <c:v>265.72267069097569</c:v>
                </c:pt>
                <c:pt idx="34">
                  <c:v>265.93173532918297</c:v>
                </c:pt>
                <c:pt idx="35">
                  <c:v>266.09887141868415</c:v>
                </c:pt>
                <c:pt idx="36">
                  <c:v>266.22432383881824</c:v>
                </c:pt>
                <c:pt idx="37">
                  <c:v>266.30874744242573</c:v>
                </c:pt>
                <c:pt idx="38">
                  <c:v>266.35277288479125</c:v>
                </c:pt>
                <c:pt idx="39">
                  <c:v>266.35691822658538</c:v>
                </c:pt>
                <c:pt idx="40">
                  <c:v>266.32158901935981</c:v>
                </c:pt>
                <c:pt idx="41">
                  <c:v>266.2473908543484</c:v>
                </c:pt>
                <c:pt idx="42">
                  <c:v>266.13505206126052</c:v>
                </c:pt>
                <c:pt idx="43">
                  <c:v>265.9855224408584</c:v>
                </c:pt>
                <c:pt idx="44">
                  <c:v>265.79967107213577</c:v>
                </c:pt>
                <c:pt idx="45">
                  <c:v>265.57894151877298</c:v>
                </c:pt>
                <c:pt idx="46">
                  <c:v>265.32566863330186</c:v>
                </c:pt>
                <c:pt idx="47">
                  <c:v>265.04264750557564</c:v>
                </c:pt>
                <c:pt idx="48">
                  <c:v>264.73228558440189</c:v>
                </c:pt>
              </c:numCache>
            </c:numRef>
          </c:yVal>
          <c:smooth val="0"/>
          <c:extLst>
            <c:ext xmlns:c16="http://schemas.microsoft.com/office/drawing/2014/chart" uri="{C3380CC4-5D6E-409C-BE32-E72D297353CC}">
              <c16:uniqueId val="{00000001-919D-4AF2-8412-17C5CCA6660D}"/>
            </c:ext>
          </c:extLst>
        </c:ser>
        <c:ser>
          <c:idx val="3"/>
          <c:order val="2"/>
          <c:tx>
            <c:strRef>
              <c:f>TAM_WaterHeating!$E$586</c:f>
              <c:strCache>
                <c:ptCount val="1"/>
                <c:pt idx="0">
                  <c:v>Water Heating - Residential - Case 3 - Low</c:v>
                </c:pt>
              </c:strCache>
            </c:strRef>
          </c:tx>
          <c:spPr>
            <a:ln w="19050">
              <a:noFill/>
            </a:ln>
          </c:spPr>
          <c:xVal>
            <c:numRef>
              <c:f>TAM_WaterHeating!$B$587:$B$635</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TAM_WaterHeating!$E$587:$E$635</c:f>
              <c:numCache>
                <c:formatCode>_(* #,##0_);_(* \(#,##0\);_(* "-"??_);_(@_)</c:formatCode>
                <c:ptCount val="49"/>
                <c:pt idx="0">
                  <c:v>2.8157337404969329</c:v>
                </c:pt>
                <c:pt idx="1">
                  <c:v>2.8408871971433332</c:v>
                </c:pt>
                <c:pt idx="2">
                  <c:v>2.7363957160736869</c:v>
                </c:pt>
                <c:pt idx="3">
                  <c:v>2.75685363795739</c:v>
                </c:pt>
                <c:pt idx="4">
                  <c:v>2.7765885802190535</c:v>
                </c:pt>
                <c:pt idx="5">
                  <c:v>2.7956226575611347</c:v>
                </c:pt>
                <c:pt idx="6">
                  <c:v>2.8140708847584235</c:v>
                </c:pt>
                <c:pt idx="7">
                  <c:v>2.8320923751557276</c:v>
                </c:pt>
                <c:pt idx="8">
                  <c:v>2.8498185535178346</c:v>
                </c:pt>
                <c:pt idx="9">
                  <c:v>2.8638039000797537</c:v>
                </c:pt>
                <c:pt idx="10">
                  <c:v>2.8768827524407672</c:v>
                </c:pt>
                <c:pt idx="11">
                  <c:v>2.8891321617050258</c:v>
                </c:pt>
                <c:pt idx="12">
                  <c:v>2.9006334661624327</c:v>
                </c:pt>
                <c:pt idx="13">
                  <c:v>2.9114622976448556</c:v>
                </c:pt>
                <c:pt idx="14">
                  <c:v>2.9216774458675228</c:v>
                </c:pt>
                <c:pt idx="15">
                  <c:v>2.9313357028930964</c:v>
                </c:pt>
                <c:pt idx="16">
                  <c:v>2.9405058903322874</c:v>
                </c:pt>
                <c:pt idx="17">
                  <c:v>2.949256371822083</c:v>
                </c:pt>
                <c:pt idx="18">
                  <c:v>2.9576434358871655</c:v>
                </c:pt>
                <c:pt idx="19">
                  <c:v>2.9657058500090656</c:v>
                </c:pt>
                <c:pt idx="20">
                  <c:v>2.9734621829324821</c:v>
                </c:pt>
                <c:pt idx="21">
                  <c:v>2.9809149442816425</c:v>
                </c:pt>
                <c:pt idx="22">
                  <c:v>2.9880530813385686</c:v>
                </c:pt>
                <c:pt idx="23">
                  <c:v>2.9948658526555358</c:v>
                </c:pt>
                <c:pt idx="24">
                  <c:v>3.0013608495432846</c:v>
                </c:pt>
                <c:pt idx="25">
                  <c:v>3.0075410478366171</c:v>
                </c:pt>
                <c:pt idx="26">
                  <c:v>3.0133818588189825</c:v>
                </c:pt>
                <c:pt idx="27">
                  <c:v>3.0188490217293076</c:v>
                </c:pt>
                <c:pt idx="28">
                  <c:v>3.0239142326444908</c:v>
                </c:pt>
                <c:pt idx="29">
                  <c:v>3.0285685867169718</c:v>
                </c:pt>
                <c:pt idx="30">
                  <c:v>3.0328072389777083</c:v>
                </c:pt>
                <c:pt idx="31">
                  <c:v>3.0366104978049862</c:v>
                </c:pt>
                <c:pt idx="32">
                  <c:v>3.0399571589765828</c:v>
                </c:pt>
                <c:pt idx="33">
                  <c:v>3.042831456945033</c:v>
                </c:pt>
                <c:pt idx="34">
                  <c:v>3.0452254884968681</c:v>
                </c:pt>
                <c:pt idx="35">
                  <c:v>3.047139389743617</c:v>
                </c:pt>
                <c:pt idx="36">
                  <c:v>3.0485759648365183</c:v>
                </c:pt>
                <c:pt idx="37">
                  <c:v>3.0495427125968719</c:v>
                </c:pt>
                <c:pt idx="38">
                  <c:v>3.0500468547560153</c:v>
                </c:pt>
                <c:pt idx="39">
                  <c:v>3.0500943237069267</c:v>
                </c:pt>
                <c:pt idx="40">
                  <c:v>3.0496897634832338</c:v>
                </c:pt>
                <c:pt idx="41">
                  <c:v>3.048840108803951</c:v>
                </c:pt>
                <c:pt idx="42">
                  <c:v>3.0475536998853801</c:v>
                </c:pt>
                <c:pt idx="43">
                  <c:v>3.0458414130431577</c:v>
                </c:pt>
                <c:pt idx="44">
                  <c:v>3.0437132002354397</c:v>
                </c:pt>
                <c:pt idx="45">
                  <c:v>3.0411855919335085</c:v>
                </c:pt>
                <c:pt idx="46">
                  <c:v>3.0382853248953268</c:v>
                </c:pt>
                <c:pt idx="47">
                  <c:v>3.0350444061277035</c:v>
                </c:pt>
                <c:pt idx="48">
                  <c:v>3.0314904036997969</c:v>
                </c:pt>
              </c:numCache>
            </c:numRef>
          </c:yVal>
          <c:smooth val="0"/>
          <c:extLst>
            <c:ext xmlns:c16="http://schemas.microsoft.com/office/drawing/2014/chart" uri="{C3380CC4-5D6E-409C-BE32-E72D297353CC}">
              <c16:uniqueId val="{00000002-919D-4AF2-8412-17C5CCA6660D}"/>
            </c:ext>
          </c:extLst>
        </c:ser>
        <c:ser>
          <c:idx val="4"/>
          <c:order val="3"/>
          <c:tx>
            <c:strRef>
              <c:f>TAM_WaterHeating!$I$586</c:f>
              <c:strCache>
                <c:ptCount val="1"/>
                <c:pt idx="0">
                  <c:v>Water Heating - Commercial - Case 1 - Average</c:v>
                </c:pt>
              </c:strCache>
            </c:strRef>
          </c:tx>
          <c:spPr>
            <a:ln w="19050">
              <a:noFill/>
            </a:ln>
          </c:spPr>
          <c:xVal>
            <c:numRef>
              <c:f>TAM_WaterHeating!$B$587:$B$635</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TAM_WaterHeating!$I$587:$I$635</c:f>
              <c:numCache>
                <c:formatCode>_(* #,##0_);_(* \(#,##0\);_(* "-"??_);_(@_)</c:formatCode>
                <c:ptCount val="49"/>
                <c:pt idx="0">
                  <c:v>244.2741600145842</c:v>
                </c:pt>
                <c:pt idx="1">
                  <c:v>246.62982421502306</c:v>
                </c:pt>
                <c:pt idx="2">
                  <c:v>310.83152324131055</c:v>
                </c:pt>
                <c:pt idx="3">
                  <c:v>315.06580055122362</c:v>
                </c:pt>
                <c:pt idx="4">
                  <c:v>319.28810178373095</c:v>
                </c:pt>
                <c:pt idx="5">
                  <c:v>323.50349674248639</c:v>
                </c:pt>
                <c:pt idx="6">
                  <c:v>327.7254041762352</c:v>
                </c:pt>
                <c:pt idx="7">
                  <c:v>331.97499278074571</c:v>
                </c:pt>
                <c:pt idx="8">
                  <c:v>336.30004548670831</c:v>
                </c:pt>
                <c:pt idx="9">
                  <c:v>340.20042925066343</c:v>
                </c:pt>
                <c:pt idx="10">
                  <c:v>344.09572210159678</c:v>
                </c:pt>
                <c:pt idx="11">
                  <c:v>347.96564985230236</c:v>
                </c:pt>
                <c:pt idx="12">
                  <c:v>351.82158199695016</c:v>
                </c:pt>
                <c:pt idx="13">
                  <c:v>355.67392964781692</c:v>
                </c:pt>
                <c:pt idx="14">
                  <c:v>359.52934241586405</c:v>
                </c:pt>
                <c:pt idx="15">
                  <c:v>363.3940539537607</c:v>
                </c:pt>
                <c:pt idx="16">
                  <c:v>367.2774754754459</c:v>
                </c:pt>
                <c:pt idx="17">
                  <c:v>371.1893644942171</c:v>
                </c:pt>
                <c:pt idx="18">
                  <c:v>375.02103537881192</c:v>
                </c:pt>
                <c:pt idx="19">
                  <c:v>379.12687295430067</c:v>
                </c:pt>
                <c:pt idx="20">
                  <c:v>383.15891928950765</c:v>
                </c:pt>
                <c:pt idx="21">
                  <c:v>387.23215641238369</c:v>
                </c:pt>
                <c:pt idx="22">
                  <c:v>391.34256029045423</c:v>
                </c:pt>
                <c:pt idx="23">
                  <c:v>395.48626820835699</c:v>
                </c:pt>
                <c:pt idx="24">
                  <c:v>399.66247350271448</c:v>
                </c:pt>
                <c:pt idx="25">
                  <c:v>403.87018384472049</c:v>
                </c:pt>
                <c:pt idx="26">
                  <c:v>408.10432701942347</c:v>
                </c:pt>
                <c:pt idx="27">
                  <c:v>412.35840808118922</c:v>
                </c:pt>
                <c:pt idx="28">
                  <c:v>416.79526616273728</c:v>
                </c:pt>
                <c:pt idx="29">
                  <c:v>420.90489905710098</c:v>
                </c:pt>
                <c:pt idx="30">
                  <c:v>425.19046285332672</c:v>
                </c:pt>
                <c:pt idx="31">
                  <c:v>429.47557356791697</c:v>
                </c:pt>
                <c:pt idx="32">
                  <c:v>433.7516595688449</c:v>
                </c:pt>
                <c:pt idx="33">
                  <c:v>438.01160522120426</c:v>
                </c:pt>
                <c:pt idx="34">
                  <c:v>442.2505455078184</c:v>
                </c:pt>
                <c:pt idx="35">
                  <c:v>446.46619037170251</c:v>
                </c:pt>
                <c:pt idx="36">
                  <c:v>450.65718807676114</c:v>
                </c:pt>
                <c:pt idx="37">
                  <c:v>454.82356954771609</c:v>
                </c:pt>
                <c:pt idx="38">
                  <c:v>458.85634120798369</c:v>
                </c:pt>
                <c:pt idx="39">
                  <c:v>463.07973262314556</c:v>
                </c:pt>
                <c:pt idx="40">
                  <c:v>467.16567489359858</c:v>
                </c:pt>
                <c:pt idx="41">
                  <c:v>471.21994519595205</c:v>
                </c:pt>
                <c:pt idx="42">
                  <c:v>475.23954727824906</c:v>
                </c:pt>
                <c:pt idx="43">
                  <c:v>479.22254262748936</c:v>
                </c:pt>
                <c:pt idx="44">
                  <c:v>483.16804611097297</c:v>
                </c:pt>
                <c:pt idx="45">
                  <c:v>487.07721320145879</c:v>
                </c:pt>
                <c:pt idx="46">
                  <c:v>490.95303398131011</c:v>
                </c:pt>
                <c:pt idx="47">
                  <c:v>494.79996583500525</c:v>
                </c:pt>
                <c:pt idx="48">
                  <c:v>498.64786568667267</c:v>
                </c:pt>
              </c:numCache>
            </c:numRef>
          </c:yVal>
          <c:smooth val="0"/>
          <c:extLst>
            <c:ext xmlns:c16="http://schemas.microsoft.com/office/drawing/2014/chart" uri="{C3380CC4-5D6E-409C-BE32-E72D297353CC}">
              <c16:uniqueId val="{00000003-919D-4AF2-8412-17C5CCA6660D}"/>
            </c:ext>
          </c:extLst>
        </c:ser>
        <c:ser>
          <c:idx val="1"/>
          <c:order val="4"/>
          <c:tx>
            <c:strRef>
              <c:f>TAM_WaterHeating!$J$586</c:f>
              <c:strCache>
                <c:ptCount val="1"/>
                <c:pt idx="0">
                  <c:v>Water Heating - Commercial - Case 2 - High</c:v>
                </c:pt>
              </c:strCache>
            </c:strRef>
          </c:tx>
          <c:spPr>
            <a:ln w="25400" cap="rnd">
              <a:noFill/>
              <a:round/>
            </a:ln>
            <a:effectLst/>
          </c:spPr>
          <c:marker>
            <c:symbol val="circle"/>
            <c:size val="5"/>
            <c:spPr>
              <a:solidFill>
                <a:schemeClr val="accent2"/>
              </a:solidFill>
              <a:ln w="9525">
                <a:solidFill>
                  <a:schemeClr val="accent2"/>
                </a:solidFill>
              </a:ln>
              <a:effectLst/>
            </c:spPr>
          </c:marker>
          <c:xVal>
            <c:numRef>
              <c:f>TAM_WaterHeating!$B$587:$B$635</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TAM_WaterHeating!$J$587:$J$635</c:f>
              <c:numCache>
                <c:formatCode>_(* #,##0_);_(* \(#,##0\);_(* "-"??_);_(@_)</c:formatCode>
                <c:ptCount val="49"/>
                <c:pt idx="0">
                  <c:v>561.9607504942777</c:v>
                </c:pt>
                <c:pt idx="1">
                  <c:v>567.38003357322521</c:v>
                </c:pt>
                <c:pt idx="2">
                  <c:v>715.07815672168351</c:v>
                </c:pt>
                <c:pt idx="3">
                  <c:v>724.81925113272382</c:v>
                </c:pt>
                <c:pt idx="4">
                  <c:v>734.53279418324985</c:v>
                </c:pt>
                <c:pt idx="5">
                  <c:v>744.23044912354544</c:v>
                </c:pt>
                <c:pt idx="6">
                  <c:v>753.94308622705751</c:v>
                </c:pt>
                <c:pt idx="7">
                  <c:v>763.71940477560986</c:v>
                </c:pt>
                <c:pt idx="8">
                  <c:v>773.66933097502817</c:v>
                </c:pt>
                <c:pt idx="9">
                  <c:v>782.64229228651971</c:v>
                </c:pt>
                <c:pt idx="10">
                  <c:v>791.60354178493094</c:v>
                </c:pt>
                <c:pt idx="11">
                  <c:v>800.50643803484638</c:v>
                </c:pt>
                <c:pt idx="12">
                  <c:v>809.37713693206877</c:v>
                </c:pt>
                <c:pt idx="13">
                  <c:v>818.23958958328922</c:v>
                </c:pt>
                <c:pt idx="14">
                  <c:v>827.10909363753581</c:v>
                </c:pt>
                <c:pt idx="15">
                  <c:v>835.99998981808415</c:v>
                </c:pt>
                <c:pt idx="16">
                  <c:v>844.93392893256748</c:v>
                </c:pt>
                <c:pt idx="17">
                  <c:v>853.93335846169873</c:v>
                </c:pt>
                <c:pt idx="18">
                  <c:v>862.74824353110341</c:v>
                </c:pt>
                <c:pt idx="19">
                  <c:v>872.19385810282699</c:v>
                </c:pt>
                <c:pt idx="20">
                  <c:v>881.46971349590376</c:v>
                </c:pt>
                <c:pt idx="21">
                  <c:v>890.84032965266761</c:v>
                </c:pt>
                <c:pt idx="22">
                  <c:v>900.29644915387587</c:v>
                </c:pt>
                <c:pt idx="23">
                  <c:v>909.82918569561514</c:v>
                </c:pt>
                <c:pt idx="24">
                  <c:v>919.43668352221778</c:v>
                </c:pt>
                <c:pt idx="25">
                  <c:v>929.11665974858181</c:v>
                </c:pt>
                <c:pt idx="26">
                  <c:v>938.8574455771535</c:v>
                </c:pt>
                <c:pt idx="27">
                  <c:v>948.64409917158468</c:v>
                </c:pt>
                <c:pt idx="28">
                  <c:v>958.85123731994429</c:v>
                </c:pt>
                <c:pt idx="29">
                  <c:v>968.30558314774146</c:v>
                </c:pt>
                <c:pt idx="30">
                  <c:v>978.16466380970894</c:v>
                </c:pt>
                <c:pt idx="31">
                  <c:v>988.02270214245141</c:v>
                </c:pt>
                <c:pt idx="32">
                  <c:v>997.85997882417678</c:v>
                </c:pt>
                <c:pt idx="33">
                  <c:v>1007.660124102424</c:v>
                </c:pt>
                <c:pt idx="34">
                  <c:v>1017.4119458449442</c:v>
                </c:pt>
                <c:pt idx="35">
                  <c:v>1027.1101757002193</c:v>
                </c:pt>
                <c:pt idx="36">
                  <c:v>1036.7517039548407</c:v>
                </c:pt>
                <c:pt idx="37">
                  <c:v>1046.3366017521496</c:v>
                </c:pt>
                <c:pt idx="38">
                  <c:v>1055.6141257794179</c:v>
                </c:pt>
                <c:pt idx="39">
                  <c:v>1065.3301768310466</c:v>
                </c:pt>
                <c:pt idx="40">
                  <c:v>1074.7300215982664</c:v>
                </c:pt>
                <c:pt idx="41">
                  <c:v>1084.0570039597294</c:v>
                </c:pt>
                <c:pt idx="42">
                  <c:v>1093.3042309391249</c:v>
                </c:pt>
                <c:pt idx="43">
                  <c:v>1102.4672429234486</c:v>
                </c:pt>
                <c:pt idx="44">
                  <c:v>1111.544003635772</c:v>
                </c:pt>
                <c:pt idx="45">
                  <c:v>1120.5371712792339</c:v>
                </c:pt>
                <c:pt idx="46">
                  <c:v>1129.4536246367916</c:v>
                </c:pt>
                <c:pt idx="47">
                  <c:v>1138.3036180682445</c:v>
                </c:pt>
                <c:pt idx="48">
                  <c:v>1147.1558384109153</c:v>
                </c:pt>
              </c:numCache>
            </c:numRef>
          </c:yVal>
          <c:smooth val="0"/>
          <c:extLst>
            <c:ext xmlns:c16="http://schemas.microsoft.com/office/drawing/2014/chart" uri="{C3380CC4-5D6E-409C-BE32-E72D297353CC}">
              <c16:uniqueId val="{00000004-919D-4AF2-8412-17C5CCA6660D}"/>
            </c:ext>
          </c:extLst>
        </c:ser>
        <c:ser>
          <c:idx val="5"/>
          <c:order val="5"/>
          <c:tx>
            <c:strRef>
              <c:f>TAM_WaterHeating!$K$586</c:f>
              <c:strCache>
                <c:ptCount val="1"/>
                <c:pt idx="0">
                  <c:v>Water Heating - Commercial - Case 3 - Low</c:v>
                </c:pt>
              </c:strCache>
            </c:strRef>
          </c:tx>
          <c:spPr>
            <a:ln w="19050">
              <a:noFill/>
            </a:ln>
          </c:spPr>
          <c:xVal>
            <c:numRef>
              <c:f>TAM_WaterHeating!$B$587:$B$635</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TAM_WaterHeating!$K$587:$K$635</c:f>
              <c:numCache>
                <c:formatCode>_(* #,##0_);_(* \(#,##0\);_(* "-"??_);_(@_)</c:formatCode>
                <c:ptCount val="49"/>
                <c:pt idx="0">
                  <c:v>1.8444017389568097</c:v>
                </c:pt>
                <c:pt idx="1">
                  <c:v>1.8621882749843144</c:v>
                </c:pt>
                <c:pt idx="2">
                  <c:v>2.346945751260137</c:v>
                </c:pt>
                <c:pt idx="3">
                  <c:v>2.3789168301215398</c:v>
                </c:pt>
                <c:pt idx="4">
                  <c:v>2.410797483135231</c:v>
                </c:pt>
                <c:pt idx="5">
                  <c:v>2.4426259900548906</c:v>
                </c:pt>
                <c:pt idx="6">
                  <c:v>2.4745036696754297</c:v>
                </c:pt>
                <c:pt idx="7">
                  <c:v>2.5065903570743022</c:v>
                </c:pt>
                <c:pt idx="8">
                  <c:v>2.5392468391659038</c:v>
                </c:pt>
                <c:pt idx="9">
                  <c:v>2.5686968415583311</c:v>
                </c:pt>
                <c:pt idx="10">
                  <c:v>2.5981084048099601</c:v>
                </c:pt>
                <c:pt idx="11">
                  <c:v>2.6273284478657324</c:v>
                </c:pt>
                <c:pt idx="12">
                  <c:v>2.6564428165425631</c:v>
                </c:pt>
                <c:pt idx="13">
                  <c:v>2.6855301203568529</c:v>
                </c:pt>
                <c:pt idx="14">
                  <c:v>2.7146405674600502</c:v>
                </c:pt>
                <c:pt idx="15">
                  <c:v>2.7438212252940084</c:v>
                </c:pt>
                <c:pt idx="16">
                  <c:v>2.7731431536030478</c:v>
                </c:pt>
                <c:pt idx="17">
                  <c:v>2.8026800268785381</c:v>
                </c:pt>
                <c:pt idx="18">
                  <c:v>2.831611209948556</c:v>
                </c:pt>
                <c:pt idx="19">
                  <c:v>2.8626124994981894</c:v>
                </c:pt>
                <c:pt idx="20">
                  <c:v>2.8930566253597467</c:v>
                </c:pt>
                <c:pt idx="21">
                  <c:v>2.9238117638982133</c:v>
                </c:pt>
                <c:pt idx="22">
                  <c:v>2.9548475314967</c:v>
                </c:pt>
                <c:pt idx="23">
                  <c:v>2.9861347625695758</c:v>
                </c:pt>
                <c:pt idx="24">
                  <c:v>3.0176673663729976</c:v>
                </c:pt>
                <c:pt idx="25">
                  <c:v>3.0494378502889345</c:v>
                </c:pt>
                <c:pt idx="26">
                  <c:v>3.0814079163571106</c:v>
                </c:pt>
                <c:pt idx="27">
                  <c:v>3.1135285242327675</c:v>
                </c:pt>
                <c:pt idx="28">
                  <c:v>3.1470291972496081</c:v>
                </c:pt>
                <c:pt idx="29">
                  <c:v>3.1780591435050192</c:v>
                </c:pt>
                <c:pt idx="30">
                  <c:v>3.2104174630165767</c:v>
                </c:pt>
                <c:pt idx="31">
                  <c:v>3.242772361517265</c:v>
                </c:pt>
                <c:pt idx="32">
                  <c:v>3.2750591185593092</c:v>
                </c:pt>
                <c:pt idx="33">
                  <c:v>3.3072240072589736</c:v>
                </c:pt>
                <c:pt idx="34">
                  <c:v>3.3392302941110024</c:v>
                </c:pt>
                <c:pt idx="35">
                  <c:v>3.3710606879492535</c:v>
                </c:pt>
                <c:pt idx="36">
                  <c:v>3.4027049824366959</c:v>
                </c:pt>
                <c:pt idx="37">
                  <c:v>3.4341634110716686</c:v>
                </c:pt>
                <c:pt idx="38">
                  <c:v>3.4646130135288806</c:v>
                </c:pt>
                <c:pt idx="39">
                  <c:v>3.496501898009968</c:v>
                </c:pt>
                <c:pt idx="40">
                  <c:v>3.5273529672694051</c:v>
                </c:pt>
                <c:pt idx="41">
                  <c:v>3.557964896076836</c:v>
                </c:pt>
                <c:pt idx="42">
                  <c:v>3.5883150611129597</c:v>
                </c:pt>
                <c:pt idx="43">
                  <c:v>3.6183888255584384</c:v>
                </c:pt>
                <c:pt idx="44">
                  <c:v>3.6481795061836944</c:v>
                </c:pt>
                <c:pt idx="45">
                  <c:v>3.6776958274316498</c:v>
                </c:pt>
                <c:pt idx="46">
                  <c:v>3.7069603660378445</c:v>
                </c:pt>
                <c:pt idx="47">
                  <c:v>3.7360067776606707</c:v>
                </c:pt>
                <c:pt idx="48">
                  <c:v>3.7650604981906008</c:v>
                </c:pt>
              </c:numCache>
            </c:numRef>
          </c:yVal>
          <c:smooth val="0"/>
          <c:extLst>
            <c:ext xmlns:c16="http://schemas.microsoft.com/office/drawing/2014/chart" uri="{C3380CC4-5D6E-409C-BE32-E72D297353CC}">
              <c16:uniqueId val="{00000005-919D-4AF2-8412-17C5CCA6660D}"/>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(TWh</a:t>
                </a:r>
                <a:r>
                  <a:rPr lang="en-US" baseline="0"/>
                  <a:t> Useful Water Heating</a:t>
                </a:r>
                <a:endParaRPr lang="en-US"/>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Global TAM -</a:t>
            </a:r>
            <a:r>
              <a:rPr lang="en-US" baseline="0"/>
              <a:t> </a:t>
            </a:r>
            <a:r>
              <a:rPr lang="en-US" sz="1680" b="1" i="0" u="none" strike="noStrike" baseline="0">
                <a:effectLst/>
              </a:rPr>
              <a:t>Roof Area</a:t>
            </a:r>
            <a:endParaRPr lang="en-US"/>
          </a:p>
        </c:rich>
      </c:tx>
      <c:overlay val="0"/>
      <c:spPr>
        <a:noFill/>
        <a:ln>
          <a:noFill/>
        </a:ln>
        <a:effectLst/>
      </c:spPr>
    </c:title>
    <c:autoTitleDeleted val="0"/>
    <c:plotArea>
      <c:layout/>
      <c:scatterChart>
        <c:scatterStyle val="lineMarker"/>
        <c:varyColors val="0"/>
        <c:ser>
          <c:idx val="2"/>
          <c:order val="0"/>
          <c:tx>
            <c:strRef>
              <c:f>TAM_SpaceHeating!$C$17</c:f>
              <c:strCache>
                <c:ptCount val="1"/>
                <c:pt idx="0">
                  <c:v>Space Heating - Residential - Case 1 - Average</c:v>
                </c:pt>
              </c:strCache>
            </c:strRef>
          </c:tx>
          <c:spPr>
            <a:ln w="19050">
              <a:noFill/>
            </a:ln>
          </c:spPr>
          <c:xVal>
            <c:numRef>
              <c:f>TAM_SpaceHeating!$B$18:$B$66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TAM_SpaceHeating!$C$18:$C$66</c:f>
              <c:numCache>
                <c:formatCode>_(* #,##0_);_(* \(#,##0\);_(* "-"??_);_(@_)</c:formatCode>
                <c:ptCount val="49"/>
                <c:pt idx="0">
                  <c:v>7920.5280220085324</c:v>
                </c:pt>
                <c:pt idx="1">
                  <c:v>8030.1603486560343</c:v>
                </c:pt>
                <c:pt idx="2">
                  <c:v>8918.0033165656605</c:v>
                </c:pt>
                <c:pt idx="3">
                  <c:v>9018.6757545288892</c:v>
                </c:pt>
                <c:pt idx="4">
                  <c:v>9118.8561879339559</c:v>
                </c:pt>
                <c:pt idx="5">
                  <c:v>9218.4587472335115</c:v>
                </c:pt>
                <c:pt idx="6">
                  <c:v>9317.2903600389782</c:v>
                </c:pt>
                <c:pt idx="7">
                  <c:v>9415.080393945791</c:v>
                </c:pt>
                <c:pt idx="8">
                  <c:v>9512.3893831194091</c:v>
                </c:pt>
                <c:pt idx="9">
                  <c:v>9601.4926013328404</c:v>
                </c:pt>
                <c:pt idx="10">
                  <c:v>9688.7548379936561</c:v>
                </c:pt>
                <c:pt idx="11">
                  <c:v>9774.1982604185378</c:v>
                </c:pt>
                <c:pt idx="12">
                  <c:v>9857.7067553573906</c:v>
                </c:pt>
                <c:pt idx="13">
                  <c:v>9939.2065531473781</c:v>
                </c:pt>
                <c:pt idx="14">
                  <c:v>10018.757847008539</c:v>
                </c:pt>
                <c:pt idx="15">
                  <c:v>10096.491904386337</c:v>
                </c:pt>
                <c:pt idx="16">
                  <c:v>10172.465183871891</c:v>
                </c:pt>
                <c:pt idx="17">
                  <c:v>10246.738596536909</c:v>
                </c:pt>
                <c:pt idx="18">
                  <c:v>10319.363644614028</c:v>
                </c:pt>
                <c:pt idx="19">
                  <c:v>10390.383116189672</c:v>
                </c:pt>
                <c:pt idx="20">
                  <c:v>10459.869175208132</c:v>
                </c:pt>
                <c:pt idx="21">
                  <c:v>10527.965972990714</c:v>
                </c:pt>
                <c:pt idx="22">
                  <c:v>10594.846858346107</c:v>
                </c:pt>
                <c:pt idx="23">
                  <c:v>10660.64430729577</c:v>
                </c:pt>
                <c:pt idx="24">
                  <c:v>10725.43250109463</c:v>
                </c:pt>
                <c:pt idx="25">
                  <c:v>10789.218539737334</c:v>
                </c:pt>
                <c:pt idx="26">
                  <c:v>10851.981096025334</c:v>
                </c:pt>
                <c:pt idx="27">
                  <c:v>10913.665594001506</c:v>
                </c:pt>
                <c:pt idx="28">
                  <c:v>10974.232636538894</c:v>
                </c:pt>
                <c:pt idx="29">
                  <c:v>11033.690989700686</c:v>
                </c:pt>
                <c:pt idx="30">
                  <c:v>11092.068879629904</c:v>
                </c:pt>
                <c:pt idx="31">
                  <c:v>11149.363095479159</c:v>
                </c:pt>
                <c:pt idx="32">
                  <c:v>11205.569303630049</c:v>
                </c:pt>
                <c:pt idx="33">
                  <c:v>11260.681874128555</c:v>
                </c:pt>
                <c:pt idx="34">
                  <c:v>11314.702815941517</c:v>
                </c:pt>
                <c:pt idx="35">
                  <c:v>11367.629169769387</c:v>
                </c:pt>
                <c:pt idx="36">
                  <c:v>11419.444119197673</c:v>
                </c:pt>
                <c:pt idx="37">
                  <c:v>11470.126442169854</c:v>
                </c:pt>
                <c:pt idx="38">
                  <c:v>11519.66089380734</c:v>
                </c:pt>
                <c:pt idx="39">
                  <c:v>11568.051137572185</c:v>
                </c:pt>
                <c:pt idx="40">
                  <c:v>11615.305606033498</c:v>
                </c:pt>
                <c:pt idx="41">
                  <c:v>11661.421550252044</c:v>
                </c:pt>
                <c:pt idx="42">
                  <c:v>11706.396296981586</c:v>
                </c:pt>
                <c:pt idx="43">
                  <c:v>11750.234971672537</c:v>
                </c:pt>
                <c:pt idx="44">
                  <c:v>11792.944709907542</c:v>
                </c:pt>
                <c:pt idx="45">
                  <c:v>11834.548929223418</c:v>
                </c:pt>
                <c:pt idx="46">
                  <c:v>11875.09143499834</c:v>
                </c:pt>
                <c:pt idx="47">
                  <c:v>11914.628250051301</c:v>
                </c:pt>
                <c:pt idx="48">
                  <c:v>11953.208980073305</c:v>
                </c:pt>
              </c:numCache>
            </c:numRef>
          </c:yVal>
          <c:smooth val="0"/>
          <c:extLst>
            <c:ext xmlns:c16="http://schemas.microsoft.com/office/drawing/2014/chart" uri="{C3380CC4-5D6E-409C-BE32-E72D297353CC}">
              <c16:uniqueId val="{00000000-918B-41FF-9EDE-96AB6E1DA83A}"/>
            </c:ext>
          </c:extLst>
        </c:ser>
        <c:ser>
          <c:idx val="0"/>
          <c:order val="1"/>
          <c:tx>
            <c:strRef>
              <c:f>TAM_SpaceHeating!$D$17</c:f>
              <c:strCache>
                <c:ptCount val="1"/>
                <c:pt idx="0">
                  <c:v>Space Heating - Residential -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TAM_SpaceHeating!$B$18:$B$66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TAM_SpaceHeating!$D$18:$D$66</c:f>
              <c:numCache>
                <c:formatCode>_(* #,##0_);_(* \(#,##0\);_(* "-"??_);_(@_)</c:formatCode>
                <c:ptCount val="49"/>
                <c:pt idx="0">
                  <c:v>11956.778391237234</c:v>
                </c:pt>
                <c:pt idx="1">
                  <c:v>12122.278649628783</c:v>
                </c:pt>
                <c:pt idx="2">
                  <c:v>13462.5607096147</c:v>
                </c:pt>
                <c:pt idx="3">
                  <c:v>13614.535177413709</c:v>
                </c:pt>
                <c:pt idx="4">
                  <c:v>13765.766918281754</c:v>
                </c:pt>
                <c:pt idx="5">
                  <c:v>13916.126304099929</c:v>
                </c:pt>
                <c:pt idx="6">
                  <c:v>14065.321874026573</c:v>
                </c:pt>
                <c:pt idx="7">
                  <c:v>14212.94508311647</c:v>
                </c:pt>
                <c:pt idx="8">
                  <c:v>14359.842110156997</c:v>
                </c:pt>
                <c:pt idx="9">
                  <c:v>14494.35175789307</c:v>
                </c:pt>
                <c:pt idx="10">
                  <c:v>14626.082271664105</c:v>
                </c:pt>
                <c:pt idx="11">
                  <c:v>14755.067115109443</c:v>
                </c:pt>
                <c:pt idx="12">
                  <c:v>14881.131004410146</c:v>
                </c:pt>
                <c:pt idx="13">
                  <c:v>15004.162577355512</c:v>
                </c:pt>
                <c:pt idx="14">
                  <c:v>15124.252701245116</c:v>
                </c:pt>
                <c:pt idx="15">
                  <c:v>15241.599536574206</c:v>
                </c:pt>
                <c:pt idx="16">
                  <c:v>15356.288312870449</c:v>
                </c:pt>
                <c:pt idx="17">
                  <c:v>15468.410981097728</c:v>
                </c:pt>
                <c:pt idx="18">
                  <c:v>15578.045288696689</c:v>
                </c:pt>
                <c:pt idx="19">
                  <c:v>15685.255828288644</c:v>
                </c:pt>
                <c:pt idx="20">
                  <c:v>15790.151538101876</c:v>
                </c:pt>
                <c:pt idx="21">
                  <c:v>15892.950028048102</c:v>
                </c:pt>
                <c:pt idx="22">
                  <c:v>15993.912984379054</c:v>
                </c:pt>
                <c:pt idx="23">
                  <c:v>16093.240392048572</c:v>
                </c:pt>
                <c:pt idx="24">
                  <c:v>16191.044234604144</c:v>
                </c:pt>
                <c:pt idx="25">
                  <c:v>16287.335230152228</c:v>
                </c:pt>
                <c:pt idx="26">
                  <c:v>16382.081183290446</c:v>
                </c:pt>
                <c:pt idx="27">
                  <c:v>16475.199706503347</c:v>
                </c:pt>
                <c:pt idx="28">
                  <c:v>16566.631326140308</c:v>
                </c:pt>
                <c:pt idx="29">
                  <c:v>16656.389275394198</c:v>
                </c:pt>
                <c:pt idx="30">
                  <c:v>16744.516164269808</c:v>
                </c:pt>
                <c:pt idx="31">
                  <c:v>16831.007145692471</c:v>
                </c:pt>
                <c:pt idx="32">
                  <c:v>16915.855677659605</c:v>
                </c:pt>
                <c:pt idx="33">
                  <c:v>16999.053261228659</c:v>
                </c:pt>
                <c:pt idx="34">
                  <c:v>17080.60292912311</c:v>
                </c:pt>
                <c:pt idx="35">
                  <c:v>17160.500214003318</c:v>
                </c:pt>
                <c:pt idx="36">
                  <c:v>17238.719729917619</c:v>
                </c:pt>
                <c:pt idx="37">
                  <c:v>17315.229440185369</c:v>
                </c:pt>
                <c:pt idx="38">
                  <c:v>17390.006331235454</c:v>
                </c:pt>
                <c:pt idx="39">
                  <c:v>17463.055933406737</c:v>
                </c:pt>
                <c:pt idx="40">
                  <c:v>17534.390976451548</c:v>
                </c:pt>
                <c:pt idx="41">
                  <c:v>17604.00731058883</c:v>
                </c:pt>
                <c:pt idx="42">
                  <c:v>17671.900900303161</c:v>
                </c:pt>
                <c:pt idx="43">
                  <c:v>17738.079482941688</c:v>
                </c:pt>
                <c:pt idx="44">
                  <c:v>17802.553830334276</c:v>
                </c:pt>
                <c:pt idx="45">
                  <c:v>17865.359293444573</c:v>
                </c:pt>
                <c:pt idx="46">
                  <c:v>17926.56200059102</c:v>
                </c:pt>
                <c:pt idx="47">
                  <c:v>17986.246523462476</c:v>
                </c:pt>
                <c:pt idx="48">
                  <c:v>18044.487746492487</c:v>
                </c:pt>
              </c:numCache>
            </c:numRef>
          </c:yVal>
          <c:smooth val="0"/>
          <c:extLst>
            <c:ext xmlns:c16="http://schemas.microsoft.com/office/drawing/2014/chart" uri="{C3380CC4-5D6E-409C-BE32-E72D297353CC}">
              <c16:uniqueId val="{00000001-918B-41FF-9EDE-96AB6E1DA83A}"/>
            </c:ext>
          </c:extLst>
        </c:ser>
        <c:ser>
          <c:idx val="3"/>
          <c:order val="2"/>
          <c:tx>
            <c:strRef>
              <c:f>TAM_SpaceHeating!$E$17</c:f>
              <c:strCache>
                <c:ptCount val="1"/>
                <c:pt idx="0">
                  <c:v>Space Heating - Residential - Case 3 - Low</c:v>
                </c:pt>
              </c:strCache>
            </c:strRef>
          </c:tx>
          <c:spPr>
            <a:ln w="19050">
              <a:noFill/>
            </a:ln>
          </c:spPr>
          <c:xVal>
            <c:numRef>
              <c:f>TAM_SpaceHeating!$B$18:$B$66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TAM_SpaceHeating!$E$18:$E$66</c:f>
              <c:numCache>
                <c:formatCode>_(* #,##0_);_(* \(#,##0\);_(* "-"??_);_(@_)</c:formatCode>
                <c:ptCount val="49"/>
                <c:pt idx="0">
                  <c:v>3884.2776527798314</c:v>
                </c:pt>
                <c:pt idx="1">
                  <c:v>3938.0420476832865</c:v>
                </c:pt>
                <c:pt idx="2">
                  <c:v>4373.445923516625</c:v>
                </c:pt>
                <c:pt idx="3">
                  <c:v>4422.8163316440714</c:v>
                </c:pt>
                <c:pt idx="4">
                  <c:v>4471.9454575861591</c:v>
                </c:pt>
                <c:pt idx="5">
                  <c:v>4520.7911903670956</c:v>
                </c:pt>
                <c:pt idx="6">
                  <c:v>4569.2588460513825</c:v>
                </c:pt>
                <c:pt idx="7">
                  <c:v>4617.2157047751152</c:v>
                </c:pt>
                <c:pt idx="8">
                  <c:v>4664.9366560818207</c:v>
                </c:pt>
                <c:pt idx="9">
                  <c:v>4708.6334447726122</c:v>
                </c:pt>
                <c:pt idx="10">
                  <c:v>4751.4274043232081</c:v>
                </c:pt>
                <c:pt idx="11">
                  <c:v>4793.3294057276335</c:v>
                </c:pt>
                <c:pt idx="12">
                  <c:v>4834.2825063046339</c:v>
                </c:pt>
                <c:pt idx="13">
                  <c:v>4874.2505289392475</c:v>
                </c:pt>
                <c:pt idx="14">
                  <c:v>4913.2629927719636</c:v>
                </c:pt>
                <c:pt idx="15">
                  <c:v>4951.3842721984738</c:v>
                </c:pt>
                <c:pt idx="16">
                  <c:v>4988.642054873334</c:v>
                </c:pt>
                <c:pt idx="17">
                  <c:v>5025.06621197609</c:v>
                </c:pt>
                <c:pt idx="18">
                  <c:v>5060.6820005313684</c:v>
                </c:pt>
                <c:pt idx="19">
                  <c:v>5095.510404090699</c:v>
                </c:pt>
                <c:pt idx="20">
                  <c:v>5129.586812314391</c:v>
                </c:pt>
                <c:pt idx="21">
                  <c:v>5162.9819179333317</c:v>
                </c:pt>
                <c:pt idx="22">
                  <c:v>5195.7807323131592</c:v>
                </c:pt>
                <c:pt idx="23">
                  <c:v>5228.0482225429687</c:v>
                </c:pt>
                <c:pt idx="24">
                  <c:v>5259.8207675851199</c:v>
                </c:pt>
                <c:pt idx="25">
                  <c:v>5291.1018493224428</c:v>
                </c:pt>
                <c:pt idx="26">
                  <c:v>5321.8810087602233</c:v>
                </c:pt>
                <c:pt idx="27">
                  <c:v>5352.1314814996713</c:v>
                </c:pt>
                <c:pt idx="28">
                  <c:v>5381.8339469374832</c:v>
                </c:pt>
                <c:pt idx="29">
                  <c:v>5410.9927040071761</c:v>
                </c:pt>
                <c:pt idx="30">
                  <c:v>5439.6215949900015</c:v>
                </c:pt>
                <c:pt idx="31">
                  <c:v>5467.7190452658433</c:v>
                </c:pt>
                <c:pt idx="32">
                  <c:v>5495.2829296004929</c:v>
                </c:pt>
                <c:pt idx="33">
                  <c:v>5522.3104870284542</c:v>
                </c:pt>
                <c:pt idx="34">
                  <c:v>5548.8027027599237</c:v>
                </c:pt>
                <c:pt idx="35">
                  <c:v>5574.7581255354617</c:v>
                </c:pt>
                <c:pt idx="36">
                  <c:v>5600.16850847773</c:v>
                </c:pt>
                <c:pt idx="37">
                  <c:v>5625.0234441543398</c:v>
                </c:pt>
                <c:pt idx="38">
                  <c:v>5649.3154563792268</c:v>
                </c:pt>
                <c:pt idx="39">
                  <c:v>5673.0463417376377</c:v>
                </c:pt>
                <c:pt idx="40">
                  <c:v>5696.2202356154503</c:v>
                </c:pt>
                <c:pt idx="41">
                  <c:v>5718.8357899152643</c:v>
                </c:pt>
                <c:pt idx="42">
                  <c:v>5740.8916936600117</c:v>
                </c:pt>
                <c:pt idx="43">
                  <c:v>5762.3904604033887</c:v>
                </c:pt>
                <c:pt idx="44">
                  <c:v>5783.3355894808119</c:v>
                </c:pt>
                <c:pt idx="45">
                  <c:v>5803.7385650022616</c:v>
                </c:pt>
                <c:pt idx="46">
                  <c:v>5823.6208694056613</c:v>
                </c:pt>
                <c:pt idx="47">
                  <c:v>5843.0099766401263</c:v>
                </c:pt>
                <c:pt idx="48">
                  <c:v>5861.9302136541219</c:v>
                </c:pt>
              </c:numCache>
            </c:numRef>
          </c:yVal>
          <c:smooth val="0"/>
          <c:extLst>
            <c:ext xmlns:c16="http://schemas.microsoft.com/office/drawing/2014/chart" uri="{C3380CC4-5D6E-409C-BE32-E72D297353CC}">
              <c16:uniqueId val="{00000002-918B-41FF-9EDE-96AB6E1DA83A}"/>
            </c:ext>
          </c:extLst>
        </c:ser>
        <c:ser>
          <c:idx val="4"/>
          <c:order val="3"/>
          <c:tx>
            <c:strRef>
              <c:f>TAM_SpaceHeating!$I$17</c:f>
              <c:strCache>
                <c:ptCount val="1"/>
                <c:pt idx="0">
                  <c:v>Space Heating - Commercial - Case 1 - Average</c:v>
                </c:pt>
              </c:strCache>
            </c:strRef>
          </c:tx>
          <c:spPr>
            <a:ln w="19050">
              <a:noFill/>
            </a:ln>
          </c:spPr>
          <c:xVal>
            <c:numRef>
              <c:f>TAM_SpaceHeating!$B$18:$B$66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TAM_SpaceHeating!$I$18:$I$66</c:f>
              <c:numCache>
                <c:formatCode>_(* #,##0_);_(* \(#,##0\);_(* "-"??_);_(@_)</c:formatCode>
                <c:ptCount val="49"/>
                <c:pt idx="0">
                  <c:v>1689.61133795409</c:v>
                </c:pt>
                <c:pt idx="1">
                  <c:v>1740.6277461489078</c:v>
                </c:pt>
                <c:pt idx="2">
                  <c:v>1808.9050017260281</c:v>
                </c:pt>
                <c:pt idx="3">
                  <c:v>1865.2628338510183</c:v>
                </c:pt>
                <c:pt idx="4">
                  <c:v>1923.989628481864</c:v>
                </c:pt>
                <c:pt idx="5">
                  <c:v>1985.1170511499636</c:v>
                </c:pt>
                <c:pt idx="6">
                  <c:v>2048.656525304335</c:v>
                </c:pt>
                <c:pt idx="7">
                  <c:v>2114.6033050956448</c:v>
                </c:pt>
                <c:pt idx="8">
                  <c:v>2183.1365597739723</c:v>
                </c:pt>
                <c:pt idx="9">
                  <c:v>2252.4993621838184</c:v>
                </c:pt>
                <c:pt idx="10">
                  <c:v>2324.1443200412223</c:v>
                </c:pt>
                <c:pt idx="11">
                  <c:v>2398.0936731526695</c:v>
                </c:pt>
                <c:pt idx="12">
                  <c:v>2474.3285692039103</c:v>
                </c:pt>
                <c:pt idx="13">
                  <c:v>2552.8383885515673</c:v>
                </c:pt>
                <c:pt idx="14">
                  <c:v>2633.6520413849662</c:v>
                </c:pt>
                <c:pt idx="15">
                  <c:v>2716.8206534419005</c:v>
                </c:pt>
                <c:pt idx="16">
                  <c:v>2802.3710964068478</c:v>
                </c:pt>
                <c:pt idx="17">
                  <c:v>2890.3307659256166</c:v>
                </c:pt>
                <c:pt idx="18">
                  <c:v>2980.7248135401742</c:v>
                </c:pt>
                <c:pt idx="19">
                  <c:v>3073.5770752712692</c:v>
                </c:pt>
                <c:pt idx="20">
                  <c:v>3168.9206992236018</c:v>
                </c:pt>
                <c:pt idx="21">
                  <c:v>3266.8111492083199</c:v>
                </c:pt>
                <c:pt idx="22">
                  <c:v>3367.3160549455865</c:v>
                </c:pt>
                <c:pt idx="23">
                  <c:v>3470.4940393611414</c:v>
                </c:pt>
                <c:pt idx="24">
                  <c:v>3576.3873096557809</c:v>
                </c:pt>
                <c:pt idx="25">
                  <c:v>3685.0176405538723</c:v>
                </c:pt>
                <c:pt idx="26">
                  <c:v>3796.3976020254599</c:v>
                </c:pt>
                <c:pt idx="27">
                  <c:v>3910.5270878239407</c:v>
                </c:pt>
                <c:pt idx="28">
                  <c:v>4027.4085411704236</c:v>
                </c:pt>
                <c:pt idx="29">
                  <c:v>4147.0588819498162</c:v>
                </c:pt>
                <c:pt idx="30">
                  <c:v>4269.5019246152424</c:v>
                </c:pt>
                <c:pt idx="31">
                  <c:v>4394.7510170122914</c:v>
                </c:pt>
                <c:pt idx="32">
                  <c:v>4522.8190715295832</c:v>
                </c:pt>
                <c:pt idx="33">
                  <c:v>4653.7176808431486</c:v>
                </c:pt>
                <c:pt idx="34">
                  <c:v>4787.459024866549</c:v>
                </c:pt>
                <c:pt idx="35">
                  <c:v>4924.0528580105438</c:v>
                </c:pt>
                <c:pt idx="36">
                  <c:v>5063.5045947921772</c:v>
                </c:pt>
                <c:pt idx="37">
                  <c:v>5205.8172665403445</c:v>
                </c:pt>
                <c:pt idx="38">
                  <c:v>5350.9940946734414</c:v>
                </c:pt>
                <c:pt idx="39">
                  <c:v>5499.0414656098847</c:v>
                </c:pt>
                <c:pt idx="40">
                  <c:v>5649.9671911421337</c:v>
                </c:pt>
                <c:pt idx="41">
                  <c:v>5803.7775449351611</c:v>
                </c:pt>
                <c:pt idx="42">
                  <c:v>5960.4794781856708</c:v>
                </c:pt>
                <c:pt idx="43">
                  <c:v>6120.0805192752023</c:v>
                </c:pt>
                <c:pt idx="44">
                  <c:v>6282.5861183177549</c:v>
                </c:pt>
                <c:pt idx="45">
                  <c:v>6448.0026311972069</c:v>
                </c:pt>
                <c:pt idx="46">
                  <c:v>6616.3402112556769</c:v>
                </c:pt>
                <c:pt idx="47">
                  <c:v>6787.6105071223856</c:v>
                </c:pt>
                <c:pt idx="48">
                  <c:v>6961.8234284484915</c:v>
                </c:pt>
              </c:numCache>
            </c:numRef>
          </c:yVal>
          <c:smooth val="0"/>
          <c:extLst>
            <c:ext xmlns:c16="http://schemas.microsoft.com/office/drawing/2014/chart" uri="{C3380CC4-5D6E-409C-BE32-E72D297353CC}">
              <c16:uniqueId val="{00000003-918B-41FF-9EDE-96AB6E1DA83A}"/>
            </c:ext>
          </c:extLst>
        </c:ser>
        <c:ser>
          <c:idx val="1"/>
          <c:order val="4"/>
          <c:tx>
            <c:strRef>
              <c:f>TAM_SpaceHeating!$J$17</c:f>
              <c:strCache>
                <c:ptCount val="1"/>
                <c:pt idx="0">
                  <c:v>Space Heating - Commercial - Case 2 - High</c:v>
                </c:pt>
              </c:strCache>
            </c:strRef>
          </c:tx>
          <c:spPr>
            <a:ln w="25400" cap="rnd">
              <a:noFill/>
              <a:round/>
            </a:ln>
            <a:effectLst/>
          </c:spPr>
          <c:marker>
            <c:symbol val="circle"/>
            <c:size val="5"/>
            <c:spPr>
              <a:solidFill>
                <a:schemeClr val="accent2"/>
              </a:solidFill>
              <a:ln w="9525">
                <a:solidFill>
                  <a:schemeClr val="accent2"/>
                </a:solidFill>
              </a:ln>
              <a:effectLst/>
            </c:spPr>
          </c:marker>
          <c:xVal>
            <c:numRef>
              <c:f>TAM_SpaceHeating!$B$18:$B$66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TAM_SpaceHeating!$J$18:$J$66</c:f>
              <c:numCache>
                <c:formatCode>_(* #,##0_);_(* \(#,##0\);_(* "-"??_);_(@_)</c:formatCode>
                <c:ptCount val="49"/>
                <c:pt idx="0">
                  <c:v>2593.2161882844098</c:v>
                </c:pt>
                <c:pt idx="1">
                  <c:v>2671.5161929228266</c:v>
                </c:pt>
                <c:pt idx="2">
                  <c:v>2776.3081533441</c:v>
                </c:pt>
                <c:pt idx="3">
                  <c:v>2862.8061776649515</c:v>
                </c:pt>
                <c:pt idx="4">
                  <c:v>2952.9400866307669</c:v>
                </c:pt>
                <c:pt idx="5">
                  <c:v>3046.7584805123824</c:v>
                </c:pt>
                <c:pt idx="6">
                  <c:v>3144.2788920241287</c:v>
                </c:pt>
                <c:pt idx="7">
                  <c:v>3245.494037234464</c:v>
                </c:pt>
                <c:pt idx="8">
                  <c:v>3350.678905183358</c:v>
                </c:pt>
                <c:pt idx="9">
                  <c:v>3457.1369633376016</c:v>
                </c:pt>
                <c:pt idx="10">
                  <c:v>3567.0976746274205</c:v>
                </c:pt>
                <c:pt idx="11">
                  <c:v>3680.5951727171118</c:v>
                </c:pt>
                <c:pt idx="12">
                  <c:v>3797.6005230668784</c:v>
                </c:pt>
                <c:pt idx="13">
                  <c:v>3918.0974266436237</c:v>
                </c:pt>
                <c:pt idx="14">
                  <c:v>4042.1302548180165</c:v>
                </c:pt>
                <c:pt idx="15">
                  <c:v>4169.7774753938102</c:v>
                </c:pt>
                <c:pt idx="16">
                  <c:v>4301.0803310435822</c:v>
                </c:pt>
                <c:pt idx="17">
                  <c:v>4436.0808686159789</c:v>
                </c:pt>
                <c:pt idx="18">
                  <c:v>4574.8176907081324</c:v>
                </c:pt>
                <c:pt idx="19">
                  <c:v>4717.3273808546601</c:v>
                </c:pt>
                <c:pt idx="20">
                  <c:v>4863.6608147805209</c:v>
                </c:pt>
                <c:pt idx="21">
                  <c:v>5013.9031183662664</c:v>
                </c:pt>
                <c:pt idx="22">
                  <c:v>5168.158089734693</c:v>
                </c:pt>
                <c:pt idx="23">
                  <c:v>5326.5157033767509</c:v>
                </c:pt>
                <c:pt idx="24">
                  <c:v>5489.0407389218772</c:v>
                </c:pt>
                <c:pt idx="25">
                  <c:v>5655.7666162261376</c:v>
                </c:pt>
                <c:pt idx="26">
                  <c:v>5826.7126276848176</c:v>
                </c:pt>
                <c:pt idx="27">
                  <c:v>6001.8786102305858</c:v>
                </c:pt>
                <c:pt idx="28">
                  <c:v>6181.2683137202193</c:v>
                </c:pt>
                <c:pt idx="29">
                  <c:v>6364.9077068001552</c:v>
                </c:pt>
                <c:pt idx="30">
                  <c:v>6552.8333399030089</c:v>
                </c:pt>
                <c:pt idx="31">
                  <c:v>6745.0656993077737</c:v>
                </c:pt>
                <c:pt idx="32">
                  <c:v>6941.6246029539061</c:v>
                </c:pt>
                <c:pt idx="33">
                  <c:v>7142.5278432854275</c:v>
                </c:pt>
                <c:pt idx="34">
                  <c:v>7347.7941140387675</c:v>
                </c:pt>
                <c:pt idx="35">
                  <c:v>7557.4383862876375</c:v>
                </c:pt>
                <c:pt idx="36">
                  <c:v>7771.4689702350661</c:v>
                </c:pt>
                <c:pt idx="37">
                  <c:v>7989.8905183659062</c:v>
                </c:pt>
                <c:pt idx="38">
                  <c:v>8212.7079749144614</c:v>
                </c:pt>
                <c:pt idx="39">
                  <c:v>8439.9311417583885</c:v>
                </c:pt>
                <c:pt idx="40">
                  <c:v>8671.57200844002</c:v>
                </c:pt>
                <c:pt idx="41">
                  <c:v>8907.640203782983</c:v>
                </c:pt>
                <c:pt idx="42">
                  <c:v>9148.1463964868854</c:v>
                </c:pt>
                <c:pt idx="43">
                  <c:v>9393.1021411148649</c:v>
                </c:pt>
                <c:pt idx="44">
                  <c:v>9642.5158025041637</c:v>
                </c:pt>
                <c:pt idx="45">
                  <c:v>9896.3971356680195</c:v>
                </c:pt>
                <c:pt idx="46">
                  <c:v>10154.761723960162</c:v>
                </c:pt>
                <c:pt idx="47">
                  <c:v>10417.627445701595</c:v>
                </c:pt>
                <c:pt idx="48">
                  <c:v>10685.009510229058</c:v>
                </c:pt>
              </c:numCache>
            </c:numRef>
          </c:yVal>
          <c:smooth val="0"/>
          <c:extLst>
            <c:ext xmlns:c16="http://schemas.microsoft.com/office/drawing/2014/chart" uri="{C3380CC4-5D6E-409C-BE32-E72D297353CC}">
              <c16:uniqueId val="{00000004-918B-41FF-9EDE-96AB6E1DA83A}"/>
            </c:ext>
          </c:extLst>
        </c:ser>
        <c:ser>
          <c:idx val="5"/>
          <c:order val="5"/>
          <c:tx>
            <c:strRef>
              <c:f>TAM_SpaceHeating!$K$17</c:f>
              <c:strCache>
                <c:ptCount val="1"/>
                <c:pt idx="0">
                  <c:v>Space Heating - Commercial - Case 3 - Low</c:v>
                </c:pt>
              </c:strCache>
            </c:strRef>
          </c:tx>
          <c:spPr>
            <a:ln w="19050">
              <a:noFill/>
            </a:ln>
          </c:spPr>
          <c:xVal>
            <c:numRef>
              <c:f>TAM_SpaceHeating!$B$18:$B$66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TAM_SpaceHeating!$K$18:$K$66</c:f>
              <c:numCache>
                <c:formatCode>_(* #,##0_);_(* \(#,##0\);_(* "-"??_);_(@_)</c:formatCode>
                <c:ptCount val="49"/>
                <c:pt idx="0">
                  <c:v>786.00648762377</c:v>
                </c:pt>
                <c:pt idx="1">
                  <c:v>809.73929937498895</c:v>
                </c:pt>
                <c:pt idx="2">
                  <c:v>841.50185010795565</c:v>
                </c:pt>
                <c:pt idx="3">
                  <c:v>867.71949003708437</c:v>
                </c:pt>
                <c:pt idx="4">
                  <c:v>895.03917033296057</c:v>
                </c:pt>
                <c:pt idx="5">
                  <c:v>923.47562178754481</c:v>
                </c:pt>
                <c:pt idx="6">
                  <c:v>953.03415858454161</c:v>
                </c:pt>
                <c:pt idx="7">
                  <c:v>983.71257295682608</c:v>
                </c:pt>
                <c:pt idx="8">
                  <c:v>1015.5942143645857</c:v>
                </c:pt>
                <c:pt idx="9">
                  <c:v>1047.8617610300344</c:v>
                </c:pt>
                <c:pt idx="10">
                  <c:v>1081.1909654550234</c:v>
                </c:pt>
                <c:pt idx="11">
                  <c:v>1115.5921735882266</c:v>
                </c:pt>
                <c:pt idx="12">
                  <c:v>1151.0566153409411</c:v>
                </c:pt>
                <c:pt idx="13">
                  <c:v>1187.5793504595104</c:v>
                </c:pt>
                <c:pt idx="14">
                  <c:v>1225.1738279519147</c:v>
                </c:pt>
                <c:pt idx="15">
                  <c:v>1263.8638314899897</c:v>
                </c:pt>
                <c:pt idx="16">
                  <c:v>1303.6618617701129</c:v>
                </c:pt>
                <c:pt idx="17">
                  <c:v>1344.5806632352537</c:v>
                </c:pt>
                <c:pt idx="18">
                  <c:v>1386.631936372215</c:v>
                </c:pt>
                <c:pt idx="19">
                  <c:v>1429.8267696878779</c:v>
                </c:pt>
                <c:pt idx="20">
                  <c:v>1474.1805836666824</c:v>
                </c:pt>
                <c:pt idx="21">
                  <c:v>1519.7191800503731</c:v>
                </c:pt>
                <c:pt idx="22">
                  <c:v>1566.4740201564787</c:v>
                </c:pt>
                <c:pt idx="23">
                  <c:v>1614.4723753455314</c:v>
                </c:pt>
                <c:pt idx="24">
                  <c:v>1663.7338803896846</c:v>
                </c:pt>
                <c:pt idx="25">
                  <c:v>1714.2686648816057</c:v>
                </c:pt>
                <c:pt idx="26">
                  <c:v>1766.0825763661014</c:v>
                </c:pt>
                <c:pt idx="27">
                  <c:v>1819.1755654172962</c:v>
                </c:pt>
                <c:pt idx="28">
                  <c:v>1873.5487686206277</c:v>
                </c:pt>
                <c:pt idx="29">
                  <c:v>1929.2100570994774</c:v>
                </c:pt>
                <c:pt idx="30">
                  <c:v>1986.1705093274759</c:v>
                </c:pt>
                <c:pt idx="31">
                  <c:v>2044.4363347168085</c:v>
                </c:pt>
                <c:pt idx="32">
                  <c:v>2104.0135401052589</c:v>
                </c:pt>
                <c:pt idx="33">
                  <c:v>2164.9075184008684</c:v>
                </c:pt>
                <c:pt idx="34">
                  <c:v>2227.1239356943302</c:v>
                </c:pt>
                <c:pt idx="35">
                  <c:v>2290.6673297334482</c:v>
                </c:pt>
                <c:pt idx="36">
                  <c:v>2355.5402193492878</c:v>
                </c:pt>
                <c:pt idx="37">
                  <c:v>2421.7440147147818</c:v>
                </c:pt>
                <c:pt idx="38">
                  <c:v>2489.280214432421</c:v>
                </c:pt>
                <c:pt idx="39">
                  <c:v>2558.1517894613812</c:v>
                </c:pt>
                <c:pt idx="40">
                  <c:v>2628.362373844247</c:v>
                </c:pt>
                <c:pt idx="41">
                  <c:v>2699.9148860873393</c:v>
                </c:pt>
                <c:pt idx="42">
                  <c:v>2772.8125598844554</c:v>
                </c:pt>
                <c:pt idx="43">
                  <c:v>2847.0588974355414</c:v>
                </c:pt>
                <c:pt idx="44">
                  <c:v>2922.6564341313465</c:v>
                </c:pt>
                <c:pt idx="45">
                  <c:v>2999.6081267263935</c:v>
                </c:pt>
                <c:pt idx="46">
                  <c:v>3077.9186985511901</c:v>
                </c:pt>
                <c:pt idx="47">
                  <c:v>3157.5935685431741</c:v>
                </c:pt>
                <c:pt idx="48">
                  <c:v>3238.637346667922</c:v>
                </c:pt>
              </c:numCache>
            </c:numRef>
          </c:yVal>
          <c:smooth val="0"/>
          <c:extLst>
            <c:ext xmlns:c16="http://schemas.microsoft.com/office/drawing/2014/chart" uri="{C3380CC4-5D6E-409C-BE32-E72D297353CC}">
              <c16:uniqueId val="{00000005-918B-41FF-9EDE-96AB6E1DA83A}"/>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a:t>TAM (square</a:t>
                </a:r>
                <a:r>
                  <a:rPr lang="en-US" baseline="0"/>
                  <a:t> meters of roof area)</a:t>
                </a:r>
                <a:endParaRPr lang="en-US"/>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OECD90 TAM -</a:t>
            </a:r>
            <a:r>
              <a:rPr lang="en-US" baseline="0"/>
              <a:t> </a:t>
            </a:r>
            <a:r>
              <a:rPr lang="en-US" sz="1680" b="1" i="0" u="none" strike="noStrike" baseline="0">
                <a:effectLst/>
              </a:rPr>
              <a:t>Roof Area</a:t>
            </a:r>
            <a:endParaRPr lang="en-US"/>
          </a:p>
        </c:rich>
      </c:tx>
      <c:overlay val="0"/>
      <c:spPr>
        <a:noFill/>
        <a:ln>
          <a:noFill/>
        </a:ln>
        <a:effectLst/>
      </c:spPr>
    </c:title>
    <c:autoTitleDeleted val="0"/>
    <c:plotArea>
      <c:layout/>
      <c:scatterChart>
        <c:scatterStyle val="lineMarker"/>
        <c:varyColors val="0"/>
        <c:ser>
          <c:idx val="2"/>
          <c:order val="0"/>
          <c:tx>
            <c:strRef>
              <c:f>TAM_RoofArea!$C$77</c:f>
              <c:strCache>
                <c:ptCount val="1"/>
                <c:pt idx="0">
                  <c:v>Roof Area - Residential - Case 1 - Average</c:v>
                </c:pt>
              </c:strCache>
            </c:strRef>
          </c:tx>
          <c:spPr>
            <a:ln w="19050">
              <a:noFill/>
            </a:ln>
          </c:spPr>
          <c:xVal>
            <c:numRef>
              <c:f>TAM_RoofArea!$B$78:$B$126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TAM_RoofArea!$C$78:$C$126</c:f>
              <c:numCache>
                <c:formatCode>_(* #,##0_);_(* \(#,##0\);_(* "-"??_);_(@_)</c:formatCode>
                <c:ptCount val="49"/>
                <c:pt idx="0">
                  <c:v>32479.38769100848</c:v>
                </c:pt>
                <c:pt idx="1">
                  <c:v>32725.152856486879</c:v>
                </c:pt>
                <c:pt idx="2">
                  <c:v>28996.41700173448</c:v>
                </c:pt>
                <c:pt idx="3">
                  <c:v>29175.717858278607</c:v>
                </c:pt>
                <c:pt idx="4">
                  <c:v>29352.7779446938</c:v>
                </c:pt>
                <c:pt idx="5">
                  <c:v>29526.919726502339</c:v>
                </c:pt>
                <c:pt idx="6">
                  <c:v>29696.402186202857</c:v>
                </c:pt>
                <c:pt idx="7">
                  <c:v>29858.851751090468</c:v>
                </c:pt>
                <c:pt idx="8">
                  <c:v>30012.694474142369</c:v>
                </c:pt>
                <c:pt idx="9">
                  <c:v>30117.914835683587</c:v>
                </c:pt>
                <c:pt idx="10">
                  <c:v>30212.397451930552</c:v>
                </c:pt>
                <c:pt idx="11">
                  <c:v>30297.123014834353</c:v>
                </c:pt>
                <c:pt idx="12">
                  <c:v>30372.944267951127</c:v>
                </c:pt>
                <c:pt idx="13">
                  <c:v>30440.628216485355</c:v>
                </c:pt>
                <c:pt idx="14">
                  <c:v>30500.815109280269</c:v>
                </c:pt>
                <c:pt idx="15">
                  <c:v>30554.107377546039</c:v>
                </c:pt>
                <c:pt idx="16">
                  <c:v>30601.122580909803</c:v>
                </c:pt>
                <c:pt idx="17">
                  <c:v>30642.455042234462</c:v>
                </c:pt>
                <c:pt idx="18">
                  <c:v>30678.605366541662</c:v>
                </c:pt>
                <c:pt idx="19">
                  <c:v>30709.992637592713</c:v>
                </c:pt>
                <c:pt idx="20">
                  <c:v>30737.073922517404</c:v>
                </c:pt>
                <c:pt idx="21">
                  <c:v>30760.484428820342</c:v>
                </c:pt>
                <c:pt idx="22">
                  <c:v>30780.909103205337</c:v>
                </c:pt>
                <c:pt idx="23">
                  <c:v>30798.852040496335</c:v>
                </c:pt>
                <c:pt idx="24">
                  <c:v>30814.677069644858</c:v>
                </c:pt>
                <c:pt idx="25">
                  <c:v>30828.416587949276</c:v>
                </c:pt>
                <c:pt idx="26">
                  <c:v>30839.801703028246</c:v>
                </c:pt>
                <c:pt idx="27">
                  <c:v>30848.348488711268</c:v>
                </c:pt>
                <c:pt idx="28">
                  <c:v>30853.685841556846</c:v>
                </c:pt>
                <c:pt idx="29">
                  <c:v>30855.770379064383</c:v>
                </c:pt>
                <c:pt idx="30">
                  <c:v>30854.675321235802</c:v>
                </c:pt>
                <c:pt idx="31">
                  <c:v>30850.219665073862</c:v>
                </c:pt>
                <c:pt idx="32">
                  <c:v>30842.208700773059</c:v>
                </c:pt>
                <c:pt idx="33">
                  <c:v>30830.478279088653</c:v>
                </c:pt>
                <c:pt idx="34">
                  <c:v>30814.926518421271</c:v>
                </c:pt>
                <c:pt idx="35">
                  <c:v>30795.521775091052</c:v>
                </c:pt>
                <c:pt idx="36">
                  <c:v>30772.252875775033</c:v>
                </c:pt>
                <c:pt idx="37">
                  <c:v>30745.146932255968</c:v>
                </c:pt>
                <c:pt idx="38">
                  <c:v>30714.215733469307</c:v>
                </c:pt>
                <c:pt idx="39">
                  <c:v>30679.500717110222</c:v>
                </c:pt>
                <c:pt idx="40">
                  <c:v>30640.975337644591</c:v>
                </c:pt>
                <c:pt idx="41">
                  <c:v>30598.493817812927</c:v>
                </c:pt>
                <c:pt idx="42">
                  <c:v>30551.876119198987</c:v>
                </c:pt>
                <c:pt idx="43">
                  <c:v>30501.030016493063</c:v>
                </c:pt>
                <c:pt idx="44">
                  <c:v>30445.993031938277</c:v>
                </c:pt>
                <c:pt idx="45">
                  <c:v>30386.955675973746</c:v>
                </c:pt>
                <c:pt idx="46">
                  <c:v>30324.212657818218</c:v>
                </c:pt>
                <c:pt idx="47">
                  <c:v>30258.150003757302</c:v>
                </c:pt>
                <c:pt idx="48">
                  <c:v>30189.126215866825</c:v>
                </c:pt>
              </c:numCache>
            </c:numRef>
          </c:yVal>
          <c:smooth val="0"/>
          <c:extLst>
            <c:ext xmlns:c16="http://schemas.microsoft.com/office/drawing/2014/chart" uri="{C3380CC4-5D6E-409C-BE32-E72D297353CC}">
              <c16:uniqueId val="{00000000-0406-4E0A-9AAD-62098F173D71}"/>
            </c:ext>
          </c:extLst>
        </c:ser>
        <c:ser>
          <c:idx val="0"/>
          <c:order val="1"/>
          <c:tx>
            <c:strRef>
              <c:f>TAM_RoofArea!$D$77</c:f>
              <c:strCache>
                <c:ptCount val="1"/>
                <c:pt idx="0">
                  <c:v>Roof Area - Residential -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TAM_RoofArea!$B$78:$B$126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TAM_RoofArea!$D$78:$D$126</c:f>
              <c:numCache>
                <c:formatCode>_(* #,##0_);_(* \(#,##0\);_(* "-"??_);_(@_)</c:formatCode>
                <c:ptCount val="49"/>
                <c:pt idx="0">
                  <c:v>32479.38769100848</c:v>
                </c:pt>
                <c:pt idx="1">
                  <c:v>32725.152856486879</c:v>
                </c:pt>
                <c:pt idx="2">
                  <c:v>28996.41700173448</c:v>
                </c:pt>
                <c:pt idx="3">
                  <c:v>29175.717858278607</c:v>
                </c:pt>
                <c:pt idx="4">
                  <c:v>29352.7779446938</c:v>
                </c:pt>
                <c:pt idx="5">
                  <c:v>29526.919726502339</c:v>
                </c:pt>
                <c:pt idx="6">
                  <c:v>29696.402186202857</c:v>
                </c:pt>
                <c:pt idx="7">
                  <c:v>29858.851751090468</c:v>
                </c:pt>
                <c:pt idx="8">
                  <c:v>30012.694474142369</c:v>
                </c:pt>
                <c:pt idx="9">
                  <c:v>30117.914835683587</c:v>
                </c:pt>
                <c:pt idx="10">
                  <c:v>30212.397451930552</c:v>
                </c:pt>
                <c:pt idx="11">
                  <c:v>30297.123014834353</c:v>
                </c:pt>
                <c:pt idx="12">
                  <c:v>30372.944267951127</c:v>
                </c:pt>
                <c:pt idx="13">
                  <c:v>30440.628216485355</c:v>
                </c:pt>
                <c:pt idx="14">
                  <c:v>30500.815109280269</c:v>
                </c:pt>
                <c:pt idx="15">
                  <c:v>30554.107377546039</c:v>
                </c:pt>
                <c:pt idx="16">
                  <c:v>30601.122580909803</c:v>
                </c:pt>
                <c:pt idx="17">
                  <c:v>30642.455042234462</c:v>
                </c:pt>
                <c:pt idx="18">
                  <c:v>30678.605366541662</c:v>
                </c:pt>
                <c:pt idx="19">
                  <c:v>30709.992637592713</c:v>
                </c:pt>
                <c:pt idx="20">
                  <c:v>30737.073922517404</c:v>
                </c:pt>
                <c:pt idx="21">
                  <c:v>30760.484428820342</c:v>
                </c:pt>
                <c:pt idx="22">
                  <c:v>30780.909103205337</c:v>
                </c:pt>
                <c:pt idx="23">
                  <c:v>30798.852040496335</c:v>
                </c:pt>
                <c:pt idx="24">
                  <c:v>30814.677069644858</c:v>
                </c:pt>
                <c:pt idx="25">
                  <c:v>30828.416587949276</c:v>
                </c:pt>
                <c:pt idx="26">
                  <c:v>30839.801703028246</c:v>
                </c:pt>
                <c:pt idx="27">
                  <c:v>30848.348488711268</c:v>
                </c:pt>
                <c:pt idx="28">
                  <c:v>30853.685841556846</c:v>
                </c:pt>
                <c:pt idx="29">
                  <c:v>30855.770379064383</c:v>
                </c:pt>
                <c:pt idx="30">
                  <c:v>30854.675321235802</c:v>
                </c:pt>
                <c:pt idx="31">
                  <c:v>30850.219665073862</c:v>
                </c:pt>
                <c:pt idx="32">
                  <c:v>30842.208700773059</c:v>
                </c:pt>
                <c:pt idx="33">
                  <c:v>30830.478279088653</c:v>
                </c:pt>
                <c:pt idx="34">
                  <c:v>30814.926518421271</c:v>
                </c:pt>
                <c:pt idx="35">
                  <c:v>30795.521775091052</c:v>
                </c:pt>
                <c:pt idx="36">
                  <c:v>30772.252875775033</c:v>
                </c:pt>
                <c:pt idx="37">
                  <c:v>30745.146932255968</c:v>
                </c:pt>
                <c:pt idx="38">
                  <c:v>30714.215733469307</c:v>
                </c:pt>
                <c:pt idx="39">
                  <c:v>30679.500717110222</c:v>
                </c:pt>
                <c:pt idx="40">
                  <c:v>30640.975337644591</c:v>
                </c:pt>
                <c:pt idx="41">
                  <c:v>30598.493817812927</c:v>
                </c:pt>
                <c:pt idx="42">
                  <c:v>30551.876119198987</c:v>
                </c:pt>
                <c:pt idx="43">
                  <c:v>30501.030016493063</c:v>
                </c:pt>
                <c:pt idx="44">
                  <c:v>30445.993031938277</c:v>
                </c:pt>
                <c:pt idx="45">
                  <c:v>30386.955675973746</c:v>
                </c:pt>
                <c:pt idx="46">
                  <c:v>30324.212657818218</c:v>
                </c:pt>
                <c:pt idx="47">
                  <c:v>30258.150003757302</c:v>
                </c:pt>
                <c:pt idx="48">
                  <c:v>30189.126215866825</c:v>
                </c:pt>
              </c:numCache>
            </c:numRef>
          </c:yVal>
          <c:smooth val="0"/>
          <c:extLst>
            <c:ext xmlns:c16="http://schemas.microsoft.com/office/drawing/2014/chart" uri="{C3380CC4-5D6E-409C-BE32-E72D297353CC}">
              <c16:uniqueId val="{00000001-0406-4E0A-9AAD-62098F173D71}"/>
            </c:ext>
          </c:extLst>
        </c:ser>
        <c:ser>
          <c:idx val="3"/>
          <c:order val="2"/>
          <c:tx>
            <c:strRef>
              <c:f>TAM_RoofArea!$E$77</c:f>
              <c:strCache>
                <c:ptCount val="1"/>
                <c:pt idx="0">
                  <c:v>Roof Area - Residential - Case 3 - Low</c:v>
                </c:pt>
              </c:strCache>
            </c:strRef>
          </c:tx>
          <c:spPr>
            <a:ln w="19050">
              <a:noFill/>
            </a:ln>
          </c:spPr>
          <c:xVal>
            <c:numRef>
              <c:f>TAM_RoofArea!$B$78:$B$126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TAM_RoofArea!$E$78:$E$126</c:f>
              <c:numCache>
                <c:formatCode>_(* #,##0_);_(* \(#,##0\);_(* "-"??_);_(@_)</c:formatCode>
                <c:ptCount val="49"/>
                <c:pt idx="0">
                  <c:v>32479.38769100848</c:v>
                </c:pt>
                <c:pt idx="1">
                  <c:v>32725.152856486879</c:v>
                </c:pt>
                <c:pt idx="2">
                  <c:v>28996.41700173448</c:v>
                </c:pt>
                <c:pt idx="3">
                  <c:v>29175.717858278607</c:v>
                </c:pt>
                <c:pt idx="4">
                  <c:v>29352.7779446938</c:v>
                </c:pt>
                <c:pt idx="5">
                  <c:v>29526.919726502339</c:v>
                </c:pt>
                <c:pt idx="6">
                  <c:v>29696.402186202857</c:v>
                </c:pt>
                <c:pt idx="7">
                  <c:v>29858.851751090468</c:v>
                </c:pt>
                <c:pt idx="8">
                  <c:v>30012.694474142369</c:v>
                </c:pt>
                <c:pt idx="9">
                  <c:v>30117.914835683587</c:v>
                </c:pt>
                <c:pt idx="10">
                  <c:v>30212.397451930552</c:v>
                </c:pt>
                <c:pt idx="11">
                  <c:v>30297.123014834353</c:v>
                </c:pt>
                <c:pt idx="12">
                  <c:v>30372.944267951127</c:v>
                </c:pt>
                <c:pt idx="13">
                  <c:v>30440.628216485355</c:v>
                </c:pt>
                <c:pt idx="14">
                  <c:v>30500.815109280269</c:v>
                </c:pt>
                <c:pt idx="15">
                  <c:v>30554.107377546039</c:v>
                </c:pt>
                <c:pt idx="16">
                  <c:v>30601.122580909803</c:v>
                </c:pt>
                <c:pt idx="17">
                  <c:v>30642.455042234462</c:v>
                </c:pt>
                <c:pt idx="18">
                  <c:v>30678.605366541662</c:v>
                </c:pt>
                <c:pt idx="19">
                  <c:v>30709.992637592713</c:v>
                </c:pt>
                <c:pt idx="20">
                  <c:v>30737.073922517404</c:v>
                </c:pt>
                <c:pt idx="21">
                  <c:v>30760.484428820342</c:v>
                </c:pt>
                <c:pt idx="22">
                  <c:v>30780.909103205337</c:v>
                </c:pt>
                <c:pt idx="23">
                  <c:v>30798.852040496335</c:v>
                </c:pt>
                <c:pt idx="24">
                  <c:v>30814.677069644858</c:v>
                </c:pt>
                <c:pt idx="25">
                  <c:v>30828.416587949276</c:v>
                </c:pt>
                <c:pt idx="26">
                  <c:v>30839.801703028246</c:v>
                </c:pt>
                <c:pt idx="27">
                  <c:v>30848.348488711268</c:v>
                </c:pt>
                <c:pt idx="28">
                  <c:v>30853.685841556846</c:v>
                </c:pt>
                <c:pt idx="29">
                  <c:v>30855.770379064383</c:v>
                </c:pt>
                <c:pt idx="30">
                  <c:v>30854.675321235802</c:v>
                </c:pt>
                <c:pt idx="31">
                  <c:v>30850.219665073862</c:v>
                </c:pt>
                <c:pt idx="32">
                  <c:v>30842.208700773059</c:v>
                </c:pt>
                <c:pt idx="33">
                  <c:v>30830.478279088653</c:v>
                </c:pt>
                <c:pt idx="34">
                  <c:v>30814.926518421271</c:v>
                </c:pt>
                <c:pt idx="35">
                  <c:v>30795.521775091052</c:v>
                </c:pt>
                <c:pt idx="36">
                  <c:v>30772.252875775033</c:v>
                </c:pt>
                <c:pt idx="37">
                  <c:v>30745.146932255968</c:v>
                </c:pt>
                <c:pt idx="38">
                  <c:v>30714.215733469307</c:v>
                </c:pt>
                <c:pt idx="39">
                  <c:v>30679.500717110222</c:v>
                </c:pt>
                <c:pt idx="40">
                  <c:v>30640.975337644591</c:v>
                </c:pt>
                <c:pt idx="41">
                  <c:v>30598.493817812927</c:v>
                </c:pt>
                <c:pt idx="42">
                  <c:v>30551.876119198987</c:v>
                </c:pt>
                <c:pt idx="43">
                  <c:v>30501.030016493063</c:v>
                </c:pt>
                <c:pt idx="44">
                  <c:v>30445.993031938277</c:v>
                </c:pt>
                <c:pt idx="45">
                  <c:v>30386.955675973746</c:v>
                </c:pt>
                <c:pt idx="46">
                  <c:v>30324.212657818218</c:v>
                </c:pt>
                <c:pt idx="47">
                  <c:v>30258.150003757302</c:v>
                </c:pt>
                <c:pt idx="48">
                  <c:v>30189.126215866825</c:v>
                </c:pt>
              </c:numCache>
            </c:numRef>
          </c:yVal>
          <c:smooth val="0"/>
          <c:extLst>
            <c:ext xmlns:c16="http://schemas.microsoft.com/office/drawing/2014/chart" uri="{C3380CC4-5D6E-409C-BE32-E72D297353CC}">
              <c16:uniqueId val="{00000002-0406-4E0A-9AAD-62098F173D71}"/>
            </c:ext>
          </c:extLst>
        </c:ser>
        <c:ser>
          <c:idx val="4"/>
          <c:order val="3"/>
          <c:tx>
            <c:strRef>
              <c:f>TAM_RoofArea!$I$77</c:f>
              <c:strCache>
                <c:ptCount val="1"/>
                <c:pt idx="0">
                  <c:v>Roof Area - Commercial - Case 1 - Average</c:v>
                </c:pt>
              </c:strCache>
            </c:strRef>
          </c:tx>
          <c:spPr>
            <a:ln w="19050">
              <a:noFill/>
            </a:ln>
          </c:spPr>
          <c:xVal>
            <c:numRef>
              <c:f>TAM_RoofArea!$B$78:$B$126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TAM_RoofArea!$I$78:$I$126</c:f>
              <c:numCache>
                <c:formatCode>_(* #,##0_);_(* \(#,##0\);_(* "-"??_);_(@_)</c:formatCode>
                <c:ptCount val="49"/>
                <c:pt idx="0">
                  <c:v>7223.6477005814595</c:v>
                </c:pt>
                <c:pt idx="1">
                  <c:v>7315.4147956245206</c:v>
                </c:pt>
                <c:pt idx="2">
                  <c:v>6831.2855841385799</c:v>
                </c:pt>
                <c:pt idx="3">
                  <c:v>6913.0485235605283</c:v>
                </c:pt>
                <c:pt idx="4">
                  <c:v>6994.8742898697601</c:v>
                </c:pt>
                <c:pt idx="5">
                  <c:v>7076.5584759170661</c:v>
                </c:pt>
                <c:pt idx="6">
                  <c:v>7157.6135667142644</c:v>
                </c:pt>
                <c:pt idx="7">
                  <c:v>7237.4078520454323</c:v>
                </c:pt>
                <c:pt idx="8">
                  <c:v>7315.4864187065805</c:v>
                </c:pt>
                <c:pt idx="9">
                  <c:v>7381.9360833629589</c:v>
                </c:pt>
                <c:pt idx="10">
                  <c:v>7445.8238595409484</c:v>
                </c:pt>
                <c:pt idx="11">
                  <c:v>7507.3057964661793</c:v>
                </c:pt>
                <c:pt idx="12">
                  <c:v>7566.5189924317438</c:v>
                </c:pt>
                <c:pt idx="13">
                  <c:v>7623.5790963977415</c:v>
                </c:pt>
                <c:pt idx="14">
                  <c:v>7678.5593519262411</c:v>
                </c:pt>
                <c:pt idx="15">
                  <c:v>7731.5226516529019</c:v>
                </c:pt>
                <c:pt idx="16">
                  <c:v>7782.5488707383338</c:v>
                </c:pt>
                <c:pt idx="17">
                  <c:v>7831.7159504416068</c:v>
                </c:pt>
                <c:pt idx="18">
                  <c:v>7879.0780562874816</c:v>
                </c:pt>
                <c:pt idx="19">
                  <c:v>7924.6702541438299</c:v>
                </c:pt>
                <c:pt idx="20">
                  <c:v>7968.5327157981556</c:v>
                </c:pt>
                <c:pt idx="21">
                  <c:v>8010.7462793750537</c:v>
                </c:pt>
                <c:pt idx="22">
                  <c:v>8051.403318845747</c:v>
                </c:pt>
                <c:pt idx="23">
                  <c:v>8090.5556856415587</c:v>
                </c:pt>
                <c:pt idx="24">
                  <c:v>8128.2295478068208</c:v>
                </c:pt>
                <c:pt idx="25">
                  <c:v>8164.369566288151</c:v>
                </c:pt>
                <c:pt idx="26">
                  <c:v>8198.8373688353186</c:v>
                </c:pt>
                <c:pt idx="27">
                  <c:v>8231.4372193169729</c:v>
                </c:pt>
                <c:pt idx="28">
                  <c:v>8262.0022826318345</c:v>
                </c:pt>
                <c:pt idx="29">
                  <c:v>8290.4617749118061</c:v>
                </c:pt>
                <c:pt idx="30">
                  <c:v>8316.7698769218186</c:v>
                </c:pt>
                <c:pt idx="31">
                  <c:v>8340.7972839606209</c:v>
                </c:pt>
                <c:pt idx="32">
                  <c:v>8362.4060015926771</c:v>
                </c:pt>
                <c:pt idx="33">
                  <c:v>8381.4782206066484</c:v>
                </c:pt>
                <c:pt idx="34">
                  <c:v>8397.9202335680166</c:v>
                </c:pt>
                <c:pt idx="35">
                  <c:v>8411.6830313069495</c:v>
                </c:pt>
                <c:pt idx="36">
                  <c:v>8422.7485294693543</c:v>
                </c:pt>
                <c:pt idx="37">
                  <c:v>8431.1250048485781</c:v>
                </c:pt>
                <c:pt idx="38">
                  <c:v>8436.8037921659852</c:v>
                </c:pt>
                <c:pt idx="39">
                  <c:v>8439.7597133423023</c:v>
                </c:pt>
                <c:pt idx="40">
                  <c:v>8439.9304209986112</c:v>
                </c:pt>
                <c:pt idx="41">
                  <c:v>8437.2234514533084</c:v>
                </c:pt>
                <c:pt idx="42">
                  <c:v>8431.5313050450168</c:v>
                </c:pt>
                <c:pt idx="43">
                  <c:v>8422.7755782953136</c:v>
                </c:pt>
                <c:pt idx="44">
                  <c:v>8410.9274089408173</c:v>
                </c:pt>
                <c:pt idx="45">
                  <c:v>8396.0041157967735</c:v>
                </c:pt>
                <c:pt idx="46">
                  <c:v>8378.0439183037888</c:v>
                </c:pt>
                <c:pt idx="47">
                  <c:v>8357.1104580110205</c:v>
                </c:pt>
                <c:pt idx="48">
                  <c:v>8333.2640178310976</c:v>
                </c:pt>
              </c:numCache>
            </c:numRef>
          </c:yVal>
          <c:smooth val="0"/>
          <c:extLst>
            <c:ext xmlns:c16="http://schemas.microsoft.com/office/drawing/2014/chart" uri="{C3380CC4-5D6E-409C-BE32-E72D297353CC}">
              <c16:uniqueId val="{00000003-0406-4E0A-9AAD-62098F173D71}"/>
            </c:ext>
          </c:extLst>
        </c:ser>
        <c:ser>
          <c:idx val="1"/>
          <c:order val="4"/>
          <c:tx>
            <c:strRef>
              <c:f>TAM_RoofArea!$J$77</c:f>
              <c:strCache>
                <c:ptCount val="1"/>
                <c:pt idx="0">
                  <c:v>Roof Area - Commercial - Case 2 - High</c:v>
                </c:pt>
              </c:strCache>
            </c:strRef>
          </c:tx>
          <c:spPr>
            <a:ln w="25400" cap="rnd">
              <a:noFill/>
              <a:round/>
            </a:ln>
            <a:effectLst/>
          </c:spPr>
          <c:marker>
            <c:symbol val="circle"/>
            <c:size val="5"/>
            <c:spPr>
              <a:solidFill>
                <a:schemeClr val="accent2"/>
              </a:solidFill>
              <a:ln w="9525">
                <a:solidFill>
                  <a:schemeClr val="accent2"/>
                </a:solidFill>
              </a:ln>
              <a:effectLst/>
            </c:spPr>
          </c:marker>
          <c:xVal>
            <c:numRef>
              <c:f>TAM_RoofArea!$B$78:$B$126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TAM_RoofArea!$J$78:$J$126</c:f>
              <c:numCache>
                <c:formatCode>_(* #,##0_);_(* \(#,##0\);_(* "-"??_);_(@_)</c:formatCode>
                <c:ptCount val="49"/>
                <c:pt idx="0">
                  <c:v>7223.6477005814595</c:v>
                </c:pt>
                <c:pt idx="1">
                  <c:v>7315.4147956245206</c:v>
                </c:pt>
                <c:pt idx="2">
                  <c:v>6831.2855841385799</c:v>
                </c:pt>
                <c:pt idx="3">
                  <c:v>6913.0485235605283</c:v>
                </c:pt>
                <c:pt idx="4">
                  <c:v>6994.8742898697601</c:v>
                </c:pt>
                <c:pt idx="5">
                  <c:v>7076.5584759170661</c:v>
                </c:pt>
                <c:pt idx="6">
                  <c:v>7157.6135667142644</c:v>
                </c:pt>
                <c:pt idx="7">
                  <c:v>7237.4078520454323</c:v>
                </c:pt>
                <c:pt idx="8">
                  <c:v>7315.4864187065805</c:v>
                </c:pt>
                <c:pt idx="9">
                  <c:v>7381.9360833629589</c:v>
                </c:pt>
                <c:pt idx="10">
                  <c:v>7445.8238595409484</c:v>
                </c:pt>
                <c:pt idx="11">
                  <c:v>7507.3057964661793</c:v>
                </c:pt>
                <c:pt idx="12">
                  <c:v>7566.5189924317438</c:v>
                </c:pt>
                <c:pt idx="13">
                  <c:v>7623.5790963977415</c:v>
                </c:pt>
                <c:pt idx="14">
                  <c:v>7678.5593519262411</c:v>
                </c:pt>
                <c:pt idx="15">
                  <c:v>7731.5226516529019</c:v>
                </c:pt>
                <c:pt idx="16">
                  <c:v>7782.5488707383338</c:v>
                </c:pt>
                <c:pt idx="17">
                  <c:v>7831.7159504416068</c:v>
                </c:pt>
                <c:pt idx="18">
                  <c:v>7879.0780562874816</c:v>
                </c:pt>
                <c:pt idx="19">
                  <c:v>7924.6702541438299</c:v>
                </c:pt>
                <c:pt idx="20">
                  <c:v>7968.5327157981556</c:v>
                </c:pt>
                <c:pt idx="21">
                  <c:v>8010.7462793750537</c:v>
                </c:pt>
                <c:pt idx="22">
                  <c:v>8051.403318845747</c:v>
                </c:pt>
                <c:pt idx="23">
                  <c:v>8090.5556856415587</c:v>
                </c:pt>
                <c:pt idx="24">
                  <c:v>8128.2295478068208</c:v>
                </c:pt>
                <c:pt idx="25">
                  <c:v>8164.369566288151</c:v>
                </c:pt>
                <c:pt idx="26">
                  <c:v>8198.8373688353186</c:v>
                </c:pt>
                <c:pt idx="27">
                  <c:v>8231.4372193169729</c:v>
                </c:pt>
                <c:pt idx="28">
                  <c:v>8262.0022826318345</c:v>
                </c:pt>
                <c:pt idx="29">
                  <c:v>8290.4617749118061</c:v>
                </c:pt>
                <c:pt idx="30">
                  <c:v>8316.7698769218186</c:v>
                </c:pt>
                <c:pt idx="31">
                  <c:v>8340.7972839606209</c:v>
                </c:pt>
                <c:pt idx="32">
                  <c:v>8362.4060015926771</c:v>
                </c:pt>
                <c:pt idx="33">
                  <c:v>8381.4782206066484</c:v>
                </c:pt>
                <c:pt idx="34">
                  <c:v>8397.9202335680166</c:v>
                </c:pt>
                <c:pt idx="35">
                  <c:v>8411.6830313069495</c:v>
                </c:pt>
                <c:pt idx="36">
                  <c:v>8422.7485294693543</c:v>
                </c:pt>
                <c:pt idx="37">
                  <c:v>8431.1250048485781</c:v>
                </c:pt>
                <c:pt idx="38">
                  <c:v>8436.8037921659852</c:v>
                </c:pt>
                <c:pt idx="39">
                  <c:v>8439.7597133423023</c:v>
                </c:pt>
                <c:pt idx="40">
                  <c:v>8439.9304209986112</c:v>
                </c:pt>
                <c:pt idx="41">
                  <c:v>8437.2234514533084</c:v>
                </c:pt>
                <c:pt idx="42">
                  <c:v>8431.5313050450168</c:v>
                </c:pt>
                <c:pt idx="43">
                  <c:v>8422.7755782953136</c:v>
                </c:pt>
                <c:pt idx="44">
                  <c:v>8410.9274089408173</c:v>
                </c:pt>
                <c:pt idx="45">
                  <c:v>8396.0041157967735</c:v>
                </c:pt>
                <c:pt idx="46">
                  <c:v>8378.0439183037888</c:v>
                </c:pt>
                <c:pt idx="47">
                  <c:v>8357.1104580110205</c:v>
                </c:pt>
                <c:pt idx="48">
                  <c:v>8333.2640178310976</c:v>
                </c:pt>
              </c:numCache>
            </c:numRef>
          </c:yVal>
          <c:smooth val="0"/>
          <c:extLst>
            <c:ext xmlns:c16="http://schemas.microsoft.com/office/drawing/2014/chart" uri="{C3380CC4-5D6E-409C-BE32-E72D297353CC}">
              <c16:uniqueId val="{00000004-0406-4E0A-9AAD-62098F173D71}"/>
            </c:ext>
          </c:extLst>
        </c:ser>
        <c:ser>
          <c:idx val="5"/>
          <c:order val="5"/>
          <c:tx>
            <c:strRef>
              <c:f>TAM_RoofArea!$K$77</c:f>
              <c:strCache>
                <c:ptCount val="1"/>
                <c:pt idx="0">
                  <c:v>Roof Area - Commercial - Case 3 - Low</c:v>
                </c:pt>
              </c:strCache>
            </c:strRef>
          </c:tx>
          <c:spPr>
            <a:ln w="19050">
              <a:noFill/>
            </a:ln>
          </c:spPr>
          <c:xVal>
            <c:numRef>
              <c:f>TAM_RoofArea!$B$78:$B$126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TAM_RoofArea!$K$78:$K$126</c:f>
              <c:numCache>
                <c:formatCode>_(* #,##0_);_(* \(#,##0\);_(* "-"??_);_(@_)</c:formatCode>
                <c:ptCount val="49"/>
                <c:pt idx="0">
                  <c:v>7223.6477005814595</c:v>
                </c:pt>
                <c:pt idx="1">
                  <c:v>7315.4147956245206</c:v>
                </c:pt>
                <c:pt idx="2">
                  <c:v>6831.2855841385799</c:v>
                </c:pt>
                <c:pt idx="3">
                  <c:v>6913.0485235605283</c:v>
                </c:pt>
                <c:pt idx="4">
                  <c:v>6994.8742898697601</c:v>
                </c:pt>
                <c:pt idx="5">
                  <c:v>7076.5584759170661</c:v>
                </c:pt>
                <c:pt idx="6">
                  <c:v>7157.6135667142644</c:v>
                </c:pt>
                <c:pt idx="7">
                  <c:v>7237.4078520454323</c:v>
                </c:pt>
                <c:pt idx="8">
                  <c:v>7315.4864187065805</c:v>
                </c:pt>
                <c:pt idx="9">
                  <c:v>7381.9360833629589</c:v>
                </c:pt>
                <c:pt idx="10">
                  <c:v>7445.8238595409484</c:v>
                </c:pt>
                <c:pt idx="11">
                  <c:v>7507.3057964661793</c:v>
                </c:pt>
                <c:pt idx="12">
                  <c:v>7566.5189924317438</c:v>
                </c:pt>
                <c:pt idx="13">
                  <c:v>7623.5790963977415</c:v>
                </c:pt>
                <c:pt idx="14">
                  <c:v>7678.5593519262411</c:v>
                </c:pt>
                <c:pt idx="15">
                  <c:v>7731.5226516529019</c:v>
                </c:pt>
                <c:pt idx="16">
                  <c:v>7782.5488707383338</c:v>
                </c:pt>
                <c:pt idx="17">
                  <c:v>7831.7159504416068</c:v>
                </c:pt>
                <c:pt idx="18">
                  <c:v>7879.0780562874816</c:v>
                </c:pt>
                <c:pt idx="19">
                  <c:v>7924.6702541438299</c:v>
                </c:pt>
                <c:pt idx="20">
                  <c:v>7968.5327157981556</c:v>
                </c:pt>
                <c:pt idx="21">
                  <c:v>8010.7462793750537</c:v>
                </c:pt>
                <c:pt idx="22">
                  <c:v>8051.403318845747</c:v>
                </c:pt>
                <c:pt idx="23">
                  <c:v>8090.5556856415587</c:v>
                </c:pt>
                <c:pt idx="24">
                  <c:v>8128.2295478068208</c:v>
                </c:pt>
                <c:pt idx="25">
                  <c:v>8164.369566288151</c:v>
                </c:pt>
                <c:pt idx="26">
                  <c:v>8198.8373688353186</c:v>
                </c:pt>
                <c:pt idx="27">
                  <c:v>8231.4372193169729</c:v>
                </c:pt>
                <c:pt idx="28">
                  <c:v>8262.0022826318345</c:v>
                </c:pt>
                <c:pt idx="29">
                  <c:v>8290.4617749118061</c:v>
                </c:pt>
                <c:pt idx="30">
                  <c:v>8316.7698769218186</c:v>
                </c:pt>
                <c:pt idx="31">
                  <c:v>8340.7972839606209</c:v>
                </c:pt>
                <c:pt idx="32">
                  <c:v>8362.4060015926771</c:v>
                </c:pt>
                <c:pt idx="33">
                  <c:v>8381.4782206066484</c:v>
                </c:pt>
                <c:pt idx="34">
                  <c:v>8397.9202335680166</c:v>
                </c:pt>
                <c:pt idx="35">
                  <c:v>8411.6830313069495</c:v>
                </c:pt>
                <c:pt idx="36">
                  <c:v>8422.7485294693543</c:v>
                </c:pt>
                <c:pt idx="37">
                  <c:v>8431.1250048485781</c:v>
                </c:pt>
                <c:pt idx="38">
                  <c:v>8436.8037921659852</c:v>
                </c:pt>
                <c:pt idx="39">
                  <c:v>8439.7597133423023</c:v>
                </c:pt>
                <c:pt idx="40">
                  <c:v>8439.9304209986112</c:v>
                </c:pt>
                <c:pt idx="41">
                  <c:v>8437.2234514533084</c:v>
                </c:pt>
                <c:pt idx="42">
                  <c:v>8431.5313050450168</c:v>
                </c:pt>
                <c:pt idx="43">
                  <c:v>8422.7755782953136</c:v>
                </c:pt>
                <c:pt idx="44">
                  <c:v>8410.9274089408173</c:v>
                </c:pt>
                <c:pt idx="45">
                  <c:v>8396.0041157967735</c:v>
                </c:pt>
                <c:pt idx="46">
                  <c:v>8378.0439183037888</c:v>
                </c:pt>
                <c:pt idx="47">
                  <c:v>8357.1104580110205</c:v>
                </c:pt>
                <c:pt idx="48">
                  <c:v>8333.2640178310976</c:v>
                </c:pt>
              </c:numCache>
            </c:numRef>
          </c:yVal>
          <c:smooth val="0"/>
          <c:extLst>
            <c:ext xmlns:c16="http://schemas.microsoft.com/office/drawing/2014/chart" uri="{C3380CC4-5D6E-409C-BE32-E72D297353CC}">
              <c16:uniqueId val="{00000005-0406-4E0A-9AAD-62098F173D71}"/>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sz="1800" b="1" i="0" baseline="0">
                    <a:effectLst/>
                  </a:rPr>
                  <a:t>TAM (square meters of roof area)</a:t>
                </a:r>
                <a:endParaRPr lang="en-US">
                  <a:effectLst/>
                </a:endParaRPr>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Eastern Europe TAM -</a:t>
            </a:r>
            <a:r>
              <a:rPr lang="en-US" baseline="0"/>
              <a:t> </a:t>
            </a:r>
            <a:r>
              <a:rPr lang="en-US" sz="1680" b="1" i="0" u="none" strike="noStrike" baseline="0">
                <a:effectLst/>
              </a:rPr>
              <a:t>Roof Area</a:t>
            </a:r>
            <a:endParaRPr lang="en-US"/>
          </a:p>
        </c:rich>
      </c:tx>
      <c:overlay val="0"/>
      <c:spPr>
        <a:noFill/>
        <a:ln>
          <a:noFill/>
        </a:ln>
        <a:effectLst/>
      </c:spPr>
    </c:title>
    <c:autoTitleDeleted val="0"/>
    <c:plotArea>
      <c:layout/>
      <c:scatterChart>
        <c:scatterStyle val="lineMarker"/>
        <c:varyColors val="0"/>
        <c:ser>
          <c:idx val="2"/>
          <c:order val="0"/>
          <c:tx>
            <c:strRef>
              <c:f>TAM_RoofArea!$C$141</c:f>
              <c:strCache>
                <c:ptCount val="1"/>
                <c:pt idx="0">
                  <c:v>Roof Area - Residential - Case 1 - Average</c:v>
                </c:pt>
              </c:strCache>
            </c:strRef>
          </c:tx>
          <c:spPr>
            <a:ln w="19050">
              <a:noFill/>
            </a:ln>
          </c:spPr>
          <c:xVal>
            <c:numRef>
              <c:f>TAM_RoofArea!$B$142:$B$190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TAM_RoofArea!$C$142:$C$190</c:f>
              <c:numCache>
                <c:formatCode>_(* #,##0_);_(* \(#,##0\);_(* "-"??_);_(@_)</c:formatCode>
                <c:ptCount val="49"/>
                <c:pt idx="0">
                  <c:v>5972.9851001692741</c:v>
                </c:pt>
                <c:pt idx="1">
                  <c:v>6010.7343054088415</c:v>
                </c:pt>
                <c:pt idx="2">
                  <c:v>6113.7823770254245</c:v>
                </c:pt>
                <c:pt idx="3">
                  <c:v>6148.3071243442346</c:v>
                </c:pt>
                <c:pt idx="4">
                  <c:v>6182.5359795924205</c:v>
                </c:pt>
                <c:pt idx="5">
                  <c:v>6216.4404293018988</c:v>
                </c:pt>
                <c:pt idx="6">
                  <c:v>6249.72071506261</c:v>
                </c:pt>
                <c:pt idx="7">
                  <c:v>6282.0676762596913</c:v>
                </c:pt>
                <c:pt idx="8">
                  <c:v>6323.0183446309466</c:v>
                </c:pt>
                <c:pt idx="9">
                  <c:v>6347.0302773622398</c:v>
                </c:pt>
                <c:pt idx="10">
                  <c:v>6368.5510315119463</c:v>
                </c:pt>
                <c:pt idx="11">
                  <c:v>6387.9211246949653</c:v>
                </c:pt>
                <c:pt idx="12">
                  <c:v>6405.4443285772113</c:v>
                </c:pt>
                <c:pt idx="13">
                  <c:v>6421.3737501146243</c:v>
                </c:pt>
                <c:pt idx="14">
                  <c:v>6435.8783389592818</c:v>
                </c:pt>
                <c:pt idx="15">
                  <c:v>6449.0864234100727</c:v>
                </c:pt>
                <c:pt idx="16">
                  <c:v>6461.1250589658257</c:v>
                </c:pt>
                <c:pt idx="17">
                  <c:v>6472.0982251715632</c:v>
                </c:pt>
                <c:pt idx="18">
                  <c:v>6482.0939462532715</c:v>
                </c:pt>
                <c:pt idx="19">
                  <c:v>6491.2186181947391</c:v>
                </c:pt>
                <c:pt idx="20">
                  <c:v>6499.6166843826177</c:v>
                </c:pt>
                <c:pt idx="21">
                  <c:v>6507.4947738363653</c:v>
                </c:pt>
                <c:pt idx="22">
                  <c:v>6515.0895634609915</c:v>
                </c:pt>
                <c:pt idx="23">
                  <c:v>6522.5839863862184</c:v>
                </c:pt>
                <c:pt idx="24">
                  <c:v>6530.1003914256908</c:v>
                </c:pt>
                <c:pt idx="25">
                  <c:v>6537.6603275525731</c:v>
                </c:pt>
                <c:pt idx="26">
                  <c:v>6545.2169330710485</c:v>
                </c:pt>
                <c:pt idx="27">
                  <c:v>6552.663104885959</c:v>
                </c:pt>
                <c:pt idx="28">
                  <c:v>6559.917500765956</c:v>
                </c:pt>
                <c:pt idx="29">
                  <c:v>6566.986115548284</c:v>
                </c:pt>
                <c:pt idx="30">
                  <c:v>6573.9108048898479</c:v>
                </c:pt>
                <c:pt idx="31">
                  <c:v>6580.6777243382003</c:v>
                </c:pt>
                <c:pt idx="32">
                  <c:v>6587.2732677038757</c:v>
                </c:pt>
                <c:pt idx="33">
                  <c:v>6593.6834878733289</c:v>
                </c:pt>
                <c:pt idx="34">
                  <c:v>6599.9007526699588</c:v>
                </c:pt>
                <c:pt idx="35">
                  <c:v>6605.9146677270692</c:v>
                </c:pt>
                <c:pt idx="36">
                  <c:v>6611.699232675719</c:v>
                </c:pt>
                <c:pt idx="37">
                  <c:v>6617.2210390385972</c:v>
                </c:pt>
                <c:pt idx="38">
                  <c:v>6622.4525065572616</c:v>
                </c:pt>
                <c:pt idx="39">
                  <c:v>6627.3809399108359</c:v>
                </c:pt>
                <c:pt idx="40">
                  <c:v>6631.9990149059395</c:v>
                </c:pt>
                <c:pt idx="41">
                  <c:v>6636.2968665155104</c:v>
                </c:pt>
                <c:pt idx="42">
                  <c:v>6640.2626578265463</c:v>
                </c:pt>
                <c:pt idx="43">
                  <c:v>6643.8882923539795</c:v>
                </c:pt>
                <c:pt idx="44">
                  <c:v>6647.1709421066334</c:v>
                </c:pt>
                <c:pt idx="45">
                  <c:v>6650.1082385104937</c:v>
                </c:pt>
                <c:pt idx="46">
                  <c:v>6652.7052837361343</c:v>
                </c:pt>
                <c:pt idx="47">
                  <c:v>6654.9663409090908</c:v>
                </c:pt>
                <c:pt idx="48">
                  <c:v>6656.9036833227874</c:v>
                </c:pt>
              </c:numCache>
            </c:numRef>
          </c:yVal>
          <c:smooth val="0"/>
          <c:extLst>
            <c:ext xmlns:c16="http://schemas.microsoft.com/office/drawing/2014/chart" uri="{C3380CC4-5D6E-409C-BE32-E72D297353CC}">
              <c16:uniqueId val="{00000000-E445-41DF-9457-2539D3B34F86}"/>
            </c:ext>
          </c:extLst>
        </c:ser>
        <c:ser>
          <c:idx val="0"/>
          <c:order val="1"/>
          <c:tx>
            <c:strRef>
              <c:f>TAM_RoofArea!$D$141</c:f>
              <c:strCache>
                <c:ptCount val="1"/>
                <c:pt idx="0">
                  <c:v>Roof Area - Residential -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TAM_RoofArea!$B$142:$B$190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TAM_RoofArea!$D$142:$D$190</c:f>
              <c:numCache>
                <c:formatCode>_(* #,##0_);_(* \(#,##0\);_(* "-"??_);_(@_)</c:formatCode>
                <c:ptCount val="49"/>
                <c:pt idx="0">
                  <c:v>5972.9851001692741</c:v>
                </c:pt>
                <c:pt idx="1">
                  <c:v>6010.7343054088415</c:v>
                </c:pt>
                <c:pt idx="2">
                  <c:v>6113.7823770254245</c:v>
                </c:pt>
                <c:pt idx="3">
                  <c:v>6148.3071243442346</c:v>
                </c:pt>
                <c:pt idx="4">
                  <c:v>6182.5359795924205</c:v>
                </c:pt>
                <c:pt idx="5">
                  <c:v>6216.4404293018988</c:v>
                </c:pt>
                <c:pt idx="6">
                  <c:v>6249.72071506261</c:v>
                </c:pt>
                <c:pt idx="7">
                  <c:v>6282.0676762596913</c:v>
                </c:pt>
                <c:pt idx="8">
                  <c:v>6323.0183446309466</c:v>
                </c:pt>
                <c:pt idx="9">
                  <c:v>6347.0302773622398</c:v>
                </c:pt>
                <c:pt idx="10">
                  <c:v>6368.5510315119463</c:v>
                </c:pt>
                <c:pt idx="11">
                  <c:v>6387.9211246949653</c:v>
                </c:pt>
                <c:pt idx="12">
                  <c:v>6405.4443285772113</c:v>
                </c:pt>
                <c:pt idx="13">
                  <c:v>6421.3737501146243</c:v>
                </c:pt>
                <c:pt idx="14">
                  <c:v>6435.8783389592818</c:v>
                </c:pt>
                <c:pt idx="15">
                  <c:v>6449.0864234100727</c:v>
                </c:pt>
                <c:pt idx="16">
                  <c:v>6461.1250589658257</c:v>
                </c:pt>
                <c:pt idx="17">
                  <c:v>6472.0982251715632</c:v>
                </c:pt>
                <c:pt idx="18">
                  <c:v>6482.0939462532715</c:v>
                </c:pt>
                <c:pt idx="19">
                  <c:v>6491.2186181947391</c:v>
                </c:pt>
                <c:pt idx="20">
                  <c:v>6499.6166843826177</c:v>
                </c:pt>
                <c:pt idx="21">
                  <c:v>6507.4947738363653</c:v>
                </c:pt>
                <c:pt idx="22">
                  <c:v>6515.0895634609915</c:v>
                </c:pt>
                <c:pt idx="23">
                  <c:v>6522.5839863862184</c:v>
                </c:pt>
                <c:pt idx="24">
                  <c:v>6530.1003914256908</c:v>
                </c:pt>
                <c:pt idx="25">
                  <c:v>6537.6603275525731</c:v>
                </c:pt>
                <c:pt idx="26">
                  <c:v>6545.2169330710485</c:v>
                </c:pt>
                <c:pt idx="27">
                  <c:v>6552.663104885959</c:v>
                </c:pt>
                <c:pt idx="28">
                  <c:v>6559.917500765956</c:v>
                </c:pt>
                <c:pt idx="29">
                  <c:v>6566.986115548284</c:v>
                </c:pt>
                <c:pt idx="30">
                  <c:v>6573.9108048898479</c:v>
                </c:pt>
                <c:pt idx="31">
                  <c:v>6580.6777243382003</c:v>
                </c:pt>
                <c:pt idx="32">
                  <c:v>6587.2732677038757</c:v>
                </c:pt>
                <c:pt idx="33">
                  <c:v>6593.6834878733289</c:v>
                </c:pt>
                <c:pt idx="34">
                  <c:v>6599.9007526699588</c:v>
                </c:pt>
                <c:pt idx="35">
                  <c:v>6605.9146677270692</c:v>
                </c:pt>
                <c:pt idx="36">
                  <c:v>6611.699232675719</c:v>
                </c:pt>
                <c:pt idx="37">
                  <c:v>6617.2210390385972</c:v>
                </c:pt>
                <c:pt idx="38">
                  <c:v>6622.4525065572616</c:v>
                </c:pt>
                <c:pt idx="39">
                  <c:v>6627.3809399108359</c:v>
                </c:pt>
                <c:pt idx="40">
                  <c:v>6631.9990149059395</c:v>
                </c:pt>
                <c:pt idx="41">
                  <c:v>6636.2968665155104</c:v>
                </c:pt>
                <c:pt idx="42">
                  <c:v>6640.2626578265463</c:v>
                </c:pt>
                <c:pt idx="43">
                  <c:v>6643.8882923539795</c:v>
                </c:pt>
                <c:pt idx="44">
                  <c:v>6647.1709421066334</c:v>
                </c:pt>
                <c:pt idx="45">
                  <c:v>6650.1082385104937</c:v>
                </c:pt>
                <c:pt idx="46">
                  <c:v>6652.7052837361343</c:v>
                </c:pt>
                <c:pt idx="47">
                  <c:v>6654.9663409090908</c:v>
                </c:pt>
                <c:pt idx="48">
                  <c:v>6656.9036833227874</c:v>
                </c:pt>
              </c:numCache>
            </c:numRef>
          </c:yVal>
          <c:smooth val="0"/>
          <c:extLst>
            <c:ext xmlns:c16="http://schemas.microsoft.com/office/drawing/2014/chart" uri="{C3380CC4-5D6E-409C-BE32-E72D297353CC}">
              <c16:uniqueId val="{00000001-E445-41DF-9457-2539D3B34F86}"/>
            </c:ext>
          </c:extLst>
        </c:ser>
        <c:ser>
          <c:idx val="3"/>
          <c:order val="2"/>
          <c:tx>
            <c:strRef>
              <c:f>TAM_RoofArea!$E$141</c:f>
              <c:strCache>
                <c:ptCount val="1"/>
                <c:pt idx="0">
                  <c:v>Roof Area - Residential - Case 3 - Low</c:v>
                </c:pt>
              </c:strCache>
            </c:strRef>
          </c:tx>
          <c:spPr>
            <a:ln w="19050">
              <a:noFill/>
            </a:ln>
          </c:spPr>
          <c:xVal>
            <c:numRef>
              <c:f>TAM_RoofArea!$B$142:$B$190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TAM_RoofArea!$E$142:$E$190</c:f>
              <c:numCache>
                <c:formatCode>_(* #,##0_);_(* \(#,##0\);_(* "-"??_);_(@_)</c:formatCode>
                <c:ptCount val="49"/>
                <c:pt idx="0">
                  <c:v>5972.9851001692741</c:v>
                </c:pt>
                <c:pt idx="1">
                  <c:v>6010.7343054088415</c:v>
                </c:pt>
                <c:pt idx="2">
                  <c:v>6113.7823770254245</c:v>
                </c:pt>
                <c:pt idx="3">
                  <c:v>6148.3071243442346</c:v>
                </c:pt>
                <c:pt idx="4">
                  <c:v>6182.5359795924205</c:v>
                </c:pt>
                <c:pt idx="5">
                  <c:v>6216.4404293018988</c:v>
                </c:pt>
                <c:pt idx="6">
                  <c:v>6249.72071506261</c:v>
                </c:pt>
                <c:pt idx="7">
                  <c:v>6282.0676762596913</c:v>
                </c:pt>
                <c:pt idx="8">
                  <c:v>6323.0183446309466</c:v>
                </c:pt>
                <c:pt idx="9">
                  <c:v>6347.0302773622398</c:v>
                </c:pt>
                <c:pt idx="10">
                  <c:v>6368.5510315119463</c:v>
                </c:pt>
                <c:pt idx="11">
                  <c:v>6387.9211246949653</c:v>
                </c:pt>
                <c:pt idx="12">
                  <c:v>6405.4443285772113</c:v>
                </c:pt>
                <c:pt idx="13">
                  <c:v>6421.3737501146243</c:v>
                </c:pt>
                <c:pt idx="14">
                  <c:v>6435.8783389592818</c:v>
                </c:pt>
                <c:pt idx="15">
                  <c:v>6449.0864234100727</c:v>
                </c:pt>
                <c:pt idx="16">
                  <c:v>6461.1250589658257</c:v>
                </c:pt>
                <c:pt idx="17">
                  <c:v>6472.0982251715632</c:v>
                </c:pt>
                <c:pt idx="18">
                  <c:v>6482.0939462532715</c:v>
                </c:pt>
                <c:pt idx="19">
                  <c:v>6491.2186181947391</c:v>
                </c:pt>
                <c:pt idx="20">
                  <c:v>6499.6166843826177</c:v>
                </c:pt>
                <c:pt idx="21">
                  <c:v>6507.4947738363653</c:v>
                </c:pt>
                <c:pt idx="22">
                  <c:v>6515.0895634609915</c:v>
                </c:pt>
                <c:pt idx="23">
                  <c:v>6522.5839863862184</c:v>
                </c:pt>
                <c:pt idx="24">
                  <c:v>6530.1003914256908</c:v>
                </c:pt>
                <c:pt idx="25">
                  <c:v>6537.6603275525731</c:v>
                </c:pt>
                <c:pt idx="26">
                  <c:v>6545.2169330710485</c:v>
                </c:pt>
                <c:pt idx="27">
                  <c:v>6552.663104885959</c:v>
                </c:pt>
                <c:pt idx="28">
                  <c:v>6559.917500765956</c:v>
                </c:pt>
                <c:pt idx="29">
                  <c:v>6566.986115548284</c:v>
                </c:pt>
                <c:pt idx="30">
                  <c:v>6573.9108048898479</c:v>
                </c:pt>
                <c:pt idx="31">
                  <c:v>6580.6777243382003</c:v>
                </c:pt>
                <c:pt idx="32">
                  <c:v>6587.2732677038757</c:v>
                </c:pt>
                <c:pt idx="33">
                  <c:v>6593.6834878733289</c:v>
                </c:pt>
                <c:pt idx="34">
                  <c:v>6599.9007526699588</c:v>
                </c:pt>
                <c:pt idx="35">
                  <c:v>6605.9146677270692</c:v>
                </c:pt>
                <c:pt idx="36">
                  <c:v>6611.699232675719</c:v>
                </c:pt>
                <c:pt idx="37">
                  <c:v>6617.2210390385972</c:v>
                </c:pt>
                <c:pt idx="38">
                  <c:v>6622.4525065572616</c:v>
                </c:pt>
                <c:pt idx="39">
                  <c:v>6627.3809399108359</c:v>
                </c:pt>
                <c:pt idx="40">
                  <c:v>6631.9990149059395</c:v>
                </c:pt>
                <c:pt idx="41">
                  <c:v>6636.2968665155104</c:v>
                </c:pt>
                <c:pt idx="42">
                  <c:v>6640.2626578265463</c:v>
                </c:pt>
                <c:pt idx="43">
                  <c:v>6643.8882923539795</c:v>
                </c:pt>
                <c:pt idx="44">
                  <c:v>6647.1709421066334</c:v>
                </c:pt>
                <c:pt idx="45">
                  <c:v>6650.1082385104937</c:v>
                </c:pt>
                <c:pt idx="46">
                  <c:v>6652.7052837361343</c:v>
                </c:pt>
                <c:pt idx="47">
                  <c:v>6654.9663409090908</c:v>
                </c:pt>
                <c:pt idx="48">
                  <c:v>6656.9036833227874</c:v>
                </c:pt>
              </c:numCache>
            </c:numRef>
          </c:yVal>
          <c:smooth val="0"/>
          <c:extLst>
            <c:ext xmlns:c16="http://schemas.microsoft.com/office/drawing/2014/chart" uri="{C3380CC4-5D6E-409C-BE32-E72D297353CC}">
              <c16:uniqueId val="{00000002-E445-41DF-9457-2539D3B34F86}"/>
            </c:ext>
          </c:extLst>
        </c:ser>
        <c:ser>
          <c:idx val="4"/>
          <c:order val="3"/>
          <c:tx>
            <c:strRef>
              <c:f>TAM_RoofArea!$I$141</c:f>
              <c:strCache>
                <c:ptCount val="1"/>
                <c:pt idx="0">
                  <c:v>Roof Area - Commercial - Case 1 - Average</c:v>
                </c:pt>
              </c:strCache>
            </c:strRef>
          </c:tx>
          <c:spPr>
            <a:ln w="19050">
              <a:noFill/>
            </a:ln>
          </c:spPr>
          <c:xVal>
            <c:numRef>
              <c:f>TAM_RoofArea!$B$142:$B$190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TAM_RoofArea!$I$142:$I$190</c:f>
              <c:numCache>
                <c:formatCode>_(* #,##0_);_(* \(#,##0\);_(* "-"??_);_(@_)</c:formatCode>
                <c:ptCount val="49"/>
                <c:pt idx="0">
                  <c:v>658.29775076553415</c:v>
                </c:pt>
                <c:pt idx="1">
                  <c:v>676.22649669948078</c:v>
                </c:pt>
                <c:pt idx="2">
                  <c:v>677.14326033723012</c:v>
                </c:pt>
                <c:pt idx="3">
                  <c:v>697.56044156015184</c:v>
                </c:pt>
                <c:pt idx="4">
                  <c:v>719.01670261963147</c:v>
                </c:pt>
                <c:pt idx="5">
                  <c:v>741.51376167097987</c:v>
                </c:pt>
                <c:pt idx="6">
                  <c:v>765.01785923663874</c:v>
                </c:pt>
                <c:pt idx="7">
                  <c:v>789.4879417841147</c:v>
                </c:pt>
                <c:pt idx="8">
                  <c:v>816.14742604015896</c:v>
                </c:pt>
                <c:pt idx="9">
                  <c:v>841.70351843098592</c:v>
                </c:pt>
                <c:pt idx="10">
                  <c:v>867.94488154907538</c:v>
                </c:pt>
                <c:pt idx="11">
                  <c:v>894.88587946707196</c:v>
                </c:pt>
                <c:pt idx="12">
                  <c:v>922.5368129872968</c:v>
                </c:pt>
                <c:pt idx="13">
                  <c:v>950.90401684149037</c:v>
                </c:pt>
                <c:pt idx="14">
                  <c:v>979.98677053810036</c:v>
                </c:pt>
                <c:pt idx="15">
                  <c:v>1009.7791778623094</c:v>
                </c:pt>
                <c:pt idx="16">
                  <c:v>1040.2718627289971</c:v>
                </c:pt>
                <c:pt idx="17">
                  <c:v>1071.4509966083792</c:v>
                </c:pt>
                <c:pt idx="18">
                  <c:v>1103.3009773192066</c:v>
                </c:pt>
                <c:pt idx="19">
                  <c:v>1135.8141070631571</c:v>
                </c:pt>
                <c:pt idx="20">
                  <c:v>1168.9887767891162</c:v>
                </c:pt>
                <c:pt idx="21">
                  <c:v>1202.8292507996393</c:v>
                </c:pt>
                <c:pt idx="22">
                  <c:v>1237.3446367614849</c:v>
                </c:pt>
                <c:pt idx="23">
                  <c:v>1272.5388454950225</c:v>
                </c:pt>
                <c:pt idx="24">
                  <c:v>1308.4125755025557</c:v>
                </c:pt>
                <c:pt idx="25">
                  <c:v>1344.9511231402996</c:v>
                </c:pt>
                <c:pt idx="26">
                  <c:v>1382.122465496403</c:v>
                </c:pt>
                <c:pt idx="27">
                  <c:v>1419.8803342579886</c:v>
                </c:pt>
                <c:pt idx="28">
                  <c:v>1458.1821301635377</c:v>
                </c:pt>
                <c:pt idx="29">
                  <c:v>1497.0016535294747</c:v>
                </c:pt>
                <c:pt idx="30">
                  <c:v>1536.3241733160869</c:v>
                </c:pt>
                <c:pt idx="31">
                  <c:v>1576.1284221217497</c:v>
                </c:pt>
                <c:pt idx="32">
                  <c:v>1616.3965568492608</c:v>
                </c:pt>
                <c:pt idx="33">
                  <c:v>1657.1093173515269</c:v>
                </c:pt>
                <c:pt idx="34">
                  <c:v>1698.2421202871399</c:v>
                </c:pt>
                <c:pt idx="35">
                  <c:v>1739.7691735405458</c:v>
                </c:pt>
                <c:pt idx="36">
                  <c:v>1781.6682310444965</c:v>
                </c:pt>
                <c:pt idx="37">
                  <c:v>1823.9177152016896</c:v>
                </c:pt>
                <c:pt idx="38">
                  <c:v>1866.4957547593933</c:v>
                </c:pt>
                <c:pt idx="39">
                  <c:v>1909.3784529137997</c:v>
                </c:pt>
                <c:pt idx="40">
                  <c:v>1952.540780750802</c:v>
                </c:pt>
                <c:pt idx="41">
                  <c:v>1995.9602815075868</c:v>
                </c:pt>
                <c:pt idx="42">
                  <c:v>2039.613701904987</c:v>
                </c:pt>
                <c:pt idx="43">
                  <c:v>2083.4771131567763</c:v>
                </c:pt>
                <c:pt idx="44">
                  <c:v>2127.5251620477825</c:v>
                </c:pt>
                <c:pt idx="45">
                  <c:v>2171.7300793595696</c:v>
                </c:pt>
                <c:pt idx="46">
                  <c:v>2216.0654525961409</c:v>
                </c:pt>
                <c:pt idx="47">
                  <c:v>2260.502862836353</c:v>
                </c:pt>
                <c:pt idx="48">
                  <c:v>2305.0145768667198</c:v>
                </c:pt>
              </c:numCache>
            </c:numRef>
          </c:yVal>
          <c:smooth val="0"/>
          <c:extLst>
            <c:ext xmlns:c16="http://schemas.microsoft.com/office/drawing/2014/chart" uri="{C3380CC4-5D6E-409C-BE32-E72D297353CC}">
              <c16:uniqueId val="{00000003-E445-41DF-9457-2539D3B34F86}"/>
            </c:ext>
          </c:extLst>
        </c:ser>
        <c:ser>
          <c:idx val="1"/>
          <c:order val="4"/>
          <c:tx>
            <c:strRef>
              <c:f>TAM_RoofArea!$J$141</c:f>
              <c:strCache>
                <c:ptCount val="1"/>
                <c:pt idx="0">
                  <c:v>Roof Area - Commercial - Case 2 - High</c:v>
                </c:pt>
              </c:strCache>
            </c:strRef>
          </c:tx>
          <c:spPr>
            <a:ln w="25400" cap="rnd">
              <a:noFill/>
              <a:round/>
            </a:ln>
            <a:effectLst/>
          </c:spPr>
          <c:marker>
            <c:symbol val="circle"/>
            <c:size val="5"/>
            <c:spPr>
              <a:solidFill>
                <a:schemeClr val="accent2"/>
              </a:solidFill>
              <a:ln w="9525">
                <a:solidFill>
                  <a:schemeClr val="accent2"/>
                </a:solidFill>
              </a:ln>
              <a:effectLst/>
            </c:spPr>
          </c:marker>
          <c:xVal>
            <c:numRef>
              <c:f>TAM_RoofArea!$B$142:$B$190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TAM_RoofArea!$J$142:$J$190</c:f>
              <c:numCache>
                <c:formatCode>_(* #,##0_);_(* \(#,##0\);_(* "-"??_);_(@_)</c:formatCode>
                <c:ptCount val="49"/>
                <c:pt idx="0">
                  <c:v>658.29775076553415</c:v>
                </c:pt>
                <c:pt idx="1">
                  <c:v>676.22649669948078</c:v>
                </c:pt>
                <c:pt idx="2">
                  <c:v>677.14326033723012</c:v>
                </c:pt>
                <c:pt idx="3">
                  <c:v>697.56044156015184</c:v>
                </c:pt>
                <c:pt idx="4">
                  <c:v>719.01670261963147</c:v>
                </c:pt>
                <c:pt idx="5">
                  <c:v>741.51376167097987</c:v>
                </c:pt>
                <c:pt idx="6">
                  <c:v>765.01785923663874</c:v>
                </c:pt>
                <c:pt idx="7">
                  <c:v>789.4879417841147</c:v>
                </c:pt>
                <c:pt idx="8">
                  <c:v>816.14742604015896</c:v>
                </c:pt>
                <c:pt idx="9">
                  <c:v>841.70351843098592</c:v>
                </c:pt>
                <c:pt idx="10">
                  <c:v>867.94488154907538</c:v>
                </c:pt>
                <c:pt idx="11">
                  <c:v>894.88587946707196</c:v>
                </c:pt>
                <c:pt idx="12">
                  <c:v>922.5368129872968</c:v>
                </c:pt>
                <c:pt idx="13">
                  <c:v>950.90401684149037</c:v>
                </c:pt>
                <c:pt idx="14">
                  <c:v>979.98677053810036</c:v>
                </c:pt>
                <c:pt idx="15">
                  <c:v>1009.7791778623094</c:v>
                </c:pt>
                <c:pt idx="16">
                  <c:v>1040.2718627289971</c:v>
                </c:pt>
                <c:pt idx="17">
                  <c:v>1071.4509966083792</c:v>
                </c:pt>
                <c:pt idx="18">
                  <c:v>1103.3009773192066</c:v>
                </c:pt>
                <c:pt idx="19">
                  <c:v>1135.8141070631571</c:v>
                </c:pt>
                <c:pt idx="20">
                  <c:v>1168.9887767891162</c:v>
                </c:pt>
                <c:pt idx="21">
                  <c:v>1202.8292507996393</c:v>
                </c:pt>
                <c:pt idx="22">
                  <c:v>1237.3446367614849</c:v>
                </c:pt>
                <c:pt idx="23">
                  <c:v>1272.5388454950225</c:v>
                </c:pt>
                <c:pt idx="24">
                  <c:v>1308.4125755025557</c:v>
                </c:pt>
                <c:pt idx="25">
                  <c:v>1344.9511231402996</c:v>
                </c:pt>
                <c:pt idx="26">
                  <c:v>1382.122465496403</c:v>
                </c:pt>
                <c:pt idx="27">
                  <c:v>1419.8803342579886</c:v>
                </c:pt>
                <c:pt idx="28">
                  <c:v>1458.1821301635377</c:v>
                </c:pt>
                <c:pt idx="29">
                  <c:v>1497.0016535294747</c:v>
                </c:pt>
                <c:pt idx="30">
                  <c:v>1536.3241733160869</c:v>
                </c:pt>
                <c:pt idx="31">
                  <c:v>1576.1284221217497</c:v>
                </c:pt>
                <c:pt idx="32">
                  <c:v>1616.3965568492608</c:v>
                </c:pt>
                <c:pt idx="33">
                  <c:v>1657.1093173515269</c:v>
                </c:pt>
                <c:pt idx="34">
                  <c:v>1698.2421202871399</c:v>
                </c:pt>
                <c:pt idx="35">
                  <c:v>1739.7691735405458</c:v>
                </c:pt>
                <c:pt idx="36">
                  <c:v>1781.6682310444965</c:v>
                </c:pt>
                <c:pt idx="37">
                  <c:v>1823.9177152016896</c:v>
                </c:pt>
                <c:pt idx="38">
                  <c:v>1866.4957547593933</c:v>
                </c:pt>
                <c:pt idx="39">
                  <c:v>1909.3784529137997</c:v>
                </c:pt>
                <c:pt idx="40">
                  <c:v>1952.540780750802</c:v>
                </c:pt>
                <c:pt idx="41">
                  <c:v>1995.9602815075868</c:v>
                </c:pt>
                <c:pt idx="42">
                  <c:v>2039.613701904987</c:v>
                </c:pt>
                <c:pt idx="43">
                  <c:v>2083.4771131567763</c:v>
                </c:pt>
                <c:pt idx="44">
                  <c:v>2127.5251620477825</c:v>
                </c:pt>
                <c:pt idx="45">
                  <c:v>2171.7300793595696</c:v>
                </c:pt>
                <c:pt idx="46">
                  <c:v>2216.0654525961409</c:v>
                </c:pt>
                <c:pt idx="47">
                  <c:v>2260.502862836353</c:v>
                </c:pt>
                <c:pt idx="48">
                  <c:v>2305.0145768667198</c:v>
                </c:pt>
              </c:numCache>
            </c:numRef>
          </c:yVal>
          <c:smooth val="0"/>
          <c:extLst>
            <c:ext xmlns:c16="http://schemas.microsoft.com/office/drawing/2014/chart" uri="{C3380CC4-5D6E-409C-BE32-E72D297353CC}">
              <c16:uniqueId val="{00000004-E445-41DF-9457-2539D3B34F86}"/>
            </c:ext>
          </c:extLst>
        </c:ser>
        <c:ser>
          <c:idx val="5"/>
          <c:order val="5"/>
          <c:tx>
            <c:strRef>
              <c:f>TAM_RoofArea!$K$141</c:f>
              <c:strCache>
                <c:ptCount val="1"/>
                <c:pt idx="0">
                  <c:v>Roof Area - Commercial - Case 3 - Low</c:v>
                </c:pt>
              </c:strCache>
            </c:strRef>
          </c:tx>
          <c:spPr>
            <a:ln w="19050">
              <a:noFill/>
            </a:ln>
          </c:spPr>
          <c:xVal>
            <c:numRef>
              <c:f>TAM_RoofArea!$B$142:$B$190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TAM_RoofArea!$K$142:$K$190</c:f>
              <c:numCache>
                <c:formatCode>_(* #,##0_);_(* \(#,##0\);_(* "-"??_);_(@_)</c:formatCode>
                <c:ptCount val="49"/>
                <c:pt idx="0">
                  <c:v>658.29775076553415</c:v>
                </c:pt>
                <c:pt idx="1">
                  <c:v>676.22649669948078</c:v>
                </c:pt>
                <c:pt idx="2">
                  <c:v>677.14326033723012</c:v>
                </c:pt>
                <c:pt idx="3">
                  <c:v>697.56044156015184</c:v>
                </c:pt>
                <c:pt idx="4">
                  <c:v>719.01670261963147</c:v>
                </c:pt>
                <c:pt idx="5">
                  <c:v>741.51376167097987</c:v>
                </c:pt>
                <c:pt idx="6">
                  <c:v>765.01785923663874</c:v>
                </c:pt>
                <c:pt idx="7">
                  <c:v>789.4879417841147</c:v>
                </c:pt>
                <c:pt idx="8">
                  <c:v>816.14742604015896</c:v>
                </c:pt>
                <c:pt idx="9">
                  <c:v>841.70351843098592</c:v>
                </c:pt>
                <c:pt idx="10">
                  <c:v>867.94488154907538</c:v>
                </c:pt>
                <c:pt idx="11">
                  <c:v>894.88587946707196</c:v>
                </c:pt>
                <c:pt idx="12">
                  <c:v>922.5368129872968</c:v>
                </c:pt>
                <c:pt idx="13">
                  <c:v>950.90401684149037</c:v>
                </c:pt>
                <c:pt idx="14">
                  <c:v>979.98677053810036</c:v>
                </c:pt>
                <c:pt idx="15">
                  <c:v>1009.7791778623094</c:v>
                </c:pt>
                <c:pt idx="16">
                  <c:v>1040.2718627289971</c:v>
                </c:pt>
                <c:pt idx="17">
                  <c:v>1071.4509966083792</c:v>
                </c:pt>
                <c:pt idx="18">
                  <c:v>1103.3009773192066</c:v>
                </c:pt>
                <c:pt idx="19">
                  <c:v>1135.8141070631571</c:v>
                </c:pt>
                <c:pt idx="20">
                  <c:v>1168.9887767891162</c:v>
                </c:pt>
                <c:pt idx="21">
                  <c:v>1202.8292507996393</c:v>
                </c:pt>
                <c:pt idx="22">
                  <c:v>1237.3446367614849</c:v>
                </c:pt>
                <c:pt idx="23">
                  <c:v>1272.5388454950225</c:v>
                </c:pt>
                <c:pt idx="24">
                  <c:v>1308.4125755025557</c:v>
                </c:pt>
                <c:pt idx="25">
                  <c:v>1344.9511231402996</c:v>
                </c:pt>
                <c:pt idx="26">
                  <c:v>1382.122465496403</c:v>
                </c:pt>
                <c:pt idx="27">
                  <c:v>1419.8803342579886</c:v>
                </c:pt>
                <c:pt idx="28">
                  <c:v>1458.1821301635377</c:v>
                </c:pt>
                <c:pt idx="29">
                  <c:v>1497.0016535294747</c:v>
                </c:pt>
                <c:pt idx="30">
                  <c:v>1536.3241733160869</c:v>
                </c:pt>
                <c:pt idx="31">
                  <c:v>1576.1284221217497</c:v>
                </c:pt>
                <c:pt idx="32">
                  <c:v>1616.3965568492608</c:v>
                </c:pt>
                <c:pt idx="33">
                  <c:v>1657.1093173515269</c:v>
                </c:pt>
                <c:pt idx="34">
                  <c:v>1698.2421202871399</c:v>
                </c:pt>
                <c:pt idx="35">
                  <c:v>1739.7691735405458</c:v>
                </c:pt>
                <c:pt idx="36">
                  <c:v>1781.6682310444965</c:v>
                </c:pt>
                <c:pt idx="37">
                  <c:v>1823.9177152016896</c:v>
                </c:pt>
                <c:pt idx="38">
                  <c:v>1866.4957547593933</c:v>
                </c:pt>
                <c:pt idx="39">
                  <c:v>1909.3784529137997</c:v>
                </c:pt>
                <c:pt idx="40">
                  <c:v>1952.540780750802</c:v>
                </c:pt>
                <c:pt idx="41">
                  <c:v>1995.9602815075868</c:v>
                </c:pt>
                <c:pt idx="42">
                  <c:v>2039.613701904987</c:v>
                </c:pt>
                <c:pt idx="43">
                  <c:v>2083.4771131567763</c:v>
                </c:pt>
                <c:pt idx="44">
                  <c:v>2127.5251620477825</c:v>
                </c:pt>
                <c:pt idx="45">
                  <c:v>2171.7300793595696</c:v>
                </c:pt>
                <c:pt idx="46">
                  <c:v>2216.0654525961409</c:v>
                </c:pt>
                <c:pt idx="47">
                  <c:v>2260.502862836353</c:v>
                </c:pt>
                <c:pt idx="48">
                  <c:v>2305.0145768667198</c:v>
                </c:pt>
              </c:numCache>
            </c:numRef>
          </c:yVal>
          <c:smooth val="0"/>
          <c:extLst>
            <c:ext xmlns:c16="http://schemas.microsoft.com/office/drawing/2014/chart" uri="{C3380CC4-5D6E-409C-BE32-E72D297353CC}">
              <c16:uniqueId val="{00000005-E445-41DF-9457-2539D3B34F86}"/>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sz="1800" b="1" i="0" baseline="0">
                    <a:effectLst/>
                  </a:rPr>
                  <a:t>TAM (square meters of roof area)</a:t>
                </a:r>
                <a:endParaRPr lang="en-US">
                  <a:effectLst/>
                </a:endParaRPr>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Asia (Sans Japan) TAM -</a:t>
            </a:r>
            <a:r>
              <a:rPr lang="en-US" baseline="0"/>
              <a:t> </a:t>
            </a:r>
            <a:r>
              <a:rPr lang="en-US" sz="1680" b="1" i="0" u="none" strike="noStrike" baseline="0">
                <a:effectLst/>
              </a:rPr>
              <a:t>Roof Area</a:t>
            </a:r>
            <a:endParaRPr lang="en-US"/>
          </a:p>
        </c:rich>
      </c:tx>
      <c:overlay val="0"/>
      <c:spPr>
        <a:noFill/>
        <a:ln>
          <a:noFill/>
        </a:ln>
        <a:effectLst/>
      </c:spPr>
    </c:title>
    <c:autoTitleDeleted val="0"/>
    <c:plotArea>
      <c:layout/>
      <c:scatterChart>
        <c:scatterStyle val="lineMarker"/>
        <c:varyColors val="0"/>
        <c:ser>
          <c:idx val="2"/>
          <c:order val="0"/>
          <c:tx>
            <c:strRef>
              <c:f>TAM_RoofArea!$C$204</c:f>
              <c:strCache>
                <c:ptCount val="1"/>
                <c:pt idx="0">
                  <c:v>Roof Area - Residential - Case 1 - Average</c:v>
                </c:pt>
              </c:strCache>
            </c:strRef>
          </c:tx>
          <c:spPr>
            <a:ln w="19050">
              <a:noFill/>
            </a:ln>
          </c:spPr>
          <c:xVal>
            <c:numRef>
              <c:f>TAM_RoofArea!$B$205:$B$253</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TAM_RoofArea!$C$205:$C$253</c:f>
              <c:numCache>
                <c:formatCode>_(* #,##0_);_(* \(#,##0\);_(* "-"??_);_(@_)</c:formatCode>
                <c:ptCount val="49"/>
                <c:pt idx="0">
                  <c:v>45986.534827366413</c:v>
                </c:pt>
                <c:pt idx="1">
                  <c:v>46636.360009797696</c:v>
                </c:pt>
                <c:pt idx="2">
                  <c:v>43584.251955270243</c:v>
                </c:pt>
                <c:pt idx="3">
                  <c:v>44132.642251085119</c:v>
                </c:pt>
                <c:pt idx="4">
                  <c:v>44677.78743374809</c:v>
                </c:pt>
                <c:pt idx="5">
                  <c:v>45219.301258664629</c:v>
                </c:pt>
                <c:pt idx="6">
                  <c:v>45756.019419990858</c:v>
                </c:pt>
                <c:pt idx="7">
                  <c:v>46286.177192174662</c:v>
                </c:pt>
                <c:pt idx="8">
                  <c:v>46808.474799617186</c:v>
                </c:pt>
                <c:pt idx="9">
                  <c:v>47292.364954848417</c:v>
                </c:pt>
                <c:pt idx="10">
                  <c:v>47763.420308885892</c:v>
                </c:pt>
                <c:pt idx="11">
                  <c:v>48222.545345606493</c:v>
                </c:pt>
                <c:pt idx="12">
                  <c:v>48670.144151610963</c:v>
                </c:pt>
                <c:pt idx="13">
                  <c:v>49106.569698388157</c:v>
                </c:pt>
                <c:pt idx="14">
                  <c:v>49532.467187219932</c:v>
                </c:pt>
                <c:pt idx="15">
                  <c:v>49948.409675949973</c:v>
                </c:pt>
                <c:pt idx="16">
                  <c:v>50354.422320320024</c:v>
                </c:pt>
                <c:pt idx="17">
                  <c:v>50750.333459785266</c:v>
                </c:pt>
                <c:pt idx="18">
                  <c:v>51136.026628730164</c:v>
                </c:pt>
                <c:pt idx="19">
                  <c:v>51511.700596830109</c:v>
                </c:pt>
                <c:pt idx="20">
                  <c:v>51877.828000016285</c:v>
                </c:pt>
                <c:pt idx="21">
                  <c:v>52235.030189044519</c:v>
                </c:pt>
                <c:pt idx="22">
                  <c:v>52584.072905429806</c:v>
                </c:pt>
                <c:pt idx="23">
                  <c:v>52925.552391422316</c:v>
                </c:pt>
                <c:pt idx="24">
                  <c:v>53259.800049581369</c:v>
                </c:pt>
                <c:pt idx="25">
                  <c:v>53586.856647316032</c:v>
                </c:pt>
                <c:pt idx="26">
                  <c:v>53906.656635072482</c:v>
                </c:pt>
                <c:pt idx="27">
                  <c:v>54218.990403822849</c:v>
                </c:pt>
                <c:pt idx="28">
                  <c:v>54523.707072411824</c:v>
                </c:pt>
                <c:pt idx="29">
                  <c:v>54820.848656070368</c:v>
                </c:pt>
                <c:pt idx="30">
                  <c:v>55110.543178203945</c:v>
                </c:pt>
                <c:pt idx="31">
                  <c:v>55392.81117031887</c:v>
                </c:pt>
                <c:pt idx="32">
                  <c:v>55667.666688429366</c:v>
                </c:pt>
                <c:pt idx="33">
                  <c:v>55935.103514089322</c:v>
                </c:pt>
                <c:pt idx="34">
                  <c:v>56195.153101788681</c:v>
                </c:pt>
                <c:pt idx="35">
                  <c:v>56447.776220213324</c:v>
                </c:pt>
                <c:pt idx="36">
                  <c:v>56692.800086518422</c:v>
                </c:pt>
                <c:pt idx="37">
                  <c:v>56929.993453188181</c:v>
                </c:pt>
                <c:pt idx="38">
                  <c:v>57159.183039857264</c:v>
                </c:pt>
                <c:pt idx="39">
                  <c:v>57380.31303125438</c:v>
                </c:pt>
                <c:pt idx="40">
                  <c:v>57593.426396013288</c:v>
                </c:pt>
                <c:pt idx="41">
                  <c:v>57798.5659848051</c:v>
                </c:pt>
                <c:pt idx="42">
                  <c:v>57995.813214909525</c:v>
                </c:pt>
                <c:pt idx="43">
                  <c:v>58185.243141200139</c:v>
                </c:pt>
                <c:pt idx="44">
                  <c:v>58366.866604701092</c:v>
                </c:pt>
                <c:pt idx="45">
                  <c:v>58540.707942261964</c:v>
                </c:pt>
                <c:pt idx="46">
                  <c:v>58706.887407234011</c:v>
                </c:pt>
                <c:pt idx="47">
                  <c:v>58865.559410287278</c:v>
                </c:pt>
                <c:pt idx="48">
                  <c:v>59016.861805159409</c:v>
                </c:pt>
              </c:numCache>
            </c:numRef>
          </c:yVal>
          <c:smooth val="0"/>
          <c:extLst>
            <c:ext xmlns:c16="http://schemas.microsoft.com/office/drawing/2014/chart" uri="{C3380CC4-5D6E-409C-BE32-E72D297353CC}">
              <c16:uniqueId val="{00000000-5B3D-4A2A-B00C-E82037F0DF0B}"/>
            </c:ext>
          </c:extLst>
        </c:ser>
        <c:ser>
          <c:idx val="0"/>
          <c:order val="1"/>
          <c:tx>
            <c:strRef>
              <c:f>TAM_RoofArea!$D$204</c:f>
              <c:strCache>
                <c:ptCount val="1"/>
                <c:pt idx="0">
                  <c:v>Roof Area - Residential -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TAM_RoofArea!$B$205:$B$253</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TAM_RoofArea!$D$205:$D$253</c:f>
              <c:numCache>
                <c:formatCode>_(* #,##0_);_(* \(#,##0\);_(* "-"??_);_(@_)</c:formatCode>
                <c:ptCount val="49"/>
                <c:pt idx="0">
                  <c:v>45986.534827366413</c:v>
                </c:pt>
                <c:pt idx="1">
                  <c:v>46636.360009797696</c:v>
                </c:pt>
                <c:pt idx="2">
                  <c:v>43584.251955270243</c:v>
                </c:pt>
                <c:pt idx="3">
                  <c:v>44132.642251085119</c:v>
                </c:pt>
                <c:pt idx="4">
                  <c:v>44677.78743374809</c:v>
                </c:pt>
                <c:pt idx="5">
                  <c:v>45219.301258664629</c:v>
                </c:pt>
                <c:pt idx="6">
                  <c:v>45756.019419990858</c:v>
                </c:pt>
                <c:pt idx="7">
                  <c:v>46286.177192174662</c:v>
                </c:pt>
                <c:pt idx="8">
                  <c:v>46808.474799617186</c:v>
                </c:pt>
                <c:pt idx="9">
                  <c:v>47292.364954848417</c:v>
                </c:pt>
                <c:pt idx="10">
                  <c:v>47763.420308885892</c:v>
                </c:pt>
                <c:pt idx="11">
                  <c:v>48222.545345606493</c:v>
                </c:pt>
                <c:pt idx="12">
                  <c:v>48670.144151610963</c:v>
                </c:pt>
                <c:pt idx="13">
                  <c:v>49106.569698388157</c:v>
                </c:pt>
                <c:pt idx="14">
                  <c:v>49532.467187219932</c:v>
                </c:pt>
                <c:pt idx="15">
                  <c:v>49948.409675949973</c:v>
                </c:pt>
                <c:pt idx="16">
                  <c:v>50354.422320320024</c:v>
                </c:pt>
                <c:pt idx="17">
                  <c:v>50750.333459785266</c:v>
                </c:pt>
                <c:pt idx="18">
                  <c:v>51136.026628730164</c:v>
                </c:pt>
                <c:pt idx="19">
                  <c:v>51511.700596830109</c:v>
                </c:pt>
                <c:pt idx="20">
                  <c:v>51877.828000016285</c:v>
                </c:pt>
                <c:pt idx="21">
                  <c:v>52235.030189044519</c:v>
                </c:pt>
                <c:pt idx="22">
                  <c:v>52584.072905429806</c:v>
                </c:pt>
                <c:pt idx="23">
                  <c:v>52925.552391422316</c:v>
                </c:pt>
                <c:pt idx="24">
                  <c:v>53259.800049581369</c:v>
                </c:pt>
                <c:pt idx="25">
                  <c:v>53586.856647316032</c:v>
                </c:pt>
                <c:pt idx="26">
                  <c:v>53906.656635072482</c:v>
                </c:pt>
                <c:pt idx="27">
                  <c:v>54218.990403822849</c:v>
                </c:pt>
                <c:pt idx="28">
                  <c:v>54523.707072411824</c:v>
                </c:pt>
                <c:pt idx="29">
                  <c:v>54820.848656070368</c:v>
                </c:pt>
                <c:pt idx="30">
                  <c:v>55110.543178203945</c:v>
                </c:pt>
                <c:pt idx="31">
                  <c:v>55392.81117031887</c:v>
                </c:pt>
                <c:pt idx="32">
                  <c:v>55667.666688429366</c:v>
                </c:pt>
                <c:pt idx="33">
                  <c:v>55935.103514089322</c:v>
                </c:pt>
                <c:pt idx="34">
                  <c:v>56195.153101788681</c:v>
                </c:pt>
                <c:pt idx="35">
                  <c:v>56447.776220213324</c:v>
                </c:pt>
                <c:pt idx="36">
                  <c:v>56692.800086518422</c:v>
                </c:pt>
                <c:pt idx="37">
                  <c:v>56929.993453188181</c:v>
                </c:pt>
                <c:pt idx="38">
                  <c:v>57159.183039857264</c:v>
                </c:pt>
                <c:pt idx="39">
                  <c:v>57380.31303125438</c:v>
                </c:pt>
                <c:pt idx="40">
                  <c:v>57593.426396013288</c:v>
                </c:pt>
                <c:pt idx="41">
                  <c:v>57798.5659848051</c:v>
                </c:pt>
                <c:pt idx="42">
                  <c:v>57995.813214909525</c:v>
                </c:pt>
                <c:pt idx="43">
                  <c:v>58185.243141200139</c:v>
                </c:pt>
                <c:pt idx="44">
                  <c:v>58366.866604701092</c:v>
                </c:pt>
                <c:pt idx="45">
                  <c:v>58540.707942261964</c:v>
                </c:pt>
                <c:pt idx="46">
                  <c:v>58706.887407234011</c:v>
                </c:pt>
                <c:pt idx="47">
                  <c:v>58865.559410287278</c:v>
                </c:pt>
                <c:pt idx="48">
                  <c:v>59016.861805159409</c:v>
                </c:pt>
              </c:numCache>
            </c:numRef>
          </c:yVal>
          <c:smooth val="0"/>
          <c:extLst>
            <c:ext xmlns:c16="http://schemas.microsoft.com/office/drawing/2014/chart" uri="{C3380CC4-5D6E-409C-BE32-E72D297353CC}">
              <c16:uniqueId val="{00000001-5B3D-4A2A-B00C-E82037F0DF0B}"/>
            </c:ext>
          </c:extLst>
        </c:ser>
        <c:ser>
          <c:idx val="3"/>
          <c:order val="2"/>
          <c:tx>
            <c:strRef>
              <c:f>TAM_RoofArea!$E$204</c:f>
              <c:strCache>
                <c:ptCount val="1"/>
                <c:pt idx="0">
                  <c:v>Roof Area - Residential - Case 3 - Low</c:v>
                </c:pt>
              </c:strCache>
            </c:strRef>
          </c:tx>
          <c:spPr>
            <a:ln w="19050">
              <a:noFill/>
            </a:ln>
          </c:spPr>
          <c:xVal>
            <c:numRef>
              <c:f>TAM_RoofArea!$B$205:$B$253</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TAM_RoofArea!$E$205:$E$253</c:f>
              <c:numCache>
                <c:formatCode>_(* #,##0_);_(* \(#,##0\);_(* "-"??_);_(@_)</c:formatCode>
                <c:ptCount val="49"/>
                <c:pt idx="0">
                  <c:v>45986.534827366413</c:v>
                </c:pt>
                <c:pt idx="1">
                  <c:v>46636.360009797696</c:v>
                </c:pt>
                <c:pt idx="2">
                  <c:v>43584.251955270243</c:v>
                </c:pt>
                <c:pt idx="3">
                  <c:v>44132.642251085119</c:v>
                </c:pt>
                <c:pt idx="4">
                  <c:v>44677.78743374809</c:v>
                </c:pt>
                <c:pt idx="5">
                  <c:v>45219.301258664629</c:v>
                </c:pt>
                <c:pt idx="6">
                  <c:v>45756.019419990858</c:v>
                </c:pt>
                <c:pt idx="7">
                  <c:v>46286.177192174662</c:v>
                </c:pt>
                <c:pt idx="8">
                  <c:v>46808.474799617186</c:v>
                </c:pt>
                <c:pt idx="9">
                  <c:v>47292.364954848417</c:v>
                </c:pt>
                <c:pt idx="10">
                  <c:v>47763.420308885892</c:v>
                </c:pt>
                <c:pt idx="11">
                  <c:v>48222.545345606493</c:v>
                </c:pt>
                <c:pt idx="12">
                  <c:v>48670.144151610963</c:v>
                </c:pt>
                <c:pt idx="13">
                  <c:v>49106.569698388157</c:v>
                </c:pt>
                <c:pt idx="14">
                  <c:v>49532.467187219932</c:v>
                </c:pt>
                <c:pt idx="15">
                  <c:v>49948.409675949973</c:v>
                </c:pt>
                <c:pt idx="16">
                  <c:v>50354.422320320024</c:v>
                </c:pt>
                <c:pt idx="17">
                  <c:v>50750.333459785266</c:v>
                </c:pt>
                <c:pt idx="18">
                  <c:v>51136.026628730164</c:v>
                </c:pt>
                <c:pt idx="19">
                  <c:v>51511.700596830109</c:v>
                </c:pt>
                <c:pt idx="20">
                  <c:v>51877.828000016285</c:v>
                </c:pt>
                <c:pt idx="21">
                  <c:v>52235.030189044519</c:v>
                </c:pt>
                <c:pt idx="22">
                  <c:v>52584.072905429806</c:v>
                </c:pt>
                <c:pt idx="23">
                  <c:v>52925.552391422316</c:v>
                </c:pt>
                <c:pt idx="24">
                  <c:v>53259.800049581369</c:v>
                </c:pt>
                <c:pt idx="25">
                  <c:v>53586.856647316032</c:v>
                </c:pt>
                <c:pt idx="26">
                  <c:v>53906.656635072482</c:v>
                </c:pt>
                <c:pt idx="27">
                  <c:v>54218.990403822849</c:v>
                </c:pt>
                <c:pt idx="28">
                  <c:v>54523.707072411824</c:v>
                </c:pt>
                <c:pt idx="29">
                  <c:v>54820.848656070368</c:v>
                </c:pt>
                <c:pt idx="30">
                  <c:v>55110.543178203945</c:v>
                </c:pt>
                <c:pt idx="31">
                  <c:v>55392.81117031887</c:v>
                </c:pt>
                <c:pt idx="32">
                  <c:v>55667.666688429366</c:v>
                </c:pt>
                <c:pt idx="33">
                  <c:v>55935.103514089322</c:v>
                </c:pt>
                <c:pt idx="34">
                  <c:v>56195.153101788681</c:v>
                </c:pt>
                <c:pt idx="35">
                  <c:v>56447.776220213324</c:v>
                </c:pt>
                <c:pt idx="36">
                  <c:v>56692.800086518422</c:v>
                </c:pt>
                <c:pt idx="37">
                  <c:v>56929.993453188181</c:v>
                </c:pt>
                <c:pt idx="38">
                  <c:v>57159.183039857264</c:v>
                </c:pt>
                <c:pt idx="39">
                  <c:v>57380.31303125438</c:v>
                </c:pt>
                <c:pt idx="40">
                  <c:v>57593.426396013288</c:v>
                </c:pt>
                <c:pt idx="41">
                  <c:v>57798.5659848051</c:v>
                </c:pt>
                <c:pt idx="42">
                  <c:v>57995.813214909525</c:v>
                </c:pt>
                <c:pt idx="43">
                  <c:v>58185.243141200139</c:v>
                </c:pt>
                <c:pt idx="44">
                  <c:v>58366.866604701092</c:v>
                </c:pt>
                <c:pt idx="45">
                  <c:v>58540.707942261964</c:v>
                </c:pt>
                <c:pt idx="46">
                  <c:v>58706.887407234011</c:v>
                </c:pt>
                <c:pt idx="47">
                  <c:v>58865.559410287278</c:v>
                </c:pt>
                <c:pt idx="48">
                  <c:v>59016.861805159409</c:v>
                </c:pt>
              </c:numCache>
            </c:numRef>
          </c:yVal>
          <c:smooth val="0"/>
          <c:extLst>
            <c:ext xmlns:c16="http://schemas.microsoft.com/office/drawing/2014/chart" uri="{C3380CC4-5D6E-409C-BE32-E72D297353CC}">
              <c16:uniqueId val="{00000002-5B3D-4A2A-B00C-E82037F0DF0B}"/>
            </c:ext>
          </c:extLst>
        </c:ser>
        <c:ser>
          <c:idx val="4"/>
          <c:order val="3"/>
          <c:tx>
            <c:strRef>
              <c:f>TAM_RoofArea!$I$204</c:f>
              <c:strCache>
                <c:ptCount val="1"/>
                <c:pt idx="0">
                  <c:v>Roof Area - Commercial - Case 1 - Average</c:v>
                </c:pt>
              </c:strCache>
            </c:strRef>
          </c:tx>
          <c:spPr>
            <a:ln w="19050">
              <a:noFill/>
            </a:ln>
          </c:spPr>
          <c:xVal>
            <c:numRef>
              <c:f>TAM_RoofArea!$B$205:$B$253</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TAM_RoofArea!$I$205:$I$253</c:f>
              <c:numCache>
                <c:formatCode>_(* #,##0_);_(* \(#,##0\);_(* "-"??_);_(@_)</c:formatCode>
                <c:ptCount val="49"/>
                <c:pt idx="0">
                  <c:v>7639.1013380055292</c:v>
                </c:pt>
                <c:pt idx="1">
                  <c:v>7991.5946324377546</c:v>
                </c:pt>
                <c:pt idx="2">
                  <c:v>8656.3490804443336</c:v>
                </c:pt>
                <c:pt idx="3">
                  <c:v>9062.7625583460758</c:v>
                </c:pt>
                <c:pt idx="4">
                  <c:v>9490.2688709189861</c:v>
                </c:pt>
                <c:pt idx="5">
                  <c:v>9938.7109992028654</c:v>
                </c:pt>
                <c:pt idx="6">
                  <c:v>10407.805614025739</c:v>
                </c:pt>
                <c:pt idx="7">
                  <c:v>10897.116490566581</c:v>
                </c:pt>
                <c:pt idx="8">
                  <c:v>11406.278983684348</c:v>
                </c:pt>
                <c:pt idx="9">
                  <c:v>11927.51624719911</c:v>
                </c:pt>
                <c:pt idx="10">
                  <c:v>12466.590840991677</c:v>
                </c:pt>
                <c:pt idx="11">
                  <c:v>13023.437984002168</c:v>
                </c:pt>
                <c:pt idx="12">
                  <c:v>13597.835053936073</c:v>
                </c:pt>
                <c:pt idx="13">
                  <c:v>14189.547726677592</c:v>
                </c:pt>
                <c:pt idx="14">
                  <c:v>14798.476500035415</c:v>
                </c:pt>
                <c:pt idx="15">
                  <c:v>15424.533976577262</c:v>
                </c:pt>
                <c:pt idx="16">
                  <c:v>16067.43156805587</c:v>
                </c:pt>
                <c:pt idx="17">
                  <c:v>16726.799193336323</c:v>
                </c:pt>
                <c:pt idx="18">
                  <c:v>17402.272467685267</c:v>
                </c:pt>
                <c:pt idx="19">
                  <c:v>18093.590518779001</c:v>
                </c:pt>
                <c:pt idx="20">
                  <c:v>18800.601907467819</c:v>
                </c:pt>
                <c:pt idx="21">
                  <c:v>19523.228729904662</c:v>
                </c:pt>
                <c:pt idx="22">
                  <c:v>20261.47666845642</c:v>
                </c:pt>
                <c:pt idx="23">
                  <c:v>21015.309278749832</c:v>
                </c:pt>
                <c:pt idx="24">
                  <c:v>21784.597764980328</c:v>
                </c:pt>
                <c:pt idx="25">
                  <c:v>22569.090095345302</c:v>
                </c:pt>
                <c:pt idx="26">
                  <c:v>23368.475656821487</c:v>
                </c:pt>
                <c:pt idx="27">
                  <c:v>24182.359792517411</c:v>
                </c:pt>
                <c:pt idx="28">
                  <c:v>25010.361029853895</c:v>
                </c:pt>
                <c:pt idx="29">
                  <c:v>25852.180616586036</c:v>
                </c:pt>
                <c:pt idx="30">
                  <c:v>26707.577125508997</c:v>
                </c:pt>
                <c:pt idx="31">
                  <c:v>27576.275364422767</c:v>
                </c:pt>
                <c:pt idx="32">
                  <c:v>28458.011001066749</c:v>
                </c:pt>
                <c:pt idx="33">
                  <c:v>29352.503354069813</c:v>
                </c:pt>
                <c:pt idx="34">
                  <c:v>30259.46890249171</c:v>
                </c:pt>
                <c:pt idx="35">
                  <c:v>31178.573635350218</c:v>
                </c:pt>
                <c:pt idx="36">
                  <c:v>32109.417658903742</c:v>
                </c:pt>
                <c:pt idx="37">
                  <c:v>33051.559110801951</c:v>
                </c:pt>
                <c:pt idx="38">
                  <c:v>34004.579285420492</c:v>
                </c:pt>
                <c:pt idx="39">
                  <c:v>34968.088555028473</c:v>
                </c:pt>
                <c:pt idx="40">
                  <c:v>35941.776950859967</c:v>
                </c:pt>
                <c:pt idx="41">
                  <c:v>36925.402674707038</c:v>
                </c:pt>
                <c:pt idx="42">
                  <c:v>37918.785997134575</c:v>
                </c:pt>
                <c:pt idx="43">
                  <c:v>38921.716334271077</c:v>
                </c:pt>
                <c:pt idx="44">
                  <c:v>39933.889757445897</c:v>
                </c:pt>
                <c:pt idx="45">
                  <c:v>40954.92936247019</c:v>
                </c:pt>
                <c:pt idx="46">
                  <c:v>41984.470992906456</c:v>
                </c:pt>
                <c:pt idx="47">
                  <c:v>43022.116339573447</c:v>
                </c:pt>
                <c:pt idx="48">
                  <c:v>44067.458425291625</c:v>
                </c:pt>
              </c:numCache>
            </c:numRef>
          </c:yVal>
          <c:smooth val="0"/>
          <c:extLst>
            <c:ext xmlns:c16="http://schemas.microsoft.com/office/drawing/2014/chart" uri="{C3380CC4-5D6E-409C-BE32-E72D297353CC}">
              <c16:uniqueId val="{00000003-5B3D-4A2A-B00C-E82037F0DF0B}"/>
            </c:ext>
          </c:extLst>
        </c:ser>
        <c:ser>
          <c:idx val="1"/>
          <c:order val="4"/>
          <c:tx>
            <c:strRef>
              <c:f>TAM_RoofArea!$J$204</c:f>
              <c:strCache>
                <c:ptCount val="1"/>
                <c:pt idx="0">
                  <c:v>Roof Area - Commercial - Case 2 - High</c:v>
                </c:pt>
              </c:strCache>
            </c:strRef>
          </c:tx>
          <c:spPr>
            <a:ln w="25400" cap="rnd">
              <a:noFill/>
              <a:round/>
            </a:ln>
            <a:effectLst/>
          </c:spPr>
          <c:marker>
            <c:symbol val="circle"/>
            <c:size val="5"/>
            <c:spPr>
              <a:solidFill>
                <a:schemeClr val="accent2"/>
              </a:solidFill>
              <a:ln w="9525">
                <a:solidFill>
                  <a:schemeClr val="accent2"/>
                </a:solidFill>
              </a:ln>
              <a:effectLst/>
            </c:spPr>
          </c:marker>
          <c:xVal>
            <c:numRef>
              <c:f>TAM_RoofArea!$B$205:$B$253</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TAM_RoofArea!$J$205:$J$253</c:f>
              <c:numCache>
                <c:formatCode>_(* #,##0_);_(* \(#,##0\);_(* "-"??_);_(@_)</c:formatCode>
                <c:ptCount val="49"/>
                <c:pt idx="0">
                  <c:v>7639.1013380055292</c:v>
                </c:pt>
                <c:pt idx="1">
                  <c:v>7991.5946324377546</c:v>
                </c:pt>
                <c:pt idx="2">
                  <c:v>8656.3490804443336</c:v>
                </c:pt>
                <c:pt idx="3">
                  <c:v>9062.7625583460758</c:v>
                </c:pt>
                <c:pt idx="4">
                  <c:v>9490.2688709189861</c:v>
                </c:pt>
                <c:pt idx="5">
                  <c:v>9938.7109992028654</c:v>
                </c:pt>
                <c:pt idx="6">
                  <c:v>10407.805614025739</c:v>
                </c:pt>
                <c:pt idx="7">
                  <c:v>10897.116490566581</c:v>
                </c:pt>
                <c:pt idx="8">
                  <c:v>11406.278983684348</c:v>
                </c:pt>
                <c:pt idx="9">
                  <c:v>11927.51624719911</c:v>
                </c:pt>
                <c:pt idx="10">
                  <c:v>12466.590840991677</c:v>
                </c:pt>
                <c:pt idx="11">
                  <c:v>13023.437984002168</c:v>
                </c:pt>
                <c:pt idx="12">
                  <c:v>13597.835053936073</c:v>
                </c:pt>
                <c:pt idx="13">
                  <c:v>14189.547726677592</c:v>
                </c:pt>
                <c:pt idx="14">
                  <c:v>14798.476500035415</c:v>
                </c:pt>
                <c:pt idx="15">
                  <c:v>15424.533976577262</c:v>
                </c:pt>
                <c:pt idx="16">
                  <c:v>16067.43156805587</c:v>
                </c:pt>
                <c:pt idx="17">
                  <c:v>16726.799193336323</c:v>
                </c:pt>
                <c:pt idx="18">
                  <c:v>17402.272467685267</c:v>
                </c:pt>
                <c:pt idx="19">
                  <c:v>18093.590518779001</c:v>
                </c:pt>
                <c:pt idx="20">
                  <c:v>18800.601907467819</c:v>
                </c:pt>
                <c:pt idx="21">
                  <c:v>19523.228729904662</c:v>
                </c:pt>
                <c:pt idx="22">
                  <c:v>20261.47666845642</c:v>
                </c:pt>
                <c:pt idx="23">
                  <c:v>21015.309278749832</c:v>
                </c:pt>
                <c:pt idx="24">
                  <c:v>21784.597764980328</c:v>
                </c:pt>
                <c:pt idx="25">
                  <c:v>22569.090095345302</c:v>
                </c:pt>
                <c:pt idx="26">
                  <c:v>23368.475656821487</c:v>
                </c:pt>
                <c:pt idx="27">
                  <c:v>24182.359792517411</c:v>
                </c:pt>
                <c:pt idx="28">
                  <c:v>25010.361029853895</c:v>
                </c:pt>
                <c:pt idx="29">
                  <c:v>25852.180616586036</c:v>
                </c:pt>
                <c:pt idx="30">
                  <c:v>26707.577125508997</c:v>
                </c:pt>
                <c:pt idx="31">
                  <c:v>27576.275364422767</c:v>
                </c:pt>
                <c:pt idx="32">
                  <c:v>28458.011001066749</c:v>
                </c:pt>
                <c:pt idx="33">
                  <c:v>29352.503354069813</c:v>
                </c:pt>
                <c:pt idx="34">
                  <c:v>30259.46890249171</c:v>
                </c:pt>
                <c:pt idx="35">
                  <c:v>31178.573635350218</c:v>
                </c:pt>
                <c:pt idx="36">
                  <c:v>32109.417658903742</c:v>
                </c:pt>
                <c:pt idx="37">
                  <c:v>33051.559110801951</c:v>
                </c:pt>
                <c:pt idx="38">
                  <c:v>34004.579285420492</c:v>
                </c:pt>
                <c:pt idx="39">
                  <c:v>34968.088555028473</c:v>
                </c:pt>
                <c:pt idx="40">
                  <c:v>35941.776950859967</c:v>
                </c:pt>
                <c:pt idx="41">
                  <c:v>36925.402674707038</c:v>
                </c:pt>
                <c:pt idx="42">
                  <c:v>37918.785997134575</c:v>
                </c:pt>
                <c:pt idx="43">
                  <c:v>38921.716334271077</c:v>
                </c:pt>
                <c:pt idx="44">
                  <c:v>39933.889757445897</c:v>
                </c:pt>
                <c:pt idx="45">
                  <c:v>40954.92936247019</c:v>
                </c:pt>
                <c:pt idx="46">
                  <c:v>41984.470992906456</c:v>
                </c:pt>
                <c:pt idx="47">
                  <c:v>43022.116339573447</c:v>
                </c:pt>
                <c:pt idx="48">
                  <c:v>44067.458425291625</c:v>
                </c:pt>
              </c:numCache>
            </c:numRef>
          </c:yVal>
          <c:smooth val="0"/>
          <c:extLst>
            <c:ext xmlns:c16="http://schemas.microsoft.com/office/drawing/2014/chart" uri="{C3380CC4-5D6E-409C-BE32-E72D297353CC}">
              <c16:uniqueId val="{00000004-5B3D-4A2A-B00C-E82037F0DF0B}"/>
            </c:ext>
          </c:extLst>
        </c:ser>
        <c:ser>
          <c:idx val="5"/>
          <c:order val="5"/>
          <c:tx>
            <c:strRef>
              <c:f>TAM_RoofArea!$K$204</c:f>
              <c:strCache>
                <c:ptCount val="1"/>
                <c:pt idx="0">
                  <c:v>Roof Area - Commercial - Case 3 - Low</c:v>
                </c:pt>
              </c:strCache>
            </c:strRef>
          </c:tx>
          <c:spPr>
            <a:ln w="19050">
              <a:noFill/>
            </a:ln>
          </c:spPr>
          <c:xVal>
            <c:numRef>
              <c:f>TAM_RoofArea!$B$205:$B$253</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TAM_RoofArea!$K$205:$K$253</c:f>
              <c:numCache>
                <c:formatCode>_(* #,##0_);_(* \(#,##0\);_(* "-"??_);_(@_)</c:formatCode>
                <c:ptCount val="49"/>
                <c:pt idx="0">
                  <c:v>7639.1013380055292</c:v>
                </c:pt>
                <c:pt idx="1">
                  <c:v>7991.5946324377546</c:v>
                </c:pt>
                <c:pt idx="2">
                  <c:v>8656.3490804443336</c:v>
                </c:pt>
                <c:pt idx="3">
                  <c:v>9062.7625583460758</c:v>
                </c:pt>
                <c:pt idx="4">
                  <c:v>9490.2688709189861</c:v>
                </c:pt>
                <c:pt idx="5">
                  <c:v>9938.7109992028654</c:v>
                </c:pt>
                <c:pt idx="6">
                  <c:v>10407.805614025739</c:v>
                </c:pt>
                <c:pt idx="7">
                  <c:v>10897.116490566581</c:v>
                </c:pt>
                <c:pt idx="8">
                  <c:v>11406.278983684348</c:v>
                </c:pt>
                <c:pt idx="9">
                  <c:v>11927.51624719911</c:v>
                </c:pt>
                <c:pt idx="10">
                  <c:v>12466.590840991677</c:v>
                </c:pt>
                <c:pt idx="11">
                  <c:v>13023.437984002168</c:v>
                </c:pt>
                <c:pt idx="12">
                  <c:v>13597.835053936073</c:v>
                </c:pt>
                <c:pt idx="13">
                  <c:v>14189.547726677592</c:v>
                </c:pt>
                <c:pt idx="14">
                  <c:v>14798.476500035415</c:v>
                </c:pt>
                <c:pt idx="15">
                  <c:v>15424.533976577262</c:v>
                </c:pt>
                <c:pt idx="16">
                  <c:v>16067.43156805587</c:v>
                </c:pt>
                <c:pt idx="17">
                  <c:v>16726.799193336323</c:v>
                </c:pt>
                <c:pt idx="18">
                  <c:v>17402.272467685267</c:v>
                </c:pt>
                <c:pt idx="19">
                  <c:v>18093.590518779001</c:v>
                </c:pt>
                <c:pt idx="20">
                  <c:v>18800.601907467819</c:v>
                </c:pt>
                <c:pt idx="21">
                  <c:v>19523.228729904662</c:v>
                </c:pt>
                <c:pt idx="22">
                  <c:v>20261.47666845642</c:v>
                </c:pt>
                <c:pt idx="23">
                  <c:v>21015.309278749832</c:v>
                </c:pt>
                <c:pt idx="24">
                  <c:v>21784.597764980328</c:v>
                </c:pt>
                <c:pt idx="25">
                  <c:v>22569.090095345302</c:v>
                </c:pt>
                <c:pt idx="26">
                  <c:v>23368.475656821487</c:v>
                </c:pt>
                <c:pt idx="27">
                  <c:v>24182.359792517411</c:v>
                </c:pt>
                <c:pt idx="28">
                  <c:v>25010.361029853895</c:v>
                </c:pt>
                <c:pt idx="29">
                  <c:v>25852.180616586036</c:v>
                </c:pt>
                <c:pt idx="30">
                  <c:v>26707.577125508997</c:v>
                </c:pt>
                <c:pt idx="31">
                  <c:v>27576.275364422767</c:v>
                </c:pt>
                <c:pt idx="32">
                  <c:v>28458.011001066749</c:v>
                </c:pt>
                <c:pt idx="33">
                  <c:v>29352.503354069813</c:v>
                </c:pt>
                <c:pt idx="34">
                  <c:v>30259.46890249171</c:v>
                </c:pt>
                <c:pt idx="35">
                  <c:v>31178.573635350218</c:v>
                </c:pt>
                <c:pt idx="36">
                  <c:v>32109.417658903742</c:v>
                </c:pt>
                <c:pt idx="37">
                  <c:v>33051.559110801951</c:v>
                </c:pt>
                <c:pt idx="38">
                  <c:v>34004.579285420492</c:v>
                </c:pt>
                <c:pt idx="39">
                  <c:v>34968.088555028473</c:v>
                </c:pt>
                <c:pt idx="40">
                  <c:v>35941.776950859967</c:v>
                </c:pt>
                <c:pt idx="41">
                  <c:v>36925.402674707038</c:v>
                </c:pt>
                <c:pt idx="42">
                  <c:v>37918.785997134575</c:v>
                </c:pt>
                <c:pt idx="43">
                  <c:v>38921.716334271077</c:v>
                </c:pt>
                <c:pt idx="44">
                  <c:v>39933.889757445897</c:v>
                </c:pt>
                <c:pt idx="45">
                  <c:v>40954.92936247019</c:v>
                </c:pt>
                <c:pt idx="46">
                  <c:v>41984.470992906456</c:v>
                </c:pt>
                <c:pt idx="47">
                  <c:v>43022.116339573447</c:v>
                </c:pt>
                <c:pt idx="48">
                  <c:v>44067.458425291625</c:v>
                </c:pt>
              </c:numCache>
            </c:numRef>
          </c:yVal>
          <c:smooth val="0"/>
          <c:extLst>
            <c:ext xmlns:c16="http://schemas.microsoft.com/office/drawing/2014/chart" uri="{C3380CC4-5D6E-409C-BE32-E72D297353CC}">
              <c16:uniqueId val="{00000005-5B3D-4A2A-B00C-E82037F0DF0B}"/>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sz="1800" b="1" i="0" baseline="0">
                    <a:effectLst/>
                  </a:rPr>
                  <a:t>TAM (square meters of roof area)</a:t>
                </a:r>
                <a:endParaRPr lang="en-US">
                  <a:effectLst/>
                </a:endParaRPr>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Middle East and Africa TAM -</a:t>
            </a:r>
            <a:r>
              <a:rPr lang="en-US" baseline="0"/>
              <a:t> </a:t>
            </a:r>
            <a:r>
              <a:rPr lang="en-US" sz="1680" b="1" i="0" u="none" strike="noStrike" baseline="0">
                <a:effectLst/>
              </a:rPr>
              <a:t>Roof Area</a:t>
            </a:r>
            <a:endParaRPr lang="en-US"/>
          </a:p>
        </c:rich>
      </c:tx>
      <c:overlay val="0"/>
      <c:spPr>
        <a:noFill/>
        <a:ln>
          <a:noFill/>
        </a:ln>
        <a:effectLst/>
      </c:spPr>
    </c:title>
    <c:autoTitleDeleted val="0"/>
    <c:plotArea>
      <c:layout/>
      <c:scatterChart>
        <c:scatterStyle val="lineMarker"/>
        <c:varyColors val="0"/>
        <c:ser>
          <c:idx val="2"/>
          <c:order val="0"/>
          <c:tx>
            <c:strRef>
              <c:f>TAM_RoofArea!$C$267</c:f>
              <c:strCache>
                <c:ptCount val="1"/>
                <c:pt idx="0">
                  <c:v>Roof Area - Residential - Case 1 - Average</c:v>
                </c:pt>
              </c:strCache>
            </c:strRef>
          </c:tx>
          <c:spPr>
            <a:ln w="19050">
              <a:noFill/>
            </a:ln>
          </c:spPr>
          <c:xVal>
            <c:numRef>
              <c:f>TAM_RoofArea!$B$268:$B$316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TAM_RoofArea!$C$268:$C$316</c:f>
              <c:numCache>
                <c:formatCode>_(* #,##0_);_(* \(#,##0\);_(* "-"??_);_(@_)</c:formatCode>
                <c:ptCount val="49"/>
                <c:pt idx="0">
                  <c:v>11446.972965857098</c:v>
                </c:pt>
                <c:pt idx="1">
                  <c:v>11800.62745967246</c:v>
                </c:pt>
                <c:pt idx="2">
                  <c:v>11418.718445716293</c:v>
                </c:pt>
                <c:pt idx="3">
                  <c:v>11743.278550916848</c:v>
                </c:pt>
                <c:pt idx="4">
                  <c:v>12068.922696755058</c:v>
                </c:pt>
                <c:pt idx="5">
                  <c:v>12395.727336305108</c:v>
                </c:pt>
                <c:pt idx="6">
                  <c:v>12724.038256093583</c:v>
                </c:pt>
                <c:pt idx="7">
                  <c:v>13054.379416328848</c:v>
                </c:pt>
                <c:pt idx="8">
                  <c:v>13387.075192008244</c:v>
                </c:pt>
                <c:pt idx="9">
                  <c:v>13721.843441128467</c:v>
                </c:pt>
                <c:pt idx="10">
                  <c:v>14058.85241105545</c:v>
                </c:pt>
                <c:pt idx="11">
                  <c:v>14397.459518328051</c:v>
                </c:pt>
                <c:pt idx="12">
                  <c:v>14736.767914602513</c:v>
                </c:pt>
                <c:pt idx="13">
                  <c:v>15076.079384820892</c:v>
                </c:pt>
                <c:pt idx="14">
                  <c:v>15415.103969149381</c:v>
                </c:pt>
                <c:pt idx="15">
                  <c:v>15753.864125926444</c:v>
                </c:pt>
                <c:pt idx="16">
                  <c:v>16092.353208176792</c:v>
                </c:pt>
                <c:pt idx="17">
                  <c:v>16430.673951940382</c:v>
                </c:pt>
                <c:pt idx="18">
                  <c:v>16768.89152966984</c:v>
                </c:pt>
                <c:pt idx="19">
                  <c:v>17106.913567300286</c:v>
                </c:pt>
                <c:pt idx="20">
                  <c:v>17444.627166289487</c:v>
                </c:pt>
                <c:pt idx="21">
                  <c:v>17782.085566207141</c:v>
                </c:pt>
                <c:pt idx="22">
                  <c:v>18119.380331926513</c:v>
                </c:pt>
                <c:pt idx="23">
                  <c:v>18456.572612952605</c:v>
                </c:pt>
                <c:pt idx="24">
                  <c:v>18793.650801597261</c:v>
                </c:pt>
                <c:pt idx="25">
                  <c:v>19130.567032530878</c:v>
                </c:pt>
                <c:pt idx="26">
                  <c:v>19467.300681719589</c:v>
                </c:pt>
                <c:pt idx="27">
                  <c:v>19803.822201662286</c:v>
                </c:pt>
                <c:pt idx="28">
                  <c:v>20140.097008053788</c:v>
                </c:pt>
                <c:pt idx="29">
                  <c:v>20476.104050524311</c:v>
                </c:pt>
                <c:pt idx="30">
                  <c:v>20811.804249099838</c:v>
                </c:pt>
                <c:pt idx="31">
                  <c:v>21147.10903362199</c:v>
                </c:pt>
                <c:pt idx="32">
                  <c:v>21481.913640595216</c:v>
                </c:pt>
                <c:pt idx="33">
                  <c:v>21816.130741662339</c:v>
                </c:pt>
                <c:pt idx="34">
                  <c:v>22149.692555385875</c:v>
                </c:pt>
                <c:pt idx="35">
                  <c:v>22482.570294574001</c:v>
                </c:pt>
                <c:pt idx="36">
                  <c:v>22814.757762907797</c:v>
                </c:pt>
                <c:pt idx="37">
                  <c:v>23146.270822936</c:v>
                </c:pt>
                <c:pt idx="38">
                  <c:v>23477.098638112715</c:v>
                </c:pt>
                <c:pt idx="39">
                  <c:v>23807.212278756444</c:v>
                </c:pt>
                <c:pt idx="40">
                  <c:v>24136.537167583589</c:v>
                </c:pt>
                <c:pt idx="41">
                  <c:v>24464.968747613606</c:v>
                </c:pt>
                <c:pt idx="42">
                  <c:v>24792.377200689127</c:v>
                </c:pt>
                <c:pt idx="43">
                  <c:v>25118.65933466861</c:v>
                </c:pt>
                <c:pt idx="44">
                  <c:v>25443.74934292784</c:v>
                </c:pt>
                <c:pt idx="45">
                  <c:v>25767.618270928135</c:v>
                </c:pt>
                <c:pt idx="46">
                  <c:v>26090.236394475611</c:v>
                </c:pt>
                <c:pt idx="47">
                  <c:v>26411.589341886796</c:v>
                </c:pt>
                <c:pt idx="48">
                  <c:v>26731.656867695729</c:v>
                </c:pt>
              </c:numCache>
            </c:numRef>
          </c:yVal>
          <c:smooth val="0"/>
          <c:extLst>
            <c:ext xmlns:c16="http://schemas.microsoft.com/office/drawing/2014/chart" uri="{C3380CC4-5D6E-409C-BE32-E72D297353CC}">
              <c16:uniqueId val="{00000000-E871-4C62-8EE2-6AE05121E774}"/>
            </c:ext>
          </c:extLst>
        </c:ser>
        <c:ser>
          <c:idx val="0"/>
          <c:order val="1"/>
          <c:tx>
            <c:strRef>
              <c:f>TAM_RoofArea!$D$267</c:f>
              <c:strCache>
                <c:ptCount val="1"/>
                <c:pt idx="0">
                  <c:v>Roof Area - Residential -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TAM_RoofArea!$B$268:$B$316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TAM_RoofArea!$D$268:$D$316</c:f>
              <c:numCache>
                <c:formatCode>_(* #,##0_);_(* \(#,##0\);_(* "-"??_);_(@_)</c:formatCode>
                <c:ptCount val="49"/>
                <c:pt idx="0">
                  <c:v>11446.972965857098</c:v>
                </c:pt>
                <c:pt idx="1">
                  <c:v>11800.62745967246</c:v>
                </c:pt>
                <c:pt idx="2">
                  <c:v>11418.718445716293</c:v>
                </c:pt>
                <c:pt idx="3">
                  <c:v>11743.278550916848</c:v>
                </c:pt>
                <c:pt idx="4">
                  <c:v>12068.922696755058</c:v>
                </c:pt>
                <c:pt idx="5">
                  <c:v>12395.727336305108</c:v>
                </c:pt>
                <c:pt idx="6">
                  <c:v>12724.038256093583</c:v>
                </c:pt>
                <c:pt idx="7">
                  <c:v>13054.379416328848</c:v>
                </c:pt>
                <c:pt idx="8">
                  <c:v>13387.075192008244</c:v>
                </c:pt>
                <c:pt idx="9">
                  <c:v>13721.843441128467</c:v>
                </c:pt>
                <c:pt idx="10">
                  <c:v>14058.85241105545</c:v>
                </c:pt>
                <c:pt idx="11">
                  <c:v>14397.459518328051</c:v>
                </c:pt>
                <c:pt idx="12">
                  <c:v>14736.767914602513</c:v>
                </c:pt>
                <c:pt idx="13">
                  <c:v>15076.079384820892</c:v>
                </c:pt>
                <c:pt idx="14">
                  <c:v>15415.103969149381</c:v>
                </c:pt>
                <c:pt idx="15">
                  <c:v>15753.864125926444</c:v>
                </c:pt>
                <c:pt idx="16">
                  <c:v>16092.353208176792</c:v>
                </c:pt>
                <c:pt idx="17">
                  <c:v>16430.673951940382</c:v>
                </c:pt>
                <c:pt idx="18">
                  <c:v>16768.89152966984</c:v>
                </c:pt>
                <c:pt idx="19">
                  <c:v>17106.913567300286</c:v>
                </c:pt>
                <c:pt idx="20">
                  <c:v>17444.627166289487</c:v>
                </c:pt>
                <c:pt idx="21">
                  <c:v>17782.085566207141</c:v>
                </c:pt>
                <c:pt idx="22">
                  <c:v>18119.380331926513</c:v>
                </c:pt>
                <c:pt idx="23">
                  <c:v>18456.572612952605</c:v>
                </c:pt>
                <c:pt idx="24">
                  <c:v>18793.650801597261</c:v>
                </c:pt>
                <c:pt idx="25">
                  <c:v>19130.567032530878</c:v>
                </c:pt>
                <c:pt idx="26">
                  <c:v>19467.300681719589</c:v>
                </c:pt>
                <c:pt idx="27">
                  <c:v>19803.822201662286</c:v>
                </c:pt>
                <c:pt idx="28">
                  <c:v>20140.097008053788</c:v>
                </c:pt>
                <c:pt idx="29">
                  <c:v>20476.104050524311</c:v>
                </c:pt>
                <c:pt idx="30">
                  <c:v>20811.804249099838</c:v>
                </c:pt>
                <c:pt idx="31">
                  <c:v>21147.10903362199</c:v>
                </c:pt>
                <c:pt idx="32">
                  <c:v>21481.913640595216</c:v>
                </c:pt>
                <c:pt idx="33">
                  <c:v>21816.130741662339</c:v>
                </c:pt>
                <c:pt idx="34">
                  <c:v>22149.692555385875</c:v>
                </c:pt>
                <c:pt idx="35">
                  <c:v>22482.570294574001</c:v>
                </c:pt>
                <c:pt idx="36">
                  <c:v>22814.757762907797</c:v>
                </c:pt>
                <c:pt idx="37">
                  <c:v>23146.270822936</c:v>
                </c:pt>
                <c:pt idx="38">
                  <c:v>23477.098638112715</c:v>
                </c:pt>
                <c:pt idx="39">
                  <c:v>23807.212278756444</c:v>
                </c:pt>
                <c:pt idx="40">
                  <c:v>24136.537167583589</c:v>
                </c:pt>
                <c:pt idx="41">
                  <c:v>24464.968747613606</c:v>
                </c:pt>
                <c:pt idx="42">
                  <c:v>24792.377200689127</c:v>
                </c:pt>
                <c:pt idx="43">
                  <c:v>25118.65933466861</c:v>
                </c:pt>
                <c:pt idx="44">
                  <c:v>25443.74934292784</c:v>
                </c:pt>
                <c:pt idx="45">
                  <c:v>25767.618270928135</c:v>
                </c:pt>
                <c:pt idx="46">
                  <c:v>26090.236394475611</c:v>
                </c:pt>
                <c:pt idx="47">
                  <c:v>26411.589341886796</c:v>
                </c:pt>
                <c:pt idx="48">
                  <c:v>26731.656867695729</c:v>
                </c:pt>
              </c:numCache>
            </c:numRef>
          </c:yVal>
          <c:smooth val="0"/>
          <c:extLst>
            <c:ext xmlns:c16="http://schemas.microsoft.com/office/drawing/2014/chart" uri="{C3380CC4-5D6E-409C-BE32-E72D297353CC}">
              <c16:uniqueId val="{00000001-E871-4C62-8EE2-6AE05121E774}"/>
            </c:ext>
          </c:extLst>
        </c:ser>
        <c:ser>
          <c:idx val="3"/>
          <c:order val="2"/>
          <c:tx>
            <c:strRef>
              <c:f>TAM_RoofArea!$E$267</c:f>
              <c:strCache>
                <c:ptCount val="1"/>
                <c:pt idx="0">
                  <c:v>Roof Area - Residential - Case 3 - Low</c:v>
                </c:pt>
              </c:strCache>
            </c:strRef>
          </c:tx>
          <c:spPr>
            <a:ln w="19050">
              <a:noFill/>
            </a:ln>
          </c:spPr>
          <c:xVal>
            <c:numRef>
              <c:f>TAM_RoofArea!$B$268:$B$316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TAM_RoofArea!$E$268:$E$316</c:f>
              <c:numCache>
                <c:formatCode>_(* #,##0_);_(* \(#,##0\);_(* "-"??_);_(@_)</c:formatCode>
                <c:ptCount val="49"/>
                <c:pt idx="0">
                  <c:v>11446.972965857098</c:v>
                </c:pt>
                <c:pt idx="1">
                  <c:v>11800.62745967246</c:v>
                </c:pt>
                <c:pt idx="2">
                  <c:v>11418.718445716293</c:v>
                </c:pt>
                <c:pt idx="3">
                  <c:v>11743.278550916848</c:v>
                </c:pt>
                <c:pt idx="4">
                  <c:v>12068.922696755058</c:v>
                </c:pt>
                <c:pt idx="5">
                  <c:v>12395.727336305108</c:v>
                </c:pt>
                <c:pt idx="6">
                  <c:v>12724.038256093583</c:v>
                </c:pt>
                <c:pt idx="7">
                  <c:v>13054.379416328848</c:v>
                </c:pt>
                <c:pt idx="8">
                  <c:v>13387.075192008244</c:v>
                </c:pt>
                <c:pt idx="9">
                  <c:v>13721.843441128467</c:v>
                </c:pt>
                <c:pt idx="10">
                  <c:v>14058.85241105545</c:v>
                </c:pt>
                <c:pt idx="11">
                  <c:v>14397.459518328051</c:v>
                </c:pt>
                <c:pt idx="12">
                  <c:v>14736.767914602513</c:v>
                </c:pt>
                <c:pt idx="13">
                  <c:v>15076.079384820892</c:v>
                </c:pt>
                <c:pt idx="14">
                  <c:v>15415.103969149381</c:v>
                </c:pt>
                <c:pt idx="15">
                  <c:v>15753.864125926444</c:v>
                </c:pt>
                <c:pt idx="16">
                  <c:v>16092.353208176792</c:v>
                </c:pt>
                <c:pt idx="17">
                  <c:v>16430.673951940382</c:v>
                </c:pt>
                <c:pt idx="18">
                  <c:v>16768.89152966984</c:v>
                </c:pt>
                <c:pt idx="19">
                  <c:v>17106.913567300286</c:v>
                </c:pt>
                <c:pt idx="20">
                  <c:v>17444.627166289487</c:v>
                </c:pt>
                <c:pt idx="21">
                  <c:v>17782.085566207141</c:v>
                </c:pt>
                <c:pt idx="22">
                  <c:v>18119.380331926513</c:v>
                </c:pt>
                <c:pt idx="23">
                  <c:v>18456.572612952605</c:v>
                </c:pt>
                <c:pt idx="24">
                  <c:v>18793.650801597261</c:v>
                </c:pt>
                <c:pt idx="25">
                  <c:v>19130.567032530878</c:v>
                </c:pt>
                <c:pt idx="26">
                  <c:v>19467.300681719589</c:v>
                </c:pt>
                <c:pt idx="27">
                  <c:v>19803.822201662286</c:v>
                </c:pt>
                <c:pt idx="28">
                  <c:v>20140.097008053788</c:v>
                </c:pt>
                <c:pt idx="29">
                  <c:v>20476.104050524311</c:v>
                </c:pt>
                <c:pt idx="30">
                  <c:v>20811.804249099838</c:v>
                </c:pt>
                <c:pt idx="31">
                  <c:v>21147.10903362199</c:v>
                </c:pt>
                <c:pt idx="32">
                  <c:v>21481.913640595216</c:v>
                </c:pt>
                <c:pt idx="33">
                  <c:v>21816.130741662339</c:v>
                </c:pt>
                <c:pt idx="34">
                  <c:v>22149.692555385875</c:v>
                </c:pt>
                <c:pt idx="35">
                  <c:v>22482.570294574001</c:v>
                </c:pt>
                <c:pt idx="36">
                  <c:v>22814.757762907797</c:v>
                </c:pt>
                <c:pt idx="37">
                  <c:v>23146.270822936</c:v>
                </c:pt>
                <c:pt idx="38">
                  <c:v>23477.098638112715</c:v>
                </c:pt>
                <c:pt idx="39">
                  <c:v>23807.212278756444</c:v>
                </c:pt>
                <c:pt idx="40">
                  <c:v>24136.537167583589</c:v>
                </c:pt>
                <c:pt idx="41">
                  <c:v>24464.968747613606</c:v>
                </c:pt>
                <c:pt idx="42">
                  <c:v>24792.377200689127</c:v>
                </c:pt>
                <c:pt idx="43">
                  <c:v>25118.65933466861</c:v>
                </c:pt>
                <c:pt idx="44">
                  <c:v>25443.74934292784</c:v>
                </c:pt>
                <c:pt idx="45">
                  <c:v>25767.618270928135</c:v>
                </c:pt>
                <c:pt idx="46">
                  <c:v>26090.236394475611</c:v>
                </c:pt>
                <c:pt idx="47">
                  <c:v>26411.589341886796</c:v>
                </c:pt>
                <c:pt idx="48">
                  <c:v>26731.656867695729</c:v>
                </c:pt>
              </c:numCache>
            </c:numRef>
          </c:yVal>
          <c:smooth val="0"/>
          <c:extLst>
            <c:ext xmlns:c16="http://schemas.microsoft.com/office/drawing/2014/chart" uri="{C3380CC4-5D6E-409C-BE32-E72D297353CC}">
              <c16:uniqueId val="{00000002-E871-4C62-8EE2-6AE05121E774}"/>
            </c:ext>
          </c:extLst>
        </c:ser>
        <c:ser>
          <c:idx val="4"/>
          <c:order val="3"/>
          <c:tx>
            <c:strRef>
              <c:f>TAM_RoofArea!$I$267</c:f>
              <c:strCache>
                <c:ptCount val="1"/>
                <c:pt idx="0">
                  <c:v>Roof Area - Commercial - Case 1 - Average</c:v>
                </c:pt>
              </c:strCache>
            </c:strRef>
          </c:tx>
          <c:spPr>
            <a:ln w="19050">
              <a:noFill/>
            </a:ln>
          </c:spPr>
          <c:xVal>
            <c:numRef>
              <c:f>TAM_RoofArea!$B$268:$B$316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TAM_RoofArea!$I$268:$I$316</c:f>
              <c:numCache>
                <c:formatCode>_(* #,##0_);_(* \(#,##0\);_(* "-"??_);_(@_)</c:formatCode>
                <c:ptCount val="49"/>
                <c:pt idx="0">
                  <c:v>1225.0954426977387</c:v>
                </c:pt>
                <c:pt idx="1">
                  <c:v>1262.7909390408715</c:v>
                </c:pt>
                <c:pt idx="2">
                  <c:v>1307.8543996458675</c:v>
                </c:pt>
                <c:pt idx="3">
                  <c:v>1350.7326449137313</c:v>
                </c:pt>
                <c:pt idx="4">
                  <c:v>1396.4184722463553</c:v>
                </c:pt>
                <c:pt idx="5">
                  <c:v>1445.4247794791499</c:v>
                </c:pt>
                <c:pt idx="6">
                  <c:v>1498.2901567025524</c:v>
                </c:pt>
                <c:pt idx="7">
                  <c:v>1555.5757008193227</c:v>
                </c:pt>
                <c:pt idx="8">
                  <c:v>1617.8224247203598</c:v>
                </c:pt>
                <c:pt idx="9">
                  <c:v>1685.5010903212667</c:v>
                </c:pt>
                <c:pt idx="10">
                  <c:v>1759.1400589648833</c:v>
                </c:pt>
                <c:pt idx="11">
                  <c:v>1839.1701628033877</c:v>
                </c:pt>
                <c:pt idx="12">
                  <c:v>1925.9868969230427</c:v>
                </c:pt>
                <c:pt idx="13">
                  <c:v>2020.0031895738196</c:v>
                </c:pt>
                <c:pt idx="14">
                  <c:v>2121.6791843678984</c:v>
                </c:pt>
                <c:pt idx="15">
                  <c:v>2231.5095507509973</c:v>
                </c:pt>
                <c:pt idx="16">
                  <c:v>2349.9782611323621</c:v>
                </c:pt>
                <c:pt idx="17">
                  <c:v>2477.5795814492458</c:v>
                </c:pt>
                <c:pt idx="18">
                  <c:v>2614.8033590095047</c:v>
                </c:pt>
                <c:pt idx="19">
                  <c:v>2762.1222268523552</c:v>
                </c:pt>
                <c:pt idx="20">
                  <c:v>2920.0036791827251</c:v>
                </c:pt>
                <c:pt idx="21">
                  <c:v>3088.9311359575145</c:v>
                </c:pt>
                <c:pt idx="22">
                  <c:v>3269.3911180383438</c:v>
                </c:pt>
                <c:pt idx="23">
                  <c:v>3461.8669576520642</c:v>
                </c:pt>
                <c:pt idx="24">
                  <c:v>3666.830749036154</c:v>
                </c:pt>
                <c:pt idx="25">
                  <c:v>3884.7535957547061</c:v>
                </c:pt>
                <c:pt idx="26">
                  <c:v>4116.1180128051737</c:v>
                </c:pt>
                <c:pt idx="27">
                  <c:v>4361.4114813547567</c:v>
                </c:pt>
                <c:pt idx="28">
                  <c:v>4621.1192572871232</c:v>
                </c:pt>
                <c:pt idx="29">
                  <c:v>4895.7198241582018</c:v>
                </c:pt>
                <c:pt idx="30">
                  <c:v>5185.6840447182303</c:v>
                </c:pt>
                <c:pt idx="31">
                  <c:v>5491.4782240297336</c:v>
                </c:pt>
                <c:pt idx="32">
                  <c:v>5813.5639298507613</c:v>
                </c:pt>
                <c:pt idx="33">
                  <c:v>6152.4031326699833</c:v>
                </c:pt>
                <c:pt idx="34">
                  <c:v>6508.4573208759502</c:v>
                </c:pt>
                <c:pt idx="35">
                  <c:v>6882.1947316020232</c:v>
                </c:pt>
                <c:pt idx="36">
                  <c:v>7274.0898963027503</c:v>
                </c:pt>
                <c:pt idx="37">
                  <c:v>7684.6232605145915</c:v>
                </c:pt>
                <c:pt idx="38">
                  <c:v>8114.2672428089872</c:v>
                </c:pt>
                <c:pt idx="39">
                  <c:v>8563.4882896794934</c:v>
                </c:pt>
                <c:pt idx="40">
                  <c:v>9032.7359379744194</c:v>
                </c:pt>
                <c:pt idx="41">
                  <c:v>9522.4446464927187</c:v>
                </c:pt>
                <c:pt idx="42">
                  <c:v>10033.03351723187</c:v>
                </c:pt>
                <c:pt idx="43">
                  <c:v>10564.924074513679</c:v>
                </c:pt>
                <c:pt idx="44">
                  <c:v>11118.546155543088</c:v>
                </c:pt>
                <c:pt idx="45">
                  <c:v>11694.338801229767</c:v>
                </c:pt>
                <c:pt idx="46">
                  <c:v>12292.735486789636</c:v>
                </c:pt>
                <c:pt idx="47">
                  <c:v>12914.171855962644</c:v>
                </c:pt>
                <c:pt idx="48">
                  <c:v>13559.078280372611</c:v>
                </c:pt>
              </c:numCache>
            </c:numRef>
          </c:yVal>
          <c:smooth val="0"/>
          <c:extLst>
            <c:ext xmlns:c16="http://schemas.microsoft.com/office/drawing/2014/chart" uri="{C3380CC4-5D6E-409C-BE32-E72D297353CC}">
              <c16:uniqueId val="{00000003-E871-4C62-8EE2-6AE05121E774}"/>
            </c:ext>
          </c:extLst>
        </c:ser>
        <c:ser>
          <c:idx val="1"/>
          <c:order val="4"/>
          <c:tx>
            <c:strRef>
              <c:f>TAM_RoofArea!$J$267</c:f>
              <c:strCache>
                <c:ptCount val="1"/>
                <c:pt idx="0">
                  <c:v>Roof Area - Commercial - Case 2 - High</c:v>
                </c:pt>
              </c:strCache>
            </c:strRef>
          </c:tx>
          <c:spPr>
            <a:ln w="25400" cap="rnd">
              <a:noFill/>
              <a:round/>
            </a:ln>
            <a:effectLst/>
          </c:spPr>
          <c:marker>
            <c:symbol val="circle"/>
            <c:size val="5"/>
            <c:spPr>
              <a:solidFill>
                <a:schemeClr val="accent2"/>
              </a:solidFill>
              <a:ln w="9525">
                <a:solidFill>
                  <a:schemeClr val="accent2"/>
                </a:solidFill>
              </a:ln>
              <a:effectLst/>
            </c:spPr>
          </c:marker>
          <c:xVal>
            <c:numRef>
              <c:f>TAM_RoofArea!$B$268:$B$316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TAM_RoofArea!$J$268:$J$316</c:f>
              <c:numCache>
                <c:formatCode>_(* #,##0_);_(* \(#,##0\);_(* "-"??_);_(@_)</c:formatCode>
                <c:ptCount val="49"/>
                <c:pt idx="0">
                  <c:v>1225.0954426977387</c:v>
                </c:pt>
                <c:pt idx="1">
                  <c:v>1262.7909390408715</c:v>
                </c:pt>
                <c:pt idx="2">
                  <c:v>1307.8543996458675</c:v>
                </c:pt>
                <c:pt idx="3">
                  <c:v>1350.7326449137313</c:v>
                </c:pt>
                <c:pt idx="4">
                  <c:v>1396.4184722463553</c:v>
                </c:pt>
                <c:pt idx="5">
                  <c:v>1445.4247794791499</c:v>
                </c:pt>
                <c:pt idx="6">
                  <c:v>1498.2901567025524</c:v>
                </c:pt>
                <c:pt idx="7">
                  <c:v>1555.5757008193227</c:v>
                </c:pt>
                <c:pt idx="8">
                  <c:v>1617.8224247203598</c:v>
                </c:pt>
                <c:pt idx="9">
                  <c:v>1685.5010903212667</c:v>
                </c:pt>
                <c:pt idx="10">
                  <c:v>1759.1400589648833</c:v>
                </c:pt>
                <c:pt idx="11">
                  <c:v>1839.1701628033877</c:v>
                </c:pt>
                <c:pt idx="12">
                  <c:v>1925.9868969230427</c:v>
                </c:pt>
                <c:pt idx="13">
                  <c:v>2020.0031895738196</c:v>
                </c:pt>
                <c:pt idx="14">
                  <c:v>2121.6791843678984</c:v>
                </c:pt>
                <c:pt idx="15">
                  <c:v>2231.5095507509973</c:v>
                </c:pt>
                <c:pt idx="16">
                  <c:v>2349.9782611323621</c:v>
                </c:pt>
                <c:pt idx="17">
                  <c:v>2477.5795814492458</c:v>
                </c:pt>
                <c:pt idx="18">
                  <c:v>2614.8033590095047</c:v>
                </c:pt>
                <c:pt idx="19">
                  <c:v>2762.1222268523552</c:v>
                </c:pt>
                <c:pt idx="20">
                  <c:v>2920.0036791827251</c:v>
                </c:pt>
                <c:pt idx="21">
                  <c:v>3088.9311359575145</c:v>
                </c:pt>
                <c:pt idx="22">
                  <c:v>3269.3911180383438</c:v>
                </c:pt>
                <c:pt idx="23">
                  <c:v>3461.8669576520642</c:v>
                </c:pt>
                <c:pt idx="24">
                  <c:v>3666.830749036154</c:v>
                </c:pt>
                <c:pt idx="25">
                  <c:v>3884.7535957547061</c:v>
                </c:pt>
                <c:pt idx="26">
                  <c:v>4116.1180128051737</c:v>
                </c:pt>
                <c:pt idx="27">
                  <c:v>4361.4114813547567</c:v>
                </c:pt>
                <c:pt idx="28">
                  <c:v>4621.1192572871232</c:v>
                </c:pt>
                <c:pt idx="29">
                  <c:v>4895.7198241582018</c:v>
                </c:pt>
                <c:pt idx="30">
                  <c:v>5185.6840447182303</c:v>
                </c:pt>
                <c:pt idx="31">
                  <c:v>5491.4782240297336</c:v>
                </c:pt>
                <c:pt idx="32">
                  <c:v>5813.5639298507613</c:v>
                </c:pt>
                <c:pt idx="33">
                  <c:v>6152.4031326699833</c:v>
                </c:pt>
                <c:pt idx="34">
                  <c:v>6508.4573208759502</c:v>
                </c:pt>
                <c:pt idx="35">
                  <c:v>6882.1947316020232</c:v>
                </c:pt>
                <c:pt idx="36">
                  <c:v>7274.0898963027503</c:v>
                </c:pt>
                <c:pt idx="37">
                  <c:v>7684.6232605145915</c:v>
                </c:pt>
                <c:pt idx="38">
                  <c:v>8114.2672428089872</c:v>
                </c:pt>
                <c:pt idx="39">
                  <c:v>8563.4882896794934</c:v>
                </c:pt>
                <c:pt idx="40">
                  <c:v>9032.7359379744194</c:v>
                </c:pt>
                <c:pt idx="41">
                  <c:v>9522.4446464927187</c:v>
                </c:pt>
                <c:pt idx="42">
                  <c:v>10033.03351723187</c:v>
                </c:pt>
                <c:pt idx="43">
                  <c:v>10564.924074513679</c:v>
                </c:pt>
                <c:pt idx="44">
                  <c:v>11118.546155543088</c:v>
                </c:pt>
                <c:pt idx="45">
                  <c:v>11694.338801229767</c:v>
                </c:pt>
                <c:pt idx="46">
                  <c:v>12292.735486789636</c:v>
                </c:pt>
                <c:pt idx="47">
                  <c:v>12914.171855962644</c:v>
                </c:pt>
                <c:pt idx="48">
                  <c:v>13559.078280372611</c:v>
                </c:pt>
              </c:numCache>
            </c:numRef>
          </c:yVal>
          <c:smooth val="0"/>
          <c:extLst>
            <c:ext xmlns:c16="http://schemas.microsoft.com/office/drawing/2014/chart" uri="{C3380CC4-5D6E-409C-BE32-E72D297353CC}">
              <c16:uniqueId val="{00000004-E871-4C62-8EE2-6AE05121E774}"/>
            </c:ext>
          </c:extLst>
        </c:ser>
        <c:ser>
          <c:idx val="5"/>
          <c:order val="5"/>
          <c:tx>
            <c:strRef>
              <c:f>TAM_RoofArea!$K$267</c:f>
              <c:strCache>
                <c:ptCount val="1"/>
                <c:pt idx="0">
                  <c:v>Roof Area - Commercial - Case 3 - Low</c:v>
                </c:pt>
              </c:strCache>
            </c:strRef>
          </c:tx>
          <c:spPr>
            <a:ln w="19050">
              <a:noFill/>
            </a:ln>
          </c:spPr>
          <c:xVal>
            <c:numRef>
              <c:f>TAM_RoofArea!$B$268:$B$316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TAM_RoofArea!$K$268:$K$316</c:f>
              <c:numCache>
                <c:formatCode>_(* #,##0_);_(* \(#,##0\);_(* "-"??_);_(@_)</c:formatCode>
                <c:ptCount val="49"/>
                <c:pt idx="0">
                  <c:v>1225.0954426977387</c:v>
                </c:pt>
                <c:pt idx="1">
                  <c:v>1262.7909390408715</c:v>
                </c:pt>
                <c:pt idx="2">
                  <c:v>1307.8543996458675</c:v>
                </c:pt>
                <c:pt idx="3">
                  <c:v>1350.7326449137313</c:v>
                </c:pt>
                <c:pt idx="4">
                  <c:v>1396.4184722463553</c:v>
                </c:pt>
                <c:pt idx="5">
                  <c:v>1445.4247794791499</c:v>
                </c:pt>
                <c:pt idx="6">
                  <c:v>1498.2901567025524</c:v>
                </c:pt>
                <c:pt idx="7">
                  <c:v>1555.5757008193227</c:v>
                </c:pt>
                <c:pt idx="8">
                  <c:v>1617.8224247203598</c:v>
                </c:pt>
                <c:pt idx="9">
                  <c:v>1685.5010903212667</c:v>
                </c:pt>
                <c:pt idx="10">
                  <c:v>1759.1400589648833</c:v>
                </c:pt>
                <c:pt idx="11">
                  <c:v>1839.1701628033877</c:v>
                </c:pt>
                <c:pt idx="12">
                  <c:v>1925.9868969230427</c:v>
                </c:pt>
                <c:pt idx="13">
                  <c:v>2020.0031895738196</c:v>
                </c:pt>
                <c:pt idx="14">
                  <c:v>2121.6791843678984</c:v>
                </c:pt>
                <c:pt idx="15">
                  <c:v>2231.5095507509973</c:v>
                </c:pt>
                <c:pt idx="16">
                  <c:v>2349.9782611323621</c:v>
                </c:pt>
                <c:pt idx="17">
                  <c:v>2477.5795814492458</c:v>
                </c:pt>
                <c:pt idx="18">
                  <c:v>2614.8033590095047</c:v>
                </c:pt>
                <c:pt idx="19">
                  <c:v>2762.1222268523552</c:v>
                </c:pt>
                <c:pt idx="20">
                  <c:v>2920.0036791827251</c:v>
                </c:pt>
                <c:pt idx="21">
                  <c:v>3088.9311359575145</c:v>
                </c:pt>
                <c:pt idx="22">
                  <c:v>3269.3911180383438</c:v>
                </c:pt>
                <c:pt idx="23">
                  <c:v>3461.8669576520642</c:v>
                </c:pt>
                <c:pt idx="24">
                  <c:v>3666.830749036154</c:v>
                </c:pt>
                <c:pt idx="25">
                  <c:v>3884.7535957547061</c:v>
                </c:pt>
                <c:pt idx="26">
                  <c:v>4116.1180128051737</c:v>
                </c:pt>
                <c:pt idx="27">
                  <c:v>4361.4114813547567</c:v>
                </c:pt>
                <c:pt idx="28">
                  <c:v>4621.1192572871232</c:v>
                </c:pt>
                <c:pt idx="29">
                  <c:v>4895.7198241582018</c:v>
                </c:pt>
                <c:pt idx="30">
                  <c:v>5185.6840447182303</c:v>
                </c:pt>
                <c:pt idx="31">
                  <c:v>5491.4782240297336</c:v>
                </c:pt>
                <c:pt idx="32">
                  <c:v>5813.5639298507613</c:v>
                </c:pt>
                <c:pt idx="33">
                  <c:v>6152.4031326699833</c:v>
                </c:pt>
                <c:pt idx="34">
                  <c:v>6508.4573208759502</c:v>
                </c:pt>
                <c:pt idx="35">
                  <c:v>6882.1947316020232</c:v>
                </c:pt>
                <c:pt idx="36">
                  <c:v>7274.0898963027503</c:v>
                </c:pt>
                <c:pt idx="37">
                  <c:v>7684.6232605145915</c:v>
                </c:pt>
                <c:pt idx="38">
                  <c:v>8114.2672428089872</c:v>
                </c:pt>
                <c:pt idx="39">
                  <c:v>8563.4882896794934</c:v>
                </c:pt>
                <c:pt idx="40">
                  <c:v>9032.7359379744194</c:v>
                </c:pt>
                <c:pt idx="41">
                  <c:v>9522.4446464927187</c:v>
                </c:pt>
                <c:pt idx="42">
                  <c:v>10033.03351723187</c:v>
                </c:pt>
                <c:pt idx="43">
                  <c:v>10564.924074513679</c:v>
                </c:pt>
                <c:pt idx="44">
                  <c:v>11118.546155543088</c:v>
                </c:pt>
                <c:pt idx="45">
                  <c:v>11694.338801229767</c:v>
                </c:pt>
                <c:pt idx="46">
                  <c:v>12292.735486789636</c:v>
                </c:pt>
                <c:pt idx="47">
                  <c:v>12914.171855962644</c:v>
                </c:pt>
                <c:pt idx="48">
                  <c:v>13559.078280372611</c:v>
                </c:pt>
              </c:numCache>
            </c:numRef>
          </c:yVal>
          <c:smooth val="0"/>
          <c:extLst>
            <c:ext xmlns:c16="http://schemas.microsoft.com/office/drawing/2014/chart" uri="{C3380CC4-5D6E-409C-BE32-E72D297353CC}">
              <c16:uniqueId val="{00000005-E871-4C62-8EE2-6AE05121E774}"/>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sz="1800" b="1" i="0" baseline="0">
                    <a:effectLst/>
                  </a:rPr>
                  <a:t>TAM (square meters of roof area)</a:t>
                </a:r>
                <a:endParaRPr lang="en-US">
                  <a:effectLst/>
                </a:endParaRPr>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Latin America</a:t>
            </a:r>
            <a:r>
              <a:rPr lang="en-US" baseline="0"/>
              <a:t> </a:t>
            </a:r>
            <a:r>
              <a:rPr lang="en-US"/>
              <a:t>TAM -</a:t>
            </a:r>
            <a:r>
              <a:rPr lang="en-US" baseline="0"/>
              <a:t> </a:t>
            </a:r>
            <a:r>
              <a:rPr lang="en-US" sz="1680" b="1" i="0" u="none" strike="noStrike" baseline="0">
                <a:effectLst/>
              </a:rPr>
              <a:t>Roof Area</a:t>
            </a:r>
            <a:endParaRPr lang="en-US"/>
          </a:p>
        </c:rich>
      </c:tx>
      <c:overlay val="0"/>
      <c:spPr>
        <a:noFill/>
        <a:ln>
          <a:noFill/>
        </a:ln>
        <a:effectLst/>
      </c:spPr>
    </c:title>
    <c:autoTitleDeleted val="0"/>
    <c:plotArea>
      <c:layout/>
      <c:scatterChart>
        <c:scatterStyle val="lineMarker"/>
        <c:varyColors val="0"/>
        <c:ser>
          <c:idx val="2"/>
          <c:order val="0"/>
          <c:tx>
            <c:strRef>
              <c:f>TAM_RoofArea!$C$330</c:f>
              <c:strCache>
                <c:ptCount val="1"/>
                <c:pt idx="0">
                  <c:v>Roof Area - Residential - Case 1 - Average</c:v>
                </c:pt>
              </c:strCache>
            </c:strRef>
          </c:tx>
          <c:spPr>
            <a:ln w="19050">
              <a:noFill/>
            </a:ln>
          </c:spPr>
          <c:xVal>
            <c:numRef>
              <c:f>TAM_RoofArea!$B$331:$B$379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TAM_RoofArea!$C$331:$C$379</c:f>
              <c:numCache>
                <c:formatCode>_(* #,##0_);_(* \(#,##0\);_(* "-"??_);_(@_)</c:formatCode>
                <c:ptCount val="49"/>
                <c:pt idx="0">
                  <c:v>5496.3830058440908</c:v>
                </c:pt>
                <c:pt idx="1">
                  <c:v>5601.4944086659407</c:v>
                </c:pt>
                <c:pt idx="2">
                  <c:v>4991.1381300237381</c:v>
                </c:pt>
                <c:pt idx="3">
                  <c:v>5071.1252710201479</c:v>
                </c:pt>
                <c:pt idx="4">
                  <c:v>5150.3008186898724</c:v>
                </c:pt>
                <c:pt idx="5">
                  <c:v>5228.6913635912415</c:v>
                </c:pt>
                <c:pt idx="6">
                  <c:v>5306.4183343753048</c:v>
                </c:pt>
                <c:pt idx="7">
                  <c:v>5383.6435222365808</c:v>
                </c:pt>
                <c:pt idx="8">
                  <c:v>5460.4784086088248</c:v>
                </c:pt>
                <c:pt idx="9">
                  <c:v>5531.3754024101163</c:v>
                </c:pt>
                <c:pt idx="10">
                  <c:v>5602.524135192135</c:v>
                </c:pt>
                <c:pt idx="11">
                  <c:v>5673.4354443776956</c:v>
                </c:pt>
                <c:pt idx="12">
                  <c:v>5743.2658008344442</c:v>
                </c:pt>
                <c:pt idx="13">
                  <c:v>5811.3825379478258</c:v>
                </c:pt>
                <c:pt idx="14">
                  <c:v>5877.6417267139122</c:v>
                </c:pt>
                <c:pt idx="15">
                  <c:v>5942.2373637701176</c:v>
                </c:pt>
                <c:pt idx="16">
                  <c:v>6005.2397086533156</c:v>
                </c:pt>
                <c:pt idx="17">
                  <c:v>6066.8178514338269</c:v>
                </c:pt>
                <c:pt idx="18">
                  <c:v>6127.1002052283875</c:v>
                </c:pt>
                <c:pt idx="19">
                  <c:v>6186.0745031198721</c:v>
                </c:pt>
                <c:pt idx="20">
                  <c:v>6243.7222875849893</c:v>
                </c:pt>
                <c:pt idx="21">
                  <c:v>6300.1972865097996</c:v>
                </c:pt>
                <c:pt idx="22">
                  <c:v>6355.7000796661232</c:v>
                </c:pt>
                <c:pt idx="23">
                  <c:v>6410.3845083111573</c:v>
                </c:pt>
                <c:pt idx="24">
                  <c:v>6464.326726264193</c:v>
                </c:pt>
                <c:pt idx="25">
                  <c:v>6517.5210584178958</c:v>
                </c:pt>
                <c:pt idx="26">
                  <c:v>6569.9346753426444</c:v>
                </c:pt>
                <c:pt idx="27">
                  <c:v>6621.4983049094399</c:v>
                </c:pt>
                <c:pt idx="28">
                  <c:v>6672.1579907291889</c:v>
                </c:pt>
                <c:pt idx="29">
                  <c:v>6721.9134164945408</c:v>
                </c:pt>
                <c:pt idx="30">
                  <c:v>6770.7954165114515</c:v>
                </c:pt>
                <c:pt idx="31">
                  <c:v>6818.8177610545581</c:v>
                </c:pt>
                <c:pt idx="32">
                  <c:v>6866.0021471574</c:v>
                </c:pt>
                <c:pt idx="33">
                  <c:v>6912.3580900217821</c:v>
                </c:pt>
                <c:pt idx="34">
                  <c:v>6957.8931730274708</c:v>
                </c:pt>
                <c:pt idx="35">
                  <c:v>7002.5865095048857</c:v>
                </c:pt>
                <c:pt idx="36">
                  <c:v>7046.3960477668188</c:v>
                </c:pt>
                <c:pt idx="37">
                  <c:v>7089.2595137651833</c:v>
                </c:pt>
                <c:pt idx="38">
                  <c:v>7131.1293643052377</c:v>
                </c:pt>
                <c:pt idx="39">
                  <c:v>7171.987659351712</c:v>
                </c:pt>
                <c:pt idx="40">
                  <c:v>7211.8360135847097</c:v>
                </c:pt>
                <c:pt idx="41">
                  <c:v>7250.6711880312278</c:v>
                </c:pt>
                <c:pt idx="42">
                  <c:v>7288.4995257317869</c:v>
                </c:pt>
                <c:pt idx="43">
                  <c:v>7325.3263585714049</c:v>
                </c:pt>
                <c:pt idx="44">
                  <c:v>7361.1469414558214</c:v>
                </c:pt>
                <c:pt idx="45">
                  <c:v>7395.957140352667</c:v>
                </c:pt>
                <c:pt idx="46">
                  <c:v>7429.7623640692063</c:v>
                </c:pt>
                <c:pt idx="47">
                  <c:v>7462.5744525297887</c:v>
                </c:pt>
                <c:pt idx="48">
                  <c:v>7494.4013920974539</c:v>
                </c:pt>
              </c:numCache>
            </c:numRef>
          </c:yVal>
          <c:smooth val="0"/>
          <c:extLst>
            <c:ext xmlns:c16="http://schemas.microsoft.com/office/drawing/2014/chart" uri="{C3380CC4-5D6E-409C-BE32-E72D297353CC}">
              <c16:uniqueId val="{00000000-6CDB-4230-B860-EF12C26AE987}"/>
            </c:ext>
          </c:extLst>
        </c:ser>
        <c:ser>
          <c:idx val="0"/>
          <c:order val="1"/>
          <c:tx>
            <c:strRef>
              <c:f>TAM_RoofArea!$D$330</c:f>
              <c:strCache>
                <c:ptCount val="1"/>
                <c:pt idx="0">
                  <c:v>Roof Area - Residential -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TAM_RoofArea!$B$331:$B$379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TAM_RoofArea!$D$331:$D$379</c:f>
              <c:numCache>
                <c:formatCode>_(* #,##0_);_(* \(#,##0\);_(* "-"??_);_(@_)</c:formatCode>
                <c:ptCount val="49"/>
                <c:pt idx="0">
                  <c:v>5496.3830058440908</c:v>
                </c:pt>
                <c:pt idx="1">
                  <c:v>5601.4944086659407</c:v>
                </c:pt>
                <c:pt idx="2">
                  <c:v>4991.1381300237381</c:v>
                </c:pt>
                <c:pt idx="3">
                  <c:v>5071.1252710201479</c:v>
                </c:pt>
                <c:pt idx="4">
                  <c:v>5150.3008186898724</c:v>
                </c:pt>
                <c:pt idx="5">
                  <c:v>5228.6913635912415</c:v>
                </c:pt>
                <c:pt idx="6">
                  <c:v>5306.4183343753048</c:v>
                </c:pt>
                <c:pt idx="7">
                  <c:v>5383.6435222365808</c:v>
                </c:pt>
                <c:pt idx="8">
                  <c:v>5460.4784086088248</c:v>
                </c:pt>
                <c:pt idx="9">
                  <c:v>5531.3754024101163</c:v>
                </c:pt>
                <c:pt idx="10">
                  <c:v>5602.524135192135</c:v>
                </c:pt>
                <c:pt idx="11">
                  <c:v>5673.4354443776956</c:v>
                </c:pt>
                <c:pt idx="12">
                  <c:v>5743.2658008344442</c:v>
                </c:pt>
                <c:pt idx="13">
                  <c:v>5811.3825379478258</c:v>
                </c:pt>
                <c:pt idx="14">
                  <c:v>5877.6417267139122</c:v>
                </c:pt>
                <c:pt idx="15">
                  <c:v>5942.2373637701176</c:v>
                </c:pt>
                <c:pt idx="16">
                  <c:v>6005.2397086533156</c:v>
                </c:pt>
                <c:pt idx="17">
                  <c:v>6066.8178514338269</c:v>
                </c:pt>
                <c:pt idx="18">
                  <c:v>6127.1002052283875</c:v>
                </c:pt>
                <c:pt idx="19">
                  <c:v>6186.0745031198721</c:v>
                </c:pt>
                <c:pt idx="20">
                  <c:v>6243.7222875849893</c:v>
                </c:pt>
                <c:pt idx="21">
                  <c:v>6300.1972865097996</c:v>
                </c:pt>
                <c:pt idx="22">
                  <c:v>6355.7000796661232</c:v>
                </c:pt>
                <c:pt idx="23">
                  <c:v>6410.3845083111573</c:v>
                </c:pt>
                <c:pt idx="24">
                  <c:v>6464.326726264193</c:v>
                </c:pt>
                <c:pt idx="25">
                  <c:v>6517.5210584178958</c:v>
                </c:pt>
                <c:pt idx="26">
                  <c:v>6569.9346753426444</c:v>
                </c:pt>
                <c:pt idx="27">
                  <c:v>6621.4983049094399</c:v>
                </c:pt>
                <c:pt idx="28">
                  <c:v>6672.1579907291889</c:v>
                </c:pt>
                <c:pt idx="29">
                  <c:v>6721.9134164945408</c:v>
                </c:pt>
                <c:pt idx="30">
                  <c:v>6770.7954165114515</c:v>
                </c:pt>
                <c:pt idx="31">
                  <c:v>6818.8177610545581</c:v>
                </c:pt>
                <c:pt idx="32">
                  <c:v>6866.0021471574</c:v>
                </c:pt>
                <c:pt idx="33">
                  <c:v>6912.3580900217821</c:v>
                </c:pt>
                <c:pt idx="34">
                  <c:v>6957.8931730274708</c:v>
                </c:pt>
                <c:pt idx="35">
                  <c:v>7002.5865095048857</c:v>
                </c:pt>
                <c:pt idx="36">
                  <c:v>7046.3960477668188</c:v>
                </c:pt>
                <c:pt idx="37">
                  <c:v>7089.2595137651833</c:v>
                </c:pt>
                <c:pt idx="38">
                  <c:v>7131.1293643052377</c:v>
                </c:pt>
                <c:pt idx="39">
                  <c:v>7171.987659351712</c:v>
                </c:pt>
                <c:pt idx="40">
                  <c:v>7211.8360135847097</c:v>
                </c:pt>
                <c:pt idx="41">
                  <c:v>7250.6711880312278</c:v>
                </c:pt>
                <c:pt idx="42">
                  <c:v>7288.4995257317869</c:v>
                </c:pt>
                <c:pt idx="43">
                  <c:v>7325.3263585714049</c:v>
                </c:pt>
                <c:pt idx="44">
                  <c:v>7361.1469414558214</c:v>
                </c:pt>
                <c:pt idx="45">
                  <c:v>7395.957140352667</c:v>
                </c:pt>
                <c:pt idx="46">
                  <c:v>7429.7623640692063</c:v>
                </c:pt>
                <c:pt idx="47">
                  <c:v>7462.5744525297887</c:v>
                </c:pt>
                <c:pt idx="48">
                  <c:v>7494.4013920974539</c:v>
                </c:pt>
              </c:numCache>
            </c:numRef>
          </c:yVal>
          <c:smooth val="0"/>
          <c:extLst>
            <c:ext xmlns:c16="http://schemas.microsoft.com/office/drawing/2014/chart" uri="{C3380CC4-5D6E-409C-BE32-E72D297353CC}">
              <c16:uniqueId val="{00000001-6CDB-4230-B860-EF12C26AE987}"/>
            </c:ext>
          </c:extLst>
        </c:ser>
        <c:ser>
          <c:idx val="3"/>
          <c:order val="2"/>
          <c:tx>
            <c:strRef>
              <c:f>TAM_RoofArea!$E$330</c:f>
              <c:strCache>
                <c:ptCount val="1"/>
                <c:pt idx="0">
                  <c:v>Roof Area - Residential - Case 3 - Low</c:v>
                </c:pt>
              </c:strCache>
            </c:strRef>
          </c:tx>
          <c:spPr>
            <a:ln w="19050">
              <a:noFill/>
            </a:ln>
          </c:spPr>
          <c:xVal>
            <c:numRef>
              <c:f>TAM_RoofArea!$B$331:$B$379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TAM_RoofArea!$E$331:$E$379</c:f>
              <c:numCache>
                <c:formatCode>_(* #,##0_);_(* \(#,##0\);_(* "-"??_);_(@_)</c:formatCode>
                <c:ptCount val="49"/>
                <c:pt idx="0">
                  <c:v>5496.3830058440908</c:v>
                </c:pt>
                <c:pt idx="1">
                  <c:v>5601.4944086659407</c:v>
                </c:pt>
                <c:pt idx="2">
                  <c:v>4991.1381300237381</c:v>
                </c:pt>
                <c:pt idx="3">
                  <c:v>5071.1252710201479</c:v>
                </c:pt>
                <c:pt idx="4">
                  <c:v>5150.3008186898724</c:v>
                </c:pt>
                <c:pt idx="5">
                  <c:v>5228.6913635912415</c:v>
                </c:pt>
                <c:pt idx="6">
                  <c:v>5306.4183343753048</c:v>
                </c:pt>
                <c:pt idx="7">
                  <c:v>5383.6435222365808</c:v>
                </c:pt>
                <c:pt idx="8">
                  <c:v>5460.4784086088248</c:v>
                </c:pt>
                <c:pt idx="9">
                  <c:v>5531.3754024101163</c:v>
                </c:pt>
                <c:pt idx="10">
                  <c:v>5602.524135192135</c:v>
                </c:pt>
                <c:pt idx="11">
                  <c:v>5673.4354443776956</c:v>
                </c:pt>
                <c:pt idx="12">
                  <c:v>5743.2658008344442</c:v>
                </c:pt>
                <c:pt idx="13">
                  <c:v>5811.3825379478258</c:v>
                </c:pt>
                <c:pt idx="14">
                  <c:v>5877.6417267139122</c:v>
                </c:pt>
                <c:pt idx="15">
                  <c:v>5942.2373637701176</c:v>
                </c:pt>
                <c:pt idx="16">
                  <c:v>6005.2397086533156</c:v>
                </c:pt>
                <c:pt idx="17">
                  <c:v>6066.8178514338269</c:v>
                </c:pt>
                <c:pt idx="18">
                  <c:v>6127.1002052283875</c:v>
                </c:pt>
                <c:pt idx="19">
                  <c:v>6186.0745031198721</c:v>
                </c:pt>
                <c:pt idx="20">
                  <c:v>6243.7222875849893</c:v>
                </c:pt>
                <c:pt idx="21">
                  <c:v>6300.1972865097996</c:v>
                </c:pt>
                <c:pt idx="22">
                  <c:v>6355.7000796661232</c:v>
                </c:pt>
                <c:pt idx="23">
                  <c:v>6410.3845083111573</c:v>
                </c:pt>
                <c:pt idx="24">
                  <c:v>6464.326726264193</c:v>
                </c:pt>
                <c:pt idx="25">
                  <c:v>6517.5210584178958</c:v>
                </c:pt>
                <c:pt idx="26">
                  <c:v>6569.9346753426444</c:v>
                </c:pt>
                <c:pt idx="27">
                  <c:v>6621.4983049094399</c:v>
                </c:pt>
                <c:pt idx="28">
                  <c:v>6672.1579907291889</c:v>
                </c:pt>
                <c:pt idx="29">
                  <c:v>6721.9134164945408</c:v>
                </c:pt>
                <c:pt idx="30">
                  <c:v>6770.7954165114515</c:v>
                </c:pt>
                <c:pt idx="31">
                  <c:v>6818.8177610545581</c:v>
                </c:pt>
                <c:pt idx="32">
                  <c:v>6866.0021471574</c:v>
                </c:pt>
                <c:pt idx="33">
                  <c:v>6912.3580900217821</c:v>
                </c:pt>
                <c:pt idx="34">
                  <c:v>6957.8931730274708</c:v>
                </c:pt>
                <c:pt idx="35">
                  <c:v>7002.5865095048857</c:v>
                </c:pt>
                <c:pt idx="36">
                  <c:v>7046.3960477668188</c:v>
                </c:pt>
                <c:pt idx="37">
                  <c:v>7089.2595137651833</c:v>
                </c:pt>
                <c:pt idx="38">
                  <c:v>7131.1293643052377</c:v>
                </c:pt>
                <c:pt idx="39">
                  <c:v>7171.987659351712</c:v>
                </c:pt>
                <c:pt idx="40">
                  <c:v>7211.8360135847097</c:v>
                </c:pt>
                <c:pt idx="41">
                  <c:v>7250.6711880312278</c:v>
                </c:pt>
                <c:pt idx="42">
                  <c:v>7288.4995257317869</c:v>
                </c:pt>
                <c:pt idx="43">
                  <c:v>7325.3263585714049</c:v>
                </c:pt>
                <c:pt idx="44">
                  <c:v>7361.1469414558214</c:v>
                </c:pt>
                <c:pt idx="45">
                  <c:v>7395.957140352667</c:v>
                </c:pt>
                <c:pt idx="46">
                  <c:v>7429.7623640692063</c:v>
                </c:pt>
                <c:pt idx="47">
                  <c:v>7462.5744525297887</c:v>
                </c:pt>
                <c:pt idx="48">
                  <c:v>7494.4013920974539</c:v>
                </c:pt>
              </c:numCache>
            </c:numRef>
          </c:yVal>
          <c:smooth val="0"/>
          <c:extLst>
            <c:ext xmlns:c16="http://schemas.microsoft.com/office/drawing/2014/chart" uri="{C3380CC4-5D6E-409C-BE32-E72D297353CC}">
              <c16:uniqueId val="{00000002-6CDB-4230-B860-EF12C26AE987}"/>
            </c:ext>
          </c:extLst>
        </c:ser>
        <c:ser>
          <c:idx val="4"/>
          <c:order val="3"/>
          <c:tx>
            <c:strRef>
              <c:f>TAM_RoofArea!$I$330</c:f>
              <c:strCache>
                <c:ptCount val="1"/>
                <c:pt idx="0">
                  <c:v>Roof Area - Commercial - Case 1 - Average</c:v>
                </c:pt>
              </c:strCache>
            </c:strRef>
          </c:tx>
          <c:spPr>
            <a:ln w="19050">
              <a:noFill/>
            </a:ln>
          </c:spPr>
          <c:xVal>
            <c:numRef>
              <c:f>TAM_RoofArea!$B$331:$B$379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TAM_RoofArea!$I$331:$I$379</c:f>
              <c:numCache>
                <c:formatCode>_(* #,##0_);_(* \(#,##0\);_(* "-"??_);_(@_)</c:formatCode>
                <c:ptCount val="49"/>
                <c:pt idx="0">
                  <c:v>422.83251717833218</c:v>
                </c:pt>
                <c:pt idx="1">
                  <c:v>431.49427943359962</c:v>
                </c:pt>
                <c:pt idx="2">
                  <c:v>442.96397376425926</c:v>
                </c:pt>
                <c:pt idx="3">
                  <c:v>452.86367377883909</c:v>
                </c:pt>
                <c:pt idx="4">
                  <c:v>463.42836549115418</c:v>
                </c:pt>
                <c:pt idx="5">
                  <c:v>474.64408849466929</c:v>
                </c:pt>
                <c:pt idx="6">
                  <c:v>486.50615343935192</c:v>
                </c:pt>
                <c:pt idx="7">
                  <c:v>499.01377991020439</c:v>
                </c:pt>
                <c:pt idx="8">
                  <c:v>512.16314587441741</c:v>
                </c:pt>
                <c:pt idx="9">
                  <c:v>525.41461060276561</c:v>
                </c:pt>
                <c:pt idx="10">
                  <c:v>539.33080146623149</c:v>
                </c:pt>
                <c:pt idx="11">
                  <c:v>553.85336329761356</c:v>
                </c:pt>
                <c:pt idx="12">
                  <c:v>568.88667476264663</c:v>
                </c:pt>
                <c:pt idx="13">
                  <c:v>584.35124390660826</c:v>
                </c:pt>
                <c:pt idx="14">
                  <c:v>600.21313790046588</c:v>
                </c:pt>
                <c:pt idx="15">
                  <c:v>616.47189868406679</c:v>
                </c:pt>
                <c:pt idx="16">
                  <c:v>633.11469599689906</c:v>
                </c:pt>
                <c:pt idx="17">
                  <c:v>650.13917570730678</c:v>
                </c:pt>
                <c:pt idx="18">
                  <c:v>667.53953611900806</c:v>
                </c:pt>
                <c:pt idx="19">
                  <c:v>685.29538124918224</c:v>
                </c:pt>
                <c:pt idx="20">
                  <c:v>703.38567913204758</c:v>
                </c:pt>
                <c:pt idx="21">
                  <c:v>721.80894772404838</c:v>
                </c:pt>
                <c:pt idx="22">
                  <c:v>740.57047465715323</c:v>
                </c:pt>
                <c:pt idx="23">
                  <c:v>759.67152651784215</c:v>
                </c:pt>
                <c:pt idx="24">
                  <c:v>779.1050829850044</c:v>
                </c:pt>
                <c:pt idx="25">
                  <c:v>798.85445539638738</c:v>
                </c:pt>
                <c:pt idx="26">
                  <c:v>818.89939080354088</c:v>
                </c:pt>
                <c:pt idx="27">
                  <c:v>839.21457761028898</c:v>
                </c:pt>
                <c:pt idx="28">
                  <c:v>859.77614540893296</c:v>
                </c:pt>
                <c:pt idx="29">
                  <c:v>880.56707266334467</c:v>
                </c:pt>
                <c:pt idx="30">
                  <c:v>901.57459108013825</c:v>
                </c:pt>
                <c:pt idx="31">
                  <c:v>922.78365930750704</c:v>
                </c:pt>
                <c:pt idx="32">
                  <c:v>944.18035164308787</c:v>
                </c:pt>
                <c:pt idx="33">
                  <c:v>965.74927550870109</c:v>
                </c:pt>
                <c:pt idx="34">
                  <c:v>987.47496261247363</c:v>
                </c:pt>
                <c:pt idx="35">
                  <c:v>1009.3380714839432</c:v>
                </c:pt>
                <c:pt idx="36">
                  <c:v>1031.3161173890551</c:v>
                </c:pt>
                <c:pt idx="37">
                  <c:v>1053.3834594187101</c:v>
                </c:pt>
                <c:pt idx="38">
                  <c:v>1075.5162876409872</c:v>
                </c:pt>
                <c:pt idx="39">
                  <c:v>1097.694809375854</c:v>
                </c:pt>
                <c:pt idx="40">
                  <c:v>1119.9022766537566</c:v>
                </c:pt>
                <c:pt idx="41">
                  <c:v>1142.1215883900904</c:v>
                </c:pt>
                <c:pt idx="42">
                  <c:v>1164.3373934174608</c:v>
                </c:pt>
                <c:pt idx="43">
                  <c:v>1186.5342411458796</c:v>
                </c:pt>
                <c:pt idx="44">
                  <c:v>1208.6948381657585</c:v>
                </c:pt>
                <c:pt idx="45">
                  <c:v>1230.8020149881338</c:v>
                </c:pt>
                <c:pt idx="46">
                  <c:v>1252.8405790879315</c:v>
                </c:pt>
                <c:pt idx="47">
                  <c:v>1274.7966598748924</c:v>
                </c:pt>
                <c:pt idx="48">
                  <c:v>1296.6558154343049</c:v>
                </c:pt>
              </c:numCache>
            </c:numRef>
          </c:yVal>
          <c:smooth val="0"/>
          <c:extLst>
            <c:ext xmlns:c16="http://schemas.microsoft.com/office/drawing/2014/chart" uri="{C3380CC4-5D6E-409C-BE32-E72D297353CC}">
              <c16:uniqueId val="{00000003-6CDB-4230-B860-EF12C26AE987}"/>
            </c:ext>
          </c:extLst>
        </c:ser>
        <c:ser>
          <c:idx val="1"/>
          <c:order val="4"/>
          <c:tx>
            <c:strRef>
              <c:f>TAM_RoofArea!$J$330</c:f>
              <c:strCache>
                <c:ptCount val="1"/>
                <c:pt idx="0">
                  <c:v>Roof Area - Commercial - Case 2 - High</c:v>
                </c:pt>
              </c:strCache>
            </c:strRef>
          </c:tx>
          <c:spPr>
            <a:ln w="25400" cap="rnd">
              <a:noFill/>
              <a:round/>
            </a:ln>
            <a:effectLst/>
          </c:spPr>
          <c:marker>
            <c:symbol val="circle"/>
            <c:size val="5"/>
            <c:spPr>
              <a:solidFill>
                <a:schemeClr val="accent2"/>
              </a:solidFill>
              <a:ln w="9525">
                <a:solidFill>
                  <a:schemeClr val="accent2"/>
                </a:solidFill>
              </a:ln>
              <a:effectLst/>
            </c:spPr>
          </c:marker>
          <c:xVal>
            <c:numRef>
              <c:f>TAM_RoofArea!$B$331:$B$379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TAM_RoofArea!$J$331:$J$379</c:f>
              <c:numCache>
                <c:formatCode>_(* #,##0_);_(* \(#,##0\);_(* "-"??_);_(@_)</c:formatCode>
                <c:ptCount val="49"/>
                <c:pt idx="0">
                  <c:v>422.83251717833218</c:v>
                </c:pt>
                <c:pt idx="1">
                  <c:v>431.49427943359962</c:v>
                </c:pt>
                <c:pt idx="2">
                  <c:v>442.96397376425926</c:v>
                </c:pt>
                <c:pt idx="3">
                  <c:v>452.86367377883909</c:v>
                </c:pt>
                <c:pt idx="4">
                  <c:v>463.42836549115418</c:v>
                </c:pt>
                <c:pt idx="5">
                  <c:v>474.64408849466929</c:v>
                </c:pt>
                <c:pt idx="6">
                  <c:v>486.50615343935192</c:v>
                </c:pt>
                <c:pt idx="7">
                  <c:v>499.01377991020439</c:v>
                </c:pt>
                <c:pt idx="8">
                  <c:v>512.16314587441741</c:v>
                </c:pt>
                <c:pt idx="9">
                  <c:v>525.41461060276561</c:v>
                </c:pt>
                <c:pt idx="10">
                  <c:v>539.33080146623149</c:v>
                </c:pt>
                <c:pt idx="11">
                  <c:v>553.85336329761356</c:v>
                </c:pt>
                <c:pt idx="12">
                  <c:v>568.88667476264663</c:v>
                </c:pt>
                <c:pt idx="13">
                  <c:v>584.35124390660826</c:v>
                </c:pt>
                <c:pt idx="14">
                  <c:v>600.21313790046588</c:v>
                </c:pt>
                <c:pt idx="15">
                  <c:v>616.47189868406679</c:v>
                </c:pt>
                <c:pt idx="16">
                  <c:v>633.11469599689906</c:v>
                </c:pt>
                <c:pt idx="17">
                  <c:v>650.13917570730678</c:v>
                </c:pt>
                <c:pt idx="18">
                  <c:v>667.53953611900806</c:v>
                </c:pt>
                <c:pt idx="19">
                  <c:v>685.29538124918224</c:v>
                </c:pt>
                <c:pt idx="20">
                  <c:v>703.38567913204758</c:v>
                </c:pt>
                <c:pt idx="21">
                  <c:v>721.80894772404838</c:v>
                </c:pt>
                <c:pt idx="22">
                  <c:v>740.57047465715323</c:v>
                </c:pt>
                <c:pt idx="23">
                  <c:v>759.67152651784215</c:v>
                </c:pt>
                <c:pt idx="24">
                  <c:v>779.1050829850044</c:v>
                </c:pt>
                <c:pt idx="25">
                  <c:v>798.85445539638738</c:v>
                </c:pt>
                <c:pt idx="26">
                  <c:v>818.89939080354088</c:v>
                </c:pt>
                <c:pt idx="27">
                  <c:v>839.21457761028898</c:v>
                </c:pt>
                <c:pt idx="28">
                  <c:v>859.77614540893296</c:v>
                </c:pt>
                <c:pt idx="29">
                  <c:v>880.56707266334467</c:v>
                </c:pt>
                <c:pt idx="30">
                  <c:v>901.57459108013825</c:v>
                </c:pt>
                <c:pt idx="31">
                  <c:v>922.78365930750704</c:v>
                </c:pt>
                <c:pt idx="32">
                  <c:v>944.18035164308787</c:v>
                </c:pt>
                <c:pt idx="33">
                  <c:v>965.74927550870109</c:v>
                </c:pt>
                <c:pt idx="34">
                  <c:v>987.47496261247363</c:v>
                </c:pt>
                <c:pt idx="35">
                  <c:v>1009.3380714839432</c:v>
                </c:pt>
                <c:pt idx="36">
                  <c:v>1031.3161173890551</c:v>
                </c:pt>
                <c:pt idx="37">
                  <c:v>1053.3834594187101</c:v>
                </c:pt>
                <c:pt idx="38">
                  <c:v>1075.5162876409872</c:v>
                </c:pt>
                <c:pt idx="39">
                  <c:v>1097.694809375854</c:v>
                </c:pt>
                <c:pt idx="40">
                  <c:v>1119.9022766537566</c:v>
                </c:pt>
                <c:pt idx="41">
                  <c:v>1142.1215883900904</c:v>
                </c:pt>
                <c:pt idx="42">
                  <c:v>1164.3373934174608</c:v>
                </c:pt>
                <c:pt idx="43">
                  <c:v>1186.5342411458796</c:v>
                </c:pt>
                <c:pt idx="44">
                  <c:v>1208.6948381657585</c:v>
                </c:pt>
                <c:pt idx="45">
                  <c:v>1230.8020149881338</c:v>
                </c:pt>
                <c:pt idx="46">
                  <c:v>1252.8405790879315</c:v>
                </c:pt>
                <c:pt idx="47">
                  <c:v>1274.7966598748924</c:v>
                </c:pt>
                <c:pt idx="48">
                  <c:v>1296.6558154343049</c:v>
                </c:pt>
              </c:numCache>
            </c:numRef>
          </c:yVal>
          <c:smooth val="0"/>
          <c:extLst>
            <c:ext xmlns:c16="http://schemas.microsoft.com/office/drawing/2014/chart" uri="{C3380CC4-5D6E-409C-BE32-E72D297353CC}">
              <c16:uniqueId val="{00000004-6CDB-4230-B860-EF12C26AE987}"/>
            </c:ext>
          </c:extLst>
        </c:ser>
        <c:ser>
          <c:idx val="5"/>
          <c:order val="5"/>
          <c:tx>
            <c:strRef>
              <c:f>TAM_RoofArea!$K$330</c:f>
              <c:strCache>
                <c:ptCount val="1"/>
                <c:pt idx="0">
                  <c:v>Roof Area - Commercial - Case 3 - Low</c:v>
                </c:pt>
              </c:strCache>
            </c:strRef>
          </c:tx>
          <c:spPr>
            <a:ln w="19050">
              <a:noFill/>
            </a:ln>
          </c:spPr>
          <c:xVal>
            <c:numRef>
              <c:f>TAM_RoofArea!$B$331:$B$379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TAM_RoofArea!$K$331:$K$379</c:f>
              <c:numCache>
                <c:formatCode>_(* #,##0_);_(* \(#,##0\);_(* "-"??_);_(@_)</c:formatCode>
                <c:ptCount val="49"/>
                <c:pt idx="0">
                  <c:v>422.83251717833218</c:v>
                </c:pt>
                <c:pt idx="1">
                  <c:v>431.49427943359962</c:v>
                </c:pt>
                <c:pt idx="2">
                  <c:v>442.96397376425926</c:v>
                </c:pt>
                <c:pt idx="3">
                  <c:v>452.86367377883909</c:v>
                </c:pt>
                <c:pt idx="4">
                  <c:v>463.42836549115418</c:v>
                </c:pt>
                <c:pt idx="5">
                  <c:v>474.64408849466929</c:v>
                </c:pt>
                <c:pt idx="6">
                  <c:v>486.50615343935192</c:v>
                </c:pt>
                <c:pt idx="7">
                  <c:v>499.01377991020439</c:v>
                </c:pt>
                <c:pt idx="8">
                  <c:v>512.16314587441741</c:v>
                </c:pt>
                <c:pt idx="9">
                  <c:v>525.41461060276561</c:v>
                </c:pt>
                <c:pt idx="10">
                  <c:v>539.33080146623149</c:v>
                </c:pt>
                <c:pt idx="11">
                  <c:v>553.85336329761356</c:v>
                </c:pt>
                <c:pt idx="12">
                  <c:v>568.88667476264663</c:v>
                </c:pt>
                <c:pt idx="13">
                  <c:v>584.35124390660826</c:v>
                </c:pt>
                <c:pt idx="14">
                  <c:v>600.21313790046588</c:v>
                </c:pt>
                <c:pt idx="15">
                  <c:v>616.47189868406679</c:v>
                </c:pt>
                <c:pt idx="16">
                  <c:v>633.11469599689906</c:v>
                </c:pt>
                <c:pt idx="17">
                  <c:v>650.13917570730678</c:v>
                </c:pt>
                <c:pt idx="18">
                  <c:v>667.53953611900806</c:v>
                </c:pt>
                <c:pt idx="19">
                  <c:v>685.29538124918224</c:v>
                </c:pt>
                <c:pt idx="20">
                  <c:v>703.38567913204758</c:v>
                </c:pt>
                <c:pt idx="21">
                  <c:v>721.80894772404838</c:v>
                </c:pt>
                <c:pt idx="22">
                  <c:v>740.57047465715323</c:v>
                </c:pt>
                <c:pt idx="23">
                  <c:v>759.67152651784215</c:v>
                </c:pt>
                <c:pt idx="24">
                  <c:v>779.1050829850044</c:v>
                </c:pt>
                <c:pt idx="25">
                  <c:v>798.85445539638738</c:v>
                </c:pt>
                <c:pt idx="26">
                  <c:v>818.89939080354088</c:v>
                </c:pt>
                <c:pt idx="27">
                  <c:v>839.21457761028898</c:v>
                </c:pt>
                <c:pt idx="28">
                  <c:v>859.77614540893296</c:v>
                </c:pt>
                <c:pt idx="29">
                  <c:v>880.56707266334467</c:v>
                </c:pt>
                <c:pt idx="30">
                  <c:v>901.57459108013825</c:v>
                </c:pt>
                <c:pt idx="31">
                  <c:v>922.78365930750704</c:v>
                </c:pt>
                <c:pt idx="32">
                  <c:v>944.18035164308787</c:v>
                </c:pt>
                <c:pt idx="33">
                  <c:v>965.74927550870109</c:v>
                </c:pt>
                <c:pt idx="34">
                  <c:v>987.47496261247363</c:v>
                </c:pt>
                <c:pt idx="35">
                  <c:v>1009.3380714839432</c:v>
                </c:pt>
                <c:pt idx="36">
                  <c:v>1031.3161173890551</c:v>
                </c:pt>
                <c:pt idx="37">
                  <c:v>1053.3834594187101</c:v>
                </c:pt>
                <c:pt idx="38">
                  <c:v>1075.5162876409872</c:v>
                </c:pt>
                <c:pt idx="39">
                  <c:v>1097.694809375854</c:v>
                </c:pt>
                <c:pt idx="40">
                  <c:v>1119.9022766537566</c:v>
                </c:pt>
                <c:pt idx="41">
                  <c:v>1142.1215883900904</c:v>
                </c:pt>
                <c:pt idx="42">
                  <c:v>1164.3373934174608</c:v>
                </c:pt>
                <c:pt idx="43">
                  <c:v>1186.5342411458796</c:v>
                </c:pt>
                <c:pt idx="44">
                  <c:v>1208.6948381657585</c:v>
                </c:pt>
                <c:pt idx="45">
                  <c:v>1230.8020149881338</c:v>
                </c:pt>
                <c:pt idx="46">
                  <c:v>1252.8405790879315</c:v>
                </c:pt>
                <c:pt idx="47">
                  <c:v>1274.7966598748924</c:v>
                </c:pt>
                <c:pt idx="48">
                  <c:v>1296.6558154343049</c:v>
                </c:pt>
              </c:numCache>
            </c:numRef>
          </c:yVal>
          <c:smooth val="0"/>
          <c:extLst>
            <c:ext xmlns:c16="http://schemas.microsoft.com/office/drawing/2014/chart" uri="{C3380CC4-5D6E-409C-BE32-E72D297353CC}">
              <c16:uniqueId val="{00000005-6CDB-4230-B860-EF12C26AE987}"/>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sz="1800" b="1" i="0" baseline="0">
                    <a:effectLst/>
                  </a:rPr>
                  <a:t>TAM (square meters of roof area)</a:t>
                </a:r>
                <a:endParaRPr lang="en-US">
                  <a:effectLst/>
                </a:endParaRPr>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baseline="0"/>
              <a:t>China TAM</a:t>
            </a:r>
            <a:r>
              <a:rPr lang="en-US"/>
              <a:t> -</a:t>
            </a:r>
            <a:r>
              <a:rPr lang="en-US" baseline="0"/>
              <a:t> </a:t>
            </a:r>
            <a:r>
              <a:rPr lang="en-US" sz="1680" b="1" i="0" u="none" strike="noStrike" baseline="0">
                <a:effectLst/>
              </a:rPr>
              <a:t>Roof Area</a:t>
            </a:r>
            <a:endParaRPr lang="en-US"/>
          </a:p>
        </c:rich>
      </c:tx>
      <c:overlay val="0"/>
      <c:spPr>
        <a:noFill/>
        <a:ln>
          <a:noFill/>
        </a:ln>
        <a:effectLst/>
      </c:spPr>
    </c:title>
    <c:autoTitleDeleted val="0"/>
    <c:plotArea>
      <c:layout/>
      <c:scatterChart>
        <c:scatterStyle val="lineMarker"/>
        <c:varyColors val="0"/>
        <c:ser>
          <c:idx val="2"/>
          <c:order val="0"/>
          <c:tx>
            <c:strRef>
              <c:f>TAM_RoofArea!$C$393</c:f>
              <c:strCache>
                <c:ptCount val="1"/>
                <c:pt idx="0">
                  <c:v>Roof Area - Residential - Case 1 - Average</c:v>
                </c:pt>
              </c:strCache>
            </c:strRef>
          </c:tx>
          <c:spPr>
            <a:ln w="19050">
              <a:noFill/>
            </a:ln>
          </c:spPr>
          <c:xVal>
            <c:numRef>
              <c:f>TAM_RoofArea!$B$394:$B$442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TAM_RoofArea!$C$394:$C$442</c:f>
              <c:numCache>
                <c:formatCode>_(* #,##0_);_(* \(#,##0\);_(* "-"??_);_(@_)</c:formatCode>
                <c:ptCount val="49"/>
                <c:pt idx="0">
                  <c:v>29186.520012517274</c:v>
                </c:pt>
                <c:pt idx="1">
                  <c:v>29472.197855448208</c:v>
                </c:pt>
                <c:pt idx="2">
                  <c:v>28207.538385257503</c:v>
                </c:pt>
                <c:pt idx="3">
                  <c:v>28444.996801094829</c:v>
                </c:pt>
                <c:pt idx="4">
                  <c:v>28681.666260318405</c:v>
                </c:pt>
                <c:pt idx="5">
                  <c:v>28917.260002131548</c:v>
                </c:pt>
                <c:pt idx="6">
                  <c:v>29150.597002984035</c:v>
                </c:pt>
                <c:pt idx="7">
                  <c:v>29379.95553497356</c:v>
                </c:pt>
                <c:pt idx="8">
                  <c:v>29604.018364507512</c:v>
                </c:pt>
                <c:pt idx="9">
                  <c:v>29787.718388857287</c:v>
                </c:pt>
                <c:pt idx="10">
                  <c:v>29959.193922459712</c:v>
                </c:pt>
                <c:pt idx="11">
                  <c:v>30119.240325958792</c:v>
                </c:pt>
                <c:pt idx="12">
                  <c:v>30267.934554012169</c:v>
                </c:pt>
                <c:pt idx="13">
                  <c:v>30405.395107593551</c:v>
                </c:pt>
                <c:pt idx="14">
                  <c:v>30532.353612998802</c:v>
                </c:pt>
                <c:pt idx="15">
                  <c:v>30649.598103686552</c:v>
                </c:pt>
                <c:pt idx="16">
                  <c:v>30757.168674408069</c:v>
                </c:pt>
                <c:pt idx="17">
                  <c:v>30854.907489021516</c:v>
                </c:pt>
                <c:pt idx="18">
                  <c:v>30942.74377574812</c:v>
                </c:pt>
                <c:pt idx="19">
                  <c:v>31020.889308347458</c:v>
                </c:pt>
                <c:pt idx="20">
                  <c:v>31089.988444361345</c:v>
                </c:pt>
                <c:pt idx="21">
                  <c:v>31151.102026049317</c:v>
                </c:pt>
                <c:pt idx="22">
                  <c:v>31205.570686876428</c:v>
                </c:pt>
                <c:pt idx="23">
                  <c:v>31254.437197365882</c:v>
                </c:pt>
                <c:pt idx="24">
                  <c:v>31298.213205222572</c:v>
                </c:pt>
                <c:pt idx="25">
                  <c:v>31336.927285022164</c:v>
                </c:pt>
                <c:pt idx="26">
                  <c:v>31370.523810295046</c:v>
                </c:pt>
                <c:pt idx="27">
                  <c:v>31398.718096055807</c:v>
                </c:pt>
                <c:pt idx="28">
                  <c:v>31421.272581041943</c:v>
                </c:pt>
                <c:pt idx="29">
                  <c:v>31438.274018455839</c:v>
                </c:pt>
                <c:pt idx="30">
                  <c:v>31449.820258460175</c:v>
                </c:pt>
                <c:pt idx="31">
                  <c:v>31455.645670554892</c:v>
                </c:pt>
                <c:pt idx="32">
                  <c:v>31455.377849266533</c:v>
                </c:pt>
                <c:pt idx="33">
                  <c:v>31448.704626344381</c:v>
                </c:pt>
                <c:pt idx="34">
                  <c:v>31435.538319330171</c:v>
                </c:pt>
                <c:pt idx="35">
                  <c:v>31415.833705720997</c:v>
                </c:pt>
                <c:pt idx="36">
                  <c:v>31389.36492799488</c:v>
                </c:pt>
                <c:pt idx="37">
                  <c:v>31355.87990115349</c:v>
                </c:pt>
                <c:pt idx="38">
                  <c:v>31315.193736298741</c:v>
                </c:pt>
                <c:pt idx="39">
                  <c:v>31267.171361465262</c:v>
                </c:pt>
                <c:pt idx="40">
                  <c:v>31211.82963582404</c:v>
                </c:pt>
                <c:pt idx="41">
                  <c:v>31149.337316471814</c:v>
                </c:pt>
                <c:pt idx="42">
                  <c:v>31079.967884261067</c:v>
                </c:pt>
                <c:pt idx="43">
                  <c:v>31003.938637195632</c:v>
                </c:pt>
                <c:pt idx="44">
                  <c:v>30921.338276137201</c:v>
                </c:pt>
                <c:pt idx="45">
                  <c:v>30832.158230266334</c:v>
                </c:pt>
                <c:pt idx="46">
                  <c:v>30736.422023641393</c:v>
                </c:pt>
                <c:pt idx="47">
                  <c:v>30634.139934727966</c:v>
                </c:pt>
                <c:pt idx="48">
                  <c:v>30525.368728372101</c:v>
                </c:pt>
              </c:numCache>
            </c:numRef>
          </c:yVal>
          <c:smooth val="0"/>
          <c:extLst>
            <c:ext xmlns:c16="http://schemas.microsoft.com/office/drawing/2014/chart" uri="{C3380CC4-5D6E-409C-BE32-E72D297353CC}">
              <c16:uniqueId val="{00000000-09C8-4797-B21F-864744BDE91B}"/>
            </c:ext>
          </c:extLst>
        </c:ser>
        <c:ser>
          <c:idx val="0"/>
          <c:order val="1"/>
          <c:tx>
            <c:strRef>
              <c:f>TAM_RoofArea!$D$393</c:f>
              <c:strCache>
                <c:ptCount val="1"/>
                <c:pt idx="0">
                  <c:v>Roof Area - Residential -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TAM_RoofArea!$B$394:$B$442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TAM_RoofArea!$D$394:$D$442</c:f>
              <c:numCache>
                <c:formatCode>_(* #,##0_);_(* \(#,##0\);_(* "-"??_);_(@_)</c:formatCode>
                <c:ptCount val="49"/>
                <c:pt idx="0">
                  <c:v>29186.520012517274</c:v>
                </c:pt>
                <c:pt idx="1">
                  <c:v>29472.197855448208</c:v>
                </c:pt>
                <c:pt idx="2">
                  <c:v>28207.538385257503</c:v>
                </c:pt>
                <c:pt idx="3">
                  <c:v>28444.996801094829</c:v>
                </c:pt>
                <c:pt idx="4">
                  <c:v>28681.666260318405</c:v>
                </c:pt>
                <c:pt idx="5">
                  <c:v>28917.260002131548</c:v>
                </c:pt>
                <c:pt idx="6">
                  <c:v>29150.597002984035</c:v>
                </c:pt>
                <c:pt idx="7">
                  <c:v>29379.95553497356</c:v>
                </c:pt>
                <c:pt idx="8">
                  <c:v>29604.018364507512</c:v>
                </c:pt>
                <c:pt idx="9">
                  <c:v>29787.718388857287</c:v>
                </c:pt>
                <c:pt idx="10">
                  <c:v>29959.193922459712</c:v>
                </c:pt>
                <c:pt idx="11">
                  <c:v>30119.240325958792</c:v>
                </c:pt>
                <c:pt idx="12">
                  <c:v>30267.934554012169</c:v>
                </c:pt>
                <c:pt idx="13">
                  <c:v>30405.395107593551</c:v>
                </c:pt>
                <c:pt idx="14">
                  <c:v>30532.353612998802</c:v>
                </c:pt>
                <c:pt idx="15">
                  <c:v>30649.598103686552</c:v>
                </c:pt>
                <c:pt idx="16">
                  <c:v>30757.168674408069</c:v>
                </c:pt>
                <c:pt idx="17">
                  <c:v>30854.907489021516</c:v>
                </c:pt>
                <c:pt idx="18">
                  <c:v>30942.74377574812</c:v>
                </c:pt>
                <c:pt idx="19">
                  <c:v>31020.889308347458</c:v>
                </c:pt>
                <c:pt idx="20">
                  <c:v>31089.988444361345</c:v>
                </c:pt>
                <c:pt idx="21">
                  <c:v>31151.102026049317</c:v>
                </c:pt>
                <c:pt idx="22">
                  <c:v>31205.570686876428</c:v>
                </c:pt>
                <c:pt idx="23">
                  <c:v>31254.437197365882</c:v>
                </c:pt>
                <c:pt idx="24">
                  <c:v>31298.213205222572</c:v>
                </c:pt>
                <c:pt idx="25">
                  <c:v>31336.927285022164</c:v>
                </c:pt>
                <c:pt idx="26">
                  <c:v>31370.523810295046</c:v>
                </c:pt>
                <c:pt idx="27">
                  <c:v>31398.718096055807</c:v>
                </c:pt>
                <c:pt idx="28">
                  <c:v>31421.272581041943</c:v>
                </c:pt>
                <c:pt idx="29">
                  <c:v>31438.274018455839</c:v>
                </c:pt>
                <c:pt idx="30">
                  <c:v>31449.820258460175</c:v>
                </c:pt>
                <c:pt idx="31">
                  <c:v>31455.645670554892</c:v>
                </c:pt>
                <c:pt idx="32">
                  <c:v>31455.377849266533</c:v>
                </c:pt>
                <c:pt idx="33">
                  <c:v>31448.704626344381</c:v>
                </c:pt>
                <c:pt idx="34">
                  <c:v>31435.538319330171</c:v>
                </c:pt>
                <c:pt idx="35">
                  <c:v>31415.833705720997</c:v>
                </c:pt>
                <c:pt idx="36">
                  <c:v>31389.36492799488</c:v>
                </c:pt>
                <c:pt idx="37">
                  <c:v>31355.87990115349</c:v>
                </c:pt>
                <c:pt idx="38">
                  <c:v>31315.193736298741</c:v>
                </c:pt>
                <c:pt idx="39">
                  <c:v>31267.171361465262</c:v>
                </c:pt>
                <c:pt idx="40">
                  <c:v>31211.82963582404</c:v>
                </c:pt>
                <c:pt idx="41">
                  <c:v>31149.337316471814</c:v>
                </c:pt>
                <c:pt idx="42">
                  <c:v>31079.967884261067</c:v>
                </c:pt>
                <c:pt idx="43">
                  <c:v>31003.938637195632</c:v>
                </c:pt>
                <c:pt idx="44">
                  <c:v>30921.338276137201</c:v>
                </c:pt>
                <c:pt idx="45">
                  <c:v>30832.158230266334</c:v>
                </c:pt>
                <c:pt idx="46">
                  <c:v>30736.422023641393</c:v>
                </c:pt>
                <c:pt idx="47">
                  <c:v>30634.139934727966</c:v>
                </c:pt>
                <c:pt idx="48">
                  <c:v>30525.368728372101</c:v>
                </c:pt>
              </c:numCache>
            </c:numRef>
          </c:yVal>
          <c:smooth val="0"/>
          <c:extLst>
            <c:ext xmlns:c16="http://schemas.microsoft.com/office/drawing/2014/chart" uri="{C3380CC4-5D6E-409C-BE32-E72D297353CC}">
              <c16:uniqueId val="{00000001-09C8-4797-B21F-864744BDE91B}"/>
            </c:ext>
          </c:extLst>
        </c:ser>
        <c:ser>
          <c:idx val="3"/>
          <c:order val="2"/>
          <c:tx>
            <c:strRef>
              <c:f>TAM_RoofArea!$E$393</c:f>
              <c:strCache>
                <c:ptCount val="1"/>
                <c:pt idx="0">
                  <c:v>Roof Area - Residential - Case 3 - Low</c:v>
                </c:pt>
              </c:strCache>
            </c:strRef>
          </c:tx>
          <c:spPr>
            <a:ln w="19050">
              <a:noFill/>
            </a:ln>
          </c:spPr>
          <c:xVal>
            <c:numRef>
              <c:f>TAM_RoofArea!$B$394:$B$442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TAM_RoofArea!$E$394:$E$442</c:f>
              <c:numCache>
                <c:formatCode>_(* #,##0_);_(* \(#,##0\);_(* "-"??_);_(@_)</c:formatCode>
                <c:ptCount val="49"/>
                <c:pt idx="0">
                  <c:v>29186.520012517274</c:v>
                </c:pt>
                <c:pt idx="1">
                  <c:v>29472.197855448208</c:v>
                </c:pt>
                <c:pt idx="2">
                  <c:v>28207.538385257503</c:v>
                </c:pt>
                <c:pt idx="3">
                  <c:v>28444.996801094829</c:v>
                </c:pt>
                <c:pt idx="4">
                  <c:v>28681.666260318405</c:v>
                </c:pt>
                <c:pt idx="5">
                  <c:v>28917.260002131548</c:v>
                </c:pt>
                <c:pt idx="6">
                  <c:v>29150.597002984035</c:v>
                </c:pt>
                <c:pt idx="7">
                  <c:v>29379.95553497356</c:v>
                </c:pt>
                <c:pt idx="8">
                  <c:v>29604.018364507512</c:v>
                </c:pt>
                <c:pt idx="9">
                  <c:v>29787.718388857287</c:v>
                </c:pt>
                <c:pt idx="10">
                  <c:v>29959.193922459712</c:v>
                </c:pt>
                <c:pt idx="11">
                  <c:v>30119.240325958792</c:v>
                </c:pt>
                <c:pt idx="12">
                  <c:v>30267.934554012169</c:v>
                </c:pt>
                <c:pt idx="13">
                  <c:v>30405.395107593551</c:v>
                </c:pt>
                <c:pt idx="14">
                  <c:v>30532.353612998802</c:v>
                </c:pt>
                <c:pt idx="15">
                  <c:v>30649.598103686552</c:v>
                </c:pt>
                <c:pt idx="16">
                  <c:v>30757.168674408069</c:v>
                </c:pt>
                <c:pt idx="17">
                  <c:v>30854.907489021516</c:v>
                </c:pt>
                <c:pt idx="18">
                  <c:v>30942.74377574812</c:v>
                </c:pt>
                <c:pt idx="19">
                  <c:v>31020.889308347458</c:v>
                </c:pt>
                <c:pt idx="20">
                  <c:v>31089.988444361345</c:v>
                </c:pt>
                <c:pt idx="21">
                  <c:v>31151.102026049317</c:v>
                </c:pt>
                <c:pt idx="22">
                  <c:v>31205.570686876428</c:v>
                </c:pt>
                <c:pt idx="23">
                  <c:v>31254.437197365882</c:v>
                </c:pt>
                <c:pt idx="24">
                  <c:v>31298.213205222572</c:v>
                </c:pt>
                <c:pt idx="25">
                  <c:v>31336.927285022164</c:v>
                </c:pt>
                <c:pt idx="26">
                  <c:v>31370.523810295046</c:v>
                </c:pt>
                <c:pt idx="27">
                  <c:v>31398.718096055807</c:v>
                </c:pt>
                <c:pt idx="28">
                  <c:v>31421.272581041943</c:v>
                </c:pt>
                <c:pt idx="29">
                  <c:v>31438.274018455839</c:v>
                </c:pt>
                <c:pt idx="30">
                  <c:v>31449.820258460175</c:v>
                </c:pt>
                <c:pt idx="31">
                  <c:v>31455.645670554892</c:v>
                </c:pt>
                <c:pt idx="32">
                  <c:v>31455.377849266533</c:v>
                </c:pt>
                <c:pt idx="33">
                  <c:v>31448.704626344381</c:v>
                </c:pt>
                <c:pt idx="34">
                  <c:v>31435.538319330171</c:v>
                </c:pt>
                <c:pt idx="35">
                  <c:v>31415.833705720997</c:v>
                </c:pt>
                <c:pt idx="36">
                  <c:v>31389.36492799488</c:v>
                </c:pt>
                <c:pt idx="37">
                  <c:v>31355.87990115349</c:v>
                </c:pt>
                <c:pt idx="38">
                  <c:v>31315.193736298741</c:v>
                </c:pt>
                <c:pt idx="39">
                  <c:v>31267.171361465262</c:v>
                </c:pt>
                <c:pt idx="40">
                  <c:v>31211.82963582404</c:v>
                </c:pt>
                <c:pt idx="41">
                  <c:v>31149.337316471814</c:v>
                </c:pt>
                <c:pt idx="42">
                  <c:v>31079.967884261067</c:v>
                </c:pt>
                <c:pt idx="43">
                  <c:v>31003.938637195632</c:v>
                </c:pt>
                <c:pt idx="44">
                  <c:v>30921.338276137201</c:v>
                </c:pt>
                <c:pt idx="45">
                  <c:v>30832.158230266334</c:v>
                </c:pt>
                <c:pt idx="46">
                  <c:v>30736.422023641393</c:v>
                </c:pt>
                <c:pt idx="47">
                  <c:v>30634.139934727966</c:v>
                </c:pt>
                <c:pt idx="48">
                  <c:v>30525.368728372101</c:v>
                </c:pt>
              </c:numCache>
            </c:numRef>
          </c:yVal>
          <c:smooth val="0"/>
          <c:extLst>
            <c:ext xmlns:c16="http://schemas.microsoft.com/office/drawing/2014/chart" uri="{C3380CC4-5D6E-409C-BE32-E72D297353CC}">
              <c16:uniqueId val="{00000002-09C8-4797-B21F-864744BDE91B}"/>
            </c:ext>
          </c:extLst>
        </c:ser>
        <c:ser>
          <c:idx val="4"/>
          <c:order val="3"/>
          <c:tx>
            <c:strRef>
              <c:f>TAM_RoofArea!$I$393</c:f>
              <c:strCache>
                <c:ptCount val="1"/>
                <c:pt idx="0">
                  <c:v>Roof Area - Commercial - Case 1 - Average</c:v>
                </c:pt>
              </c:strCache>
            </c:strRef>
          </c:tx>
          <c:spPr>
            <a:ln w="19050">
              <a:noFill/>
            </a:ln>
          </c:spPr>
          <c:xVal>
            <c:numRef>
              <c:f>TAM_RoofArea!$B$394:$B$442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TAM_RoofArea!$I$394:$I$442</c:f>
              <c:numCache>
                <c:formatCode>_(* #,##0_);_(* \(#,##0\);_(* "-"??_);_(@_)</c:formatCode>
                <c:ptCount val="49"/>
                <c:pt idx="0">
                  <c:v>6392.5467978978631</c:v>
                </c:pt>
                <c:pt idx="1">
                  <c:v>6685.834345672507</c:v>
                </c:pt>
                <c:pt idx="2">
                  <c:v>7029.261660642358</c:v>
                </c:pt>
                <c:pt idx="3">
                  <c:v>7313.1153793034637</c:v>
                </c:pt>
                <c:pt idx="4">
                  <c:v>7592.724727296476</c:v>
                </c:pt>
                <c:pt idx="5">
                  <c:v>7868.2319095703933</c:v>
                </c:pt>
                <c:pt idx="6">
                  <c:v>8139.548619801385</c:v>
                </c:pt>
                <c:pt idx="7">
                  <c:v>8406.3923847060487</c:v>
                </c:pt>
                <c:pt idx="8">
                  <c:v>8668.5422245042082</c:v>
                </c:pt>
                <c:pt idx="9">
                  <c:v>8915.6497660944933</c:v>
                </c:pt>
                <c:pt idx="10">
                  <c:v>9155.7585369926328</c:v>
                </c:pt>
                <c:pt idx="11">
                  <c:v>9389.0495636513297</c:v>
                </c:pt>
                <c:pt idx="12">
                  <c:v>9615.4574804983058</c:v>
                </c:pt>
                <c:pt idx="13">
                  <c:v>9834.9471969249644</c:v>
                </c:pt>
                <c:pt idx="14">
                  <c:v>10047.748750963627</c:v>
                </c:pt>
                <c:pt idx="15">
                  <c:v>10254.150159614323</c:v>
                </c:pt>
                <c:pt idx="16">
                  <c:v>10454.160653208757</c:v>
                </c:pt>
                <c:pt idx="17">
                  <c:v>10647.716053936389</c:v>
                </c:pt>
                <c:pt idx="18">
                  <c:v>10834.784591580057</c:v>
                </c:pt>
                <c:pt idx="19">
                  <c:v>11015.442916182676</c:v>
                </c:pt>
                <c:pt idx="20">
                  <c:v>11189.939214937096</c:v>
                </c:pt>
                <c:pt idx="21">
                  <c:v>11358.688754113246</c:v>
                </c:pt>
                <c:pt idx="22">
                  <c:v>11522.232549232374</c:v>
                </c:pt>
                <c:pt idx="23">
                  <c:v>11681.0196337079</c:v>
                </c:pt>
                <c:pt idx="24">
                  <c:v>11835.302454154138</c:v>
                </c:pt>
                <c:pt idx="25">
                  <c:v>11985.158417461265</c:v>
                </c:pt>
                <c:pt idx="26">
                  <c:v>12130.646980052516</c:v>
                </c:pt>
                <c:pt idx="27">
                  <c:v>12271.742477617534</c:v>
                </c:pt>
                <c:pt idx="28">
                  <c:v>12408.427922717379</c:v>
                </c:pt>
                <c:pt idx="29">
                  <c:v>12540.796978302484</c:v>
                </c:pt>
                <c:pt idx="30">
                  <c:v>12668.944078206001</c:v>
                </c:pt>
                <c:pt idx="31">
                  <c:v>12792.825438490054</c:v>
                </c:pt>
                <c:pt idx="32">
                  <c:v>12912.348527854909</c:v>
                </c:pt>
                <c:pt idx="33">
                  <c:v>13027.437259703383</c:v>
                </c:pt>
                <c:pt idx="34">
                  <c:v>13138.100229094205</c:v>
                </c:pt>
                <c:pt idx="35">
                  <c:v>13244.364399531592</c:v>
                </c:pt>
                <c:pt idx="36">
                  <c:v>13346.188340600023</c:v>
                </c:pt>
                <c:pt idx="37">
                  <c:v>13443.524750670878</c:v>
                </c:pt>
                <c:pt idx="38">
                  <c:v>13536.356199383203</c:v>
                </c:pt>
                <c:pt idx="39">
                  <c:v>13624.666438166045</c:v>
                </c:pt>
                <c:pt idx="40">
                  <c:v>13708.513998048531</c:v>
                </c:pt>
                <c:pt idx="41">
                  <c:v>13788.064060365818</c:v>
                </c:pt>
                <c:pt idx="42">
                  <c:v>13863.551906704204</c:v>
                </c:pt>
                <c:pt idx="43">
                  <c:v>13935.178379136554</c:v>
                </c:pt>
                <c:pt idx="44">
                  <c:v>14003.073245082875</c:v>
                </c:pt>
                <c:pt idx="45">
                  <c:v>14067.273624890147</c:v>
                </c:pt>
                <c:pt idx="46">
                  <c:v>14127.783024506365</c:v>
                </c:pt>
                <c:pt idx="47">
                  <c:v>14184.556463458308</c:v>
                </c:pt>
                <c:pt idx="48">
                  <c:v>14237.578157009555</c:v>
                </c:pt>
              </c:numCache>
            </c:numRef>
          </c:yVal>
          <c:smooth val="0"/>
          <c:extLst>
            <c:ext xmlns:c16="http://schemas.microsoft.com/office/drawing/2014/chart" uri="{C3380CC4-5D6E-409C-BE32-E72D297353CC}">
              <c16:uniqueId val="{00000003-09C8-4797-B21F-864744BDE91B}"/>
            </c:ext>
          </c:extLst>
        </c:ser>
        <c:ser>
          <c:idx val="1"/>
          <c:order val="4"/>
          <c:tx>
            <c:strRef>
              <c:f>TAM_RoofArea!$J$393</c:f>
              <c:strCache>
                <c:ptCount val="1"/>
                <c:pt idx="0">
                  <c:v>Roof Area - Commercial - Case 2 - High</c:v>
                </c:pt>
              </c:strCache>
            </c:strRef>
          </c:tx>
          <c:spPr>
            <a:ln w="25400" cap="rnd">
              <a:noFill/>
              <a:round/>
            </a:ln>
            <a:effectLst/>
          </c:spPr>
          <c:marker>
            <c:symbol val="circle"/>
            <c:size val="5"/>
            <c:spPr>
              <a:solidFill>
                <a:schemeClr val="accent2"/>
              </a:solidFill>
              <a:ln w="9525">
                <a:solidFill>
                  <a:schemeClr val="accent2"/>
                </a:solidFill>
              </a:ln>
              <a:effectLst/>
            </c:spPr>
          </c:marker>
          <c:xVal>
            <c:numRef>
              <c:f>TAM_RoofArea!$B$394:$B$442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TAM_RoofArea!$J$394:$J$442</c:f>
              <c:numCache>
                <c:formatCode>_(* #,##0_);_(* \(#,##0\);_(* "-"??_);_(@_)</c:formatCode>
                <c:ptCount val="49"/>
                <c:pt idx="0">
                  <c:v>6392.5467978978631</c:v>
                </c:pt>
                <c:pt idx="1">
                  <c:v>6685.834345672507</c:v>
                </c:pt>
                <c:pt idx="2">
                  <c:v>7029.261660642358</c:v>
                </c:pt>
                <c:pt idx="3">
                  <c:v>7313.1153793034637</c:v>
                </c:pt>
                <c:pt idx="4">
                  <c:v>7592.724727296476</c:v>
                </c:pt>
                <c:pt idx="5">
                  <c:v>7868.2319095703933</c:v>
                </c:pt>
                <c:pt idx="6">
                  <c:v>8139.548619801385</c:v>
                </c:pt>
                <c:pt idx="7">
                  <c:v>8406.3923847060487</c:v>
                </c:pt>
                <c:pt idx="8">
                  <c:v>8668.5422245042082</c:v>
                </c:pt>
                <c:pt idx="9">
                  <c:v>8915.6497660944933</c:v>
                </c:pt>
                <c:pt idx="10">
                  <c:v>9155.7585369926328</c:v>
                </c:pt>
                <c:pt idx="11">
                  <c:v>9389.0495636513297</c:v>
                </c:pt>
                <c:pt idx="12">
                  <c:v>9615.4574804983058</c:v>
                </c:pt>
                <c:pt idx="13">
                  <c:v>9834.9471969249644</c:v>
                </c:pt>
                <c:pt idx="14">
                  <c:v>10047.748750963627</c:v>
                </c:pt>
                <c:pt idx="15">
                  <c:v>10254.150159614323</c:v>
                </c:pt>
                <c:pt idx="16">
                  <c:v>10454.160653208757</c:v>
                </c:pt>
                <c:pt idx="17">
                  <c:v>10647.716053936389</c:v>
                </c:pt>
                <c:pt idx="18">
                  <c:v>10834.784591580057</c:v>
                </c:pt>
                <c:pt idx="19">
                  <c:v>11015.442916182676</c:v>
                </c:pt>
                <c:pt idx="20">
                  <c:v>11189.939214937096</c:v>
                </c:pt>
                <c:pt idx="21">
                  <c:v>11358.688754113246</c:v>
                </c:pt>
                <c:pt idx="22">
                  <c:v>11522.232549232374</c:v>
                </c:pt>
                <c:pt idx="23">
                  <c:v>11681.0196337079</c:v>
                </c:pt>
                <c:pt idx="24">
                  <c:v>11835.302454154138</c:v>
                </c:pt>
                <c:pt idx="25">
                  <c:v>11985.158417461265</c:v>
                </c:pt>
                <c:pt idx="26">
                  <c:v>12130.646980052516</c:v>
                </c:pt>
                <c:pt idx="27">
                  <c:v>12271.742477617534</c:v>
                </c:pt>
                <c:pt idx="28">
                  <c:v>12408.427922717379</c:v>
                </c:pt>
                <c:pt idx="29">
                  <c:v>12540.796978302484</c:v>
                </c:pt>
                <c:pt idx="30">
                  <c:v>12668.944078206001</c:v>
                </c:pt>
                <c:pt idx="31">
                  <c:v>12792.825438490054</c:v>
                </c:pt>
                <c:pt idx="32">
                  <c:v>12912.348527854909</c:v>
                </c:pt>
                <c:pt idx="33">
                  <c:v>13027.437259703383</c:v>
                </c:pt>
                <c:pt idx="34">
                  <c:v>13138.100229094205</c:v>
                </c:pt>
                <c:pt idx="35">
                  <c:v>13244.364399531592</c:v>
                </c:pt>
                <c:pt idx="36">
                  <c:v>13346.188340600023</c:v>
                </c:pt>
                <c:pt idx="37">
                  <c:v>13443.524750670878</c:v>
                </c:pt>
                <c:pt idx="38">
                  <c:v>13536.356199383203</c:v>
                </c:pt>
                <c:pt idx="39">
                  <c:v>13624.666438166045</c:v>
                </c:pt>
                <c:pt idx="40">
                  <c:v>13708.513998048531</c:v>
                </c:pt>
                <c:pt idx="41">
                  <c:v>13788.064060365818</c:v>
                </c:pt>
                <c:pt idx="42">
                  <c:v>13863.551906704204</c:v>
                </c:pt>
                <c:pt idx="43">
                  <c:v>13935.178379136554</c:v>
                </c:pt>
                <c:pt idx="44">
                  <c:v>14003.073245082875</c:v>
                </c:pt>
                <c:pt idx="45">
                  <c:v>14067.273624890147</c:v>
                </c:pt>
                <c:pt idx="46">
                  <c:v>14127.783024506365</c:v>
                </c:pt>
                <c:pt idx="47">
                  <c:v>14184.556463458308</c:v>
                </c:pt>
                <c:pt idx="48">
                  <c:v>14237.578157009555</c:v>
                </c:pt>
              </c:numCache>
            </c:numRef>
          </c:yVal>
          <c:smooth val="0"/>
          <c:extLst>
            <c:ext xmlns:c16="http://schemas.microsoft.com/office/drawing/2014/chart" uri="{C3380CC4-5D6E-409C-BE32-E72D297353CC}">
              <c16:uniqueId val="{00000004-09C8-4797-B21F-864744BDE91B}"/>
            </c:ext>
          </c:extLst>
        </c:ser>
        <c:ser>
          <c:idx val="5"/>
          <c:order val="5"/>
          <c:tx>
            <c:strRef>
              <c:f>TAM_RoofArea!$K$393</c:f>
              <c:strCache>
                <c:ptCount val="1"/>
                <c:pt idx="0">
                  <c:v>Roof Area - Commercial - Case 3 - Low</c:v>
                </c:pt>
              </c:strCache>
            </c:strRef>
          </c:tx>
          <c:spPr>
            <a:ln w="19050">
              <a:noFill/>
            </a:ln>
          </c:spPr>
          <c:xVal>
            <c:numRef>
              <c:f>TAM_RoofArea!$B$394:$B$442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TAM_RoofArea!$K$394:$K$442</c:f>
              <c:numCache>
                <c:formatCode>_(* #,##0_);_(* \(#,##0\);_(* "-"??_);_(@_)</c:formatCode>
                <c:ptCount val="49"/>
                <c:pt idx="0">
                  <c:v>6392.5467978978631</c:v>
                </c:pt>
                <c:pt idx="1">
                  <c:v>6685.834345672507</c:v>
                </c:pt>
                <c:pt idx="2">
                  <c:v>7029.261660642358</c:v>
                </c:pt>
                <c:pt idx="3">
                  <c:v>7313.1153793034637</c:v>
                </c:pt>
                <c:pt idx="4">
                  <c:v>7592.724727296476</c:v>
                </c:pt>
                <c:pt idx="5">
                  <c:v>7868.2319095703933</c:v>
                </c:pt>
                <c:pt idx="6">
                  <c:v>8139.548619801385</c:v>
                </c:pt>
                <c:pt idx="7">
                  <c:v>8406.3923847060487</c:v>
                </c:pt>
                <c:pt idx="8">
                  <c:v>8668.5422245042082</c:v>
                </c:pt>
                <c:pt idx="9">
                  <c:v>8915.6497660944933</c:v>
                </c:pt>
                <c:pt idx="10">
                  <c:v>9155.7585369926328</c:v>
                </c:pt>
                <c:pt idx="11">
                  <c:v>9389.0495636513297</c:v>
                </c:pt>
                <c:pt idx="12">
                  <c:v>9615.4574804983058</c:v>
                </c:pt>
                <c:pt idx="13">
                  <c:v>9834.9471969249644</c:v>
                </c:pt>
                <c:pt idx="14">
                  <c:v>10047.748750963627</c:v>
                </c:pt>
                <c:pt idx="15">
                  <c:v>10254.150159614323</c:v>
                </c:pt>
                <c:pt idx="16">
                  <c:v>10454.160653208757</c:v>
                </c:pt>
                <c:pt idx="17">
                  <c:v>10647.716053936389</c:v>
                </c:pt>
                <c:pt idx="18">
                  <c:v>10834.784591580057</c:v>
                </c:pt>
                <c:pt idx="19">
                  <c:v>11015.442916182676</c:v>
                </c:pt>
                <c:pt idx="20">
                  <c:v>11189.939214937096</c:v>
                </c:pt>
                <c:pt idx="21">
                  <c:v>11358.688754113246</c:v>
                </c:pt>
                <c:pt idx="22">
                  <c:v>11522.232549232374</c:v>
                </c:pt>
                <c:pt idx="23">
                  <c:v>11681.0196337079</c:v>
                </c:pt>
                <c:pt idx="24">
                  <c:v>11835.302454154138</c:v>
                </c:pt>
                <c:pt idx="25">
                  <c:v>11985.158417461265</c:v>
                </c:pt>
                <c:pt idx="26">
                  <c:v>12130.646980052516</c:v>
                </c:pt>
                <c:pt idx="27">
                  <c:v>12271.742477617534</c:v>
                </c:pt>
                <c:pt idx="28">
                  <c:v>12408.427922717379</c:v>
                </c:pt>
                <c:pt idx="29">
                  <c:v>12540.796978302484</c:v>
                </c:pt>
                <c:pt idx="30">
                  <c:v>12668.944078206001</c:v>
                </c:pt>
                <c:pt idx="31">
                  <c:v>12792.825438490054</c:v>
                </c:pt>
                <c:pt idx="32">
                  <c:v>12912.348527854909</c:v>
                </c:pt>
                <c:pt idx="33">
                  <c:v>13027.437259703383</c:v>
                </c:pt>
                <c:pt idx="34">
                  <c:v>13138.100229094205</c:v>
                </c:pt>
                <c:pt idx="35">
                  <c:v>13244.364399531592</c:v>
                </c:pt>
                <c:pt idx="36">
                  <c:v>13346.188340600023</c:v>
                </c:pt>
                <c:pt idx="37">
                  <c:v>13443.524750670878</c:v>
                </c:pt>
                <c:pt idx="38">
                  <c:v>13536.356199383203</c:v>
                </c:pt>
                <c:pt idx="39">
                  <c:v>13624.666438166045</c:v>
                </c:pt>
                <c:pt idx="40">
                  <c:v>13708.513998048531</c:v>
                </c:pt>
                <c:pt idx="41">
                  <c:v>13788.064060365818</c:v>
                </c:pt>
                <c:pt idx="42">
                  <c:v>13863.551906704204</c:v>
                </c:pt>
                <c:pt idx="43">
                  <c:v>13935.178379136554</c:v>
                </c:pt>
                <c:pt idx="44">
                  <c:v>14003.073245082875</c:v>
                </c:pt>
                <c:pt idx="45">
                  <c:v>14067.273624890147</c:v>
                </c:pt>
                <c:pt idx="46">
                  <c:v>14127.783024506365</c:v>
                </c:pt>
                <c:pt idx="47">
                  <c:v>14184.556463458308</c:v>
                </c:pt>
                <c:pt idx="48">
                  <c:v>14237.578157009555</c:v>
                </c:pt>
              </c:numCache>
            </c:numRef>
          </c:yVal>
          <c:smooth val="0"/>
          <c:extLst>
            <c:ext xmlns:c16="http://schemas.microsoft.com/office/drawing/2014/chart" uri="{C3380CC4-5D6E-409C-BE32-E72D297353CC}">
              <c16:uniqueId val="{00000005-09C8-4797-B21F-864744BDE91B}"/>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sz="1800" b="1" i="0" baseline="0">
                    <a:effectLst/>
                  </a:rPr>
                  <a:t>TAM (square meters of roof area)</a:t>
                </a:r>
                <a:endParaRPr lang="en-US">
                  <a:effectLst/>
                </a:endParaRPr>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baseline="0"/>
              <a:t>India TAM</a:t>
            </a:r>
            <a:r>
              <a:rPr lang="en-US"/>
              <a:t> -</a:t>
            </a:r>
            <a:r>
              <a:rPr lang="en-US" baseline="0"/>
              <a:t> </a:t>
            </a:r>
            <a:r>
              <a:rPr lang="en-US" sz="1680" b="1" i="0" u="none" strike="noStrike" baseline="0">
                <a:effectLst/>
              </a:rPr>
              <a:t>Roof Area</a:t>
            </a:r>
            <a:endParaRPr lang="en-US"/>
          </a:p>
        </c:rich>
      </c:tx>
      <c:overlay val="0"/>
      <c:spPr>
        <a:noFill/>
        <a:ln>
          <a:noFill/>
        </a:ln>
        <a:effectLst/>
      </c:spPr>
    </c:title>
    <c:autoTitleDeleted val="0"/>
    <c:plotArea>
      <c:layout/>
      <c:scatterChart>
        <c:scatterStyle val="lineMarker"/>
        <c:varyColors val="0"/>
        <c:ser>
          <c:idx val="2"/>
          <c:order val="0"/>
          <c:tx>
            <c:strRef>
              <c:f>TAM_RoofArea!$C$457</c:f>
              <c:strCache>
                <c:ptCount val="1"/>
                <c:pt idx="0">
                  <c:v>Roof Area - Residential - Case 1 - Average</c:v>
                </c:pt>
              </c:strCache>
            </c:strRef>
          </c:tx>
          <c:spPr>
            <a:ln w="19050">
              <a:noFill/>
            </a:ln>
          </c:spPr>
          <c:xVal>
            <c:numRef>
              <c:f>TAM_RoofArea!$B$458:$B$506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TAM_RoofArea!$C$458:$C$506</c:f>
              <c:numCache>
                <c:formatCode>_(* #,##0_);_(* \(#,##0\);_(* "-"??_);_(@_)</c:formatCode>
                <c:ptCount val="49"/>
                <c:pt idx="0">
                  <c:v>8626.060562976958</c:v>
                </c:pt>
                <c:pt idx="1">
                  <c:v>8836.0955485719933</c:v>
                </c:pt>
                <c:pt idx="2">
                  <c:v>8083.2399973789006</c:v>
                </c:pt>
                <c:pt idx="3">
                  <c:v>8241.3156558765895</c:v>
                </c:pt>
                <c:pt idx="4">
                  <c:v>8398.0463765064451</c:v>
                </c:pt>
                <c:pt idx="5">
                  <c:v>8553.3685401686707</c:v>
                </c:pt>
                <c:pt idx="6">
                  <c:v>8707.418442048116</c:v>
                </c:pt>
                <c:pt idx="7">
                  <c:v>8860.2874774165375</c:v>
                </c:pt>
                <c:pt idx="8">
                  <c:v>9012.048681046268</c:v>
                </c:pt>
                <c:pt idx="9">
                  <c:v>9162.7945887949245</c:v>
                </c:pt>
                <c:pt idx="10">
                  <c:v>9312.6048442598149</c:v>
                </c:pt>
                <c:pt idx="11">
                  <c:v>9461.5021809582213</c:v>
                </c:pt>
                <c:pt idx="12">
                  <c:v>9609.4850922412916</c:v>
                </c:pt>
                <c:pt idx="13">
                  <c:v>9756.5472378515988</c:v>
                </c:pt>
                <c:pt idx="14">
                  <c:v>9902.6964690615368</c:v>
                </c:pt>
                <c:pt idx="15">
                  <c:v>10047.927197724131</c:v>
                </c:pt>
                <c:pt idx="16">
                  <c:v>10192.192325460044</c:v>
                </c:pt>
                <c:pt idx="17">
                  <c:v>10335.422031813674</c:v>
                </c:pt>
                <c:pt idx="18">
                  <c:v>10477.539135836896</c:v>
                </c:pt>
                <c:pt idx="19">
                  <c:v>10618.522383856704</c:v>
                </c:pt>
                <c:pt idx="20">
                  <c:v>10758.305361622937</c:v>
                </c:pt>
                <c:pt idx="21">
                  <c:v>10896.702241905597</c:v>
                </c:pt>
                <c:pt idx="22">
                  <c:v>11033.476982325223</c:v>
                </c:pt>
                <c:pt idx="23">
                  <c:v>11168.443098757623</c:v>
                </c:pt>
                <c:pt idx="24">
                  <c:v>11301.523310988527</c:v>
                </c:pt>
                <c:pt idx="25">
                  <c:v>11432.709828568106</c:v>
                </c:pt>
                <c:pt idx="26">
                  <c:v>11561.977407402834</c:v>
                </c:pt>
                <c:pt idx="27">
                  <c:v>11689.329258793121</c:v>
                </c:pt>
                <c:pt idx="28">
                  <c:v>11814.782147512244</c:v>
                </c:pt>
                <c:pt idx="29">
                  <c:v>11938.310634390853</c:v>
                </c:pt>
                <c:pt idx="30">
                  <c:v>12059.934381638326</c:v>
                </c:pt>
                <c:pt idx="31">
                  <c:v>12179.781935534798</c:v>
                </c:pt>
                <c:pt idx="32">
                  <c:v>12298.030876108474</c:v>
                </c:pt>
                <c:pt idx="33">
                  <c:v>12414.825025047641</c:v>
                </c:pt>
                <c:pt idx="34">
                  <c:v>12530.220716428033</c:v>
                </c:pt>
                <c:pt idx="35">
                  <c:v>12644.229653384338</c:v>
                </c:pt>
                <c:pt idx="36">
                  <c:v>12756.898226450176</c:v>
                </c:pt>
                <c:pt idx="37">
                  <c:v>12868.264310558518</c:v>
                </c:pt>
                <c:pt idx="38">
                  <c:v>12978.359677072473</c:v>
                </c:pt>
                <c:pt idx="39">
                  <c:v>13087.219561302569</c:v>
                </c:pt>
                <c:pt idx="40">
                  <c:v>13194.865537388987</c:v>
                </c:pt>
                <c:pt idx="41">
                  <c:v>13301.293632199655</c:v>
                </c:pt>
                <c:pt idx="42">
                  <c:v>13406.484106130112</c:v>
                </c:pt>
                <c:pt idx="43">
                  <c:v>13510.418003766787</c:v>
                </c:pt>
                <c:pt idx="44">
                  <c:v>13613.083923754262</c:v>
                </c:pt>
                <c:pt idx="45">
                  <c:v>13714.476701075493</c:v>
                </c:pt>
                <c:pt idx="46">
                  <c:v>13814.584400049696</c:v>
                </c:pt>
                <c:pt idx="47">
                  <c:v>13913.393466786392</c:v>
                </c:pt>
                <c:pt idx="48">
                  <c:v>14010.881312305548</c:v>
                </c:pt>
              </c:numCache>
            </c:numRef>
          </c:yVal>
          <c:smooth val="0"/>
          <c:extLst>
            <c:ext xmlns:c16="http://schemas.microsoft.com/office/drawing/2014/chart" uri="{C3380CC4-5D6E-409C-BE32-E72D297353CC}">
              <c16:uniqueId val="{00000000-4DB4-4B69-9193-1A1575DD03D5}"/>
            </c:ext>
          </c:extLst>
        </c:ser>
        <c:ser>
          <c:idx val="0"/>
          <c:order val="1"/>
          <c:tx>
            <c:strRef>
              <c:f>TAM_RoofArea!$D$457</c:f>
              <c:strCache>
                <c:ptCount val="1"/>
                <c:pt idx="0">
                  <c:v>Roof Area - Residential -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TAM_RoofArea!$B$458:$B$506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TAM_RoofArea!$D$458:$D$506</c:f>
              <c:numCache>
                <c:formatCode>_(* #,##0_);_(* \(#,##0\);_(* "-"??_);_(@_)</c:formatCode>
                <c:ptCount val="49"/>
                <c:pt idx="0">
                  <c:v>8626.060562976958</c:v>
                </c:pt>
                <c:pt idx="1">
                  <c:v>8836.0955485719933</c:v>
                </c:pt>
                <c:pt idx="2">
                  <c:v>8083.2399973789006</c:v>
                </c:pt>
                <c:pt idx="3">
                  <c:v>8241.3156558765895</c:v>
                </c:pt>
                <c:pt idx="4">
                  <c:v>8398.0463765064451</c:v>
                </c:pt>
                <c:pt idx="5">
                  <c:v>8553.3685401686707</c:v>
                </c:pt>
                <c:pt idx="6">
                  <c:v>8707.418442048116</c:v>
                </c:pt>
                <c:pt idx="7">
                  <c:v>8860.2874774165375</c:v>
                </c:pt>
                <c:pt idx="8">
                  <c:v>9012.048681046268</c:v>
                </c:pt>
                <c:pt idx="9">
                  <c:v>9162.7945887949245</c:v>
                </c:pt>
                <c:pt idx="10">
                  <c:v>9312.6048442598149</c:v>
                </c:pt>
                <c:pt idx="11">
                  <c:v>9461.5021809582213</c:v>
                </c:pt>
                <c:pt idx="12">
                  <c:v>9609.4850922412916</c:v>
                </c:pt>
                <c:pt idx="13">
                  <c:v>9756.5472378515988</c:v>
                </c:pt>
                <c:pt idx="14">
                  <c:v>9902.6964690615368</c:v>
                </c:pt>
                <c:pt idx="15">
                  <c:v>10047.927197724131</c:v>
                </c:pt>
                <c:pt idx="16">
                  <c:v>10192.192325460044</c:v>
                </c:pt>
                <c:pt idx="17">
                  <c:v>10335.422031813674</c:v>
                </c:pt>
                <c:pt idx="18">
                  <c:v>10477.539135836896</c:v>
                </c:pt>
                <c:pt idx="19">
                  <c:v>10618.522383856704</c:v>
                </c:pt>
                <c:pt idx="20">
                  <c:v>10758.305361622937</c:v>
                </c:pt>
                <c:pt idx="21">
                  <c:v>10896.702241905597</c:v>
                </c:pt>
                <c:pt idx="22">
                  <c:v>11033.476982325223</c:v>
                </c:pt>
                <c:pt idx="23">
                  <c:v>11168.443098757623</c:v>
                </c:pt>
                <c:pt idx="24">
                  <c:v>11301.523310988527</c:v>
                </c:pt>
                <c:pt idx="25">
                  <c:v>11432.709828568106</c:v>
                </c:pt>
                <c:pt idx="26">
                  <c:v>11561.977407402834</c:v>
                </c:pt>
                <c:pt idx="27">
                  <c:v>11689.329258793121</c:v>
                </c:pt>
                <c:pt idx="28">
                  <c:v>11814.782147512244</c:v>
                </c:pt>
                <c:pt idx="29">
                  <c:v>11938.310634390853</c:v>
                </c:pt>
                <c:pt idx="30">
                  <c:v>12059.934381638326</c:v>
                </c:pt>
                <c:pt idx="31">
                  <c:v>12179.781935534798</c:v>
                </c:pt>
                <c:pt idx="32">
                  <c:v>12298.030876108474</c:v>
                </c:pt>
                <c:pt idx="33">
                  <c:v>12414.825025047641</c:v>
                </c:pt>
                <c:pt idx="34">
                  <c:v>12530.220716428033</c:v>
                </c:pt>
                <c:pt idx="35">
                  <c:v>12644.229653384338</c:v>
                </c:pt>
                <c:pt idx="36">
                  <c:v>12756.898226450176</c:v>
                </c:pt>
                <c:pt idx="37">
                  <c:v>12868.264310558518</c:v>
                </c:pt>
                <c:pt idx="38">
                  <c:v>12978.359677072473</c:v>
                </c:pt>
                <c:pt idx="39">
                  <c:v>13087.219561302569</c:v>
                </c:pt>
                <c:pt idx="40">
                  <c:v>13194.865537388987</c:v>
                </c:pt>
                <c:pt idx="41">
                  <c:v>13301.293632199655</c:v>
                </c:pt>
                <c:pt idx="42">
                  <c:v>13406.484106130112</c:v>
                </c:pt>
                <c:pt idx="43">
                  <c:v>13510.418003766787</c:v>
                </c:pt>
                <c:pt idx="44">
                  <c:v>13613.083923754262</c:v>
                </c:pt>
                <c:pt idx="45">
                  <c:v>13714.476701075493</c:v>
                </c:pt>
                <c:pt idx="46">
                  <c:v>13814.584400049696</c:v>
                </c:pt>
                <c:pt idx="47">
                  <c:v>13913.393466786392</c:v>
                </c:pt>
                <c:pt idx="48">
                  <c:v>14010.881312305548</c:v>
                </c:pt>
              </c:numCache>
            </c:numRef>
          </c:yVal>
          <c:smooth val="0"/>
          <c:extLst>
            <c:ext xmlns:c16="http://schemas.microsoft.com/office/drawing/2014/chart" uri="{C3380CC4-5D6E-409C-BE32-E72D297353CC}">
              <c16:uniqueId val="{00000001-4DB4-4B69-9193-1A1575DD03D5}"/>
            </c:ext>
          </c:extLst>
        </c:ser>
        <c:ser>
          <c:idx val="3"/>
          <c:order val="2"/>
          <c:tx>
            <c:strRef>
              <c:f>TAM_RoofArea!$E$457</c:f>
              <c:strCache>
                <c:ptCount val="1"/>
                <c:pt idx="0">
                  <c:v>Roof Area - Residential - Case 3 - Low</c:v>
                </c:pt>
              </c:strCache>
            </c:strRef>
          </c:tx>
          <c:spPr>
            <a:ln w="19050">
              <a:noFill/>
            </a:ln>
          </c:spPr>
          <c:xVal>
            <c:numRef>
              <c:f>TAM_RoofArea!$B$458:$B$506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TAM_RoofArea!$E$458:$E$506</c:f>
              <c:numCache>
                <c:formatCode>_(* #,##0_);_(* \(#,##0\);_(* "-"??_);_(@_)</c:formatCode>
                <c:ptCount val="49"/>
                <c:pt idx="0">
                  <c:v>8626.060562976958</c:v>
                </c:pt>
                <c:pt idx="1">
                  <c:v>8836.0955485719933</c:v>
                </c:pt>
                <c:pt idx="2">
                  <c:v>8083.2399973789006</c:v>
                </c:pt>
                <c:pt idx="3">
                  <c:v>8241.3156558765895</c:v>
                </c:pt>
                <c:pt idx="4">
                  <c:v>8398.0463765064451</c:v>
                </c:pt>
                <c:pt idx="5">
                  <c:v>8553.3685401686707</c:v>
                </c:pt>
                <c:pt idx="6">
                  <c:v>8707.418442048116</c:v>
                </c:pt>
                <c:pt idx="7">
                  <c:v>8860.2874774165375</c:v>
                </c:pt>
                <c:pt idx="8">
                  <c:v>9012.048681046268</c:v>
                </c:pt>
                <c:pt idx="9">
                  <c:v>9162.7945887949245</c:v>
                </c:pt>
                <c:pt idx="10">
                  <c:v>9312.6048442598149</c:v>
                </c:pt>
                <c:pt idx="11">
                  <c:v>9461.5021809582213</c:v>
                </c:pt>
                <c:pt idx="12">
                  <c:v>9609.4850922412916</c:v>
                </c:pt>
                <c:pt idx="13">
                  <c:v>9756.5472378515988</c:v>
                </c:pt>
                <c:pt idx="14">
                  <c:v>9902.6964690615368</c:v>
                </c:pt>
                <c:pt idx="15">
                  <c:v>10047.927197724131</c:v>
                </c:pt>
                <c:pt idx="16">
                  <c:v>10192.192325460044</c:v>
                </c:pt>
                <c:pt idx="17">
                  <c:v>10335.422031813674</c:v>
                </c:pt>
                <c:pt idx="18">
                  <c:v>10477.539135836896</c:v>
                </c:pt>
                <c:pt idx="19">
                  <c:v>10618.522383856704</c:v>
                </c:pt>
                <c:pt idx="20">
                  <c:v>10758.305361622937</c:v>
                </c:pt>
                <c:pt idx="21">
                  <c:v>10896.702241905597</c:v>
                </c:pt>
                <c:pt idx="22">
                  <c:v>11033.476982325223</c:v>
                </c:pt>
                <c:pt idx="23">
                  <c:v>11168.443098757623</c:v>
                </c:pt>
                <c:pt idx="24">
                  <c:v>11301.523310988527</c:v>
                </c:pt>
                <c:pt idx="25">
                  <c:v>11432.709828568106</c:v>
                </c:pt>
                <c:pt idx="26">
                  <c:v>11561.977407402834</c:v>
                </c:pt>
                <c:pt idx="27">
                  <c:v>11689.329258793121</c:v>
                </c:pt>
                <c:pt idx="28">
                  <c:v>11814.782147512244</c:v>
                </c:pt>
                <c:pt idx="29">
                  <c:v>11938.310634390853</c:v>
                </c:pt>
                <c:pt idx="30">
                  <c:v>12059.934381638326</c:v>
                </c:pt>
                <c:pt idx="31">
                  <c:v>12179.781935534798</c:v>
                </c:pt>
                <c:pt idx="32">
                  <c:v>12298.030876108474</c:v>
                </c:pt>
                <c:pt idx="33">
                  <c:v>12414.825025047641</c:v>
                </c:pt>
                <c:pt idx="34">
                  <c:v>12530.220716428033</c:v>
                </c:pt>
                <c:pt idx="35">
                  <c:v>12644.229653384338</c:v>
                </c:pt>
                <c:pt idx="36">
                  <c:v>12756.898226450176</c:v>
                </c:pt>
                <c:pt idx="37">
                  <c:v>12868.264310558518</c:v>
                </c:pt>
                <c:pt idx="38">
                  <c:v>12978.359677072473</c:v>
                </c:pt>
                <c:pt idx="39">
                  <c:v>13087.219561302569</c:v>
                </c:pt>
                <c:pt idx="40">
                  <c:v>13194.865537388987</c:v>
                </c:pt>
                <c:pt idx="41">
                  <c:v>13301.293632199655</c:v>
                </c:pt>
                <c:pt idx="42">
                  <c:v>13406.484106130112</c:v>
                </c:pt>
                <c:pt idx="43">
                  <c:v>13510.418003766787</c:v>
                </c:pt>
                <c:pt idx="44">
                  <c:v>13613.083923754262</c:v>
                </c:pt>
                <c:pt idx="45">
                  <c:v>13714.476701075493</c:v>
                </c:pt>
                <c:pt idx="46">
                  <c:v>13814.584400049696</c:v>
                </c:pt>
                <c:pt idx="47">
                  <c:v>13913.393466786392</c:v>
                </c:pt>
                <c:pt idx="48">
                  <c:v>14010.881312305548</c:v>
                </c:pt>
              </c:numCache>
            </c:numRef>
          </c:yVal>
          <c:smooth val="0"/>
          <c:extLst>
            <c:ext xmlns:c16="http://schemas.microsoft.com/office/drawing/2014/chart" uri="{C3380CC4-5D6E-409C-BE32-E72D297353CC}">
              <c16:uniqueId val="{00000002-4DB4-4B69-9193-1A1575DD03D5}"/>
            </c:ext>
          </c:extLst>
        </c:ser>
        <c:ser>
          <c:idx val="4"/>
          <c:order val="3"/>
          <c:tx>
            <c:strRef>
              <c:f>TAM_RoofArea!$I$457</c:f>
              <c:strCache>
                <c:ptCount val="1"/>
                <c:pt idx="0">
                  <c:v>Roof Area - Commercial - Case 1 - Average</c:v>
                </c:pt>
              </c:strCache>
            </c:strRef>
          </c:tx>
          <c:spPr>
            <a:ln w="19050">
              <a:noFill/>
            </a:ln>
          </c:spPr>
          <c:xVal>
            <c:numRef>
              <c:f>TAM_RoofArea!$B$458:$B$506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TAM_RoofArea!$I$458:$I$506</c:f>
              <c:numCache>
                <c:formatCode>_(* #,##0_);_(* \(#,##0\);_(* "-"??_);_(@_)</c:formatCode>
                <c:ptCount val="49"/>
                <c:pt idx="0">
                  <c:v>1228.5395677086487</c:v>
                </c:pt>
                <c:pt idx="1">
                  <c:v>1298.7919047409002</c:v>
                </c:pt>
                <c:pt idx="2">
                  <c:v>1392.6692644464113</c:v>
                </c:pt>
                <c:pt idx="3">
                  <c:v>1495.4559856404096</c:v>
                </c:pt>
                <c:pt idx="4">
                  <c:v>1614.6714274372011</c:v>
                </c:pt>
                <c:pt idx="5">
                  <c:v>1750.2405190746222</c:v>
                </c:pt>
                <c:pt idx="6">
                  <c:v>1902.1387189110496</c:v>
                </c:pt>
                <c:pt idx="7">
                  <c:v>2070.3704971510724</c:v>
                </c:pt>
                <c:pt idx="8">
                  <c:v>2254.9464445036606</c:v>
                </c:pt>
                <c:pt idx="9">
                  <c:v>2455.8641278509485</c:v>
                </c:pt>
                <c:pt idx="10">
                  <c:v>2673.0985010500394</c:v>
                </c:pt>
                <c:pt idx="11">
                  <c:v>2906.6207594235152</c:v>
                </c:pt>
                <c:pt idx="12">
                  <c:v>3156.3826733624319</c:v>
                </c:pt>
                <c:pt idx="13">
                  <c:v>3422.3347001699362</c:v>
                </c:pt>
                <c:pt idx="14">
                  <c:v>3704.446011264592</c:v>
                </c:pt>
                <c:pt idx="15">
                  <c:v>4002.6971877754008</c:v>
                </c:pt>
                <c:pt idx="16">
                  <c:v>4317.0519927946261</c:v>
                </c:pt>
                <c:pt idx="17">
                  <c:v>4647.4692425632456</c:v>
                </c:pt>
                <c:pt idx="18">
                  <c:v>4993.8994979429272</c:v>
                </c:pt>
                <c:pt idx="19">
                  <c:v>5356.3002100722333</c:v>
                </c:pt>
                <c:pt idx="20">
                  <c:v>5734.6030481710704</c:v>
                </c:pt>
                <c:pt idx="21">
                  <c:v>6128.6861919186076</c:v>
                </c:pt>
                <c:pt idx="22">
                  <c:v>6538.3865775536115</c:v>
                </c:pt>
                <c:pt idx="23">
                  <c:v>6963.5373786716027</c:v>
                </c:pt>
                <c:pt idx="24">
                  <c:v>7404.0158237794958</c:v>
                </c:pt>
                <c:pt idx="25">
                  <c:v>7859.707230006974</c:v>
                </c:pt>
                <c:pt idx="26">
                  <c:v>8330.4434454178099</c:v>
                </c:pt>
                <c:pt idx="27">
                  <c:v>8816.0376851350247</c:v>
                </c:pt>
                <c:pt idx="28">
                  <c:v>9316.3129893988826</c:v>
                </c:pt>
                <c:pt idx="29">
                  <c:v>9831.080617824302</c:v>
                </c:pt>
                <c:pt idx="30">
                  <c:v>10360.21198206366</c:v>
                </c:pt>
                <c:pt idx="31">
                  <c:v>10903.677919124941</c:v>
                </c:pt>
                <c:pt idx="32">
                  <c:v>11461.526757002579</c:v>
                </c:pt>
                <c:pt idx="33">
                  <c:v>12033.791885199491</c:v>
                </c:pt>
                <c:pt idx="34">
                  <c:v>12620.428654833391</c:v>
                </c:pt>
                <c:pt idx="35">
                  <c:v>13221.325539909336</c:v>
                </c:pt>
                <c:pt idx="36">
                  <c:v>13836.385527241206</c:v>
                </c:pt>
                <c:pt idx="37">
                  <c:v>14465.485073633696</c:v>
                </c:pt>
                <c:pt idx="38">
                  <c:v>15108.508488827221</c:v>
                </c:pt>
                <c:pt idx="39">
                  <c:v>15765.363525800974</c:v>
                </c:pt>
                <c:pt idx="40">
                  <c:v>16435.9875521824</c:v>
                </c:pt>
                <c:pt idx="41">
                  <c:v>17120.326071184769</c:v>
                </c:pt>
                <c:pt idx="42">
                  <c:v>17818.339711644203</c:v>
                </c:pt>
                <c:pt idx="43">
                  <c:v>18529.977839996958</c:v>
                </c:pt>
                <c:pt idx="44">
                  <c:v>19255.141839352957</c:v>
                </c:pt>
                <c:pt idx="45">
                  <c:v>19993.718399879326</c:v>
                </c:pt>
                <c:pt idx="46">
                  <c:v>20745.622031929339</c:v>
                </c:pt>
                <c:pt idx="47">
                  <c:v>21510.765870657371</c:v>
                </c:pt>
                <c:pt idx="48">
                  <c:v>22289.032878184957</c:v>
                </c:pt>
              </c:numCache>
            </c:numRef>
          </c:yVal>
          <c:smooth val="0"/>
          <c:extLst>
            <c:ext xmlns:c16="http://schemas.microsoft.com/office/drawing/2014/chart" uri="{C3380CC4-5D6E-409C-BE32-E72D297353CC}">
              <c16:uniqueId val="{00000003-4DB4-4B69-9193-1A1575DD03D5}"/>
            </c:ext>
          </c:extLst>
        </c:ser>
        <c:ser>
          <c:idx val="1"/>
          <c:order val="4"/>
          <c:tx>
            <c:strRef>
              <c:f>TAM_RoofArea!$J$457</c:f>
              <c:strCache>
                <c:ptCount val="1"/>
                <c:pt idx="0">
                  <c:v>Roof Area - Commercial - Case 2 - High</c:v>
                </c:pt>
              </c:strCache>
            </c:strRef>
          </c:tx>
          <c:spPr>
            <a:ln w="25400" cap="rnd">
              <a:noFill/>
              <a:round/>
            </a:ln>
            <a:effectLst/>
          </c:spPr>
          <c:marker>
            <c:symbol val="circle"/>
            <c:size val="5"/>
            <c:spPr>
              <a:solidFill>
                <a:schemeClr val="accent2"/>
              </a:solidFill>
              <a:ln w="9525">
                <a:solidFill>
                  <a:schemeClr val="accent2"/>
                </a:solidFill>
              </a:ln>
              <a:effectLst/>
            </c:spPr>
          </c:marker>
          <c:xVal>
            <c:numRef>
              <c:f>TAM_RoofArea!$B$458:$B$506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TAM_RoofArea!$J$458:$J$506</c:f>
              <c:numCache>
                <c:formatCode>_(* #,##0_);_(* \(#,##0\);_(* "-"??_);_(@_)</c:formatCode>
                <c:ptCount val="49"/>
                <c:pt idx="0">
                  <c:v>1228.5395677086487</c:v>
                </c:pt>
                <c:pt idx="1">
                  <c:v>1298.7919047409002</c:v>
                </c:pt>
                <c:pt idx="2">
                  <c:v>1392.6692644464113</c:v>
                </c:pt>
                <c:pt idx="3">
                  <c:v>1495.4559856404096</c:v>
                </c:pt>
                <c:pt idx="4">
                  <c:v>1614.6714274372011</c:v>
                </c:pt>
                <c:pt idx="5">
                  <c:v>1750.2405190746222</c:v>
                </c:pt>
                <c:pt idx="6">
                  <c:v>1902.1387189110496</c:v>
                </c:pt>
                <c:pt idx="7">
                  <c:v>2070.3704971510724</c:v>
                </c:pt>
                <c:pt idx="8">
                  <c:v>2254.9464445036606</c:v>
                </c:pt>
                <c:pt idx="9">
                  <c:v>2455.8641278509485</c:v>
                </c:pt>
                <c:pt idx="10">
                  <c:v>2673.0985010500394</c:v>
                </c:pt>
                <c:pt idx="11">
                  <c:v>2906.6207594235152</c:v>
                </c:pt>
                <c:pt idx="12">
                  <c:v>3156.3826733624319</c:v>
                </c:pt>
                <c:pt idx="13">
                  <c:v>3422.3347001699362</c:v>
                </c:pt>
                <c:pt idx="14">
                  <c:v>3704.446011264592</c:v>
                </c:pt>
                <c:pt idx="15">
                  <c:v>4002.6971877754008</c:v>
                </c:pt>
                <c:pt idx="16">
                  <c:v>4317.0519927946261</c:v>
                </c:pt>
                <c:pt idx="17">
                  <c:v>4647.4692425632456</c:v>
                </c:pt>
                <c:pt idx="18">
                  <c:v>4993.8994979429272</c:v>
                </c:pt>
                <c:pt idx="19">
                  <c:v>5356.3002100722333</c:v>
                </c:pt>
                <c:pt idx="20">
                  <c:v>5734.6030481710704</c:v>
                </c:pt>
                <c:pt idx="21">
                  <c:v>6128.6861919186076</c:v>
                </c:pt>
                <c:pt idx="22">
                  <c:v>6538.3865775536115</c:v>
                </c:pt>
                <c:pt idx="23">
                  <c:v>6963.5373786716027</c:v>
                </c:pt>
                <c:pt idx="24">
                  <c:v>7404.0158237794958</c:v>
                </c:pt>
                <c:pt idx="25">
                  <c:v>7859.707230006974</c:v>
                </c:pt>
                <c:pt idx="26">
                  <c:v>8330.4434454178099</c:v>
                </c:pt>
                <c:pt idx="27">
                  <c:v>8816.0376851350247</c:v>
                </c:pt>
                <c:pt idx="28">
                  <c:v>9316.3129893988826</c:v>
                </c:pt>
                <c:pt idx="29">
                  <c:v>9831.080617824302</c:v>
                </c:pt>
                <c:pt idx="30">
                  <c:v>10360.21198206366</c:v>
                </c:pt>
                <c:pt idx="31">
                  <c:v>10903.677919124941</c:v>
                </c:pt>
                <c:pt idx="32">
                  <c:v>11461.526757002579</c:v>
                </c:pt>
                <c:pt idx="33">
                  <c:v>12033.791885199491</c:v>
                </c:pt>
                <c:pt idx="34">
                  <c:v>12620.428654833391</c:v>
                </c:pt>
                <c:pt idx="35">
                  <c:v>13221.325539909336</c:v>
                </c:pt>
                <c:pt idx="36">
                  <c:v>13836.385527241206</c:v>
                </c:pt>
                <c:pt idx="37">
                  <c:v>14465.485073633696</c:v>
                </c:pt>
                <c:pt idx="38">
                  <c:v>15108.508488827221</c:v>
                </c:pt>
                <c:pt idx="39">
                  <c:v>15765.363525800974</c:v>
                </c:pt>
                <c:pt idx="40">
                  <c:v>16435.9875521824</c:v>
                </c:pt>
                <c:pt idx="41">
                  <c:v>17120.326071184769</c:v>
                </c:pt>
                <c:pt idx="42">
                  <c:v>17818.339711644203</c:v>
                </c:pt>
                <c:pt idx="43">
                  <c:v>18529.977839996958</c:v>
                </c:pt>
                <c:pt idx="44">
                  <c:v>19255.141839352957</c:v>
                </c:pt>
                <c:pt idx="45">
                  <c:v>19993.718399879326</c:v>
                </c:pt>
                <c:pt idx="46">
                  <c:v>20745.622031929339</c:v>
                </c:pt>
                <c:pt idx="47">
                  <c:v>21510.765870657371</c:v>
                </c:pt>
                <c:pt idx="48">
                  <c:v>22289.032878184957</c:v>
                </c:pt>
              </c:numCache>
            </c:numRef>
          </c:yVal>
          <c:smooth val="0"/>
          <c:extLst>
            <c:ext xmlns:c16="http://schemas.microsoft.com/office/drawing/2014/chart" uri="{C3380CC4-5D6E-409C-BE32-E72D297353CC}">
              <c16:uniqueId val="{00000004-4DB4-4B69-9193-1A1575DD03D5}"/>
            </c:ext>
          </c:extLst>
        </c:ser>
        <c:ser>
          <c:idx val="5"/>
          <c:order val="5"/>
          <c:tx>
            <c:strRef>
              <c:f>TAM_RoofArea!$K$457</c:f>
              <c:strCache>
                <c:ptCount val="1"/>
                <c:pt idx="0">
                  <c:v>Roof Area - Commercial - Case 3 - Low</c:v>
                </c:pt>
              </c:strCache>
            </c:strRef>
          </c:tx>
          <c:spPr>
            <a:ln w="19050">
              <a:noFill/>
            </a:ln>
          </c:spPr>
          <c:xVal>
            <c:numRef>
              <c:f>TAM_RoofArea!$B$458:$B$506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TAM_RoofArea!$K$458:$K$506</c:f>
              <c:numCache>
                <c:formatCode>_(* #,##0_);_(* \(#,##0\);_(* "-"??_);_(@_)</c:formatCode>
                <c:ptCount val="49"/>
                <c:pt idx="0">
                  <c:v>1228.5395677086487</c:v>
                </c:pt>
                <c:pt idx="1">
                  <c:v>1298.7919047409002</c:v>
                </c:pt>
                <c:pt idx="2">
                  <c:v>1392.6692644464113</c:v>
                </c:pt>
                <c:pt idx="3">
                  <c:v>1495.4559856404096</c:v>
                </c:pt>
                <c:pt idx="4">
                  <c:v>1614.6714274372011</c:v>
                </c:pt>
                <c:pt idx="5">
                  <c:v>1750.2405190746222</c:v>
                </c:pt>
                <c:pt idx="6">
                  <c:v>1902.1387189110496</c:v>
                </c:pt>
                <c:pt idx="7">
                  <c:v>2070.3704971510724</c:v>
                </c:pt>
                <c:pt idx="8">
                  <c:v>2254.9464445036606</c:v>
                </c:pt>
                <c:pt idx="9">
                  <c:v>2455.8641278509485</c:v>
                </c:pt>
                <c:pt idx="10">
                  <c:v>2673.0985010500394</c:v>
                </c:pt>
                <c:pt idx="11">
                  <c:v>2906.6207594235152</c:v>
                </c:pt>
                <c:pt idx="12">
                  <c:v>3156.3826733624319</c:v>
                </c:pt>
                <c:pt idx="13">
                  <c:v>3422.3347001699362</c:v>
                </c:pt>
                <c:pt idx="14">
                  <c:v>3704.446011264592</c:v>
                </c:pt>
                <c:pt idx="15">
                  <c:v>4002.6971877754008</c:v>
                </c:pt>
                <c:pt idx="16">
                  <c:v>4317.0519927946261</c:v>
                </c:pt>
                <c:pt idx="17">
                  <c:v>4647.4692425632456</c:v>
                </c:pt>
                <c:pt idx="18">
                  <c:v>4993.8994979429272</c:v>
                </c:pt>
                <c:pt idx="19">
                  <c:v>5356.3002100722333</c:v>
                </c:pt>
                <c:pt idx="20">
                  <c:v>5734.6030481710704</c:v>
                </c:pt>
                <c:pt idx="21">
                  <c:v>6128.6861919186076</c:v>
                </c:pt>
                <c:pt idx="22">
                  <c:v>6538.3865775536115</c:v>
                </c:pt>
                <c:pt idx="23">
                  <c:v>6963.5373786716027</c:v>
                </c:pt>
                <c:pt idx="24">
                  <c:v>7404.0158237794958</c:v>
                </c:pt>
                <c:pt idx="25">
                  <c:v>7859.707230006974</c:v>
                </c:pt>
                <c:pt idx="26">
                  <c:v>8330.4434454178099</c:v>
                </c:pt>
                <c:pt idx="27">
                  <c:v>8816.0376851350247</c:v>
                </c:pt>
                <c:pt idx="28">
                  <c:v>9316.3129893988826</c:v>
                </c:pt>
                <c:pt idx="29">
                  <c:v>9831.080617824302</c:v>
                </c:pt>
                <c:pt idx="30">
                  <c:v>10360.21198206366</c:v>
                </c:pt>
                <c:pt idx="31">
                  <c:v>10903.677919124941</c:v>
                </c:pt>
                <c:pt idx="32">
                  <c:v>11461.526757002579</c:v>
                </c:pt>
                <c:pt idx="33">
                  <c:v>12033.791885199491</c:v>
                </c:pt>
                <c:pt idx="34">
                  <c:v>12620.428654833391</c:v>
                </c:pt>
                <c:pt idx="35">
                  <c:v>13221.325539909336</c:v>
                </c:pt>
                <c:pt idx="36">
                  <c:v>13836.385527241206</c:v>
                </c:pt>
                <c:pt idx="37">
                  <c:v>14465.485073633696</c:v>
                </c:pt>
                <c:pt idx="38">
                  <c:v>15108.508488827221</c:v>
                </c:pt>
                <c:pt idx="39">
                  <c:v>15765.363525800974</c:v>
                </c:pt>
                <c:pt idx="40">
                  <c:v>16435.9875521824</c:v>
                </c:pt>
                <c:pt idx="41">
                  <c:v>17120.326071184769</c:v>
                </c:pt>
                <c:pt idx="42">
                  <c:v>17818.339711644203</c:v>
                </c:pt>
                <c:pt idx="43">
                  <c:v>18529.977839996958</c:v>
                </c:pt>
                <c:pt idx="44">
                  <c:v>19255.141839352957</c:v>
                </c:pt>
                <c:pt idx="45">
                  <c:v>19993.718399879326</c:v>
                </c:pt>
                <c:pt idx="46">
                  <c:v>20745.622031929339</c:v>
                </c:pt>
                <c:pt idx="47">
                  <c:v>21510.765870657371</c:v>
                </c:pt>
                <c:pt idx="48">
                  <c:v>22289.032878184957</c:v>
                </c:pt>
              </c:numCache>
            </c:numRef>
          </c:yVal>
          <c:smooth val="0"/>
          <c:extLst>
            <c:ext xmlns:c16="http://schemas.microsoft.com/office/drawing/2014/chart" uri="{C3380CC4-5D6E-409C-BE32-E72D297353CC}">
              <c16:uniqueId val="{00000005-4DB4-4B69-9193-1A1575DD03D5}"/>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sz="1800" b="1" i="0" baseline="0">
                    <a:effectLst/>
                  </a:rPr>
                  <a:t>TAM (square meters of roof area)</a:t>
                </a:r>
                <a:endParaRPr lang="en-US">
                  <a:effectLst/>
                </a:endParaRPr>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baseline="0"/>
              <a:t>EU TAM</a:t>
            </a:r>
            <a:r>
              <a:rPr lang="en-US"/>
              <a:t> -</a:t>
            </a:r>
            <a:r>
              <a:rPr lang="en-US" baseline="0"/>
              <a:t> </a:t>
            </a:r>
            <a:r>
              <a:rPr lang="en-US" sz="1680" b="1" i="0" u="none" strike="noStrike" baseline="0">
                <a:effectLst/>
              </a:rPr>
              <a:t>Roof Area</a:t>
            </a:r>
            <a:endParaRPr lang="en-US"/>
          </a:p>
        </c:rich>
      </c:tx>
      <c:overlay val="0"/>
      <c:spPr>
        <a:noFill/>
        <a:ln>
          <a:noFill/>
        </a:ln>
        <a:effectLst/>
      </c:spPr>
    </c:title>
    <c:autoTitleDeleted val="0"/>
    <c:plotArea>
      <c:layout/>
      <c:scatterChart>
        <c:scatterStyle val="lineMarker"/>
        <c:varyColors val="0"/>
        <c:ser>
          <c:idx val="2"/>
          <c:order val="0"/>
          <c:tx>
            <c:strRef>
              <c:f>TAM_RoofArea!$C$521</c:f>
              <c:strCache>
                <c:ptCount val="1"/>
                <c:pt idx="0">
                  <c:v>Roof Area - Residential - Case 1 - Average</c:v>
                </c:pt>
              </c:strCache>
            </c:strRef>
          </c:tx>
          <c:spPr>
            <a:ln w="19050">
              <a:noFill/>
            </a:ln>
          </c:spPr>
          <c:xVal>
            <c:numRef>
              <c:f>TAM_RoofArea!$B$522:$B$570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TAM_RoofArea!$C$522:$C$570</c:f>
              <c:numCache>
                <c:formatCode>_(* #,##0_);_(* \(#,##0\);_(* "-"??_);_(@_)</c:formatCode>
                <c:ptCount val="49"/>
                <c:pt idx="0">
                  <c:v>12269.097391292693</c:v>
                </c:pt>
                <c:pt idx="1">
                  <c:v>12330.085895352289</c:v>
                </c:pt>
                <c:pt idx="2">
                  <c:v>18359.699140719866</c:v>
                </c:pt>
                <c:pt idx="3">
                  <c:v>18420.015356667718</c:v>
                </c:pt>
                <c:pt idx="4">
                  <c:v>18478.606340013725</c:v>
                </c:pt>
                <c:pt idx="5">
                  <c:v>18534.9986882677</c:v>
                </c:pt>
                <c:pt idx="6">
                  <c:v>18587.586299944534</c:v>
                </c:pt>
                <c:pt idx="7">
                  <c:v>18634.4213444247</c:v>
                </c:pt>
                <c:pt idx="8">
                  <c:v>18689.748796395514</c:v>
                </c:pt>
                <c:pt idx="9">
                  <c:v>18696.540828824131</c:v>
                </c:pt>
                <c:pt idx="10">
                  <c:v>18695.327401718321</c:v>
                </c:pt>
                <c:pt idx="11">
                  <c:v>18687.088941513761</c:v>
                </c:pt>
                <c:pt idx="12">
                  <c:v>18672.612298502754</c:v>
                </c:pt>
                <c:pt idx="13">
                  <c:v>18652.552461468389</c:v>
                </c:pt>
                <c:pt idx="14">
                  <c:v>18627.470197422619</c:v>
                </c:pt>
                <c:pt idx="15">
                  <c:v>18597.78695697448</c:v>
                </c:pt>
                <c:pt idx="16">
                  <c:v>18563.751926968387</c:v>
                </c:pt>
                <c:pt idx="17">
                  <c:v>18525.508766038398</c:v>
                </c:pt>
                <c:pt idx="18">
                  <c:v>18483.200189795294</c:v>
                </c:pt>
                <c:pt idx="19">
                  <c:v>18437.10438715561</c:v>
                </c:pt>
                <c:pt idx="20">
                  <c:v>18387.702953914235</c:v>
                </c:pt>
                <c:pt idx="21">
                  <c:v>18335.706491111523</c:v>
                </c:pt>
                <c:pt idx="22">
                  <c:v>18281.961880349336</c:v>
                </c:pt>
                <c:pt idx="23">
                  <c:v>18227.111872209432</c:v>
                </c:pt>
                <c:pt idx="24">
                  <c:v>18171.528640715358</c:v>
                </c:pt>
                <c:pt idx="25">
                  <c:v>18115.245832369386</c:v>
                </c:pt>
                <c:pt idx="26">
                  <c:v>18058.152876643671</c:v>
                </c:pt>
                <c:pt idx="27">
                  <c:v>17999.966659254042</c:v>
                </c:pt>
                <c:pt idx="28">
                  <c:v>17940.471956191512</c:v>
                </c:pt>
                <c:pt idx="29">
                  <c:v>17879.687398719885</c:v>
                </c:pt>
                <c:pt idx="30">
                  <c:v>17817.709275523557</c:v>
                </c:pt>
                <c:pt idx="31">
                  <c:v>17754.440517963903</c:v>
                </c:pt>
                <c:pt idx="32">
                  <c:v>17689.761505337872</c:v>
                </c:pt>
                <c:pt idx="33">
                  <c:v>17623.559578835877</c:v>
                </c:pt>
                <c:pt idx="34">
                  <c:v>17555.774768049399</c:v>
                </c:pt>
                <c:pt idx="35">
                  <c:v>17486.352867905676</c:v>
                </c:pt>
                <c:pt idx="36">
                  <c:v>17415.186447570479</c:v>
                </c:pt>
                <c:pt idx="37">
                  <c:v>17342.154723731848</c:v>
                </c:pt>
                <c:pt idx="38">
                  <c:v>17267.153793571018</c:v>
                </c:pt>
                <c:pt idx="39">
                  <c:v>17190.155279133429</c:v>
                </c:pt>
                <c:pt idx="40">
                  <c:v>17111.122700166728</c:v>
                </c:pt>
                <c:pt idx="41">
                  <c:v>17029.922734967578</c:v>
                </c:pt>
                <c:pt idx="42">
                  <c:v>16946.404821306896</c:v>
                </c:pt>
                <c:pt idx="43">
                  <c:v>16860.476769500645</c:v>
                </c:pt>
                <c:pt idx="44">
                  <c:v>16772.136520108539</c:v>
                </c:pt>
                <c:pt idx="45">
                  <c:v>16681.4668198176</c:v>
                </c:pt>
                <c:pt idx="46">
                  <c:v>16588.616812857967</c:v>
                </c:pt>
                <c:pt idx="47">
                  <c:v>16493.785605729336</c:v>
                </c:pt>
                <c:pt idx="48">
                  <c:v>16397.173745823358</c:v>
                </c:pt>
              </c:numCache>
            </c:numRef>
          </c:yVal>
          <c:smooth val="0"/>
          <c:extLst>
            <c:ext xmlns:c16="http://schemas.microsoft.com/office/drawing/2014/chart" uri="{C3380CC4-5D6E-409C-BE32-E72D297353CC}">
              <c16:uniqueId val="{00000000-0ADD-4C11-8E63-51577EB74F5A}"/>
            </c:ext>
          </c:extLst>
        </c:ser>
        <c:ser>
          <c:idx val="0"/>
          <c:order val="1"/>
          <c:tx>
            <c:strRef>
              <c:f>TAM_RoofArea!$D$521</c:f>
              <c:strCache>
                <c:ptCount val="1"/>
                <c:pt idx="0">
                  <c:v>Roof Area - Residential -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TAM_RoofArea!$B$522:$B$570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TAM_RoofArea!$D$522:$D$570</c:f>
              <c:numCache>
                <c:formatCode>_(* #,##0_);_(* \(#,##0\);_(* "-"??_);_(@_)</c:formatCode>
                <c:ptCount val="49"/>
                <c:pt idx="0">
                  <c:v>12269.097391292693</c:v>
                </c:pt>
                <c:pt idx="1">
                  <c:v>12330.085895352289</c:v>
                </c:pt>
                <c:pt idx="2">
                  <c:v>18359.699140719866</c:v>
                </c:pt>
                <c:pt idx="3">
                  <c:v>18420.015356667718</c:v>
                </c:pt>
                <c:pt idx="4">
                  <c:v>18478.606340013725</c:v>
                </c:pt>
                <c:pt idx="5">
                  <c:v>18534.9986882677</c:v>
                </c:pt>
                <c:pt idx="6">
                  <c:v>18587.586299944534</c:v>
                </c:pt>
                <c:pt idx="7">
                  <c:v>18634.4213444247</c:v>
                </c:pt>
                <c:pt idx="8">
                  <c:v>18689.748796395514</c:v>
                </c:pt>
                <c:pt idx="9">
                  <c:v>18696.540828824131</c:v>
                </c:pt>
                <c:pt idx="10">
                  <c:v>18695.327401718321</c:v>
                </c:pt>
                <c:pt idx="11">
                  <c:v>18687.088941513761</c:v>
                </c:pt>
                <c:pt idx="12">
                  <c:v>18672.612298502754</c:v>
                </c:pt>
                <c:pt idx="13">
                  <c:v>18652.552461468389</c:v>
                </c:pt>
                <c:pt idx="14">
                  <c:v>18627.470197422619</c:v>
                </c:pt>
                <c:pt idx="15">
                  <c:v>18597.78695697448</c:v>
                </c:pt>
                <c:pt idx="16">
                  <c:v>18563.751926968387</c:v>
                </c:pt>
                <c:pt idx="17">
                  <c:v>18525.508766038398</c:v>
                </c:pt>
                <c:pt idx="18">
                  <c:v>18483.200189795294</c:v>
                </c:pt>
                <c:pt idx="19">
                  <c:v>18437.10438715561</c:v>
                </c:pt>
                <c:pt idx="20">
                  <c:v>18387.702953914235</c:v>
                </c:pt>
                <c:pt idx="21">
                  <c:v>18335.706491111523</c:v>
                </c:pt>
                <c:pt idx="22">
                  <c:v>18281.961880349336</c:v>
                </c:pt>
                <c:pt idx="23">
                  <c:v>18227.111872209432</c:v>
                </c:pt>
                <c:pt idx="24">
                  <c:v>18171.528640715358</c:v>
                </c:pt>
                <c:pt idx="25">
                  <c:v>18115.245832369386</c:v>
                </c:pt>
                <c:pt idx="26">
                  <c:v>18058.152876643671</c:v>
                </c:pt>
                <c:pt idx="27">
                  <c:v>17999.966659254042</c:v>
                </c:pt>
                <c:pt idx="28">
                  <c:v>17940.471956191512</c:v>
                </c:pt>
                <c:pt idx="29">
                  <c:v>17879.687398719885</c:v>
                </c:pt>
                <c:pt idx="30">
                  <c:v>17817.709275523557</c:v>
                </c:pt>
                <c:pt idx="31">
                  <c:v>17754.440517963903</c:v>
                </c:pt>
                <c:pt idx="32">
                  <c:v>17689.761505337872</c:v>
                </c:pt>
                <c:pt idx="33">
                  <c:v>17623.559578835877</c:v>
                </c:pt>
                <c:pt idx="34">
                  <c:v>17555.774768049399</c:v>
                </c:pt>
                <c:pt idx="35">
                  <c:v>17486.352867905676</c:v>
                </c:pt>
                <c:pt idx="36">
                  <c:v>17415.186447570479</c:v>
                </c:pt>
                <c:pt idx="37">
                  <c:v>17342.154723731848</c:v>
                </c:pt>
                <c:pt idx="38">
                  <c:v>17267.153793571018</c:v>
                </c:pt>
                <c:pt idx="39">
                  <c:v>17190.155279133429</c:v>
                </c:pt>
                <c:pt idx="40">
                  <c:v>17111.122700166728</c:v>
                </c:pt>
                <c:pt idx="41">
                  <c:v>17029.922734967578</c:v>
                </c:pt>
                <c:pt idx="42">
                  <c:v>16946.404821306896</c:v>
                </c:pt>
                <c:pt idx="43">
                  <c:v>16860.476769500645</c:v>
                </c:pt>
                <c:pt idx="44">
                  <c:v>16772.136520108539</c:v>
                </c:pt>
                <c:pt idx="45">
                  <c:v>16681.4668198176</c:v>
                </c:pt>
                <c:pt idx="46">
                  <c:v>16588.616812857967</c:v>
                </c:pt>
                <c:pt idx="47">
                  <c:v>16493.785605729336</c:v>
                </c:pt>
                <c:pt idx="48">
                  <c:v>16397.173745823358</c:v>
                </c:pt>
              </c:numCache>
            </c:numRef>
          </c:yVal>
          <c:smooth val="0"/>
          <c:extLst>
            <c:ext xmlns:c16="http://schemas.microsoft.com/office/drawing/2014/chart" uri="{C3380CC4-5D6E-409C-BE32-E72D297353CC}">
              <c16:uniqueId val="{00000001-0ADD-4C11-8E63-51577EB74F5A}"/>
            </c:ext>
          </c:extLst>
        </c:ser>
        <c:ser>
          <c:idx val="3"/>
          <c:order val="2"/>
          <c:tx>
            <c:strRef>
              <c:f>TAM_RoofArea!$E$521</c:f>
              <c:strCache>
                <c:ptCount val="1"/>
                <c:pt idx="0">
                  <c:v>Roof Area - Residential - Case 3 - Low</c:v>
                </c:pt>
              </c:strCache>
            </c:strRef>
          </c:tx>
          <c:spPr>
            <a:ln w="19050">
              <a:noFill/>
            </a:ln>
          </c:spPr>
          <c:xVal>
            <c:numRef>
              <c:f>TAM_RoofArea!$B$522:$B$570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TAM_RoofArea!$E$522:$E$570</c:f>
              <c:numCache>
                <c:formatCode>_(* #,##0_);_(* \(#,##0\);_(* "-"??_);_(@_)</c:formatCode>
                <c:ptCount val="49"/>
                <c:pt idx="0">
                  <c:v>12269.097391292693</c:v>
                </c:pt>
                <c:pt idx="1">
                  <c:v>12330.085895352289</c:v>
                </c:pt>
                <c:pt idx="2">
                  <c:v>18359.699140719866</c:v>
                </c:pt>
                <c:pt idx="3">
                  <c:v>18420.015356667718</c:v>
                </c:pt>
                <c:pt idx="4">
                  <c:v>18478.606340013725</c:v>
                </c:pt>
                <c:pt idx="5">
                  <c:v>18534.9986882677</c:v>
                </c:pt>
                <c:pt idx="6">
                  <c:v>18587.586299944534</c:v>
                </c:pt>
                <c:pt idx="7">
                  <c:v>18634.4213444247</c:v>
                </c:pt>
                <c:pt idx="8">
                  <c:v>18689.748796395514</c:v>
                </c:pt>
                <c:pt idx="9">
                  <c:v>18696.540828824131</c:v>
                </c:pt>
                <c:pt idx="10">
                  <c:v>18695.327401718321</c:v>
                </c:pt>
                <c:pt idx="11">
                  <c:v>18687.088941513761</c:v>
                </c:pt>
                <c:pt idx="12">
                  <c:v>18672.612298502754</c:v>
                </c:pt>
                <c:pt idx="13">
                  <c:v>18652.552461468389</c:v>
                </c:pt>
                <c:pt idx="14">
                  <c:v>18627.470197422619</c:v>
                </c:pt>
                <c:pt idx="15">
                  <c:v>18597.78695697448</c:v>
                </c:pt>
                <c:pt idx="16">
                  <c:v>18563.751926968387</c:v>
                </c:pt>
                <c:pt idx="17">
                  <c:v>18525.508766038398</c:v>
                </c:pt>
                <c:pt idx="18">
                  <c:v>18483.200189795294</c:v>
                </c:pt>
                <c:pt idx="19">
                  <c:v>18437.10438715561</c:v>
                </c:pt>
                <c:pt idx="20">
                  <c:v>18387.702953914235</c:v>
                </c:pt>
                <c:pt idx="21">
                  <c:v>18335.706491111523</c:v>
                </c:pt>
                <c:pt idx="22">
                  <c:v>18281.961880349336</c:v>
                </c:pt>
                <c:pt idx="23">
                  <c:v>18227.111872209432</c:v>
                </c:pt>
                <c:pt idx="24">
                  <c:v>18171.528640715358</c:v>
                </c:pt>
                <c:pt idx="25">
                  <c:v>18115.245832369386</c:v>
                </c:pt>
                <c:pt idx="26">
                  <c:v>18058.152876643671</c:v>
                </c:pt>
                <c:pt idx="27">
                  <c:v>17999.966659254042</c:v>
                </c:pt>
                <c:pt idx="28">
                  <c:v>17940.471956191512</c:v>
                </c:pt>
                <c:pt idx="29">
                  <c:v>17879.687398719885</c:v>
                </c:pt>
                <c:pt idx="30">
                  <c:v>17817.709275523557</c:v>
                </c:pt>
                <c:pt idx="31">
                  <c:v>17754.440517963903</c:v>
                </c:pt>
                <c:pt idx="32">
                  <c:v>17689.761505337872</c:v>
                </c:pt>
                <c:pt idx="33">
                  <c:v>17623.559578835877</c:v>
                </c:pt>
                <c:pt idx="34">
                  <c:v>17555.774768049399</c:v>
                </c:pt>
                <c:pt idx="35">
                  <c:v>17486.352867905676</c:v>
                </c:pt>
                <c:pt idx="36">
                  <c:v>17415.186447570479</c:v>
                </c:pt>
                <c:pt idx="37">
                  <c:v>17342.154723731848</c:v>
                </c:pt>
                <c:pt idx="38">
                  <c:v>17267.153793571018</c:v>
                </c:pt>
                <c:pt idx="39">
                  <c:v>17190.155279133429</c:v>
                </c:pt>
                <c:pt idx="40">
                  <c:v>17111.122700166728</c:v>
                </c:pt>
                <c:pt idx="41">
                  <c:v>17029.922734967578</c:v>
                </c:pt>
                <c:pt idx="42">
                  <c:v>16946.404821306896</c:v>
                </c:pt>
                <c:pt idx="43">
                  <c:v>16860.476769500645</c:v>
                </c:pt>
                <c:pt idx="44">
                  <c:v>16772.136520108539</c:v>
                </c:pt>
                <c:pt idx="45">
                  <c:v>16681.4668198176</c:v>
                </c:pt>
                <c:pt idx="46">
                  <c:v>16588.616812857967</c:v>
                </c:pt>
                <c:pt idx="47">
                  <c:v>16493.785605729336</c:v>
                </c:pt>
                <c:pt idx="48">
                  <c:v>16397.173745823358</c:v>
                </c:pt>
              </c:numCache>
            </c:numRef>
          </c:yVal>
          <c:smooth val="0"/>
          <c:extLst>
            <c:ext xmlns:c16="http://schemas.microsoft.com/office/drawing/2014/chart" uri="{C3380CC4-5D6E-409C-BE32-E72D297353CC}">
              <c16:uniqueId val="{00000002-0ADD-4C11-8E63-51577EB74F5A}"/>
            </c:ext>
          </c:extLst>
        </c:ser>
        <c:ser>
          <c:idx val="4"/>
          <c:order val="3"/>
          <c:tx>
            <c:strRef>
              <c:f>TAM_RoofArea!$I$521</c:f>
              <c:strCache>
                <c:ptCount val="1"/>
                <c:pt idx="0">
                  <c:v>Roof Area - Commercial - Case 1 - Average</c:v>
                </c:pt>
              </c:strCache>
            </c:strRef>
          </c:tx>
          <c:spPr>
            <a:ln w="19050">
              <a:noFill/>
            </a:ln>
          </c:spPr>
          <c:xVal>
            <c:numRef>
              <c:f>TAM_RoofArea!$B$522:$B$570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TAM_RoofArea!$I$522:$I$570</c:f>
              <c:numCache>
                <c:formatCode>_(* #,##0_);_(* \(#,##0\);_(* "-"??_);_(@_)</c:formatCode>
                <c:ptCount val="49"/>
                <c:pt idx="0">
                  <c:v>2782.5272877105804</c:v>
                </c:pt>
                <c:pt idx="1">
                  <c:v>2819.0509933814583</c:v>
                </c:pt>
                <c:pt idx="2">
                  <c:v>4455.031944395645</c:v>
                </c:pt>
                <c:pt idx="3">
                  <c:v>4521.7730623243742</c:v>
                </c:pt>
                <c:pt idx="4">
                  <c:v>4588.2674330641366</c:v>
                </c:pt>
                <c:pt idx="5">
                  <c:v>4654.4302569010815</c:v>
                </c:pt>
                <c:pt idx="6">
                  <c:v>4719.8795687056372</c:v>
                </c:pt>
                <c:pt idx="7">
                  <c:v>4784.182974499884</c:v>
                </c:pt>
                <c:pt idx="8">
                  <c:v>4847.4095216755468</c:v>
                </c:pt>
                <c:pt idx="9">
                  <c:v>4905.6197818656801</c:v>
                </c:pt>
                <c:pt idx="10">
                  <c:v>4958.1397022074179</c:v>
                </c:pt>
                <c:pt idx="11">
                  <c:v>5008.7876912832835</c:v>
                </c:pt>
                <c:pt idx="12">
                  <c:v>5057.6770485571942</c:v>
                </c:pt>
                <c:pt idx="13">
                  <c:v>5104.897804696564</c:v>
                </c:pt>
                <c:pt idx="14">
                  <c:v>5150.5366052376639</c:v>
                </c:pt>
                <c:pt idx="15">
                  <c:v>5194.653373260172</c:v>
                </c:pt>
                <c:pt idx="16">
                  <c:v>5237.2536036022784</c:v>
                </c:pt>
                <c:pt idx="17">
                  <c:v>5278.3141860958285</c:v>
                </c:pt>
                <c:pt idx="18">
                  <c:v>5325.0102437938631</c:v>
                </c:pt>
                <c:pt idx="19">
                  <c:v>5355.7750490373519</c:v>
                </c:pt>
                <c:pt idx="20">
                  <c:v>5392.2838885851679</c:v>
                </c:pt>
                <c:pt idx="21">
                  <c:v>5427.4921835166933</c:v>
                </c:pt>
                <c:pt idx="22">
                  <c:v>5461.599335472476</c:v>
                </c:pt>
                <c:pt idx="23">
                  <c:v>5494.7563641241613</c:v>
                </c:pt>
                <c:pt idx="24">
                  <c:v>5527.0456252052927</c:v>
                </c:pt>
                <c:pt idx="25">
                  <c:v>5558.4540994812505</c:v>
                </c:pt>
                <c:pt idx="26">
                  <c:v>5588.9245418278451</c:v>
                </c:pt>
                <c:pt idx="27">
                  <c:v>5618.3468704334882</c:v>
                </c:pt>
                <c:pt idx="28">
                  <c:v>5646.3063050980109</c:v>
                </c:pt>
                <c:pt idx="29">
                  <c:v>5673.7567063796259</c:v>
                </c:pt>
                <c:pt idx="30">
                  <c:v>5699.7335080888124</c:v>
                </c:pt>
                <c:pt idx="31">
                  <c:v>5724.5121816217261</c:v>
                </c:pt>
                <c:pt idx="32">
                  <c:v>5748.0383663532375</c:v>
                </c:pt>
                <c:pt idx="33">
                  <c:v>5770.2593341593711</c:v>
                </c:pt>
                <c:pt idx="34">
                  <c:v>5791.12919277116</c:v>
                </c:pt>
                <c:pt idx="35">
                  <c:v>5810.6098521809554</c:v>
                </c:pt>
                <c:pt idx="36">
                  <c:v>5828.661956146495</c:v>
                </c:pt>
                <c:pt idx="37">
                  <c:v>5845.2461537156487</c:v>
                </c:pt>
                <c:pt idx="38">
                  <c:v>5854.1316813466019</c:v>
                </c:pt>
                <c:pt idx="39">
                  <c:v>5873.8403527313076</c:v>
                </c:pt>
                <c:pt idx="40">
                  <c:v>5885.7620588548461</c:v>
                </c:pt>
                <c:pt idx="41">
                  <c:v>5895.9958866690904</c:v>
                </c:pt>
                <c:pt idx="42">
                  <c:v>5904.4420262191088</c:v>
                </c:pt>
                <c:pt idx="43">
                  <c:v>5911.0195659075462</c:v>
                </c:pt>
                <c:pt idx="44">
                  <c:v>5915.6855266687153</c:v>
                </c:pt>
                <c:pt idx="45">
                  <c:v>5918.4243164010177</c:v>
                </c:pt>
                <c:pt idx="46">
                  <c:v>5919.2336440622084</c:v>
                </c:pt>
                <c:pt idx="47">
                  <c:v>5918.126746448429</c:v>
                </c:pt>
                <c:pt idx="48">
                  <c:v>5918.1024010540068</c:v>
                </c:pt>
              </c:numCache>
            </c:numRef>
          </c:yVal>
          <c:smooth val="0"/>
          <c:extLst>
            <c:ext xmlns:c16="http://schemas.microsoft.com/office/drawing/2014/chart" uri="{C3380CC4-5D6E-409C-BE32-E72D297353CC}">
              <c16:uniqueId val="{00000003-0ADD-4C11-8E63-51577EB74F5A}"/>
            </c:ext>
          </c:extLst>
        </c:ser>
        <c:ser>
          <c:idx val="1"/>
          <c:order val="4"/>
          <c:tx>
            <c:strRef>
              <c:f>TAM_RoofArea!$J$521</c:f>
              <c:strCache>
                <c:ptCount val="1"/>
                <c:pt idx="0">
                  <c:v>Roof Area - Commercial - Case 2 - High</c:v>
                </c:pt>
              </c:strCache>
            </c:strRef>
          </c:tx>
          <c:spPr>
            <a:ln w="25400" cap="rnd">
              <a:noFill/>
              <a:round/>
            </a:ln>
            <a:effectLst/>
          </c:spPr>
          <c:marker>
            <c:symbol val="circle"/>
            <c:size val="5"/>
            <c:spPr>
              <a:solidFill>
                <a:schemeClr val="accent2"/>
              </a:solidFill>
              <a:ln w="9525">
                <a:solidFill>
                  <a:schemeClr val="accent2"/>
                </a:solidFill>
              </a:ln>
              <a:effectLst/>
            </c:spPr>
          </c:marker>
          <c:xVal>
            <c:numRef>
              <c:f>TAM_RoofArea!$B$522:$B$570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TAM_RoofArea!$J$522:$J$570</c:f>
              <c:numCache>
                <c:formatCode>_(* #,##0_);_(* \(#,##0\);_(* "-"??_);_(@_)</c:formatCode>
                <c:ptCount val="49"/>
                <c:pt idx="0">
                  <c:v>2782.5272877105804</c:v>
                </c:pt>
                <c:pt idx="1">
                  <c:v>2819.0509933814583</c:v>
                </c:pt>
                <c:pt idx="2">
                  <c:v>4455.031944395645</c:v>
                </c:pt>
                <c:pt idx="3">
                  <c:v>4521.7730623243742</c:v>
                </c:pt>
                <c:pt idx="4">
                  <c:v>4588.2674330641366</c:v>
                </c:pt>
                <c:pt idx="5">
                  <c:v>4654.4302569010815</c:v>
                </c:pt>
                <c:pt idx="6">
                  <c:v>4719.8795687056372</c:v>
                </c:pt>
                <c:pt idx="7">
                  <c:v>4784.182974499884</c:v>
                </c:pt>
                <c:pt idx="8">
                  <c:v>4847.4095216755468</c:v>
                </c:pt>
                <c:pt idx="9">
                  <c:v>4905.6197818656801</c:v>
                </c:pt>
                <c:pt idx="10">
                  <c:v>4958.1397022074179</c:v>
                </c:pt>
                <c:pt idx="11">
                  <c:v>5008.7876912832835</c:v>
                </c:pt>
                <c:pt idx="12">
                  <c:v>5057.6770485571942</c:v>
                </c:pt>
                <c:pt idx="13">
                  <c:v>5104.897804696564</c:v>
                </c:pt>
                <c:pt idx="14">
                  <c:v>5150.5366052376639</c:v>
                </c:pt>
                <c:pt idx="15">
                  <c:v>5194.653373260172</c:v>
                </c:pt>
                <c:pt idx="16">
                  <c:v>5237.2536036022784</c:v>
                </c:pt>
                <c:pt idx="17">
                  <c:v>5278.3141860958285</c:v>
                </c:pt>
                <c:pt idx="18">
                  <c:v>5325.0102437938631</c:v>
                </c:pt>
                <c:pt idx="19">
                  <c:v>5355.7750490373519</c:v>
                </c:pt>
                <c:pt idx="20">
                  <c:v>5392.2838885851679</c:v>
                </c:pt>
                <c:pt idx="21">
                  <c:v>5427.4921835166933</c:v>
                </c:pt>
                <c:pt idx="22">
                  <c:v>5461.599335472476</c:v>
                </c:pt>
                <c:pt idx="23">
                  <c:v>5494.7563641241613</c:v>
                </c:pt>
                <c:pt idx="24">
                  <c:v>5527.0456252052927</c:v>
                </c:pt>
                <c:pt idx="25">
                  <c:v>5558.4540994812505</c:v>
                </c:pt>
                <c:pt idx="26">
                  <c:v>5588.9245418278451</c:v>
                </c:pt>
                <c:pt idx="27">
                  <c:v>5618.3468704334882</c:v>
                </c:pt>
                <c:pt idx="28">
                  <c:v>5646.3063050980109</c:v>
                </c:pt>
                <c:pt idx="29">
                  <c:v>5673.7567063796259</c:v>
                </c:pt>
                <c:pt idx="30">
                  <c:v>5699.7335080888124</c:v>
                </c:pt>
                <c:pt idx="31">
                  <c:v>5724.5121816217261</c:v>
                </c:pt>
                <c:pt idx="32">
                  <c:v>5748.0383663532375</c:v>
                </c:pt>
                <c:pt idx="33">
                  <c:v>5770.2593341593711</c:v>
                </c:pt>
                <c:pt idx="34">
                  <c:v>5791.12919277116</c:v>
                </c:pt>
                <c:pt idx="35">
                  <c:v>5810.6098521809554</c:v>
                </c:pt>
                <c:pt idx="36">
                  <c:v>5828.661956146495</c:v>
                </c:pt>
                <c:pt idx="37">
                  <c:v>5845.2461537156487</c:v>
                </c:pt>
                <c:pt idx="38">
                  <c:v>5854.1316813466019</c:v>
                </c:pt>
                <c:pt idx="39">
                  <c:v>5873.8403527313076</c:v>
                </c:pt>
                <c:pt idx="40">
                  <c:v>5885.7620588548461</c:v>
                </c:pt>
                <c:pt idx="41">
                  <c:v>5895.9958866690904</c:v>
                </c:pt>
                <c:pt idx="42">
                  <c:v>5904.4420262191088</c:v>
                </c:pt>
                <c:pt idx="43">
                  <c:v>5911.0195659075462</c:v>
                </c:pt>
                <c:pt idx="44">
                  <c:v>5915.6855266687153</c:v>
                </c:pt>
                <c:pt idx="45">
                  <c:v>5918.4243164010177</c:v>
                </c:pt>
                <c:pt idx="46">
                  <c:v>5919.2336440622084</c:v>
                </c:pt>
                <c:pt idx="47">
                  <c:v>5918.126746448429</c:v>
                </c:pt>
                <c:pt idx="48">
                  <c:v>5918.1024010540068</c:v>
                </c:pt>
              </c:numCache>
            </c:numRef>
          </c:yVal>
          <c:smooth val="0"/>
          <c:extLst>
            <c:ext xmlns:c16="http://schemas.microsoft.com/office/drawing/2014/chart" uri="{C3380CC4-5D6E-409C-BE32-E72D297353CC}">
              <c16:uniqueId val="{00000004-0ADD-4C11-8E63-51577EB74F5A}"/>
            </c:ext>
          </c:extLst>
        </c:ser>
        <c:ser>
          <c:idx val="5"/>
          <c:order val="5"/>
          <c:tx>
            <c:strRef>
              <c:f>TAM_RoofArea!$K$521</c:f>
              <c:strCache>
                <c:ptCount val="1"/>
                <c:pt idx="0">
                  <c:v>Roof Area - Commercial - Case 3 - Low</c:v>
                </c:pt>
              </c:strCache>
            </c:strRef>
          </c:tx>
          <c:spPr>
            <a:ln w="19050">
              <a:noFill/>
            </a:ln>
          </c:spPr>
          <c:xVal>
            <c:numRef>
              <c:f>TAM_RoofArea!$B$522:$B$570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TAM_RoofArea!$K$522:$K$570</c:f>
              <c:numCache>
                <c:formatCode>_(* #,##0_);_(* \(#,##0\);_(* "-"??_);_(@_)</c:formatCode>
                <c:ptCount val="49"/>
                <c:pt idx="0">
                  <c:v>2782.5272877105804</c:v>
                </c:pt>
                <c:pt idx="1">
                  <c:v>2819.0509933814583</c:v>
                </c:pt>
                <c:pt idx="2">
                  <c:v>4455.031944395645</c:v>
                </c:pt>
                <c:pt idx="3">
                  <c:v>4521.7730623243742</c:v>
                </c:pt>
                <c:pt idx="4">
                  <c:v>4588.2674330641366</c:v>
                </c:pt>
                <c:pt idx="5">
                  <c:v>4654.4302569010815</c:v>
                </c:pt>
                <c:pt idx="6">
                  <c:v>4719.8795687056372</c:v>
                </c:pt>
                <c:pt idx="7">
                  <c:v>4784.182974499884</c:v>
                </c:pt>
                <c:pt idx="8">
                  <c:v>4847.4095216755468</c:v>
                </c:pt>
                <c:pt idx="9">
                  <c:v>4905.6197818656801</c:v>
                </c:pt>
                <c:pt idx="10">
                  <c:v>4958.1397022074179</c:v>
                </c:pt>
                <c:pt idx="11">
                  <c:v>5008.7876912832835</c:v>
                </c:pt>
                <c:pt idx="12">
                  <c:v>5057.6770485571942</c:v>
                </c:pt>
                <c:pt idx="13">
                  <c:v>5104.897804696564</c:v>
                </c:pt>
                <c:pt idx="14">
                  <c:v>5150.5366052376639</c:v>
                </c:pt>
                <c:pt idx="15">
                  <c:v>5194.653373260172</c:v>
                </c:pt>
                <c:pt idx="16">
                  <c:v>5237.2536036022784</c:v>
                </c:pt>
                <c:pt idx="17">
                  <c:v>5278.3141860958285</c:v>
                </c:pt>
                <c:pt idx="18">
                  <c:v>5325.0102437938631</c:v>
                </c:pt>
                <c:pt idx="19">
                  <c:v>5355.7750490373519</c:v>
                </c:pt>
                <c:pt idx="20">
                  <c:v>5392.2838885851679</c:v>
                </c:pt>
                <c:pt idx="21">
                  <c:v>5427.4921835166933</c:v>
                </c:pt>
                <c:pt idx="22">
                  <c:v>5461.599335472476</c:v>
                </c:pt>
                <c:pt idx="23">
                  <c:v>5494.7563641241613</c:v>
                </c:pt>
                <c:pt idx="24">
                  <c:v>5527.0456252052927</c:v>
                </c:pt>
                <c:pt idx="25">
                  <c:v>5558.4540994812505</c:v>
                </c:pt>
                <c:pt idx="26">
                  <c:v>5588.9245418278451</c:v>
                </c:pt>
                <c:pt idx="27">
                  <c:v>5618.3468704334882</c:v>
                </c:pt>
                <c:pt idx="28">
                  <c:v>5646.3063050980109</c:v>
                </c:pt>
                <c:pt idx="29">
                  <c:v>5673.7567063796259</c:v>
                </c:pt>
                <c:pt idx="30">
                  <c:v>5699.7335080888124</c:v>
                </c:pt>
                <c:pt idx="31">
                  <c:v>5724.5121816217261</c:v>
                </c:pt>
                <c:pt idx="32">
                  <c:v>5748.0383663532375</c:v>
                </c:pt>
                <c:pt idx="33">
                  <c:v>5770.2593341593711</c:v>
                </c:pt>
                <c:pt idx="34">
                  <c:v>5791.12919277116</c:v>
                </c:pt>
                <c:pt idx="35">
                  <c:v>5810.6098521809554</c:v>
                </c:pt>
                <c:pt idx="36">
                  <c:v>5828.661956146495</c:v>
                </c:pt>
                <c:pt idx="37">
                  <c:v>5845.2461537156487</c:v>
                </c:pt>
                <c:pt idx="38">
                  <c:v>5854.1316813466019</c:v>
                </c:pt>
                <c:pt idx="39">
                  <c:v>5873.8403527313076</c:v>
                </c:pt>
                <c:pt idx="40">
                  <c:v>5885.7620588548461</c:v>
                </c:pt>
                <c:pt idx="41">
                  <c:v>5895.9958866690904</c:v>
                </c:pt>
                <c:pt idx="42">
                  <c:v>5904.4420262191088</c:v>
                </c:pt>
                <c:pt idx="43">
                  <c:v>5911.0195659075462</c:v>
                </c:pt>
                <c:pt idx="44">
                  <c:v>5915.6855266687153</c:v>
                </c:pt>
                <c:pt idx="45">
                  <c:v>5918.4243164010177</c:v>
                </c:pt>
                <c:pt idx="46">
                  <c:v>5919.2336440622084</c:v>
                </c:pt>
                <c:pt idx="47">
                  <c:v>5918.126746448429</c:v>
                </c:pt>
                <c:pt idx="48">
                  <c:v>5918.1024010540068</c:v>
                </c:pt>
              </c:numCache>
            </c:numRef>
          </c:yVal>
          <c:smooth val="0"/>
          <c:extLst>
            <c:ext xmlns:c16="http://schemas.microsoft.com/office/drawing/2014/chart" uri="{C3380CC4-5D6E-409C-BE32-E72D297353CC}">
              <c16:uniqueId val="{00000005-0ADD-4C11-8E63-51577EB74F5A}"/>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sz="1800" b="1" i="0" baseline="0">
                    <a:effectLst/>
                  </a:rPr>
                  <a:t>TAM (square meters of roof area)</a:t>
                </a:r>
                <a:endParaRPr lang="en-US">
                  <a:effectLst/>
                </a:endParaRPr>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baseline="0"/>
              <a:t>USA TAM</a:t>
            </a:r>
            <a:r>
              <a:rPr lang="en-US"/>
              <a:t> -</a:t>
            </a:r>
            <a:r>
              <a:rPr lang="en-US" baseline="0"/>
              <a:t> Roof Area</a:t>
            </a:r>
            <a:endParaRPr lang="en-US"/>
          </a:p>
        </c:rich>
      </c:tx>
      <c:overlay val="0"/>
      <c:spPr>
        <a:noFill/>
        <a:ln>
          <a:noFill/>
        </a:ln>
        <a:effectLst/>
      </c:spPr>
    </c:title>
    <c:autoTitleDeleted val="0"/>
    <c:plotArea>
      <c:layout/>
      <c:scatterChart>
        <c:scatterStyle val="lineMarker"/>
        <c:varyColors val="0"/>
        <c:ser>
          <c:idx val="2"/>
          <c:order val="0"/>
          <c:tx>
            <c:strRef>
              <c:f>TAM_RoofArea!$C$586</c:f>
              <c:strCache>
                <c:ptCount val="1"/>
                <c:pt idx="0">
                  <c:v>Roof Area - Residential - Case 1 - Average</c:v>
                </c:pt>
              </c:strCache>
            </c:strRef>
          </c:tx>
          <c:spPr>
            <a:ln w="19050">
              <a:noFill/>
            </a:ln>
          </c:spPr>
          <c:xVal>
            <c:numRef>
              <c:f>TAM_RoofArea!$B$587:$B$635</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TAM_RoofArea!$C$587:$C$635</c:f>
              <c:numCache>
                <c:formatCode>_(* #,##0_);_(* \(#,##0\);_(* "-"??_);_(@_)</c:formatCode>
                <c:ptCount val="49"/>
                <c:pt idx="0">
                  <c:v>13220.897376849316</c:v>
                </c:pt>
                <c:pt idx="1">
                  <c:v>13339.002034335999</c:v>
                </c:pt>
                <c:pt idx="2">
                  <c:v>12848.376401625081</c:v>
                </c:pt>
                <c:pt idx="3">
                  <c:v>12944.433809993636</c:v>
                </c:pt>
                <c:pt idx="4">
                  <c:v>13037.096565220434</c:v>
                </c:pt>
                <c:pt idx="5">
                  <c:v>13126.468503903196</c:v>
                </c:pt>
                <c:pt idx="6">
                  <c:v>13213.089662378607</c:v>
                </c:pt>
                <c:pt idx="7">
                  <c:v>13297.707135861234</c:v>
                </c:pt>
                <c:pt idx="8">
                  <c:v>13380.93801157883</c:v>
                </c:pt>
                <c:pt idx="9">
                  <c:v>13446.604316959741</c:v>
                </c:pt>
                <c:pt idx="10">
                  <c:v>13508.014301286386</c:v>
                </c:pt>
                <c:pt idx="11">
                  <c:v>13565.529747608809</c:v>
                </c:pt>
                <c:pt idx="12">
                  <c:v>13619.532568878563</c:v>
                </c:pt>
                <c:pt idx="13">
                  <c:v>13670.377884144433</c:v>
                </c:pt>
                <c:pt idx="14">
                  <c:v>13718.341732571858</c:v>
                </c:pt>
                <c:pt idx="15">
                  <c:v>13763.690773618548</c:v>
                </c:pt>
                <c:pt idx="16">
                  <c:v>13806.748149859892</c:v>
                </c:pt>
                <c:pt idx="17">
                  <c:v>13847.834853517526</c:v>
                </c:pt>
                <c:pt idx="18">
                  <c:v>13887.215179754607</c:v>
                </c:pt>
                <c:pt idx="19">
                  <c:v>13925.071156043219</c:v>
                </c:pt>
                <c:pt idx="20">
                  <c:v>13961.489969415494</c:v>
                </c:pt>
                <c:pt idx="21">
                  <c:v>13996.483403472934</c:v>
                </c:pt>
                <c:pt idx="22">
                  <c:v>14029.999561671491</c:v>
                </c:pt>
                <c:pt idx="23">
                  <c:v>14061.98800899452</c:v>
                </c:pt>
                <c:pt idx="24">
                  <c:v>14092.484389416033</c:v>
                </c:pt>
                <c:pt idx="25">
                  <c:v>14121.502675566309</c:v>
                </c:pt>
                <c:pt idx="26">
                  <c:v>14148.927414448688</c:v>
                </c:pt>
                <c:pt idx="27">
                  <c:v>14174.597739288125</c:v>
                </c:pt>
                <c:pt idx="28">
                  <c:v>14198.380752837522</c:v>
                </c:pt>
                <c:pt idx="29">
                  <c:v>14220.234643588192</c:v>
                </c:pt>
                <c:pt idx="30">
                  <c:v>14240.136662642546</c:v>
                </c:pt>
                <c:pt idx="31">
                  <c:v>14257.994350651126</c:v>
                </c:pt>
                <c:pt idx="32">
                  <c:v>14273.708146053159</c:v>
                </c:pt>
                <c:pt idx="33">
                  <c:v>14287.204023850416</c:v>
                </c:pt>
                <c:pt idx="34">
                  <c:v>14298.444875571775</c:v>
                </c:pt>
                <c:pt idx="35">
                  <c:v>14307.431340310528</c:v>
                </c:pt>
                <c:pt idx="36">
                  <c:v>14314.176584579978</c:v>
                </c:pt>
                <c:pt idx="37">
                  <c:v>14318.715818082459</c:v>
                </c:pt>
                <c:pt idx="38">
                  <c:v>14321.082949481826</c:v>
                </c:pt>
                <c:pt idx="39">
                  <c:v>14321.30583352784</c:v>
                </c:pt>
                <c:pt idx="40">
                  <c:v>14319.406275653007</c:v>
                </c:pt>
                <c:pt idx="41">
                  <c:v>14315.416836893581</c:v>
                </c:pt>
                <c:pt idx="42">
                  <c:v>14309.376677608463</c:v>
                </c:pt>
                <c:pt idx="43">
                  <c:v>14301.336866068341</c:v>
                </c:pt>
                <c:pt idx="44">
                  <c:v>14291.344130348247</c:v>
                </c:pt>
                <c:pt idx="45">
                  <c:v>14279.476087042844</c:v>
                </c:pt>
                <c:pt idx="46">
                  <c:v>14265.858274987044</c:v>
                </c:pt>
                <c:pt idx="47">
                  <c:v>14250.640978757219</c:v>
                </c:pt>
                <c:pt idx="48">
                  <c:v>14233.953640497701</c:v>
                </c:pt>
              </c:numCache>
            </c:numRef>
          </c:yVal>
          <c:smooth val="0"/>
          <c:extLst>
            <c:ext xmlns:c16="http://schemas.microsoft.com/office/drawing/2014/chart" uri="{C3380CC4-5D6E-409C-BE32-E72D297353CC}">
              <c16:uniqueId val="{00000000-7FF2-46EC-BBD1-828B6D386AFD}"/>
            </c:ext>
          </c:extLst>
        </c:ser>
        <c:ser>
          <c:idx val="0"/>
          <c:order val="1"/>
          <c:tx>
            <c:strRef>
              <c:f>TAM_RoofArea!$D$586</c:f>
              <c:strCache>
                <c:ptCount val="1"/>
                <c:pt idx="0">
                  <c:v>Roof Area - Residential -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TAM_RoofArea!$B$587:$B$635</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TAM_RoofArea!$D$587:$D$635</c:f>
              <c:numCache>
                <c:formatCode>_(* #,##0_);_(* \(#,##0\);_(* "-"??_);_(@_)</c:formatCode>
                <c:ptCount val="49"/>
                <c:pt idx="0">
                  <c:v>13220.897376849316</c:v>
                </c:pt>
                <c:pt idx="1">
                  <c:v>13339.002034335999</c:v>
                </c:pt>
                <c:pt idx="2">
                  <c:v>12848.376401625081</c:v>
                </c:pt>
                <c:pt idx="3">
                  <c:v>12944.433809993636</c:v>
                </c:pt>
                <c:pt idx="4">
                  <c:v>13037.096565220434</c:v>
                </c:pt>
                <c:pt idx="5">
                  <c:v>13126.468503903196</c:v>
                </c:pt>
                <c:pt idx="6">
                  <c:v>13213.089662378607</c:v>
                </c:pt>
                <c:pt idx="7">
                  <c:v>13297.707135861234</c:v>
                </c:pt>
                <c:pt idx="8">
                  <c:v>13380.93801157883</c:v>
                </c:pt>
                <c:pt idx="9">
                  <c:v>13446.604316959741</c:v>
                </c:pt>
                <c:pt idx="10">
                  <c:v>13508.014301286386</c:v>
                </c:pt>
                <c:pt idx="11">
                  <c:v>13565.529747608809</c:v>
                </c:pt>
                <c:pt idx="12">
                  <c:v>13619.532568878563</c:v>
                </c:pt>
                <c:pt idx="13">
                  <c:v>13670.377884144433</c:v>
                </c:pt>
                <c:pt idx="14">
                  <c:v>13718.341732571858</c:v>
                </c:pt>
                <c:pt idx="15">
                  <c:v>13763.690773618548</c:v>
                </c:pt>
                <c:pt idx="16">
                  <c:v>13806.748149859892</c:v>
                </c:pt>
                <c:pt idx="17">
                  <c:v>13847.834853517526</c:v>
                </c:pt>
                <c:pt idx="18">
                  <c:v>13887.215179754607</c:v>
                </c:pt>
                <c:pt idx="19">
                  <c:v>13925.071156043219</c:v>
                </c:pt>
                <c:pt idx="20">
                  <c:v>13961.489969415494</c:v>
                </c:pt>
                <c:pt idx="21">
                  <c:v>13996.483403472934</c:v>
                </c:pt>
                <c:pt idx="22">
                  <c:v>14029.999561671491</c:v>
                </c:pt>
                <c:pt idx="23">
                  <c:v>14061.98800899452</c:v>
                </c:pt>
                <c:pt idx="24">
                  <c:v>14092.484389416033</c:v>
                </c:pt>
                <c:pt idx="25">
                  <c:v>14121.502675566309</c:v>
                </c:pt>
                <c:pt idx="26">
                  <c:v>14148.927414448688</c:v>
                </c:pt>
                <c:pt idx="27">
                  <c:v>14174.597739288125</c:v>
                </c:pt>
                <c:pt idx="28">
                  <c:v>14198.380752837522</c:v>
                </c:pt>
                <c:pt idx="29">
                  <c:v>14220.234643588192</c:v>
                </c:pt>
                <c:pt idx="30">
                  <c:v>14240.136662642546</c:v>
                </c:pt>
                <c:pt idx="31">
                  <c:v>14257.994350651126</c:v>
                </c:pt>
                <c:pt idx="32">
                  <c:v>14273.708146053159</c:v>
                </c:pt>
                <c:pt idx="33">
                  <c:v>14287.204023850416</c:v>
                </c:pt>
                <c:pt idx="34">
                  <c:v>14298.444875571775</c:v>
                </c:pt>
                <c:pt idx="35">
                  <c:v>14307.431340310528</c:v>
                </c:pt>
                <c:pt idx="36">
                  <c:v>14314.176584579978</c:v>
                </c:pt>
                <c:pt idx="37">
                  <c:v>14318.715818082459</c:v>
                </c:pt>
                <c:pt idx="38">
                  <c:v>14321.082949481826</c:v>
                </c:pt>
                <c:pt idx="39">
                  <c:v>14321.30583352784</c:v>
                </c:pt>
                <c:pt idx="40">
                  <c:v>14319.406275653007</c:v>
                </c:pt>
                <c:pt idx="41">
                  <c:v>14315.416836893581</c:v>
                </c:pt>
                <c:pt idx="42">
                  <c:v>14309.376677608463</c:v>
                </c:pt>
                <c:pt idx="43">
                  <c:v>14301.336866068341</c:v>
                </c:pt>
                <c:pt idx="44">
                  <c:v>14291.344130348247</c:v>
                </c:pt>
                <c:pt idx="45">
                  <c:v>14279.476087042844</c:v>
                </c:pt>
                <c:pt idx="46">
                  <c:v>14265.858274987044</c:v>
                </c:pt>
                <c:pt idx="47">
                  <c:v>14250.640978757219</c:v>
                </c:pt>
                <c:pt idx="48">
                  <c:v>14233.953640497701</c:v>
                </c:pt>
              </c:numCache>
            </c:numRef>
          </c:yVal>
          <c:smooth val="0"/>
          <c:extLst>
            <c:ext xmlns:c16="http://schemas.microsoft.com/office/drawing/2014/chart" uri="{C3380CC4-5D6E-409C-BE32-E72D297353CC}">
              <c16:uniqueId val="{00000001-7FF2-46EC-BBD1-828B6D386AFD}"/>
            </c:ext>
          </c:extLst>
        </c:ser>
        <c:ser>
          <c:idx val="3"/>
          <c:order val="2"/>
          <c:tx>
            <c:strRef>
              <c:f>TAM_RoofArea!$E$586</c:f>
              <c:strCache>
                <c:ptCount val="1"/>
                <c:pt idx="0">
                  <c:v>Roof Area - Residential - Case 3 - Low</c:v>
                </c:pt>
              </c:strCache>
            </c:strRef>
          </c:tx>
          <c:spPr>
            <a:ln w="19050">
              <a:noFill/>
            </a:ln>
          </c:spPr>
          <c:xVal>
            <c:numRef>
              <c:f>TAM_RoofArea!$B$587:$B$635</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TAM_RoofArea!$E$587:$E$635</c:f>
              <c:numCache>
                <c:formatCode>_(* #,##0_);_(* \(#,##0\);_(* "-"??_);_(@_)</c:formatCode>
                <c:ptCount val="49"/>
                <c:pt idx="0">
                  <c:v>13220.897376849316</c:v>
                </c:pt>
                <c:pt idx="1">
                  <c:v>13339.002034335999</c:v>
                </c:pt>
                <c:pt idx="2">
                  <c:v>12848.376401625081</c:v>
                </c:pt>
                <c:pt idx="3">
                  <c:v>12944.433809993636</c:v>
                </c:pt>
                <c:pt idx="4">
                  <c:v>13037.096565220434</c:v>
                </c:pt>
                <c:pt idx="5">
                  <c:v>13126.468503903196</c:v>
                </c:pt>
                <c:pt idx="6">
                  <c:v>13213.089662378607</c:v>
                </c:pt>
                <c:pt idx="7">
                  <c:v>13297.707135861234</c:v>
                </c:pt>
                <c:pt idx="8">
                  <c:v>13380.93801157883</c:v>
                </c:pt>
                <c:pt idx="9">
                  <c:v>13446.604316959741</c:v>
                </c:pt>
                <c:pt idx="10">
                  <c:v>13508.014301286386</c:v>
                </c:pt>
                <c:pt idx="11">
                  <c:v>13565.529747608809</c:v>
                </c:pt>
                <c:pt idx="12">
                  <c:v>13619.532568878563</c:v>
                </c:pt>
                <c:pt idx="13">
                  <c:v>13670.377884144433</c:v>
                </c:pt>
                <c:pt idx="14">
                  <c:v>13718.341732571858</c:v>
                </c:pt>
                <c:pt idx="15">
                  <c:v>13763.690773618548</c:v>
                </c:pt>
                <c:pt idx="16">
                  <c:v>13806.748149859892</c:v>
                </c:pt>
                <c:pt idx="17">
                  <c:v>13847.834853517526</c:v>
                </c:pt>
                <c:pt idx="18">
                  <c:v>13887.215179754607</c:v>
                </c:pt>
                <c:pt idx="19">
                  <c:v>13925.071156043219</c:v>
                </c:pt>
                <c:pt idx="20">
                  <c:v>13961.489969415494</c:v>
                </c:pt>
                <c:pt idx="21">
                  <c:v>13996.483403472934</c:v>
                </c:pt>
                <c:pt idx="22">
                  <c:v>14029.999561671491</c:v>
                </c:pt>
                <c:pt idx="23">
                  <c:v>14061.98800899452</c:v>
                </c:pt>
                <c:pt idx="24">
                  <c:v>14092.484389416033</c:v>
                </c:pt>
                <c:pt idx="25">
                  <c:v>14121.502675566309</c:v>
                </c:pt>
                <c:pt idx="26">
                  <c:v>14148.927414448688</c:v>
                </c:pt>
                <c:pt idx="27">
                  <c:v>14174.597739288125</c:v>
                </c:pt>
                <c:pt idx="28">
                  <c:v>14198.380752837522</c:v>
                </c:pt>
                <c:pt idx="29">
                  <c:v>14220.234643588192</c:v>
                </c:pt>
                <c:pt idx="30">
                  <c:v>14240.136662642546</c:v>
                </c:pt>
                <c:pt idx="31">
                  <c:v>14257.994350651126</c:v>
                </c:pt>
                <c:pt idx="32">
                  <c:v>14273.708146053159</c:v>
                </c:pt>
                <c:pt idx="33">
                  <c:v>14287.204023850416</c:v>
                </c:pt>
                <c:pt idx="34">
                  <c:v>14298.444875571775</c:v>
                </c:pt>
                <c:pt idx="35">
                  <c:v>14307.431340310528</c:v>
                </c:pt>
                <c:pt idx="36">
                  <c:v>14314.176584579978</c:v>
                </c:pt>
                <c:pt idx="37">
                  <c:v>14318.715818082459</c:v>
                </c:pt>
                <c:pt idx="38">
                  <c:v>14321.082949481826</c:v>
                </c:pt>
                <c:pt idx="39">
                  <c:v>14321.30583352784</c:v>
                </c:pt>
                <c:pt idx="40">
                  <c:v>14319.406275653007</c:v>
                </c:pt>
                <c:pt idx="41">
                  <c:v>14315.416836893581</c:v>
                </c:pt>
                <c:pt idx="42">
                  <c:v>14309.376677608463</c:v>
                </c:pt>
                <c:pt idx="43">
                  <c:v>14301.336866068341</c:v>
                </c:pt>
                <c:pt idx="44">
                  <c:v>14291.344130348247</c:v>
                </c:pt>
                <c:pt idx="45">
                  <c:v>14279.476087042844</c:v>
                </c:pt>
                <c:pt idx="46">
                  <c:v>14265.858274987044</c:v>
                </c:pt>
                <c:pt idx="47">
                  <c:v>14250.640978757219</c:v>
                </c:pt>
                <c:pt idx="48">
                  <c:v>14233.953640497701</c:v>
                </c:pt>
              </c:numCache>
            </c:numRef>
          </c:yVal>
          <c:smooth val="0"/>
          <c:extLst>
            <c:ext xmlns:c16="http://schemas.microsoft.com/office/drawing/2014/chart" uri="{C3380CC4-5D6E-409C-BE32-E72D297353CC}">
              <c16:uniqueId val="{00000002-7FF2-46EC-BBD1-828B6D386AFD}"/>
            </c:ext>
          </c:extLst>
        </c:ser>
        <c:ser>
          <c:idx val="4"/>
          <c:order val="3"/>
          <c:tx>
            <c:strRef>
              <c:f>TAM_RoofArea!$I$586</c:f>
              <c:strCache>
                <c:ptCount val="1"/>
                <c:pt idx="0">
                  <c:v>Roof Area - Commercial - Case 1 - Average</c:v>
                </c:pt>
              </c:strCache>
            </c:strRef>
          </c:tx>
          <c:spPr>
            <a:ln w="19050">
              <a:noFill/>
            </a:ln>
          </c:spPr>
          <c:xVal>
            <c:numRef>
              <c:f>TAM_RoofArea!$B$587:$B$635</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TAM_RoofArea!$I$587:$I$635</c:f>
              <c:numCache>
                <c:formatCode>_(* #,##0_);_(* \(#,##0\);_(* "-"??_);_(@_)</c:formatCode>
                <c:ptCount val="49"/>
                <c:pt idx="0">
                  <c:v>2597.6363120233477</c:v>
                </c:pt>
                <c:pt idx="1">
                  <c:v>2622.6866852008798</c:v>
                </c:pt>
                <c:pt idx="2">
                  <c:v>3305.4140955594753</c:v>
                </c:pt>
                <c:pt idx="3">
                  <c:v>3350.4418319960687</c:v>
                </c:pt>
                <c:pt idx="4">
                  <c:v>3395.3422136050244</c:v>
                </c:pt>
                <c:pt idx="5">
                  <c:v>3440.1691531950714</c:v>
                </c:pt>
                <c:pt idx="6">
                  <c:v>3485.0653471078967</c:v>
                </c:pt>
                <c:pt idx="7">
                  <c:v>3530.2559054116409</c:v>
                </c:pt>
                <c:pt idx="8">
                  <c:v>3576.2489566609106</c:v>
                </c:pt>
                <c:pt idx="9">
                  <c:v>3617.7260351020823</c:v>
                </c:pt>
                <c:pt idx="10">
                  <c:v>3659.1489762553556</c:v>
                </c:pt>
                <c:pt idx="11">
                  <c:v>3700.3021823478025</c:v>
                </c:pt>
                <c:pt idx="12">
                  <c:v>3741.3065577391135</c:v>
                </c:pt>
                <c:pt idx="13">
                  <c:v>3782.272815258254</c:v>
                </c:pt>
                <c:pt idx="14">
                  <c:v>3823.2716675458637</c:v>
                </c:pt>
                <c:pt idx="15">
                  <c:v>3864.3694038997069</c:v>
                </c:pt>
                <c:pt idx="16">
                  <c:v>3905.6661041279267</c:v>
                </c:pt>
                <c:pt idx="17">
                  <c:v>3947.2655306213342</c:v>
                </c:pt>
                <c:pt idx="18">
                  <c:v>3988.0119093007311</c:v>
                </c:pt>
                <c:pt idx="19">
                  <c:v>4031.6738045119264</c:v>
                </c:pt>
                <c:pt idx="20">
                  <c:v>4074.550996153765</c:v>
                </c:pt>
                <c:pt idx="21">
                  <c:v>4117.8662148295043</c:v>
                </c:pt>
                <c:pt idx="22">
                  <c:v>4161.5766685677154</c:v>
                </c:pt>
                <c:pt idx="23">
                  <c:v>4205.641280859576</c:v>
                </c:pt>
                <c:pt idx="24">
                  <c:v>4250.0514735645247</c:v>
                </c:pt>
                <c:pt idx="25">
                  <c:v>4294.7966941569057</c:v>
                </c:pt>
                <c:pt idx="26">
                  <c:v>4339.8230041860043</c:v>
                </c:pt>
                <c:pt idx="27">
                  <c:v>4385.0613357380344</c:v>
                </c:pt>
                <c:pt idx="28">
                  <c:v>4432.2433367455733</c:v>
                </c:pt>
                <c:pt idx="29">
                  <c:v>4475.9455917644709</c:v>
                </c:pt>
                <c:pt idx="30">
                  <c:v>4521.518713923213</c:v>
                </c:pt>
                <c:pt idx="31">
                  <c:v>4567.0870179656686</c:v>
                </c:pt>
                <c:pt idx="32">
                  <c:v>4612.5593522833133</c:v>
                </c:pt>
                <c:pt idx="33">
                  <c:v>4657.8600484893877</c:v>
                </c:pt>
                <c:pt idx="34">
                  <c:v>4702.9373714954318</c:v>
                </c:pt>
                <c:pt idx="35">
                  <c:v>4747.7669686020863</c:v>
                </c:pt>
                <c:pt idx="36">
                  <c:v>4792.3344653099521</c:v>
                </c:pt>
                <c:pt idx="37">
                  <c:v>4836.640190475674</c:v>
                </c:pt>
                <c:pt idx="38">
                  <c:v>4879.5250952981269</c:v>
                </c:pt>
                <c:pt idx="39">
                  <c:v>4924.4370700205327</c:v>
                </c:pt>
                <c:pt idx="40">
                  <c:v>4967.887396530411</c:v>
                </c:pt>
                <c:pt idx="41">
                  <c:v>5011.0009201037692</c:v>
                </c:pt>
                <c:pt idx="42">
                  <c:v>5053.7457782919464</c:v>
                </c:pt>
                <c:pt idx="43">
                  <c:v>5096.1013567501395</c:v>
                </c:pt>
                <c:pt idx="44">
                  <c:v>5138.0582428870084</c:v>
                </c:pt>
                <c:pt idx="45">
                  <c:v>5179.6287241176333</c:v>
                </c:pt>
                <c:pt idx="46">
                  <c:v>5220.8445972825857</c:v>
                </c:pt>
                <c:pt idx="47">
                  <c:v>5261.7532626626689</c:v>
                </c:pt>
                <c:pt idx="48">
                  <c:v>5302.6722218318419</c:v>
                </c:pt>
              </c:numCache>
            </c:numRef>
          </c:yVal>
          <c:smooth val="0"/>
          <c:extLst>
            <c:ext xmlns:c16="http://schemas.microsoft.com/office/drawing/2014/chart" uri="{C3380CC4-5D6E-409C-BE32-E72D297353CC}">
              <c16:uniqueId val="{00000003-7FF2-46EC-BBD1-828B6D386AFD}"/>
            </c:ext>
          </c:extLst>
        </c:ser>
        <c:ser>
          <c:idx val="1"/>
          <c:order val="4"/>
          <c:tx>
            <c:strRef>
              <c:f>TAM_RoofArea!$J$586</c:f>
              <c:strCache>
                <c:ptCount val="1"/>
                <c:pt idx="0">
                  <c:v>Roof Area - Commercial - Case 2 - High</c:v>
                </c:pt>
              </c:strCache>
            </c:strRef>
          </c:tx>
          <c:spPr>
            <a:ln w="25400" cap="rnd">
              <a:noFill/>
              <a:round/>
            </a:ln>
            <a:effectLst/>
          </c:spPr>
          <c:marker>
            <c:symbol val="circle"/>
            <c:size val="5"/>
            <c:spPr>
              <a:solidFill>
                <a:schemeClr val="accent2"/>
              </a:solidFill>
              <a:ln w="9525">
                <a:solidFill>
                  <a:schemeClr val="accent2"/>
                </a:solidFill>
              </a:ln>
              <a:effectLst/>
            </c:spPr>
          </c:marker>
          <c:xVal>
            <c:numRef>
              <c:f>TAM_RoofArea!$B$587:$B$635</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TAM_RoofArea!$J$587:$J$635</c:f>
              <c:numCache>
                <c:formatCode>_(* #,##0_);_(* \(#,##0\);_(* "-"??_);_(@_)</c:formatCode>
                <c:ptCount val="49"/>
                <c:pt idx="0">
                  <c:v>2597.6363120233477</c:v>
                </c:pt>
                <c:pt idx="1">
                  <c:v>2622.6866852008798</c:v>
                </c:pt>
                <c:pt idx="2">
                  <c:v>3305.4140955594753</c:v>
                </c:pt>
                <c:pt idx="3">
                  <c:v>3350.4418319960687</c:v>
                </c:pt>
                <c:pt idx="4">
                  <c:v>3395.3422136050244</c:v>
                </c:pt>
                <c:pt idx="5">
                  <c:v>3440.1691531950714</c:v>
                </c:pt>
                <c:pt idx="6">
                  <c:v>3485.0653471078967</c:v>
                </c:pt>
                <c:pt idx="7">
                  <c:v>3530.2559054116409</c:v>
                </c:pt>
                <c:pt idx="8">
                  <c:v>3576.2489566609106</c:v>
                </c:pt>
                <c:pt idx="9">
                  <c:v>3617.7260351020823</c:v>
                </c:pt>
                <c:pt idx="10">
                  <c:v>3659.1489762553556</c:v>
                </c:pt>
                <c:pt idx="11">
                  <c:v>3700.3021823478025</c:v>
                </c:pt>
                <c:pt idx="12">
                  <c:v>3741.3065577391135</c:v>
                </c:pt>
                <c:pt idx="13">
                  <c:v>3782.272815258254</c:v>
                </c:pt>
                <c:pt idx="14">
                  <c:v>3823.2716675458637</c:v>
                </c:pt>
                <c:pt idx="15">
                  <c:v>3864.3694038997069</c:v>
                </c:pt>
                <c:pt idx="16">
                  <c:v>3905.6661041279267</c:v>
                </c:pt>
                <c:pt idx="17">
                  <c:v>3947.2655306213342</c:v>
                </c:pt>
                <c:pt idx="18">
                  <c:v>3988.0119093007311</c:v>
                </c:pt>
                <c:pt idx="19">
                  <c:v>4031.6738045119264</c:v>
                </c:pt>
                <c:pt idx="20">
                  <c:v>4074.550996153765</c:v>
                </c:pt>
                <c:pt idx="21">
                  <c:v>4117.8662148295043</c:v>
                </c:pt>
                <c:pt idx="22">
                  <c:v>4161.5766685677154</c:v>
                </c:pt>
                <c:pt idx="23">
                  <c:v>4205.641280859576</c:v>
                </c:pt>
                <c:pt idx="24">
                  <c:v>4250.0514735645247</c:v>
                </c:pt>
                <c:pt idx="25">
                  <c:v>4294.7966941569057</c:v>
                </c:pt>
                <c:pt idx="26">
                  <c:v>4339.8230041860043</c:v>
                </c:pt>
                <c:pt idx="27">
                  <c:v>4385.0613357380344</c:v>
                </c:pt>
                <c:pt idx="28">
                  <c:v>4432.2433367455733</c:v>
                </c:pt>
                <c:pt idx="29">
                  <c:v>4475.9455917644709</c:v>
                </c:pt>
                <c:pt idx="30">
                  <c:v>4521.518713923213</c:v>
                </c:pt>
                <c:pt idx="31">
                  <c:v>4567.0870179656686</c:v>
                </c:pt>
                <c:pt idx="32">
                  <c:v>4612.5593522833133</c:v>
                </c:pt>
                <c:pt idx="33">
                  <c:v>4657.8600484893877</c:v>
                </c:pt>
                <c:pt idx="34">
                  <c:v>4702.9373714954318</c:v>
                </c:pt>
                <c:pt idx="35">
                  <c:v>4747.7669686020863</c:v>
                </c:pt>
                <c:pt idx="36">
                  <c:v>4792.3344653099521</c:v>
                </c:pt>
                <c:pt idx="37">
                  <c:v>4836.640190475674</c:v>
                </c:pt>
                <c:pt idx="38">
                  <c:v>4879.5250952981269</c:v>
                </c:pt>
                <c:pt idx="39">
                  <c:v>4924.4370700205327</c:v>
                </c:pt>
                <c:pt idx="40">
                  <c:v>4967.887396530411</c:v>
                </c:pt>
                <c:pt idx="41">
                  <c:v>5011.0009201037692</c:v>
                </c:pt>
                <c:pt idx="42">
                  <c:v>5053.7457782919464</c:v>
                </c:pt>
                <c:pt idx="43">
                  <c:v>5096.1013567501395</c:v>
                </c:pt>
                <c:pt idx="44">
                  <c:v>5138.0582428870084</c:v>
                </c:pt>
                <c:pt idx="45">
                  <c:v>5179.6287241176333</c:v>
                </c:pt>
                <c:pt idx="46">
                  <c:v>5220.8445972825857</c:v>
                </c:pt>
                <c:pt idx="47">
                  <c:v>5261.7532626626689</c:v>
                </c:pt>
                <c:pt idx="48">
                  <c:v>5302.6722218318419</c:v>
                </c:pt>
              </c:numCache>
            </c:numRef>
          </c:yVal>
          <c:smooth val="0"/>
          <c:extLst>
            <c:ext xmlns:c16="http://schemas.microsoft.com/office/drawing/2014/chart" uri="{C3380CC4-5D6E-409C-BE32-E72D297353CC}">
              <c16:uniqueId val="{00000004-7FF2-46EC-BBD1-828B6D386AFD}"/>
            </c:ext>
          </c:extLst>
        </c:ser>
        <c:ser>
          <c:idx val="5"/>
          <c:order val="5"/>
          <c:tx>
            <c:strRef>
              <c:f>TAM_RoofArea!$K$586</c:f>
              <c:strCache>
                <c:ptCount val="1"/>
                <c:pt idx="0">
                  <c:v>Roof Area - Commercial - Case 3 - Low</c:v>
                </c:pt>
              </c:strCache>
            </c:strRef>
          </c:tx>
          <c:spPr>
            <a:ln w="19050">
              <a:noFill/>
            </a:ln>
          </c:spPr>
          <c:xVal>
            <c:numRef>
              <c:f>TAM_RoofArea!$B$587:$B$635</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TAM_RoofArea!$K$587:$K$635</c:f>
              <c:numCache>
                <c:formatCode>_(* #,##0_);_(* \(#,##0\);_(* "-"??_);_(@_)</c:formatCode>
                <c:ptCount val="49"/>
                <c:pt idx="0">
                  <c:v>2597.6363120233477</c:v>
                </c:pt>
                <c:pt idx="1">
                  <c:v>2622.6866852008798</c:v>
                </c:pt>
                <c:pt idx="2">
                  <c:v>3305.4140955594753</c:v>
                </c:pt>
                <c:pt idx="3">
                  <c:v>3350.4418319960687</c:v>
                </c:pt>
                <c:pt idx="4">
                  <c:v>3395.3422136050244</c:v>
                </c:pt>
                <c:pt idx="5">
                  <c:v>3440.1691531950714</c:v>
                </c:pt>
                <c:pt idx="6">
                  <c:v>3485.0653471078967</c:v>
                </c:pt>
                <c:pt idx="7">
                  <c:v>3530.2559054116409</c:v>
                </c:pt>
                <c:pt idx="8">
                  <c:v>3576.2489566609106</c:v>
                </c:pt>
                <c:pt idx="9">
                  <c:v>3617.7260351020823</c:v>
                </c:pt>
                <c:pt idx="10">
                  <c:v>3659.1489762553556</c:v>
                </c:pt>
                <c:pt idx="11">
                  <c:v>3700.3021823478025</c:v>
                </c:pt>
                <c:pt idx="12">
                  <c:v>3741.3065577391135</c:v>
                </c:pt>
                <c:pt idx="13">
                  <c:v>3782.272815258254</c:v>
                </c:pt>
                <c:pt idx="14">
                  <c:v>3823.2716675458637</c:v>
                </c:pt>
                <c:pt idx="15">
                  <c:v>3864.3694038997069</c:v>
                </c:pt>
                <c:pt idx="16">
                  <c:v>3905.6661041279267</c:v>
                </c:pt>
                <c:pt idx="17">
                  <c:v>3947.2655306213342</c:v>
                </c:pt>
                <c:pt idx="18">
                  <c:v>3988.0119093007311</c:v>
                </c:pt>
                <c:pt idx="19">
                  <c:v>4031.6738045119264</c:v>
                </c:pt>
                <c:pt idx="20">
                  <c:v>4074.550996153765</c:v>
                </c:pt>
                <c:pt idx="21">
                  <c:v>4117.8662148295043</c:v>
                </c:pt>
                <c:pt idx="22">
                  <c:v>4161.5766685677154</c:v>
                </c:pt>
                <c:pt idx="23">
                  <c:v>4205.641280859576</c:v>
                </c:pt>
                <c:pt idx="24">
                  <c:v>4250.0514735645247</c:v>
                </c:pt>
                <c:pt idx="25">
                  <c:v>4294.7966941569057</c:v>
                </c:pt>
                <c:pt idx="26">
                  <c:v>4339.8230041860043</c:v>
                </c:pt>
                <c:pt idx="27">
                  <c:v>4385.0613357380344</c:v>
                </c:pt>
                <c:pt idx="28">
                  <c:v>4432.2433367455733</c:v>
                </c:pt>
                <c:pt idx="29">
                  <c:v>4475.9455917644709</c:v>
                </c:pt>
                <c:pt idx="30">
                  <c:v>4521.518713923213</c:v>
                </c:pt>
                <c:pt idx="31">
                  <c:v>4567.0870179656686</c:v>
                </c:pt>
                <c:pt idx="32">
                  <c:v>4612.5593522833133</c:v>
                </c:pt>
                <c:pt idx="33">
                  <c:v>4657.8600484893877</c:v>
                </c:pt>
                <c:pt idx="34">
                  <c:v>4702.9373714954318</c:v>
                </c:pt>
                <c:pt idx="35">
                  <c:v>4747.7669686020863</c:v>
                </c:pt>
                <c:pt idx="36">
                  <c:v>4792.3344653099521</c:v>
                </c:pt>
                <c:pt idx="37">
                  <c:v>4836.640190475674</c:v>
                </c:pt>
                <c:pt idx="38">
                  <c:v>4879.5250952981269</c:v>
                </c:pt>
                <c:pt idx="39">
                  <c:v>4924.4370700205327</c:v>
                </c:pt>
                <c:pt idx="40">
                  <c:v>4967.887396530411</c:v>
                </c:pt>
                <c:pt idx="41">
                  <c:v>5011.0009201037692</c:v>
                </c:pt>
                <c:pt idx="42">
                  <c:v>5053.7457782919464</c:v>
                </c:pt>
                <c:pt idx="43">
                  <c:v>5096.1013567501395</c:v>
                </c:pt>
                <c:pt idx="44">
                  <c:v>5138.0582428870084</c:v>
                </c:pt>
                <c:pt idx="45">
                  <c:v>5179.6287241176333</c:v>
                </c:pt>
                <c:pt idx="46">
                  <c:v>5220.8445972825857</c:v>
                </c:pt>
                <c:pt idx="47">
                  <c:v>5261.7532626626689</c:v>
                </c:pt>
                <c:pt idx="48">
                  <c:v>5302.6722218318419</c:v>
                </c:pt>
              </c:numCache>
            </c:numRef>
          </c:yVal>
          <c:smooth val="0"/>
          <c:extLst>
            <c:ext xmlns:c16="http://schemas.microsoft.com/office/drawing/2014/chart" uri="{C3380CC4-5D6E-409C-BE32-E72D297353CC}">
              <c16:uniqueId val="{00000005-7FF2-46EC-BBD1-828B6D386AFD}"/>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sz="1800" b="1" i="0" baseline="0">
                    <a:effectLst/>
                  </a:rPr>
                  <a:t>TAM (square meters of roof area)</a:t>
                </a:r>
                <a:endParaRPr lang="en-US">
                  <a:effectLst/>
                </a:endParaRPr>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Global TAM -</a:t>
            </a:r>
            <a:r>
              <a:rPr lang="en-US" baseline="0"/>
              <a:t> </a:t>
            </a:r>
            <a:r>
              <a:rPr lang="en-US" sz="1680" b="1" i="0" u="none" strike="noStrike" baseline="0">
                <a:effectLst/>
              </a:rPr>
              <a:t>Households</a:t>
            </a:r>
            <a:endParaRPr lang="en-US"/>
          </a:p>
        </c:rich>
      </c:tx>
      <c:overlay val="0"/>
      <c:spPr>
        <a:noFill/>
        <a:ln>
          <a:noFill/>
        </a:ln>
        <a:effectLst/>
      </c:spPr>
    </c:title>
    <c:autoTitleDeleted val="0"/>
    <c:plotArea>
      <c:layout/>
      <c:scatterChart>
        <c:scatterStyle val="lineMarker"/>
        <c:varyColors val="0"/>
        <c:ser>
          <c:idx val="2"/>
          <c:order val="0"/>
          <c:tx>
            <c:strRef>
              <c:f>TAM_Households!$C$17</c:f>
              <c:strCache>
                <c:ptCount val="1"/>
                <c:pt idx="0">
                  <c:v>Number of Households - Case 1 - Average</c:v>
                </c:pt>
              </c:strCache>
            </c:strRef>
          </c:tx>
          <c:spPr>
            <a:ln w="19050">
              <a:noFill/>
            </a:ln>
          </c:spPr>
          <c:xVal>
            <c:numRef>
              <c:f>TAM_Households!$B$18:$B$65</c:f>
              <c:numCache>
                <c:formatCode>General</c:formatCode>
                <c:ptCount val="48"/>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numCache>
            </c:numRef>
          </c:xVal>
          <c:yVal>
            <c:numRef>
              <c:f>TAM_Households!$C$18:$C$65</c:f>
              <c:numCache>
                <c:formatCode>_(* #,##0_);_(* \(#,##0\);_(* "-"??_);_(@_)</c:formatCode>
                <c:ptCount val="48"/>
                <c:pt idx="0">
                  <c:v>2383.8389935746641</c:v>
                </c:pt>
                <c:pt idx="1">
                  <c:v>2416.8350027412798</c:v>
                </c:pt>
                <c:pt idx="2">
                  <c:v>2684.0488401512407</c:v>
                </c:pt>
                <c:pt idx="3">
                  <c:v>2714.348194250882</c:v>
                </c:pt>
                <c:pt idx="4">
                  <c:v>2744.4994698830901</c:v>
                </c:pt>
                <c:pt idx="5">
                  <c:v>2774.4768229154083</c:v>
                </c:pt>
                <c:pt idx="6">
                  <c:v>2804.2221444077245</c:v>
                </c:pt>
                <c:pt idx="7">
                  <c:v>2833.6539822046866</c:v>
                </c:pt>
                <c:pt idx="8">
                  <c:v>2862.9410401095179</c:v>
                </c:pt>
                <c:pt idx="9">
                  <c:v>2889.75840953741</c:v>
                </c:pt>
                <c:pt idx="10">
                  <c:v>2916.0216992878632</c:v>
                </c:pt>
                <c:pt idx="11">
                  <c:v>2941.7375810516714</c:v>
                </c:pt>
                <c:pt idx="12">
                  <c:v>2966.8711082580417</c:v>
                </c:pt>
                <c:pt idx="13">
                  <c:v>2991.4000784732066</c:v>
                </c:pt>
                <c:pt idx="14">
                  <c:v>3015.3426080329291</c:v>
                </c:pt>
                <c:pt idx="15">
                  <c:v>3038.7382044617361</c:v>
                </c:pt>
                <c:pt idx="16">
                  <c:v>3061.6038600852207</c:v>
                </c:pt>
                <c:pt idx="17">
                  <c:v>3083.957907290755</c:v>
                </c:pt>
                <c:pt idx="18">
                  <c:v>3105.8158466901746</c:v>
                </c:pt>
                <c:pt idx="19">
                  <c:v>3127.1905562012903</c:v>
                </c:pt>
                <c:pt idx="20">
                  <c:v>3148.1037549852313</c:v>
                </c:pt>
                <c:pt idx="21">
                  <c:v>3168.5988282228523</c:v>
                </c:pt>
                <c:pt idx="22">
                  <c:v>3188.7279486542129</c:v>
                </c:pt>
                <c:pt idx="23">
                  <c:v>3208.5309875486032</c:v>
                </c:pt>
                <c:pt idx="24">
                  <c:v>3228.0302712165412</c:v>
                </c:pt>
                <c:pt idx="25">
                  <c:v>3247.227936541331</c:v>
                </c:pt>
                <c:pt idx="26">
                  <c:v>3266.1175646822867</c:v>
                </c:pt>
                <c:pt idx="27">
                  <c:v>3284.6827299296137</c:v>
                </c:pt>
                <c:pt idx="28">
                  <c:v>3302.9115749415791</c:v>
                </c:pt>
                <c:pt idx="29">
                  <c:v>3320.806738037646</c:v>
                </c:pt>
                <c:pt idx="30">
                  <c:v>3338.3767144317944</c:v>
                </c:pt>
                <c:pt idx="31">
                  <c:v>3355.6205377562273</c:v>
                </c:pt>
                <c:pt idx="32">
                  <c:v>3372.5369037230876</c:v>
                </c:pt>
                <c:pt idx="33">
                  <c:v>3389.1241178867658</c:v>
                </c:pt>
                <c:pt idx="34">
                  <c:v>3405.382784885423</c:v>
                </c:pt>
                <c:pt idx="35">
                  <c:v>3421.3120140595424</c:v>
                </c:pt>
                <c:pt idx="36">
                  <c:v>3436.9067441777906</c:v>
                </c:pt>
                <c:pt idx="37">
                  <c:v>3452.1605880440466</c:v>
                </c:pt>
                <c:pt idx="38">
                  <c:v>3467.0689574116786</c:v>
                </c:pt>
                <c:pt idx="39">
                  <c:v>3481.632954871784</c:v>
                </c:pt>
                <c:pt idx="40">
                  <c:v>3495.8551183722107</c:v>
                </c:pt>
                <c:pt idx="41">
                  <c:v>3509.7346205655263</c:v>
                </c:pt>
                <c:pt idx="42">
                  <c:v>3523.2706568855942</c:v>
                </c:pt>
                <c:pt idx="43">
                  <c:v>3536.4647699377215</c:v>
                </c:pt>
                <c:pt idx="44">
                  <c:v>3549.3191073161224</c:v>
                </c:pt>
                <c:pt idx="45">
                  <c:v>3561.840716989976</c:v>
                </c:pt>
                <c:pt idx="46">
                  <c:v>3574.0427830510953</c:v>
                </c:pt>
                <c:pt idx="47">
                  <c:v>3585.9421666708622</c:v>
                </c:pt>
              </c:numCache>
            </c:numRef>
          </c:yVal>
          <c:smooth val="0"/>
          <c:extLst>
            <c:ext xmlns:c16="http://schemas.microsoft.com/office/drawing/2014/chart" uri="{C3380CC4-5D6E-409C-BE32-E72D297353CC}">
              <c16:uniqueId val="{00000000-72EA-45F3-B4D1-9086229FABE7}"/>
            </c:ext>
          </c:extLst>
        </c:ser>
        <c:ser>
          <c:idx val="0"/>
          <c:order val="1"/>
          <c:tx>
            <c:strRef>
              <c:f>TAM_Households!$D$17</c:f>
              <c:strCache>
                <c:ptCount val="1"/>
                <c:pt idx="0">
                  <c:v>Number of Households-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TAM_Households!$B$18:$B$65</c:f>
              <c:numCache>
                <c:formatCode>General</c:formatCode>
                <c:ptCount val="48"/>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numCache>
            </c:numRef>
          </c:xVal>
          <c:yVal>
            <c:numRef>
              <c:f>TAM_Households!$D$18:$D$65</c:f>
              <c:numCache>
                <c:formatCode>_(* #,##0_);_(* \(#,##0\);_(* "-"??_);_(@_)</c:formatCode>
                <c:ptCount val="48"/>
                <c:pt idx="0">
                  <c:v>4781.824567110496</c:v>
                </c:pt>
                <c:pt idx="1">
                  <c:v>4848.0123959340053</c:v>
                </c:pt>
                <c:pt idx="2">
                  <c:v>5384.0258162375103</c:v>
                </c:pt>
                <c:pt idx="3">
                  <c:v>5444.8043319811359</c:v>
                </c:pt>
                <c:pt idx="4">
                  <c:v>5505.2858120376441</c:v>
                </c:pt>
                <c:pt idx="5">
                  <c:v>5565.4184147735059</c:v>
                </c:pt>
                <c:pt idx="6">
                  <c:v>5625.0855774686124</c:v>
                </c:pt>
                <c:pt idx="7">
                  <c:v>5684.1239124451213</c:v>
                </c:pt>
                <c:pt idx="8">
                  <c:v>5742.87182846008</c:v>
                </c:pt>
                <c:pt idx="9">
                  <c:v>5796.6657114786967</c:v>
                </c:pt>
                <c:pt idx="10">
                  <c:v>5849.3481470292354</c:v>
                </c:pt>
                <c:pt idx="11">
                  <c:v>5900.9325180855594</c:v>
                </c:pt>
                <c:pt idx="12">
                  <c:v>5951.3487241202383</c:v>
                </c:pt>
                <c:pt idx="13">
                  <c:v>6000.5522285083052</c:v>
                </c:pt>
                <c:pt idx="14">
                  <c:v>6048.5793714303063</c:v>
                </c:pt>
                <c:pt idx="15">
                  <c:v>6095.5094023875199</c:v>
                </c:pt>
                <c:pt idx="16">
                  <c:v>6141.3764068698601</c:v>
                </c:pt>
                <c:pt idx="17">
                  <c:v>6186.2171584432208</c:v>
                </c:pt>
                <c:pt idx="18">
                  <c:v>6230.062750317622</c:v>
                </c:pt>
                <c:pt idx="19">
                  <c:v>6272.9390147509994</c:v>
                </c:pt>
                <c:pt idx="20">
                  <c:v>6314.8895189551258</c:v>
                </c:pt>
                <c:pt idx="21">
                  <c:v>6356.0012907553782</c:v>
                </c:pt>
                <c:pt idx="22">
                  <c:v>6396.3789852441605</c:v>
                </c:pt>
                <c:pt idx="23">
                  <c:v>6436.1025815708754</c:v>
                </c:pt>
                <c:pt idx="24">
                  <c:v>6475.2168648491197</c:v>
                </c:pt>
                <c:pt idx="25">
                  <c:v>6513.7261215265544</c:v>
                </c:pt>
                <c:pt idx="26">
                  <c:v>6551.6174758300394</c:v>
                </c:pt>
                <c:pt idx="27">
                  <c:v>6588.857978863768</c:v>
                </c:pt>
                <c:pt idx="28">
                  <c:v>6625.4238455784298</c:v>
                </c:pt>
                <c:pt idx="29">
                  <c:v>6661.320368269714</c:v>
                </c:pt>
                <c:pt idx="30">
                  <c:v>6696.564587779314</c:v>
                </c:pt>
                <c:pt idx="31">
                  <c:v>6731.1545656368535</c:v>
                </c:pt>
                <c:pt idx="32">
                  <c:v>6765.0876855264924</c:v>
                </c:pt>
                <c:pt idx="33">
                  <c:v>6798.360548501546</c:v>
                </c:pt>
                <c:pt idx="34">
                  <c:v>6830.9743674264828</c:v>
                </c:pt>
                <c:pt idx="35">
                  <c:v>6862.9273556967673</c:v>
                </c:pt>
                <c:pt idx="36">
                  <c:v>6894.2093608145187</c:v>
                </c:pt>
                <c:pt idx="37">
                  <c:v>6924.8075704835164</c:v>
                </c:pt>
                <c:pt idx="38">
                  <c:v>6954.7127809821486</c:v>
                </c:pt>
                <c:pt idx="39">
                  <c:v>6983.9272040357946</c:v>
                </c:pt>
                <c:pt idx="40">
                  <c:v>7012.455930601267</c:v>
                </c:pt>
                <c:pt idx="41">
                  <c:v>7040.297301073917</c:v>
                </c:pt>
                <c:pt idx="42">
                  <c:v>7067.4497015468787</c:v>
                </c:pt>
                <c:pt idx="43">
                  <c:v>7093.9162263851549</c:v>
                </c:pt>
                <c:pt idx="44">
                  <c:v>7119.7011835217909</c:v>
                </c:pt>
                <c:pt idx="45">
                  <c:v>7144.8187107203939</c:v>
                </c:pt>
                <c:pt idx="46">
                  <c:v>7169.2952544038535</c:v>
                </c:pt>
                <c:pt idx="47">
                  <c:v>7193.1646369753453</c:v>
                </c:pt>
              </c:numCache>
            </c:numRef>
          </c:yVal>
          <c:smooth val="0"/>
          <c:extLst>
            <c:ext xmlns:c16="http://schemas.microsoft.com/office/drawing/2014/chart" uri="{C3380CC4-5D6E-409C-BE32-E72D297353CC}">
              <c16:uniqueId val="{00000001-72EA-45F3-B4D1-9086229FABE7}"/>
            </c:ext>
          </c:extLst>
        </c:ser>
        <c:ser>
          <c:idx val="3"/>
          <c:order val="2"/>
          <c:tx>
            <c:strRef>
              <c:f>TAM_Households!$E$17</c:f>
              <c:strCache>
                <c:ptCount val="1"/>
                <c:pt idx="0">
                  <c:v>Number of Households - Case 3 - Low</c:v>
                </c:pt>
              </c:strCache>
            </c:strRef>
          </c:tx>
          <c:spPr>
            <a:ln w="19050">
              <a:noFill/>
            </a:ln>
          </c:spPr>
          <c:xVal>
            <c:numRef>
              <c:f>TAM_Households!$B$18:$B$65</c:f>
              <c:numCache>
                <c:formatCode>General</c:formatCode>
                <c:ptCount val="48"/>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numCache>
            </c:numRef>
          </c:xVal>
          <c:yVal>
            <c:numRef>
              <c:f>TAM_Households!$E$18:$E$65</c:f>
              <c:numCache>
                <c:formatCode>_(* #,##0_);_(* \(#,##0\);_(* "-"??_);_(@_)</c:formatCode>
                <c:ptCount val="48"/>
                <c:pt idx="0">
                  <c:v>1587.6603475875672</c:v>
                </c:pt>
                <c:pt idx="1">
                  <c:v>1609.6360160465833</c:v>
                </c:pt>
                <c:pt idx="2">
                  <c:v>1787.6030746969386</c:v>
                </c:pt>
                <c:pt idx="3">
                  <c:v>1807.7827442095092</c:v>
                </c:pt>
                <c:pt idx="4">
                  <c:v>1827.8637919981675</c:v>
                </c:pt>
                <c:pt idx="5">
                  <c:v>1847.8290056150806</c:v>
                </c:pt>
                <c:pt idx="6">
                  <c:v>1867.639683931395</c:v>
                </c:pt>
                <c:pt idx="7">
                  <c:v>1887.2415790060268</c:v>
                </c:pt>
                <c:pt idx="8">
                  <c:v>1906.7470492405228</c:v>
                </c:pt>
                <c:pt idx="9">
                  <c:v>1924.6076825223977</c:v>
                </c:pt>
                <c:pt idx="10">
                  <c:v>1942.0992932588556</c:v>
                </c:pt>
                <c:pt idx="11">
                  <c:v>1959.2263248619529</c:v>
                </c:pt>
                <c:pt idx="12">
                  <c:v>1975.9655025698949</c:v>
                </c:pt>
                <c:pt idx="13">
                  <c:v>1992.3020393421941</c:v>
                </c:pt>
                <c:pt idx="14">
                  <c:v>2008.2480008376529</c:v>
                </c:pt>
                <c:pt idx="15">
                  <c:v>2023.8296994583634</c:v>
                </c:pt>
                <c:pt idx="16">
                  <c:v>2039.0584522612367</c:v>
                </c:pt>
                <c:pt idx="17">
                  <c:v>2053.9464687975833</c:v>
                </c:pt>
                <c:pt idx="18">
                  <c:v>2068.5040726281977</c:v>
                </c:pt>
                <c:pt idx="19">
                  <c:v>2082.739840573714</c:v>
                </c:pt>
                <c:pt idx="20">
                  <c:v>2096.6682378102614</c:v>
                </c:pt>
                <c:pt idx="21">
                  <c:v>2110.3181592973997</c:v>
                </c:pt>
                <c:pt idx="22">
                  <c:v>2123.7243525960353</c:v>
                </c:pt>
                <c:pt idx="23">
                  <c:v>2136.9133723658697</c:v>
                </c:pt>
                <c:pt idx="24">
                  <c:v>2149.9000881505308</c:v>
                </c:pt>
                <c:pt idx="25">
                  <c:v>2162.6859231354347</c:v>
                </c:pt>
                <c:pt idx="26">
                  <c:v>2175.2666023091979</c:v>
                </c:pt>
                <c:pt idx="27">
                  <c:v>2187.6311859866355</c:v>
                </c:pt>
                <c:pt idx="28">
                  <c:v>2199.7717770608751</c:v>
                </c:pt>
                <c:pt idx="29">
                  <c:v>2211.6901326787738</c:v>
                </c:pt>
                <c:pt idx="30">
                  <c:v>2223.391910736867</c:v>
                </c:pt>
                <c:pt idx="31">
                  <c:v>2234.8764676246437</c:v>
                </c:pt>
                <c:pt idx="32">
                  <c:v>2246.1429346734899</c:v>
                </c:pt>
                <c:pt idx="33">
                  <c:v>2257.1901833658712</c:v>
                </c:pt>
                <c:pt idx="34">
                  <c:v>2268.0186163967824</c:v>
                </c:pt>
                <c:pt idx="35">
                  <c:v>2278.6276405781769</c:v>
                </c:pt>
                <c:pt idx="36">
                  <c:v>2289.0138850799271</c:v>
                </c:pt>
                <c:pt idx="37">
                  <c:v>2299.1730959662423</c:v>
                </c:pt>
                <c:pt idx="38">
                  <c:v>2309.1022174194845</c:v>
                </c:pt>
                <c:pt idx="39">
                  <c:v>2318.8019837762308</c:v>
                </c:pt>
                <c:pt idx="40">
                  <c:v>2328.2740853348496</c:v>
                </c:pt>
                <c:pt idx="41">
                  <c:v>2337.517971073768</c:v>
                </c:pt>
                <c:pt idx="42">
                  <c:v>2346.5331051439807</c:v>
                </c:pt>
                <c:pt idx="43">
                  <c:v>2355.3205149358805</c:v>
                </c:pt>
                <c:pt idx="44">
                  <c:v>2363.8816307684547</c:v>
                </c:pt>
                <c:pt idx="45">
                  <c:v>2372.221146658886</c:v>
                </c:pt>
                <c:pt idx="46">
                  <c:v>2380.3478433427226</c:v>
                </c:pt>
                <c:pt idx="47">
                  <c:v>2388.272950526873</c:v>
                </c:pt>
              </c:numCache>
            </c:numRef>
          </c:yVal>
          <c:smooth val="0"/>
          <c:extLst>
            <c:ext xmlns:c16="http://schemas.microsoft.com/office/drawing/2014/chart" uri="{C3380CC4-5D6E-409C-BE32-E72D297353CC}">
              <c16:uniqueId val="{00000002-72EA-45F3-B4D1-9086229FABE7}"/>
            </c:ext>
          </c:extLst>
        </c:ser>
        <c:ser>
          <c:idx val="1"/>
          <c:order val="3"/>
          <c:tx>
            <c:strRef>
              <c:f>TAM_Households!$F$17</c:f>
              <c:strCache>
                <c:ptCount val="1"/>
                <c:pt idx="0">
                  <c:v>Number of Households - [Case 4]</c:v>
                </c:pt>
              </c:strCache>
            </c:strRef>
          </c:tx>
          <c:spPr>
            <a:ln w="19050">
              <a:noFill/>
            </a:ln>
          </c:spPr>
          <c:xVal>
            <c:numRef>
              <c:f>TAM_Households!$B$18:$B$65</c:f>
              <c:numCache>
                <c:formatCode>General</c:formatCode>
                <c:ptCount val="48"/>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numCache>
            </c:numRef>
          </c:xVal>
          <c:yVal>
            <c:numRef>
              <c:f>TAM_Households!$F$18:$F$65</c:f>
              <c:numCache>
                <c:formatCode>_(* #,##0_);_(* \(#,##0\);_(* "-"??_);_(@_)</c:formatCode>
                <c:ptCount val="48"/>
              </c:numCache>
            </c:numRef>
          </c:yVal>
          <c:smooth val="0"/>
          <c:extLst>
            <c:ext xmlns:c16="http://schemas.microsoft.com/office/drawing/2014/chart" uri="{C3380CC4-5D6E-409C-BE32-E72D297353CC}">
              <c16:uniqueId val="{00000003-72EA-45F3-B4D1-9086229FABE7}"/>
            </c:ext>
          </c:extLst>
        </c:ser>
        <c:ser>
          <c:idx val="4"/>
          <c:order val="4"/>
          <c:tx>
            <c:strRef>
              <c:f>TAM_Households!$G$17</c:f>
              <c:strCache>
                <c:ptCount val="1"/>
                <c:pt idx="0">
                  <c:v>Number of Households - [Case 5]</c:v>
                </c:pt>
              </c:strCache>
            </c:strRef>
          </c:tx>
          <c:spPr>
            <a:ln w="19050">
              <a:noFill/>
            </a:ln>
          </c:spPr>
          <c:xVal>
            <c:numRef>
              <c:f>TAM_Households!$B$18:$B$65</c:f>
              <c:numCache>
                <c:formatCode>General</c:formatCode>
                <c:ptCount val="48"/>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numCache>
            </c:numRef>
          </c:xVal>
          <c:yVal>
            <c:numRef>
              <c:f>TAM_Households!$G$18:$G$65</c:f>
              <c:numCache>
                <c:formatCode>_(* #,##0_);_(* \(#,##0\);_(* "-"??_);_(@_)</c:formatCode>
                <c:ptCount val="48"/>
              </c:numCache>
            </c:numRef>
          </c:yVal>
          <c:smooth val="0"/>
          <c:extLst>
            <c:ext xmlns:c16="http://schemas.microsoft.com/office/drawing/2014/chart" uri="{C3380CC4-5D6E-409C-BE32-E72D297353CC}">
              <c16:uniqueId val="{00000004-72EA-45F3-B4D1-9086229FABE7}"/>
            </c:ext>
          </c:extLst>
        </c:ser>
        <c:ser>
          <c:idx val="5"/>
          <c:order val="5"/>
          <c:tx>
            <c:strRef>
              <c:f>TAM_Households!$H$17</c:f>
              <c:strCache>
                <c:ptCount val="1"/>
                <c:pt idx="0">
                  <c:v>Number of Households - [Case 6]</c:v>
                </c:pt>
              </c:strCache>
            </c:strRef>
          </c:tx>
          <c:spPr>
            <a:ln w="19050">
              <a:noFill/>
            </a:ln>
          </c:spPr>
          <c:xVal>
            <c:numRef>
              <c:f>TAM_Households!$B$18:$B$65</c:f>
              <c:numCache>
                <c:formatCode>General</c:formatCode>
                <c:ptCount val="48"/>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numCache>
            </c:numRef>
          </c:xVal>
          <c:yVal>
            <c:numRef>
              <c:f>TAM_Households!$H$18:$H$65</c:f>
              <c:numCache>
                <c:formatCode>0</c:formatCode>
                <c:ptCount val="48"/>
              </c:numCache>
            </c:numRef>
          </c:yVal>
          <c:smooth val="0"/>
          <c:extLst>
            <c:ext xmlns:c16="http://schemas.microsoft.com/office/drawing/2014/chart" uri="{C3380CC4-5D6E-409C-BE32-E72D297353CC}">
              <c16:uniqueId val="{00000005-72EA-45F3-B4D1-9086229FABE7}"/>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sz="1800" b="1" i="0" baseline="0">
                    <a:effectLst/>
                  </a:rPr>
                  <a:t>TAM (million households)</a:t>
                </a:r>
                <a:endParaRPr lang="en-US">
                  <a:effectLst/>
                </a:endParaRPr>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OECD90 TAM - Households</a:t>
            </a:r>
          </a:p>
        </c:rich>
      </c:tx>
      <c:overlay val="0"/>
      <c:spPr>
        <a:noFill/>
        <a:ln>
          <a:noFill/>
        </a:ln>
        <a:effectLst/>
      </c:spPr>
    </c:title>
    <c:autoTitleDeleted val="0"/>
    <c:plotArea>
      <c:layout/>
      <c:scatterChart>
        <c:scatterStyle val="lineMarker"/>
        <c:varyColors val="0"/>
        <c:ser>
          <c:idx val="2"/>
          <c:order val="0"/>
          <c:tx>
            <c:strRef>
              <c:f>TAM_Households!$C$77</c:f>
              <c:strCache>
                <c:ptCount val="1"/>
                <c:pt idx="0">
                  <c:v>Number of Households - Case 1 - Average</c:v>
                </c:pt>
              </c:strCache>
            </c:strRef>
          </c:tx>
          <c:spPr>
            <a:ln w="19050">
              <a:noFill/>
            </a:ln>
          </c:spPr>
          <c:xVal>
            <c:numRef>
              <c:f>TAM_Households!$B$78:$B$126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TAM_Households!$C$78:$C$126</c:f>
              <c:numCache>
                <c:formatCode>_(* #,##0_);_(* \(#,##0\);_(* "-"??_);_(@_)</c:formatCode>
                <c:ptCount val="49"/>
                <c:pt idx="0">
                  <c:v>764.9991352532943</c:v>
                </c:pt>
                <c:pt idx="1">
                  <c:v>770.78773388252296</c:v>
                </c:pt>
                <c:pt idx="2">
                  <c:v>682.96342722962345</c:v>
                </c:pt>
                <c:pt idx="3">
                  <c:v>687.18656719492537</c:v>
                </c:pt>
                <c:pt idx="4">
                  <c:v>691.35692946542451</c:v>
                </c:pt>
                <c:pt idx="5">
                  <c:v>695.45855581880187</c:v>
                </c:pt>
                <c:pt idx="6">
                  <c:v>699.4504394203326</c:v>
                </c:pt>
                <c:pt idx="7">
                  <c:v>703.27667462659849</c:v>
                </c:pt>
                <c:pt idx="8">
                  <c:v>706.90018967618482</c:v>
                </c:pt>
                <c:pt idx="9">
                  <c:v>709.37848410574247</c:v>
                </c:pt>
                <c:pt idx="10">
                  <c:v>711.60386841449304</c:v>
                </c:pt>
                <c:pt idx="11">
                  <c:v>713.59944120582372</c:v>
                </c:pt>
                <c:pt idx="12">
                  <c:v>715.3852874668421</c:v>
                </c:pt>
                <c:pt idx="13">
                  <c:v>716.97947275727313</c:v>
                </c:pt>
                <c:pt idx="14">
                  <c:v>718.39707709697677</c:v>
                </c:pt>
                <c:pt idx="15">
                  <c:v>719.65228977299307</c:v>
                </c:pt>
                <c:pt idx="16">
                  <c:v>720.75965639761068</c:v>
                </c:pt>
                <c:pt idx="17">
                  <c:v>721.7331752789413</c:v>
                </c:pt>
                <c:pt idx="18">
                  <c:v>722.58463735381872</c:v>
                </c:pt>
                <c:pt idx="19">
                  <c:v>723.32391345841904</c:v>
                </c:pt>
                <c:pt idx="20">
                  <c:v>723.96176906536675</c:v>
                </c:pt>
                <c:pt idx="21">
                  <c:v>724.51316545399231</c:v>
                </c:pt>
                <c:pt idx="22">
                  <c:v>724.99423542954105</c:v>
                </c:pt>
                <c:pt idx="23">
                  <c:v>725.41685212546213</c:v>
                </c:pt>
                <c:pt idx="24">
                  <c:v>725.78958494078336</c:v>
                </c:pt>
                <c:pt idx="25">
                  <c:v>726.11319694115946</c:v>
                </c:pt>
                <c:pt idx="26">
                  <c:v>726.38135480401786</c:v>
                </c:pt>
                <c:pt idx="27">
                  <c:v>726.58266043572826</c:v>
                </c:pt>
                <c:pt idx="28">
                  <c:v>726.70837309848707</c:v>
                </c:pt>
                <c:pt idx="29">
                  <c:v>726.7574709880729</c:v>
                </c:pt>
                <c:pt idx="30">
                  <c:v>726.73167868250709</c:v>
                </c:pt>
                <c:pt idx="31">
                  <c:v>726.62673295066941</c:v>
                </c:pt>
                <c:pt idx="32">
                  <c:v>726.43804771987141</c:v>
                </c:pt>
                <c:pt idx="33">
                  <c:v>726.16175672171278</c:v>
                </c:pt>
                <c:pt idx="34">
                  <c:v>725.79546030087522</c:v>
                </c:pt>
                <c:pt idx="35">
                  <c:v>725.33841314196161</c:v>
                </c:pt>
                <c:pt idx="36">
                  <c:v>724.79035207552784</c:v>
                </c:pt>
                <c:pt idx="37">
                  <c:v>724.15191567550755</c:v>
                </c:pt>
                <c:pt idx="38">
                  <c:v>723.42338161109558</c:v>
                </c:pt>
                <c:pt idx="39">
                  <c:v>722.60572587978515</c:v>
                </c:pt>
                <c:pt idx="40">
                  <c:v>721.69832324470804</c:v>
                </c:pt>
                <c:pt idx="41">
                  <c:v>720.69774015968687</c:v>
                </c:pt>
                <c:pt idx="42">
                  <c:v>719.59973611273756</c:v>
                </c:pt>
                <c:pt idx="43">
                  <c:v>718.40213888673441</c:v>
                </c:pt>
                <c:pt idx="44">
                  <c:v>717.10583225706796</c:v>
                </c:pt>
                <c:pt idx="45">
                  <c:v>715.71530338718389</c:v>
                </c:pt>
                <c:pt idx="46">
                  <c:v>714.23749367325718</c:v>
                </c:pt>
                <c:pt idx="47">
                  <c:v>712.68149533640656</c:v>
                </c:pt>
                <c:pt idx="48">
                  <c:v>711.05575230976876</c:v>
                </c:pt>
              </c:numCache>
            </c:numRef>
          </c:yVal>
          <c:smooth val="0"/>
          <c:extLst>
            <c:ext xmlns:c16="http://schemas.microsoft.com/office/drawing/2014/chart" uri="{C3380CC4-5D6E-409C-BE32-E72D297353CC}">
              <c16:uniqueId val="{00000000-5B06-4C08-AAFB-1206B6D79592}"/>
            </c:ext>
          </c:extLst>
        </c:ser>
        <c:ser>
          <c:idx val="0"/>
          <c:order val="1"/>
          <c:tx>
            <c:strRef>
              <c:f>TAM_Households!$D$77</c:f>
              <c:strCache>
                <c:ptCount val="1"/>
                <c:pt idx="0">
                  <c:v>Number of Households-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TAM_Households!$B$78:$B$126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TAM_Households!$D$78:$D$126</c:f>
              <c:numCache>
                <c:formatCode>_(* #,##0_);_(* \(#,##0\);_(* "-"??_);_(@_)</c:formatCode>
                <c:ptCount val="49"/>
                <c:pt idx="0">
                  <c:v>1534.5380575753693</c:v>
                </c:pt>
                <c:pt idx="1">
                  <c:v>1546.1496065134459</c:v>
                </c:pt>
                <c:pt idx="2">
                  <c:v>1369.9798113744996</c:v>
                </c:pt>
                <c:pt idx="3">
                  <c:v>1378.4511529755296</c:v>
                </c:pt>
                <c:pt idx="4">
                  <c:v>1386.8166259846441</c:v>
                </c:pt>
                <c:pt idx="5">
                  <c:v>1395.0442192552271</c:v>
                </c:pt>
                <c:pt idx="6">
                  <c:v>1403.0516757681442</c:v>
                </c:pt>
                <c:pt idx="7">
                  <c:v>1410.7268524718479</c:v>
                </c:pt>
                <c:pt idx="8">
                  <c:v>1417.9953858460017</c:v>
                </c:pt>
                <c:pt idx="9">
                  <c:v>1422.9666818184789</c:v>
                </c:pt>
                <c:pt idx="10">
                  <c:v>1427.4306566873893</c:v>
                </c:pt>
                <c:pt idx="11">
                  <c:v>1431.4336447351402</c:v>
                </c:pt>
                <c:pt idx="12">
                  <c:v>1435.01593512767</c:v>
                </c:pt>
                <c:pt idx="13">
                  <c:v>1438.2137661921238</c:v>
                </c:pt>
                <c:pt idx="14">
                  <c:v>1441.0573874586223</c:v>
                </c:pt>
                <c:pt idx="15">
                  <c:v>1443.5752617057092</c:v>
                </c:pt>
                <c:pt idx="16">
                  <c:v>1445.7965664769908</c:v>
                </c:pt>
                <c:pt idx="17">
                  <c:v>1447.7493814598147</c:v>
                </c:pt>
                <c:pt idx="18">
                  <c:v>1449.4573584996174</c:v>
                </c:pt>
                <c:pt idx="19">
                  <c:v>1450.9402978459341</c:v>
                </c:pt>
                <c:pt idx="20">
                  <c:v>1452.2197943302995</c:v>
                </c:pt>
                <c:pt idx="21">
                  <c:v>1453.3258592971249</c:v>
                </c:pt>
                <c:pt idx="22">
                  <c:v>1454.2908540949188</c:v>
                </c:pt>
                <c:pt idx="23">
                  <c:v>1455.1385954501338</c:v>
                </c:pt>
                <c:pt idx="24">
                  <c:v>1455.8862730147996</c:v>
                </c:pt>
                <c:pt idx="25">
                  <c:v>1456.535417448539</c:v>
                </c:pt>
                <c:pt idx="26">
                  <c:v>1457.0733245219346</c:v>
                </c:pt>
                <c:pt idx="27">
                  <c:v>1457.4771304072335</c:v>
                </c:pt>
                <c:pt idx="28">
                  <c:v>1457.729301758066</c:v>
                </c:pt>
                <c:pt idx="29">
                  <c:v>1457.8277889022261</c:v>
                </c:pt>
                <c:pt idx="30">
                  <c:v>1457.7760512300388</c:v>
                </c:pt>
                <c:pt idx="31">
                  <c:v>1457.5655369796775</c:v>
                </c:pt>
                <c:pt idx="32">
                  <c:v>1457.1870467903177</c:v>
                </c:pt>
                <c:pt idx="33">
                  <c:v>1456.6328251812968</c:v>
                </c:pt>
                <c:pt idx="34">
                  <c:v>1455.8980586015373</c:v>
                </c:pt>
                <c:pt idx="35">
                  <c:v>1454.9812519972691</c:v>
                </c:pt>
                <c:pt idx="36">
                  <c:v>1453.8818774678593</c:v>
                </c:pt>
                <c:pt idx="37">
                  <c:v>1452.6012159507086</c:v>
                </c:pt>
                <c:pt idx="38">
                  <c:v>1451.1398244319978</c:v>
                </c:pt>
                <c:pt idx="39">
                  <c:v>1449.4996606986426</c:v>
                </c:pt>
                <c:pt idx="40">
                  <c:v>1447.6794705665206</c:v>
                </c:pt>
                <c:pt idx="41">
                  <c:v>1445.6723665673471</c:v>
                </c:pt>
                <c:pt idx="42">
                  <c:v>1443.4698425123918</c:v>
                </c:pt>
                <c:pt idx="43">
                  <c:v>1441.0675410766651</c:v>
                </c:pt>
                <c:pt idx="44">
                  <c:v>1438.4672350555979</c:v>
                </c:pt>
                <c:pt idx="45">
                  <c:v>1435.6779254045641</c:v>
                </c:pt>
                <c:pt idx="46">
                  <c:v>1432.7135361087198</c:v>
                </c:pt>
                <c:pt idx="47">
                  <c:v>1429.5923055668964</c:v>
                </c:pt>
                <c:pt idx="48">
                  <c:v>1426.3311717547808</c:v>
                </c:pt>
              </c:numCache>
            </c:numRef>
          </c:yVal>
          <c:smooth val="0"/>
          <c:extLst>
            <c:ext xmlns:c16="http://schemas.microsoft.com/office/drawing/2014/chart" uri="{C3380CC4-5D6E-409C-BE32-E72D297353CC}">
              <c16:uniqueId val="{00000001-5B06-4C08-AAFB-1206B6D79592}"/>
            </c:ext>
          </c:extLst>
        </c:ser>
        <c:ser>
          <c:idx val="3"/>
          <c:order val="2"/>
          <c:tx>
            <c:strRef>
              <c:f>TAM_Households!$E$77</c:f>
              <c:strCache>
                <c:ptCount val="1"/>
                <c:pt idx="0">
                  <c:v>Number of Households - Case 3 - Low</c:v>
                </c:pt>
              </c:strCache>
            </c:strRef>
          </c:tx>
          <c:spPr>
            <a:ln w="19050">
              <a:noFill/>
            </a:ln>
          </c:spPr>
          <c:xVal>
            <c:numRef>
              <c:f>TAM_Households!$B$78:$B$126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TAM_Households!$E$78:$E$126</c:f>
              <c:numCache>
                <c:formatCode>_(* #,##0_);_(* \(#,##0\);_(* "-"??_);_(@_)</c:formatCode>
                <c:ptCount val="49"/>
                <c:pt idx="0">
                  <c:v>509.49699046543111</c:v>
                </c:pt>
                <c:pt idx="1">
                  <c:v>513.35225440586396</c:v>
                </c:pt>
                <c:pt idx="2">
                  <c:v>454.86039753003917</c:v>
                </c:pt>
                <c:pt idx="3">
                  <c:v>457.67305051679472</c:v>
                </c:pt>
                <c:pt idx="4">
                  <c:v>460.4505530368026</c:v>
                </c:pt>
                <c:pt idx="5">
                  <c:v>463.18227675616021</c:v>
                </c:pt>
                <c:pt idx="6">
                  <c:v>465.84091071735389</c:v>
                </c:pt>
                <c:pt idx="7">
                  <c:v>468.3892212089205</c:v>
                </c:pt>
                <c:pt idx="8">
                  <c:v>470.80251807109164</c:v>
                </c:pt>
                <c:pt idx="9">
                  <c:v>472.45308667327549</c:v>
                </c:pt>
                <c:pt idx="10">
                  <c:v>473.93521463354045</c:v>
                </c:pt>
                <c:pt idx="11">
                  <c:v>475.26428585020403</c:v>
                </c:pt>
                <c:pt idx="12">
                  <c:v>476.45367712333467</c:v>
                </c:pt>
                <c:pt idx="13">
                  <c:v>477.51542029439065</c:v>
                </c:pt>
                <c:pt idx="14">
                  <c:v>478.45955880575065</c:v>
                </c:pt>
                <c:pt idx="15">
                  <c:v>479.29554286292557</c:v>
                </c:pt>
                <c:pt idx="16">
                  <c:v>480.03305998756611</c:v>
                </c:pt>
                <c:pt idx="17">
                  <c:v>480.68143319132798</c:v>
                </c:pt>
                <c:pt idx="18">
                  <c:v>481.24851535476319</c:v>
                </c:pt>
                <c:pt idx="19">
                  <c:v>481.74088055239469</c:v>
                </c:pt>
                <c:pt idx="20">
                  <c:v>482.16569869546845</c:v>
                </c:pt>
                <c:pt idx="21">
                  <c:v>482.53293414399633</c:v>
                </c:pt>
                <c:pt idx="22">
                  <c:v>482.85333150583676</c:v>
                </c:pt>
                <c:pt idx="23">
                  <c:v>483.13479840530061</c:v>
                </c:pt>
                <c:pt idx="24">
                  <c:v>483.38304214689776</c:v>
                </c:pt>
                <c:pt idx="25">
                  <c:v>483.59857093990161</c:v>
                </c:pt>
                <c:pt idx="26">
                  <c:v>483.7771667288377</c:v>
                </c:pt>
                <c:pt idx="27">
                  <c:v>483.91123827061301</c:v>
                </c:pt>
                <c:pt idx="28">
                  <c:v>483.99496414739821</c:v>
                </c:pt>
                <c:pt idx="29">
                  <c:v>484.02766382747546</c:v>
                </c:pt>
                <c:pt idx="30">
                  <c:v>484.01048589686434</c:v>
                </c:pt>
                <c:pt idx="31">
                  <c:v>483.94059100147246</c:v>
                </c:pt>
                <c:pt idx="32">
                  <c:v>483.81492477152949</c:v>
                </c:pt>
                <c:pt idx="33">
                  <c:v>483.63091223404098</c:v>
                </c:pt>
                <c:pt idx="34">
                  <c:v>483.38695519483042</c:v>
                </c:pt>
                <c:pt idx="35">
                  <c:v>483.08255726647178</c:v>
                </c:pt>
                <c:pt idx="36">
                  <c:v>482.71754317551228</c:v>
                </c:pt>
                <c:pt idx="37">
                  <c:v>482.29233821850767</c:v>
                </c:pt>
                <c:pt idx="38">
                  <c:v>481.80712732588813</c:v>
                </c:pt>
                <c:pt idx="39">
                  <c:v>481.2625605216374</c:v>
                </c:pt>
                <c:pt idx="40">
                  <c:v>480.65822139181722</c:v>
                </c:pt>
                <c:pt idx="41">
                  <c:v>479.99182316071318</c:v>
                </c:pt>
                <c:pt idx="42">
                  <c:v>479.26054160540224</c:v>
                </c:pt>
                <c:pt idx="43">
                  <c:v>478.46293000779394</c:v>
                </c:pt>
                <c:pt idx="44">
                  <c:v>477.59957697103948</c:v>
                </c:pt>
                <c:pt idx="45">
                  <c:v>476.67347099037499</c:v>
                </c:pt>
                <c:pt idx="46">
                  <c:v>475.68923510430841</c:v>
                </c:pt>
                <c:pt idx="47">
                  <c:v>474.65292482203324</c:v>
                </c:pt>
                <c:pt idx="48">
                  <c:v>473.57016388653506</c:v>
                </c:pt>
              </c:numCache>
            </c:numRef>
          </c:yVal>
          <c:smooth val="0"/>
          <c:extLst>
            <c:ext xmlns:c16="http://schemas.microsoft.com/office/drawing/2014/chart" uri="{C3380CC4-5D6E-409C-BE32-E72D297353CC}">
              <c16:uniqueId val="{00000002-5B06-4C08-AAFB-1206B6D79592}"/>
            </c:ext>
          </c:extLst>
        </c:ser>
        <c:ser>
          <c:idx val="4"/>
          <c:order val="3"/>
          <c:tx>
            <c:strRef>
              <c:f>TAM_Households!$F$77</c:f>
              <c:strCache>
                <c:ptCount val="1"/>
                <c:pt idx="0">
                  <c:v>Number of Households - [Case 4]</c:v>
                </c:pt>
              </c:strCache>
            </c:strRef>
          </c:tx>
          <c:spPr>
            <a:ln w="19050">
              <a:noFill/>
            </a:ln>
          </c:spPr>
          <c:xVal>
            <c:numRef>
              <c:f>TAM_Households!$B$78:$B$126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TAM_Households!$F$78:$F$126</c:f>
              <c:numCache>
                <c:formatCode>_(* #,##0_);_(* \(#,##0\);_(* "-"??_);_(@_)</c:formatCode>
                <c:ptCount val="49"/>
              </c:numCache>
            </c:numRef>
          </c:yVal>
          <c:smooth val="0"/>
          <c:extLst>
            <c:ext xmlns:c16="http://schemas.microsoft.com/office/drawing/2014/chart" uri="{C3380CC4-5D6E-409C-BE32-E72D297353CC}">
              <c16:uniqueId val="{00000003-5B06-4C08-AAFB-1206B6D79592}"/>
            </c:ext>
          </c:extLst>
        </c:ser>
        <c:ser>
          <c:idx val="1"/>
          <c:order val="4"/>
          <c:tx>
            <c:strRef>
              <c:f>TAM_Households!$G$77</c:f>
              <c:strCache>
                <c:ptCount val="1"/>
                <c:pt idx="0">
                  <c:v>Number of Households - [Case 5]</c:v>
                </c:pt>
              </c:strCache>
            </c:strRef>
          </c:tx>
          <c:spPr>
            <a:ln w="25400" cap="rnd">
              <a:noFill/>
              <a:round/>
            </a:ln>
            <a:effectLst/>
          </c:spPr>
          <c:marker>
            <c:symbol val="circle"/>
            <c:size val="5"/>
            <c:spPr>
              <a:solidFill>
                <a:schemeClr val="accent2"/>
              </a:solidFill>
              <a:ln w="9525">
                <a:solidFill>
                  <a:schemeClr val="accent2"/>
                </a:solidFill>
              </a:ln>
              <a:effectLst/>
            </c:spPr>
          </c:marker>
          <c:xVal>
            <c:numRef>
              <c:f>TAM_Households!$B$78:$B$126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TAM_Households!$G$78:$G$126</c:f>
              <c:numCache>
                <c:formatCode>_(* #,##0_);_(* \(#,##0\);_(* "-"??_);_(@_)</c:formatCode>
                <c:ptCount val="49"/>
              </c:numCache>
            </c:numRef>
          </c:yVal>
          <c:smooth val="0"/>
          <c:extLst>
            <c:ext xmlns:c16="http://schemas.microsoft.com/office/drawing/2014/chart" uri="{C3380CC4-5D6E-409C-BE32-E72D297353CC}">
              <c16:uniqueId val="{00000004-5B06-4C08-AAFB-1206B6D79592}"/>
            </c:ext>
          </c:extLst>
        </c:ser>
        <c:ser>
          <c:idx val="5"/>
          <c:order val="5"/>
          <c:tx>
            <c:strRef>
              <c:f>TAM_Households!$H$77</c:f>
              <c:strCache>
                <c:ptCount val="1"/>
                <c:pt idx="0">
                  <c:v>Number of Households - [Case 6]</c:v>
                </c:pt>
              </c:strCache>
            </c:strRef>
          </c:tx>
          <c:spPr>
            <a:ln w="19050">
              <a:noFill/>
            </a:ln>
          </c:spPr>
          <c:xVal>
            <c:numRef>
              <c:f>TAM_Households!$B$78:$B$126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TAM_Households!$H$78:$H$126</c:f>
              <c:numCache>
                <c:formatCode>0</c:formatCode>
                <c:ptCount val="49"/>
              </c:numCache>
            </c:numRef>
          </c:yVal>
          <c:smooth val="0"/>
          <c:extLst>
            <c:ext xmlns:c16="http://schemas.microsoft.com/office/drawing/2014/chart" uri="{C3380CC4-5D6E-409C-BE32-E72D297353CC}">
              <c16:uniqueId val="{00000005-5B06-4C08-AAFB-1206B6D79592}"/>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sz="1800" b="1" i="0" baseline="0">
                    <a:effectLst/>
                  </a:rPr>
                  <a:t>TAM (million households)</a:t>
                </a:r>
                <a:endParaRPr lang="en-US">
                  <a:effectLst/>
                </a:endParaRPr>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Eastern Europe TAM -</a:t>
            </a:r>
            <a:r>
              <a:rPr lang="en-US" baseline="0"/>
              <a:t> </a:t>
            </a:r>
            <a:r>
              <a:rPr lang="en-US" sz="1680" b="1" i="0" u="none" strike="noStrike" baseline="0">
                <a:effectLst/>
              </a:rPr>
              <a:t>Households</a:t>
            </a:r>
            <a:endParaRPr lang="en-US"/>
          </a:p>
        </c:rich>
      </c:tx>
      <c:overlay val="0"/>
      <c:spPr>
        <a:noFill/>
        <a:ln>
          <a:noFill/>
        </a:ln>
        <a:effectLst/>
      </c:spPr>
    </c:title>
    <c:autoTitleDeleted val="0"/>
    <c:plotArea>
      <c:layout/>
      <c:scatterChart>
        <c:scatterStyle val="lineMarker"/>
        <c:varyColors val="0"/>
        <c:ser>
          <c:idx val="2"/>
          <c:order val="0"/>
          <c:tx>
            <c:strRef>
              <c:f>TAM_Households!$C$141</c:f>
              <c:strCache>
                <c:ptCount val="1"/>
                <c:pt idx="0">
                  <c:v>Number of Households - Case 1 - Average</c:v>
                </c:pt>
              </c:strCache>
            </c:strRef>
          </c:tx>
          <c:spPr>
            <a:ln w="19050">
              <a:noFill/>
            </a:ln>
          </c:spPr>
          <c:xVal>
            <c:numRef>
              <c:f>TAM_Households!$B$142:$B$190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TAM_Households!$C$142:$C$190</c:f>
              <c:numCache>
                <c:formatCode>_(* #,##0_);_(* \(#,##0\);_(* "-"??_);_(@_)</c:formatCode>
                <c:ptCount val="49"/>
                <c:pt idx="0">
                  <c:v>140.6839463841022</c:v>
                </c:pt>
                <c:pt idx="1">
                  <c:v>141.57306749806835</c:v>
                </c:pt>
                <c:pt idx="2">
                  <c:v>144.00019717262285</c:v>
                </c:pt>
                <c:pt idx="3">
                  <c:v>144.8133714262446</c:v>
                </c:pt>
                <c:pt idx="4">
                  <c:v>145.6195764235396</c:v>
                </c:pt>
                <c:pt idx="5">
                  <c:v>146.41814057615662</c:v>
                </c:pt>
                <c:pt idx="6">
                  <c:v>147.20200356243373</c:v>
                </c:pt>
                <c:pt idx="7">
                  <c:v>147.96388360707169</c:v>
                </c:pt>
                <c:pt idx="8">
                  <c:v>148.9284099765367</c:v>
                </c:pt>
                <c:pt idx="9">
                  <c:v>149.49397198620119</c:v>
                </c:pt>
                <c:pt idx="10">
                  <c:v>150.00085833735866</c:v>
                </c:pt>
                <c:pt idx="11">
                  <c:v>150.45708936842851</c:v>
                </c:pt>
                <c:pt idx="12">
                  <c:v>150.86981992678494</c:v>
                </c:pt>
                <c:pt idx="13">
                  <c:v>151.24501153498696</c:v>
                </c:pt>
                <c:pt idx="14">
                  <c:v>151.58664352721934</c:v>
                </c:pt>
                <c:pt idx="15">
                  <c:v>151.89773846778084</c:v>
                </c:pt>
                <c:pt idx="16">
                  <c:v>152.18128894223545</c:v>
                </c:pt>
                <c:pt idx="17">
                  <c:v>152.43974401959838</c:v>
                </c:pt>
                <c:pt idx="18">
                  <c:v>152.67517696730314</c:v>
                </c:pt>
                <c:pt idx="19">
                  <c:v>152.89009376964867</c:v>
                </c:pt>
                <c:pt idx="20">
                  <c:v>153.08789655560778</c:v>
                </c:pt>
                <c:pt idx="21">
                  <c:v>153.27345213556205</c:v>
                </c:pt>
                <c:pt idx="22">
                  <c:v>153.4523350489514</c:v>
                </c:pt>
                <c:pt idx="23">
                  <c:v>153.62885398802635</c:v>
                </c:pt>
                <c:pt idx="24">
                  <c:v>153.80589068003891</c:v>
                </c:pt>
                <c:pt idx="25">
                  <c:v>153.98395267599327</c:v>
                </c:pt>
                <c:pt idx="26">
                  <c:v>154.16193622488521</c:v>
                </c:pt>
                <c:pt idx="27">
                  <c:v>154.33731868755802</c:v>
                </c:pt>
                <c:pt idx="28">
                  <c:v>154.50818418009067</c:v>
                </c:pt>
                <c:pt idx="29">
                  <c:v>154.67467390112122</c:v>
                </c:pt>
                <c:pt idx="30">
                  <c:v>154.83777369255174</c:v>
                </c:pt>
                <c:pt idx="31">
                  <c:v>154.9971574708288</c:v>
                </c:pt>
                <c:pt idx="32">
                  <c:v>155.15250476429591</c:v>
                </c:pt>
                <c:pt idx="33">
                  <c:v>155.30348707138455</c:v>
                </c:pt>
                <c:pt idx="34">
                  <c:v>155.44992462859193</c:v>
                </c:pt>
                <c:pt idx="35">
                  <c:v>155.59157261352146</c:v>
                </c:pt>
                <c:pt idx="36">
                  <c:v>155.7278186297836</c:v>
                </c:pt>
                <c:pt idx="37">
                  <c:v>155.85787579504867</c:v>
                </c:pt>
                <c:pt idx="38">
                  <c:v>155.98109450120032</c:v>
                </c:pt>
                <c:pt idx="39">
                  <c:v>156.09717573060976</c:v>
                </c:pt>
                <c:pt idx="40">
                  <c:v>156.20594697381787</c:v>
                </c:pt>
                <c:pt idx="41">
                  <c:v>156.30717587616195</c:v>
                </c:pt>
                <c:pt idx="42">
                  <c:v>156.40058363841413</c:v>
                </c:pt>
                <c:pt idx="43">
                  <c:v>156.48597956104103</c:v>
                </c:pt>
                <c:pt idx="44">
                  <c:v>156.56329703531148</c:v>
                </c:pt>
                <c:pt idx="45">
                  <c:v>156.63248027331809</c:v>
                </c:pt>
                <c:pt idx="46">
                  <c:v>156.69364944838782</c:v>
                </c:pt>
                <c:pt idx="47">
                  <c:v>156.74690497150684</c:v>
                </c:pt>
                <c:pt idx="48">
                  <c:v>156.7925359201339</c:v>
                </c:pt>
              </c:numCache>
            </c:numRef>
          </c:yVal>
          <c:smooth val="0"/>
          <c:extLst>
            <c:ext xmlns:c16="http://schemas.microsoft.com/office/drawing/2014/chart" uri="{C3380CC4-5D6E-409C-BE32-E72D297353CC}">
              <c16:uniqueId val="{00000000-346C-4E9B-902E-0E81C1226225}"/>
            </c:ext>
          </c:extLst>
        </c:ser>
        <c:ser>
          <c:idx val="0"/>
          <c:order val="1"/>
          <c:tx>
            <c:strRef>
              <c:f>TAM_Households!$D$141</c:f>
              <c:strCache>
                <c:ptCount val="1"/>
                <c:pt idx="0">
                  <c:v>Number of Households-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TAM_Households!$B$142:$B$190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TAM_Households!$D$142:$D$190</c:f>
              <c:numCache>
                <c:formatCode>_(* #,##0_);_(* \(#,##0\);_(* "-"??_);_(@_)</c:formatCode>
                <c:ptCount val="49"/>
                <c:pt idx="0">
                  <c:v>282.20276320288548</c:v>
                </c:pt>
                <c:pt idx="1">
                  <c:v>283.98628180349556</c:v>
                </c:pt>
                <c:pt idx="2">
                  <c:v>288.85494463543608</c:v>
                </c:pt>
                <c:pt idx="3">
                  <c:v>290.48611881867214</c:v>
                </c:pt>
                <c:pt idx="4">
                  <c:v>292.10331313111664</c:v>
                </c:pt>
                <c:pt idx="5">
                  <c:v>293.70518041061428</c:v>
                </c:pt>
                <c:pt idx="6">
                  <c:v>295.27755811528795</c:v>
                </c:pt>
                <c:pt idx="7">
                  <c:v>296.80583948179833</c:v>
                </c:pt>
                <c:pt idx="8">
                  <c:v>298.74061607600851</c:v>
                </c:pt>
                <c:pt idx="9">
                  <c:v>299.87509634893274</c:v>
                </c:pt>
                <c:pt idx="10">
                  <c:v>300.89187710184052</c:v>
                </c:pt>
                <c:pt idx="11">
                  <c:v>301.80704660721739</c:v>
                </c:pt>
                <c:pt idx="12">
                  <c:v>302.63495701931555</c:v>
                </c:pt>
                <c:pt idx="13">
                  <c:v>303.38756676112695</c:v>
                </c:pt>
                <c:pt idx="14">
                  <c:v>304.07285811585808</c:v>
                </c:pt>
                <c:pt idx="15">
                  <c:v>304.69689414911801</c:v>
                </c:pt>
                <c:pt idx="16">
                  <c:v>305.26567779114146</c:v>
                </c:pt>
                <c:pt idx="17">
                  <c:v>305.78412171363777</c:v>
                </c:pt>
                <c:pt idx="18">
                  <c:v>306.25638475500773</c:v>
                </c:pt>
                <c:pt idx="19">
                  <c:v>306.68749375528449</c:v>
                </c:pt>
                <c:pt idx="20">
                  <c:v>307.08427316190193</c:v>
                </c:pt>
                <c:pt idx="21">
                  <c:v>307.45648547707145</c:v>
                </c:pt>
                <c:pt idx="22">
                  <c:v>307.81531286104627</c:v>
                </c:pt>
                <c:pt idx="23">
                  <c:v>308.16939826769664</c:v>
                </c:pt>
                <c:pt idx="24">
                  <c:v>308.52452225275914</c:v>
                </c:pt>
                <c:pt idx="25">
                  <c:v>308.881702930237</c:v>
                </c:pt>
                <c:pt idx="26">
                  <c:v>309.23872624805637</c:v>
                </c:pt>
                <c:pt idx="27">
                  <c:v>309.59053195763221</c:v>
                </c:pt>
                <c:pt idx="28">
                  <c:v>309.93327692156066</c:v>
                </c:pt>
                <c:pt idx="29">
                  <c:v>310.26724437504271</c:v>
                </c:pt>
                <c:pt idx="30">
                  <c:v>310.59441185223193</c:v>
                </c:pt>
                <c:pt idx="31">
                  <c:v>310.9141252509213</c:v>
                </c:pt>
                <c:pt idx="32">
                  <c:v>311.22574172600099</c:v>
                </c:pt>
                <c:pt idx="33">
                  <c:v>311.52860232488433</c:v>
                </c:pt>
                <c:pt idx="34">
                  <c:v>311.82234645378281</c:v>
                </c:pt>
                <c:pt idx="35">
                  <c:v>312.10648301503693</c:v>
                </c:pt>
                <c:pt idx="36">
                  <c:v>312.37978358168147</c:v>
                </c:pt>
                <c:pt idx="37">
                  <c:v>312.64066971940701</c:v>
                </c:pt>
                <c:pt idx="38">
                  <c:v>312.88783835696671</c:v>
                </c:pt>
                <c:pt idx="39">
                  <c:v>313.12068968462205</c:v>
                </c:pt>
                <c:pt idx="40">
                  <c:v>313.33887765972003</c:v>
                </c:pt>
                <c:pt idx="41">
                  <c:v>313.54193619405697</c:v>
                </c:pt>
                <c:pt idx="42">
                  <c:v>313.72930603467967</c:v>
                </c:pt>
                <c:pt idx="43">
                  <c:v>313.90060465084002</c:v>
                </c:pt>
                <c:pt idx="44">
                  <c:v>314.05569842979486</c:v>
                </c:pt>
                <c:pt idx="45">
                  <c:v>314.19447546466336</c:v>
                </c:pt>
                <c:pt idx="46">
                  <c:v>314.31717681525231</c:v>
                </c:pt>
                <c:pt idx="47">
                  <c:v>314.42400389940997</c:v>
                </c:pt>
                <c:pt idx="48">
                  <c:v>314.51553658754602</c:v>
                </c:pt>
              </c:numCache>
            </c:numRef>
          </c:yVal>
          <c:smooth val="0"/>
          <c:extLst>
            <c:ext xmlns:c16="http://schemas.microsoft.com/office/drawing/2014/chart" uri="{C3380CC4-5D6E-409C-BE32-E72D297353CC}">
              <c16:uniqueId val="{00000001-346C-4E9B-902E-0E81C1226225}"/>
            </c:ext>
          </c:extLst>
        </c:ser>
        <c:ser>
          <c:idx val="3"/>
          <c:order val="2"/>
          <c:tx>
            <c:strRef>
              <c:f>TAM_Households!$E$141</c:f>
              <c:strCache>
                <c:ptCount val="1"/>
                <c:pt idx="0">
                  <c:v>Number of Households - Case 3 - Low</c:v>
                </c:pt>
              </c:strCache>
            </c:strRef>
          </c:tx>
          <c:spPr>
            <a:ln w="19050">
              <a:noFill/>
            </a:ln>
          </c:spPr>
          <c:xVal>
            <c:numRef>
              <c:f>TAM_Households!$B$142:$B$190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TAM_Households!$E$142:$E$190</c:f>
              <c:numCache>
                <c:formatCode>_(* #,##0_);_(* \(#,##0\);_(* "-"??_);_(@_)</c:formatCode>
                <c:ptCount val="49"/>
                <c:pt idx="0">
                  <c:v>93.696899756320974</c:v>
                </c:pt>
                <c:pt idx="1">
                  <c:v>94.289063212264011</c:v>
                </c:pt>
                <c:pt idx="2">
                  <c:v>95.905555581559824</c:v>
                </c:pt>
                <c:pt idx="3">
                  <c:v>96.447137677344912</c:v>
                </c:pt>
                <c:pt idx="4">
                  <c:v>96.984078179485465</c:v>
                </c:pt>
                <c:pt idx="5">
                  <c:v>97.515929803497073</c:v>
                </c:pt>
                <c:pt idx="6">
                  <c:v>98.037990305321316</c:v>
                </c:pt>
                <c:pt idx="7">
                  <c:v>98.545409950586901</c:v>
                </c:pt>
                <c:pt idx="8">
                  <c:v>99.187794052503904</c:v>
                </c:pt>
                <c:pt idx="9">
                  <c:v>99.564463944751864</c:v>
                </c:pt>
                <c:pt idx="10">
                  <c:v>99.902055268090066</c:v>
                </c:pt>
                <c:pt idx="11">
                  <c:v>100.20590964723267</c:v>
                </c:pt>
                <c:pt idx="12">
                  <c:v>100.48079228129748</c:v>
                </c:pt>
                <c:pt idx="13">
                  <c:v>100.73067360327246</c:v>
                </c:pt>
                <c:pt idx="14">
                  <c:v>100.95820388908315</c:v>
                </c:pt>
                <c:pt idx="15">
                  <c:v>101.1653961964478</c:v>
                </c:pt>
                <c:pt idx="16">
                  <c:v>101.35424361695088</c:v>
                </c:pt>
                <c:pt idx="17">
                  <c:v>101.52637725477953</c:v>
                </c:pt>
                <c:pt idx="18">
                  <c:v>101.68317792655058</c:v>
                </c:pt>
                <c:pt idx="19">
                  <c:v>101.82631464259306</c:v>
                </c:pt>
                <c:pt idx="20">
                  <c:v>101.95805325445238</c:v>
                </c:pt>
                <c:pt idx="21">
                  <c:v>102.08163510597888</c:v>
                </c:pt>
                <c:pt idx="22">
                  <c:v>102.20077289557571</c:v>
                </c:pt>
                <c:pt idx="23">
                  <c:v>102.31833625489776</c:v>
                </c:pt>
                <c:pt idx="24">
                  <c:v>102.4362444427972</c:v>
                </c:pt>
                <c:pt idx="25">
                  <c:v>102.55483549326284</c:v>
                </c:pt>
                <c:pt idx="26">
                  <c:v>102.67337429720905</c:v>
                </c:pt>
                <c:pt idx="27">
                  <c:v>102.79018075200672</c:v>
                </c:pt>
                <c:pt idx="28">
                  <c:v>102.90397886001496</c:v>
                </c:pt>
                <c:pt idx="29">
                  <c:v>103.01486266092333</c:v>
                </c:pt>
                <c:pt idx="30">
                  <c:v>103.12348873518926</c:v>
                </c:pt>
                <c:pt idx="31">
                  <c:v>103.22963990794095</c:v>
                </c:pt>
                <c:pt idx="32">
                  <c:v>103.33310274188551</c:v>
                </c:pt>
                <c:pt idx="33">
                  <c:v>103.43365845172919</c:v>
                </c:pt>
                <c:pt idx="34">
                  <c:v>103.53118731320112</c:v>
                </c:pt>
                <c:pt idx="35">
                  <c:v>103.62552627216371</c:v>
                </c:pt>
                <c:pt idx="36">
                  <c:v>103.71626746656452</c:v>
                </c:pt>
                <c:pt idx="37">
                  <c:v>103.80288682498913</c:v>
                </c:pt>
                <c:pt idx="38">
                  <c:v>103.88495170200696</c:v>
                </c:pt>
                <c:pt idx="39">
                  <c:v>103.96226294891976</c:v>
                </c:pt>
                <c:pt idx="40">
                  <c:v>104.03470567272149</c:v>
                </c:pt>
                <c:pt idx="41">
                  <c:v>104.10212512290863</c:v>
                </c:pt>
                <c:pt idx="42">
                  <c:v>104.16433561643792</c:v>
                </c:pt>
                <c:pt idx="43">
                  <c:v>104.22121014553399</c:v>
                </c:pt>
                <c:pt idx="44">
                  <c:v>104.27270434812304</c:v>
                </c:pt>
                <c:pt idx="45">
                  <c:v>104.31878106890699</c:v>
                </c:pt>
                <c:pt idx="46">
                  <c:v>104.35952034451016</c:v>
                </c:pt>
                <c:pt idx="47">
                  <c:v>104.39498904964252</c:v>
                </c:pt>
                <c:pt idx="48">
                  <c:v>104.42537971275074</c:v>
                </c:pt>
              </c:numCache>
            </c:numRef>
          </c:yVal>
          <c:smooth val="0"/>
          <c:extLst>
            <c:ext xmlns:c16="http://schemas.microsoft.com/office/drawing/2014/chart" uri="{C3380CC4-5D6E-409C-BE32-E72D297353CC}">
              <c16:uniqueId val="{00000002-346C-4E9B-902E-0E81C1226225}"/>
            </c:ext>
          </c:extLst>
        </c:ser>
        <c:ser>
          <c:idx val="4"/>
          <c:order val="3"/>
          <c:tx>
            <c:strRef>
              <c:f>TAM_Households!$F$141</c:f>
              <c:strCache>
                <c:ptCount val="1"/>
                <c:pt idx="0">
                  <c:v>Number of Households - [Case 4]</c:v>
                </c:pt>
              </c:strCache>
            </c:strRef>
          </c:tx>
          <c:spPr>
            <a:ln w="19050">
              <a:noFill/>
            </a:ln>
          </c:spPr>
          <c:xVal>
            <c:numRef>
              <c:f>TAM_Households!$B$142:$B$190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TAM_Households!$F$142:$F$190</c:f>
              <c:numCache>
                <c:formatCode>_(* #,##0_);_(* \(#,##0\);_(* "-"??_);_(@_)</c:formatCode>
                <c:ptCount val="49"/>
              </c:numCache>
            </c:numRef>
          </c:yVal>
          <c:smooth val="0"/>
          <c:extLst>
            <c:ext xmlns:c16="http://schemas.microsoft.com/office/drawing/2014/chart" uri="{C3380CC4-5D6E-409C-BE32-E72D297353CC}">
              <c16:uniqueId val="{00000003-346C-4E9B-902E-0E81C1226225}"/>
            </c:ext>
          </c:extLst>
        </c:ser>
        <c:ser>
          <c:idx val="1"/>
          <c:order val="4"/>
          <c:tx>
            <c:strRef>
              <c:f>TAM_Households!$G$141</c:f>
              <c:strCache>
                <c:ptCount val="1"/>
                <c:pt idx="0">
                  <c:v>Number of Households - [Case 5]</c:v>
                </c:pt>
              </c:strCache>
            </c:strRef>
          </c:tx>
          <c:spPr>
            <a:ln w="25400" cap="rnd">
              <a:noFill/>
              <a:round/>
            </a:ln>
            <a:effectLst/>
          </c:spPr>
          <c:marker>
            <c:symbol val="circle"/>
            <c:size val="5"/>
            <c:spPr>
              <a:solidFill>
                <a:schemeClr val="accent2"/>
              </a:solidFill>
              <a:ln w="9525">
                <a:solidFill>
                  <a:schemeClr val="accent2"/>
                </a:solidFill>
              </a:ln>
              <a:effectLst/>
            </c:spPr>
          </c:marker>
          <c:xVal>
            <c:numRef>
              <c:f>TAM_Households!$B$142:$B$190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TAM_Households!$G$142:$G$190</c:f>
              <c:numCache>
                <c:formatCode>_(* #,##0_);_(* \(#,##0\);_(* "-"??_);_(@_)</c:formatCode>
                <c:ptCount val="49"/>
              </c:numCache>
            </c:numRef>
          </c:yVal>
          <c:smooth val="0"/>
          <c:extLst>
            <c:ext xmlns:c16="http://schemas.microsoft.com/office/drawing/2014/chart" uri="{C3380CC4-5D6E-409C-BE32-E72D297353CC}">
              <c16:uniqueId val="{00000004-346C-4E9B-902E-0E81C1226225}"/>
            </c:ext>
          </c:extLst>
        </c:ser>
        <c:ser>
          <c:idx val="5"/>
          <c:order val="5"/>
          <c:tx>
            <c:strRef>
              <c:f>TAM_Households!$H$141</c:f>
              <c:strCache>
                <c:ptCount val="1"/>
                <c:pt idx="0">
                  <c:v>Number of Households - [Case 6]</c:v>
                </c:pt>
              </c:strCache>
            </c:strRef>
          </c:tx>
          <c:spPr>
            <a:ln w="19050">
              <a:noFill/>
            </a:ln>
          </c:spPr>
          <c:xVal>
            <c:numRef>
              <c:f>TAM_Households!$B$142:$B$190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TAM_Households!$H$142:$H$190</c:f>
              <c:numCache>
                <c:formatCode>0</c:formatCode>
                <c:ptCount val="49"/>
              </c:numCache>
            </c:numRef>
          </c:yVal>
          <c:smooth val="0"/>
          <c:extLst>
            <c:ext xmlns:c16="http://schemas.microsoft.com/office/drawing/2014/chart" uri="{C3380CC4-5D6E-409C-BE32-E72D297353CC}">
              <c16:uniqueId val="{00000005-346C-4E9B-902E-0E81C1226225}"/>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sz="1800" b="1" i="0" baseline="0">
                    <a:effectLst/>
                  </a:rPr>
                  <a:t>TAM (million households)</a:t>
                </a:r>
                <a:endParaRPr lang="en-US">
                  <a:effectLst/>
                </a:endParaRPr>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Asia (Sans Japan) TAM -</a:t>
            </a:r>
            <a:r>
              <a:rPr lang="en-US" baseline="0"/>
              <a:t> </a:t>
            </a:r>
            <a:r>
              <a:rPr lang="en-US" sz="1680" b="1" i="0" u="none" strike="noStrike" baseline="0">
                <a:effectLst/>
              </a:rPr>
              <a:t>Households</a:t>
            </a:r>
            <a:endParaRPr lang="en-US"/>
          </a:p>
        </c:rich>
      </c:tx>
      <c:overlay val="0"/>
      <c:spPr>
        <a:noFill/>
        <a:ln>
          <a:noFill/>
        </a:ln>
        <a:effectLst/>
      </c:spPr>
    </c:title>
    <c:autoTitleDeleted val="0"/>
    <c:plotArea>
      <c:layout/>
      <c:scatterChart>
        <c:scatterStyle val="lineMarker"/>
        <c:varyColors val="0"/>
        <c:ser>
          <c:idx val="2"/>
          <c:order val="0"/>
          <c:tx>
            <c:strRef>
              <c:f>TAM_Households!$C$204</c:f>
              <c:strCache>
                <c:ptCount val="1"/>
                <c:pt idx="0">
                  <c:v>Number of Households - Case 1 - Average</c:v>
                </c:pt>
              </c:strCache>
            </c:strRef>
          </c:tx>
          <c:spPr>
            <a:ln w="19050">
              <a:noFill/>
            </a:ln>
          </c:spPr>
          <c:xVal>
            <c:numRef>
              <c:f>TAM_Households!$B$205:$B$253</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TAM_Households!$C$205:$C$253</c:f>
              <c:numCache>
                <c:formatCode>_(* #,##0_);_(* \(#,##0\);_(* "-"??_);_(@_)</c:formatCode>
                <c:ptCount val="49"/>
                <c:pt idx="0">
                  <c:v>1083.1380108181618</c:v>
                </c:pt>
                <c:pt idx="1">
                  <c:v>1098.4435857678816</c:v>
                </c:pt>
                <c:pt idx="2">
                  <c:v>1026.5561461207515</c:v>
                </c:pt>
                <c:pt idx="3">
                  <c:v>1039.4725873440514</c:v>
                </c:pt>
                <c:pt idx="4">
                  <c:v>1052.3125952066416</c:v>
                </c:pt>
                <c:pt idx="5">
                  <c:v>1065.067072345493</c:v>
                </c:pt>
                <c:pt idx="6">
                  <c:v>1077.7085954307011</c:v>
                </c:pt>
                <c:pt idx="7">
                  <c:v>1090.1955992229769</c:v>
                </c:pt>
                <c:pt idx="8">
                  <c:v>1102.4974696227384</c:v>
                </c:pt>
                <c:pt idx="9">
                  <c:v>1113.8947149720389</c:v>
                </c:pt>
                <c:pt idx="10">
                  <c:v>1124.9896574605903</c:v>
                </c:pt>
                <c:pt idx="11">
                  <c:v>1135.8036007345772</c:v>
                </c:pt>
                <c:pt idx="12">
                  <c:v>1146.3460623964581</c:v>
                </c:pt>
                <c:pt idx="13">
                  <c:v>1156.6253561153922</c:v>
                </c:pt>
                <c:pt idx="14">
                  <c:v>1166.6566785578732</c:v>
                </c:pt>
                <c:pt idx="15">
                  <c:v>1176.4535271690825</c:v>
                </c:pt>
                <c:pt idx="16">
                  <c:v>1186.01649445159</c:v>
                </c:pt>
                <c:pt idx="17">
                  <c:v>1195.3415372205429</c:v>
                </c:pt>
                <c:pt idx="18">
                  <c:v>1204.425912317849</c:v>
                </c:pt>
                <c:pt idx="19">
                  <c:v>1213.2743014398272</c:v>
                </c:pt>
                <c:pt idx="20">
                  <c:v>1221.8978367568891</c:v>
                </c:pt>
                <c:pt idx="21">
                  <c:v>1230.311153175192</c:v>
                </c:pt>
                <c:pt idx="22">
                  <c:v>1238.5322864903105</c:v>
                </c:pt>
                <c:pt idx="23">
                  <c:v>1246.5752802184013</c:v>
                </c:pt>
                <c:pt idx="24">
                  <c:v>1254.4479400075791</c:v>
                </c:pt>
                <c:pt idx="25">
                  <c:v>1262.1512260678385</c:v>
                </c:pt>
                <c:pt idx="26">
                  <c:v>1269.6835944860836</c:v>
                </c:pt>
                <c:pt idx="27">
                  <c:v>1277.0401082626836</c:v>
                </c:pt>
                <c:pt idx="28">
                  <c:v>1284.2172136374984</c:v>
                </c:pt>
                <c:pt idx="29">
                  <c:v>1291.2159002109374</c:v>
                </c:pt>
                <c:pt idx="30">
                  <c:v>1298.0391833660306</c:v>
                </c:pt>
                <c:pt idx="31">
                  <c:v>1304.687546689006</c:v>
                </c:pt>
                <c:pt idx="32">
                  <c:v>1311.1613212464106</c:v>
                </c:pt>
                <c:pt idx="33">
                  <c:v>1317.4603605728628</c:v>
                </c:pt>
                <c:pt idx="34">
                  <c:v>1323.5854055276993</c:v>
                </c:pt>
                <c:pt idx="35">
                  <c:v>1329.5355320811423</c:v>
                </c:pt>
                <c:pt idx="36">
                  <c:v>1335.3066706143884</c:v>
                </c:pt>
                <c:pt idx="37">
                  <c:v>1340.8933744684273</c:v>
                </c:pt>
                <c:pt idx="38">
                  <c:v>1346.2915623061695</c:v>
                </c:pt>
                <c:pt idx="39">
                  <c:v>1351.4999194897068</c:v>
                </c:pt>
                <c:pt idx="40">
                  <c:v>1356.5194580753009</c:v>
                </c:pt>
                <c:pt idx="41">
                  <c:v>1361.3511873407942</c:v>
                </c:pt>
                <c:pt idx="42">
                  <c:v>1365.9970249377502</c:v>
                </c:pt>
                <c:pt idx="43">
                  <c:v>1370.4587386616063</c:v>
                </c:pt>
                <c:pt idx="44">
                  <c:v>1374.7365838550488</c:v>
                </c:pt>
                <c:pt idx="45">
                  <c:v>1378.8311337329751</c:v>
                </c:pt>
                <c:pt idx="46">
                  <c:v>1382.74522066743</c:v>
                </c:pt>
                <c:pt idx="47">
                  <c:v>1386.4824815505303</c:v>
                </c:pt>
                <c:pt idx="48">
                  <c:v>1390.0461633027876</c:v>
                </c:pt>
              </c:numCache>
            </c:numRef>
          </c:yVal>
          <c:smooth val="0"/>
          <c:extLst>
            <c:ext xmlns:c16="http://schemas.microsoft.com/office/drawing/2014/chart" uri="{C3380CC4-5D6E-409C-BE32-E72D297353CC}">
              <c16:uniqueId val="{00000000-B5BD-4C6E-8252-659D44D34E47}"/>
            </c:ext>
          </c:extLst>
        </c:ser>
        <c:ser>
          <c:idx val="0"/>
          <c:order val="1"/>
          <c:tx>
            <c:strRef>
              <c:f>TAM_Households!$D$204</c:f>
              <c:strCache>
                <c:ptCount val="1"/>
                <c:pt idx="0">
                  <c:v>Number of Households-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TAM_Households!$B$205:$B$253</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TAM_Households!$D$205:$D$253</c:f>
              <c:numCache>
                <c:formatCode>_(* #,##0_);_(* \(#,##0\);_(* "-"??_);_(@_)</c:formatCode>
                <c:ptCount val="49"/>
                <c:pt idx="0">
                  <c:v>2172.703762150813</c:v>
                </c:pt>
                <c:pt idx="1">
                  <c:v>2203.4057409780712</c:v>
                </c:pt>
                <c:pt idx="2">
                  <c:v>2059.2042550984193</c:v>
                </c:pt>
                <c:pt idx="3">
                  <c:v>2085.1137884719783</c:v>
                </c:pt>
                <c:pt idx="4">
                  <c:v>2110.8700015403606</c:v>
                </c:pt>
                <c:pt idx="5">
                  <c:v>2136.4546455903983</c:v>
                </c:pt>
                <c:pt idx="6">
                  <c:v>2161.8127112221277</c:v>
                </c:pt>
                <c:pt idx="7">
                  <c:v>2186.8608212935083</c:v>
                </c:pt>
                <c:pt idx="8">
                  <c:v>2211.5375659300148</c:v>
                </c:pt>
                <c:pt idx="9">
                  <c:v>2234.3996920868431</c:v>
                </c:pt>
                <c:pt idx="10">
                  <c:v>2256.6554185454816</c:v>
                </c:pt>
                <c:pt idx="11">
                  <c:v>2278.3474790219939</c:v>
                </c:pt>
                <c:pt idx="12">
                  <c:v>2299.4949652022615</c:v>
                </c:pt>
                <c:pt idx="13">
                  <c:v>2320.1145537609814</c:v>
                </c:pt>
                <c:pt idx="14">
                  <c:v>2340.2367282137675</c:v>
                </c:pt>
                <c:pt idx="15">
                  <c:v>2359.8885635497995</c:v>
                </c:pt>
                <c:pt idx="16">
                  <c:v>2379.0712482903482</c:v>
                </c:pt>
                <c:pt idx="17">
                  <c:v>2397.7766720719555</c:v>
                </c:pt>
                <c:pt idx="18">
                  <c:v>2415.9993322995265</c:v>
                </c:pt>
                <c:pt idx="19">
                  <c:v>2433.7486201486108</c:v>
                </c:pt>
                <c:pt idx="20">
                  <c:v>2451.0468660224378</c:v>
                </c:pt>
                <c:pt idx="21">
                  <c:v>2467.9234265822543</c:v>
                </c:pt>
                <c:pt idx="22">
                  <c:v>2484.4144804502739</c:v>
                </c:pt>
                <c:pt idx="23">
                  <c:v>2500.5481979982142</c:v>
                </c:pt>
                <c:pt idx="24">
                  <c:v>2516.3402368439006</c:v>
                </c:pt>
                <c:pt idx="25">
                  <c:v>2531.7925231055624</c:v>
                </c:pt>
                <c:pt idx="26">
                  <c:v>2546.9019597948591</c:v>
                </c:pt>
                <c:pt idx="27">
                  <c:v>2561.6586436145503</c:v>
                </c:pt>
                <c:pt idx="28">
                  <c:v>2576.0554459550331</c:v>
                </c:pt>
                <c:pt idx="29">
                  <c:v>2590.0943518897802</c:v>
                </c:pt>
                <c:pt idx="30">
                  <c:v>2603.7814100792466</c:v>
                </c:pt>
                <c:pt idx="31">
                  <c:v>2617.1175905656683</c:v>
                </c:pt>
                <c:pt idx="32">
                  <c:v>2630.1035574468083</c:v>
                </c:pt>
                <c:pt idx="33">
                  <c:v>2642.739016922726</c:v>
                </c:pt>
                <c:pt idx="34">
                  <c:v>2655.0254551086259</c:v>
                </c:pt>
                <c:pt idx="35">
                  <c:v>2666.9610184614194</c:v>
                </c:pt>
                <c:pt idx="36">
                  <c:v>2678.5375435928809</c:v>
                </c:pt>
                <c:pt idx="37">
                  <c:v>2689.7441048625051</c:v>
                </c:pt>
                <c:pt idx="38">
                  <c:v>2700.5725153759536</c:v>
                </c:pt>
                <c:pt idx="39">
                  <c:v>2711.0201380558638</c:v>
                </c:pt>
                <c:pt idx="40">
                  <c:v>2721.0890030206747</c:v>
                </c:pt>
                <c:pt idx="41">
                  <c:v>2730.7811348154969</c:v>
                </c:pt>
                <c:pt idx="42">
                  <c:v>2740.1003801235101</c:v>
                </c:pt>
                <c:pt idx="43">
                  <c:v>2749.0502850263392</c:v>
                </c:pt>
                <c:pt idx="44">
                  <c:v>2757.6313617246547</c:v>
                </c:pt>
                <c:pt idx="45">
                  <c:v>2765.8447600499198</c:v>
                </c:pt>
                <c:pt idx="46">
                  <c:v>2773.6961615545642</c:v>
                </c:pt>
                <c:pt idx="47">
                  <c:v>2781.192861605482</c:v>
                </c:pt>
                <c:pt idx="48">
                  <c:v>2788.3413733121192</c:v>
                </c:pt>
              </c:numCache>
            </c:numRef>
          </c:yVal>
          <c:smooth val="0"/>
          <c:extLst>
            <c:ext xmlns:c16="http://schemas.microsoft.com/office/drawing/2014/chart" uri="{C3380CC4-5D6E-409C-BE32-E72D297353CC}">
              <c16:uniqueId val="{00000001-B5BD-4C6E-8252-659D44D34E47}"/>
            </c:ext>
          </c:extLst>
        </c:ser>
        <c:ser>
          <c:idx val="3"/>
          <c:order val="2"/>
          <c:tx>
            <c:strRef>
              <c:f>TAM_Households!$E$204</c:f>
              <c:strCache>
                <c:ptCount val="1"/>
                <c:pt idx="0">
                  <c:v>Number of Households - Case 3 - Low</c:v>
                </c:pt>
              </c:strCache>
            </c:strRef>
          </c:tx>
          <c:spPr>
            <a:ln w="19050">
              <a:noFill/>
            </a:ln>
          </c:spPr>
          <c:xVal>
            <c:numRef>
              <c:f>TAM_Households!$B$205:$B$253</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TAM_Households!$E$205:$E$253</c:f>
              <c:numCache>
                <c:formatCode>_(* #,##0_);_(* \(#,##0\);_(* "-"??_);_(@_)</c:formatCode>
                <c:ptCount val="49"/>
                <c:pt idx="0">
                  <c:v>721.38062821188066</c:v>
                </c:pt>
                <c:pt idx="1">
                  <c:v>731.57429251144026</c:v>
                </c:pt>
                <c:pt idx="2">
                  <c:v>683.69654668843214</c:v>
                </c:pt>
                <c:pt idx="3">
                  <c:v>692.29902429596041</c:v>
                </c:pt>
                <c:pt idx="4">
                  <c:v>700.85059652927578</c:v>
                </c:pt>
                <c:pt idx="5">
                  <c:v>709.34520445462101</c:v>
                </c:pt>
                <c:pt idx="6">
                  <c:v>717.76458386304364</c:v>
                </c:pt>
                <c:pt idx="7">
                  <c:v>726.08105189406763</c:v>
                </c:pt>
                <c:pt idx="8">
                  <c:v>734.27421925457577</c:v>
                </c:pt>
                <c:pt idx="9">
                  <c:v>741.86489738409023</c:v>
                </c:pt>
                <c:pt idx="10">
                  <c:v>749.25423881835525</c:v>
                </c:pt>
                <c:pt idx="11">
                  <c:v>756.45643199643757</c:v>
                </c:pt>
                <c:pt idx="12">
                  <c:v>763.47781573571081</c:v>
                </c:pt>
                <c:pt idx="13">
                  <c:v>770.32392702206278</c:v>
                </c:pt>
                <c:pt idx="14">
                  <c:v>777.00488698568449</c:v>
                </c:pt>
                <c:pt idx="15">
                  <c:v>783.52968505856575</c:v>
                </c:pt>
                <c:pt idx="16">
                  <c:v>789.89871585327865</c:v>
                </c:pt>
                <c:pt idx="17">
                  <c:v>796.10928656872113</c:v>
                </c:pt>
                <c:pt idx="18">
                  <c:v>802.15957023447208</c:v>
                </c:pt>
                <c:pt idx="19">
                  <c:v>808.05268490658511</c:v>
                </c:pt>
                <c:pt idx="20">
                  <c:v>813.79604472065932</c:v>
                </c:pt>
                <c:pt idx="21">
                  <c:v>819.39939666894543</c:v>
                </c:pt>
                <c:pt idx="22">
                  <c:v>824.87475276968291</c:v>
                </c:pt>
                <c:pt idx="23">
                  <c:v>830.23146614353243</c:v>
                </c:pt>
                <c:pt idx="24">
                  <c:v>835.47473542934165</c:v>
                </c:pt>
                <c:pt idx="25">
                  <c:v>840.60520013646442</c:v>
                </c:pt>
                <c:pt idx="26">
                  <c:v>845.62183200350842</c:v>
                </c:pt>
                <c:pt idx="27">
                  <c:v>850.521342939889</c:v>
                </c:pt>
                <c:pt idx="28">
                  <c:v>855.30136610620355</c:v>
                </c:pt>
                <c:pt idx="29">
                  <c:v>859.96256058611277</c:v>
                </c:pt>
                <c:pt idx="30">
                  <c:v>864.5069346545389</c:v>
                </c:pt>
                <c:pt idx="31">
                  <c:v>868.93481038469281</c:v>
                </c:pt>
                <c:pt idx="32">
                  <c:v>873.24640827016901</c:v>
                </c:pt>
                <c:pt idx="33">
                  <c:v>877.44163076357518</c:v>
                </c:pt>
                <c:pt idx="34">
                  <c:v>881.52097128455671</c:v>
                </c:pt>
                <c:pt idx="35">
                  <c:v>885.48381442014261</c:v>
                </c:pt>
                <c:pt idx="36">
                  <c:v>889.32744976395827</c:v>
                </c:pt>
                <c:pt idx="37">
                  <c:v>893.0482497872315</c:v>
                </c:pt>
                <c:pt idx="38">
                  <c:v>896.64349627909326</c:v>
                </c:pt>
                <c:pt idx="39">
                  <c:v>900.11231367769415</c:v>
                </c:pt>
                <c:pt idx="40">
                  <c:v>903.45537602251443</c:v>
                </c:pt>
                <c:pt idx="41">
                  <c:v>906.6733555025794</c:v>
                </c:pt>
                <c:pt idx="42">
                  <c:v>909.76752929279746</c:v>
                </c:pt>
                <c:pt idx="43">
                  <c:v>912.73907476241459</c:v>
                </c:pt>
                <c:pt idx="44">
                  <c:v>915.5881619721855</c:v>
                </c:pt>
                <c:pt idx="45">
                  <c:v>918.31517268890138</c:v>
                </c:pt>
                <c:pt idx="46">
                  <c:v>920.92199330035817</c:v>
                </c:pt>
                <c:pt idx="47">
                  <c:v>923.41104601267705</c:v>
                </c:pt>
                <c:pt idx="48">
                  <c:v>925.78449330703302</c:v>
                </c:pt>
              </c:numCache>
            </c:numRef>
          </c:yVal>
          <c:smooth val="0"/>
          <c:extLst>
            <c:ext xmlns:c16="http://schemas.microsoft.com/office/drawing/2014/chart" uri="{C3380CC4-5D6E-409C-BE32-E72D297353CC}">
              <c16:uniqueId val="{00000002-B5BD-4C6E-8252-659D44D34E47}"/>
            </c:ext>
          </c:extLst>
        </c:ser>
        <c:ser>
          <c:idx val="4"/>
          <c:order val="3"/>
          <c:tx>
            <c:strRef>
              <c:f>TAM_Households!$F$204</c:f>
              <c:strCache>
                <c:ptCount val="1"/>
                <c:pt idx="0">
                  <c:v>Number of Households - [Case 4]</c:v>
                </c:pt>
              </c:strCache>
            </c:strRef>
          </c:tx>
          <c:spPr>
            <a:ln w="19050">
              <a:noFill/>
            </a:ln>
          </c:spPr>
          <c:xVal>
            <c:numRef>
              <c:f>TAM_Households!$B$205:$B$253</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TAM_Households!$F$205:$F$253</c:f>
              <c:numCache>
                <c:formatCode>_(* #,##0_);_(* \(#,##0\);_(* "-"??_);_(@_)</c:formatCode>
                <c:ptCount val="49"/>
              </c:numCache>
            </c:numRef>
          </c:yVal>
          <c:smooth val="0"/>
          <c:extLst>
            <c:ext xmlns:c16="http://schemas.microsoft.com/office/drawing/2014/chart" uri="{C3380CC4-5D6E-409C-BE32-E72D297353CC}">
              <c16:uniqueId val="{00000003-B5BD-4C6E-8252-659D44D34E47}"/>
            </c:ext>
          </c:extLst>
        </c:ser>
        <c:ser>
          <c:idx val="1"/>
          <c:order val="4"/>
          <c:tx>
            <c:strRef>
              <c:f>TAM_Households!$G$204</c:f>
              <c:strCache>
                <c:ptCount val="1"/>
                <c:pt idx="0">
                  <c:v>Number of Households - [Case 5]</c:v>
                </c:pt>
              </c:strCache>
            </c:strRef>
          </c:tx>
          <c:spPr>
            <a:ln w="25400" cap="rnd">
              <a:noFill/>
              <a:round/>
            </a:ln>
            <a:effectLst/>
          </c:spPr>
          <c:marker>
            <c:symbol val="circle"/>
            <c:size val="5"/>
            <c:spPr>
              <a:solidFill>
                <a:schemeClr val="accent2"/>
              </a:solidFill>
              <a:ln w="9525">
                <a:solidFill>
                  <a:schemeClr val="accent2"/>
                </a:solidFill>
              </a:ln>
              <a:effectLst/>
            </c:spPr>
          </c:marker>
          <c:xVal>
            <c:numRef>
              <c:f>TAM_Households!$B$205:$B$253</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TAM_Households!$G$205:$G$253</c:f>
              <c:numCache>
                <c:formatCode>_(* #,##0_);_(* \(#,##0\);_(* "-"??_);_(@_)</c:formatCode>
                <c:ptCount val="49"/>
              </c:numCache>
            </c:numRef>
          </c:yVal>
          <c:smooth val="0"/>
          <c:extLst>
            <c:ext xmlns:c16="http://schemas.microsoft.com/office/drawing/2014/chart" uri="{C3380CC4-5D6E-409C-BE32-E72D297353CC}">
              <c16:uniqueId val="{00000004-B5BD-4C6E-8252-659D44D34E47}"/>
            </c:ext>
          </c:extLst>
        </c:ser>
        <c:ser>
          <c:idx val="5"/>
          <c:order val="5"/>
          <c:tx>
            <c:strRef>
              <c:f>TAM_Households!$H$204</c:f>
              <c:strCache>
                <c:ptCount val="1"/>
                <c:pt idx="0">
                  <c:v>Number of Households - [Case 6]</c:v>
                </c:pt>
              </c:strCache>
            </c:strRef>
          </c:tx>
          <c:spPr>
            <a:ln w="19050">
              <a:noFill/>
            </a:ln>
          </c:spPr>
          <c:xVal>
            <c:numRef>
              <c:f>TAM_Households!$B$205:$B$253</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TAM_Households!$H$205:$H$253</c:f>
              <c:numCache>
                <c:formatCode>0</c:formatCode>
                <c:ptCount val="49"/>
              </c:numCache>
            </c:numRef>
          </c:yVal>
          <c:smooth val="0"/>
          <c:extLst>
            <c:ext xmlns:c16="http://schemas.microsoft.com/office/drawing/2014/chart" uri="{C3380CC4-5D6E-409C-BE32-E72D297353CC}">
              <c16:uniqueId val="{00000005-B5BD-4C6E-8252-659D44D34E47}"/>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sz="1800" b="1" i="0" baseline="0">
                    <a:effectLst/>
                  </a:rPr>
                  <a:t>TAM (million households)</a:t>
                </a:r>
                <a:endParaRPr lang="en-US">
                  <a:effectLst/>
                </a:endParaRPr>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Middle East and Africa TAM -</a:t>
            </a:r>
            <a:r>
              <a:rPr lang="en-US" baseline="0"/>
              <a:t> </a:t>
            </a:r>
            <a:r>
              <a:rPr lang="en-US" sz="1680" b="1" i="0" u="none" strike="noStrike" baseline="0">
                <a:effectLst/>
              </a:rPr>
              <a:t>Households</a:t>
            </a:r>
            <a:endParaRPr lang="en-US"/>
          </a:p>
        </c:rich>
      </c:tx>
      <c:overlay val="0"/>
      <c:spPr>
        <a:noFill/>
        <a:ln>
          <a:noFill/>
        </a:ln>
        <a:effectLst/>
      </c:spPr>
    </c:title>
    <c:autoTitleDeleted val="0"/>
    <c:plotArea>
      <c:layout/>
      <c:scatterChart>
        <c:scatterStyle val="lineMarker"/>
        <c:varyColors val="0"/>
        <c:ser>
          <c:idx val="2"/>
          <c:order val="0"/>
          <c:tx>
            <c:strRef>
              <c:f>TAM_Households!$C$267</c:f>
              <c:strCache>
                <c:ptCount val="1"/>
                <c:pt idx="0">
                  <c:v>Number of Households - Case 1 - Average</c:v>
                </c:pt>
              </c:strCache>
            </c:strRef>
          </c:tx>
          <c:spPr>
            <a:ln w="19050">
              <a:noFill/>
            </a:ln>
          </c:spPr>
          <c:xVal>
            <c:numRef>
              <c:f>TAM_Households!$B$268:$B$316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TAM_Households!$C$268:$C$316</c:f>
              <c:numCache>
                <c:formatCode>_(* #,##0_);_(* \(#,##0\);_(* "-"??_);_(@_)</c:formatCode>
                <c:ptCount val="49"/>
                <c:pt idx="0">
                  <c:v>269.61482474538042</c:v>
                </c:pt>
                <c:pt idx="1">
                  <c:v>277.94458097480867</c:v>
                </c:pt>
                <c:pt idx="2">
                  <c:v>268.94933549169303</c:v>
                </c:pt>
                <c:pt idx="3">
                  <c:v>276.59382073193905</c:v>
                </c:pt>
                <c:pt idx="4">
                  <c:v>284.26383878574285</c:v>
                </c:pt>
                <c:pt idx="5">
                  <c:v>291.96119038088284</c:v>
                </c:pt>
                <c:pt idx="6">
                  <c:v>299.6940199564209</c:v>
                </c:pt>
                <c:pt idx="7">
                  <c:v>307.4746685426166</c:v>
                </c:pt>
                <c:pt idx="8">
                  <c:v>315.31077626479572</c:v>
                </c:pt>
                <c:pt idx="9">
                  <c:v>323.19569772709679</c:v>
                </c:pt>
                <c:pt idx="10">
                  <c:v>331.13339572249708</c:v>
                </c:pt>
                <c:pt idx="11">
                  <c:v>339.10873524300996</c:v>
                </c:pt>
                <c:pt idx="12">
                  <c:v>347.10059248501096</c:v>
                </c:pt>
                <c:pt idx="13">
                  <c:v>355.09252212875987</c:v>
                </c:pt>
                <c:pt idx="14">
                  <c:v>363.07769464211674</c:v>
                </c:pt>
                <c:pt idx="15">
                  <c:v>371.05663899470579</c:v>
                </c:pt>
                <c:pt idx="16">
                  <c:v>379.02919862783841</c:v>
                </c:pt>
                <c:pt idx="17">
                  <c:v>386.99779332179094</c:v>
                </c:pt>
                <c:pt idx="18">
                  <c:v>394.96395810765375</c:v>
                </c:pt>
                <c:pt idx="19">
                  <c:v>402.92551726461517</c:v>
                </c:pt>
                <c:pt idx="20">
                  <c:v>410.87981165119123</c:v>
                </c:pt>
                <c:pt idx="21">
                  <c:v>418.82809523882895</c:v>
                </c:pt>
                <c:pt idx="22">
                  <c:v>426.77252468914816</c:v>
                </c:pt>
                <c:pt idx="23">
                  <c:v>434.71454027925296</c:v>
                </c:pt>
                <c:pt idx="24">
                  <c:v>442.65386860893364</c:v>
                </c:pt>
                <c:pt idx="25">
                  <c:v>450.58938228822535</c:v>
                </c:pt>
                <c:pt idx="26">
                  <c:v>458.52059555156421</c:v>
                </c:pt>
                <c:pt idx="27">
                  <c:v>466.44681245563334</c:v>
                </c:pt>
                <c:pt idx="28">
                  <c:v>474.36721842339068</c:v>
                </c:pt>
                <c:pt idx="29">
                  <c:v>482.2813176476235</c:v>
                </c:pt>
                <c:pt idx="30">
                  <c:v>490.18818966312438</c:v>
                </c:pt>
                <c:pt idx="31">
                  <c:v>498.08574834391038</c:v>
                </c:pt>
                <c:pt idx="32">
                  <c:v>505.97152615628715</c:v>
                </c:pt>
                <c:pt idx="33">
                  <c:v>513.84346622287876</c:v>
                </c:pt>
                <c:pt idx="34">
                  <c:v>521.69997206220114</c:v>
                </c:pt>
                <c:pt idx="35">
                  <c:v>529.54036563878594</c:v>
                </c:pt>
                <c:pt idx="36">
                  <c:v>537.36450100842183</c:v>
                </c:pt>
                <c:pt idx="37">
                  <c:v>545.17275178763691</c:v>
                </c:pt>
                <c:pt idx="38">
                  <c:v>552.96486273922324</c:v>
                </c:pt>
                <c:pt idx="39">
                  <c:v>560.74015247159957</c:v>
                </c:pt>
                <c:pt idx="40">
                  <c:v>568.49686443818314</c:v>
                </c:pt>
                <c:pt idx="41">
                  <c:v>576.23253596940447</c:v>
                </c:pt>
                <c:pt idx="42">
                  <c:v>583.94410940977241</c:v>
                </c:pt>
                <c:pt idx="43">
                  <c:v>591.62915423627953</c:v>
                </c:pt>
                <c:pt idx="44">
                  <c:v>599.28612048095556</c:v>
                </c:pt>
                <c:pt idx="45">
                  <c:v>606.91432616674888</c:v>
                </c:pt>
                <c:pt idx="46">
                  <c:v>614.5130711886319</c:v>
                </c:pt>
                <c:pt idx="47">
                  <c:v>622.08201704498219</c:v>
                </c:pt>
                <c:pt idx="48">
                  <c:v>629.6206868867871</c:v>
                </c:pt>
              </c:numCache>
            </c:numRef>
          </c:yVal>
          <c:smooth val="0"/>
          <c:extLst>
            <c:ext xmlns:c16="http://schemas.microsoft.com/office/drawing/2014/chart" uri="{C3380CC4-5D6E-409C-BE32-E72D297353CC}">
              <c16:uniqueId val="{00000000-0ED5-4983-BB38-704552E8A07B}"/>
            </c:ext>
          </c:extLst>
        </c:ser>
        <c:ser>
          <c:idx val="0"/>
          <c:order val="1"/>
          <c:tx>
            <c:strRef>
              <c:f>TAM_Households!$D$267</c:f>
              <c:strCache>
                <c:ptCount val="1"/>
                <c:pt idx="0">
                  <c:v>Number of Households-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TAM_Households!$B$268:$B$316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TAM_Households!$D$268:$D$316</c:f>
              <c:numCache>
                <c:formatCode>_(* #,##0_);_(* \(#,##0\);_(* "-"??_);_(@_)</c:formatCode>
                <c:ptCount val="49"/>
                <c:pt idx="0">
                  <c:v>540.8296433188915</c:v>
                </c:pt>
                <c:pt idx="1">
                  <c:v>557.53858762397363</c:v>
                </c:pt>
                <c:pt idx="2">
                  <c:v>539.49471555279342</c:v>
                </c:pt>
                <c:pt idx="3">
                  <c:v>554.8290512286718</c:v>
                </c:pt>
                <c:pt idx="4">
                  <c:v>570.21460405280015</c:v>
                </c:pt>
                <c:pt idx="5">
                  <c:v>585.65498616691832</c:v>
                </c:pt>
                <c:pt idx="6">
                  <c:v>601.16653478125568</c:v>
                </c:pt>
                <c:pt idx="7">
                  <c:v>616.77400519255752</c:v>
                </c:pt>
                <c:pt idx="8">
                  <c:v>632.49272299079746</c:v>
                </c:pt>
                <c:pt idx="9">
                  <c:v>648.30935794802201</c:v>
                </c:pt>
                <c:pt idx="10">
                  <c:v>664.23185916686111</c:v>
                </c:pt>
                <c:pt idx="11">
                  <c:v>680.229866814621</c:v>
                </c:pt>
                <c:pt idx="12">
                  <c:v>696.26100792760974</c:v>
                </c:pt>
                <c:pt idx="13">
                  <c:v>712.29229427375287</c:v>
                </c:pt>
                <c:pt idx="14">
                  <c:v>728.3100262598075</c:v>
                </c:pt>
                <c:pt idx="15">
                  <c:v>744.31526496412312</c:v>
                </c:pt>
                <c:pt idx="16">
                  <c:v>760.30769634024523</c:v>
                </c:pt>
                <c:pt idx="17">
                  <c:v>776.29217430859558</c:v>
                </c:pt>
                <c:pt idx="18">
                  <c:v>792.27177804079543</c:v>
                </c:pt>
                <c:pt idx="19">
                  <c:v>808.24214318369172</c:v>
                </c:pt>
                <c:pt idx="20">
                  <c:v>824.19793567398983</c:v>
                </c:pt>
                <c:pt idx="21">
                  <c:v>840.14167089611306</c:v>
                </c:pt>
                <c:pt idx="22">
                  <c:v>856.07767497172676</c:v>
                </c:pt>
                <c:pt idx="23">
                  <c:v>872.00883700217457</c:v>
                </c:pt>
                <c:pt idx="24">
                  <c:v>887.93460856457955</c:v>
                </c:pt>
                <c:pt idx="25">
                  <c:v>903.85272818866395</c:v>
                </c:pt>
                <c:pt idx="26">
                  <c:v>919.76222146058797</c:v>
                </c:pt>
                <c:pt idx="27">
                  <c:v>935.66169236373366</c:v>
                </c:pt>
                <c:pt idx="28">
                  <c:v>951.54950691001602</c:v>
                </c:pt>
                <c:pt idx="29">
                  <c:v>967.42467054270674</c:v>
                </c:pt>
                <c:pt idx="30">
                  <c:v>983.28533686901096</c:v>
                </c:pt>
                <c:pt idx="31">
                  <c:v>999.12732125712159</c:v>
                </c:pt>
                <c:pt idx="32">
                  <c:v>1014.9456739963948</c:v>
                </c:pt>
                <c:pt idx="33">
                  <c:v>1030.7362691258095</c:v>
                </c:pt>
                <c:pt idx="34">
                  <c:v>1046.4959042082878</c:v>
                </c:pt>
                <c:pt idx="35">
                  <c:v>1062.2232191491801</c:v>
                </c:pt>
                <c:pt idx="36">
                  <c:v>1077.917921193977</c:v>
                </c:pt>
                <c:pt idx="37">
                  <c:v>1093.5807597929133</c:v>
                </c:pt>
                <c:pt idx="38">
                  <c:v>1109.2112229569009</c:v>
                </c:pt>
                <c:pt idx="39">
                  <c:v>1124.8079438591487</c:v>
                </c:pt>
                <c:pt idx="40">
                  <c:v>1140.3673989824956</c:v>
                </c:pt>
                <c:pt idx="41">
                  <c:v>1155.884648373413</c:v>
                </c:pt>
                <c:pt idx="42">
                  <c:v>1171.3535585756629</c:v>
                </c:pt>
                <c:pt idx="43">
                  <c:v>1186.7692541196102</c:v>
                </c:pt>
                <c:pt idx="44">
                  <c:v>1202.128625871233</c:v>
                </c:pt>
                <c:pt idx="45">
                  <c:v>1217.4303058293247</c:v>
                </c:pt>
                <c:pt idx="46">
                  <c:v>1232.6728896291481</c:v>
                </c:pt>
                <c:pt idx="47">
                  <c:v>1247.8556982586654</c:v>
                </c:pt>
                <c:pt idx="48">
                  <c:v>1262.9777751900531</c:v>
                </c:pt>
              </c:numCache>
            </c:numRef>
          </c:yVal>
          <c:smooth val="0"/>
          <c:extLst>
            <c:ext xmlns:c16="http://schemas.microsoft.com/office/drawing/2014/chart" uri="{C3380CC4-5D6E-409C-BE32-E72D297353CC}">
              <c16:uniqueId val="{00000001-0ED5-4983-BB38-704552E8A07B}"/>
            </c:ext>
          </c:extLst>
        </c:ser>
        <c:ser>
          <c:idx val="3"/>
          <c:order val="2"/>
          <c:tx>
            <c:strRef>
              <c:f>TAM_Households!$E$267</c:f>
              <c:strCache>
                <c:ptCount val="1"/>
                <c:pt idx="0">
                  <c:v>Number of Households - Case 3 - Low</c:v>
                </c:pt>
              </c:strCache>
            </c:strRef>
          </c:tx>
          <c:spPr>
            <a:ln w="19050">
              <a:noFill/>
            </a:ln>
          </c:spPr>
          <c:xVal>
            <c:numRef>
              <c:f>TAM_Households!$B$268:$B$316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TAM_Households!$E$268:$E$316</c:f>
              <c:numCache>
                <c:formatCode>_(* #,##0_);_(* \(#,##0\);_(* "-"??_);_(@_)</c:formatCode>
                <c:ptCount val="49"/>
                <c:pt idx="0">
                  <c:v>179.56613996322085</c:v>
                </c:pt>
                <c:pt idx="1">
                  <c:v>185.11383999924664</c:v>
                </c:pt>
                <c:pt idx="2">
                  <c:v>179.122917538102</c:v>
                </c:pt>
                <c:pt idx="3">
                  <c:v>184.21422031751382</c:v>
                </c:pt>
                <c:pt idx="4">
                  <c:v>189.32252820329288</c:v>
                </c:pt>
                <c:pt idx="5">
                  <c:v>194.44904049795002</c:v>
                </c:pt>
                <c:pt idx="6">
                  <c:v>199.59918147845482</c:v>
                </c:pt>
                <c:pt idx="7">
                  <c:v>204.78117039302171</c:v>
                </c:pt>
                <c:pt idx="8">
                  <c:v>210.00009564068395</c:v>
                </c:pt>
                <c:pt idx="9">
                  <c:v>215.25153132207006</c:v>
                </c:pt>
                <c:pt idx="10">
                  <c:v>220.53811669649778</c:v>
                </c:pt>
                <c:pt idx="11">
                  <c:v>225.84977169895203</c:v>
                </c:pt>
                <c:pt idx="12">
                  <c:v>231.17242766728938</c:v>
                </c:pt>
                <c:pt idx="13">
                  <c:v>236.49513185590698</c:v>
                </c:pt>
                <c:pt idx="14">
                  <c:v>241.8133357288506</c:v>
                </c:pt>
                <c:pt idx="15">
                  <c:v>247.12739158512196</c:v>
                </c:pt>
                <c:pt idx="16">
                  <c:v>252.43719515508585</c:v>
                </c:pt>
                <c:pt idx="17">
                  <c:v>257.74435803633975</c:v>
                </c:pt>
                <c:pt idx="18">
                  <c:v>263.04990257477237</c:v>
                </c:pt>
                <c:pt idx="19">
                  <c:v>268.35237971880372</c:v>
                </c:pt>
                <c:pt idx="20">
                  <c:v>273.65001845390469</c:v>
                </c:pt>
                <c:pt idx="21">
                  <c:v>278.94365393746159</c:v>
                </c:pt>
                <c:pt idx="22">
                  <c:v>284.23472252744426</c:v>
                </c:pt>
                <c:pt idx="23">
                  <c:v>289.52418346264926</c:v>
                </c:pt>
                <c:pt idx="24">
                  <c:v>294.81185465583292</c:v>
                </c:pt>
                <c:pt idx="25">
                  <c:v>300.0969852541279</c:v>
                </c:pt>
                <c:pt idx="26">
                  <c:v>305.37925173286408</c:v>
                </c:pt>
                <c:pt idx="27">
                  <c:v>310.65819058690909</c:v>
                </c:pt>
                <c:pt idx="28">
                  <c:v>315.93325929989618</c:v>
                </c:pt>
                <c:pt idx="29">
                  <c:v>321.20412765931769</c:v>
                </c:pt>
                <c:pt idx="30">
                  <c:v>326.47018262624147</c:v>
                </c:pt>
                <c:pt idx="31">
                  <c:v>331.73003482012967</c:v>
                </c:pt>
                <c:pt idx="32">
                  <c:v>336.98204083913612</c:v>
                </c:pt>
                <c:pt idx="33">
                  <c:v>342.22483078258449</c:v>
                </c:pt>
                <c:pt idx="34">
                  <c:v>347.45734137801611</c:v>
                </c:pt>
                <c:pt idx="35">
                  <c:v>352.67912104710263</c:v>
                </c:pt>
                <c:pt idx="36">
                  <c:v>357.89007258955593</c:v>
                </c:pt>
                <c:pt idx="37">
                  <c:v>363.09044483767912</c:v>
                </c:pt>
                <c:pt idx="38">
                  <c:v>368.28006780096712</c:v>
                </c:pt>
                <c:pt idx="39">
                  <c:v>373.45848766588739</c:v>
                </c:pt>
                <c:pt idx="40">
                  <c:v>378.62453455504243</c:v>
                </c:pt>
                <c:pt idx="41">
                  <c:v>383.77656830614126</c:v>
                </c:pt>
                <c:pt idx="42">
                  <c:v>388.91255249038443</c:v>
                </c:pt>
                <c:pt idx="43">
                  <c:v>394.03086835540932</c:v>
                </c:pt>
                <c:pt idx="44">
                  <c:v>399.13048360721763</c:v>
                </c:pt>
                <c:pt idx="45">
                  <c:v>404.21094404234753</c:v>
                </c:pt>
                <c:pt idx="46">
                  <c:v>409.27178338392628</c:v>
                </c:pt>
                <c:pt idx="47">
                  <c:v>414.31277618652524</c:v>
                </c:pt>
                <c:pt idx="48">
                  <c:v>419.33360486398556</c:v>
                </c:pt>
              </c:numCache>
            </c:numRef>
          </c:yVal>
          <c:smooth val="0"/>
          <c:extLst>
            <c:ext xmlns:c16="http://schemas.microsoft.com/office/drawing/2014/chart" uri="{C3380CC4-5D6E-409C-BE32-E72D297353CC}">
              <c16:uniqueId val="{00000002-0ED5-4983-BB38-704552E8A07B}"/>
            </c:ext>
          </c:extLst>
        </c:ser>
        <c:ser>
          <c:idx val="4"/>
          <c:order val="3"/>
          <c:tx>
            <c:strRef>
              <c:f>TAM_Households!$F$267</c:f>
              <c:strCache>
                <c:ptCount val="1"/>
                <c:pt idx="0">
                  <c:v>Number of Households - [Case 4]</c:v>
                </c:pt>
              </c:strCache>
            </c:strRef>
          </c:tx>
          <c:spPr>
            <a:ln w="19050">
              <a:noFill/>
            </a:ln>
          </c:spPr>
          <c:xVal>
            <c:numRef>
              <c:f>TAM_Households!$B$268:$B$316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TAM_Households!$F$268:$F$316</c:f>
              <c:numCache>
                <c:formatCode>_(* #,##0_);_(* \(#,##0\);_(* "-"??_);_(@_)</c:formatCode>
                <c:ptCount val="49"/>
              </c:numCache>
            </c:numRef>
          </c:yVal>
          <c:smooth val="0"/>
          <c:extLst>
            <c:ext xmlns:c16="http://schemas.microsoft.com/office/drawing/2014/chart" uri="{C3380CC4-5D6E-409C-BE32-E72D297353CC}">
              <c16:uniqueId val="{00000003-0ED5-4983-BB38-704552E8A07B}"/>
            </c:ext>
          </c:extLst>
        </c:ser>
        <c:ser>
          <c:idx val="1"/>
          <c:order val="4"/>
          <c:tx>
            <c:strRef>
              <c:f>TAM_Households!$G$267</c:f>
              <c:strCache>
                <c:ptCount val="1"/>
                <c:pt idx="0">
                  <c:v>Number of Households - [Case 5]</c:v>
                </c:pt>
              </c:strCache>
            </c:strRef>
          </c:tx>
          <c:spPr>
            <a:ln w="25400" cap="rnd">
              <a:noFill/>
              <a:round/>
            </a:ln>
            <a:effectLst/>
          </c:spPr>
          <c:marker>
            <c:symbol val="circle"/>
            <c:size val="5"/>
            <c:spPr>
              <a:solidFill>
                <a:schemeClr val="accent2"/>
              </a:solidFill>
              <a:ln w="9525">
                <a:solidFill>
                  <a:schemeClr val="accent2"/>
                </a:solidFill>
              </a:ln>
              <a:effectLst/>
            </c:spPr>
          </c:marker>
          <c:xVal>
            <c:numRef>
              <c:f>TAM_Households!$B$268:$B$316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TAM_Households!$G$268:$G$316</c:f>
              <c:numCache>
                <c:formatCode>_(* #,##0_);_(* \(#,##0\);_(* "-"??_);_(@_)</c:formatCode>
                <c:ptCount val="49"/>
              </c:numCache>
            </c:numRef>
          </c:yVal>
          <c:smooth val="0"/>
          <c:extLst>
            <c:ext xmlns:c16="http://schemas.microsoft.com/office/drawing/2014/chart" uri="{C3380CC4-5D6E-409C-BE32-E72D297353CC}">
              <c16:uniqueId val="{00000004-0ED5-4983-BB38-704552E8A07B}"/>
            </c:ext>
          </c:extLst>
        </c:ser>
        <c:ser>
          <c:idx val="5"/>
          <c:order val="5"/>
          <c:tx>
            <c:strRef>
              <c:f>TAM_Households!$H$267</c:f>
              <c:strCache>
                <c:ptCount val="1"/>
                <c:pt idx="0">
                  <c:v>Number of Households - [Case 6]</c:v>
                </c:pt>
              </c:strCache>
            </c:strRef>
          </c:tx>
          <c:spPr>
            <a:ln w="19050">
              <a:noFill/>
            </a:ln>
          </c:spPr>
          <c:xVal>
            <c:numRef>
              <c:f>TAM_Households!$B$268:$B$316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TAM_Households!$H$268:$H$316</c:f>
              <c:numCache>
                <c:formatCode>0</c:formatCode>
                <c:ptCount val="49"/>
              </c:numCache>
            </c:numRef>
          </c:yVal>
          <c:smooth val="0"/>
          <c:extLst>
            <c:ext xmlns:c16="http://schemas.microsoft.com/office/drawing/2014/chart" uri="{C3380CC4-5D6E-409C-BE32-E72D297353CC}">
              <c16:uniqueId val="{00000005-0ED5-4983-BB38-704552E8A07B}"/>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sz="1800" b="1" i="0" baseline="0">
                    <a:effectLst/>
                  </a:rPr>
                  <a:t>TAM (million households)</a:t>
                </a:r>
                <a:endParaRPr lang="en-US">
                  <a:effectLst/>
                </a:endParaRPr>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Latin America</a:t>
            </a:r>
            <a:r>
              <a:rPr lang="en-US" baseline="0"/>
              <a:t> </a:t>
            </a:r>
            <a:r>
              <a:rPr lang="en-US"/>
              <a:t>TAM -</a:t>
            </a:r>
            <a:r>
              <a:rPr lang="en-US" baseline="0"/>
              <a:t> </a:t>
            </a:r>
            <a:r>
              <a:rPr lang="en-US" sz="1680" b="1" i="0" u="none" strike="noStrike" baseline="0">
                <a:effectLst/>
              </a:rPr>
              <a:t>Households</a:t>
            </a:r>
            <a:endParaRPr lang="en-US"/>
          </a:p>
        </c:rich>
      </c:tx>
      <c:overlay val="0"/>
      <c:spPr>
        <a:noFill/>
        <a:ln>
          <a:noFill/>
        </a:ln>
        <a:effectLst/>
      </c:spPr>
    </c:title>
    <c:autoTitleDeleted val="0"/>
    <c:plotArea>
      <c:layout/>
      <c:scatterChart>
        <c:scatterStyle val="lineMarker"/>
        <c:varyColors val="0"/>
        <c:ser>
          <c:idx val="2"/>
          <c:order val="0"/>
          <c:tx>
            <c:strRef>
              <c:f>TAM_Households!$C$330</c:f>
              <c:strCache>
                <c:ptCount val="1"/>
                <c:pt idx="0">
                  <c:v>Number of Households - Case 1 - Average</c:v>
                </c:pt>
              </c:strCache>
            </c:strRef>
          </c:tx>
          <c:spPr>
            <a:ln w="19050">
              <a:noFill/>
            </a:ln>
          </c:spPr>
          <c:xVal>
            <c:numRef>
              <c:f>TAM_Households!$B$331:$B$379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TAM_Households!$C$331:$C$379</c:f>
              <c:numCache>
                <c:formatCode>_(* #,##0_);_(* \(#,##0\);_(* "-"??_);_(@_)</c:formatCode>
                <c:ptCount val="49"/>
                <c:pt idx="0">
                  <c:v>129.45835945225221</c:v>
                </c:pt>
                <c:pt idx="1">
                  <c:v>131.9340875364438</c:v>
                </c:pt>
                <c:pt idx="2">
                  <c:v>117.55813840218823</c:v>
                </c:pt>
                <c:pt idx="3">
                  <c:v>119.44210537458829</c:v>
                </c:pt>
                <c:pt idx="4">
                  <c:v>121.30695658658675</c:v>
                </c:pt>
                <c:pt idx="5">
                  <c:v>123.15331833552402</c:v>
                </c:pt>
                <c:pt idx="6">
                  <c:v>124.98405067571922</c:v>
                </c:pt>
                <c:pt idx="7">
                  <c:v>126.80296433553565</c:v>
                </c:pt>
                <c:pt idx="8">
                  <c:v>128.61268507877256</c:v>
                </c:pt>
                <c:pt idx="9">
                  <c:v>130.28254842305788</c:v>
                </c:pt>
                <c:pt idx="10">
                  <c:v>131.95834106947157</c:v>
                </c:pt>
                <c:pt idx="11">
                  <c:v>133.62854158934317</c:v>
                </c:pt>
                <c:pt idx="12">
                  <c:v>135.27328202632592</c:v>
                </c:pt>
                <c:pt idx="13">
                  <c:v>136.87766094762063</c:v>
                </c:pt>
                <c:pt idx="14">
                  <c:v>138.43828833970269</c:v>
                </c:pt>
                <c:pt idx="15">
                  <c:v>139.95973347774674</c:v>
                </c:pt>
                <c:pt idx="16">
                  <c:v>141.44365121083626</c:v>
                </c:pt>
                <c:pt idx="17">
                  <c:v>142.89402418047928</c:v>
                </c:pt>
                <c:pt idx="18">
                  <c:v>144.31387694872092</c:v>
                </c:pt>
                <c:pt idx="19">
                  <c:v>145.70292058828576</c:v>
                </c:pt>
                <c:pt idx="20">
                  <c:v>147.06072036224182</c:v>
                </c:pt>
                <c:pt idx="21">
                  <c:v>148.39089708084023</c:v>
                </c:pt>
                <c:pt idx="22">
                  <c:v>149.69817507427618</c:v>
                </c:pt>
                <c:pt idx="23">
                  <c:v>150.98617782307346</c:v>
                </c:pt>
                <c:pt idx="24">
                  <c:v>152.25669900654827</c:v>
                </c:pt>
                <c:pt idx="25">
                  <c:v>153.50960495678032</c:v>
                </c:pt>
                <c:pt idx="26">
                  <c:v>154.74412242996627</c:v>
                </c:pt>
                <c:pt idx="27">
                  <c:v>155.95861983380865</c:v>
                </c:pt>
                <c:pt idx="28">
                  <c:v>157.15182631334582</c:v>
                </c:pt>
                <c:pt idx="29">
                  <c:v>158.32373441847281</c:v>
                </c:pt>
                <c:pt idx="30">
                  <c:v>159.47507040110094</c:v>
                </c:pt>
                <c:pt idx="31">
                  <c:v>160.60615859764607</c:v>
                </c:pt>
                <c:pt idx="32">
                  <c:v>161.71751004643352</c:v>
                </c:pt>
                <c:pt idx="33">
                  <c:v>162.80934886256122</c:v>
                </c:pt>
                <c:pt idx="34">
                  <c:v>163.88185366020193</c:v>
                </c:pt>
                <c:pt idx="35">
                  <c:v>164.93453248783487</c:v>
                </c:pt>
                <c:pt idx="36">
                  <c:v>165.9663948863832</c:v>
                </c:pt>
                <c:pt idx="37">
                  <c:v>166.97597409195996</c:v>
                </c:pt>
                <c:pt idx="38">
                  <c:v>167.96215030196262</c:v>
                </c:pt>
                <c:pt idx="39">
                  <c:v>168.92450096804768</c:v>
                </c:pt>
                <c:pt idx="40">
                  <c:v>169.86306412137799</c:v>
                </c:pt>
                <c:pt idx="41">
                  <c:v>170.77776347321401</c:v>
                </c:pt>
                <c:pt idx="42">
                  <c:v>171.66874842355557</c:v>
                </c:pt>
                <c:pt idx="43">
                  <c:v>172.53614455627962</c:v>
                </c:pt>
                <c:pt idx="44">
                  <c:v>173.37984010841078</c:v>
                </c:pt>
                <c:pt idx="45">
                  <c:v>174.1997377095424</c:v>
                </c:pt>
                <c:pt idx="46">
                  <c:v>174.99596475532985</c:v>
                </c:pt>
                <c:pt idx="47">
                  <c:v>175.7688001159284</c:v>
                </c:pt>
                <c:pt idx="48">
                  <c:v>176.51843189712613</c:v>
                </c:pt>
              </c:numCache>
            </c:numRef>
          </c:yVal>
          <c:smooth val="0"/>
          <c:extLst>
            <c:ext xmlns:c16="http://schemas.microsoft.com/office/drawing/2014/chart" uri="{C3380CC4-5D6E-409C-BE32-E72D297353CC}">
              <c16:uniqueId val="{00000000-7A59-4049-89B4-FBA130B222A9}"/>
            </c:ext>
          </c:extLst>
        </c:ser>
        <c:ser>
          <c:idx val="0"/>
          <c:order val="1"/>
          <c:tx>
            <c:strRef>
              <c:f>TAM_Households!$D$330</c:f>
              <c:strCache>
                <c:ptCount val="1"/>
                <c:pt idx="0">
                  <c:v>Number of Households-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TAM_Households!$B$331:$B$379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TAM_Households!$D$331:$D$379</c:f>
              <c:numCache>
                <c:formatCode>_(* #,##0_);_(* \(#,##0\);_(* "-"??_);_(@_)</c:formatCode>
                <c:ptCount val="49"/>
                <c:pt idx="0">
                  <c:v>259.68497256533016</c:v>
                </c:pt>
                <c:pt idx="1">
                  <c:v>264.65112061743514</c:v>
                </c:pt>
                <c:pt idx="2">
                  <c:v>235.81391016362397</c:v>
                </c:pt>
                <c:pt idx="3">
                  <c:v>239.59302426341401</c:v>
                </c:pt>
                <c:pt idx="4">
                  <c:v>243.33379340242706</c:v>
                </c:pt>
                <c:pt idx="5">
                  <c:v>247.03747389202334</c:v>
                </c:pt>
                <c:pt idx="6">
                  <c:v>250.70980281345848</c:v>
                </c:pt>
                <c:pt idx="7">
                  <c:v>254.35842423772695</c:v>
                </c:pt>
                <c:pt idx="8">
                  <c:v>257.98860527467821</c:v>
                </c:pt>
                <c:pt idx="9">
                  <c:v>261.33824154832894</c:v>
                </c:pt>
                <c:pt idx="10">
                  <c:v>264.69977161290257</c:v>
                </c:pt>
                <c:pt idx="11">
                  <c:v>268.05008423865019</c:v>
                </c:pt>
                <c:pt idx="12">
                  <c:v>271.34932560909635</c:v>
                </c:pt>
                <c:pt idx="13">
                  <c:v>274.56760442804335</c:v>
                </c:pt>
                <c:pt idx="14">
                  <c:v>277.69812055085117</c:v>
                </c:pt>
                <c:pt idx="15">
                  <c:v>280.75003964363367</c:v>
                </c:pt>
                <c:pt idx="16">
                  <c:v>283.72668122504263</c:v>
                </c:pt>
                <c:pt idx="17">
                  <c:v>286.63603421255795</c:v>
                </c:pt>
                <c:pt idx="18">
                  <c:v>289.48416567913682</c:v>
                </c:pt>
                <c:pt idx="19">
                  <c:v>292.2704960556274</c:v>
                </c:pt>
                <c:pt idx="20">
                  <c:v>294.99415328827632</c:v>
                </c:pt>
                <c:pt idx="21">
                  <c:v>297.66240048480955</c:v>
                </c:pt>
                <c:pt idx="22">
                  <c:v>300.28471434153568</c:v>
                </c:pt>
                <c:pt idx="23">
                  <c:v>302.86836332257241</c:v>
                </c:pt>
                <c:pt idx="24">
                  <c:v>305.41694543090671</c:v>
                </c:pt>
                <c:pt idx="25">
                  <c:v>307.93019253746343</c:v>
                </c:pt>
                <c:pt idx="26">
                  <c:v>310.4065535659218</c:v>
                </c:pt>
                <c:pt idx="27">
                  <c:v>312.84275564921637</c:v>
                </c:pt>
                <c:pt idx="28">
                  <c:v>315.23624953570175</c:v>
                </c:pt>
                <c:pt idx="29">
                  <c:v>317.58702028095615</c:v>
                </c:pt>
                <c:pt idx="30">
                  <c:v>319.89652469864916</c:v>
                </c:pt>
                <c:pt idx="31">
                  <c:v>322.16541338634431</c:v>
                </c:pt>
                <c:pt idx="32">
                  <c:v>324.39471145338223</c:v>
                </c:pt>
                <c:pt idx="33">
                  <c:v>326.58486845994048</c:v>
                </c:pt>
                <c:pt idx="34">
                  <c:v>328.7362426943269</c:v>
                </c:pt>
                <c:pt idx="35">
                  <c:v>330.84784733407815</c:v>
                </c:pt>
                <c:pt idx="36">
                  <c:v>332.91769558329111</c:v>
                </c:pt>
                <c:pt idx="37">
                  <c:v>334.94284520987372</c:v>
                </c:pt>
                <c:pt idx="38">
                  <c:v>336.92104996329931</c:v>
                </c:pt>
                <c:pt idx="39">
                  <c:v>338.8514622393231</c:v>
                </c:pt>
                <c:pt idx="40">
                  <c:v>340.73415832596169</c:v>
                </c:pt>
                <c:pt idx="41">
                  <c:v>342.56898519301058</c:v>
                </c:pt>
                <c:pt idx="42">
                  <c:v>344.35624252706407</c:v>
                </c:pt>
                <c:pt idx="43">
                  <c:v>346.09618224113711</c:v>
                </c:pt>
                <c:pt idx="44">
                  <c:v>347.78858014603628</c:v>
                </c:pt>
                <c:pt idx="45">
                  <c:v>349.43324092311627</c:v>
                </c:pt>
                <c:pt idx="46">
                  <c:v>351.03042011970069</c:v>
                </c:pt>
                <c:pt idx="47">
                  <c:v>352.58067713101849</c:v>
                </c:pt>
                <c:pt idx="48">
                  <c:v>354.0843892849349</c:v>
                </c:pt>
              </c:numCache>
            </c:numRef>
          </c:yVal>
          <c:smooth val="0"/>
          <c:extLst>
            <c:ext xmlns:c16="http://schemas.microsoft.com/office/drawing/2014/chart" uri="{C3380CC4-5D6E-409C-BE32-E72D297353CC}">
              <c16:uniqueId val="{00000001-7A59-4049-89B4-FBA130B222A9}"/>
            </c:ext>
          </c:extLst>
        </c:ser>
        <c:ser>
          <c:idx val="3"/>
          <c:order val="2"/>
          <c:tx>
            <c:strRef>
              <c:f>TAM_Households!$E$330</c:f>
              <c:strCache>
                <c:ptCount val="1"/>
                <c:pt idx="0">
                  <c:v>Number of Households - Case 3 - Low</c:v>
                </c:pt>
              </c:strCache>
            </c:strRef>
          </c:tx>
          <c:spPr>
            <a:ln w="19050">
              <a:noFill/>
            </a:ln>
          </c:spPr>
          <c:xVal>
            <c:numRef>
              <c:f>TAM_Households!$B$331:$B$379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TAM_Households!$E$331:$E$379</c:f>
              <c:numCache>
                <c:formatCode>_(* #,##0_);_(* \(#,##0\);_(* "-"??_);_(@_)</c:formatCode>
                <c:ptCount val="49"/>
                <c:pt idx="0">
                  <c:v>86.220547830652549</c:v>
                </c:pt>
                <c:pt idx="1">
                  <c:v>87.869407221439587</c:v>
                </c:pt>
                <c:pt idx="2">
                  <c:v>78.294882909641316</c:v>
                </c:pt>
                <c:pt idx="3">
                  <c:v>79.549623547035992</c:v>
                </c:pt>
                <c:pt idx="4">
                  <c:v>80.791632898934708</c:v>
                </c:pt>
                <c:pt idx="5">
                  <c:v>82.021328085560711</c:v>
                </c:pt>
                <c:pt idx="6">
                  <c:v>83.240613931378491</c:v>
                </c:pt>
                <c:pt idx="7">
                  <c:v>84.452028419168855</c:v>
                </c:pt>
                <c:pt idx="8">
                  <c:v>85.65732033359275</c:v>
                </c:pt>
                <c:pt idx="9">
                  <c:v>86.769465837025507</c:v>
                </c:pt>
                <c:pt idx="10">
                  <c:v>87.885560314320813</c:v>
                </c:pt>
                <c:pt idx="11">
                  <c:v>88.997930380028947</c:v>
                </c:pt>
                <c:pt idx="12">
                  <c:v>90.093343778714754</c:v>
                </c:pt>
                <c:pt idx="13">
                  <c:v>91.161876008748166</c:v>
                </c:pt>
                <c:pt idx="14">
                  <c:v>92.201269287592126</c:v>
                </c:pt>
                <c:pt idx="15">
                  <c:v>93.214566797706368</c:v>
                </c:pt>
                <c:pt idx="16">
                  <c:v>94.202870684948095</c:v>
                </c:pt>
                <c:pt idx="17">
                  <c:v>95.168833427952848</c:v>
                </c:pt>
                <c:pt idx="18">
                  <c:v>96.114469414957725</c:v>
                </c:pt>
                <c:pt idx="19">
                  <c:v>97.039586217539608</c:v>
                </c:pt>
                <c:pt idx="20">
                  <c:v>97.943894296601954</c:v>
                </c:pt>
                <c:pt idx="21">
                  <c:v>98.829805147584381</c:v>
                </c:pt>
                <c:pt idx="22">
                  <c:v>99.700465221123892</c:v>
                </c:pt>
                <c:pt idx="23">
                  <c:v>100.55828779108816</c:v>
                </c:pt>
                <c:pt idx="24">
                  <c:v>101.40446746564251</c:v>
                </c:pt>
                <c:pt idx="25">
                  <c:v>102.23891522062998</c:v>
                </c:pt>
                <c:pt idx="26">
                  <c:v>103.06111606802959</c:v>
                </c:pt>
                <c:pt idx="27">
                  <c:v>103.86998335123363</c:v>
                </c:pt>
                <c:pt idx="28">
                  <c:v>104.66467066826799</c:v>
                </c:pt>
                <c:pt idx="29">
                  <c:v>105.44517305728904</c:v>
                </c:pt>
                <c:pt idx="30">
                  <c:v>106.21197420925293</c:v>
                </c:pt>
                <c:pt idx="31">
                  <c:v>106.96529013542047</c:v>
                </c:pt>
                <c:pt idx="32">
                  <c:v>107.70546119237092</c:v>
                </c:pt>
                <c:pt idx="33">
                  <c:v>108.43263664297612</c:v>
                </c:pt>
                <c:pt idx="34">
                  <c:v>109.14693544604174</c:v>
                </c:pt>
                <c:pt idx="35">
                  <c:v>109.84802995698924</c:v>
                </c:pt>
                <c:pt idx="36">
                  <c:v>110.53526052027706</c:v>
                </c:pt>
                <c:pt idx="37">
                  <c:v>111.20765025664916</c:v>
                </c:pt>
                <c:pt idx="38">
                  <c:v>111.86445336649659</c:v>
                </c:pt>
                <c:pt idx="39">
                  <c:v>112.5053884284433</c:v>
                </c:pt>
                <c:pt idx="40">
                  <c:v>113.13048077161986</c:v>
                </c:pt>
                <c:pt idx="41">
                  <c:v>113.73967958697125</c:v>
                </c:pt>
                <c:pt idx="42">
                  <c:v>114.33308437637497</c:v>
                </c:pt>
                <c:pt idx="43">
                  <c:v>114.91077877993521</c:v>
                </c:pt>
                <c:pt idx="44">
                  <c:v>115.47268836240497</c:v>
                </c:pt>
                <c:pt idx="45">
                  <c:v>116.01874827413033</c:v>
                </c:pt>
                <c:pt idx="46">
                  <c:v>116.54904336187779</c:v>
                </c:pt>
                <c:pt idx="47">
                  <c:v>117.06375935592902</c:v>
                </c:pt>
                <c:pt idx="48">
                  <c:v>117.56302153659935</c:v>
                </c:pt>
              </c:numCache>
            </c:numRef>
          </c:yVal>
          <c:smooth val="0"/>
          <c:extLst>
            <c:ext xmlns:c16="http://schemas.microsoft.com/office/drawing/2014/chart" uri="{C3380CC4-5D6E-409C-BE32-E72D297353CC}">
              <c16:uniqueId val="{00000002-7A59-4049-89B4-FBA130B222A9}"/>
            </c:ext>
          </c:extLst>
        </c:ser>
        <c:ser>
          <c:idx val="4"/>
          <c:order val="3"/>
          <c:tx>
            <c:strRef>
              <c:f>TAM_Households!$F$330</c:f>
              <c:strCache>
                <c:ptCount val="1"/>
                <c:pt idx="0">
                  <c:v>Number of Households - [Case 4]</c:v>
                </c:pt>
              </c:strCache>
            </c:strRef>
          </c:tx>
          <c:spPr>
            <a:ln w="19050">
              <a:noFill/>
            </a:ln>
          </c:spPr>
          <c:xVal>
            <c:numRef>
              <c:f>TAM_Households!$B$331:$B$379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TAM_Households!$F$331:$F$379</c:f>
              <c:numCache>
                <c:formatCode>_(* #,##0_);_(* \(#,##0\);_(* "-"??_);_(@_)</c:formatCode>
                <c:ptCount val="49"/>
              </c:numCache>
            </c:numRef>
          </c:yVal>
          <c:smooth val="0"/>
          <c:extLst>
            <c:ext xmlns:c16="http://schemas.microsoft.com/office/drawing/2014/chart" uri="{C3380CC4-5D6E-409C-BE32-E72D297353CC}">
              <c16:uniqueId val="{00000003-7A59-4049-89B4-FBA130B222A9}"/>
            </c:ext>
          </c:extLst>
        </c:ser>
        <c:ser>
          <c:idx val="1"/>
          <c:order val="4"/>
          <c:tx>
            <c:strRef>
              <c:f>TAM_Households!$G$330</c:f>
              <c:strCache>
                <c:ptCount val="1"/>
                <c:pt idx="0">
                  <c:v>Number of Households - [Case 5]</c:v>
                </c:pt>
              </c:strCache>
            </c:strRef>
          </c:tx>
          <c:spPr>
            <a:ln w="25400" cap="rnd">
              <a:noFill/>
              <a:round/>
            </a:ln>
            <a:effectLst/>
          </c:spPr>
          <c:marker>
            <c:symbol val="circle"/>
            <c:size val="5"/>
            <c:spPr>
              <a:solidFill>
                <a:schemeClr val="accent2"/>
              </a:solidFill>
              <a:ln w="9525">
                <a:solidFill>
                  <a:schemeClr val="accent2"/>
                </a:solidFill>
              </a:ln>
              <a:effectLst/>
            </c:spPr>
          </c:marker>
          <c:xVal>
            <c:numRef>
              <c:f>TAM_Households!$B$331:$B$379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TAM_Households!$G$331:$G$379</c:f>
              <c:numCache>
                <c:formatCode>_(* #,##0_);_(* \(#,##0\);_(* "-"??_);_(@_)</c:formatCode>
                <c:ptCount val="49"/>
              </c:numCache>
            </c:numRef>
          </c:yVal>
          <c:smooth val="0"/>
          <c:extLst>
            <c:ext xmlns:c16="http://schemas.microsoft.com/office/drawing/2014/chart" uri="{C3380CC4-5D6E-409C-BE32-E72D297353CC}">
              <c16:uniqueId val="{00000004-7A59-4049-89B4-FBA130B222A9}"/>
            </c:ext>
          </c:extLst>
        </c:ser>
        <c:ser>
          <c:idx val="5"/>
          <c:order val="5"/>
          <c:tx>
            <c:strRef>
              <c:f>TAM_Households!$H$330</c:f>
              <c:strCache>
                <c:ptCount val="1"/>
                <c:pt idx="0">
                  <c:v>Number of Households - [Case 6]</c:v>
                </c:pt>
              </c:strCache>
            </c:strRef>
          </c:tx>
          <c:spPr>
            <a:ln w="19050">
              <a:noFill/>
            </a:ln>
          </c:spPr>
          <c:xVal>
            <c:numRef>
              <c:f>TAM_Households!$B$331:$B$379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TAM_Households!$H$331:$H$379</c:f>
              <c:numCache>
                <c:formatCode>0</c:formatCode>
                <c:ptCount val="49"/>
              </c:numCache>
            </c:numRef>
          </c:yVal>
          <c:smooth val="0"/>
          <c:extLst>
            <c:ext xmlns:c16="http://schemas.microsoft.com/office/drawing/2014/chart" uri="{C3380CC4-5D6E-409C-BE32-E72D297353CC}">
              <c16:uniqueId val="{00000005-7A59-4049-89B4-FBA130B222A9}"/>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sz="1800" b="1" i="0" baseline="0">
                    <a:effectLst/>
                  </a:rPr>
                  <a:t>TAM (million households)</a:t>
                </a:r>
                <a:endParaRPr lang="en-US">
                  <a:effectLst/>
                </a:endParaRPr>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baseline="0"/>
              <a:t>China TAM</a:t>
            </a:r>
            <a:r>
              <a:rPr lang="en-US"/>
              <a:t> -</a:t>
            </a:r>
            <a:r>
              <a:rPr lang="en-US" baseline="0"/>
              <a:t> </a:t>
            </a:r>
            <a:r>
              <a:rPr lang="en-US" sz="1680" b="1" i="0" u="none" strike="noStrike" baseline="0">
                <a:effectLst/>
              </a:rPr>
              <a:t>Households</a:t>
            </a:r>
            <a:endParaRPr lang="en-US"/>
          </a:p>
        </c:rich>
      </c:tx>
      <c:overlay val="0"/>
      <c:spPr>
        <a:noFill/>
        <a:ln>
          <a:noFill/>
        </a:ln>
        <a:effectLst/>
      </c:spPr>
    </c:title>
    <c:autoTitleDeleted val="0"/>
    <c:plotArea>
      <c:layout/>
      <c:scatterChart>
        <c:scatterStyle val="lineMarker"/>
        <c:varyColors val="0"/>
        <c:ser>
          <c:idx val="2"/>
          <c:order val="0"/>
          <c:tx>
            <c:strRef>
              <c:f>TAM_Households!$C$393</c:f>
              <c:strCache>
                <c:ptCount val="1"/>
                <c:pt idx="0">
                  <c:v>Number of Households - Case 1 - Average</c:v>
                </c:pt>
              </c:strCache>
            </c:strRef>
          </c:tx>
          <c:spPr>
            <a:ln w="19050">
              <a:noFill/>
            </a:ln>
          </c:spPr>
          <c:xVal>
            <c:numRef>
              <c:f>TAM_Households!$B$394:$B$442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TAM_Households!$C$394:$C$442</c:f>
              <c:numCache>
                <c:formatCode>_(* #,##0_);_(* \(#,##0\);_(* "-"??_);_(@_)</c:formatCode>
                <c:ptCount val="49"/>
                <c:pt idx="0">
                  <c:v>687.4409943636291</c:v>
                </c:pt>
                <c:pt idx="1">
                  <c:v>694.16967117497461</c:v>
                </c:pt>
                <c:pt idx="2">
                  <c:v>664.3826748716665</c:v>
                </c:pt>
                <c:pt idx="3">
                  <c:v>669.97562152763021</c:v>
                </c:pt>
                <c:pt idx="4">
                  <c:v>675.54998559413696</c:v>
                </c:pt>
                <c:pt idx="5">
                  <c:v>681.09901288716185</c:v>
                </c:pt>
                <c:pt idx="6">
                  <c:v>686.59488631842623</c:v>
                </c:pt>
                <c:pt idx="7">
                  <c:v>691.99705338832848</c:v>
                </c:pt>
                <c:pt idx="8">
                  <c:v>697.27448880264603</c:v>
                </c:pt>
                <c:pt idx="9">
                  <c:v>701.60124400845586</c:v>
                </c:pt>
                <c:pt idx="10">
                  <c:v>705.64007122314706</c:v>
                </c:pt>
                <c:pt idx="11">
                  <c:v>709.40970387269022</c:v>
                </c:pt>
                <c:pt idx="12">
                  <c:v>712.91195449884606</c:v>
                </c:pt>
                <c:pt idx="13">
                  <c:v>716.1496141992568</c:v>
                </c:pt>
                <c:pt idx="14">
                  <c:v>719.13991524101425</c:v>
                </c:pt>
                <c:pt idx="15">
                  <c:v>721.90141847015832</c:v>
                </c:pt>
                <c:pt idx="16">
                  <c:v>724.43506825332349</c:v>
                </c:pt>
                <c:pt idx="17">
                  <c:v>726.73714701697793</c:v>
                </c:pt>
                <c:pt idx="18">
                  <c:v>728.80598784701351</c:v>
                </c:pt>
                <c:pt idx="19">
                  <c:v>730.64657872979524</c:v>
                </c:pt>
                <c:pt idx="20">
                  <c:v>732.2740964588935</c:v>
                </c:pt>
                <c:pt idx="21">
                  <c:v>733.71352744781177</c:v>
                </c:pt>
                <c:pt idx="22">
                  <c:v>734.99644813669784</c:v>
                </c:pt>
                <c:pt idx="23">
                  <c:v>736.14741928870717</c:v>
                </c:pt>
                <c:pt idx="24">
                  <c:v>737.17849193311167</c:v>
                </c:pt>
                <c:pt idx="25">
                  <c:v>738.09033909755237</c:v>
                </c:pt>
                <c:pt idx="26">
                  <c:v>738.88165059103801</c:v>
                </c:pt>
                <c:pt idx="27">
                  <c:v>739.5457211219009</c:v>
                </c:pt>
                <c:pt idx="28">
                  <c:v>740.07695532109892</c:v>
                </c:pt>
                <c:pt idx="29">
                  <c:v>740.47739651917277</c:v>
                </c:pt>
                <c:pt idx="30">
                  <c:v>740.74934941750871</c:v>
                </c:pt>
                <c:pt idx="31">
                  <c:v>740.88655752184081</c:v>
                </c:pt>
                <c:pt idx="32">
                  <c:v>740.88024942712093</c:v>
                </c:pt>
                <c:pt idx="33">
                  <c:v>740.72307251808047</c:v>
                </c:pt>
                <c:pt idx="34">
                  <c:v>740.41296157706859</c:v>
                </c:pt>
                <c:pt idx="35">
                  <c:v>739.94885146160323</c:v>
                </c:pt>
                <c:pt idx="36">
                  <c:v>739.3254224652095</c:v>
                </c:pt>
                <c:pt idx="37">
                  <c:v>738.53673713587705</c:v>
                </c:pt>
                <c:pt idx="38">
                  <c:v>737.57844071641375</c:v>
                </c:pt>
                <c:pt idx="39">
                  <c:v>736.44735180642817</c:v>
                </c:pt>
                <c:pt idx="40">
                  <c:v>735.14386749626431</c:v>
                </c:pt>
                <c:pt idx="41">
                  <c:v>733.67196258477918</c:v>
                </c:pt>
                <c:pt idx="42">
                  <c:v>732.03807846851782</c:v>
                </c:pt>
                <c:pt idx="43">
                  <c:v>730.247333248431</c:v>
                </c:pt>
                <c:pt idx="44">
                  <c:v>728.30181612900572</c:v>
                </c:pt>
                <c:pt idx="45">
                  <c:v>726.20132523853397</c:v>
                </c:pt>
                <c:pt idx="46">
                  <c:v>723.94641464793858</c:v>
                </c:pt>
                <c:pt idx="47">
                  <c:v>721.53732644975389</c:v>
                </c:pt>
                <c:pt idx="48">
                  <c:v>718.97539764757607</c:v>
                </c:pt>
              </c:numCache>
            </c:numRef>
          </c:yVal>
          <c:smooth val="0"/>
          <c:extLst>
            <c:ext xmlns:c16="http://schemas.microsoft.com/office/drawing/2014/chart" uri="{C3380CC4-5D6E-409C-BE32-E72D297353CC}">
              <c16:uniqueId val="{00000000-D6FF-493E-AFD7-5F4B40414CC4}"/>
            </c:ext>
          </c:extLst>
        </c:ser>
        <c:ser>
          <c:idx val="0"/>
          <c:order val="1"/>
          <c:tx>
            <c:strRef>
              <c:f>TAM_Households!$D$393</c:f>
              <c:strCache>
                <c:ptCount val="1"/>
                <c:pt idx="0">
                  <c:v>Number of Households-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TAM_Households!$B$394:$B$442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TAM_Households!$D$394:$D$442</c:f>
              <c:numCache>
                <c:formatCode>_(* #,##0_);_(* \(#,##0\);_(* "-"??_);_(@_)</c:formatCode>
                <c:ptCount val="49"/>
                <c:pt idx="0">
                  <c:v>1378.9615171776118</c:v>
                </c:pt>
                <c:pt idx="1">
                  <c:v>1392.4588012506399</c:v>
                </c:pt>
                <c:pt idx="2">
                  <c:v>1332.7080416198482</c:v>
                </c:pt>
                <c:pt idx="3">
                  <c:v>1343.9271255404115</c:v>
                </c:pt>
                <c:pt idx="4">
                  <c:v>1355.1089340061203</c:v>
                </c:pt>
                <c:pt idx="5">
                  <c:v>1366.2399185671052</c:v>
                </c:pt>
                <c:pt idx="6">
                  <c:v>1377.2642799699454</c:v>
                </c:pt>
                <c:pt idx="7">
                  <c:v>1388.1006725619454</c:v>
                </c:pt>
                <c:pt idx="8">
                  <c:v>1398.68686163912</c:v>
                </c:pt>
                <c:pt idx="9">
                  <c:v>1407.3660486122258</c:v>
                </c:pt>
                <c:pt idx="10">
                  <c:v>1415.4676709321814</c:v>
                </c:pt>
                <c:pt idx="11">
                  <c:v>1423.0293066219883</c:v>
                </c:pt>
                <c:pt idx="12">
                  <c:v>1430.0545915214591</c:v>
                </c:pt>
                <c:pt idx="13">
                  <c:v>1436.5491243892816</c:v>
                </c:pt>
                <c:pt idx="14">
                  <c:v>1442.5474720222692</c:v>
                </c:pt>
                <c:pt idx="15">
                  <c:v>1448.0868662594087</c:v>
                </c:pt>
                <c:pt idx="16">
                  <c:v>1453.1692014381892</c:v>
                </c:pt>
                <c:pt idx="17">
                  <c:v>1457.7870203500945</c:v>
                </c:pt>
                <c:pt idx="18">
                  <c:v>1461.9369792748248</c:v>
                </c:pt>
                <c:pt idx="19">
                  <c:v>1465.6290837856614</c:v>
                </c:pt>
                <c:pt idx="20">
                  <c:v>1468.8937775344368</c:v>
                </c:pt>
                <c:pt idx="21">
                  <c:v>1471.7811816267526</c:v>
                </c:pt>
                <c:pt idx="22">
                  <c:v>1474.3546363291487</c:v>
                </c:pt>
                <c:pt idx="23">
                  <c:v>1476.6634089205645</c:v>
                </c:pt>
                <c:pt idx="24">
                  <c:v>1478.7316729747974</c:v>
                </c:pt>
                <c:pt idx="25">
                  <c:v>1480.5607785411235</c:v>
                </c:pt>
                <c:pt idx="26">
                  <c:v>1482.1480974624037</c:v>
                </c:pt>
                <c:pt idx="27">
                  <c:v>1483.4801793636282</c:v>
                </c:pt>
                <c:pt idx="28">
                  <c:v>1484.5458003017291</c:v>
                </c:pt>
                <c:pt idx="29">
                  <c:v>1485.3490590636648</c:v>
                </c:pt>
                <c:pt idx="30">
                  <c:v>1485.8945787291559</c:v>
                </c:pt>
                <c:pt idx="31">
                  <c:v>1486.1698091813257</c:v>
                </c:pt>
                <c:pt idx="32">
                  <c:v>1486.157155557325</c:v>
                </c:pt>
                <c:pt idx="33">
                  <c:v>1485.8418689934849</c:v>
                </c:pt>
                <c:pt idx="34">
                  <c:v>1485.2198067987406</c:v>
                </c:pt>
                <c:pt idx="35">
                  <c:v>1484.2888323671793</c:v>
                </c:pt>
                <c:pt idx="36">
                  <c:v>1483.0382747167507</c:v>
                </c:pt>
                <c:pt idx="37">
                  <c:v>1481.4562237084037</c:v>
                </c:pt>
                <c:pt idx="38">
                  <c:v>1479.5339439850184</c:v>
                </c:pt>
                <c:pt idx="39">
                  <c:v>1477.2650538662085</c:v>
                </c:pt>
                <c:pt idx="40">
                  <c:v>1474.6503498891427</c:v>
                </c:pt>
                <c:pt idx="41">
                  <c:v>1471.6978052394572</c:v>
                </c:pt>
                <c:pt idx="42">
                  <c:v>1468.4203409358659</c:v>
                </c:pt>
                <c:pt idx="43">
                  <c:v>1464.8282235529691</c:v>
                </c:pt>
                <c:pt idx="44">
                  <c:v>1460.9256438978509</c:v>
                </c:pt>
                <c:pt idx="45">
                  <c:v>1456.7121970291141</c:v>
                </c:pt>
                <c:pt idx="46">
                  <c:v>1452.188994376666</c:v>
                </c:pt>
                <c:pt idx="47">
                  <c:v>1447.3565215622409</c:v>
                </c:pt>
                <c:pt idx="48">
                  <c:v>1442.2174605273046</c:v>
                </c:pt>
              </c:numCache>
            </c:numRef>
          </c:yVal>
          <c:smooth val="0"/>
          <c:extLst>
            <c:ext xmlns:c16="http://schemas.microsoft.com/office/drawing/2014/chart" uri="{C3380CC4-5D6E-409C-BE32-E72D297353CC}">
              <c16:uniqueId val="{00000001-D6FF-493E-AFD7-5F4B40414CC4}"/>
            </c:ext>
          </c:extLst>
        </c:ser>
        <c:ser>
          <c:idx val="3"/>
          <c:order val="2"/>
          <c:tx>
            <c:strRef>
              <c:f>TAM_Households!$E$393</c:f>
              <c:strCache>
                <c:ptCount val="1"/>
                <c:pt idx="0">
                  <c:v>Number of Households - Case 3 - Low</c:v>
                </c:pt>
              </c:strCache>
            </c:strRef>
          </c:tx>
          <c:spPr>
            <a:ln w="19050">
              <a:noFill/>
            </a:ln>
          </c:spPr>
          <c:xVal>
            <c:numRef>
              <c:f>TAM_Households!$B$394:$B$442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TAM_Households!$E$394:$E$442</c:f>
              <c:numCache>
                <c:formatCode>_(* #,##0_);_(* \(#,##0\);_(* "-"??_);_(@_)</c:formatCode>
                <c:ptCount val="49"/>
                <c:pt idx="0">
                  <c:v>457.8425015276174</c:v>
                </c:pt>
                <c:pt idx="1">
                  <c:v>462.3238668353834</c:v>
                </c:pt>
                <c:pt idx="2">
                  <c:v>442.48543268275466</c:v>
                </c:pt>
                <c:pt idx="3">
                  <c:v>446.21039047385551</c:v>
                </c:pt>
                <c:pt idx="4">
                  <c:v>449.92297207658305</c:v>
                </c:pt>
                <c:pt idx="5">
                  <c:v>453.61867913757288</c:v>
                </c:pt>
                <c:pt idx="6">
                  <c:v>457.27898520090065</c:v>
                </c:pt>
                <c:pt idx="7">
                  <c:v>460.87688190073851</c:v>
                </c:pt>
                <c:pt idx="8">
                  <c:v>464.39170608427202</c:v>
                </c:pt>
                <c:pt idx="9">
                  <c:v>467.27336784603443</c:v>
                </c:pt>
                <c:pt idx="10">
                  <c:v>469.96326671789876</c:v>
                </c:pt>
                <c:pt idx="11">
                  <c:v>472.47387934684843</c:v>
                </c:pt>
                <c:pt idx="12">
                  <c:v>474.80641290362325</c:v>
                </c:pt>
                <c:pt idx="13">
                  <c:v>476.96272628685904</c:v>
                </c:pt>
                <c:pt idx="14">
                  <c:v>478.95429635687833</c:v>
                </c:pt>
                <c:pt idx="15">
                  <c:v>480.79348482072362</c:v>
                </c:pt>
                <c:pt idx="16">
                  <c:v>482.48092063591395</c:v>
                </c:pt>
                <c:pt idx="17">
                  <c:v>484.01412786170772</c:v>
                </c:pt>
                <c:pt idx="18">
                  <c:v>485.39199631682186</c:v>
                </c:pt>
                <c:pt idx="19">
                  <c:v>486.61784804951026</c:v>
                </c:pt>
                <c:pt idx="20">
                  <c:v>487.70179095440017</c:v>
                </c:pt>
                <c:pt idx="21">
                  <c:v>488.6604662300183</c:v>
                </c:pt>
                <c:pt idx="22">
                  <c:v>489.51490409781644</c:v>
                </c:pt>
                <c:pt idx="23">
                  <c:v>490.28146226897979</c:v>
                </c:pt>
                <c:pt idx="24">
                  <c:v>490.96816684819657</c:v>
                </c:pt>
                <c:pt idx="25">
                  <c:v>491.57546607853249</c:v>
                </c:pt>
                <c:pt idx="26">
                  <c:v>492.10248735982861</c:v>
                </c:pt>
                <c:pt idx="27">
                  <c:v>492.54476490151421</c:v>
                </c:pt>
                <c:pt idx="28">
                  <c:v>492.89857213246501</c:v>
                </c:pt>
                <c:pt idx="29">
                  <c:v>493.16526993103105</c:v>
                </c:pt>
                <c:pt idx="30">
                  <c:v>493.34639325113079</c:v>
                </c:pt>
                <c:pt idx="31">
                  <c:v>493.43777520570194</c:v>
                </c:pt>
                <c:pt idx="32">
                  <c:v>493.43357395222699</c:v>
                </c:pt>
                <c:pt idx="33">
                  <c:v>493.32889257621434</c:v>
                </c:pt>
                <c:pt idx="34">
                  <c:v>493.12235562228221</c:v>
                </c:pt>
                <c:pt idx="35">
                  <c:v>492.8132536950024</c:v>
                </c:pt>
                <c:pt idx="36">
                  <c:v>492.39804381724696</c:v>
                </c:pt>
                <c:pt idx="37">
                  <c:v>491.87277158725152</c:v>
                </c:pt>
                <c:pt idx="38">
                  <c:v>491.23453669365426</c:v>
                </c:pt>
                <c:pt idx="39">
                  <c:v>490.48122029232832</c:v>
                </c:pt>
                <c:pt idx="40">
                  <c:v>489.61308684937023</c:v>
                </c:pt>
                <c:pt idx="41">
                  <c:v>488.63278362013239</c:v>
                </c:pt>
                <c:pt idx="42">
                  <c:v>487.54460063842379</c:v>
                </c:pt>
                <c:pt idx="43">
                  <c:v>486.35194661009933</c:v>
                </c:pt>
                <c:pt idx="44">
                  <c:v>485.056212966011</c:v>
                </c:pt>
                <c:pt idx="45">
                  <c:v>483.65726525760471</c:v>
                </c:pt>
                <c:pt idx="46">
                  <c:v>482.15547250159511</c:v>
                </c:pt>
                <c:pt idx="47">
                  <c:v>480.55099593400462</c:v>
                </c:pt>
                <c:pt idx="48">
                  <c:v>478.84472601245227</c:v>
                </c:pt>
              </c:numCache>
            </c:numRef>
          </c:yVal>
          <c:smooth val="0"/>
          <c:extLst>
            <c:ext xmlns:c16="http://schemas.microsoft.com/office/drawing/2014/chart" uri="{C3380CC4-5D6E-409C-BE32-E72D297353CC}">
              <c16:uniqueId val="{00000002-D6FF-493E-AFD7-5F4B40414CC4}"/>
            </c:ext>
          </c:extLst>
        </c:ser>
        <c:ser>
          <c:idx val="4"/>
          <c:order val="3"/>
          <c:tx>
            <c:strRef>
              <c:f>TAM_Households!$F$393</c:f>
              <c:strCache>
                <c:ptCount val="1"/>
                <c:pt idx="0">
                  <c:v>Number of Households - [Case 4]</c:v>
                </c:pt>
              </c:strCache>
            </c:strRef>
          </c:tx>
          <c:spPr>
            <a:ln w="19050">
              <a:noFill/>
            </a:ln>
          </c:spPr>
          <c:xVal>
            <c:numRef>
              <c:f>TAM_Households!$B$394:$B$442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TAM_Households!$F$394:$F$442</c:f>
              <c:numCache>
                <c:formatCode>_(* #,##0_);_(* \(#,##0\);_(* "-"??_);_(@_)</c:formatCode>
                <c:ptCount val="49"/>
              </c:numCache>
            </c:numRef>
          </c:yVal>
          <c:smooth val="0"/>
          <c:extLst>
            <c:ext xmlns:c16="http://schemas.microsoft.com/office/drawing/2014/chart" uri="{C3380CC4-5D6E-409C-BE32-E72D297353CC}">
              <c16:uniqueId val="{00000003-D6FF-493E-AFD7-5F4B40414CC4}"/>
            </c:ext>
          </c:extLst>
        </c:ser>
        <c:ser>
          <c:idx val="1"/>
          <c:order val="4"/>
          <c:tx>
            <c:strRef>
              <c:f>TAM_Households!$G$393</c:f>
              <c:strCache>
                <c:ptCount val="1"/>
                <c:pt idx="0">
                  <c:v>Number of Households - [Case 5]</c:v>
                </c:pt>
              </c:strCache>
            </c:strRef>
          </c:tx>
          <c:spPr>
            <a:ln w="25400" cap="rnd">
              <a:noFill/>
              <a:round/>
            </a:ln>
            <a:effectLst/>
          </c:spPr>
          <c:marker>
            <c:symbol val="circle"/>
            <c:size val="5"/>
            <c:spPr>
              <a:solidFill>
                <a:schemeClr val="accent2"/>
              </a:solidFill>
              <a:ln w="9525">
                <a:solidFill>
                  <a:schemeClr val="accent2"/>
                </a:solidFill>
              </a:ln>
              <a:effectLst/>
            </c:spPr>
          </c:marker>
          <c:xVal>
            <c:numRef>
              <c:f>TAM_Households!$B$394:$B$442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TAM_Households!$G$394:$G$442</c:f>
              <c:numCache>
                <c:formatCode>_(* #,##0_);_(* \(#,##0\);_(* "-"??_);_(@_)</c:formatCode>
                <c:ptCount val="49"/>
              </c:numCache>
            </c:numRef>
          </c:yVal>
          <c:smooth val="0"/>
          <c:extLst>
            <c:ext xmlns:c16="http://schemas.microsoft.com/office/drawing/2014/chart" uri="{C3380CC4-5D6E-409C-BE32-E72D297353CC}">
              <c16:uniqueId val="{00000004-D6FF-493E-AFD7-5F4B40414CC4}"/>
            </c:ext>
          </c:extLst>
        </c:ser>
        <c:ser>
          <c:idx val="5"/>
          <c:order val="5"/>
          <c:tx>
            <c:strRef>
              <c:f>TAM_Households!$H$393</c:f>
              <c:strCache>
                <c:ptCount val="1"/>
                <c:pt idx="0">
                  <c:v>Number of Households - [Case 6]</c:v>
                </c:pt>
              </c:strCache>
            </c:strRef>
          </c:tx>
          <c:spPr>
            <a:ln w="19050">
              <a:noFill/>
            </a:ln>
          </c:spPr>
          <c:xVal>
            <c:numRef>
              <c:f>TAM_Households!$B$394:$B$442</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TAM_Households!$H$394:$H$442</c:f>
              <c:numCache>
                <c:formatCode>0</c:formatCode>
                <c:ptCount val="49"/>
              </c:numCache>
            </c:numRef>
          </c:yVal>
          <c:smooth val="0"/>
          <c:extLst>
            <c:ext xmlns:c16="http://schemas.microsoft.com/office/drawing/2014/chart" uri="{C3380CC4-5D6E-409C-BE32-E72D297353CC}">
              <c16:uniqueId val="{00000005-D6FF-493E-AFD7-5F4B40414CC4}"/>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sz="1800" b="1" i="0" baseline="0">
                    <a:effectLst/>
                  </a:rPr>
                  <a:t>TAM (million households)</a:t>
                </a:r>
                <a:endParaRPr lang="en-US">
                  <a:effectLst/>
                </a:endParaRPr>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baseline="0"/>
              <a:t>India TAM</a:t>
            </a:r>
            <a:r>
              <a:rPr lang="en-US"/>
              <a:t> -</a:t>
            </a:r>
            <a:r>
              <a:rPr lang="en-US" baseline="0"/>
              <a:t> </a:t>
            </a:r>
            <a:r>
              <a:rPr lang="en-US" sz="1680" b="1" i="0" u="none" strike="noStrike" baseline="0">
                <a:effectLst/>
              </a:rPr>
              <a:t>Households</a:t>
            </a:r>
            <a:endParaRPr lang="en-US"/>
          </a:p>
        </c:rich>
      </c:tx>
      <c:overlay val="0"/>
      <c:spPr>
        <a:noFill/>
        <a:ln>
          <a:noFill/>
        </a:ln>
        <a:effectLst/>
      </c:spPr>
    </c:title>
    <c:autoTitleDeleted val="0"/>
    <c:plotArea>
      <c:layout/>
      <c:scatterChart>
        <c:scatterStyle val="lineMarker"/>
        <c:varyColors val="0"/>
        <c:ser>
          <c:idx val="2"/>
          <c:order val="0"/>
          <c:tx>
            <c:strRef>
              <c:f>TAM_Households!$C$457</c:f>
              <c:strCache>
                <c:ptCount val="1"/>
                <c:pt idx="0">
                  <c:v>Number of Households - Case 1 - Average</c:v>
                </c:pt>
              </c:strCache>
            </c:strRef>
          </c:tx>
          <c:spPr>
            <a:ln w="19050">
              <a:noFill/>
            </a:ln>
          </c:spPr>
          <c:xVal>
            <c:numRef>
              <c:f>TAM_Households!$B$458:$B$506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TAM_Households!$C$458:$C$506</c:f>
              <c:numCache>
                <c:formatCode>_(* #,##0_);_(* \(#,##0\);_(* "-"??_);_(@_)</c:formatCode>
                <c:ptCount val="49"/>
                <c:pt idx="0">
                  <c:v>203.17282253281982</c:v>
                </c:pt>
                <c:pt idx="1">
                  <c:v>208.1198549055274</c:v>
                </c:pt>
                <c:pt idx="2">
                  <c:v>190.38756724319572</c:v>
                </c:pt>
                <c:pt idx="3">
                  <c:v>194.11078220050246</c:v>
                </c:pt>
                <c:pt idx="4">
                  <c:v>197.80231933445702</c:v>
                </c:pt>
                <c:pt idx="5">
                  <c:v>201.46068020066781</c:v>
                </c:pt>
                <c:pt idx="6">
                  <c:v>205.08907501047068</c:v>
                </c:pt>
                <c:pt idx="7">
                  <c:v>208.68965643079781</c:v>
                </c:pt>
                <c:pt idx="8">
                  <c:v>212.26414467688886</c:v>
                </c:pt>
                <c:pt idx="9">
                  <c:v>215.81471928032016</c:v>
                </c:pt>
                <c:pt idx="10">
                  <c:v>219.34325611645156</c:v>
                </c:pt>
                <c:pt idx="11">
                  <c:v>222.85029063629668</c:v>
                </c:pt>
                <c:pt idx="12">
                  <c:v>226.33578735319307</c:v>
                </c:pt>
                <c:pt idx="13">
                  <c:v>229.79959693269211</c:v>
                </c:pt>
                <c:pt idx="14">
                  <c:v>233.24190429874162</c:v>
                </c:pt>
                <c:pt idx="15">
                  <c:v>236.66257783163118</c:v>
                </c:pt>
                <c:pt idx="16">
                  <c:v>240.06050820566134</c:v>
                </c:pt>
                <c:pt idx="17">
                  <c:v>243.43405091359369</c:v>
                </c:pt>
                <c:pt idx="18">
                  <c:v>246.78138808376346</c:v>
                </c:pt>
                <c:pt idx="19">
                  <c:v>250.10201912048129</c:v>
                </c:pt>
                <c:pt idx="20">
                  <c:v>253.39437974413624</c:v>
                </c:pt>
                <c:pt idx="21">
                  <c:v>256.65409309665421</c:v>
                </c:pt>
                <c:pt idx="22">
                  <c:v>259.87559958381235</c:v>
                </c:pt>
                <c:pt idx="23">
                  <c:v>263.05450687546255</c:v>
                </c:pt>
                <c:pt idx="24">
                  <c:v>266.1889947618875</c:v>
                </c:pt>
                <c:pt idx="25">
                  <c:v>269.27887975171603</c:v>
                </c:pt>
                <c:pt idx="26">
                  <c:v>272.32356726139568</c:v>
                </c:pt>
                <c:pt idx="27">
                  <c:v>275.3231329278828</c:v>
                </c:pt>
                <c:pt idx="28">
                  <c:v>278.27797161813697</c:v>
                </c:pt>
                <c:pt idx="29">
                  <c:v>281.18748415391195</c:v>
                </c:pt>
                <c:pt idx="30">
                  <c:v>284.05213364656049</c:v>
                </c:pt>
                <c:pt idx="31">
                  <c:v>286.87494779457489</c:v>
                </c:pt>
                <c:pt idx="32">
                  <c:v>289.66010920660864</c:v>
                </c:pt>
                <c:pt idx="33">
                  <c:v>292.41100536854094</c:v>
                </c:pt>
                <c:pt idx="34">
                  <c:v>295.128963137874</c:v>
                </c:pt>
                <c:pt idx="35">
                  <c:v>297.81425816290505</c:v>
                </c:pt>
                <c:pt idx="36">
                  <c:v>300.46798309717929</c:v>
                </c:pt>
                <c:pt idx="37">
                  <c:v>303.09103002312276</c:v>
                </c:pt>
                <c:pt idx="38">
                  <c:v>305.68414726350369</c:v>
                </c:pt>
                <c:pt idx="39">
                  <c:v>308.24816472873601</c:v>
                </c:pt>
                <c:pt idx="40">
                  <c:v>310.783590562592</c:v>
                </c:pt>
                <c:pt idx="41">
                  <c:v>313.29033118440969</c:v>
                </c:pt>
                <c:pt idx="42">
                  <c:v>315.76792165992106</c:v>
                </c:pt>
                <c:pt idx="43">
                  <c:v>318.21591552519862</c:v>
                </c:pt>
                <c:pt idx="44">
                  <c:v>320.63404423986481</c:v>
                </c:pt>
                <c:pt idx="45">
                  <c:v>323.02218615034622</c:v>
                </c:pt>
                <c:pt idx="46">
                  <c:v>325.38006013110055</c:v>
                </c:pt>
                <c:pt idx="47">
                  <c:v>327.70734694228895</c:v>
                </c:pt>
                <c:pt idx="48">
                  <c:v>330.00351453723738</c:v>
                </c:pt>
              </c:numCache>
            </c:numRef>
          </c:yVal>
          <c:smooth val="0"/>
          <c:extLst>
            <c:ext xmlns:c16="http://schemas.microsoft.com/office/drawing/2014/chart" uri="{C3380CC4-5D6E-409C-BE32-E72D297353CC}">
              <c16:uniqueId val="{00000000-5107-40F8-91B7-8C86A135B5A6}"/>
            </c:ext>
          </c:extLst>
        </c:ser>
        <c:ser>
          <c:idx val="0"/>
          <c:order val="1"/>
          <c:tx>
            <c:strRef>
              <c:f>TAM_Households!$D$457</c:f>
              <c:strCache>
                <c:ptCount val="1"/>
                <c:pt idx="0">
                  <c:v>Number of Households-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TAM_Households!$B$458:$B$506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TAM_Households!$D$458:$D$506</c:f>
              <c:numCache>
                <c:formatCode>_(* #,##0_);_(* \(#,##0\);_(* "-"??_);_(@_)</c:formatCode>
                <c:ptCount val="49"/>
                <c:pt idx="0">
                  <c:v>407.55134754288065</c:v>
                </c:pt>
                <c:pt idx="1">
                  <c:v>417.47476980330407</c:v>
                </c:pt>
                <c:pt idx="2">
                  <c:v>381.90496454239673</c:v>
                </c:pt>
                <c:pt idx="3">
                  <c:v>389.37348938802199</c:v>
                </c:pt>
                <c:pt idx="4">
                  <c:v>396.77847059905349</c:v>
                </c:pt>
                <c:pt idx="5">
                  <c:v>404.11690239438622</c:v>
                </c:pt>
                <c:pt idx="6">
                  <c:v>411.39522424727028</c:v>
                </c:pt>
                <c:pt idx="7">
                  <c:v>418.61775426628964</c:v>
                </c:pt>
                <c:pt idx="8">
                  <c:v>425.78794309031542</c:v>
                </c:pt>
                <c:pt idx="9">
                  <c:v>432.91016271664466</c:v>
                </c:pt>
                <c:pt idx="10">
                  <c:v>439.98817602813341</c:v>
                </c:pt>
                <c:pt idx="11">
                  <c:v>447.02305710437281</c:v>
                </c:pt>
                <c:pt idx="12">
                  <c:v>454.01473476144696</c:v>
                </c:pt>
                <c:pt idx="13">
                  <c:v>460.96290944425294</c:v>
                </c:pt>
                <c:pt idx="14">
                  <c:v>467.86795209809333</c:v>
                </c:pt>
                <c:pt idx="15">
                  <c:v>474.72959870246734</c:v>
                </c:pt>
                <c:pt idx="16">
                  <c:v>481.54562402282818</c:v>
                </c:pt>
                <c:pt idx="17">
                  <c:v>488.31272928558644</c:v>
                </c:pt>
                <c:pt idx="18">
                  <c:v>495.02726795949144</c:v>
                </c:pt>
                <c:pt idx="19">
                  <c:v>501.68823588244504</c:v>
                </c:pt>
                <c:pt idx="20">
                  <c:v>508.29249521221317</c:v>
                </c:pt>
                <c:pt idx="21">
                  <c:v>514.83126625875707</c:v>
                </c:pt>
                <c:pt idx="22">
                  <c:v>521.29339684094828</c:v>
                </c:pt>
                <c:pt idx="23">
                  <c:v>527.67007623278312</c:v>
                </c:pt>
                <c:pt idx="24">
                  <c:v>533.95765321303088</c:v>
                </c:pt>
                <c:pt idx="25">
                  <c:v>540.15575971004387</c:v>
                </c:pt>
                <c:pt idx="26">
                  <c:v>546.26320302823888</c:v>
                </c:pt>
                <c:pt idx="27">
                  <c:v>552.28013489038653</c:v>
                </c:pt>
                <c:pt idx="28">
                  <c:v>558.20734737369196</c:v>
                </c:pt>
                <c:pt idx="29">
                  <c:v>564.04363856591806</c:v>
                </c:pt>
                <c:pt idx="30">
                  <c:v>569.78993743804369</c:v>
                </c:pt>
                <c:pt idx="31">
                  <c:v>575.45231735453342</c:v>
                </c:pt>
                <c:pt idx="32">
                  <c:v>581.039168353837</c:v>
                </c:pt>
                <c:pt idx="33">
                  <c:v>586.55728551030325</c:v>
                </c:pt>
                <c:pt idx="34">
                  <c:v>592.00933041299879</c:v>
                </c:pt>
                <c:pt idx="35">
                  <c:v>597.39585599431678</c:v>
                </c:pt>
                <c:pt idx="36">
                  <c:v>602.71905404555662</c:v>
                </c:pt>
                <c:pt idx="37">
                  <c:v>607.9807140255167</c:v>
                </c:pt>
                <c:pt idx="38">
                  <c:v>613.18233702055693</c:v>
                </c:pt>
                <c:pt idx="39">
                  <c:v>618.32558777649945</c:v>
                </c:pt>
                <c:pt idx="40">
                  <c:v>623.41148559640158</c:v>
                </c:pt>
                <c:pt idx="41">
                  <c:v>628.43984276359731</c:v>
                </c:pt>
                <c:pt idx="42">
                  <c:v>633.40972665045888</c:v>
                </c:pt>
                <c:pt idx="43">
                  <c:v>638.32024167964994</c:v>
                </c:pt>
                <c:pt idx="44">
                  <c:v>643.17084917679756</c:v>
                </c:pt>
                <c:pt idx="45">
                  <c:v>647.96130511281774</c:v>
                </c:pt>
                <c:pt idx="46">
                  <c:v>652.69104556832337</c:v>
                </c:pt>
                <c:pt idx="47">
                  <c:v>657.3594301691495</c:v>
                </c:pt>
                <c:pt idx="48">
                  <c:v>661.96539166458706</c:v>
                </c:pt>
              </c:numCache>
            </c:numRef>
          </c:yVal>
          <c:smooth val="0"/>
          <c:extLst>
            <c:ext xmlns:c16="http://schemas.microsoft.com/office/drawing/2014/chart" uri="{C3380CC4-5D6E-409C-BE32-E72D297353CC}">
              <c16:uniqueId val="{00000001-5107-40F8-91B7-8C86A135B5A6}"/>
            </c:ext>
          </c:extLst>
        </c:ser>
        <c:ser>
          <c:idx val="3"/>
          <c:order val="2"/>
          <c:tx>
            <c:strRef>
              <c:f>TAM_Households!$E$457</c:f>
              <c:strCache>
                <c:ptCount val="1"/>
                <c:pt idx="0">
                  <c:v>Number of Households - Case 3 - Low</c:v>
                </c:pt>
              </c:strCache>
            </c:strRef>
          </c:tx>
          <c:spPr>
            <a:ln w="19050">
              <a:noFill/>
            </a:ln>
          </c:spPr>
          <c:xVal>
            <c:numRef>
              <c:f>TAM_Households!$B$458:$B$506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TAM_Households!$E$458:$E$506</c:f>
              <c:numCache>
                <c:formatCode>_(* #,##0_);_(* \(#,##0\);_(* "-"??_);_(@_)</c:formatCode>
                <c:ptCount val="49"/>
                <c:pt idx="0">
                  <c:v>135.31510933089393</c:v>
                </c:pt>
                <c:pt idx="1">
                  <c:v>138.60988182079359</c:v>
                </c:pt>
                <c:pt idx="2">
                  <c:v>126.80000285271616</c:v>
                </c:pt>
                <c:pt idx="3">
                  <c:v>129.27970083953227</c:v>
                </c:pt>
                <c:pt idx="4">
                  <c:v>131.73830108267958</c:v>
                </c:pt>
                <c:pt idx="5">
                  <c:v>134.17480560337259</c:v>
                </c:pt>
                <c:pt idx="6">
                  <c:v>136.59135243411231</c:v>
                </c:pt>
                <c:pt idx="7">
                  <c:v>138.98937527236691</c:v>
                </c:pt>
                <c:pt idx="8">
                  <c:v>141.37001979850018</c:v>
                </c:pt>
                <c:pt idx="9">
                  <c:v>143.7347376020991</c:v>
                </c:pt>
                <c:pt idx="10">
                  <c:v>146.08477803470706</c:v>
                </c:pt>
                <c:pt idx="11">
                  <c:v>148.42049771199513</c:v>
                </c:pt>
                <c:pt idx="12">
                  <c:v>150.74187299949509</c:v>
                </c:pt>
                <c:pt idx="13">
                  <c:v>153.04880443898719</c:v>
                </c:pt>
                <c:pt idx="14">
                  <c:v>155.34141519164967</c:v>
                </c:pt>
                <c:pt idx="15">
                  <c:v>157.61961759745361</c:v>
                </c:pt>
                <c:pt idx="16">
                  <c:v>159.88267283451114</c:v>
                </c:pt>
                <c:pt idx="17">
                  <c:v>162.12948564473612</c:v>
                </c:pt>
                <c:pt idx="18">
                  <c:v>164.35884530761976</c:v>
                </c:pt>
                <c:pt idx="19">
                  <c:v>166.57041842148172</c:v>
                </c:pt>
                <c:pt idx="20">
                  <c:v>168.76316316062929</c:v>
                </c:pt>
                <c:pt idx="21">
                  <c:v>170.93416449429481</c:v>
                </c:pt>
                <c:pt idx="22">
                  <c:v>173.07971967773756</c:v>
                </c:pt>
                <c:pt idx="23">
                  <c:v>175.19690337563566</c:v>
                </c:pt>
                <c:pt idx="24">
                  <c:v>177.28450331031414</c:v>
                </c:pt>
                <c:pt idx="25">
                  <c:v>179.34239727470495</c:v>
                </c:pt>
                <c:pt idx="26">
                  <c:v>181.37018927028129</c:v>
                </c:pt>
                <c:pt idx="27">
                  <c:v>183.36792967200424</c:v>
                </c:pt>
                <c:pt idx="28">
                  <c:v>185.33588146517437</c:v>
                </c:pt>
                <c:pt idx="29">
                  <c:v>187.27364559115338</c:v>
                </c:pt>
                <c:pt idx="30">
                  <c:v>189.1815304866827</c:v>
                </c:pt>
                <c:pt idx="31">
                  <c:v>191.06155262890431</c:v>
                </c:pt>
                <c:pt idx="32">
                  <c:v>192.91649767655039</c:v>
                </c:pt>
                <c:pt idx="33">
                  <c:v>194.74862172872119</c:v>
                </c:pt>
                <c:pt idx="34">
                  <c:v>196.55880848563669</c:v>
                </c:pt>
                <c:pt idx="35">
                  <c:v>198.34724153178925</c:v>
                </c:pt>
                <c:pt idx="36">
                  <c:v>200.11464858524704</c:v>
                </c:pt>
                <c:pt idx="37">
                  <c:v>201.86162378172921</c:v>
                </c:pt>
                <c:pt idx="38">
                  <c:v>203.58866551160079</c:v>
                </c:pt>
                <c:pt idx="39">
                  <c:v>205.29632650340588</c:v>
                </c:pt>
                <c:pt idx="40">
                  <c:v>206.98494518592267</c:v>
                </c:pt>
                <c:pt idx="41">
                  <c:v>208.65445923350481</c:v>
                </c:pt>
                <c:pt idx="42">
                  <c:v>210.30455899533121</c:v>
                </c:pt>
                <c:pt idx="43">
                  <c:v>211.93494712201033</c:v>
                </c:pt>
                <c:pt idx="44">
                  <c:v>213.54544476299463</c:v>
                </c:pt>
                <c:pt idx="45">
                  <c:v>215.13597089580099</c:v>
                </c:pt>
                <c:pt idx="46">
                  <c:v>216.70633828803776</c:v>
                </c:pt>
                <c:pt idx="47">
                  <c:v>218.25633432281467</c:v>
                </c:pt>
                <c:pt idx="48">
                  <c:v>219.78560465178452</c:v>
                </c:pt>
              </c:numCache>
            </c:numRef>
          </c:yVal>
          <c:smooth val="0"/>
          <c:extLst>
            <c:ext xmlns:c16="http://schemas.microsoft.com/office/drawing/2014/chart" uri="{C3380CC4-5D6E-409C-BE32-E72D297353CC}">
              <c16:uniqueId val="{00000002-5107-40F8-91B7-8C86A135B5A6}"/>
            </c:ext>
          </c:extLst>
        </c:ser>
        <c:ser>
          <c:idx val="4"/>
          <c:order val="3"/>
          <c:tx>
            <c:strRef>
              <c:f>TAM_Households!$F$457</c:f>
              <c:strCache>
                <c:ptCount val="1"/>
                <c:pt idx="0">
                  <c:v>Number of Households - [Case 4]</c:v>
                </c:pt>
              </c:strCache>
            </c:strRef>
          </c:tx>
          <c:spPr>
            <a:ln w="19050">
              <a:noFill/>
            </a:ln>
          </c:spPr>
          <c:xVal>
            <c:numRef>
              <c:f>TAM_Households!$B$458:$B$506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TAM_Households!$F$458:$F$506</c:f>
              <c:numCache>
                <c:formatCode>_(* #,##0_);_(* \(#,##0\);_(* "-"??_);_(@_)</c:formatCode>
                <c:ptCount val="49"/>
              </c:numCache>
            </c:numRef>
          </c:yVal>
          <c:smooth val="0"/>
          <c:extLst>
            <c:ext xmlns:c16="http://schemas.microsoft.com/office/drawing/2014/chart" uri="{C3380CC4-5D6E-409C-BE32-E72D297353CC}">
              <c16:uniqueId val="{00000003-5107-40F8-91B7-8C86A135B5A6}"/>
            </c:ext>
          </c:extLst>
        </c:ser>
        <c:ser>
          <c:idx val="1"/>
          <c:order val="4"/>
          <c:tx>
            <c:strRef>
              <c:f>TAM_Households!$G$457</c:f>
              <c:strCache>
                <c:ptCount val="1"/>
                <c:pt idx="0">
                  <c:v>Number of Households - [Case 5]</c:v>
                </c:pt>
              </c:strCache>
            </c:strRef>
          </c:tx>
          <c:spPr>
            <a:ln w="25400" cap="rnd">
              <a:noFill/>
              <a:round/>
            </a:ln>
            <a:effectLst/>
          </c:spPr>
          <c:marker>
            <c:symbol val="circle"/>
            <c:size val="5"/>
            <c:spPr>
              <a:solidFill>
                <a:schemeClr val="accent2"/>
              </a:solidFill>
              <a:ln w="9525">
                <a:solidFill>
                  <a:schemeClr val="accent2"/>
                </a:solidFill>
              </a:ln>
              <a:effectLst/>
            </c:spPr>
          </c:marker>
          <c:xVal>
            <c:numRef>
              <c:f>TAM_Households!$B$458:$B$506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TAM_Households!$G$458:$G$506</c:f>
              <c:numCache>
                <c:formatCode>_(* #,##0_);_(* \(#,##0\);_(* "-"??_);_(@_)</c:formatCode>
                <c:ptCount val="49"/>
              </c:numCache>
            </c:numRef>
          </c:yVal>
          <c:smooth val="0"/>
          <c:extLst>
            <c:ext xmlns:c16="http://schemas.microsoft.com/office/drawing/2014/chart" uri="{C3380CC4-5D6E-409C-BE32-E72D297353CC}">
              <c16:uniqueId val="{00000004-5107-40F8-91B7-8C86A135B5A6}"/>
            </c:ext>
          </c:extLst>
        </c:ser>
        <c:ser>
          <c:idx val="5"/>
          <c:order val="5"/>
          <c:tx>
            <c:strRef>
              <c:f>TAM_Households!$H$457</c:f>
              <c:strCache>
                <c:ptCount val="1"/>
                <c:pt idx="0">
                  <c:v>Number of Households - [Case 6]</c:v>
                </c:pt>
              </c:strCache>
            </c:strRef>
          </c:tx>
          <c:spPr>
            <a:ln w="19050">
              <a:noFill/>
            </a:ln>
          </c:spPr>
          <c:xVal>
            <c:numRef>
              <c:f>TAM_Households!$B$458:$B$506</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TAM_Households!$H$458:$H$506</c:f>
              <c:numCache>
                <c:formatCode>0</c:formatCode>
                <c:ptCount val="49"/>
              </c:numCache>
            </c:numRef>
          </c:yVal>
          <c:smooth val="0"/>
          <c:extLst>
            <c:ext xmlns:c16="http://schemas.microsoft.com/office/drawing/2014/chart" uri="{C3380CC4-5D6E-409C-BE32-E72D297353CC}">
              <c16:uniqueId val="{00000005-5107-40F8-91B7-8C86A135B5A6}"/>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sz="1800" b="1" i="0" baseline="0">
                    <a:effectLst/>
                  </a:rPr>
                  <a:t>TAM (million households)</a:t>
                </a:r>
                <a:endParaRPr lang="en-US">
                  <a:effectLst/>
                </a:endParaRPr>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baseline="0"/>
              <a:t>EU TAM</a:t>
            </a:r>
            <a:r>
              <a:rPr lang="en-US"/>
              <a:t> -</a:t>
            </a:r>
            <a:r>
              <a:rPr lang="en-US" baseline="0"/>
              <a:t> </a:t>
            </a:r>
            <a:r>
              <a:rPr lang="en-US" sz="1680" b="1" i="0" u="none" strike="noStrike" baseline="0">
                <a:effectLst/>
              </a:rPr>
              <a:t>Households</a:t>
            </a:r>
            <a:endParaRPr lang="en-US"/>
          </a:p>
        </c:rich>
      </c:tx>
      <c:overlay val="0"/>
      <c:spPr>
        <a:noFill/>
        <a:ln>
          <a:noFill/>
        </a:ln>
        <a:effectLst/>
      </c:spPr>
    </c:title>
    <c:autoTitleDeleted val="0"/>
    <c:plotArea>
      <c:layout/>
      <c:scatterChart>
        <c:scatterStyle val="lineMarker"/>
        <c:varyColors val="0"/>
        <c:ser>
          <c:idx val="2"/>
          <c:order val="0"/>
          <c:tx>
            <c:strRef>
              <c:f>TAM_Households!$C$521</c:f>
              <c:strCache>
                <c:ptCount val="1"/>
                <c:pt idx="0">
                  <c:v>Number of Households - Case 1 - Average</c:v>
                </c:pt>
              </c:strCache>
            </c:strRef>
          </c:tx>
          <c:spPr>
            <a:ln w="19050">
              <a:noFill/>
            </a:ln>
          </c:spPr>
          <c:xVal>
            <c:numRef>
              <c:f>TAM_Households!$B$522:$B$570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TAM_Households!$C$522:$C$570</c:f>
              <c:numCache>
                <c:formatCode>_(* #,##0_);_(* \(#,##0\);_(* "-"??_);_(@_)</c:formatCode>
                <c:ptCount val="49"/>
                <c:pt idx="0">
                  <c:v>288.97862804463261</c:v>
                </c:pt>
                <c:pt idx="1">
                  <c:v>290.41511303350762</c:v>
                </c:pt>
                <c:pt idx="2">
                  <c:v>432.43284324752142</c:v>
                </c:pt>
                <c:pt idx="3">
                  <c:v>433.85349358369245</c:v>
                </c:pt>
                <c:pt idx="4">
                  <c:v>435.23350887276587</c:v>
                </c:pt>
                <c:pt idx="5">
                  <c:v>436.56173888927987</c:v>
                </c:pt>
                <c:pt idx="6">
                  <c:v>437.80035452577329</c:v>
                </c:pt>
                <c:pt idx="7">
                  <c:v>438.90347780099421</c:v>
                </c:pt>
                <c:pt idx="8">
                  <c:v>440.20662591807394</c:v>
                </c:pt>
                <c:pt idx="9">
                  <c:v>440.366601191744</c:v>
                </c:pt>
                <c:pt idx="10">
                  <c:v>440.33802089043206</c:v>
                </c:pt>
                <c:pt idx="11">
                  <c:v>440.14397736374167</c:v>
                </c:pt>
                <c:pt idx="12">
                  <c:v>439.80300359015484</c:v>
                </c:pt>
                <c:pt idx="13">
                  <c:v>439.33052676483408</c:v>
                </c:pt>
                <c:pt idx="14">
                  <c:v>438.73975484241515</c:v>
                </c:pt>
                <c:pt idx="15">
                  <c:v>438.04061440632159</c:v>
                </c:pt>
                <c:pt idx="16">
                  <c:v>437.23897464726326</c:v>
                </c:pt>
                <c:pt idx="17">
                  <c:v>436.33821921064236</c:v>
                </c:pt>
                <c:pt idx="18">
                  <c:v>435.34170953048198</c:v>
                </c:pt>
                <c:pt idx="19">
                  <c:v>434.25599789411615</c:v>
                </c:pt>
                <c:pt idx="20">
                  <c:v>433.0924275069691</c:v>
                </c:pt>
                <c:pt idx="21">
                  <c:v>431.86773542044568</c:v>
                </c:pt>
                <c:pt idx="22">
                  <c:v>430.60186855285752</c:v>
                </c:pt>
                <c:pt idx="23">
                  <c:v>429.30996584844542</c:v>
                </c:pt>
                <c:pt idx="24">
                  <c:v>428.00079326083164</c:v>
                </c:pt>
                <c:pt idx="25">
                  <c:v>426.67514327863643</c:v>
                </c:pt>
                <c:pt idx="26">
                  <c:v>425.33041159296749</c:v>
                </c:pt>
                <c:pt idx="27">
                  <c:v>423.95992990746913</c:v>
                </c:pt>
                <c:pt idx="28">
                  <c:v>422.55862897076497</c:v>
                </c:pt>
                <c:pt idx="29">
                  <c:v>421.12694761196212</c:v>
                </c:pt>
                <c:pt idx="30">
                  <c:v>419.6671537543661</c:v>
                </c:pt>
                <c:pt idx="31">
                  <c:v>418.17696110411845</c:v>
                </c:pt>
                <c:pt idx="32">
                  <c:v>416.65355219017368</c:v>
                </c:pt>
                <c:pt idx="33">
                  <c:v>415.09427351756034</c:v>
                </c:pt>
                <c:pt idx="34">
                  <c:v>413.49771258087378</c:v>
                </c:pt>
                <c:pt idx="35">
                  <c:v>411.86259266781303</c:v>
                </c:pt>
                <c:pt idx="36">
                  <c:v>410.18638341986065</c:v>
                </c:pt>
                <c:pt idx="37">
                  <c:v>408.46623998260992</c:v>
                </c:pt>
                <c:pt idx="38">
                  <c:v>406.69971509420787</c:v>
                </c:pt>
                <c:pt idx="39">
                  <c:v>404.88614035810372</c:v>
                </c:pt>
                <c:pt idx="40">
                  <c:v>403.02465654130435</c:v>
                </c:pt>
                <c:pt idx="41">
                  <c:v>401.11212346799323</c:v>
                </c:pt>
                <c:pt idx="42">
                  <c:v>399.14499488981909</c:v>
                </c:pt>
                <c:pt idx="43">
                  <c:v>397.12109942876089</c:v>
                </c:pt>
                <c:pt idx="44">
                  <c:v>395.04038857805324</c:v>
                </c:pt>
                <c:pt idx="45">
                  <c:v>392.90481130128558</c:v>
                </c:pt>
                <c:pt idx="46">
                  <c:v>390.71788044815116</c:v>
                </c:pt>
                <c:pt idx="47">
                  <c:v>388.48428564831715</c:v>
                </c:pt>
                <c:pt idx="48">
                  <c:v>386.20875046931673</c:v>
                </c:pt>
              </c:numCache>
            </c:numRef>
          </c:yVal>
          <c:smooth val="0"/>
          <c:extLst>
            <c:ext xmlns:c16="http://schemas.microsoft.com/office/drawing/2014/chart" uri="{C3380CC4-5D6E-409C-BE32-E72D297353CC}">
              <c16:uniqueId val="{00000000-BEC8-4B45-B4C3-C3B2C18F45CB}"/>
            </c:ext>
          </c:extLst>
        </c:ser>
        <c:ser>
          <c:idx val="0"/>
          <c:order val="1"/>
          <c:tx>
            <c:strRef>
              <c:f>TAM_Households!$D$521</c:f>
              <c:strCache>
                <c:ptCount val="1"/>
                <c:pt idx="0">
                  <c:v>Number of Households-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TAM_Households!$B$522:$B$570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TAM_Households!$D$522:$D$570</c:f>
              <c:numCache>
                <c:formatCode>_(* #,##0_);_(* \(#,##0\);_(* "-"??_);_(@_)</c:formatCode>
                <c:ptCount val="49"/>
                <c:pt idx="0">
                  <c:v>579.6721618692784</c:v>
                </c:pt>
                <c:pt idx="1">
                  <c:v>582.55365647885674</c:v>
                </c:pt>
                <c:pt idx="2">
                  <c:v>867.43190250683108</c:v>
                </c:pt>
                <c:pt idx="3">
                  <c:v>870.28163384233096</c:v>
                </c:pt>
                <c:pt idx="4">
                  <c:v>873.04985394027642</c:v>
                </c:pt>
                <c:pt idx="5">
                  <c:v>875.71419618019252</c:v>
                </c:pt>
                <c:pt idx="6">
                  <c:v>878.19877785527865</c:v>
                </c:pt>
                <c:pt idx="7">
                  <c:v>880.41157074616638</c:v>
                </c:pt>
                <c:pt idx="8">
                  <c:v>883.0256003419704</c:v>
                </c:pt>
                <c:pt idx="9">
                  <c:v>883.34650024159771</c:v>
                </c:pt>
                <c:pt idx="10">
                  <c:v>883.2891700329227</c:v>
                </c:pt>
                <c:pt idx="11">
                  <c:v>882.89993145367396</c:v>
                </c:pt>
                <c:pt idx="12">
                  <c:v>882.21596044234627</c:v>
                </c:pt>
                <c:pt idx="13">
                  <c:v>881.26820293993148</c:v>
                </c:pt>
                <c:pt idx="14">
                  <c:v>880.08315323657632</c:v>
                </c:pt>
                <c:pt idx="15">
                  <c:v>878.68072340713593</c:v>
                </c:pt>
                <c:pt idx="16">
                  <c:v>877.0726866629725</c:v>
                </c:pt>
                <c:pt idx="17">
                  <c:v>875.26583037469049</c:v>
                </c:pt>
                <c:pt idx="18">
                  <c:v>873.26689735832565</c:v>
                </c:pt>
                <c:pt idx="19">
                  <c:v>871.08903107223614</c:v>
                </c:pt>
                <c:pt idx="20">
                  <c:v>868.75498524203567</c:v>
                </c:pt>
                <c:pt idx="21">
                  <c:v>866.29833329437133</c:v>
                </c:pt>
                <c:pt idx="22">
                  <c:v>863.75908743823766</c:v>
                </c:pt>
                <c:pt idx="23">
                  <c:v>861.16761540219602</c:v>
                </c:pt>
                <c:pt idx="24">
                  <c:v>858.54150111389345</c:v>
                </c:pt>
                <c:pt idx="25">
                  <c:v>855.88233425349028</c:v>
                </c:pt>
                <c:pt idx="26">
                  <c:v>853.18489074827221</c:v>
                </c:pt>
                <c:pt idx="27">
                  <c:v>850.43579443339729</c:v>
                </c:pt>
                <c:pt idx="28">
                  <c:v>847.62487672330542</c:v>
                </c:pt>
                <c:pt idx="29">
                  <c:v>844.75301788038428</c:v>
                </c:pt>
                <c:pt idx="30">
                  <c:v>841.8247672099385</c:v>
                </c:pt>
                <c:pt idx="31">
                  <c:v>838.8355385565402</c:v>
                </c:pt>
                <c:pt idx="32">
                  <c:v>835.77968025818575</c:v>
                </c:pt>
                <c:pt idx="33">
                  <c:v>832.65186957811409</c:v>
                </c:pt>
                <c:pt idx="34">
                  <c:v>829.44927312318794</c:v>
                </c:pt>
                <c:pt idx="35">
                  <c:v>826.16932989232373</c:v>
                </c:pt>
                <c:pt idx="36">
                  <c:v>822.8069641524055</c:v>
                </c:pt>
                <c:pt idx="37">
                  <c:v>819.35646931220447</c:v>
                </c:pt>
                <c:pt idx="38">
                  <c:v>815.81293632506004</c:v>
                </c:pt>
                <c:pt idx="39">
                  <c:v>812.17502443135902</c:v>
                </c:pt>
                <c:pt idx="40">
                  <c:v>808.44101006610947</c:v>
                </c:pt>
                <c:pt idx="41">
                  <c:v>804.60459424271664</c:v>
                </c:pt>
                <c:pt idx="42">
                  <c:v>800.65866341973231</c:v>
                </c:pt>
                <c:pt idx="43">
                  <c:v>796.59886195535603</c:v>
                </c:pt>
                <c:pt idx="44">
                  <c:v>792.42509254820027</c:v>
                </c:pt>
                <c:pt idx="45">
                  <c:v>788.14126469131247</c:v>
                </c:pt>
                <c:pt idx="46">
                  <c:v>783.75442493062508</c:v>
                </c:pt>
                <c:pt idx="47">
                  <c:v>779.27398035546514</c:v>
                </c:pt>
                <c:pt idx="48">
                  <c:v>774.70940613229095</c:v>
                </c:pt>
              </c:numCache>
            </c:numRef>
          </c:yVal>
          <c:smooth val="0"/>
          <c:extLst>
            <c:ext xmlns:c16="http://schemas.microsoft.com/office/drawing/2014/chart" uri="{C3380CC4-5D6E-409C-BE32-E72D297353CC}">
              <c16:uniqueId val="{00000001-BEC8-4B45-B4C3-C3B2C18F45CB}"/>
            </c:ext>
          </c:extLst>
        </c:ser>
        <c:ser>
          <c:idx val="3"/>
          <c:order val="2"/>
          <c:tx>
            <c:strRef>
              <c:f>TAM_Households!$E$521</c:f>
              <c:strCache>
                <c:ptCount val="1"/>
                <c:pt idx="0">
                  <c:v>Number of Households - Case 3 - Low</c:v>
                </c:pt>
              </c:strCache>
            </c:strRef>
          </c:tx>
          <c:spPr>
            <a:ln w="19050">
              <a:noFill/>
            </a:ln>
          </c:spPr>
          <c:xVal>
            <c:numRef>
              <c:f>TAM_Households!$B$522:$B$570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TAM_Households!$E$522:$E$570</c:f>
              <c:numCache>
                <c:formatCode>_(* #,##0_);_(* \(#,##0\);_(* "-"??_);_(@_)</c:formatCode>
                <c:ptCount val="49"/>
                <c:pt idx="0">
                  <c:v>192.46262448233992</c:v>
                </c:pt>
                <c:pt idx="1">
                  <c:v>193.41933769279112</c:v>
                </c:pt>
                <c:pt idx="2">
                  <c:v>288.00455067190603</c:v>
                </c:pt>
                <c:pt idx="3">
                  <c:v>288.95071784704038</c:v>
                </c:pt>
                <c:pt idx="4">
                  <c:v>289.86982167889818</c:v>
                </c:pt>
                <c:pt idx="5">
                  <c:v>290.75443600703812</c:v>
                </c:pt>
                <c:pt idx="6">
                  <c:v>291.57936627173422</c:v>
                </c:pt>
                <c:pt idx="7">
                  <c:v>292.31405728370686</c:v>
                </c:pt>
                <c:pt idx="8">
                  <c:v>293.18196681874576</c:v>
                </c:pt>
                <c:pt idx="9">
                  <c:v>293.28851193327949</c:v>
                </c:pt>
                <c:pt idx="10">
                  <c:v>293.26947716992618</c:v>
                </c:pt>
                <c:pt idx="11">
                  <c:v>293.14024226192157</c:v>
                </c:pt>
                <c:pt idx="12">
                  <c:v>292.9131503562391</c:v>
                </c:pt>
                <c:pt idx="13">
                  <c:v>292.59847611744289</c:v>
                </c:pt>
                <c:pt idx="14">
                  <c:v>292.20501617395644</c:v>
                </c:pt>
                <c:pt idx="15">
                  <c:v>291.73938172852093</c:v>
                </c:pt>
                <c:pt idx="16">
                  <c:v>291.20548172019943</c:v>
                </c:pt>
                <c:pt idx="17">
                  <c:v>290.60556969029659</c:v>
                </c:pt>
                <c:pt idx="18">
                  <c:v>289.94188438711871</c:v>
                </c:pt>
                <c:pt idx="19">
                  <c:v>289.2187896988371</c:v>
                </c:pt>
                <c:pt idx="20">
                  <c:v>288.44384031245664</c:v>
                </c:pt>
                <c:pt idx="21">
                  <c:v>287.62818326975435</c:v>
                </c:pt>
                <c:pt idx="22">
                  <c:v>286.78510341561503</c:v>
                </c:pt>
                <c:pt idx="23">
                  <c:v>285.92468343663796</c:v>
                </c:pt>
                <c:pt idx="24">
                  <c:v>285.05276154463706</c:v>
                </c:pt>
                <c:pt idx="25">
                  <c:v>284.16986554487187</c:v>
                </c:pt>
                <c:pt idx="26">
                  <c:v>283.27426094186143</c:v>
                </c:pt>
                <c:pt idx="27">
                  <c:v>282.3615065842788</c:v>
                </c:pt>
                <c:pt idx="28">
                  <c:v>281.42822630056872</c:v>
                </c:pt>
                <c:pt idx="29">
                  <c:v>280.47471235525688</c:v>
                </c:pt>
                <c:pt idx="30">
                  <c:v>279.50247520769614</c:v>
                </c:pt>
                <c:pt idx="31">
                  <c:v>278.50999216356371</c:v>
                </c:pt>
                <c:pt idx="32">
                  <c:v>277.49538675927647</c:v>
                </c:pt>
                <c:pt idx="33">
                  <c:v>276.45689174093843</c:v>
                </c:pt>
                <c:pt idx="34">
                  <c:v>275.3935663659795</c:v>
                </c:pt>
                <c:pt idx="35">
                  <c:v>274.30456033137961</c:v>
                </c:pt>
                <c:pt idx="36">
                  <c:v>273.18818839333903</c:v>
                </c:pt>
                <c:pt idx="37">
                  <c:v>272.04255585068535</c:v>
                </c:pt>
                <c:pt idx="38">
                  <c:v>270.86603280281923</c:v>
                </c:pt>
                <c:pt idx="39">
                  <c:v>269.65817409102704</c:v>
                </c:pt>
                <c:pt idx="40">
                  <c:v>268.41840745763687</c:v>
                </c:pt>
                <c:pt idx="41">
                  <c:v>267.1446415144963</c:v>
                </c:pt>
                <c:pt idx="42">
                  <c:v>265.83451442512853</c:v>
                </c:pt>
                <c:pt idx="43">
                  <c:v>264.48658003029499</c:v>
                </c:pt>
                <c:pt idx="44">
                  <c:v>263.1008060240103</c:v>
                </c:pt>
                <c:pt idx="45">
                  <c:v>261.67849043530151</c:v>
                </c:pt>
                <c:pt idx="46">
                  <c:v>260.22197285680903</c:v>
                </c:pt>
                <c:pt idx="47">
                  <c:v>258.7343766282749</c:v>
                </c:pt>
                <c:pt idx="48">
                  <c:v>257.21884769239568</c:v>
                </c:pt>
              </c:numCache>
            </c:numRef>
          </c:yVal>
          <c:smooth val="0"/>
          <c:extLst>
            <c:ext xmlns:c16="http://schemas.microsoft.com/office/drawing/2014/chart" uri="{C3380CC4-5D6E-409C-BE32-E72D297353CC}">
              <c16:uniqueId val="{00000002-BEC8-4B45-B4C3-C3B2C18F45CB}"/>
            </c:ext>
          </c:extLst>
        </c:ser>
        <c:ser>
          <c:idx val="4"/>
          <c:order val="3"/>
          <c:tx>
            <c:strRef>
              <c:f>TAM_Households!$F$521</c:f>
              <c:strCache>
                <c:ptCount val="1"/>
                <c:pt idx="0">
                  <c:v>Number of Households - [Case 4]</c:v>
                </c:pt>
              </c:strCache>
            </c:strRef>
          </c:tx>
          <c:spPr>
            <a:ln w="19050">
              <a:noFill/>
            </a:ln>
          </c:spPr>
          <c:xVal>
            <c:numRef>
              <c:f>TAM_Households!$B$522:$B$570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TAM_Households!$F$522:$F$570</c:f>
              <c:numCache>
                <c:formatCode>_(* #,##0_);_(* \(#,##0\);_(* "-"??_);_(@_)</c:formatCode>
                <c:ptCount val="49"/>
              </c:numCache>
            </c:numRef>
          </c:yVal>
          <c:smooth val="0"/>
          <c:extLst>
            <c:ext xmlns:c16="http://schemas.microsoft.com/office/drawing/2014/chart" uri="{C3380CC4-5D6E-409C-BE32-E72D297353CC}">
              <c16:uniqueId val="{00000003-BEC8-4B45-B4C3-C3B2C18F45CB}"/>
            </c:ext>
          </c:extLst>
        </c:ser>
        <c:ser>
          <c:idx val="1"/>
          <c:order val="4"/>
          <c:tx>
            <c:strRef>
              <c:f>TAM_Households!$G$521</c:f>
              <c:strCache>
                <c:ptCount val="1"/>
                <c:pt idx="0">
                  <c:v>Number of Households - [Case 5]</c:v>
                </c:pt>
              </c:strCache>
            </c:strRef>
          </c:tx>
          <c:spPr>
            <a:ln w="25400" cap="rnd">
              <a:noFill/>
              <a:round/>
            </a:ln>
            <a:effectLst/>
          </c:spPr>
          <c:marker>
            <c:symbol val="circle"/>
            <c:size val="5"/>
            <c:spPr>
              <a:solidFill>
                <a:schemeClr val="accent2"/>
              </a:solidFill>
              <a:ln w="9525">
                <a:solidFill>
                  <a:schemeClr val="accent2"/>
                </a:solidFill>
              </a:ln>
              <a:effectLst/>
            </c:spPr>
          </c:marker>
          <c:xVal>
            <c:numRef>
              <c:f>TAM_Households!$B$522:$B$570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TAM_Households!$G$522:$G$570</c:f>
              <c:numCache>
                <c:formatCode>_(* #,##0_);_(* \(#,##0\);_(* "-"??_);_(@_)</c:formatCode>
                <c:ptCount val="49"/>
              </c:numCache>
            </c:numRef>
          </c:yVal>
          <c:smooth val="0"/>
          <c:extLst>
            <c:ext xmlns:c16="http://schemas.microsoft.com/office/drawing/2014/chart" uri="{C3380CC4-5D6E-409C-BE32-E72D297353CC}">
              <c16:uniqueId val="{00000004-BEC8-4B45-B4C3-C3B2C18F45CB}"/>
            </c:ext>
          </c:extLst>
        </c:ser>
        <c:ser>
          <c:idx val="5"/>
          <c:order val="5"/>
          <c:tx>
            <c:strRef>
              <c:f>TAM_Households!$H$521</c:f>
              <c:strCache>
                <c:ptCount val="1"/>
                <c:pt idx="0">
                  <c:v>Number of Households - [Case 6]</c:v>
                </c:pt>
              </c:strCache>
            </c:strRef>
          </c:tx>
          <c:spPr>
            <a:ln w="19050">
              <a:noFill/>
            </a:ln>
          </c:spPr>
          <c:xVal>
            <c:numRef>
              <c:f>TAM_Households!$B$522:$B$570</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TAM_Households!$H$522:$H$570</c:f>
              <c:numCache>
                <c:formatCode>0</c:formatCode>
                <c:ptCount val="49"/>
              </c:numCache>
            </c:numRef>
          </c:yVal>
          <c:smooth val="0"/>
          <c:extLst>
            <c:ext xmlns:c16="http://schemas.microsoft.com/office/drawing/2014/chart" uri="{C3380CC4-5D6E-409C-BE32-E72D297353CC}">
              <c16:uniqueId val="{00000005-BEC8-4B45-B4C3-C3B2C18F45CB}"/>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sz="1800" b="1" i="0" baseline="0">
                    <a:effectLst/>
                  </a:rPr>
                  <a:t>TAM (million households)</a:t>
                </a:r>
                <a:endParaRPr lang="en-US">
                  <a:effectLst/>
                </a:endParaRPr>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baseline="0"/>
              <a:t>USA TAM</a:t>
            </a:r>
            <a:r>
              <a:rPr lang="en-US"/>
              <a:t> -</a:t>
            </a:r>
            <a:r>
              <a:rPr lang="en-US" baseline="0"/>
              <a:t> Households</a:t>
            </a:r>
            <a:endParaRPr lang="en-US"/>
          </a:p>
        </c:rich>
      </c:tx>
      <c:overlay val="0"/>
      <c:spPr>
        <a:noFill/>
        <a:ln>
          <a:noFill/>
        </a:ln>
        <a:effectLst/>
      </c:spPr>
    </c:title>
    <c:autoTitleDeleted val="0"/>
    <c:plotArea>
      <c:layout/>
      <c:scatterChart>
        <c:scatterStyle val="lineMarker"/>
        <c:varyColors val="0"/>
        <c:ser>
          <c:idx val="2"/>
          <c:order val="0"/>
          <c:tx>
            <c:strRef>
              <c:f>TAM_Households!$C$586</c:f>
              <c:strCache>
                <c:ptCount val="1"/>
                <c:pt idx="0">
                  <c:v>Number of Households - Case 1 - Average</c:v>
                </c:pt>
              </c:strCache>
            </c:strRef>
          </c:tx>
          <c:spPr>
            <a:ln w="19050">
              <a:noFill/>
            </a:ln>
          </c:spPr>
          <c:xVal>
            <c:numRef>
              <c:f>TAM_Households!$B$587:$B$635</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TAM_Households!$C$587:$C$635</c:f>
              <c:numCache>
                <c:formatCode>_(* #,##0_);_(* \(#,##0\);_(* "-"??_);_(@_)</c:formatCode>
                <c:ptCount val="49"/>
                <c:pt idx="0">
                  <c:v>311.3967281890047</c:v>
                </c:pt>
                <c:pt idx="1">
                  <c:v>314.17849124766337</c:v>
                </c:pt>
                <c:pt idx="2">
                  <c:v>302.62260268450376</c:v>
                </c:pt>
                <c:pt idx="3">
                  <c:v>304.88507865959605</c:v>
                </c:pt>
                <c:pt idx="4">
                  <c:v>307.06759910280977</c:v>
                </c:pt>
                <c:pt idx="5">
                  <c:v>309.17260971626877</c:v>
                </c:pt>
                <c:pt idx="6">
                  <c:v>311.21283017728047</c:v>
                </c:pt>
                <c:pt idx="7">
                  <c:v>313.20585709814975</c:v>
                </c:pt>
                <c:pt idx="8">
                  <c:v>315.1662249645662</c:v>
                </c:pt>
                <c:pt idx="9">
                  <c:v>316.71288795309238</c:v>
                </c:pt>
                <c:pt idx="10">
                  <c:v>318.15930022393724</c:v>
                </c:pt>
                <c:pt idx="11">
                  <c:v>319.51398298824751</c:v>
                </c:pt>
                <c:pt idx="12">
                  <c:v>320.78593158425002</c:v>
                </c:pt>
                <c:pt idx="13">
                  <c:v>321.98351026338378</c:v>
                </c:pt>
                <c:pt idx="14">
                  <c:v>323.11322067909333</c:v>
                </c:pt>
                <c:pt idx="15">
                  <c:v>324.18134356106776</c:v>
                </c:pt>
                <c:pt idx="16">
                  <c:v>325.19549000693877</c:v>
                </c:pt>
                <c:pt idx="17">
                  <c:v>326.16322046625407</c:v>
                </c:pt>
                <c:pt idx="18">
                  <c:v>327.09075998159096</c:v>
                </c:pt>
                <c:pt idx="19">
                  <c:v>327.98239591390802</c:v>
                </c:pt>
                <c:pt idx="20">
                  <c:v>328.84018181189936</c:v>
                </c:pt>
                <c:pt idx="21">
                  <c:v>329.66439521912736</c:v>
                </c:pt>
                <c:pt idx="22">
                  <c:v>330.45381379692918</c:v>
                </c:pt>
                <c:pt idx="23">
                  <c:v>331.20724963054209</c:v>
                </c:pt>
                <c:pt idx="24">
                  <c:v>331.92554225578363</c:v>
                </c:pt>
                <c:pt idx="25">
                  <c:v>332.60902077522752</c:v>
                </c:pt>
                <c:pt idx="26">
                  <c:v>333.25496588137173</c:v>
                </c:pt>
                <c:pt idx="27">
                  <c:v>333.85958861904965</c:v>
                </c:pt>
                <c:pt idx="28">
                  <c:v>334.41975880982091</c:v>
                </c:pt>
                <c:pt idx="29">
                  <c:v>334.93449165162298</c:v>
                </c:pt>
                <c:pt idx="30">
                  <c:v>335.40325133118398</c:v>
                </c:pt>
                <c:pt idx="31">
                  <c:v>335.82386011895272</c:v>
                </c:pt>
                <c:pt idx="32">
                  <c:v>336.19397300434525</c:v>
                </c:pt>
                <c:pt idx="33">
                  <c:v>336.5118464489621</c:v>
                </c:pt>
                <c:pt idx="34">
                  <c:v>336.7766064231389</c:v>
                </c:pt>
                <c:pt idx="35">
                  <c:v>336.98826797967848</c:v>
                </c:pt>
                <c:pt idx="36">
                  <c:v>337.14714123438057</c:v>
                </c:pt>
                <c:pt idx="37">
                  <c:v>337.25405549449977</c:v>
                </c:pt>
                <c:pt idx="38">
                  <c:v>337.30980942344621</c:v>
                </c:pt>
                <c:pt idx="39">
                  <c:v>337.3150590945325</c:v>
                </c:pt>
                <c:pt idx="40">
                  <c:v>337.2703180992454</c:v>
                </c:pt>
                <c:pt idx="41">
                  <c:v>337.17635335981925</c:v>
                </c:pt>
                <c:pt idx="42">
                  <c:v>337.03408723479663</c:v>
                </c:pt>
                <c:pt idx="43">
                  <c:v>336.84472255420889</c:v>
                </c:pt>
                <c:pt idx="44">
                  <c:v>336.60935992183994</c:v>
                </c:pt>
                <c:pt idx="45">
                  <c:v>336.32982747030007</c:v>
                </c:pt>
                <c:pt idx="46">
                  <c:v>336.00908206260226</c:v>
                </c:pt>
                <c:pt idx="47">
                  <c:v>335.65066340743988</c:v>
                </c:pt>
                <c:pt idx="48">
                  <c:v>335.25762030392883</c:v>
                </c:pt>
              </c:numCache>
            </c:numRef>
          </c:yVal>
          <c:smooth val="0"/>
          <c:extLst>
            <c:ext xmlns:c16="http://schemas.microsoft.com/office/drawing/2014/chart" uri="{C3380CC4-5D6E-409C-BE32-E72D297353CC}">
              <c16:uniqueId val="{00000000-7BF7-4E7A-9E20-76337065B8DE}"/>
            </c:ext>
          </c:extLst>
        </c:ser>
        <c:ser>
          <c:idx val="0"/>
          <c:order val="1"/>
          <c:tx>
            <c:strRef>
              <c:f>TAM_Households!$D$586</c:f>
              <c:strCache>
                <c:ptCount val="1"/>
                <c:pt idx="0">
                  <c:v>Number of Households- Case 2 - High</c:v>
                </c:pt>
              </c:strCache>
            </c:strRef>
          </c:tx>
          <c:spPr>
            <a:ln w="19050" cap="rnd">
              <a:noFill/>
              <a:round/>
            </a:ln>
            <a:effectLst/>
          </c:spPr>
          <c:marker>
            <c:symbol val="circle"/>
            <c:size val="5"/>
            <c:spPr>
              <a:solidFill>
                <a:srgbClr val="00B050"/>
              </a:solidFill>
              <a:ln w="9525">
                <a:solidFill>
                  <a:srgbClr val="00B050"/>
                </a:solidFill>
              </a:ln>
              <a:effectLst/>
            </c:spPr>
          </c:marker>
          <c:xVal>
            <c:numRef>
              <c:f>TAM_Households!$B$587:$B$635</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TAM_Households!$D$587:$D$635</c:f>
              <c:numCache>
                <c:formatCode>_(* #,##0_);_(* \(#,##0\);_(* "-"??_);_(@_)</c:formatCode>
                <c:ptCount val="49"/>
                <c:pt idx="0">
                  <c:v>624.64139943408225</c:v>
                </c:pt>
                <c:pt idx="1">
                  <c:v>630.22143355955291</c:v>
                </c:pt>
                <c:pt idx="2">
                  <c:v>607.04107952765332</c:v>
                </c:pt>
                <c:pt idx="3">
                  <c:v>611.57945784487799</c:v>
                </c:pt>
                <c:pt idx="4">
                  <c:v>615.9574506127243</c:v>
                </c:pt>
                <c:pt idx="5">
                  <c:v>620.17996374913912</c:v>
                </c:pt>
                <c:pt idx="6">
                  <c:v>624.27251209199414</c:v>
                </c:pt>
                <c:pt idx="7">
                  <c:v>628.27039329068782</c:v>
                </c:pt>
                <c:pt idx="8">
                  <c:v>632.20276256959937</c:v>
                </c:pt>
                <c:pt idx="9">
                  <c:v>635.30526701537337</c:v>
                </c:pt>
                <c:pt idx="10">
                  <c:v>638.20667510104465</c:v>
                </c:pt>
                <c:pt idx="11">
                  <c:v>640.92407981691701</c:v>
                </c:pt>
                <c:pt idx="12">
                  <c:v>643.47552522109936</c:v>
                </c:pt>
                <c:pt idx="13">
                  <c:v>645.87778945302296</c:v>
                </c:pt>
                <c:pt idx="14">
                  <c:v>648.14391440278735</c:v>
                </c:pt>
                <c:pt idx="15">
                  <c:v>650.28649880193711</c:v>
                </c:pt>
                <c:pt idx="16">
                  <c:v>652.3208100127971</c:v>
                </c:pt>
                <c:pt idx="17">
                  <c:v>654.26201380095881</c:v>
                </c:pt>
                <c:pt idx="18">
                  <c:v>656.12259719327631</c:v>
                </c:pt>
                <c:pt idx="19">
                  <c:v>657.91116035444793</c:v>
                </c:pt>
                <c:pt idx="20">
                  <c:v>659.63182256837763</c:v>
                </c:pt>
                <c:pt idx="21">
                  <c:v>661.28514056923575</c:v>
                </c:pt>
                <c:pt idx="22">
                  <c:v>662.86866242588826</c:v>
                </c:pt>
                <c:pt idx="23">
                  <c:v>664.38000525928544</c:v>
                </c:pt>
                <c:pt idx="24">
                  <c:v>665.82085312317736</c:v>
                </c:pt>
                <c:pt idx="25">
                  <c:v>667.19186617572757</c:v>
                </c:pt>
                <c:pt idx="26">
                  <c:v>668.48758966455819</c:v>
                </c:pt>
                <c:pt idx="27">
                  <c:v>669.70042319427841</c:v>
                </c:pt>
                <c:pt idx="28">
                  <c:v>670.82408783237406</c:v>
                </c:pt>
                <c:pt idx="29">
                  <c:v>671.85660813054085</c:v>
                </c:pt>
                <c:pt idx="30">
                  <c:v>672.79690928252194</c:v>
                </c:pt>
                <c:pt idx="31">
                  <c:v>673.6406229057643</c:v>
                </c:pt>
                <c:pt idx="32">
                  <c:v>674.38304506294207</c:v>
                </c:pt>
                <c:pt idx="33">
                  <c:v>675.02067833045635</c:v>
                </c:pt>
                <c:pt idx="34">
                  <c:v>675.55176946216386</c:v>
                </c:pt>
                <c:pt idx="35">
                  <c:v>675.97634865299926</c:v>
                </c:pt>
                <c:pt idx="36">
                  <c:v>676.29503797490349</c:v>
                </c:pt>
                <c:pt idx="37">
                  <c:v>676.50950096380109</c:v>
                </c:pt>
                <c:pt idx="38">
                  <c:v>676.62133968607532</c:v>
                </c:pt>
                <c:pt idx="39">
                  <c:v>676.63187018173267</c:v>
                </c:pt>
                <c:pt idx="40">
                  <c:v>676.5421226815879</c:v>
                </c:pt>
                <c:pt idx="41">
                  <c:v>676.35363558130928</c:v>
                </c:pt>
                <c:pt idx="42">
                  <c:v>676.06825907159771</c:v>
                </c:pt>
                <c:pt idx="43">
                  <c:v>675.68840595055292</c:v>
                </c:pt>
                <c:pt idx="44">
                  <c:v>675.21628395713174</c:v>
                </c:pt>
                <c:pt idx="45">
                  <c:v>674.65556020536803</c:v>
                </c:pt>
                <c:pt idx="46">
                  <c:v>674.01216596840345</c:v>
                </c:pt>
                <c:pt idx="47">
                  <c:v>673.293201669562</c:v>
                </c:pt>
                <c:pt idx="48">
                  <c:v>672.50478299977419</c:v>
                </c:pt>
              </c:numCache>
            </c:numRef>
          </c:yVal>
          <c:smooth val="0"/>
          <c:extLst>
            <c:ext xmlns:c16="http://schemas.microsoft.com/office/drawing/2014/chart" uri="{C3380CC4-5D6E-409C-BE32-E72D297353CC}">
              <c16:uniqueId val="{00000001-7BF7-4E7A-9E20-76337065B8DE}"/>
            </c:ext>
          </c:extLst>
        </c:ser>
        <c:ser>
          <c:idx val="3"/>
          <c:order val="2"/>
          <c:tx>
            <c:strRef>
              <c:f>TAM_Households!$E$586</c:f>
              <c:strCache>
                <c:ptCount val="1"/>
                <c:pt idx="0">
                  <c:v>Number of Households - Case 3 - Low</c:v>
                </c:pt>
              </c:strCache>
            </c:strRef>
          </c:tx>
          <c:spPr>
            <a:ln w="19050">
              <a:noFill/>
            </a:ln>
          </c:spPr>
          <c:xVal>
            <c:numRef>
              <c:f>TAM_Households!$B$587:$B$635</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TAM_Households!$E$587:$E$635</c:f>
              <c:numCache>
                <c:formatCode>_(* #,##0_);_(* \(#,##0\);_(* "-"??_);_(@_)</c:formatCode>
                <c:ptCount val="49"/>
                <c:pt idx="0">
                  <c:v>207.39330090948175</c:v>
                </c:pt>
                <c:pt idx="1">
                  <c:v>209.24598262016787</c:v>
                </c:pt>
                <c:pt idx="2">
                  <c:v>201.54964654112865</c:v>
                </c:pt>
                <c:pt idx="3">
                  <c:v>203.05647791804023</c:v>
                </c:pt>
                <c:pt idx="4">
                  <c:v>204.51005811990342</c:v>
                </c:pt>
                <c:pt idx="5">
                  <c:v>205.91201600852256</c:v>
                </c:pt>
                <c:pt idx="6">
                  <c:v>207.27082301479098</c:v>
                </c:pt>
                <c:pt idx="7">
                  <c:v>208.59819865654677</c:v>
                </c:pt>
                <c:pt idx="8">
                  <c:v>209.90382304501568</c:v>
                </c:pt>
                <c:pt idx="9">
                  <c:v>210.93391589297352</c:v>
                </c:pt>
                <c:pt idx="10">
                  <c:v>211.89724077140454</c:v>
                </c:pt>
                <c:pt idx="11">
                  <c:v>212.79947289121336</c:v>
                </c:pt>
                <c:pt idx="12">
                  <c:v>213.64660323662929</c:v>
                </c:pt>
                <c:pt idx="13">
                  <c:v>214.44420248183914</c:v>
                </c:pt>
                <c:pt idx="14">
                  <c:v>215.19660079234296</c:v>
                </c:pt>
                <c:pt idx="15">
                  <c:v>215.90798119623457</c:v>
                </c:pt>
                <c:pt idx="16">
                  <c:v>216.58341275981593</c:v>
                </c:pt>
                <c:pt idx="17">
                  <c:v>217.22793081726394</c:v>
                </c:pt>
                <c:pt idx="18">
                  <c:v>217.84568130850528</c:v>
                </c:pt>
                <c:pt idx="19">
                  <c:v>218.43951965834336</c:v>
                </c:pt>
                <c:pt idx="20">
                  <c:v>219.01081355051957</c:v>
                </c:pt>
                <c:pt idx="21">
                  <c:v>219.5597478317915</c:v>
                </c:pt>
                <c:pt idx="22">
                  <c:v>220.08550841251991</c:v>
                </c:pt>
                <c:pt idx="23">
                  <c:v>220.58730412972358</c:v>
                </c:pt>
                <c:pt idx="24">
                  <c:v>221.0656941225605</c:v>
                </c:pt>
                <c:pt idx="25">
                  <c:v>221.52089757659985</c:v>
                </c:pt>
                <c:pt idx="26">
                  <c:v>221.95110340614943</c:v>
                </c:pt>
                <c:pt idx="27">
                  <c:v>222.35378812959277</c:v>
                </c:pt>
                <c:pt idx="28">
                  <c:v>222.72686701712894</c:v>
                </c:pt>
                <c:pt idx="29">
                  <c:v>223.06968418084378</c:v>
                </c:pt>
                <c:pt idx="30">
                  <c:v>223.38188276379876</c:v>
                </c:pt>
                <c:pt idx="31">
                  <c:v>223.6620123765735</c:v>
                </c:pt>
                <c:pt idx="32">
                  <c:v>223.90851121892518</c:v>
                </c:pt>
                <c:pt idx="33">
                  <c:v>224.12021807703493</c:v>
                </c:pt>
                <c:pt idx="34">
                  <c:v>224.29655083850156</c:v>
                </c:pt>
                <c:pt idx="35">
                  <c:v>224.43751952864056</c:v>
                </c:pt>
                <c:pt idx="36">
                  <c:v>224.54333068764188</c:v>
                </c:pt>
                <c:pt idx="37">
                  <c:v>224.61453664233954</c:v>
                </c:pt>
                <c:pt idx="38">
                  <c:v>224.65166931046394</c:v>
                </c:pt>
                <c:pt idx="39">
                  <c:v>224.65516564333041</c:v>
                </c:pt>
                <c:pt idx="40">
                  <c:v>224.62536769794886</c:v>
                </c:pt>
                <c:pt idx="41">
                  <c:v>224.5627862521128</c:v>
                </c:pt>
                <c:pt idx="42">
                  <c:v>224.46803560573434</c:v>
                </c:pt>
                <c:pt idx="43">
                  <c:v>224.34191685551124</c:v>
                </c:pt>
                <c:pt idx="44">
                  <c:v>224.18516301444936</c:v>
                </c:pt>
                <c:pt idx="45">
                  <c:v>223.9989916369486</c:v>
                </c:pt>
                <c:pt idx="46">
                  <c:v>223.78537202302113</c:v>
                </c:pt>
                <c:pt idx="47">
                  <c:v>223.54666165366697</c:v>
                </c:pt>
                <c:pt idx="48">
                  <c:v>223.2848910592522</c:v>
                </c:pt>
              </c:numCache>
            </c:numRef>
          </c:yVal>
          <c:smooth val="0"/>
          <c:extLst>
            <c:ext xmlns:c16="http://schemas.microsoft.com/office/drawing/2014/chart" uri="{C3380CC4-5D6E-409C-BE32-E72D297353CC}">
              <c16:uniqueId val="{00000002-7BF7-4E7A-9E20-76337065B8DE}"/>
            </c:ext>
          </c:extLst>
        </c:ser>
        <c:ser>
          <c:idx val="4"/>
          <c:order val="3"/>
          <c:tx>
            <c:strRef>
              <c:f>TAM_Households!$F$586</c:f>
              <c:strCache>
                <c:ptCount val="1"/>
                <c:pt idx="0">
                  <c:v>Number of Households - [Case 4]</c:v>
                </c:pt>
              </c:strCache>
            </c:strRef>
          </c:tx>
          <c:spPr>
            <a:ln w="19050">
              <a:noFill/>
            </a:ln>
          </c:spPr>
          <c:xVal>
            <c:numRef>
              <c:f>TAM_Households!$B$587:$B$635</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TAM_Households!$F$587:$F$635</c:f>
              <c:numCache>
                <c:formatCode>_(* #,##0_);_(* \(#,##0\);_(* "-"??_);_(@_)</c:formatCode>
                <c:ptCount val="49"/>
              </c:numCache>
            </c:numRef>
          </c:yVal>
          <c:smooth val="0"/>
          <c:extLst>
            <c:ext xmlns:c16="http://schemas.microsoft.com/office/drawing/2014/chart" uri="{C3380CC4-5D6E-409C-BE32-E72D297353CC}">
              <c16:uniqueId val="{00000003-7BF7-4E7A-9E20-76337065B8DE}"/>
            </c:ext>
          </c:extLst>
        </c:ser>
        <c:ser>
          <c:idx val="1"/>
          <c:order val="4"/>
          <c:tx>
            <c:strRef>
              <c:f>TAM_Households!$G$586</c:f>
              <c:strCache>
                <c:ptCount val="1"/>
                <c:pt idx="0">
                  <c:v>Number of Households - [Case 5]</c:v>
                </c:pt>
              </c:strCache>
            </c:strRef>
          </c:tx>
          <c:spPr>
            <a:ln w="25400" cap="rnd">
              <a:noFill/>
              <a:round/>
            </a:ln>
            <a:effectLst/>
          </c:spPr>
          <c:marker>
            <c:symbol val="circle"/>
            <c:size val="5"/>
            <c:spPr>
              <a:solidFill>
                <a:schemeClr val="accent2"/>
              </a:solidFill>
              <a:ln w="9525">
                <a:solidFill>
                  <a:schemeClr val="accent2"/>
                </a:solidFill>
              </a:ln>
              <a:effectLst/>
            </c:spPr>
          </c:marker>
          <c:xVal>
            <c:numRef>
              <c:f>TAM_Households!$B$587:$B$635</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TAM_Households!$G$587:$G$635</c:f>
              <c:numCache>
                <c:formatCode>_(* #,##0_);_(* \(#,##0\);_(* "-"??_);_(@_)</c:formatCode>
                <c:ptCount val="49"/>
              </c:numCache>
            </c:numRef>
          </c:yVal>
          <c:smooth val="0"/>
          <c:extLst>
            <c:ext xmlns:c16="http://schemas.microsoft.com/office/drawing/2014/chart" uri="{C3380CC4-5D6E-409C-BE32-E72D297353CC}">
              <c16:uniqueId val="{00000004-7BF7-4E7A-9E20-76337065B8DE}"/>
            </c:ext>
          </c:extLst>
        </c:ser>
        <c:ser>
          <c:idx val="5"/>
          <c:order val="5"/>
          <c:tx>
            <c:strRef>
              <c:f>TAM_Households!$H$586</c:f>
              <c:strCache>
                <c:ptCount val="1"/>
                <c:pt idx="0">
                  <c:v>Number of Households - [Case 6]</c:v>
                </c:pt>
              </c:strCache>
            </c:strRef>
          </c:tx>
          <c:spPr>
            <a:ln w="19050">
              <a:noFill/>
            </a:ln>
          </c:spPr>
          <c:xVal>
            <c:numRef>
              <c:f>TAM_Households!$B$587:$B$635</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TAM_Households!$H$587:$H$635</c:f>
              <c:numCache>
                <c:formatCode>0</c:formatCode>
                <c:ptCount val="49"/>
              </c:numCache>
            </c:numRef>
          </c:yVal>
          <c:smooth val="0"/>
          <c:extLst>
            <c:ext xmlns:c16="http://schemas.microsoft.com/office/drawing/2014/chart" uri="{C3380CC4-5D6E-409C-BE32-E72D297353CC}">
              <c16:uniqueId val="{00000005-7BF7-4E7A-9E20-76337065B8DE}"/>
            </c:ext>
          </c:extLst>
        </c:ser>
        <c:dLbls>
          <c:showLegendKey val="0"/>
          <c:showVal val="0"/>
          <c:showCatName val="0"/>
          <c:showSerName val="0"/>
          <c:showPercent val="0"/>
          <c:showBubbleSize val="0"/>
        </c:dLbls>
        <c:axId val="246987776"/>
        <c:axId val="246998144"/>
      </c:scatterChart>
      <c:valAx>
        <c:axId val="2469877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vert="horz"/>
              <a:lstStyle/>
              <a:p>
                <a:pPr>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98144"/>
        <c:crosses val="autoZero"/>
        <c:crossBetween val="midCat"/>
      </c:valAx>
      <c:valAx>
        <c:axId val="24699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vert="horz"/>
              <a:lstStyle/>
              <a:p>
                <a:pPr>
                  <a:defRPr/>
                </a:pPr>
                <a:r>
                  <a:rPr lang="en-US" sz="1800" b="1" i="0" baseline="0">
                    <a:effectLst/>
                  </a:rPr>
                  <a:t>TAM (million households)</a:t>
                </a:r>
                <a:endParaRPr lang="en-US">
                  <a:effectLst/>
                </a:endParaRPr>
              </a:p>
            </c:rich>
          </c:tx>
          <c:overlay val="0"/>
          <c:spPr>
            <a:noFill/>
            <a:ln>
              <a:noFill/>
            </a:ln>
            <a:effectLst/>
          </c:sp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246987776"/>
        <c:crosses val="autoZero"/>
        <c:crossBetween val="midCat"/>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Selected Trendline to Selected Data</a:t>
            </a:r>
            <a:endParaRPr lang="en-US">
              <a:effectLst/>
            </a:endParaRPr>
          </a:p>
        </c:rich>
      </c:tx>
      <c:overlay val="0"/>
      <c:spPr>
        <a:noFill/>
        <a:ln>
          <a:noFill/>
        </a:ln>
        <a:effectLst/>
      </c:spPr>
    </c:title>
    <c:autoTitleDeleted val="0"/>
    <c:plotArea>
      <c:layout/>
      <c:scatterChart>
        <c:scatterStyle val="lineMarker"/>
        <c:varyColors val="0"/>
        <c:ser>
          <c:idx val="0"/>
          <c:order val="0"/>
          <c:tx>
            <c:strRef>
              <c:f>TAM_Cooking!$W$45</c:f>
              <c:strCache>
                <c:ptCount val="1"/>
                <c:pt idx="0">
                  <c:v>Low</c:v>
                </c:pt>
              </c:strCache>
            </c:strRef>
          </c:tx>
          <c:spPr>
            <a:ln w="19050" cap="rnd">
              <a:noFill/>
              <a:round/>
            </a:ln>
            <a:effectLst/>
          </c:spPr>
          <c:marker>
            <c:symbol val="circle"/>
            <c:size val="5"/>
            <c:spPr>
              <a:solidFill>
                <a:srgbClr val="00B050"/>
              </a:solidFill>
              <a:ln w="9525">
                <a:solidFill>
                  <a:srgbClr val="00B050"/>
                </a:solidFill>
              </a:ln>
              <a:effectLst/>
            </c:spPr>
          </c:marker>
          <c:xVal>
            <c:numRef>
              <c:f>TAM_Cooking!$R$46:$R$94</c:f>
              <c:numCache>
                <c:formatCode>General</c:formatCode>
                <c:ptCount val="49"/>
                <c:pt idx="0">
                  <c:v>-2</c:v>
                </c:pt>
                <c:pt idx="1">
                  <c:v>-1</c:v>
                </c:pt>
                <c:pt idx="2">
                  <c:v>0</c:v>
                </c:pt>
                <c:pt idx="3">
                  <c:v>1</c:v>
                </c:pt>
                <c:pt idx="4">
                  <c:v>2</c:v>
                </c:pt>
                <c:pt idx="5">
                  <c:v>3</c:v>
                </c:pt>
                <c:pt idx="6">
                  <c:v>4</c:v>
                </c:pt>
                <c:pt idx="7">
                  <c:v>5</c:v>
                </c:pt>
                <c:pt idx="8">
                  <c:v>6</c:v>
                </c:pt>
                <c:pt idx="9">
                  <c:v>7</c:v>
                </c:pt>
                <c:pt idx="10">
                  <c:v>8</c:v>
                </c:pt>
                <c:pt idx="11">
                  <c:v>9</c:v>
                </c:pt>
                <c:pt idx="12">
                  <c:v>10</c:v>
                </c:pt>
                <c:pt idx="13">
                  <c:v>11</c:v>
                </c:pt>
                <c:pt idx="14">
                  <c:v>12</c:v>
                </c:pt>
                <c:pt idx="15">
                  <c:v>13</c:v>
                </c:pt>
                <c:pt idx="16">
                  <c:v>14</c:v>
                </c:pt>
                <c:pt idx="17">
                  <c:v>15</c:v>
                </c:pt>
                <c:pt idx="18">
                  <c:v>16</c:v>
                </c:pt>
                <c:pt idx="19">
                  <c:v>17</c:v>
                </c:pt>
                <c:pt idx="20">
                  <c:v>18</c:v>
                </c:pt>
                <c:pt idx="21">
                  <c:v>19</c:v>
                </c:pt>
                <c:pt idx="22">
                  <c:v>20</c:v>
                </c:pt>
                <c:pt idx="23">
                  <c:v>21</c:v>
                </c:pt>
                <c:pt idx="24">
                  <c:v>22</c:v>
                </c:pt>
                <c:pt idx="25">
                  <c:v>23</c:v>
                </c:pt>
                <c:pt idx="26">
                  <c:v>24</c:v>
                </c:pt>
                <c:pt idx="27">
                  <c:v>25</c:v>
                </c:pt>
                <c:pt idx="28">
                  <c:v>26</c:v>
                </c:pt>
                <c:pt idx="29">
                  <c:v>27</c:v>
                </c:pt>
                <c:pt idx="30">
                  <c:v>28</c:v>
                </c:pt>
                <c:pt idx="31">
                  <c:v>29</c:v>
                </c:pt>
                <c:pt idx="32">
                  <c:v>30</c:v>
                </c:pt>
                <c:pt idx="33">
                  <c:v>31</c:v>
                </c:pt>
                <c:pt idx="34">
                  <c:v>32</c:v>
                </c:pt>
                <c:pt idx="35">
                  <c:v>33</c:v>
                </c:pt>
                <c:pt idx="36">
                  <c:v>34</c:v>
                </c:pt>
                <c:pt idx="37">
                  <c:v>35</c:v>
                </c:pt>
                <c:pt idx="38">
                  <c:v>36</c:v>
                </c:pt>
                <c:pt idx="39">
                  <c:v>37</c:v>
                </c:pt>
                <c:pt idx="40">
                  <c:v>38</c:v>
                </c:pt>
                <c:pt idx="41">
                  <c:v>39</c:v>
                </c:pt>
                <c:pt idx="42">
                  <c:v>40</c:v>
                </c:pt>
                <c:pt idx="43">
                  <c:v>41</c:v>
                </c:pt>
                <c:pt idx="44">
                  <c:v>42</c:v>
                </c:pt>
                <c:pt idx="45">
                  <c:v>43</c:v>
                </c:pt>
                <c:pt idx="46">
                  <c:v>44</c:v>
                </c:pt>
                <c:pt idx="47">
                  <c:v>45</c:v>
                </c:pt>
                <c:pt idx="48">
                  <c:v>46</c:v>
                </c:pt>
              </c:numCache>
            </c:numRef>
          </c:xVal>
          <c:yVal>
            <c:numRef>
              <c:f>TAM_Cooking!$W$46:$W$94</c:f>
              <c:numCache>
                <c:formatCode>0</c:formatCode>
                <c:ptCount val="49"/>
                <c:pt idx="0">
                  <c:v>1788.8791452917453</c:v>
                </c:pt>
                <c:pt idx="1">
                  <c:v>1877.8691474117149</c:v>
                </c:pt>
                <c:pt idx="2">
                  <c:v>1958.2837828395691</c:v>
                </c:pt>
                <c:pt idx="3">
                  <c:v>3870.9172455775315</c:v>
                </c:pt>
                <c:pt idx="4">
                  <c:v>3923.549008905115</c:v>
                </c:pt>
                <c:pt idx="5">
                  <c:v>3979.0007165655475</c:v>
                </c:pt>
                <c:pt idx="6">
                  <c:v>4034.2950159837783</c:v>
                </c:pt>
                <c:pt idx="7">
                  <c:v>4089.4565446149986</c:v>
                </c:pt>
                <c:pt idx="8">
                  <c:v>4142.6180886925758</c:v>
                </c:pt>
                <c:pt idx="9">
                  <c:v>4194.2722424012964</c:v>
                </c:pt>
                <c:pt idx="10">
                  <c:v>4243.9528794534453</c:v>
                </c:pt>
                <c:pt idx="11">
                  <c:v>4293.5310947859462</c:v>
                </c:pt>
                <c:pt idx="12">
                  <c:v>4342.992409786656</c:v>
                </c:pt>
                <c:pt idx="13">
                  <c:v>4392.3265423567855</c:v>
                </c:pt>
                <c:pt idx="14">
                  <c:v>4441.5307713659495</c:v>
                </c:pt>
                <c:pt idx="15">
                  <c:v>4490.6061095967671</c:v>
                </c:pt>
                <c:pt idx="16">
                  <c:v>4539.5509683552764</c:v>
                </c:pt>
                <c:pt idx="17">
                  <c:v>4588.3642786567325</c:v>
                </c:pt>
                <c:pt idx="18">
                  <c:v>4637.0442605685885</c:v>
                </c:pt>
                <c:pt idx="19">
                  <c:v>4679.3885738549852</c:v>
                </c:pt>
                <c:pt idx="20">
                  <c:v>4721.6275431346139</c:v>
                </c:pt>
                <c:pt idx="21">
                  <c:v>4763.7603392051924</c:v>
                </c:pt>
                <c:pt idx="22">
                  <c:v>4805.7863037242723</c:v>
                </c:pt>
                <c:pt idx="23">
                  <c:v>4847.7034675508257</c:v>
                </c:pt>
                <c:pt idx="24">
                  <c:v>4889.5085043466734</c:v>
                </c:pt>
                <c:pt idx="25">
                  <c:v>4931.196130196884</c:v>
                </c:pt>
                <c:pt idx="26">
                  <c:v>4972.7597080150881</c:v>
                </c:pt>
                <c:pt idx="27">
                  <c:v>5014.1915088860342</c:v>
                </c:pt>
                <c:pt idx="28">
                  <c:v>5055.4840242285982</c:v>
                </c:pt>
                <c:pt idx="29">
                  <c:v>5089.6686250445791</c:v>
                </c:pt>
                <c:pt idx="30">
                  <c:v>5123.746024580897</c:v>
                </c:pt>
                <c:pt idx="31">
                  <c:v>5157.7116647290459</c:v>
                </c:pt>
                <c:pt idx="32">
                  <c:v>5191.5605353015417</c:v>
                </c:pt>
                <c:pt idx="33">
                  <c:v>5225.2869575608165</c:v>
                </c:pt>
                <c:pt idx="34">
                  <c:v>5258.8842869088403</c:v>
                </c:pt>
                <c:pt idx="35">
                  <c:v>5292.3453688533709</c:v>
                </c:pt>
                <c:pt idx="36">
                  <c:v>5325.6627144570748</c:v>
                </c:pt>
                <c:pt idx="37">
                  <c:v>5358.8280445044138</c:v>
                </c:pt>
                <c:pt idx="38">
                  <c:v>5391.8318292941622</c:v>
                </c:pt>
                <c:pt idx="39">
                  <c:v>5417.6941480845016</c:v>
                </c:pt>
                <c:pt idx="40">
                  <c:v>5443.4271837355564</c:v>
                </c:pt>
                <c:pt idx="41">
                  <c:v>5469.022490576227</c:v>
                </c:pt>
                <c:pt idx="42">
                  <c:v>5494.4705149427919</c:v>
                </c:pt>
                <c:pt idx="43">
                  <c:v>5519.7608609350191</c:v>
                </c:pt>
                <c:pt idx="44">
                  <c:v>5544.8826308848766</c:v>
                </c:pt>
                <c:pt idx="45">
                  <c:v>5569.8245213487853</c:v>
                </c:pt>
                <c:pt idx="46">
                  <c:v>5594.5746940427271</c:v>
                </c:pt>
                <c:pt idx="47">
                  <c:v>5619.1211242407362</c:v>
                </c:pt>
                <c:pt idx="48">
                  <c:v>5643.4515726551472</c:v>
                </c:pt>
              </c:numCache>
            </c:numRef>
          </c:yVal>
          <c:smooth val="0"/>
          <c:extLst>
            <c:ext xmlns:c16="http://schemas.microsoft.com/office/drawing/2014/chart" uri="{C3380CC4-5D6E-409C-BE32-E72D297353CC}">
              <c16:uniqueId val="{00000000-E378-4A5E-9F74-38296B8E63EA}"/>
            </c:ext>
          </c:extLst>
        </c:ser>
        <c:ser>
          <c:idx val="1"/>
          <c:order val="1"/>
          <c:tx>
            <c:strRef>
              <c:f>TAM_Cooking!$X$45</c:f>
              <c:strCache>
                <c:ptCount val="1"/>
                <c:pt idx="0">
                  <c:v>Medium</c:v>
                </c:pt>
              </c:strCache>
            </c:strRef>
          </c:tx>
          <c:spPr>
            <a:ln w="25400" cap="rnd">
              <a:noFill/>
              <a:round/>
            </a:ln>
            <a:effectLst/>
          </c:spPr>
          <c:marker>
            <c:symbol val="circle"/>
            <c:size val="5"/>
            <c:spPr>
              <a:solidFill>
                <a:schemeClr val="accent2"/>
              </a:solidFill>
              <a:ln w="9525">
                <a:solidFill>
                  <a:schemeClr val="accent2"/>
                </a:solidFill>
              </a:ln>
              <a:effectLst/>
            </c:spPr>
          </c:marker>
          <c:xVal>
            <c:numRef>
              <c:f>TAM_Cooking!$R$46:$R$94</c:f>
              <c:numCache>
                <c:formatCode>General</c:formatCode>
                <c:ptCount val="49"/>
                <c:pt idx="0">
                  <c:v>-2</c:v>
                </c:pt>
                <c:pt idx="1">
                  <c:v>-1</c:v>
                </c:pt>
                <c:pt idx="2">
                  <c:v>0</c:v>
                </c:pt>
                <c:pt idx="3">
                  <c:v>1</c:v>
                </c:pt>
                <c:pt idx="4">
                  <c:v>2</c:v>
                </c:pt>
                <c:pt idx="5">
                  <c:v>3</c:v>
                </c:pt>
                <c:pt idx="6">
                  <c:v>4</c:v>
                </c:pt>
                <c:pt idx="7">
                  <c:v>5</c:v>
                </c:pt>
                <c:pt idx="8">
                  <c:v>6</c:v>
                </c:pt>
                <c:pt idx="9">
                  <c:v>7</c:v>
                </c:pt>
                <c:pt idx="10">
                  <c:v>8</c:v>
                </c:pt>
                <c:pt idx="11">
                  <c:v>9</c:v>
                </c:pt>
                <c:pt idx="12">
                  <c:v>10</c:v>
                </c:pt>
                <c:pt idx="13">
                  <c:v>11</c:v>
                </c:pt>
                <c:pt idx="14">
                  <c:v>12</c:v>
                </c:pt>
                <c:pt idx="15">
                  <c:v>13</c:v>
                </c:pt>
                <c:pt idx="16">
                  <c:v>14</c:v>
                </c:pt>
                <c:pt idx="17">
                  <c:v>15</c:v>
                </c:pt>
                <c:pt idx="18">
                  <c:v>16</c:v>
                </c:pt>
                <c:pt idx="19">
                  <c:v>17</c:v>
                </c:pt>
                <c:pt idx="20">
                  <c:v>18</c:v>
                </c:pt>
                <c:pt idx="21">
                  <c:v>19</c:v>
                </c:pt>
                <c:pt idx="22">
                  <c:v>20</c:v>
                </c:pt>
                <c:pt idx="23">
                  <c:v>21</c:v>
                </c:pt>
                <c:pt idx="24">
                  <c:v>22</c:v>
                </c:pt>
                <c:pt idx="25">
                  <c:v>23</c:v>
                </c:pt>
                <c:pt idx="26">
                  <c:v>24</c:v>
                </c:pt>
                <c:pt idx="27">
                  <c:v>25</c:v>
                </c:pt>
                <c:pt idx="28">
                  <c:v>26</c:v>
                </c:pt>
                <c:pt idx="29">
                  <c:v>27</c:v>
                </c:pt>
                <c:pt idx="30">
                  <c:v>28</c:v>
                </c:pt>
                <c:pt idx="31">
                  <c:v>29</c:v>
                </c:pt>
                <c:pt idx="32">
                  <c:v>30</c:v>
                </c:pt>
                <c:pt idx="33">
                  <c:v>31</c:v>
                </c:pt>
                <c:pt idx="34">
                  <c:v>32</c:v>
                </c:pt>
                <c:pt idx="35">
                  <c:v>33</c:v>
                </c:pt>
                <c:pt idx="36">
                  <c:v>34</c:v>
                </c:pt>
                <c:pt idx="37">
                  <c:v>35</c:v>
                </c:pt>
                <c:pt idx="38">
                  <c:v>36</c:v>
                </c:pt>
                <c:pt idx="39">
                  <c:v>37</c:v>
                </c:pt>
                <c:pt idx="40">
                  <c:v>38</c:v>
                </c:pt>
                <c:pt idx="41">
                  <c:v>39</c:v>
                </c:pt>
                <c:pt idx="42">
                  <c:v>40</c:v>
                </c:pt>
                <c:pt idx="43">
                  <c:v>41</c:v>
                </c:pt>
                <c:pt idx="44">
                  <c:v>42</c:v>
                </c:pt>
                <c:pt idx="45">
                  <c:v>43</c:v>
                </c:pt>
                <c:pt idx="46">
                  <c:v>44</c:v>
                </c:pt>
                <c:pt idx="47">
                  <c:v>45</c:v>
                </c:pt>
                <c:pt idx="48">
                  <c:v>46</c:v>
                </c:pt>
              </c:numCache>
            </c:numRef>
          </c:xVal>
          <c:yVal>
            <c:numRef>
              <c:f>TAM_Cooking!$X$46:$X$94</c:f>
              <c:numCache>
                <c:formatCode>0</c:formatCode>
                <c:ptCount val="49"/>
                <c:pt idx="0">
                  <c:v>4259.997894494295</c:v>
                </c:pt>
                <c:pt idx="1">
                  <c:v>4334.4780064683137</c:v>
                </c:pt>
                <c:pt idx="2">
                  <c:v>4417.4541439706236</c:v>
                </c:pt>
                <c:pt idx="3">
                  <c:v>4622.3184685928436</c:v>
                </c:pt>
                <c:pt idx="4">
                  <c:v>4683.6305903197499</c:v>
                </c:pt>
                <c:pt idx="5">
                  <c:v>4747.4377290404182</c:v>
                </c:pt>
                <c:pt idx="6">
                  <c:v>4811.1824247732102</c:v>
                </c:pt>
                <c:pt idx="7">
                  <c:v>4874.881912896476</c:v>
                </c:pt>
                <c:pt idx="8">
                  <c:v>4936.8320425063584</c:v>
                </c:pt>
                <c:pt idx="9">
                  <c:v>4996.1189568113796</c:v>
                </c:pt>
                <c:pt idx="10">
                  <c:v>5053.6611297393292</c:v>
                </c:pt>
                <c:pt idx="11">
                  <c:v>5111.1591625930214</c:v>
                </c:pt>
                <c:pt idx="12">
                  <c:v>5168.5963161179434</c:v>
                </c:pt>
                <c:pt idx="13">
                  <c:v>5225.9593117487611</c:v>
                </c:pt>
                <c:pt idx="14">
                  <c:v>5283.2418322850926</c:v>
                </c:pt>
                <c:pt idx="15">
                  <c:v>5340.4411492474546</c:v>
                </c:pt>
                <c:pt idx="16">
                  <c:v>5397.5520322059037</c:v>
                </c:pt>
                <c:pt idx="17">
                  <c:v>5454.5697591295293</c:v>
                </c:pt>
                <c:pt idx="18">
                  <c:v>5511.4889104537624</c:v>
                </c:pt>
                <c:pt idx="19">
                  <c:v>5560.9274102741738</c:v>
                </c:pt>
                <c:pt idx="20">
                  <c:v>5610.282992702033</c:v>
                </c:pt>
                <c:pt idx="21">
                  <c:v>5659.5523878979766</c:v>
                </c:pt>
                <c:pt idx="22">
                  <c:v>5708.7325367804124</c:v>
                </c:pt>
                <c:pt idx="23">
                  <c:v>5757.8190551066627</c:v>
                </c:pt>
                <c:pt idx="24">
                  <c:v>5806.8061482137346</c:v>
                </c:pt>
                <c:pt idx="25">
                  <c:v>5855.6859431250423</c:v>
                </c:pt>
                <c:pt idx="26">
                  <c:v>5904.449087202257</c:v>
                </c:pt>
                <c:pt idx="27">
                  <c:v>5953.085010321488</c:v>
                </c:pt>
                <c:pt idx="28">
                  <c:v>6001.5833331664035</c:v>
                </c:pt>
                <c:pt idx="29">
                  <c:v>6041.6052364774978</c:v>
                </c:pt>
                <c:pt idx="30">
                  <c:v>6081.5197668676456</c:v>
                </c:pt>
                <c:pt idx="31">
                  <c:v>6121.3204538046311</c:v>
                </c:pt>
                <c:pt idx="32">
                  <c:v>6161.0003529916894</c:v>
                </c:pt>
                <c:pt idx="33">
                  <c:v>6200.5518176444739</c:v>
                </c:pt>
                <c:pt idx="34">
                  <c:v>6239.9661795667889</c:v>
                </c:pt>
                <c:pt idx="35">
                  <c:v>6279.2342595710152</c:v>
                </c:pt>
                <c:pt idx="36">
                  <c:v>6318.3465811354245</c:v>
                </c:pt>
                <c:pt idx="37">
                  <c:v>6357.292891553413</c:v>
                </c:pt>
                <c:pt idx="38">
                  <c:v>6396.0616767348647</c:v>
                </c:pt>
                <c:pt idx="39">
                  <c:v>6426.2942999204506</c:v>
                </c:pt>
                <c:pt idx="40">
                  <c:v>6456.3850643469441</c:v>
                </c:pt>
                <c:pt idx="41">
                  <c:v>6486.3237848223753</c:v>
                </c:pt>
                <c:pt idx="42">
                  <c:v>6516.0991399889017</c:v>
                </c:pt>
                <c:pt idx="43">
                  <c:v>6545.6989974996877</c:v>
                </c:pt>
                <c:pt idx="44">
                  <c:v>6575.1108314825751</c:v>
                </c:pt>
                <c:pt idx="45">
                  <c:v>6604.3218737593443</c:v>
                </c:pt>
                <c:pt idx="46">
                  <c:v>6633.3190182376347</c:v>
                </c:pt>
                <c:pt idx="47">
                  <c:v>6662.089261930535</c:v>
                </c:pt>
                <c:pt idx="48">
                  <c:v>6690.6197277105739</c:v>
                </c:pt>
              </c:numCache>
            </c:numRef>
          </c:yVal>
          <c:smooth val="0"/>
          <c:extLst>
            <c:ext xmlns:c16="http://schemas.microsoft.com/office/drawing/2014/chart" uri="{C3380CC4-5D6E-409C-BE32-E72D297353CC}">
              <c16:uniqueId val="{00000001-E378-4A5E-9F74-38296B8E63EA}"/>
            </c:ext>
          </c:extLst>
        </c:ser>
        <c:ser>
          <c:idx val="2"/>
          <c:order val="2"/>
          <c:tx>
            <c:strRef>
              <c:f>TAM_Cooking!$Y$45</c:f>
              <c:strCache>
                <c:ptCount val="1"/>
                <c:pt idx="0">
                  <c:v>High</c:v>
                </c:pt>
              </c:strCache>
            </c:strRef>
          </c:tx>
          <c:spPr>
            <a:ln w="25400" cap="rnd">
              <a:noFill/>
              <a:round/>
            </a:ln>
            <a:effectLst/>
          </c:spPr>
          <c:marker>
            <c:symbol val="circle"/>
            <c:size val="5"/>
            <c:spPr>
              <a:solidFill>
                <a:schemeClr val="accent5"/>
              </a:solidFill>
              <a:ln w="9525">
                <a:solidFill>
                  <a:schemeClr val="accent5"/>
                </a:solidFill>
              </a:ln>
              <a:effectLst/>
            </c:spPr>
          </c:marker>
          <c:xVal>
            <c:numRef>
              <c:f>TAM_Cooking!$R$46:$R$94</c:f>
              <c:numCache>
                <c:formatCode>General</c:formatCode>
                <c:ptCount val="49"/>
                <c:pt idx="0">
                  <c:v>-2</c:v>
                </c:pt>
                <c:pt idx="1">
                  <c:v>-1</c:v>
                </c:pt>
                <c:pt idx="2">
                  <c:v>0</c:v>
                </c:pt>
                <c:pt idx="3">
                  <c:v>1</c:v>
                </c:pt>
                <c:pt idx="4">
                  <c:v>2</c:v>
                </c:pt>
                <c:pt idx="5">
                  <c:v>3</c:v>
                </c:pt>
                <c:pt idx="6">
                  <c:v>4</c:v>
                </c:pt>
                <c:pt idx="7">
                  <c:v>5</c:v>
                </c:pt>
                <c:pt idx="8">
                  <c:v>6</c:v>
                </c:pt>
                <c:pt idx="9">
                  <c:v>7</c:v>
                </c:pt>
                <c:pt idx="10">
                  <c:v>8</c:v>
                </c:pt>
                <c:pt idx="11">
                  <c:v>9</c:v>
                </c:pt>
                <c:pt idx="12">
                  <c:v>10</c:v>
                </c:pt>
                <c:pt idx="13">
                  <c:v>11</c:v>
                </c:pt>
                <c:pt idx="14">
                  <c:v>12</c:v>
                </c:pt>
                <c:pt idx="15">
                  <c:v>13</c:v>
                </c:pt>
                <c:pt idx="16">
                  <c:v>14</c:v>
                </c:pt>
                <c:pt idx="17">
                  <c:v>15</c:v>
                </c:pt>
                <c:pt idx="18">
                  <c:v>16</c:v>
                </c:pt>
                <c:pt idx="19">
                  <c:v>17</c:v>
                </c:pt>
                <c:pt idx="20">
                  <c:v>18</c:v>
                </c:pt>
                <c:pt idx="21">
                  <c:v>19</c:v>
                </c:pt>
                <c:pt idx="22">
                  <c:v>20</c:v>
                </c:pt>
                <c:pt idx="23">
                  <c:v>21</c:v>
                </c:pt>
                <c:pt idx="24">
                  <c:v>22</c:v>
                </c:pt>
                <c:pt idx="25">
                  <c:v>23</c:v>
                </c:pt>
                <c:pt idx="26">
                  <c:v>24</c:v>
                </c:pt>
                <c:pt idx="27">
                  <c:v>25</c:v>
                </c:pt>
                <c:pt idx="28">
                  <c:v>26</c:v>
                </c:pt>
                <c:pt idx="29">
                  <c:v>27</c:v>
                </c:pt>
                <c:pt idx="30">
                  <c:v>28</c:v>
                </c:pt>
                <c:pt idx="31">
                  <c:v>29</c:v>
                </c:pt>
                <c:pt idx="32">
                  <c:v>30</c:v>
                </c:pt>
                <c:pt idx="33">
                  <c:v>31</c:v>
                </c:pt>
                <c:pt idx="34">
                  <c:v>32</c:v>
                </c:pt>
                <c:pt idx="35">
                  <c:v>33</c:v>
                </c:pt>
                <c:pt idx="36">
                  <c:v>34</c:v>
                </c:pt>
                <c:pt idx="37">
                  <c:v>35</c:v>
                </c:pt>
                <c:pt idx="38">
                  <c:v>36</c:v>
                </c:pt>
                <c:pt idx="39">
                  <c:v>37</c:v>
                </c:pt>
                <c:pt idx="40">
                  <c:v>38</c:v>
                </c:pt>
                <c:pt idx="41">
                  <c:v>39</c:v>
                </c:pt>
                <c:pt idx="42">
                  <c:v>40</c:v>
                </c:pt>
                <c:pt idx="43">
                  <c:v>41</c:v>
                </c:pt>
                <c:pt idx="44">
                  <c:v>42</c:v>
                </c:pt>
                <c:pt idx="45">
                  <c:v>43</c:v>
                </c:pt>
                <c:pt idx="46">
                  <c:v>44</c:v>
                </c:pt>
                <c:pt idx="47">
                  <c:v>45</c:v>
                </c:pt>
                <c:pt idx="48">
                  <c:v>46</c:v>
                </c:pt>
              </c:numCache>
            </c:numRef>
          </c:xVal>
          <c:yVal>
            <c:numRef>
              <c:f>TAM_Cooking!$Y$46:$Y$94</c:f>
              <c:numCache>
                <c:formatCode>0</c:formatCode>
                <c:ptCount val="49"/>
                <c:pt idx="0">
                  <c:v>6731.1166436968451</c:v>
                </c:pt>
                <c:pt idx="1">
                  <c:v>6791.0868655249124</c:v>
                </c:pt>
                <c:pt idx="2">
                  <c:v>6876.6245051016776</c:v>
                </c:pt>
                <c:pt idx="3">
                  <c:v>5373.7196916081557</c:v>
                </c:pt>
                <c:pt idx="4">
                  <c:v>5443.7121717343853</c:v>
                </c:pt>
                <c:pt idx="5">
                  <c:v>5515.8747415152884</c:v>
                </c:pt>
                <c:pt idx="6">
                  <c:v>5588.0698335626421</c:v>
                </c:pt>
                <c:pt idx="7">
                  <c:v>5660.307281177953</c:v>
                </c:pt>
                <c:pt idx="8">
                  <c:v>5731.0459963201411</c:v>
                </c:pt>
                <c:pt idx="9">
                  <c:v>5797.9656712214628</c:v>
                </c:pt>
                <c:pt idx="10">
                  <c:v>5863.3693800252131</c:v>
                </c:pt>
                <c:pt idx="11">
                  <c:v>5928.7872304000966</c:v>
                </c:pt>
                <c:pt idx="12">
                  <c:v>5994.2002224492308</c:v>
                </c:pt>
                <c:pt idx="13">
                  <c:v>6059.5920811407368</c:v>
                </c:pt>
                <c:pt idx="14">
                  <c:v>6124.9528932042358</c:v>
                </c:pt>
                <c:pt idx="15">
                  <c:v>6190.2761888981422</c:v>
                </c:pt>
                <c:pt idx="16">
                  <c:v>6255.5530960565311</c:v>
                </c:pt>
                <c:pt idx="17">
                  <c:v>6320.7752396023261</c:v>
                </c:pt>
                <c:pt idx="18">
                  <c:v>6385.9335603389363</c:v>
                </c:pt>
                <c:pt idx="19">
                  <c:v>6442.4662466933623</c:v>
                </c:pt>
                <c:pt idx="20">
                  <c:v>6498.938442269452</c:v>
                </c:pt>
                <c:pt idx="21">
                  <c:v>6555.3444365907608</c:v>
                </c:pt>
                <c:pt idx="22">
                  <c:v>6611.6787698365524</c:v>
                </c:pt>
                <c:pt idx="23">
                  <c:v>6667.9346426624998</c:v>
                </c:pt>
                <c:pt idx="24">
                  <c:v>6724.1037920807958</c:v>
                </c:pt>
                <c:pt idx="25">
                  <c:v>6780.1757560532005</c:v>
                </c:pt>
                <c:pt idx="26">
                  <c:v>6836.138466389426</c:v>
                </c:pt>
                <c:pt idx="27">
                  <c:v>6891.9785117569418</c:v>
                </c:pt>
                <c:pt idx="28">
                  <c:v>6947.6826421042088</c:v>
                </c:pt>
                <c:pt idx="29">
                  <c:v>6993.5418479104164</c:v>
                </c:pt>
                <c:pt idx="30">
                  <c:v>7039.2935091543941</c:v>
                </c:pt>
                <c:pt idx="31">
                  <c:v>7084.9292428802164</c:v>
                </c:pt>
                <c:pt idx="32">
                  <c:v>7130.4401706818371</c:v>
                </c:pt>
                <c:pt idx="33">
                  <c:v>7175.8166777281313</c:v>
                </c:pt>
                <c:pt idx="34">
                  <c:v>7221.0480722247376</c:v>
                </c:pt>
                <c:pt idx="35">
                  <c:v>7266.1231502886594</c:v>
                </c:pt>
                <c:pt idx="36">
                  <c:v>7311.0304478137741</c:v>
                </c:pt>
                <c:pt idx="37">
                  <c:v>7355.7577386024122</c:v>
                </c:pt>
                <c:pt idx="38">
                  <c:v>7400.2915241755672</c:v>
                </c:pt>
                <c:pt idx="39">
                  <c:v>7434.8944517563996</c:v>
                </c:pt>
                <c:pt idx="40">
                  <c:v>7469.3429449583318</c:v>
                </c:pt>
                <c:pt idx="41">
                  <c:v>7503.6250790685235</c:v>
                </c:pt>
                <c:pt idx="42">
                  <c:v>7537.7277650350115</c:v>
                </c:pt>
                <c:pt idx="43">
                  <c:v>7571.6371340643564</c:v>
                </c:pt>
                <c:pt idx="44">
                  <c:v>7605.3390320802737</c:v>
                </c:pt>
                <c:pt idx="45">
                  <c:v>7638.8192261699032</c:v>
                </c:pt>
                <c:pt idx="46">
                  <c:v>7672.0633424325424</c:v>
                </c:pt>
                <c:pt idx="47">
                  <c:v>7705.0573996203339</c:v>
                </c:pt>
                <c:pt idx="48">
                  <c:v>7737.7878827660006</c:v>
                </c:pt>
              </c:numCache>
            </c:numRef>
          </c:yVal>
          <c:smooth val="0"/>
          <c:extLst>
            <c:ext xmlns:c16="http://schemas.microsoft.com/office/drawing/2014/chart" uri="{C3380CC4-5D6E-409C-BE32-E72D297353CC}">
              <c16:uniqueId val="{00000002-E378-4A5E-9F74-38296B8E63EA}"/>
            </c:ext>
          </c:extLst>
        </c:ser>
        <c:ser>
          <c:idx val="3"/>
          <c:order val="3"/>
          <c:tx>
            <c:strRef>
              <c:f>TAM_Cooking!$BJ$46</c:f>
              <c:strCache>
                <c:ptCount val="1"/>
                <c:pt idx="0">
                  <c:v>3rd Poly-Medium</c:v>
                </c:pt>
              </c:strCache>
            </c:strRef>
          </c:tx>
          <c:spPr>
            <a:ln w="19050">
              <a:solidFill>
                <a:schemeClr val="tx1"/>
              </a:solidFill>
            </a:ln>
          </c:spPr>
          <c:marker>
            <c:symbol val="none"/>
          </c:marker>
          <c:xVal>
            <c:numRef>
              <c:f>TAM_Cooking!$R$48:$R$94</c:f>
              <c:numCache>
                <c:formatCode>General</c:formatCode>
                <c:ptCount val="4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numCache>
            </c:numRef>
          </c:xVal>
          <c:yVal>
            <c:numRef>
              <c:f>TAM_Cooking!$BJ$50:$BJ$96</c:f>
              <c:numCache>
                <c:formatCode>General</c:formatCode>
                <c:ptCount val="47"/>
                <c:pt idx="0">
                  <c:v>4474.133423876342</c:v>
                </c:pt>
                <c:pt idx="1">
                  <c:v>4552.095563094078</c:v>
                </c:pt>
                <c:pt idx="2">
                  <c:v>4628.2116321216918</c:v>
                </c:pt>
                <c:pt idx="3">
                  <c:v>4702.5181233087096</c:v>
                </c:pt>
                <c:pt idx="4">
                  <c:v>4775.0515290046533</c:v>
                </c:pt>
                <c:pt idx="5">
                  <c:v>4845.848341559049</c:v>
                </c:pt>
                <c:pt idx="6">
                  <c:v>4914.9450533214203</c:v>
                </c:pt>
                <c:pt idx="7">
                  <c:v>4982.3781566412918</c:v>
                </c:pt>
                <c:pt idx="8">
                  <c:v>5048.1841438681868</c:v>
                </c:pt>
                <c:pt idx="9">
                  <c:v>5112.3995073516307</c:v>
                </c:pt>
                <c:pt idx="10">
                  <c:v>5175.0607394411472</c:v>
                </c:pt>
                <c:pt idx="11">
                  <c:v>5236.2043324862616</c:v>
                </c:pt>
                <c:pt idx="12">
                  <c:v>5295.8667788364965</c:v>
                </c:pt>
                <c:pt idx="13">
                  <c:v>5354.0845708413772</c:v>
                </c:pt>
                <c:pt idx="14">
                  <c:v>5410.8942008504282</c:v>
                </c:pt>
                <c:pt idx="15">
                  <c:v>5466.3321612131731</c:v>
                </c:pt>
                <c:pt idx="16">
                  <c:v>5520.4349442791363</c:v>
                </c:pt>
                <c:pt idx="17">
                  <c:v>5573.2390423978431</c:v>
                </c:pt>
                <c:pt idx="18">
                  <c:v>5624.7809479188163</c:v>
                </c:pt>
                <c:pt idx="19">
                  <c:v>5675.0971531915811</c:v>
                </c:pt>
                <c:pt idx="20">
                  <c:v>5724.2241505656611</c:v>
                </c:pt>
                <c:pt idx="21">
                  <c:v>5772.1984323905817</c:v>
                </c:pt>
                <c:pt idx="22">
                  <c:v>5819.0564910158655</c:v>
                </c:pt>
                <c:pt idx="23">
                  <c:v>5864.8348187910387</c:v>
                </c:pt>
                <c:pt idx="24">
                  <c:v>5909.5699080656241</c:v>
                </c:pt>
                <c:pt idx="25">
                  <c:v>5953.2982511891469</c:v>
                </c:pt>
                <c:pt idx="26">
                  <c:v>5996.0563405111316</c:v>
                </c:pt>
                <c:pt idx="27">
                  <c:v>6037.8806683811017</c:v>
                </c:pt>
                <c:pt idx="28">
                  <c:v>6078.8077271485809</c:v>
                </c:pt>
                <c:pt idx="29">
                  <c:v>6118.8740091630943</c:v>
                </c:pt>
                <c:pt idx="30">
                  <c:v>6158.1160067741666</c:v>
                </c:pt>
                <c:pt idx="31">
                  <c:v>6196.5702123313222</c:v>
                </c:pt>
                <c:pt idx="32">
                  <c:v>6234.2731181840845</c:v>
                </c:pt>
                <c:pt idx="33">
                  <c:v>6271.2612166819772</c:v>
                </c:pt>
                <c:pt idx="34">
                  <c:v>6307.5710001745265</c:v>
                </c:pt>
                <c:pt idx="35">
                  <c:v>6343.238961011255</c:v>
                </c:pt>
                <c:pt idx="36">
                  <c:v>6378.301591541689</c:v>
                </c:pt>
                <c:pt idx="37">
                  <c:v>6412.7953841153503</c:v>
                </c:pt>
                <c:pt idx="38">
                  <c:v>6446.7568310817651</c:v>
                </c:pt>
                <c:pt idx="39">
                  <c:v>6480.222424790456</c:v>
                </c:pt>
                <c:pt idx="40">
                  <c:v>6513.2286575909493</c:v>
                </c:pt>
                <c:pt idx="41">
                  <c:v>6545.8120218327676</c:v>
                </c:pt>
                <c:pt idx="42">
                  <c:v>6578.0090098654364</c:v>
                </c:pt>
                <c:pt idx="43">
                  <c:v>6609.8561140384791</c:v>
                </c:pt>
                <c:pt idx="44">
                  <c:v>6641.3898267014192</c:v>
                </c:pt>
                <c:pt idx="45">
                  <c:v>6672.646640203784</c:v>
                </c:pt>
                <c:pt idx="46">
                  <c:v>6703.6630468950934</c:v>
                </c:pt>
              </c:numCache>
            </c:numRef>
          </c:yVal>
          <c:smooth val="0"/>
          <c:extLst>
            <c:ext xmlns:c16="http://schemas.microsoft.com/office/drawing/2014/chart" uri="{C3380CC4-5D6E-409C-BE32-E72D297353CC}">
              <c16:uniqueId val="{00000003-E378-4A5E-9F74-38296B8E63EA}"/>
            </c:ext>
          </c:extLst>
        </c:ser>
        <c:dLbls>
          <c:showLegendKey val="0"/>
          <c:showVal val="0"/>
          <c:showCatName val="0"/>
          <c:showSerName val="0"/>
          <c:showPercent val="0"/>
          <c:showBubbleSize val="0"/>
        </c:dLbls>
        <c:axId val="109856256"/>
        <c:axId val="109858176"/>
      </c:scatterChart>
      <c:valAx>
        <c:axId val="10985625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858176"/>
        <c:crosses val="autoZero"/>
        <c:crossBetween val="midCat"/>
      </c:valAx>
      <c:valAx>
        <c:axId val="10985817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r>
                  <a:rPr lang="en-US" baseline="0"/>
                  <a:t> ADOPTED</a:t>
                </a:r>
                <a:endParaRPr lang="en-US"/>
              </a:p>
            </c:rich>
          </c:tx>
          <c:overlay val="0"/>
          <c:spPr>
            <a:noFill/>
            <a:ln>
              <a:noFill/>
            </a:ln>
            <a:effectLst/>
          </c:sp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85625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Selected Trendline to Selected Data</a:t>
            </a:r>
            <a:endParaRPr lang="en-US">
              <a:effectLst/>
            </a:endParaRPr>
          </a:p>
        </c:rich>
      </c:tx>
      <c:overlay val="0"/>
      <c:spPr>
        <a:noFill/>
        <a:ln>
          <a:noFill/>
        </a:ln>
        <a:effectLst/>
      </c:spPr>
    </c:title>
    <c:autoTitleDeleted val="0"/>
    <c:plotArea>
      <c:layout/>
      <c:scatterChart>
        <c:scatterStyle val="lineMarker"/>
        <c:varyColors val="0"/>
        <c:ser>
          <c:idx val="0"/>
          <c:order val="0"/>
          <c:tx>
            <c:strRef>
              <c:f>TAM_Cooking!$W$163</c:f>
              <c:strCache>
                <c:ptCount val="1"/>
                <c:pt idx="0">
                  <c:v>Low</c:v>
                </c:pt>
              </c:strCache>
            </c:strRef>
          </c:tx>
          <c:spPr>
            <a:ln w="19050" cap="rnd">
              <a:noFill/>
              <a:round/>
            </a:ln>
            <a:effectLst/>
          </c:spPr>
          <c:marker>
            <c:symbol val="circle"/>
            <c:size val="5"/>
            <c:spPr>
              <a:solidFill>
                <a:srgbClr val="00B050"/>
              </a:solidFill>
              <a:ln w="9525">
                <a:solidFill>
                  <a:srgbClr val="00B050"/>
                </a:solidFill>
              </a:ln>
              <a:effectLst/>
            </c:spPr>
          </c:marker>
          <c:xVal>
            <c:numRef>
              <c:f>TAM_Cooking!$R$164:$R$212</c:f>
              <c:numCache>
                <c:formatCode>General</c:formatCode>
                <c:ptCount val="49"/>
                <c:pt idx="0">
                  <c:v>-2</c:v>
                </c:pt>
                <c:pt idx="1">
                  <c:v>-1</c:v>
                </c:pt>
                <c:pt idx="2">
                  <c:v>0</c:v>
                </c:pt>
                <c:pt idx="3">
                  <c:v>1</c:v>
                </c:pt>
                <c:pt idx="4">
                  <c:v>2</c:v>
                </c:pt>
                <c:pt idx="5">
                  <c:v>3</c:v>
                </c:pt>
                <c:pt idx="6">
                  <c:v>4</c:v>
                </c:pt>
                <c:pt idx="7">
                  <c:v>5</c:v>
                </c:pt>
                <c:pt idx="8">
                  <c:v>6</c:v>
                </c:pt>
                <c:pt idx="9">
                  <c:v>7</c:v>
                </c:pt>
                <c:pt idx="10">
                  <c:v>8</c:v>
                </c:pt>
                <c:pt idx="11">
                  <c:v>9</c:v>
                </c:pt>
                <c:pt idx="12">
                  <c:v>10</c:v>
                </c:pt>
                <c:pt idx="13">
                  <c:v>11</c:v>
                </c:pt>
                <c:pt idx="14">
                  <c:v>12</c:v>
                </c:pt>
                <c:pt idx="15">
                  <c:v>13</c:v>
                </c:pt>
                <c:pt idx="16">
                  <c:v>14</c:v>
                </c:pt>
                <c:pt idx="17">
                  <c:v>15</c:v>
                </c:pt>
                <c:pt idx="18">
                  <c:v>16</c:v>
                </c:pt>
                <c:pt idx="19">
                  <c:v>17</c:v>
                </c:pt>
                <c:pt idx="20">
                  <c:v>18</c:v>
                </c:pt>
                <c:pt idx="21">
                  <c:v>19</c:v>
                </c:pt>
                <c:pt idx="22">
                  <c:v>20</c:v>
                </c:pt>
                <c:pt idx="23">
                  <c:v>21</c:v>
                </c:pt>
                <c:pt idx="24">
                  <c:v>22</c:v>
                </c:pt>
                <c:pt idx="25">
                  <c:v>23</c:v>
                </c:pt>
                <c:pt idx="26">
                  <c:v>24</c:v>
                </c:pt>
                <c:pt idx="27">
                  <c:v>25</c:v>
                </c:pt>
                <c:pt idx="28">
                  <c:v>26</c:v>
                </c:pt>
                <c:pt idx="29">
                  <c:v>27</c:v>
                </c:pt>
                <c:pt idx="30">
                  <c:v>28</c:v>
                </c:pt>
                <c:pt idx="31">
                  <c:v>29</c:v>
                </c:pt>
                <c:pt idx="32">
                  <c:v>30</c:v>
                </c:pt>
                <c:pt idx="33">
                  <c:v>31</c:v>
                </c:pt>
                <c:pt idx="34">
                  <c:v>32</c:v>
                </c:pt>
                <c:pt idx="35">
                  <c:v>33</c:v>
                </c:pt>
                <c:pt idx="36">
                  <c:v>34</c:v>
                </c:pt>
                <c:pt idx="37">
                  <c:v>35</c:v>
                </c:pt>
                <c:pt idx="38">
                  <c:v>36</c:v>
                </c:pt>
                <c:pt idx="39">
                  <c:v>37</c:v>
                </c:pt>
                <c:pt idx="40">
                  <c:v>38</c:v>
                </c:pt>
                <c:pt idx="41">
                  <c:v>39</c:v>
                </c:pt>
                <c:pt idx="42">
                  <c:v>40</c:v>
                </c:pt>
                <c:pt idx="43">
                  <c:v>41</c:v>
                </c:pt>
                <c:pt idx="44">
                  <c:v>42</c:v>
                </c:pt>
                <c:pt idx="45">
                  <c:v>43</c:v>
                </c:pt>
                <c:pt idx="46">
                  <c:v>44</c:v>
                </c:pt>
                <c:pt idx="47">
                  <c:v>45</c:v>
                </c:pt>
                <c:pt idx="48">
                  <c:v>46</c:v>
                </c:pt>
              </c:numCache>
            </c:numRef>
          </c:xVal>
          <c:yVal>
            <c:numRef>
              <c:f>TAM_Cooking!$W$164:$W$212</c:f>
              <c:numCache>
                <c:formatCode>0</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0-3871-45D1-9293-E26A254AB69F}"/>
            </c:ext>
          </c:extLst>
        </c:ser>
        <c:ser>
          <c:idx val="1"/>
          <c:order val="1"/>
          <c:tx>
            <c:strRef>
              <c:f>TAM_Cooking!$X$163</c:f>
              <c:strCache>
                <c:ptCount val="1"/>
                <c:pt idx="0">
                  <c:v>Medium</c:v>
                </c:pt>
              </c:strCache>
            </c:strRef>
          </c:tx>
          <c:spPr>
            <a:ln w="25400" cap="rnd">
              <a:noFill/>
              <a:round/>
            </a:ln>
            <a:effectLst/>
          </c:spPr>
          <c:marker>
            <c:symbol val="circle"/>
            <c:size val="5"/>
            <c:spPr>
              <a:solidFill>
                <a:schemeClr val="accent2"/>
              </a:solidFill>
              <a:ln w="9525">
                <a:solidFill>
                  <a:schemeClr val="accent2"/>
                </a:solidFill>
              </a:ln>
              <a:effectLst/>
            </c:spPr>
          </c:marker>
          <c:xVal>
            <c:numRef>
              <c:f>TAM_Cooking!$R$164:$R$212</c:f>
              <c:numCache>
                <c:formatCode>General</c:formatCode>
                <c:ptCount val="49"/>
                <c:pt idx="0">
                  <c:v>-2</c:v>
                </c:pt>
                <c:pt idx="1">
                  <c:v>-1</c:v>
                </c:pt>
                <c:pt idx="2">
                  <c:v>0</c:v>
                </c:pt>
                <c:pt idx="3">
                  <c:v>1</c:v>
                </c:pt>
                <c:pt idx="4">
                  <c:v>2</c:v>
                </c:pt>
                <c:pt idx="5">
                  <c:v>3</c:v>
                </c:pt>
                <c:pt idx="6">
                  <c:v>4</c:v>
                </c:pt>
                <c:pt idx="7">
                  <c:v>5</c:v>
                </c:pt>
                <c:pt idx="8">
                  <c:v>6</c:v>
                </c:pt>
                <c:pt idx="9">
                  <c:v>7</c:v>
                </c:pt>
                <c:pt idx="10">
                  <c:v>8</c:v>
                </c:pt>
                <c:pt idx="11">
                  <c:v>9</c:v>
                </c:pt>
                <c:pt idx="12">
                  <c:v>10</c:v>
                </c:pt>
                <c:pt idx="13">
                  <c:v>11</c:v>
                </c:pt>
                <c:pt idx="14">
                  <c:v>12</c:v>
                </c:pt>
                <c:pt idx="15">
                  <c:v>13</c:v>
                </c:pt>
                <c:pt idx="16">
                  <c:v>14</c:v>
                </c:pt>
                <c:pt idx="17">
                  <c:v>15</c:v>
                </c:pt>
                <c:pt idx="18">
                  <c:v>16</c:v>
                </c:pt>
                <c:pt idx="19">
                  <c:v>17</c:v>
                </c:pt>
                <c:pt idx="20">
                  <c:v>18</c:v>
                </c:pt>
                <c:pt idx="21">
                  <c:v>19</c:v>
                </c:pt>
                <c:pt idx="22">
                  <c:v>20</c:v>
                </c:pt>
                <c:pt idx="23">
                  <c:v>21</c:v>
                </c:pt>
                <c:pt idx="24">
                  <c:v>22</c:v>
                </c:pt>
                <c:pt idx="25">
                  <c:v>23</c:v>
                </c:pt>
                <c:pt idx="26">
                  <c:v>24</c:v>
                </c:pt>
                <c:pt idx="27">
                  <c:v>25</c:v>
                </c:pt>
                <c:pt idx="28">
                  <c:v>26</c:v>
                </c:pt>
                <c:pt idx="29">
                  <c:v>27</c:v>
                </c:pt>
                <c:pt idx="30">
                  <c:v>28</c:v>
                </c:pt>
                <c:pt idx="31">
                  <c:v>29</c:v>
                </c:pt>
                <c:pt idx="32">
                  <c:v>30</c:v>
                </c:pt>
                <c:pt idx="33">
                  <c:v>31</c:v>
                </c:pt>
                <c:pt idx="34">
                  <c:v>32</c:v>
                </c:pt>
                <c:pt idx="35">
                  <c:v>33</c:v>
                </c:pt>
                <c:pt idx="36">
                  <c:v>34</c:v>
                </c:pt>
                <c:pt idx="37">
                  <c:v>35</c:v>
                </c:pt>
                <c:pt idx="38">
                  <c:v>36</c:v>
                </c:pt>
                <c:pt idx="39">
                  <c:v>37</c:v>
                </c:pt>
                <c:pt idx="40">
                  <c:v>38</c:v>
                </c:pt>
                <c:pt idx="41">
                  <c:v>39</c:v>
                </c:pt>
                <c:pt idx="42">
                  <c:v>40</c:v>
                </c:pt>
                <c:pt idx="43">
                  <c:v>41</c:v>
                </c:pt>
                <c:pt idx="44">
                  <c:v>42</c:v>
                </c:pt>
                <c:pt idx="45">
                  <c:v>43</c:v>
                </c:pt>
                <c:pt idx="46">
                  <c:v>44</c:v>
                </c:pt>
                <c:pt idx="47">
                  <c:v>45</c:v>
                </c:pt>
                <c:pt idx="48">
                  <c:v>46</c:v>
                </c:pt>
              </c:numCache>
            </c:numRef>
          </c:xVal>
          <c:yVal>
            <c:numRef>
              <c:f>TAM_Cooking!$X$164:$X$212</c:f>
              <c:numCache>
                <c:formatCode>0</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1-3871-45D1-9293-E26A254AB69F}"/>
            </c:ext>
          </c:extLst>
        </c:ser>
        <c:ser>
          <c:idx val="2"/>
          <c:order val="2"/>
          <c:tx>
            <c:strRef>
              <c:f>TAM_Cooking!$Y$163</c:f>
              <c:strCache>
                <c:ptCount val="1"/>
                <c:pt idx="0">
                  <c:v>High</c:v>
                </c:pt>
              </c:strCache>
            </c:strRef>
          </c:tx>
          <c:spPr>
            <a:ln w="25400" cap="rnd">
              <a:noFill/>
              <a:round/>
            </a:ln>
            <a:effectLst/>
          </c:spPr>
          <c:marker>
            <c:symbol val="circle"/>
            <c:size val="5"/>
            <c:spPr>
              <a:solidFill>
                <a:schemeClr val="accent5"/>
              </a:solidFill>
              <a:ln w="9525">
                <a:solidFill>
                  <a:schemeClr val="accent5"/>
                </a:solidFill>
              </a:ln>
              <a:effectLst/>
            </c:spPr>
          </c:marker>
          <c:xVal>
            <c:numRef>
              <c:f>TAM_Cooking!$R$164:$R$212</c:f>
              <c:numCache>
                <c:formatCode>General</c:formatCode>
                <c:ptCount val="49"/>
                <c:pt idx="0">
                  <c:v>-2</c:v>
                </c:pt>
                <c:pt idx="1">
                  <c:v>-1</c:v>
                </c:pt>
                <c:pt idx="2">
                  <c:v>0</c:v>
                </c:pt>
                <c:pt idx="3">
                  <c:v>1</c:v>
                </c:pt>
                <c:pt idx="4">
                  <c:v>2</c:v>
                </c:pt>
                <c:pt idx="5">
                  <c:v>3</c:v>
                </c:pt>
                <c:pt idx="6">
                  <c:v>4</c:v>
                </c:pt>
                <c:pt idx="7">
                  <c:v>5</c:v>
                </c:pt>
                <c:pt idx="8">
                  <c:v>6</c:v>
                </c:pt>
                <c:pt idx="9">
                  <c:v>7</c:v>
                </c:pt>
                <c:pt idx="10">
                  <c:v>8</c:v>
                </c:pt>
                <c:pt idx="11">
                  <c:v>9</c:v>
                </c:pt>
                <c:pt idx="12">
                  <c:v>10</c:v>
                </c:pt>
                <c:pt idx="13">
                  <c:v>11</c:v>
                </c:pt>
                <c:pt idx="14">
                  <c:v>12</c:v>
                </c:pt>
                <c:pt idx="15">
                  <c:v>13</c:v>
                </c:pt>
                <c:pt idx="16">
                  <c:v>14</c:v>
                </c:pt>
                <c:pt idx="17">
                  <c:v>15</c:v>
                </c:pt>
                <c:pt idx="18">
                  <c:v>16</c:v>
                </c:pt>
                <c:pt idx="19">
                  <c:v>17</c:v>
                </c:pt>
                <c:pt idx="20">
                  <c:v>18</c:v>
                </c:pt>
                <c:pt idx="21">
                  <c:v>19</c:v>
                </c:pt>
                <c:pt idx="22">
                  <c:v>20</c:v>
                </c:pt>
                <c:pt idx="23">
                  <c:v>21</c:v>
                </c:pt>
                <c:pt idx="24">
                  <c:v>22</c:v>
                </c:pt>
                <c:pt idx="25">
                  <c:v>23</c:v>
                </c:pt>
                <c:pt idx="26">
                  <c:v>24</c:v>
                </c:pt>
                <c:pt idx="27">
                  <c:v>25</c:v>
                </c:pt>
                <c:pt idx="28">
                  <c:v>26</c:v>
                </c:pt>
                <c:pt idx="29">
                  <c:v>27</c:v>
                </c:pt>
                <c:pt idx="30">
                  <c:v>28</c:v>
                </c:pt>
                <c:pt idx="31">
                  <c:v>29</c:v>
                </c:pt>
                <c:pt idx="32">
                  <c:v>30</c:v>
                </c:pt>
                <c:pt idx="33">
                  <c:v>31</c:v>
                </c:pt>
                <c:pt idx="34">
                  <c:v>32</c:v>
                </c:pt>
                <c:pt idx="35">
                  <c:v>33</c:v>
                </c:pt>
                <c:pt idx="36">
                  <c:v>34</c:v>
                </c:pt>
                <c:pt idx="37">
                  <c:v>35</c:v>
                </c:pt>
                <c:pt idx="38">
                  <c:v>36</c:v>
                </c:pt>
                <c:pt idx="39">
                  <c:v>37</c:v>
                </c:pt>
                <c:pt idx="40">
                  <c:v>38</c:v>
                </c:pt>
                <c:pt idx="41">
                  <c:v>39</c:v>
                </c:pt>
                <c:pt idx="42">
                  <c:v>40</c:v>
                </c:pt>
                <c:pt idx="43">
                  <c:v>41</c:v>
                </c:pt>
                <c:pt idx="44">
                  <c:v>42</c:v>
                </c:pt>
                <c:pt idx="45">
                  <c:v>43</c:v>
                </c:pt>
                <c:pt idx="46">
                  <c:v>44</c:v>
                </c:pt>
                <c:pt idx="47">
                  <c:v>45</c:v>
                </c:pt>
                <c:pt idx="48">
                  <c:v>46</c:v>
                </c:pt>
              </c:numCache>
            </c:numRef>
          </c:xVal>
          <c:yVal>
            <c:numRef>
              <c:f>TAM_Cooking!$Y$164:$Y$212</c:f>
              <c:numCache>
                <c:formatCode>0</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2-3871-45D1-9293-E26A254AB69F}"/>
            </c:ext>
          </c:extLst>
        </c:ser>
        <c:ser>
          <c:idx val="3"/>
          <c:order val="3"/>
          <c:tx>
            <c:strRef>
              <c:f>TAM_Cooking!$BJ$164</c:f>
              <c:strCache>
                <c:ptCount val="1"/>
                <c:pt idx="0">
                  <c:v>3rd Poly-Medium</c:v>
                </c:pt>
              </c:strCache>
            </c:strRef>
          </c:tx>
          <c:spPr>
            <a:ln w="19050">
              <a:solidFill>
                <a:schemeClr val="tx1"/>
              </a:solidFill>
            </a:ln>
          </c:spPr>
          <c:marker>
            <c:symbol val="none"/>
          </c:marker>
          <c:xVal>
            <c:numRef>
              <c:f>TAM_Cooking!$R$166:$R$212</c:f>
              <c:numCache>
                <c:formatCode>General</c:formatCode>
                <c:ptCount val="4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numCache>
            </c:numRef>
          </c:xVal>
          <c:yVal>
            <c:numRef>
              <c:f>TAM_Cooking!$BJ$168:$BJ$214</c:f>
              <c:numCache>
                <c:formatCode>General</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numCache>
            </c:numRef>
          </c:yVal>
          <c:smooth val="0"/>
          <c:extLst>
            <c:ext xmlns:c16="http://schemas.microsoft.com/office/drawing/2014/chart" uri="{C3380CC4-5D6E-409C-BE32-E72D297353CC}">
              <c16:uniqueId val="{00000003-3871-45D1-9293-E26A254AB69F}"/>
            </c:ext>
          </c:extLst>
        </c:ser>
        <c:dLbls>
          <c:showLegendKey val="0"/>
          <c:showVal val="0"/>
          <c:showCatName val="0"/>
          <c:showSerName val="0"/>
          <c:showPercent val="0"/>
          <c:showBubbleSize val="0"/>
        </c:dLbls>
        <c:axId val="109884160"/>
        <c:axId val="109886080"/>
      </c:scatterChart>
      <c:valAx>
        <c:axId val="109884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886080"/>
        <c:crosses val="autoZero"/>
        <c:crossBetween val="midCat"/>
      </c:valAx>
      <c:valAx>
        <c:axId val="10988608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r>
                  <a:rPr lang="en-US" baseline="0"/>
                  <a:t> ADOPTED</a:t>
                </a:r>
                <a:endParaRPr lang="en-US"/>
              </a:p>
            </c:rich>
          </c:tx>
          <c:overlay val="0"/>
          <c:spPr>
            <a:noFill/>
            <a:ln>
              <a:noFill/>
            </a:ln>
            <a:effectLst/>
          </c:sp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88416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Selected Trendline to Selected Data</a:t>
            </a:r>
            <a:endParaRPr lang="en-US">
              <a:effectLst/>
            </a:endParaRPr>
          </a:p>
        </c:rich>
      </c:tx>
      <c:overlay val="0"/>
      <c:spPr>
        <a:noFill/>
        <a:ln>
          <a:noFill/>
        </a:ln>
        <a:effectLst/>
      </c:spPr>
    </c:title>
    <c:autoTitleDeleted val="0"/>
    <c:plotArea>
      <c:layout/>
      <c:scatterChart>
        <c:scatterStyle val="lineMarker"/>
        <c:varyColors val="0"/>
        <c:ser>
          <c:idx val="0"/>
          <c:order val="0"/>
          <c:tx>
            <c:strRef>
              <c:f>TAM_Cooking!$W$227</c:f>
              <c:strCache>
                <c:ptCount val="1"/>
                <c:pt idx="0">
                  <c:v>Low</c:v>
                </c:pt>
              </c:strCache>
            </c:strRef>
          </c:tx>
          <c:spPr>
            <a:ln w="19050" cap="rnd">
              <a:noFill/>
              <a:round/>
            </a:ln>
            <a:effectLst/>
          </c:spPr>
          <c:marker>
            <c:symbol val="circle"/>
            <c:size val="5"/>
            <c:spPr>
              <a:solidFill>
                <a:srgbClr val="00B050"/>
              </a:solidFill>
              <a:ln w="9525">
                <a:solidFill>
                  <a:srgbClr val="00B050"/>
                </a:solidFill>
              </a:ln>
              <a:effectLst/>
            </c:spPr>
          </c:marker>
          <c:xVal>
            <c:numRef>
              <c:f>TAM_Cooking!$R$228:$R$276</c:f>
              <c:numCache>
                <c:formatCode>General</c:formatCode>
                <c:ptCount val="49"/>
                <c:pt idx="0">
                  <c:v>-2</c:v>
                </c:pt>
                <c:pt idx="1">
                  <c:v>-1</c:v>
                </c:pt>
                <c:pt idx="2">
                  <c:v>0</c:v>
                </c:pt>
                <c:pt idx="3">
                  <c:v>1</c:v>
                </c:pt>
                <c:pt idx="4">
                  <c:v>2</c:v>
                </c:pt>
                <c:pt idx="5">
                  <c:v>3</c:v>
                </c:pt>
                <c:pt idx="6">
                  <c:v>4</c:v>
                </c:pt>
                <c:pt idx="7">
                  <c:v>5</c:v>
                </c:pt>
                <c:pt idx="8">
                  <c:v>6</c:v>
                </c:pt>
                <c:pt idx="9">
                  <c:v>7</c:v>
                </c:pt>
                <c:pt idx="10">
                  <c:v>8</c:v>
                </c:pt>
                <c:pt idx="11">
                  <c:v>9</c:v>
                </c:pt>
                <c:pt idx="12">
                  <c:v>10</c:v>
                </c:pt>
                <c:pt idx="13">
                  <c:v>11</c:v>
                </c:pt>
                <c:pt idx="14">
                  <c:v>12</c:v>
                </c:pt>
                <c:pt idx="15">
                  <c:v>13</c:v>
                </c:pt>
                <c:pt idx="16">
                  <c:v>14</c:v>
                </c:pt>
                <c:pt idx="17">
                  <c:v>15</c:v>
                </c:pt>
                <c:pt idx="18">
                  <c:v>16</c:v>
                </c:pt>
                <c:pt idx="19">
                  <c:v>17</c:v>
                </c:pt>
                <c:pt idx="20">
                  <c:v>18</c:v>
                </c:pt>
                <c:pt idx="21">
                  <c:v>19</c:v>
                </c:pt>
                <c:pt idx="22">
                  <c:v>20</c:v>
                </c:pt>
                <c:pt idx="23">
                  <c:v>21</c:v>
                </c:pt>
                <c:pt idx="24">
                  <c:v>22</c:v>
                </c:pt>
                <c:pt idx="25">
                  <c:v>23</c:v>
                </c:pt>
                <c:pt idx="26">
                  <c:v>24</c:v>
                </c:pt>
                <c:pt idx="27">
                  <c:v>25</c:v>
                </c:pt>
                <c:pt idx="28">
                  <c:v>26</c:v>
                </c:pt>
                <c:pt idx="29">
                  <c:v>27</c:v>
                </c:pt>
                <c:pt idx="30">
                  <c:v>28</c:v>
                </c:pt>
                <c:pt idx="31">
                  <c:v>29</c:v>
                </c:pt>
                <c:pt idx="32">
                  <c:v>30</c:v>
                </c:pt>
                <c:pt idx="33">
                  <c:v>31</c:v>
                </c:pt>
                <c:pt idx="34">
                  <c:v>32</c:v>
                </c:pt>
                <c:pt idx="35">
                  <c:v>33</c:v>
                </c:pt>
                <c:pt idx="36">
                  <c:v>34</c:v>
                </c:pt>
                <c:pt idx="37">
                  <c:v>35</c:v>
                </c:pt>
                <c:pt idx="38">
                  <c:v>36</c:v>
                </c:pt>
                <c:pt idx="39">
                  <c:v>37</c:v>
                </c:pt>
                <c:pt idx="40">
                  <c:v>38</c:v>
                </c:pt>
                <c:pt idx="41">
                  <c:v>39</c:v>
                </c:pt>
                <c:pt idx="42">
                  <c:v>40</c:v>
                </c:pt>
                <c:pt idx="43">
                  <c:v>41</c:v>
                </c:pt>
                <c:pt idx="44">
                  <c:v>42</c:v>
                </c:pt>
                <c:pt idx="45">
                  <c:v>43</c:v>
                </c:pt>
                <c:pt idx="46">
                  <c:v>44</c:v>
                </c:pt>
                <c:pt idx="47">
                  <c:v>45</c:v>
                </c:pt>
                <c:pt idx="48">
                  <c:v>46</c:v>
                </c:pt>
              </c:numCache>
            </c:numRef>
          </c:xVal>
          <c:yVal>
            <c:numRef>
              <c:f>TAM_Cooking!$W$228:$W$276</c:f>
              <c:numCache>
                <c:formatCode>0</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0-2A46-49E1-9251-04D78460D6BA}"/>
            </c:ext>
          </c:extLst>
        </c:ser>
        <c:ser>
          <c:idx val="1"/>
          <c:order val="1"/>
          <c:tx>
            <c:strRef>
              <c:f>TAM_Cooking!$X$227</c:f>
              <c:strCache>
                <c:ptCount val="1"/>
                <c:pt idx="0">
                  <c:v>Medium</c:v>
                </c:pt>
              </c:strCache>
            </c:strRef>
          </c:tx>
          <c:spPr>
            <a:ln w="25400" cap="rnd">
              <a:noFill/>
              <a:round/>
            </a:ln>
            <a:effectLst/>
          </c:spPr>
          <c:marker>
            <c:symbol val="circle"/>
            <c:size val="5"/>
            <c:spPr>
              <a:solidFill>
                <a:schemeClr val="accent2"/>
              </a:solidFill>
              <a:ln w="9525">
                <a:solidFill>
                  <a:schemeClr val="accent2"/>
                </a:solidFill>
              </a:ln>
              <a:effectLst/>
            </c:spPr>
          </c:marker>
          <c:xVal>
            <c:numRef>
              <c:f>TAM_Cooking!$R$228:$R$276</c:f>
              <c:numCache>
                <c:formatCode>General</c:formatCode>
                <c:ptCount val="49"/>
                <c:pt idx="0">
                  <c:v>-2</c:v>
                </c:pt>
                <c:pt idx="1">
                  <c:v>-1</c:v>
                </c:pt>
                <c:pt idx="2">
                  <c:v>0</c:v>
                </c:pt>
                <c:pt idx="3">
                  <c:v>1</c:v>
                </c:pt>
                <c:pt idx="4">
                  <c:v>2</c:v>
                </c:pt>
                <c:pt idx="5">
                  <c:v>3</c:v>
                </c:pt>
                <c:pt idx="6">
                  <c:v>4</c:v>
                </c:pt>
                <c:pt idx="7">
                  <c:v>5</c:v>
                </c:pt>
                <c:pt idx="8">
                  <c:v>6</c:v>
                </c:pt>
                <c:pt idx="9">
                  <c:v>7</c:v>
                </c:pt>
                <c:pt idx="10">
                  <c:v>8</c:v>
                </c:pt>
                <c:pt idx="11">
                  <c:v>9</c:v>
                </c:pt>
                <c:pt idx="12">
                  <c:v>10</c:v>
                </c:pt>
                <c:pt idx="13">
                  <c:v>11</c:v>
                </c:pt>
                <c:pt idx="14">
                  <c:v>12</c:v>
                </c:pt>
                <c:pt idx="15">
                  <c:v>13</c:v>
                </c:pt>
                <c:pt idx="16">
                  <c:v>14</c:v>
                </c:pt>
                <c:pt idx="17">
                  <c:v>15</c:v>
                </c:pt>
                <c:pt idx="18">
                  <c:v>16</c:v>
                </c:pt>
                <c:pt idx="19">
                  <c:v>17</c:v>
                </c:pt>
                <c:pt idx="20">
                  <c:v>18</c:v>
                </c:pt>
                <c:pt idx="21">
                  <c:v>19</c:v>
                </c:pt>
                <c:pt idx="22">
                  <c:v>20</c:v>
                </c:pt>
                <c:pt idx="23">
                  <c:v>21</c:v>
                </c:pt>
                <c:pt idx="24">
                  <c:v>22</c:v>
                </c:pt>
                <c:pt idx="25">
                  <c:v>23</c:v>
                </c:pt>
                <c:pt idx="26">
                  <c:v>24</c:v>
                </c:pt>
                <c:pt idx="27">
                  <c:v>25</c:v>
                </c:pt>
                <c:pt idx="28">
                  <c:v>26</c:v>
                </c:pt>
                <c:pt idx="29">
                  <c:v>27</c:v>
                </c:pt>
                <c:pt idx="30">
                  <c:v>28</c:v>
                </c:pt>
                <c:pt idx="31">
                  <c:v>29</c:v>
                </c:pt>
                <c:pt idx="32">
                  <c:v>30</c:v>
                </c:pt>
                <c:pt idx="33">
                  <c:v>31</c:v>
                </c:pt>
                <c:pt idx="34">
                  <c:v>32</c:v>
                </c:pt>
                <c:pt idx="35">
                  <c:v>33</c:v>
                </c:pt>
                <c:pt idx="36">
                  <c:v>34</c:v>
                </c:pt>
                <c:pt idx="37">
                  <c:v>35</c:v>
                </c:pt>
                <c:pt idx="38">
                  <c:v>36</c:v>
                </c:pt>
                <c:pt idx="39">
                  <c:v>37</c:v>
                </c:pt>
                <c:pt idx="40">
                  <c:v>38</c:v>
                </c:pt>
                <c:pt idx="41">
                  <c:v>39</c:v>
                </c:pt>
                <c:pt idx="42">
                  <c:v>40</c:v>
                </c:pt>
                <c:pt idx="43">
                  <c:v>41</c:v>
                </c:pt>
                <c:pt idx="44">
                  <c:v>42</c:v>
                </c:pt>
                <c:pt idx="45">
                  <c:v>43</c:v>
                </c:pt>
                <c:pt idx="46">
                  <c:v>44</c:v>
                </c:pt>
                <c:pt idx="47">
                  <c:v>45</c:v>
                </c:pt>
                <c:pt idx="48">
                  <c:v>46</c:v>
                </c:pt>
              </c:numCache>
            </c:numRef>
          </c:xVal>
          <c:yVal>
            <c:numRef>
              <c:f>TAM_Cooking!$X$228:$X$276</c:f>
              <c:numCache>
                <c:formatCode>0</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1-2A46-49E1-9251-04D78460D6BA}"/>
            </c:ext>
          </c:extLst>
        </c:ser>
        <c:ser>
          <c:idx val="2"/>
          <c:order val="2"/>
          <c:tx>
            <c:strRef>
              <c:f>TAM_Cooking!$Y$227</c:f>
              <c:strCache>
                <c:ptCount val="1"/>
                <c:pt idx="0">
                  <c:v>High</c:v>
                </c:pt>
              </c:strCache>
            </c:strRef>
          </c:tx>
          <c:spPr>
            <a:ln w="25400" cap="rnd">
              <a:noFill/>
              <a:round/>
            </a:ln>
            <a:effectLst/>
          </c:spPr>
          <c:marker>
            <c:symbol val="circle"/>
            <c:size val="5"/>
            <c:spPr>
              <a:solidFill>
                <a:schemeClr val="accent5"/>
              </a:solidFill>
              <a:ln w="9525">
                <a:solidFill>
                  <a:schemeClr val="accent5"/>
                </a:solidFill>
              </a:ln>
              <a:effectLst/>
            </c:spPr>
          </c:marker>
          <c:xVal>
            <c:numRef>
              <c:f>TAM_Cooking!$R$228:$R$276</c:f>
              <c:numCache>
                <c:formatCode>General</c:formatCode>
                <c:ptCount val="49"/>
                <c:pt idx="0">
                  <c:v>-2</c:v>
                </c:pt>
                <c:pt idx="1">
                  <c:v>-1</c:v>
                </c:pt>
                <c:pt idx="2">
                  <c:v>0</c:v>
                </c:pt>
                <c:pt idx="3">
                  <c:v>1</c:v>
                </c:pt>
                <c:pt idx="4">
                  <c:v>2</c:v>
                </c:pt>
                <c:pt idx="5">
                  <c:v>3</c:v>
                </c:pt>
                <c:pt idx="6">
                  <c:v>4</c:v>
                </c:pt>
                <c:pt idx="7">
                  <c:v>5</c:v>
                </c:pt>
                <c:pt idx="8">
                  <c:v>6</c:v>
                </c:pt>
                <c:pt idx="9">
                  <c:v>7</c:v>
                </c:pt>
                <c:pt idx="10">
                  <c:v>8</c:v>
                </c:pt>
                <c:pt idx="11">
                  <c:v>9</c:v>
                </c:pt>
                <c:pt idx="12">
                  <c:v>10</c:v>
                </c:pt>
                <c:pt idx="13">
                  <c:v>11</c:v>
                </c:pt>
                <c:pt idx="14">
                  <c:v>12</c:v>
                </c:pt>
                <c:pt idx="15">
                  <c:v>13</c:v>
                </c:pt>
                <c:pt idx="16">
                  <c:v>14</c:v>
                </c:pt>
                <c:pt idx="17">
                  <c:v>15</c:v>
                </c:pt>
                <c:pt idx="18">
                  <c:v>16</c:v>
                </c:pt>
                <c:pt idx="19">
                  <c:v>17</c:v>
                </c:pt>
                <c:pt idx="20">
                  <c:v>18</c:v>
                </c:pt>
                <c:pt idx="21">
                  <c:v>19</c:v>
                </c:pt>
                <c:pt idx="22">
                  <c:v>20</c:v>
                </c:pt>
                <c:pt idx="23">
                  <c:v>21</c:v>
                </c:pt>
                <c:pt idx="24">
                  <c:v>22</c:v>
                </c:pt>
                <c:pt idx="25">
                  <c:v>23</c:v>
                </c:pt>
                <c:pt idx="26">
                  <c:v>24</c:v>
                </c:pt>
                <c:pt idx="27">
                  <c:v>25</c:v>
                </c:pt>
                <c:pt idx="28">
                  <c:v>26</c:v>
                </c:pt>
                <c:pt idx="29">
                  <c:v>27</c:v>
                </c:pt>
                <c:pt idx="30">
                  <c:v>28</c:v>
                </c:pt>
                <c:pt idx="31">
                  <c:v>29</c:v>
                </c:pt>
                <c:pt idx="32">
                  <c:v>30</c:v>
                </c:pt>
                <c:pt idx="33">
                  <c:v>31</c:v>
                </c:pt>
                <c:pt idx="34">
                  <c:v>32</c:v>
                </c:pt>
                <c:pt idx="35">
                  <c:v>33</c:v>
                </c:pt>
                <c:pt idx="36">
                  <c:v>34</c:v>
                </c:pt>
                <c:pt idx="37">
                  <c:v>35</c:v>
                </c:pt>
                <c:pt idx="38">
                  <c:v>36</c:v>
                </c:pt>
                <c:pt idx="39">
                  <c:v>37</c:v>
                </c:pt>
                <c:pt idx="40">
                  <c:v>38</c:v>
                </c:pt>
                <c:pt idx="41">
                  <c:v>39</c:v>
                </c:pt>
                <c:pt idx="42">
                  <c:v>40</c:v>
                </c:pt>
                <c:pt idx="43">
                  <c:v>41</c:v>
                </c:pt>
                <c:pt idx="44">
                  <c:v>42</c:v>
                </c:pt>
                <c:pt idx="45">
                  <c:v>43</c:v>
                </c:pt>
                <c:pt idx="46">
                  <c:v>44</c:v>
                </c:pt>
                <c:pt idx="47">
                  <c:v>45</c:v>
                </c:pt>
                <c:pt idx="48">
                  <c:v>46</c:v>
                </c:pt>
              </c:numCache>
            </c:numRef>
          </c:xVal>
          <c:yVal>
            <c:numRef>
              <c:f>TAM_Cooking!$Y$228:$Y$276</c:f>
              <c:numCache>
                <c:formatCode>0</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2-2A46-49E1-9251-04D78460D6BA}"/>
            </c:ext>
          </c:extLst>
        </c:ser>
        <c:ser>
          <c:idx val="3"/>
          <c:order val="3"/>
          <c:tx>
            <c:strRef>
              <c:f>TAM_Cooking!$BJ$228</c:f>
              <c:strCache>
                <c:ptCount val="1"/>
                <c:pt idx="0">
                  <c:v>3rd Poly-Medium</c:v>
                </c:pt>
              </c:strCache>
            </c:strRef>
          </c:tx>
          <c:spPr>
            <a:ln w="19050">
              <a:solidFill>
                <a:schemeClr val="tx1"/>
              </a:solidFill>
            </a:ln>
          </c:spPr>
          <c:marker>
            <c:symbol val="none"/>
          </c:marker>
          <c:xVal>
            <c:numRef>
              <c:f>TAM_Cooking!$R$230:$R$276</c:f>
              <c:numCache>
                <c:formatCode>General</c:formatCode>
                <c:ptCount val="4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numCache>
            </c:numRef>
          </c:xVal>
          <c:yVal>
            <c:numRef>
              <c:f>TAM_Cooking!$BJ$232:$BJ$278</c:f>
              <c:numCache>
                <c:formatCode>General</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numCache>
            </c:numRef>
          </c:yVal>
          <c:smooth val="0"/>
          <c:extLst>
            <c:ext xmlns:c16="http://schemas.microsoft.com/office/drawing/2014/chart" uri="{C3380CC4-5D6E-409C-BE32-E72D297353CC}">
              <c16:uniqueId val="{00000003-2A46-49E1-9251-04D78460D6BA}"/>
            </c:ext>
          </c:extLst>
        </c:ser>
        <c:dLbls>
          <c:showLegendKey val="0"/>
          <c:showVal val="0"/>
          <c:showCatName val="0"/>
          <c:showSerName val="0"/>
          <c:showPercent val="0"/>
          <c:showBubbleSize val="0"/>
        </c:dLbls>
        <c:axId val="110051328"/>
        <c:axId val="110053248"/>
      </c:scatterChart>
      <c:valAx>
        <c:axId val="11005132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053248"/>
        <c:crosses val="autoZero"/>
        <c:crossBetween val="midCat"/>
      </c:valAx>
      <c:valAx>
        <c:axId val="11005324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r>
                  <a:rPr lang="en-US" baseline="0"/>
                  <a:t> ADOPTED</a:t>
                </a:r>
                <a:endParaRPr lang="en-US"/>
              </a:p>
            </c:rich>
          </c:tx>
          <c:overlay val="0"/>
          <c:spPr>
            <a:noFill/>
            <a:ln>
              <a:noFill/>
            </a:ln>
            <a:effectLst/>
          </c:sp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05132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Selected Trendline to Selected Data</a:t>
            </a:r>
            <a:endParaRPr lang="en-US">
              <a:effectLst/>
            </a:endParaRPr>
          </a:p>
        </c:rich>
      </c:tx>
      <c:overlay val="0"/>
      <c:spPr>
        <a:noFill/>
        <a:ln>
          <a:noFill/>
        </a:ln>
        <a:effectLst/>
      </c:spPr>
    </c:title>
    <c:autoTitleDeleted val="0"/>
    <c:plotArea>
      <c:layout/>
      <c:scatterChart>
        <c:scatterStyle val="lineMarker"/>
        <c:varyColors val="0"/>
        <c:ser>
          <c:idx val="0"/>
          <c:order val="0"/>
          <c:tx>
            <c:strRef>
              <c:f>TAM_Cooking!$W$290</c:f>
              <c:strCache>
                <c:ptCount val="1"/>
                <c:pt idx="0">
                  <c:v>Low</c:v>
                </c:pt>
              </c:strCache>
            </c:strRef>
          </c:tx>
          <c:spPr>
            <a:ln w="19050" cap="rnd">
              <a:noFill/>
              <a:round/>
            </a:ln>
            <a:effectLst/>
          </c:spPr>
          <c:marker>
            <c:symbol val="circle"/>
            <c:size val="5"/>
            <c:spPr>
              <a:solidFill>
                <a:srgbClr val="00B050"/>
              </a:solidFill>
              <a:ln w="9525">
                <a:solidFill>
                  <a:srgbClr val="00B050"/>
                </a:solidFill>
              </a:ln>
              <a:effectLst/>
            </c:spPr>
          </c:marker>
          <c:xVal>
            <c:numRef>
              <c:f>TAM_Cooking!$R$291:$R$339</c:f>
              <c:numCache>
                <c:formatCode>General</c:formatCode>
                <c:ptCount val="49"/>
                <c:pt idx="0">
                  <c:v>-2</c:v>
                </c:pt>
                <c:pt idx="1">
                  <c:v>-1</c:v>
                </c:pt>
                <c:pt idx="2">
                  <c:v>0</c:v>
                </c:pt>
                <c:pt idx="3">
                  <c:v>1</c:v>
                </c:pt>
                <c:pt idx="4">
                  <c:v>2</c:v>
                </c:pt>
                <c:pt idx="5">
                  <c:v>3</c:v>
                </c:pt>
                <c:pt idx="6">
                  <c:v>4</c:v>
                </c:pt>
                <c:pt idx="7">
                  <c:v>5</c:v>
                </c:pt>
                <c:pt idx="8">
                  <c:v>6</c:v>
                </c:pt>
                <c:pt idx="9">
                  <c:v>7</c:v>
                </c:pt>
                <c:pt idx="10">
                  <c:v>8</c:v>
                </c:pt>
                <c:pt idx="11">
                  <c:v>9</c:v>
                </c:pt>
                <c:pt idx="12">
                  <c:v>10</c:v>
                </c:pt>
                <c:pt idx="13">
                  <c:v>11</c:v>
                </c:pt>
                <c:pt idx="14">
                  <c:v>12</c:v>
                </c:pt>
                <c:pt idx="15">
                  <c:v>13</c:v>
                </c:pt>
                <c:pt idx="16">
                  <c:v>14</c:v>
                </c:pt>
                <c:pt idx="17">
                  <c:v>15</c:v>
                </c:pt>
                <c:pt idx="18">
                  <c:v>16</c:v>
                </c:pt>
                <c:pt idx="19">
                  <c:v>17</c:v>
                </c:pt>
                <c:pt idx="20">
                  <c:v>18</c:v>
                </c:pt>
                <c:pt idx="21">
                  <c:v>19</c:v>
                </c:pt>
                <c:pt idx="22">
                  <c:v>20</c:v>
                </c:pt>
                <c:pt idx="23">
                  <c:v>21</c:v>
                </c:pt>
                <c:pt idx="24">
                  <c:v>22</c:v>
                </c:pt>
                <c:pt idx="25">
                  <c:v>23</c:v>
                </c:pt>
                <c:pt idx="26">
                  <c:v>24</c:v>
                </c:pt>
                <c:pt idx="27">
                  <c:v>25</c:v>
                </c:pt>
                <c:pt idx="28">
                  <c:v>26</c:v>
                </c:pt>
                <c:pt idx="29">
                  <c:v>27</c:v>
                </c:pt>
                <c:pt idx="30">
                  <c:v>28</c:v>
                </c:pt>
                <c:pt idx="31">
                  <c:v>29</c:v>
                </c:pt>
                <c:pt idx="32">
                  <c:v>30</c:v>
                </c:pt>
                <c:pt idx="33">
                  <c:v>31</c:v>
                </c:pt>
                <c:pt idx="34">
                  <c:v>32</c:v>
                </c:pt>
                <c:pt idx="35">
                  <c:v>33</c:v>
                </c:pt>
                <c:pt idx="36">
                  <c:v>34</c:v>
                </c:pt>
                <c:pt idx="37">
                  <c:v>35</c:v>
                </c:pt>
                <c:pt idx="38">
                  <c:v>36</c:v>
                </c:pt>
                <c:pt idx="39">
                  <c:v>37</c:v>
                </c:pt>
                <c:pt idx="40">
                  <c:v>38</c:v>
                </c:pt>
                <c:pt idx="41">
                  <c:v>39</c:v>
                </c:pt>
                <c:pt idx="42">
                  <c:v>40</c:v>
                </c:pt>
                <c:pt idx="43">
                  <c:v>41</c:v>
                </c:pt>
                <c:pt idx="44">
                  <c:v>42</c:v>
                </c:pt>
                <c:pt idx="45">
                  <c:v>43</c:v>
                </c:pt>
                <c:pt idx="46">
                  <c:v>44</c:v>
                </c:pt>
                <c:pt idx="47">
                  <c:v>45</c:v>
                </c:pt>
                <c:pt idx="48">
                  <c:v>46</c:v>
                </c:pt>
              </c:numCache>
            </c:numRef>
          </c:xVal>
          <c:yVal>
            <c:numRef>
              <c:f>TAM_Cooking!$W$291:$W$339</c:f>
              <c:numCache>
                <c:formatCode>0</c:formatCode>
                <c:ptCount val="49"/>
                <c:pt idx="0">
                  <c:v>2376.334981076905</c:v>
                </c:pt>
                <c:pt idx="1">
                  <c:v>2419.0801763488334</c:v>
                </c:pt>
                <c:pt idx="2">
                  <c:v>2460.4422821622493</c:v>
                </c:pt>
                <c:pt idx="3">
                  <c:v>2502.7280148029995</c:v>
                </c:pt>
                <c:pt idx="4">
                  <c:v>2544.765430583403</c:v>
                </c:pt>
                <c:pt idx="5">
                  <c:v>2586.569675872377</c:v>
                </c:pt>
                <c:pt idx="6">
                  <c:v>2628.1691126208625</c:v>
                </c:pt>
                <c:pt idx="7">
                  <c:v>2669.6021474885392</c:v>
                </c:pt>
                <c:pt idx="8">
                  <c:v>2710.888973733855</c:v>
                </c:pt>
                <c:pt idx="9">
                  <c:v>2743.9970069992214</c:v>
                </c:pt>
                <c:pt idx="10">
                  <c:v>2776.9773236197061</c:v>
                </c:pt>
                <c:pt idx="11">
                  <c:v>2809.8076323035275</c:v>
                </c:pt>
                <c:pt idx="12">
                  <c:v>2842.4594448552525</c:v>
                </c:pt>
                <c:pt idx="13">
                  <c:v>2874.9084946426578</c:v>
                </c:pt>
                <c:pt idx="14">
                  <c:v>2907.1399986972688</c:v>
                </c:pt>
                <c:pt idx="15">
                  <c:v>2939.1421214479105</c:v>
                </c:pt>
                <c:pt idx="16">
                  <c:v>2970.8969231567125</c:v>
                </c:pt>
                <c:pt idx="17">
                  <c:v>3002.3854425572267</c:v>
                </c:pt>
                <c:pt idx="18">
                  <c:v>3033.5874555956966</c:v>
                </c:pt>
                <c:pt idx="19">
                  <c:v>3055.6119280411494</c:v>
                </c:pt>
                <c:pt idx="20">
                  <c:v>3077.39810994857</c:v>
                </c:pt>
                <c:pt idx="21">
                  <c:v>3098.9303091515658</c:v>
                </c:pt>
                <c:pt idx="22">
                  <c:v>3120.1918234577438</c:v>
                </c:pt>
                <c:pt idx="23">
                  <c:v>3141.1643502577344</c:v>
                </c:pt>
                <c:pt idx="24">
                  <c:v>3161.8284835361201</c:v>
                </c:pt>
                <c:pt idx="25">
                  <c:v>3182.1622909725502</c:v>
                </c:pt>
                <c:pt idx="26">
                  <c:v>3202.1409523942011</c:v>
                </c:pt>
                <c:pt idx="27">
                  <c:v>3221.7376414509527</c:v>
                </c:pt>
                <c:pt idx="28">
                  <c:v>3240.9247474585882</c:v>
                </c:pt>
                <c:pt idx="29">
                  <c:v>3250.9881012957258</c:v>
                </c:pt>
                <c:pt idx="30">
                  <c:v>3260.7318716565169</c:v>
                </c:pt>
                <c:pt idx="31">
                  <c:v>3270.1371843797515</c:v>
                </c:pt>
                <c:pt idx="32">
                  <c:v>3279.1835705805852</c:v>
                </c:pt>
                <c:pt idx="33">
                  <c:v>3287.8481946444472</c:v>
                </c:pt>
                <c:pt idx="34">
                  <c:v>3296.1053365177713</c:v>
                </c:pt>
                <c:pt idx="35">
                  <c:v>3303.9270092092775</c:v>
                </c:pt>
                <c:pt idx="36">
                  <c:v>3311.2831591298882</c:v>
                </c:pt>
                <c:pt idx="37">
                  <c:v>3318.1408663618417</c:v>
                </c:pt>
                <c:pt idx="38">
                  <c:v>3324.4639424899547</c:v>
                </c:pt>
                <c:pt idx="39">
                  <c:v>3323.3208833702943</c:v>
                </c:pt>
                <c:pt idx="40">
                  <c:v>3321.7492302124556</c:v>
                </c:pt>
                <c:pt idx="41">
                  <c:v>3319.7188041391637</c:v>
                </c:pt>
                <c:pt idx="42">
                  <c:v>3317.1964183568866</c:v>
                </c:pt>
                <c:pt idx="43">
                  <c:v>3314.1459802722402</c:v>
                </c:pt>
                <c:pt idx="44">
                  <c:v>3310.5292155391899</c:v>
                </c:pt>
                <c:pt idx="45">
                  <c:v>3306.3066409944777</c:v>
                </c:pt>
                <c:pt idx="46">
                  <c:v>3301.4380933710049</c:v>
                </c:pt>
                <c:pt idx="47">
                  <c:v>3295.8835950296352</c:v>
                </c:pt>
                <c:pt idx="48">
                  <c:v>3289.6033908814393</c:v>
                </c:pt>
              </c:numCache>
            </c:numRef>
          </c:yVal>
          <c:smooth val="0"/>
          <c:extLst>
            <c:ext xmlns:c16="http://schemas.microsoft.com/office/drawing/2014/chart" uri="{C3380CC4-5D6E-409C-BE32-E72D297353CC}">
              <c16:uniqueId val="{00000000-8532-48D6-9D94-0306897E44A5}"/>
            </c:ext>
          </c:extLst>
        </c:ser>
        <c:ser>
          <c:idx val="1"/>
          <c:order val="1"/>
          <c:tx>
            <c:strRef>
              <c:f>TAM_Cooking!$X$290</c:f>
              <c:strCache>
                <c:ptCount val="1"/>
                <c:pt idx="0">
                  <c:v>Medium</c:v>
                </c:pt>
              </c:strCache>
            </c:strRef>
          </c:tx>
          <c:spPr>
            <a:ln w="25400" cap="rnd">
              <a:noFill/>
              <a:round/>
            </a:ln>
            <a:effectLst/>
          </c:spPr>
          <c:marker>
            <c:symbol val="circle"/>
            <c:size val="5"/>
            <c:spPr>
              <a:solidFill>
                <a:schemeClr val="accent2"/>
              </a:solidFill>
              <a:ln w="9525">
                <a:solidFill>
                  <a:schemeClr val="accent2"/>
                </a:solidFill>
              </a:ln>
              <a:effectLst/>
            </c:spPr>
          </c:marker>
          <c:xVal>
            <c:numRef>
              <c:f>TAM_Cooking!$R$291:$R$339</c:f>
              <c:numCache>
                <c:formatCode>General</c:formatCode>
                <c:ptCount val="49"/>
                <c:pt idx="0">
                  <c:v>-2</c:v>
                </c:pt>
                <c:pt idx="1">
                  <c:v>-1</c:v>
                </c:pt>
                <c:pt idx="2">
                  <c:v>0</c:v>
                </c:pt>
                <c:pt idx="3">
                  <c:v>1</c:v>
                </c:pt>
                <c:pt idx="4">
                  <c:v>2</c:v>
                </c:pt>
                <c:pt idx="5">
                  <c:v>3</c:v>
                </c:pt>
                <c:pt idx="6">
                  <c:v>4</c:v>
                </c:pt>
                <c:pt idx="7">
                  <c:v>5</c:v>
                </c:pt>
                <c:pt idx="8">
                  <c:v>6</c:v>
                </c:pt>
                <c:pt idx="9">
                  <c:v>7</c:v>
                </c:pt>
                <c:pt idx="10">
                  <c:v>8</c:v>
                </c:pt>
                <c:pt idx="11">
                  <c:v>9</c:v>
                </c:pt>
                <c:pt idx="12">
                  <c:v>10</c:v>
                </c:pt>
                <c:pt idx="13">
                  <c:v>11</c:v>
                </c:pt>
                <c:pt idx="14">
                  <c:v>12</c:v>
                </c:pt>
                <c:pt idx="15">
                  <c:v>13</c:v>
                </c:pt>
                <c:pt idx="16">
                  <c:v>14</c:v>
                </c:pt>
                <c:pt idx="17">
                  <c:v>15</c:v>
                </c:pt>
                <c:pt idx="18">
                  <c:v>16</c:v>
                </c:pt>
                <c:pt idx="19">
                  <c:v>17</c:v>
                </c:pt>
                <c:pt idx="20">
                  <c:v>18</c:v>
                </c:pt>
                <c:pt idx="21">
                  <c:v>19</c:v>
                </c:pt>
                <c:pt idx="22">
                  <c:v>20</c:v>
                </c:pt>
                <c:pt idx="23">
                  <c:v>21</c:v>
                </c:pt>
                <c:pt idx="24">
                  <c:v>22</c:v>
                </c:pt>
                <c:pt idx="25">
                  <c:v>23</c:v>
                </c:pt>
                <c:pt idx="26">
                  <c:v>24</c:v>
                </c:pt>
                <c:pt idx="27">
                  <c:v>25</c:v>
                </c:pt>
                <c:pt idx="28">
                  <c:v>26</c:v>
                </c:pt>
                <c:pt idx="29">
                  <c:v>27</c:v>
                </c:pt>
                <c:pt idx="30">
                  <c:v>28</c:v>
                </c:pt>
                <c:pt idx="31">
                  <c:v>29</c:v>
                </c:pt>
                <c:pt idx="32">
                  <c:v>30</c:v>
                </c:pt>
                <c:pt idx="33">
                  <c:v>31</c:v>
                </c:pt>
                <c:pt idx="34">
                  <c:v>32</c:v>
                </c:pt>
                <c:pt idx="35">
                  <c:v>33</c:v>
                </c:pt>
                <c:pt idx="36">
                  <c:v>34</c:v>
                </c:pt>
                <c:pt idx="37">
                  <c:v>35</c:v>
                </c:pt>
                <c:pt idx="38">
                  <c:v>36</c:v>
                </c:pt>
                <c:pt idx="39">
                  <c:v>37</c:v>
                </c:pt>
                <c:pt idx="40">
                  <c:v>38</c:v>
                </c:pt>
                <c:pt idx="41">
                  <c:v>39</c:v>
                </c:pt>
                <c:pt idx="42">
                  <c:v>40</c:v>
                </c:pt>
                <c:pt idx="43">
                  <c:v>41</c:v>
                </c:pt>
                <c:pt idx="44">
                  <c:v>42</c:v>
                </c:pt>
                <c:pt idx="45">
                  <c:v>43</c:v>
                </c:pt>
                <c:pt idx="46">
                  <c:v>44</c:v>
                </c:pt>
                <c:pt idx="47">
                  <c:v>45</c:v>
                </c:pt>
                <c:pt idx="48">
                  <c:v>46</c:v>
                </c:pt>
              </c:numCache>
            </c:numRef>
          </c:xVal>
          <c:yVal>
            <c:numRef>
              <c:f>TAM_Cooking!$X$291:$X$339</c:f>
              <c:numCache>
                <c:formatCode>0</c:formatCode>
                <c:ptCount val="49"/>
                <c:pt idx="0">
                  <c:v>4034.3274257212734</c:v>
                </c:pt>
                <c:pt idx="1">
                  <c:v>4042.8569190397648</c:v>
                </c:pt>
                <c:pt idx="2">
                  <c:v>4053.2987311542274</c:v>
                </c:pt>
                <c:pt idx="3">
                  <c:v>4062.1350908536847</c:v>
                </c:pt>
                <c:pt idx="4">
                  <c:v>4071.1326498399867</c:v>
                </c:pt>
                <c:pt idx="5">
                  <c:v>4080.2568326359306</c:v>
                </c:pt>
                <c:pt idx="6">
                  <c:v>4089.4502244729965</c:v>
                </c:pt>
                <c:pt idx="7">
                  <c:v>4098.6361688208117</c:v>
                </c:pt>
                <c:pt idx="8">
                  <c:v>4107.7627271500087</c:v>
                </c:pt>
                <c:pt idx="9">
                  <c:v>4111.3354581612102</c:v>
                </c:pt>
                <c:pt idx="10">
                  <c:v>4114.8554550698582</c:v>
                </c:pt>
                <c:pt idx="11">
                  <c:v>4118.3398945842255</c:v>
                </c:pt>
                <c:pt idx="12">
                  <c:v>4121.8155258278475</c:v>
                </c:pt>
                <c:pt idx="13">
                  <c:v>4125.3014760434016</c:v>
                </c:pt>
                <c:pt idx="14">
                  <c:v>4128.7995344681995</c:v>
                </c:pt>
                <c:pt idx="15">
                  <c:v>4132.3042426056063</c:v>
                </c:pt>
                <c:pt idx="16">
                  <c:v>4135.818402447936</c:v>
                </c:pt>
                <c:pt idx="17">
                  <c:v>4139.3442378878844</c:v>
                </c:pt>
                <c:pt idx="18">
                  <c:v>4142.8835595555956</c:v>
                </c:pt>
                <c:pt idx="19">
                  <c:v>4140.1412858332815</c:v>
                </c:pt>
                <c:pt idx="20">
                  <c:v>4137.4159680512375</c:v>
                </c:pt>
                <c:pt idx="21">
                  <c:v>4134.7075932934649</c:v>
                </c:pt>
                <c:pt idx="22">
                  <c:v>4132.0155421943855</c:v>
                </c:pt>
                <c:pt idx="23">
                  <c:v>4129.339531735086</c:v>
                </c:pt>
                <c:pt idx="24">
                  <c:v>4126.6782683366937</c:v>
                </c:pt>
                <c:pt idx="25">
                  <c:v>4124.0322912685979</c:v>
                </c:pt>
                <c:pt idx="26">
                  <c:v>4121.4049462787689</c:v>
                </c:pt>
                <c:pt idx="27">
                  <c:v>4118.8005198373867</c:v>
                </c:pt>
                <c:pt idx="28">
                  <c:v>4116.2209055104086</c:v>
                </c:pt>
                <c:pt idx="29">
                  <c:v>4107.0923324632813</c:v>
                </c:pt>
                <c:pt idx="30">
                  <c:v>4097.9826827490242</c:v>
                </c:pt>
                <c:pt idx="31">
                  <c:v>4088.8866308566967</c:v>
                </c:pt>
                <c:pt idx="32">
                  <c:v>4079.7975079093458</c:v>
                </c:pt>
                <c:pt idx="33">
                  <c:v>4070.7091007067384</c:v>
                </c:pt>
                <c:pt idx="34">
                  <c:v>4061.6174987229069</c:v>
                </c:pt>
                <c:pt idx="35">
                  <c:v>4052.518635555326</c:v>
                </c:pt>
                <c:pt idx="36">
                  <c:v>4043.4058899181259</c:v>
                </c:pt>
                <c:pt idx="37">
                  <c:v>4034.2720247857756</c:v>
                </c:pt>
                <c:pt idx="38">
                  <c:v>4025.1106219592425</c:v>
                </c:pt>
                <c:pt idx="39">
                  <c:v>4010.150385008862</c:v>
                </c:pt>
                <c:pt idx="40">
                  <c:v>3995.1566811304465</c:v>
                </c:pt>
                <c:pt idx="41">
                  <c:v>3980.121314431819</c:v>
                </c:pt>
                <c:pt idx="42">
                  <c:v>3965.0350835592267</c:v>
                </c:pt>
                <c:pt idx="43">
                  <c:v>3949.8919483319332</c:v>
                </c:pt>
                <c:pt idx="44">
                  <c:v>3934.6900437324466</c:v>
                </c:pt>
                <c:pt idx="45">
                  <c:v>3919.4316962100002</c:v>
                </c:pt>
                <c:pt idx="46">
                  <c:v>3904.1208087407904</c:v>
                </c:pt>
                <c:pt idx="47">
                  <c:v>3888.7632598484038</c:v>
                </c:pt>
                <c:pt idx="48">
                  <c:v>3873.3642786865676</c:v>
                </c:pt>
              </c:numCache>
            </c:numRef>
          </c:yVal>
          <c:smooth val="0"/>
          <c:extLst>
            <c:ext xmlns:c16="http://schemas.microsoft.com/office/drawing/2014/chart" uri="{C3380CC4-5D6E-409C-BE32-E72D297353CC}">
              <c16:uniqueId val="{00000001-8532-48D6-9D94-0306897E44A5}"/>
            </c:ext>
          </c:extLst>
        </c:ser>
        <c:ser>
          <c:idx val="2"/>
          <c:order val="2"/>
          <c:tx>
            <c:strRef>
              <c:f>TAM_Cooking!$Y$290</c:f>
              <c:strCache>
                <c:ptCount val="1"/>
                <c:pt idx="0">
                  <c:v>High</c:v>
                </c:pt>
              </c:strCache>
            </c:strRef>
          </c:tx>
          <c:spPr>
            <a:ln w="25400" cap="rnd">
              <a:noFill/>
              <a:round/>
            </a:ln>
            <a:effectLst/>
          </c:spPr>
          <c:marker>
            <c:symbol val="circle"/>
            <c:size val="5"/>
            <c:spPr>
              <a:solidFill>
                <a:schemeClr val="accent5"/>
              </a:solidFill>
              <a:ln w="9525">
                <a:solidFill>
                  <a:schemeClr val="accent5"/>
                </a:solidFill>
              </a:ln>
              <a:effectLst/>
            </c:spPr>
          </c:marker>
          <c:xVal>
            <c:numRef>
              <c:f>TAM_Cooking!$R$291:$R$339</c:f>
              <c:numCache>
                <c:formatCode>General</c:formatCode>
                <c:ptCount val="49"/>
                <c:pt idx="0">
                  <c:v>-2</c:v>
                </c:pt>
                <c:pt idx="1">
                  <c:v>-1</c:v>
                </c:pt>
                <c:pt idx="2">
                  <c:v>0</c:v>
                </c:pt>
                <c:pt idx="3">
                  <c:v>1</c:v>
                </c:pt>
                <c:pt idx="4">
                  <c:v>2</c:v>
                </c:pt>
                <c:pt idx="5">
                  <c:v>3</c:v>
                </c:pt>
                <c:pt idx="6">
                  <c:v>4</c:v>
                </c:pt>
                <c:pt idx="7">
                  <c:v>5</c:v>
                </c:pt>
                <c:pt idx="8">
                  <c:v>6</c:v>
                </c:pt>
                <c:pt idx="9">
                  <c:v>7</c:v>
                </c:pt>
                <c:pt idx="10">
                  <c:v>8</c:v>
                </c:pt>
                <c:pt idx="11">
                  <c:v>9</c:v>
                </c:pt>
                <c:pt idx="12">
                  <c:v>10</c:v>
                </c:pt>
                <c:pt idx="13">
                  <c:v>11</c:v>
                </c:pt>
                <c:pt idx="14">
                  <c:v>12</c:v>
                </c:pt>
                <c:pt idx="15">
                  <c:v>13</c:v>
                </c:pt>
                <c:pt idx="16">
                  <c:v>14</c:v>
                </c:pt>
                <c:pt idx="17">
                  <c:v>15</c:v>
                </c:pt>
                <c:pt idx="18">
                  <c:v>16</c:v>
                </c:pt>
                <c:pt idx="19">
                  <c:v>17</c:v>
                </c:pt>
                <c:pt idx="20">
                  <c:v>18</c:v>
                </c:pt>
                <c:pt idx="21">
                  <c:v>19</c:v>
                </c:pt>
                <c:pt idx="22">
                  <c:v>20</c:v>
                </c:pt>
                <c:pt idx="23">
                  <c:v>21</c:v>
                </c:pt>
                <c:pt idx="24">
                  <c:v>22</c:v>
                </c:pt>
                <c:pt idx="25">
                  <c:v>23</c:v>
                </c:pt>
                <c:pt idx="26">
                  <c:v>24</c:v>
                </c:pt>
                <c:pt idx="27">
                  <c:v>25</c:v>
                </c:pt>
                <c:pt idx="28">
                  <c:v>26</c:v>
                </c:pt>
                <c:pt idx="29">
                  <c:v>27</c:v>
                </c:pt>
                <c:pt idx="30">
                  <c:v>28</c:v>
                </c:pt>
                <c:pt idx="31">
                  <c:v>29</c:v>
                </c:pt>
                <c:pt idx="32">
                  <c:v>30</c:v>
                </c:pt>
                <c:pt idx="33">
                  <c:v>31</c:v>
                </c:pt>
                <c:pt idx="34">
                  <c:v>32</c:v>
                </c:pt>
                <c:pt idx="35">
                  <c:v>33</c:v>
                </c:pt>
                <c:pt idx="36">
                  <c:v>34</c:v>
                </c:pt>
                <c:pt idx="37">
                  <c:v>35</c:v>
                </c:pt>
                <c:pt idx="38">
                  <c:v>36</c:v>
                </c:pt>
                <c:pt idx="39">
                  <c:v>37</c:v>
                </c:pt>
                <c:pt idx="40">
                  <c:v>38</c:v>
                </c:pt>
                <c:pt idx="41">
                  <c:v>39</c:v>
                </c:pt>
                <c:pt idx="42">
                  <c:v>40</c:v>
                </c:pt>
                <c:pt idx="43">
                  <c:v>41</c:v>
                </c:pt>
                <c:pt idx="44">
                  <c:v>42</c:v>
                </c:pt>
                <c:pt idx="45">
                  <c:v>43</c:v>
                </c:pt>
                <c:pt idx="46">
                  <c:v>44</c:v>
                </c:pt>
                <c:pt idx="47">
                  <c:v>45</c:v>
                </c:pt>
                <c:pt idx="48">
                  <c:v>46</c:v>
                </c:pt>
              </c:numCache>
            </c:numRef>
          </c:xVal>
          <c:yVal>
            <c:numRef>
              <c:f>TAM_Cooking!$Y$291:$Y$339</c:f>
              <c:numCache>
                <c:formatCode>0</c:formatCode>
                <c:ptCount val="49"/>
                <c:pt idx="0">
                  <c:v>5692.3198703656417</c:v>
                </c:pt>
                <c:pt idx="1">
                  <c:v>5666.6336617306961</c:v>
                </c:pt>
                <c:pt idx="2">
                  <c:v>5646.1551801462056</c:v>
                </c:pt>
                <c:pt idx="3">
                  <c:v>5621.5421669043699</c:v>
                </c:pt>
                <c:pt idx="4">
                  <c:v>5597.4998690965704</c:v>
                </c:pt>
                <c:pt idx="5">
                  <c:v>5573.9439893994841</c:v>
                </c:pt>
                <c:pt idx="6">
                  <c:v>5550.7313363251305</c:v>
                </c:pt>
                <c:pt idx="7">
                  <c:v>5527.6701901530841</c:v>
                </c:pt>
                <c:pt idx="8">
                  <c:v>5504.6364805661624</c:v>
                </c:pt>
                <c:pt idx="9">
                  <c:v>5478.673909323199</c:v>
                </c:pt>
                <c:pt idx="10">
                  <c:v>5452.7335865200102</c:v>
                </c:pt>
                <c:pt idx="11">
                  <c:v>5426.8721568649235</c:v>
                </c:pt>
                <c:pt idx="12">
                  <c:v>5401.1716068004425</c:v>
                </c:pt>
                <c:pt idx="13">
                  <c:v>5375.6944574441459</c:v>
                </c:pt>
                <c:pt idx="14">
                  <c:v>5350.4590702391306</c:v>
                </c:pt>
                <c:pt idx="15">
                  <c:v>5325.4663637633021</c:v>
                </c:pt>
                <c:pt idx="16">
                  <c:v>5300.7398817391595</c:v>
                </c:pt>
                <c:pt idx="17">
                  <c:v>5276.3030332185426</c:v>
                </c:pt>
                <c:pt idx="18">
                  <c:v>5252.1796635154951</c:v>
                </c:pt>
                <c:pt idx="19">
                  <c:v>5224.6706436254135</c:v>
                </c:pt>
                <c:pt idx="20">
                  <c:v>5197.4338261539051</c:v>
                </c:pt>
                <c:pt idx="21">
                  <c:v>5170.4848774353641</c:v>
                </c:pt>
                <c:pt idx="22">
                  <c:v>5143.8392609310267</c:v>
                </c:pt>
                <c:pt idx="23">
                  <c:v>5117.5147132124375</c:v>
                </c:pt>
                <c:pt idx="24">
                  <c:v>5091.5280531372673</c:v>
                </c:pt>
                <c:pt idx="25">
                  <c:v>5065.9022915646456</c:v>
                </c:pt>
                <c:pt idx="26">
                  <c:v>5040.6689401633366</c:v>
                </c:pt>
                <c:pt idx="27">
                  <c:v>5015.8633982238207</c:v>
                </c:pt>
                <c:pt idx="28">
                  <c:v>4991.5170635622289</c:v>
                </c:pt>
                <c:pt idx="29">
                  <c:v>4963.1965636308369</c:v>
                </c:pt>
                <c:pt idx="30">
                  <c:v>4935.2334938415315</c:v>
                </c:pt>
                <c:pt idx="31">
                  <c:v>4907.6360773336419</c:v>
                </c:pt>
                <c:pt idx="32">
                  <c:v>4880.4114452381064</c:v>
                </c:pt>
                <c:pt idx="33">
                  <c:v>4853.5700067690295</c:v>
                </c:pt>
                <c:pt idx="34">
                  <c:v>4827.1296609280425</c:v>
                </c:pt>
                <c:pt idx="35">
                  <c:v>4801.1102619013745</c:v>
                </c:pt>
                <c:pt idx="36">
                  <c:v>4775.5286207063637</c:v>
                </c:pt>
                <c:pt idx="37">
                  <c:v>4750.4031832097089</c:v>
                </c:pt>
                <c:pt idx="38">
                  <c:v>4725.7573014285299</c:v>
                </c:pt>
                <c:pt idx="39">
                  <c:v>4696.9798866474293</c:v>
                </c:pt>
                <c:pt idx="40">
                  <c:v>4668.5641320484374</c:v>
                </c:pt>
                <c:pt idx="41">
                  <c:v>4640.5238247244743</c:v>
                </c:pt>
                <c:pt idx="42">
                  <c:v>4612.8737487615663</c:v>
                </c:pt>
                <c:pt idx="43">
                  <c:v>4585.6379163916263</c:v>
                </c:pt>
                <c:pt idx="44">
                  <c:v>4558.8508719257034</c:v>
                </c:pt>
                <c:pt idx="45">
                  <c:v>4532.5567514255226</c:v>
                </c:pt>
                <c:pt idx="46">
                  <c:v>4506.8035241105763</c:v>
                </c:pt>
                <c:pt idx="47">
                  <c:v>4481.6429246671723</c:v>
                </c:pt>
                <c:pt idx="48">
                  <c:v>4457.1251664916963</c:v>
                </c:pt>
              </c:numCache>
            </c:numRef>
          </c:yVal>
          <c:smooth val="0"/>
          <c:extLst>
            <c:ext xmlns:c16="http://schemas.microsoft.com/office/drawing/2014/chart" uri="{C3380CC4-5D6E-409C-BE32-E72D297353CC}">
              <c16:uniqueId val="{00000002-8532-48D6-9D94-0306897E44A5}"/>
            </c:ext>
          </c:extLst>
        </c:ser>
        <c:ser>
          <c:idx val="3"/>
          <c:order val="3"/>
          <c:tx>
            <c:strRef>
              <c:f>TAM_Cooking!$BJ$291</c:f>
              <c:strCache>
                <c:ptCount val="1"/>
                <c:pt idx="0">
                  <c:v>3rd Poly-Low</c:v>
                </c:pt>
              </c:strCache>
            </c:strRef>
          </c:tx>
          <c:spPr>
            <a:ln w="19050">
              <a:solidFill>
                <a:schemeClr val="tx1"/>
              </a:solidFill>
            </a:ln>
          </c:spPr>
          <c:marker>
            <c:symbol val="none"/>
          </c:marker>
          <c:xVal>
            <c:numRef>
              <c:f>TAM_Cooking!$R$293:$R$339</c:f>
              <c:numCache>
                <c:formatCode>General</c:formatCode>
                <c:ptCount val="4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numCache>
            </c:numRef>
          </c:xVal>
          <c:yVal>
            <c:numRef>
              <c:f>TAM_Cooking!$BJ$295:$BJ$341</c:f>
              <c:numCache>
                <c:formatCode>General</c:formatCode>
                <c:ptCount val="47"/>
                <c:pt idx="0">
                  <c:v>2461.5822063800374</c:v>
                </c:pt>
                <c:pt idx="1">
                  <c:v>2504.9516182354505</c:v>
                </c:pt>
                <c:pt idx="2">
                  <c:v>2547.2651421191517</c:v>
                </c:pt>
                <c:pt idx="3">
                  <c:v>2588.5175098526488</c:v>
                </c:pt>
                <c:pt idx="4">
                  <c:v>2628.7034532574494</c:v>
                </c:pt>
                <c:pt idx="5">
                  <c:v>2667.8177041550607</c:v>
                </c:pt>
                <c:pt idx="6">
                  <c:v>2705.8549943669914</c:v>
                </c:pt>
                <c:pt idx="7">
                  <c:v>2742.8100557147482</c:v>
                </c:pt>
                <c:pt idx="8">
                  <c:v>2778.6776200198387</c:v>
                </c:pt>
                <c:pt idx="9">
                  <c:v>2813.4524191037713</c:v>
                </c:pt>
                <c:pt idx="10">
                  <c:v>2847.129184788053</c:v>
                </c:pt>
                <c:pt idx="11">
                  <c:v>2879.7026488941915</c:v>
                </c:pt>
                <c:pt idx="12">
                  <c:v>2911.167543243695</c:v>
                </c:pt>
                <c:pt idx="13">
                  <c:v>2941.5185996580708</c:v>
                </c:pt>
                <c:pt idx="14">
                  <c:v>2970.7505499588265</c:v>
                </c:pt>
                <c:pt idx="15">
                  <c:v>2998.8581259674697</c:v>
                </c:pt>
                <c:pt idx="16">
                  <c:v>3025.8360595055083</c:v>
                </c:pt>
                <c:pt idx="17">
                  <c:v>3051.6790823944493</c:v>
                </c:pt>
                <c:pt idx="18">
                  <c:v>3076.3819264558015</c:v>
                </c:pt>
                <c:pt idx="19">
                  <c:v>3099.9393235110715</c:v>
                </c:pt>
                <c:pt idx="20">
                  <c:v>3122.3460053817671</c:v>
                </c:pt>
                <c:pt idx="21">
                  <c:v>3143.5967038893968</c:v>
                </c:pt>
                <c:pt idx="22">
                  <c:v>3163.6861508554675</c:v>
                </c:pt>
                <c:pt idx="23">
                  <c:v>3182.6090781014864</c:v>
                </c:pt>
                <c:pt idx="24">
                  <c:v>3200.3602174489624</c:v>
                </c:pt>
                <c:pt idx="25">
                  <c:v>3216.934300719402</c:v>
                </c:pt>
                <c:pt idx="26">
                  <c:v>3232.3260597343137</c:v>
                </c:pt>
                <c:pt idx="27">
                  <c:v>3246.5302263152048</c:v>
                </c:pt>
                <c:pt idx="28">
                  <c:v>3259.5415322835825</c:v>
                </c:pt>
                <c:pt idx="29">
                  <c:v>3271.3547094609553</c:v>
                </c:pt>
                <c:pt idx="30">
                  <c:v>3281.9644896688305</c:v>
                </c:pt>
                <c:pt idx="31">
                  <c:v>3291.3656047287154</c:v>
                </c:pt>
                <c:pt idx="32">
                  <c:v>3299.5527864621181</c:v>
                </c:pt>
                <c:pt idx="33">
                  <c:v>3306.5207666905458</c:v>
                </c:pt>
                <c:pt idx="34">
                  <c:v>3312.2642772355066</c:v>
                </c:pt>
                <c:pt idx="35">
                  <c:v>3316.7780499185078</c:v>
                </c:pt>
                <c:pt idx="36">
                  <c:v>3320.0568165610575</c:v>
                </c:pt>
                <c:pt idx="37">
                  <c:v>3322.095308984663</c:v>
                </c:pt>
                <c:pt idx="38">
                  <c:v>3322.8882590108319</c:v>
                </c:pt>
                <c:pt idx="39">
                  <c:v>3322.4303984610724</c:v>
                </c:pt>
                <c:pt idx="40">
                  <c:v>3320.7164591568912</c:v>
                </c:pt>
                <c:pt idx="41">
                  <c:v>3317.7411729197966</c:v>
                </c:pt>
                <c:pt idx="42">
                  <c:v>3313.499271571296</c:v>
                </c:pt>
                <c:pt idx="43">
                  <c:v>3307.9854869328974</c:v>
                </c:pt>
                <c:pt idx="44">
                  <c:v>3301.1945508261083</c:v>
                </c:pt>
                <c:pt idx="45">
                  <c:v>3293.1211950724364</c:v>
                </c:pt>
                <c:pt idx="46">
                  <c:v>3283.7601514933885</c:v>
                </c:pt>
              </c:numCache>
            </c:numRef>
          </c:yVal>
          <c:smooth val="0"/>
          <c:extLst>
            <c:ext xmlns:c16="http://schemas.microsoft.com/office/drawing/2014/chart" uri="{C3380CC4-5D6E-409C-BE32-E72D297353CC}">
              <c16:uniqueId val="{00000003-8532-48D6-9D94-0306897E44A5}"/>
            </c:ext>
          </c:extLst>
        </c:ser>
        <c:dLbls>
          <c:showLegendKey val="0"/>
          <c:showVal val="0"/>
          <c:showCatName val="0"/>
          <c:showSerName val="0"/>
          <c:showPercent val="0"/>
          <c:showBubbleSize val="0"/>
        </c:dLbls>
        <c:axId val="110177664"/>
        <c:axId val="110192128"/>
      </c:scatterChart>
      <c:valAx>
        <c:axId val="110177664"/>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92128"/>
        <c:crosses val="autoZero"/>
        <c:crossBetween val="midCat"/>
      </c:valAx>
      <c:valAx>
        <c:axId val="11019212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r>
                  <a:rPr lang="en-US" baseline="0"/>
                  <a:t> ADOPTED</a:t>
                </a:r>
                <a:endParaRPr lang="en-US"/>
              </a:p>
            </c:rich>
          </c:tx>
          <c:overlay val="0"/>
          <c:spPr>
            <a:noFill/>
            <a:ln>
              <a:noFill/>
            </a:ln>
            <a:effectLst/>
          </c:sp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7766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Selected Trendline to Selected Data</a:t>
            </a:r>
            <a:endParaRPr lang="en-US">
              <a:effectLst/>
            </a:endParaRPr>
          </a:p>
        </c:rich>
      </c:tx>
      <c:overlay val="0"/>
      <c:spPr>
        <a:noFill/>
        <a:ln>
          <a:noFill/>
        </a:ln>
        <a:effectLst/>
      </c:spPr>
    </c:title>
    <c:autoTitleDeleted val="0"/>
    <c:plotArea>
      <c:layout/>
      <c:scatterChart>
        <c:scatterStyle val="lineMarker"/>
        <c:varyColors val="0"/>
        <c:ser>
          <c:idx val="0"/>
          <c:order val="0"/>
          <c:tx>
            <c:strRef>
              <c:f>TAM_Cooking!$W$353</c:f>
              <c:strCache>
                <c:ptCount val="1"/>
                <c:pt idx="0">
                  <c:v>Low</c:v>
                </c:pt>
              </c:strCache>
            </c:strRef>
          </c:tx>
          <c:spPr>
            <a:ln w="19050" cap="rnd">
              <a:noFill/>
              <a:round/>
            </a:ln>
            <a:effectLst/>
          </c:spPr>
          <c:marker>
            <c:symbol val="circle"/>
            <c:size val="5"/>
            <c:spPr>
              <a:solidFill>
                <a:srgbClr val="00B050"/>
              </a:solidFill>
              <a:ln w="9525">
                <a:solidFill>
                  <a:srgbClr val="00B050"/>
                </a:solidFill>
              </a:ln>
              <a:effectLst/>
            </c:spPr>
          </c:marker>
          <c:xVal>
            <c:numRef>
              <c:f>TAM_Cooking!$R$354:$R$402</c:f>
              <c:numCache>
                <c:formatCode>General</c:formatCode>
                <c:ptCount val="49"/>
                <c:pt idx="0">
                  <c:v>-2</c:v>
                </c:pt>
                <c:pt idx="1">
                  <c:v>-1</c:v>
                </c:pt>
                <c:pt idx="2">
                  <c:v>0</c:v>
                </c:pt>
                <c:pt idx="3">
                  <c:v>1</c:v>
                </c:pt>
                <c:pt idx="4">
                  <c:v>2</c:v>
                </c:pt>
                <c:pt idx="5">
                  <c:v>3</c:v>
                </c:pt>
                <c:pt idx="6">
                  <c:v>4</c:v>
                </c:pt>
                <c:pt idx="7">
                  <c:v>5</c:v>
                </c:pt>
                <c:pt idx="8">
                  <c:v>6</c:v>
                </c:pt>
                <c:pt idx="9">
                  <c:v>7</c:v>
                </c:pt>
                <c:pt idx="10">
                  <c:v>8</c:v>
                </c:pt>
                <c:pt idx="11">
                  <c:v>9</c:v>
                </c:pt>
                <c:pt idx="12">
                  <c:v>10</c:v>
                </c:pt>
                <c:pt idx="13">
                  <c:v>11</c:v>
                </c:pt>
                <c:pt idx="14">
                  <c:v>12</c:v>
                </c:pt>
                <c:pt idx="15">
                  <c:v>13</c:v>
                </c:pt>
                <c:pt idx="16">
                  <c:v>14</c:v>
                </c:pt>
                <c:pt idx="17">
                  <c:v>15</c:v>
                </c:pt>
                <c:pt idx="18">
                  <c:v>16</c:v>
                </c:pt>
                <c:pt idx="19">
                  <c:v>17</c:v>
                </c:pt>
                <c:pt idx="20">
                  <c:v>18</c:v>
                </c:pt>
                <c:pt idx="21">
                  <c:v>19</c:v>
                </c:pt>
                <c:pt idx="22">
                  <c:v>20</c:v>
                </c:pt>
                <c:pt idx="23">
                  <c:v>21</c:v>
                </c:pt>
                <c:pt idx="24">
                  <c:v>22</c:v>
                </c:pt>
                <c:pt idx="25">
                  <c:v>23</c:v>
                </c:pt>
                <c:pt idx="26">
                  <c:v>24</c:v>
                </c:pt>
                <c:pt idx="27">
                  <c:v>25</c:v>
                </c:pt>
                <c:pt idx="28">
                  <c:v>26</c:v>
                </c:pt>
                <c:pt idx="29">
                  <c:v>27</c:v>
                </c:pt>
                <c:pt idx="30">
                  <c:v>28</c:v>
                </c:pt>
                <c:pt idx="31">
                  <c:v>29</c:v>
                </c:pt>
                <c:pt idx="32">
                  <c:v>30</c:v>
                </c:pt>
                <c:pt idx="33">
                  <c:v>31</c:v>
                </c:pt>
                <c:pt idx="34">
                  <c:v>32</c:v>
                </c:pt>
                <c:pt idx="35">
                  <c:v>33</c:v>
                </c:pt>
                <c:pt idx="36">
                  <c:v>34</c:v>
                </c:pt>
                <c:pt idx="37">
                  <c:v>35</c:v>
                </c:pt>
                <c:pt idx="38">
                  <c:v>36</c:v>
                </c:pt>
                <c:pt idx="39">
                  <c:v>37</c:v>
                </c:pt>
                <c:pt idx="40">
                  <c:v>38</c:v>
                </c:pt>
                <c:pt idx="41">
                  <c:v>39</c:v>
                </c:pt>
                <c:pt idx="42">
                  <c:v>40</c:v>
                </c:pt>
                <c:pt idx="43">
                  <c:v>41</c:v>
                </c:pt>
                <c:pt idx="44">
                  <c:v>42</c:v>
                </c:pt>
                <c:pt idx="45">
                  <c:v>43</c:v>
                </c:pt>
                <c:pt idx="46">
                  <c:v>44</c:v>
                </c:pt>
                <c:pt idx="47">
                  <c:v>45</c:v>
                </c:pt>
                <c:pt idx="48">
                  <c:v>46</c:v>
                </c:pt>
              </c:numCache>
            </c:numRef>
          </c:xVal>
          <c:yVal>
            <c:numRef>
              <c:f>TAM_Cooking!$W$354:$W$402</c:f>
              <c:numCache>
                <c:formatCode>0</c:formatCode>
                <c:ptCount val="49"/>
                <c:pt idx="0">
                  <c:v>1109.5897666798683</c:v>
                </c:pt>
                <c:pt idx="1">
                  <c:v>1137.1463642528727</c:v>
                </c:pt>
                <c:pt idx="2">
                  <c:v>1159.955169568952</c:v>
                </c:pt>
                <c:pt idx="3">
                  <c:v>1193.4376426635058</c:v>
                </c:pt>
                <c:pt idx="4">
                  <c:v>1214.4457952617811</c:v>
                </c:pt>
                <c:pt idx="5">
                  <c:v>1241.6661093159769</c:v>
                </c:pt>
                <c:pt idx="6">
                  <c:v>1268.8654524546687</c:v>
                </c:pt>
                <c:pt idx="7">
                  <c:v>1296.0367660525023</c:v>
                </c:pt>
                <c:pt idx="8">
                  <c:v>1318.9757792286109</c:v>
                </c:pt>
                <c:pt idx="9">
                  <c:v>1352.3026808571965</c:v>
                </c:pt>
                <c:pt idx="10">
                  <c:v>1381.3991632293482</c:v>
                </c:pt>
                <c:pt idx="11">
                  <c:v>1410.4743341011763</c:v>
                </c:pt>
                <c:pt idx="12">
                  <c:v>1439.5393017991355</c:v>
                </c:pt>
                <c:pt idx="13">
                  <c:v>1468.6019282676866</c:v>
                </c:pt>
                <c:pt idx="14">
                  <c:v>1497.6643297183005</c:v>
                </c:pt>
                <c:pt idx="15">
                  <c:v>1526.7248704326464</c:v>
                </c:pt>
                <c:pt idx="16">
                  <c:v>1555.7827301320567</c:v>
                </c:pt>
                <c:pt idx="17">
                  <c:v>1584.8359310134215</c:v>
                </c:pt>
                <c:pt idx="18">
                  <c:v>1613.8828708315427</c:v>
                </c:pt>
                <c:pt idx="19">
                  <c:v>1644.618219772984</c:v>
                </c:pt>
                <c:pt idx="20">
                  <c:v>1675.3450526521442</c:v>
                </c:pt>
                <c:pt idx="21">
                  <c:v>1706.0607830951521</c:v>
                </c:pt>
                <c:pt idx="22">
                  <c:v>1736.7621107265788</c:v>
                </c:pt>
                <c:pt idx="23">
                  <c:v>1767.4469102913558</c:v>
                </c:pt>
                <c:pt idx="24">
                  <c:v>1798.1145607465639</c:v>
                </c:pt>
                <c:pt idx="25">
                  <c:v>1828.7661377447193</c:v>
                </c:pt>
                <c:pt idx="26">
                  <c:v>1859.4033681248302</c:v>
                </c:pt>
                <c:pt idx="27">
                  <c:v>1890.0286679879046</c:v>
                </c:pt>
                <c:pt idx="28">
                  <c:v>1920.6437961986119</c:v>
                </c:pt>
                <c:pt idx="29">
                  <c:v>1952.0945059908486</c:v>
                </c:pt>
                <c:pt idx="30">
                  <c:v>1983.5330468308221</c:v>
                </c:pt>
                <c:pt idx="31">
                  <c:v>2014.959850837517</c:v>
                </c:pt>
                <c:pt idx="32">
                  <c:v>2046.3752730890687</c:v>
                </c:pt>
                <c:pt idx="33">
                  <c:v>2077.7795276714187</c:v>
                </c:pt>
                <c:pt idx="34">
                  <c:v>2109.1728825155378</c:v>
                </c:pt>
                <c:pt idx="35">
                  <c:v>2140.555260563377</c:v>
                </c:pt>
                <c:pt idx="36">
                  <c:v>2171.926077072425</c:v>
                </c:pt>
                <c:pt idx="37">
                  <c:v>2203.2845275116701</c:v>
                </c:pt>
                <c:pt idx="38">
                  <c:v>2234.6300568991742</c:v>
                </c:pt>
                <c:pt idx="39">
                  <c:v>2265.2866811991976</c:v>
                </c:pt>
                <c:pt idx="40">
                  <c:v>2295.931916711455</c:v>
                </c:pt>
                <c:pt idx="41">
                  <c:v>2326.5660756942152</c:v>
                </c:pt>
                <c:pt idx="42">
                  <c:v>2357.189627270544</c:v>
                </c:pt>
                <c:pt idx="43">
                  <c:v>2387.8028433311783</c:v>
                </c:pt>
                <c:pt idx="44">
                  <c:v>2418.4055965285215</c:v>
                </c:pt>
                <c:pt idx="45">
                  <c:v>2448.9975743292962</c:v>
                </c:pt>
                <c:pt idx="46">
                  <c:v>2479.5786035036776</c:v>
                </c:pt>
                <c:pt idx="47">
                  <c:v>2510.1484701355876</c:v>
                </c:pt>
                <c:pt idx="48">
                  <c:v>2540.7069121412683</c:v>
                </c:pt>
              </c:numCache>
            </c:numRef>
          </c:yVal>
          <c:smooth val="0"/>
          <c:extLst>
            <c:ext xmlns:c16="http://schemas.microsoft.com/office/drawing/2014/chart" uri="{C3380CC4-5D6E-409C-BE32-E72D297353CC}">
              <c16:uniqueId val="{00000000-EEE7-4C53-BB9E-0FE301598009}"/>
            </c:ext>
          </c:extLst>
        </c:ser>
        <c:ser>
          <c:idx val="1"/>
          <c:order val="1"/>
          <c:tx>
            <c:strRef>
              <c:f>TAM_Cooking!$X$353</c:f>
              <c:strCache>
                <c:ptCount val="1"/>
                <c:pt idx="0">
                  <c:v>Medium</c:v>
                </c:pt>
              </c:strCache>
            </c:strRef>
          </c:tx>
          <c:spPr>
            <a:ln w="25400" cap="rnd">
              <a:noFill/>
              <a:round/>
            </a:ln>
            <a:effectLst/>
          </c:spPr>
          <c:marker>
            <c:symbol val="circle"/>
            <c:size val="5"/>
            <c:spPr>
              <a:solidFill>
                <a:schemeClr val="accent2"/>
              </a:solidFill>
              <a:ln w="9525">
                <a:solidFill>
                  <a:schemeClr val="accent2"/>
                </a:solidFill>
              </a:ln>
              <a:effectLst/>
            </c:spPr>
          </c:marker>
          <c:xVal>
            <c:numRef>
              <c:f>TAM_Cooking!$R$354:$R$402</c:f>
              <c:numCache>
                <c:formatCode>General</c:formatCode>
                <c:ptCount val="49"/>
                <c:pt idx="0">
                  <c:v>-2</c:v>
                </c:pt>
                <c:pt idx="1">
                  <c:v>-1</c:v>
                </c:pt>
                <c:pt idx="2">
                  <c:v>0</c:v>
                </c:pt>
                <c:pt idx="3">
                  <c:v>1</c:v>
                </c:pt>
                <c:pt idx="4">
                  <c:v>2</c:v>
                </c:pt>
                <c:pt idx="5">
                  <c:v>3</c:v>
                </c:pt>
                <c:pt idx="6">
                  <c:v>4</c:v>
                </c:pt>
                <c:pt idx="7">
                  <c:v>5</c:v>
                </c:pt>
                <c:pt idx="8">
                  <c:v>6</c:v>
                </c:pt>
                <c:pt idx="9">
                  <c:v>7</c:v>
                </c:pt>
                <c:pt idx="10">
                  <c:v>8</c:v>
                </c:pt>
                <c:pt idx="11">
                  <c:v>9</c:v>
                </c:pt>
                <c:pt idx="12">
                  <c:v>10</c:v>
                </c:pt>
                <c:pt idx="13">
                  <c:v>11</c:v>
                </c:pt>
                <c:pt idx="14">
                  <c:v>12</c:v>
                </c:pt>
                <c:pt idx="15">
                  <c:v>13</c:v>
                </c:pt>
                <c:pt idx="16">
                  <c:v>14</c:v>
                </c:pt>
                <c:pt idx="17">
                  <c:v>15</c:v>
                </c:pt>
                <c:pt idx="18">
                  <c:v>16</c:v>
                </c:pt>
                <c:pt idx="19">
                  <c:v>17</c:v>
                </c:pt>
                <c:pt idx="20">
                  <c:v>18</c:v>
                </c:pt>
                <c:pt idx="21">
                  <c:v>19</c:v>
                </c:pt>
                <c:pt idx="22">
                  <c:v>20</c:v>
                </c:pt>
                <c:pt idx="23">
                  <c:v>21</c:v>
                </c:pt>
                <c:pt idx="24">
                  <c:v>22</c:v>
                </c:pt>
                <c:pt idx="25">
                  <c:v>23</c:v>
                </c:pt>
                <c:pt idx="26">
                  <c:v>24</c:v>
                </c:pt>
                <c:pt idx="27">
                  <c:v>25</c:v>
                </c:pt>
                <c:pt idx="28">
                  <c:v>26</c:v>
                </c:pt>
                <c:pt idx="29">
                  <c:v>27</c:v>
                </c:pt>
                <c:pt idx="30">
                  <c:v>28</c:v>
                </c:pt>
                <c:pt idx="31">
                  <c:v>29</c:v>
                </c:pt>
                <c:pt idx="32">
                  <c:v>30</c:v>
                </c:pt>
                <c:pt idx="33">
                  <c:v>31</c:v>
                </c:pt>
                <c:pt idx="34">
                  <c:v>32</c:v>
                </c:pt>
                <c:pt idx="35">
                  <c:v>33</c:v>
                </c:pt>
                <c:pt idx="36">
                  <c:v>34</c:v>
                </c:pt>
                <c:pt idx="37">
                  <c:v>35</c:v>
                </c:pt>
                <c:pt idx="38">
                  <c:v>36</c:v>
                </c:pt>
                <c:pt idx="39">
                  <c:v>37</c:v>
                </c:pt>
                <c:pt idx="40">
                  <c:v>38</c:v>
                </c:pt>
                <c:pt idx="41">
                  <c:v>39</c:v>
                </c:pt>
                <c:pt idx="42">
                  <c:v>40</c:v>
                </c:pt>
                <c:pt idx="43">
                  <c:v>41</c:v>
                </c:pt>
                <c:pt idx="44">
                  <c:v>42</c:v>
                </c:pt>
                <c:pt idx="45">
                  <c:v>43</c:v>
                </c:pt>
                <c:pt idx="46">
                  <c:v>44</c:v>
                </c:pt>
                <c:pt idx="47">
                  <c:v>45</c:v>
                </c:pt>
                <c:pt idx="48">
                  <c:v>46</c:v>
                </c:pt>
              </c:numCache>
            </c:numRef>
          </c:xVal>
          <c:yVal>
            <c:numRef>
              <c:f>TAM_Cooking!$X$354:$X$402</c:f>
              <c:numCache>
                <c:formatCode>0</c:formatCode>
                <c:ptCount val="49"/>
                <c:pt idx="0">
                  <c:v>1710.9030738448209</c:v>
                </c:pt>
                <c:pt idx="1">
                  <c:v>1742.6624835915377</c:v>
                </c:pt>
                <c:pt idx="2">
                  <c:v>1783.7577542717631</c:v>
                </c:pt>
                <c:pt idx="3">
                  <c:v>1823.8297987317292</c:v>
                </c:pt>
                <c:pt idx="4">
                  <c:v>1848.4915467499181</c:v>
                </c:pt>
                <c:pt idx="5">
                  <c:v>1880.8705873220783</c:v>
                </c:pt>
                <c:pt idx="6">
                  <c:v>1913.2673890284082</c:v>
                </c:pt>
                <c:pt idx="7">
                  <c:v>1945.6971535634548</c:v>
                </c:pt>
                <c:pt idx="8">
                  <c:v>1973.0284348459031</c:v>
                </c:pt>
                <c:pt idx="9">
                  <c:v>2011.8263758498301</c:v>
                </c:pt>
                <c:pt idx="10">
                  <c:v>2045.5202036996366</c:v>
                </c:pt>
                <c:pt idx="11">
                  <c:v>2079.233601967092</c:v>
                </c:pt>
                <c:pt idx="12">
                  <c:v>2112.9443021503885</c:v>
                </c:pt>
                <c:pt idx="13">
                  <c:v>2146.6362968259468</c:v>
                </c:pt>
                <c:pt idx="14">
                  <c:v>2180.3052875832864</c:v>
                </c:pt>
                <c:pt idx="15">
                  <c:v>2213.9548087385997</c:v>
                </c:pt>
                <c:pt idx="16">
                  <c:v>2247.5867306077403</c:v>
                </c:pt>
                <c:pt idx="17">
                  <c:v>2281.2054395544847</c:v>
                </c:pt>
                <c:pt idx="18">
                  <c:v>2314.814608786342</c:v>
                </c:pt>
                <c:pt idx="19">
                  <c:v>2349.3777705201787</c:v>
                </c:pt>
                <c:pt idx="20">
                  <c:v>2383.9299814302176</c:v>
                </c:pt>
                <c:pt idx="21">
                  <c:v>2418.4772051423752</c:v>
                </c:pt>
                <c:pt idx="22">
                  <c:v>2453.0271149761475</c:v>
                </c:pt>
                <c:pt idx="23">
                  <c:v>2487.5849489256802</c:v>
                </c:pt>
                <c:pt idx="24">
                  <c:v>2522.1527002698463</c:v>
                </c:pt>
                <c:pt idx="25">
                  <c:v>2556.7285866881425</c:v>
                </c:pt>
                <c:pt idx="26">
                  <c:v>2591.3093011767087</c:v>
                </c:pt>
                <c:pt idx="27">
                  <c:v>2625.8898804035043</c:v>
                </c:pt>
                <c:pt idx="28">
                  <c:v>2660.4667369586059</c:v>
                </c:pt>
                <c:pt idx="29">
                  <c:v>2695.5265763530333</c:v>
                </c:pt>
                <c:pt idx="30">
                  <c:v>2730.5833947258561</c:v>
                </c:pt>
                <c:pt idx="31">
                  <c:v>2765.636584733521</c:v>
                </c:pt>
                <c:pt idx="32">
                  <c:v>2800.6856975450373</c:v>
                </c:pt>
                <c:pt idx="33">
                  <c:v>2835.7305986517927</c:v>
                </c:pt>
                <c:pt idx="34">
                  <c:v>2870.7710152859941</c:v>
                </c:pt>
                <c:pt idx="35">
                  <c:v>2905.807484781672</c:v>
                </c:pt>
                <c:pt idx="36">
                  <c:v>2940.8417713076524</c:v>
                </c:pt>
                <c:pt idx="37">
                  <c:v>2975.8762086557263</c:v>
                </c:pt>
                <c:pt idx="38">
                  <c:v>3010.9125760485595</c:v>
                </c:pt>
                <c:pt idx="39">
                  <c:v>3045.5576297964853</c:v>
                </c:pt>
                <c:pt idx="40">
                  <c:v>3080.2056553877683</c:v>
                </c:pt>
                <c:pt idx="41">
                  <c:v>3114.8563199062601</c:v>
                </c:pt>
                <c:pt idx="42">
                  <c:v>3149.5088827849099</c:v>
                </c:pt>
                <c:pt idx="43">
                  <c:v>3184.1630728406321</c:v>
                </c:pt>
                <c:pt idx="44">
                  <c:v>3218.8196147689441</c:v>
                </c:pt>
                <c:pt idx="45">
                  <c:v>3253.4797165995615</c:v>
                </c:pt>
                <c:pt idx="46">
                  <c:v>3288.1442537223429</c:v>
                </c:pt>
                <c:pt idx="47">
                  <c:v>3322.8142219581882</c:v>
                </c:pt>
                <c:pt idx="48">
                  <c:v>3357.4907605991257</c:v>
                </c:pt>
              </c:numCache>
            </c:numRef>
          </c:yVal>
          <c:smooth val="0"/>
          <c:extLst>
            <c:ext xmlns:c16="http://schemas.microsoft.com/office/drawing/2014/chart" uri="{C3380CC4-5D6E-409C-BE32-E72D297353CC}">
              <c16:uniqueId val="{00000001-EEE7-4C53-BB9E-0FE301598009}"/>
            </c:ext>
          </c:extLst>
        </c:ser>
        <c:ser>
          <c:idx val="2"/>
          <c:order val="2"/>
          <c:tx>
            <c:strRef>
              <c:f>TAM_Cooking!$Y$353</c:f>
              <c:strCache>
                <c:ptCount val="1"/>
                <c:pt idx="0">
                  <c:v>High</c:v>
                </c:pt>
              </c:strCache>
            </c:strRef>
          </c:tx>
          <c:spPr>
            <a:ln w="25400" cap="rnd">
              <a:noFill/>
              <a:round/>
            </a:ln>
            <a:effectLst/>
          </c:spPr>
          <c:marker>
            <c:symbol val="circle"/>
            <c:size val="5"/>
            <c:spPr>
              <a:solidFill>
                <a:schemeClr val="accent5"/>
              </a:solidFill>
              <a:ln w="9525">
                <a:solidFill>
                  <a:schemeClr val="accent5"/>
                </a:solidFill>
              </a:ln>
              <a:effectLst/>
            </c:spPr>
          </c:marker>
          <c:xVal>
            <c:numRef>
              <c:f>TAM_Cooking!$R$354:$R$402</c:f>
              <c:numCache>
                <c:formatCode>General</c:formatCode>
                <c:ptCount val="49"/>
                <c:pt idx="0">
                  <c:v>-2</c:v>
                </c:pt>
                <c:pt idx="1">
                  <c:v>-1</c:v>
                </c:pt>
                <c:pt idx="2">
                  <c:v>0</c:v>
                </c:pt>
                <c:pt idx="3">
                  <c:v>1</c:v>
                </c:pt>
                <c:pt idx="4">
                  <c:v>2</c:v>
                </c:pt>
                <c:pt idx="5">
                  <c:v>3</c:v>
                </c:pt>
                <c:pt idx="6">
                  <c:v>4</c:v>
                </c:pt>
                <c:pt idx="7">
                  <c:v>5</c:v>
                </c:pt>
                <c:pt idx="8">
                  <c:v>6</c:v>
                </c:pt>
                <c:pt idx="9">
                  <c:v>7</c:v>
                </c:pt>
                <c:pt idx="10">
                  <c:v>8</c:v>
                </c:pt>
                <c:pt idx="11">
                  <c:v>9</c:v>
                </c:pt>
                <c:pt idx="12">
                  <c:v>10</c:v>
                </c:pt>
                <c:pt idx="13">
                  <c:v>11</c:v>
                </c:pt>
                <c:pt idx="14">
                  <c:v>12</c:v>
                </c:pt>
                <c:pt idx="15">
                  <c:v>13</c:v>
                </c:pt>
                <c:pt idx="16">
                  <c:v>14</c:v>
                </c:pt>
                <c:pt idx="17">
                  <c:v>15</c:v>
                </c:pt>
                <c:pt idx="18">
                  <c:v>16</c:v>
                </c:pt>
                <c:pt idx="19">
                  <c:v>17</c:v>
                </c:pt>
                <c:pt idx="20">
                  <c:v>18</c:v>
                </c:pt>
                <c:pt idx="21">
                  <c:v>19</c:v>
                </c:pt>
                <c:pt idx="22">
                  <c:v>20</c:v>
                </c:pt>
                <c:pt idx="23">
                  <c:v>21</c:v>
                </c:pt>
                <c:pt idx="24">
                  <c:v>22</c:v>
                </c:pt>
                <c:pt idx="25">
                  <c:v>23</c:v>
                </c:pt>
                <c:pt idx="26">
                  <c:v>24</c:v>
                </c:pt>
                <c:pt idx="27">
                  <c:v>25</c:v>
                </c:pt>
                <c:pt idx="28">
                  <c:v>26</c:v>
                </c:pt>
                <c:pt idx="29">
                  <c:v>27</c:v>
                </c:pt>
                <c:pt idx="30">
                  <c:v>28</c:v>
                </c:pt>
                <c:pt idx="31">
                  <c:v>29</c:v>
                </c:pt>
                <c:pt idx="32">
                  <c:v>30</c:v>
                </c:pt>
                <c:pt idx="33">
                  <c:v>31</c:v>
                </c:pt>
                <c:pt idx="34">
                  <c:v>32</c:v>
                </c:pt>
                <c:pt idx="35">
                  <c:v>33</c:v>
                </c:pt>
                <c:pt idx="36">
                  <c:v>34</c:v>
                </c:pt>
                <c:pt idx="37">
                  <c:v>35</c:v>
                </c:pt>
                <c:pt idx="38">
                  <c:v>36</c:v>
                </c:pt>
                <c:pt idx="39">
                  <c:v>37</c:v>
                </c:pt>
                <c:pt idx="40">
                  <c:v>38</c:v>
                </c:pt>
                <c:pt idx="41">
                  <c:v>39</c:v>
                </c:pt>
                <c:pt idx="42">
                  <c:v>40</c:v>
                </c:pt>
                <c:pt idx="43">
                  <c:v>41</c:v>
                </c:pt>
                <c:pt idx="44">
                  <c:v>42</c:v>
                </c:pt>
                <c:pt idx="45">
                  <c:v>43</c:v>
                </c:pt>
                <c:pt idx="46">
                  <c:v>44</c:v>
                </c:pt>
                <c:pt idx="47">
                  <c:v>45</c:v>
                </c:pt>
                <c:pt idx="48">
                  <c:v>46</c:v>
                </c:pt>
              </c:numCache>
            </c:numRef>
          </c:xVal>
          <c:yVal>
            <c:numRef>
              <c:f>TAM_Cooking!$Y$354:$Y$402</c:f>
              <c:numCache>
                <c:formatCode>0</c:formatCode>
                <c:ptCount val="49"/>
                <c:pt idx="0">
                  <c:v>2312.2163810097736</c:v>
                </c:pt>
                <c:pt idx="1">
                  <c:v>2348.1786029302029</c:v>
                </c:pt>
                <c:pt idx="2">
                  <c:v>2407.5603389745743</c:v>
                </c:pt>
                <c:pt idx="3">
                  <c:v>2454.2219547999525</c:v>
                </c:pt>
                <c:pt idx="4">
                  <c:v>2482.537298238055</c:v>
                </c:pt>
                <c:pt idx="5">
                  <c:v>2520.0750653281798</c:v>
                </c:pt>
                <c:pt idx="6">
                  <c:v>2557.6693256021476</c:v>
                </c:pt>
                <c:pt idx="7">
                  <c:v>2595.357541074407</c:v>
                </c:pt>
                <c:pt idx="8">
                  <c:v>2627.0810904631953</c:v>
                </c:pt>
                <c:pt idx="9">
                  <c:v>2671.3500708424635</c:v>
                </c:pt>
                <c:pt idx="10">
                  <c:v>2709.6412441699249</c:v>
                </c:pt>
                <c:pt idx="11">
                  <c:v>2747.9928698330077</c:v>
                </c:pt>
                <c:pt idx="12">
                  <c:v>2786.3493025016414</c:v>
                </c:pt>
                <c:pt idx="13">
                  <c:v>2824.670665384207</c:v>
                </c:pt>
                <c:pt idx="14">
                  <c:v>2862.9462454482723</c:v>
                </c:pt>
                <c:pt idx="15">
                  <c:v>2901.1847470445528</c:v>
                </c:pt>
                <c:pt idx="16">
                  <c:v>2939.3907310834238</c:v>
                </c:pt>
                <c:pt idx="17">
                  <c:v>2977.5749480955478</c:v>
                </c:pt>
                <c:pt idx="18">
                  <c:v>3015.7463467411412</c:v>
                </c:pt>
                <c:pt idx="19">
                  <c:v>3054.1373212673734</c:v>
                </c:pt>
                <c:pt idx="20">
                  <c:v>3092.514910208291</c:v>
                </c:pt>
                <c:pt idx="21">
                  <c:v>3130.8936271895982</c:v>
                </c:pt>
                <c:pt idx="22">
                  <c:v>3169.2921192257163</c:v>
                </c:pt>
                <c:pt idx="23">
                  <c:v>3207.7229875600046</c:v>
                </c:pt>
                <c:pt idx="24">
                  <c:v>3246.1908397931284</c:v>
                </c:pt>
                <c:pt idx="25">
                  <c:v>3284.6910356315657</c:v>
                </c:pt>
                <c:pt idx="26">
                  <c:v>3323.2152342285872</c:v>
                </c:pt>
                <c:pt idx="27">
                  <c:v>3361.7510928191041</c:v>
                </c:pt>
                <c:pt idx="28">
                  <c:v>3400.2896777185997</c:v>
                </c:pt>
                <c:pt idx="29">
                  <c:v>3438.958646715218</c:v>
                </c:pt>
                <c:pt idx="30">
                  <c:v>3477.6337426208902</c:v>
                </c:pt>
                <c:pt idx="31">
                  <c:v>3516.3133186295249</c:v>
                </c:pt>
                <c:pt idx="32">
                  <c:v>3554.9961220010059</c:v>
                </c:pt>
                <c:pt idx="33">
                  <c:v>3593.6816696321666</c:v>
                </c:pt>
                <c:pt idx="34">
                  <c:v>3632.3691480564503</c:v>
                </c:pt>
                <c:pt idx="35">
                  <c:v>3671.0597089999669</c:v>
                </c:pt>
                <c:pt idx="36">
                  <c:v>3709.7574655428798</c:v>
                </c:pt>
                <c:pt idx="37">
                  <c:v>3748.4678897997824</c:v>
                </c:pt>
                <c:pt idx="38">
                  <c:v>3787.1950951979447</c:v>
                </c:pt>
                <c:pt idx="39">
                  <c:v>3825.8285783937731</c:v>
                </c:pt>
                <c:pt idx="40">
                  <c:v>3864.4793940640816</c:v>
                </c:pt>
                <c:pt idx="41">
                  <c:v>3903.1465641183049</c:v>
                </c:pt>
                <c:pt idx="42">
                  <c:v>3941.8281382992759</c:v>
                </c:pt>
                <c:pt idx="43">
                  <c:v>3980.5233023500859</c:v>
                </c:pt>
                <c:pt idx="44">
                  <c:v>4019.2336330093667</c:v>
                </c:pt>
                <c:pt idx="45">
                  <c:v>4057.9618588698268</c:v>
                </c:pt>
                <c:pt idx="46">
                  <c:v>4096.7099039410077</c:v>
                </c:pt>
                <c:pt idx="47">
                  <c:v>4135.4799737807889</c:v>
                </c:pt>
                <c:pt idx="48">
                  <c:v>4174.2746090569835</c:v>
                </c:pt>
              </c:numCache>
            </c:numRef>
          </c:yVal>
          <c:smooth val="0"/>
          <c:extLst>
            <c:ext xmlns:c16="http://schemas.microsoft.com/office/drawing/2014/chart" uri="{C3380CC4-5D6E-409C-BE32-E72D297353CC}">
              <c16:uniqueId val="{00000002-EEE7-4C53-BB9E-0FE301598009}"/>
            </c:ext>
          </c:extLst>
        </c:ser>
        <c:ser>
          <c:idx val="3"/>
          <c:order val="3"/>
          <c:tx>
            <c:strRef>
              <c:f>TAM_Cooking!$BJ$354</c:f>
              <c:strCache>
                <c:ptCount val="1"/>
                <c:pt idx="0">
                  <c:v>3rd Poly-Medium</c:v>
                </c:pt>
              </c:strCache>
            </c:strRef>
          </c:tx>
          <c:spPr>
            <a:ln w="19050">
              <a:solidFill>
                <a:schemeClr val="tx1"/>
              </a:solidFill>
            </a:ln>
          </c:spPr>
          <c:marker>
            <c:symbol val="none"/>
          </c:marker>
          <c:xVal>
            <c:numRef>
              <c:f>TAM_Cooking!$R$356:$R$402</c:f>
              <c:numCache>
                <c:formatCode>General</c:formatCode>
                <c:ptCount val="4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numCache>
            </c:numRef>
          </c:xVal>
          <c:yVal>
            <c:numRef>
              <c:f>TAM_Cooking!$BJ$358:$BJ$404</c:f>
              <c:numCache>
                <c:formatCode>General</c:formatCode>
                <c:ptCount val="47"/>
                <c:pt idx="0">
                  <c:v>1781.1632191397803</c:v>
                </c:pt>
                <c:pt idx="1">
                  <c:v>1813.7143585332071</c:v>
                </c:pt>
                <c:pt idx="2">
                  <c:v>1846.4013746132573</c:v>
                </c:pt>
                <c:pt idx="3">
                  <c:v>1879.2202417136175</c:v>
                </c:pt>
                <c:pt idx="4">
                  <c:v>1912.1669341679742</c:v>
                </c:pt>
                <c:pt idx="5">
                  <c:v>1945.2374263100141</c:v>
                </c:pt>
                <c:pt idx="6">
                  <c:v>1978.4276924734238</c:v>
                </c:pt>
                <c:pt idx="7">
                  <c:v>2011.7337069918901</c:v>
                </c:pt>
                <c:pt idx="8">
                  <c:v>2045.1514441990996</c:v>
                </c:pt>
                <c:pt idx="9">
                  <c:v>2078.6768784287387</c:v>
                </c:pt>
                <c:pt idx="10">
                  <c:v>2112.3059840144947</c:v>
                </c:pt>
                <c:pt idx="11">
                  <c:v>2146.0347352900535</c:v>
                </c:pt>
                <c:pt idx="12">
                  <c:v>2179.8591065891023</c:v>
                </c:pt>
                <c:pt idx="13">
                  <c:v>2213.7750722453275</c:v>
                </c:pt>
                <c:pt idx="14">
                  <c:v>2247.7786065924156</c:v>
                </c:pt>
                <c:pt idx="15">
                  <c:v>2281.8656839640535</c:v>
                </c:pt>
                <c:pt idx="16">
                  <c:v>2316.0322786939278</c:v>
                </c:pt>
                <c:pt idx="17">
                  <c:v>2350.2743651157252</c:v>
                </c:pt>
                <c:pt idx="18">
                  <c:v>2384.5879175631321</c:v>
                </c:pt>
                <c:pt idx="19">
                  <c:v>2418.9689103698356</c:v>
                </c:pt>
                <c:pt idx="20">
                  <c:v>2453.413317869522</c:v>
                </c:pt>
                <c:pt idx="21">
                  <c:v>2487.9171143958783</c:v>
                </c:pt>
                <c:pt idx="22">
                  <c:v>2522.4762742825906</c:v>
                </c:pt>
                <c:pt idx="23">
                  <c:v>2557.0867718633458</c:v>
                </c:pt>
                <c:pt idx="24">
                  <c:v>2591.7445814718312</c:v>
                </c:pt>
                <c:pt idx="25">
                  <c:v>2626.4456774417322</c:v>
                </c:pt>
                <c:pt idx="26">
                  <c:v>2661.1860341067363</c:v>
                </c:pt>
                <c:pt idx="27">
                  <c:v>2695.9616258005299</c:v>
                </c:pt>
                <c:pt idx="28">
                  <c:v>2730.7684268568</c:v>
                </c:pt>
                <c:pt idx="29">
                  <c:v>2765.6024116092326</c:v>
                </c:pt>
                <c:pt idx="30">
                  <c:v>2800.4595543915152</c:v>
                </c:pt>
                <c:pt idx="31">
                  <c:v>2835.3358295373337</c:v>
                </c:pt>
                <c:pt idx="32">
                  <c:v>2870.2272113803747</c:v>
                </c:pt>
                <c:pt idx="33">
                  <c:v>2905.1296742543254</c:v>
                </c:pt>
                <c:pt idx="34">
                  <c:v>2940.0391924928726</c:v>
                </c:pt>
                <c:pt idx="35">
                  <c:v>2974.9517404297021</c:v>
                </c:pt>
                <c:pt idx="36">
                  <c:v>3009.8632923985015</c:v>
                </c:pt>
                <c:pt idx="37">
                  <c:v>3044.7698227329565</c:v>
                </c:pt>
                <c:pt idx="38">
                  <c:v>3079.6673057667549</c:v>
                </c:pt>
                <c:pt idx="39">
                  <c:v>3114.5517158335824</c:v>
                </c:pt>
                <c:pt idx="40">
                  <c:v>3149.4190272671258</c:v>
                </c:pt>
                <c:pt idx="41">
                  <c:v>3184.2652144010717</c:v>
                </c:pt>
                <c:pt idx="42">
                  <c:v>3219.0862515691069</c:v>
                </c:pt>
                <c:pt idx="43">
                  <c:v>3253.8781131049186</c:v>
                </c:pt>
                <c:pt idx="44">
                  <c:v>3288.636773342193</c:v>
                </c:pt>
                <c:pt idx="45">
                  <c:v>3323.3582066146164</c:v>
                </c:pt>
                <c:pt idx="46">
                  <c:v>3358.0383872558759</c:v>
                </c:pt>
              </c:numCache>
            </c:numRef>
          </c:yVal>
          <c:smooth val="0"/>
          <c:extLst>
            <c:ext xmlns:c16="http://schemas.microsoft.com/office/drawing/2014/chart" uri="{C3380CC4-5D6E-409C-BE32-E72D297353CC}">
              <c16:uniqueId val="{00000003-EEE7-4C53-BB9E-0FE301598009}"/>
            </c:ext>
          </c:extLst>
        </c:ser>
        <c:dLbls>
          <c:showLegendKey val="0"/>
          <c:showVal val="0"/>
          <c:showCatName val="0"/>
          <c:showSerName val="0"/>
          <c:showPercent val="0"/>
          <c:showBubbleSize val="0"/>
        </c:dLbls>
        <c:axId val="110205568"/>
        <c:axId val="110228224"/>
      </c:scatterChart>
      <c:valAx>
        <c:axId val="11020556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28224"/>
        <c:crosses val="autoZero"/>
        <c:crossBetween val="midCat"/>
      </c:valAx>
      <c:valAx>
        <c:axId val="11022822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r>
                  <a:rPr lang="en-US" baseline="0"/>
                  <a:t> ADOPTED</a:t>
                </a:r>
                <a:endParaRPr lang="en-US"/>
              </a:p>
            </c:rich>
          </c:tx>
          <c:overlay val="0"/>
          <c:spPr>
            <a:noFill/>
            <a:ln>
              <a:noFill/>
            </a:ln>
            <a:effectLst/>
          </c:sp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0556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Selected Trendline to Selected Data</a:t>
            </a:r>
            <a:endParaRPr lang="en-US">
              <a:effectLst/>
            </a:endParaRPr>
          </a:p>
        </c:rich>
      </c:tx>
      <c:overlay val="0"/>
      <c:spPr>
        <a:noFill/>
        <a:ln>
          <a:noFill/>
        </a:ln>
        <a:effectLst/>
      </c:spPr>
    </c:title>
    <c:autoTitleDeleted val="0"/>
    <c:plotArea>
      <c:layout/>
      <c:scatterChart>
        <c:scatterStyle val="lineMarker"/>
        <c:varyColors val="0"/>
        <c:ser>
          <c:idx val="0"/>
          <c:order val="0"/>
          <c:tx>
            <c:strRef>
              <c:f>TAM_Cooking!$W$416</c:f>
              <c:strCache>
                <c:ptCount val="1"/>
                <c:pt idx="0">
                  <c:v>Low</c:v>
                </c:pt>
              </c:strCache>
            </c:strRef>
          </c:tx>
          <c:spPr>
            <a:ln w="19050" cap="rnd">
              <a:noFill/>
              <a:round/>
            </a:ln>
            <a:effectLst/>
          </c:spPr>
          <c:marker>
            <c:symbol val="circle"/>
            <c:size val="5"/>
            <c:spPr>
              <a:solidFill>
                <a:srgbClr val="00B050"/>
              </a:solidFill>
              <a:ln w="9525">
                <a:solidFill>
                  <a:srgbClr val="00B050"/>
                </a:solidFill>
              </a:ln>
              <a:effectLst/>
            </c:spPr>
          </c:marker>
          <c:xVal>
            <c:numRef>
              <c:f>TAM_Cooking!$R$417:$R$465</c:f>
              <c:numCache>
                <c:formatCode>General</c:formatCode>
                <c:ptCount val="49"/>
                <c:pt idx="0">
                  <c:v>-2</c:v>
                </c:pt>
                <c:pt idx="1">
                  <c:v>-1</c:v>
                </c:pt>
                <c:pt idx="2">
                  <c:v>0</c:v>
                </c:pt>
                <c:pt idx="3">
                  <c:v>1</c:v>
                </c:pt>
                <c:pt idx="4">
                  <c:v>2</c:v>
                </c:pt>
                <c:pt idx="5">
                  <c:v>3</c:v>
                </c:pt>
                <c:pt idx="6">
                  <c:v>4</c:v>
                </c:pt>
                <c:pt idx="7">
                  <c:v>5</c:v>
                </c:pt>
                <c:pt idx="8">
                  <c:v>6</c:v>
                </c:pt>
                <c:pt idx="9">
                  <c:v>7</c:v>
                </c:pt>
                <c:pt idx="10">
                  <c:v>8</c:v>
                </c:pt>
                <c:pt idx="11">
                  <c:v>9</c:v>
                </c:pt>
                <c:pt idx="12">
                  <c:v>10</c:v>
                </c:pt>
                <c:pt idx="13">
                  <c:v>11</c:v>
                </c:pt>
                <c:pt idx="14">
                  <c:v>12</c:v>
                </c:pt>
                <c:pt idx="15">
                  <c:v>13</c:v>
                </c:pt>
                <c:pt idx="16">
                  <c:v>14</c:v>
                </c:pt>
                <c:pt idx="17">
                  <c:v>15</c:v>
                </c:pt>
                <c:pt idx="18">
                  <c:v>16</c:v>
                </c:pt>
                <c:pt idx="19">
                  <c:v>17</c:v>
                </c:pt>
                <c:pt idx="20">
                  <c:v>18</c:v>
                </c:pt>
                <c:pt idx="21">
                  <c:v>19</c:v>
                </c:pt>
                <c:pt idx="22">
                  <c:v>20</c:v>
                </c:pt>
                <c:pt idx="23">
                  <c:v>21</c:v>
                </c:pt>
                <c:pt idx="24">
                  <c:v>22</c:v>
                </c:pt>
                <c:pt idx="25">
                  <c:v>23</c:v>
                </c:pt>
                <c:pt idx="26">
                  <c:v>24</c:v>
                </c:pt>
                <c:pt idx="27">
                  <c:v>25</c:v>
                </c:pt>
                <c:pt idx="28">
                  <c:v>26</c:v>
                </c:pt>
                <c:pt idx="29">
                  <c:v>27</c:v>
                </c:pt>
                <c:pt idx="30">
                  <c:v>28</c:v>
                </c:pt>
                <c:pt idx="31">
                  <c:v>29</c:v>
                </c:pt>
                <c:pt idx="32">
                  <c:v>30</c:v>
                </c:pt>
                <c:pt idx="33">
                  <c:v>31</c:v>
                </c:pt>
                <c:pt idx="34">
                  <c:v>32</c:v>
                </c:pt>
                <c:pt idx="35">
                  <c:v>33</c:v>
                </c:pt>
                <c:pt idx="36">
                  <c:v>34</c:v>
                </c:pt>
                <c:pt idx="37">
                  <c:v>35</c:v>
                </c:pt>
                <c:pt idx="38">
                  <c:v>36</c:v>
                </c:pt>
                <c:pt idx="39">
                  <c:v>37</c:v>
                </c:pt>
                <c:pt idx="40">
                  <c:v>38</c:v>
                </c:pt>
                <c:pt idx="41">
                  <c:v>39</c:v>
                </c:pt>
                <c:pt idx="42">
                  <c:v>40</c:v>
                </c:pt>
                <c:pt idx="43">
                  <c:v>41</c:v>
                </c:pt>
                <c:pt idx="44">
                  <c:v>42</c:v>
                </c:pt>
                <c:pt idx="45">
                  <c:v>43</c:v>
                </c:pt>
                <c:pt idx="46">
                  <c:v>44</c:v>
                </c:pt>
                <c:pt idx="47">
                  <c:v>45</c:v>
                </c:pt>
                <c:pt idx="48">
                  <c:v>46</c:v>
                </c:pt>
              </c:numCache>
            </c:numRef>
          </c:xVal>
          <c:yVal>
            <c:numRef>
              <c:f>TAM_Cooking!$W$417:$W$465</c:f>
              <c:numCache>
                <c:formatCode>0</c:formatCode>
                <c:ptCount val="49"/>
                <c:pt idx="0">
                  <c:v>119.16532560077806</c:v>
                </c:pt>
                <c:pt idx="1">
                  <c:v>121.07100292694726</c:v>
                </c:pt>
                <c:pt idx="2">
                  <c:v>122.77119418406716</c:v>
                </c:pt>
                <c:pt idx="3">
                  <c:v>124.66344189072834</c:v>
                </c:pt>
                <c:pt idx="4">
                  <c:v>126.54474312963828</c:v>
                </c:pt>
                <c:pt idx="5">
                  <c:v>128.41456725354755</c:v>
                </c:pt>
                <c:pt idx="6">
                  <c:v>130.27186674952549</c:v>
                </c:pt>
                <c:pt idx="7">
                  <c:v>132.11552427297948</c:v>
                </c:pt>
                <c:pt idx="8">
                  <c:v>133.94380071234943</c:v>
                </c:pt>
                <c:pt idx="9">
                  <c:v>135.44879166246619</c:v>
                </c:pt>
                <c:pt idx="10">
                  <c:v>136.93626319431121</c:v>
                </c:pt>
                <c:pt idx="11">
                  <c:v>138.40324510233816</c:v>
                </c:pt>
                <c:pt idx="12">
                  <c:v>139.84618996339063</c:v>
                </c:pt>
                <c:pt idx="13">
                  <c:v>141.26091822943764</c:v>
                </c:pt>
                <c:pt idx="14">
                  <c:v>142.64250430269061</c:v>
                </c:pt>
                <c:pt idx="15">
                  <c:v>143.98499349312746</c:v>
                </c:pt>
                <c:pt idx="16">
                  <c:v>145.28112080913971</c:v>
                </c:pt>
                <c:pt idx="17">
                  <c:v>146.52211121705955</c:v>
                </c:pt>
                <c:pt idx="18">
                  <c:v>147.6974015852941</c:v>
                </c:pt>
                <c:pt idx="19">
                  <c:v>148.44988576016718</c:v>
                </c:pt>
                <c:pt idx="20">
                  <c:v>149.12850222292531</c:v>
                </c:pt>
                <c:pt idx="21">
                  <c:v>149.72031004845002</c:v>
                </c:pt>
                <c:pt idx="22">
                  <c:v>150.21048167396845</c:v>
                </c:pt>
                <c:pt idx="23">
                  <c:v>150.58253731936097</c:v>
                </c:pt>
                <c:pt idx="24">
                  <c:v>150.81899133191115</c:v>
                </c:pt>
                <c:pt idx="25">
                  <c:v>150.9024727441529</c:v>
                </c:pt>
                <c:pt idx="26">
                  <c:v>150.81728138898308</c:v>
                </c:pt>
                <c:pt idx="27">
                  <c:v>150.55127789205957</c:v>
                </c:pt>
                <c:pt idx="28">
                  <c:v>150.09762364835117</c:v>
                </c:pt>
                <c:pt idx="29">
                  <c:v>149.25512191988986</c:v>
                </c:pt>
                <c:pt idx="30">
                  <c:v>148.26500283820695</c:v>
                </c:pt>
                <c:pt idx="31">
                  <c:v>147.13448833825473</c:v>
                </c:pt>
                <c:pt idx="32">
                  <c:v>145.87376464403184</c:v>
                </c:pt>
                <c:pt idx="33">
                  <c:v>144.49478927839405</c:v>
                </c:pt>
                <c:pt idx="34">
                  <c:v>143.01022907121725</c:v>
                </c:pt>
                <c:pt idx="35">
                  <c:v>141.43252082000782</c:v>
                </c:pt>
                <c:pt idx="36">
                  <c:v>139.77329083579221</c:v>
                </c:pt>
                <c:pt idx="37">
                  <c:v>138.04303431437921</c:v>
                </c:pt>
                <c:pt idx="38">
                  <c:v>136.25110210316575</c:v>
                </c:pt>
                <c:pt idx="39">
                  <c:v>134.32360334438852</c:v>
                </c:pt>
                <c:pt idx="40">
                  <c:v>132.35633276041659</c:v>
                </c:pt>
                <c:pt idx="41">
                  <c:v>130.35401913550953</c:v>
                </c:pt>
                <c:pt idx="42">
                  <c:v>128.32078235768924</c:v>
                </c:pt>
                <c:pt idx="43">
                  <c:v>126.26019647959598</c:v>
                </c:pt>
                <c:pt idx="44">
                  <c:v>124.17536234743129</c:v>
                </c:pt>
                <c:pt idx="45">
                  <c:v>122.06895690373193</c:v>
                </c:pt>
                <c:pt idx="46">
                  <c:v>119.9432912468114</c:v>
                </c:pt>
                <c:pt idx="47">
                  <c:v>117.80037065206415</c:v>
                </c:pt>
                <c:pt idx="48">
                  <c:v>115.64195753829321</c:v>
                </c:pt>
              </c:numCache>
            </c:numRef>
          </c:yVal>
          <c:smooth val="0"/>
          <c:extLst>
            <c:ext xmlns:c16="http://schemas.microsoft.com/office/drawing/2014/chart" uri="{C3380CC4-5D6E-409C-BE32-E72D297353CC}">
              <c16:uniqueId val="{00000000-F4E2-4FFA-8059-2499D9D278CF}"/>
            </c:ext>
          </c:extLst>
        </c:ser>
        <c:ser>
          <c:idx val="1"/>
          <c:order val="1"/>
          <c:tx>
            <c:strRef>
              <c:f>TAM_Cooking!$X$416</c:f>
              <c:strCache>
                <c:ptCount val="1"/>
                <c:pt idx="0">
                  <c:v>Medium</c:v>
                </c:pt>
              </c:strCache>
            </c:strRef>
          </c:tx>
          <c:spPr>
            <a:ln w="25400" cap="rnd">
              <a:noFill/>
              <a:round/>
            </a:ln>
            <a:effectLst/>
          </c:spPr>
          <c:marker>
            <c:symbol val="circle"/>
            <c:size val="5"/>
            <c:spPr>
              <a:solidFill>
                <a:schemeClr val="accent2"/>
              </a:solidFill>
              <a:ln w="9525">
                <a:solidFill>
                  <a:schemeClr val="accent2"/>
                </a:solidFill>
              </a:ln>
              <a:effectLst/>
            </c:spPr>
          </c:marker>
          <c:xVal>
            <c:numRef>
              <c:f>TAM_Cooking!$R$417:$R$465</c:f>
              <c:numCache>
                <c:formatCode>General</c:formatCode>
                <c:ptCount val="49"/>
                <c:pt idx="0">
                  <c:v>-2</c:v>
                </c:pt>
                <c:pt idx="1">
                  <c:v>-1</c:v>
                </c:pt>
                <c:pt idx="2">
                  <c:v>0</c:v>
                </c:pt>
                <c:pt idx="3">
                  <c:v>1</c:v>
                </c:pt>
                <c:pt idx="4">
                  <c:v>2</c:v>
                </c:pt>
                <c:pt idx="5">
                  <c:v>3</c:v>
                </c:pt>
                <c:pt idx="6">
                  <c:v>4</c:v>
                </c:pt>
                <c:pt idx="7">
                  <c:v>5</c:v>
                </c:pt>
                <c:pt idx="8">
                  <c:v>6</c:v>
                </c:pt>
                <c:pt idx="9">
                  <c:v>7</c:v>
                </c:pt>
                <c:pt idx="10">
                  <c:v>8</c:v>
                </c:pt>
                <c:pt idx="11">
                  <c:v>9</c:v>
                </c:pt>
                <c:pt idx="12">
                  <c:v>10</c:v>
                </c:pt>
                <c:pt idx="13">
                  <c:v>11</c:v>
                </c:pt>
                <c:pt idx="14">
                  <c:v>12</c:v>
                </c:pt>
                <c:pt idx="15">
                  <c:v>13</c:v>
                </c:pt>
                <c:pt idx="16">
                  <c:v>14</c:v>
                </c:pt>
                <c:pt idx="17">
                  <c:v>15</c:v>
                </c:pt>
                <c:pt idx="18">
                  <c:v>16</c:v>
                </c:pt>
                <c:pt idx="19">
                  <c:v>17</c:v>
                </c:pt>
                <c:pt idx="20">
                  <c:v>18</c:v>
                </c:pt>
                <c:pt idx="21">
                  <c:v>19</c:v>
                </c:pt>
                <c:pt idx="22">
                  <c:v>20</c:v>
                </c:pt>
                <c:pt idx="23">
                  <c:v>21</c:v>
                </c:pt>
                <c:pt idx="24">
                  <c:v>22</c:v>
                </c:pt>
                <c:pt idx="25">
                  <c:v>23</c:v>
                </c:pt>
                <c:pt idx="26">
                  <c:v>24</c:v>
                </c:pt>
                <c:pt idx="27">
                  <c:v>25</c:v>
                </c:pt>
                <c:pt idx="28">
                  <c:v>26</c:v>
                </c:pt>
                <c:pt idx="29">
                  <c:v>27</c:v>
                </c:pt>
                <c:pt idx="30">
                  <c:v>28</c:v>
                </c:pt>
                <c:pt idx="31">
                  <c:v>29</c:v>
                </c:pt>
                <c:pt idx="32">
                  <c:v>30</c:v>
                </c:pt>
                <c:pt idx="33">
                  <c:v>31</c:v>
                </c:pt>
                <c:pt idx="34">
                  <c:v>32</c:v>
                </c:pt>
                <c:pt idx="35">
                  <c:v>33</c:v>
                </c:pt>
                <c:pt idx="36">
                  <c:v>34</c:v>
                </c:pt>
                <c:pt idx="37">
                  <c:v>35</c:v>
                </c:pt>
                <c:pt idx="38">
                  <c:v>36</c:v>
                </c:pt>
                <c:pt idx="39">
                  <c:v>37</c:v>
                </c:pt>
                <c:pt idx="40">
                  <c:v>38</c:v>
                </c:pt>
                <c:pt idx="41">
                  <c:v>39</c:v>
                </c:pt>
                <c:pt idx="42">
                  <c:v>40</c:v>
                </c:pt>
                <c:pt idx="43">
                  <c:v>41</c:v>
                </c:pt>
                <c:pt idx="44">
                  <c:v>42</c:v>
                </c:pt>
                <c:pt idx="45">
                  <c:v>43</c:v>
                </c:pt>
                <c:pt idx="46">
                  <c:v>44</c:v>
                </c:pt>
                <c:pt idx="47">
                  <c:v>45</c:v>
                </c:pt>
                <c:pt idx="48">
                  <c:v>46</c:v>
                </c:pt>
              </c:numCache>
            </c:numRef>
          </c:xVal>
          <c:yVal>
            <c:numRef>
              <c:f>TAM_Cooking!$X$417:$X$465</c:f>
              <c:numCache>
                <c:formatCode>0</c:formatCode>
                <c:ptCount val="49"/>
                <c:pt idx="0">
                  <c:v>172.75983957256912</c:v>
                </c:pt>
                <c:pt idx="1">
                  <c:v>172.73534652794243</c:v>
                </c:pt>
                <c:pt idx="2">
                  <c:v>173.25410753661035</c:v>
                </c:pt>
                <c:pt idx="3">
                  <c:v>173.22690504330936</c:v>
                </c:pt>
                <c:pt idx="4">
                  <c:v>173.20259857906299</c:v>
                </c:pt>
                <c:pt idx="5">
                  <c:v>173.17922103357037</c:v>
                </c:pt>
                <c:pt idx="6">
                  <c:v>173.15556193078677</c:v>
                </c:pt>
                <c:pt idx="7">
                  <c:v>173.12971905149092</c:v>
                </c:pt>
                <c:pt idx="8">
                  <c:v>173.10049250700476</c:v>
                </c:pt>
                <c:pt idx="9">
                  <c:v>172.87704279727859</c:v>
                </c:pt>
                <c:pt idx="10">
                  <c:v>172.65119875535527</c:v>
                </c:pt>
                <c:pt idx="11">
                  <c:v>172.42337200966108</c:v>
                </c:pt>
                <c:pt idx="12">
                  <c:v>172.1941014939116</c:v>
                </c:pt>
                <c:pt idx="13">
                  <c:v>171.96382556790863</c:v>
                </c:pt>
                <c:pt idx="14">
                  <c:v>171.73267400948203</c:v>
                </c:pt>
                <c:pt idx="15">
                  <c:v>171.50076263511974</c:v>
                </c:pt>
                <c:pt idx="16">
                  <c:v>171.26846957702949</c:v>
                </c:pt>
                <c:pt idx="17">
                  <c:v>171.0362036451539</c:v>
                </c:pt>
                <c:pt idx="18">
                  <c:v>170.80425699206032</c:v>
                </c:pt>
                <c:pt idx="19">
                  <c:v>170.32724849062365</c:v>
                </c:pt>
                <c:pt idx="20">
                  <c:v>169.85072917336549</c:v>
                </c:pt>
                <c:pt idx="21">
                  <c:v>169.37461806268809</c:v>
                </c:pt>
                <c:pt idx="22">
                  <c:v>168.89876678666681</c:v>
                </c:pt>
                <c:pt idx="23">
                  <c:v>168.42308723251176</c:v>
                </c:pt>
                <c:pt idx="24">
                  <c:v>167.94760814782293</c:v>
                </c:pt>
                <c:pt idx="25">
                  <c:v>167.47242524364208</c:v>
                </c:pt>
                <c:pt idx="26">
                  <c:v>166.99760778169582</c:v>
                </c:pt>
                <c:pt idx="27">
                  <c:v>166.52323507248818</c:v>
                </c:pt>
                <c:pt idx="28">
                  <c:v>166.04936726111563</c:v>
                </c:pt>
                <c:pt idx="29">
                  <c:v>165.31983127462877</c:v>
                </c:pt>
                <c:pt idx="30">
                  <c:v>164.59078102328817</c:v>
                </c:pt>
                <c:pt idx="31">
                  <c:v>163.86228641514299</c:v>
                </c:pt>
                <c:pt idx="32">
                  <c:v>163.13443227579353</c:v>
                </c:pt>
                <c:pt idx="33">
                  <c:v>162.40724837533079</c:v>
                </c:pt>
                <c:pt idx="34">
                  <c:v>161.68072294657472</c:v>
                </c:pt>
                <c:pt idx="35">
                  <c:v>160.95476808387127</c:v>
                </c:pt>
                <c:pt idx="36">
                  <c:v>160.22924364233208</c:v>
                </c:pt>
                <c:pt idx="37">
                  <c:v>159.50397762809632</c:v>
                </c:pt>
                <c:pt idx="38">
                  <c:v>158.77883696332864</c:v>
                </c:pt>
                <c:pt idx="39">
                  <c:v>157.84307832999932</c:v>
                </c:pt>
                <c:pt idx="40">
                  <c:v>156.90736561423509</c:v>
                </c:pt>
                <c:pt idx="41">
                  <c:v>155.97165503349842</c:v>
                </c:pt>
                <c:pt idx="42">
                  <c:v>155.0359098748774</c:v>
                </c:pt>
                <c:pt idx="43">
                  <c:v>154.1000968743368</c:v>
                </c:pt>
                <c:pt idx="44">
                  <c:v>153.16418806590423</c:v>
                </c:pt>
                <c:pt idx="45">
                  <c:v>152.22815404848231</c:v>
                </c:pt>
                <c:pt idx="46">
                  <c:v>151.29196442223949</c:v>
                </c:pt>
                <c:pt idx="47">
                  <c:v>150.35559204463922</c:v>
                </c:pt>
                <c:pt idx="48">
                  <c:v>149.4190213301757</c:v>
                </c:pt>
              </c:numCache>
            </c:numRef>
          </c:yVal>
          <c:smooth val="0"/>
          <c:extLst>
            <c:ext xmlns:c16="http://schemas.microsoft.com/office/drawing/2014/chart" uri="{C3380CC4-5D6E-409C-BE32-E72D297353CC}">
              <c16:uniqueId val="{00000001-F4E2-4FFA-8059-2499D9D278CF}"/>
            </c:ext>
          </c:extLst>
        </c:ser>
        <c:ser>
          <c:idx val="2"/>
          <c:order val="2"/>
          <c:tx>
            <c:strRef>
              <c:f>TAM_Cooking!$Y$416</c:f>
              <c:strCache>
                <c:ptCount val="1"/>
                <c:pt idx="0">
                  <c:v>High</c:v>
                </c:pt>
              </c:strCache>
            </c:strRef>
          </c:tx>
          <c:spPr>
            <a:ln w="25400" cap="rnd">
              <a:noFill/>
              <a:round/>
            </a:ln>
            <a:effectLst/>
          </c:spPr>
          <c:marker>
            <c:symbol val="circle"/>
            <c:size val="5"/>
            <c:spPr>
              <a:solidFill>
                <a:schemeClr val="accent5"/>
              </a:solidFill>
              <a:ln w="9525">
                <a:solidFill>
                  <a:schemeClr val="accent5"/>
                </a:solidFill>
              </a:ln>
              <a:effectLst/>
            </c:spPr>
          </c:marker>
          <c:xVal>
            <c:numRef>
              <c:f>TAM_Cooking!$R$417:$R$465</c:f>
              <c:numCache>
                <c:formatCode>General</c:formatCode>
                <c:ptCount val="49"/>
                <c:pt idx="0">
                  <c:v>-2</c:v>
                </c:pt>
                <c:pt idx="1">
                  <c:v>-1</c:v>
                </c:pt>
                <c:pt idx="2">
                  <c:v>0</c:v>
                </c:pt>
                <c:pt idx="3">
                  <c:v>1</c:v>
                </c:pt>
                <c:pt idx="4">
                  <c:v>2</c:v>
                </c:pt>
                <c:pt idx="5">
                  <c:v>3</c:v>
                </c:pt>
                <c:pt idx="6">
                  <c:v>4</c:v>
                </c:pt>
                <c:pt idx="7">
                  <c:v>5</c:v>
                </c:pt>
                <c:pt idx="8">
                  <c:v>6</c:v>
                </c:pt>
                <c:pt idx="9">
                  <c:v>7</c:v>
                </c:pt>
                <c:pt idx="10">
                  <c:v>8</c:v>
                </c:pt>
                <c:pt idx="11">
                  <c:v>9</c:v>
                </c:pt>
                <c:pt idx="12">
                  <c:v>10</c:v>
                </c:pt>
                <c:pt idx="13">
                  <c:v>11</c:v>
                </c:pt>
                <c:pt idx="14">
                  <c:v>12</c:v>
                </c:pt>
                <c:pt idx="15">
                  <c:v>13</c:v>
                </c:pt>
                <c:pt idx="16">
                  <c:v>14</c:v>
                </c:pt>
                <c:pt idx="17">
                  <c:v>15</c:v>
                </c:pt>
                <c:pt idx="18">
                  <c:v>16</c:v>
                </c:pt>
                <c:pt idx="19">
                  <c:v>17</c:v>
                </c:pt>
                <c:pt idx="20">
                  <c:v>18</c:v>
                </c:pt>
                <c:pt idx="21">
                  <c:v>19</c:v>
                </c:pt>
                <c:pt idx="22">
                  <c:v>20</c:v>
                </c:pt>
                <c:pt idx="23">
                  <c:v>21</c:v>
                </c:pt>
                <c:pt idx="24">
                  <c:v>22</c:v>
                </c:pt>
                <c:pt idx="25">
                  <c:v>23</c:v>
                </c:pt>
                <c:pt idx="26">
                  <c:v>24</c:v>
                </c:pt>
                <c:pt idx="27">
                  <c:v>25</c:v>
                </c:pt>
                <c:pt idx="28">
                  <c:v>26</c:v>
                </c:pt>
                <c:pt idx="29">
                  <c:v>27</c:v>
                </c:pt>
                <c:pt idx="30">
                  <c:v>28</c:v>
                </c:pt>
                <c:pt idx="31">
                  <c:v>29</c:v>
                </c:pt>
                <c:pt idx="32">
                  <c:v>30</c:v>
                </c:pt>
                <c:pt idx="33">
                  <c:v>31</c:v>
                </c:pt>
                <c:pt idx="34">
                  <c:v>32</c:v>
                </c:pt>
                <c:pt idx="35">
                  <c:v>33</c:v>
                </c:pt>
                <c:pt idx="36">
                  <c:v>34</c:v>
                </c:pt>
                <c:pt idx="37">
                  <c:v>35</c:v>
                </c:pt>
                <c:pt idx="38">
                  <c:v>36</c:v>
                </c:pt>
                <c:pt idx="39">
                  <c:v>37</c:v>
                </c:pt>
                <c:pt idx="40">
                  <c:v>38</c:v>
                </c:pt>
                <c:pt idx="41">
                  <c:v>39</c:v>
                </c:pt>
                <c:pt idx="42">
                  <c:v>40</c:v>
                </c:pt>
                <c:pt idx="43">
                  <c:v>41</c:v>
                </c:pt>
                <c:pt idx="44">
                  <c:v>42</c:v>
                </c:pt>
                <c:pt idx="45">
                  <c:v>43</c:v>
                </c:pt>
                <c:pt idx="46">
                  <c:v>44</c:v>
                </c:pt>
                <c:pt idx="47">
                  <c:v>45</c:v>
                </c:pt>
                <c:pt idx="48">
                  <c:v>46</c:v>
                </c:pt>
              </c:numCache>
            </c:numRef>
          </c:xVal>
          <c:yVal>
            <c:numRef>
              <c:f>TAM_Cooking!$Y$417:$Y$465</c:f>
              <c:numCache>
                <c:formatCode>0</c:formatCode>
                <c:ptCount val="49"/>
                <c:pt idx="0">
                  <c:v>226.35435354436018</c:v>
                </c:pt>
                <c:pt idx="1">
                  <c:v>224.39969012893761</c:v>
                </c:pt>
                <c:pt idx="2">
                  <c:v>223.73702088915354</c:v>
                </c:pt>
                <c:pt idx="3">
                  <c:v>221.79036819589038</c:v>
                </c:pt>
                <c:pt idx="4">
                  <c:v>219.86045402848771</c:v>
                </c:pt>
                <c:pt idx="5">
                  <c:v>217.9438748135932</c:v>
                </c:pt>
                <c:pt idx="6">
                  <c:v>216.03925711204806</c:v>
                </c:pt>
                <c:pt idx="7">
                  <c:v>214.14391383000236</c:v>
                </c:pt>
                <c:pt idx="8">
                  <c:v>212.25718430166009</c:v>
                </c:pt>
                <c:pt idx="9">
                  <c:v>210.30529393209099</c:v>
                </c:pt>
                <c:pt idx="10">
                  <c:v>208.36613431639933</c:v>
                </c:pt>
                <c:pt idx="11">
                  <c:v>206.443498916984</c:v>
                </c:pt>
                <c:pt idx="12">
                  <c:v>204.54201302443258</c:v>
                </c:pt>
                <c:pt idx="13">
                  <c:v>202.66673290637962</c:v>
                </c:pt>
                <c:pt idx="14">
                  <c:v>200.82284371627344</c:v>
                </c:pt>
                <c:pt idx="15">
                  <c:v>199.01653177711202</c:v>
                </c:pt>
                <c:pt idx="16">
                  <c:v>197.25581834491928</c:v>
                </c:pt>
                <c:pt idx="17">
                  <c:v>195.55029607324826</c:v>
                </c:pt>
                <c:pt idx="18">
                  <c:v>193.91111239882653</c:v>
                </c:pt>
                <c:pt idx="19">
                  <c:v>192.20461122108011</c:v>
                </c:pt>
                <c:pt idx="20">
                  <c:v>190.57295612380568</c:v>
                </c:pt>
                <c:pt idx="21">
                  <c:v>189.02892607692615</c:v>
                </c:pt>
                <c:pt idx="22">
                  <c:v>187.58705189936518</c:v>
                </c:pt>
                <c:pt idx="23">
                  <c:v>186.26363714566256</c:v>
                </c:pt>
                <c:pt idx="24">
                  <c:v>185.07622496373472</c:v>
                </c:pt>
                <c:pt idx="25">
                  <c:v>184.04237774313125</c:v>
                </c:pt>
                <c:pt idx="26">
                  <c:v>183.17793417440856</c:v>
                </c:pt>
                <c:pt idx="27">
                  <c:v>182.49519225291678</c:v>
                </c:pt>
                <c:pt idx="28">
                  <c:v>182.00111087388009</c:v>
                </c:pt>
                <c:pt idx="29">
                  <c:v>181.38454062936768</c:v>
                </c:pt>
                <c:pt idx="30">
                  <c:v>180.91655920836939</c:v>
                </c:pt>
                <c:pt idx="31">
                  <c:v>180.59008449203125</c:v>
                </c:pt>
                <c:pt idx="32">
                  <c:v>180.39509990755522</c:v>
                </c:pt>
                <c:pt idx="33">
                  <c:v>180.31970747226754</c:v>
                </c:pt>
                <c:pt idx="34">
                  <c:v>180.35121682193218</c:v>
                </c:pt>
                <c:pt idx="35">
                  <c:v>180.47701534773472</c:v>
                </c:pt>
                <c:pt idx="36">
                  <c:v>180.68519644887195</c:v>
                </c:pt>
                <c:pt idx="37">
                  <c:v>180.96492094181343</c:v>
                </c:pt>
                <c:pt idx="38">
                  <c:v>181.30657182349154</c:v>
                </c:pt>
                <c:pt idx="39">
                  <c:v>181.36255331561011</c:v>
                </c:pt>
                <c:pt idx="40">
                  <c:v>181.45839846805359</c:v>
                </c:pt>
                <c:pt idx="41">
                  <c:v>181.58929093148731</c:v>
                </c:pt>
                <c:pt idx="42">
                  <c:v>181.75103739206557</c:v>
                </c:pt>
                <c:pt idx="43">
                  <c:v>181.93999726907762</c:v>
                </c:pt>
                <c:pt idx="44">
                  <c:v>182.15301378437718</c:v>
                </c:pt>
                <c:pt idx="45">
                  <c:v>182.38735119323269</c:v>
                </c:pt>
                <c:pt idx="46">
                  <c:v>182.64063759766759</c:v>
                </c:pt>
                <c:pt idx="47">
                  <c:v>182.9108134372143</c:v>
                </c:pt>
                <c:pt idx="48">
                  <c:v>183.19608512205818</c:v>
                </c:pt>
              </c:numCache>
            </c:numRef>
          </c:yVal>
          <c:smooth val="0"/>
          <c:extLst>
            <c:ext xmlns:c16="http://schemas.microsoft.com/office/drawing/2014/chart" uri="{C3380CC4-5D6E-409C-BE32-E72D297353CC}">
              <c16:uniqueId val="{00000002-F4E2-4FFA-8059-2499D9D278CF}"/>
            </c:ext>
          </c:extLst>
        </c:ser>
        <c:ser>
          <c:idx val="3"/>
          <c:order val="3"/>
          <c:tx>
            <c:strRef>
              <c:f>TAM_Cooking!$BJ$417</c:f>
              <c:strCache>
                <c:ptCount val="1"/>
                <c:pt idx="0">
                  <c:v>3rd Poly-Medium</c:v>
                </c:pt>
              </c:strCache>
            </c:strRef>
          </c:tx>
          <c:spPr>
            <a:ln w="19050">
              <a:solidFill>
                <a:schemeClr val="tx1"/>
              </a:solidFill>
            </a:ln>
          </c:spPr>
          <c:marker>
            <c:symbol val="none"/>
          </c:marker>
          <c:xVal>
            <c:numRef>
              <c:f>TAM_Cooking!$R$419:$R$465</c:f>
              <c:numCache>
                <c:formatCode>General</c:formatCode>
                <c:ptCount val="4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numCache>
            </c:numRef>
          </c:xVal>
          <c:yVal>
            <c:numRef>
              <c:f>TAM_Cooking!$BJ$421:$BJ$467</c:f>
              <c:numCache>
                <c:formatCode>General</c:formatCode>
                <c:ptCount val="47"/>
                <c:pt idx="0">
                  <c:v>173.05964492761422</c:v>
                </c:pt>
                <c:pt idx="1">
                  <c:v>173.11008613161991</c:v>
                </c:pt>
                <c:pt idx="2">
                  <c:v>173.13275302879063</c:v>
                </c:pt>
                <c:pt idx="3">
                  <c:v>173.12781949673331</c:v>
                </c:pt>
                <c:pt idx="4">
                  <c:v>173.09545941305481</c:v>
                </c:pt>
                <c:pt idx="5">
                  <c:v>173.03584665536212</c:v>
                </c:pt>
                <c:pt idx="6">
                  <c:v>172.94915510126211</c:v>
                </c:pt>
                <c:pt idx="7">
                  <c:v>172.83555862836172</c:v>
                </c:pt>
                <c:pt idx="8">
                  <c:v>172.69523111426787</c:v>
                </c:pt>
                <c:pt idx="9">
                  <c:v>172.52834643658747</c:v>
                </c:pt>
                <c:pt idx="10">
                  <c:v>172.33507847292742</c:v>
                </c:pt>
                <c:pt idx="11">
                  <c:v>172.11560110089468</c:v>
                </c:pt>
                <c:pt idx="12">
                  <c:v>171.87008819809614</c:v>
                </c:pt>
                <c:pt idx="13">
                  <c:v>171.59871364213873</c:v>
                </c:pt>
                <c:pt idx="14">
                  <c:v>171.30165131062935</c:v>
                </c:pt>
                <c:pt idx="15">
                  <c:v>170.97907508117495</c:v>
                </c:pt>
                <c:pt idx="16">
                  <c:v>170.63115883138241</c:v>
                </c:pt>
                <c:pt idx="17">
                  <c:v>170.25807643885869</c:v>
                </c:pt>
                <c:pt idx="18">
                  <c:v>169.86000178121068</c:v>
                </c:pt>
                <c:pt idx="19">
                  <c:v>169.4371087360453</c:v>
                </c:pt>
                <c:pt idx="20">
                  <c:v>168.98957118096945</c:v>
                </c:pt>
                <c:pt idx="21">
                  <c:v>168.5175629935901</c:v>
                </c:pt>
                <c:pt idx="22">
                  <c:v>168.02125805151414</c:v>
                </c:pt>
                <c:pt idx="23">
                  <c:v>167.50083023234848</c:v>
                </c:pt>
                <c:pt idx="24">
                  <c:v>166.95645341370005</c:v>
                </c:pt>
                <c:pt idx="25">
                  <c:v>166.38830147317577</c:v>
                </c:pt>
                <c:pt idx="26">
                  <c:v>165.79654828838255</c:v>
                </c:pt>
                <c:pt idx="27">
                  <c:v>165.18136773692729</c:v>
                </c:pt>
                <c:pt idx="28">
                  <c:v>164.54293369641695</c:v>
                </c:pt>
                <c:pt idx="29">
                  <c:v>163.88142004445842</c:v>
                </c:pt>
                <c:pt idx="30">
                  <c:v>163.19700065865865</c:v>
                </c:pt>
                <c:pt idx="31">
                  <c:v>162.48984941662451</c:v>
                </c:pt>
                <c:pt idx="32">
                  <c:v>161.76014019596295</c:v>
                </c:pt>
                <c:pt idx="33">
                  <c:v>161.00804687428089</c:v>
                </c:pt>
                <c:pt idx="34">
                  <c:v>160.23374332918522</c:v>
                </c:pt>
                <c:pt idx="35">
                  <c:v>159.4374034382829</c:v>
                </c:pt>
                <c:pt idx="36">
                  <c:v>158.61920107918081</c:v>
                </c:pt>
                <c:pt idx="37">
                  <c:v>157.77931012948591</c:v>
                </c:pt>
                <c:pt idx="38">
                  <c:v>156.91790446680506</c:v>
                </c:pt>
                <c:pt idx="39">
                  <c:v>156.03515796874524</c:v>
                </c:pt>
                <c:pt idx="40">
                  <c:v>155.13124451291333</c:v>
                </c:pt>
                <c:pt idx="41">
                  <c:v>154.20633797691625</c:v>
                </c:pt>
                <c:pt idx="42">
                  <c:v>153.26061223836092</c:v>
                </c:pt>
                <c:pt idx="43">
                  <c:v>152.29424117485428</c:v>
                </c:pt>
                <c:pt idx="44">
                  <c:v>151.30739866400324</c:v>
                </c:pt>
                <c:pt idx="45">
                  <c:v>150.30025858341469</c:v>
                </c:pt>
                <c:pt idx="46">
                  <c:v>149.27299481069559</c:v>
                </c:pt>
              </c:numCache>
            </c:numRef>
          </c:yVal>
          <c:smooth val="0"/>
          <c:extLst>
            <c:ext xmlns:c16="http://schemas.microsoft.com/office/drawing/2014/chart" uri="{C3380CC4-5D6E-409C-BE32-E72D297353CC}">
              <c16:uniqueId val="{00000003-F4E2-4FFA-8059-2499D9D278CF}"/>
            </c:ext>
          </c:extLst>
        </c:ser>
        <c:dLbls>
          <c:showLegendKey val="0"/>
          <c:showVal val="0"/>
          <c:showCatName val="0"/>
          <c:showSerName val="0"/>
          <c:showPercent val="0"/>
          <c:showBubbleSize val="0"/>
        </c:dLbls>
        <c:axId val="118253440"/>
        <c:axId val="118263808"/>
      </c:scatterChart>
      <c:valAx>
        <c:axId val="11825344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63808"/>
        <c:crosses val="autoZero"/>
        <c:crossBetween val="midCat"/>
      </c:valAx>
      <c:valAx>
        <c:axId val="1182638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r>
                  <a:rPr lang="en-US" baseline="0"/>
                  <a:t> ADOPTED</a:t>
                </a:r>
                <a:endParaRPr lang="en-US"/>
              </a:p>
            </c:rich>
          </c:tx>
          <c:overlay val="0"/>
          <c:spPr>
            <a:noFill/>
            <a:ln>
              <a:noFill/>
            </a:ln>
            <a:effectLst/>
          </c:sp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534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Selected Trendline to Selected Data</a:t>
            </a:r>
            <a:endParaRPr lang="en-US">
              <a:effectLst/>
            </a:endParaRPr>
          </a:p>
        </c:rich>
      </c:tx>
      <c:overlay val="0"/>
      <c:spPr>
        <a:noFill/>
        <a:ln>
          <a:noFill/>
        </a:ln>
        <a:effectLst/>
      </c:spPr>
    </c:title>
    <c:autoTitleDeleted val="0"/>
    <c:plotArea>
      <c:layout/>
      <c:scatterChart>
        <c:scatterStyle val="lineMarker"/>
        <c:varyColors val="0"/>
        <c:ser>
          <c:idx val="0"/>
          <c:order val="0"/>
          <c:tx>
            <c:strRef>
              <c:f>TAM_Cooking!$W$479</c:f>
              <c:strCache>
                <c:ptCount val="1"/>
                <c:pt idx="0">
                  <c:v>Low</c:v>
                </c:pt>
              </c:strCache>
            </c:strRef>
          </c:tx>
          <c:spPr>
            <a:ln w="19050" cap="rnd">
              <a:noFill/>
              <a:round/>
            </a:ln>
            <a:effectLst/>
          </c:spPr>
          <c:marker>
            <c:symbol val="circle"/>
            <c:size val="5"/>
            <c:spPr>
              <a:solidFill>
                <a:srgbClr val="00B050"/>
              </a:solidFill>
              <a:ln w="9525">
                <a:solidFill>
                  <a:srgbClr val="00B050"/>
                </a:solidFill>
              </a:ln>
              <a:effectLst/>
            </c:spPr>
          </c:marker>
          <c:xVal>
            <c:numRef>
              <c:f>TAM_Cooking!$R$480:$R$528</c:f>
              <c:numCache>
                <c:formatCode>General</c:formatCode>
                <c:ptCount val="49"/>
                <c:pt idx="0">
                  <c:v>-2</c:v>
                </c:pt>
                <c:pt idx="1">
                  <c:v>-1</c:v>
                </c:pt>
                <c:pt idx="2">
                  <c:v>0</c:v>
                </c:pt>
                <c:pt idx="3">
                  <c:v>1</c:v>
                </c:pt>
                <c:pt idx="4">
                  <c:v>2</c:v>
                </c:pt>
                <c:pt idx="5">
                  <c:v>3</c:v>
                </c:pt>
                <c:pt idx="6">
                  <c:v>4</c:v>
                </c:pt>
                <c:pt idx="7">
                  <c:v>5</c:v>
                </c:pt>
                <c:pt idx="8">
                  <c:v>6</c:v>
                </c:pt>
                <c:pt idx="9">
                  <c:v>7</c:v>
                </c:pt>
                <c:pt idx="10">
                  <c:v>8</c:v>
                </c:pt>
                <c:pt idx="11">
                  <c:v>9</c:v>
                </c:pt>
                <c:pt idx="12">
                  <c:v>10</c:v>
                </c:pt>
                <c:pt idx="13">
                  <c:v>11</c:v>
                </c:pt>
                <c:pt idx="14">
                  <c:v>12</c:v>
                </c:pt>
                <c:pt idx="15">
                  <c:v>13</c:v>
                </c:pt>
                <c:pt idx="16">
                  <c:v>14</c:v>
                </c:pt>
                <c:pt idx="17">
                  <c:v>15</c:v>
                </c:pt>
                <c:pt idx="18">
                  <c:v>16</c:v>
                </c:pt>
                <c:pt idx="19">
                  <c:v>17</c:v>
                </c:pt>
                <c:pt idx="20">
                  <c:v>18</c:v>
                </c:pt>
                <c:pt idx="21">
                  <c:v>19</c:v>
                </c:pt>
                <c:pt idx="22">
                  <c:v>20</c:v>
                </c:pt>
                <c:pt idx="23">
                  <c:v>21</c:v>
                </c:pt>
                <c:pt idx="24">
                  <c:v>22</c:v>
                </c:pt>
                <c:pt idx="25">
                  <c:v>23</c:v>
                </c:pt>
                <c:pt idx="26">
                  <c:v>24</c:v>
                </c:pt>
                <c:pt idx="27">
                  <c:v>25</c:v>
                </c:pt>
                <c:pt idx="28">
                  <c:v>26</c:v>
                </c:pt>
                <c:pt idx="29">
                  <c:v>27</c:v>
                </c:pt>
                <c:pt idx="30">
                  <c:v>28</c:v>
                </c:pt>
                <c:pt idx="31">
                  <c:v>29</c:v>
                </c:pt>
                <c:pt idx="32">
                  <c:v>30</c:v>
                </c:pt>
                <c:pt idx="33">
                  <c:v>31</c:v>
                </c:pt>
                <c:pt idx="34">
                  <c:v>32</c:v>
                </c:pt>
                <c:pt idx="35">
                  <c:v>33</c:v>
                </c:pt>
                <c:pt idx="36">
                  <c:v>34</c:v>
                </c:pt>
                <c:pt idx="37">
                  <c:v>35</c:v>
                </c:pt>
                <c:pt idx="38">
                  <c:v>36</c:v>
                </c:pt>
                <c:pt idx="39">
                  <c:v>37</c:v>
                </c:pt>
                <c:pt idx="40">
                  <c:v>38</c:v>
                </c:pt>
                <c:pt idx="41">
                  <c:v>39</c:v>
                </c:pt>
                <c:pt idx="42">
                  <c:v>40</c:v>
                </c:pt>
                <c:pt idx="43">
                  <c:v>41</c:v>
                </c:pt>
                <c:pt idx="44">
                  <c:v>42</c:v>
                </c:pt>
                <c:pt idx="45">
                  <c:v>43</c:v>
                </c:pt>
                <c:pt idx="46">
                  <c:v>44</c:v>
                </c:pt>
                <c:pt idx="47">
                  <c:v>45</c:v>
                </c:pt>
                <c:pt idx="48">
                  <c:v>46</c:v>
                </c:pt>
              </c:numCache>
            </c:numRef>
          </c:xVal>
          <c:yVal>
            <c:numRef>
              <c:f>TAM_Cooking!$W$480:$W$528</c:f>
              <c:numCache>
                <c:formatCode>0</c:formatCode>
                <c:ptCount val="49"/>
                <c:pt idx="0">
                  <c:v>755.80482135810098</c:v>
                </c:pt>
                <c:pt idx="1">
                  <c:v>761.89914491508864</c:v>
                </c:pt>
                <c:pt idx="2">
                  <c:v>769.20795123494383</c:v>
                </c:pt>
                <c:pt idx="3">
                  <c:v>774.54499183116934</c:v>
                </c:pt>
                <c:pt idx="4">
                  <c:v>779.39671726198526</c:v>
                </c:pt>
                <c:pt idx="5">
                  <c:v>783.69224591243847</c:v>
                </c:pt>
                <c:pt idx="6">
                  <c:v>787.35910087888396</c:v>
                </c:pt>
                <c:pt idx="7">
                  <c:v>790.3232060118778</c:v>
                </c:pt>
                <c:pt idx="8">
                  <c:v>792.50880005414024</c:v>
                </c:pt>
                <c:pt idx="9">
                  <c:v>791.35517698911622</c:v>
                </c:pt>
                <c:pt idx="10">
                  <c:v>789.34352002727883</c:v>
                </c:pt>
                <c:pt idx="11">
                  <c:v>786.42452994081157</c:v>
                </c:pt>
                <c:pt idx="12">
                  <c:v>782.55896617755548</c:v>
                </c:pt>
                <c:pt idx="13">
                  <c:v>777.71956369138172</c:v>
                </c:pt>
                <c:pt idx="14">
                  <c:v>771.89208071741018</c:v>
                </c:pt>
                <c:pt idx="15">
                  <c:v>765.0754432377729</c:v>
                </c:pt>
                <c:pt idx="16">
                  <c:v>757.28135642432062</c:v>
                </c:pt>
                <c:pt idx="17">
                  <c:v>748.53312346098983</c:v>
                </c:pt>
                <c:pt idx="18">
                  <c:v>738.86364472497758</c:v>
                </c:pt>
                <c:pt idx="19">
                  <c:v>726.52945708827679</c:v>
                </c:pt>
                <c:pt idx="20">
                  <c:v>713.47315213575416</c:v>
                </c:pt>
                <c:pt idx="21">
                  <c:v>699.74199834508886</c:v>
                </c:pt>
                <c:pt idx="22">
                  <c:v>685.38136234631315</c:v>
                </c:pt>
                <c:pt idx="23">
                  <c:v>670.43258433133008</c:v>
                </c:pt>
                <c:pt idx="24">
                  <c:v>654.93127014005438</c:v>
                </c:pt>
                <c:pt idx="25">
                  <c:v>638.90611938696406</c:v>
                </c:pt>
                <c:pt idx="26">
                  <c:v>622.37834227733697</c:v>
                </c:pt>
                <c:pt idx="27">
                  <c:v>605.36091617655165</c:v>
                </c:pt>
                <c:pt idx="28">
                  <c:v>587.85830796100322</c:v>
                </c:pt>
                <c:pt idx="29">
                  <c:v>568.75491098422117</c:v>
                </c:pt>
                <c:pt idx="30">
                  <c:v>549.23818221507508</c:v>
                </c:pt>
                <c:pt idx="31">
                  <c:v>529.28541401793768</c:v>
                </c:pt>
                <c:pt idx="32">
                  <c:v>508.86449079444026</c:v>
                </c:pt>
                <c:pt idx="33">
                  <c:v>487.93324679973125</c:v>
                </c:pt>
                <c:pt idx="34">
                  <c:v>466.43924921703302</c:v>
                </c:pt>
                <c:pt idx="35">
                  <c:v>444.31914077248524</c:v>
                </c:pt>
                <c:pt idx="36">
                  <c:v>421.49843776552353</c:v>
                </c:pt>
                <c:pt idx="37">
                  <c:v>397.89169253101386</c:v>
                </c:pt>
                <c:pt idx="38">
                  <c:v>373.40315226671936</c:v>
                </c:pt>
                <c:pt idx="39">
                  <c:v>347.51071597127918</c:v>
                </c:pt>
                <c:pt idx="40">
                  <c:v>320.5703642763072</c:v>
                </c:pt>
                <c:pt idx="41">
                  <c:v>469.3271603366444</c:v>
                </c:pt>
                <c:pt idx="42">
                  <c:v>458.87240732386368</c:v>
                </c:pt>
                <c:pt idx="43">
                  <c:v>446.67987009712004</c:v>
                </c:pt>
                <c:pt idx="44">
                  <c:v>432.41346869749987</c:v>
                </c:pt>
                <c:pt idx="45">
                  <c:v>415.70517996924713</c:v>
                </c:pt>
                <c:pt idx="46">
                  <c:v>396.16613805015066</c:v>
                </c:pt>
                <c:pt idx="47">
                  <c:v>373.4044252267006</c:v>
                </c:pt>
                <c:pt idx="48">
                  <c:v>347.04624794234519</c:v>
                </c:pt>
              </c:numCache>
            </c:numRef>
          </c:yVal>
          <c:smooth val="0"/>
          <c:extLst>
            <c:ext xmlns:c16="http://schemas.microsoft.com/office/drawing/2014/chart" uri="{C3380CC4-5D6E-409C-BE32-E72D297353CC}">
              <c16:uniqueId val="{00000000-E41C-4253-8B6A-E6C069BA0F77}"/>
            </c:ext>
          </c:extLst>
        </c:ser>
        <c:ser>
          <c:idx val="1"/>
          <c:order val="1"/>
          <c:tx>
            <c:strRef>
              <c:f>TAM_Cooking!$X$479</c:f>
              <c:strCache>
                <c:ptCount val="1"/>
                <c:pt idx="0">
                  <c:v>Medium</c:v>
                </c:pt>
              </c:strCache>
            </c:strRef>
          </c:tx>
          <c:spPr>
            <a:ln w="25400" cap="rnd">
              <a:noFill/>
              <a:round/>
            </a:ln>
            <a:effectLst/>
          </c:spPr>
          <c:marker>
            <c:symbol val="circle"/>
            <c:size val="5"/>
            <c:spPr>
              <a:solidFill>
                <a:schemeClr val="accent2"/>
              </a:solidFill>
              <a:ln w="9525">
                <a:solidFill>
                  <a:schemeClr val="accent2"/>
                </a:solidFill>
              </a:ln>
              <a:effectLst/>
            </c:spPr>
          </c:marker>
          <c:xVal>
            <c:numRef>
              <c:f>TAM_Cooking!$R$480:$R$528</c:f>
              <c:numCache>
                <c:formatCode>General</c:formatCode>
                <c:ptCount val="49"/>
                <c:pt idx="0">
                  <c:v>-2</c:v>
                </c:pt>
                <c:pt idx="1">
                  <c:v>-1</c:v>
                </c:pt>
                <c:pt idx="2">
                  <c:v>0</c:v>
                </c:pt>
                <c:pt idx="3">
                  <c:v>1</c:v>
                </c:pt>
                <c:pt idx="4">
                  <c:v>2</c:v>
                </c:pt>
                <c:pt idx="5">
                  <c:v>3</c:v>
                </c:pt>
                <c:pt idx="6">
                  <c:v>4</c:v>
                </c:pt>
                <c:pt idx="7">
                  <c:v>5</c:v>
                </c:pt>
                <c:pt idx="8">
                  <c:v>6</c:v>
                </c:pt>
                <c:pt idx="9">
                  <c:v>7</c:v>
                </c:pt>
                <c:pt idx="10">
                  <c:v>8</c:v>
                </c:pt>
                <c:pt idx="11">
                  <c:v>9</c:v>
                </c:pt>
                <c:pt idx="12">
                  <c:v>10</c:v>
                </c:pt>
                <c:pt idx="13">
                  <c:v>11</c:v>
                </c:pt>
                <c:pt idx="14">
                  <c:v>12</c:v>
                </c:pt>
                <c:pt idx="15">
                  <c:v>13</c:v>
                </c:pt>
                <c:pt idx="16">
                  <c:v>14</c:v>
                </c:pt>
                <c:pt idx="17">
                  <c:v>15</c:v>
                </c:pt>
                <c:pt idx="18">
                  <c:v>16</c:v>
                </c:pt>
                <c:pt idx="19">
                  <c:v>17</c:v>
                </c:pt>
                <c:pt idx="20">
                  <c:v>18</c:v>
                </c:pt>
                <c:pt idx="21">
                  <c:v>19</c:v>
                </c:pt>
                <c:pt idx="22">
                  <c:v>20</c:v>
                </c:pt>
                <c:pt idx="23">
                  <c:v>21</c:v>
                </c:pt>
                <c:pt idx="24">
                  <c:v>22</c:v>
                </c:pt>
                <c:pt idx="25">
                  <c:v>23</c:v>
                </c:pt>
                <c:pt idx="26">
                  <c:v>24</c:v>
                </c:pt>
                <c:pt idx="27">
                  <c:v>25</c:v>
                </c:pt>
                <c:pt idx="28">
                  <c:v>26</c:v>
                </c:pt>
                <c:pt idx="29">
                  <c:v>27</c:v>
                </c:pt>
                <c:pt idx="30">
                  <c:v>28</c:v>
                </c:pt>
                <c:pt idx="31">
                  <c:v>29</c:v>
                </c:pt>
                <c:pt idx="32">
                  <c:v>30</c:v>
                </c:pt>
                <c:pt idx="33">
                  <c:v>31</c:v>
                </c:pt>
                <c:pt idx="34">
                  <c:v>32</c:v>
                </c:pt>
                <c:pt idx="35">
                  <c:v>33</c:v>
                </c:pt>
                <c:pt idx="36">
                  <c:v>34</c:v>
                </c:pt>
                <c:pt idx="37">
                  <c:v>35</c:v>
                </c:pt>
                <c:pt idx="38">
                  <c:v>36</c:v>
                </c:pt>
                <c:pt idx="39">
                  <c:v>37</c:v>
                </c:pt>
                <c:pt idx="40">
                  <c:v>38</c:v>
                </c:pt>
                <c:pt idx="41">
                  <c:v>39</c:v>
                </c:pt>
                <c:pt idx="42">
                  <c:v>40</c:v>
                </c:pt>
                <c:pt idx="43">
                  <c:v>41</c:v>
                </c:pt>
                <c:pt idx="44">
                  <c:v>42</c:v>
                </c:pt>
                <c:pt idx="45">
                  <c:v>43</c:v>
                </c:pt>
                <c:pt idx="46">
                  <c:v>44</c:v>
                </c:pt>
                <c:pt idx="47">
                  <c:v>45</c:v>
                </c:pt>
                <c:pt idx="48">
                  <c:v>46</c:v>
                </c:pt>
              </c:numCache>
            </c:numRef>
          </c:xVal>
          <c:yVal>
            <c:numRef>
              <c:f>TAM_Cooking!$X$480:$X$528</c:f>
              <c:numCache>
                <c:formatCode>0</c:formatCode>
                <c:ptCount val="49"/>
                <c:pt idx="0">
                  <c:v>1110.3789069667316</c:v>
                </c:pt>
                <c:pt idx="1">
                  <c:v>1103.5010652504811</c:v>
                </c:pt>
                <c:pt idx="2">
                  <c:v>1086.4921571737311</c:v>
                </c:pt>
                <c:pt idx="3">
                  <c:v>1079.6604137510565</c:v>
                </c:pt>
                <c:pt idx="4">
                  <c:v>1073.0275083667016</c:v>
                </c:pt>
                <c:pt idx="5">
                  <c:v>1066.5666526422267</c:v>
                </c:pt>
                <c:pt idx="6">
                  <c:v>1060.2398791445207</c:v>
                </c:pt>
                <c:pt idx="7">
                  <c:v>1054.0037054443369</c:v>
                </c:pt>
                <c:pt idx="8">
                  <c:v>1047.821601956075</c:v>
                </c:pt>
                <c:pt idx="9">
                  <c:v>1040.1185883090075</c:v>
                </c:pt>
                <c:pt idx="10">
                  <c:v>1032.4288377480279</c:v>
                </c:pt>
                <c:pt idx="11">
                  <c:v>1024.7330237232816</c:v>
                </c:pt>
                <c:pt idx="12">
                  <c:v>1017.0138441811362</c:v>
                </c:pt>
                <c:pt idx="13">
                  <c:v>1009.2533442516481</c:v>
                </c:pt>
                <c:pt idx="14">
                  <c:v>1001.4309649791934</c:v>
                </c:pt>
                <c:pt idx="15">
                  <c:v>993.52578662209567</c:v>
                </c:pt>
                <c:pt idx="16">
                  <c:v>985.5192570734423</c:v>
                </c:pt>
                <c:pt idx="17">
                  <c:v>977.39328185786212</c:v>
                </c:pt>
                <c:pt idx="18">
                  <c:v>969.1294889355828</c:v>
                </c:pt>
                <c:pt idx="19">
                  <c:v>959.30644037857815</c:v>
                </c:pt>
                <c:pt idx="20">
                  <c:v>949.30595191893337</c:v>
                </c:pt>
                <c:pt idx="21">
                  <c:v>939.11059352560005</c:v>
                </c:pt>
                <c:pt idx="22">
                  <c:v>928.70332203975045</c:v>
                </c:pt>
                <c:pt idx="23">
                  <c:v>918.06566035137564</c:v>
                </c:pt>
                <c:pt idx="24">
                  <c:v>907.17710014082036</c:v>
                </c:pt>
                <c:pt idx="25">
                  <c:v>896.01554018853312</c:v>
                </c:pt>
                <c:pt idx="26">
                  <c:v>884.55860632531426</c:v>
                </c:pt>
                <c:pt idx="27">
                  <c:v>872.7832470804633</c:v>
                </c:pt>
                <c:pt idx="28">
                  <c:v>860.66644973993402</c:v>
                </c:pt>
                <c:pt idx="29">
                  <c:v>846.93678694292544</c:v>
                </c:pt>
                <c:pt idx="30">
                  <c:v>832.81999280807065</c:v>
                </c:pt>
                <c:pt idx="31">
                  <c:v>818.29376966413258</c:v>
                </c:pt>
                <c:pt idx="32">
                  <c:v>803.33583874761246</c:v>
                </c:pt>
                <c:pt idx="33">
                  <c:v>787.92312337356611</c:v>
                </c:pt>
                <c:pt idx="34">
                  <c:v>772.03216862016336</c:v>
                </c:pt>
                <c:pt idx="35">
                  <c:v>755.63835649741395</c:v>
                </c:pt>
                <c:pt idx="36">
                  <c:v>738.71619585572807</c:v>
                </c:pt>
                <c:pt idx="37">
                  <c:v>721.24014966870402</c:v>
                </c:pt>
                <c:pt idx="38">
                  <c:v>703.18608166364436</c:v>
                </c:pt>
                <c:pt idx="39">
                  <c:v>683.76102484299986</c:v>
                </c:pt>
                <c:pt idx="40">
                  <c:v>663.71597524123945</c:v>
                </c:pt>
                <c:pt idx="41">
                  <c:v>810.17102274944909</c:v>
                </c:pt>
                <c:pt idx="42">
                  <c:v>793.10775130780064</c:v>
                </c:pt>
                <c:pt idx="43">
                  <c:v>775.19006280126302</c:v>
                </c:pt>
                <c:pt idx="44">
                  <c:v>756.39506975522477</c:v>
                </c:pt>
                <c:pt idx="45">
                  <c:v>736.70271540783278</c:v>
                </c:pt>
                <c:pt idx="46">
                  <c:v>716.09424642996078</c:v>
                </c:pt>
                <c:pt idx="47">
                  <c:v>694.55168179050088</c:v>
                </c:pt>
                <c:pt idx="48">
                  <c:v>672.05628029922673</c:v>
                </c:pt>
              </c:numCache>
            </c:numRef>
          </c:yVal>
          <c:smooth val="0"/>
          <c:extLst>
            <c:ext xmlns:c16="http://schemas.microsoft.com/office/drawing/2014/chart" uri="{C3380CC4-5D6E-409C-BE32-E72D297353CC}">
              <c16:uniqueId val="{00000001-E41C-4253-8B6A-E6C069BA0F77}"/>
            </c:ext>
          </c:extLst>
        </c:ser>
        <c:ser>
          <c:idx val="2"/>
          <c:order val="2"/>
          <c:tx>
            <c:strRef>
              <c:f>TAM_Cooking!$Y$479</c:f>
              <c:strCache>
                <c:ptCount val="1"/>
                <c:pt idx="0">
                  <c:v>High</c:v>
                </c:pt>
              </c:strCache>
            </c:strRef>
          </c:tx>
          <c:spPr>
            <a:ln w="25400" cap="rnd">
              <a:noFill/>
              <a:round/>
            </a:ln>
            <a:effectLst/>
          </c:spPr>
          <c:marker>
            <c:symbol val="circle"/>
            <c:size val="5"/>
            <c:spPr>
              <a:solidFill>
                <a:schemeClr val="accent5"/>
              </a:solidFill>
              <a:ln w="9525">
                <a:solidFill>
                  <a:schemeClr val="accent5"/>
                </a:solidFill>
              </a:ln>
              <a:effectLst/>
            </c:spPr>
          </c:marker>
          <c:xVal>
            <c:numRef>
              <c:f>TAM_Cooking!$R$480:$R$528</c:f>
              <c:numCache>
                <c:formatCode>General</c:formatCode>
                <c:ptCount val="49"/>
                <c:pt idx="0">
                  <c:v>-2</c:v>
                </c:pt>
                <c:pt idx="1">
                  <c:v>-1</c:v>
                </c:pt>
                <c:pt idx="2">
                  <c:v>0</c:v>
                </c:pt>
                <c:pt idx="3">
                  <c:v>1</c:v>
                </c:pt>
                <c:pt idx="4">
                  <c:v>2</c:v>
                </c:pt>
                <c:pt idx="5">
                  <c:v>3</c:v>
                </c:pt>
                <c:pt idx="6">
                  <c:v>4</c:v>
                </c:pt>
                <c:pt idx="7">
                  <c:v>5</c:v>
                </c:pt>
                <c:pt idx="8">
                  <c:v>6</c:v>
                </c:pt>
                <c:pt idx="9">
                  <c:v>7</c:v>
                </c:pt>
                <c:pt idx="10">
                  <c:v>8</c:v>
                </c:pt>
                <c:pt idx="11">
                  <c:v>9</c:v>
                </c:pt>
                <c:pt idx="12">
                  <c:v>10</c:v>
                </c:pt>
                <c:pt idx="13">
                  <c:v>11</c:v>
                </c:pt>
                <c:pt idx="14">
                  <c:v>12</c:v>
                </c:pt>
                <c:pt idx="15">
                  <c:v>13</c:v>
                </c:pt>
                <c:pt idx="16">
                  <c:v>14</c:v>
                </c:pt>
                <c:pt idx="17">
                  <c:v>15</c:v>
                </c:pt>
                <c:pt idx="18">
                  <c:v>16</c:v>
                </c:pt>
                <c:pt idx="19">
                  <c:v>17</c:v>
                </c:pt>
                <c:pt idx="20">
                  <c:v>18</c:v>
                </c:pt>
                <c:pt idx="21">
                  <c:v>19</c:v>
                </c:pt>
                <c:pt idx="22">
                  <c:v>20</c:v>
                </c:pt>
                <c:pt idx="23">
                  <c:v>21</c:v>
                </c:pt>
                <c:pt idx="24">
                  <c:v>22</c:v>
                </c:pt>
                <c:pt idx="25">
                  <c:v>23</c:v>
                </c:pt>
                <c:pt idx="26">
                  <c:v>24</c:v>
                </c:pt>
                <c:pt idx="27">
                  <c:v>25</c:v>
                </c:pt>
                <c:pt idx="28">
                  <c:v>26</c:v>
                </c:pt>
                <c:pt idx="29">
                  <c:v>27</c:v>
                </c:pt>
                <c:pt idx="30">
                  <c:v>28</c:v>
                </c:pt>
                <c:pt idx="31">
                  <c:v>29</c:v>
                </c:pt>
                <c:pt idx="32">
                  <c:v>30</c:v>
                </c:pt>
                <c:pt idx="33">
                  <c:v>31</c:v>
                </c:pt>
                <c:pt idx="34">
                  <c:v>32</c:v>
                </c:pt>
                <c:pt idx="35">
                  <c:v>33</c:v>
                </c:pt>
                <c:pt idx="36">
                  <c:v>34</c:v>
                </c:pt>
                <c:pt idx="37">
                  <c:v>35</c:v>
                </c:pt>
                <c:pt idx="38">
                  <c:v>36</c:v>
                </c:pt>
                <c:pt idx="39">
                  <c:v>37</c:v>
                </c:pt>
                <c:pt idx="40">
                  <c:v>38</c:v>
                </c:pt>
                <c:pt idx="41">
                  <c:v>39</c:v>
                </c:pt>
                <c:pt idx="42">
                  <c:v>40</c:v>
                </c:pt>
                <c:pt idx="43">
                  <c:v>41</c:v>
                </c:pt>
                <c:pt idx="44">
                  <c:v>42</c:v>
                </c:pt>
                <c:pt idx="45">
                  <c:v>43</c:v>
                </c:pt>
                <c:pt idx="46">
                  <c:v>44</c:v>
                </c:pt>
                <c:pt idx="47">
                  <c:v>45</c:v>
                </c:pt>
                <c:pt idx="48">
                  <c:v>46</c:v>
                </c:pt>
              </c:numCache>
            </c:numRef>
          </c:xVal>
          <c:yVal>
            <c:numRef>
              <c:f>TAM_Cooking!$Y$480:$Y$528</c:f>
              <c:numCache>
                <c:formatCode>0</c:formatCode>
                <c:ptCount val="49"/>
                <c:pt idx="0">
                  <c:v>1464.9529925753623</c:v>
                </c:pt>
                <c:pt idx="1">
                  <c:v>1445.1029855858737</c:v>
                </c:pt>
                <c:pt idx="2">
                  <c:v>1403.7763631125185</c:v>
                </c:pt>
                <c:pt idx="3">
                  <c:v>1384.7758356709437</c:v>
                </c:pt>
                <c:pt idx="4">
                  <c:v>1366.6582994714179</c:v>
                </c:pt>
                <c:pt idx="5">
                  <c:v>1349.4410593720149</c:v>
                </c:pt>
                <c:pt idx="6">
                  <c:v>1333.1206574101575</c:v>
                </c:pt>
                <c:pt idx="7">
                  <c:v>1317.684204876796</c:v>
                </c:pt>
                <c:pt idx="8">
                  <c:v>1303.1344038580098</c:v>
                </c:pt>
                <c:pt idx="9">
                  <c:v>1288.8819996288987</c:v>
                </c:pt>
                <c:pt idx="10">
                  <c:v>1275.5141554687771</c:v>
                </c:pt>
                <c:pt idx="11">
                  <c:v>1263.0415175057515</c:v>
                </c:pt>
                <c:pt idx="12">
                  <c:v>1251.4687221847169</c:v>
                </c:pt>
                <c:pt idx="13">
                  <c:v>1240.7871248119145</c:v>
                </c:pt>
                <c:pt idx="14">
                  <c:v>1230.9698492409766</c:v>
                </c:pt>
                <c:pt idx="15">
                  <c:v>1221.9761300064183</c:v>
                </c:pt>
                <c:pt idx="16">
                  <c:v>1213.757157722564</c:v>
                </c:pt>
                <c:pt idx="17">
                  <c:v>1206.2534402547344</c:v>
                </c:pt>
                <c:pt idx="18">
                  <c:v>1199.395333146188</c:v>
                </c:pt>
                <c:pt idx="19">
                  <c:v>1192.0834236688795</c:v>
                </c:pt>
                <c:pt idx="20">
                  <c:v>1185.1387517021126</c:v>
                </c:pt>
                <c:pt idx="21">
                  <c:v>1178.4791887061112</c:v>
                </c:pt>
                <c:pt idx="22">
                  <c:v>1172.0252817331877</c:v>
                </c:pt>
                <c:pt idx="23">
                  <c:v>1165.6987363714213</c:v>
                </c:pt>
                <c:pt idx="24">
                  <c:v>1159.4229301415864</c:v>
                </c:pt>
                <c:pt idx="25">
                  <c:v>1153.1249609901022</c:v>
                </c:pt>
                <c:pt idx="26">
                  <c:v>1146.7388703732915</c:v>
                </c:pt>
                <c:pt idx="27">
                  <c:v>1140.2055779843749</c:v>
                </c:pt>
                <c:pt idx="28">
                  <c:v>1133.4745915188648</c:v>
                </c:pt>
                <c:pt idx="29">
                  <c:v>1125.1186629016297</c:v>
                </c:pt>
                <c:pt idx="30">
                  <c:v>1116.4018034010662</c:v>
                </c:pt>
                <c:pt idx="31">
                  <c:v>1107.3021253103275</c:v>
                </c:pt>
                <c:pt idx="32">
                  <c:v>1097.8071867007848</c:v>
                </c:pt>
                <c:pt idx="33">
                  <c:v>1087.912999947401</c:v>
                </c:pt>
                <c:pt idx="34">
                  <c:v>1077.6250880232938</c:v>
                </c:pt>
                <c:pt idx="35">
                  <c:v>1066.9575722223426</c:v>
                </c:pt>
                <c:pt idx="36">
                  <c:v>1055.9339539459327</c:v>
                </c:pt>
                <c:pt idx="37">
                  <c:v>1044.5886068063942</c:v>
                </c:pt>
                <c:pt idx="38">
                  <c:v>1032.9690110605693</c:v>
                </c:pt>
                <c:pt idx="39">
                  <c:v>1020.0113337147205</c:v>
                </c:pt>
                <c:pt idx="40">
                  <c:v>1006.8615862061718</c:v>
                </c:pt>
                <c:pt idx="41">
                  <c:v>1151.0148851622539</c:v>
                </c:pt>
                <c:pt idx="42">
                  <c:v>1127.3430952917377</c:v>
                </c:pt>
                <c:pt idx="43">
                  <c:v>1103.7002555054059</c:v>
                </c:pt>
                <c:pt idx="44">
                  <c:v>1080.3766708129497</c:v>
                </c:pt>
                <c:pt idx="45">
                  <c:v>1057.7002508464184</c:v>
                </c:pt>
                <c:pt idx="46">
                  <c:v>1036.0223548097708</c:v>
                </c:pt>
                <c:pt idx="47">
                  <c:v>1015.6989383543012</c:v>
                </c:pt>
                <c:pt idx="48">
                  <c:v>997.06631265610827</c:v>
                </c:pt>
              </c:numCache>
            </c:numRef>
          </c:yVal>
          <c:smooth val="0"/>
          <c:extLst>
            <c:ext xmlns:c16="http://schemas.microsoft.com/office/drawing/2014/chart" uri="{C3380CC4-5D6E-409C-BE32-E72D297353CC}">
              <c16:uniqueId val="{00000002-E41C-4253-8B6A-E6C069BA0F77}"/>
            </c:ext>
          </c:extLst>
        </c:ser>
        <c:ser>
          <c:idx val="3"/>
          <c:order val="3"/>
          <c:tx>
            <c:strRef>
              <c:f>TAM_Cooking!$BJ$480</c:f>
              <c:strCache>
                <c:ptCount val="1"/>
                <c:pt idx="0">
                  <c:v>3rd Poly-Medium</c:v>
                </c:pt>
              </c:strCache>
            </c:strRef>
          </c:tx>
          <c:spPr>
            <a:ln w="19050">
              <a:solidFill>
                <a:schemeClr val="tx1"/>
              </a:solidFill>
            </a:ln>
          </c:spPr>
          <c:marker>
            <c:symbol val="none"/>
          </c:marker>
          <c:xVal>
            <c:numRef>
              <c:f>TAM_Cooking!$R$482:$R$528</c:f>
              <c:numCache>
                <c:formatCode>General</c:formatCode>
                <c:ptCount val="4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numCache>
            </c:numRef>
          </c:xVal>
          <c:yVal>
            <c:numRef>
              <c:f>TAM_Cooking!$BJ$484:$BJ$530</c:f>
              <c:numCache>
                <c:formatCode>General</c:formatCode>
                <c:ptCount val="47"/>
                <c:pt idx="0">
                  <c:v>1086.2456533873362</c:v>
                </c:pt>
                <c:pt idx="1">
                  <c:v>1083.1677488787807</c:v>
                </c:pt>
                <c:pt idx="2">
                  <c:v>1079.2916426316124</c:v>
                </c:pt>
                <c:pt idx="3">
                  <c:v>1074.6564004540699</c:v>
                </c:pt>
                <c:pt idx="4">
                  <c:v>1069.3010881543908</c:v>
                </c:pt>
                <c:pt idx="5">
                  <c:v>1063.2647715408134</c:v>
                </c:pt>
                <c:pt idx="6">
                  <c:v>1056.5865164215754</c:v>
                </c:pt>
                <c:pt idx="7">
                  <c:v>1049.3053886049152</c:v>
                </c:pt>
                <c:pt idx="8">
                  <c:v>1041.4604538990704</c:v>
                </c:pt>
                <c:pt idx="9">
                  <c:v>1033.0907781122796</c:v>
                </c:pt>
                <c:pt idx="10">
                  <c:v>1024.2354270527803</c:v>
                </c:pt>
                <c:pt idx="11">
                  <c:v>1014.9334665288106</c:v>
                </c:pt>
                <c:pt idx="12">
                  <c:v>1005.2239623486087</c:v>
                </c:pt>
                <c:pt idx="13">
                  <c:v>995.1459803204126</c:v>
                </c:pt>
                <c:pt idx="14">
                  <c:v>984.73858625246021</c:v>
                </c:pt>
                <c:pt idx="15">
                  <c:v>974.04084595298957</c:v>
                </c:pt>
                <c:pt idx="16">
                  <c:v>963.09182523023878</c:v>
                </c:pt>
                <c:pt idx="17">
                  <c:v>951.93058989244571</c:v>
                </c:pt>
                <c:pt idx="18">
                  <c:v>940.59620574784856</c:v>
                </c:pt>
                <c:pt idx="19">
                  <c:v>929.12773860468531</c:v>
                </c:pt>
                <c:pt idx="20">
                  <c:v>917.56425427119382</c:v>
                </c:pt>
                <c:pt idx="21">
                  <c:v>905.9448185556123</c:v>
                </c:pt>
                <c:pt idx="22">
                  <c:v>894.30849726617885</c:v>
                </c:pt>
                <c:pt idx="23">
                  <c:v>882.69435621113121</c:v>
                </c:pt>
                <c:pt idx="24">
                  <c:v>871.14146119870747</c:v>
                </c:pt>
                <c:pt idx="25">
                  <c:v>859.68887803714574</c:v>
                </c:pt>
                <c:pt idx="26">
                  <c:v>848.3756725346841</c:v>
                </c:pt>
                <c:pt idx="27">
                  <c:v>837.24091049956041</c:v>
                </c:pt>
                <c:pt idx="28">
                  <c:v>826.32365774001289</c:v>
                </c:pt>
                <c:pt idx="29">
                  <c:v>815.66298006427928</c:v>
                </c:pt>
                <c:pt idx="30">
                  <c:v>805.29794328059791</c:v>
                </c:pt>
                <c:pt idx="31">
                  <c:v>795.26761319720663</c:v>
                </c:pt>
                <c:pt idx="32">
                  <c:v>785.61105562234343</c:v>
                </c:pt>
                <c:pt idx="33">
                  <c:v>776.36733636424628</c:v>
                </c:pt>
                <c:pt idx="34">
                  <c:v>767.57552123115352</c:v>
                </c:pt>
                <c:pt idx="35">
                  <c:v>759.27467603130276</c:v>
                </c:pt>
                <c:pt idx="36">
                  <c:v>751.50386657293234</c:v>
                </c:pt>
                <c:pt idx="37">
                  <c:v>744.30215866428011</c:v>
                </c:pt>
                <c:pt idx="38">
                  <c:v>737.70861811358418</c:v>
                </c:pt>
                <c:pt idx="39">
                  <c:v>731.7623107290824</c:v>
                </c:pt>
                <c:pt idx="40">
                  <c:v>726.50230231901298</c:v>
                </c:pt>
                <c:pt idx="41">
                  <c:v>721.96765869161402</c:v>
                </c:pt>
                <c:pt idx="42">
                  <c:v>718.19744565512326</c:v>
                </c:pt>
                <c:pt idx="43">
                  <c:v>715.23072901777891</c:v>
                </c:pt>
                <c:pt idx="44">
                  <c:v>713.10657458781884</c:v>
                </c:pt>
                <c:pt idx="45">
                  <c:v>711.86404817348125</c:v>
                </c:pt>
                <c:pt idx="46">
                  <c:v>711.54221558300412</c:v>
                </c:pt>
              </c:numCache>
            </c:numRef>
          </c:yVal>
          <c:smooth val="0"/>
          <c:extLst>
            <c:ext xmlns:c16="http://schemas.microsoft.com/office/drawing/2014/chart" uri="{C3380CC4-5D6E-409C-BE32-E72D297353CC}">
              <c16:uniqueId val="{00000003-E41C-4253-8B6A-E6C069BA0F77}"/>
            </c:ext>
          </c:extLst>
        </c:ser>
        <c:dLbls>
          <c:showLegendKey val="0"/>
          <c:showVal val="0"/>
          <c:showCatName val="0"/>
          <c:showSerName val="0"/>
          <c:showPercent val="0"/>
          <c:showBubbleSize val="0"/>
        </c:dLbls>
        <c:axId val="119358592"/>
        <c:axId val="119360512"/>
      </c:scatterChart>
      <c:valAx>
        <c:axId val="11935859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60512"/>
        <c:crosses val="autoZero"/>
        <c:crossBetween val="midCat"/>
      </c:valAx>
      <c:valAx>
        <c:axId val="11936051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r>
                  <a:rPr lang="en-US" baseline="0"/>
                  <a:t> ADOPTED</a:t>
                </a:r>
                <a:endParaRPr lang="en-US"/>
              </a:p>
            </c:rich>
          </c:tx>
          <c:overlay val="0"/>
          <c:spPr>
            <a:noFill/>
            <a:ln>
              <a:noFill/>
            </a:ln>
            <a:effectLst/>
          </c:sp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5859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Selected Trendline to Selected Data</a:t>
            </a:r>
            <a:endParaRPr lang="en-US">
              <a:effectLst/>
            </a:endParaRPr>
          </a:p>
        </c:rich>
      </c:tx>
      <c:overlay val="0"/>
      <c:spPr>
        <a:noFill/>
        <a:ln>
          <a:noFill/>
        </a:ln>
        <a:effectLst/>
      </c:spPr>
    </c:title>
    <c:autoTitleDeleted val="0"/>
    <c:plotArea>
      <c:layout/>
      <c:scatterChart>
        <c:scatterStyle val="lineMarker"/>
        <c:varyColors val="0"/>
        <c:ser>
          <c:idx val="0"/>
          <c:order val="0"/>
          <c:tx>
            <c:strRef>
              <c:f>TAM_Cooking!$W$543</c:f>
              <c:strCache>
                <c:ptCount val="1"/>
                <c:pt idx="0">
                  <c:v>Low</c:v>
                </c:pt>
              </c:strCache>
            </c:strRef>
          </c:tx>
          <c:spPr>
            <a:ln w="19050" cap="rnd">
              <a:noFill/>
              <a:round/>
            </a:ln>
            <a:effectLst/>
          </c:spPr>
          <c:marker>
            <c:symbol val="circle"/>
            <c:size val="5"/>
            <c:spPr>
              <a:solidFill>
                <a:srgbClr val="00B050"/>
              </a:solidFill>
              <a:ln w="9525">
                <a:solidFill>
                  <a:srgbClr val="00B050"/>
                </a:solidFill>
              </a:ln>
              <a:effectLst/>
            </c:spPr>
          </c:marker>
          <c:xVal>
            <c:numRef>
              <c:f>TAM_Cooking!$R$544:$R$592</c:f>
              <c:numCache>
                <c:formatCode>General</c:formatCode>
                <c:ptCount val="49"/>
                <c:pt idx="0">
                  <c:v>-2</c:v>
                </c:pt>
                <c:pt idx="1">
                  <c:v>-1</c:v>
                </c:pt>
                <c:pt idx="2">
                  <c:v>0</c:v>
                </c:pt>
                <c:pt idx="3">
                  <c:v>1</c:v>
                </c:pt>
                <c:pt idx="4">
                  <c:v>2</c:v>
                </c:pt>
                <c:pt idx="5">
                  <c:v>3</c:v>
                </c:pt>
                <c:pt idx="6">
                  <c:v>4</c:v>
                </c:pt>
                <c:pt idx="7">
                  <c:v>5</c:v>
                </c:pt>
                <c:pt idx="8">
                  <c:v>6</c:v>
                </c:pt>
                <c:pt idx="9">
                  <c:v>7</c:v>
                </c:pt>
                <c:pt idx="10">
                  <c:v>8</c:v>
                </c:pt>
                <c:pt idx="11">
                  <c:v>9</c:v>
                </c:pt>
                <c:pt idx="12">
                  <c:v>10</c:v>
                </c:pt>
                <c:pt idx="13">
                  <c:v>11</c:v>
                </c:pt>
                <c:pt idx="14">
                  <c:v>12</c:v>
                </c:pt>
                <c:pt idx="15">
                  <c:v>13</c:v>
                </c:pt>
                <c:pt idx="16">
                  <c:v>14</c:v>
                </c:pt>
                <c:pt idx="17">
                  <c:v>15</c:v>
                </c:pt>
                <c:pt idx="18">
                  <c:v>16</c:v>
                </c:pt>
                <c:pt idx="19">
                  <c:v>17</c:v>
                </c:pt>
                <c:pt idx="20">
                  <c:v>18</c:v>
                </c:pt>
                <c:pt idx="21">
                  <c:v>19</c:v>
                </c:pt>
                <c:pt idx="22">
                  <c:v>20</c:v>
                </c:pt>
                <c:pt idx="23">
                  <c:v>21</c:v>
                </c:pt>
                <c:pt idx="24">
                  <c:v>22</c:v>
                </c:pt>
                <c:pt idx="25">
                  <c:v>23</c:v>
                </c:pt>
                <c:pt idx="26">
                  <c:v>24</c:v>
                </c:pt>
                <c:pt idx="27">
                  <c:v>25</c:v>
                </c:pt>
                <c:pt idx="28">
                  <c:v>26</c:v>
                </c:pt>
                <c:pt idx="29">
                  <c:v>27</c:v>
                </c:pt>
                <c:pt idx="30">
                  <c:v>28</c:v>
                </c:pt>
                <c:pt idx="31">
                  <c:v>29</c:v>
                </c:pt>
                <c:pt idx="32">
                  <c:v>30</c:v>
                </c:pt>
                <c:pt idx="33">
                  <c:v>31</c:v>
                </c:pt>
                <c:pt idx="34">
                  <c:v>32</c:v>
                </c:pt>
                <c:pt idx="35">
                  <c:v>33</c:v>
                </c:pt>
                <c:pt idx="36">
                  <c:v>34</c:v>
                </c:pt>
                <c:pt idx="37">
                  <c:v>35</c:v>
                </c:pt>
                <c:pt idx="38">
                  <c:v>36</c:v>
                </c:pt>
                <c:pt idx="39">
                  <c:v>37</c:v>
                </c:pt>
                <c:pt idx="40">
                  <c:v>38</c:v>
                </c:pt>
                <c:pt idx="41">
                  <c:v>39</c:v>
                </c:pt>
                <c:pt idx="42">
                  <c:v>40</c:v>
                </c:pt>
                <c:pt idx="43">
                  <c:v>41</c:v>
                </c:pt>
                <c:pt idx="44">
                  <c:v>42</c:v>
                </c:pt>
                <c:pt idx="45">
                  <c:v>43</c:v>
                </c:pt>
                <c:pt idx="46">
                  <c:v>44</c:v>
                </c:pt>
                <c:pt idx="47">
                  <c:v>45</c:v>
                </c:pt>
                <c:pt idx="48">
                  <c:v>46</c:v>
                </c:pt>
              </c:numCache>
            </c:numRef>
          </c:xVal>
          <c:yVal>
            <c:numRef>
              <c:f>TAM_Cooking!$W$544:$W$592</c:f>
              <c:numCache>
                <c:formatCode>0</c:formatCode>
                <c:ptCount val="49"/>
                <c:pt idx="0">
                  <c:v>765.05237660335183</c:v>
                </c:pt>
                <c:pt idx="1">
                  <c:v>783.44090325481</c:v>
                </c:pt>
                <c:pt idx="2">
                  <c:v>793.01436789813101</c:v>
                </c:pt>
                <c:pt idx="3">
                  <c:v>811.15452445670257</c:v>
                </c:pt>
                <c:pt idx="4">
                  <c:v>829.02203341116285</c:v>
                </c:pt>
                <c:pt idx="5">
                  <c:v>846.63697186132731</c:v>
                </c:pt>
                <c:pt idx="6">
                  <c:v>864.02198376802323</c:v>
                </c:pt>
                <c:pt idx="7">
                  <c:v>881.20723354786594</c:v>
                </c:pt>
                <c:pt idx="8">
                  <c:v>898.20918799657363</c:v>
                </c:pt>
                <c:pt idx="9">
                  <c:v>912.85201166335651</c:v>
                </c:pt>
                <c:pt idx="10">
                  <c:v>927.33461654524626</c:v>
                </c:pt>
                <c:pt idx="11">
                  <c:v>941.64696671855711</c:v>
                </c:pt>
                <c:pt idx="12">
                  <c:v>955.7770804367218</c:v>
                </c:pt>
                <c:pt idx="13">
                  <c:v>969.71670432332405</c:v>
                </c:pt>
                <c:pt idx="14">
                  <c:v>983.46293392787868</c:v>
                </c:pt>
                <c:pt idx="15">
                  <c:v>997.01560149190163</c:v>
                </c:pt>
                <c:pt idx="16">
                  <c:v>1010.3731796799896</c:v>
                </c:pt>
                <c:pt idx="17">
                  <c:v>1023.5344329126308</c:v>
                </c:pt>
                <c:pt idx="18">
                  <c:v>1036.4972624286333</c:v>
                </c:pt>
                <c:pt idx="19">
                  <c:v>1046.5670804690621</c:v>
                </c:pt>
                <c:pt idx="20">
                  <c:v>1056.4873640261135</c:v>
                </c:pt>
                <c:pt idx="21">
                  <c:v>1066.2564954829659</c:v>
                </c:pt>
                <c:pt idx="22">
                  <c:v>1075.8726977237739</c:v>
                </c:pt>
                <c:pt idx="23">
                  <c:v>1085.3333027646829</c:v>
                </c:pt>
                <c:pt idx="24">
                  <c:v>1094.6351356340356</c:v>
                </c:pt>
                <c:pt idx="25">
                  <c:v>1103.7741497793672</c:v>
                </c:pt>
                <c:pt idx="26">
                  <c:v>1112.745936095821</c:v>
                </c:pt>
                <c:pt idx="27">
                  <c:v>1121.5463938784958</c:v>
                </c:pt>
                <c:pt idx="28">
                  <c:v>1130.1725042904691</c:v>
                </c:pt>
                <c:pt idx="29">
                  <c:v>1135.8421468718077</c:v>
                </c:pt>
                <c:pt idx="30">
                  <c:v>1141.3930995102705</c:v>
                </c:pt>
                <c:pt idx="31">
                  <c:v>1146.8241506428951</c:v>
                </c:pt>
                <c:pt idx="32">
                  <c:v>1152.1339816870513</c:v>
                </c:pt>
                <c:pt idx="33">
                  <c:v>1157.3210195294755</c:v>
                </c:pt>
                <c:pt idx="34">
                  <c:v>1162.3835494461537</c:v>
                </c:pt>
                <c:pt idx="35">
                  <c:v>1167.3198824395909</c:v>
                </c:pt>
                <c:pt idx="36">
                  <c:v>1172.1285226130988</c:v>
                </c:pt>
                <c:pt idx="37">
                  <c:v>1176.8082724075216</c:v>
                </c:pt>
                <c:pt idx="38">
                  <c:v>1181.3581065183316</c:v>
                </c:pt>
                <c:pt idx="39">
                  <c:v>1183.1383744849879</c:v>
                </c:pt>
                <c:pt idx="40">
                  <c:v>1184.8382887498833</c:v>
                </c:pt>
                <c:pt idx="41">
                  <c:v>1186.4563782891064</c:v>
                </c:pt>
                <c:pt idx="42">
                  <c:v>1187.9907179544705</c:v>
                </c:pt>
                <c:pt idx="43">
                  <c:v>1189.4392613584544</c:v>
                </c:pt>
                <c:pt idx="44">
                  <c:v>1190.8002777283943</c:v>
                </c:pt>
                <c:pt idx="45">
                  <c:v>1192.0722007688994</c:v>
                </c:pt>
                <c:pt idx="46">
                  <c:v>1193.2531303732862</c:v>
                </c:pt>
                <c:pt idx="47">
                  <c:v>1194.3411037735759</c:v>
                </c:pt>
                <c:pt idx="48">
                  <c:v>1195.3342197150771</c:v>
                </c:pt>
              </c:numCache>
            </c:numRef>
          </c:yVal>
          <c:smooth val="0"/>
          <c:extLst>
            <c:ext xmlns:c16="http://schemas.microsoft.com/office/drawing/2014/chart" uri="{C3380CC4-5D6E-409C-BE32-E72D297353CC}">
              <c16:uniqueId val="{00000000-31FE-4EC9-8955-F3522F8C1B8E}"/>
            </c:ext>
          </c:extLst>
        </c:ser>
        <c:ser>
          <c:idx val="1"/>
          <c:order val="1"/>
          <c:tx>
            <c:strRef>
              <c:f>TAM_Cooking!$X$543</c:f>
              <c:strCache>
                <c:ptCount val="1"/>
                <c:pt idx="0">
                  <c:v>Medium</c:v>
                </c:pt>
              </c:strCache>
            </c:strRef>
          </c:tx>
          <c:spPr>
            <a:ln w="25400" cap="rnd">
              <a:noFill/>
              <a:round/>
            </a:ln>
            <a:effectLst/>
          </c:spPr>
          <c:marker>
            <c:symbol val="circle"/>
            <c:size val="5"/>
            <c:spPr>
              <a:solidFill>
                <a:schemeClr val="accent2"/>
              </a:solidFill>
              <a:ln w="9525">
                <a:solidFill>
                  <a:schemeClr val="accent2"/>
                </a:solidFill>
              </a:ln>
              <a:effectLst/>
            </c:spPr>
          </c:marker>
          <c:xVal>
            <c:numRef>
              <c:f>TAM_Cooking!$R$544:$R$592</c:f>
              <c:numCache>
                <c:formatCode>General</c:formatCode>
                <c:ptCount val="49"/>
                <c:pt idx="0">
                  <c:v>-2</c:v>
                </c:pt>
                <c:pt idx="1">
                  <c:v>-1</c:v>
                </c:pt>
                <c:pt idx="2">
                  <c:v>0</c:v>
                </c:pt>
                <c:pt idx="3">
                  <c:v>1</c:v>
                </c:pt>
                <c:pt idx="4">
                  <c:v>2</c:v>
                </c:pt>
                <c:pt idx="5">
                  <c:v>3</c:v>
                </c:pt>
                <c:pt idx="6">
                  <c:v>4</c:v>
                </c:pt>
                <c:pt idx="7">
                  <c:v>5</c:v>
                </c:pt>
                <c:pt idx="8">
                  <c:v>6</c:v>
                </c:pt>
                <c:pt idx="9">
                  <c:v>7</c:v>
                </c:pt>
                <c:pt idx="10">
                  <c:v>8</c:v>
                </c:pt>
                <c:pt idx="11">
                  <c:v>9</c:v>
                </c:pt>
                <c:pt idx="12">
                  <c:v>10</c:v>
                </c:pt>
                <c:pt idx="13">
                  <c:v>11</c:v>
                </c:pt>
                <c:pt idx="14">
                  <c:v>12</c:v>
                </c:pt>
                <c:pt idx="15">
                  <c:v>13</c:v>
                </c:pt>
                <c:pt idx="16">
                  <c:v>14</c:v>
                </c:pt>
                <c:pt idx="17">
                  <c:v>15</c:v>
                </c:pt>
                <c:pt idx="18">
                  <c:v>16</c:v>
                </c:pt>
                <c:pt idx="19">
                  <c:v>17</c:v>
                </c:pt>
                <c:pt idx="20">
                  <c:v>18</c:v>
                </c:pt>
                <c:pt idx="21">
                  <c:v>19</c:v>
                </c:pt>
                <c:pt idx="22">
                  <c:v>20</c:v>
                </c:pt>
                <c:pt idx="23">
                  <c:v>21</c:v>
                </c:pt>
                <c:pt idx="24">
                  <c:v>22</c:v>
                </c:pt>
                <c:pt idx="25">
                  <c:v>23</c:v>
                </c:pt>
                <c:pt idx="26">
                  <c:v>24</c:v>
                </c:pt>
                <c:pt idx="27">
                  <c:v>25</c:v>
                </c:pt>
                <c:pt idx="28">
                  <c:v>26</c:v>
                </c:pt>
                <c:pt idx="29">
                  <c:v>27</c:v>
                </c:pt>
                <c:pt idx="30">
                  <c:v>28</c:v>
                </c:pt>
                <c:pt idx="31">
                  <c:v>29</c:v>
                </c:pt>
                <c:pt idx="32">
                  <c:v>30</c:v>
                </c:pt>
                <c:pt idx="33">
                  <c:v>31</c:v>
                </c:pt>
                <c:pt idx="34">
                  <c:v>32</c:v>
                </c:pt>
                <c:pt idx="35">
                  <c:v>33</c:v>
                </c:pt>
                <c:pt idx="36">
                  <c:v>34</c:v>
                </c:pt>
                <c:pt idx="37">
                  <c:v>35</c:v>
                </c:pt>
                <c:pt idx="38">
                  <c:v>36</c:v>
                </c:pt>
                <c:pt idx="39">
                  <c:v>37</c:v>
                </c:pt>
                <c:pt idx="40">
                  <c:v>38</c:v>
                </c:pt>
                <c:pt idx="41">
                  <c:v>39</c:v>
                </c:pt>
                <c:pt idx="42">
                  <c:v>40</c:v>
                </c:pt>
                <c:pt idx="43">
                  <c:v>41</c:v>
                </c:pt>
                <c:pt idx="44">
                  <c:v>42</c:v>
                </c:pt>
                <c:pt idx="45">
                  <c:v>43</c:v>
                </c:pt>
                <c:pt idx="46">
                  <c:v>44</c:v>
                </c:pt>
                <c:pt idx="47">
                  <c:v>45</c:v>
                </c:pt>
                <c:pt idx="48">
                  <c:v>46</c:v>
                </c:pt>
              </c:numCache>
            </c:numRef>
          </c:xVal>
          <c:yVal>
            <c:numRef>
              <c:f>TAM_Cooking!$X$544:$X$592</c:f>
              <c:numCache>
                <c:formatCode>0</c:formatCode>
                <c:ptCount val="49"/>
                <c:pt idx="0">
                  <c:v>1588.9213091516217</c:v>
                </c:pt>
                <c:pt idx="1">
                  <c:v>1599.1623092593823</c:v>
                </c:pt>
                <c:pt idx="2">
                  <c:v>1622.3703887665038</c:v>
                </c:pt>
                <c:pt idx="3">
                  <c:v>1632.738039447416</c:v>
                </c:pt>
                <c:pt idx="4">
                  <c:v>1643.2347503547583</c:v>
                </c:pt>
                <c:pt idx="5">
                  <c:v>1653.8307983784537</c:v>
                </c:pt>
                <c:pt idx="6">
                  <c:v>1664.4893145163576</c:v>
                </c:pt>
                <c:pt idx="7">
                  <c:v>1675.1564192173198</c:v>
                </c:pt>
                <c:pt idx="8">
                  <c:v>1685.7953642749103</c:v>
                </c:pt>
                <c:pt idx="9">
                  <c:v>1694.4334802571157</c:v>
                </c:pt>
                <c:pt idx="10">
                  <c:v>1703.0519105319788</c:v>
                </c:pt>
                <c:pt idx="11">
                  <c:v>1711.6604691246225</c:v>
                </c:pt>
                <c:pt idx="12">
                  <c:v>1720.2744377639617</c:v>
                </c:pt>
                <c:pt idx="13">
                  <c:v>1728.9038122820918</c:v>
                </c:pt>
                <c:pt idx="14">
                  <c:v>1737.548626264949</c:v>
                </c:pt>
                <c:pt idx="15">
                  <c:v>1746.2026760706715</c:v>
                </c:pt>
                <c:pt idx="16">
                  <c:v>1754.8619890689529</c:v>
                </c:pt>
                <c:pt idx="17">
                  <c:v>1763.5210680119465</c:v>
                </c:pt>
                <c:pt idx="18">
                  <c:v>1772.1755986484714</c:v>
                </c:pt>
                <c:pt idx="19">
                  <c:v>1778.1363711760482</c:v>
                </c:pt>
                <c:pt idx="20">
                  <c:v>1784.0923598927925</c:v>
                </c:pt>
                <c:pt idx="21">
                  <c:v>1790.0394735294728</c:v>
                </c:pt>
                <c:pt idx="22">
                  <c:v>1795.9729295239201</c:v>
                </c:pt>
                <c:pt idx="23">
                  <c:v>1801.889877768604</c:v>
                </c:pt>
                <c:pt idx="24">
                  <c:v>1807.7886085464575</c:v>
                </c:pt>
                <c:pt idx="25">
                  <c:v>1813.6711126392208</c:v>
                </c:pt>
                <c:pt idx="26">
                  <c:v>1819.5428007843202</c:v>
                </c:pt>
                <c:pt idx="27">
                  <c:v>1825.4110032817553</c:v>
                </c:pt>
                <c:pt idx="28">
                  <c:v>1831.2808014842165</c:v>
                </c:pt>
                <c:pt idx="29">
                  <c:v>1834.0677949100984</c:v>
                </c:pt>
                <c:pt idx="30">
                  <c:v>1836.8563576091608</c:v>
                </c:pt>
                <c:pt idx="31">
                  <c:v>1839.6444737074703</c:v>
                </c:pt>
                <c:pt idx="32">
                  <c:v>1842.4289776706726</c:v>
                </c:pt>
                <c:pt idx="33">
                  <c:v>1845.2077080128499</c:v>
                </c:pt>
                <c:pt idx="34">
                  <c:v>1847.9796931021683</c:v>
                </c:pt>
                <c:pt idx="35">
                  <c:v>1850.7458633619037</c:v>
                </c:pt>
                <c:pt idx="36">
                  <c:v>1853.5081092641788</c:v>
                </c:pt>
                <c:pt idx="37">
                  <c:v>1856.2690708795278</c:v>
                </c:pt>
                <c:pt idx="38">
                  <c:v>1859.0301609016503</c:v>
                </c:pt>
                <c:pt idx="39">
                  <c:v>1858.5515507836949</c:v>
                </c:pt>
                <c:pt idx="40">
                  <c:v>1858.0712248108805</c:v>
                </c:pt>
                <c:pt idx="41">
                  <c:v>1857.585820894044</c:v>
                </c:pt>
                <c:pt idx="42">
                  <c:v>1857.0909589851194</c:v>
                </c:pt>
                <c:pt idx="43">
                  <c:v>1856.5833024318174</c:v>
                </c:pt>
                <c:pt idx="44">
                  <c:v>1856.0619887810051</c:v>
                </c:pt>
                <c:pt idx="45">
                  <c:v>1855.5270590541481</c:v>
                </c:pt>
                <c:pt idx="46">
                  <c:v>1854.9773288580959</c:v>
                </c:pt>
                <c:pt idx="47">
                  <c:v>1854.4117248249629</c:v>
                </c:pt>
                <c:pt idx="48">
                  <c:v>1853.8296356620103</c:v>
                </c:pt>
              </c:numCache>
            </c:numRef>
          </c:yVal>
          <c:smooth val="0"/>
          <c:extLst>
            <c:ext xmlns:c16="http://schemas.microsoft.com/office/drawing/2014/chart" uri="{C3380CC4-5D6E-409C-BE32-E72D297353CC}">
              <c16:uniqueId val="{00000001-31FE-4EC9-8955-F3522F8C1B8E}"/>
            </c:ext>
          </c:extLst>
        </c:ser>
        <c:ser>
          <c:idx val="2"/>
          <c:order val="2"/>
          <c:tx>
            <c:strRef>
              <c:f>TAM_Cooking!$Y$543</c:f>
              <c:strCache>
                <c:ptCount val="1"/>
                <c:pt idx="0">
                  <c:v>High</c:v>
                </c:pt>
              </c:strCache>
            </c:strRef>
          </c:tx>
          <c:spPr>
            <a:ln w="25400" cap="rnd">
              <a:noFill/>
              <a:round/>
            </a:ln>
            <a:effectLst/>
          </c:spPr>
          <c:marker>
            <c:symbol val="circle"/>
            <c:size val="5"/>
            <c:spPr>
              <a:solidFill>
                <a:schemeClr val="accent5"/>
              </a:solidFill>
              <a:ln w="9525">
                <a:solidFill>
                  <a:schemeClr val="accent5"/>
                </a:solidFill>
              </a:ln>
              <a:effectLst/>
            </c:spPr>
          </c:marker>
          <c:xVal>
            <c:numRef>
              <c:f>TAM_Cooking!$R$544:$R$592</c:f>
              <c:numCache>
                <c:formatCode>General</c:formatCode>
                <c:ptCount val="49"/>
                <c:pt idx="0">
                  <c:v>-2</c:v>
                </c:pt>
                <c:pt idx="1">
                  <c:v>-1</c:v>
                </c:pt>
                <c:pt idx="2">
                  <c:v>0</c:v>
                </c:pt>
                <c:pt idx="3">
                  <c:v>1</c:v>
                </c:pt>
                <c:pt idx="4">
                  <c:v>2</c:v>
                </c:pt>
                <c:pt idx="5">
                  <c:v>3</c:v>
                </c:pt>
                <c:pt idx="6">
                  <c:v>4</c:v>
                </c:pt>
                <c:pt idx="7">
                  <c:v>5</c:v>
                </c:pt>
                <c:pt idx="8">
                  <c:v>6</c:v>
                </c:pt>
                <c:pt idx="9">
                  <c:v>7</c:v>
                </c:pt>
                <c:pt idx="10">
                  <c:v>8</c:v>
                </c:pt>
                <c:pt idx="11">
                  <c:v>9</c:v>
                </c:pt>
                <c:pt idx="12">
                  <c:v>10</c:v>
                </c:pt>
                <c:pt idx="13">
                  <c:v>11</c:v>
                </c:pt>
                <c:pt idx="14">
                  <c:v>12</c:v>
                </c:pt>
                <c:pt idx="15">
                  <c:v>13</c:v>
                </c:pt>
                <c:pt idx="16">
                  <c:v>14</c:v>
                </c:pt>
                <c:pt idx="17">
                  <c:v>15</c:v>
                </c:pt>
                <c:pt idx="18">
                  <c:v>16</c:v>
                </c:pt>
                <c:pt idx="19">
                  <c:v>17</c:v>
                </c:pt>
                <c:pt idx="20">
                  <c:v>18</c:v>
                </c:pt>
                <c:pt idx="21">
                  <c:v>19</c:v>
                </c:pt>
                <c:pt idx="22">
                  <c:v>20</c:v>
                </c:pt>
                <c:pt idx="23">
                  <c:v>21</c:v>
                </c:pt>
                <c:pt idx="24">
                  <c:v>22</c:v>
                </c:pt>
                <c:pt idx="25">
                  <c:v>23</c:v>
                </c:pt>
                <c:pt idx="26">
                  <c:v>24</c:v>
                </c:pt>
                <c:pt idx="27">
                  <c:v>25</c:v>
                </c:pt>
                <c:pt idx="28">
                  <c:v>26</c:v>
                </c:pt>
                <c:pt idx="29">
                  <c:v>27</c:v>
                </c:pt>
                <c:pt idx="30">
                  <c:v>28</c:v>
                </c:pt>
                <c:pt idx="31">
                  <c:v>29</c:v>
                </c:pt>
                <c:pt idx="32">
                  <c:v>30</c:v>
                </c:pt>
                <c:pt idx="33">
                  <c:v>31</c:v>
                </c:pt>
                <c:pt idx="34">
                  <c:v>32</c:v>
                </c:pt>
                <c:pt idx="35">
                  <c:v>33</c:v>
                </c:pt>
                <c:pt idx="36">
                  <c:v>34</c:v>
                </c:pt>
                <c:pt idx="37">
                  <c:v>35</c:v>
                </c:pt>
                <c:pt idx="38">
                  <c:v>36</c:v>
                </c:pt>
                <c:pt idx="39">
                  <c:v>37</c:v>
                </c:pt>
                <c:pt idx="40">
                  <c:v>38</c:v>
                </c:pt>
                <c:pt idx="41">
                  <c:v>39</c:v>
                </c:pt>
                <c:pt idx="42">
                  <c:v>40</c:v>
                </c:pt>
                <c:pt idx="43">
                  <c:v>41</c:v>
                </c:pt>
                <c:pt idx="44">
                  <c:v>42</c:v>
                </c:pt>
                <c:pt idx="45">
                  <c:v>43</c:v>
                </c:pt>
                <c:pt idx="46">
                  <c:v>44</c:v>
                </c:pt>
                <c:pt idx="47">
                  <c:v>45</c:v>
                </c:pt>
                <c:pt idx="48">
                  <c:v>46</c:v>
                </c:pt>
              </c:numCache>
            </c:numRef>
          </c:xVal>
          <c:yVal>
            <c:numRef>
              <c:f>TAM_Cooking!$Y$544:$Y$592</c:f>
              <c:numCache>
                <c:formatCode>0</c:formatCode>
                <c:ptCount val="49"/>
                <c:pt idx="0">
                  <c:v>2412.7902416998913</c:v>
                </c:pt>
                <c:pt idx="1">
                  <c:v>2414.8837152639544</c:v>
                </c:pt>
                <c:pt idx="2">
                  <c:v>2451.7264096348763</c:v>
                </c:pt>
                <c:pt idx="3">
                  <c:v>2454.3215544381292</c:v>
                </c:pt>
                <c:pt idx="4">
                  <c:v>2457.4474672983538</c:v>
                </c:pt>
                <c:pt idx="5">
                  <c:v>2461.02462489558</c:v>
                </c:pt>
                <c:pt idx="6">
                  <c:v>2464.9566452646918</c:v>
                </c:pt>
                <c:pt idx="7">
                  <c:v>2469.1056048867736</c:v>
                </c:pt>
                <c:pt idx="8">
                  <c:v>2473.3815405532469</c:v>
                </c:pt>
                <c:pt idx="9">
                  <c:v>2476.014948850875</c:v>
                </c:pt>
                <c:pt idx="10">
                  <c:v>2478.7692045187114</c:v>
                </c:pt>
                <c:pt idx="11">
                  <c:v>2481.673971530688</c:v>
                </c:pt>
                <c:pt idx="12">
                  <c:v>2484.7717950912015</c:v>
                </c:pt>
                <c:pt idx="13">
                  <c:v>2488.0909202408598</c:v>
                </c:pt>
                <c:pt idx="14">
                  <c:v>2491.6343186020194</c:v>
                </c:pt>
                <c:pt idx="15">
                  <c:v>2495.3897506494413</c:v>
                </c:pt>
                <c:pt idx="16">
                  <c:v>2499.3507984579164</c:v>
                </c:pt>
                <c:pt idx="17">
                  <c:v>2503.5077031112623</c:v>
                </c:pt>
                <c:pt idx="18">
                  <c:v>2507.8539348683094</c:v>
                </c:pt>
                <c:pt idx="19">
                  <c:v>2509.7056618830343</c:v>
                </c:pt>
                <c:pt idx="20">
                  <c:v>2511.6973557594715</c:v>
                </c:pt>
                <c:pt idx="21">
                  <c:v>2513.8224515759798</c:v>
                </c:pt>
                <c:pt idx="22">
                  <c:v>2516.0731613240664</c:v>
                </c:pt>
                <c:pt idx="23">
                  <c:v>2518.4464527725249</c:v>
                </c:pt>
                <c:pt idx="24">
                  <c:v>2520.9420814588793</c:v>
                </c:pt>
                <c:pt idx="25">
                  <c:v>2523.5680754990744</c:v>
                </c:pt>
                <c:pt idx="26">
                  <c:v>2526.3396654728194</c:v>
                </c:pt>
                <c:pt idx="27">
                  <c:v>2529.2756126850145</c:v>
                </c:pt>
                <c:pt idx="28">
                  <c:v>2532.3890986779638</c:v>
                </c:pt>
                <c:pt idx="29">
                  <c:v>2532.2934429483894</c:v>
                </c:pt>
                <c:pt idx="30">
                  <c:v>2532.3196157080511</c:v>
                </c:pt>
                <c:pt idx="31">
                  <c:v>2532.4647967720457</c:v>
                </c:pt>
                <c:pt idx="32">
                  <c:v>2532.7239736542938</c:v>
                </c:pt>
                <c:pt idx="33">
                  <c:v>2533.0943964962244</c:v>
                </c:pt>
                <c:pt idx="34">
                  <c:v>2533.575836758183</c:v>
                </c:pt>
                <c:pt idx="35">
                  <c:v>2534.1718442842166</c:v>
                </c:pt>
                <c:pt idx="36">
                  <c:v>2534.8876959152585</c:v>
                </c:pt>
                <c:pt idx="37">
                  <c:v>2535.729869351534</c:v>
                </c:pt>
                <c:pt idx="38">
                  <c:v>2536.702215284969</c:v>
                </c:pt>
                <c:pt idx="39">
                  <c:v>2533.9647270824016</c:v>
                </c:pt>
                <c:pt idx="40">
                  <c:v>2531.3041608718777</c:v>
                </c:pt>
                <c:pt idx="41">
                  <c:v>2528.7152634989816</c:v>
                </c:pt>
                <c:pt idx="42">
                  <c:v>2526.1912000157681</c:v>
                </c:pt>
                <c:pt idx="43">
                  <c:v>2523.7273435051802</c:v>
                </c:pt>
                <c:pt idx="44">
                  <c:v>2521.323699833616</c:v>
                </c:pt>
                <c:pt idx="45">
                  <c:v>2518.9819173393971</c:v>
                </c:pt>
                <c:pt idx="46">
                  <c:v>2516.7015273429056</c:v>
                </c:pt>
                <c:pt idx="47">
                  <c:v>2514.4823458763499</c:v>
                </c:pt>
                <c:pt idx="48">
                  <c:v>2512.3250516089438</c:v>
                </c:pt>
              </c:numCache>
            </c:numRef>
          </c:yVal>
          <c:smooth val="0"/>
          <c:extLst>
            <c:ext xmlns:c16="http://schemas.microsoft.com/office/drawing/2014/chart" uri="{C3380CC4-5D6E-409C-BE32-E72D297353CC}">
              <c16:uniqueId val="{00000002-31FE-4EC9-8955-F3522F8C1B8E}"/>
            </c:ext>
          </c:extLst>
        </c:ser>
        <c:ser>
          <c:idx val="3"/>
          <c:order val="3"/>
          <c:tx>
            <c:strRef>
              <c:f>TAM_Cooking!$BJ$544</c:f>
              <c:strCache>
                <c:ptCount val="1"/>
                <c:pt idx="0">
                  <c:v>3rd Poly-Medium</c:v>
                </c:pt>
              </c:strCache>
            </c:strRef>
          </c:tx>
          <c:spPr>
            <a:ln w="19050">
              <a:solidFill>
                <a:schemeClr val="tx1"/>
              </a:solidFill>
            </a:ln>
          </c:spPr>
          <c:marker>
            <c:symbol val="none"/>
          </c:marker>
          <c:xVal>
            <c:numRef>
              <c:f>TAM_Cooking!$R$546:$R$592</c:f>
              <c:numCache>
                <c:formatCode>General</c:formatCode>
                <c:ptCount val="4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numCache>
            </c:numRef>
          </c:xVal>
          <c:yVal>
            <c:numRef>
              <c:f>TAM_Cooking!$BJ$548:$BJ$594</c:f>
              <c:numCache>
                <c:formatCode>General</c:formatCode>
                <c:ptCount val="47"/>
                <c:pt idx="0">
                  <c:v>1617.6328898162296</c:v>
                </c:pt>
                <c:pt idx="1">
                  <c:v>1629.3408486576739</c:v>
                </c:pt>
                <c:pt idx="2">
                  <c:v>1640.767841948769</c:v>
                </c:pt>
                <c:pt idx="3">
                  <c:v>1651.9130083749465</c:v>
                </c:pt>
                <c:pt idx="4">
                  <c:v>1662.775486621638</c:v>
                </c:pt>
                <c:pt idx="5">
                  <c:v>1673.354415374275</c:v>
                </c:pt>
                <c:pt idx="6">
                  <c:v>1683.648933318289</c:v>
                </c:pt>
                <c:pt idx="7">
                  <c:v>1693.6581791391116</c:v>
                </c:pt>
                <c:pt idx="8">
                  <c:v>1703.381291522174</c:v>
                </c:pt>
                <c:pt idx="9">
                  <c:v>1712.8174091529079</c:v>
                </c:pt>
                <c:pt idx="10">
                  <c:v>1721.9656707167446</c:v>
                </c:pt>
                <c:pt idx="11">
                  <c:v>1730.8252148991162</c:v>
                </c:pt>
                <c:pt idx="12">
                  <c:v>1739.3951803854534</c:v>
                </c:pt>
                <c:pt idx="13">
                  <c:v>1747.6747058611882</c:v>
                </c:pt>
                <c:pt idx="14">
                  <c:v>1755.662930011752</c:v>
                </c:pt>
                <c:pt idx="15">
                  <c:v>1763.3589915225764</c:v>
                </c:pt>
                <c:pt idx="16">
                  <c:v>1770.7620290790928</c:v>
                </c:pt>
                <c:pt idx="17">
                  <c:v>1777.8711813667326</c:v>
                </c:pt>
                <c:pt idx="18">
                  <c:v>1784.6855870709273</c:v>
                </c:pt>
                <c:pt idx="19">
                  <c:v>1791.2043848771086</c:v>
                </c:pt>
                <c:pt idx="20">
                  <c:v>1797.4267134707079</c:v>
                </c:pt>
                <c:pt idx="21">
                  <c:v>1803.3517115371567</c:v>
                </c:pt>
                <c:pt idx="22">
                  <c:v>1808.9785177618865</c:v>
                </c:pt>
                <c:pt idx="23">
                  <c:v>1814.3062708303289</c:v>
                </c:pt>
                <c:pt idx="24">
                  <c:v>1819.3341094279153</c:v>
                </c:pt>
                <c:pt idx="25">
                  <c:v>1824.0611722400772</c:v>
                </c:pt>
                <c:pt idx="26">
                  <c:v>1828.486597952246</c:v>
                </c:pt>
                <c:pt idx="27">
                  <c:v>1832.6095252498535</c:v>
                </c:pt>
                <c:pt idx="28">
                  <c:v>1836.4290928183309</c:v>
                </c:pt>
                <c:pt idx="29">
                  <c:v>1839.9444393431099</c:v>
                </c:pt>
                <c:pt idx="30">
                  <c:v>1843.1547035096219</c:v>
                </c:pt>
                <c:pt idx="31">
                  <c:v>1846.0590240032984</c:v>
                </c:pt>
                <c:pt idx="32">
                  <c:v>1848.6565395095711</c:v>
                </c:pt>
                <c:pt idx="33">
                  <c:v>1850.9463887138711</c:v>
                </c:pt>
                <c:pt idx="34">
                  <c:v>1852.9277103016302</c:v>
                </c:pt>
                <c:pt idx="35">
                  <c:v>1854.5996429582799</c:v>
                </c:pt>
                <c:pt idx="36">
                  <c:v>1855.9613253692517</c:v>
                </c:pt>
                <c:pt idx="37">
                  <c:v>1857.011896219977</c:v>
                </c:pt>
                <c:pt idx="38">
                  <c:v>1857.7504941958873</c:v>
                </c:pt>
                <c:pt idx="39">
                  <c:v>1858.1762579824144</c:v>
                </c:pt>
                <c:pt idx="40">
                  <c:v>1858.2883262649893</c:v>
                </c:pt>
                <c:pt idx="41">
                  <c:v>1858.0858377290438</c:v>
                </c:pt>
                <c:pt idx="42">
                  <c:v>1857.5679310600094</c:v>
                </c:pt>
                <c:pt idx="43">
                  <c:v>1856.7337449433176</c:v>
                </c:pt>
                <c:pt idx="44">
                  <c:v>1855.5824180643999</c:v>
                </c:pt>
                <c:pt idx="45">
                  <c:v>1854.1130891086877</c:v>
                </c:pt>
                <c:pt idx="46">
                  <c:v>1852.3248967616125</c:v>
                </c:pt>
              </c:numCache>
            </c:numRef>
          </c:yVal>
          <c:smooth val="0"/>
          <c:extLst>
            <c:ext xmlns:c16="http://schemas.microsoft.com/office/drawing/2014/chart" uri="{C3380CC4-5D6E-409C-BE32-E72D297353CC}">
              <c16:uniqueId val="{00000003-31FE-4EC9-8955-F3522F8C1B8E}"/>
            </c:ext>
          </c:extLst>
        </c:ser>
        <c:dLbls>
          <c:showLegendKey val="0"/>
          <c:showVal val="0"/>
          <c:showCatName val="0"/>
          <c:showSerName val="0"/>
          <c:showPercent val="0"/>
          <c:showBubbleSize val="0"/>
        </c:dLbls>
        <c:axId val="119476224"/>
        <c:axId val="119478144"/>
      </c:scatterChart>
      <c:valAx>
        <c:axId val="119476224"/>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478144"/>
        <c:crosses val="autoZero"/>
        <c:crossBetween val="midCat"/>
      </c:valAx>
      <c:valAx>
        <c:axId val="119478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r>
                  <a:rPr lang="en-US" baseline="0"/>
                  <a:t> ADOPTED</a:t>
                </a:r>
                <a:endParaRPr lang="en-US"/>
              </a:p>
            </c:rich>
          </c:tx>
          <c:overlay val="0"/>
          <c:spPr>
            <a:noFill/>
            <a:ln>
              <a:noFill/>
            </a:ln>
            <a:effectLst/>
          </c:sp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47622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Selected Trendline to Selected Data</a:t>
            </a:r>
            <a:endParaRPr lang="en-US">
              <a:effectLst/>
            </a:endParaRPr>
          </a:p>
        </c:rich>
      </c:tx>
      <c:overlay val="0"/>
      <c:spPr>
        <a:noFill/>
        <a:ln>
          <a:noFill/>
        </a:ln>
        <a:effectLst/>
      </c:spPr>
    </c:title>
    <c:autoTitleDeleted val="0"/>
    <c:plotArea>
      <c:layout/>
      <c:scatterChart>
        <c:scatterStyle val="lineMarker"/>
        <c:varyColors val="0"/>
        <c:ser>
          <c:idx val="0"/>
          <c:order val="0"/>
          <c:tx>
            <c:strRef>
              <c:f>TAM_Cooking!$W$607</c:f>
              <c:strCache>
                <c:ptCount val="1"/>
                <c:pt idx="0">
                  <c:v>Low</c:v>
                </c:pt>
              </c:strCache>
            </c:strRef>
          </c:tx>
          <c:spPr>
            <a:ln w="19050" cap="rnd">
              <a:noFill/>
              <a:round/>
            </a:ln>
            <a:effectLst/>
          </c:spPr>
          <c:marker>
            <c:symbol val="circle"/>
            <c:size val="5"/>
            <c:spPr>
              <a:solidFill>
                <a:srgbClr val="00B050"/>
              </a:solidFill>
              <a:ln w="9525">
                <a:solidFill>
                  <a:srgbClr val="00B050"/>
                </a:solidFill>
              </a:ln>
              <a:effectLst/>
            </c:spPr>
          </c:marker>
          <c:xVal>
            <c:numRef>
              <c:f>TAM_Cooking!$R$608:$R$656</c:f>
              <c:numCache>
                <c:formatCode>General</c:formatCode>
                <c:ptCount val="49"/>
                <c:pt idx="0">
                  <c:v>-2</c:v>
                </c:pt>
                <c:pt idx="1">
                  <c:v>-1</c:v>
                </c:pt>
                <c:pt idx="2">
                  <c:v>0</c:v>
                </c:pt>
                <c:pt idx="3">
                  <c:v>1</c:v>
                </c:pt>
                <c:pt idx="4">
                  <c:v>2</c:v>
                </c:pt>
                <c:pt idx="5">
                  <c:v>3</c:v>
                </c:pt>
                <c:pt idx="6">
                  <c:v>4</c:v>
                </c:pt>
                <c:pt idx="7">
                  <c:v>5</c:v>
                </c:pt>
                <c:pt idx="8">
                  <c:v>6</c:v>
                </c:pt>
                <c:pt idx="9">
                  <c:v>7</c:v>
                </c:pt>
                <c:pt idx="10">
                  <c:v>8</c:v>
                </c:pt>
                <c:pt idx="11">
                  <c:v>9</c:v>
                </c:pt>
                <c:pt idx="12">
                  <c:v>10</c:v>
                </c:pt>
                <c:pt idx="13">
                  <c:v>11</c:v>
                </c:pt>
                <c:pt idx="14">
                  <c:v>12</c:v>
                </c:pt>
                <c:pt idx="15">
                  <c:v>13</c:v>
                </c:pt>
                <c:pt idx="16">
                  <c:v>14</c:v>
                </c:pt>
                <c:pt idx="17">
                  <c:v>15</c:v>
                </c:pt>
                <c:pt idx="18">
                  <c:v>16</c:v>
                </c:pt>
                <c:pt idx="19">
                  <c:v>17</c:v>
                </c:pt>
                <c:pt idx="20">
                  <c:v>18</c:v>
                </c:pt>
                <c:pt idx="21">
                  <c:v>19</c:v>
                </c:pt>
                <c:pt idx="22">
                  <c:v>20</c:v>
                </c:pt>
                <c:pt idx="23">
                  <c:v>21</c:v>
                </c:pt>
                <c:pt idx="24">
                  <c:v>22</c:v>
                </c:pt>
                <c:pt idx="25">
                  <c:v>23</c:v>
                </c:pt>
                <c:pt idx="26">
                  <c:v>24</c:v>
                </c:pt>
                <c:pt idx="27">
                  <c:v>25</c:v>
                </c:pt>
                <c:pt idx="28">
                  <c:v>26</c:v>
                </c:pt>
                <c:pt idx="29">
                  <c:v>27</c:v>
                </c:pt>
                <c:pt idx="30">
                  <c:v>28</c:v>
                </c:pt>
                <c:pt idx="31">
                  <c:v>29</c:v>
                </c:pt>
                <c:pt idx="32">
                  <c:v>30</c:v>
                </c:pt>
                <c:pt idx="33">
                  <c:v>31</c:v>
                </c:pt>
                <c:pt idx="34">
                  <c:v>32</c:v>
                </c:pt>
                <c:pt idx="35">
                  <c:v>33</c:v>
                </c:pt>
                <c:pt idx="36">
                  <c:v>34</c:v>
                </c:pt>
                <c:pt idx="37">
                  <c:v>35</c:v>
                </c:pt>
                <c:pt idx="38">
                  <c:v>36</c:v>
                </c:pt>
                <c:pt idx="39">
                  <c:v>37</c:v>
                </c:pt>
                <c:pt idx="40">
                  <c:v>38</c:v>
                </c:pt>
                <c:pt idx="41">
                  <c:v>39</c:v>
                </c:pt>
                <c:pt idx="42">
                  <c:v>40</c:v>
                </c:pt>
                <c:pt idx="43">
                  <c:v>41</c:v>
                </c:pt>
                <c:pt idx="44">
                  <c:v>42</c:v>
                </c:pt>
                <c:pt idx="45">
                  <c:v>43</c:v>
                </c:pt>
                <c:pt idx="46">
                  <c:v>44</c:v>
                </c:pt>
                <c:pt idx="47">
                  <c:v>45</c:v>
                </c:pt>
                <c:pt idx="48">
                  <c:v>46</c:v>
                </c:pt>
              </c:numCache>
            </c:numRef>
          </c:xVal>
          <c:yVal>
            <c:numRef>
              <c:f>TAM_Cooking!$W$608:$W$656</c:f>
              <c:numCache>
                <c:formatCode>0</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0-1597-4764-8758-98CA6F5D6B48}"/>
            </c:ext>
          </c:extLst>
        </c:ser>
        <c:ser>
          <c:idx val="1"/>
          <c:order val="1"/>
          <c:tx>
            <c:strRef>
              <c:f>TAM_Cooking!$X$607</c:f>
              <c:strCache>
                <c:ptCount val="1"/>
                <c:pt idx="0">
                  <c:v>Medium</c:v>
                </c:pt>
              </c:strCache>
            </c:strRef>
          </c:tx>
          <c:spPr>
            <a:ln w="25400" cap="rnd">
              <a:noFill/>
              <a:round/>
            </a:ln>
            <a:effectLst/>
          </c:spPr>
          <c:marker>
            <c:symbol val="circle"/>
            <c:size val="5"/>
            <c:spPr>
              <a:solidFill>
                <a:schemeClr val="accent2"/>
              </a:solidFill>
              <a:ln w="9525">
                <a:solidFill>
                  <a:schemeClr val="accent2"/>
                </a:solidFill>
              </a:ln>
              <a:effectLst/>
            </c:spPr>
          </c:marker>
          <c:xVal>
            <c:numRef>
              <c:f>TAM_Cooking!$R$608:$R$656</c:f>
              <c:numCache>
                <c:formatCode>General</c:formatCode>
                <c:ptCount val="49"/>
                <c:pt idx="0">
                  <c:v>-2</c:v>
                </c:pt>
                <c:pt idx="1">
                  <c:v>-1</c:v>
                </c:pt>
                <c:pt idx="2">
                  <c:v>0</c:v>
                </c:pt>
                <c:pt idx="3">
                  <c:v>1</c:v>
                </c:pt>
                <c:pt idx="4">
                  <c:v>2</c:v>
                </c:pt>
                <c:pt idx="5">
                  <c:v>3</c:v>
                </c:pt>
                <c:pt idx="6">
                  <c:v>4</c:v>
                </c:pt>
                <c:pt idx="7">
                  <c:v>5</c:v>
                </c:pt>
                <c:pt idx="8">
                  <c:v>6</c:v>
                </c:pt>
                <c:pt idx="9">
                  <c:v>7</c:v>
                </c:pt>
                <c:pt idx="10">
                  <c:v>8</c:v>
                </c:pt>
                <c:pt idx="11">
                  <c:v>9</c:v>
                </c:pt>
                <c:pt idx="12">
                  <c:v>10</c:v>
                </c:pt>
                <c:pt idx="13">
                  <c:v>11</c:v>
                </c:pt>
                <c:pt idx="14">
                  <c:v>12</c:v>
                </c:pt>
                <c:pt idx="15">
                  <c:v>13</c:v>
                </c:pt>
                <c:pt idx="16">
                  <c:v>14</c:v>
                </c:pt>
                <c:pt idx="17">
                  <c:v>15</c:v>
                </c:pt>
                <c:pt idx="18">
                  <c:v>16</c:v>
                </c:pt>
                <c:pt idx="19">
                  <c:v>17</c:v>
                </c:pt>
                <c:pt idx="20">
                  <c:v>18</c:v>
                </c:pt>
                <c:pt idx="21">
                  <c:v>19</c:v>
                </c:pt>
                <c:pt idx="22">
                  <c:v>20</c:v>
                </c:pt>
                <c:pt idx="23">
                  <c:v>21</c:v>
                </c:pt>
                <c:pt idx="24">
                  <c:v>22</c:v>
                </c:pt>
                <c:pt idx="25">
                  <c:v>23</c:v>
                </c:pt>
                <c:pt idx="26">
                  <c:v>24</c:v>
                </c:pt>
                <c:pt idx="27">
                  <c:v>25</c:v>
                </c:pt>
                <c:pt idx="28">
                  <c:v>26</c:v>
                </c:pt>
                <c:pt idx="29">
                  <c:v>27</c:v>
                </c:pt>
                <c:pt idx="30">
                  <c:v>28</c:v>
                </c:pt>
                <c:pt idx="31">
                  <c:v>29</c:v>
                </c:pt>
                <c:pt idx="32">
                  <c:v>30</c:v>
                </c:pt>
                <c:pt idx="33">
                  <c:v>31</c:v>
                </c:pt>
                <c:pt idx="34">
                  <c:v>32</c:v>
                </c:pt>
                <c:pt idx="35">
                  <c:v>33</c:v>
                </c:pt>
                <c:pt idx="36">
                  <c:v>34</c:v>
                </c:pt>
                <c:pt idx="37">
                  <c:v>35</c:v>
                </c:pt>
                <c:pt idx="38">
                  <c:v>36</c:v>
                </c:pt>
                <c:pt idx="39">
                  <c:v>37</c:v>
                </c:pt>
                <c:pt idx="40">
                  <c:v>38</c:v>
                </c:pt>
                <c:pt idx="41">
                  <c:v>39</c:v>
                </c:pt>
                <c:pt idx="42">
                  <c:v>40</c:v>
                </c:pt>
                <c:pt idx="43">
                  <c:v>41</c:v>
                </c:pt>
                <c:pt idx="44">
                  <c:v>42</c:v>
                </c:pt>
                <c:pt idx="45">
                  <c:v>43</c:v>
                </c:pt>
                <c:pt idx="46">
                  <c:v>44</c:v>
                </c:pt>
                <c:pt idx="47">
                  <c:v>45</c:v>
                </c:pt>
                <c:pt idx="48">
                  <c:v>46</c:v>
                </c:pt>
              </c:numCache>
            </c:numRef>
          </c:xVal>
          <c:yVal>
            <c:numRef>
              <c:f>TAM_Cooking!$X$608:$X$656</c:f>
              <c:numCache>
                <c:formatCode>0</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1-1597-4764-8758-98CA6F5D6B48}"/>
            </c:ext>
          </c:extLst>
        </c:ser>
        <c:ser>
          <c:idx val="2"/>
          <c:order val="2"/>
          <c:tx>
            <c:strRef>
              <c:f>TAM_Cooking!$Y$607</c:f>
              <c:strCache>
                <c:ptCount val="1"/>
                <c:pt idx="0">
                  <c:v>High</c:v>
                </c:pt>
              </c:strCache>
            </c:strRef>
          </c:tx>
          <c:spPr>
            <a:ln w="25400" cap="rnd">
              <a:noFill/>
              <a:round/>
            </a:ln>
            <a:effectLst/>
          </c:spPr>
          <c:marker>
            <c:symbol val="circle"/>
            <c:size val="5"/>
            <c:spPr>
              <a:solidFill>
                <a:schemeClr val="accent5"/>
              </a:solidFill>
              <a:ln w="9525">
                <a:solidFill>
                  <a:schemeClr val="accent5"/>
                </a:solidFill>
              </a:ln>
              <a:effectLst/>
            </c:spPr>
          </c:marker>
          <c:xVal>
            <c:numRef>
              <c:f>TAM_Cooking!$R$608:$R$656</c:f>
              <c:numCache>
                <c:formatCode>General</c:formatCode>
                <c:ptCount val="49"/>
                <c:pt idx="0">
                  <c:v>-2</c:v>
                </c:pt>
                <c:pt idx="1">
                  <c:v>-1</c:v>
                </c:pt>
                <c:pt idx="2">
                  <c:v>0</c:v>
                </c:pt>
                <c:pt idx="3">
                  <c:v>1</c:v>
                </c:pt>
                <c:pt idx="4">
                  <c:v>2</c:v>
                </c:pt>
                <c:pt idx="5">
                  <c:v>3</c:v>
                </c:pt>
                <c:pt idx="6">
                  <c:v>4</c:v>
                </c:pt>
                <c:pt idx="7">
                  <c:v>5</c:v>
                </c:pt>
                <c:pt idx="8">
                  <c:v>6</c:v>
                </c:pt>
                <c:pt idx="9">
                  <c:v>7</c:v>
                </c:pt>
                <c:pt idx="10">
                  <c:v>8</c:v>
                </c:pt>
                <c:pt idx="11">
                  <c:v>9</c:v>
                </c:pt>
                <c:pt idx="12">
                  <c:v>10</c:v>
                </c:pt>
                <c:pt idx="13">
                  <c:v>11</c:v>
                </c:pt>
                <c:pt idx="14">
                  <c:v>12</c:v>
                </c:pt>
                <c:pt idx="15">
                  <c:v>13</c:v>
                </c:pt>
                <c:pt idx="16">
                  <c:v>14</c:v>
                </c:pt>
                <c:pt idx="17">
                  <c:v>15</c:v>
                </c:pt>
                <c:pt idx="18">
                  <c:v>16</c:v>
                </c:pt>
                <c:pt idx="19">
                  <c:v>17</c:v>
                </c:pt>
                <c:pt idx="20">
                  <c:v>18</c:v>
                </c:pt>
                <c:pt idx="21">
                  <c:v>19</c:v>
                </c:pt>
                <c:pt idx="22">
                  <c:v>20</c:v>
                </c:pt>
                <c:pt idx="23">
                  <c:v>21</c:v>
                </c:pt>
                <c:pt idx="24">
                  <c:v>22</c:v>
                </c:pt>
                <c:pt idx="25">
                  <c:v>23</c:v>
                </c:pt>
                <c:pt idx="26">
                  <c:v>24</c:v>
                </c:pt>
                <c:pt idx="27">
                  <c:v>25</c:v>
                </c:pt>
                <c:pt idx="28">
                  <c:v>26</c:v>
                </c:pt>
                <c:pt idx="29">
                  <c:v>27</c:v>
                </c:pt>
                <c:pt idx="30">
                  <c:v>28</c:v>
                </c:pt>
                <c:pt idx="31">
                  <c:v>29</c:v>
                </c:pt>
                <c:pt idx="32">
                  <c:v>30</c:v>
                </c:pt>
                <c:pt idx="33">
                  <c:v>31</c:v>
                </c:pt>
                <c:pt idx="34">
                  <c:v>32</c:v>
                </c:pt>
                <c:pt idx="35">
                  <c:v>33</c:v>
                </c:pt>
                <c:pt idx="36">
                  <c:v>34</c:v>
                </c:pt>
                <c:pt idx="37">
                  <c:v>35</c:v>
                </c:pt>
                <c:pt idx="38">
                  <c:v>36</c:v>
                </c:pt>
                <c:pt idx="39">
                  <c:v>37</c:v>
                </c:pt>
                <c:pt idx="40">
                  <c:v>38</c:v>
                </c:pt>
                <c:pt idx="41">
                  <c:v>39</c:v>
                </c:pt>
                <c:pt idx="42">
                  <c:v>40</c:v>
                </c:pt>
                <c:pt idx="43">
                  <c:v>41</c:v>
                </c:pt>
                <c:pt idx="44">
                  <c:v>42</c:v>
                </c:pt>
                <c:pt idx="45">
                  <c:v>43</c:v>
                </c:pt>
                <c:pt idx="46">
                  <c:v>44</c:v>
                </c:pt>
                <c:pt idx="47">
                  <c:v>45</c:v>
                </c:pt>
                <c:pt idx="48">
                  <c:v>46</c:v>
                </c:pt>
              </c:numCache>
            </c:numRef>
          </c:xVal>
          <c:yVal>
            <c:numRef>
              <c:f>TAM_Cooking!$Y$608:$Y$656</c:f>
              <c:numCache>
                <c:formatCode>0</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2-1597-4764-8758-98CA6F5D6B48}"/>
            </c:ext>
          </c:extLst>
        </c:ser>
        <c:ser>
          <c:idx val="3"/>
          <c:order val="3"/>
          <c:tx>
            <c:strRef>
              <c:f>TAM_Cooking!$BJ$608</c:f>
              <c:strCache>
                <c:ptCount val="1"/>
                <c:pt idx="0">
                  <c:v>3rd Poly-Medium</c:v>
                </c:pt>
              </c:strCache>
            </c:strRef>
          </c:tx>
          <c:spPr>
            <a:ln w="19050">
              <a:solidFill>
                <a:schemeClr val="tx1"/>
              </a:solidFill>
            </a:ln>
          </c:spPr>
          <c:marker>
            <c:symbol val="none"/>
          </c:marker>
          <c:xVal>
            <c:numRef>
              <c:f>TAM_Cooking!$R$610:$R$656</c:f>
              <c:numCache>
                <c:formatCode>General</c:formatCode>
                <c:ptCount val="4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numCache>
            </c:numRef>
          </c:xVal>
          <c:yVal>
            <c:numRef>
              <c:f>TAM_Cooking!$BJ$612:$BJ$658</c:f>
              <c:numCache>
                <c:formatCode>General</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numCache>
            </c:numRef>
          </c:yVal>
          <c:smooth val="0"/>
          <c:extLst>
            <c:ext xmlns:c16="http://schemas.microsoft.com/office/drawing/2014/chart" uri="{C3380CC4-5D6E-409C-BE32-E72D297353CC}">
              <c16:uniqueId val="{00000003-1597-4764-8758-98CA6F5D6B48}"/>
            </c:ext>
          </c:extLst>
        </c:ser>
        <c:dLbls>
          <c:showLegendKey val="0"/>
          <c:showVal val="0"/>
          <c:showCatName val="0"/>
          <c:showSerName val="0"/>
          <c:showPercent val="0"/>
          <c:showBubbleSize val="0"/>
        </c:dLbls>
        <c:axId val="119524352"/>
        <c:axId val="119620736"/>
      </c:scatterChart>
      <c:valAx>
        <c:axId val="11952435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620736"/>
        <c:crosses val="autoZero"/>
        <c:crossBetween val="midCat"/>
      </c:valAx>
      <c:valAx>
        <c:axId val="11962073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r>
                  <a:rPr lang="en-US" baseline="0"/>
                  <a:t> ADOPTED</a:t>
                </a:r>
                <a:endParaRPr lang="en-US"/>
              </a:p>
            </c:rich>
          </c:tx>
          <c:overlay val="0"/>
          <c:spPr>
            <a:noFill/>
            <a:ln>
              <a:noFill/>
            </a:ln>
            <a:effectLst/>
          </c:sp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2435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Selected Trendline to Selected Data</a:t>
            </a:r>
            <a:endParaRPr lang="en-US">
              <a:effectLst/>
            </a:endParaRPr>
          </a:p>
        </c:rich>
      </c:tx>
      <c:overlay val="0"/>
      <c:spPr>
        <a:noFill/>
        <a:ln>
          <a:noFill/>
        </a:ln>
        <a:effectLst/>
      </c:spPr>
    </c:title>
    <c:autoTitleDeleted val="0"/>
    <c:plotArea>
      <c:layout/>
      <c:scatterChart>
        <c:scatterStyle val="lineMarker"/>
        <c:varyColors val="0"/>
        <c:ser>
          <c:idx val="0"/>
          <c:order val="0"/>
          <c:tx>
            <c:strRef>
              <c:f>TAM_Cooking!$W$672</c:f>
              <c:strCache>
                <c:ptCount val="1"/>
                <c:pt idx="0">
                  <c:v>Low</c:v>
                </c:pt>
              </c:strCache>
            </c:strRef>
          </c:tx>
          <c:spPr>
            <a:ln w="19050" cap="rnd">
              <a:noFill/>
              <a:round/>
            </a:ln>
            <a:effectLst/>
          </c:spPr>
          <c:marker>
            <c:symbol val="circle"/>
            <c:size val="5"/>
            <c:spPr>
              <a:solidFill>
                <a:srgbClr val="00B050"/>
              </a:solidFill>
              <a:ln w="9525">
                <a:solidFill>
                  <a:srgbClr val="00B050"/>
                </a:solidFill>
              </a:ln>
              <a:effectLst/>
            </c:spPr>
          </c:marker>
          <c:xVal>
            <c:numRef>
              <c:f>TAM_Cooking!$R$673:$R$721</c:f>
              <c:numCache>
                <c:formatCode>General</c:formatCode>
                <c:ptCount val="49"/>
                <c:pt idx="0">
                  <c:v>-2</c:v>
                </c:pt>
                <c:pt idx="1">
                  <c:v>-1</c:v>
                </c:pt>
                <c:pt idx="2">
                  <c:v>0</c:v>
                </c:pt>
                <c:pt idx="3">
                  <c:v>1</c:v>
                </c:pt>
                <c:pt idx="4">
                  <c:v>2</c:v>
                </c:pt>
                <c:pt idx="5">
                  <c:v>3</c:v>
                </c:pt>
                <c:pt idx="6">
                  <c:v>4</c:v>
                </c:pt>
                <c:pt idx="7">
                  <c:v>5</c:v>
                </c:pt>
                <c:pt idx="8">
                  <c:v>6</c:v>
                </c:pt>
                <c:pt idx="9">
                  <c:v>7</c:v>
                </c:pt>
                <c:pt idx="10">
                  <c:v>8</c:v>
                </c:pt>
                <c:pt idx="11">
                  <c:v>9</c:v>
                </c:pt>
                <c:pt idx="12">
                  <c:v>10</c:v>
                </c:pt>
                <c:pt idx="13">
                  <c:v>11</c:v>
                </c:pt>
                <c:pt idx="14">
                  <c:v>12</c:v>
                </c:pt>
                <c:pt idx="15">
                  <c:v>13</c:v>
                </c:pt>
                <c:pt idx="16">
                  <c:v>14</c:v>
                </c:pt>
                <c:pt idx="17">
                  <c:v>15</c:v>
                </c:pt>
                <c:pt idx="18">
                  <c:v>16</c:v>
                </c:pt>
                <c:pt idx="19">
                  <c:v>17</c:v>
                </c:pt>
                <c:pt idx="20">
                  <c:v>18</c:v>
                </c:pt>
                <c:pt idx="21">
                  <c:v>19</c:v>
                </c:pt>
                <c:pt idx="22">
                  <c:v>20</c:v>
                </c:pt>
                <c:pt idx="23">
                  <c:v>21</c:v>
                </c:pt>
                <c:pt idx="24">
                  <c:v>22</c:v>
                </c:pt>
                <c:pt idx="25">
                  <c:v>23</c:v>
                </c:pt>
                <c:pt idx="26">
                  <c:v>24</c:v>
                </c:pt>
                <c:pt idx="27">
                  <c:v>25</c:v>
                </c:pt>
                <c:pt idx="28">
                  <c:v>26</c:v>
                </c:pt>
                <c:pt idx="29">
                  <c:v>27</c:v>
                </c:pt>
                <c:pt idx="30">
                  <c:v>28</c:v>
                </c:pt>
                <c:pt idx="31">
                  <c:v>29</c:v>
                </c:pt>
                <c:pt idx="32">
                  <c:v>30</c:v>
                </c:pt>
                <c:pt idx="33">
                  <c:v>31</c:v>
                </c:pt>
                <c:pt idx="34">
                  <c:v>32</c:v>
                </c:pt>
                <c:pt idx="35">
                  <c:v>33</c:v>
                </c:pt>
                <c:pt idx="36">
                  <c:v>34</c:v>
                </c:pt>
                <c:pt idx="37">
                  <c:v>35</c:v>
                </c:pt>
                <c:pt idx="38">
                  <c:v>36</c:v>
                </c:pt>
                <c:pt idx="39">
                  <c:v>37</c:v>
                </c:pt>
                <c:pt idx="40">
                  <c:v>38</c:v>
                </c:pt>
                <c:pt idx="41">
                  <c:v>39</c:v>
                </c:pt>
                <c:pt idx="42">
                  <c:v>40</c:v>
                </c:pt>
                <c:pt idx="43">
                  <c:v>41</c:v>
                </c:pt>
                <c:pt idx="44">
                  <c:v>42</c:v>
                </c:pt>
                <c:pt idx="45">
                  <c:v>43</c:v>
                </c:pt>
                <c:pt idx="46">
                  <c:v>44</c:v>
                </c:pt>
                <c:pt idx="47">
                  <c:v>45</c:v>
                </c:pt>
                <c:pt idx="48">
                  <c:v>46</c:v>
                </c:pt>
              </c:numCache>
            </c:numRef>
          </c:xVal>
          <c:yVal>
            <c:numRef>
              <c:f>TAM_Cooking!$W$673:$W$721</c:f>
              <c:numCache>
                <c:formatCode>0</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0-104C-430A-A86E-703F187F5054}"/>
            </c:ext>
          </c:extLst>
        </c:ser>
        <c:ser>
          <c:idx val="1"/>
          <c:order val="1"/>
          <c:tx>
            <c:strRef>
              <c:f>TAM_Cooking!$X$672</c:f>
              <c:strCache>
                <c:ptCount val="1"/>
                <c:pt idx="0">
                  <c:v>Medium</c:v>
                </c:pt>
              </c:strCache>
            </c:strRef>
          </c:tx>
          <c:spPr>
            <a:ln w="25400" cap="rnd">
              <a:noFill/>
              <a:round/>
            </a:ln>
            <a:effectLst/>
          </c:spPr>
          <c:marker>
            <c:symbol val="circle"/>
            <c:size val="5"/>
            <c:spPr>
              <a:solidFill>
                <a:schemeClr val="accent2"/>
              </a:solidFill>
              <a:ln w="9525">
                <a:solidFill>
                  <a:schemeClr val="accent2"/>
                </a:solidFill>
              </a:ln>
              <a:effectLst/>
            </c:spPr>
          </c:marker>
          <c:xVal>
            <c:numRef>
              <c:f>TAM_Cooking!$R$673:$R$721</c:f>
              <c:numCache>
                <c:formatCode>General</c:formatCode>
                <c:ptCount val="49"/>
                <c:pt idx="0">
                  <c:v>-2</c:v>
                </c:pt>
                <c:pt idx="1">
                  <c:v>-1</c:v>
                </c:pt>
                <c:pt idx="2">
                  <c:v>0</c:v>
                </c:pt>
                <c:pt idx="3">
                  <c:v>1</c:v>
                </c:pt>
                <c:pt idx="4">
                  <c:v>2</c:v>
                </c:pt>
                <c:pt idx="5">
                  <c:v>3</c:v>
                </c:pt>
                <c:pt idx="6">
                  <c:v>4</c:v>
                </c:pt>
                <c:pt idx="7">
                  <c:v>5</c:v>
                </c:pt>
                <c:pt idx="8">
                  <c:v>6</c:v>
                </c:pt>
                <c:pt idx="9">
                  <c:v>7</c:v>
                </c:pt>
                <c:pt idx="10">
                  <c:v>8</c:v>
                </c:pt>
                <c:pt idx="11">
                  <c:v>9</c:v>
                </c:pt>
                <c:pt idx="12">
                  <c:v>10</c:v>
                </c:pt>
                <c:pt idx="13">
                  <c:v>11</c:v>
                </c:pt>
                <c:pt idx="14">
                  <c:v>12</c:v>
                </c:pt>
                <c:pt idx="15">
                  <c:v>13</c:v>
                </c:pt>
                <c:pt idx="16">
                  <c:v>14</c:v>
                </c:pt>
                <c:pt idx="17">
                  <c:v>15</c:v>
                </c:pt>
                <c:pt idx="18">
                  <c:v>16</c:v>
                </c:pt>
                <c:pt idx="19">
                  <c:v>17</c:v>
                </c:pt>
                <c:pt idx="20">
                  <c:v>18</c:v>
                </c:pt>
                <c:pt idx="21">
                  <c:v>19</c:v>
                </c:pt>
                <c:pt idx="22">
                  <c:v>20</c:v>
                </c:pt>
                <c:pt idx="23">
                  <c:v>21</c:v>
                </c:pt>
                <c:pt idx="24">
                  <c:v>22</c:v>
                </c:pt>
                <c:pt idx="25">
                  <c:v>23</c:v>
                </c:pt>
                <c:pt idx="26">
                  <c:v>24</c:v>
                </c:pt>
                <c:pt idx="27">
                  <c:v>25</c:v>
                </c:pt>
                <c:pt idx="28">
                  <c:v>26</c:v>
                </c:pt>
                <c:pt idx="29">
                  <c:v>27</c:v>
                </c:pt>
                <c:pt idx="30">
                  <c:v>28</c:v>
                </c:pt>
                <c:pt idx="31">
                  <c:v>29</c:v>
                </c:pt>
                <c:pt idx="32">
                  <c:v>30</c:v>
                </c:pt>
                <c:pt idx="33">
                  <c:v>31</c:v>
                </c:pt>
                <c:pt idx="34">
                  <c:v>32</c:v>
                </c:pt>
                <c:pt idx="35">
                  <c:v>33</c:v>
                </c:pt>
                <c:pt idx="36">
                  <c:v>34</c:v>
                </c:pt>
                <c:pt idx="37">
                  <c:v>35</c:v>
                </c:pt>
                <c:pt idx="38">
                  <c:v>36</c:v>
                </c:pt>
                <c:pt idx="39">
                  <c:v>37</c:v>
                </c:pt>
                <c:pt idx="40">
                  <c:v>38</c:v>
                </c:pt>
                <c:pt idx="41">
                  <c:v>39</c:v>
                </c:pt>
                <c:pt idx="42">
                  <c:v>40</c:v>
                </c:pt>
                <c:pt idx="43">
                  <c:v>41</c:v>
                </c:pt>
                <c:pt idx="44">
                  <c:v>42</c:v>
                </c:pt>
                <c:pt idx="45">
                  <c:v>43</c:v>
                </c:pt>
                <c:pt idx="46">
                  <c:v>44</c:v>
                </c:pt>
                <c:pt idx="47">
                  <c:v>45</c:v>
                </c:pt>
                <c:pt idx="48">
                  <c:v>46</c:v>
                </c:pt>
              </c:numCache>
            </c:numRef>
          </c:xVal>
          <c:yVal>
            <c:numRef>
              <c:f>TAM_Cooking!$X$673:$X$721</c:f>
              <c:numCache>
                <c:formatCode>0</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1-104C-430A-A86E-703F187F5054}"/>
            </c:ext>
          </c:extLst>
        </c:ser>
        <c:ser>
          <c:idx val="2"/>
          <c:order val="2"/>
          <c:tx>
            <c:strRef>
              <c:f>TAM_Cooking!$Y$672</c:f>
              <c:strCache>
                <c:ptCount val="1"/>
                <c:pt idx="0">
                  <c:v>High</c:v>
                </c:pt>
              </c:strCache>
            </c:strRef>
          </c:tx>
          <c:spPr>
            <a:ln w="25400" cap="rnd">
              <a:noFill/>
              <a:round/>
            </a:ln>
            <a:effectLst/>
          </c:spPr>
          <c:marker>
            <c:symbol val="circle"/>
            <c:size val="5"/>
            <c:spPr>
              <a:solidFill>
                <a:schemeClr val="accent5"/>
              </a:solidFill>
              <a:ln w="9525">
                <a:solidFill>
                  <a:schemeClr val="accent5"/>
                </a:solidFill>
              </a:ln>
              <a:effectLst/>
            </c:spPr>
          </c:marker>
          <c:xVal>
            <c:numRef>
              <c:f>TAM_Cooking!$R$673:$R$721</c:f>
              <c:numCache>
                <c:formatCode>General</c:formatCode>
                <c:ptCount val="49"/>
                <c:pt idx="0">
                  <c:v>-2</c:v>
                </c:pt>
                <c:pt idx="1">
                  <c:v>-1</c:v>
                </c:pt>
                <c:pt idx="2">
                  <c:v>0</c:v>
                </c:pt>
                <c:pt idx="3">
                  <c:v>1</c:v>
                </c:pt>
                <c:pt idx="4">
                  <c:v>2</c:v>
                </c:pt>
                <c:pt idx="5">
                  <c:v>3</c:v>
                </c:pt>
                <c:pt idx="6">
                  <c:v>4</c:v>
                </c:pt>
                <c:pt idx="7">
                  <c:v>5</c:v>
                </c:pt>
                <c:pt idx="8">
                  <c:v>6</c:v>
                </c:pt>
                <c:pt idx="9">
                  <c:v>7</c:v>
                </c:pt>
                <c:pt idx="10">
                  <c:v>8</c:v>
                </c:pt>
                <c:pt idx="11">
                  <c:v>9</c:v>
                </c:pt>
                <c:pt idx="12">
                  <c:v>10</c:v>
                </c:pt>
                <c:pt idx="13">
                  <c:v>11</c:v>
                </c:pt>
                <c:pt idx="14">
                  <c:v>12</c:v>
                </c:pt>
                <c:pt idx="15">
                  <c:v>13</c:v>
                </c:pt>
                <c:pt idx="16">
                  <c:v>14</c:v>
                </c:pt>
                <c:pt idx="17">
                  <c:v>15</c:v>
                </c:pt>
                <c:pt idx="18">
                  <c:v>16</c:v>
                </c:pt>
                <c:pt idx="19">
                  <c:v>17</c:v>
                </c:pt>
                <c:pt idx="20">
                  <c:v>18</c:v>
                </c:pt>
                <c:pt idx="21">
                  <c:v>19</c:v>
                </c:pt>
                <c:pt idx="22">
                  <c:v>20</c:v>
                </c:pt>
                <c:pt idx="23">
                  <c:v>21</c:v>
                </c:pt>
                <c:pt idx="24">
                  <c:v>22</c:v>
                </c:pt>
                <c:pt idx="25">
                  <c:v>23</c:v>
                </c:pt>
                <c:pt idx="26">
                  <c:v>24</c:v>
                </c:pt>
                <c:pt idx="27">
                  <c:v>25</c:v>
                </c:pt>
                <c:pt idx="28">
                  <c:v>26</c:v>
                </c:pt>
                <c:pt idx="29">
                  <c:v>27</c:v>
                </c:pt>
                <c:pt idx="30">
                  <c:v>28</c:v>
                </c:pt>
                <c:pt idx="31">
                  <c:v>29</c:v>
                </c:pt>
                <c:pt idx="32">
                  <c:v>30</c:v>
                </c:pt>
                <c:pt idx="33">
                  <c:v>31</c:v>
                </c:pt>
                <c:pt idx="34">
                  <c:v>32</c:v>
                </c:pt>
                <c:pt idx="35">
                  <c:v>33</c:v>
                </c:pt>
                <c:pt idx="36">
                  <c:v>34</c:v>
                </c:pt>
                <c:pt idx="37">
                  <c:v>35</c:v>
                </c:pt>
                <c:pt idx="38">
                  <c:v>36</c:v>
                </c:pt>
                <c:pt idx="39">
                  <c:v>37</c:v>
                </c:pt>
                <c:pt idx="40">
                  <c:v>38</c:v>
                </c:pt>
                <c:pt idx="41">
                  <c:v>39</c:v>
                </c:pt>
                <c:pt idx="42">
                  <c:v>40</c:v>
                </c:pt>
                <c:pt idx="43">
                  <c:v>41</c:v>
                </c:pt>
                <c:pt idx="44">
                  <c:v>42</c:v>
                </c:pt>
                <c:pt idx="45">
                  <c:v>43</c:v>
                </c:pt>
                <c:pt idx="46">
                  <c:v>44</c:v>
                </c:pt>
                <c:pt idx="47">
                  <c:v>45</c:v>
                </c:pt>
                <c:pt idx="48">
                  <c:v>46</c:v>
                </c:pt>
              </c:numCache>
            </c:numRef>
          </c:xVal>
          <c:yVal>
            <c:numRef>
              <c:f>TAM_Cooking!$Y$673:$Y$721</c:f>
              <c:numCache>
                <c:formatCode>0</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2-104C-430A-A86E-703F187F5054}"/>
            </c:ext>
          </c:extLst>
        </c:ser>
        <c:ser>
          <c:idx val="3"/>
          <c:order val="3"/>
          <c:tx>
            <c:strRef>
              <c:f>TAM_Cooking!$BJ$673</c:f>
              <c:strCache>
                <c:ptCount val="1"/>
                <c:pt idx="0">
                  <c:v>3rd Poly-Medium</c:v>
                </c:pt>
              </c:strCache>
            </c:strRef>
          </c:tx>
          <c:spPr>
            <a:ln w="19050">
              <a:solidFill>
                <a:schemeClr val="tx1"/>
              </a:solidFill>
            </a:ln>
          </c:spPr>
          <c:marker>
            <c:symbol val="none"/>
          </c:marker>
          <c:xVal>
            <c:numRef>
              <c:f>TAM_Cooking!$R$675:$R$721</c:f>
              <c:numCache>
                <c:formatCode>General</c:formatCode>
                <c:ptCount val="4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numCache>
            </c:numRef>
          </c:xVal>
          <c:yVal>
            <c:numRef>
              <c:f>TAM_Cooking!$BJ$677:$BJ$723</c:f>
              <c:numCache>
                <c:formatCode>General</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numCache>
            </c:numRef>
          </c:yVal>
          <c:smooth val="0"/>
          <c:extLst>
            <c:ext xmlns:c16="http://schemas.microsoft.com/office/drawing/2014/chart" uri="{C3380CC4-5D6E-409C-BE32-E72D297353CC}">
              <c16:uniqueId val="{00000003-104C-430A-A86E-703F187F5054}"/>
            </c:ext>
          </c:extLst>
        </c:ser>
        <c:dLbls>
          <c:showLegendKey val="0"/>
          <c:showVal val="0"/>
          <c:showCatName val="0"/>
          <c:showSerName val="0"/>
          <c:showPercent val="0"/>
          <c:showBubbleSize val="0"/>
        </c:dLbls>
        <c:axId val="119634176"/>
        <c:axId val="119644544"/>
      </c:scatterChart>
      <c:valAx>
        <c:axId val="11963417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644544"/>
        <c:crosses val="autoZero"/>
        <c:crossBetween val="midCat"/>
      </c:valAx>
      <c:valAx>
        <c:axId val="1196445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r>
                  <a:rPr lang="en-US" baseline="0"/>
                  <a:t> ADOPTED</a:t>
                </a:r>
                <a:endParaRPr lang="en-US"/>
              </a:p>
            </c:rich>
          </c:tx>
          <c:overlay val="0"/>
          <c:spPr>
            <a:noFill/>
            <a:ln>
              <a:noFill/>
            </a:ln>
            <a:effectLst/>
          </c:sp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63417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Selected Trendline to Selected Data</a:t>
            </a:r>
            <a:endParaRPr lang="en-US">
              <a:effectLst/>
            </a:endParaRPr>
          </a:p>
        </c:rich>
      </c:tx>
      <c:overlay val="0"/>
      <c:spPr>
        <a:noFill/>
        <a:ln>
          <a:noFill/>
        </a:ln>
        <a:effectLst/>
      </c:spPr>
    </c:title>
    <c:autoTitleDeleted val="0"/>
    <c:plotArea>
      <c:layout/>
      <c:scatterChart>
        <c:scatterStyle val="lineMarker"/>
        <c:varyColors val="0"/>
        <c:ser>
          <c:idx val="0"/>
          <c:order val="0"/>
          <c:tx>
            <c:strRef>
              <c:f>TAM_Cooking!$W$45</c:f>
              <c:strCache>
                <c:ptCount val="1"/>
                <c:pt idx="0">
                  <c:v>Low</c:v>
                </c:pt>
              </c:strCache>
            </c:strRef>
          </c:tx>
          <c:spPr>
            <a:ln w="19050" cap="rnd">
              <a:noFill/>
              <a:round/>
            </a:ln>
            <a:effectLst/>
          </c:spPr>
          <c:marker>
            <c:symbol val="circle"/>
            <c:size val="5"/>
            <c:spPr>
              <a:solidFill>
                <a:srgbClr val="00B050"/>
              </a:solidFill>
              <a:ln w="9525">
                <a:solidFill>
                  <a:srgbClr val="00B050"/>
                </a:solidFill>
              </a:ln>
              <a:effectLst/>
            </c:spPr>
          </c:marker>
          <c:xVal>
            <c:numRef>
              <c:f>TAM_Cooking!$R$104:$R$152</c:f>
              <c:numCache>
                <c:formatCode>General</c:formatCode>
                <c:ptCount val="49"/>
                <c:pt idx="0">
                  <c:v>-2</c:v>
                </c:pt>
                <c:pt idx="1">
                  <c:v>-1</c:v>
                </c:pt>
                <c:pt idx="2">
                  <c:v>0</c:v>
                </c:pt>
                <c:pt idx="3">
                  <c:v>1</c:v>
                </c:pt>
                <c:pt idx="4">
                  <c:v>2</c:v>
                </c:pt>
                <c:pt idx="5">
                  <c:v>3</c:v>
                </c:pt>
                <c:pt idx="6">
                  <c:v>4</c:v>
                </c:pt>
                <c:pt idx="7">
                  <c:v>5</c:v>
                </c:pt>
                <c:pt idx="8">
                  <c:v>6</c:v>
                </c:pt>
                <c:pt idx="9">
                  <c:v>7</c:v>
                </c:pt>
                <c:pt idx="10">
                  <c:v>8</c:v>
                </c:pt>
                <c:pt idx="11">
                  <c:v>9</c:v>
                </c:pt>
                <c:pt idx="12">
                  <c:v>10</c:v>
                </c:pt>
                <c:pt idx="13">
                  <c:v>11</c:v>
                </c:pt>
                <c:pt idx="14">
                  <c:v>12</c:v>
                </c:pt>
                <c:pt idx="15">
                  <c:v>13</c:v>
                </c:pt>
                <c:pt idx="16">
                  <c:v>14</c:v>
                </c:pt>
                <c:pt idx="17">
                  <c:v>15</c:v>
                </c:pt>
                <c:pt idx="18">
                  <c:v>16</c:v>
                </c:pt>
                <c:pt idx="19">
                  <c:v>17</c:v>
                </c:pt>
                <c:pt idx="20">
                  <c:v>18</c:v>
                </c:pt>
                <c:pt idx="21">
                  <c:v>19</c:v>
                </c:pt>
                <c:pt idx="22">
                  <c:v>20</c:v>
                </c:pt>
                <c:pt idx="23">
                  <c:v>21</c:v>
                </c:pt>
                <c:pt idx="24">
                  <c:v>22</c:v>
                </c:pt>
                <c:pt idx="25">
                  <c:v>23</c:v>
                </c:pt>
                <c:pt idx="26">
                  <c:v>24</c:v>
                </c:pt>
                <c:pt idx="27">
                  <c:v>25</c:v>
                </c:pt>
                <c:pt idx="28">
                  <c:v>26</c:v>
                </c:pt>
                <c:pt idx="29">
                  <c:v>27</c:v>
                </c:pt>
                <c:pt idx="30">
                  <c:v>28</c:v>
                </c:pt>
                <c:pt idx="31">
                  <c:v>29</c:v>
                </c:pt>
                <c:pt idx="32">
                  <c:v>30</c:v>
                </c:pt>
                <c:pt idx="33">
                  <c:v>31</c:v>
                </c:pt>
                <c:pt idx="34">
                  <c:v>32</c:v>
                </c:pt>
                <c:pt idx="35">
                  <c:v>33</c:v>
                </c:pt>
                <c:pt idx="36">
                  <c:v>34</c:v>
                </c:pt>
                <c:pt idx="37">
                  <c:v>35</c:v>
                </c:pt>
                <c:pt idx="38">
                  <c:v>36</c:v>
                </c:pt>
                <c:pt idx="39">
                  <c:v>37</c:v>
                </c:pt>
                <c:pt idx="40">
                  <c:v>38</c:v>
                </c:pt>
                <c:pt idx="41">
                  <c:v>39</c:v>
                </c:pt>
                <c:pt idx="42">
                  <c:v>40</c:v>
                </c:pt>
                <c:pt idx="43">
                  <c:v>41</c:v>
                </c:pt>
                <c:pt idx="44">
                  <c:v>42</c:v>
                </c:pt>
                <c:pt idx="45">
                  <c:v>43</c:v>
                </c:pt>
                <c:pt idx="46">
                  <c:v>44</c:v>
                </c:pt>
                <c:pt idx="47">
                  <c:v>45</c:v>
                </c:pt>
                <c:pt idx="48">
                  <c:v>46</c:v>
                </c:pt>
              </c:numCache>
            </c:numRef>
          </c:xVal>
          <c:yVal>
            <c:numRef>
              <c:f>TAM_Cooking!$W$104:$W$152</c:f>
              <c:numCache>
                <c:formatCode>0</c:formatCode>
                <c:ptCount val="49"/>
                <c:pt idx="0">
                  <c:v>1788.8791452917453</c:v>
                </c:pt>
                <c:pt idx="1">
                  <c:v>1877.8691474117149</c:v>
                </c:pt>
                <c:pt idx="2">
                  <c:v>1958.2837828395691</c:v>
                </c:pt>
                <c:pt idx="3">
                  <c:v>2045.1033633450238</c:v>
                </c:pt>
                <c:pt idx="4">
                  <c:v>2108.4508057274356</c:v>
                </c:pt>
                <c:pt idx="5">
                  <c:v>2175.3045009779576</c:v>
                </c:pt>
                <c:pt idx="6">
                  <c:v>2236.6655156081047</c:v>
                </c:pt>
                <c:pt idx="7">
                  <c:v>2292.6098041278028</c:v>
                </c:pt>
                <c:pt idx="8">
                  <c:v>2337.24003748633</c:v>
                </c:pt>
                <c:pt idx="9">
                  <c:v>2378.8485631772455</c:v>
                </c:pt>
                <c:pt idx="10">
                  <c:v>2409.4715898458994</c:v>
                </c:pt>
                <c:pt idx="11">
                  <c:v>2435.3358362024683</c:v>
                </c:pt>
                <c:pt idx="12">
                  <c:v>2456.7924945246682</c:v>
                </c:pt>
                <c:pt idx="13">
                  <c:v>2474.36980640824</c:v>
                </c:pt>
                <c:pt idx="14">
                  <c:v>2488.8241614903582</c:v>
                </c:pt>
                <c:pt idx="15">
                  <c:v>2501.1092365820477</c:v>
                </c:pt>
                <c:pt idx="16">
                  <c:v>2512.3176494121785</c:v>
                </c:pt>
                <c:pt idx="17">
                  <c:v>2523.7082726065059</c:v>
                </c:pt>
                <c:pt idx="18">
                  <c:v>2536.7002928685633</c:v>
                </c:pt>
                <c:pt idx="19">
                  <c:v>2541.6663510713411</c:v>
                </c:pt>
                <c:pt idx="20">
                  <c:v>2551.6215324122445</c:v>
                </c:pt>
                <c:pt idx="21">
                  <c:v>2568.2992567857559</c:v>
                </c:pt>
                <c:pt idx="22">
                  <c:v>2593.438598419697</c:v>
                </c:pt>
                <c:pt idx="23">
                  <c:v>2628.719435613601</c:v>
                </c:pt>
                <c:pt idx="24">
                  <c:v>2675.6938627674749</c:v>
                </c:pt>
                <c:pt idx="25">
                  <c:v>2735.7138364107718</c:v>
                </c:pt>
                <c:pt idx="26">
                  <c:v>2809.8630251825189</c:v>
                </c:pt>
                <c:pt idx="27">
                  <c:v>2898.8943067348755</c:v>
                </c:pt>
                <c:pt idx="28">
                  <c:v>3003.1804670474712</c:v>
                </c:pt>
                <c:pt idx="29">
                  <c:v>3110.9897161700274</c:v>
                </c:pt>
                <c:pt idx="30">
                  <c:v>3233.7183837316425</c:v>
                </c:pt>
                <c:pt idx="31">
                  <c:v>3370.481610329964</c:v>
                </c:pt>
                <c:pt idx="32">
                  <c:v>3519.9927220265331</c:v>
                </c:pt>
                <c:pt idx="33">
                  <c:v>3680.592659988904</c:v>
                </c:pt>
                <c:pt idx="34">
                  <c:v>3850.2944712365411</c:v>
                </c:pt>
                <c:pt idx="35">
                  <c:v>4026.8462410145607</c:v>
                </c:pt>
                <c:pt idx="36">
                  <c:v>4207.7934040154105</c:v>
                </c:pt>
                <c:pt idx="37">
                  <c:v>4390.5180177180118</c:v>
                </c:pt>
                <c:pt idx="38">
                  <c:v>4572.270832473163</c:v>
                </c:pt>
                <c:pt idx="39">
                  <c:v>4739.6081783723248</c:v>
                </c:pt>
                <c:pt idx="40">
                  <c:v>4900.4870577904203</c:v>
                </c:pt>
                <c:pt idx="41">
                  <c:v>5051.9680110431309</c:v>
                </c:pt>
                <c:pt idx="42">
                  <c:v>5191.1014605767941</c:v>
                </c:pt>
                <c:pt idx="43">
                  <c:v>5315.0231711158394</c:v>
                </c:pt>
                <c:pt idx="44">
                  <c:v>5421.1433759129859</c:v>
                </c:pt>
                <c:pt idx="45">
                  <c:v>5507.4330990444996</c:v>
                </c:pt>
                <c:pt idx="46">
                  <c:v>5572.7648560983407</c:v>
                </c:pt>
                <c:pt idx="47">
                  <c:v>5617.1784114419897</c:v>
                </c:pt>
                <c:pt idx="48">
                  <c:v>5641.9328893945731</c:v>
                </c:pt>
              </c:numCache>
            </c:numRef>
          </c:yVal>
          <c:smooth val="0"/>
          <c:extLst>
            <c:ext xmlns:c16="http://schemas.microsoft.com/office/drawing/2014/chart" uri="{C3380CC4-5D6E-409C-BE32-E72D297353CC}">
              <c16:uniqueId val="{00000000-7236-438D-A217-54FD6A0C062B}"/>
            </c:ext>
          </c:extLst>
        </c:ser>
        <c:ser>
          <c:idx val="1"/>
          <c:order val="1"/>
          <c:tx>
            <c:strRef>
              <c:f>TAM_Cooking!$X$45</c:f>
              <c:strCache>
                <c:ptCount val="1"/>
                <c:pt idx="0">
                  <c:v>Medium</c:v>
                </c:pt>
              </c:strCache>
            </c:strRef>
          </c:tx>
          <c:spPr>
            <a:ln w="25400" cap="rnd">
              <a:noFill/>
              <a:round/>
            </a:ln>
            <a:effectLst/>
          </c:spPr>
          <c:marker>
            <c:symbol val="circle"/>
            <c:size val="5"/>
            <c:spPr>
              <a:solidFill>
                <a:schemeClr val="accent2"/>
              </a:solidFill>
              <a:ln w="9525">
                <a:solidFill>
                  <a:schemeClr val="accent2"/>
                </a:solidFill>
              </a:ln>
              <a:effectLst/>
            </c:spPr>
          </c:marker>
          <c:xVal>
            <c:numRef>
              <c:f>TAM_Cooking!$R$104:$R$152</c:f>
              <c:numCache>
                <c:formatCode>General</c:formatCode>
                <c:ptCount val="49"/>
                <c:pt idx="0">
                  <c:v>-2</c:v>
                </c:pt>
                <c:pt idx="1">
                  <c:v>-1</c:v>
                </c:pt>
                <c:pt idx="2">
                  <c:v>0</c:v>
                </c:pt>
                <c:pt idx="3">
                  <c:v>1</c:v>
                </c:pt>
                <c:pt idx="4">
                  <c:v>2</c:v>
                </c:pt>
                <c:pt idx="5">
                  <c:v>3</c:v>
                </c:pt>
                <c:pt idx="6">
                  <c:v>4</c:v>
                </c:pt>
                <c:pt idx="7">
                  <c:v>5</c:v>
                </c:pt>
                <c:pt idx="8">
                  <c:v>6</c:v>
                </c:pt>
                <c:pt idx="9">
                  <c:v>7</c:v>
                </c:pt>
                <c:pt idx="10">
                  <c:v>8</c:v>
                </c:pt>
                <c:pt idx="11">
                  <c:v>9</c:v>
                </c:pt>
                <c:pt idx="12">
                  <c:v>10</c:v>
                </c:pt>
                <c:pt idx="13">
                  <c:v>11</c:v>
                </c:pt>
                <c:pt idx="14">
                  <c:v>12</c:v>
                </c:pt>
                <c:pt idx="15">
                  <c:v>13</c:v>
                </c:pt>
                <c:pt idx="16">
                  <c:v>14</c:v>
                </c:pt>
                <c:pt idx="17">
                  <c:v>15</c:v>
                </c:pt>
                <c:pt idx="18">
                  <c:v>16</c:v>
                </c:pt>
                <c:pt idx="19">
                  <c:v>17</c:v>
                </c:pt>
                <c:pt idx="20">
                  <c:v>18</c:v>
                </c:pt>
                <c:pt idx="21">
                  <c:v>19</c:v>
                </c:pt>
                <c:pt idx="22">
                  <c:v>20</c:v>
                </c:pt>
                <c:pt idx="23">
                  <c:v>21</c:v>
                </c:pt>
                <c:pt idx="24">
                  <c:v>22</c:v>
                </c:pt>
                <c:pt idx="25">
                  <c:v>23</c:v>
                </c:pt>
                <c:pt idx="26">
                  <c:v>24</c:v>
                </c:pt>
                <c:pt idx="27">
                  <c:v>25</c:v>
                </c:pt>
                <c:pt idx="28">
                  <c:v>26</c:v>
                </c:pt>
                <c:pt idx="29">
                  <c:v>27</c:v>
                </c:pt>
                <c:pt idx="30">
                  <c:v>28</c:v>
                </c:pt>
                <c:pt idx="31">
                  <c:v>29</c:v>
                </c:pt>
                <c:pt idx="32">
                  <c:v>30</c:v>
                </c:pt>
                <c:pt idx="33">
                  <c:v>31</c:v>
                </c:pt>
                <c:pt idx="34">
                  <c:v>32</c:v>
                </c:pt>
                <c:pt idx="35">
                  <c:v>33</c:v>
                </c:pt>
                <c:pt idx="36">
                  <c:v>34</c:v>
                </c:pt>
                <c:pt idx="37">
                  <c:v>35</c:v>
                </c:pt>
                <c:pt idx="38">
                  <c:v>36</c:v>
                </c:pt>
                <c:pt idx="39">
                  <c:v>37</c:v>
                </c:pt>
                <c:pt idx="40">
                  <c:v>38</c:v>
                </c:pt>
                <c:pt idx="41">
                  <c:v>39</c:v>
                </c:pt>
                <c:pt idx="42">
                  <c:v>40</c:v>
                </c:pt>
                <c:pt idx="43">
                  <c:v>41</c:v>
                </c:pt>
                <c:pt idx="44">
                  <c:v>42</c:v>
                </c:pt>
                <c:pt idx="45">
                  <c:v>43</c:v>
                </c:pt>
                <c:pt idx="46">
                  <c:v>44</c:v>
                </c:pt>
                <c:pt idx="47">
                  <c:v>45</c:v>
                </c:pt>
                <c:pt idx="48">
                  <c:v>46</c:v>
                </c:pt>
              </c:numCache>
            </c:numRef>
          </c:xVal>
          <c:yVal>
            <c:numRef>
              <c:f>TAM_Cooking!$X$104:$X$152</c:f>
              <c:numCache>
                <c:formatCode>0.0</c:formatCode>
                <c:ptCount val="49"/>
                <c:pt idx="0">
                  <c:v>4259.997894494295</c:v>
                </c:pt>
                <c:pt idx="1">
                  <c:v>4334.4780064683137</c:v>
                </c:pt>
                <c:pt idx="2">
                  <c:v>4417.4541439706236</c:v>
                </c:pt>
                <c:pt idx="3">
                  <c:v>4499.7847185780383</c:v>
                </c:pt>
                <c:pt idx="4">
                  <c:v>4566.4595759123849</c:v>
                </c:pt>
                <c:pt idx="5">
                  <c:v>4640.6194842280265</c:v>
                </c:pt>
                <c:pt idx="6">
                  <c:v>4714.5920635800567</c:v>
                </c:pt>
                <c:pt idx="7">
                  <c:v>4788.4290201034846</c:v>
                </c:pt>
                <c:pt idx="8">
                  <c:v>4857.0179010867632</c:v>
                </c:pt>
                <c:pt idx="9">
                  <c:v>4928.7004256463306</c:v>
                </c:pt>
                <c:pt idx="10">
                  <c:v>4995.1487260746981</c:v>
                </c:pt>
                <c:pt idx="11">
                  <c:v>5061.4646062802803</c:v>
                </c:pt>
                <c:pt idx="12">
                  <c:v>5127.5978484995521</c:v>
                </c:pt>
                <c:pt idx="13">
                  <c:v>5193.508617036513</c:v>
                </c:pt>
                <c:pt idx="14">
                  <c:v>5259.1779602900378</c:v>
                </c:pt>
                <c:pt idx="15">
                  <c:v>5324.5976928216296</c:v>
                </c:pt>
                <c:pt idx="16">
                  <c:v>5389.7521233414827</c:v>
                </c:pt>
                <c:pt idx="17">
                  <c:v>5454.6270857568661</c:v>
                </c:pt>
                <c:pt idx="18">
                  <c:v>5519.2063213740985</c:v>
                </c:pt>
                <c:pt idx="19">
                  <c:v>5575.3169470519524</c:v>
                </c:pt>
                <c:pt idx="20">
                  <c:v>5631.1788205521534</c:v>
                </c:pt>
                <c:pt idx="21">
                  <c:v>5686.7821323566286</c:v>
                </c:pt>
                <c:pt idx="22">
                  <c:v>5742.1177052205576</c:v>
                </c:pt>
                <c:pt idx="23">
                  <c:v>5797.1723864159267</c:v>
                </c:pt>
                <c:pt idx="24">
                  <c:v>5851.9287919537901</c:v>
                </c:pt>
                <c:pt idx="25">
                  <c:v>5906.3633029043349</c:v>
                </c:pt>
                <c:pt idx="26">
                  <c:v>5960.4478613526053</c:v>
                </c:pt>
                <c:pt idx="27">
                  <c:v>6014.1507569269452</c:v>
                </c:pt>
                <c:pt idx="28">
                  <c:v>6067.4408516783096</c:v>
                </c:pt>
                <c:pt idx="29">
                  <c:v>6111.8345089233881</c:v>
                </c:pt>
                <c:pt idx="30">
                  <c:v>6155.9060474056614</c:v>
                </c:pt>
                <c:pt idx="31">
                  <c:v>6199.6360555284155</c:v>
                </c:pt>
                <c:pt idx="32">
                  <c:v>6243.0037004014157</c:v>
                </c:pt>
                <c:pt idx="33">
                  <c:v>6285.9860416715701</c:v>
                </c:pt>
                <c:pt idx="34">
                  <c:v>6328.5570747503398</c:v>
                </c:pt>
                <c:pt idx="35">
                  <c:v>6370.6892620748204</c:v>
                </c:pt>
                <c:pt idx="36">
                  <c:v>6412.3541740798728</c:v>
                </c:pt>
                <c:pt idx="37">
                  <c:v>6453.521052645664</c:v>
                </c:pt>
                <c:pt idx="38">
                  <c:v>6494.1553555018436</c:v>
                </c:pt>
                <c:pt idx="39">
                  <c:v>6526.7215914967783</c:v>
                </c:pt>
                <c:pt idx="40">
                  <c:v>6558.8622512144593</c:v>
                </c:pt>
                <c:pt idx="41">
                  <c:v>6590.5467790789226</c:v>
                </c:pt>
                <c:pt idx="42">
                  <c:v>6621.7412110166742</c:v>
                </c:pt>
                <c:pt idx="43">
                  <c:v>6652.4091499872093</c:v>
                </c:pt>
                <c:pt idx="44">
                  <c:v>6682.5130183740384</c:v>
                </c:pt>
                <c:pt idx="45">
                  <c:v>6712.014511642521</c:v>
                </c:pt>
                <c:pt idx="46">
                  <c:v>6740.8743115155876</c:v>
                </c:pt>
                <c:pt idx="47">
                  <c:v>6769.0534090324627</c:v>
                </c:pt>
                <c:pt idx="48">
                  <c:v>6796.5131728107408</c:v>
                </c:pt>
              </c:numCache>
            </c:numRef>
          </c:yVal>
          <c:smooth val="0"/>
          <c:extLst>
            <c:ext xmlns:c16="http://schemas.microsoft.com/office/drawing/2014/chart" uri="{C3380CC4-5D6E-409C-BE32-E72D297353CC}">
              <c16:uniqueId val="{00000001-7236-438D-A217-54FD6A0C062B}"/>
            </c:ext>
          </c:extLst>
        </c:ser>
        <c:ser>
          <c:idx val="2"/>
          <c:order val="2"/>
          <c:tx>
            <c:strRef>
              <c:f>TAM_Cooking!$Y$45</c:f>
              <c:strCache>
                <c:ptCount val="1"/>
                <c:pt idx="0">
                  <c:v>High</c:v>
                </c:pt>
              </c:strCache>
            </c:strRef>
          </c:tx>
          <c:spPr>
            <a:ln w="25400" cap="rnd">
              <a:noFill/>
              <a:round/>
            </a:ln>
            <a:effectLst/>
          </c:spPr>
          <c:marker>
            <c:symbol val="circle"/>
            <c:size val="5"/>
            <c:spPr>
              <a:solidFill>
                <a:schemeClr val="accent5"/>
              </a:solidFill>
              <a:ln w="9525">
                <a:solidFill>
                  <a:schemeClr val="accent5"/>
                </a:solidFill>
              </a:ln>
              <a:effectLst/>
            </c:spPr>
          </c:marker>
          <c:xVal>
            <c:numRef>
              <c:f>TAM_Cooking!$R$104:$R$152</c:f>
              <c:numCache>
                <c:formatCode>General</c:formatCode>
                <c:ptCount val="49"/>
                <c:pt idx="0">
                  <c:v>-2</c:v>
                </c:pt>
                <c:pt idx="1">
                  <c:v>-1</c:v>
                </c:pt>
                <c:pt idx="2">
                  <c:v>0</c:v>
                </c:pt>
                <c:pt idx="3">
                  <c:v>1</c:v>
                </c:pt>
                <c:pt idx="4">
                  <c:v>2</c:v>
                </c:pt>
                <c:pt idx="5">
                  <c:v>3</c:v>
                </c:pt>
                <c:pt idx="6">
                  <c:v>4</c:v>
                </c:pt>
                <c:pt idx="7">
                  <c:v>5</c:v>
                </c:pt>
                <c:pt idx="8">
                  <c:v>6</c:v>
                </c:pt>
                <c:pt idx="9">
                  <c:v>7</c:v>
                </c:pt>
                <c:pt idx="10">
                  <c:v>8</c:v>
                </c:pt>
                <c:pt idx="11">
                  <c:v>9</c:v>
                </c:pt>
                <c:pt idx="12">
                  <c:v>10</c:v>
                </c:pt>
                <c:pt idx="13">
                  <c:v>11</c:v>
                </c:pt>
                <c:pt idx="14">
                  <c:v>12</c:v>
                </c:pt>
                <c:pt idx="15">
                  <c:v>13</c:v>
                </c:pt>
                <c:pt idx="16">
                  <c:v>14</c:v>
                </c:pt>
                <c:pt idx="17">
                  <c:v>15</c:v>
                </c:pt>
                <c:pt idx="18">
                  <c:v>16</c:v>
                </c:pt>
                <c:pt idx="19">
                  <c:v>17</c:v>
                </c:pt>
                <c:pt idx="20">
                  <c:v>18</c:v>
                </c:pt>
                <c:pt idx="21">
                  <c:v>19</c:v>
                </c:pt>
                <c:pt idx="22">
                  <c:v>20</c:v>
                </c:pt>
                <c:pt idx="23">
                  <c:v>21</c:v>
                </c:pt>
                <c:pt idx="24">
                  <c:v>22</c:v>
                </c:pt>
                <c:pt idx="25">
                  <c:v>23</c:v>
                </c:pt>
                <c:pt idx="26">
                  <c:v>24</c:v>
                </c:pt>
                <c:pt idx="27">
                  <c:v>25</c:v>
                </c:pt>
                <c:pt idx="28">
                  <c:v>26</c:v>
                </c:pt>
                <c:pt idx="29">
                  <c:v>27</c:v>
                </c:pt>
                <c:pt idx="30">
                  <c:v>28</c:v>
                </c:pt>
                <c:pt idx="31">
                  <c:v>29</c:v>
                </c:pt>
                <c:pt idx="32">
                  <c:v>30</c:v>
                </c:pt>
                <c:pt idx="33">
                  <c:v>31</c:v>
                </c:pt>
                <c:pt idx="34">
                  <c:v>32</c:v>
                </c:pt>
                <c:pt idx="35">
                  <c:v>33</c:v>
                </c:pt>
                <c:pt idx="36">
                  <c:v>34</c:v>
                </c:pt>
                <c:pt idx="37">
                  <c:v>35</c:v>
                </c:pt>
                <c:pt idx="38">
                  <c:v>36</c:v>
                </c:pt>
                <c:pt idx="39">
                  <c:v>37</c:v>
                </c:pt>
                <c:pt idx="40">
                  <c:v>38</c:v>
                </c:pt>
                <c:pt idx="41">
                  <c:v>39</c:v>
                </c:pt>
                <c:pt idx="42">
                  <c:v>40</c:v>
                </c:pt>
                <c:pt idx="43">
                  <c:v>41</c:v>
                </c:pt>
                <c:pt idx="44">
                  <c:v>42</c:v>
                </c:pt>
                <c:pt idx="45">
                  <c:v>43</c:v>
                </c:pt>
                <c:pt idx="46">
                  <c:v>44</c:v>
                </c:pt>
                <c:pt idx="47">
                  <c:v>45</c:v>
                </c:pt>
                <c:pt idx="48">
                  <c:v>46</c:v>
                </c:pt>
              </c:numCache>
            </c:numRef>
          </c:xVal>
          <c:yVal>
            <c:numRef>
              <c:f>TAM_Cooking!$Y$104:$Y$152</c:f>
              <c:numCache>
                <c:formatCode>0</c:formatCode>
                <c:ptCount val="49"/>
                <c:pt idx="0">
                  <c:v>6731.1166436968451</c:v>
                </c:pt>
                <c:pt idx="1">
                  <c:v>6791.0868655249124</c:v>
                </c:pt>
                <c:pt idx="2">
                  <c:v>6876.6245051016776</c:v>
                </c:pt>
                <c:pt idx="3">
                  <c:v>6954.4660738110524</c:v>
                </c:pt>
                <c:pt idx="4">
                  <c:v>7024.4683460973338</c:v>
                </c:pt>
                <c:pt idx="5">
                  <c:v>7105.934467478095</c:v>
                </c:pt>
                <c:pt idx="6">
                  <c:v>7192.5186115520082</c:v>
                </c:pt>
                <c:pt idx="7">
                  <c:v>7284.2482360791664</c:v>
                </c:pt>
                <c:pt idx="8">
                  <c:v>7376.7957646871964</c:v>
                </c:pt>
                <c:pt idx="9">
                  <c:v>7478.5522881154156</c:v>
                </c:pt>
                <c:pt idx="10">
                  <c:v>7580.8258623034963</c:v>
                </c:pt>
                <c:pt idx="11">
                  <c:v>7687.5933763580924</c:v>
                </c:pt>
                <c:pt idx="12">
                  <c:v>7798.4032024744356</c:v>
                </c:pt>
                <c:pt idx="13">
                  <c:v>7912.6474276647859</c:v>
                </c:pt>
                <c:pt idx="14">
                  <c:v>8029.5317590897175</c:v>
                </c:pt>
                <c:pt idx="15">
                  <c:v>8148.0861490612115</c:v>
                </c:pt>
                <c:pt idx="16">
                  <c:v>8267.1865972707874</c:v>
                </c:pt>
                <c:pt idx="17">
                  <c:v>8385.5458989072267</c:v>
                </c:pt>
                <c:pt idx="18">
                  <c:v>8501.7123498796336</c:v>
                </c:pt>
                <c:pt idx="19">
                  <c:v>8608.9675430325642</c:v>
                </c:pt>
                <c:pt idx="20">
                  <c:v>8710.7361086920628</c:v>
                </c:pt>
                <c:pt idx="21">
                  <c:v>8805.2650079275008</c:v>
                </c:pt>
                <c:pt idx="22">
                  <c:v>8890.7968120214173</c:v>
                </c:pt>
                <c:pt idx="23">
                  <c:v>8965.6253372182528</c:v>
                </c:pt>
                <c:pt idx="24">
                  <c:v>9028.1637211401048</c:v>
                </c:pt>
                <c:pt idx="25">
                  <c:v>9077.0127693978975</c:v>
                </c:pt>
                <c:pt idx="26">
                  <c:v>9111.0326975226926</c:v>
                </c:pt>
                <c:pt idx="27">
                  <c:v>9129.4072071190149</c:v>
                </c:pt>
                <c:pt idx="28">
                  <c:v>9131.701236309149</c:v>
                </c:pt>
                <c:pt idx="29">
                  <c:v>9112.6793016767479</c:v>
                </c:pt>
                <c:pt idx="30">
                  <c:v>9078.0937110796804</c:v>
                </c:pt>
                <c:pt idx="31">
                  <c:v>9028.7905007268673</c:v>
                </c:pt>
                <c:pt idx="32">
                  <c:v>8966.0146787762988</c:v>
                </c:pt>
                <c:pt idx="33">
                  <c:v>8891.3794233542358</c:v>
                </c:pt>
                <c:pt idx="34">
                  <c:v>8806.8196782641389</c:v>
                </c:pt>
                <c:pt idx="35">
                  <c:v>8714.5322831350804</c:v>
                </c:pt>
                <c:pt idx="36">
                  <c:v>8616.9149441443351</c:v>
                </c:pt>
                <c:pt idx="37">
                  <c:v>8516.5240875733161</c:v>
                </c:pt>
                <c:pt idx="38">
                  <c:v>8416.0398785305242</c:v>
                </c:pt>
                <c:pt idx="39">
                  <c:v>8313.8350046212327</c:v>
                </c:pt>
                <c:pt idx="40">
                  <c:v>8217.2374446384983</c:v>
                </c:pt>
                <c:pt idx="41">
                  <c:v>8129.1255471147142</c:v>
                </c:pt>
                <c:pt idx="42">
                  <c:v>8052.3809614565544</c:v>
                </c:pt>
                <c:pt idx="43">
                  <c:v>7989.7951288585791</c:v>
                </c:pt>
                <c:pt idx="44">
                  <c:v>7943.882660835091</c:v>
                </c:pt>
                <c:pt idx="45">
                  <c:v>7916.5959242405424</c:v>
                </c:pt>
                <c:pt idx="46">
                  <c:v>7908.9837669328344</c:v>
                </c:pt>
                <c:pt idx="47">
                  <c:v>7920.9284066229357</c:v>
                </c:pt>
                <c:pt idx="48">
                  <c:v>7951.0934562269085</c:v>
                </c:pt>
              </c:numCache>
            </c:numRef>
          </c:yVal>
          <c:smooth val="0"/>
          <c:extLst>
            <c:ext xmlns:c16="http://schemas.microsoft.com/office/drawing/2014/chart" uri="{C3380CC4-5D6E-409C-BE32-E72D297353CC}">
              <c16:uniqueId val="{00000002-7236-438D-A217-54FD6A0C062B}"/>
            </c:ext>
          </c:extLst>
        </c:ser>
        <c:ser>
          <c:idx val="3"/>
          <c:order val="3"/>
          <c:tx>
            <c:strRef>
              <c:f>TAM_Cooking!$BJ$104</c:f>
              <c:strCache>
                <c:ptCount val="1"/>
                <c:pt idx="0">
                  <c:v>3rd Poly-Medium</c:v>
                </c:pt>
              </c:strCache>
            </c:strRef>
          </c:tx>
          <c:spPr>
            <a:ln w="19050">
              <a:solidFill>
                <a:schemeClr val="tx1"/>
              </a:solidFill>
            </a:ln>
          </c:spPr>
          <c:marker>
            <c:symbol val="none"/>
          </c:marker>
          <c:xVal>
            <c:numRef>
              <c:f>TAM_Cooking!$R$106:$R$152</c:f>
              <c:numCache>
                <c:formatCode>General</c:formatCode>
                <c:ptCount val="4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numCache>
            </c:numRef>
          </c:xVal>
          <c:yVal>
            <c:numRef>
              <c:f>TAM_Cooking!$BJ$108:$BJ$154</c:f>
              <c:numCache>
                <c:formatCode>General</c:formatCode>
                <c:ptCount val="47"/>
                <c:pt idx="0">
                  <c:v>4415.8050704474308</c:v>
                </c:pt>
                <c:pt idx="1">
                  <c:v>4491.7760629002769</c:v>
                </c:pt>
                <c:pt idx="2">
                  <c:v>4566.799269761199</c:v>
                </c:pt>
                <c:pt idx="3">
                  <c:v>4640.8655710629982</c:v>
                </c:pt>
                <c:pt idx="4">
                  <c:v>4713.9658468384769</c:v>
                </c:pt>
                <c:pt idx="5">
                  <c:v>4786.090977120436</c:v>
                </c:pt>
                <c:pt idx="6">
                  <c:v>4857.2318419416761</c:v>
                </c:pt>
                <c:pt idx="7">
                  <c:v>4927.3793213349982</c:v>
                </c:pt>
                <c:pt idx="8">
                  <c:v>4996.5242953332054</c:v>
                </c:pt>
                <c:pt idx="9">
                  <c:v>5064.6576439690962</c:v>
                </c:pt>
                <c:pt idx="10">
                  <c:v>5131.7702472754736</c:v>
                </c:pt>
                <c:pt idx="11">
                  <c:v>5197.8529852851389</c:v>
                </c:pt>
                <c:pt idx="12">
                  <c:v>5262.8967380308923</c:v>
                </c:pt>
                <c:pt idx="13">
                  <c:v>5326.8923855455359</c:v>
                </c:pt>
                <c:pt idx="14">
                  <c:v>5389.8308078618702</c:v>
                </c:pt>
                <c:pt idx="15">
                  <c:v>5451.7028850126972</c:v>
                </c:pt>
                <c:pt idx="16">
                  <c:v>5512.4994970308171</c:v>
                </c:pt>
                <c:pt idx="17">
                  <c:v>5572.2115239490322</c:v>
                </c:pt>
                <c:pt idx="18">
                  <c:v>5630.8298458001436</c:v>
                </c:pt>
                <c:pt idx="19">
                  <c:v>5688.3453426169517</c:v>
                </c:pt>
                <c:pt idx="20">
                  <c:v>5744.7488944322577</c:v>
                </c:pt>
                <c:pt idx="21">
                  <c:v>5800.0313812788645</c:v>
                </c:pt>
                <c:pt idx="22">
                  <c:v>5854.1836831895707</c:v>
                </c:pt>
                <c:pt idx="23">
                  <c:v>5907.1966801971803</c:v>
                </c:pt>
                <c:pt idx="24">
                  <c:v>5959.0612523344926</c:v>
                </c:pt>
                <c:pt idx="25">
                  <c:v>6009.7682796343088</c:v>
                </c:pt>
                <c:pt idx="26">
                  <c:v>6059.308642129432</c:v>
                </c:pt>
                <c:pt idx="27">
                  <c:v>6107.6732198526606</c:v>
                </c:pt>
                <c:pt idx="28">
                  <c:v>6154.8528928367987</c:v>
                </c:pt>
                <c:pt idx="29">
                  <c:v>6200.8385411146455</c:v>
                </c:pt>
                <c:pt idx="30">
                  <c:v>6245.6210447190033</c:v>
                </c:pt>
                <c:pt idx="31">
                  <c:v>6289.1912836826723</c:v>
                </c:pt>
                <c:pt idx="32">
                  <c:v>6331.5401380384546</c:v>
                </c:pt>
                <c:pt idx="33">
                  <c:v>6372.6584878191516</c:v>
                </c:pt>
                <c:pt idx="34">
                  <c:v>6412.5372130575633</c:v>
                </c:pt>
                <c:pt idx="35">
                  <c:v>6451.1671937864921</c:v>
                </c:pt>
                <c:pt idx="36">
                  <c:v>6488.5393100387391</c:v>
                </c:pt>
                <c:pt idx="37">
                  <c:v>6524.6444418471046</c:v>
                </c:pt>
                <c:pt idx="38">
                  <c:v>6559.4734692443908</c:v>
                </c:pt>
                <c:pt idx="39">
                  <c:v>6593.0172722633988</c:v>
                </c:pt>
                <c:pt idx="40">
                  <c:v>6625.2667309369299</c:v>
                </c:pt>
                <c:pt idx="41">
                  <c:v>6656.2127252977843</c:v>
                </c:pt>
                <c:pt idx="42">
                  <c:v>6685.8461353787634</c:v>
                </c:pt>
                <c:pt idx="43">
                  <c:v>6714.1578412126701</c:v>
                </c:pt>
                <c:pt idx="44">
                  <c:v>6741.1387228323038</c:v>
                </c:pt>
                <c:pt idx="45">
                  <c:v>6766.7796602704666</c:v>
                </c:pt>
                <c:pt idx="46">
                  <c:v>6791.0715335599598</c:v>
                </c:pt>
              </c:numCache>
            </c:numRef>
          </c:yVal>
          <c:smooth val="0"/>
          <c:extLst>
            <c:ext xmlns:c16="http://schemas.microsoft.com/office/drawing/2014/chart" uri="{C3380CC4-5D6E-409C-BE32-E72D297353CC}">
              <c16:uniqueId val="{00000003-7236-438D-A217-54FD6A0C062B}"/>
            </c:ext>
          </c:extLst>
        </c:ser>
        <c:dLbls>
          <c:showLegendKey val="0"/>
          <c:showVal val="0"/>
          <c:showCatName val="0"/>
          <c:showSerName val="0"/>
          <c:showPercent val="0"/>
          <c:showBubbleSize val="0"/>
        </c:dLbls>
        <c:axId val="119686656"/>
        <c:axId val="119688576"/>
      </c:scatterChart>
      <c:valAx>
        <c:axId val="11968665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688576"/>
        <c:crosses val="autoZero"/>
        <c:crossBetween val="midCat"/>
      </c:valAx>
      <c:valAx>
        <c:axId val="11968857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r>
                  <a:rPr lang="en-US" baseline="0"/>
                  <a:t> ADOPTED</a:t>
                </a:r>
                <a:endParaRPr lang="en-US"/>
              </a:p>
            </c:rich>
          </c:tx>
          <c:overlay val="0"/>
          <c:spPr>
            <a:noFill/>
            <a:ln>
              <a:noFill/>
            </a:ln>
            <a:effectLst/>
          </c:sp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68665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1"/>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_xlchart.v1.5</cx:f>
      </cx:strDim>
      <cx:numDim type="size">
        <cx:f dir="row">_xlchart.v1.4</cx:f>
      </cx:numDim>
    </cx:data>
  </cx:chartData>
  <cx:chart>
    <cx:plotArea>
      <cx:plotAreaRegion>
        <cx:series layoutId="treemap" uniqueId="{5B7F2BAC-B95F-4805-AC05-44C614F4B78D}">
          <cx:tx>
            <cx:txData>
              <cx:f>_xlchart.v1.3</cx:f>
              <cx:v>Total Emissions Reduction (2020-2050) - Drawdown Scenario</cx:v>
            </cx:txData>
          </cx:tx>
          <cx:dataLabels>
            <cx:txPr>
              <a:bodyPr spcFirstLastPara="1" vertOverflow="ellipsis" horzOverflow="overflow" wrap="square" lIns="0" tIns="0" rIns="0" bIns="0" anchor="ctr" anchorCtr="1"/>
              <a:lstStyle/>
              <a:p>
                <a:pPr algn="ctr" rtl="0">
                  <a:defRPr sz="1400" b="1">
                    <a:solidFill>
                      <a:schemeClr val="bg1"/>
                    </a:solidFill>
                  </a:defRPr>
                </a:pPr>
                <a:endParaRPr lang="en-US" sz="1400" b="1" i="0" u="none" strike="noStrike" kern="1200" baseline="0">
                  <a:solidFill>
                    <a:schemeClr val="bg1"/>
                  </a:solidFill>
                  <a:latin typeface="Calibri" panose="020F0502020204030204"/>
                </a:endParaRPr>
              </a:p>
            </cx:txPr>
            <cx:visibility seriesName="0" categoryName="1" value="1"/>
            <cx:separator>
</cx:separator>
          </cx:dataLabels>
          <cx:dataId val="0"/>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 dir="row">_xlchart.v1.8</cx:f>
      </cx:strDim>
      <cx:numDim type="size">
        <cx:f dir="row">_xlchart.v1.7</cx:f>
      </cx:numDim>
    </cx:data>
  </cx:chartData>
  <cx:chart>
    <cx:plotArea>
      <cx:plotAreaRegion>
        <cx:series layoutId="treemap" uniqueId="{5B7F2BAC-B95F-4805-AC05-44C614F4B78D}">
          <cx:tx>
            <cx:txData>
              <cx:f>_xlchart.v1.6</cx:f>
              <cx:v>Total Emissions Reduction (2020-2050) - Plausible Scenario</cx:v>
            </cx:txData>
          </cx:tx>
          <cx:dataLabels>
            <cx:numFmt formatCode="#.0," sourceLinked="0"/>
            <cx:txPr>
              <a:bodyPr spcFirstLastPara="1" vertOverflow="ellipsis" horzOverflow="overflow" wrap="square" lIns="0" tIns="0" rIns="0" bIns="0" anchor="ctr" anchorCtr="1"/>
              <a:lstStyle/>
              <a:p>
                <a:pPr algn="ctr" rtl="0">
                  <a:defRPr sz="1400" b="1">
                    <a:solidFill>
                      <a:schemeClr val="bg1"/>
                    </a:solidFill>
                  </a:defRPr>
                </a:pPr>
                <a:endParaRPr lang="en-US" sz="1400" b="1" i="0" u="none" strike="noStrike" kern="1200" baseline="0">
                  <a:solidFill>
                    <a:schemeClr val="bg1"/>
                  </a:solidFill>
                  <a:latin typeface="Calibri" panose="020F0502020204030204"/>
                </a:endParaRPr>
              </a:p>
            </cx:txPr>
            <cx:visibility seriesName="0" categoryName="1" value="1"/>
            <cx:separator>
</cx:separator>
          </cx:dataLabels>
          <cx:dataId val="0"/>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 dir="row">_xlchart.v1.1</cx:f>
      </cx:strDim>
      <cx:numDim type="size">
        <cx:f dir="row">_xlchart.v1.2</cx:f>
      </cx:numDim>
    </cx:data>
  </cx:chartData>
  <cx:chart>
    <cx:plotArea>
      <cx:plotAreaRegion>
        <cx:series layoutId="treemap" uniqueId="{5B7F2BAC-B95F-4805-AC05-44C614F4B78D}">
          <cx:tx>
            <cx:txData>
              <cx:f>_xlchart.v1.0</cx:f>
              <cx:v>Total Emissions Reduction (2020-2050) - Optimum Scenario</cx:v>
            </cx:txData>
          </cx:tx>
          <cx:dataLabels>
            <cx:txPr>
              <a:bodyPr spcFirstLastPara="1" vertOverflow="ellipsis" horzOverflow="overflow" wrap="square" lIns="0" tIns="0" rIns="0" bIns="0" anchor="ctr" anchorCtr="1"/>
              <a:lstStyle/>
              <a:p>
                <a:pPr algn="ctr" rtl="0">
                  <a:defRPr sz="1400" b="1">
                    <a:solidFill>
                      <a:schemeClr val="bg1"/>
                    </a:solidFill>
                  </a:defRPr>
                </a:pPr>
                <a:endParaRPr lang="en-US" sz="1400" b="1" i="0" u="none" strike="noStrike" kern="1200" baseline="0">
                  <a:solidFill>
                    <a:schemeClr val="bg1"/>
                  </a:solidFill>
                  <a:latin typeface="Calibri" panose="020F0502020204030204"/>
                </a:endParaRPr>
              </a:p>
            </cx:txPr>
            <cx:visibility seriesName="0" categoryName="1" value="1"/>
            <cx:separator>
</cx:separator>
          </cx:dataLabels>
          <cx:dataId val="0"/>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microsoft.com/office/2014/relationships/chartEx" Target="../charts/chartEx2.xml"/><Relationship Id="rId2" Type="http://schemas.microsoft.com/office/2014/relationships/chartEx" Target="../charts/chartEx1.xml"/><Relationship Id="rId1" Type="http://schemas.openxmlformats.org/officeDocument/2006/relationships/image" Target="../media/image1.png"/><Relationship Id="rId4" Type="http://schemas.microsoft.com/office/2014/relationships/chartEx" Target="../charts/chartEx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4" Type="http://schemas.openxmlformats.org/officeDocument/2006/relationships/chart" Target="../charts/chart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image" Target="../media/image1.png"/><Relationship Id="rId4"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chart" Target="../charts/chart19.xml"/><Relationship Id="rId18" Type="http://schemas.openxmlformats.org/officeDocument/2006/relationships/chart" Target="../charts/chart24.xml"/><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chart" Target="../charts/chart18.xml"/><Relationship Id="rId17" Type="http://schemas.openxmlformats.org/officeDocument/2006/relationships/chart" Target="../charts/chart23.xml"/><Relationship Id="rId2" Type="http://schemas.openxmlformats.org/officeDocument/2006/relationships/chart" Target="../charts/chart8.xml"/><Relationship Id="rId16" Type="http://schemas.openxmlformats.org/officeDocument/2006/relationships/chart" Target="../charts/chart22.xml"/><Relationship Id="rId20" Type="http://schemas.openxmlformats.org/officeDocument/2006/relationships/chart" Target="../charts/chart26.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chart" Target="../charts/chart17.xml"/><Relationship Id="rId5" Type="http://schemas.openxmlformats.org/officeDocument/2006/relationships/chart" Target="../charts/chart11.xml"/><Relationship Id="rId15" Type="http://schemas.openxmlformats.org/officeDocument/2006/relationships/chart" Target="../charts/chart21.xml"/><Relationship Id="rId10" Type="http://schemas.openxmlformats.org/officeDocument/2006/relationships/chart" Target="../charts/chart16.xml"/><Relationship Id="rId19" Type="http://schemas.openxmlformats.org/officeDocument/2006/relationships/chart" Target="../charts/chart25.xml"/><Relationship Id="rId4" Type="http://schemas.openxmlformats.org/officeDocument/2006/relationships/chart" Target="../charts/chart10.xml"/><Relationship Id="rId9" Type="http://schemas.openxmlformats.org/officeDocument/2006/relationships/chart" Target="../charts/chart15.xml"/><Relationship Id="rId14" Type="http://schemas.openxmlformats.org/officeDocument/2006/relationships/chart" Target="../charts/chart20.xml"/></Relationships>
</file>

<file path=xl/drawings/_rels/drawing31.xml.rels><?xml version="1.0" encoding="UTF-8" standalone="yes"?>
<Relationships xmlns="http://schemas.openxmlformats.org/package/2006/relationships"><Relationship Id="rId8" Type="http://schemas.openxmlformats.org/officeDocument/2006/relationships/chart" Target="../charts/chart34.xml"/><Relationship Id="rId3" Type="http://schemas.openxmlformats.org/officeDocument/2006/relationships/chart" Target="../charts/chart29.xml"/><Relationship Id="rId7" Type="http://schemas.openxmlformats.org/officeDocument/2006/relationships/chart" Target="../charts/chart33.xml"/><Relationship Id="rId2" Type="http://schemas.openxmlformats.org/officeDocument/2006/relationships/chart" Target="../charts/chart28.xml"/><Relationship Id="rId1" Type="http://schemas.openxmlformats.org/officeDocument/2006/relationships/chart" Target="../charts/chart27.xml"/><Relationship Id="rId6" Type="http://schemas.openxmlformats.org/officeDocument/2006/relationships/chart" Target="../charts/chart32.xml"/><Relationship Id="rId11" Type="http://schemas.openxmlformats.org/officeDocument/2006/relationships/chart" Target="../charts/chart37.xml"/><Relationship Id="rId5" Type="http://schemas.openxmlformats.org/officeDocument/2006/relationships/chart" Target="../charts/chart31.xml"/><Relationship Id="rId10" Type="http://schemas.openxmlformats.org/officeDocument/2006/relationships/chart" Target="../charts/chart36.xml"/><Relationship Id="rId4" Type="http://schemas.openxmlformats.org/officeDocument/2006/relationships/chart" Target="../charts/chart30.xml"/><Relationship Id="rId9" Type="http://schemas.openxmlformats.org/officeDocument/2006/relationships/chart" Target="../charts/chart35.xml"/></Relationships>
</file>

<file path=xl/drawings/_rels/drawing43.xml.rels><?xml version="1.0" encoding="UTF-8" standalone="yes"?>
<Relationships xmlns="http://schemas.openxmlformats.org/package/2006/relationships"><Relationship Id="rId8" Type="http://schemas.openxmlformats.org/officeDocument/2006/relationships/chart" Target="../charts/chart45.xml"/><Relationship Id="rId3" Type="http://schemas.openxmlformats.org/officeDocument/2006/relationships/chart" Target="../charts/chart40.xml"/><Relationship Id="rId7" Type="http://schemas.openxmlformats.org/officeDocument/2006/relationships/chart" Target="../charts/chart44.xml"/><Relationship Id="rId2" Type="http://schemas.openxmlformats.org/officeDocument/2006/relationships/chart" Target="../charts/chart39.xml"/><Relationship Id="rId1" Type="http://schemas.openxmlformats.org/officeDocument/2006/relationships/chart" Target="../charts/chart38.xml"/><Relationship Id="rId6" Type="http://schemas.openxmlformats.org/officeDocument/2006/relationships/chart" Target="../charts/chart43.xml"/><Relationship Id="rId5" Type="http://schemas.openxmlformats.org/officeDocument/2006/relationships/chart" Target="../charts/chart42.xml"/><Relationship Id="rId10" Type="http://schemas.openxmlformats.org/officeDocument/2006/relationships/chart" Target="../charts/chart47.xml"/><Relationship Id="rId4" Type="http://schemas.openxmlformats.org/officeDocument/2006/relationships/chart" Target="../charts/chart41.xml"/><Relationship Id="rId9" Type="http://schemas.openxmlformats.org/officeDocument/2006/relationships/chart" Target="../charts/chart46.xml"/></Relationships>
</file>

<file path=xl/drawings/_rels/drawing54.xml.rels><?xml version="1.0" encoding="UTF-8" standalone="yes"?>
<Relationships xmlns="http://schemas.openxmlformats.org/package/2006/relationships"><Relationship Id="rId8" Type="http://schemas.openxmlformats.org/officeDocument/2006/relationships/chart" Target="../charts/chart55.xml"/><Relationship Id="rId3" Type="http://schemas.openxmlformats.org/officeDocument/2006/relationships/chart" Target="../charts/chart50.xml"/><Relationship Id="rId7" Type="http://schemas.openxmlformats.org/officeDocument/2006/relationships/chart" Target="../charts/chart54.xml"/><Relationship Id="rId2" Type="http://schemas.openxmlformats.org/officeDocument/2006/relationships/chart" Target="../charts/chart49.xml"/><Relationship Id="rId1" Type="http://schemas.openxmlformats.org/officeDocument/2006/relationships/chart" Target="../charts/chart48.xml"/><Relationship Id="rId6" Type="http://schemas.openxmlformats.org/officeDocument/2006/relationships/chart" Target="../charts/chart53.xml"/><Relationship Id="rId5" Type="http://schemas.openxmlformats.org/officeDocument/2006/relationships/chart" Target="../charts/chart52.xml"/><Relationship Id="rId10" Type="http://schemas.openxmlformats.org/officeDocument/2006/relationships/chart" Target="../charts/chart57.xml"/><Relationship Id="rId4" Type="http://schemas.openxmlformats.org/officeDocument/2006/relationships/chart" Target="../charts/chart51.xml"/><Relationship Id="rId9" Type="http://schemas.openxmlformats.org/officeDocument/2006/relationships/chart" Target="../charts/chart56.xml"/></Relationships>
</file>

<file path=xl/drawings/_rels/drawing65.xml.rels><?xml version="1.0" encoding="UTF-8" standalone="yes"?>
<Relationships xmlns="http://schemas.openxmlformats.org/package/2006/relationships"><Relationship Id="rId8" Type="http://schemas.openxmlformats.org/officeDocument/2006/relationships/chart" Target="../charts/chart65.xml"/><Relationship Id="rId3" Type="http://schemas.openxmlformats.org/officeDocument/2006/relationships/chart" Target="../charts/chart60.xml"/><Relationship Id="rId7" Type="http://schemas.openxmlformats.org/officeDocument/2006/relationships/chart" Target="../charts/chart64.xml"/><Relationship Id="rId2" Type="http://schemas.openxmlformats.org/officeDocument/2006/relationships/chart" Target="../charts/chart59.xml"/><Relationship Id="rId1" Type="http://schemas.openxmlformats.org/officeDocument/2006/relationships/chart" Target="../charts/chart58.xml"/><Relationship Id="rId6" Type="http://schemas.openxmlformats.org/officeDocument/2006/relationships/chart" Target="../charts/chart63.xml"/><Relationship Id="rId5" Type="http://schemas.openxmlformats.org/officeDocument/2006/relationships/chart" Target="../charts/chart62.xml"/><Relationship Id="rId10" Type="http://schemas.openxmlformats.org/officeDocument/2006/relationships/chart" Target="../charts/chart67.xml"/><Relationship Id="rId4" Type="http://schemas.openxmlformats.org/officeDocument/2006/relationships/chart" Target="../charts/chart61.xml"/><Relationship Id="rId9" Type="http://schemas.openxmlformats.org/officeDocument/2006/relationships/chart" Target="../charts/chart66.xml"/></Relationships>
</file>

<file path=xl/drawings/_rels/drawing76.xml.rels><?xml version="1.0" encoding="UTF-8" standalone="yes"?>
<Relationships xmlns="http://schemas.openxmlformats.org/package/2006/relationships"><Relationship Id="rId8" Type="http://schemas.openxmlformats.org/officeDocument/2006/relationships/chart" Target="../charts/chart75.xml"/><Relationship Id="rId3" Type="http://schemas.openxmlformats.org/officeDocument/2006/relationships/chart" Target="../charts/chart70.xml"/><Relationship Id="rId7" Type="http://schemas.openxmlformats.org/officeDocument/2006/relationships/chart" Target="../charts/chart74.xml"/><Relationship Id="rId2" Type="http://schemas.openxmlformats.org/officeDocument/2006/relationships/chart" Target="../charts/chart69.xml"/><Relationship Id="rId1" Type="http://schemas.openxmlformats.org/officeDocument/2006/relationships/chart" Target="../charts/chart68.xml"/><Relationship Id="rId6" Type="http://schemas.openxmlformats.org/officeDocument/2006/relationships/chart" Target="../charts/chart73.xml"/><Relationship Id="rId5" Type="http://schemas.openxmlformats.org/officeDocument/2006/relationships/chart" Target="../charts/chart72.xml"/><Relationship Id="rId10" Type="http://schemas.openxmlformats.org/officeDocument/2006/relationships/chart" Target="../charts/chart77.xml"/><Relationship Id="rId4" Type="http://schemas.openxmlformats.org/officeDocument/2006/relationships/chart" Target="../charts/chart71.xml"/><Relationship Id="rId9" Type="http://schemas.openxmlformats.org/officeDocument/2006/relationships/chart" Target="../charts/chart76.xml"/></Relationships>
</file>

<file path=xl/drawings/_rels/drawing88.xml.rels><?xml version="1.0" encoding="UTF-8" standalone="yes"?>
<Relationships xmlns="http://schemas.openxmlformats.org/package/2006/relationships"><Relationship Id="rId8" Type="http://schemas.openxmlformats.org/officeDocument/2006/relationships/chart" Target="../charts/chart85.xml"/><Relationship Id="rId3" Type="http://schemas.openxmlformats.org/officeDocument/2006/relationships/chart" Target="../charts/chart80.xml"/><Relationship Id="rId7" Type="http://schemas.openxmlformats.org/officeDocument/2006/relationships/chart" Target="../charts/chart84.xml"/><Relationship Id="rId12" Type="http://schemas.openxmlformats.org/officeDocument/2006/relationships/chart" Target="../charts/chart88.xml"/><Relationship Id="rId2" Type="http://schemas.openxmlformats.org/officeDocument/2006/relationships/chart" Target="../charts/chart79.xml"/><Relationship Id="rId1" Type="http://schemas.openxmlformats.org/officeDocument/2006/relationships/chart" Target="../charts/chart78.xml"/><Relationship Id="rId6" Type="http://schemas.openxmlformats.org/officeDocument/2006/relationships/chart" Target="../charts/chart83.xml"/><Relationship Id="rId11" Type="http://schemas.openxmlformats.org/officeDocument/2006/relationships/image" Target="../media/image2.emf"/><Relationship Id="rId5" Type="http://schemas.openxmlformats.org/officeDocument/2006/relationships/chart" Target="../charts/chart82.xml"/><Relationship Id="rId10" Type="http://schemas.openxmlformats.org/officeDocument/2006/relationships/chart" Target="../charts/chart87.xml"/><Relationship Id="rId4" Type="http://schemas.openxmlformats.org/officeDocument/2006/relationships/chart" Target="../charts/chart81.xml"/><Relationship Id="rId9" Type="http://schemas.openxmlformats.org/officeDocument/2006/relationships/chart" Target="../charts/chart86.xml"/></Relationships>
</file>

<file path=xl/drawings/drawing1.xml><?xml version="1.0" encoding="utf-8"?>
<xdr:wsDr xmlns:xdr="http://schemas.openxmlformats.org/drawingml/2006/spreadsheetDrawing" xmlns:a="http://schemas.openxmlformats.org/drawingml/2006/main">
  <xdr:twoCellAnchor>
    <xdr:from>
      <xdr:col>11</xdr:col>
      <xdr:colOff>342900</xdr:colOff>
      <xdr:row>7</xdr:row>
      <xdr:rowOff>60960</xdr:rowOff>
    </xdr:from>
    <xdr:to>
      <xdr:col>14</xdr:col>
      <xdr:colOff>594553</xdr:colOff>
      <xdr:row>14</xdr:row>
      <xdr:rowOff>40447</xdr:rowOff>
    </xdr:to>
    <xdr:pic>
      <xdr:nvPicPr>
        <xdr:cNvPr id="2" name="image1.png">
          <a:extLst>
            <a:ext uri="{FF2B5EF4-FFF2-40B4-BE49-F238E27FC236}">
              <a16:creationId xmlns:a16="http://schemas.microsoft.com/office/drawing/2014/main" id="{30A5BB5C-99AD-4E8B-854B-31E3EF10B719}"/>
            </a:ext>
          </a:extLst>
        </xdr:cNvPr>
        <xdr:cNvPicPr preferRelativeResize="0"/>
      </xdr:nvPicPr>
      <xdr:blipFill>
        <a:blip xmlns:r="http://schemas.openxmlformats.org/officeDocument/2006/relationships" r:embed="rId1" cstate="print"/>
        <a:stretch>
          <a:fillRect/>
        </a:stretch>
      </xdr:blipFill>
      <xdr:spPr>
        <a:xfrm>
          <a:off x="7048500" y="1135380"/>
          <a:ext cx="2080453" cy="1259647"/>
        </a:xfrm>
        <a:prstGeom prst="rect">
          <a:avLst/>
        </a:prstGeom>
        <a:noFill/>
      </xdr:spPr>
    </xdr:pic>
    <xdr:clientData fLocksWithSheet="0"/>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774700</xdr:colOff>
      <xdr:row>25</xdr:row>
      <xdr:rowOff>76200</xdr:rowOff>
    </xdr:to>
    <xdr:sp macro="" textlink="">
      <xdr:nvSpPr>
        <xdr:cNvPr id="2050" name="Text Box 2" hidden="1">
          <a:extLst>
            <a:ext uri="{FF2B5EF4-FFF2-40B4-BE49-F238E27FC236}">
              <a16:creationId xmlns:a16="http://schemas.microsoft.com/office/drawing/2014/main" id="{00000000-0008-0000-0100-000002080000}"/>
            </a:ext>
          </a:extLst>
        </xdr:cNvPr>
        <xdr:cNvSpPr txBox="1">
          <a:spLocks noSelect="1" noChangeArrowheads="1"/>
        </xdr:cNvSpPr>
      </xdr:nvSpPr>
      <xdr:spPr bwMode="auto">
        <a:xfrm>
          <a:off x="0" y="0"/>
          <a:ext cx="6350000" cy="6350000"/>
        </a:xfrm>
        <a:prstGeom prst="rect">
          <a:avLst/>
        </a:prstGeom>
        <a:solidFill>
          <a:srgbClr val="FFFFFF"/>
        </a:solidFill>
        <a:ln w="9525">
          <a:solidFill>
            <a:srgbClr val="000000"/>
          </a:solidFill>
          <a:round/>
          <a:headEnd/>
          <a:tailEnd/>
        </a:ln>
      </xdr:spPr>
    </xdr:sp>
    <xdr:clientData/>
  </xdr:twoCellAnchor>
  <xdr:twoCellAnchor>
    <xdr:from>
      <xdr:col>7</xdr:col>
      <xdr:colOff>22845</xdr:colOff>
      <xdr:row>1</xdr:row>
      <xdr:rowOff>152400</xdr:rowOff>
    </xdr:from>
    <xdr:to>
      <xdr:col>8</xdr:col>
      <xdr:colOff>1219201</xdr:colOff>
      <xdr:row>2</xdr:row>
      <xdr:rowOff>808567</xdr:rowOff>
    </xdr:to>
    <xdr:pic>
      <xdr:nvPicPr>
        <xdr:cNvPr id="7" name="image1.png">
          <a:extLst>
            <a:ext uri="{FF2B5EF4-FFF2-40B4-BE49-F238E27FC236}">
              <a16:creationId xmlns:a16="http://schemas.microsoft.com/office/drawing/2014/main" id="{6BF99307-F442-427A-BFE0-AF29A52366E8}"/>
            </a:ext>
          </a:extLst>
        </xdr:cNvPr>
        <xdr:cNvPicPr preferRelativeResize="0"/>
      </xdr:nvPicPr>
      <xdr:blipFill>
        <a:blip xmlns:r="http://schemas.openxmlformats.org/officeDocument/2006/relationships" r:embed="rId1" cstate="print"/>
        <a:stretch>
          <a:fillRect/>
        </a:stretch>
      </xdr:blipFill>
      <xdr:spPr>
        <a:xfrm>
          <a:off x="10233645" y="381000"/>
          <a:ext cx="2529856" cy="1856317"/>
        </a:xfrm>
        <a:prstGeom prst="rect">
          <a:avLst/>
        </a:prstGeom>
        <a:noFill/>
      </xdr:spPr>
    </xdr:pic>
    <xdr:clientData fLocksWithSheet="0"/>
  </xdr:twoCellAnchor>
  <xdr:twoCellAnchor>
    <xdr:from>
      <xdr:col>6</xdr:col>
      <xdr:colOff>1021820</xdr:colOff>
      <xdr:row>57</xdr:row>
      <xdr:rowOff>438150</xdr:rowOff>
    </xdr:from>
    <xdr:to>
      <xdr:col>8</xdr:col>
      <xdr:colOff>1047749</xdr:colOff>
      <xdr:row>58</xdr:row>
      <xdr:rowOff>479545</xdr:rowOff>
    </xdr:to>
    <xdr:pic>
      <xdr:nvPicPr>
        <xdr:cNvPr id="8" name="image1.png">
          <a:extLst>
            <a:ext uri="{FF2B5EF4-FFF2-40B4-BE49-F238E27FC236}">
              <a16:creationId xmlns:a16="http://schemas.microsoft.com/office/drawing/2014/main" id="{8F3833B2-1467-459E-ACB2-6908E7132C9B}"/>
            </a:ext>
          </a:extLst>
        </xdr:cNvPr>
        <xdr:cNvPicPr preferRelativeResize="0"/>
      </xdr:nvPicPr>
      <xdr:blipFill>
        <a:blip xmlns:r="http://schemas.openxmlformats.org/officeDocument/2006/relationships" r:embed="rId1" cstate="print"/>
        <a:stretch>
          <a:fillRect/>
        </a:stretch>
      </xdr:blipFill>
      <xdr:spPr>
        <a:xfrm>
          <a:off x="9937220" y="15201900"/>
          <a:ext cx="2654829" cy="1527295"/>
        </a:xfrm>
        <a:prstGeom prst="rect">
          <a:avLst/>
        </a:prstGeom>
        <a:noFill/>
      </xdr:spPr>
    </xdr:pic>
    <xdr:clientData fLocksWithSheet="0"/>
  </xdr:twoCellAnchor>
  <xdr:twoCellAnchor>
    <xdr:from>
      <xdr:col>6</xdr:col>
      <xdr:colOff>1098550</xdr:colOff>
      <xdr:row>113</xdr:row>
      <xdr:rowOff>152401</xdr:rowOff>
    </xdr:from>
    <xdr:to>
      <xdr:col>8</xdr:col>
      <xdr:colOff>1066800</xdr:colOff>
      <xdr:row>114</xdr:row>
      <xdr:rowOff>579809</xdr:rowOff>
    </xdr:to>
    <xdr:pic>
      <xdr:nvPicPr>
        <xdr:cNvPr id="9" name="image1.png">
          <a:extLst>
            <a:ext uri="{FF2B5EF4-FFF2-40B4-BE49-F238E27FC236}">
              <a16:creationId xmlns:a16="http://schemas.microsoft.com/office/drawing/2014/main" id="{E1DBADDE-B3CE-4BA6-B5E4-87BF6CFCD25C}"/>
            </a:ext>
          </a:extLst>
        </xdr:cNvPr>
        <xdr:cNvPicPr preferRelativeResize="0"/>
      </xdr:nvPicPr>
      <xdr:blipFill>
        <a:blip xmlns:r="http://schemas.openxmlformats.org/officeDocument/2006/relationships" r:embed="rId1" cstate="print"/>
        <a:stretch>
          <a:fillRect/>
        </a:stretch>
      </xdr:blipFill>
      <xdr:spPr>
        <a:xfrm>
          <a:off x="10013950" y="27679651"/>
          <a:ext cx="2597150" cy="1608508"/>
        </a:xfrm>
        <a:prstGeom prst="rect">
          <a:avLst/>
        </a:prstGeom>
        <a:noFill/>
      </xdr:spPr>
    </xdr:pic>
    <xdr:clientData fLocksWithSheet="0"/>
  </xdr:twoCellAnchor>
  <xdr:twoCellAnchor>
    <xdr:from>
      <xdr:col>10</xdr:col>
      <xdr:colOff>92364</xdr:colOff>
      <xdr:row>20</xdr:row>
      <xdr:rowOff>138546</xdr:rowOff>
    </xdr:from>
    <xdr:to>
      <xdr:col>10</xdr:col>
      <xdr:colOff>958273</xdr:colOff>
      <xdr:row>24</xdr:row>
      <xdr:rowOff>23091</xdr:rowOff>
    </xdr:to>
    <xdr:sp macro="" textlink="">
      <xdr:nvSpPr>
        <xdr:cNvPr id="6" name="Arrow: Right 5">
          <a:extLst>
            <a:ext uri="{FF2B5EF4-FFF2-40B4-BE49-F238E27FC236}">
              <a16:creationId xmlns:a16="http://schemas.microsoft.com/office/drawing/2014/main" id="{7C6DD524-A2BE-4F94-A807-53D4EB4CE7C0}"/>
            </a:ext>
          </a:extLst>
        </xdr:cNvPr>
        <xdr:cNvSpPr/>
      </xdr:nvSpPr>
      <xdr:spPr>
        <a:xfrm>
          <a:off x="4410364" y="4837546"/>
          <a:ext cx="865909" cy="5310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635001</xdr:colOff>
      <xdr:row>21</xdr:row>
      <xdr:rowOff>11546</xdr:rowOff>
    </xdr:from>
    <xdr:to>
      <xdr:col>19</xdr:col>
      <xdr:colOff>1500910</xdr:colOff>
      <xdr:row>24</xdr:row>
      <xdr:rowOff>57727</xdr:rowOff>
    </xdr:to>
    <xdr:sp macro="" textlink="">
      <xdr:nvSpPr>
        <xdr:cNvPr id="106" name="Arrow: Right 105">
          <a:extLst>
            <a:ext uri="{FF2B5EF4-FFF2-40B4-BE49-F238E27FC236}">
              <a16:creationId xmlns:a16="http://schemas.microsoft.com/office/drawing/2014/main" id="{662D43FD-2836-4E79-B3C1-6815EC14FB18}"/>
            </a:ext>
          </a:extLst>
        </xdr:cNvPr>
        <xdr:cNvSpPr/>
      </xdr:nvSpPr>
      <xdr:spPr>
        <a:xfrm>
          <a:off x="14605001" y="4872182"/>
          <a:ext cx="865909" cy="5310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103909</xdr:colOff>
      <xdr:row>21</xdr:row>
      <xdr:rowOff>11546</xdr:rowOff>
    </xdr:from>
    <xdr:to>
      <xdr:col>29</xdr:col>
      <xdr:colOff>969818</xdr:colOff>
      <xdr:row>24</xdr:row>
      <xdr:rowOff>57727</xdr:rowOff>
    </xdr:to>
    <xdr:sp macro="" textlink="">
      <xdr:nvSpPr>
        <xdr:cNvPr id="107" name="Arrow: Right 106">
          <a:extLst>
            <a:ext uri="{FF2B5EF4-FFF2-40B4-BE49-F238E27FC236}">
              <a16:creationId xmlns:a16="http://schemas.microsoft.com/office/drawing/2014/main" id="{3A37697D-882E-45CE-9C8E-B72CEFDDE345}"/>
            </a:ext>
          </a:extLst>
        </xdr:cNvPr>
        <xdr:cNvSpPr/>
      </xdr:nvSpPr>
      <xdr:spPr>
        <a:xfrm>
          <a:off x="36622182" y="4872182"/>
          <a:ext cx="865909" cy="5310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207818</xdr:colOff>
      <xdr:row>20</xdr:row>
      <xdr:rowOff>150091</xdr:rowOff>
    </xdr:from>
    <xdr:to>
      <xdr:col>42</xdr:col>
      <xdr:colOff>1073727</xdr:colOff>
      <xdr:row>24</xdr:row>
      <xdr:rowOff>34636</xdr:rowOff>
    </xdr:to>
    <xdr:sp macro="" textlink="">
      <xdr:nvSpPr>
        <xdr:cNvPr id="108" name="Arrow: Right 107">
          <a:extLst>
            <a:ext uri="{FF2B5EF4-FFF2-40B4-BE49-F238E27FC236}">
              <a16:creationId xmlns:a16="http://schemas.microsoft.com/office/drawing/2014/main" id="{A986D69F-D6B4-4B0C-AFEC-8D5FC8BFF597}"/>
            </a:ext>
          </a:extLst>
        </xdr:cNvPr>
        <xdr:cNvSpPr/>
      </xdr:nvSpPr>
      <xdr:spPr>
        <a:xfrm>
          <a:off x="51123273" y="4849091"/>
          <a:ext cx="865909" cy="5310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177223</xdr:colOff>
      <xdr:row>19</xdr:row>
      <xdr:rowOff>285751</xdr:rowOff>
    </xdr:from>
    <xdr:to>
      <xdr:col>40</xdr:col>
      <xdr:colOff>1200727</xdr:colOff>
      <xdr:row>22</xdr:row>
      <xdr:rowOff>122382</xdr:rowOff>
    </xdr:to>
    <xdr:sp macro="" textlink="">
      <xdr:nvSpPr>
        <xdr:cNvPr id="109" name="Arrow: Right 108">
          <a:extLst>
            <a:ext uri="{FF2B5EF4-FFF2-40B4-BE49-F238E27FC236}">
              <a16:creationId xmlns:a16="http://schemas.microsoft.com/office/drawing/2014/main" id="{E3D15B8A-6DF2-49A8-BB76-1A41215B1EC0}"/>
            </a:ext>
          </a:extLst>
        </xdr:cNvPr>
        <xdr:cNvSpPr/>
      </xdr:nvSpPr>
      <xdr:spPr>
        <a:xfrm>
          <a:off x="56641423" y="8324851"/>
          <a:ext cx="1023504" cy="56053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132299</xdr:colOff>
      <xdr:row>19</xdr:row>
      <xdr:rowOff>234229</xdr:rowOff>
    </xdr:from>
    <xdr:to>
      <xdr:col>63</xdr:col>
      <xdr:colOff>934708</xdr:colOff>
      <xdr:row>22</xdr:row>
      <xdr:rowOff>75231</xdr:rowOff>
    </xdr:to>
    <xdr:sp macro="" textlink="">
      <xdr:nvSpPr>
        <xdr:cNvPr id="110" name="Arrow: Right 109">
          <a:extLst>
            <a:ext uri="{FF2B5EF4-FFF2-40B4-BE49-F238E27FC236}">
              <a16:creationId xmlns:a16="http://schemas.microsoft.com/office/drawing/2014/main" id="{B39DB119-CF88-4100-AEBF-EF0FD4E5E80D}"/>
            </a:ext>
          </a:extLst>
        </xdr:cNvPr>
        <xdr:cNvSpPr/>
      </xdr:nvSpPr>
      <xdr:spPr>
        <a:xfrm>
          <a:off x="86466899" y="8246115"/>
          <a:ext cx="802409" cy="55945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190500</xdr:colOff>
      <xdr:row>77</xdr:row>
      <xdr:rowOff>15875</xdr:rowOff>
    </xdr:from>
    <xdr:to>
      <xdr:col>43</xdr:col>
      <xdr:colOff>1056409</xdr:colOff>
      <xdr:row>79</xdr:row>
      <xdr:rowOff>93806</xdr:rowOff>
    </xdr:to>
    <xdr:sp macro="" textlink="">
      <xdr:nvSpPr>
        <xdr:cNvPr id="114" name="Arrow: Right 113">
          <a:extLst>
            <a:ext uri="{FF2B5EF4-FFF2-40B4-BE49-F238E27FC236}">
              <a16:creationId xmlns:a16="http://schemas.microsoft.com/office/drawing/2014/main" id="{09D3CB8A-E96A-4F92-9283-7A9C0494BBE7}"/>
            </a:ext>
          </a:extLst>
        </xdr:cNvPr>
        <xdr:cNvSpPr/>
      </xdr:nvSpPr>
      <xdr:spPr>
        <a:xfrm>
          <a:off x="12866688" y="17224375"/>
          <a:ext cx="865909" cy="54624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71438</xdr:colOff>
      <xdr:row>77</xdr:row>
      <xdr:rowOff>39688</xdr:rowOff>
    </xdr:from>
    <xdr:to>
      <xdr:col>23</xdr:col>
      <xdr:colOff>937347</xdr:colOff>
      <xdr:row>79</xdr:row>
      <xdr:rowOff>117619</xdr:rowOff>
    </xdr:to>
    <xdr:sp macro="" textlink="">
      <xdr:nvSpPr>
        <xdr:cNvPr id="116" name="Arrow: Right 115">
          <a:extLst>
            <a:ext uri="{FF2B5EF4-FFF2-40B4-BE49-F238E27FC236}">
              <a16:creationId xmlns:a16="http://schemas.microsoft.com/office/drawing/2014/main" id="{9B034538-81DE-498A-8A3D-597B293E36E2}"/>
            </a:ext>
          </a:extLst>
        </xdr:cNvPr>
        <xdr:cNvSpPr/>
      </xdr:nvSpPr>
      <xdr:spPr>
        <a:xfrm>
          <a:off x="24169688" y="17248188"/>
          <a:ext cx="865909" cy="54624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71437</xdr:colOff>
      <xdr:row>77</xdr:row>
      <xdr:rowOff>39688</xdr:rowOff>
    </xdr:from>
    <xdr:to>
      <xdr:col>33</xdr:col>
      <xdr:colOff>937346</xdr:colOff>
      <xdr:row>79</xdr:row>
      <xdr:rowOff>117619</xdr:rowOff>
    </xdr:to>
    <xdr:sp macro="" textlink="">
      <xdr:nvSpPr>
        <xdr:cNvPr id="129" name="Arrow: Right 128">
          <a:extLst>
            <a:ext uri="{FF2B5EF4-FFF2-40B4-BE49-F238E27FC236}">
              <a16:creationId xmlns:a16="http://schemas.microsoft.com/office/drawing/2014/main" id="{AA9B75D2-2AE5-4273-BCCD-C1DDCAAA742D}"/>
            </a:ext>
          </a:extLst>
        </xdr:cNvPr>
        <xdr:cNvSpPr/>
      </xdr:nvSpPr>
      <xdr:spPr>
        <a:xfrm>
          <a:off x="35893375" y="16938626"/>
          <a:ext cx="865909" cy="54624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103188</xdr:colOff>
      <xdr:row>77</xdr:row>
      <xdr:rowOff>71438</xdr:rowOff>
    </xdr:from>
    <xdr:to>
      <xdr:col>53</xdr:col>
      <xdr:colOff>969097</xdr:colOff>
      <xdr:row>79</xdr:row>
      <xdr:rowOff>149369</xdr:rowOff>
    </xdr:to>
    <xdr:sp macro="" textlink="">
      <xdr:nvSpPr>
        <xdr:cNvPr id="130" name="Arrow: Right 129">
          <a:extLst>
            <a:ext uri="{FF2B5EF4-FFF2-40B4-BE49-F238E27FC236}">
              <a16:creationId xmlns:a16="http://schemas.microsoft.com/office/drawing/2014/main" id="{916BF4AE-7A1E-4ED4-94D9-2A26CEEE4D43}"/>
            </a:ext>
          </a:extLst>
        </xdr:cNvPr>
        <xdr:cNvSpPr/>
      </xdr:nvSpPr>
      <xdr:spPr>
        <a:xfrm>
          <a:off x="42973626" y="16970376"/>
          <a:ext cx="865909" cy="54624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660400</xdr:colOff>
      <xdr:row>57</xdr:row>
      <xdr:rowOff>171450</xdr:rowOff>
    </xdr:from>
    <xdr:to>
      <xdr:col>64</xdr:col>
      <xdr:colOff>438150</xdr:colOff>
      <xdr:row>58</xdr:row>
      <xdr:rowOff>255105</xdr:rowOff>
    </xdr:to>
    <xdr:pic>
      <xdr:nvPicPr>
        <xdr:cNvPr id="133" name="image1.png">
          <a:extLst>
            <a:ext uri="{FF2B5EF4-FFF2-40B4-BE49-F238E27FC236}">
              <a16:creationId xmlns:a16="http://schemas.microsoft.com/office/drawing/2014/main" id="{9EF31CF0-753A-48DE-AAB0-7DFE121D9C3C}"/>
            </a:ext>
          </a:extLst>
        </xdr:cNvPr>
        <xdr:cNvPicPr preferRelativeResize="0"/>
      </xdr:nvPicPr>
      <xdr:blipFill>
        <a:blip xmlns:r="http://schemas.openxmlformats.org/officeDocument/2006/relationships" r:embed="rId1" cstate="print"/>
        <a:stretch>
          <a:fillRect/>
        </a:stretch>
      </xdr:blipFill>
      <xdr:spPr>
        <a:xfrm>
          <a:off x="83642200" y="14935200"/>
          <a:ext cx="2844800" cy="1569555"/>
        </a:xfrm>
        <a:prstGeom prst="rect">
          <a:avLst/>
        </a:prstGeom>
        <a:noFill/>
      </xdr:spPr>
    </xdr:pic>
    <xdr:clientData fLocksWithSheet="0"/>
  </xdr:twoCellAnchor>
  <xdr:twoCellAnchor>
    <xdr:from>
      <xdr:col>39</xdr:col>
      <xdr:colOff>508000</xdr:colOff>
      <xdr:row>113</xdr:row>
      <xdr:rowOff>279400</xdr:rowOff>
    </xdr:from>
    <xdr:to>
      <xdr:col>41</xdr:col>
      <xdr:colOff>587789</xdr:colOff>
      <xdr:row>114</xdr:row>
      <xdr:rowOff>839305</xdr:rowOff>
    </xdr:to>
    <xdr:pic>
      <xdr:nvPicPr>
        <xdr:cNvPr id="134" name="image1.png">
          <a:extLst>
            <a:ext uri="{FF2B5EF4-FFF2-40B4-BE49-F238E27FC236}">
              <a16:creationId xmlns:a16="http://schemas.microsoft.com/office/drawing/2014/main" id="{80310487-B3BF-4D45-9DAC-00A15B64B9E7}"/>
            </a:ext>
          </a:extLst>
        </xdr:cNvPr>
        <xdr:cNvPicPr preferRelativeResize="0"/>
      </xdr:nvPicPr>
      <xdr:blipFill>
        <a:blip xmlns:r="http://schemas.openxmlformats.org/officeDocument/2006/relationships" r:embed="rId1" cstate="print"/>
        <a:stretch>
          <a:fillRect/>
        </a:stretch>
      </xdr:blipFill>
      <xdr:spPr>
        <a:xfrm>
          <a:off x="47777400" y="23545800"/>
          <a:ext cx="2111789" cy="1474305"/>
        </a:xfrm>
        <a:prstGeom prst="rect">
          <a:avLst/>
        </a:prstGeom>
        <a:noFill/>
      </xdr:spPr>
    </xdr:pic>
    <xdr:clientData fLocksWithSheet="0"/>
  </xdr:twoCellAnchor>
  <xdr:twoCellAnchor>
    <xdr:from>
      <xdr:col>65</xdr:col>
      <xdr:colOff>330200</xdr:colOff>
      <xdr:row>1</xdr:row>
      <xdr:rowOff>152400</xdr:rowOff>
    </xdr:from>
    <xdr:to>
      <xdr:col>67</xdr:col>
      <xdr:colOff>409989</xdr:colOff>
      <xdr:row>2</xdr:row>
      <xdr:rowOff>636105</xdr:rowOff>
    </xdr:to>
    <xdr:pic>
      <xdr:nvPicPr>
        <xdr:cNvPr id="135" name="image1.png">
          <a:extLst>
            <a:ext uri="{FF2B5EF4-FFF2-40B4-BE49-F238E27FC236}">
              <a16:creationId xmlns:a16="http://schemas.microsoft.com/office/drawing/2014/main" id="{DE8B586D-122B-4F9C-9ACF-2DCF252859FD}"/>
            </a:ext>
          </a:extLst>
        </xdr:cNvPr>
        <xdr:cNvPicPr preferRelativeResize="0"/>
      </xdr:nvPicPr>
      <xdr:blipFill>
        <a:blip xmlns:r="http://schemas.openxmlformats.org/officeDocument/2006/relationships" r:embed="rId1" cstate="print"/>
        <a:stretch>
          <a:fillRect/>
        </a:stretch>
      </xdr:blipFill>
      <xdr:spPr>
        <a:xfrm>
          <a:off x="70358000" y="381000"/>
          <a:ext cx="2111789" cy="1474305"/>
        </a:xfrm>
        <a:prstGeom prst="rect">
          <a:avLst/>
        </a:prstGeom>
        <a:noFill/>
      </xdr:spPr>
    </xdr:pic>
    <xdr:clientData fLocksWithSheet="0"/>
  </xdr:twoCellAnchor>
  <xdr:twoCellAnchor>
    <xdr:from>
      <xdr:col>28</xdr:col>
      <xdr:colOff>241300</xdr:colOff>
      <xdr:row>169</xdr:row>
      <xdr:rowOff>292100</xdr:rowOff>
    </xdr:from>
    <xdr:to>
      <xdr:col>30</xdr:col>
      <xdr:colOff>323850</xdr:colOff>
      <xdr:row>171</xdr:row>
      <xdr:rowOff>64605</xdr:rowOff>
    </xdr:to>
    <xdr:pic>
      <xdr:nvPicPr>
        <xdr:cNvPr id="136" name="image1.png">
          <a:extLst>
            <a:ext uri="{FF2B5EF4-FFF2-40B4-BE49-F238E27FC236}">
              <a16:creationId xmlns:a16="http://schemas.microsoft.com/office/drawing/2014/main" id="{7F3AE565-C916-4DF0-9F8E-D2922FECEFB4}"/>
            </a:ext>
          </a:extLst>
        </xdr:cNvPr>
        <xdr:cNvPicPr preferRelativeResize="0"/>
      </xdr:nvPicPr>
      <xdr:blipFill>
        <a:blip xmlns:r="http://schemas.openxmlformats.org/officeDocument/2006/relationships" r:embed="rId1" cstate="print"/>
        <a:stretch>
          <a:fillRect/>
        </a:stretch>
      </xdr:blipFill>
      <xdr:spPr>
        <a:xfrm>
          <a:off x="41598850" y="39382700"/>
          <a:ext cx="2749550" cy="1715605"/>
        </a:xfrm>
        <a:prstGeom prst="rect">
          <a:avLst/>
        </a:prstGeom>
        <a:noFill/>
      </xdr:spPr>
    </xdr:pic>
    <xdr:clientData fLocksWithSheet="0"/>
  </xdr:twoCellAnchor>
  <xdr:twoCellAnchor>
    <xdr:from>
      <xdr:col>6</xdr:col>
      <xdr:colOff>1028700</xdr:colOff>
      <xdr:row>169</xdr:row>
      <xdr:rowOff>266700</xdr:rowOff>
    </xdr:from>
    <xdr:to>
      <xdr:col>8</xdr:col>
      <xdr:colOff>1028700</xdr:colOff>
      <xdr:row>171</xdr:row>
      <xdr:rowOff>39205</xdr:rowOff>
    </xdr:to>
    <xdr:pic>
      <xdr:nvPicPr>
        <xdr:cNvPr id="137" name="image1.png">
          <a:extLst>
            <a:ext uri="{FF2B5EF4-FFF2-40B4-BE49-F238E27FC236}">
              <a16:creationId xmlns:a16="http://schemas.microsoft.com/office/drawing/2014/main" id="{D9BFD6FD-0E31-4DC3-82D1-20BD64EAAE98}"/>
            </a:ext>
          </a:extLst>
        </xdr:cNvPr>
        <xdr:cNvPicPr preferRelativeResize="0"/>
      </xdr:nvPicPr>
      <xdr:blipFill>
        <a:blip xmlns:r="http://schemas.openxmlformats.org/officeDocument/2006/relationships" r:embed="rId1" cstate="print"/>
        <a:stretch>
          <a:fillRect/>
        </a:stretch>
      </xdr:blipFill>
      <xdr:spPr>
        <a:xfrm>
          <a:off x="9944100" y="39357300"/>
          <a:ext cx="2628900" cy="1715605"/>
        </a:xfrm>
        <a:prstGeom prst="rect">
          <a:avLst/>
        </a:prstGeom>
        <a:noFill/>
      </xdr:spPr>
    </xdr:pic>
    <xdr:clientData fLocksWithSheet="0"/>
  </xdr:twoCellAnchor>
  <xdr:twoCellAnchor>
    <xdr:from>
      <xdr:col>14</xdr:col>
      <xdr:colOff>116840</xdr:colOff>
      <xdr:row>133</xdr:row>
      <xdr:rowOff>141151</xdr:rowOff>
    </xdr:from>
    <xdr:to>
      <xdr:col>14</xdr:col>
      <xdr:colOff>914169</xdr:colOff>
      <xdr:row>137</xdr:row>
      <xdr:rowOff>35840</xdr:rowOff>
    </xdr:to>
    <xdr:sp macro="" textlink="">
      <xdr:nvSpPr>
        <xdr:cNvPr id="138" name="Arrow: Right 137">
          <a:extLst>
            <a:ext uri="{FF2B5EF4-FFF2-40B4-BE49-F238E27FC236}">
              <a16:creationId xmlns:a16="http://schemas.microsoft.com/office/drawing/2014/main" id="{74E6B8DF-3A9F-45B9-AFE9-8AD044B3888A}"/>
            </a:ext>
          </a:extLst>
        </xdr:cNvPr>
        <xdr:cNvSpPr/>
      </xdr:nvSpPr>
      <xdr:spPr>
        <a:xfrm>
          <a:off x="20335240" y="31357751"/>
          <a:ext cx="797329" cy="55508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134258</xdr:colOff>
      <xdr:row>132</xdr:row>
      <xdr:rowOff>116114</xdr:rowOff>
    </xdr:from>
    <xdr:to>
      <xdr:col>10</xdr:col>
      <xdr:colOff>1000167</xdr:colOff>
      <xdr:row>136</xdr:row>
      <xdr:rowOff>12617</xdr:rowOff>
    </xdr:to>
    <xdr:sp macro="" textlink="">
      <xdr:nvSpPr>
        <xdr:cNvPr id="140" name="Arrow: Right 139">
          <a:extLst>
            <a:ext uri="{FF2B5EF4-FFF2-40B4-BE49-F238E27FC236}">
              <a16:creationId xmlns:a16="http://schemas.microsoft.com/office/drawing/2014/main" id="{34397B61-D438-4BEB-8CE2-6242824FC713}"/>
            </a:ext>
          </a:extLst>
        </xdr:cNvPr>
        <xdr:cNvSpPr/>
      </xdr:nvSpPr>
      <xdr:spPr>
        <a:xfrm>
          <a:off x="17832615" y="28019828"/>
          <a:ext cx="865909" cy="54964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275772</xdr:colOff>
      <xdr:row>133</xdr:row>
      <xdr:rowOff>9071</xdr:rowOff>
    </xdr:from>
    <xdr:to>
      <xdr:col>23</xdr:col>
      <xdr:colOff>1141681</xdr:colOff>
      <xdr:row>136</xdr:row>
      <xdr:rowOff>57974</xdr:rowOff>
    </xdr:to>
    <xdr:sp macro="" textlink="">
      <xdr:nvSpPr>
        <xdr:cNvPr id="142" name="Arrow: Right 141">
          <a:extLst>
            <a:ext uri="{FF2B5EF4-FFF2-40B4-BE49-F238E27FC236}">
              <a16:creationId xmlns:a16="http://schemas.microsoft.com/office/drawing/2014/main" id="{9A763F15-9D02-4A4B-8765-543DB52A9B51}"/>
            </a:ext>
          </a:extLst>
        </xdr:cNvPr>
        <xdr:cNvSpPr/>
      </xdr:nvSpPr>
      <xdr:spPr>
        <a:xfrm>
          <a:off x="35436629" y="32219900"/>
          <a:ext cx="865909" cy="5387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119742</xdr:colOff>
      <xdr:row>133</xdr:row>
      <xdr:rowOff>1814</xdr:rowOff>
    </xdr:from>
    <xdr:to>
      <xdr:col>31</xdr:col>
      <xdr:colOff>985651</xdr:colOff>
      <xdr:row>136</xdr:row>
      <xdr:rowOff>61603</xdr:rowOff>
    </xdr:to>
    <xdr:sp macro="" textlink="">
      <xdr:nvSpPr>
        <xdr:cNvPr id="143" name="Arrow: Right 142">
          <a:extLst>
            <a:ext uri="{FF2B5EF4-FFF2-40B4-BE49-F238E27FC236}">
              <a16:creationId xmlns:a16="http://schemas.microsoft.com/office/drawing/2014/main" id="{CA721185-960A-42D2-A318-DC209370A38F}"/>
            </a:ext>
          </a:extLst>
        </xdr:cNvPr>
        <xdr:cNvSpPr/>
      </xdr:nvSpPr>
      <xdr:spPr>
        <a:xfrm>
          <a:off x="37067671" y="28068814"/>
          <a:ext cx="865909" cy="54964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208643</xdr:colOff>
      <xdr:row>189</xdr:row>
      <xdr:rowOff>0</xdr:rowOff>
    </xdr:from>
    <xdr:to>
      <xdr:col>10</xdr:col>
      <xdr:colOff>1074552</xdr:colOff>
      <xdr:row>192</xdr:row>
      <xdr:rowOff>59789</xdr:rowOff>
    </xdr:to>
    <xdr:sp macro="" textlink="">
      <xdr:nvSpPr>
        <xdr:cNvPr id="145" name="Arrow: Right 144">
          <a:extLst>
            <a:ext uri="{FF2B5EF4-FFF2-40B4-BE49-F238E27FC236}">
              <a16:creationId xmlns:a16="http://schemas.microsoft.com/office/drawing/2014/main" id="{446DF053-9B11-4DC7-A6DE-BAAD95A3E5A1}"/>
            </a:ext>
          </a:extLst>
        </xdr:cNvPr>
        <xdr:cNvSpPr/>
      </xdr:nvSpPr>
      <xdr:spPr>
        <a:xfrm>
          <a:off x="4535714" y="38771286"/>
          <a:ext cx="865909" cy="54964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259442</xdr:colOff>
      <xdr:row>189</xdr:row>
      <xdr:rowOff>5443</xdr:rowOff>
    </xdr:from>
    <xdr:to>
      <xdr:col>15</xdr:col>
      <xdr:colOff>1125351</xdr:colOff>
      <xdr:row>192</xdr:row>
      <xdr:rowOff>65232</xdr:rowOff>
    </xdr:to>
    <xdr:sp macro="" textlink="">
      <xdr:nvSpPr>
        <xdr:cNvPr id="147" name="Arrow: Right 146">
          <a:extLst>
            <a:ext uri="{FF2B5EF4-FFF2-40B4-BE49-F238E27FC236}">
              <a16:creationId xmlns:a16="http://schemas.microsoft.com/office/drawing/2014/main" id="{37E6AA60-2E79-4D95-BA67-5D9313686180}"/>
            </a:ext>
          </a:extLst>
        </xdr:cNvPr>
        <xdr:cNvSpPr/>
      </xdr:nvSpPr>
      <xdr:spPr>
        <a:xfrm>
          <a:off x="12932228" y="38776729"/>
          <a:ext cx="865909" cy="54964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194128</xdr:colOff>
      <xdr:row>188</xdr:row>
      <xdr:rowOff>157843</xdr:rowOff>
    </xdr:from>
    <xdr:to>
      <xdr:col>20</xdr:col>
      <xdr:colOff>1060037</xdr:colOff>
      <xdr:row>192</xdr:row>
      <xdr:rowOff>54346</xdr:rowOff>
    </xdr:to>
    <xdr:sp macro="" textlink="">
      <xdr:nvSpPr>
        <xdr:cNvPr id="148" name="Arrow: Right 147">
          <a:extLst>
            <a:ext uri="{FF2B5EF4-FFF2-40B4-BE49-F238E27FC236}">
              <a16:creationId xmlns:a16="http://schemas.microsoft.com/office/drawing/2014/main" id="{902FC6B7-2DFD-4E13-B9D1-6A5733BD9E65}"/>
            </a:ext>
          </a:extLst>
        </xdr:cNvPr>
        <xdr:cNvSpPr/>
      </xdr:nvSpPr>
      <xdr:spPr>
        <a:xfrm>
          <a:off x="23344414" y="38765843"/>
          <a:ext cx="865909" cy="54964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136072</xdr:colOff>
      <xdr:row>77</xdr:row>
      <xdr:rowOff>90713</xdr:rowOff>
    </xdr:from>
    <xdr:to>
      <xdr:col>8</xdr:col>
      <xdr:colOff>990600</xdr:colOff>
      <xdr:row>80</xdr:row>
      <xdr:rowOff>133350</xdr:rowOff>
    </xdr:to>
    <xdr:sp macro="" textlink="">
      <xdr:nvSpPr>
        <xdr:cNvPr id="150" name="Arrow: Right 149">
          <a:extLst>
            <a:ext uri="{FF2B5EF4-FFF2-40B4-BE49-F238E27FC236}">
              <a16:creationId xmlns:a16="http://schemas.microsoft.com/office/drawing/2014/main" id="{06751184-8B0D-4876-89D0-3C405BFB7803}"/>
            </a:ext>
          </a:extLst>
        </xdr:cNvPr>
        <xdr:cNvSpPr/>
      </xdr:nvSpPr>
      <xdr:spPr>
        <a:xfrm>
          <a:off x="10346872" y="21255263"/>
          <a:ext cx="2188028" cy="69033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207818</xdr:colOff>
      <xdr:row>20</xdr:row>
      <xdr:rowOff>150091</xdr:rowOff>
    </xdr:from>
    <xdr:to>
      <xdr:col>52</xdr:col>
      <xdr:colOff>1073727</xdr:colOff>
      <xdr:row>24</xdr:row>
      <xdr:rowOff>34636</xdr:rowOff>
    </xdr:to>
    <xdr:sp macro="" textlink="">
      <xdr:nvSpPr>
        <xdr:cNvPr id="35" name="Arrow: Right 34">
          <a:extLst>
            <a:ext uri="{FF2B5EF4-FFF2-40B4-BE49-F238E27FC236}">
              <a16:creationId xmlns:a16="http://schemas.microsoft.com/office/drawing/2014/main" id="{A1756C03-458C-4592-8D7D-EB2381612A42}"/>
            </a:ext>
          </a:extLst>
        </xdr:cNvPr>
        <xdr:cNvSpPr/>
      </xdr:nvSpPr>
      <xdr:spPr>
        <a:xfrm>
          <a:off x="79836818" y="6360391"/>
          <a:ext cx="782089" cy="57034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207818</xdr:colOff>
      <xdr:row>76</xdr:row>
      <xdr:rowOff>150091</xdr:rowOff>
    </xdr:from>
    <xdr:to>
      <xdr:col>10</xdr:col>
      <xdr:colOff>1073727</xdr:colOff>
      <xdr:row>80</xdr:row>
      <xdr:rowOff>34636</xdr:rowOff>
    </xdr:to>
    <xdr:sp macro="" textlink="">
      <xdr:nvSpPr>
        <xdr:cNvPr id="36" name="Arrow: Right 35">
          <a:extLst>
            <a:ext uri="{FF2B5EF4-FFF2-40B4-BE49-F238E27FC236}">
              <a16:creationId xmlns:a16="http://schemas.microsoft.com/office/drawing/2014/main" id="{C58CA170-558B-4F85-B9E6-442AABBA0C51}"/>
            </a:ext>
          </a:extLst>
        </xdr:cNvPr>
        <xdr:cNvSpPr/>
      </xdr:nvSpPr>
      <xdr:spPr>
        <a:xfrm>
          <a:off x="79793275" y="7432634"/>
          <a:ext cx="782089" cy="55945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190500</xdr:colOff>
      <xdr:row>77</xdr:row>
      <xdr:rowOff>15875</xdr:rowOff>
    </xdr:from>
    <xdr:to>
      <xdr:col>48</xdr:col>
      <xdr:colOff>1056409</xdr:colOff>
      <xdr:row>79</xdr:row>
      <xdr:rowOff>93806</xdr:rowOff>
    </xdr:to>
    <xdr:sp macro="" textlink="">
      <xdr:nvSpPr>
        <xdr:cNvPr id="37" name="Arrow: Right 36">
          <a:extLst>
            <a:ext uri="{FF2B5EF4-FFF2-40B4-BE49-F238E27FC236}">
              <a16:creationId xmlns:a16="http://schemas.microsoft.com/office/drawing/2014/main" id="{677ABC4D-6467-4DD8-8B58-7666F4C31F09}"/>
            </a:ext>
          </a:extLst>
        </xdr:cNvPr>
        <xdr:cNvSpPr/>
      </xdr:nvSpPr>
      <xdr:spPr>
        <a:xfrm>
          <a:off x="64693800" y="20666075"/>
          <a:ext cx="797329" cy="54783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546101</xdr:colOff>
      <xdr:row>225</xdr:row>
      <xdr:rowOff>161472</xdr:rowOff>
    </xdr:from>
    <xdr:to>
      <xdr:col>23</xdr:col>
      <xdr:colOff>965161</xdr:colOff>
      <xdr:row>226</xdr:row>
      <xdr:rowOff>848377</xdr:rowOff>
    </xdr:to>
    <xdr:pic>
      <xdr:nvPicPr>
        <xdr:cNvPr id="38" name="image1.png">
          <a:extLst>
            <a:ext uri="{FF2B5EF4-FFF2-40B4-BE49-F238E27FC236}">
              <a16:creationId xmlns:a16="http://schemas.microsoft.com/office/drawing/2014/main" id="{F0828B1F-E009-4432-A853-56D4416E2E3D}"/>
            </a:ext>
          </a:extLst>
        </xdr:cNvPr>
        <xdr:cNvPicPr preferRelativeResize="0"/>
      </xdr:nvPicPr>
      <xdr:blipFill>
        <a:blip xmlns:r="http://schemas.openxmlformats.org/officeDocument/2006/relationships" r:embed="rId1" cstate="print"/>
        <a:stretch>
          <a:fillRect/>
        </a:stretch>
      </xdr:blipFill>
      <xdr:spPr>
        <a:xfrm>
          <a:off x="32343272" y="48515815"/>
          <a:ext cx="2215203" cy="1721048"/>
        </a:xfrm>
        <a:prstGeom prst="rect">
          <a:avLst/>
        </a:prstGeom>
        <a:noFill/>
      </xdr:spPr>
    </xdr:pic>
    <xdr:clientData fLocksWithSheet="0"/>
  </xdr:twoCellAnchor>
  <xdr:twoCellAnchor>
    <xdr:from>
      <xdr:col>6</xdr:col>
      <xdr:colOff>857250</xdr:colOff>
      <xdr:row>225</xdr:row>
      <xdr:rowOff>209550</xdr:rowOff>
    </xdr:from>
    <xdr:to>
      <xdr:col>8</xdr:col>
      <xdr:colOff>933450</xdr:colOff>
      <xdr:row>227</xdr:row>
      <xdr:rowOff>20155</xdr:rowOff>
    </xdr:to>
    <xdr:pic>
      <xdr:nvPicPr>
        <xdr:cNvPr id="39" name="image1.png">
          <a:extLst>
            <a:ext uri="{FF2B5EF4-FFF2-40B4-BE49-F238E27FC236}">
              <a16:creationId xmlns:a16="http://schemas.microsoft.com/office/drawing/2014/main" id="{80B5DB53-FEA3-4653-B43F-0D4E9D426C83}"/>
            </a:ext>
          </a:extLst>
        </xdr:cNvPr>
        <xdr:cNvPicPr preferRelativeResize="0"/>
      </xdr:nvPicPr>
      <xdr:blipFill>
        <a:blip xmlns:r="http://schemas.openxmlformats.org/officeDocument/2006/relationships" r:embed="rId1" cstate="print"/>
        <a:stretch>
          <a:fillRect/>
        </a:stretch>
      </xdr:blipFill>
      <xdr:spPr>
        <a:xfrm>
          <a:off x="9772650" y="50825400"/>
          <a:ext cx="2705100" cy="1753705"/>
        </a:xfrm>
        <a:prstGeom prst="rect">
          <a:avLst/>
        </a:prstGeom>
        <a:noFill/>
      </xdr:spPr>
    </xdr:pic>
    <xdr:clientData fLocksWithSheet="0"/>
  </xdr:twoCellAnchor>
  <xdr:twoCellAnchor>
    <xdr:from>
      <xdr:col>10</xdr:col>
      <xdr:colOff>208643</xdr:colOff>
      <xdr:row>245</xdr:row>
      <xdr:rowOff>0</xdr:rowOff>
    </xdr:from>
    <xdr:to>
      <xdr:col>10</xdr:col>
      <xdr:colOff>1074552</xdr:colOff>
      <xdr:row>248</xdr:row>
      <xdr:rowOff>59789</xdr:rowOff>
    </xdr:to>
    <xdr:sp macro="" textlink="">
      <xdr:nvSpPr>
        <xdr:cNvPr id="40" name="Arrow: Right 39">
          <a:extLst>
            <a:ext uri="{FF2B5EF4-FFF2-40B4-BE49-F238E27FC236}">
              <a16:creationId xmlns:a16="http://schemas.microsoft.com/office/drawing/2014/main" id="{55E02B30-AFDC-481E-AAEB-3ED7E6BB4E9D}"/>
            </a:ext>
          </a:extLst>
        </xdr:cNvPr>
        <xdr:cNvSpPr/>
      </xdr:nvSpPr>
      <xdr:spPr>
        <a:xfrm>
          <a:off x="14508843" y="42570400"/>
          <a:ext cx="865909" cy="55508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259442</xdr:colOff>
      <xdr:row>245</xdr:row>
      <xdr:rowOff>5443</xdr:rowOff>
    </xdr:from>
    <xdr:to>
      <xdr:col>14</xdr:col>
      <xdr:colOff>1125351</xdr:colOff>
      <xdr:row>248</xdr:row>
      <xdr:rowOff>65232</xdr:rowOff>
    </xdr:to>
    <xdr:sp macro="" textlink="">
      <xdr:nvSpPr>
        <xdr:cNvPr id="41" name="Arrow: Right 40">
          <a:extLst>
            <a:ext uri="{FF2B5EF4-FFF2-40B4-BE49-F238E27FC236}">
              <a16:creationId xmlns:a16="http://schemas.microsoft.com/office/drawing/2014/main" id="{24A0061F-0CE2-4EFA-B34C-DE4169085A84}"/>
            </a:ext>
          </a:extLst>
        </xdr:cNvPr>
        <xdr:cNvSpPr/>
      </xdr:nvSpPr>
      <xdr:spPr>
        <a:xfrm>
          <a:off x="21468442" y="42575843"/>
          <a:ext cx="865909" cy="55508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194128</xdr:colOff>
      <xdr:row>244</xdr:row>
      <xdr:rowOff>157843</xdr:rowOff>
    </xdr:from>
    <xdr:to>
      <xdr:col>18</xdr:col>
      <xdr:colOff>1060037</xdr:colOff>
      <xdr:row>248</xdr:row>
      <xdr:rowOff>54346</xdr:rowOff>
    </xdr:to>
    <xdr:sp macro="" textlink="">
      <xdr:nvSpPr>
        <xdr:cNvPr id="42" name="Arrow: Right 41">
          <a:extLst>
            <a:ext uri="{FF2B5EF4-FFF2-40B4-BE49-F238E27FC236}">
              <a16:creationId xmlns:a16="http://schemas.microsoft.com/office/drawing/2014/main" id="{B01D9EC6-4036-4BBA-8CEA-DA78CD38016E}"/>
            </a:ext>
          </a:extLst>
        </xdr:cNvPr>
        <xdr:cNvSpPr/>
      </xdr:nvSpPr>
      <xdr:spPr>
        <a:xfrm>
          <a:off x="29315228" y="42563143"/>
          <a:ext cx="865909" cy="55690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381000</xdr:colOff>
      <xdr:row>77</xdr:row>
      <xdr:rowOff>152400</xdr:rowOff>
    </xdr:from>
    <xdr:to>
      <xdr:col>21</xdr:col>
      <xdr:colOff>1246909</xdr:colOff>
      <xdr:row>80</xdr:row>
      <xdr:rowOff>58881</xdr:rowOff>
    </xdr:to>
    <xdr:sp macro="" textlink="">
      <xdr:nvSpPr>
        <xdr:cNvPr id="44" name="Arrow: Right 43">
          <a:extLst>
            <a:ext uri="{FF2B5EF4-FFF2-40B4-BE49-F238E27FC236}">
              <a16:creationId xmlns:a16="http://schemas.microsoft.com/office/drawing/2014/main" id="{D9AC20BA-9BD2-4885-9A67-D32317262D31}"/>
            </a:ext>
          </a:extLst>
        </xdr:cNvPr>
        <xdr:cNvSpPr/>
      </xdr:nvSpPr>
      <xdr:spPr>
        <a:xfrm>
          <a:off x="30937200" y="21316950"/>
          <a:ext cx="865909" cy="55418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54428</xdr:colOff>
      <xdr:row>19</xdr:row>
      <xdr:rowOff>174172</xdr:rowOff>
    </xdr:from>
    <xdr:to>
      <xdr:col>65</xdr:col>
      <xdr:colOff>856837</xdr:colOff>
      <xdr:row>22</xdr:row>
      <xdr:rowOff>15174</xdr:rowOff>
    </xdr:to>
    <xdr:sp macro="" textlink="">
      <xdr:nvSpPr>
        <xdr:cNvPr id="45" name="Arrow: Right 44">
          <a:extLst>
            <a:ext uri="{FF2B5EF4-FFF2-40B4-BE49-F238E27FC236}">
              <a16:creationId xmlns:a16="http://schemas.microsoft.com/office/drawing/2014/main" id="{9436D51F-AC36-4CA1-85E4-FD2338D3F5AF}"/>
            </a:ext>
          </a:extLst>
        </xdr:cNvPr>
        <xdr:cNvSpPr/>
      </xdr:nvSpPr>
      <xdr:spPr>
        <a:xfrm>
          <a:off x="88533514" y="8186058"/>
          <a:ext cx="802409" cy="55945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1236132</xdr:colOff>
      <xdr:row>1</xdr:row>
      <xdr:rowOff>171450</xdr:rowOff>
    </xdr:from>
    <xdr:to>
      <xdr:col>9</xdr:col>
      <xdr:colOff>133349</xdr:colOff>
      <xdr:row>2</xdr:row>
      <xdr:rowOff>715432</xdr:rowOff>
    </xdr:to>
    <xdr:pic>
      <xdr:nvPicPr>
        <xdr:cNvPr id="6" name="image1.png">
          <a:extLst>
            <a:ext uri="{FF2B5EF4-FFF2-40B4-BE49-F238E27FC236}">
              <a16:creationId xmlns:a16="http://schemas.microsoft.com/office/drawing/2014/main" id="{C3EDAC6F-0400-4139-9524-602D7358738E}"/>
            </a:ext>
          </a:extLst>
        </xdr:cNvPr>
        <xdr:cNvPicPr preferRelativeResize="0"/>
      </xdr:nvPicPr>
      <xdr:blipFill>
        <a:blip xmlns:r="http://schemas.openxmlformats.org/officeDocument/2006/relationships" r:embed="rId1" cstate="print"/>
        <a:stretch>
          <a:fillRect/>
        </a:stretch>
      </xdr:blipFill>
      <xdr:spPr>
        <a:xfrm>
          <a:off x="10151532" y="400050"/>
          <a:ext cx="2859617" cy="1744132"/>
        </a:xfrm>
        <a:prstGeom prst="rect">
          <a:avLst/>
        </a:prstGeom>
        <a:noFill/>
      </xdr:spPr>
    </xdr:pic>
    <xdr:clientData fLocksWithSheet="0"/>
  </xdr:twoCellAnchor>
  <xdr:twoCellAnchor>
    <xdr:from>
      <xdr:col>6</xdr:col>
      <xdr:colOff>1030287</xdr:colOff>
      <xdr:row>57</xdr:row>
      <xdr:rowOff>476251</xdr:rowOff>
    </xdr:from>
    <xdr:to>
      <xdr:col>8</xdr:col>
      <xdr:colOff>1047750</xdr:colOff>
      <xdr:row>58</xdr:row>
      <xdr:rowOff>559905</xdr:rowOff>
    </xdr:to>
    <xdr:pic>
      <xdr:nvPicPr>
        <xdr:cNvPr id="7" name="image1.png">
          <a:extLst>
            <a:ext uri="{FF2B5EF4-FFF2-40B4-BE49-F238E27FC236}">
              <a16:creationId xmlns:a16="http://schemas.microsoft.com/office/drawing/2014/main" id="{9FC73037-E27B-465A-8DAE-C99740785393}"/>
            </a:ext>
          </a:extLst>
        </xdr:cNvPr>
        <xdr:cNvPicPr preferRelativeResize="0"/>
      </xdr:nvPicPr>
      <xdr:blipFill>
        <a:blip xmlns:r="http://schemas.openxmlformats.org/officeDocument/2006/relationships" r:embed="rId1" cstate="print"/>
        <a:stretch>
          <a:fillRect/>
        </a:stretch>
      </xdr:blipFill>
      <xdr:spPr>
        <a:xfrm>
          <a:off x="9945687" y="14782801"/>
          <a:ext cx="2646363" cy="1569554"/>
        </a:xfrm>
        <a:prstGeom prst="rect">
          <a:avLst/>
        </a:prstGeom>
        <a:noFill/>
      </xdr:spPr>
    </xdr:pic>
    <xdr:clientData fLocksWithSheet="0"/>
  </xdr:twoCellAnchor>
  <xdr:twoCellAnchor>
    <xdr:from>
      <xdr:col>6</xdr:col>
      <xdr:colOff>717551</xdr:colOff>
      <xdr:row>113</xdr:row>
      <xdr:rowOff>457200</xdr:rowOff>
    </xdr:from>
    <xdr:to>
      <xdr:col>8</xdr:col>
      <xdr:colOff>1047750</xdr:colOff>
      <xdr:row>114</xdr:row>
      <xdr:rowOff>781203</xdr:rowOff>
    </xdr:to>
    <xdr:pic>
      <xdr:nvPicPr>
        <xdr:cNvPr id="8" name="image1.png">
          <a:extLst>
            <a:ext uri="{FF2B5EF4-FFF2-40B4-BE49-F238E27FC236}">
              <a16:creationId xmlns:a16="http://schemas.microsoft.com/office/drawing/2014/main" id="{D731BE5B-E72B-470D-8C0C-91B7A8087EF4}"/>
            </a:ext>
          </a:extLst>
        </xdr:cNvPr>
        <xdr:cNvPicPr preferRelativeResize="0"/>
      </xdr:nvPicPr>
      <xdr:blipFill>
        <a:blip xmlns:r="http://schemas.openxmlformats.org/officeDocument/2006/relationships" r:embed="rId1" cstate="print"/>
        <a:stretch>
          <a:fillRect/>
        </a:stretch>
      </xdr:blipFill>
      <xdr:spPr>
        <a:xfrm>
          <a:off x="9632951" y="27527250"/>
          <a:ext cx="2959099" cy="1505103"/>
        </a:xfrm>
        <a:prstGeom prst="rect">
          <a:avLst/>
        </a:prstGeom>
        <a:noFill/>
      </xdr:spPr>
    </xdr:pic>
    <xdr:clientData fLocksWithSheet="0"/>
  </xdr:twoCellAnchor>
  <xdr:twoCellAnchor>
    <xdr:from>
      <xdr:col>40</xdr:col>
      <xdr:colOff>263072</xdr:colOff>
      <xdr:row>20</xdr:row>
      <xdr:rowOff>126999</xdr:rowOff>
    </xdr:from>
    <xdr:to>
      <xdr:col>40</xdr:col>
      <xdr:colOff>1128981</xdr:colOff>
      <xdr:row>24</xdr:row>
      <xdr:rowOff>4946</xdr:rowOff>
    </xdr:to>
    <xdr:sp macro="" textlink="">
      <xdr:nvSpPr>
        <xdr:cNvPr id="9" name="Arrow: Right 8">
          <a:extLst>
            <a:ext uri="{FF2B5EF4-FFF2-40B4-BE49-F238E27FC236}">
              <a16:creationId xmlns:a16="http://schemas.microsoft.com/office/drawing/2014/main" id="{7CD6B96F-DF94-46AC-9C74-86F0A249E9AD}"/>
            </a:ext>
          </a:extLst>
        </xdr:cNvPr>
        <xdr:cNvSpPr/>
      </xdr:nvSpPr>
      <xdr:spPr>
        <a:xfrm>
          <a:off x="50908858" y="4862285"/>
          <a:ext cx="865909" cy="5310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331651</xdr:colOff>
      <xdr:row>21</xdr:row>
      <xdr:rowOff>7982</xdr:rowOff>
    </xdr:from>
    <xdr:to>
      <xdr:col>42</xdr:col>
      <xdr:colOff>1197560</xdr:colOff>
      <xdr:row>24</xdr:row>
      <xdr:rowOff>68809</xdr:rowOff>
    </xdr:to>
    <xdr:sp macro="" textlink="">
      <xdr:nvSpPr>
        <xdr:cNvPr id="10" name="Arrow: Right 9">
          <a:extLst>
            <a:ext uri="{FF2B5EF4-FFF2-40B4-BE49-F238E27FC236}">
              <a16:creationId xmlns:a16="http://schemas.microsoft.com/office/drawing/2014/main" id="{AC3B24A3-51FA-4CEF-94FA-5F5794BE7035}"/>
            </a:ext>
          </a:extLst>
        </xdr:cNvPr>
        <xdr:cNvSpPr/>
      </xdr:nvSpPr>
      <xdr:spPr>
        <a:xfrm>
          <a:off x="59066611" y="7338422"/>
          <a:ext cx="865909" cy="56374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276860</xdr:colOff>
      <xdr:row>20</xdr:row>
      <xdr:rowOff>139336</xdr:rowOff>
    </xdr:from>
    <xdr:to>
      <xdr:col>29</xdr:col>
      <xdr:colOff>1142769</xdr:colOff>
      <xdr:row>24</xdr:row>
      <xdr:rowOff>12929</xdr:rowOff>
    </xdr:to>
    <xdr:sp macro="" textlink="">
      <xdr:nvSpPr>
        <xdr:cNvPr id="11" name="Arrow: Right 10">
          <a:extLst>
            <a:ext uri="{FF2B5EF4-FFF2-40B4-BE49-F238E27FC236}">
              <a16:creationId xmlns:a16="http://schemas.microsoft.com/office/drawing/2014/main" id="{9B4AD574-58C9-4343-9A6D-C3869754E193}"/>
            </a:ext>
          </a:extLst>
        </xdr:cNvPr>
        <xdr:cNvSpPr/>
      </xdr:nvSpPr>
      <xdr:spPr>
        <a:xfrm>
          <a:off x="42598340" y="7286896"/>
          <a:ext cx="865909" cy="55939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383540</xdr:colOff>
      <xdr:row>18</xdr:row>
      <xdr:rowOff>136071</xdr:rowOff>
    </xdr:from>
    <xdr:to>
      <xdr:col>10</xdr:col>
      <xdr:colOff>1249449</xdr:colOff>
      <xdr:row>21</xdr:row>
      <xdr:rowOff>105458</xdr:rowOff>
    </xdr:to>
    <xdr:sp macro="" textlink="">
      <xdr:nvSpPr>
        <xdr:cNvPr id="13" name="Arrow: Right 12">
          <a:extLst>
            <a:ext uri="{FF2B5EF4-FFF2-40B4-BE49-F238E27FC236}">
              <a16:creationId xmlns:a16="http://schemas.microsoft.com/office/drawing/2014/main" id="{A35A868B-F561-4A24-B19E-5563543600A1}"/>
            </a:ext>
          </a:extLst>
        </xdr:cNvPr>
        <xdr:cNvSpPr/>
      </xdr:nvSpPr>
      <xdr:spPr>
        <a:xfrm>
          <a:off x="14709140" y="6872151"/>
          <a:ext cx="865909" cy="56374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202112</xdr:colOff>
      <xdr:row>20</xdr:row>
      <xdr:rowOff>126999</xdr:rowOff>
    </xdr:from>
    <xdr:to>
      <xdr:col>52</xdr:col>
      <xdr:colOff>1068021</xdr:colOff>
      <xdr:row>24</xdr:row>
      <xdr:rowOff>4946</xdr:rowOff>
    </xdr:to>
    <xdr:sp macro="" textlink="">
      <xdr:nvSpPr>
        <xdr:cNvPr id="14" name="Arrow: Right 13">
          <a:extLst>
            <a:ext uri="{FF2B5EF4-FFF2-40B4-BE49-F238E27FC236}">
              <a16:creationId xmlns:a16="http://schemas.microsoft.com/office/drawing/2014/main" id="{DC19199F-AC79-41E6-8056-F1D6CAB5082E}"/>
            </a:ext>
          </a:extLst>
        </xdr:cNvPr>
        <xdr:cNvSpPr/>
      </xdr:nvSpPr>
      <xdr:spPr>
        <a:xfrm>
          <a:off x="70488992" y="7274559"/>
          <a:ext cx="865909" cy="56374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162878</xdr:colOff>
      <xdr:row>77</xdr:row>
      <xdr:rowOff>39687</xdr:rowOff>
    </xdr:from>
    <xdr:to>
      <xdr:col>21</xdr:col>
      <xdr:colOff>1028787</xdr:colOff>
      <xdr:row>79</xdr:row>
      <xdr:rowOff>117618</xdr:rowOff>
    </xdr:to>
    <xdr:sp macro="" textlink="">
      <xdr:nvSpPr>
        <xdr:cNvPr id="19" name="Arrow: Right 18">
          <a:extLst>
            <a:ext uri="{FF2B5EF4-FFF2-40B4-BE49-F238E27FC236}">
              <a16:creationId xmlns:a16="http://schemas.microsoft.com/office/drawing/2014/main" id="{50152631-0D6C-4C71-BB35-A6C747122816}"/>
            </a:ext>
          </a:extLst>
        </xdr:cNvPr>
        <xdr:cNvSpPr/>
      </xdr:nvSpPr>
      <xdr:spPr>
        <a:xfrm>
          <a:off x="29362718" y="19851687"/>
          <a:ext cx="865909" cy="55037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186373</xdr:colOff>
      <xdr:row>77</xdr:row>
      <xdr:rowOff>83503</xdr:rowOff>
    </xdr:from>
    <xdr:to>
      <xdr:col>33</xdr:col>
      <xdr:colOff>1006562</xdr:colOff>
      <xdr:row>79</xdr:row>
      <xdr:rowOff>161433</xdr:rowOff>
    </xdr:to>
    <xdr:sp macro="" textlink="">
      <xdr:nvSpPr>
        <xdr:cNvPr id="32" name="Arrow: Right 31">
          <a:extLst>
            <a:ext uri="{FF2B5EF4-FFF2-40B4-BE49-F238E27FC236}">
              <a16:creationId xmlns:a16="http://schemas.microsoft.com/office/drawing/2014/main" id="{69BFE142-AC37-44D9-9A8A-09CBE6F1079E}"/>
            </a:ext>
          </a:extLst>
        </xdr:cNvPr>
        <xdr:cNvSpPr/>
      </xdr:nvSpPr>
      <xdr:spPr>
        <a:xfrm>
          <a:off x="46211173" y="19895503"/>
          <a:ext cx="820189" cy="5503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531813</xdr:colOff>
      <xdr:row>77</xdr:row>
      <xdr:rowOff>46991</xdr:rowOff>
    </xdr:from>
    <xdr:to>
      <xdr:col>43</xdr:col>
      <xdr:colOff>1359622</xdr:colOff>
      <xdr:row>79</xdr:row>
      <xdr:rowOff>124921</xdr:rowOff>
    </xdr:to>
    <xdr:sp macro="" textlink="">
      <xdr:nvSpPr>
        <xdr:cNvPr id="34" name="Arrow: Right 33">
          <a:extLst>
            <a:ext uri="{FF2B5EF4-FFF2-40B4-BE49-F238E27FC236}">
              <a16:creationId xmlns:a16="http://schemas.microsoft.com/office/drawing/2014/main" id="{143B31A1-8D1B-4F2F-AA83-F0E9881DEEBD}"/>
            </a:ext>
          </a:extLst>
        </xdr:cNvPr>
        <xdr:cNvSpPr/>
      </xdr:nvSpPr>
      <xdr:spPr>
        <a:xfrm>
          <a:off x="59266773" y="19858991"/>
          <a:ext cx="827809" cy="5503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381000</xdr:colOff>
      <xdr:row>57</xdr:row>
      <xdr:rowOff>355600</xdr:rowOff>
    </xdr:from>
    <xdr:to>
      <xdr:col>63</xdr:col>
      <xdr:colOff>1032289</xdr:colOff>
      <xdr:row>58</xdr:row>
      <xdr:rowOff>419100</xdr:rowOff>
    </xdr:to>
    <xdr:pic>
      <xdr:nvPicPr>
        <xdr:cNvPr id="36" name="image1.png">
          <a:extLst>
            <a:ext uri="{FF2B5EF4-FFF2-40B4-BE49-F238E27FC236}">
              <a16:creationId xmlns:a16="http://schemas.microsoft.com/office/drawing/2014/main" id="{4706F97B-5869-42B0-A94D-AD8BD5797B79}"/>
            </a:ext>
          </a:extLst>
        </xdr:cNvPr>
        <xdr:cNvPicPr preferRelativeResize="0"/>
      </xdr:nvPicPr>
      <xdr:blipFill>
        <a:blip xmlns:r="http://schemas.openxmlformats.org/officeDocument/2006/relationships" r:embed="rId1" cstate="print"/>
        <a:stretch>
          <a:fillRect/>
        </a:stretch>
      </xdr:blipFill>
      <xdr:spPr>
        <a:xfrm>
          <a:off x="83019900" y="14662150"/>
          <a:ext cx="2632489" cy="1549400"/>
        </a:xfrm>
        <a:prstGeom prst="rect">
          <a:avLst/>
        </a:prstGeom>
        <a:noFill/>
      </xdr:spPr>
    </xdr:pic>
    <xdr:clientData fLocksWithSheet="0"/>
  </xdr:twoCellAnchor>
  <xdr:twoCellAnchor>
    <xdr:from>
      <xdr:col>39</xdr:col>
      <xdr:colOff>370115</xdr:colOff>
      <xdr:row>113</xdr:row>
      <xdr:rowOff>214086</xdr:rowOff>
    </xdr:from>
    <xdr:to>
      <xdr:col>42</xdr:col>
      <xdr:colOff>275732</xdr:colOff>
      <xdr:row>114</xdr:row>
      <xdr:rowOff>773991</xdr:rowOff>
    </xdr:to>
    <xdr:pic>
      <xdr:nvPicPr>
        <xdr:cNvPr id="37" name="image1.png">
          <a:extLst>
            <a:ext uri="{FF2B5EF4-FFF2-40B4-BE49-F238E27FC236}">
              <a16:creationId xmlns:a16="http://schemas.microsoft.com/office/drawing/2014/main" id="{1007FFA1-B30E-4E74-BAF7-C4DDC9662E7F}"/>
            </a:ext>
          </a:extLst>
        </xdr:cNvPr>
        <xdr:cNvPicPr preferRelativeResize="0"/>
      </xdr:nvPicPr>
      <xdr:blipFill>
        <a:blip xmlns:r="http://schemas.openxmlformats.org/officeDocument/2006/relationships" r:embed="rId1" cstate="print"/>
        <a:stretch>
          <a:fillRect/>
        </a:stretch>
      </xdr:blipFill>
      <xdr:spPr>
        <a:xfrm>
          <a:off x="61743772" y="25773743"/>
          <a:ext cx="2877417" cy="1463419"/>
        </a:xfrm>
        <a:prstGeom prst="rect">
          <a:avLst/>
        </a:prstGeom>
        <a:noFill/>
      </xdr:spPr>
    </xdr:pic>
    <xdr:clientData fLocksWithSheet="0"/>
  </xdr:twoCellAnchor>
  <xdr:twoCellAnchor>
    <xdr:from>
      <xdr:col>65</xdr:col>
      <xdr:colOff>241300</xdr:colOff>
      <xdr:row>1</xdr:row>
      <xdr:rowOff>184151</xdr:rowOff>
    </xdr:from>
    <xdr:to>
      <xdr:col>68</xdr:col>
      <xdr:colOff>495300</xdr:colOff>
      <xdr:row>2</xdr:row>
      <xdr:rowOff>895351</xdr:rowOff>
    </xdr:to>
    <xdr:pic>
      <xdr:nvPicPr>
        <xdr:cNvPr id="38" name="image1.png">
          <a:extLst>
            <a:ext uri="{FF2B5EF4-FFF2-40B4-BE49-F238E27FC236}">
              <a16:creationId xmlns:a16="http://schemas.microsoft.com/office/drawing/2014/main" id="{04C6391D-4367-41F4-B2FD-1957A799EB82}"/>
            </a:ext>
          </a:extLst>
        </xdr:cNvPr>
        <xdr:cNvPicPr preferRelativeResize="0"/>
      </xdr:nvPicPr>
      <xdr:blipFill>
        <a:blip xmlns:r="http://schemas.openxmlformats.org/officeDocument/2006/relationships" r:embed="rId1" cstate="print"/>
        <a:stretch>
          <a:fillRect/>
        </a:stretch>
      </xdr:blipFill>
      <xdr:spPr>
        <a:xfrm>
          <a:off x="87014050" y="412751"/>
          <a:ext cx="3416300" cy="1911350"/>
        </a:xfrm>
        <a:prstGeom prst="rect">
          <a:avLst/>
        </a:prstGeom>
        <a:noFill/>
      </xdr:spPr>
    </xdr:pic>
    <xdr:clientData fLocksWithSheet="0"/>
  </xdr:twoCellAnchor>
  <xdr:twoCellAnchor>
    <xdr:from>
      <xdr:col>6</xdr:col>
      <xdr:colOff>1003300</xdr:colOff>
      <xdr:row>169</xdr:row>
      <xdr:rowOff>266700</xdr:rowOff>
    </xdr:from>
    <xdr:to>
      <xdr:col>8</xdr:col>
      <xdr:colOff>914400</xdr:colOff>
      <xdr:row>170</xdr:row>
      <xdr:rowOff>781050</xdr:rowOff>
    </xdr:to>
    <xdr:pic>
      <xdr:nvPicPr>
        <xdr:cNvPr id="39" name="image1.png">
          <a:extLst>
            <a:ext uri="{FF2B5EF4-FFF2-40B4-BE49-F238E27FC236}">
              <a16:creationId xmlns:a16="http://schemas.microsoft.com/office/drawing/2014/main" id="{43693B79-C476-4CE7-91B8-26753D14BF26}"/>
            </a:ext>
          </a:extLst>
        </xdr:cNvPr>
        <xdr:cNvPicPr preferRelativeResize="0"/>
      </xdr:nvPicPr>
      <xdr:blipFill>
        <a:blip xmlns:r="http://schemas.openxmlformats.org/officeDocument/2006/relationships" r:embed="rId1" cstate="print"/>
        <a:stretch>
          <a:fillRect/>
        </a:stretch>
      </xdr:blipFill>
      <xdr:spPr>
        <a:xfrm>
          <a:off x="9918700" y="38900100"/>
          <a:ext cx="2540000" cy="1543050"/>
        </a:xfrm>
        <a:prstGeom prst="rect">
          <a:avLst/>
        </a:prstGeom>
        <a:noFill/>
      </xdr:spPr>
    </xdr:pic>
    <xdr:clientData fLocksWithSheet="0"/>
  </xdr:twoCellAnchor>
  <xdr:twoCellAnchor>
    <xdr:from>
      <xdr:col>28</xdr:col>
      <xdr:colOff>660400</xdr:colOff>
      <xdr:row>169</xdr:row>
      <xdr:rowOff>127000</xdr:rowOff>
    </xdr:from>
    <xdr:to>
      <xdr:col>30</xdr:col>
      <xdr:colOff>524289</xdr:colOff>
      <xdr:row>170</xdr:row>
      <xdr:rowOff>813905</xdr:rowOff>
    </xdr:to>
    <xdr:pic>
      <xdr:nvPicPr>
        <xdr:cNvPr id="40" name="image1.png">
          <a:extLst>
            <a:ext uri="{FF2B5EF4-FFF2-40B4-BE49-F238E27FC236}">
              <a16:creationId xmlns:a16="http://schemas.microsoft.com/office/drawing/2014/main" id="{FC6A6CA9-31A9-4181-AFB1-567D704D37F8}"/>
            </a:ext>
          </a:extLst>
        </xdr:cNvPr>
        <xdr:cNvPicPr preferRelativeResize="0"/>
      </xdr:nvPicPr>
      <xdr:blipFill>
        <a:blip xmlns:r="http://schemas.openxmlformats.org/officeDocument/2006/relationships" r:embed="rId1" cstate="print"/>
        <a:stretch>
          <a:fillRect/>
        </a:stretch>
      </xdr:blipFill>
      <xdr:spPr>
        <a:xfrm>
          <a:off x="41719500" y="37122100"/>
          <a:ext cx="2289589" cy="1715605"/>
        </a:xfrm>
        <a:prstGeom prst="rect">
          <a:avLst/>
        </a:prstGeom>
        <a:noFill/>
      </xdr:spPr>
    </xdr:pic>
    <xdr:clientData fLocksWithSheet="0"/>
  </xdr:twoCellAnchor>
  <xdr:twoCellAnchor>
    <xdr:from>
      <xdr:col>31</xdr:col>
      <xdr:colOff>294216</xdr:colOff>
      <xdr:row>132</xdr:row>
      <xdr:rowOff>146050</xdr:rowOff>
    </xdr:from>
    <xdr:to>
      <xdr:col>31</xdr:col>
      <xdr:colOff>1160125</xdr:colOff>
      <xdr:row>136</xdr:row>
      <xdr:rowOff>60696</xdr:rowOff>
    </xdr:to>
    <xdr:sp macro="" textlink="">
      <xdr:nvSpPr>
        <xdr:cNvPr id="41" name="Arrow: Right 40">
          <a:extLst>
            <a:ext uri="{FF2B5EF4-FFF2-40B4-BE49-F238E27FC236}">
              <a16:creationId xmlns:a16="http://schemas.microsoft.com/office/drawing/2014/main" id="{8DEB2E1D-2326-4EE2-BFF5-49B25B24D190}"/>
            </a:ext>
          </a:extLst>
        </xdr:cNvPr>
        <xdr:cNvSpPr/>
      </xdr:nvSpPr>
      <xdr:spPr>
        <a:xfrm>
          <a:off x="45557016" y="32359600"/>
          <a:ext cx="865909" cy="58139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105833</xdr:colOff>
      <xdr:row>135</xdr:row>
      <xdr:rowOff>35983</xdr:rowOff>
    </xdr:from>
    <xdr:to>
      <xdr:col>14</xdr:col>
      <xdr:colOff>971742</xdr:colOff>
      <xdr:row>138</xdr:row>
      <xdr:rowOff>103029</xdr:rowOff>
    </xdr:to>
    <xdr:sp macro="" textlink="">
      <xdr:nvSpPr>
        <xdr:cNvPr id="44" name="Arrow: Right 43">
          <a:extLst>
            <a:ext uri="{FF2B5EF4-FFF2-40B4-BE49-F238E27FC236}">
              <a16:creationId xmlns:a16="http://schemas.microsoft.com/office/drawing/2014/main" id="{E12BF945-5673-4341-9EE6-1B58C1942508}"/>
            </a:ext>
          </a:extLst>
        </xdr:cNvPr>
        <xdr:cNvSpPr/>
      </xdr:nvSpPr>
      <xdr:spPr>
        <a:xfrm>
          <a:off x="20324233" y="31150983"/>
          <a:ext cx="865909" cy="56234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222250</xdr:colOff>
      <xdr:row>135</xdr:row>
      <xdr:rowOff>71967</xdr:rowOff>
    </xdr:from>
    <xdr:to>
      <xdr:col>10</xdr:col>
      <xdr:colOff>1088159</xdr:colOff>
      <xdr:row>138</xdr:row>
      <xdr:rowOff>139013</xdr:rowOff>
    </xdr:to>
    <xdr:sp macro="" textlink="">
      <xdr:nvSpPr>
        <xdr:cNvPr id="46" name="Arrow: Right 45">
          <a:extLst>
            <a:ext uri="{FF2B5EF4-FFF2-40B4-BE49-F238E27FC236}">
              <a16:creationId xmlns:a16="http://schemas.microsoft.com/office/drawing/2014/main" id="{F79FF838-070D-4D24-9D96-20A8092DFD9F}"/>
            </a:ext>
          </a:extLst>
        </xdr:cNvPr>
        <xdr:cNvSpPr/>
      </xdr:nvSpPr>
      <xdr:spPr>
        <a:xfrm>
          <a:off x="14522450" y="31186967"/>
          <a:ext cx="865909" cy="56234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243114</xdr:colOff>
      <xdr:row>189</xdr:row>
      <xdr:rowOff>97971</xdr:rowOff>
    </xdr:from>
    <xdr:to>
      <xdr:col>10</xdr:col>
      <xdr:colOff>1109023</xdr:colOff>
      <xdr:row>193</xdr:row>
      <xdr:rowOff>8082</xdr:rowOff>
    </xdr:to>
    <xdr:sp macro="" textlink="">
      <xdr:nvSpPr>
        <xdr:cNvPr id="47" name="Arrow: Right 46">
          <a:extLst>
            <a:ext uri="{FF2B5EF4-FFF2-40B4-BE49-F238E27FC236}">
              <a16:creationId xmlns:a16="http://schemas.microsoft.com/office/drawing/2014/main" id="{6A2E406C-A92C-4CF1-9679-097F45D364EB}"/>
            </a:ext>
          </a:extLst>
        </xdr:cNvPr>
        <xdr:cNvSpPr/>
      </xdr:nvSpPr>
      <xdr:spPr>
        <a:xfrm>
          <a:off x="14536057" y="41953542"/>
          <a:ext cx="865909" cy="56325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216807</xdr:colOff>
      <xdr:row>190</xdr:row>
      <xdr:rowOff>65919</xdr:rowOff>
    </xdr:from>
    <xdr:to>
      <xdr:col>15</xdr:col>
      <xdr:colOff>1082716</xdr:colOff>
      <xdr:row>193</xdr:row>
      <xdr:rowOff>143851</xdr:rowOff>
    </xdr:to>
    <xdr:sp macro="" textlink="">
      <xdr:nvSpPr>
        <xdr:cNvPr id="48" name="Arrow: Right 47">
          <a:extLst>
            <a:ext uri="{FF2B5EF4-FFF2-40B4-BE49-F238E27FC236}">
              <a16:creationId xmlns:a16="http://schemas.microsoft.com/office/drawing/2014/main" id="{627F05DC-BCCE-4A3F-A64F-62AD38B8440E}"/>
            </a:ext>
          </a:extLst>
        </xdr:cNvPr>
        <xdr:cNvSpPr/>
      </xdr:nvSpPr>
      <xdr:spPr>
        <a:xfrm>
          <a:off x="21411293" y="42084776"/>
          <a:ext cx="865909" cy="56778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232532</xdr:colOff>
      <xdr:row>191</xdr:row>
      <xdr:rowOff>9375</xdr:rowOff>
    </xdr:from>
    <xdr:to>
      <xdr:col>20</xdr:col>
      <xdr:colOff>1098441</xdr:colOff>
      <xdr:row>194</xdr:row>
      <xdr:rowOff>87307</xdr:rowOff>
    </xdr:to>
    <xdr:sp macro="" textlink="">
      <xdr:nvSpPr>
        <xdr:cNvPr id="50" name="Arrow: Right 49">
          <a:extLst>
            <a:ext uri="{FF2B5EF4-FFF2-40B4-BE49-F238E27FC236}">
              <a16:creationId xmlns:a16="http://schemas.microsoft.com/office/drawing/2014/main" id="{B960E417-0DB5-491E-8703-570C7C7BF66B}"/>
            </a:ext>
          </a:extLst>
        </xdr:cNvPr>
        <xdr:cNvSpPr/>
      </xdr:nvSpPr>
      <xdr:spPr>
        <a:xfrm>
          <a:off x="29340932" y="42191518"/>
          <a:ext cx="865909" cy="56778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243417</xdr:colOff>
      <xdr:row>77</xdr:row>
      <xdr:rowOff>0</xdr:rowOff>
    </xdr:from>
    <xdr:to>
      <xdr:col>8</xdr:col>
      <xdr:colOff>1162050</xdr:colOff>
      <xdr:row>80</xdr:row>
      <xdr:rowOff>114300</xdr:rowOff>
    </xdr:to>
    <xdr:sp macro="" textlink="">
      <xdr:nvSpPr>
        <xdr:cNvPr id="51" name="Arrow: Right 50">
          <a:extLst>
            <a:ext uri="{FF2B5EF4-FFF2-40B4-BE49-F238E27FC236}">
              <a16:creationId xmlns:a16="http://schemas.microsoft.com/office/drawing/2014/main" id="{3E0005AD-5C46-4D34-9181-5CA5FA6837CD}"/>
            </a:ext>
          </a:extLst>
        </xdr:cNvPr>
        <xdr:cNvSpPr/>
      </xdr:nvSpPr>
      <xdr:spPr>
        <a:xfrm>
          <a:off x="10454217" y="20707350"/>
          <a:ext cx="2252133" cy="762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263072</xdr:colOff>
      <xdr:row>76</xdr:row>
      <xdr:rowOff>126999</xdr:rowOff>
    </xdr:from>
    <xdr:to>
      <xdr:col>23</xdr:col>
      <xdr:colOff>1128981</xdr:colOff>
      <xdr:row>80</xdr:row>
      <xdr:rowOff>4946</xdr:rowOff>
    </xdr:to>
    <xdr:sp macro="" textlink="">
      <xdr:nvSpPr>
        <xdr:cNvPr id="35" name="Arrow: Right 34">
          <a:extLst>
            <a:ext uri="{FF2B5EF4-FFF2-40B4-BE49-F238E27FC236}">
              <a16:creationId xmlns:a16="http://schemas.microsoft.com/office/drawing/2014/main" id="{7DC40435-A758-4BB3-93F2-8A5D56436378}"/>
            </a:ext>
          </a:extLst>
        </xdr:cNvPr>
        <xdr:cNvSpPr/>
      </xdr:nvSpPr>
      <xdr:spPr>
        <a:xfrm>
          <a:off x="87321572" y="6484937"/>
          <a:ext cx="728749" cy="54469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232592</xdr:colOff>
      <xdr:row>19</xdr:row>
      <xdr:rowOff>111759</xdr:rowOff>
    </xdr:from>
    <xdr:to>
      <xdr:col>65</xdr:col>
      <xdr:colOff>961341</xdr:colOff>
      <xdr:row>22</xdr:row>
      <xdr:rowOff>157346</xdr:rowOff>
    </xdr:to>
    <xdr:sp macro="" textlink="">
      <xdr:nvSpPr>
        <xdr:cNvPr id="53" name="Arrow: Right 52">
          <a:extLst>
            <a:ext uri="{FF2B5EF4-FFF2-40B4-BE49-F238E27FC236}">
              <a16:creationId xmlns:a16="http://schemas.microsoft.com/office/drawing/2014/main" id="{C5E43D8A-C1F6-4D04-8802-901F2CC9E547}"/>
            </a:ext>
          </a:extLst>
        </xdr:cNvPr>
        <xdr:cNvSpPr/>
      </xdr:nvSpPr>
      <xdr:spPr>
        <a:xfrm>
          <a:off x="86414792" y="7091679"/>
          <a:ext cx="728749" cy="56374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202112</xdr:colOff>
      <xdr:row>19</xdr:row>
      <xdr:rowOff>157479</xdr:rowOff>
    </xdr:from>
    <xdr:to>
      <xdr:col>63</xdr:col>
      <xdr:colOff>930861</xdr:colOff>
      <xdr:row>23</xdr:row>
      <xdr:rowOff>35426</xdr:rowOff>
    </xdr:to>
    <xdr:sp macro="" textlink="">
      <xdr:nvSpPr>
        <xdr:cNvPr id="54" name="Arrow: Right 53">
          <a:extLst>
            <a:ext uri="{FF2B5EF4-FFF2-40B4-BE49-F238E27FC236}">
              <a16:creationId xmlns:a16="http://schemas.microsoft.com/office/drawing/2014/main" id="{87A3066F-01FE-4F4C-894C-F888006E09D8}"/>
            </a:ext>
          </a:extLst>
        </xdr:cNvPr>
        <xdr:cNvSpPr/>
      </xdr:nvSpPr>
      <xdr:spPr>
        <a:xfrm>
          <a:off x="84220232" y="7137399"/>
          <a:ext cx="728749" cy="56374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232093</xdr:colOff>
      <xdr:row>77</xdr:row>
      <xdr:rowOff>68263</xdr:rowOff>
    </xdr:from>
    <xdr:to>
      <xdr:col>48</xdr:col>
      <xdr:colOff>937982</xdr:colOff>
      <xdr:row>79</xdr:row>
      <xdr:rowOff>146193</xdr:rowOff>
    </xdr:to>
    <xdr:sp macro="" textlink="">
      <xdr:nvSpPr>
        <xdr:cNvPr id="52" name="Arrow: Right 51">
          <a:extLst>
            <a:ext uri="{FF2B5EF4-FFF2-40B4-BE49-F238E27FC236}">
              <a16:creationId xmlns:a16="http://schemas.microsoft.com/office/drawing/2014/main" id="{A53D56AD-F8F2-4887-B08F-910AFC6D9557}"/>
            </a:ext>
          </a:extLst>
        </xdr:cNvPr>
        <xdr:cNvSpPr/>
      </xdr:nvSpPr>
      <xdr:spPr>
        <a:xfrm>
          <a:off x="64727773" y="19880263"/>
          <a:ext cx="705889" cy="5503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0</xdr:colOff>
      <xdr:row>77</xdr:row>
      <xdr:rowOff>68263</xdr:rowOff>
    </xdr:from>
    <xdr:to>
      <xdr:col>54</xdr:col>
      <xdr:colOff>0</xdr:colOff>
      <xdr:row>79</xdr:row>
      <xdr:rowOff>146193</xdr:rowOff>
    </xdr:to>
    <xdr:sp macro="" textlink="">
      <xdr:nvSpPr>
        <xdr:cNvPr id="55" name="Arrow: Right 54">
          <a:extLst>
            <a:ext uri="{FF2B5EF4-FFF2-40B4-BE49-F238E27FC236}">
              <a16:creationId xmlns:a16="http://schemas.microsoft.com/office/drawing/2014/main" id="{9E7A2889-907D-49F1-A888-EF8238ADD1F4}"/>
            </a:ext>
          </a:extLst>
        </xdr:cNvPr>
        <xdr:cNvSpPr/>
      </xdr:nvSpPr>
      <xdr:spPr>
        <a:xfrm>
          <a:off x="63117413" y="20108863"/>
          <a:ext cx="705889" cy="547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430213</xdr:colOff>
      <xdr:row>77</xdr:row>
      <xdr:rowOff>68263</xdr:rowOff>
    </xdr:from>
    <xdr:to>
      <xdr:col>53</xdr:col>
      <xdr:colOff>1296122</xdr:colOff>
      <xdr:row>79</xdr:row>
      <xdr:rowOff>146193</xdr:rowOff>
    </xdr:to>
    <xdr:sp macro="" textlink="">
      <xdr:nvSpPr>
        <xdr:cNvPr id="56" name="Arrow: Right 55">
          <a:extLst>
            <a:ext uri="{FF2B5EF4-FFF2-40B4-BE49-F238E27FC236}">
              <a16:creationId xmlns:a16="http://schemas.microsoft.com/office/drawing/2014/main" id="{081DD0FD-31D8-4516-96C6-ED676A07F7F1}"/>
            </a:ext>
          </a:extLst>
        </xdr:cNvPr>
        <xdr:cNvSpPr/>
      </xdr:nvSpPr>
      <xdr:spPr>
        <a:xfrm>
          <a:off x="63473013" y="20286663"/>
          <a:ext cx="705889" cy="547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831850</xdr:colOff>
      <xdr:row>225</xdr:row>
      <xdr:rowOff>190500</xdr:rowOff>
    </xdr:from>
    <xdr:to>
      <xdr:col>8</xdr:col>
      <xdr:colOff>1066800</xdr:colOff>
      <xdr:row>226</xdr:row>
      <xdr:rowOff>742950</xdr:rowOff>
    </xdr:to>
    <xdr:pic>
      <xdr:nvPicPr>
        <xdr:cNvPr id="49" name="image1.png">
          <a:extLst>
            <a:ext uri="{FF2B5EF4-FFF2-40B4-BE49-F238E27FC236}">
              <a16:creationId xmlns:a16="http://schemas.microsoft.com/office/drawing/2014/main" id="{88D0F09E-C7B6-4F5E-8889-57228AA5E97A}"/>
            </a:ext>
          </a:extLst>
        </xdr:cNvPr>
        <xdr:cNvPicPr preferRelativeResize="0"/>
      </xdr:nvPicPr>
      <xdr:blipFill>
        <a:blip xmlns:r="http://schemas.openxmlformats.org/officeDocument/2006/relationships" r:embed="rId1" cstate="print"/>
        <a:stretch>
          <a:fillRect/>
        </a:stretch>
      </xdr:blipFill>
      <xdr:spPr>
        <a:xfrm>
          <a:off x="9747250" y="50349150"/>
          <a:ext cx="2863850" cy="1581150"/>
        </a:xfrm>
        <a:prstGeom prst="rect">
          <a:avLst/>
        </a:prstGeom>
        <a:noFill/>
      </xdr:spPr>
    </xdr:pic>
    <xdr:clientData fLocksWithSheet="0"/>
  </xdr:twoCellAnchor>
  <xdr:twoCellAnchor>
    <xdr:from>
      <xdr:col>22</xdr:col>
      <xdr:colOff>192315</xdr:colOff>
      <xdr:row>225</xdr:row>
      <xdr:rowOff>279400</xdr:rowOff>
    </xdr:from>
    <xdr:to>
      <xdr:col>23</xdr:col>
      <xdr:colOff>1351603</xdr:colOff>
      <xdr:row>227</xdr:row>
      <xdr:rowOff>51905</xdr:rowOff>
    </xdr:to>
    <xdr:pic>
      <xdr:nvPicPr>
        <xdr:cNvPr id="57" name="image1.png">
          <a:extLst>
            <a:ext uri="{FF2B5EF4-FFF2-40B4-BE49-F238E27FC236}">
              <a16:creationId xmlns:a16="http://schemas.microsoft.com/office/drawing/2014/main" id="{45AC8BED-06ED-4E9A-9675-F4D2E606002A}"/>
            </a:ext>
          </a:extLst>
        </xdr:cNvPr>
        <xdr:cNvPicPr preferRelativeResize="0"/>
      </xdr:nvPicPr>
      <xdr:blipFill>
        <a:blip xmlns:r="http://schemas.openxmlformats.org/officeDocument/2006/relationships" r:embed="rId1" cstate="print"/>
        <a:stretch>
          <a:fillRect/>
        </a:stretch>
      </xdr:blipFill>
      <xdr:spPr>
        <a:xfrm>
          <a:off x="31989486" y="48209200"/>
          <a:ext cx="2955431" cy="1721048"/>
        </a:xfrm>
        <a:prstGeom prst="rect">
          <a:avLst/>
        </a:prstGeom>
        <a:noFill/>
      </xdr:spPr>
    </xdr:pic>
    <xdr:clientData fLocksWithSheet="0"/>
  </xdr:twoCellAnchor>
  <xdr:twoCellAnchor>
    <xdr:from>
      <xdr:col>10</xdr:col>
      <xdr:colOff>123371</xdr:colOff>
      <xdr:row>247</xdr:row>
      <xdr:rowOff>76201</xdr:rowOff>
    </xdr:from>
    <xdr:to>
      <xdr:col>10</xdr:col>
      <xdr:colOff>989280</xdr:colOff>
      <xdr:row>250</xdr:row>
      <xdr:rowOff>149597</xdr:rowOff>
    </xdr:to>
    <xdr:sp macro="" textlink="">
      <xdr:nvSpPr>
        <xdr:cNvPr id="58" name="Arrow: Right 57">
          <a:extLst>
            <a:ext uri="{FF2B5EF4-FFF2-40B4-BE49-F238E27FC236}">
              <a16:creationId xmlns:a16="http://schemas.microsoft.com/office/drawing/2014/main" id="{44587AE7-DEB3-4C36-8704-5872126BB9C7}"/>
            </a:ext>
          </a:extLst>
        </xdr:cNvPr>
        <xdr:cNvSpPr/>
      </xdr:nvSpPr>
      <xdr:spPr>
        <a:xfrm>
          <a:off x="14416314" y="53448858"/>
          <a:ext cx="865909" cy="56325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145446</xdr:colOff>
      <xdr:row>246</xdr:row>
      <xdr:rowOff>118231</xdr:rowOff>
    </xdr:from>
    <xdr:to>
      <xdr:col>15</xdr:col>
      <xdr:colOff>20755</xdr:colOff>
      <xdr:row>250</xdr:row>
      <xdr:rowOff>32877</xdr:rowOff>
    </xdr:to>
    <xdr:sp macro="" textlink="">
      <xdr:nvSpPr>
        <xdr:cNvPr id="60" name="Arrow: Right 59">
          <a:extLst>
            <a:ext uri="{FF2B5EF4-FFF2-40B4-BE49-F238E27FC236}">
              <a16:creationId xmlns:a16="http://schemas.microsoft.com/office/drawing/2014/main" id="{14ECB3E4-A5FF-4B01-9A84-BB2E6F30B69E}"/>
            </a:ext>
          </a:extLst>
        </xdr:cNvPr>
        <xdr:cNvSpPr/>
      </xdr:nvSpPr>
      <xdr:spPr>
        <a:xfrm>
          <a:off x="20349332" y="53327602"/>
          <a:ext cx="865909" cy="56778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544286</xdr:colOff>
      <xdr:row>247</xdr:row>
      <xdr:rowOff>43544</xdr:rowOff>
    </xdr:from>
    <xdr:to>
      <xdr:col>18</xdr:col>
      <xdr:colOff>1410195</xdr:colOff>
      <xdr:row>250</xdr:row>
      <xdr:rowOff>116941</xdr:rowOff>
    </xdr:to>
    <xdr:sp macro="" textlink="">
      <xdr:nvSpPr>
        <xdr:cNvPr id="62" name="Arrow: Right 61">
          <a:extLst>
            <a:ext uri="{FF2B5EF4-FFF2-40B4-BE49-F238E27FC236}">
              <a16:creationId xmlns:a16="http://schemas.microsoft.com/office/drawing/2014/main" id="{D2DBCC6A-91FE-42D1-9B65-C7AE4181E9D0}"/>
            </a:ext>
          </a:extLst>
        </xdr:cNvPr>
        <xdr:cNvSpPr/>
      </xdr:nvSpPr>
      <xdr:spPr>
        <a:xfrm>
          <a:off x="26005972" y="53416201"/>
          <a:ext cx="865909" cy="56325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457200</xdr:colOff>
      <xdr:row>77</xdr:row>
      <xdr:rowOff>121920</xdr:rowOff>
    </xdr:from>
    <xdr:to>
      <xdr:col>10</xdr:col>
      <xdr:colOff>1323109</xdr:colOff>
      <xdr:row>80</xdr:row>
      <xdr:rowOff>62511</xdr:rowOff>
    </xdr:to>
    <xdr:sp macro="" textlink="">
      <xdr:nvSpPr>
        <xdr:cNvPr id="63" name="Arrow: Right 62">
          <a:extLst>
            <a:ext uri="{FF2B5EF4-FFF2-40B4-BE49-F238E27FC236}">
              <a16:creationId xmlns:a16="http://schemas.microsoft.com/office/drawing/2014/main" id="{6B7D5CB1-C371-42E3-A0DD-75D9C42D75A5}"/>
            </a:ext>
          </a:extLst>
        </xdr:cNvPr>
        <xdr:cNvSpPr/>
      </xdr:nvSpPr>
      <xdr:spPr>
        <a:xfrm>
          <a:off x="13167360" y="19933920"/>
          <a:ext cx="865909" cy="58067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472440</xdr:colOff>
      <xdr:row>19</xdr:row>
      <xdr:rowOff>60960</xdr:rowOff>
    </xdr:from>
    <xdr:to>
      <xdr:col>19</xdr:col>
      <xdr:colOff>1338349</xdr:colOff>
      <xdr:row>22</xdr:row>
      <xdr:rowOff>123471</xdr:rowOff>
    </xdr:to>
    <xdr:sp macro="" textlink="">
      <xdr:nvSpPr>
        <xdr:cNvPr id="64" name="Arrow: Right 63">
          <a:extLst>
            <a:ext uri="{FF2B5EF4-FFF2-40B4-BE49-F238E27FC236}">
              <a16:creationId xmlns:a16="http://schemas.microsoft.com/office/drawing/2014/main" id="{66B0DEA2-751A-4D2E-8EAD-F17D161AC166}"/>
            </a:ext>
          </a:extLst>
        </xdr:cNvPr>
        <xdr:cNvSpPr/>
      </xdr:nvSpPr>
      <xdr:spPr>
        <a:xfrm>
          <a:off x="28133040" y="7040880"/>
          <a:ext cx="865909" cy="58067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263072</xdr:colOff>
      <xdr:row>132</xdr:row>
      <xdr:rowOff>126999</xdr:rowOff>
    </xdr:from>
    <xdr:to>
      <xdr:col>23</xdr:col>
      <xdr:colOff>1128981</xdr:colOff>
      <xdr:row>136</xdr:row>
      <xdr:rowOff>4946</xdr:rowOff>
    </xdr:to>
    <xdr:sp macro="" textlink="">
      <xdr:nvSpPr>
        <xdr:cNvPr id="65" name="Arrow: Right 64">
          <a:extLst>
            <a:ext uri="{FF2B5EF4-FFF2-40B4-BE49-F238E27FC236}">
              <a16:creationId xmlns:a16="http://schemas.microsoft.com/office/drawing/2014/main" id="{5B391BED-BEEC-4F4E-903B-97FC304363D4}"/>
            </a:ext>
          </a:extLst>
        </xdr:cNvPr>
        <xdr:cNvSpPr/>
      </xdr:nvSpPr>
      <xdr:spPr>
        <a:xfrm>
          <a:off x="32165472" y="19481799"/>
          <a:ext cx="865909" cy="69074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115358</xdr:colOff>
      <xdr:row>1</xdr:row>
      <xdr:rowOff>352425</xdr:rowOff>
    </xdr:from>
    <xdr:to>
      <xdr:col>9</xdr:col>
      <xdr:colOff>38100</xdr:colOff>
      <xdr:row>2</xdr:row>
      <xdr:rowOff>666750</xdr:rowOff>
    </xdr:to>
    <xdr:pic>
      <xdr:nvPicPr>
        <xdr:cNvPr id="6" name="image1.png">
          <a:extLst>
            <a:ext uri="{FF2B5EF4-FFF2-40B4-BE49-F238E27FC236}">
              <a16:creationId xmlns:a16="http://schemas.microsoft.com/office/drawing/2014/main" id="{8ED4806F-E3A7-4848-837A-20C0918C67DA}"/>
            </a:ext>
          </a:extLst>
        </xdr:cNvPr>
        <xdr:cNvPicPr preferRelativeResize="0"/>
      </xdr:nvPicPr>
      <xdr:blipFill>
        <a:blip xmlns:r="http://schemas.openxmlformats.org/officeDocument/2006/relationships" r:embed="rId1" cstate="print"/>
        <a:stretch>
          <a:fillRect/>
        </a:stretch>
      </xdr:blipFill>
      <xdr:spPr>
        <a:xfrm>
          <a:off x="10497608" y="581025"/>
          <a:ext cx="2589742" cy="1514475"/>
        </a:xfrm>
        <a:prstGeom prst="rect">
          <a:avLst/>
        </a:prstGeom>
        <a:noFill/>
      </xdr:spPr>
    </xdr:pic>
    <xdr:clientData fLocksWithSheet="0"/>
  </xdr:twoCellAnchor>
  <xdr:twoCellAnchor>
    <xdr:from>
      <xdr:col>6</xdr:col>
      <xdr:colOff>1103313</xdr:colOff>
      <xdr:row>57</xdr:row>
      <xdr:rowOff>600075</xdr:rowOff>
    </xdr:from>
    <xdr:to>
      <xdr:col>8</xdr:col>
      <xdr:colOff>560802</xdr:colOff>
      <xdr:row>58</xdr:row>
      <xdr:rowOff>359880</xdr:rowOff>
    </xdr:to>
    <xdr:pic>
      <xdr:nvPicPr>
        <xdr:cNvPr id="7" name="image1.png">
          <a:extLst>
            <a:ext uri="{FF2B5EF4-FFF2-40B4-BE49-F238E27FC236}">
              <a16:creationId xmlns:a16="http://schemas.microsoft.com/office/drawing/2014/main" id="{ED8EA8D6-0508-48F9-A21F-F3E0C1BDC115}"/>
            </a:ext>
          </a:extLst>
        </xdr:cNvPr>
        <xdr:cNvPicPr preferRelativeResize="0"/>
      </xdr:nvPicPr>
      <xdr:blipFill>
        <a:blip xmlns:r="http://schemas.openxmlformats.org/officeDocument/2006/relationships" r:embed="rId1" cstate="print"/>
        <a:stretch>
          <a:fillRect/>
        </a:stretch>
      </xdr:blipFill>
      <xdr:spPr>
        <a:xfrm>
          <a:off x="10190163" y="14906625"/>
          <a:ext cx="2086389" cy="1245705"/>
        </a:xfrm>
        <a:prstGeom prst="rect">
          <a:avLst/>
        </a:prstGeom>
        <a:noFill/>
      </xdr:spPr>
    </xdr:pic>
    <xdr:clientData fLocksWithSheet="0"/>
  </xdr:twoCellAnchor>
  <xdr:twoCellAnchor>
    <xdr:from>
      <xdr:col>6</xdr:col>
      <xdr:colOff>1289050</xdr:colOff>
      <xdr:row>113</xdr:row>
      <xdr:rowOff>473075</xdr:rowOff>
    </xdr:from>
    <xdr:to>
      <xdr:col>8</xdr:col>
      <xdr:colOff>746539</xdr:colOff>
      <xdr:row>114</xdr:row>
      <xdr:rowOff>607530</xdr:rowOff>
    </xdr:to>
    <xdr:pic>
      <xdr:nvPicPr>
        <xdr:cNvPr id="8" name="image1.png">
          <a:extLst>
            <a:ext uri="{FF2B5EF4-FFF2-40B4-BE49-F238E27FC236}">
              <a16:creationId xmlns:a16="http://schemas.microsoft.com/office/drawing/2014/main" id="{3E2CFBC2-5E4F-40F7-907C-83F2D14BC2C4}"/>
            </a:ext>
          </a:extLst>
        </xdr:cNvPr>
        <xdr:cNvPicPr preferRelativeResize="0"/>
      </xdr:nvPicPr>
      <xdr:blipFill>
        <a:blip xmlns:r="http://schemas.openxmlformats.org/officeDocument/2006/relationships" r:embed="rId1" cstate="print"/>
        <a:stretch>
          <a:fillRect/>
        </a:stretch>
      </xdr:blipFill>
      <xdr:spPr>
        <a:xfrm>
          <a:off x="10375900" y="27543125"/>
          <a:ext cx="2086389" cy="1315555"/>
        </a:xfrm>
        <a:prstGeom prst="rect">
          <a:avLst/>
        </a:prstGeom>
        <a:noFill/>
      </xdr:spPr>
    </xdr:pic>
    <xdr:clientData fLocksWithSheet="0"/>
  </xdr:twoCellAnchor>
  <xdr:twoCellAnchor>
    <xdr:from>
      <xdr:col>40</xdr:col>
      <xdr:colOff>254000</xdr:colOff>
      <xdr:row>21</xdr:row>
      <xdr:rowOff>9071</xdr:rowOff>
    </xdr:from>
    <xdr:to>
      <xdr:col>40</xdr:col>
      <xdr:colOff>1119909</xdr:colOff>
      <xdr:row>24</xdr:row>
      <xdr:rowOff>50304</xdr:rowOff>
    </xdr:to>
    <xdr:sp macro="" textlink="">
      <xdr:nvSpPr>
        <xdr:cNvPr id="9" name="Arrow: Right 8">
          <a:extLst>
            <a:ext uri="{FF2B5EF4-FFF2-40B4-BE49-F238E27FC236}">
              <a16:creationId xmlns:a16="http://schemas.microsoft.com/office/drawing/2014/main" id="{DCBDA3B5-9DCD-4C04-92C1-53500D551410}"/>
            </a:ext>
          </a:extLst>
        </xdr:cNvPr>
        <xdr:cNvSpPr/>
      </xdr:nvSpPr>
      <xdr:spPr>
        <a:xfrm>
          <a:off x="50899786" y="5134428"/>
          <a:ext cx="865909" cy="5310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153851</xdr:colOff>
      <xdr:row>20</xdr:row>
      <xdr:rowOff>152401</xdr:rowOff>
    </xdr:from>
    <xdr:to>
      <xdr:col>29</xdr:col>
      <xdr:colOff>1262512</xdr:colOff>
      <xdr:row>24</xdr:row>
      <xdr:rowOff>10754</xdr:rowOff>
    </xdr:to>
    <xdr:sp macro="" textlink="">
      <xdr:nvSpPr>
        <xdr:cNvPr id="10" name="Arrow: Right 9">
          <a:extLst>
            <a:ext uri="{FF2B5EF4-FFF2-40B4-BE49-F238E27FC236}">
              <a16:creationId xmlns:a16="http://schemas.microsoft.com/office/drawing/2014/main" id="{EA7DA244-A0EB-47C2-BA99-B6B9E2008143}"/>
            </a:ext>
          </a:extLst>
        </xdr:cNvPr>
        <xdr:cNvSpPr/>
      </xdr:nvSpPr>
      <xdr:spPr>
        <a:xfrm>
          <a:off x="42475331" y="7269481"/>
          <a:ext cx="1108661" cy="54415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441234</xdr:colOff>
      <xdr:row>20</xdr:row>
      <xdr:rowOff>75112</xdr:rowOff>
    </xdr:from>
    <xdr:to>
      <xdr:col>19</xdr:col>
      <xdr:colOff>1307143</xdr:colOff>
      <xdr:row>23</xdr:row>
      <xdr:rowOff>120699</xdr:rowOff>
    </xdr:to>
    <xdr:sp macro="" textlink="">
      <xdr:nvSpPr>
        <xdr:cNvPr id="11" name="Arrow: Right 10">
          <a:extLst>
            <a:ext uri="{FF2B5EF4-FFF2-40B4-BE49-F238E27FC236}">
              <a16:creationId xmlns:a16="http://schemas.microsoft.com/office/drawing/2014/main" id="{A9992EE0-CA81-47C7-8F78-357182C96D67}"/>
            </a:ext>
          </a:extLst>
        </xdr:cNvPr>
        <xdr:cNvSpPr/>
      </xdr:nvSpPr>
      <xdr:spPr>
        <a:xfrm>
          <a:off x="28101834" y="7192192"/>
          <a:ext cx="865909" cy="56374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282666</xdr:colOff>
      <xdr:row>20</xdr:row>
      <xdr:rowOff>106680</xdr:rowOff>
    </xdr:from>
    <xdr:to>
      <xdr:col>10</xdr:col>
      <xdr:colOff>1148575</xdr:colOff>
      <xdr:row>23</xdr:row>
      <xdr:rowOff>132673</xdr:rowOff>
    </xdr:to>
    <xdr:sp macro="" textlink="">
      <xdr:nvSpPr>
        <xdr:cNvPr id="13" name="Arrow: Right 12">
          <a:extLst>
            <a:ext uri="{FF2B5EF4-FFF2-40B4-BE49-F238E27FC236}">
              <a16:creationId xmlns:a16="http://schemas.microsoft.com/office/drawing/2014/main" id="{ECC6427A-5C93-40C2-8A64-71AD46D3FAA8}"/>
            </a:ext>
          </a:extLst>
        </xdr:cNvPr>
        <xdr:cNvSpPr/>
      </xdr:nvSpPr>
      <xdr:spPr>
        <a:xfrm>
          <a:off x="14608266" y="7223760"/>
          <a:ext cx="865909" cy="54415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223520</xdr:colOff>
      <xdr:row>20</xdr:row>
      <xdr:rowOff>70031</xdr:rowOff>
    </xdr:from>
    <xdr:to>
      <xdr:col>52</xdr:col>
      <xdr:colOff>1089429</xdr:colOff>
      <xdr:row>23</xdr:row>
      <xdr:rowOff>96024</xdr:rowOff>
    </xdr:to>
    <xdr:sp macro="" textlink="">
      <xdr:nvSpPr>
        <xdr:cNvPr id="14" name="Arrow: Right 13">
          <a:extLst>
            <a:ext uri="{FF2B5EF4-FFF2-40B4-BE49-F238E27FC236}">
              <a16:creationId xmlns:a16="http://schemas.microsoft.com/office/drawing/2014/main" id="{8DCCEDA8-BA02-4D9B-B730-1D77C101B498}"/>
            </a:ext>
          </a:extLst>
        </xdr:cNvPr>
        <xdr:cNvSpPr/>
      </xdr:nvSpPr>
      <xdr:spPr>
        <a:xfrm>
          <a:off x="70510400" y="7187111"/>
          <a:ext cx="865909" cy="54415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86043</xdr:colOff>
      <xdr:row>78</xdr:row>
      <xdr:rowOff>78740</xdr:rowOff>
    </xdr:from>
    <xdr:to>
      <xdr:col>53</xdr:col>
      <xdr:colOff>951952</xdr:colOff>
      <xdr:row>80</xdr:row>
      <xdr:rowOff>156671</xdr:rowOff>
    </xdr:to>
    <xdr:sp macro="" textlink="">
      <xdr:nvSpPr>
        <xdr:cNvPr id="18" name="Arrow: Right 17">
          <a:extLst>
            <a:ext uri="{FF2B5EF4-FFF2-40B4-BE49-F238E27FC236}">
              <a16:creationId xmlns:a16="http://schemas.microsoft.com/office/drawing/2014/main" id="{DD75E14A-0040-41A1-8041-6D8BFAFC26A8}"/>
            </a:ext>
          </a:extLst>
        </xdr:cNvPr>
        <xdr:cNvSpPr/>
      </xdr:nvSpPr>
      <xdr:spPr>
        <a:xfrm>
          <a:off x="70372923" y="20027900"/>
          <a:ext cx="865909" cy="55037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229552</xdr:colOff>
      <xdr:row>78</xdr:row>
      <xdr:rowOff>112713</xdr:rowOff>
    </xdr:from>
    <xdr:to>
      <xdr:col>33</xdr:col>
      <xdr:colOff>935441</xdr:colOff>
      <xdr:row>81</xdr:row>
      <xdr:rowOff>15383</xdr:rowOff>
    </xdr:to>
    <xdr:sp macro="" textlink="">
      <xdr:nvSpPr>
        <xdr:cNvPr id="32" name="Arrow: Right 31">
          <a:extLst>
            <a:ext uri="{FF2B5EF4-FFF2-40B4-BE49-F238E27FC236}">
              <a16:creationId xmlns:a16="http://schemas.microsoft.com/office/drawing/2014/main" id="{D5BCF3C5-82DB-4E0B-B176-7B6A0AE62806}"/>
            </a:ext>
          </a:extLst>
        </xdr:cNvPr>
        <xdr:cNvSpPr/>
      </xdr:nvSpPr>
      <xdr:spPr>
        <a:xfrm>
          <a:off x="46254352" y="20061873"/>
          <a:ext cx="705889" cy="5579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170180</xdr:colOff>
      <xdr:row>78</xdr:row>
      <xdr:rowOff>229235</xdr:rowOff>
    </xdr:from>
    <xdr:to>
      <xdr:col>43</xdr:col>
      <xdr:colOff>921789</xdr:colOff>
      <xdr:row>81</xdr:row>
      <xdr:rowOff>128095</xdr:rowOff>
    </xdr:to>
    <xdr:sp macro="" textlink="">
      <xdr:nvSpPr>
        <xdr:cNvPr id="34" name="Arrow: Right 33">
          <a:extLst>
            <a:ext uri="{FF2B5EF4-FFF2-40B4-BE49-F238E27FC236}">
              <a16:creationId xmlns:a16="http://schemas.microsoft.com/office/drawing/2014/main" id="{8CA88FF3-8C18-4A34-BA0D-61FAA13C306D}"/>
            </a:ext>
          </a:extLst>
        </xdr:cNvPr>
        <xdr:cNvSpPr/>
      </xdr:nvSpPr>
      <xdr:spPr>
        <a:xfrm>
          <a:off x="61377830" y="21108035"/>
          <a:ext cx="751609" cy="5465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234950</xdr:colOff>
      <xdr:row>113</xdr:row>
      <xdr:rowOff>228600</xdr:rowOff>
    </xdr:from>
    <xdr:to>
      <xdr:col>41</xdr:col>
      <xdr:colOff>162339</xdr:colOff>
      <xdr:row>114</xdr:row>
      <xdr:rowOff>369405</xdr:rowOff>
    </xdr:to>
    <xdr:pic>
      <xdr:nvPicPr>
        <xdr:cNvPr id="36" name="image1.png">
          <a:extLst>
            <a:ext uri="{FF2B5EF4-FFF2-40B4-BE49-F238E27FC236}">
              <a16:creationId xmlns:a16="http://schemas.microsoft.com/office/drawing/2014/main" id="{85E25EE7-08E8-4997-B980-247413A479D1}"/>
            </a:ext>
          </a:extLst>
        </xdr:cNvPr>
        <xdr:cNvPicPr preferRelativeResize="0"/>
      </xdr:nvPicPr>
      <xdr:blipFill>
        <a:blip xmlns:r="http://schemas.openxmlformats.org/officeDocument/2006/relationships" r:embed="rId1" cstate="print"/>
        <a:stretch>
          <a:fillRect/>
        </a:stretch>
      </xdr:blipFill>
      <xdr:spPr>
        <a:xfrm>
          <a:off x="55708550" y="27298650"/>
          <a:ext cx="2403889" cy="1321905"/>
        </a:xfrm>
        <a:prstGeom prst="rect">
          <a:avLst/>
        </a:prstGeom>
        <a:noFill/>
      </xdr:spPr>
    </xdr:pic>
    <xdr:clientData fLocksWithSheet="0"/>
  </xdr:twoCellAnchor>
  <xdr:twoCellAnchor>
    <xdr:from>
      <xdr:col>61</xdr:col>
      <xdr:colOff>241300</xdr:colOff>
      <xdr:row>57</xdr:row>
      <xdr:rowOff>266700</xdr:rowOff>
    </xdr:from>
    <xdr:to>
      <xdr:col>62</xdr:col>
      <xdr:colOff>854489</xdr:colOff>
      <xdr:row>58</xdr:row>
      <xdr:rowOff>242405</xdr:rowOff>
    </xdr:to>
    <xdr:pic>
      <xdr:nvPicPr>
        <xdr:cNvPr id="37" name="image1.png">
          <a:extLst>
            <a:ext uri="{FF2B5EF4-FFF2-40B4-BE49-F238E27FC236}">
              <a16:creationId xmlns:a16="http://schemas.microsoft.com/office/drawing/2014/main" id="{B9C4B0B2-76F6-407D-B9D9-28D1E60AD2A2}"/>
            </a:ext>
          </a:extLst>
        </xdr:cNvPr>
        <xdr:cNvPicPr preferRelativeResize="0"/>
      </xdr:nvPicPr>
      <xdr:blipFill>
        <a:blip xmlns:r="http://schemas.openxmlformats.org/officeDocument/2006/relationships" r:embed="rId1" cstate="print"/>
        <a:stretch>
          <a:fillRect/>
        </a:stretch>
      </xdr:blipFill>
      <xdr:spPr>
        <a:xfrm>
          <a:off x="83089750" y="14573250"/>
          <a:ext cx="1603789" cy="1461605"/>
        </a:xfrm>
        <a:prstGeom prst="rect">
          <a:avLst/>
        </a:prstGeom>
        <a:noFill/>
      </xdr:spPr>
    </xdr:pic>
    <xdr:clientData fLocksWithSheet="0"/>
  </xdr:twoCellAnchor>
  <xdr:twoCellAnchor>
    <xdr:from>
      <xdr:col>65</xdr:col>
      <xdr:colOff>164193</xdr:colOff>
      <xdr:row>1</xdr:row>
      <xdr:rowOff>228600</xdr:rowOff>
    </xdr:from>
    <xdr:to>
      <xdr:col>67</xdr:col>
      <xdr:colOff>53482</xdr:colOff>
      <xdr:row>2</xdr:row>
      <xdr:rowOff>712305</xdr:rowOff>
    </xdr:to>
    <xdr:pic>
      <xdr:nvPicPr>
        <xdr:cNvPr id="38" name="image1.png">
          <a:extLst>
            <a:ext uri="{FF2B5EF4-FFF2-40B4-BE49-F238E27FC236}">
              <a16:creationId xmlns:a16="http://schemas.microsoft.com/office/drawing/2014/main" id="{961D93E1-2ADF-485D-A657-9E017FD225D6}"/>
            </a:ext>
          </a:extLst>
        </xdr:cNvPr>
        <xdr:cNvPicPr preferRelativeResize="0"/>
      </xdr:nvPicPr>
      <xdr:blipFill>
        <a:blip xmlns:r="http://schemas.openxmlformats.org/officeDocument/2006/relationships" r:embed="rId1" cstate="print"/>
        <a:stretch>
          <a:fillRect/>
        </a:stretch>
      </xdr:blipFill>
      <xdr:spPr>
        <a:xfrm>
          <a:off x="87146493" y="457200"/>
          <a:ext cx="2060989" cy="1683855"/>
        </a:xfrm>
        <a:prstGeom prst="rect">
          <a:avLst/>
        </a:prstGeom>
        <a:noFill/>
      </xdr:spPr>
    </xdr:pic>
    <xdr:clientData fLocksWithSheet="0"/>
  </xdr:twoCellAnchor>
  <xdr:twoCellAnchor>
    <xdr:from>
      <xdr:col>28</xdr:col>
      <xdr:colOff>457200</xdr:colOff>
      <xdr:row>169</xdr:row>
      <xdr:rowOff>63500</xdr:rowOff>
    </xdr:from>
    <xdr:to>
      <xdr:col>30</xdr:col>
      <xdr:colOff>321089</xdr:colOff>
      <xdr:row>171</xdr:row>
      <xdr:rowOff>51905</xdr:rowOff>
    </xdr:to>
    <xdr:pic>
      <xdr:nvPicPr>
        <xdr:cNvPr id="39" name="image1.png">
          <a:extLst>
            <a:ext uri="{FF2B5EF4-FFF2-40B4-BE49-F238E27FC236}">
              <a16:creationId xmlns:a16="http://schemas.microsoft.com/office/drawing/2014/main" id="{CFA5541F-3AAA-4175-A9FB-9D4091A2424B}"/>
            </a:ext>
          </a:extLst>
        </xdr:cNvPr>
        <xdr:cNvPicPr preferRelativeResize="0"/>
      </xdr:nvPicPr>
      <xdr:blipFill>
        <a:blip xmlns:r="http://schemas.openxmlformats.org/officeDocument/2006/relationships" r:embed="rId1" cstate="print"/>
        <a:stretch>
          <a:fillRect/>
        </a:stretch>
      </xdr:blipFill>
      <xdr:spPr>
        <a:xfrm>
          <a:off x="41516300" y="37033200"/>
          <a:ext cx="2289589" cy="1931505"/>
        </a:xfrm>
        <a:prstGeom prst="rect">
          <a:avLst/>
        </a:prstGeom>
        <a:noFill/>
      </xdr:spPr>
    </xdr:pic>
    <xdr:clientData fLocksWithSheet="0"/>
  </xdr:twoCellAnchor>
  <xdr:twoCellAnchor>
    <xdr:from>
      <xdr:col>6</xdr:col>
      <xdr:colOff>1016000</xdr:colOff>
      <xdr:row>169</xdr:row>
      <xdr:rowOff>222250</xdr:rowOff>
    </xdr:from>
    <xdr:to>
      <xdr:col>8</xdr:col>
      <xdr:colOff>473489</xdr:colOff>
      <xdr:row>171</xdr:row>
      <xdr:rowOff>197955</xdr:rowOff>
    </xdr:to>
    <xdr:pic>
      <xdr:nvPicPr>
        <xdr:cNvPr id="40" name="image1.png">
          <a:extLst>
            <a:ext uri="{FF2B5EF4-FFF2-40B4-BE49-F238E27FC236}">
              <a16:creationId xmlns:a16="http://schemas.microsoft.com/office/drawing/2014/main" id="{C9CECE05-9FCD-4929-884D-5906611577B2}"/>
            </a:ext>
          </a:extLst>
        </xdr:cNvPr>
        <xdr:cNvPicPr preferRelativeResize="0"/>
      </xdr:nvPicPr>
      <xdr:blipFill>
        <a:blip xmlns:r="http://schemas.openxmlformats.org/officeDocument/2006/relationships" r:embed="rId1" cstate="print"/>
        <a:stretch>
          <a:fillRect/>
        </a:stretch>
      </xdr:blipFill>
      <xdr:spPr>
        <a:xfrm>
          <a:off x="10102850" y="38855650"/>
          <a:ext cx="2086389" cy="1918805"/>
        </a:xfrm>
        <a:prstGeom prst="rect">
          <a:avLst/>
        </a:prstGeom>
        <a:noFill/>
      </xdr:spPr>
    </xdr:pic>
    <xdr:clientData fLocksWithSheet="0"/>
  </xdr:twoCellAnchor>
  <xdr:twoCellAnchor>
    <xdr:from>
      <xdr:col>14</xdr:col>
      <xdr:colOff>45720</xdr:colOff>
      <xdr:row>134</xdr:row>
      <xdr:rowOff>55880</xdr:rowOff>
    </xdr:from>
    <xdr:to>
      <xdr:col>14</xdr:col>
      <xdr:colOff>911629</xdr:colOff>
      <xdr:row>137</xdr:row>
      <xdr:rowOff>129276</xdr:rowOff>
    </xdr:to>
    <xdr:sp macro="" textlink="">
      <xdr:nvSpPr>
        <xdr:cNvPr id="41" name="Arrow: Right 40">
          <a:extLst>
            <a:ext uri="{FF2B5EF4-FFF2-40B4-BE49-F238E27FC236}">
              <a16:creationId xmlns:a16="http://schemas.microsoft.com/office/drawing/2014/main" id="{4AEE9CFC-7A79-4004-BE8D-7AFF5CBA3831}"/>
            </a:ext>
          </a:extLst>
        </xdr:cNvPr>
        <xdr:cNvSpPr/>
      </xdr:nvSpPr>
      <xdr:spPr>
        <a:xfrm>
          <a:off x="20264120" y="30980380"/>
          <a:ext cx="865909" cy="56869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188383</xdr:colOff>
      <xdr:row>135</xdr:row>
      <xdr:rowOff>99059</xdr:rowOff>
    </xdr:from>
    <xdr:to>
      <xdr:col>10</xdr:col>
      <xdr:colOff>1054292</xdr:colOff>
      <xdr:row>138</xdr:row>
      <xdr:rowOff>166105</xdr:rowOff>
    </xdr:to>
    <xdr:sp macro="" textlink="">
      <xdr:nvSpPr>
        <xdr:cNvPr id="43" name="Arrow: Right 42">
          <a:extLst>
            <a:ext uri="{FF2B5EF4-FFF2-40B4-BE49-F238E27FC236}">
              <a16:creationId xmlns:a16="http://schemas.microsoft.com/office/drawing/2014/main" id="{1A1C4D6E-64CC-488F-9575-29D77C445F6B}"/>
            </a:ext>
          </a:extLst>
        </xdr:cNvPr>
        <xdr:cNvSpPr/>
      </xdr:nvSpPr>
      <xdr:spPr>
        <a:xfrm>
          <a:off x="29388223" y="31661099"/>
          <a:ext cx="865909" cy="56996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186690</xdr:colOff>
      <xdr:row>135</xdr:row>
      <xdr:rowOff>106680</xdr:rowOff>
    </xdr:from>
    <xdr:to>
      <xdr:col>31</xdr:col>
      <xdr:colOff>1052599</xdr:colOff>
      <xdr:row>139</xdr:row>
      <xdr:rowOff>12436</xdr:rowOff>
    </xdr:to>
    <xdr:sp macro="" textlink="">
      <xdr:nvSpPr>
        <xdr:cNvPr id="46" name="Arrow: Right 45">
          <a:extLst>
            <a:ext uri="{FF2B5EF4-FFF2-40B4-BE49-F238E27FC236}">
              <a16:creationId xmlns:a16="http://schemas.microsoft.com/office/drawing/2014/main" id="{4F5037C4-90D7-40A6-9EF4-D6EE71A618D7}"/>
            </a:ext>
          </a:extLst>
        </xdr:cNvPr>
        <xdr:cNvSpPr/>
      </xdr:nvSpPr>
      <xdr:spPr>
        <a:xfrm>
          <a:off x="50128170" y="31668720"/>
          <a:ext cx="865909" cy="57631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48684</xdr:colOff>
      <xdr:row>191</xdr:row>
      <xdr:rowOff>24553</xdr:rowOff>
    </xdr:from>
    <xdr:to>
      <xdr:col>20</xdr:col>
      <xdr:colOff>914593</xdr:colOff>
      <xdr:row>194</xdr:row>
      <xdr:rowOff>106839</xdr:rowOff>
    </xdr:to>
    <xdr:sp macro="" textlink="">
      <xdr:nvSpPr>
        <xdr:cNvPr id="47" name="Arrow: Right 46">
          <a:extLst>
            <a:ext uri="{FF2B5EF4-FFF2-40B4-BE49-F238E27FC236}">
              <a16:creationId xmlns:a16="http://schemas.microsoft.com/office/drawing/2014/main" id="{1AFE8105-3189-4478-9D37-868FC640F34E}"/>
            </a:ext>
          </a:extLst>
        </xdr:cNvPr>
        <xdr:cNvSpPr/>
      </xdr:nvSpPr>
      <xdr:spPr>
        <a:xfrm>
          <a:off x="29248524" y="42986113"/>
          <a:ext cx="865909" cy="58520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108373</xdr:colOff>
      <xdr:row>191</xdr:row>
      <xdr:rowOff>26247</xdr:rowOff>
    </xdr:from>
    <xdr:to>
      <xdr:col>10</xdr:col>
      <xdr:colOff>974282</xdr:colOff>
      <xdr:row>194</xdr:row>
      <xdr:rowOff>108533</xdr:rowOff>
    </xdr:to>
    <xdr:sp macro="" textlink="">
      <xdr:nvSpPr>
        <xdr:cNvPr id="48" name="Arrow: Right 47">
          <a:extLst>
            <a:ext uri="{FF2B5EF4-FFF2-40B4-BE49-F238E27FC236}">
              <a16:creationId xmlns:a16="http://schemas.microsoft.com/office/drawing/2014/main" id="{841FB3DD-E3EC-4E90-B692-EA90B4C9B7F4}"/>
            </a:ext>
          </a:extLst>
        </xdr:cNvPr>
        <xdr:cNvSpPr/>
      </xdr:nvSpPr>
      <xdr:spPr>
        <a:xfrm>
          <a:off x="14433973" y="42987807"/>
          <a:ext cx="865909" cy="58520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301413</xdr:colOff>
      <xdr:row>191</xdr:row>
      <xdr:rowOff>75777</xdr:rowOff>
    </xdr:from>
    <xdr:to>
      <xdr:col>15</xdr:col>
      <xdr:colOff>1167322</xdr:colOff>
      <xdr:row>194</xdr:row>
      <xdr:rowOff>149173</xdr:rowOff>
    </xdr:to>
    <xdr:sp macro="" textlink="">
      <xdr:nvSpPr>
        <xdr:cNvPr id="49" name="Arrow: Right 48">
          <a:extLst>
            <a:ext uri="{FF2B5EF4-FFF2-40B4-BE49-F238E27FC236}">
              <a16:creationId xmlns:a16="http://schemas.microsoft.com/office/drawing/2014/main" id="{EA6E6F93-E799-4014-9E17-82A98BB4107D}"/>
            </a:ext>
          </a:extLst>
        </xdr:cNvPr>
        <xdr:cNvSpPr/>
      </xdr:nvSpPr>
      <xdr:spPr>
        <a:xfrm>
          <a:off x="21561213" y="43037337"/>
          <a:ext cx="865909" cy="57631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245836</xdr:colOff>
      <xdr:row>77</xdr:row>
      <xdr:rowOff>164193</xdr:rowOff>
    </xdr:from>
    <xdr:to>
      <xdr:col>8</xdr:col>
      <xdr:colOff>1200150</xdr:colOff>
      <xdr:row>81</xdr:row>
      <xdr:rowOff>31556</xdr:rowOff>
    </xdr:to>
    <xdr:sp macro="" textlink="">
      <xdr:nvSpPr>
        <xdr:cNvPr id="51" name="Arrow: Right 50">
          <a:extLst>
            <a:ext uri="{FF2B5EF4-FFF2-40B4-BE49-F238E27FC236}">
              <a16:creationId xmlns:a16="http://schemas.microsoft.com/office/drawing/2014/main" id="{DC6B2AF0-2480-4070-934B-A152251B25B0}"/>
            </a:ext>
          </a:extLst>
        </xdr:cNvPr>
        <xdr:cNvSpPr/>
      </xdr:nvSpPr>
      <xdr:spPr>
        <a:xfrm>
          <a:off x="10628086" y="20871543"/>
          <a:ext cx="2287814" cy="68651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260531</xdr:colOff>
      <xdr:row>21</xdr:row>
      <xdr:rowOff>45721</xdr:rowOff>
    </xdr:from>
    <xdr:to>
      <xdr:col>42</xdr:col>
      <xdr:colOff>1445392</xdr:colOff>
      <xdr:row>24</xdr:row>
      <xdr:rowOff>86954</xdr:rowOff>
    </xdr:to>
    <xdr:sp macro="" textlink="">
      <xdr:nvSpPr>
        <xdr:cNvPr id="35" name="Arrow: Right 34">
          <a:extLst>
            <a:ext uri="{FF2B5EF4-FFF2-40B4-BE49-F238E27FC236}">
              <a16:creationId xmlns:a16="http://schemas.microsoft.com/office/drawing/2014/main" id="{FDD42653-9C96-4E6E-A46B-CD0AC2DA6664}"/>
            </a:ext>
          </a:extLst>
        </xdr:cNvPr>
        <xdr:cNvSpPr/>
      </xdr:nvSpPr>
      <xdr:spPr>
        <a:xfrm>
          <a:off x="58995491" y="7345681"/>
          <a:ext cx="1184861" cy="54415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254000</xdr:colOff>
      <xdr:row>77</xdr:row>
      <xdr:rowOff>9071</xdr:rowOff>
    </xdr:from>
    <xdr:to>
      <xdr:col>23</xdr:col>
      <xdr:colOff>1119909</xdr:colOff>
      <xdr:row>80</xdr:row>
      <xdr:rowOff>50304</xdr:rowOff>
    </xdr:to>
    <xdr:sp macro="" textlink="">
      <xdr:nvSpPr>
        <xdr:cNvPr id="52" name="Arrow: Right 51">
          <a:extLst>
            <a:ext uri="{FF2B5EF4-FFF2-40B4-BE49-F238E27FC236}">
              <a16:creationId xmlns:a16="http://schemas.microsoft.com/office/drawing/2014/main" id="{0A4B6911-0DA4-40A0-9B76-A70E0BFFBA8C}"/>
            </a:ext>
          </a:extLst>
        </xdr:cNvPr>
        <xdr:cNvSpPr/>
      </xdr:nvSpPr>
      <xdr:spPr>
        <a:xfrm>
          <a:off x="87336313" y="6486071"/>
          <a:ext cx="736369" cy="54129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143510</xdr:colOff>
      <xdr:row>19</xdr:row>
      <xdr:rowOff>104321</xdr:rowOff>
    </xdr:from>
    <xdr:to>
      <xdr:col>63</xdr:col>
      <xdr:colOff>879879</xdr:colOff>
      <xdr:row>21</xdr:row>
      <xdr:rowOff>73164</xdr:rowOff>
    </xdr:to>
    <xdr:sp macro="" textlink="">
      <xdr:nvSpPr>
        <xdr:cNvPr id="54" name="Arrow: Right 53">
          <a:extLst>
            <a:ext uri="{FF2B5EF4-FFF2-40B4-BE49-F238E27FC236}">
              <a16:creationId xmlns:a16="http://schemas.microsoft.com/office/drawing/2014/main" id="{AAF58294-3944-45EB-8E81-B7C96602C217}"/>
            </a:ext>
          </a:extLst>
        </xdr:cNvPr>
        <xdr:cNvSpPr/>
      </xdr:nvSpPr>
      <xdr:spPr>
        <a:xfrm>
          <a:off x="84973160" y="7705271"/>
          <a:ext cx="736369" cy="52129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147320</xdr:colOff>
      <xdr:row>19</xdr:row>
      <xdr:rowOff>85271</xdr:rowOff>
    </xdr:from>
    <xdr:to>
      <xdr:col>65</xdr:col>
      <xdr:colOff>883689</xdr:colOff>
      <xdr:row>22</xdr:row>
      <xdr:rowOff>111264</xdr:rowOff>
    </xdr:to>
    <xdr:sp macro="" textlink="">
      <xdr:nvSpPr>
        <xdr:cNvPr id="55" name="Arrow: Right 54">
          <a:extLst>
            <a:ext uri="{FF2B5EF4-FFF2-40B4-BE49-F238E27FC236}">
              <a16:creationId xmlns:a16="http://schemas.microsoft.com/office/drawing/2014/main" id="{50D21222-0952-4F79-B472-39CB9C08236B}"/>
            </a:ext>
          </a:extLst>
        </xdr:cNvPr>
        <xdr:cNvSpPr/>
      </xdr:nvSpPr>
      <xdr:spPr>
        <a:xfrm>
          <a:off x="86360000" y="7034711"/>
          <a:ext cx="736369" cy="54415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76199</xdr:colOff>
      <xdr:row>78</xdr:row>
      <xdr:rowOff>97472</xdr:rowOff>
    </xdr:from>
    <xdr:to>
      <xdr:col>48</xdr:col>
      <xdr:colOff>944880</xdr:colOff>
      <xdr:row>81</xdr:row>
      <xdr:rowOff>19049</xdr:rowOff>
    </xdr:to>
    <xdr:sp macro="" textlink="">
      <xdr:nvSpPr>
        <xdr:cNvPr id="53" name="Arrow: Right 52">
          <a:extLst>
            <a:ext uri="{FF2B5EF4-FFF2-40B4-BE49-F238E27FC236}">
              <a16:creationId xmlns:a16="http://schemas.microsoft.com/office/drawing/2014/main" id="{75A534B8-488A-4206-986C-6F25CBA0ECF3}"/>
            </a:ext>
          </a:extLst>
        </xdr:cNvPr>
        <xdr:cNvSpPr/>
      </xdr:nvSpPr>
      <xdr:spPr>
        <a:xfrm>
          <a:off x="66522599" y="20976272"/>
          <a:ext cx="868681" cy="56927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323850</xdr:colOff>
      <xdr:row>225</xdr:row>
      <xdr:rowOff>254000</xdr:rowOff>
    </xdr:from>
    <xdr:to>
      <xdr:col>23</xdr:col>
      <xdr:colOff>1483139</xdr:colOff>
      <xdr:row>227</xdr:row>
      <xdr:rowOff>242405</xdr:rowOff>
    </xdr:to>
    <xdr:pic>
      <xdr:nvPicPr>
        <xdr:cNvPr id="33" name="image1.png">
          <a:extLst>
            <a:ext uri="{FF2B5EF4-FFF2-40B4-BE49-F238E27FC236}">
              <a16:creationId xmlns:a16="http://schemas.microsoft.com/office/drawing/2014/main" id="{50E0B4DB-60DE-4943-BECD-9DB0DCD2BD25}"/>
            </a:ext>
          </a:extLst>
        </xdr:cNvPr>
        <xdr:cNvPicPr preferRelativeResize="0"/>
      </xdr:nvPicPr>
      <xdr:blipFill>
        <a:blip xmlns:r="http://schemas.openxmlformats.org/officeDocument/2006/relationships" r:embed="rId1" cstate="print"/>
        <a:stretch>
          <a:fillRect/>
        </a:stretch>
      </xdr:blipFill>
      <xdr:spPr>
        <a:xfrm>
          <a:off x="32594550" y="50412650"/>
          <a:ext cx="2949989" cy="1931505"/>
        </a:xfrm>
        <a:prstGeom prst="rect">
          <a:avLst/>
        </a:prstGeom>
        <a:noFill/>
      </xdr:spPr>
    </xdr:pic>
    <xdr:clientData fLocksWithSheet="0"/>
  </xdr:twoCellAnchor>
  <xdr:twoCellAnchor>
    <xdr:from>
      <xdr:col>6</xdr:col>
      <xdr:colOff>177800</xdr:colOff>
      <xdr:row>225</xdr:row>
      <xdr:rowOff>431800</xdr:rowOff>
    </xdr:from>
    <xdr:to>
      <xdr:col>7</xdr:col>
      <xdr:colOff>968789</xdr:colOff>
      <xdr:row>228</xdr:row>
      <xdr:rowOff>26505</xdr:rowOff>
    </xdr:to>
    <xdr:pic>
      <xdr:nvPicPr>
        <xdr:cNvPr id="50" name="image1.png">
          <a:extLst>
            <a:ext uri="{FF2B5EF4-FFF2-40B4-BE49-F238E27FC236}">
              <a16:creationId xmlns:a16="http://schemas.microsoft.com/office/drawing/2014/main" id="{DD8F3308-7E82-4511-BA2D-15FFF64C605E}"/>
            </a:ext>
          </a:extLst>
        </xdr:cNvPr>
        <xdr:cNvPicPr preferRelativeResize="0"/>
      </xdr:nvPicPr>
      <xdr:blipFill>
        <a:blip xmlns:r="http://schemas.openxmlformats.org/officeDocument/2006/relationships" r:embed="rId1" cstate="print"/>
        <a:stretch>
          <a:fillRect/>
        </a:stretch>
      </xdr:blipFill>
      <xdr:spPr>
        <a:xfrm>
          <a:off x="8890000" y="37401500"/>
          <a:ext cx="2073689" cy="1931505"/>
        </a:xfrm>
        <a:prstGeom prst="rect">
          <a:avLst/>
        </a:prstGeom>
        <a:noFill/>
      </xdr:spPr>
    </xdr:pic>
    <xdr:clientData fLocksWithSheet="0"/>
  </xdr:twoCellAnchor>
  <xdr:twoCellAnchor>
    <xdr:from>
      <xdr:col>14</xdr:col>
      <xdr:colOff>94404</xdr:colOff>
      <xdr:row>246</xdr:row>
      <xdr:rowOff>39793</xdr:rowOff>
    </xdr:from>
    <xdr:to>
      <xdr:col>14</xdr:col>
      <xdr:colOff>960313</xdr:colOff>
      <xdr:row>249</xdr:row>
      <xdr:rowOff>122079</xdr:rowOff>
    </xdr:to>
    <xdr:sp macro="" textlink="">
      <xdr:nvSpPr>
        <xdr:cNvPr id="56" name="Arrow: Right 55">
          <a:extLst>
            <a:ext uri="{FF2B5EF4-FFF2-40B4-BE49-F238E27FC236}">
              <a16:creationId xmlns:a16="http://schemas.microsoft.com/office/drawing/2014/main" id="{11BAE5EB-6E5B-4FCB-AB4B-9F631DC8908D}"/>
            </a:ext>
          </a:extLst>
        </xdr:cNvPr>
        <xdr:cNvSpPr/>
      </xdr:nvSpPr>
      <xdr:spPr>
        <a:xfrm>
          <a:off x="20363604" y="54248473"/>
          <a:ext cx="865909" cy="58520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184573</xdr:colOff>
      <xdr:row>245</xdr:row>
      <xdr:rowOff>117687</xdr:rowOff>
    </xdr:from>
    <xdr:to>
      <xdr:col>10</xdr:col>
      <xdr:colOff>1050482</xdr:colOff>
      <xdr:row>249</xdr:row>
      <xdr:rowOff>32333</xdr:rowOff>
    </xdr:to>
    <xdr:sp macro="" textlink="">
      <xdr:nvSpPr>
        <xdr:cNvPr id="57" name="Arrow: Right 56">
          <a:extLst>
            <a:ext uri="{FF2B5EF4-FFF2-40B4-BE49-F238E27FC236}">
              <a16:creationId xmlns:a16="http://schemas.microsoft.com/office/drawing/2014/main" id="{BD2F0F8A-974A-484A-BC33-A5E6DC70554D}"/>
            </a:ext>
          </a:extLst>
        </xdr:cNvPr>
        <xdr:cNvSpPr/>
      </xdr:nvSpPr>
      <xdr:spPr>
        <a:xfrm>
          <a:off x="14510173" y="54158727"/>
          <a:ext cx="865909" cy="58520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243840</xdr:colOff>
      <xdr:row>77</xdr:row>
      <xdr:rowOff>152400</xdr:rowOff>
    </xdr:from>
    <xdr:to>
      <xdr:col>21</xdr:col>
      <xdr:colOff>1109749</xdr:colOff>
      <xdr:row>80</xdr:row>
      <xdr:rowOff>92991</xdr:rowOff>
    </xdr:to>
    <xdr:sp macro="" textlink="">
      <xdr:nvSpPr>
        <xdr:cNvPr id="59" name="Arrow: Right 58">
          <a:extLst>
            <a:ext uri="{FF2B5EF4-FFF2-40B4-BE49-F238E27FC236}">
              <a16:creationId xmlns:a16="http://schemas.microsoft.com/office/drawing/2014/main" id="{0BF0F8F1-AD8C-4631-9661-2BB378DCCA31}"/>
            </a:ext>
          </a:extLst>
        </xdr:cNvPr>
        <xdr:cNvSpPr/>
      </xdr:nvSpPr>
      <xdr:spPr>
        <a:xfrm>
          <a:off x="29443680" y="19933920"/>
          <a:ext cx="865909" cy="58067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274320</xdr:colOff>
      <xdr:row>77</xdr:row>
      <xdr:rowOff>106680</xdr:rowOff>
    </xdr:from>
    <xdr:to>
      <xdr:col>10</xdr:col>
      <xdr:colOff>1140229</xdr:colOff>
      <xdr:row>80</xdr:row>
      <xdr:rowOff>47271</xdr:rowOff>
    </xdr:to>
    <xdr:sp macro="" textlink="">
      <xdr:nvSpPr>
        <xdr:cNvPr id="60" name="Arrow: Right 59">
          <a:extLst>
            <a:ext uri="{FF2B5EF4-FFF2-40B4-BE49-F238E27FC236}">
              <a16:creationId xmlns:a16="http://schemas.microsoft.com/office/drawing/2014/main" id="{75C552BD-C01F-4625-B281-5F7DD8C99FFA}"/>
            </a:ext>
          </a:extLst>
        </xdr:cNvPr>
        <xdr:cNvSpPr/>
      </xdr:nvSpPr>
      <xdr:spPr>
        <a:xfrm>
          <a:off x="12984480" y="19888200"/>
          <a:ext cx="865909" cy="58067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624840</xdr:colOff>
      <xdr:row>246</xdr:row>
      <xdr:rowOff>76200</xdr:rowOff>
    </xdr:from>
    <xdr:to>
      <xdr:col>18</xdr:col>
      <xdr:colOff>1490749</xdr:colOff>
      <xdr:row>249</xdr:row>
      <xdr:rowOff>153951</xdr:rowOff>
    </xdr:to>
    <xdr:sp macro="" textlink="">
      <xdr:nvSpPr>
        <xdr:cNvPr id="61" name="Arrow: Right 60">
          <a:extLst>
            <a:ext uri="{FF2B5EF4-FFF2-40B4-BE49-F238E27FC236}">
              <a16:creationId xmlns:a16="http://schemas.microsoft.com/office/drawing/2014/main" id="{0A591162-77DD-4E70-BEA3-80E753F99755}"/>
            </a:ext>
          </a:extLst>
        </xdr:cNvPr>
        <xdr:cNvSpPr/>
      </xdr:nvSpPr>
      <xdr:spPr>
        <a:xfrm>
          <a:off x="26167080" y="54284880"/>
          <a:ext cx="865909" cy="58067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234950</xdr:colOff>
      <xdr:row>134</xdr:row>
      <xdr:rowOff>123371</xdr:rowOff>
    </xdr:from>
    <xdr:to>
      <xdr:col>23</xdr:col>
      <xdr:colOff>1100859</xdr:colOff>
      <xdr:row>137</xdr:row>
      <xdr:rowOff>164604</xdr:rowOff>
    </xdr:to>
    <xdr:sp macro="" textlink="">
      <xdr:nvSpPr>
        <xdr:cNvPr id="62" name="Arrow: Right 61">
          <a:extLst>
            <a:ext uri="{FF2B5EF4-FFF2-40B4-BE49-F238E27FC236}">
              <a16:creationId xmlns:a16="http://schemas.microsoft.com/office/drawing/2014/main" id="{C1A32190-0C2E-4A96-8259-45CA4E47DC8F}"/>
            </a:ext>
          </a:extLst>
        </xdr:cNvPr>
        <xdr:cNvSpPr/>
      </xdr:nvSpPr>
      <xdr:spPr>
        <a:xfrm>
          <a:off x="34296350" y="32660771"/>
          <a:ext cx="865909" cy="5555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283028</xdr:colOff>
      <xdr:row>0</xdr:row>
      <xdr:rowOff>10886</xdr:rowOff>
    </xdr:from>
    <xdr:to>
      <xdr:col>11</xdr:col>
      <xdr:colOff>642257</xdr:colOff>
      <xdr:row>4</xdr:row>
      <xdr:rowOff>87085</xdr:rowOff>
    </xdr:to>
    <xdr:pic>
      <xdr:nvPicPr>
        <xdr:cNvPr id="2" name="image1.png">
          <a:extLst>
            <a:ext uri="{FF2B5EF4-FFF2-40B4-BE49-F238E27FC236}">
              <a16:creationId xmlns:a16="http://schemas.microsoft.com/office/drawing/2014/main" id="{432F8DC7-7637-4003-8ACE-F9B832E05A0C}"/>
            </a:ext>
          </a:extLst>
        </xdr:cNvPr>
        <xdr:cNvPicPr preferRelativeResize="0"/>
      </xdr:nvPicPr>
      <xdr:blipFill>
        <a:blip xmlns:r="http://schemas.openxmlformats.org/officeDocument/2006/relationships" r:embed="rId1" cstate="print"/>
        <a:stretch>
          <a:fillRect/>
        </a:stretch>
      </xdr:blipFill>
      <xdr:spPr>
        <a:xfrm>
          <a:off x="9899468" y="10886"/>
          <a:ext cx="1471749" cy="761999"/>
        </a:xfrm>
        <a:prstGeom prst="rect">
          <a:avLst/>
        </a:prstGeom>
        <a:noFill/>
      </xdr:spPr>
    </xdr:pic>
    <xdr:clientData fLocksWithSheet="0"/>
  </xdr:twoCellAnchor>
  <xdr:twoCellAnchor>
    <xdr:from>
      <xdr:col>7</xdr:col>
      <xdr:colOff>1111623</xdr:colOff>
      <xdr:row>68</xdr:row>
      <xdr:rowOff>170328</xdr:rowOff>
    </xdr:from>
    <xdr:to>
      <xdr:col>15</xdr:col>
      <xdr:colOff>82475</xdr:colOff>
      <xdr:row>99</xdr:row>
      <xdr:rowOff>102196</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19E06411-3970-4D94-B2A2-3659CAA4AB97}"/>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390503" y="14450208"/>
              <a:ext cx="7871012" cy="51287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0</xdr:colOff>
      <xdr:row>12</xdr:row>
      <xdr:rowOff>0</xdr:rowOff>
    </xdr:from>
    <xdr:to>
      <xdr:col>15</xdr:col>
      <xdr:colOff>82476</xdr:colOff>
      <xdr:row>42</xdr:row>
      <xdr:rowOff>102198</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19160ACA-0B64-4C70-845C-AE7ABE0AC4B5}"/>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391400" y="3154680"/>
              <a:ext cx="7870116" cy="513139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0</xdr:colOff>
      <xdr:row>124</xdr:row>
      <xdr:rowOff>0</xdr:rowOff>
    </xdr:from>
    <xdr:to>
      <xdr:col>16</xdr:col>
      <xdr:colOff>82475</xdr:colOff>
      <xdr:row>154</xdr:row>
      <xdr:rowOff>102197</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28D5C381-9555-413E-8B7B-A12EEB373977}"/>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503920" y="25405080"/>
              <a:ext cx="7870115" cy="513139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12</xdr:col>
      <xdr:colOff>446314</xdr:colOff>
      <xdr:row>0</xdr:row>
      <xdr:rowOff>21773</xdr:rowOff>
    </xdr:from>
    <xdr:to>
      <xdr:col>13</xdr:col>
      <xdr:colOff>805543</xdr:colOff>
      <xdr:row>4</xdr:row>
      <xdr:rowOff>97972</xdr:rowOff>
    </xdr:to>
    <xdr:pic>
      <xdr:nvPicPr>
        <xdr:cNvPr id="2" name="image1.png">
          <a:extLst>
            <a:ext uri="{FF2B5EF4-FFF2-40B4-BE49-F238E27FC236}">
              <a16:creationId xmlns:a16="http://schemas.microsoft.com/office/drawing/2014/main" id="{2ED0E321-3ABD-42BA-A740-5CB8ACA0CD70}"/>
            </a:ext>
          </a:extLst>
        </xdr:cNvPr>
        <xdr:cNvPicPr preferRelativeResize="0"/>
      </xdr:nvPicPr>
      <xdr:blipFill>
        <a:blip xmlns:r="http://schemas.openxmlformats.org/officeDocument/2006/relationships" r:embed="rId1" cstate="print"/>
        <a:stretch>
          <a:fillRect/>
        </a:stretch>
      </xdr:blipFill>
      <xdr:spPr>
        <a:xfrm>
          <a:off x="10062754" y="21773"/>
          <a:ext cx="1875609" cy="784859"/>
        </a:xfrm>
        <a:prstGeom prst="rect">
          <a:avLst/>
        </a:prstGeom>
        <a:noFill/>
      </xdr:spPr>
    </xdr:pic>
    <xdr:clientData fLocksWithSheet="0"/>
  </xdr:twoCellAnchor>
  <xdr:twoCellAnchor>
    <xdr:from>
      <xdr:col>17</xdr:col>
      <xdr:colOff>134469</xdr:colOff>
      <xdr:row>9</xdr:row>
      <xdr:rowOff>391885</xdr:rowOff>
    </xdr:from>
    <xdr:to>
      <xdr:col>29</xdr:col>
      <xdr:colOff>188898</xdr:colOff>
      <xdr:row>21</xdr:row>
      <xdr:rowOff>266699</xdr:rowOff>
    </xdr:to>
    <xdr:graphicFrame macro="">
      <xdr:nvGraphicFramePr>
        <xdr:cNvPr id="3" name="Chart 2">
          <a:extLst>
            <a:ext uri="{FF2B5EF4-FFF2-40B4-BE49-F238E27FC236}">
              <a16:creationId xmlns:a16="http://schemas.microsoft.com/office/drawing/2014/main" id="{67AF1614-58E8-42A9-95E1-23CC81E13C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65315</xdr:colOff>
      <xdr:row>33</xdr:row>
      <xdr:rowOff>326570</xdr:rowOff>
    </xdr:from>
    <xdr:to>
      <xdr:col>29</xdr:col>
      <xdr:colOff>119744</xdr:colOff>
      <xdr:row>45</xdr:row>
      <xdr:rowOff>201385</xdr:rowOff>
    </xdr:to>
    <xdr:graphicFrame macro="">
      <xdr:nvGraphicFramePr>
        <xdr:cNvPr id="4" name="Chart 3">
          <a:extLst>
            <a:ext uri="{FF2B5EF4-FFF2-40B4-BE49-F238E27FC236}">
              <a16:creationId xmlns:a16="http://schemas.microsoft.com/office/drawing/2014/main" id="{6F449313-9EAD-49F6-B8D3-FB15FE418B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76200</xdr:colOff>
      <xdr:row>57</xdr:row>
      <xdr:rowOff>337457</xdr:rowOff>
    </xdr:from>
    <xdr:to>
      <xdr:col>29</xdr:col>
      <xdr:colOff>130629</xdr:colOff>
      <xdr:row>69</xdr:row>
      <xdr:rowOff>212272</xdr:rowOff>
    </xdr:to>
    <xdr:graphicFrame macro="">
      <xdr:nvGraphicFramePr>
        <xdr:cNvPr id="5" name="Chart 4">
          <a:extLst>
            <a:ext uri="{FF2B5EF4-FFF2-40B4-BE49-F238E27FC236}">
              <a16:creationId xmlns:a16="http://schemas.microsoft.com/office/drawing/2014/main" id="{9ED9FE1F-8B0E-4E5E-BD81-C194EECD3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13</xdr:col>
      <xdr:colOff>446314</xdr:colOff>
      <xdr:row>0</xdr:row>
      <xdr:rowOff>21773</xdr:rowOff>
    </xdr:from>
    <xdr:to>
      <xdr:col>14</xdr:col>
      <xdr:colOff>805543</xdr:colOff>
      <xdr:row>4</xdr:row>
      <xdr:rowOff>97972</xdr:rowOff>
    </xdr:to>
    <xdr:pic>
      <xdr:nvPicPr>
        <xdr:cNvPr id="2" name="image1.png">
          <a:extLst>
            <a:ext uri="{FF2B5EF4-FFF2-40B4-BE49-F238E27FC236}">
              <a16:creationId xmlns:a16="http://schemas.microsoft.com/office/drawing/2014/main" id="{5A050641-496B-4AC1-BAC2-E160A2CA8AD3}"/>
            </a:ext>
          </a:extLst>
        </xdr:cNvPr>
        <xdr:cNvPicPr preferRelativeResize="0"/>
      </xdr:nvPicPr>
      <xdr:blipFill>
        <a:blip xmlns:r="http://schemas.openxmlformats.org/officeDocument/2006/relationships" r:embed="rId1" cstate="print"/>
        <a:stretch>
          <a:fillRect/>
        </a:stretch>
      </xdr:blipFill>
      <xdr:spPr>
        <a:xfrm>
          <a:off x="10398034" y="21773"/>
          <a:ext cx="1875609" cy="784859"/>
        </a:xfrm>
        <a:prstGeom prst="rect">
          <a:avLst/>
        </a:prstGeom>
        <a:noFill/>
      </xdr:spPr>
    </xdr:pic>
    <xdr:clientData fLocksWithSheet="0"/>
  </xdr:twoCellAnchor>
  <xdr:twoCellAnchor>
    <xdr:from>
      <xdr:col>18</xdr:col>
      <xdr:colOff>134469</xdr:colOff>
      <xdr:row>9</xdr:row>
      <xdr:rowOff>391885</xdr:rowOff>
    </xdr:from>
    <xdr:to>
      <xdr:col>30</xdr:col>
      <xdr:colOff>188898</xdr:colOff>
      <xdr:row>21</xdr:row>
      <xdr:rowOff>266699</xdr:rowOff>
    </xdr:to>
    <xdr:graphicFrame macro="">
      <xdr:nvGraphicFramePr>
        <xdr:cNvPr id="3" name="Chart 2">
          <a:extLst>
            <a:ext uri="{FF2B5EF4-FFF2-40B4-BE49-F238E27FC236}">
              <a16:creationId xmlns:a16="http://schemas.microsoft.com/office/drawing/2014/main" id="{CE347724-18BA-49D6-81CC-F2112338E5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65315</xdr:colOff>
      <xdr:row>33</xdr:row>
      <xdr:rowOff>326570</xdr:rowOff>
    </xdr:from>
    <xdr:to>
      <xdr:col>30</xdr:col>
      <xdr:colOff>119744</xdr:colOff>
      <xdr:row>45</xdr:row>
      <xdr:rowOff>201385</xdr:rowOff>
    </xdr:to>
    <xdr:graphicFrame macro="">
      <xdr:nvGraphicFramePr>
        <xdr:cNvPr id="4" name="Chart 3">
          <a:extLst>
            <a:ext uri="{FF2B5EF4-FFF2-40B4-BE49-F238E27FC236}">
              <a16:creationId xmlns:a16="http://schemas.microsoft.com/office/drawing/2014/main" id="{458E2186-B623-473F-85E5-119A0D4CB1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76200</xdr:colOff>
      <xdr:row>57</xdr:row>
      <xdr:rowOff>337457</xdr:rowOff>
    </xdr:from>
    <xdr:to>
      <xdr:col>30</xdr:col>
      <xdr:colOff>130629</xdr:colOff>
      <xdr:row>69</xdr:row>
      <xdr:rowOff>212272</xdr:rowOff>
    </xdr:to>
    <xdr:graphicFrame macro="">
      <xdr:nvGraphicFramePr>
        <xdr:cNvPr id="5" name="Chart 4">
          <a:extLst>
            <a:ext uri="{FF2B5EF4-FFF2-40B4-BE49-F238E27FC236}">
              <a16:creationId xmlns:a16="http://schemas.microsoft.com/office/drawing/2014/main" id="{44AA909B-07C4-47B7-A605-55711D7439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10</xdr:col>
      <xdr:colOff>283028</xdr:colOff>
      <xdr:row>0</xdr:row>
      <xdr:rowOff>10886</xdr:rowOff>
    </xdr:from>
    <xdr:to>
      <xdr:col>11</xdr:col>
      <xdr:colOff>642257</xdr:colOff>
      <xdr:row>4</xdr:row>
      <xdr:rowOff>87085</xdr:rowOff>
    </xdr:to>
    <xdr:pic>
      <xdr:nvPicPr>
        <xdr:cNvPr id="2" name="image1.png">
          <a:extLst>
            <a:ext uri="{FF2B5EF4-FFF2-40B4-BE49-F238E27FC236}">
              <a16:creationId xmlns:a16="http://schemas.microsoft.com/office/drawing/2014/main" id="{5CB8A4B5-0B8D-4B1C-9128-B934BDE7F4DA}"/>
            </a:ext>
          </a:extLst>
        </xdr:cNvPr>
        <xdr:cNvPicPr preferRelativeResize="0"/>
      </xdr:nvPicPr>
      <xdr:blipFill>
        <a:blip xmlns:r="http://schemas.openxmlformats.org/officeDocument/2006/relationships" r:embed="rId1" cstate="print"/>
        <a:stretch>
          <a:fillRect/>
        </a:stretch>
      </xdr:blipFill>
      <xdr:spPr>
        <a:xfrm>
          <a:off x="9884228" y="10886"/>
          <a:ext cx="1469572" cy="729342"/>
        </a:xfrm>
        <a:prstGeom prst="rect">
          <a:avLst/>
        </a:prstGeom>
        <a:noFill/>
      </xdr:spPr>
    </xdr:pic>
    <xdr:clientData fLocksWithSheet="0"/>
  </xdr:twoCellAnchor>
</xdr:wsDr>
</file>

<file path=xl/drawings/drawing9.xml><?xml version="1.0" encoding="utf-8"?>
<xdr:wsDr xmlns:xdr="http://schemas.openxmlformats.org/drawingml/2006/spreadsheetDrawing" xmlns:a="http://schemas.openxmlformats.org/drawingml/2006/main">
  <xdr:twoCellAnchor>
    <xdr:from>
      <xdr:col>0</xdr:col>
      <xdr:colOff>13608</xdr:colOff>
      <xdr:row>2</xdr:row>
      <xdr:rowOff>13607</xdr:rowOff>
    </xdr:from>
    <xdr:to>
      <xdr:col>1</xdr:col>
      <xdr:colOff>2908300</xdr:colOff>
      <xdr:row>2</xdr:row>
      <xdr:rowOff>533399</xdr:rowOff>
    </xdr:to>
    <xdr:sp macro="" textlink="">
      <xdr:nvSpPr>
        <xdr:cNvPr id="2" name="TextBox 1">
          <a:extLst>
            <a:ext uri="{FF2B5EF4-FFF2-40B4-BE49-F238E27FC236}">
              <a16:creationId xmlns:a16="http://schemas.microsoft.com/office/drawing/2014/main" id="{97D83124-0E24-4AE5-9344-C73152A82668}"/>
            </a:ext>
          </a:extLst>
        </xdr:cNvPr>
        <xdr:cNvSpPr txBox="1"/>
      </xdr:nvSpPr>
      <xdr:spPr>
        <a:xfrm>
          <a:off x="13608" y="478427"/>
          <a:ext cx="4159612" cy="51979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400" b="1"/>
            <a:t>MASTER CONTROL BUTTONS    </a:t>
          </a:r>
          <a:endParaRPr lang="en-US" sz="2000" b="1"/>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31044</xdr:colOff>
      <xdr:row>1</xdr:row>
      <xdr:rowOff>0</xdr:rowOff>
    </xdr:from>
    <xdr:to>
      <xdr:col>12</xdr:col>
      <xdr:colOff>297744</xdr:colOff>
      <xdr:row>12</xdr:row>
      <xdr:rowOff>165652</xdr:rowOff>
    </xdr:to>
    <xdr:sp macro="" textlink="">
      <xdr:nvSpPr>
        <xdr:cNvPr id="2" name="TextBox 1">
          <a:extLst>
            <a:ext uri="{FF2B5EF4-FFF2-40B4-BE49-F238E27FC236}">
              <a16:creationId xmlns:a16="http://schemas.microsoft.com/office/drawing/2014/main" id="{D39AF731-2E3A-4EF2-928A-87C31940E0AF}"/>
            </a:ext>
          </a:extLst>
        </xdr:cNvPr>
        <xdr:cNvSpPr txBox="1"/>
      </xdr:nvSpPr>
      <xdr:spPr>
        <a:xfrm>
          <a:off x="6363264" y="266700"/>
          <a:ext cx="11544300" cy="2565952"/>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Description of Calculations/Inputs: </a:t>
          </a: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This sheet summarizes the floor area Total Addressable Market (TAM) forecast. The tables are split into three categories, Residential, Commercial, and Total (the sum of residential and commercial). Each set of tables represents a TAM for a global market, or the market for a particular region or country.</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Additional data should be added to each table (up to 5 sources in total). Raw data is processed on separate sheets and then included in this sheet to be integrated.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Sensitivity analyses are done by assuming a defined number of standard deviations  (S.D.) above and below the mean of each annual data point entered below. This method generates a high and low scenario based on multiple data sources. By default, the sensitivity analyses are 1 S.D. above and below the mean for global and regional/country-level adoption.</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Please be sure to note all assumptions and sources used in constructing TAM projections either on this sheet or additional sheets.</a:t>
          </a:r>
        </a:p>
      </xdr:txBody>
    </xdr:sp>
    <xdr:clientData/>
  </xdr:twoCellAnchor>
  <xdr:twoCellAnchor>
    <xdr:from>
      <xdr:col>28</xdr:col>
      <xdr:colOff>165224</xdr:colOff>
      <xdr:row>28</xdr:row>
      <xdr:rowOff>93161</xdr:rowOff>
    </xdr:from>
    <xdr:to>
      <xdr:col>48</xdr:col>
      <xdr:colOff>693096</xdr:colOff>
      <xdr:row>77</xdr:row>
      <xdr:rowOff>127798</xdr:rowOff>
    </xdr:to>
    <xdr:graphicFrame macro="">
      <xdr:nvGraphicFramePr>
        <xdr:cNvPr id="3" name="Chart 2">
          <a:extLst>
            <a:ext uri="{FF2B5EF4-FFF2-40B4-BE49-F238E27FC236}">
              <a16:creationId xmlns:a16="http://schemas.microsoft.com/office/drawing/2014/main" id="{7C3C4053-6AE2-4B37-91F9-A444B267B8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0</xdr:colOff>
      <xdr:row>88</xdr:row>
      <xdr:rowOff>0</xdr:rowOff>
    </xdr:from>
    <xdr:to>
      <xdr:col>48</xdr:col>
      <xdr:colOff>527872</xdr:colOff>
      <xdr:row>137</xdr:row>
      <xdr:rowOff>34637</xdr:rowOff>
    </xdr:to>
    <xdr:graphicFrame macro="">
      <xdr:nvGraphicFramePr>
        <xdr:cNvPr id="4" name="Chart 3">
          <a:extLst>
            <a:ext uri="{FF2B5EF4-FFF2-40B4-BE49-F238E27FC236}">
              <a16:creationId xmlns:a16="http://schemas.microsoft.com/office/drawing/2014/main" id="{C76220CE-3BFF-4347-945F-F69CC06DAD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0</xdr:colOff>
      <xdr:row>152</xdr:row>
      <xdr:rowOff>0</xdr:rowOff>
    </xdr:from>
    <xdr:to>
      <xdr:col>48</xdr:col>
      <xdr:colOff>527872</xdr:colOff>
      <xdr:row>201</xdr:row>
      <xdr:rowOff>34637</xdr:rowOff>
    </xdr:to>
    <xdr:graphicFrame macro="">
      <xdr:nvGraphicFramePr>
        <xdr:cNvPr id="5" name="Chart 4">
          <a:extLst>
            <a:ext uri="{FF2B5EF4-FFF2-40B4-BE49-F238E27FC236}">
              <a16:creationId xmlns:a16="http://schemas.microsoft.com/office/drawing/2014/main" id="{FDE1558B-119F-4E7D-8477-FF8AEB46E7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0</xdr:colOff>
      <xdr:row>215</xdr:row>
      <xdr:rowOff>0</xdr:rowOff>
    </xdr:from>
    <xdr:to>
      <xdr:col>48</xdr:col>
      <xdr:colOff>527872</xdr:colOff>
      <xdr:row>264</xdr:row>
      <xdr:rowOff>34637</xdr:rowOff>
    </xdr:to>
    <xdr:graphicFrame macro="">
      <xdr:nvGraphicFramePr>
        <xdr:cNvPr id="6" name="Chart 5">
          <a:extLst>
            <a:ext uri="{FF2B5EF4-FFF2-40B4-BE49-F238E27FC236}">
              <a16:creationId xmlns:a16="http://schemas.microsoft.com/office/drawing/2014/main" id="{C1CCFDC4-DDAB-49C7-A40F-21CE3661D8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0</xdr:colOff>
      <xdr:row>278</xdr:row>
      <xdr:rowOff>0</xdr:rowOff>
    </xdr:from>
    <xdr:to>
      <xdr:col>48</xdr:col>
      <xdr:colOff>527872</xdr:colOff>
      <xdr:row>327</xdr:row>
      <xdr:rowOff>34637</xdr:rowOff>
    </xdr:to>
    <xdr:graphicFrame macro="">
      <xdr:nvGraphicFramePr>
        <xdr:cNvPr id="7" name="Chart 6">
          <a:extLst>
            <a:ext uri="{FF2B5EF4-FFF2-40B4-BE49-F238E27FC236}">
              <a16:creationId xmlns:a16="http://schemas.microsoft.com/office/drawing/2014/main" id="{C7BE7D49-BCE3-4354-9F03-DE20B1CEB8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0</xdr:colOff>
      <xdr:row>341</xdr:row>
      <xdr:rowOff>0</xdr:rowOff>
    </xdr:from>
    <xdr:to>
      <xdr:col>48</xdr:col>
      <xdr:colOff>527872</xdr:colOff>
      <xdr:row>390</xdr:row>
      <xdr:rowOff>34637</xdr:rowOff>
    </xdr:to>
    <xdr:graphicFrame macro="">
      <xdr:nvGraphicFramePr>
        <xdr:cNvPr id="8" name="Chart 7">
          <a:extLst>
            <a:ext uri="{FF2B5EF4-FFF2-40B4-BE49-F238E27FC236}">
              <a16:creationId xmlns:a16="http://schemas.microsoft.com/office/drawing/2014/main" id="{5CC3BCD3-A213-4100-9711-B22DB8C67D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28</xdr:col>
      <xdr:colOff>0</xdr:colOff>
      <xdr:row>404</xdr:row>
      <xdr:rowOff>0</xdr:rowOff>
    </xdr:from>
    <xdr:to>
      <xdr:col>48</xdr:col>
      <xdr:colOff>527872</xdr:colOff>
      <xdr:row>453</xdr:row>
      <xdr:rowOff>34637</xdr:rowOff>
    </xdr:to>
    <xdr:graphicFrame macro="">
      <xdr:nvGraphicFramePr>
        <xdr:cNvPr id="9" name="Chart 8">
          <a:extLst>
            <a:ext uri="{FF2B5EF4-FFF2-40B4-BE49-F238E27FC236}">
              <a16:creationId xmlns:a16="http://schemas.microsoft.com/office/drawing/2014/main" id="{5B517053-6056-4894-BCDF-31AAA4B59E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28</xdr:col>
      <xdr:colOff>0</xdr:colOff>
      <xdr:row>468</xdr:row>
      <xdr:rowOff>0</xdr:rowOff>
    </xdr:from>
    <xdr:to>
      <xdr:col>48</xdr:col>
      <xdr:colOff>527872</xdr:colOff>
      <xdr:row>517</xdr:row>
      <xdr:rowOff>34637</xdr:rowOff>
    </xdr:to>
    <xdr:graphicFrame macro="">
      <xdr:nvGraphicFramePr>
        <xdr:cNvPr id="10" name="Chart 9">
          <a:extLst>
            <a:ext uri="{FF2B5EF4-FFF2-40B4-BE49-F238E27FC236}">
              <a16:creationId xmlns:a16="http://schemas.microsoft.com/office/drawing/2014/main" id="{885EEE32-BE9B-4888-B4EB-93FE270C4C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28</xdr:col>
      <xdr:colOff>0</xdr:colOff>
      <xdr:row>532</xdr:row>
      <xdr:rowOff>0</xdr:rowOff>
    </xdr:from>
    <xdr:to>
      <xdr:col>48</xdr:col>
      <xdr:colOff>527872</xdr:colOff>
      <xdr:row>581</xdr:row>
      <xdr:rowOff>34637</xdr:rowOff>
    </xdr:to>
    <xdr:graphicFrame macro="">
      <xdr:nvGraphicFramePr>
        <xdr:cNvPr id="11" name="Chart 10">
          <a:extLst>
            <a:ext uri="{FF2B5EF4-FFF2-40B4-BE49-F238E27FC236}">
              <a16:creationId xmlns:a16="http://schemas.microsoft.com/office/drawing/2014/main" id="{02B40B0C-F081-404F-9F25-36678B5E4D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28</xdr:col>
      <xdr:colOff>0</xdr:colOff>
      <xdr:row>597</xdr:row>
      <xdr:rowOff>0</xdr:rowOff>
    </xdr:from>
    <xdr:to>
      <xdr:col>48</xdr:col>
      <xdr:colOff>527872</xdr:colOff>
      <xdr:row>644</xdr:row>
      <xdr:rowOff>85437</xdr:rowOff>
    </xdr:to>
    <xdr:graphicFrame macro="">
      <xdr:nvGraphicFramePr>
        <xdr:cNvPr id="12" name="Chart 11">
          <a:extLst>
            <a:ext uri="{FF2B5EF4-FFF2-40B4-BE49-F238E27FC236}">
              <a16:creationId xmlns:a16="http://schemas.microsoft.com/office/drawing/2014/main" id="{666F8BE5-2836-4EA0-BDDD-5596FBA22A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31044</xdr:colOff>
      <xdr:row>1</xdr:row>
      <xdr:rowOff>0</xdr:rowOff>
    </xdr:from>
    <xdr:to>
      <xdr:col>12</xdr:col>
      <xdr:colOff>297744</xdr:colOff>
      <xdr:row>12</xdr:row>
      <xdr:rowOff>165652</xdr:rowOff>
    </xdr:to>
    <xdr:sp macro="" textlink="">
      <xdr:nvSpPr>
        <xdr:cNvPr id="13" name="TextBox 12">
          <a:extLst>
            <a:ext uri="{FF2B5EF4-FFF2-40B4-BE49-F238E27FC236}">
              <a16:creationId xmlns:a16="http://schemas.microsoft.com/office/drawing/2014/main" id="{EDE75DCC-FC8E-4C7C-8A6E-09275C4E5CE8}"/>
            </a:ext>
          </a:extLst>
        </xdr:cNvPr>
        <xdr:cNvSpPr txBox="1"/>
      </xdr:nvSpPr>
      <xdr:spPr>
        <a:xfrm>
          <a:off x="6363264" y="266700"/>
          <a:ext cx="11544300" cy="2565952"/>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Description of Calculations/Inputs: </a:t>
          </a: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This sheet summarizes the floor area Total Addressable Market (TAM) forecast. The tables are split into three categories, Residential, Commercial, and Total (the sum of residential and commercial). Each set of tables represents a TAM for a global market, or the market for a particular region or country.</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Additional data should be added to each table (up to 5 sources in total). Raw data is processed on separate sheets and then included in this sheet to be integrated.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Sensitivity analyses are done by assuming a defined number of standard deviations  (S.D.) above and below the mean of each annual data point entered below. This method generates a high and low scenario based on multiple data sources. By default, the sensitivity analyses are 1 S.D. above and below the mean for global and regional/country-level adoption.</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Please be sure to note all assumptions and sources used in constructing TAM projections either on this sheet or additional sheets.</a:t>
          </a:r>
        </a:p>
      </xdr:txBody>
    </xdr:sp>
    <xdr:clientData/>
  </xdr:twoCellAnchor>
  <xdr:twoCellAnchor>
    <xdr:from>
      <xdr:col>28</xdr:col>
      <xdr:colOff>165224</xdr:colOff>
      <xdr:row>28</xdr:row>
      <xdr:rowOff>93161</xdr:rowOff>
    </xdr:from>
    <xdr:to>
      <xdr:col>48</xdr:col>
      <xdr:colOff>693096</xdr:colOff>
      <xdr:row>77</xdr:row>
      <xdr:rowOff>127798</xdr:rowOff>
    </xdr:to>
    <xdr:graphicFrame macro="">
      <xdr:nvGraphicFramePr>
        <xdr:cNvPr id="14" name="Chart 13">
          <a:extLst>
            <a:ext uri="{FF2B5EF4-FFF2-40B4-BE49-F238E27FC236}">
              <a16:creationId xmlns:a16="http://schemas.microsoft.com/office/drawing/2014/main" id="{4C9D9F48-803D-42F2-A617-4D15067BBE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28</xdr:col>
      <xdr:colOff>0</xdr:colOff>
      <xdr:row>88</xdr:row>
      <xdr:rowOff>0</xdr:rowOff>
    </xdr:from>
    <xdr:to>
      <xdr:col>48</xdr:col>
      <xdr:colOff>527872</xdr:colOff>
      <xdr:row>137</xdr:row>
      <xdr:rowOff>34637</xdr:rowOff>
    </xdr:to>
    <xdr:graphicFrame macro="">
      <xdr:nvGraphicFramePr>
        <xdr:cNvPr id="15" name="Chart 14">
          <a:extLst>
            <a:ext uri="{FF2B5EF4-FFF2-40B4-BE49-F238E27FC236}">
              <a16:creationId xmlns:a16="http://schemas.microsoft.com/office/drawing/2014/main" id="{04C135C4-D3D8-46E1-86F1-8294214B6F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28</xdr:col>
      <xdr:colOff>0</xdr:colOff>
      <xdr:row>152</xdr:row>
      <xdr:rowOff>0</xdr:rowOff>
    </xdr:from>
    <xdr:to>
      <xdr:col>48</xdr:col>
      <xdr:colOff>527872</xdr:colOff>
      <xdr:row>201</xdr:row>
      <xdr:rowOff>34637</xdr:rowOff>
    </xdr:to>
    <xdr:graphicFrame macro="">
      <xdr:nvGraphicFramePr>
        <xdr:cNvPr id="16" name="Chart 15">
          <a:extLst>
            <a:ext uri="{FF2B5EF4-FFF2-40B4-BE49-F238E27FC236}">
              <a16:creationId xmlns:a16="http://schemas.microsoft.com/office/drawing/2014/main" id="{37673493-729C-414F-90BC-D02E02C5F6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28</xdr:col>
      <xdr:colOff>0</xdr:colOff>
      <xdr:row>215</xdr:row>
      <xdr:rowOff>0</xdr:rowOff>
    </xdr:from>
    <xdr:to>
      <xdr:col>48</xdr:col>
      <xdr:colOff>527872</xdr:colOff>
      <xdr:row>264</xdr:row>
      <xdr:rowOff>34637</xdr:rowOff>
    </xdr:to>
    <xdr:graphicFrame macro="">
      <xdr:nvGraphicFramePr>
        <xdr:cNvPr id="17" name="Chart 16">
          <a:extLst>
            <a:ext uri="{FF2B5EF4-FFF2-40B4-BE49-F238E27FC236}">
              <a16:creationId xmlns:a16="http://schemas.microsoft.com/office/drawing/2014/main" id="{508B34DD-EAD9-4555-AD19-57A2562942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28</xdr:col>
      <xdr:colOff>0</xdr:colOff>
      <xdr:row>278</xdr:row>
      <xdr:rowOff>0</xdr:rowOff>
    </xdr:from>
    <xdr:to>
      <xdr:col>48</xdr:col>
      <xdr:colOff>527872</xdr:colOff>
      <xdr:row>327</xdr:row>
      <xdr:rowOff>34637</xdr:rowOff>
    </xdr:to>
    <xdr:graphicFrame macro="">
      <xdr:nvGraphicFramePr>
        <xdr:cNvPr id="18" name="Chart 17">
          <a:extLst>
            <a:ext uri="{FF2B5EF4-FFF2-40B4-BE49-F238E27FC236}">
              <a16:creationId xmlns:a16="http://schemas.microsoft.com/office/drawing/2014/main" id="{8DE93720-5973-408F-B792-872C03F4DF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28</xdr:col>
      <xdr:colOff>0</xdr:colOff>
      <xdr:row>341</xdr:row>
      <xdr:rowOff>0</xdr:rowOff>
    </xdr:from>
    <xdr:to>
      <xdr:col>48</xdr:col>
      <xdr:colOff>527872</xdr:colOff>
      <xdr:row>390</xdr:row>
      <xdr:rowOff>34637</xdr:rowOff>
    </xdr:to>
    <xdr:graphicFrame macro="">
      <xdr:nvGraphicFramePr>
        <xdr:cNvPr id="19" name="Chart 18">
          <a:extLst>
            <a:ext uri="{FF2B5EF4-FFF2-40B4-BE49-F238E27FC236}">
              <a16:creationId xmlns:a16="http://schemas.microsoft.com/office/drawing/2014/main" id="{3517BF39-DC47-4299-8B94-4091EBCA51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28</xdr:col>
      <xdr:colOff>0</xdr:colOff>
      <xdr:row>404</xdr:row>
      <xdr:rowOff>0</xdr:rowOff>
    </xdr:from>
    <xdr:to>
      <xdr:col>48</xdr:col>
      <xdr:colOff>527872</xdr:colOff>
      <xdr:row>453</xdr:row>
      <xdr:rowOff>34637</xdr:rowOff>
    </xdr:to>
    <xdr:graphicFrame macro="">
      <xdr:nvGraphicFramePr>
        <xdr:cNvPr id="20" name="Chart 19">
          <a:extLst>
            <a:ext uri="{FF2B5EF4-FFF2-40B4-BE49-F238E27FC236}">
              <a16:creationId xmlns:a16="http://schemas.microsoft.com/office/drawing/2014/main" id="{414860A5-DC5C-4DCA-AC43-7FEFF45C3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28</xdr:col>
      <xdr:colOff>0</xdr:colOff>
      <xdr:row>468</xdr:row>
      <xdr:rowOff>0</xdr:rowOff>
    </xdr:from>
    <xdr:to>
      <xdr:col>48</xdr:col>
      <xdr:colOff>527872</xdr:colOff>
      <xdr:row>517</xdr:row>
      <xdr:rowOff>34637</xdr:rowOff>
    </xdr:to>
    <xdr:graphicFrame macro="">
      <xdr:nvGraphicFramePr>
        <xdr:cNvPr id="21" name="Chart 20">
          <a:extLst>
            <a:ext uri="{FF2B5EF4-FFF2-40B4-BE49-F238E27FC236}">
              <a16:creationId xmlns:a16="http://schemas.microsoft.com/office/drawing/2014/main" id="{92869277-510F-4091-A705-2815256124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28</xdr:col>
      <xdr:colOff>0</xdr:colOff>
      <xdr:row>532</xdr:row>
      <xdr:rowOff>0</xdr:rowOff>
    </xdr:from>
    <xdr:to>
      <xdr:col>48</xdr:col>
      <xdr:colOff>527872</xdr:colOff>
      <xdr:row>581</xdr:row>
      <xdr:rowOff>34637</xdr:rowOff>
    </xdr:to>
    <xdr:graphicFrame macro="">
      <xdr:nvGraphicFramePr>
        <xdr:cNvPr id="22" name="Chart 21">
          <a:extLst>
            <a:ext uri="{FF2B5EF4-FFF2-40B4-BE49-F238E27FC236}">
              <a16:creationId xmlns:a16="http://schemas.microsoft.com/office/drawing/2014/main" id="{8DBA70AE-0CFA-47B3-9099-D94CDDE5E0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28</xdr:col>
      <xdr:colOff>0</xdr:colOff>
      <xdr:row>597</xdr:row>
      <xdr:rowOff>0</xdr:rowOff>
    </xdr:from>
    <xdr:to>
      <xdr:col>48</xdr:col>
      <xdr:colOff>527872</xdr:colOff>
      <xdr:row>644</xdr:row>
      <xdr:rowOff>85437</xdr:rowOff>
    </xdr:to>
    <xdr:graphicFrame macro="">
      <xdr:nvGraphicFramePr>
        <xdr:cNvPr id="23" name="Chart 22">
          <a:extLst>
            <a:ext uri="{FF2B5EF4-FFF2-40B4-BE49-F238E27FC236}">
              <a16:creationId xmlns:a16="http://schemas.microsoft.com/office/drawing/2014/main" id="{1E163372-1DBE-47A0-9873-8963A82B3A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12.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13.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14.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15.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16.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17.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18.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19.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20.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21.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22.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23.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24.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25.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26.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27.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28.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29.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30.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31.xml><?xml version="1.0" encoding="utf-8"?>
<xdr:wsDr xmlns:xdr="http://schemas.openxmlformats.org/drawingml/2006/spreadsheetDrawing" xmlns:a="http://schemas.openxmlformats.org/drawingml/2006/main">
  <xdr:twoCellAnchor>
    <xdr:from>
      <xdr:col>3</xdr:col>
      <xdr:colOff>23964</xdr:colOff>
      <xdr:row>1</xdr:row>
      <xdr:rowOff>35943</xdr:rowOff>
    </xdr:from>
    <xdr:to>
      <xdr:col>12</xdr:col>
      <xdr:colOff>1270001</xdr:colOff>
      <xdr:row>12</xdr:row>
      <xdr:rowOff>217337</xdr:rowOff>
    </xdr:to>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EDE1102D-FCEB-4AFA-AF1A-87906A224CB4}"/>
                </a:ext>
              </a:extLst>
            </xdr:cNvPr>
            <xdr:cNvSpPr txBox="1"/>
          </xdr:nvSpPr>
          <xdr:spPr>
            <a:xfrm>
              <a:off x="7156284" y="302643"/>
              <a:ext cx="11952137" cy="23149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Description of Calculations/Inputs: </a:t>
              </a:r>
              <a:r>
                <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This sheet is used to generate a Total Addressable Market (TAM) forecast for Space Heating. Each Table below represents different (Case 1 - Case 6). Markets are also separated out by Global, Regional, and key Countries. Researchers should calculate a case based upon inputs on the Advanced Controls tab.</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r>
                <a:rPr lang="en-US" sz="1200" b="0" i="0">
                  <a:latin typeface="Arial" panose="020B0604020202020204" pitchFamily="34" charset="0"/>
                  <a:cs typeface="Arial" panose="020B0604020202020204" pitchFamily="34" charset="0"/>
                </a:rPr>
                <a:t>The</a:t>
              </a:r>
              <a:r>
                <a:rPr lang="en-US" sz="1200" b="0" i="0" baseline="0">
                  <a:latin typeface="Arial" panose="020B0604020202020204" pitchFamily="34" charset="0"/>
                  <a:cs typeface="Arial" panose="020B0604020202020204" pitchFamily="34" charset="0"/>
                </a:rPr>
                <a:t> following formula is used to calculate Case 1 - Average, Case 2 - High, and Case 3 - Low.</a:t>
              </a:r>
            </a:p>
            <a:p>
              <a:pPr marL="0" marR="0" lvl="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r>
                      <a:rPr lang="en-US" sz="1600" b="0" i="1">
                        <a:latin typeface="Cambria Math" panose="02040503050406030204" pitchFamily="18" charset="0"/>
                      </a:rPr>
                      <m:t>𝑈𝑠𝑒𝑓𝑢𝑙</m:t>
                    </m:r>
                    <m:r>
                      <a:rPr lang="en-US" sz="1600" b="0" i="1">
                        <a:latin typeface="Cambria Math" panose="02040503050406030204" pitchFamily="18" charset="0"/>
                      </a:rPr>
                      <m:t> </m:t>
                    </m:r>
                    <m:r>
                      <a:rPr lang="en-US" sz="1600" b="0" i="1">
                        <a:latin typeface="Cambria Math" panose="02040503050406030204" pitchFamily="18" charset="0"/>
                      </a:rPr>
                      <m:t>𝑆𝑝𝑎𝑐𝑒</m:t>
                    </m:r>
                    <m:r>
                      <a:rPr lang="en-US" sz="1600" b="0" i="1">
                        <a:latin typeface="Cambria Math" panose="02040503050406030204" pitchFamily="18" charset="0"/>
                      </a:rPr>
                      <m:t> </m:t>
                    </m:r>
                    <m:r>
                      <a:rPr lang="en-US" sz="1600" b="0" i="1">
                        <a:latin typeface="Cambria Math" panose="02040503050406030204" pitchFamily="18" charset="0"/>
                      </a:rPr>
                      <m:t>𝐻𝑒𝑎𝑡𝑖𝑛𝑔</m:t>
                    </m:r>
                    <m:r>
                      <a:rPr lang="en-US" sz="1600" b="0" i="1">
                        <a:latin typeface="Cambria Math" panose="02040503050406030204" pitchFamily="18" charset="0"/>
                      </a:rPr>
                      <m:t> </m:t>
                    </m:r>
                    <m:d>
                      <m:dPr>
                        <m:begChr m:val="["/>
                        <m:endChr m:val="]"/>
                        <m:ctrlPr>
                          <a:rPr lang="en-US" sz="1600" b="0" i="1">
                            <a:latin typeface="Cambria Math" panose="02040503050406030204" pitchFamily="18" charset="0"/>
                          </a:rPr>
                        </m:ctrlPr>
                      </m:dPr>
                      <m:e>
                        <m:r>
                          <a:rPr lang="en-US" sz="1600" b="0" i="1">
                            <a:latin typeface="Cambria Math" panose="02040503050406030204" pitchFamily="18" charset="0"/>
                          </a:rPr>
                          <m:t>𝑇𝑤h</m:t>
                        </m:r>
                      </m:e>
                    </m:d>
                    <m:r>
                      <a:rPr lang="en-US" sz="1600" b="0" i="1">
                        <a:latin typeface="Cambria Math" panose="02040503050406030204" pitchFamily="18" charset="0"/>
                      </a:rPr>
                      <m:t>=</m:t>
                    </m:r>
                    <m:r>
                      <a:rPr lang="en-US" sz="1600" b="0" i="1">
                        <a:latin typeface="Cambria Math" panose="02040503050406030204" pitchFamily="18" charset="0"/>
                      </a:rPr>
                      <m:t>𝐴𝑟𝑒𝑎</m:t>
                    </m:r>
                    <m:d>
                      <m:dPr>
                        <m:begChr m:val="["/>
                        <m:endChr m:val="]"/>
                        <m:ctrlPr>
                          <a:rPr lang="en-US" sz="1600" b="0" i="1">
                            <a:latin typeface="Cambria Math" panose="02040503050406030204" pitchFamily="18" charset="0"/>
                          </a:rPr>
                        </m:ctrlPr>
                      </m:dPr>
                      <m:e>
                        <m:sSup>
                          <m:sSupPr>
                            <m:ctrlPr>
                              <a:rPr lang="en-US" sz="1600" b="0" i="1">
                                <a:latin typeface="Cambria Math" panose="02040503050406030204" pitchFamily="18" charset="0"/>
                              </a:rPr>
                            </m:ctrlPr>
                          </m:sSupPr>
                          <m:e>
                            <m:r>
                              <a:rPr lang="en-US" sz="1600" b="0" i="1">
                                <a:latin typeface="Cambria Math" panose="02040503050406030204" pitchFamily="18" charset="0"/>
                              </a:rPr>
                              <m:t>𝑚𝑖𝑙𝑙𝑖𝑜𝑛</m:t>
                            </m:r>
                            <m:r>
                              <a:rPr lang="en-US" sz="1600" b="0" i="1">
                                <a:latin typeface="Cambria Math" panose="02040503050406030204" pitchFamily="18" charset="0"/>
                              </a:rPr>
                              <m:t> </m:t>
                            </m:r>
                            <m:r>
                              <a:rPr lang="en-US" sz="1600" b="0" i="1">
                                <a:latin typeface="Cambria Math" panose="02040503050406030204" pitchFamily="18" charset="0"/>
                              </a:rPr>
                              <m:t>𝑚</m:t>
                            </m:r>
                          </m:e>
                          <m:sup>
                            <m:r>
                              <a:rPr lang="en-US" sz="1600" b="0" i="1">
                                <a:latin typeface="Cambria Math" panose="02040503050406030204" pitchFamily="18" charset="0"/>
                              </a:rPr>
                              <m:t>2</m:t>
                            </m:r>
                          </m:sup>
                        </m:sSup>
                      </m:e>
                    </m:d>
                    <m:r>
                      <a:rPr lang="en-US" sz="1600" b="0" i="1">
                        <a:latin typeface="Cambria Math" panose="02040503050406030204" pitchFamily="18" charset="0"/>
                      </a:rPr>
                      <m:t>∗</m:t>
                    </m:r>
                    <m:r>
                      <a:rPr lang="en-US" sz="1600" b="0" i="1">
                        <a:latin typeface="Cambria Math" panose="02040503050406030204" pitchFamily="18" charset="0"/>
                      </a:rPr>
                      <m:t>𝑆𝑝𝑎𝑐𝑒</m:t>
                    </m:r>
                    <m:r>
                      <a:rPr lang="en-US" sz="1600" b="0" i="1">
                        <a:latin typeface="Cambria Math" panose="02040503050406030204" pitchFamily="18" charset="0"/>
                      </a:rPr>
                      <m:t> </m:t>
                    </m:r>
                    <m:r>
                      <a:rPr lang="en-US" sz="1600" b="0" i="1">
                        <a:latin typeface="Cambria Math" panose="02040503050406030204" pitchFamily="18" charset="0"/>
                      </a:rPr>
                      <m:t>𝐻𝑒𝑎𝑡𝑖𝑛𝑔</m:t>
                    </m:r>
                    <m:r>
                      <a:rPr lang="en-US" sz="1600" b="0" i="1">
                        <a:latin typeface="Cambria Math" panose="02040503050406030204" pitchFamily="18" charset="0"/>
                      </a:rPr>
                      <m:t> </m:t>
                    </m:r>
                    <m:r>
                      <a:rPr lang="en-US" sz="1600" b="0" i="1">
                        <a:latin typeface="Cambria Math" panose="02040503050406030204" pitchFamily="18" charset="0"/>
                      </a:rPr>
                      <m:t>𝐼𝑛𝑡𝑒𝑛𝑠𝑖𝑡𝑦</m:t>
                    </m:r>
                    <m:d>
                      <m:dPr>
                        <m:begChr m:val="["/>
                        <m:endChr m:val="]"/>
                        <m:ctrlPr>
                          <a:rPr lang="en-US" sz="1600" b="0" i="1">
                            <a:latin typeface="Cambria Math" panose="02040503050406030204" pitchFamily="18" charset="0"/>
                          </a:rPr>
                        </m:ctrlPr>
                      </m:dPr>
                      <m:e>
                        <m:f>
                          <m:fPr>
                            <m:ctrlPr>
                              <a:rPr lang="en-US" sz="1600" b="0" i="1">
                                <a:latin typeface="Cambria Math" panose="02040503050406030204" pitchFamily="18" charset="0"/>
                              </a:rPr>
                            </m:ctrlPr>
                          </m:fPr>
                          <m:num>
                            <m:r>
                              <a:rPr lang="en-US" sz="1600" b="0" i="1">
                                <a:latin typeface="Cambria Math" panose="02040503050406030204" pitchFamily="18" charset="0"/>
                              </a:rPr>
                              <m:t>𝑘𝑊h</m:t>
                            </m:r>
                          </m:num>
                          <m:den>
                            <m:sSup>
                              <m:sSupPr>
                                <m:ctrlPr>
                                  <a:rPr lang="en-US" sz="1600" b="0" i="1">
                                    <a:latin typeface="Cambria Math" panose="02040503050406030204" pitchFamily="18" charset="0"/>
                                  </a:rPr>
                                </m:ctrlPr>
                              </m:sSupPr>
                              <m:e>
                                <m:r>
                                  <a:rPr lang="en-US" sz="1600" b="0" i="1">
                                    <a:latin typeface="Cambria Math" panose="02040503050406030204" pitchFamily="18" charset="0"/>
                                  </a:rPr>
                                  <m:t>𝑚</m:t>
                                </m:r>
                              </m:e>
                              <m:sup>
                                <m:r>
                                  <a:rPr lang="en-US" sz="1600" b="0" i="1">
                                    <a:latin typeface="Cambria Math" panose="02040503050406030204" pitchFamily="18" charset="0"/>
                                  </a:rPr>
                                  <m:t>2</m:t>
                                </m:r>
                              </m:sup>
                            </m:sSup>
                          </m:den>
                        </m:f>
                      </m:e>
                    </m:d>
                    <m:r>
                      <a:rPr lang="en-US" sz="1600" b="0" i="1">
                        <a:latin typeface="Cambria Math" panose="02040503050406030204" pitchFamily="18" charset="0"/>
                      </a:rPr>
                      <m:t> ∗</m:t>
                    </m:r>
                    <m:r>
                      <a:rPr lang="en-US" sz="1600" b="0" i="1">
                        <a:latin typeface="Cambria Math" panose="02040503050406030204" pitchFamily="18" charset="0"/>
                      </a:rPr>
                      <m:t>𝐴𝑣𝑒𝑟𝑎𝑔𝑒</m:t>
                    </m:r>
                    <m:r>
                      <a:rPr lang="en-US" sz="1600" b="0" i="1">
                        <a:latin typeface="Cambria Math" panose="02040503050406030204" pitchFamily="18" charset="0"/>
                      </a:rPr>
                      <m:t> </m:t>
                    </m:r>
                    <m:r>
                      <a:rPr lang="en-US" sz="1600" b="0" i="1">
                        <a:latin typeface="Cambria Math" panose="02040503050406030204" pitchFamily="18" charset="0"/>
                      </a:rPr>
                      <m:t>𝐸𝑛𝑒𝑟𝑔𝑦</m:t>
                    </m:r>
                    <m:r>
                      <a:rPr lang="en-US" sz="1600" b="0" i="1">
                        <a:latin typeface="Cambria Math" panose="02040503050406030204" pitchFamily="18" charset="0"/>
                      </a:rPr>
                      <m:t> </m:t>
                    </m:r>
                    <m:r>
                      <a:rPr lang="en-US" sz="1600" b="0" i="1">
                        <a:latin typeface="Cambria Math" panose="02040503050406030204" pitchFamily="18" charset="0"/>
                      </a:rPr>
                      <m:t>𝐹𝑎𝑐𝑡𝑜𝑟</m:t>
                    </m:r>
                    <m:r>
                      <a:rPr lang="en-US" sz="1600" b="0" i="1">
                        <a:latin typeface="Cambria Math" panose="02040503050406030204" pitchFamily="18" charset="0"/>
                      </a:rPr>
                      <m:t> </m:t>
                    </m:r>
                    <m:d>
                      <m:dPr>
                        <m:begChr m:val="["/>
                        <m:endChr m:val="]"/>
                        <m:ctrlPr>
                          <a:rPr lang="en-US" sz="1600" b="0" i="1">
                            <a:latin typeface="Cambria Math" panose="02040503050406030204" pitchFamily="18" charset="0"/>
                          </a:rPr>
                        </m:ctrlPr>
                      </m:dPr>
                      <m:e>
                        <m:f>
                          <m:fPr>
                            <m:ctrlPr>
                              <a:rPr lang="en-US" sz="1600" b="0" i="1">
                                <a:latin typeface="Cambria Math" panose="02040503050406030204" pitchFamily="18" charset="0"/>
                              </a:rPr>
                            </m:ctrlPr>
                          </m:fPr>
                          <m:num>
                            <m:r>
                              <a:rPr lang="en-US" sz="1600" b="0" i="1">
                                <a:latin typeface="Cambria Math" panose="02040503050406030204" pitchFamily="18" charset="0"/>
                              </a:rPr>
                              <m:t>𝑊</m:t>
                            </m:r>
                          </m:num>
                          <m:den>
                            <m:r>
                              <a:rPr lang="en-US" sz="1600" b="0" i="1">
                                <a:latin typeface="Cambria Math" panose="02040503050406030204" pitchFamily="18" charset="0"/>
                              </a:rPr>
                              <m:t>𝑊</m:t>
                            </m:r>
                          </m:den>
                        </m:f>
                      </m:e>
                    </m:d>
                    <m:r>
                      <a:rPr lang="en-US" sz="1600" b="0" i="1">
                        <a:latin typeface="Cambria Math" panose="02040503050406030204" pitchFamily="18" charset="0"/>
                      </a:rPr>
                      <m:t>∗</m:t>
                    </m:r>
                    <m:f>
                      <m:fPr>
                        <m:ctrlPr>
                          <a:rPr lang="en-US" sz="1600" b="0" i="1">
                            <a:latin typeface="Cambria Math" panose="02040503050406030204" pitchFamily="18" charset="0"/>
                          </a:rPr>
                        </m:ctrlPr>
                      </m:fPr>
                      <m:num>
                        <m:sSup>
                          <m:sSupPr>
                            <m:ctrlPr>
                              <a:rPr lang="en-US" sz="1600" b="0" i="1">
                                <a:latin typeface="Cambria Math" panose="02040503050406030204" pitchFamily="18" charset="0"/>
                              </a:rPr>
                            </m:ctrlPr>
                          </m:sSupPr>
                          <m:e>
                            <m:r>
                              <a:rPr lang="en-US" sz="1600" b="0" i="1">
                                <a:latin typeface="Cambria Math" panose="02040503050406030204" pitchFamily="18" charset="0"/>
                              </a:rPr>
                              <m:t>10</m:t>
                            </m:r>
                          </m:e>
                          <m:sup>
                            <m:r>
                              <a:rPr lang="en-US" sz="1600" b="0" i="1">
                                <a:latin typeface="Cambria Math" panose="02040503050406030204" pitchFamily="18" charset="0"/>
                              </a:rPr>
                              <m:t>6</m:t>
                            </m:r>
                          </m:sup>
                        </m:sSup>
                      </m:num>
                      <m:den>
                        <m:sSup>
                          <m:sSupPr>
                            <m:ctrlPr>
                              <a:rPr lang="en-US" sz="1600" b="0" i="1">
                                <a:latin typeface="Cambria Math" panose="02040503050406030204" pitchFamily="18" charset="0"/>
                              </a:rPr>
                            </m:ctrlPr>
                          </m:sSupPr>
                          <m:e>
                            <m:r>
                              <a:rPr lang="en-US" sz="1600" b="0" i="1">
                                <a:latin typeface="Cambria Math" panose="02040503050406030204" pitchFamily="18" charset="0"/>
                              </a:rPr>
                              <m:t>10</m:t>
                            </m:r>
                          </m:e>
                          <m:sup>
                            <m:r>
                              <a:rPr lang="en-US" sz="1600" b="0" i="1">
                                <a:latin typeface="Cambria Math" panose="02040503050406030204" pitchFamily="18" charset="0"/>
                              </a:rPr>
                              <m:t>9</m:t>
                            </m:r>
                          </m:sup>
                        </m:sSup>
                      </m:den>
                    </m:f>
                  </m:oMath>
                </m:oMathPara>
              </a14:m>
              <a:endParaRPr lang="en-US" sz="1600" b="0" i="0" baseline="0">
                <a:latin typeface="Arial" panose="020B0604020202020204" pitchFamily="34" charset="0"/>
                <a:cs typeface="Arial" panose="020B0604020202020204" pitchFamily="34" charset="0"/>
              </a:endParaRPr>
            </a:p>
            <a:p>
              <a:r>
                <a:rPr lang="en-US" sz="1200" b="0" i="0" baseline="0">
                  <a:latin typeface="Arial" panose="020B0604020202020204" pitchFamily="34" charset="0"/>
                  <a:cs typeface="Arial" panose="020B0604020202020204" pitchFamily="34" charset="0"/>
                </a:rPr>
                <a:t>	For all cases, area forecasts are selected on the Advanced Controls page.</a:t>
              </a:r>
            </a:p>
            <a:p>
              <a:r>
                <a:rPr lang="en-US" sz="1200" b="0" i="0" baseline="0">
                  <a:latin typeface="Arial" panose="020B0604020202020204" pitchFamily="34" charset="0"/>
                  <a:cs typeface="Arial" panose="020B0604020202020204" pitchFamily="34" charset="0"/>
                </a:rPr>
                <a:t>	For all cases, the energy factor is chosen to be the average (not the high or low)</a:t>
              </a:r>
            </a:p>
            <a:p>
              <a:endParaRPr lang="en-US" sz="1200" b="0" i="0" baseline="0">
                <a:latin typeface="Arial" panose="020B0604020202020204" pitchFamily="34" charset="0"/>
                <a:cs typeface="Arial" panose="020B0604020202020204" pitchFamily="34" charset="0"/>
              </a:endParaRPr>
            </a:p>
            <a:p>
              <a:r>
                <a:rPr lang="en-US" sz="1200" b="0" i="0" baseline="0">
                  <a:latin typeface="Arial" panose="020B0604020202020204" pitchFamily="34" charset="0"/>
                  <a:cs typeface="Arial" panose="020B0604020202020204" pitchFamily="34" charset="0"/>
                </a:rPr>
                <a:t>	For Case 1 - Average, the mean value from the Variable Meta Analysis space heating intensity.</a:t>
              </a:r>
            </a:p>
            <a:p>
              <a:r>
                <a:rPr lang="en-US" sz="1200" b="0" i="0" baseline="0">
                  <a:latin typeface="Arial" panose="020B0604020202020204" pitchFamily="34" charset="0"/>
                  <a:cs typeface="Arial" panose="020B0604020202020204" pitchFamily="34" charset="0"/>
                </a:rPr>
                <a:t>	For Case 2 - High, the high value from the Variable Meta Analysis space heating intensity</a:t>
              </a:r>
            </a:p>
            <a:p>
              <a:r>
                <a:rPr lang="en-US" sz="1200" b="0" i="0" baseline="0">
                  <a:latin typeface="Arial" panose="020B0604020202020204" pitchFamily="34" charset="0"/>
                  <a:cs typeface="Arial" panose="020B0604020202020204" pitchFamily="34" charset="0"/>
                </a:rPr>
                <a:t>	For Case 3 - Low, the low value from the Variable Meta Analysis space heating intensity</a:t>
              </a:r>
              <a:endParaRPr lang="en-US" sz="1600" b="0" i="1">
                <a:latin typeface="Cambria Math" panose="020405030504060302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xdr:txBody>
        </xdr:sp>
      </mc:Choice>
      <mc:Fallback xmlns="">
        <xdr:sp macro="" textlink="">
          <xdr:nvSpPr>
            <xdr:cNvPr id="2" name="TextBox 1">
              <a:extLst>
                <a:ext uri="{FF2B5EF4-FFF2-40B4-BE49-F238E27FC236}">
                  <a16:creationId xmlns:a16="http://schemas.microsoft.com/office/drawing/2014/main" id="{EDE1102D-FCEB-4AFA-AF1A-87906A224CB4}"/>
                </a:ext>
              </a:extLst>
            </xdr:cNvPr>
            <xdr:cNvSpPr txBox="1"/>
          </xdr:nvSpPr>
          <xdr:spPr>
            <a:xfrm>
              <a:off x="7156284" y="302643"/>
              <a:ext cx="11952137" cy="23149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Description of Calculations/Inputs: </a:t>
              </a:r>
              <a:r>
                <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This sheet is used to generate a Total Addressable Market (TAM) forecast for Space Heating. Each Table below represents different (Case 1 - Case 6). Markets are also separated out by Global, Regional, and key Countries. Researchers should calculate a case based upon inputs on the Advanced Controls tab.</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r>
                <a:rPr lang="en-US" sz="1200" b="0" i="0">
                  <a:latin typeface="Arial" panose="020B0604020202020204" pitchFamily="34" charset="0"/>
                  <a:cs typeface="Arial" panose="020B0604020202020204" pitchFamily="34" charset="0"/>
                </a:rPr>
                <a:t>The</a:t>
              </a:r>
              <a:r>
                <a:rPr lang="en-US" sz="1200" b="0" i="0" baseline="0">
                  <a:latin typeface="Arial" panose="020B0604020202020204" pitchFamily="34" charset="0"/>
                  <a:cs typeface="Arial" panose="020B0604020202020204" pitchFamily="34" charset="0"/>
                </a:rPr>
                <a:t> following formula is used to calculate Case 1 - Average, Case 2 - High, and Case 3 - Low.</a:t>
              </a:r>
            </a:p>
            <a:p>
              <a:pPr marL="0" marR="0" lvl="0" indent="0" defTabSz="914400" eaLnBrk="1" fontAlgn="auto" latinLnBrk="0" hangingPunct="1">
                <a:lnSpc>
                  <a:spcPct val="100000"/>
                </a:lnSpc>
                <a:spcBef>
                  <a:spcPts val="0"/>
                </a:spcBef>
                <a:spcAft>
                  <a:spcPts val="0"/>
                </a:spcAft>
                <a:buClrTx/>
                <a:buSzTx/>
                <a:buFontTx/>
                <a:buNone/>
                <a:tabLst/>
                <a:defRPr/>
              </a:pPr>
              <a:r>
                <a:rPr lang="en-US" sz="1600" b="0" i="0">
                  <a:latin typeface="Cambria Math" panose="02040503050406030204" pitchFamily="18" charset="0"/>
                </a:rPr>
                <a:t>𝑈𝑠𝑒𝑓𝑢𝑙 𝑆𝑝𝑎𝑐𝑒 𝐻𝑒𝑎𝑡𝑖𝑛𝑔 [𝑇𝑤ℎ]=𝐴𝑟𝑒𝑎[〖𝑚𝑖𝑙𝑙𝑖𝑜𝑛 𝑚〗^2 ]∗𝑆𝑝𝑎𝑐𝑒 𝐻𝑒𝑎𝑡𝑖𝑛𝑔 𝐼𝑛𝑡𝑒𝑛𝑠𝑖𝑡𝑦[𝑘𝑊ℎ/𝑚^2 ]  ∗𝐴𝑣𝑒𝑟𝑎𝑔𝑒 𝐸𝑛𝑒𝑟𝑔𝑦 𝐹𝑎𝑐𝑡𝑜𝑟 [𝑊/𝑊]∗〖10〗^6/〖10〗^9 </a:t>
              </a:r>
              <a:endParaRPr lang="en-US" sz="1600" b="0" i="0" baseline="0">
                <a:latin typeface="Arial" panose="020B0604020202020204" pitchFamily="34" charset="0"/>
                <a:cs typeface="Arial" panose="020B0604020202020204" pitchFamily="34" charset="0"/>
              </a:endParaRPr>
            </a:p>
            <a:p>
              <a:r>
                <a:rPr lang="en-US" sz="1200" b="0" i="0" baseline="0">
                  <a:latin typeface="Arial" panose="020B0604020202020204" pitchFamily="34" charset="0"/>
                  <a:cs typeface="Arial" panose="020B0604020202020204" pitchFamily="34" charset="0"/>
                </a:rPr>
                <a:t>	For all cases, area forecasts are selected on the Advanced Controls page.</a:t>
              </a:r>
            </a:p>
            <a:p>
              <a:r>
                <a:rPr lang="en-US" sz="1200" b="0" i="0" baseline="0">
                  <a:latin typeface="Arial" panose="020B0604020202020204" pitchFamily="34" charset="0"/>
                  <a:cs typeface="Arial" panose="020B0604020202020204" pitchFamily="34" charset="0"/>
                </a:rPr>
                <a:t>	For all cases, the energy factor is chosen to be the average (not the high or low)</a:t>
              </a:r>
            </a:p>
            <a:p>
              <a:endParaRPr lang="en-US" sz="1200" b="0" i="0" baseline="0">
                <a:latin typeface="Arial" panose="020B0604020202020204" pitchFamily="34" charset="0"/>
                <a:cs typeface="Arial" panose="020B0604020202020204" pitchFamily="34" charset="0"/>
              </a:endParaRPr>
            </a:p>
            <a:p>
              <a:r>
                <a:rPr lang="en-US" sz="1200" b="0" i="0" baseline="0">
                  <a:latin typeface="Arial" panose="020B0604020202020204" pitchFamily="34" charset="0"/>
                  <a:cs typeface="Arial" panose="020B0604020202020204" pitchFamily="34" charset="0"/>
                </a:rPr>
                <a:t>	For Case 1 - Average, the mean value from the Variable Meta Analysis space heating intensity.</a:t>
              </a:r>
            </a:p>
            <a:p>
              <a:r>
                <a:rPr lang="en-US" sz="1200" b="0" i="0" baseline="0">
                  <a:latin typeface="Arial" panose="020B0604020202020204" pitchFamily="34" charset="0"/>
                  <a:cs typeface="Arial" panose="020B0604020202020204" pitchFamily="34" charset="0"/>
                </a:rPr>
                <a:t>	For Case 2 - High, the high value from the Variable Meta Analysis space heating intensity</a:t>
              </a:r>
            </a:p>
            <a:p>
              <a:r>
                <a:rPr lang="en-US" sz="1200" b="0" i="0" baseline="0">
                  <a:latin typeface="Arial" panose="020B0604020202020204" pitchFamily="34" charset="0"/>
                  <a:cs typeface="Arial" panose="020B0604020202020204" pitchFamily="34" charset="0"/>
                </a:rPr>
                <a:t>	For Case 3 - Low, the low value from the Variable Meta Analysis space heating intensity</a:t>
              </a:r>
              <a:endParaRPr lang="en-US" sz="1600" b="0" i="1">
                <a:latin typeface="Cambria Math" panose="020405030504060302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xdr:txBody>
        </xdr:sp>
      </mc:Fallback>
    </mc:AlternateContent>
    <xdr:clientData/>
  </xdr:twoCellAnchor>
  <xdr:twoCellAnchor>
    <xdr:from>
      <xdr:col>32</xdr:col>
      <xdr:colOff>97670</xdr:colOff>
      <xdr:row>70</xdr:row>
      <xdr:rowOff>147204</xdr:rowOff>
    </xdr:from>
    <xdr:to>
      <xdr:col>52</xdr:col>
      <xdr:colOff>0</xdr:colOff>
      <xdr:row>71</xdr:row>
      <xdr:rowOff>0</xdr:rowOff>
    </xdr:to>
    <xdr:graphicFrame macro="">
      <xdr:nvGraphicFramePr>
        <xdr:cNvPr id="3" name="Chart 2">
          <a:extLst>
            <a:ext uri="{FF2B5EF4-FFF2-40B4-BE49-F238E27FC236}">
              <a16:creationId xmlns:a16="http://schemas.microsoft.com/office/drawing/2014/main" id="{FA2F423A-2511-4467-AA88-3382BC1964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0</xdr:colOff>
      <xdr:row>16</xdr:row>
      <xdr:rowOff>0</xdr:rowOff>
    </xdr:from>
    <xdr:to>
      <xdr:col>34</xdr:col>
      <xdr:colOff>273872</xdr:colOff>
      <xdr:row>65</xdr:row>
      <xdr:rowOff>190666</xdr:rowOff>
    </xdr:to>
    <xdr:graphicFrame macro="">
      <xdr:nvGraphicFramePr>
        <xdr:cNvPr id="4" name="Chart 3">
          <a:extLst>
            <a:ext uri="{FF2B5EF4-FFF2-40B4-BE49-F238E27FC236}">
              <a16:creationId xmlns:a16="http://schemas.microsoft.com/office/drawing/2014/main" id="{BD186FA2-F385-40A7-BFBA-502D65C63E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0</xdr:colOff>
      <xdr:row>76</xdr:row>
      <xdr:rowOff>0</xdr:rowOff>
    </xdr:from>
    <xdr:to>
      <xdr:col>34</xdr:col>
      <xdr:colOff>273872</xdr:colOff>
      <xdr:row>125</xdr:row>
      <xdr:rowOff>190666</xdr:rowOff>
    </xdr:to>
    <xdr:graphicFrame macro="">
      <xdr:nvGraphicFramePr>
        <xdr:cNvPr id="5" name="Chart 4">
          <a:extLst>
            <a:ext uri="{FF2B5EF4-FFF2-40B4-BE49-F238E27FC236}">
              <a16:creationId xmlns:a16="http://schemas.microsoft.com/office/drawing/2014/main" id="{53CC005B-C1D9-4201-9536-82CDC04A2D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0</xdr:colOff>
      <xdr:row>140</xdr:row>
      <xdr:rowOff>0</xdr:rowOff>
    </xdr:from>
    <xdr:to>
      <xdr:col>34</xdr:col>
      <xdr:colOff>273872</xdr:colOff>
      <xdr:row>189</xdr:row>
      <xdr:rowOff>190666</xdr:rowOff>
    </xdr:to>
    <xdr:graphicFrame macro="">
      <xdr:nvGraphicFramePr>
        <xdr:cNvPr id="6" name="Chart 5">
          <a:extLst>
            <a:ext uri="{FF2B5EF4-FFF2-40B4-BE49-F238E27FC236}">
              <a16:creationId xmlns:a16="http://schemas.microsoft.com/office/drawing/2014/main" id="{ED5D47D0-70ED-423B-A50A-153701A1CB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0</xdr:colOff>
      <xdr:row>203</xdr:row>
      <xdr:rowOff>0</xdr:rowOff>
    </xdr:from>
    <xdr:to>
      <xdr:col>34</xdr:col>
      <xdr:colOff>273872</xdr:colOff>
      <xdr:row>252</xdr:row>
      <xdr:rowOff>190666</xdr:rowOff>
    </xdr:to>
    <xdr:graphicFrame macro="">
      <xdr:nvGraphicFramePr>
        <xdr:cNvPr id="7" name="Chart 6">
          <a:extLst>
            <a:ext uri="{FF2B5EF4-FFF2-40B4-BE49-F238E27FC236}">
              <a16:creationId xmlns:a16="http://schemas.microsoft.com/office/drawing/2014/main" id="{417B0420-ED19-44D7-9812-0967D1D81C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0</xdr:colOff>
      <xdr:row>266</xdr:row>
      <xdr:rowOff>0</xdr:rowOff>
    </xdr:from>
    <xdr:to>
      <xdr:col>34</xdr:col>
      <xdr:colOff>273872</xdr:colOff>
      <xdr:row>315</xdr:row>
      <xdr:rowOff>190666</xdr:rowOff>
    </xdr:to>
    <xdr:graphicFrame macro="">
      <xdr:nvGraphicFramePr>
        <xdr:cNvPr id="8" name="Chart 7">
          <a:extLst>
            <a:ext uri="{FF2B5EF4-FFF2-40B4-BE49-F238E27FC236}">
              <a16:creationId xmlns:a16="http://schemas.microsoft.com/office/drawing/2014/main" id="{FF49660E-93A9-44F7-8136-9D0009C09E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0</xdr:colOff>
      <xdr:row>329</xdr:row>
      <xdr:rowOff>0</xdr:rowOff>
    </xdr:from>
    <xdr:to>
      <xdr:col>34</xdr:col>
      <xdr:colOff>273872</xdr:colOff>
      <xdr:row>378</xdr:row>
      <xdr:rowOff>190666</xdr:rowOff>
    </xdr:to>
    <xdr:graphicFrame macro="">
      <xdr:nvGraphicFramePr>
        <xdr:cNvPr id="9" name="Chart 8">
          <a:extLst>
            <a:ext uri="{FF2B5EF4-FFF2-40B4-BE49-F238E27FC236}">
              <a16:creationId xmlns:a16="http://schemas.microsoft.com/office/drawing/2014/main" id="{3D596F09-711E-409F-91A2-B78254847D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0</xdr:colOff>
      <xdr:row>392</xdr:row>
      <xdr:rowOff>0</xdr:rowOff>
    </xdr:from>
    <xdr:to>
      <xdr:col>34</xdr:col>
      <xdr:colOff>273872</xdr:colOff>
      <xdr:row>441</xdr:row>
      <xdr:rowOff>190666</xdr:rowOff>
    </xdr:to>
    <xdr:graphicFrame macro="">
      <xdr:nvGraphicFramePr>
        <xdr:cNvPr id="10" name="Chart 9">
          <a:extLst>
            <a:ext uri="{FF2B5EF4-FFF2-40B4-BE49-F238E27FC236}">
              <a16:creationId xmlns:a16="http://schemas.microsoft.com/office/drawing/2014/main" id="{53C9A611-906F-4771-94E0-AAB5016574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0</xdr:colOff>
      <xdr:row>456</xdr:row>
      <xdr:rowOff>0</xdr:rowOff>
    </xdr:from>
    <xdr:to>
      <xdr:col>34</xdr:col>
      <xdr:colOff>273872</xdr:colOff>
      <xdr:row>505</xdr:row>
      <xdr:rowOff>190666</xdr:rowOff>
    </xdr:to>
    <xdr:graphicFrame macro="">
      <xdr:nvGraphicFramePr>
        <xdr:cNvPr id="11" name="Chart 10">
          <a:extLst>
            <a:ext uri="{FF2B5EF4-FFF2-40B4-BE49-F238E27FC236}">
              <a16:creationId xmlns:a16="http://schemas.microsoft.com/office/drawing/2014/main" id="{DE19CF06-EBFD-4CC2-B859-3ECFE903AA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0</xdr:colOff>
      <xdr:row>520</xdr:row>
      <xdr:rowOff>0</xdr:rowOff>
    </xdr:from>
    <xdr:to>
      <xdr:col>34</xdr:col>
      <xdr:colOff>273872</xdr:colOff>
      <xdr:row>569</xdr:row>
      <xdr:rowOff>190666</xdr:rowOff>
    </xdr:to>
    <xdr:graphicFrame macro="">
      <xdr:nvGraphicFramePr>
        <xdr:cNvPr id="12" name="Chart 11">
          <a:extLst>
            <a:ext uri="{FF2B5EF4-FFF2-40B4-BE49-F238E27FC236}">
              <a16:creationId xmlns:a16="http://schemas.microsoft.com/office/drawing/2014/main" id="{CF63F164-D858-4A5C-B72A-30E28DC0BE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0</xdr:colOff>
      <xdr:row>585</xdr:row>
      <xdr:rowOff>0</xdr:rowOff>
    </xdr:from>
    <xdr:to>
      <xdr:col>34</xdr:col>
      <xdr:colOff>273872</xdr:colOff>
      <xdr:row>634</xdr:row>
      <xdr:rowOff>190666</xdr:rowOff>
    </xdr:to>
    <xdr:graphicFrame macro="">
      <xdr:nvGraphicFramePr>
        <xdr:cNvPr id="13" name="Chart 12">
          <a:extLst>
            <a:ext uri="{FF2B5EF4-FFF2-40B4-BE49-F238E27FC236}">
              <a16:creationId xmlns:a16="http://schemas.microsoft.com/office/drawing/2014/main" id="{51F91C28-A7B0-4322-9A95-C9327ADD16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32.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SpaceHeating!#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FCC1084-8142-4FDA-9647-BA67B505150A}" type="TxLink">
            <a:rPr lang="en-US" sz="2400" b="1" i="0" u="none" strike="noStrike">
              <a:solidFill>
                <a:srgbClr val="000000"/>
              </a:solidFill>
              <a:latin typeface="Arial"/>
              <a:cs typeface="Arial"/>
            </a:rPr>
            <a:pPr algn="ctr"/>
            <a:t>#REF!</a:t>
          </a:fld>
          <a:endParaRPr lang="en-US" sz="4000"/>
        </a:p>
      </cdr:txBody>
    </cdr:sp>
  </cdr:relSizeAnchor>
</c:userShapes>
</file>

<file path=xl/drawings/drawing33.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34.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35.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36.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37.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38.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39.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40.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41.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42.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43.xml><?xml version="1.0" encoding="utf-8"?>
<xdr:wsDr xmlns:xdr="http://schemas.openxmlformats.org/drawingml/2006/spreadsheetDrawing" xmlns:a="http://schemas.openxmlformats.org/drawingml/2006/main">
  <xdr:twoCellAnchor>
    <xdr:from>
      <xdr:col>3</xdr:col>
      <xdr:colOff>23964</xdr:colOff>
      <xdr:row>1</xdr:row>
      <xdr:rowOff>35943</xdr:rowOff>
    </xdr:from>
    <xdr:to>
      <xdr:col>12</xdr:col>
      <xdr:colOff>1270001</xdr:colOff>
      <xdr:row>12</xdr:row>
      <xdr:rowOff>217337</xdr:rowOff>
    </xdr:to>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265ED0D8-843A-4188-8153-D414657D877D}"/>
                </a:ext>
              </a:extLst>
            </xdr:cNvPr>
            <xdr:cNvSpPr txBox="1"/>
          </xdr:nvSpPr>
          <xdr:spPr>
            <a:xfrm>
              <a:off x="6135204" y="302643"/>
              <a:ext cx="11251097" cy="226165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Description of Calculations/Inputs: </a:t>
              </a:r>
              <a:r>
                <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This sheet is used to generate a Total Addressable Market (TAM) forecast for Space Cooling. Each Table below represents different (Case 1 - Case 6). Markets are also separated out by Global, Regional, and key Countries. Researchers should calculate a case based upon inputs on the Advanced Controls tab.</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r>
                <a:rPr lang="en-US" sz="1200" b="0" i="0">
                  <a:latin typeface="Arial" panose="020B0604020202020204" pitchFamily="34" charset="0"/>
                  <a:cs typeface="Arial" panose="020B0604020202020204" pitchFamily="34" charset="0"/>
                </a:rPr>
                <a:t>The</a:t>
              </a:r>
              <a:r>
                <a:rPr lang="en-US" sz="1200" b="0" i="0" baseline="0">
                  <a:latin typeface="Arial" panose="020B0604020202020204" pitchFamily="34" charset="0"/>
                  <a:cs typeface="Arial" panose="020B0604020202020204" pitchFamily="34" charset="0"/>
                </a:rPr>
                <a:t> following formula is used to calculate Case 1 - Average, Case 2 - High, and Case 3 - Low.</a:t>
              </a:r>
            </a:p>
            <a:p>
              <a:pPr marL="0" marR="0" lvl="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r>
                      <a:rPr lang="en-US" sz="1600" b="0" i="1">
                        <a:latin typeface="Cambria Math" panose="02040503050406030204" pitchFamily="18" charset="0"/>
                      </a:rPr>
                      <m:t>𝑈𝑠𝑒𝑓𝑢𝑙</m:t>
                    </m:r>
                    <m:r>
                      <a:rPr lang="en-US" sz="1600" b="0" i="1">
                        <a:latin typeface="Cambria Math" panose="02040503050406030204" pitchFamily="18" charset="0"/>
                      </a:rPr>
                      <m:t> </m:t>
                    </m:r>
                    <m:r>
                      <a:rPr lang="en-US" sz="1600" b="0" i="1">
                        <a:latin typeface="Cambria Math" panose="02040503050406030204" pitchFamily="18" charset="0"/>
                      </a:rPr>
                      <m:t>𝑆𝑝𝑎𝑐𝑒</m:t>
                    </m:r>
                    <m:r>
                      <a:rPr lang="en-US" sz="1600" b="0" i="1">
                        <a:latin typeface="Cambria Math" panose="02040503050406030204" pitchFamily="18" charset="0"/>
                      </a:rPr>
                      <m:t> </m:t>
                    </m:r>
                    <m:r>
                      <a:rPr lang="en-US" sz="1600" b="0" i="1">
                        <a:latin typeface="Cambria Math" panose="02040503050406030204" pitchFamily="18" charset="0"/>
                      </a:rPr>
                      <m:t>𝐶𝑜𝑜𝑙𝑖𝑛𝑔</m:t>
                    </m:r>
                    <m:r>
                      <a:rPr lang="en-US" sz="1600" b="0" i="1">
                        <a:latin typeface="Cambria Math" panose="02040503050406030204" pitchFamily="18" charset="0"/>
                      </a:rPr>
                      <m:t> </m:t>
                    </m:r>
                    <m:d>
                      <m:dPr>
                        <m:begChr m:val="["/>
                        <m:endChr m:val="]"/>
                        <m:ctrlPr>
                          <a:rPr lang="en-US" sz="1600" b="0" i="1">
                            <a:latin typeface="Cambria Math" panose="02040503050406030204" pitchFamily="18" charset="0"/>
                          </a:rPr>
                        </m:ctrlPr>
                      </m:dPr>
                      <m:e>
                        <m:r>
                          <a:rPr lang="en-US" sz="1600" b="0" i="1">
                            <a:latin typeface="Cambria Math" panose="02040503050406030204" pitchFamily="18" charset="0"/>
                          </a:rPr>
                          <m:t>𝑇𝑤h</m:t>
                        </m:r>
                      </m:e>
                    </m:d>
                    <m:r>
                      <a:rPr lang="en-US" sz="1600" b="0" i="1">
                        <a:latin typeface="Cambria Math" panose="02040503050406030204" pitchFamily="18" charset="0"/>
                      </a:rPr>
                      <m:t>=</m:t>
                    </m:r>
                    <m:r>
                      <a:rPr lang="en-US" sz="1600" b="0" i="1">
                        <a:latin typeface="Cambria Math" panose="02040503050406030204" pitchFamily="18" charset="0"/>
                      </a:rPr>
                      <m:t>𝐴𝑟𝑒𝑎</m:t>
                    </m:r>
                    <m:d>
                      <m:dPr>
                        <m:begChr m:val="["/>
                        <m:endChr m:val="]"/>
                        <m:ctrlPr>
                          <a:rPr lang="en-US" sz="1600" b="0" i="1">
                            <a:latin typeface="Cambria Math" panose="02040503050406030204" pitchFamily="18" charset="0"/>
                          </a:rPr>
                        </m:ctrlPr>
                      </m:dPr>
                      <m:e>
                        <m:sSup>
                          <m:sSupPr>
                            <m:ctrlPr>
                              <a:rPr lang="en-US" sz="1600" b="0" i="1">
                                <a:latin typeface="Cambria Math" panose="02040503050406030204" pitchFamily="18" charset="0"/>
                              </a:rPr>
                            </m:ctrlPr>
                          </m:sSupPr>
                          <m:e>
                            <m:r>
                              <a:rPr lang="en-US" sz="1600" b="0" i="1">
                                <a:latin typeface="Cambria Math" panose="02040503050406030204" pitchFamily="18" charset="0"/>
                              </a:rPr>
                              <m:t>𝑚𝑖𝑙𝑙𝑖𝑜𝑛</m:t>
                            </m:r>
                            <m:r>
                              <a:rPr lang="en-US" sz="1600" b="0" i="1">
                                <a:latin typeface="Cambria Math" panose="02040503050406030204" pitchFamily="18" charset="0"/>
                              </a:rPr>
                              <m:t> </m:t>
                            </m:r>
                            <m:r>
                              <a:rPr lang="en-US" sz="1600" b="0" i="1">
                                <a:latin typeface="Cambria Math" panose="02040503050406030204" pitchFamily="18" charset="0"/>
                              </a:rPr>
                              <m:t>𝑚</m:t>
                            </m:r>
                          </m:e>
                          <m:sup>
                            <m:r>
                              <a:rPr lang="en-US" sz="1600" b="0" i="1">
                                <a:latin typeface="Cambria Math" panose="02040503050406030204" pitchFamily="18" charset="0"/>
                              </a:rPr>
                              <m:t>2</m:t>
                            </m:r>
                          </m:sup>
                        </m:sSup>
                      </m:e>
                    </m:d>
                    <m:r>
                      <a:rPr lang="en-US" sz="1600" b="0" i="1">
                        <a:latin typeface="Cambria Math" panose="02040503050406030204" pitchFamily="18" charset="0"/>
                      </a:rPr>
                      <m:t>∗</m:t>
                    </m:r>
                    <m:r>
                      <a:rPr lang="en-US" sz="1600" b="0" i="1">
                        <a:latin typeface="Cambria Math" panose="02040503050406030204" pitchFamily="18" charset="0"/>
                      </a:rPr>
                      <m:t>𝑆𝑝𝑎𝑐𝑒</m:t>
                    </m:r>
                    <m:r>
                      <a:rPr lang="en-US" sz="1600" b="0" i="1">
                        <a:latin typeface="Cambria Math" panose="02040503050406030204" pitchFamily="18" charset="0"/>
                      </a:rPr>
                      <m:t> </m:t>
                    </m:r>
                    <m:r>
                      <a:rPr lang="en-US" sz="1600" b="0" i="1">
                        <a:latin typeface="Cambria Math" panose="02040503050406030204" pitchFamily="18" charset="0"/>
                      </a:rPr>
                      <m:t>𝐶𝑜𝑜𝑙𝑖𝑛𝑔</m:t>
                    </m:r>
                    <m:r>
                      <a:rPr lang="en-US" sz="1600" b="0" i="1">
                        <a:latin typeface="Cambria Math" panose="02040503050406030204" pitchFamily="18" charset="0"/>
                      </a:rPr>
                      <m:t> </m:t>
                    </m:r>
                    <m:r>
                      <a:rPr lang="en-US" sz="1600" b="0" i="1">
                        <a:latin typeface="Cambria Math" panose="02040503050406030204" pitchFamily="18" charset="0"/>
                      </a:rPr>
                      <m:t>𝐼𝑛𝑡𝑒𝑛𝑠𝑖𝑡𝑦</m:t>
                    </m:r>
                    <m:d>
                      <m:dPr>
                        <m:begChr m:val="["/>
                        <m:endChr m:val="]"/>
                        <m:ctrlPr>
                          <a:rPr lang="en-US" sz="1600" b="0" i="1">
                            <a:latin typeface="Cambria Math" panose="02040503050406030204" pitchFamily="18" charset="0"/>
                          </a:rPr>
                        </m:ctrlPr>
                      </m:dPr>
                      <m:e>
                        <m:f>
                          <m:fPr>
                            <m:ctrlPr>
                              <a:rPr lang="en-US" sz="1600" b="0" i="1">
                                <a:latin typeface="Cambria Math" panose="02040503050406030204" pitchFamily="18" charset="0"/>
                              </a:rPr>
                            </m:ctrlPr>
                          </m:fPr>
                          <m:num>
                            <m:r>
                              <a:rPr lang="en-US" sz="1600" b="0" i="1">
                                <a:latin typeface="Cambria Math" panose="02040503050406030204" pitchFamily="18" charset="0"/>
                              </a:rPr>
                              <m:t>𝑘𝑊h</m:t>
                            </m:r>
                          </m:num>
                          <m:den>
                            <m:sSup>
                              <m:sSupPr>
                                <m:ctrlPr>
                                  <a:rPr lang="en-US" sz="1600" b="0" i="1">
                                    <a:latin typeface="Cambria Math" panose="02040503050406030204" pitchFamily="18" charset="0"/>
                                  </a:rPr>
                                </m:ctrlPr>
                              </m:sSupPr>
                              <m:e>
                                <m:r>
                                  <a:rPr lang="en-US" sz="1600" b="0" i="1">
                                    <a:latin typeface="Cambria Math" panose="02040503050406030204" pitchFamily="18" charset="0"/>
                                  </a:rPr>
                                  <m:t>𝑚</m:t>
                                </m:r>
                              </m:e>
                              <m:sup>
                                <m:r>
                                  <a:rPr lang="en-US" sz="1600" b="0" i="1">
                                    <a:latin typeface="Cambria Math" panose="02040503050406030204" pitchFamily="18" charset="0"/>
                                  </a:rPr>
                                  <m:t>2</m:t>
                                </m:r>
                              </m:sup>
                            </m:sSup>
                          </m:den>
                        </m:f>
                      </m:e>
                    </m:d>
                    <m:r>
                      <a:rPr lang="en-US" sz="1600" b="0" i="1">
                        <a:latin typeface="Cambria Math" panose="02040503050406030204" pitchFamily="18" charset="0"/>
                      </a:rPr>
                      <m:t> ∗</m:t>
                    </m:r>
                    <m:r>
                      <a:rPr lang="en-US" sz="1600" b="0" i="1">
                        <a:latin typeface="Cambria Math" panose="02040503050406030204" pitchFamily="18" charset="0"/>
                      </a:rPr>
                      <m:t>𝐴𝑣𝑒𝑟𝑎𝑔𝑒</m:t>
                    </m:r>
                    <m:r>
                      <a:rPr lang="en-US" sz="1600" b="0" i="1">
                        <a:latin typeface="Cambria Math" panose="02040503050406030204" pitchFamily="18" charset="0"/>
                      </a:rPr>
                      <m:t> </m:t>
                    </m:r>
                    <m:r>
                      <a:rPr lang="en-US" sz="1600" b="0" i="1">
                        <a:latin typeface="Cambria Math" panose="02040503050406030204" pitchFamily="18" charset="0"/>
                      </a:rPr>
                      <m:t>𝐸𝑛𝑒𝑟𝑔𝑦</m:t>
                    </m:r>
                    <m:r>
                      <a:rPr lang="en-US" sz="1600" b="0" i="1">
                        <a:latin typeface="Cambria Math" panose="02040503050406030204" pitchFamily="18" charset="0"/>
                      </a:rPr>
                      <m:t> </m:t>
                    </m:r>
                    <m:r>
                      <a:rPr lang="en-US" sz="1600" b="0" i="1">
                        <a:latin typeface="Cambria Math" panose="02040503050406030204" pitchFamily="18" charset="0"/>
                      </a:rPr>
                      <m:t>𝐹𝑎𝑐𝑡𝑜𝑟</m:t>
                    </m:r>
                    <m:r>
                      <a:rPr lang="en-US" sz="1600" b="0" i="1">
                        <a:latin typeface="Cambria Math" panose="02040503050406030204" pitchFamily="18" charset="0"/>
                      </a:rPr>
                      <m:t> </m:t>
                    </m:r>
                    <m:d>
                      <m:dPr>
                        <m:begChr m:val="["/>
                        <m:endChr m:val="]"/>
                        <m:ctrlPr>
                          <a:rPr lang="en-US" sz="1600" b="0" i="1">
                            <a:latin typeface="Cambria Math" panose="02040503050406030204" pitchFamily="18" charset="0"/>
                          </a:rPr>
                        </m:ctrlPr>
                      </m:dPr>
                      <m:e>
                        <m:f>
                          <m:fPr>
                            <m:ctrlPr>
                              <a:rPr lang="en-US" sz="1600" b="0" i="1">
                                <a:latin typeface="Cambria Math" panose="02040503050406030204" pitchFamily="18" charset="0"/>
                              </a:rPr>
                            </m:ctrlPr>
                          </m:fPr>
                          <m:num>
                            <m:r>
                              <a:rPr lang="en-US" sz="1600" b="0" i="1">
                                <a:latin typeface="Cambria Math" panose="02040503050406030204" pitchFamily="18" charset="0"/>
                              </a:rPr>
                              <m:t>𝑊</m:t>
                            </m:r>
                          </m:num>
                          <m:den>
                            <m:r>
                              <a:rPr lang="en-US" sz="1600" b="0" i="1">
                                <a:latin typeface="Cambria Math" panose="02040503050406030204" pitchFamily="18" charset="0"/>
                              </a:rPr>
                              <m:t>𝑊</m:t>
                            </m:r>
                          </m:den>
                        </m:f>
                      </m:e>
                    </m:d>
                    <m:r>
                      <a:rPr lang="en-US" sz="1600" b="0" i="1">
                        <a:latin typeface="Cambria Math" panose="02040503050406030204" pitchFamily="18" charset="0"/>
                      </a:rPr>
                      <m:t>∗</m:t>
                    </m:r>
                    <m:f>
                      <m:fPr>
                        <m:ctrlPr>
                          <a:rPr lang="en-US" sz="1600" b="0" i="1">
                            <a:latin typeface="Cambria Math" panose="02040503050406030204" pitchFamily="18" charset="0"/>
                          </a:rPr>
                        </m:ctrlPr>
                      </m:fPr>
                      <m:num>
                        <m:sSup>
                          <m:sSupPr>
                            <m:ctrlPr>
                              <a:rPr lang="en-US" sz="1600" b="0" i="1">
                                <a:latin typeface="Cambria Math" panose="02040503050406030204" pitchFamily="18" charset="0"/>
                              </a:rPr>
                            </m:ctrlPr>
                          </m:sSupPr>
                          <m:e>
                            <m:r>
                              <a:rPr lang="en-US" sz="1600" b="0" i="1">
                                <a:latin typeface="Cambria Math" panose="02040503050406030204" pitchFamily="18" charset="0"/>
                              </a:rPr>
                              <m:t>10</m:t>
                            </m:r>
                          </m:e>
                          <m:sup>
                            <m:r>
                              <a:rPr lang="en-US" sz="1600" b="0" i="1">
                                <a:latin typeface="Cambria Math" panose="02040503050406030204" pitchFamily="18" charset="0"/>
                              </a:rPr>
                              <m:t>6</m:t>
                            </m:r>
                          </m:sup>
                        </m:sSup>
                      </m:num>
                      <m:den>
                        <m:sSup>
                          <m:sSupPr>
                            <m:ctrlPr>
                              <a:rPr lang="en-US" sz="1600" b="0" i="1">
                                <a:latin typeface="Cambria Math" panose="02040503050406030204" pitchFamily="18" charset="0"/>
                              </a:rPr>
                            </m:ctrlPr>
                          </m:sSupPr>
                          <m:e>
                            <m:r>
                              <a:rPr lang="en-US" sz="1600" b="0" i="1">
                                <a:latin typeface="Cambria Math" panose="02040503050406030204" pitchFamily="18" charset="0"/>
                              </a:rPr>
                              <m:t>10</m:t>
                            </m:r>
                          </m:e>
                          <m:sup>
                            <m:r>
                              <a:rPr lang="en-US" sz="1600" b="0" i="1">
                                <a:latin typeface="Cambria Math" panose="02040503050406030204" pitchFamily="18" charset="0"/>
                              </a:rPr>
                              <m:t>9</m:t>
                            </m:r>
                          </m:sup>
                        </m:sSup>
                      </m:den>
                    </m:f>
                  </m:oMath>
                </m:oMathPara>
              </a14:m>
              <a:endParaRPr lang="en-US" sz="1600" b="0" i="0" baseline="0">
                <a:latin typeface="Arial" panose="020B0604020202020204" pitchFamily="34" charset="0"/>
                <a:cs typeface="Arial" panose="020B0604020202020204" pitchFamily="34" charset="0"/>
              </a:endParaRPr>
            </a:p>
            <a:p>
              <a:r>
                <a:rPr lang="en-US" sz="1200" b="0" i="0" baseline="0">
                  <a:latin typeface="Arial" panose="020B0604020202020204" pitchFamily="34" charset="0"/>
                  <a:cs typeface="Arial" panose="020B0604020202020204" pitchFamily="34" charset="0"/>
                </a:rPr>
                <a:t>	For all cases, area forecasts are selected on the Advanced Controls page.</a:t>
              </a:r>
            </a:p>
            <a:p>
              <a:r>
                <a:rPr lang="en-US" sz="1200" b="0" i="0" baseline="0">
                  <a:latin typeface="Arial" panose="020B0604020202020204" pitchFamily="34" charset="0"/>
                  <a:cs typeface="Arial" panose="020B0604020202020204" pitchFamily="34" charset="0"/>
                </a:rPr>
                <a:t>	For all cases, the energy factor is chosen to be the average (not the high or low)</a:t>
              </a:r>
            </a:p>
            <a:p>
              <a:endParaRPr lang="en-US" sz="1200" b="0" i="0" baseline="0">
                <a:latin typeface="Arial" panose="020B0604020202020204" pitchFamily="34" charset="0"/>
                <a:cs typeface="Arial" panose="020B0604020202020204" pitchFamily="34" charset="0"/>
              </a:endParaRPr>
            </a:p>
            <a:p>
              <a:r>
                <a:rPr lang="en-US" sz="1200" b="0" i="0" baseline="0">
                  <a:latin typeface="Arial" panose="020B0604020202020204" pitchFamily="34" charset="0"/>
                  <a:cs typeface="Arial" panose="020B0604020202020204" pitchFamily="34" charset="0"/>
                </a:rPr>
                <a:t>	For Case 1 - Average, the mean value from the Variable Meta Analysis space cooling intensity.</a:t>
              </a:r>
            </a:p>
            <a:p>
              <a:r>
                <a:rPr lang="en-US" sz="1200" b="0" i="0" baseline="0">
                  <a:latin typeface="Arial" panose="020B0604020202020204" pitchFamily="34" charset="0"/>
                  <a:cs typeface="Arial" panose="020B0604020202020204" pitchFamily="34" charset="0"/>
                </a:rPr>
                <a:t>	For Case 2 - High, the high value from the Variable Meta Analysis space cooling intensity.</a:t>
              </a:r>
            </a:p>
            <a:p>
              <a:r>
                <a:rPr lang="en-US" sz="1200" b="0" i="0" baseline="0">
                  <a:latin typeface="Arial" panose="020B0604020202020204" pitchFamily="34" charset="0"/>
                  <a:cs typeface="Arial" panose="020B0604020202020204" pitchFamily="34" charset="0"/>
                </a:rPr>
                <a:t>	For Case 3 - Low, the low value from the Variable Meta Analysis space cooling intensity.</a:t>
              </a:r>
              <a:endParaRPr lang="en-US" sz="1600" b="0" i="1">
                <a:latin typeface="Cambria Math" panose="020405030504060302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xdr:txBody>
        </xdr:sp>
      </mc:Choice>
      <mc:Fallback xmlns="">
        <xdr:sp macro="" textlink="">
          <xdr:nvSpPr>
            <xdr:cNvPr id="2" name="TextBox 1">
              <a:extLst>
                <a:ext uri="{FF2B5EF4-FFF2-40B4-BE49-F238E27FC236}">
                  <a16:creationId xmlns:a16="http://schemas.microsoft.com/office/drawing/2014/main" id="{265ED0D8-843A-4188-8153-D414657D877D}"/>
                </a:ext>
              </a:extLst>
            </xdr:cNvPr>
            <xdr:cNvSpPr txBox="1"/>
          </xdr:nvSpPr>
          <xdr:spPr>
            <a:xfrm>
              <a:off x="6135204" y="302643"/>
              <a:ext cx="11251097" cy="226165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Description of Calculations/Inputs: </a:t>
              </a:r>
              <a:r>
                <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This sheet is used to generate a Total Addressable Market (TAM) forecast for Space Cooling. Each Table below represents different (Case 1 - Case 6). Markets are also separated out by Global, Regional, and key Countries. Researchers should calculate a case based upon inputs on the Advanced Controls tab.</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r>
                <a:rPr lang="en-US" sz="1200" b="0" i="0">
                  <a:latin typeface="Arial" panose="020B0604020202020204" pitchFamily="34" charset="0"/>
                  <a:cs typeface="Arial" panose="020B0604020202020204" pitchFamily="34" charset="0"/>
                </a:rPr>
                <a:t>The</a:t>
              </a:r>
              <a:r>
                <a:rPr lang="en-US" sz="1200" b="0" i="0" baseline="0">
                  <a:latin typeface="Arial" panose="020B0604020202020204" pitchFamily="34" charset="0"/>
                  <a:cs typeface="Arial" panose="020B0604020202020204" pitchFamily="34" charset="0"/>
                </a:rPr>
                <a:t> following formula is used to calculate Case 1 - Average, Case 2 - High, and Case 3 - Low.</a:t>
              </a:r>
            </a:p>
            <a:p>
              <a:pPr marL="0" marR="0" lvl="0" indent="0" defTabSz="914400" eaLnBrk="1" fontAlgn="auto" latinLnBrk="0" hangingPunct="1">
                <a:lnSpc>
                  <a:spcPct val="100000"/>
                </a:lnSpc>
                <a:spcBef>
                  <a:spcPts val="0"/>
                </a:spcBef>
                <a:spcAft>
                  <a:spcPts val="0"/>
                </a:spcAft>
                <a:buClrTx/>
                <a:buSzTx/>
                <a:buFontTx/>
                <a:buNone/>
                <a:tabLst/>
                <a:defRPr/>
              </a:pPr>
              <a:r>
                <a:rPr lang="en-US" sz="1600" b="0" i="0">
                  <a:latin typeface="Cambria Math" panose="02040503050406030204" pitchFamily="18" charset="0"/>
                </a:rPr>
                <a:t>𝑈𝑠𝑒𝑓𝑢𝑙 𝑆𝑝𝑎𝑐𝑒 𝐶𝑜𝑜𝑙𝑖𝑛𝑔 [𝑇𝑤ℎ]=𝐴𝑟𝑒𝑎[〖𝑚𝑖𝑙𝑙𝑖𝑜𝑛 𝑚〗^2 ]∗𝑆𝑝𝑎𝑐𝑒 𝐶𝑜𝑜𝑙𝑖𝑛𝑔 𝐼𝑛𝑡𝑒𝑛𝑠𝑖𝑡𝑦[𝑘𝑊ℎ/𝑚^2 ]  ∗𝐴𝑣𝑒𝑟𝑎𝑔𝑒 𝐸𝑛𝑒𝑟𝑔𝑦 𝐹𝑎𝑐𝑡𝑜𝑟 [𝑊/𝑊]∗〖10〗^6/〖10〗^9 </a:t>
              </a:r>
              <a:endParaRPr lang="en-US" sz="1600" b="0" i="0" baseline="0">
                <a:latin typeface="Arial" panose="020B0604020202020204" pitchFamily="34" charset="0"/>
                <a:cs typeface="Arial" panose="020B0604020202020204" pitchFamily="34" charset="0"/>
              </a:endParaRPr>
            </a:p>
            <a:p>
              <a:r>
                <a:rPr lang="en-US" sz="1200" b="0" i="0" baseline="0">
                  <a:latin typeface="Arial" panose="020B0604020202020204" pitchFamily="34" charset="0"/>
                  <a:cs typeface="Arial" panose="020B0604020202020204" pitchFamily="34" charset="0"/>
                </a:rPr>
                <a:t>	For all cases, area forecasts are selected on the Advanced Controls page.</a:t>
              </a:r>
            </a:p>
            <a:p>
              <a:r>
                <a:rPr lang="en-US" sz="1200" b="0" i="0" baseline="0">
                  <a:latin typeface="Arial" panose="020B0604020202020204" pitchFamily="34" charset="0"/>
                  <a:cs typeface="Arial" panose="020B0604020202020204" pitchFamily="34" charset="0"/>
                </a:rPr>
                <a:t>	For all cases, the energy factor is chosen to be the average (not the high or low)</a:t>
              </a:r>
            </a:p>
            <a:p>
              <a:endParaRPr lang="en-US" sz="1200" b="0" i="0" baseline="0">
                <a:latin typeface="Arial" panose="020B0604020202020204" pitchFamily="34" charset="0"/>
                <a:cs typeface="Arial" panose="020B0604020202020204" pitchFamily="34" charset="0"/>
              </a:endParaRPr>
            </a:p>
            <a:p>
              <a:r>
                <a:rPr lang="en-US" sz="1200" b="0" i="0" baseline="0">
                  <a:latin typeface="Arial" panose="020B0604020202020204" pitchFamily="34" charset="0"/>
                  <a:cs typeface="Arial" panose="020B0604020202020204" pitchFamily="34" charset="0"/>
                </a:rPr>
                <a:t>	For Case 1 - Average, the mean value from the Variable Meta Analysis space cooling intensity.</a:t>
              </a:r>
            </a:p>
            <a:p>
              <a:r>
                <a:rPr lang="en-US" sz="1200" b="0" i="0" baseline="0">
                  <a:latin typeface="Arial" panose="020B0604020202020204" pitchFamily="34" charset="0"/>
                  <a:cs typeface="Arial" panose="020B0604020202020204" pitchFamily="34" charset="0"/>
                </a:rPr>
                <a:t>	For Case 2 - High, the high value from the Variable Meta Analysis space cooling intensity.</a:t>
              </a:r>
            </a:p>
            <a:p>
              <a:r>
                <a:rPr lang="en-US" sz="1200" b="0" i="0" baseline="0">
                  <a:latin typeface="Arial" panose="020B0604020202020204" pitchFamily="34" charset="0"/>
                  <a:cs typeface="Arial" panose="020B0604020202020204" pitchFamily="34" charset="0"/>
                </a:rPr>
                <a:t>	For Case 3 - Low, the low value from the Variable Meta Analysis space cooling intensity.</a:t>
              </a:r>
              <a:endParaRPr lang="en-US" sz="1600" b="0" i="1">
                <a:latin typeface="Cambria Math" panose="020405030504060302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xdr:txBody>
        </xdr:sp>
      </mc:Fallback>
    </mc:AlternateContent>
    <xdr:clientData/>
  </xdr:twoCellAnchor>
  <xdr:twoCellAnchor>
    <xdr:from>
      <xdr:col>22</xdr:col>
      <xdr:colOff>0</xdr:colOff>
      <xdr:row>16</xdr:row>
      <xdr:rowOff>0</xdr:rowOff>
    </xdr:from>
    <xdr:to>
      <xdr:col>34</xdr:col>
      <xdr:colOff>273872</xdr:colOff>
      <xdr:row>65</xdr:row>
      <xdr:rowOff>190666</xdr:rowOff>
    </xdr:to>
    <xdr:graphicFrame macro="">
      <xdr:nvGraphicFramePr>
        <xdr:cNvPr id="3" name="Chart 2">
          <a:extLst>
            <a:ext uri="{FF2B5EF4-FFF2-40B4-BE49-F238E27FC236}">
              <a16:creationId xmlns:a16="http://schemas.microsoft.com/office/drawing/2014/main" id="{52BC8996-128A-4573-9959-AEF47AA591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0</xdr:colOff>
      <xdr:row>76</xdr:row>
      <xdr:rowOff>0</xdr:rowOff>
    </xdr:from>
    <xdr:to>
      <xdr:col>34</xdr:col>
      <xdr:colOff>273872</xdr:colOff>
      <xdr:row>125</xdr:row>
      <xdr:rowOff>190666</xdr:rowOff>
    </xdr:to>
    <xdr:graphicFrame macro="">
      <xdr:nvGraphicFramePr>
        <xdr:cNvPr id="4" name="Chart 3">
          <a:extLst>
            <a:ext uri="{FF2B5EF4-FFF2-40B4-BE49-F238E27FC236}">
              <a16:creationId xmlns:a16="http://schemas.microsoft.com/office/drawing/2014/main" id="{241519A3-3B94-49F4-93ED-B75589E6E4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0</xdr:colOff>
      <xdr:row>140</xdr:row>
      <xdr:rowOff>0</xdr:rowOff>
    </xdr:from>
    <xdr:to>
      <xdr:col>34</xdr:col>
      <xdr:colOff>273872</xdr:colOff>
      <xdr:row>189</xdr:row>
      <xdr:rowOff>190666</xdr:rowOff>
    </xdr:to>
    <xdr:graphicFrame macro="">
      <xdr:nvGraphicFramePr>
        <xdr:cNvPr id="5" name="Chart 4">
          <a:extLst>
            <a:ext uri="{FF2B5EF4-FFF2-40B4-BE49-F238E27FC236}">
              <a16:creationId xmlns:a16="http://schemas.microsoft.com/office/drawing/2014/main" id="{6DD362B1-3946-41FF-B45B-42676CF5C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0</xdr:colOff>
      <xdr:row>203</xdr:row>
      <xdr:rowOff>0</xdr:rowOff>
    </xdr:from>
    <xdr:to>
      <xdr:col>34</xdr:col>
      <xdr:colOff>273872</xdr:colOff>
      <xdr:row>252</xdr:row>
      <xdr:rowOff>190666</xdr:rowOff>
    </xdr:to>
    <xdr:graphicFrame macro="">
      <xdr:nvGraphicFramePr>
        <xdr:cNvPr id="6" name="Chart 5">
          <a:extLst>
            <a:ext uri="{FF2B5EF4-FFF2-40B4-BE49-F238E27FC236}">
              <a16:creationId xmlns:a16="http://schemas.microsoft.com/office/drawing/2014/main" id="{6A3DC9E9-257D-4078-904D-448A78FB89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0</xdr:colOff>
      <xdr:row>266</xdr:row>
      <xdr:rowOff>0</xdr:rowOff>
    </xdr:from>
    <xdr:to>
      <xdr:col>34</xdr:col>
      <xdr:colOff>273872</xdr:colOff>
      <xdr:row>315</xdr:row>
      <xdr:rowOff>190666</xdr:rowOff>
    </xdr:to>
    <xdr:graphicFrame macro="">
      <xdr:nvGraphicFramePr>
        <xdr:cNvPr id="7" name="Chart 6">
          <a:extLst>
            <a:ext uri="{FF2B5EF4-FFF2-40B4-BE49-F238E27FC236}">
              <a16:creationId xmlns:a16="http://schemas.microsoft.com/office/drawing/2014/main" id="{C0BD4CCB-33BB-4D1E-B0B3-2C1ACD7C52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0</xdr:colOff>
      <xdr:row>329</xdr:row>
      <xdr:rowOff>0</xdr:rowOff>
    </xdr:from>
    <xdr:to>
      <xdr:col>34</xdr:col>
      <xdr:colOff>273872</xdr:colOff>
      <xdr:row>378</xdr:row>
      <xdr:rowOff>190666</xdr:rowOff>
    </xdr:to>
    <xdr:graphicFrame macro="">
      <xdr:nvGraphicFramePr>
        <xdr:cNvPr id="8" name="Chart 7">
          <a:extLst>
            <a:ext uri="{FF2B5EF4-FFF2-40B4-BE49-F238E27FC236}">
              <a16:creationId xmlns:a16="http://schemas.microsoft.com/office/drawing/2014/main" id="{ECEAF44B-C4C4-4610-AC50-5E96393CEB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0</xdr:colOff>
      <xdr:row>392</xdr:row>
      <xdr:rowOff>0</xdr:rowOff>
    </xdr:from>
    <xdr:to>
      <xdr:col>34</xdr:col>
      <xdr:colOff>273872</xdr:colOff>
      <xdr:row>441</xdr:row>
      <xdr:rowOff>190666</xdr:rowOff>
    </xdr:to>
    <xdr:graphicFrame macro="">
      <xdr:nvGraphicFramePr>
        <xdr:cNvPr id="9" name="Chart 8">
          <a:extLst>
            <a:ext uri="{FF2B5EF4-FFF2-40B4-BE49-F238E27FC236}">
              <a16:creationId xmlns:a16="http://schemas.microsoft.com/office/drawing/2014/main" id="{66231E8E-F5AB-419E-A642-BED1C1E2DE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0</xdr:colOff>
      <xdr:row>456</xdr:row>
      <xdr:rowOff>0</xdr:rowOff>
    </xdr:from>
    <xdr:to>
      <xdr:col>34</xdr:col>
      <xdr:colOff>273872</xdr:colOff>
      <xdr:row>505</xdr:row>
      <xdr:rowOff>190666</xdr:rowOff>
    </xdr:to>
    <xdr:graphicFrame macro="">
      <xdr:nvGraphicFramePr>
        <xdr:cNvPr id="10" name="Chart 9">
          <a:extLst>
            <a:ext uri="{FF2B5EF4-FFF2-40B4-BE49-F238E27FC236}">
              <a16:creationId xmlns:a16="http://schemas.microsoft.com/office/drawing/2014/main" id="{DF4B88C3-2445-4D6A-99F2-7F6030B903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0</xdr:colOff>
      <xdr:row>520</xdr:row>
      <xdr:rowOff>0</xdr:rowOff>
    </xdr:from>
    <xdr:to>
      <xdr:col>34</xdr:col>
      <xdr:colOff>273872</xdr:colOff>
      <xdr:row>569</xdr:row>
      <xdr:rowOff>190666</xdr:rowOff>
    </xdr:to>
    <xdr:graphicFrame macro="">
      <xdr:nvGraphicFramePr>
        <xdr:cNvPr id="11" name="Chart 10">
          <a:extLst>
            <a:ext uri="{FF2B5EF4-FFF2-40B4-BE49-F238E27FC236}">
              <a16:creationId xmlns:a16="http://schemas.microsoft.com/office/drawing/2014/main" id="{8FF5595F-B0E4-45BA-B5D1-DD19BE0322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0</xdr:colOff>
      <xdr:row>585</xdr:row>
      <xdr:rowOff>0</xdr:rowOff>
    </xdr:from>
    <xdr:to>
      <xdr:col>34</xdr:col>
      <xdr:colOff>273872</xdr:colOff>
      <xdr:row>634</xdr:row>
      <xdr:rowOff>190666</xdr:rowOff>
    </xdr:to>
    <xdr:graphicFrame macro="">
      <xdr:nvGraphicFramePr>
        <xdr:cNvPr id="12" name="Chart 11">
          <a:extLst>
            <a:ext uri="{FF2B5EF4-FFF2-40B4-BE49-F238E27FC236}">
              <a16:creationId xmlns:a16="http://schemas.microsoft.com/office/drawing/2014/main" id="{B0ED0F61-8AEF-45E7-8209-0D3685D54E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4.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45.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46.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47.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48.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49.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50.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51.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52.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53.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54.xml><?xml version="1.0" encoding="utf-8"?>
<xdr:wsDr xmlns:xdr="http://schemas.openxmlformats.org/drawingml/2006/spreadsheetDrawing" xmlns:a="http://schemas.openxmlformats.org/drawingml/2006/main">
  <xdr:twoCellAnchor>
    <xdr:from>
      <xdr:col>3</xdr:col>
      <xdr:colOff>23964</xdr:colOff>
      <xdr:row>1</xdr:row>
      <xdr:rowOff>35943</xdr:rowOff>
    </xdr:from>
    <xdr:to>
      <xdr:col>12</xdr:col>
      <xdr:colOff>1270001</xdr:colOff>
      <xdr:row>12</xdr:row>
      <xdr:rowOff>217337</xdr:rowOff>
    </xdr:to>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1E3B3DE0-F624-43D7-87A4-D25D07CA7176}"/>
                </a:ext>
              </a:extLst>
            </xdr:cNvPr>
            <xdr:cNvSpPr txBox="1"/>
          </xdr:nvSpPr>
          <xdr:spPr>
            <a:xfrm>
              <a:off x="6135204" y="302643"/>
              <a:ext cx="11251097" cy="226165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Description of Calculations/Inputs: </a:t>
              </a:r>
              <a:r>
                <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This sheet is used to generate a Total Addressable Market (TAM) forecast for Water Heating. Each Table below represents different (Case 1 - Case 6). Markets are also separated out by Global, Regional, and key Countries. Researchers should calculate a case based upon inputs on the Advanced Controls tab.</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r>
                <a:rPr lang="en-US" sz="1200" b="0" i="0">
                  <a:latin typeface="Arial" panose="020B0604020202020204" pitchFamily="34" charset="0"/>
                  <a:cs typeface="Arial" panose="020B0604020202020204" pitchFamily="34" charset="0"/>
                </a:rPr>
                <a:t>The</a:t>
              </a:r>
              <a:r>
                <a:rPr lang="en-US" sz="1200" b="0" i="0" baseline="0">
                  <a:latin typeface="Arial" panose="020B0604020202020204" pitchFamily="34" charset="0"/>
                  <a:cs typeface="Arial" panose="020B0604020202020204" pitchFamily="34" charset="0"/>
                </a:rPr>
                <a:t> following formula is used to calculate Case 1 - Average, Case 2 - High, and Case 3 - Low.</a:t>
              </a:r>
            </a:p>
            <a:p>
              <a:pPr marL="0" marR="0" lvl="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r>
                      <a:rPr lang="en-US" sz="1600" b="0" i="1">
                        <a:latin typeface="Cambria Math" panose="02040503050406030204" pitchFamily="18" charset="0"/>
                      </a:rPr>
                      <m:t>𝑈𝑠𝑒𝑓𝑢𝑙</m:t>
                    </m:r>
                    <m:r>
                      <a:rPr lang="en-US" sz="1600" b="0" i="1">
                        <a:latin typeface="Cambria Math" panose="02040503050406030204" pitchFamily="18" charset="0"/>
                      </a:rPr>
                      <m:t> </m:t>
                    </m:r>
                    <m:r>
                      <a:rPr lang="en-US" sz="1600" b="0" i="1">
                        <a:latin typeface="Cambria Math" panose="02040503050406030204" pitchFamily="18" charset="0"/>
                      </a:rPr>
                      <m:t>𝑊𝑎𝑡𝑒𝑟</m:t>
                    </m:r>
                    <m:r>
                      <a:rPr lang="en-US" sz="1600" b="0" i="1">
                        <a:latin typeface="Cambria Math" panose="02040503050406030204" pitchFamily="18" charset="0"/>
                      </a:rPr>
                      <m:t> </m:t>
                    </m:r>
                    <m:r>
                      <a:rPr lang="en-US" sz="1600" b="0" i="1">
                        <a:latin typeface="Cambria Math" panose="02040503050406030204" pitchFamily="18" charset="0"/>
                      </a:rPr>
                      <m:t>𝐻𝑒𝑎𝑡𝑖𝑛𝑔</m:t>
                    </m:r>
                    <m:r>
                      <a:rPr lang="en-US" sz="1600" b="0" i="1">
                        <a:latin typeface="Cambria Math" panose="02040503050406030204" pitchFamily="18" charset="0"/>
                      </a:rPr>
                      <m:t> </m:t>
                    </m:r>
                    <m:d>
                      <m:dPr>
                        <m:begChr m:val="["/>
                        <m:endChr m:val="]"/>
                        <m:ctrlPr>
                          <a:rPr lang="en-US" sz="1600" b="0" i="1">
                            <a:latin typeface="Cambria Math" panose="02040503050406030204" pitchFamily="18" charset="0"/>
                          </a:rPr>
                        </m:ctrlPr>
                      </m:dPr>
                      <m:e>
                        <m:r>
                          <a:rPr lang="en-US" sz="1600" b="0" i="1">
                            <a:latin typeface="Cambria Math" panose="02040503050406030204" pitchFamily="18" charset="0"/>
                          </a:rPr>
                          <m:t>𝑇𝑤h</m:t>
                        </m:r>
                      </m:e>
                    </m:d>
                    <m:r>
                      <a:rPr lang="en-US" sz="1600" b="0" i="1">
                        <a:latin typeface="Cambria Math" panose="02040503050406030204" pitchFamily="18" charset="0"/>
                      </a:rPr>
                      <m:t>=</m:t>
                    </m:r>
                    <m:r>
                      <a:rPr lang="en-US" sz="1600" b="0" i="1">
                        <a:latin typeface="Cambria Math" panose="02040503050406030204" pitchFamily="18" charset="0"/>
                      </a:rPr>
                      <m:t>𝐴𝑟𝑒𝑎</m:t>
                    </m:r>
                    <m:d>
                      <m:dPr>
                        <m:begChr m:val="["/>
                        <m:endChr m:val="]"/>
                        <m:ctrlPr>
                          <a:rPr lang="en-US" sz="1600" b="0" i="1">
                            <a:latin typeface="Cambria Math" panose="02040503050406030204" pitchFamily="18" charset="0"/>
                          </a:rPr>
                        </m:ctrlPr>
                      </m:dPr>
                      <m:e>
                        <m:sSup>
                          <m:sSupPr>
                            <m:ctrlPr>
                              <a:rPr lang="en-US" sz="1600" b="0" i="1">
                                <a:latin typeface="Cambria Math" panose="02040503050406030204" pitchFamily="18" charset="0"/>
                              </a:rPr>
                            </m:ctrlPr>
                          </m:sSupPr>
                          <m:e>
                            <m:r>
                              <a:rPr lang="en-US" sz="1600" b="0" i="1">
                                <a:latin typeface="Cambria Math" panose="02040503050406030204" pitchFamily="18" charset="0"/>
                              </a:rPr>
                              <m:t>𝑚𝑖𝑙𝑙𝑖𝑜𝑛</m:t>
                            </m:r>
                            <m:r>
                              <a:rPr lang="en-US" sz="1600" b="0" i="1">
                                <a:latin typeface="Cambria Math" panose="02040503050406030204" pitchFamily="18" charset="0"/>
                              </a:rPr>
                              <m:t> </m:t>
                            </m:r>
                            <m:r>
                              <a:rPr lang="en-US" sz="1600" b="0" i="1">
                                <a:latin typeface="Cambria Math" panose="02040503050406030204" pitchFamily="18" charset="0"/>
                              </a:rPr>
                              <m:t>𝑚</m:t>
                            </m:r>
                          </m:e>
                          <m:sup>
                            <m:r>
                              <a:rPr lang="en-US" sz="1600" b="0" i="1">
                                <a:latin typeface="Cambria Math" panose="02040503050406030204" pitchFamily="18" charset="0"/>
                              </a:rPr>
                              <m:t>2</m:t>
                            </m:r>
                          </m:sup>
                        </m:sSup>
                      </m:e>
                    </m:d>
                    <m:r>
                      <a:rPr lang="en-US" sz="1600" b="0" i="1">
                        <a:latin typeface="Cambria Math" panose="02040503050406030204" pitchFamily="18" charset="0"/>
                      </a:rPr>
                      <m:t>∗</m:t>
                    </m:r>
                    <m:r>
                      <a:rPr lang="en-US" sz="1600" b="0" i="1">
                        <a:latin typeface="Cambria Math" panose="02040503050406030204" pitchFamily="18" charset="0"/>
                      </a:rPr>
                      <m:t>𝑊𝑎𝑡𝑒𝑟</m:t>
                    </m:r>
                    <m:r>
                      <a:rPr lang="en-US" sz="1600" b="0" i="1">
                        <a:latin typeface="Cambria Math" panose="02040503050406030204" pitchFamily="18" charset="0"/>
                      </a:rPr>
                      <m:t> </m:t>
                    </m:r>
                    <m:r>
                      <a:rPr lang="en-US" sz="1600" b="0" i="1">
                        <a:latin typeface="Cambria Math" panose="02040503050406030204" pitchFamily="18" charset="0"/>
                      </a:rPr>
                      <m:t>𝐻𝑒𝑎𝑡𝑖𝑛𝑔</m:t>
                    </m:r>
                    <m:r>
                      <a:rPr lang="en-US" sz="1600" b="0" i="1">
                        <a:latin typeface="Cambria Math" panose="02040503050406030204" pitchFamily="18" charset="0"/>
                      </a:rPr>
                      <m:t>  </m:t>
                    </m:r>
                    <m:r>
                      <a:rPr lang="en-US" sz="1600" b="0" i="1">
                        <a:latin typeface="Cambria Math" panose="02040503050406030204" pitchFamily="18" charset="0"/>
                      </a:rPr>
                      <m:t>𝐼𝑛𝑡𝑒𝑛𝑠𝑖𝑡𝑦</m:t>
                    </m:r>
                    <m:d>
                      <m:dPr>
                        <m:begChr m:val="["/>
                        <m:endChr m:val="]"/>
                        <m:ctrlPr>
                          <a:rPr lang="en-US" sz="1600" b="0" i="1">
                            <a:latin typeface="Cambria Math" panose="02040503050406030204" pitchFamily="18" charset="0"/>
                          </a:rPr>
                        </m:ctrlPr>
                      </m:dPr>
                      <m:e>
                        <m:f>
                          <m:fPr>
                            <m:ctrlPr>
                              <a:rPr lang="en-US" sz="1600" b="0" i="1">
                                <a:latin typeface="Cambria Math" panose="02040503050406030204" pitchFamily="18" charset="0"/>
                              </a:rPr>
                            </m:ctrlPr>
                          </m:fPr>
                          <m:num>
                            <m:r>
                              <a:rPr lang="en-US" sz="1600" b="0" i="1">
                                <a:latin typeface="Cambria Math" panose="02040503050406030204" pitchFamily="18" charset="0"/>
                              </a:rPr>
                              <m:t>𝑘𝑊h</m:t>
                            </m:r>
                          </m:num>
                          <m:den>
                            <m:sSup>
                              <m:sSupPr>
                                <m:ctrlPr>
                                  <a:rPr lang="en-US" sz="1600" b="0" i="1">
                                    <a:latin typeface="Cambria Math" panose="02040503050406030204" pitchFamily="18" charset="0"/>
                                  </a:rPr>
                                </m:ctrlPr>
                              </m:sSupPr>
                              <m:e>
                                <m:r>
                                  <a:rPr lang="en-US" sz="1600" b="0" i="1">
                                    <a:latin typeface="Cambria Math" panose="02040503050406030204" pitchFamily="18" charset="0"/>
                                  </a:rPr>
                                  <m:t>𝑚</m:t>
                                </m:r>
                              </m:e>
                              <m:sup>
                                <m:r>
                                  <a:rPr lang="en-US" sz="1600" b="0" i="1">
                                    <a:latin typeface="Cambria Math" panose="02040503050406030204" pitchFamily="18" charset="0"/>
                                  </a:rPr>
                                  <m:t>2</m:t>
                                </m:r>
                              </m:sup>
                            </m:sSup>
                          </m:den>
                        </m:f>
                      </m:e>
                    </m:d>
                    <m:r>
                      <a:rPr lang="en-US" sz="1600" b="0" i="1">
                        <a:latin typeface="Cambria Math" panose="02040503050406030204" pitchFamily="18" charset="0"/>
                      </a:rPr>
                      <m:t> ∗</m:t>
                    </m:r>
                    <m:r>
                      <a:rPr lang="en-US" sz="1600" b="0" i="1">
                        <a:latin typeface="Cambria Math" panose="02040503050406030204" pitchFamily="18" charset="0"/>
                      </a:rPr>
                      <m:t>𝐴𝑣𝑒𝑟𝑎𝑔𝑒</m:t>
                    </m:r>
                    <m:r>
                      <a:rPr lang="en-US" sz="1600" b="0" i="1">
                        <a:latin typeface="Cambria Math" panose="02040503050406030204" pitchFamily="18" charset="0"/>
                      </a:rPr>
                      <m:t> </m:t>
                    </m:r>
                    <m:r>
                      <a:rPr lang="en-US" sz="1600" b="0" i="1">
                        <a:latin typeface="Cambria Math" panose="02040503050406030204" pitchFamily="18" charset="0"/>
                      </a:rPr>
                      <m:t>𝐸𝑛𝑒𝑟𝑔𝑦</m:t>
                    </m:r>
                    <m:r>
                      <a:rPr lang="en-US" sz="1600" b="0" i="1">
                        <a:latin typeface="Cambria Math" panose="02040503050406030204" pitchFamily="18" charset="0"/>
                      </a:rPr>
                      <m:t> </m:t>
                    </m:r>
                    <m:r>
                      <a:rPr lang="en-US" sz="1600" b="0" i="1">
                        <a:latin typeface="Cambria Math" panose="02040503050406030204" pitchFamily="18" charset="0"/>
                      </a:rPr>
                      <m:t>𝐹𝑎𝑐𝑡𝑜𝑟</m:t>
                    </m:r>
                    <m:r>
                      <a:rPr lang="en-US" sz="1600" b="0" i="1">
                        <a:latin typeface="Cambria Math" panose="02040503050406030204" pitchFamily="18" charset="0"/>
                      </a:rPr>
                      <m:t> </m:t>
                    </m:r>
                    <m:d>
                      <m:dPr>
                        <m:begChr m:val="["/>
                        <m:endChr m:val="]"/>
                        <m:ctrlPr>
                          <a:rPr lang="en-US" sz="1600" b="0" i="1">
                            <a:latin typeface="Cambria Math" panose="02040503050406030204" pitchFamily="18" charset="0"/>
                          </a:rPr>
                        </m:ctrlPr>
                      </m:dPr>
                      <m:e>
                        <m:f>
                          <m:fPr>
                            <m:ctrlPr>
                              <a:rPr lang="en-US" sz="1600" b="0" i="1">
                                <a:latin typeface="Cambria Math" panose="02040503050406030204" pitchFamily="18" charset="0"/>
                              </a:rPr>
                            </m:ctrlPr>
                          </m:fPr>
                          <m:num>
                            <m:r>
                              <a:rPr lang="en-US" sz="1600" b="0" i="1">
                                <a:latin typeface="Cambria Math" panose="02040503050406030204" pitchFamily="18" charset="0"/>
                              </a:rPr>
                              <m:t>𝑊</m:t>
                            </m:r>
                          </m:num>
                          <m:den>
                            <m:r>
                              <a:rPr lang="en-US" sz="1600" b="0" i="1">
                                <a:latin typeface="Cambria Math" panose="02040503050406030204" pitchFamily="18" charset="0"/>
                              </a:rPr>
                              <m:t>𝑊</m:t>
                            </m:r>
                          </m:den>
                        </m:f>
                      </m:e>
                    </m:d>
                    <m:r>
                      <a:rPr lang="en-US" sz="1600" b="0" i="1">
                        <a:latin typeface="Cambria Math" panose="02040503050406030204" pitchFamily="18" charset="0"/>
                      </a:rPr>
                      <m:t>∗</m:t>
                    </m:r>
                    <m:f>
                      <m:fPr>
                        <m:ctrlPr>
                          <a:rPr lang="en-US" sz="1600" b="0" i="1">
                            <a:latin typeface="Cambria Math" panose="02040503050406030204" pitchFamily="18" charset="0"/>
                          </a:rPr>
                        </m:ctrlPr>
                      </m:fPr>
                      <m:num>
                        <m:sSup>
                          <m:sSupPr>
                            <m:ctrlPr>
                              <a:rPr lang="en-US" sz="1600" b="0" i="1">
                                <a:latin typeface="Cambria Math" panose="02040503050406030204" pitchFamily="18" charset="0"/>
                              </a:rPr>
                            </m:ctrlPr>
                          </m:sSupPr>
                          <m:e>
                            <m:r>
                              <a:rPr lang="en-US" sz="1600" b="0" i="1">
                                <a:latin typeface="Cambria Math" panose="02040503050406030204" pitchFamily="18" charset="0"/>
                              </a:rPr>
                              <m:t>10</m:t>
                            </m:r>
                          </m:e>
                          <m:sup>
                            <m:r>
                              <a:rPr lang="en-US" sz="1600" b="0" i="1">
                                <a:latin typeface="Cambria Math" panose="02040503050406030204" pitchFamily="18" charset="0"/>
                              </a:rPr>
                              <m:t>6</m:t>
                            </m:r>
                          </m:sup>
                        </m:sSup>
                      </m:num>
                      <m:den>
                        <m:sSup>
                          <m:sSupPr>
                            <m:ctrlPr>
                              <a:rPr lang="en-US" sz="1600" b="0" i="1">
                                <a:latin typeface="Cambria Math" panose="02040503050406030204" pitchFamily="18" charset="0"/>
                              </a:rPr>
                            </m:ctrlPr>
                          </m:sSupPr>
                          <m:e>
                            <m:r>
                              <a:rPr lang="en-US" sz="1600" b="0" i="1">
                                <a:latin typeface="Cambria Math" panose="02040503050406030204" pitchFamily="18" charset="0"/>
                              </a:rPr>
                              <m:t>10</m:t>
                            </m:r>
                          </m:e>
                          <m:sup>
                            <m:r>
                              <a:rPr lang="en-US" sz="1600" b="0" i="1">
                                <a:latin typeface="Cambria Math" panose="02040503050406030204" pitchFamily="18" charset="0"/>
                              </a:rPr>
                              <m:t>9</m:t>
                            </m:r>
                          </m:sup>
                        </m:sSup>
                      </m:den>
                    </m:f>
                  </m:oMath>
                </m:oMathPara>
              </a14:m>
              <a:endParaRPr lang="en-US" sz="1600" b="0" i="0" baseline="0">
                <a:latin typeface="Arial" panose="020B0604020202020204" pitchFamily="34" charset="0"/>
                <a:cs typeface="Arial" panose="020B0604020202020204" pitchFamily="34" charset="0"/>
              </a:endParaRPr>
            </a:p>
            <a:p>
              <a:r>
                <a:rPr lang="en-US" sz="1200" b="0" i="0" baseline="0">
                  <a:latin typeface="Arial" panose="020B0604020202020204" pitchFamily="34" charset="0"/>
                  <a:cs typeface="Arial" panose="020B0604020202020204" pitchFamily="34" charset="0"/>
                </a:rPr>
                <a:t>	For all cases, area forecasts are selected on the Advanced Controls page.</a:t>
              </a:r>
            </a:p>
            <a:p>
              <a:r>
                <a:rPr lang="en-US" sz="1200" b="0" i="0" baseline="0">
                  <a:latin typeface="Arial" panose="020B0604020202020204" pitchFamily="34" charset="0"/>
                  <a:cs typeface="Arial" panose="020B0604020202020204" pitchFamily="34" charset="0"/>
                </a:rPr>
                <a:t>	For all cases, the energy factor is chosen to be the average (not the high or low)</a:t>
              </a:r>
            </a:p>
            <a:p>
              <a:endParaRPr lang="en-US" sz="1200" b="0" i="0" baseline="0">
                <a:latin typeface="Arial" panose="020B0604020202020204" pitchFamily="34" charset="0"/>
                <a:cs typeface="Arial" panose="020B0604020202020204" pitchFamily="34" charset="0"/>
              </a:endParaRPr>
            </a:p>
            <a:p>
              <a:r>
                <a:rPr lang="en-US" sz="1200" b="0" i="0" baseline="0">
                  <a:latin typeface="Arial" panose="020B0604020202020204" pitchFamily="34" charset="0"/>
                  <a:cs typeface="Arial" panose="020B0604020202020204" pitchFamily="34" charset="0"/>
                </a:rPr>
                <a:t>	For Case 1 - Average, the mean value from the Variable Meta Analysis water heating intensity.</a:t>
              </a:r>
            </a:p>
            <a:p>
              <a:r>
                <a:rPr lang="en-US" sz="1200" b="0" i="0" baseline="0">
                  <a:latin typeface="Arial" panose="020B0604020202020204" pitchFamily="34" charset="0"/>
                  <a:cs typeface="Arial" panose="020B0604020202020204" pitchFamily="34" charset="0"/>
                </a:rPr>
                <a:t>	For Case 2 - High, the high value from the Variable Meta Analysis water heating intensity.</a:t>
              </a:r>
            </a:p>
            <a:p>
              <a:r>
                <a:rPr lang="en-US" sz="1200" b="0" i="0" baseline="0">
                  <a:latin typeface="Arial" panose="020B0604020202020204" pitchFamily="34" charset="0"/>
                  <a:cs typeface="Arial" panose="020B0604020202020204" pitchFamily="34" charset="0"/>
                </a:rPr>
                <a:t>	For Case 3 - Low, the low value from the Variable Meta Analysis water heating intensity.</a:t>
              </a:r>
              <a:endParaRPr lang="en-US" sz="1600" b="0" i="1">
                <a:latin typeface="Cambria Math" panose="020405030504060302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xdr:txBody>
        </xdr:sp>
      </mc:Choice>
      <mc:Fallback xmlns="">
        <xdr:sp macro="" textlink="">
          <xdr:nvSpPr>
            <xdr:cNvPr id="2" name="TextBox 1">
              <a:extLst>
                <a:ext uri="{FF2B5EF4-FFF2-40B4-BE49-F238E27FC236}">
                  <a16:creationId xmlns:a16="http://schemas.microsoft.com/office/drawing/2014/main" id="{1E3B3DE0-F624-43D7-87A4-D25D07CA7176}"/>
                </a:ext>
              </a:extLst>
            </xdr:cNvPr>
            <xdr:cNvSpPr txBox="1"/>
          </xdr:nvSpPr>
          <xdr:spPr>
            <a:xfrm>
              <a:off x="6135204" y="302643"/>
              <a:ext cx="11251097" cy="226165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Description of Calculations/Inputs: </a:t>
              </a:r>
              <a:r>
                <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This sheet is used to generate a Total Addressable Market (TAM) forecast for Water Heating. Each Table below represents different (Case 1 - Case 6). Markets are also separated out by Global, Regional, and key Countries. Researchers should calculate a case based upon inputs on the Advanced Controls tab.</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r>
                <a:rPr lang="en-US" sz="1200" b="0" i="0">
                  <a:latin typeface="Arial" panose="020B0604020202020204" pitchFamily="34" charset="0"/>
                  <a:cs typeface="Arial" panose="020B0604020202020204" pitchFamily="34" charset="0"/>
                </a:rPr>
                <a:t>The</a:t>
              </a:r>
              <a:r>
                <a:rPr lang="en-US" sz="1200" b="0" i="0" baseline="0">
                  <a:latin typeface="Arial" panose="020B0604020202020204" pitchFamily="34" charset="0"/>
                  <a:cs typeface="Arial" panose="020B0604020202020204" pitchFamily="34" charset="0"/>
                </a:rPr>
                <a:t> following formula is used to calculate Case 1 - Average, Case 2 - High, and Case 3 - Low.</a:t>
              </a:r>
            </a:p>
            <a:p>
              <a:pPr marL="0" marR="0" lvl="0" indent="0" defTabSz="914400" eaLnBrk="1" fontAlgn="auto" latinLnBrk="0" hangingPunct="1">
                <a:lnSpc>
                  <a:spcPct val="100000"/>
                </a:lnSpc>
                <a:spcBef>
                  <a:spcPts val="0"/>
                </a:spcBef>
                <a:spcAft>
                  <a:spcPts val="0"/>
                </a:spcAft>
                <a:buClrTx/>
                <a:buSzTx/>
                <a:buFontTx/>
                <a:buNone/>
                <a:tabLst/>
                <a:defRPr/>
              </a:pPr>
              <a:r>
                <a:rPr lang="en-US" sz="1600" b="0" i="0">
                  <a:latin typeface="Cambria Math" panose="02040503050406030204" pitchFamily="18" charset="0"/>
                </a:rPr>
                <a:t>𝑈𝑠𝑒𝑓𝑢𝑙 𝑊𝑎𝑡𝑒𝑟 𝐻𝑒𝑎𝑡𝑖𝑛𝑔 [𝑇𝑤ℎ]=𝐴𝑟𝑒𝑎[〖𝑚𝑖𝑙𝑙𝑖𝑜𝑛 𝑚〗^2 ]∗𝑊𝑎𝑡𝑒𝑟 𝐻𝑒𝑎𝑡𝑖𝑛𝑔  𝐼𝑛𝑡𝑒𝑛𝑠𝑖𝑡𝑦[𝑘𝑊ℎ/𝑚^2 ]  ∗𝐴𝑣𝑒𝑟𝑎𝑔𝑒 𝐸𝑛𝑒𝑟𝑔𝑦 𝐹𝑎𝑐𝑡𝑜𝑟 [𝑊/𝑊]∗〖10〗^6/〖10〗^9 </a:t>
              </a:r>
              <a:endParaRPr lang="en-US" sz="1600" b="0" i="0" baseline="0">
                <a:latin typeface="Arial" panose="020B0604020202020204" pitchFamily="34" charset="0"/>
                <a:cs typeface="Arial" panose="020B0604020202020204" pitchFamily="34" charset="0"/>
              </a:endParaRPr>
            </a:p>
            <a:p>
              <a:r>
                <a:rPr lang="en-US" sz="1200" b="0" i="0" baseline="0">
                  <a:latin typeface="Arial" panose="020B0604020202020204" pitchFamily="34" charset="0"/>
                  <a:cs typeface="Arial" panose="020B0604020202020204" pitchFamily="34" charset="0"/>
                </a:rPr>
                <a:t>	For all cases, area forecasts are selected on the Advanced Controls page.</a:t>
              </a:r>
            </a:p>
            <a:p>
              <a:r>
                <a:rPr lang="en-US" sz="1200" b="0" i="0" baseline="0">
                  <a:latin typeface="Arial" panose="020B0604020202020204" pitchFamily="34" charset="0"/>
                  <a:cs typeface="Arial" panose="020B0604020202020204" pitchFamily="34" charset="0"/>
                </a:rPr>
                <a:t>	For all cases, the energy factor is chosen to be the average (not the high or low)</a:t>
              </a:r>
            </a:p>
            <a:p>
              <a:endParaRPr lang="en-US" sz="1200" b="0" i="0" baseline="0">
                <a:latin typeface="Arial" panose="020B0604020202020204" pitchFamily="34" charset="0"/>
                <a:cs typeface="Arial" panose="020B0604020202020204" pitchFamily="34" charset="0"/>
              </a:endParaRPr>
            </a:p>
            <a:p>
              <a:r>
                <a:rPr lang="en-US" sz="1200" b="0" i="0" baseline="0">
                  <a:latin typeface="Arial" panose="020B0604020202020204" pitchFamily="34" charset="0"/>
                  <a:cs typeface="Arial" panose="020B0604020202020204" pitchFamily="34" charset="0"/>
                </a:rPr>
                <a:t>	For Case 1 - Average, the mean value from the Variable Meta Analysis water heating intensity.</a:t>
              </a:r>
            </a:p>
            <a:p>
              <a:r>
                <a:rPr lang="en-US" sz="1200" b="0" i="0" baseline="0">
                  <a:latin typeface="Arial" panose="020B0604020202020204" pitchFamily="34" charset="0"/>
                  <a:cs typeface="Arial" panose="020B0604020202020204" pitchFamily="34" charset="0"/>
                </a:rPr>
                <a:t>	For Case 2 - High, the high value from the Variable Meta Analysis water heating intensity.</a:t>
              </a:r>
            </a:p>
            <a:p>
              <a:r>
                <a:rPr lang="en-US" sz="1200" b="0" i="0" baseline="0">
                  <a:latin typeface="Arial" panose="020B0604020202020204" pitchFamily="34" charset="0"/>
                  <a:cs typeface="Arial" panose="020B0604020202020204" pitchFamily="34" charset="0"/>
                </a:rPr>
                <a:t>	For Case 3 - Low, the low value from the Variable Meta Analysis water heating intensity.</a:t>
              </a:r>
              <a:endParaRPr lang="en-US" sz="1600" b="0" i="1">
                <a:latin typeface="Cambria Math" panose="020405030504060302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xdr:txBody>
        </xdr:sp>
      </mc:Fallback>
    </mc:AlternateContent>
    <xdr:clientData/>
  </xdr:twoCellAnchor>
  <xdr:twoCellAnchor>
    <xdr:from>
      <xdr:col>22</xdr:col>
      <xdr:colOff>0</xdr:colOff>
      <xdr:row>16</xdr:row>
      <xdr:rowOff>0</xdr:rowOff>
    </xdr:from>
    <xdr:to>
      <xdr:col>34</xdr:col>
      <xdr:colOff>273872</xdr:colOff>
      <xdr:row>65</xdr:row>
      <xdr:rowOff>190666</xdr:rowOff>
    </xdr:to>
    <xdr:graphicFrame macro="">
      <xdr:nvGraphicFramePr>
        <xdr:cNvPr id="3" name="Chart 2">
          <a:extLst>
            <a:ext uri="{FF2B5EF4-FFF2-40B4-BE49-F238E27FC236}">
              <a16:creationId xmlns:a16="http://schemas.microsoft.com/office/drawing/2014/main" id="{384943C6-9800-4677-9D57-CEF0D84BF3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0</xdr:colOff>
      <xdr:row>76</xdr:row>
      <xdr:rowOff>0</xdr:rowOff>
    </xdr:from>
    <xdr:to>
      <xdr:col>34</xdr:col>
      <xdr:colOff>273872</xdr:colOff>
      <xdr:row>125</xdr:row>
      <xdr:rowOff>190666</xdr:rowOff>
    </xdr:to>
    <xdr:graphicFrame macro="">
      <xdr:nvGraphicFramePr>
        <xdr:cNvPr id="4" name="Chart 3">
          <a:extLst>
            <a:ext uri="{FF2B5EF4-FFF2-40B4-BE49-F238E27FC236}">
              <a16:creationId xmlns:a16="http://schemas.microsoft.com/office/drawing/2014/main" id="{645425FA-D555-40B7-A53D-B090CA8BD7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0</xdr:colOff>
      <xdr:row>140</xdr:row>
      <xdr:rowOff>0</xdr:rowOff>
    </xdr:from>
    <xdr:to>
      <xdr:col>34</xdr:col>
      <xdr:colOff>273872</xdr:colOff>
      <xdr:row>189</xdr:row>
      <xdr:rowOff>190666</xdr:rowOff>
    </xdr:to>
    <xdr:graphicFrame macro="">
      <xdr:nvGraphicFramePr>
        <xdr:cNvPr id="5" name="Chart 4">
          <a:extLst>
            <a:ext uri="{FF2B5EF4-FFF2-40B4-BE49-F238E27FC236}">
              <a16:creationId xmlns:a16="http://schemas.microsoft.com/office/drawing/2014/main" id="{AE0B64F5-3314-4E43-B024-ABE1E513C0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0</xdr:colOff>
      <xdr:row>203</xdr:row>
      <xdr:rowOff>0</xdr:rowOff>
    </xdr:from>
    <xdr:to>
      <xdr:col>34</xdr:col>
      <xdr:colOff>273872</xdr:colOff>
      <xdr:row>252</xdr:row>
      <xdr:rowOff>190666</xdr:rowOff>
    </xdr:to>
    <xdr:graphicFrame macro="">
      <xdr:nvGraphicFramePr>
        <xdr:cNvPr id="6" name="Chart 5">
          <a:extLst>
            <a:ext uri="{FF2B5EF4-FFF2-40B4-BE49-F238E27FC236}">
              <a16:creationId xmlns:a16="http://schemas.microsoft.com/office/drawing/2014/main" id="{10B60842-3E9C-4553-8077-EFF366478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0</xdr:colOff>
      <xdr:row>266</xdr:row>
      <xdr:rowOff>0</xdr:rowOff>
    </xdr:from>
    <xdr:to>
      <xdr:col>34</xdr:col>
      <xdr:colOff>273872</xdr:colOff>
      <xdr:row>315</xdr:row>
      <xdr:rowOff>190666</xdr:rowOff>
    </xdr:to>
    <xdr:graphicFrame macro="">
      <xdr:nvGraphicFramePr>
        <xdr:cNvPr id="7" name="Chart 6">
          <a:extLst>
            <a:ext uri="{FF2B5EF4-FFF2-40B4-BE49-F238E27FC236}">
              <a16:creationId xmlns:a16="http://schemas.microsoft.com/office/drawing/2014/main" id="{868438E0-0F61-41C2-A9A2-D7C9A74DB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0</xdr:colOff>
      <xdr:row>329</xdr:row>
      <xdr:rowOff>0</xdr:rowOff>
    </xdr:from>
    <xdr:to>
      <xdr:col>34</xdr:col>
      <xdr:colOff>273872</xdr:colOff>
      <xdr:row>378</xdr:row>
      <xdr:rowOff>190666</xdr:rowOff>
    </xdr:to>
    <xdr:graphicFrame macro="">
      <xdr:nvGraphicFramePr>
        <xdr:cNvPr id="8" name="Chart 7">
          <a:extLst>
            <a:ext uri="{FF2B5EF4-FFF2-40B4-BE49-F238E27FC236}">
              <a16:creationId xmlns:a16="http://schemas.microsoft.com/office/drawing/2014/main" id="{13CAFA86-2D7B-4790-B793-9369D9EEA6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0</xdr:colOff>
      <xdr:row>392</xdr:row>
      <xdr:rowOff>0</xdr:rowOff>
    </xdr:from>
    <xdr:to>
      <xdr:col>34</xdr:col>
      <xdr:colOff>273872</xdr:colOff>
      <xdr:row>441</xdr:row>
      <xdr:rowOff>190666</xdr:rowOff>
    </xdr:to>
    <xdr:graphicFrame macro="">
      <xdr:nvGraphicFramePr>
        <xdr:cNvPr id="9" name="Chart 8">
          <a:extLst>
            <a:ext uri="{FF2B5EF4-FFF2-40B4-BE49-F238E27FC236}">
              <a16:creationId xmlns:a16="http://schemas.microsoft.com/office/drawing/2014/main" id="{28DC372F-9536-4E73-9C25-805FB3939B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0</xdr:colOff>
      <xdr:row>456</xdr:row>
      <xdr:rowOff>0</xdr:rowOff>
    </xdr:from>
    <xdr:to>
      <xdr:col>34</xdr:col>
      <xdr:colOff>273872</xdr:colOff>
      <xdr:row>505</xdr:row>
      <xdr:rowOff>190666</xdr:rowOff>
    </xdr:to>
    <xdr:graphicFrame macro="">
      <xdr:nvGraphicFramePr>
        <xdr:cNvPr id="10" name="Chart 9">
          <a:extLst>
            <a:ext uri="{FF2B5EF4-FFF2-40B4-BE49-F238E27FC236}">
              <a16:creationId xmlns:a16="http://schemas.microsoft.com/office/drawing/2014/main" id="{042F8F52-4D14-4DD9-BD7A-289F082992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0</xdr:colOff>
      <xdr:row>520</xdr:row>
      <xdr:rowOff>0</xdr:rowOff>
    </xdr:from>
    <xdr:to>
      <xdr:col>34</xdr:col>
      <xdr:colOff>273872</xdr:colOff>
      <xdr:row>569</xdr:row>
      <xdr:rowOff>190666</xdr:rowOff>
    </xdr:to>
    <xdr:graphicFrame macro="">
      <xdr:nvGraphicFramePr>
        <xdr:cNvPr id="11" name="Chart 10">
          <a:extLst>
            <a:ext uri="{FF2B5EF4-FFF2-40B4-BE49-F238E27FC236}">
              <a16:creationId xmlns:a16="http://schemas.microsoft.com/office/drawing/2014/main" id="{46D1F9B5-5955-4D8B-B883-02C100EA0D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0</xdr:colOff>
      <xdr:row>585</xdr:row>
      <xdr:rowOff>0</xdr:rowOff>
    </xdr:from>
    <xdr:to>
      <xdr:col>34</xdr:col>
      <xdr:colOff>273872</xdr:colOff>
      <xdr:row>634</xdr:row>
      <xdr:rowOff>190666</xdr:rowOff>
    </xdr:to>
    <xdr:graphicFrame macro="">
      <xdr:nvGraphicFramePr>
        <xdr:cNvPr id="12" name="Chart 11">
          <a:extLst>
            <a:ext uri="{FF2B5EF4-FFF2-40B4-BE49-F238E27FC236}">
              <a16:creationId xmlns:a16="http://schemas.microsoft.com/office/drawing/2014/main" id="{AD67CBCF-80A0-4B28-9E43-88E125777C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55.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56.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57.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58.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59.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60.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61.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62.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63.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64.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65.xml><?xml version="1.0" encoding="utf-8"?>
<xdr:wsDr xmlns:xdr="http://schemas.openxmlformats.org/drawingml/2006/spreadsheetDrawing" xmlns:a="http://schemas.openxmlformats.org/drawingml/2006/main">
  <xdr:twoCellAnchor>
    <xdr:from>
      <xdr:col>3</xdr:col>
      <xdr:colOff>23964</xdr:colOff>
      <xdr:row>1</xdr:row>
      <xdr:rowOff>35943</xdr:rowOff>
    </xdr:from>
    <xdr:to>
      <xdr:col>12</xdr:col>
      <xdr:colOff>1270001</xdr:colOff>
      <xdr:row>12</xdr:row>
      <xdr:rowOff>217337</xdr:rowOff>
    </xdr:to>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047A1D03-12E2-4977-8CAB-3941D6E15D6D}"/>
                </a:ext>
              </a:extLst>
            </xdr:cNvPr>
            <xdr:cNvSpPr txBox="1"/>
          </xdr:nvSpPr>
          <xdr:spPr>
            <a:xfrm>
              <a:off x="6135204" y="302643"/>
              <a:ext cx="11251097" cy="226165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Description of Calculations/Inputs: </a:t>
              </a:r>
              <a:r>
                <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This sheet is used to generate a Total Addressable Market (TAM) forecast for Roof Area. Each Table below represents different (Case 1 - Case 6). Markets are also separated out by Global, Regional, and key Countries. Researchers should calculate a case based upon inputs on the Advanced Controls tab.</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r>
                <a:rPr lang="en-US" sz="1200" b="0" i="0">
                  <a:latin typeface="Arial" panose="020B0604020202020204" pitchFamily="34" charset="0"/>
                  <a:cs typeface="Arial" panose="020B0604020202020204" pitchFamily="34" charset="0"/>
                </a:rPr>
                <a:t>The</a:t>
              </a:r>
              <a:r>
                <a:rPr lang="en-US" sz="1200" b="0" i="0" baseline="0">
                  <a:latin typeface="Arial" panose="020B0604020202020204" pitchFamily="34" charset="0"/>
                  <a:cs typeface="Arial" panose="020B0604020202020204" pitchFamily="34" charset="0"/>
                </a:rPr>
                <a:t> following formula is used to calculate Case 1 - Average, Case 2 - High, and Case 3 - Low.</a:t>
              </a:r>
            </a:p>
            <a:p>
              <a:pPr marL="0" marR="0" lvl="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r>
                      <a:rPr lang="en-US" sz="1600" b="0" i="1">
                        <a:latin typeface="Cambria Math" panose="02040503050406030204" pitchFamily="18" charset="0"/>
                      </a:rPr>
                      <m:t>𝑅𝑜𝑜𝑓</m:t>
                    </m:r>
                    <m:r>
                      <a:rPr lang="en-US" sz="1600" b="0" i="1">
                        <a:latin typeface="Cambria Math" panose="02040503050406030204" pitchFamily="18" charset="0"/>
                      </a:rPr>
                      <m:t> </m:t>
                    </m:r>
                    <m:r>
                      <a:rPr lang="en-US" sz="1600" b="0" i="1">
                        <a:latin typeface="Cambria Math" panose="02040503050406030204" pitchFamily="18" charset="0"/>
                      </a:rPr>
                      <m:t>𝐴𝑟𝑒𝑎</m:t>
                    </m:r>
                    <m:d>
                      <m:dPr>
                        <m:begChr m:val="["/>
                        <m:endChr m:val="]"/>
                        <m:ctrlPr>
                          <a:rPr lang="en-US" sz="1600" b="0" i="1">
                            <a:latin typeface="Cambria Math" panose="02040503050406030204" pitchFamily="18" charset="0"/>
                          </a:rPr>
                        </m:ctrlPr>
                      </m:dPr>
                      <m:e>
                        <m:r>
                          <a:rPr lang="en-US" sz="1600" b="0" i="1">
                            <a:latin typeface="Cambria Math" panose="02040503050406030204" pitchFamily="18" charset="0"/>
                          </a:rPr>
                          <m:t>𝑚𝑖𝑙𝑙𝑖𝑜𝑛</m:t>
                        </m:r>
                        <m:r>
                          <a:rPr lang="en-US" sz="1600" b="0" i="1">
                            <a:latin typeface="Cambria Math" panose="02040503050406030204" pitchFamily="18" charset="0"/>
                          </a:rPr>
                          <m:t> </m:t>
                        </m:r>
                        <m:sSup>
                          <m:sSupPr>
                            <m:ctrlPr>
                              <a:rPr lang="en-US" sz="1600" b="0" i="1">
                                <a:latin typeface="Cambria Math" panose="02040503050406030204" pitchFamily="18" charset="0"/>
                              </a:rPr>
                            </m:ctrlPr>
                          </m:sSupPr>
                          <m:e>
                            <m:r>
                              <a:rPr lang="en-US" sz="1600" b="0" i="1">
                                <a:latin typeface="Cambria Math" panose="02040503050406030204" pitchFamily="18" charset="0"/>
                              </a:rPr>
                              <m:t>𝑚</m:t>
                            </m:r>
                          </m:e>
                          <m:sup>
                            <m:r>
                              <a:rPr lang="en-US" sz="1600" b="0" i="1">
                                <a:latin typeface="Cambria Math" panose="02040503050406030204" pitchFamily="18" charset="0"/>
                              </a:rPr>
                              <m:t>2</m:t>
                            </m:r>
                          </m:sup>
                        </m:sSup>
                      </m:e>
                    </m:d>
                    <m:r>
                      <a:rPr lang="en-US" sz="1600" b="0" i="1">
                        <a:latin typeface="Cambria Math" panose="02040503050406030204" pitchFamily="18" charset="0"/>
                      </a:rPr>
                      <m:t>=</m:t>
                    </m:r>
                    <m:f>
                      <m:fPr>
                        <m:ctrlPr>
                          <a:rPr lang="en-US" sz="1600" b="0" i="1">
                            <a:latin typeface="Cambria Math" panose="02040503050406030204" pitchFamily="18" charset="0"/>
                          </a:rPr>
                        </m:ctrlPr>
                      </m:fPr>
                      <m:num>
                        <m:r>
                          <a:rPr lang="en-US" sz="1600" b="0" i="1">
                            <a:latin typeface="Cambria Math" panose="02040503050406030204" pitchFamily="18" charset="0"/>
                          </a:rPr>
                          <m:t>𝐹𝑙𝑜𝑜𝑟</m:t>
                        </m:r>
                        <m:r>
                          <a:rPr lang="en-US" sz="1600" b="0" i="1">
                            <a:latin typeface="Cambria Math" panose="02040503050406030204" pitchFamily="18" charset="0"/>
                          </a:rPr>
                          <m:t> </m:t>
                        </m:r>
                        <m:r>
                          <a:rPr lang="en-US" sz="1600" b="0" i="1">
                            <a:latin typeface="Cambria Math" panose="02040503050406030204" pitchFamily="18" charset="0"/>
                          </a:rPr>
                          <m:t>𝐴𝑟𝑒𝑎</m:t>
                        </m:r>
                        <m:d>
                          <m:dPr>
                            <m:begChr m:val="["/>
                            <m:endChr m:val="]"/>
                            <m:ctrlPr>
                              <a:rPr lang="en-US" sz="1600" b="0" i="1">
                                <a:latin typeface="Cambria Math" panose="02040503050406030204" pitchFamily="18" charset="0"/>
                              </a:rPr>
                            </m:ctrlPr>
                          </m:dPr>
                          <m:e>
                            <m:sSup>
                              <m:sSupPr>
                                <m:ctrlPr>
                                  <a:rPr lang="en-US" sz="1600" b="0" i="1">
                                    <a:latin typeface="Cambria Math" panose="02040503050406030204" pitchFamily="18" charset="0"/>
                                  </a:rPr>
                                </m:ctrlPr>
                              </m:sSupPr>
                              <m:e>
                                <m:r>
                                  <a:rPr lang="en-US" sz="1600" b="0" i="1">
                                    <a:latin typeface="Cambria Math" panose="02040503050406030204" pitchFamily="18" charset="0"/>
                                  </a:rPr>
                                  <m:t>𝑚𝑖𝑙𝑙𝑖𝑜𝑛</m:t>
                                </m:r>
                                <m:r>
                                  <a:rPr lang="en-US" sz="1600" b="0" i="1">
                                    <a:latin typeface="Cambria Math" panose="02040503050406030204" pitchFamily="18" charset="0"/>
                                  </a:rPr>
                                  <m:t> </m:t>
                                </m:r>
                                <m:r>
                                  <a:rPr lang="en-US" sz="1600" b="0" i="1">
                                    <a:latin typeface="Cambria Math" panose="02040503050406030204" pitchFamily="18" charset="0"/>
                                  </a:rPr>
                                  <m:t>𝑚</m:t>
                                </m:r>
                              </m:e>
                              <m:sup>
                                <m:r>
                                  <a:rPr lang="en-US" sz="1600" b="0" i="1">
                                    <a:latin typeface="Cambria Math" panose="02040503050406030204" pitchFamily="18" charset="0"/>
                                  </a:rPr>
                                  <m:t>2</m:t>
                                </m:r>
                              </m:sup>
                            </m:sSup>
                          </m:e>
                        </m:d>
                      </m:num>
                      <m:den>
                        <m:r>
                          <a:rPr lang="en-US" sz="1600" b="0" i="1">
                            <a:latin typeface="Cambria Math" panose="02040503050406030204" pitchFamily="18" charset="0"/>
                          </a:rPr>
                          <m:t>𝑁𝑢𝑚𝑏𝑒𝑟</m:t>
                        </m:r>
                        <m:r>
                          <a:rPr lang="en-US" sz="1600" b="0" i="1">
                            <a:latin typeface="Cambria Math" panose="02040503050406030204" pitchFamily="18" charset="0"/>
                          </a:rPr>
                          <m:t> </m:t>
                        </m:r>
                        <m:r>
                          <a:rPr lang="en-US" sz="1600" b="0" i="1">
                            <a:latin typeface="Cambria Math" panose="02040503050406030204" pitchFamily="18" charset="0"/>
                          </a:rPr>
                          <m:t>𝑜𝑓</m:t>
                        </m:r>
                        <m:r>
                          <a:rPr lang="en-US" sz="1600" b="0" i="1">
                            <a:latin typeface="Cambria Math" panose="02040503050406030204" pitchFamily="18" charset="0"/>
                          </a:rPr>
                          <m:t> </m:t>
                        </m:r>
                        <m:r>
                          <a:rPr lang="en-US" sz="1600" b="0" i="1">
                            <a:latin typeface="Cambria Math" panose="02040503050406030204" pitchFamily="18" charset="0"/>
                          </a:rPr>
                          <m:t>𝑠𝑡𝑜𝑟𝑖𝑒𝑠</m:t>
                        </m:r>
                        <m:r>
                          <a:rPr lang="en-US" sz="1600" b="0" i="1">
                            <a:latin typeface="Cambria Math" panose="02040503050406030204" pitchFamily="18" charset="0"/>
                          </a:rPr>
                          <m:t> [−]</m:t>
                        </m:r>
                      </m:den>
                    </m:f>
                    <m:r>
                      <a:rPr lang="en-US" sz="1600" b="0" i="1">
                        <a:latin typeface="Cambria Math" panose="02040503050406030204" pitchFamily="18" charset="0"/>
                      </a:rPr>
                      <m:t> </m:t>
                    </m:r>
                  </m:oMath>
                </m:oMathPara>
              </a14:m>
              <a:endParaRPr lang="en-US" sz="1600" b="0" i="0" baseline="0">
                <a:latin typeface="Arial" panose="020B0604020202020204" pitchFamily="34" charset="0"/>
                <a:cs typeface="Arial" panose="020B0604020202020204" pitchFamily="34" charset="0"/>
              </a:endParaRPr>
            </a:p>
            <a:p>
              <a:r>
                <a:rPr lang="en-US" sz="1200" b="0" i="0" baseline="0">
                  <a:latin typeface="Arial" panose="020B0604020202020204" pitchFamily="34" charset="0"/>
                  <a:cs typeface="Arial" panose="020B0604020202020204" pitchFamily="34" charset="0"/>
                </a:rPr>
                <a:t>	For all cases, area forecasts are selected on the Advanced Controls page.</a:t>
              </a:r>
            </a:p>
            <a:p>
              <a:r>
                <a:rPr lang="en-US" sz="1200" b="0" i="0" baseline="0">
                  <a:latin typeface="Arial" panose="020B0604020202020204" pitchFamily="34" charset="0"/>
                  <a:cs typeface="Arial" panose="020B0604020202020204" pitchFamily="34" charset="0"/>
                </a:rPr>
                <a:t>	For all cases, the energy factor is chosen to be the average (not the high or low)</a:t>
              </a:r>
            </a:p>
            <a:p>
              <a:endParaRPr lang="en-US" sz="1200" b="0" i="0" baseline="0">
                <a:latin typeface="Arial" panose="020B0604020202020204" pitchFamily="34" charset="0"/>
                <a:cs typeface="Arial" panose="020B0604020202020204" pitchFamily="34" charset="0"/>
              </a:endParaRPr>
            </a:p>
            <a:p>
              <a:r>
                <a:rPr lang="en-US" sz="1200" b="0" i="0" baseline="0">
                  <a:latin typeface="Arial" panose="020B0604020202020204" pitchFamily="34" charset="0"/>
                  <a:cs typeface="Arial" panose="020B0604020202020204" pitchFamily="34" charset="0"/>
                </a:rPr>
                <a:t>	For Case 1 - Average, the mean value from the Variable Meta Analysis for number of stories.</a:t>
              </a:r>
            </a:p>
            <a:p>
              <a:r>
                <a:rPr lang="en-US" sz="1200" b="0" i="0" baseline="0">
                  <a:latin typeface="Arial" panose="020B0604020202020204" pitchFamily="34" charset="0"/>
                  <a:cs typeface="Arial" panose="020B0604020202020204" pitchFamily="34" charset="0"/>
                </a:rPr>
                <a:t>	For Case 2 - High, the low value from the Variable Meta Analysis for number of stories.</a:t>
              </a:r>
            </a:p>
            <a:p>
              <a:r>
                <a:rPr lang="en-US" sz="1200" b="0" i="0" baseline="0">
                  <a:latin typeface="Arial" panose="020B0604020202020204" pitchFamily="34" charset="0"/>
                  <a:cs typeface="Arial" panose="020B0604020202020204" pitchFamily="34" charset="0"/>
                </a:rPr>
                <a:t>	For Case 3 - Low, the high value from the Variable Meta Analysis for number of stories.</a:t>
              </a: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xdr:txBody>
        </xdr:sp>
      </mc:Choice>
      <mc:Fallback xmlns="">
        <xdr:sp macro="" textlink="">
          <xdr:nvSpPr>
            <xdr:cNvPr id="2" name="TextBox 1">
              <a:extLst>
                <a:ext uri="{FF2B5EF4-FFF2-40B4-BE49-F238E27FC236}">
                  <a16:creationId xmlns:a16="http://schemas.microsoft.com/office/drawing/2014/main" id="{047A1D03-12E2-4977-8CAB-3941D6E15D6D}"/>
                </a:ext>
              </a:extLst>
            </xdr:cNvPr>
            <xdr:cNvSpPr txBox="1"/>
          </xdr:nvSpPr>
          <xdr:spPr>
            <a:xfrm>
              <a:off x="6135204" y="302643"/>
              <a:ext cx="11251097" cy="226165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Description of Calculations/Inputs: </a:t>
              </a:r>
              <a:r>
                <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This sheet is used to generate a Total Addressable Market (TAM) forecast for Roof Area. Each Table below represents different (Case 1 - Case 6). Markets are also separated out by Global, Regional, and key Countries. Researchers should calculate a case based upon inputs on the Advanced Controls tab.</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r>
                <a:rPr lang="en-US" sz="1200" b="0" i="0">
                  <a:latin typeface="Arial" panose="020B0604020202020204" pitchFamily="34" charset="0"/>
                  <a:cs typeface="Arial" panose="020B0604020202020204" pitchFamily="34" charset="0"/>
                </a:rPr>
                <a:t>The</a:t>
              </a:r>
              <a:r>
                <a:rPr lang="en-US" sz="1200" b="0" i="0" baseline="0">
                  <a:latin typeface="Arial" panose="020B0604020202020204" pitchFamily="34" charset="0"/>
                  <a:cs typeface="Arial" panose="020B0604020202020204" pitchFamily="34" charset="0"/>
                </a:rPr>
                <a:t> following formula is used to calculate Case 1 - Average, Case 2 - High, and Case 3 - Low.</a:t>
              </a:r>
            </a:p>
            <a:p>
              <a:pPr marL="0" marR="0" lvl="0" indent="0" defTabSz="914400" eaLnBrk="1" fontAlgn="auto" latinLnBrk="0" hangingPunct="1">
                <a:lnSpc>
                  <a:spcPct val="100000"/>
                </a:lnSpc>
                <a:spcBef>
                  <a:spcPts val="0"/>
                </a:spcBef>
                <a:spcAft>
                  <a:spcPts val="0"/>
                </a:spcAft>
                <a:buClrTx/>
                <a:buSzTx/>
                <a:buFontTx/>
                <a:buNone/>
                <a:tabLst/>
                <a:defRPr/>
              </a:pPr>
              <a:r>
                <a:rPr lang="en-US" sz="1600" b="0" i="0">
                  <a:latin typeface="Cambria Math" panose="02040503050406030204" pitchFamily="18" charset="0"/>
                </a:rPr>
                <a:t>𝑅𝑜𝑜𝑓 𝐴𝑟𝑒𝑎[𝑚𝑖𝑙𝑙𝑖𝑜𝑛 𝑚^2 ]=(𝐹𝑙𝑜𝑜𝑟 𝐴𝑟𝑒𝑎[〖𝑚𝑖𝑙𝑙𝑖𝑜𝑛 𝑚〗^2 ])/(𝑁𝑢𝑚𝑏𝑒𝑟 𝑜𝑓 𝑠𝑡𝑜𝑟𝑖𝑒𝑠 [−])  </a:t>
              </a:r>
              <a:endParaRPr lang="en-US" sz="1600" b="0" i="0" baseline="0">
                <a:latin typeface="Arial" panose="020B0604020202020204" pitchFamily="34" charset="0"/>
                <a:cs typeface="Arial" panose="020B0604020202020204" pitchFamily="34" charset="0"/>
              </a:endParaRPr>
            </a:p>
            <a:p>
              <a:r>
                <a:rPr lang="en-US" sz="1200" b="0" i="0" baseline="0">
                  <a:latin typeface="Arial" panose="020B0604020202020204" pitchFamily="34" charset="0"/>
                  <a:cs typeface="Arial" panose="020B0604020202020204" pitchFamily="34" charset="0"/>
                </a:rPr>
                <a:t>	For all cases, area forecasts are selected on the Advanced Controls page.</a:t>
              </a:r>
            </a:p>
            <a:p>
              <a:r>
                <a:rPr lang="en-US" sz="1200" b="0" i="0" baseline="0">
                  <a:latin typeface="Arial" panose="020B0604020202020204" pitchFamily="34" charset="0"/>
                  <a:cs typeface="Arial" panose="020B0604020202020204" pitchFamily="34" charset="0"/>
                </a:rPr>
                <a:t>	For all cases, the energy factor is chosen to be the average (not the high or low)</a:t>
              </a:r>
            </a:p>
            <a:p>
              <a:endParaRPr lang="en-US" sz="1200" b="0" i="0" baseline="0">
                <a:latin typeface="Arial" panose="020B0604020202020204" pitchFamily="34" charset="0"/>
                <a:cs typeface="Arial" panose="020B0604020202020204" pitchFamily="34" charset="0"/>
              </a:endParaRPr>
            </a:p>
            <a:p>
              <a:r>
                <a:rPr lang="en-US" sz="1200" b="0" i="0" baseline="0">
                  <a:latin typeface="Arial" panose="020B0604020202020204" pitchFamily="34" charset="0"/>
                  <a:cs typeface="Arial" panose="020B0604020202020204" pitchFamily="34" charset="0"/>
                </a:rPr>
                <a:t>	For Case 1 - Average, the mean value from the Variable Meta Analysis for number of stories.</a:t>
              </a:r>
            </a:p>
            <a:p>
              <a:r>
                <a:rPr lang="en-US" sz="1200" b="0" i="0" baseline="0">
                  <a:latin typeface="Arial" panose="020B0604020202020204" pitchFamily="34" charset="0"/>
                  <a:cs typeface="Arial" panose="020B0604020202020204" pitchFamily="34" charset="0"/>
                </a:rPr>
                <a:t>	For Case 2 - High, the low value from the Variable Meta Analysis for number of stories.</a:t>
              </a:r>
            </a:p>
            <a:p>
              <a:r>
                <a:rPr lang="en-US" sz="1200" b="0" i="0" baseline="0">
                  <a:latin typeface="Arial" panose="020B0604020202020204" pitchFamily="34" charset="0"/>
                  <a:cs typeface="Arial" panose="020B0604020202020204" pitchFamily="34" charset="0"/>
                </a:rPr>
                <a:t>	For Case 3 - Low, the high value from the Variable Meta Analysis for number of stories.</a:t>
              </a: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xdr:txBody>
        </xdr:sp>
      </mc:Fallback>
    </mc:AlternateContent>
    <xdr:clientData/>
  </xdr:twoCellAnchor>
  <xdr:twoCellAnchor>
    <xdr:from>
      <xdr:col>22</xdr:col>
      <xdr:colOff>0</xdr:colOff>
      <xdr:row>16</xdr:row>
      <xdr:rowOff>0</xdr:rowOff>
    </xdr:from>
    <xdr:to>
      <xdr:col>34</xdr:col>
      <xdr:colOff>273872</xdr:colOff>
      <xdr:row>65</xdr:row>
      <xdr:rowOff>190666</xdr:rowOff>
    </xdr:to>
    <xdr:graphicFrame macro="">
      <xdr:nvGraphicFramePr>
        <xdr:cNvPr id="3" name="Chart 2">
          <a:extLst>
            <a:ext uri="{FF2B5EF4-FFF2-40B4-BE49-F238E27FC236}">
              <a16:creationId xmlns:a16="http://schemas.microsoft.com/office/drawing/2014/main" id="{DE301FFF-7473-446C-B60B-93BA8DAE4C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0</xdr:colOff>
      <xdr:row>76</xdr:row>
      <xdr:rowOff>0</xdr:rowOff>
    </xdr:from>
    <xdr:to>
      <xdr:col>34</xdr:col>
      <xdr:colOff>273872</xdr:colOff>
      <xdr:row>125</xdr:row>
      <xdr:rowOff>190666</xdr:rowOff>
    </xdr:to>
    <xdr:graphicFrame macro="">
      <xdr:nvGraphicFramePr>
        <xdr:cNvPr id="4" name="Chart 3">
          <a:extLst>
            <a:ext uri="{FF2B5EF4-FFF2-40B4-BE49-F238E27FC236}">
              <a16:creationId xmlns:a16="http://schemas.microsoft.com/office/drawing/2014/main" id="{CFE24234-372C-4D18-A3CA-D0B04BEC7A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0</xdr:colOff>
      <xdr:row>140</xdr:row>
      <xdr:rowOff>0</xdr:rowOff>
    </xdr:from>
    <xdr:to>
      <xdr:col>34</xdr:col>
      <xdr:colOff>273872</xdr:colOff>
      <xdr:row>189</xdr:row>
      <xdr:rowOff>190666</xdr:rowOff>
    </xdr:to>
    <xdr:graphicFrame macro="">
      <xdr:nvGraphicFramePr>
        <xdr:cNvPr id="5" name="Chart 4">
          <a:extLst>
            <a:ext uri="{FF2B5EF4-FFF2-40B4-BE49-F238E27FC236}">
              <a16:creationId xmlns:a16="http://schemas.microsoft.com/office/drawing/2014/main" id="{092ACBA8-9888-4157-8FB9-0D71105623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0</xdr:colOff>
      <xdr:row>203</xdr:row>
      <xdr:rowOff>0</xdr:rowOff>
    </xdr:from>
    <xdr:to>
      <xdr:col>34</xdr:col>
      <xdr:colOff>273872</xdr:colOff>
      <xdr:row>252</xdr:row>
      <xdr:rowOff>190666</xdr:rowOff>
    </xdr:to>
    <xdr:graphicFrame macro="">
      <xdr:nvGraphicFramePr>
        <xdr:cNvPr id="6" name="Chart 5">
          <a:extLst>
            <a:ext uri="{FF2B5EF4-FFF2-40B4-BE49-F238E27FC236}">
              <a16:creationId xmlns:a16="http://schemas.microsoft.com/office/drawing/2014/main" id="{F8FBEFBD-4271-4BD5-8D01-94246D05BA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0</xdr:colOff>
      <xdr:row>266</xdr:row>
      <xdr:rowOff>0</xdr:rowOff>
    </xdr:from>
    <xdr:to>
      <xdr:col>34</xdr:col>
      <xdr:colOff>273872</xdr:colOff>
      <xdr:row>315</xdr:row>
      <xdr:rowOff>190666</xdr:rowOff>
    </xdr:to>
    <xdr:graphicFrame macro="">
      <xdr:nvGraphicFramePr>
        <xdr:cNvPr id="7" name="Chart 6">
          <a:extLst>
            <a:ext uri="{FF2B5EF4-FFF2-40B4-BE49-F238E27FC236}">
              <a16:creationId xmlns:a16="http://schemas.microsoft.com/office/drawing/2014/main" id="{A6004961-E402-463C-84F1-51E2DA3DF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0</xdr:colOff>
      <xdr:row>329</xdr:row>
      <xdr:rowOff>0</xdr:rowOff>
    </xdr:from>
    <xdr:to>
      <xdr:col>34</xdr:col>
      <xdr:colOff>273872</xdr:colOff>
      <xdr:row>378</xdr:row>
      <xdr:rowOff>190666</xdr:rowOff>
    </xdr:to>
    <xdr:graphicFrame macro="">
      <xdr:nvGraphicFramePr>
        <xdr:cNvPr id="8" name="Chart 7">
          <a:extLst>
            <a:ext uri="{FF2B5EF4-FFF2-40B4-BE49-F238E27FC236}">
              <a16:creationId xmlns:a16="http://schemas.microsoft.com/office/drawing/2014/main" id="{3B161888-4F69-4ADC-A933-1A91F8EB6C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0</xdr:colOff>
      <xdr:row>392</xdr:row>
      <xdr:rowOff>0</xdr:rowOff>
    </xdr:from>
    <xdr:to>
      <xdr:col>34</xdr:col>
      <xdr:colOff>273872</xdr:colOff>
      <xdr:row>441</xdr:row>
      <xdr:rowOff>190666</xdr:rowOff>
    </xdr:to>
    <xdr:graphicFrame macro="">
      <xdr:nvGraphicFramePr>
        <xdr:cNvPr id="9" name="Chart 8">
          <a:extLst>
            <a:ext uri="{FF2B5EF4-FFF2-40B4-BE49-F238E27FC236}">
              <a16:creationId xmlns:a16="http://schemas.microsoft.com/office/drawing/2014/main" id="{EA4EA408-4273-46AE-9E43-5ABBAD7641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0</xdr:colOff>
      <xdr:row>456</xdr:row>
      <xdr:rowOff>0</xdr:rowOff>
    </xdr:from>
    <xdr:to>
      <xdr:col>34</xdr:col>
      <xdr:colOff>273872</xdr:colOff>
      <xdr:row>505</xdr:row>
      <xdr:rowOff>190666</xdr:rowOff>
    </xdr:to>
    <xdr:graphicFrame macro="">
      <xdr:nvGraphicFramePr>
        <xdr:cNvPr id="10" name="Chart 9">
          <a:extLst>
            <a:ext uri="{FF2B5EF4-FFF2-40B4-BE49-F238E27FC236}">
              <a16:creationId xmlns:a16="http://schemas.microsoft.com/office/drawing/2014/main" id="{83FD70F4-3988-4DF0-A4D0-74E876812C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0</xdr:colOff>
      <xdr:row>520</xdr:row>
      <xdr:rowOff>0</xdr:rowOff>
    </xdr:from>
    <xdr:to>
      <xdr:col>34</xdr:col>
      <xdr:colOff>273872</xdr:colOff>
      <xdr:row>569</xdr:row>
      <xdr:rowOff>190666</xdr:rowOff>
    </xdr:to>
    <xdr:graphicFrame macro="">
      <xdr:nvGraphicFramePr>
        <xdr:cNvPr id="11" name="Chart 10">
          <a:extLst>
            <a:ext uri="{FF2B5EF4-FFF2-40B4-BE49-F238E27FC236}">
              <a16:creationId xmlns:a16="http://schemas.microsoft.com/office/drawing/2014/main" id="{9F014740-3778-4AE9-8E64-789C4ACDDF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0</xdr:colOff>
      <xdr:row>585</xdr:row>
      <xdr:rowOff>0</xdr:rowOff>
    </xdr:from>
    <xdr:to>
      <xdr:col>34</xdr:col>
      <xdr:colOff>273872</xdr:colOff>
      <xdr:row>634</xdr:row>
      <xdr:rowOff>190666</xdr:rowOff>
    </xdr:to>
    <xdr:graphicFrame macro="">
      <xdr:nvGraphicFramePr>
        <xdr:cNvPr id="12" name="Chart 11">
          <a:extLst>
            <a:ext uri="{FF2B5EF4-FFF2-40B4-BE49-F238E27FC236}">
              <a16:creationId xmlns:a16="http://schemas.microsoft.com/office/drawing/2014/main" id="{F600C259-7070-4E06-86EC-C3D30300B3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66.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67.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68.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69.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70.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71.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72.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73.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74.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75.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76.xml><?xml version="1.0" encoding="utf-8"?>
<xdr:wsDr xmlns:xdr="http://schemas.openxmlformats.org/drawingml/2006/spreadsheetDrawing" xmlns:a="http://schemas.openxmlformats.org/drawingml/2006/main">
  <xdr:twoCellAnchor>
    <xdr:from>
      <xdr:col>3</xdr:col>
      <xdr:colOff>23964</xdr:colOff>
      <xdr:row>0</xdr:row>
      <xdr:rowOff>213743</xdr:rowOff>
    </xdr:from>
    <xdr:to>
      <xdr:col>13</xdr:col>
      <xdr:colOff>1</xdr:colOff>
      <xdr:row>12</xdr:row>
      <xdr:rowOff>152401</xdr:rowOff>
    </xdr:to>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20166A2C-BB55-4DE0-927E-A88909D95EFC}"/>
                </a:ext>
              </a:extLst>
            </xdr:cNvPr>
            <xdr:cNvSpPr txBox="1"/>
          </xdr:nvSpPr>
          <xdr:spPr>
            <a:xfrm>
              <a:off x="6135204" y="213743"/>
              <a:ext cx="11253637" cy="23389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Description of Calculations/Inputs: </a:t>
              </a:r>
              <a:r>
                <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This sheet is used to generate a Total Addressable Market (TAM) forecast for number of households. Each table below represents different (Case 1 - Case 18). Markets are also separated out by Global, Regional, and key Countries. Researchers should calculate a case based upon inputs on the Advanced Controls tab.</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r>
                <a:rPr lang="en-US" sz="1200" b="0" i="0">
                  <a:latin typeface="Arial" panose="020B0604020202020204" pitchFamily="34" charset="0"/>
                  <a:cs typeface="Arial" panose="020B0604020202020204" pitchFamily="34" charset="0"/>
                </a:rPr>
                <a:t>The</a:t>
              </a:r>
              <a:r>
                <a:rPr lang="en-US" sz="1200" b="0" i="0" baseline="0">
                  <a:latin typeface="Arial" panose="020B0604020202020204" pitchFamily="34" charset="0"/>
                  <a:cs typeface="Arial" panose="020B0604020202020204" pitchFamily="34" charset="0"/>
                </a:rPr>
                <a:t> following formula is used to calculate Case 1 - Average, Case 2 - High, and Case 3 - Low. It is assumed that household size is constant over time. This assumption can be refined with additional data and more detailed analysis. THe data presented for this TAM is number of households. Additional analysis is needed to determine the number of households with internet access at home which is the unit used by the Smart Thermostats solution.</a:t>
              </a:r>
            </a:p>
            <a:p>
              <a:pPr marL="0" marR="0" lvl="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r>
                      <a:rPr lang="en-US" sz="1600" b="0" i="1">
                        <a:latin typeface="Cambria Math" panose="02040503050406030204" pitchFamily="18" charset="0"/>
                      </a:rPr>
                      <m:t> </m:t>
                    </m:r>
                    <m:r>
                      <a:rPr lang="en-US" sz="1600" b="0" i="1">
                        <a:latin typeface="Cambria Math" panose="02040503050406030204" pitchFamily="18" charset="0"/>
                      </a:rPr>
                      <m:t>𝑁𝑢𝑚𝑏𝑒𝑟</m:t>
                    </m:r>
                    <m:r>
                      <a:rPr lang="en-US" sz="1600" b="0" i="1">
                        <a:latin typeface="Cambria Math" panose="02040503050406030204" pitchFamily="18" charset="0"/>
                      </a:rPr>
                      <m:t> </m:t>
                    </m:r>
                    <m:r>
                      <a:rPr lang="en-US" sz="1600" b="0" i="1">
                        <a:latin typeface="Cambria Math" panose="02040503050406030204" pitchFamily="18" charset="0"/>
                      </a:rPr>
                      <m:t>𝑜𝑓</m:t>
                    </m:r>
                    <m:r>
                      <a:rPr lang="en-US" sz="1600" b="0" i="1">
                        <a:latin typeface="Cambria Math" panose="02040503050406030204" pitchFamily="18" charset="0"/>
                      </a:rPr>
                      <m:t> </m:t>
                    </m:r>
                    <m:r>
                      <a:rPr lang="en-US" sz="1600" b="0" i="1">
                        <a:latin typeface="Cambria Math" panose="02040503050406030204" pitchFamily="18" charset="0"/>
                      </a:rPr>
                      <m:t>𝐻𝑜𝑢𝑠𝑒h𝑜𝑙𝑑𝑠</m:t>
                    </m:r>
                    <m:d>
                      <m:dPr>
                        <m:begChr m:val="["/>
                        <m:endChr m:val="]"/>
                        <m:ctrlPr>
                          <a:rPr lang="en-US" sz="1600" b="0" i="1">
                            <a:latin typeface="Cambria Math" panose="02040503050406030204" pitchFamily="18" charset="0"/>
                          </a:rPr>
                        </m:ctrlPr>
                      </m:dPr>
                      <m:e>
                        <m:r>
                          <a:rPr lang="en-US" sz="1600" b="0" i="1">
                            <a:latin typeface="Cambria Math" panose="02040503050406030204" pitchFamily="18" charset="0"/>
                          </a:rPr>
                          <m:t>𝑚𝑖𝑙𝑙𝑖𝑜𝑛</m:t>
                        </m:r>
                      </m:e>
                    </m:d>
                    <m:r>
                      <a:rPr lang="en-US" sz="1600" b="0" i="1">
                        <a:latin typeface="Cambria Math" panose="02040503050406030204" pitchFamily="18" charset="0"/>
                      </a:rPr>
                      <m:t>=</m:t>
                    </m:r>
                    <m:f>
                      <m:fPr>
                        <m:ctrlPr>
                          <a:rPr lang="en-US" sz="1600" b="0" i="1">
                            <a:latin typeface="Cambria Math" panose="02040503050406030204" pitchFamily="18" charset="0"/>
                          </a:rPr>
                        </m:ctrlPr>
                      </m:fPr>
                      <m:num>
                        <m:r>
                          <a:rPr lang="en-US" sz="1600" b="0" i="1">
                            <a:latin typeface="Cambria Math" panose="02040503050406030204" pitchFamily="18" charset="0"/>
                          </a:rPr>
                          <m:t>𝐹𝑙𝑜𝑜𝑟</m:t>
                        </m:r>
                        <m:r>
                          <a:rPr lang="en-US" sz="1600" b="0" i="1">
                            <a:latin typeface="Cambria Math" panose="02040503050406030204" pitchFamily="18" charset="0"/>
                          </a:rPr>
                          <m:t> </m:t>
                        </m:r>
                        <m:r>
                          <a:rPr lang="en-US" sz="1600" b="0" i="1">
                            <a:latin typeface="Cambria Math" panose="02040503050406030204" pitchFamily="18" charset="0"/>
                          </a:rPr>
                          <m:t>𝐴𝑟𝑒𝑎</m:t>
                        </m:r>
                        <m:d>
                          <m:dPr>
                            <m:begChr m:val="["/>
                            <m:endChr m:val="]"/>
                            <m:ctrlPr>
                              <a:rPr lang="en-US" sz="1600" b="0" i="1">
                                <a:latin typeface="Cambria Math" panose="02040503050406030204" pitchFamily="18" charset="0"/>
                              </a:rPr>
                            </m:ctrlPr>
                          </m:dPr>
                          <m:e>
                            <m:sSup>
                              <m:sSupPr>
                                <m:ctrlPr>
                                  <a:rPr lang="en-US" sz="1600" b="0" i="1">
                                    <a:latin typeface="Cambria Math" panose="02040503050406030204" pitchFamily="18" charset="0"/>
                                  </a:rPr>
                                </m:ctrlPr>
                              </m:sSupPr>
                              <m:e>
                                <m:r>
                                  <a:rPr lang="en-US" sz="1600" b="0" i="1">
                                    <a:latin typeface="Cambria Math" panose="02040503050406030204" pitchFamily="18" charset="0"/>
                                  </a:rPr>
                                  <m:t>𝑚𝑖𝑙𝑙𝑖𝑜𝑛</m:t>
                                </m:r>
                                <m:r>
                                  <a:rPr lang="en-US" sz="1600" b="0" i="1">
                                    <a:latin typeface="Cambria Math" panose="02040503050406030204" pitchFamily="18" charset="0"/>
                                  </a:rPr>
                                  <m:t> </m:t>
                                </m:r>
                                <m:r>
                                  <a:rPr lang="en-US" sz="1600" b="0" i="1">
                                    <a:latin typeface="Cambria Math" panose="02040503050406030204" pitchFamily="18" charset="0"/>
                                  </a:rPr>
                                  <m:t>𝑚</m:t>
                                </m:r>
                              </m:e>
                              <m:sup>
                                <m:r>
                                  <a:rPr lang="en-US" sz="1600" b="0" i="1">
                                    <a:latin typeface="Cambria Math" panose="02040503050406030204" pitchFamily="18" charset="0"/>
                                  </a:rPr>
                                  <m:t>2</m:t>
                                </m:r>
                              </m:sup>
                            </m:sSup>
                          </m:e>
                        </m:d>
                      </m:num>
                      <m:den>
                        <m:r>
                          <a:rPr lang="en-US" sz="1600" b="0" i="1">
                            <a:latin typeface="Cambria Math" panose="02040503050406030204" pitchFamily="18" charset="0"/>
                          </a:rPr>
                          <m:t>𝐻𝑜𝑢𝑠𝑒h𝑜𝑙𝑑</m:t>
                        </m:r>
                        <m:r>
                          <a:rPr lang="en-US" sz="1600" b="0" i="1">
                            <a:latin typeface="Cambria Math" panose="02040503050406030204" pitchFamily="18" charset="0"/>
                          </a:rPr>
                          <m:t> </m:t>
                        </m:r>
                        <m:r>
                          <a:rPr lang="en-US" sz="1600" b="0" i="1">
                            <a:latin typeface="Cambria Math" panose="02040503050406030204" pitchFamily="18" charset="0"/>
                          </a:rPr>
                          <m:t>𝑠𝑖𝑧𝑒</m:t>
                        </m:r>
                        <m:r>
                          <a:rPr lang="en-US" sz="1600" b="0" i="1">
                            <a:latin typeface="Cambria Math" panose="02040503050406030204" pitchFamily="18" charset="0"/>
                          </a:rPr>
                          <m:t> [</m:t>
                        </m:r>
                        <m:sSup>
                          <m:sSupPr>
                            <m:ctrlPr>
                              <a:rPr lang="en-US" sz="1600" b="0" i="1">
                                <a:latin typeface="Cambria Math" panose="02040503050406030204" pitchFamily="18" charset="0"/>
                              </a:rPr>
                            </m:ctrlPr>
                          </m:sSupPr>
                          <m:e>
                            <m:r>
                              <a:rPr lang="en-US" sz="1600" b="0" i="1">
                                <a:latin typeface="Cambria Math" panose="02040503050406030204" pitchFamily="18" charset="0"/>
                              </a:rPr>
                              <m:t>𝑚</m:t>
                            </m:r>
                          </m:e>
                          <m:sup>
                            <m:r>
                              <a:rPr lang="en-US" sz="1600" b="0" i="1">
                                <a:latin typeface="Cambria Math" panose="02040503050406030204" pitchFamily="18" charset="0"/>
                              </a:rPr>
                              <m:t>2</m:t>
                            </m:r>
                          </m:sup>
                        </m:sSup>
                        <m:r>
                          <a:rPr lang="en-US" sz="1600" b="0" i="1">
                            <a:latin typeface="Cambria Math" panose="02040503050406030204" pitchFamily="18" charset="0"/>
                          </a:rPr>
                          <m:t>]</m:t>
                        </m:r>
                      </m:den>
                    </m:f>
                    <m:r>
                      <a:rPr lang="en-US" sz="1600" b="0" i="1">
                        <a:latin typeface="Cambria Math" panose="02040503050406030204" pitchFamily="18" charset="0"/>
                      </a:rPr>
                      <m:t> </m:t>
                    </m:r>
                  </m:oMath>
                </m:oMathPara>
              </a14:m>
              <a:endParaRPr lang="en-US" sz="1600" b="0" i="0" baseline="0">
                <a:latin typeface="Arial" panose="020B0604020202020204" pitchFamily="34" charset="0"/>
                <a:cs typeface="Arial" panose="020B0604020202020204" pitchFamily="34" charset="0"/>
              </a:endParaRPr>
            </a:p>
            <a:p>
              <a:r>
                <a:rPr lang="en-US" sz="1200" b="0" i="0" baseline="0">
                  <a:latin typeface="Arial" panose="020B0604020202020204" pitchFamily="34" charset="0"/>
                  <a:cs typeface="Arial" panose="020B0604020202020204" pitchFamily="34" charset="0"/>
                </a:rPr>
                <a:t>	For all cases, area forecasts are selected on the Advanced Controls page.</a:t>
              </a:r>
            </a:p>
            <a:p>
              <a:r>
                <a:rPr lang="en-US" sz="1200" b="0" i="0" baseline="0">
                  <a:latin typeface="Arial" panose="020B0604020202020204" pitchFamily="34" charset="0"/>
                  <a:cs typeface="Arial" panose="020B0604020202020204" pitchFamily="34" charset="0"/>
                </a:rPr>
                <a:t>	For Case 1 - Average, the mean value from the Variable Meta Analysis for household size.</a:t>
              </a:r>
            </a:p>
            <a:p>
              <a:r>
                <a:rPr lang="en-US" sz="1200" b="0" i="0" baseline="0">
                  <a:latin typeface="Arial" panose="020B0604020202020204" pitchFamily="34" charset="0"/>
                  <a:cs typeface="Arial" panose="020B0604020202020204" pitchFamily="34" charset="0"/>
                </a:rPr>
                <a:t>	For Case 2 - High, the low value from the Variable Meta Analysis for household size.</a:t>
              </a:r>
            </a:p>
            <a:p>
              <a:r>
                <a:rPr lang="en-US" sz="1200" b="0" i="0" baseline="0">
                  <a:latin typeface="Arial" panose="020B0604020202020204" pitchFamily="34" charset="0"/>
                  <a:cs typeface="Arial" panose="020B0604020202020204" pitchFamily="34" charset="0"/>
                </a:rPr>
                <a:t>	For Case 3 - Low, the high value from the Variable Meta Analysis for household size.</a:t>
              </a: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xdr:txBody>
        </xdr:sp>
      </mc:Choice>
      <mc:Fallback xmlns="">
        <xdr:sp macro="" textlink="">
          <xdr:nvSpPr>
            <xdr:cNvPr id="2" name="TextBox 1">
              <a:extLst>
                <a:ext uri="{FF2B5EF4-FFF2-40B4-BE49-F238E27FC236}">
                  <a16:creationId xmlns:a16="http://schemas.microsoft.com/office/drawing/2014/main" id="{20166A2C-BB55-4DE0-927E-A88909D95EFC}"/>
                </a:ext>
              </a:extLst>
            </xdr:cNvPr>
            <xdr:cNvSpPr txBox="1"/>
          </xdr:nvSpPr>
          <xdr:spPr>
            <a:xfrm>
              <a:off x="6135204" y="213743"/>
              <a:ext cx="11253637" cy="23389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Description of Calculations/Inputs: </a:t>
              </a:r>
              <a:r>
                <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This sheet is used to generate a Total Addressable Market (TAM) forecast for number of households. Each table below represents different (Case 1 - Case 18). Markets are also separated out by Global, Regional, and key Countries. Researchers should calculate a case based upon inputs on the Advanced Controls tab.</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r>
                <a:rPr lang="en-US" sz="1200" b="0" i="0">
                  <a:latin typeface="Arial" panose="020B0604020202020204" pitchFamily="34" charset="0"/>
                  <a:cs typeface="Arial" panose="020B0604020202020204" pitchFamily="34" charset="0"/>
                </a:rPr>
                <a:t>The</a:t>
              </a:r>
              <a:r>
                <a:rPr lang="en-US" sz="1200" b="0" i="0" baseline="0">
                  <a:latin typeface="Arial" panose="020B0604020202020204" pitchFamily="34" charset="0"/>
                  <a:cs typeface="Arial" panose="020B0604020202020204" pitchFamily="34" charset="0"/>
                </a:rPr>
                <a:t> following formula is used to calculate Case 1 - Average, Case 2 - High, and Case 3 - Low. It is assumed that household size is constant over time. This assumption can be refined with additional data and more detailed analysis. THe data presented for this TAM is number of households. Additional analysis is needed to determine the number of households with internet access at home which is the unit used by the Smart Thermostats solution.</a:t>
              </a:r>
            </a:p>
            <a:p>
              <a:pPr marL="0" marR="0" lvl="0" indent="0" defTabSz="914400" eaLnBrk="1" fontAlgn="auto" latinLnBrk="0" hangingPunct="1">
                <a:lnSpc>
                  <a:spcPct val="100000"/>
                </a:lnSpc>
                <a:spcBef>
                  <a:spcPts val="0"/>
                </a:spcBef>
                <a:spcAft>
                  <a:spcPts val="0"/>
                </a:spcAft>
                <a:buClrTx/>
                <a:buSzTx/>
                <a:buFontTx/>
                <a:buNone/>
                <a:tabLst/>
                <a:defRPr/>
              </a:pPr>
              <a:r>
                <a:rPr lang="en-US" sz="1600" b="0" i="0">
                  <a:latin typeface="Cambria Math" panose="02040503050406030204" pitchFamily="18" charset="0"/>
                </a:rPr>
                <a:t> 𝑁𝑢𝑚𝑏𝑒𝑟 𝑜𝑓 𝐻𝑜𝑢𝑠𝑒ℎ𝑜𝑙𝑑𝑠[𝑚𝑖𝑙𝑙𝑖𝑜𝑛]=(𝐹𝑙𝑜𝑜𝑟 𝐴𝑟𝑒𝑎[〖𝑚𝑖𝑙𝑙𝑖𝑜𝑛 𝑚〗^2 ])/(𝐻𝑜𝑢𝑠𝑒ℎ𝑜𝑙𝑑 𝑠𝑖𝑧𝑒 [𝑚^2])  </a:t>
              </a:r>
              <a:endParaRPr lang="en-US" sz="1600" b="0" i="0" baseline="0">
                <a:latin typeface="Arial" panose="020B0604020202020204" pitchFamily="34" charset="0"/>
                <a:cs typeface="Arial" panose="020B0604020202020204" pitchFamily="34" charset="0"/>
              </a:endParaRPr>
            </a:p>
            <a:p>
              <a:r>
                <a:rPr lang="en-US" sz="1200" b="0" i="0" baseline="0">
                  <a:latin typeface="Arial" panose="020B0604020202020204" pitchFamily="34" charset="0"/>
                  <a:cs typeface="Arial" panose="020B0604020202020204" pitchFamily="34" charset="0"/>
                </a:rPr>
                <a:t>	For all cases, area forecasts are selected on the Advanced Controls page.</a:t>
              </a:r>
            </a:p>
            <a:p>
              <a:r>
                <a:rPr lang="en-US" sz="1200" b="0" i="0" baseline="0">
                  <a:latin typeface="Arial" panose="020B0604020202020204" pitchFamily="34" charset="0"/>
                  <a:cs typeface="Arial" panose="020B0604020202020204" pitchFamily="34" charset="0"/>
                </a:rPr>
                <a:t>	For Case 1 - Average, the mean value from the Variable Meta Analysis for household size.</a:t>
              </a:r>
            </a:p>
            <a:p>
              <a:r>
                <a:rPr lang="en-US" sz="1200" b="0" i="0" baseline="0">
                  <a:latin typeface="Arial" panose="020B0604020202020204" pitchFamily="34" charset="0"/>
                  <a:cs typeface="Arial" panose="020B0604020202020204" pitchFamily="34" charset="0"/>
                </a:rPr>
                <a:t>	For Case 2 - High, the low value from the Variable Meta Analysis for household size.</a:t>
              </a:r>
            </a:p>
            <a:p>
              <a:r>
                <a:rPr lang="en-US" sz="1200" b="0" i="0" baseline="0">
                  <a:latin typeface="Arial" panose="020B0604020202020204" pitchFamily="34" charset="0"/>
                  <a:cs typeface="Arial" panose="020B0604020202020204" pitchFamily="34" charset="0"/>
                </a:rPr>
                <a:t>	For Case 3 - Low, the high value from the Variable Meta Analysis for household size.</a:t>
              </a: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xdr:txBody>
        </xdr:sp>
      </mc:Fallback>
    </mc:AlternateContent>
    <xdr:clientData/>
  </xdr:twoCellAnchor>
  <xdr:twoCellAnchor>
    <xdr:from>
      <xdr:col>22</xdr:col>
      <xdr:colOff>0</xdr:colOff>
      <xdr:row>16</xdr:row>
      <xdr:rowOff>0</xdr:rowOff>
    </xdr:from>
    <xdr:to>
      <xdr:col>34</xdr:col>
      <xdr:colOff>273872</xdr:colOff>
      <xdr:row>65</xdr:row>
      <xdr:rowOff>190666</xdr:rowOff>
    </xdr:to>
    <xdr:graphicFrame macro="">
      <xdr:nvGraphicFramePr>
        <xdr:cNvPr id="3" name="Chart 2">
          <a:extLst>
            <a:ext uri="{FF2B5EF4-FFF2-40B4-BE49-F238E27FC236}">
              <a16:creationId xmlns:a16="http://schemas.microsoft.com/office/drawing/2014/main" id="{2F23FE7D-6493-442F-9CF7-259F9551BF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0</xdr:colOff>
      <xdr:row>76</xdr:row>
      <xdr:rowOff>0</xdr:rowOff>
    </xdr:from>
    <xdr:to>
      <xdr:col>34</xdr:col>
      <xdr:colOff>273872</xdr:colOff>
      <xdr:row>125</xdr:row>
      <xdr:rowOff>190666</xdr:rowOff>
    </xdr:to>
    <xdr:graphicFrame macro="">
      <xdr:nvGraphicFramePr>
        <xdr:cNvPr id="4" name="Chart 3">
          <a:extLst>
            <a:ext uri="{FF2B5EF4-FFF2-40B4-BE49-F238E27FC236}">
              <a16:creationId xmlns:a16="http://schemas.microsoft.com/office/drawing/2014/main" id="{FDC15696-362F-4FA4-B70B-8227896F5C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0</xdr:colOff>
      <xdr:row>140</xdr:row>
      <xdr:rowOff>0</xdr:rowOff>
    </xdr:from>
    <xdr:to>
      <xdr:col>34</xdr:col>
      <xdr:colOff>273872</xdr:colOff>
      <xdr:row>189</xdr:row>
      <xdr:rowOff>190666</xdr:rowOff>
    </xdr:to>
    <xdr:graphicFrame macro="">
      <xdr:nvGraphicFramePr>
        <xdr:cNvPr id="5" name="Chart 4">
          <a:extLst>
            <a:ext uri="{FF2B5EF4-FFF2-40B4-BE49-F238E27FC236}">
              <a16:creationId xmlns:a16="http://schemas.microsoft.com/office/drawing/2014/main" id="{319181F8-B4D2-41AD-A9ED-2E6F5067DC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0</xdr:colOff>
      <xdr:row>203</xdr:row>
      <xdr:rowOff>0</xdr:rowOff>
    </xdr:from>
    <xdr:to>
      <xdr:col>34</xdr:col>
      <xdr:colOff>273872</xdr:colOff>
      <xdr:row>252</xdr:row>
      <xdr:rowOff>190666</xdr:rowOff>
    </xdr:to>
    <xdr:graphicFrame macro="">
      <xdr:nvGraphicFramePr>
        <xdr:cNvPr id="6" name="Chart 5">
          <a:extLst>
            <a:ext uri="{FF2B5EF4-FFF2-40B4-BE49-F238E27FC236}">
              <a16:creationId xmlns:a16="http://schemas.microsoft.com/office/drawing/2014/main" id="{6CDB6AD5-25C4-44DB-80C5-D529F6815B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0</xdr:colOff>
      <xdr:row>266</xdr:row>
      <xdr:rowOff>0</xdr:rowOff>
    </xdr:from>
    <xdr:to>
      <xdr:col>34</xdr:col>
      <xdr:colOff>273872</xdr:colOff>
      <xdr:row>315</xdr:row>
      <xdr:rowOff>190666</xdr:rowOff>
    </xdr:to>
    <xdr:graphicFrame macro="">
      <xdr:nvGraphicFramePr>
        <xdr:cNvPr id="7" name="Chart 6">
          <a:extLst>
            <a:ext uri="{FF2B5EF4-FFF2-40B4-BE49-F238E27FC236}">
              <a16:creationId xmlns:a16="http://schemas.microsoft.com/office/drawing/2014/main" id="{A02AA960-DEB2-4066-9DCB-A3914A595A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0</xdr:colOff>
      <xdr:row>329</xdr:row>
      <xdr:rowOff>0</xdr:rowOff>
    </xdr:from>
    <xdr:to>
      <xdr:col>34</xdr:col>
      <xdr:colOff>273872</xdr:colOff>
      <xdr:row>378</xdr:row>
      <xdr:rowOff>190666</xdr:rowOff>
    </xdr:to>
    <xdr:graphicFrame macro="">
      <xdr:nvGraphicFramePr>
        <xdr:cNvPr id="8" name="Chart 7">
          <a:extLst>
            <a:ext uri="{FF2B5EF4-FFF2-40B4-BE49-F238E27FC236}">
              <a16:creationId xmlns:a16="http://schemas.microsoft.com/office/drawing/2014/main" id="{AABB9280-B67C-4D5C-8490-1E5A306BA1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0</xdr:colOff>
      <xdr:row>392</xdr:row>
      <xdr:rowOff>0</xdr:rowOff>
    </xdr:from>
    <xdr:to>
      <xdr:col>34</xdr:col>
      <xdr:colOff>273872</xdr:colOff>
      <xdr:row>441</xdr:row>
      <xdr:rowOff>190666</xdr:rowOff>
    </xdr:to>
    <xdr:graphicFrame macro="">
      <xdr:nvGraphicFramePr>
        <xdr:cNvPr id="9" name="Chart 8">
          <a:extLst>
            <a:ext uri="{FF2B5EF4-FFF2-40B4-BE49-F238E27FC236}">
              <a16:creationId xmlns:a16="http://schemas.microsoft.com/office/drawing/2014/main" id="{5E7DDA86-1ECB-4557-8E16-7FA899A28A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0</xdr:colOff>
      <xdr:row>456</xdr:row>
      <xdr:rowOff>0</xdr:rowOff>
    </xdr:from>
    <xdr:to>
      <xdr:col>34</xdr:col>
      <xdr:colOff>273872</xdr:colOff>
      <xdr:row>505</xdr:row>
      <xdr:rowOff>190666</xdr:rowOff>
    </xdr:to>
    <xdr:graphicFrame macro="">
      <xdr:nvGraphicFramePr>
        <xdr:cNvPr id="10" name="Chart 9">
          <a:extLst>
            <a:ext uri="{FF2B5EF4-FFF2-40B4-BE49-F238E27FC236}">
              <a16:creationId xmlns:a16="http://schemas.microsoft.com/office/drawing/2014/main" id="{6577FE44-72EA-4C3C-83E7-AD14C2E84C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0</xdr:colOff>
      <xdr:row>520</xdr:row>
      <xdr:rowOff>0</xdr:rowOff>
    </xdr:from>
    <xdr:to>
      <xdr:col>34</xdr:col>
      <xdr:colOff>273872</xdr:colOff>
      <xdr:row>569</xdr:row>
      <xdr:rowOff>190666</xdr:rowOff>
    </xdr:to>
    <xdr:graphicFrame macro="">
      <xdr:nvGraphicFramePr>
        <xdr:cNvPr id="11" name="Chart 10">
          <a:extLst>
            <a:ext uri="{FF2B5EF4-FFF2-40B4-BE49-F238E27FC236}">
              <a16:creationId xmlns:a16="http://schemas.microsoft.com/office/drawing/2014/main" id="{76167969-250E-41FA-94D9-A8CFBD663E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0</xdr:colOff>
      <xdr:row>585</xdr:row>
      <xdr:rowOff>0</xdr:rowOff>
    </xdr:from>
    <xdr:to>
      <xdr:col>34</xdr:col>
      <xdr:colOff>273872</xdr:colOff>
      <xdr:row>634</xdr:row>
      <xdr:rowOff>190666</xdr:rowOff>
    </xdr:to>
    <xdr:graphicFrame macro="">
      <xdr:nvGraphicFramePr>
        <xdr:cNvPr id="12" name="Chart 11">
          <a:extLst>
            <a:ext uri="{FF2B5EF4-FFF2-40B4-BE49-F238E27FC236}">
              <a16:creationId xmlns:a16="http://schemas.microsoft.com/office/drawing/2014/main" id="{0D0D6018-A6C3-4989-A382-60100C47ED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77.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78.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79.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80.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81.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82.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83.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84.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85.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86.xml><?xml version="1.0" encoding="utf-8"?>
<c:userShapes xmlns:c="http://schemas.openxmlformats.org/drawingml/2006/chart">
  <cdr:relSizeAnchor xmlns:cdr="http://schemas.openxmlformats.org/drawingml/2006/chartDrawing">
    <cdr:from>
      <cdr:x>0.19956</cdr:x>
      <cdr:y>0.19375</cdr:y>
    </cdr:from>
    <cdr:to>
      <cdr:x>0.60088</cdr:x>
      <cdr:y>0.3279</cdr:y>
    </cdr:to>
    <cdr:sp macro="" textlink="TAM_Area!#REF!">
      <cdr:nvSpPr>
        <cdr:cNvPr id="2" name="TextBox 1"/>
        <cdr:cNvSpPr txBox="1"/>
      </cdr:nvSpPr>
      <cdr:spPr>
        <a:xfrm xmlns:a="http://schemas.openxmlformats.org/drawingml/2006/main">
          <a:off x="2659695" y="1975161"/>
          <a:ext cx="5348654" cy="13676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95E48217-D0B3-4DAA-B0A4-CCD2108A9414}" type="TxLink">
            <a:rPr lang="en-US" sz="2400" b="1" i="0" u="none" strike="noStrike">
              <a:solidFill>
                <a:srgbClr val="000000"/>
              </a:solidFill>
              <a:latin typeface="Arial"/>
              <a:cs typeface="Arial"/>
            </a:rPr>
            <a:pPr algn="ctr"/>
            <a:t> </a:t>
          </a:fld>
          <a:endParaRPr lang="en-US" sz="2000"/>
        </a:p>
      </cdr:txBody>
    </cdr:sp>
  </cdr:relSizeAnchor>
</c:userShapes>
</file>

<file path=xl/drawings/drawing87.xml><?xml version="1.0" encoding="utf-8"?>
<xdr:wsDr xmlns:xdr="http://schemas.openxmlformats.org/drawingml/2006/spreadsheetDrawing" xmlns:a="http://schemas.openxmlformats.org/drawingml/2006/main">
  <xdr:twoCellAnchor>
    <xdr:from>
      <xdr:col>3</xdr:col>
      <xdr:colOff>23964</xdr:colOff>
      <xdr:row>0</xdr:row>
      <xdr:rowOff>213743</xdr:rowOff>
    </xdr:from>
    <xdr:to>
      <xdr:col>13</xdr:col>
      <xdr:colOff>1</xdr:colOff>
      <xdr:row>12</xdr:row>
      <xdr:rowOff>152401</xdr:rowOff>
    </xdr:to>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794E8D6B-244A-42D4-99CA-933A3E4A1315}"/>
                </a:ext>
              </a:extLst>
            </xdr:cNvPr>
            <xdr:cNvSpPr txBox="1"/>
          </xdr:nvSpPr>
          <xdr:spPr>
            <a:xfrm>
              <a:off x="6135204" y="213743"/>
              <a:ext cx="11253637" cy="23389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Description of Calculations/Inputs: </a:t>
              </a:r>
              <a:r>
                <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This sheet is used to generate a Total Addressable Market (TAM) forecast for lighting demand (both commercial and residential). Each table below represents different cases. Markets are also separated out by Global, Regional, and key Countries. Researchers should calculate a case based upon inputs on the Advanced Controls tab.</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r>
                <a:rPr lang="en-US" sz="1200" b="0" i="0">
                  <a:latin typeface="Arial" panose="020B0604020202020204" pitchFamily="34" charset="0"/>
                  <a:cs typeface="Arial" panose="020B0604020202020204" pitchFamily="34" charset="0"/>
                </a:rPr>
                <a:t>The</a:t>
              </a:r>
              <a:r>
                <a:rPr lang="en-US" sz="1200" b="0" i="0" baseline="0">
                  <a:latin typeface="Arial" panose="020B0604020202020204" pitchFamily="34" charset="0"/>
                  <a:cs typeface="Arial" panose="020B0604020202020204" pitchFamily="34" charset="0"/>
                </a:rPr>
                <a:t> following formula is used to calculate Case 1 - Average, Case 2 - High, and Case 3 - Low. It is assumed that household size is constant over time. This assumption can be refined with additional data and more detailed analysis. THe data presented for this TAM is number of households. Additional analysis is needed to determine the number of households with internet access at home which is the unit used by the Smart Thermostats solution.</a:t>
              </a:r>
            </a:p>
            <a:p>
              <a:pPr marL="0" marR="0" lvl="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r>
                      <a:rPr lang="en-US" sz="1600" b="0" i="1">
                        <a:latin typeface="Cambria Math" panose="02040503050406030204" pitchFamily="18" charset="0"/>
                      </a:rPr>
                      <m:t>𝑈𝑠𝑒𝑓𝑢𝑙</m:t>
                    </m:r>
                    <m:r>
                      <a:rPr lang="en-US" sz="1600" b="0" i="1">
                        <a:latin typeface="Cambria Math" panose="02040503050406030204" pitchFamily="18" charset="0"/>
                      </a:rPr>
                      <m:t> </m:t>
                    </m:r>
                    <m:r>
                      <a:rPr lang="en-US" sz="1600" b="0" i="1">
                        <a:latin typeface="Cambria Math" panose="02040503050406030204" pitchFamily="18" charset="0"/>
                      </a:rPr>
                      <m:t>𝐿𝑖𝑔h𝑡𝑖𝑛𝑔</m:t>
                    </m:r>
                    <m:r>
                      <a:rPr lang="en-US" sz="1600" b="0" i="1">
                        <a:latin typeface="Cambria Math" panose="02040503050406030204" pitchFamily="18" charset="0"/>
                      </a:rPr>
                      <m:t> </m:t>
                    </m:r>
                    <m:r>
                      <a:rPr lang="en-US" sz="1600" b="0" i="1">
                        <a:latin typeface="Cambria Math" panose="02040503050406030204" pitchFamily="18" charset="0"/>
                      </a:rPr>
                      <m:t>𝐸𝑛𝑒𝑟𝑔𝑦</m:t>
                    </m:r>
                    <m:r>
                      <a:rPr lang="en-US" sz="1600" b="0" i="1">
                        <a:latin typeface="Cambria Math" panose="02040503050406030204" pitchFamily="18" charset="0"/>
                      </a:rPr>
                      <m:t>  </m:t>
                    </m:r>
                    <m:d>
                      <m:dPr>
                        <m:begChr m:val="["/>
                        <m:endChr m:val="]"/>
                        <m:ctrlPr>
                          <a:rPr lang="en-US" sz="1600" b="0" i="1">
                            <a:latin typeface="Cambria Math" panose="02040503050406030204" pitchFamily="18" charset="0"/>
                          </a:rPr>
                        </m:ctrlPr>
                      </m:dPr>
                      <m:e>
                        <m:r>
                          <a:rPr lang="en-US" sz="1600" b="0" i="1">
                            <a:latin typeface="Cambria Math" panose="02040503050406030204" pitchFamily="18" charset="0"/>
                          </a:rPr>
                          <m:t>𝑃𝑡𝐿𝑚h𝑟</m:t>
                        </m:r>
                      </m:e>
                    </m:d>
                    <m:r>
                      <a:rPr lang="en-US" sz="1600" b="0" i="1">
                        <a:latin typeface="Cambria Math" panose="02040503050406030204" pitchFamily="18" charset="0"/>
                      </a:rPr>
                      <m:t>=</m:t>
                    </m:r>
                    <m:r>
                      <a:rPr lang="en-US" sz="1600" b="0" i="1">
                        <a:latin typeface="Cambria Math" panose="02040503050406030204" pitchFamily="18" charset="0"/>
                      </a:rPr>
                      <m:t>𝐴𝑟𝑒𝑎</m:t>
                    </m:r>
                    <m:d>
                      <m:dPr>
                        <m:begChr m:val="["/>
                        <m:endChr m:val="]"/>
                        <m:ctrlPr>
                          <a:rPr lang="en-US" sz="1600" b="0" i="1">
                            <a:latin typeface="Cambria Math" panose="02040503050406030204" pitchFamily="18" charset="0"/>
                          </a:rPr>
                        </m:ctrlPr>
                      </m:dPr>
                      <m:e>
                        <m:sSup>
                          <m:sSupPr>
                            <m:ctrlPr>
                              <a:rPr lang="en-US" sz="1600" b="0" i="1">
                                <a:latin typeface="Cambria Math" panose="02040503050406030204" pitchFamily="18" charset="0"/>
                              </a:rPr>
                            </m:ctrlPr>
                          </m:sSupPr>
                          <m:e>
                            <m:r>
                              <a:rPr lang="en-US" sz="1600" b="0" i="1">
                                <a:latin typeface="Cambria Math" panose="02040503050406030204" pitchFamily="18" charset="0"/>
                              </a:rPr>
                              <m:t>𝑚𝑖𝑙𝑙𝑖𝑜𝑛</m:t>
                            </m:r>
                            <m:r>
                              <a:rPr lang="en-US" sz="1600" b="0" i="1">
                                <a:latin typeface="Cambria Math" panose="02040503050406030204" pitchFamily="18" charset="0"/>
                              </a:rPr>
                              <m:t> </m:t>
                            </m:r>
                            <m:r>
                              <a:rPr lang="en-US" sz="1600" b="0" i="1">
                                <a:latin typeface="Cambria Math" panose="02040503050406030204" pitchFamily="18" charset="0"/>
                              </a:rPr>
                              <m:t>𝑚</m:t>
                            </m:r>
                          </m:e>
                          <m:sup>
                            <m:r>
                              <a:rPr lang="en-US" sz="1600" b="0" i="1">
                                <a:latin typeface="Cambria Math" panose="02040503050406030204" pitchFamily="18" charset="0"/>
                              </a:rPr>
                              <m:t>2</m:t>
                            </m:r>
                          </m:sup>
                        </m:sSup>
                      </m:e>
                    </m:d>
                    <m:r>
                      <a:rPr lang="en-US" sz="1600" b="0" i="1">
                        <a:latin typeface="Cambria Math" panose="02040503050406030204" pitchFamily="18" charset="0"/>
                      </a:rPr>
                      <m:t>∗</m:t>
                    </m:r>
                    <m:r>
                      <a:rPr lang="en-US" sz="1600" b="0" i="1">
                        <a:latin typeface="Cambria Math" panose="02040503050406030204" pitchFamily="18" charset="0"/>
                      </a:rPr>
                      <m:t>𝐿𝑖𝑔h𝑡𝑖𝑛𝑔</m:t>
                    </m:r>
                    <m:r>
                      <a:rPr lang="en-US" sz="1600" b="0" i="1">
                        <a:latin typeface="Cambria Math" panose="02040503050406030204" pitchFamily="18" charset="0"/>
                      </a:rPr>
                      <m:t>   </m:t>
                    </m:r>
                    <m:r>
                      <a:rPr lang="en-US" sz="1600" b="0" i="1">
                        <a:latin typeface="Cambria Math" panose="02040503050406030204" pitchFamily="18" charset="0"/>
                      </a:rPr>
                      <m:t>𝐼𝑛𝑡𝑒𝑛𝑠𝑖𝑡𝑦</m:t>
                    </m:r>
                    <m:d>
                      <m:dPr>
                        <m:begChr m:val="["/>
                        <m:endChr m:val="]"/>
                        <m:ctrlPr>
                          <a:rPr lang="en-US" sz="1600" b="0" i="1">
                            <a:latin typeface="Cambria Math" panose="02040503050406030204" pitchFamily="18" charset="0"/>
                          </a:rPr>
                        </m:ctrlPr>
                      </m:dPr>
                      <m:e>
                        <m:f>
                          <m:fPr>
                            <m:ctrlPr>
                              <a:rPr lang="en-US" sz="1600" b="0" i="1">
                                <a:latin typeface="Cambria Math" panose="02040503050406030204" pitchFamily="18" charset="0"/>
                              </a:rPr>
                            </m:ctrlPr>
                          </m:fPr>
                          <m:num>
                            <m:r>
                              <a:rPr lang="en-US" sz="1600" b="0" i="1">
                                <a:latin typeface="Cambria Math" panose="02040503050406030204" pitchFamily="18" charset="0"/>
                              </a:rPr>
                              <m:t>𝐿𝑚h𝑟</m:t>
                            </m:r>
                          </m:num>
                          <m:den>
                            <m:sSup>
                              <m:sSupPr>
                                <m:ctrlPr>
                                  <a:rPr lang="en-US" sz="1600" b="0" i="1">
                                    <a:latin typeface="Cambria Math" panose="02040503050406030204" pitchFamily="18" charset="0"/>
                                  </a:rPr>
                                </m:ctrlPr>
                              </m:sSupPr>
                              <m:e>
                                <m:r>
                                  <a:rPr lang="en-US" sz="1600" b="0" i="1">
                                    <a:latin typeface="Cambria Math" panose="02040503050406030204" pitchFamily="18" charset="0"/>
                                  </a:rPr>
                                  <m:t>𝑚</m:t>
                                </m:r>
                              </m:e>
                              <m:sup>
                                <m:r>
                                  <a:rPr lang="en-US" sz="1600" b="0" i="1">
                                    <a:latin typeface="Cambria Math" panose="02040503050406030204" pitchFamily="18" charset="0"/>
                                  </a:rPr>
                                  <m:t>2</m:t>
                                </m:r>
                              </m:sup>
                            </m:sSup>
                          </m:den>
                        </m:f>
                      </m:e>
                    </m:d>
                    <m:r>
                      <a:rPr lang="en-US" sz="1600" b="0" i="1">
                        <a:latin typeface="Cambria Math" panose="02040503050406030204" pitchFamily="18" charset="0"/>
                      </a:rPr>
                      <m:t> ∗</m:t>
                    </m:r>
                    <m:f>
                      <m:fPr>
                        <m:ctrlPr>
                          <a:rPr lang="en-US" sz="1600" b="0" i="1">
                            <a:latin typeface="Cambria Math" panose="02040503050406030204" pitchFamily="18" charset="0"/>
                          </a:rPr>
                        </m:ctrlPr>
                      </m:fPr>
                      <m:num>
                        <m:sSup>
                          <m:sSupPr>
                            <m:ctrlPr>
                              <a:rPr lang="en-US" sz="1600" b="0" i="1">
                                <a:latin typeface="Cambria Math" panose="02040503050406030204" pitchFamily="18" charset="0"/>
                              </a:rPr>
                            </m:ctrlPr>
                          </m:sSupPr>
                          <m:e>
                            <m:r>
                              <a:rPr lang="en-US" sz="1600" b="0" i="1">
                                <a:latin typeface="Cambria Math" panose="02040503050406030204" pitchFamily="18" charset="0"/>
                              </a:rPr>
                              <m:t>10</m:t>
                            </m:r>
                          </m:e>
                          <m:sup>
                            <m:r>
                              <a:rPr lang="en-US" sz="1600" b="0" i="1">
                                <a:latin typeface="Cambria Math" panose="02040503050406030204" pitchFamily="18" charset="0"/>
                              </a:rPr>
                              <m:t>6</m:t>
                            </m:r>
                          </m:sup>
                        </m:sSup>
                      </m:num>
                      <m:den>
                        <m:sSup>
                          <m:sSupPr>
                            <m:ctrlPr>
                              <a:rPr lang="en-US" sz="1600" b="0" i="1">
                                <a:latin typeface="Cambria Math" panose="02040503050406030204" pitchFamily="18" charset="0"/>
                              </a:rPr>
                            </m:ctrlPr>
                          </m:sSupPr>
                          <m:e>
                            <m:r>
                              <a:rPr lang="en-US" sz="1600" b="0" i="1">
                                <a:latin typeface="Cambria Math" panose="02040503050406030204" pitchFamily="18" charset="0"/>
                              </a:rPr>
                              <m:t>10</m:t>
                            </m:r>
                          </m:e>
                          <m:sup>
                            <m:r>
                              <a:rPr lang="en-US" sz="1600" b="0" i="1">
                                <a:latin typeface="Cambria Math" panose="02040503050406030204" pitchFamily="18" charset="0"/>
                              </a:rPr>
                              <m:t>15</m:t>
                            </m:r>
                          </m:sup>
                        </m:sSup>
                      </m:den>
                    </m:f>
                  </m:oMath>
                </m:oMathPara>
              </a14:m>
              <a:endParaRPr lang="en-US" sz="1600" b="0" i="0" baseline="0">
                <a:latin typeface="Arial" panose="020B0604020202020204" pitchFamily="34" charset="0"/>
                <a:cs typeface="Arial" panose="020B0604020202020204" pitchFamily="34" charset="0"/>
              </a:endParaRPr>
            </a:p>
            <a:p>
              <a:r>
                <a:rPr lang="en-US" sz="1200" b="0" i="0" baseline="0">
                  <a:latin typeface="Arial" panose="020B0604020202020204" pitchFamily="34" charset="0"/>
                  <a:cs typeface="Arial" panose="020B0604020202020204" pitchFamily="34" charset="0"/>
                </a:rPr>
                <a:t>	For all cases, area forecasts are selected on the Advanced Controls page.</a:t>
              </a:r>
            </a:p>
            <a:p>
              <a:r>
                <a:rPr lang="en-US" sz="1200" b="0" i="0" baseline="0">
                  <a:latin typeface="Arial" panose="020B0604020202020204" pitchFamily="34" charset="0"/>
                  <a:cs typeface="Arial" panose="020B0604020202020204" pitchFamily="34" charset="0"/>
                </a:rPr>
                <a:t>	For Case 1 - Average, the mean value from the Variable Meta Analysis for household size.</a:t>
              </a:r>
            </a:p>
            <a:p>
              <a:r>
                <a:rPr lang="en-US" sz="1200" b="0" i="0" baseline="0">
                  <a:latin typeface="Arial" panose="020B0604020202020204" pitchFamily="34" charset="0"/>
                  <a:cs typeface="Arial" panose="020B0604020202020204" pitchFamily="34" charset="0"/>
                </a:rPr>
                <a:t>	For Case 2 - High, the low value from the Variable Meta Analysis for household size.</a:t>
              </a:r>
            </a:p>
            <a:p>
              <a:r>
                <a:rPr lang="en-US" sz="1200" b="0" i="0" baseline="0">
                  <a:latin typeface="Arial" panose="020B0604020202020204" pitchFamily="34" charset="0"/>
                  <a:cs typeface="Arial" panose="020B0604020202020204" pitchFamily="34" charset="0"/>
                </a:rPr>
                <a:t>	For Case 3 - Low, the high value from the Variable Meta Analysis for household size.</a:t>
              </a: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xdr:txBody>
        </xdr:sp>
      </mc:Choice>
      <mc:Fallback xmlns="">
        <xdr:sp macro="" textlink="">
          <xdr:nvSpPr>
            <xdr:cNvPr id="2" name="TextBox 1">
              <a:extLst>
                <a:ext uri="{FF2B5EF4-FFF2-40B4-BE49-F238E27FC236}">
                  <a16:creationId xmlns:a16="http://schemas.microsoft.com/office/drawing/2014/main" id="{794E8D6B-244A-42D4-99CA-933A3E4A1315}"/>
                </a:ext>
              </a:extLst>
            </xdr:cNvPr>
            <xdr:cNvSpPr txBox="1"/>
          </xdr:nvSpPr>
          <xdr:spPr>
            <a:xfrm>
              <a:off x="6135204" y="213743"/>
              <a:ext cx="11253637" cy="23389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Description of Calculations/Inputs: </a:t>
              </a:r>
              <a:r>
                <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This sheet is used to generate a Total Addressable Market (TAM) forecast for lighting demand (both commercial and residential). Each table below represents different cases. Markets are also separated out by Global, Regional, and key Countries. Researchers should calculate a case based upon inputs on the Advanced Controls tab.</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r>
                <a:rPr lang="en-US" sz="1200" b="0" i="0">
                  <a:latin typeface="Arial" panose="020B0604020202020204" pitchFamily="34" charset="0"/>
                  <a:cs typeface="Arial" panose="020B0604020202020204" pitchFamily="34" charset="0"/>
                </a:rPr>
                <a:t>The</a:t>
              </a:r>
              <a:r>
                <a:rPr lang="en-US" sz="1200" b="0" i="0" baseline="0">
                  <a:latin typeface="Arial" panose="020B0604020202020204" pitchFamily="34" charset="0"/>
                  <a:cs typeface="Arial" panose="020B0604020202020204" pitchFamily="34" charset="0"/>
                </a:rPr>
                <a:t> following formula is used to calculate Case 1 - Average, Case 2 - High, and Case 3 - Low. It is assumed that household size is constant over time. This assumption can be refined with additional data and more detailed analysis. THe data presented for this TAM is number of households. Additional analysis is needed to determine the number of households with internet access at home which is the unit used by the Smart Thermostats solution.</a:t>
              </a:r>
            </a:p>
            <a:p>
              <a:pPr marL="0" marR="0" lvl="0" indent="0" defTabSz="914400" eaLnBrk="1" fontAlgn="auto" latinLnBrk="0" hangingPunct="1">
                <a:lnSpc>
                  <a:spcPct val="100000"/>
                </a:lnSpc>
                <a:spcBef>
                  <a:spcPts val="0"/>
                </a:spcBef>
                <a:spcAft>
                  <a:spcPts val="0"/>
                </a:spcAft>
                <a:buClrTx/>
                <a:buSzTx/>
                <a:buFontTx/>
                <a:buNone/>
                <a:tabLst/>
                <a:defRPr/>
              </a:pPr>
              <a:r>
                <a:rPr lang="en-US" sz="1600" b="0" i="0">
                  <a:latin typeface="Cambria Math" panose="02040503050406030204" pitchFamily="18" charset="0"/>
                </a:rPr>
                <a:t>𝑈𝑠𝑒𝑓𝑢𝑙 𝐿𝑖𝑔ℎ𝑡𝑖𝑛𝑔 𝐸𝑛𝑒𝑟𝑔𝑦  [𝑃𝑡𝐿𝑚ℎ𝑟]=𝐴𝑟𝑒𝑎[〖𝑚𝑖𝑙𝑙𝑖𝑜𝑛 𝑚〗^2 ]∗𝐿𝑖𝑔ℎ𝑡𝑖𝑛𝑔   𝐼𝑛𝑡𝑒𝑛𝑠𝑖𝑡𝑦[𝐿𝑚ℎ𝑟/𝑚^2 ]  ∗〖10〗^6/〖10〗^15 </a:t>
              </a:r>
              <a:endParaRPr lang="en-US" sz="1600" b="0" i="0" baseline="0">
                <a:latin typeface="Arial" panose="020B0604020202020204" pitchFamily="34" charset="0"/>
                <a:cs typeface="Arial" panose="020B0604020202020204" pitchFamily="34" charset="0"/>
              </a:endParaRPr>
            </a:p>
            <a:p>
              <a:r>
                <a:rPr lang="en-US" sz="1200" b="0" i="0" baseline="0">
                  <a:latin typeface="Arial" panose="020B0604020202020204" pitchFamily="34" charset="0"/>
                  <a:cs typeface="Arial" panose="020B0604020202020204" pitchFamily="34" charset="0"/>
                </a:rPr>
                <a:t>	For all cases, area forecasts are selected on the Advanced Controls page.</a:t>
              </a:r>
            </a:p>
            <a:p>
              <a:r>
                <a:rPr lang="en-US" sz="1200" b="0" i="0" baseline="0">
                  <a:latin typeface="Arial" panose="020B0604020202020204" pitchFamily="34" charset="0"/>
                  <a:cs typeface="Arial" panose="020B0604020202020204" pitchFamily="34" charset="0"/>
                </a:rPr>
                <a:t>	For Case 1 - Average, the mean value from the Variable Meta Analysis for household size.</a:t>
              </a:r>
            </a:p>
            <a:p>
              <a:r>
                <a:rPr lang="en-US" sz="1200" b="0" i="0" baseline="0">
                  <a:latin typeface="Arial" panose="020B0604020202020204" pitchFamily="34" charset="0"/>
                  <a:cs typeface="Arial" panose="020B0604020202020204" pitchFamily="34" charset="0"/>
                </a:rPr>
                <a:t>	For Case 2 - High, the low value from the Variable Meta Analysis for household size.</a:t>
              </a:r>
            </a:p>
            <a:p>
              <a:r>
                <a:rPr lang="en-US" sz="1200" b="0" i="0" baseline="0">
                  <a:latin typeface="Arial" panose="020B0604020202020204" pitchFamily="34" charset="0"/>
                  <a:cs typeface="Arial" panose="020B0604020202020204" pitchFamily="34" charset="0"/>
                </a:rPr>
                <a:t>	For Case 3 - Low, the high value from the Variable Meta Analysis for household size.</a:t>
              </a: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xdr:txBody>
        </xdr:sp>
      </mc:Fallback>
    </mc:AlternateContent>
    <xdr:clientData/>
  </xdr:twoCellAnchor>
</xdr:wsDr>
</file>

<file path=xl/drawings/drawing88.xml><?xml version="1.0" encoding="utf-8"?>
<xdr:wsDr xmlns:xdr="http://schemas.openxmlformats.org/drawingml/2006/spreadsheetDrawing" xmlns:a="http://schemas.openxmlformats.org/drawingml/2006/main">
  <xdr:twoCellAnchor>
    <xdr:from>
      <xdr:col>6</xdr:col>
      <xdr:colOff>12700</xdr:colOff>
      <xdr:row>0</xdr:row>
      <xdr:rowOff>215900</xdr:rowOff>
    </xdr:from>
    <xdr:to>
      <xdr:col>19</xdr:col>
      <xdr:colOff>23231</xdr:colOff>
      <xdr:row>12</xdr:row>
      <xdr:rowOff>241299</xdr:rowOff>
    </xdr:to>
    <xdr:sp macro="" textlink="">
      <xdr:nvSpPr>
        <xdr:cNvPr id="2" name="TextBox 1">
          <a:extLst>
            <a:ext uri="{FF2B5EF4-FFF2-40B4-BE49-F238E27FC236}">
              <a16:creationId xmlns:a16="http://schemas.microsoft.com/office/drawing/2014/main" id="{DE6356D8-23C3-43FC-A718-7A0FFF46DD21}"/>
            </a:ext>
          </a:extLst>
        </xdr:cNvPr>
        <xdr:cNvSpPr txBox="1"/>
      </xdr:nvSpPr>
      <xdr:spPr>
        <a:xfrm>
          <a:off x="10749280" y="215900"/>
          <a:ext cx="12271111" cy="26847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prstClr val="black"/>
              </a:solidFill>
              <a:effectLst/>
              <a:uLnTx/>
              <a:uFillTx/>
              <a:latin typeface="+mn-lt"/>
              <a:ea typeface="+mn-ea"/>
              <a:cs typeface="+mn-cs"/>
            </a:rPr>
            <a:t>Description of Calculations/Inputs:</a:t>
          </a:r>
          <a:r>
            <a:rPr kumimoji="0" lang="en-US" sz="1200" b="0" i="0" u="none" strike="noStrike" kern="0" cap="none" spc="0" normalizeH="0" baseline="0" noProof="0">
              <a:ln>
                <a:noFill/>
              </a:ln>
              <a:solidFill>
                <a:prstClr val="black"/>
              </a:solidFill>
              <a:effectLst/>
              <a:uLnTx/>
              <a:uFillTx/>
              <a:latin typeface="+mn-lt"/>
              <a:ea typeface="+mn-ea"/>
              <a:cs typeface="+mn-cs"/>
            </a:rPr>
            <a:t> This sheet is used to collect market data that can be used to generate a Total Addressable Market (TAM) forecast. Each Table below represents different possible markets: Global, Regional, and key Countries. Researchers should collect market prognostications and input each source in one of the table. If the source refers to a global market, enter data in the global market table; if a regional market, enter in the appropriate regional table; and so on. Be sure to reference the source in the corresponding cell to the left of each table.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After entering data, refer to the graphs to the right of the table to determine the best fit line. Then adjust </a:t>
          </a:r>
          <a:r>
            <a:rPr kumimoji="0" lang="en-US" sz="1200" b="1" i="0" u="none" strike="noStrike" kern="0" cap="none" spc="0" normalizeH="0" baseline="0" noProof="0">
              <a:ln>
                <a:noFill/>
              </a:ln>
              <a:solidFill>
                <a:prstClr val="black"/>
              </a:solidFill>
              <a:effectLst/>
              <a:uLnTx/>
              <a:uFillTx/>
              <a:latin typeface="+mn-lt"/>
              <a:ea typeface="+mn-ea"/>
              <a:cs typeface="+mn-cs"/>
            </a:rPr>
            <a:t>Assumption 1: Trend &amp; Growth </a:t>
          </a:r>
          <a:r>
            <a:rPr kumimoji="0" lang="en-US" sz="1200" b="0" i="0" u="none" strike="noStrike" kern="0" cap="none" spc="0" normalizeH="0" baseline="0" noProof="0">
              <a:ln>
                <a:noFill/>
              </a:ln>
              <a:solidFill>
                <a:prstClr val="black"/>
              </a:solidFill>
              <a:effectLst/>
              <a:uLnTx/>
              <a:uFillTx/>
              <a:latin typeface="+mn-lt"/>
              <a:ea typeface="+mn-ea"/>
              <a:cs typeface="+mn-cs"/>
            </a:rPr>
            <a:t>according the line you think best represents the TAM for the PDS case.</a:t>
          </a:r>
          <a:endParaRPr kumimoji="0" lang="en-US" sz="1200" b="1"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Sensitivity analyses are done by assuming a defined number of standard deviations  (S.D.) above and below the mean of each annual data point entered below. This method generates a high and low scenario based on multiple data sources. By default, the sensitivity analyses are 1 S.D. above and below the mean for global and regional/country-level adoption. See note for more details.</a:t>
          </a:r>
        </a:p>
        <a:p>
          <a:endParaRPr lang="en-US" sz="1200"/>
        </a:p>
        <a:p>
          <a:r>
            <a:rPr lang="en-US" sz="1200"/>
            <a:t>** Please</a:t>
          </a:r>
          <a:r>
            <a:rPr lang="en-US" sz="1200" baseline="0"/>
            <a:t> be sure to note all assumptions and sources used in constructing TAM projections.</a:t>
          </a:r>
        </a:p>
      </xdr:txBody>
    </xdr:sp>
    <xdr:clientData/>
  </xdr:twoCellAnchor>
  <xdr:twoCellAnchor>
    <xdr:from>
      <xdr:col>25</xdr:col>
      <xdr:colOff>138492</xdr:colOff>
      <xdr:row>43</xdr:row>
      <xdr:rowOff>112568</xdr:rowOff>
    </xdr:from>
    <xdr:to>
      <xdr:col>48</xdr:col>
      <xdr:colOff>0</xdr:colOff>
      <xdr:row>92</xdr:row>
      <xdr:rowOff>179543</xdr:rowOff>
    </xdr:to>
    <xdr:graphicFrame macro="">
      <xdr:nvGraphicFramePr>
        <xdr:cNvPr id="3" name="Chart 2">
          <a:extLst>
            <a:ext uri="{FF2B5EF4-FFF2-40B4-BE49-F238E27FC236}">
              <a16:creationId xmlns:a16="http://schemas.microsoft.com/office/drawing/2014/main" id="{B6CF59BE-6BC1-4C50-90A7-3D64AFB9E9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145296</xdr:colOff>
      <xdr:row>161</xdr:row>
      <xdr:rowOff>62833</xdr:rowOff>
    </xdr:from>
    <xdr:to>
      <xdr:col>48</xdr:col>
      <xdr:colOff>190500</xdr:colOff>
      <xdr:row>210</xdr:row>
      <xdr:rowOff>139333</xdr:rowOff>
    </xdr:to>
    <xdr:graphicFrame macro="">
      <xdr:nvGraphicFramePr>
        <xdr:cNvPr id="4" name="Chart 3">
          <a:extLst>
            <a:ext uri="{FF2B5EF4-FFF2-40B4-BE49-F238E27FC236}">
              <a16:creationId xmlns:a16="http://schemas.microsoft.com/office/drawing/2014/main" id="{F02FD2BE-F260-44C2-9AB9-01004CF71A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121484</xdr:colOff>
      <xdr:row>225</xdr:row>
      <xdr:rowOff>15208</xdr:rowOff>
    </xdr:from>
    <xdr:to>
      <xdr:col>48</xdr:col>
      <xdr:colOff>381000</xdr:colOff>
      <xdr:row>274</xdr:row>
      <xdr:rowOff>91708</xdr:rowOff>
    </xdr:to>
    <xdr:graphicFrame macro="">
      <xdr:nvGraphicFramePr>
        <xdr:cNvPr id="5" name="Chart 4">
          <a:extLst>
            <a:ext uri="{FF2B5EF4-FFF2-40B4-BE49-F238E27FC236}">
              <a16:creationId xmlns:a16="http://schemas.microsoft.com/office/drawing/2014/main" id="{ED8B29BA-99B5-4AB4-9BBD-8FEC3AAFE5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169108</xdr:colOff>
      <xdr:row>287</xdr:row>
      <xdr:rowOff>158084</xdr:rowOff>
    </xdr:from>
    <xdr:to>
      <xdr:col>48</xdr:col>
      <xdr:colOff>381000</xdr:colOff>
      <xdr:row>337</xdr:row>
      <xdr:rowOff>91709</xdr:rowOff>
    </xdr:to>
    <xdr:graphicFrame macro="">
      <xdr:nvGraphicFramePr>
        <xdr:cNvPr id="6" name="Chart 5">
          <a:extLst>
            <a:ext uri="{FF2B5EF4-FFF2-40B4-BE49-F238E27FC236}">
              <a16:creationId xmlns:a16="http://schemas.microsoft.com/office/drawing/2014/main" id="{BA52E7C7-E2FC-46DA-B946-3F1DED798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169108</xdr:colOff>
      <xdr:row>351</xdr:row>
      <xdr:rowOff>15207</xdr:rowOff>
    </xdr:from>
    <xdr:to>
      <xdr:col>48</xdr:col>
      <xdr:colOff>342900</xdr:colOff>
      <xdr:row>400</xdr:row>
      <xdr:rowOff>91707</xdr:rowOff>
    </xdr:to>
    <xdr:graphicFrame macro="">
      <xdr:nvGraphicFramePr>
        <xdr:cNvPr id="7" name="Chart 6">
          <a:extLst>
            <a:ext uri="{FF2B5EF4-FFF2-40B4-BE49-F238E27FC236}">
              <a16:creationId xmlns:a16="http://schemas.microsoft.com/office/drawing/2014/main" id="{914D407B-E9FB-43A2-A0E9-A59C5521D1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169108</xdr:colOff>
      <xdr:row>413</xdr:row>
      <xdr:rowOff>158082</xdr:rowOff>
    </xdr:from>
    <xdr:to>
      <xdr:col>48</xdr:col>
      <xdr:colOff>419100</xdr:colOff>
      <xdr:row>463</xdr:row>
      <xdr:rowOff>67895</xdr:rowOff>
    </xdr:to>
    <xdr:graphicFrame macro="">
      <xdr:nvGraphicFramePr>
        <xdr:cNvPr id="8" name="Chart 7">
          <a:extLst>
            <a:ext uri="{FF2B5EF4-FFF2-40B4-BE49-F238E27FC236}">
              <a16:creationId xmlns:a16="http://schemas.microsoft.com/office/drawing/2014/main" id="{A690B51B-2E1C-48EB-8C43-AF633CB2E9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97670</xdr:colOff>
      <xdr:row>477</xdr:row>
      <xdr:rowOff>15208</xdr:rowOff>
    </xdr:from>
    <xdr:to>
      <xdr:col>48</xdr:col>
      <xdr:colOff>495299</xdr:colOff>
      <xdr:row>526</xdr:row>
      <xdr:rowOff>91708</xdr:rowOff>
    </xdr:to>
    <xdr:graphicFrame macro="">
      <xdr:nvGraphicFramePr>
        <xdr:cNvPr id="9" name="Chart 8">
          <a:extLst>
            <a:ext uri="{FF2B5EF4-FFF2-40B4-BE49-F238E27FC236}">
              <a16:creationId xmlns:a16="http://schemas.microsoft.com/office/drawing/2014/main" id="{6748B278-3113-43FF-A96E-40D2DB6D82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25</xdr:col>
      <xdr:colOff>169108</xdr:colOff>
      <xdr:row>541</xdr:row>
      <xdr:rowOff>39020</xdr:rowOff>
    </xdr:from>
    <xdr:to>
      <xdr:col>48</xdr:col>
      <xdr:colOff>381000</xdr:colOff>
      <xdr:row>590</xdr:row>
      <xdr:rowOff>115520</xdr:rowOff>
    </xdr:to>
    <xdr:graphicFrame macro="">
      <xdr:nvGraphicFramePr>
        <xdr:cNvPr id="10" name="Chart 9">
          <a:extLst>
            <a:ext uri="{FF2B5EF4-FFF2-40B4-BE49-F238E27FC236}">
              <a16:creationId xmlns:a16="http://schemas.microsoft.com/office/drawing/2014/main" id="{06F3BCC5-F894-4963-AA96-184CE7B4BE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25</xdr:col>
      <xdr:colOff>169108</xdr:colOff>
      <xdr:row>605</xdr:row>
      <xdr:rowOff>15208</xdr:rowOff>
    </xdr:from>
    <xdr:to>
      <xdr:col>48</xdr:col>
      <xdr:colOff>533399</xdr:colOff>
      <xdr:row>654</xdr:row>
      <xdr:rowOff>91708</xdr:rowOff>
    </xdr:to>
    <xdr:graphicFrame macro="">
      <xdr:nvGraphicFramePr>
        <xdr:cNvPr id="11" name="Chart 10">
          <a:extLst>
            <a:ext uri="{FF2B5EF4-FFF2-40B4-BE49-F238E27FC236}">
              <a16:creationId xmlns:a16="http://schemas.microsoft.com/office/drawing/2014/main" id="{FA7E8C9A-7233-49EE-AD81-35AD58E349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25</xdr:col>
      <xdr:colOff>147458</xdr:colOff>
      <xdr:row>670</xdr:row>
      <xdr:rowOff>2800</xdr:rowOff>
    </xdr:from>
    <xdr:to>
      <xdr:col>49</xdr:col>
      <xdr:colOff>-1</xdr:colOff>
      <xdr:row>719</xdr:row>
      <xdr:rowOff>79300</xdr:rowOff>
    </xdr:to>
    <xdr:graphicFrame macro="">
      <xdr:nvGraphicFramePr>
        <xdr:cNvPr id="12" name="Chart 11">
          <a:extLst>
            <a:ext uri="{FF2B5EF4-FFF2-40B4-BE49-F238E27FC236}">
              <a16:creationId xmlns:a16="http://schemas.microsoft.com/office/drawing/2014/main" id="{5E8224BA-CA5F-418D-8FDC-D86E2F0989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3225800</xdr:colOff>
      <xdr:row>17</xdr:row>
      <xdr:rowOff>195943</xdr:rowOff>
    </xdr:from>
    <xdr:to>
      <xdr:col>20</xdr:col>
      <xdr:colOff>557688</xdr:colOff>
      <xdr:row>44</xdr:row>
      <xdr:rowOff>293215</xdr:rowOff>
    </xdr:to>
    <xdr:grpSp>
      <xdr:nvGrpSpPr>
        <xdr:cNvPr id="13" name="Group 12">
          <a:extLst>
            <a:ext uri="{FF2B5EF4-FFF2-40B4-BE49-F238E27FC236}">
              <a16:creationId xmlns:a16="http://schemas.microsoft.com/office/drawing/2014/main" id="{F9633CFD-D5E1-4017-9E07-C37287DE7727}"/>
            </a:ext>
          </a:extLst>
        </xdr:cNvPr>
        <xdr:cNvGrpSpPr/>
      </xdr:nvGrpSpPr>
      <xdr:grpSpPr>
        <a:xfrm>
          <a:off x="3225800" y="4051663"/>
          <a:ext cx="21121528" cy="5964672"/>
          <a:chOff x="3225800" y="3637411"/>
          <a:chExt cx="7887511" cy="5675922"/>
        </a:xfrm>
      </xdr:grpSpPr>
      <xdr:sp macro="" textlink="">
        <xdr:nvSpPr>
          <xdr:cNvPr id="14" name="Down Arrow Callout 42">
            <a:extLst>
              <a:ext uri="{FF2B5EF4-FFF2-40B4-BE49-F238E27FC236}">
                <a16:creationId xmlns:a16="http://schemas.microsoft.com/office/drawing/2014/main" id="{E7987A31-18B6-46D5-A00C-C29253CCFC77}"/>
              </a:ext>
            </a:extLst>
          </xdr:cNvPr>
          <xdr:cNvSpPr/>
        </xdr:nvSpPr>
        <xdr:spPr>
          <a:xfrm>
            <a:off x="4914900" y="8001000"/>
            <a:ext cx="1930399" cy="939800"/>
          </a:xfrm>
          <a:prstGeom prst="downArrowCallou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lang="en-US" sz="1100"/>
              <a:t>2. Enter</a:t>
            </a:r>
            <a:r>
              <a:rPr lang="en-US" sz="1100" baseline="0"/>
              <a:t> GLOBAL datasets here. </a:t>
            </a:r>
            <a:r>
              <a:rPr lang="en-US" sz="1100" i="1" baseline="0"/>
              <a:t>Regional tables are below.</a:t>
            </a:r>
            <a:endParaRPr lang="en-US" sz="1100" i="1"/>
          </a:p>
        </xdr:txBody>
      </xdr:sp>
      <xdr:sp macro="" textlink="">
        <xdr:nvSpPr>
          <xdr:cNvPr id="15" name="Down Arrow Callout 45">
            <a:extLst>
              <a:ext uri="{FF2B5EF4-FFF2-40B4-BE49-F238E27FC236}">
                <a16:creationId xmlns:a16="http://schemas.microsoft.com/office/drawing/2014/main" id="{9345EC6B-04A6-4761-8AE5-0ACEF41A23E6}"/>
              </a:ext>
            </a:extLst>
          </xdr:cNvPr>
          <xdr:cNvSpPr/>
        </xdr:nvSpPr>
        <xdr:spPr>
          <a:xfrm>
            <a:off x="3225800" y="7988300"/>
            <a:ext cx="1003299" cy="1325033"/>
          </a:xfrm>
          <a:prstGeom prst="downArrowCallout">
            <a:avLst>
              <a:gd name="adj1" fmla="val 25000"/>
              <a:gd name="adj2" fmla="val 25000"/>
              <a:gd name="adj3" fmla="val 25000"/>
              <a:gd name="adj4" fmla="val 46934"/>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lang="en-US" sz="1100"/>
              <a:t>1. Enter</a:t>
            </a:r>
            <a:r>
              <a:rPr lang="en-US" sz="1100" baseline="0"/>
              <a:t> reference for datasets here</a:t>
            </a:r>
            <a:endParaRPr lang="en-US" sz="1100"/>
          </a:p>
        </xdr:txBody>
      </xdr:sp>
      <xdr:sp macro="" textlink="">
        <xdr:nvSpPr>
          <xdr:cNvPr id="16" name="Left-Right Arrow Callout 48">
            <a:extLst>
              <a:ext uri="{FF2B5EF4-FFF2-40B4-BE49-F238E27FC236}">
                <a16:creationId xmlns:a16="http://schemas.microsoft.com/office/drawing/2014/main" id="{9FDFC5EC-59A5-4539-B357-C67DFDE3AC1F}"/>
              </a:ext>
            </a:extLst>
          </xdr:cNvPr>
          <xdr:cNvSpPr/>
        </xdr:nvSpPr>
        <xdr:spPr>
          <a:xfrm>
            <a:off x="9081313" y="3637411"/>
            <a:ext cx="2031998" cy="3581400"/>
          </a:xfrm>
          <a:prstGeom prst="leftRightArrowCallout">
            <a:avLst>
              <a:gd name="adj1" fmla="val 13513"/>
              <a:gd name="adj2" fmla="val 16892"/>
              <a:gd name="adj3" fmla="val 16892"/>
              <a:gd name="adj4" fmla="val 50000"/>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lang="en-US" sz="1200"/>
              <a:t>4. Adjust assumptions according</a:t>
            </a:r>
            <a:r>
              <a:rPr lang="en-US" sz="1200" baseline="0"/>
              <a:t> to the best fit lines and the most appropriate growth scenario.</a:t>
            </a:r>
          </a:p>
          <a:p>
            <a:pPr algn="ctr"/>
            <a:endParaRPr lang="en-US" sz="1200" baseline="0"/>
          </a:p>
          <a:p>
            <a:pPr algn="ctr"/>
            <a:r>
              <a:rPr lang="en-US" sz="1200" baseline="0"/>
              <a:t>This will create a working Total Addressable Market Scenario!</a:t>
            </a:r>
          </a:p>
          <a:p>
            <a:pPr algn="ctr"/>
            <a:endParaRPr lang="en-US" sz="1000" baseline="0"/>
          </a:p>
        </xdr:txBody>
      </xdr:sp>
    </xdr:grpSp>
    <xdr:clientData/>
  </xdr:twoCellAnchor>
  <xdr:twoCellAnchor>
    <xdr:from>
      <xdr:col>125</xdr:col>
      <xdr:colOff>787400</xdr:colOff>
      <xdr:row>30</xdr:row>
      <xdr:rowOff>177800</xdr:rowOff>
    </xdr:from>
    <xdr:to>
      <xdr:col>127</xdr:col>
      <xdr:colOff>228600</xdr:colOff>
      <xdr:row>40</xdr:row>
      <xdr:rowOff>177800</xdr:rowOff>
    </xdr:to>
    <xdr:sp macro="" textlink="">
      <xdr:nvSpPr>
        <xdr:cNvPr id="17" name="Down Arrow Callout 59">
          <a:extLst>
            <a:ext uri="{FF2B5EF4-FFF2-40B4-BE49-F238E27FC236}">
              <a16:creationId xmlns:a16="http://schemas.microsoft.com/office/drawing/2014/main" id="{8A951DA4-9FD7-488D-87C1-57F5AD38BC81}"/>
            </a:ext>
          </a:extLst>
        </xdr:cNvPr>
        <xdr:cNvSpPr/>
      </xdr:nvSpPr>
      <xdr:spPr>
        <a:xfrm>
          <a:off x="56261000" y="6624320"/>
          <a:ext cx="1407160" cy="2087880"/>
        </a:xfrm>
        <a:prstGeom prst="downArrowCallou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lang="en-US" sz="1100"/>
            <a:t>This is</a:t>
          </a:r>
          <a:r>
            <a:rPr lang="en-US" sz="1100" baseline="0"/>
            <a:t> the prognosticated dataset based on </a:t>
          </a:r>
          <a:r>
            <a:rPr lang="en-US" sz="1100" b="1" baseline="0"/>
            <a:t>Assumption 1: Trend &amp; Growth</a:t>
          </a:r>
          <a:r>
            <a:rPr lang="en-US" sz="1100" b="0" baseline="0"/>
            <a:t>.  These data will determine the adoption trajectory of the solution in question.</a:t>
          </a:r>
          <a:endParaRPr lang="en-US" sz="1100"/>
        </a:p>
      </xdr:txBody>
    </xdr:sp>
    <xdr:clientData/>
  </xdr:twoCellAnchor>
  <xdr:twoCellAnchor editAs="oneCell">
    <xdr:from>
      <xdr:col>3</xdr:col>
      <xdr:colOff>204107</xdr:colOff>
      <xdr:row>1</xdr:row>
      <xdr:rowOff>190500</xdr:rowOff>
    </xdr:from>
    <xdr:to>
      <xdr:col>4</xdr:col>
      <xdr:colOff>966461</xdr:colOff>
      <xdr:row>6</xdr:row>
      <xdr:rowOff>114400</xdr:rowOff>
    </xdr:to>
    <xdr:pic>
      <xdr:nvPicPr>
        <xdr:cNvPr id="18" name="Picture 17">
          <a:extLst>
            <a:ext uri="{FF2B5EF4-FFF2-40B4-BE49-F238E27FC236}">
              <a16:creationId xmlns:a16="http://schemas.microsoft.com/office/drawing/2014/main" id="{65A71E79-B5DA-46EF-A42F-CD2CB9BFCDF8}"/>
            </a:ext>
          </a:extLst>
        </xdr:cNvPr>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184027" y="457200"/>
          <a:ext cx="2233014" cy="1181200"/>
        </a:xfrm>
        <a:prstGeom prst="rect">
          <a:avLst/>
        </a:prstGeom>
        <a:noFill/>
        <a:ln>
          <a:noFill/>
        </a:ln>
      </xdr:spPr>
    </xdr:pic>
    <xdr:clientData/>
  </xdr:twoCellAnchor>
  <xdr:twoCellAnchor>
    <xdr:from>
      <xdr:col>25</xdr:col>
      <xdr:colOff>138492</xdr:colOff>
      <xdr:row>101</xdr:row>
      <xdr:rowOff>112568</xdr:rowOff>
    </xdr:from>
    <xdr:to>
      <xdr:col>48</xdr:col>
      <xdr:colOff>0</xdr:colOff>
      <xdr:row>150</xdr:row>
      <xdr:rowOff>179543</xdr:rowOff>
    </xdr:to>
    <xdr:graphicFrame macro="">
      <xdr:nvGraphicFramePr>
        <xdr:cNvPr id="19" name="Chart 18">
          <a:extLst>
            <a:ext uri="{FF2B5EF4-FFF2-40B4-BE49-F238E27FC236}">
              <a16:creationId xmlns:a16="http://schemas.microsoft.com/office/drawing/2014/main" id="{1B11C713-EE91-4E8C-BB97-82EC19F299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89.xml><?xml version="1.0" encoding="utf-8"?>
<c:userShapes xmlns:c="http://schemas.openxmlformats.org/drawingml/2006/chart">
  <cdr:relSizeAnchor xmlns:cdr="http://schemas.openxmlformats.org/drawingml/2006/chartDrawing">
    <cdr:from>
      <cdr:x>0.2105</cdr:x>
      <cdr:y>0.08247</cdr:y>
    </cdr:from>
    <cdr:to>
      <cdr:x>0.59246</cdr:x>
      <cdr:y>0.25982</cdr:y>
    </cdr:to>
    <cdr:sp macro="" textlink="TAM_Cooking!$BK$47:$BQ$49">
      <cdr:nvSpPr>
        <cdr:cNvPr id="2" name="TextBox 1"/>
        <cdr:cNvSpPr txBox="1"/>
      </cdr:nvSpPr>
      <cdr:spPr>
        <a:xfrm xmlns:a="http://schemas.openxmlformats.org/drawingml/2006/main">
          <a:off x="2742821" y="863745"/>
          <a:ext cx="4976812" cy="185737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4F9342BB-8818-481F-918A-D15D3ED3831C}" type="TxLink">
            <a:rPr lang="en-US" sz="2400" b="1" i="0" u="none" strike="noStrike">
              <a:solidFill>
                <a:srgbClr val="000000"/>
              </a:solidFill>
              <a:latin typeface="Arial"/>
              <a:cs typeface="Arial"/>
            </a:rPr>
            <a:pPr algn="ctr"/>
            <a:t>Trend: y = 0.0x^3 + -0.9x^2 + 78.9x + 4,474.1</a:t>
          </a:fld>
          <a:endParaRPr lang="en-US" sz="2000"/>
        </a:p>
      </cdr:txBody>
    </cdr:sp>
  </cdr:relSizeAnchor>
</c:userShapes>
</file>

<file path=xl/drawings/drawing90.xml><?xml version="1.0" encoding="utf-8"?>
<c:userShapes xmlns:c="http://schemas.openxmlformats.org/drawingml/2006/chart">
  <cdr:relSizeAnchor xmlns:cdr="http://schemas.openxmlformats.org/drawingml/2006/chartDrawing">
    <cdr:from>
      <cdr:x>0.19667</cdr:x>
      <cdr:y>0.08057</cdr:y>
    </cdr:from>
    <cdr:to>
      <cdr:x>0.57332</cdr:x>
      <cdr:y>0.27026</cdr:y>
    </cdr:to>
    <cdr:sp macro="" textlink="TAM_Cooking!$BK$165:$BQ$167">
      <cdr:nvSpPr>
        <cdr:cNvPr id="2" name="TextBox 1"/>
        <cdr:cNvSpPr txBox="1"/>
      </cdr:nvSpPr>
      <cdr:spPr>
        <a:xfrm xmlns:a="http://schemas.openxmlformats.org/drawingml/2006/main">
          <a:off x="2598738" y="788987"/>
          <a:ext cx="4976812" cy="1857375"/>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C4DD66A5-1CBA-40BC-80EF-6B7C5CD69F7E}" type="TxLink">
            <a:rPr lang="en-US" sz="2400" b="1" i="0" u="none" strike="noStrike">
              <a:solidFill>
                <a:srgbClr val="000000"/>
              </a:solidFill>
              <a:latin typeface="Arial"/>
              <a:cs typeface="Arial"/>
            </a:rPr>
            <a:pPr algn="ctr"/>
            <a:t>#REF!</a:t>
          </a:fld>
          <a:endParaRPr lang="en-US" sz="4000"/>
        </a:p>
      </cdr:txBody>
    </cdr:sp>
  </cdr:relSizeAnchor>
</c:userShapes>
</file>

<file path=xl/drawings/drawing91.xml><?xml version="1.0" encoding="utf-8"?>
<c:userShapes xmlns:c="http://schemas.openxmlformats.org/drawingml/2006/chart">
  <cdr:relSizeAnchor xmlns:cdr="http://schemas.openxmlformats.org/drawingml/2006/chartDrawing">
    <cdr:from>
      <cdr:x>0.19708</cdr:x>
      <cdr:y>0.09273</cdr:y>
    </cdr:from>
    <cdr:to>
      <cdr:x>0.56771</cdr:x>
      <cdr:y>0.28242</cdr:y>
    </cdr:to>
    <cdr:sp macro="" textlink="TAM_Cooking!$BK$229:$BQ$231">
      <cdr:nvSpPr>
        <cdr:cNvPr id="2" name="TextBox 1"/>
        <cdr:cNvSpPr txBox="1"/>
      </cdr:nvSpPr>
      <cdr:spPr>
        <a:xfrm xmlns:a="http://schemas.openxmlformats.org/drawingml/2006/main">
          <a:off x="2646362" y="908050"/>
          <a:ext cx="4976812" cy="1857375"/>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557DC1EF-D603-4EFF-86D8-606F4A5AE3BB}" type="TxLink">
            <a:rPr lang="en-US" sz="2400" b="1" i="0" u="none" strike="noStrike">
              <a:solidFill>
                <a:srgbClr val="000000"/>
              </a:solidFill>
              <a:latin typeface="Arial"/>
              <a:cs typeface="Arial"/>
            </a:rPr>
            <a:pPr algn="ctr"/>
            <a:t>#REF!</a:t>
          </a:fld>
          <a:endParaRPr lang="en-US" sz="4000"/>
        </a:p>
      </cdr:txBody>
    </cdr:sp>
  </cdr:relSizeAnchor>
</c:userShapes>
</file>

<file path=xl/drawings/drawing92.xml><?xml version="1.0" encoding="utf-8"?>
<c:userShapes xmlns:c="http://schemas.openxmlformats.org/drawingml/2006/chart">
  <cdr:relSizeAnchor xmlns:cdr="http://schemas.openxmlformats.org/drawingml/2006/chartDrawing">
    <cdr:from>
      <cdr:x>0.17821</cdr:x>
      <cdr:y>0.08544</cdr:y>
    </cdr:from>
    <cdr:to>
      <cdr:x>0.55016</cdr:x>
      <cdr:y>0.27512</cdr:y>
    </cdr:to>
    <cdr:sp macro="" textlink="TAM_Cooking!$BK$292:$BQ$294">
      <cdr:nvSpPr>
        <cdr:cNvPr id="2" name="TextBox 1"/>
        <cdr:cNvSpPr txBox="1"/>
      </cdr:nvSpPr>
      <cdr:spPr>
        <a:xfrm xmlns:a="http://schemas.openxmlformats.org/drawingml/2006/main">
          <a:off x="2384425" y="836612"/>
          <a:ext cx="4976812" cy="1857375"/>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F5BB355B-85DE-4086-A453-5000E9E1F403}" type="TxLink">
            <a:rPr lang="en-US" sz="2400" b="1" i="0" u="none" strike="noStrike">
              <a:solidFill>
                <a:srgbClr val="000000"/>
              </a:solidFill>
              <a:latin typeface="Arial"/>
              <a:cs typeface="Arial"/>
            </a:rPr>
            <a:pPr algn="ctr"/>
            <a:t>Trend: y = 0.0x^3 + -0.5x^2 + 43.9x + 2,461.6</a:t>
          </a:fld>
          <a:endParaRPr lang="en-US" sz="4000"/>
        </a:p>
      </cdr:txBody>
    </cdr:sp>
  </cdr:relSizeAnchor>
</c:userShapes>
</file>

<file path=xl/drawings/drawing93.xml><?xml version="1.0" encoding="utf-8"?>
<c:userShapes xmlns:c="http://schemas.openxmlformats.org/drawingml/2006/chart">
  <cdr:relSizeAnchor xmlns:cdr="http://schemas.openxmlformats.org/drawingml/2006/chartDrawing">
    <cdr:from>
      <cdr:x>0.1573</cdr:x>
      <cdr:y>0.10732</cdr:y>
    </cdr:from>
    <cdr:to>
      <cdr:x>0.53031</cdr:x>
      <cdr:y>0.29701</cdr:y>
    </cdr:to>
    <cdr:sp macro="" textlink="TAM_Cooking!$BK$355:$BQ$357">
      <cdr:nvSpPr>
        <cdr:cNvPr id="2" name="TextBox 1"/>
        <cdr:cNvSpPr txBox="1"/>
      </cdr:nvSpPr>
      <cdr:spPr>
        <a:xfrm xmlns:a="http://schemas.openxmlformats.org/drawingml/2006/main">
          <a:off x="2098675" y="1050925"/>
          <a:ext cx="4976812" cy="1857375"/>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DE80C795-E287-4F8D-9083-C283756BE2C3}" type="TxLink">
            <a:rPr lang="en-US" sz="2400" b="1" i="0" u="none" strike="noStrike">
              <a:solidFill>
                <a:srgbClr val="000000"/>
              </a:solidFill>
              <a:latin typeface="Arial"/>
              <a:cs typeface="Arial"/>
            </a:rPr>
            <a:pPr algn="ctr"/>
            <a:t>Trend: y = 0.0x^3 + 0.1x^2 + 32.5x + 1,781.2</a:t>
          </a:fld>
          <a:endParaRPr lang="en-US" sz="4000"/>
        </a:p>
      </cdr:txBody>
    </cdr:sp>
  </cdr:relSizeAnchor>
</c:userShapes>
</file>

<file path=xl/drawings/drawing94.xml><?xml version="1.0" encoding="utf-8"?>
<c:userShapes xmlns:c="http://schemas.openxmlformats.org/drawingml/2006/chart">
  <cdr:relSizeAnchor xmlns:cdr="http://schemas.openxmlformats.org/drawingml/2006/chartDrawing">
    <cdr:from>
      <cdr:x>0.1706</cdr:x>
      <cdr:y>0.08787</cdr:y>
    </cdr:from>
    <cdr:to>
      <cdr:x>0.5415</cdr:x>
      <cdr:y>0.27755</cdr:y>
    </cdr:to>
    <cdr:sp macro="" textlink="TAM_Cooking!$BK$418:$BQ$420">
      <cdr:nvSpPr>
        <cdr:cNvPr id="2" name="TextBox 1"/>
        <cdr:cNvSpPr txBox="1"/>
      </cdr:nvSpPr>
      <cdr:spPr>
        <a:xfrm xmlns:a="http://schemas.openxmlformats.org/drawingml/2006/main">
          <a:off x="2289175" y="860425"/>
          <a:ext cx="4976812" cy="1857375"/>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6353E31D-8C5D-48B2-A66E-D1DD32B72EA9}" type="TxLink">
            <a:rPr lang="en-US" sz="2400" b="1" i="0" u="none" strike="noStrike">
              <a:solidFill>
                <a:srgbClr val="000000"/>
              </a:solidFill>
              <a:latin typeface="Arial"/>
              <a:cs typeface="Arial"/>
            </a:rPr>
            <a:pPr algn="ctr"/>
            <a:t>Trend: y = 0.0x^3 + 0.0x^2 + 0.1x + 173.1</a:t>
          </a:fld>
          <a:endParaRPr lang="en-US" sz="4000"/>
        </a:p>
      </cdr:txBody>
    </cdr:sp>
  </cdr:relSizeAnchor>
</c:userShapes>
</file>

<file path=xl/drawings/drawing95.xml><?xml version="1.0" encoding="utf-8"?>
<c:userShapes xmlns:c="http://schemas.openxmlformats.org/drawingml/2006/chart">
  <cdr:relSizeAnchor xmlns:cdr="http://schemas.openxmlformats.org/drawingml/2006/chartDrawing">
    <cdr:from>
      <cdr:x>0.19683</cdr:x>
      <cdr:y>0.0976</cdr:y>
    </cdr:from>
    <cdr:to>
      <cdr:x>0.56369</cdr:x>
      <cdr:y>0.28728</cdr:y>
    </cdr:to>
    <cdr:sp macro="" textlink="TAM_Cooking!$BK$481:$BQ$483">
      <cdr:nvSpPr>
        <cdr:cNvPr id="2" name="TextBox 1"/>
        <cdr:cNvSpPr txBox="1"/>
      </cdr:nvSpPr>
      <cdr:spPr>
        <a:xfrm xmlns:a="http://schemas.openxmlformats.org/drawingml/2006/main">
          <a:off x="2670175" y="955675"/>
          <a:ext cx="4976812" cy="1857375"/>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375921D6-CC54-468F-87F6-AA5AA0B3C7F9}" type="TxLink">
            <a:rPr lang="en-US" sz="2400" b="1" i="0" u="none" strike="noStrike">
              <a:solidFill>
                <a:srgbClr val="000000"/>
              </a:solidFill>
              <a:latin typeface="Arial"/>
              <a:cs typeface="Arial"/>
            </a:rPr>
            <a:pPr algn="ctr"/>
            <a:t>Trend: y = 0.0x^3 + -0.4x^2 + -2.7x + 1,086.2</a:t>
          </a:fld>
          <a:endParaRPr lang="en-US" sz="4000"/>
        </a:p>
      </cdr:txBody>
    </cdr:sp>
  </cdr:relSizeAnchor>
</c:userShapes>
</file>

<file path=xl/drawings/drawing96.xml><?xml version="1.0" encoding="utf-8"?>
<c:userShapes xmlns:c="http://schemas.openxmlformats.org/drawingml/2006/chart">
  <cdr:relSizeAnchor xmlns:cdr="http://schemas.openxmlformats.org/drawingml/2006/chartDrawing">
    <cdr:from>
      <cdr:x>0.23871</cdr:x>
      <cdr:y>0.0903</cdr:y>
    </cdr:from>
    <cdr:to>
      <cdr:x>0.61067</cdr:x>
      <cdr:y>0.27998</cdr:y>
    </cdr:to>
    <cdr:sp macro="" textlink="TAM_Cooking!$BK$545:$BQ$547">
      <cdr:nvSpPr>
        <cdr:cNvPr id="2" name="TextBox 1"/>
        <cdr:cNvSpPr txBox="1"/>
      </cdr:nvSpPr>
      <cdr:spPr>
        <a:xfrm xmlns:a="http://schemas.openxmlformats.org/drawingml/2006/main">
          <a:off x="3194050" y="884237"/>
          <a:ext cx="4976812" cy="1857375"/>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FAE8E8F4-715C-433F-80AD-72E88AD3C2F3}" type="TxLink">
            <a:rPr lang="en-US" sz="2400" b="1" i="0" u="none" strike="noStrike">
              <a:solidFill>
                <a:srgbClr val="000000"/>
              </a:solidFill>
              <a:latin typeface="Arial"/>
              <a:cs typeface="Arial"/>
            </a:rPr>
            <a:pPr algn="ctr"/>
            <a:t>Trend: y = 0.0x^3 + -0.1x^2 + 11.8x + 1,617.6</a:t>
          </a:fld>
          <a:endParaRPr lang="en-US" sz="4000"/>
        </a:p>
      </cdr:txBody>
    </cdr:sp>
  </cdr:relSizeAnchor>
</c:userShapes>
</file>

<file path=xl/drawings/drawing97.xml><?xml version="1.0" encoding="utf-8"?>
<c:userShapes xmlns:c="http://schemas.openxmlformats.org/drawingml/2006/chart">
  <cdr:relSizeAnchor xmlns:cdr="http://schemas.openxmlformats.org/drawingml/2006/chartDrawing">
    <cdr:from>
      <cdr:x>0.18324</cdr:x>
      <cdr:y>0.10489</cdr:y>
    </cdr:from>
    <cdr:to>
      <cdr:x>0.551</cdr:x>
      <cdr:y>0.29458</cdr:y>
    </cdr:to>
    <cdr:sp macro="" textlink="TAM_Cooking!$BK$609:$BQ$611">
      <cdr:nvSpPr>
        <cdr:cNvPr id="2" name="TextBox 1"/>
        <cdr:cNvSpPr txBox="1"/>
      </cdr:nvSpPr>
      <cdr:spPr>
        <a:xfrm xmlns:a="http://schemas.openxmlformats.org/drawingml/2006/main">
          <a:off x="2479675" y="1027113"/>
          <a:ext cx="4976812" cy="1857375"/>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59A2A7AB-B480-4996-A06D-62AB1FCA4799}" type="TxLink">
            <a:rPr lang="en-US" sz="2400" b="1" i="0" u="none" strike="noStrike">
              <a:solidFill>
                <a:srgbClr val="000000"/>
              </a:solidFill>
              <a:latin typeface="Arial"/>
              <a:cs typeface="Arial"/>
            </a:rPr>
            <a:pPr algn="ctr"/>
            <a:t>#REF!</a:t>
          </a:fld>
          <a:endParaRPr lang="en-US" sz="4000"/>
        </a:p>
      </cdr:txBody>
    </cdr:sp>
  </cdr:relSizeAnchor>
</c:userShapes>
</file>

<file path=xl/drawings/drawing98.xml><?xml version="1.0" encoding="utf-8"?>
<c:userShapes xmlns:c="http://schemas.openxmlformats.org/drawingml/2006/chart">
  <cdr:relSizeAnchor xmlns:cdr="http://schemas.openxmlformats.org/drawingml/2006/chartDrawing">
    <cdr:from>
      <cdr:x>0.19576</cdr:x>
      <cdr:y>0.11219</cdr:y>
    </cdr:from>
    <cdr:to>
      <cdr:x>0.56063</cdr:x>
      <cdr:y>0.30187</cdr:y>
    </cdr:to>
    <cdr:sp macro="" textlink="TAM_Cooking!$BK$674:$BQ$676">
      <cdr:nvSpPr>
        <cdr:cNvPr id="2" name="TextBox 1"/>
        <cdr:cNvSpPr txBox="1"/>
      </cdr:nvSpPr>
      <cdr:spPr>
        <a:xfrm xmlns:a="http://schemas.openxmlformats.org/drawingml/2006/main">
          <a:off x="2670175" y="1098550"/>
          <a:ext cx="4976812" cy="1857375"/>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84804954-8001-4897-927E-52D7AD7D9F97}" type="TxLink">
            <a:rPr lang="en-US" sz="2400" b="1" i="0" u="none" strike="noStrike">
              <a:solidFill>
                <a:srgbClr val="000000"/>
              </a:solidFill>
              <a:latin typeface="Arial"/>
              <a:cs typeface="Arial"/>
            </a:rPr>
            <a:pPr algn="ctr"/>
            <a:t>#REF!</a:t>
          </a:fld>
          <a:endParaRPr lang="en-US" sz="4000"/>
        </a:p>
      </cdr:txBody>
    </cdr:sp>
  </cdr:relSizeAnchor>
</c:userShapes>
</file>

<file path=xl/drawings/drawing99.xml><?xml version="1.0" encoding="utf-8"?>
<c:userShapes xmlns:c="http://schemas.openxmlformats.org/drawingml/2006/chart">
  <cdr:relSizeAnchor xmlns:cdr="http://schemas.openxmlformats.org/drawingml/2006/chartDrawing">
    <cdr:from>
      <cdr:x>0.16838</cdr:x>
      <cdr:y>0.08898</cdr:y>
    </cdr:from>
    <cdr:to>
      <cdr:x>0.55033</cdr:x>
      <cdr:y>0.26633</cdr:y>
    </cdr:to>
    <cdr:sp macro="" textlink="TAM_Cooking!$BK$105:$BQ$107">
      <cdr:nvSpPr>
        <cdr:cNvPr id="2" name="TextBox 1"/>
        <cdr:cNvSpPr txBox="1"/>
      </cdr:nvSpPr>
      <cdr:spPr>
        <a:xfrm xmlns:a="http://schemas.openxmlformats.org/drawingml/2006/main">
          <a:off x="2193925" y="931863"/>
          <a:ext cx="4976812" cy="1857375"/>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A7080492-52C3-4E28-9715-71E85F72FB47}" type="TxLink">
            <a:rPr lang="en-US" sz="2400" b="1" i="0" u="none" strike="noStrike">
              <a:solidFill>
                <a:srgbClr val="000000"/>
              </a:solidFill>
              <a:latin typeface="Arial"/>
              <a:cs typeface="Arial"/>
            </a:rPr>
            <a:pPr algn="ctr"/>
            <a:t>Trend: y = 0.0x^3 + -0.5x^2 + 76.4x + 4,415.8</a:t>
          </a:fld>
          <a:endParaRPr lang="en-US" sz="4000"/>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Users/Furness/AppData/Local/Box/Box%20Edit/Documents/O4LpDwX3FEOzh1kjf_aT0g==/Drawdown_RRS_Model_v0.6.9.2050_ENERGYSOLUTIONS.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Furness/Documents/Professional%20Initiatives/Project%20Drawdown/Solution%20Models/Buildings%20Update%202021/LEDLightingResidential-v1.1b-Aug21.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Integrated%20Buildings%20TAM/BuildingSector_TAM_v1_May2019.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Integrated%20Buildings%20TAM/BuildingSector_TAM_v1_1_Aug202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Instructions"/>
      <sheetName val="Preliminary Review 1"/>
      <sheetName val="Preliminary Review 2"/>
      <sheetName val="External Review"/>
      <sheetName val="Main Controls"/>
      <sheetName val="BACKEND"/>
      <sheetName val="Policy Analysis"/>
      <sheetName val="ScenarioRecord"/>
      <sheetName val="Detailed Results"/>
      <sheetName val="Emissions Factors"/>
      <sheetName val="CO2 Calcs"/>
      <sheetName val="CH4 Calcs"/>
      <sheetName val="Variable Meta-analysis"/>
      <sheetName val="Adoption Data"/>
      <sheetName val="Data Interpolator"/>
      <sheetName val="TAM Data"/>
      <sheetName val="First Cost"/>
      <sheetName val="Unit Adoption Calculations"/>
      <sheetName val="Operating Cost"/>
      <sheetName val="Custom PDS Adoption"/>
      <sheetName val="Custom REF Adoption"/>
      <sheetName val="S-Curve Adoption"/>
      <sheetName val="Helper Tables"/>
      <sheetName val="FamPlanning"/>
      <sheetName val="XLLang"/>
      <sheetName val="Regions-Countries sorting"/>
      <sheetName val="ADD SHEETS --&gt;"/>
      <sheetName val="IEA Data, ETP 2016"/>
    </sheetNames>
    <sheetDataSet>
      <sheetData sheetId="0"/>
      <sheetData sheetId="1"/>
      <sheetData sheetId="2"/>
      <sheetData sheetId="3"/>
      <sheetData sheetId="4">
        <row r="41">
          <cell r="C41" t="str">
            <v>TWh</v>
          </cell>
        </row>
        <row r="42">
          <cell r="C42" t="str">
            <v>TW</v>
          </cell>
        </row>
        <row r="95">
          <cell r="E95">
            <v>182411.2757676607</v>
          </cell>
          <cell r="H95">
            <v>3.7526904035489871E-3</v>
          </cell>
        </row>
        <row r="126">
          <cell r="B126">
            <v>2009</v>
          </cell>
          <cell r="E126">
            <v>182411.2757676607</v>
          </cell>
        </row>
        <row r="147">
          <cell r="I147">
            <v>149.1745638130248</v>
          </cell>
        </row>
      </sheetData>
      <sheetData sheetId="5"/>
      <sheetData sheetId="6"/>
      <sheetData sheetId="7"/>
      <sheetData sheetId="8">
        <row r="1">
          <cell r="E1">
            <v>2020</v>
          </cell>
          <cell r="G1">
            <v>2050</v>
          </cell>
        </row>
      </sheetData>
      <sheetData sheetId="9">
        <row r="9">
          <cell r="A9" t="str">
            <v>REF Grid EFs kg CO2-eq per kwh</v>
          </cell>
        </row>
        <row r="64">
          <cell r="A64" t="str">
            <v>REF Grid EFs kg CO2 per kwh</v>
          </cell>
        </row>
        <row r="120">
          <cell r="A120" t="str">
            <v>OPT Grid EFs kg CO2-eq per kwh</v>
          </cell>
        </row>
        <row r="177">
          <cell r="A177" t="str">
            <v>OPT Grid EFs kg CO2 per kwh</v>
          </cell>
        </row>
      </sheetData>
      <sheetData sheetId="10">
        <row r="7">
          <cell r="A7" t="str">
            <v>CO2 MMT Reduced</v>
          </cell>
        </row>
        <row r="61">
          <cell r="A61" t="str">
            <v>CO2-eq MMT Reduced</v>
          </cell>
        </row>
        <row r="64">
          <cell r="B64" t="str">
            <v>World</v>
          </cell>
        </row>
        <row r="116">
          <cell r="A116" t="str">
            <v>CO2 PPM CALCULATOR</v>
          </cell>
        </row>
        <row r="169">
          <cell r="A169" t="str">
            <v>CO2-eq PPM CALCULATOR</v>
          </cell>
        </row>
        <row r="171">
          <cell r="B171" t="str">
            <v>CO2-eq PPM</v>
          </cell>
        </row>
      </sheetData>
      <sheetData sheetId="11">
        <row r="7">
          <cell r="A7" t="str">
            <v>CH4 Tons Reduced</v>
          </cell>
        </row>
        <row r="62">
          <cell r="A62" t="str">
            <v>CH4 PPB CALCULATOR</v>
          </cell>
        </row>
      </sheetData>
      <sheetData sheetId="12">
        <row r="93">
          <cell r="C93" t="str">
            <v>CONVENTIONAL First Cost per Implementation Unit for replaced practices/technologies</v>
          </cell>
        </row>
        <row r="126">
          <cell r="C126" t="str">
            <v>SOLUTION First Cost per Implementation Unit of the solution</v>
          </cell>
        </row>
        <row r="162">
          <cell r="C162" t="str">
            <v>Lifetime Capacity - CONVENTIONAL</v>
          </cell>
        </row>
        <row r="198">
          <cell r="C198" t="str">
            <v>Lifetime Capacity - SOLUTION</v>
          </cell>
        </row>
        <row r="233">
          <cell r="C233" t="str">
            <v>Average Annual Use - CONVENTIONAL</v>
          </cell>
        </row>
        <row r="270">
          <cell r="C270" t="str">
            <v>Average Annual Use - SOLUTION</v>
          </cell>
        </row>
        <row r="306">
          <cell r="C306" t="str">
            <v>CONVENTIONAL Variable Operating Cost (VOM) per Functional Unit</v>
          </cell>
        </row>
        <row r="342">
          <cell r="C342" t="str">
            <v xml:space="preserve">SOLUTION Variable Operating Cost (VOM) per Functional Unit </v>
          </cell>
        </row>
        <row r="378">
          <cell r="C378" t="str">
            <v>CONVENTIONAL Fixed Operating Cost (FOM)</v>
          </cell>
        </row>
        <row r="414">
          <cell r="C414" t="str">
            <v>SOLUTION Fixed Operating Cost (FOM)</v>
          </cell>
        </row>
        <row r="454">
          <cell r="C454" t="str">
            <v>Electricty Consumed per Functional Unit - CONVENTIONAL</v>
          </cell>
        </row>
        <row r="488">
          <cell r="C488" t="str">
            <v>Energy Efficiency Factor - SOLUTION</v>
          </cell>
        </row>
        <row r="524">
          <cell r="C524" t="str">
            <v>Total Energy Used per functional unit - SOLUTION</v>
          </cell>
        </row>
        <row r="558">
          <cell r="C558" t="str">
            <v>Fuel Consumed per Functional Unit - CONVENTIONAL</v>
          </cell>
        </row>
        <row r="592">
          <cell r="C592" t="str">
            <v>Fuel Efficiency Factor - SOLUTION</v>
          </cell>
        </row>
        <row r="626">
          <cell r="C626" t="str">
            <v>Direct Emissions per Functional Unit - CONVENTIONAL</v>
          </cell>
        </row>
        <row r="662">
          <cell r="C662" t="str">
            <v>Direct Emissions per Functional Unit - SOLUTION</v>
          </cell>
        </row>
        <row r="698">
          <cell r="C698" t="str">
            <v>Indirect CO2 Emissions per CONVENTIONAL Implementation OR functional Unit -- CHOOSE ONLY ONE</v>
          </cell>
        </row>
        <row r="734">
          <cell r="C734" t="str">
            <v>Indirect CO2 Emissions per  Implementation Unit - SOLUTION</v>
          </cell>
        </row>
        <row r="769">
          <cell r="C769" t="str">
            <v>CH4-CO2eq Tons Reduced</v>
          </cell>
        </row>
        <row r="817">
          <cell r="C817" t="str">
            <v>N2O-CO2eq Tons Reduced</v>
          </cell>
        </row>
        <row r="855">
          <cell r="C855" t="str">
            <v>VARIABLE</v>
          </cell>
        </row>
        <row r="891">
          <cell r="C891" t="str">
            <v>VARIABLE</v>
          </cell>
        </row>
        <row r="927">
          <cell r="C927" t="str">
            <v>VARIABLE</v>
          </cell>
        </row>
        <row r="962">
          <cell r="C962" t="str">
            <v>VARIABLE</v>
          </cell>
        </row>
        <row r="1175">
          <cell r="C1175" t="str">
            <v>Oil Plant Efficiency</v>
          </cell>
        </row>
        <row r="1211">
          <cell r="C1211" t="str">
            <v>2005-2014 Average CONVENTIONAL Fuel Price per functional unit</v>
          </cell>
        </row>
        <row r="1247">
          <cell r="C1247" t="str">
            <v xml:space="preserve">Weighted Average CONVENTIONAL Plant Efficiency </v>
          </cell>
        </row>
        <row r="1281">
          <cell r="C1281" t="str">
            <v>Coal Plant Efficiency</v>
          </cell>
        </row>
      </sheetData>
      <sheetData sheetId="13"/>
      <sheetData sheetId="14"/>
      <sheetData sheetId="15"/>
      <sheetData sheetId="16">
        <row r="8">
          <cell r="A8" t="str">
            <v>FIRST COST FORECAST</v>
          </cell>
        </row>
        <row r="19">
          <cell r="A19" t="str">
            <v>Learning Rate</v>
          </cell>
        </row>
        <row r="91">
          <cell r="A91" t="str">
            <v>FIRST COST FACTORING</v>
          </cell>
        </row>
      </sheetData>
      <sheetData sheetId="17">
        <row r="14">
          <cell r="A14" t="str">
            <v>REF TAM</v>
          </cell>
          <cell r="P14" t="str">
            <v xml:space="preserve">Population Scenario 1 REF </v>
          </cell>
          <cell r="AB14" t="str">
            <v xml:space="preserve">GDP Scenario 1 REF </v>
          </cell>
          <cell r="AN14" t="str">
            <v>GDP Per Capita (REF)</v>
          </cell>
          <cell r="BM14" t="str">
            <v>TAM per [GDP Per Capita] (REF)</v>
          </cell>
        </row>
        <row r="17">
          <cell r="A17">
            <v>2014</v>
          </cell>
          <cell r="B17">
            <v>40384.68</v>
          </cell>
        </row>
        <row r="66">
          <cell r="A66" t="str">
            <v xml:space="preserve">PDS TAM </v>
          </cell>
          <cell r="P66" t="str">
            <v>Population PDS</v>
          </cell>
          <cell r="AB66" t="str">
            <v xml:space="preserve">GDP Scenario 2 PDS </v>
          </cell>
          <cell r="AN66" t="str">
            <v>GDP Per Capita (PDS)</v>
          </cell>
          <cell r="BM66" t="str">
            <v>TAM per [GDP Per Capita] (PDS)</v>
          </cell>
        </row>
        <row r="69">
          <cell r="B69">
            <v>40384.68</v>
          </cell>
        </row>
        <row r="124">
          <cell r="A124" t="str">
            <v>Annual Functional Units Adopted - Solution PDS</v>
          </cell>
          <cell r="Q124" t="str">
            <v>Cumulative Functional Units Utilized PDS</v>
          </cell>
        </row>
        <row r="134">
          <cell r="AG134" t="str">
            <v>New implementation units Required PDS (Includes replacement Units)</v>
          </cell>
          <cell r="AX134" t="str">
            <v>Total Solution Implementation units Required PDS</v>
          </cell>
        </row>
        <row r="135">
          <cell r="C135">
            <v>2</v>
          </cell>
        </row>
        <row r="136">
          <cell r="AY136">
            <v>4.0429848635854646E-4</v>
          </cell>
          <cell r="AZ136">
            <v>0</v>
          </cell>
        </row>
        <row r="186">
          <cell r="A186" t="str">
            <v>Annual Functional Units Adopted - Solution REF</v>
          </cell>
          <cell r="Q186" t="str">
            <v>Cumulative Operational Units Utilized REF</v>
          </cell>
        </row>
        <row r="196">
          <cell r="AG196" t="str">
            <v>New implementation units Required REF</v>
          </cell>
          <cell r="AX196" t="str">
            <v>Total Solution Implementation units Required REF</v>
          </cell>
        </row>
        <row r="198">
          <cell r="C198">
            <v>2</v>
          </cell>
        </row>
        <row r="249">
          <cell r="A249" t="str">
            <v>Net Annual Functional Units Adopted - Conventional/Solution</v>
          </cell>
          <cell r="Q249" t="str">
            <v>Total CONVENTIONAL Implementation Units (REF)</v>
          </cell>
          <cell r="AG249" t="str">
            <v>Total New IMPLEMENTATION Conventional Units</v>
          </cell>
        </row>
        <row r="305">
          <cell r="A305" t="str">
            <v>Net Grid Electricity Units Saved</v>
          </cell>
          <cell r="AD305" t="str">
            <v>Fuel Units Avoided</v>
          </cell>
          <cell r="AT305" t="str">
            <v>Direct CO2 Emissions Saved</v>
          </cell>
        </row>
      </sheetData>
      <sheetData sheetId="18">
        <row r="9">
          <cell r="A9" t="str">
            <v>OPERATING COST | SAVING CALCULATION</v>
          </cell>
        </row>
        <row r="68">
          <cell r="B68" t="str">
            <v>Solution Operating Costs/Savings</v>
          </cell>
        </row>
        <row r="120">
          <cell r="A120" t="str">
            <v>LIFETIME COST | SAVINGS FORECAST</v>
          </cell>
        </row>
        <row r="254">
          <cell r="A254" t="str">
            <v>LIFETIME COST | SAVINGS FACTORING - PDS/SOLUTION ONLY</v>
          </cell>
        </row>
        <row r="525">
          <cell r="A525" t="str">
            <v>OPERATING COST FACTORING</v>
          </cell>
        </row>
      </sheetData>
      <sheetData sheetId="19">
        <row r="77">
          <cell r="A77" t="str">
            <v>Scenario 1</v>
          </cell>
          <cell r="B77" t="str">
            <v>OPT1 - Adoption based on Navigant Sales and World Green Buildings Council Targets</v>
          </cell>
        </row>
        <row r="78">
          <cell r="A78" t="str">
            <v>Year</v>
          </cell>
          <cell r="B78" t="str">
            <v>World</v>
          </cell>
        </row>
        <row r="79">
          <cell r="A79">
            <v>2012</v>
          </cell>
          <cell r="B79">
            <v>0.70967741935483875</v>
          </cell>
        </row>
        <row r="80">
          <cell r="A80">
            <v>2013</v>
          </cell>
          <cell r="B80">
            <v>0.64516129032258074</v>
          </cell>
        </row>
        <row r="81">
          <cell r="A81">
            <v>2014</v>
          </cell>
          <cell r="B81">
            <v>2.064516129032258</v>
          </cell>
        </row>
        <row r="82">
          <cell r="A82">
            <v>2015</v>
          </cell>
          <cell r="B82">
            <v>4.5161290322580649</v>
          </cell>
        </row>
        <row r="83">
          <cell r="A83">
            <v>2016</v>
          </cell>
          <cell r="B83">
            <v>7.806451612903226</v>
          </cell>
        </row>
        <row r="84">
          <cell r="A84">
            <v>2017</v>
          </cell>
          <cell r="B84">
            <v>12.967741935483872</v>
          </cell>
        </row>
        <row r="85">
          <cell r="A85">
            <v>2018</v>
          </cell>
          <cell r="B85">
            <v>20.387096774193548</v>
          </cell>
        </row>
        <row r="86">
          <cell r="A86">
            <v>2019</v>
          </cell>
          <cell r="B86">
            <v>30.387096774193548</v>
          </cell>
        </row>
        <row r="87">
          <cell r="A87">
            <v>2020</v>
          </cell>
          <cell r="B87">
            <v>42.967741935483872</v>
          </cell>
        </row>
        <row r="88">
          <cell r="A88">
            <v>2021</v>
          </cell>
          <cell r="B88">
            <v>57.806451612903231</v>
          </cell>
        </row>
        <row r="89">
          <cell r="A89">
            <v>2022</v>
          </cell>
          <cell r="B89">
            <v>75.225806451612911</v>
          </cell>
        </row>
        <row r="90">
          <cell r="A90">
            <v>2023</v>
          </cell>
          <cell r="B90">
            <v>148.22968458661887</v>
          </cell>
        </row>
        <row r="91">
          <cell r="A91">
            <v>2024</v>
          </cell>
          <cell r="B91">
            <v>223.09566117978662</v>
          </cell>
        </row>
        <row r="92">
          <cell r="A92">
            <v>2025</v>
          </cell>
          <cell r="B92">
            <v>320.71791189025515</v>
          </cell>
        </row>
        <row r="93">
          <cell r="A93">
            <v>2026</v>
          </cell>
          <cell r="B93">
            <v>444.03560206643459</v>
          </cell>
        </row>
        <row r="94">
          <cell r="A94">
            <v>2027</v>
          </cell>
          <cell r="B94">
            <v>595.98789705673539</v>
          </cell>
        </row>
        <row r="95">
          <cell r="A95">
            <v>2028</v>
          </cell>
          <cell r="B95">
            <v>779.51396220956747</v>
          </cell>
        </row>
        <row r="96">
          <cell r="A96">
            <v>2029</v>
          </cell>
          <cell r="B96">
            <v>997.55296287334124</v>
          </cell>
        </row>
        <row r="97">
          <cell r="A97">
            <v>2030</v>
          </cell>
          <cell r="B97">
            <v>1253.0440643964671</v>
          </cell>
        </row>
        <row r="98">
          <cell r="A98">
            <v>2031</v>
          </cell>
          <cell r="B98">
            <v>1548.9264321273547</v>
          </cell>
        </row>
        <row r="99">
          <cell r="A99">
            <v>2032</v>
          </cell>
          <cell r="B99">
            <v>1888.1392314144152</v>
          </cell>
        </row>
        <row r="100">
          <cell r="A100">
            <v>2033</v>
          </cell>
          <cell r="B100">
            <v>2273.6216276060572</v>
          </cell>
        </row>
        <row r="101">
          <cell r="A101">
            <v>2034</v>
          </cell>
          <cell r="B101">
            <v>2708.3127860506929</v>
          </cell>
        </row>
        <row r="102">
          <cell r="A102">
            <v>2035</v>
          </cell>
          <cell r="B102">
            <v>3195.1518720967315</v>
          </cell>
        </row>
        <row r="103">
          <cell r="A103">
            <v>2036</v>
          </cell>
          <cell r="B103">
            <v>3737.0780510925833</v>
          </cell>
        </row>
        <row r="104">
          <cell r="A104">
            <v>2037</v>
          </cell>
          <cell r="B104">
            <v>4337.0304883866565</v>
          </cell>
        </row>
        <row r="105">
          <cell r="A105">
            <v>2038</v>
          </cell>
          <cell r="B105">
            <v>4997.9483493273665</v>
          </cell>
        </row>
        <row r="106">
          <cell r="A106">
            <v>2039</v>
          </cell>
          <cell r="B106">
            <v>5722.7707992631185</v>
          </cell>
        </row>
        <row r="107">
          <cell r="A107">
            <v>2040</v>
          </cell>
          <cell r="B107">
            <v>6514.4370035423244</v>
          </cell>
        </row>
        <row r="108">
          <cell r="A108">
            <v>2041</v>
          </cell>
          <cell r="B108">
            <v>7375.8861275133941</v>
          </cell>
        </row>
        <row r="109">
          <cell r="A109">
            <v>2042</v>
          </cell>
          <cell r="B109">
            <v>8310.0573365247401</v>
          </cell>
        </row>
        <row r="110">
          <cell r="A110">
            <v>2043</v>
          </cell>
          <cell r="B110">
            <v>9319.8897959247715</v>
          </cell>
        </row>
        <row r="111">
          <cell r="A111">
            <v>2044</v>
          </cell>
          <cell r="B111">
            <v>10408.322671061895</v>
          </cell>
        </row>
        <row r="112">
          <cell r="A112">
            <v>2045</v>
          </cell>
          <cell r="B112">
            <v>11578.295127284522</v>
          </cell>
        </row>
        <row r="113">
          <cell r="A113">
            <v>2046</v>
          </cell>
          <cell r="B113">
            <v>12832.74632994107</v>
          </cell>
        </row>
        <row r="114">
          <cell r="A114">
            <v>2047</v>
          </cell>
          <cell r="B114">
            <v>14174.615444379939</v>
          </cell>
        </row>
        <row r="115">
          <cell r="A115">
            <v>2048</v>
          </cell>
          <cell r="B115">
            <v>15606.841635949546</v>
          </cell>
        </row>
        <row r="116">
          <cell r="A116">
            <v>2049</v>
          </cell>
          <cell r="B116">
            <v>17132.364069998301</v>
          </cell>
        </row>
        <row r="117">
          <cell r="A117">
            <v>2050</v>
          </cell>
          <cell r="B117">
            <v>18754.2</v>
          </cell>
        </row>
        <row r="118">
          <cell r="A118">
            <v>2051</v>
          </cell>
          <cell r="B118">
            <v>20475.054326926882</v>
          </cell>
        </row>
        <row r="119">
          <cell r="A119">
            <v>2052</v>
          </cell>
          <cell r="B119">
            <v>22298.10048050353</v>
          </cell>
        </row>
        <row r="120">
          <cell r="A120">
            <v>2053</v>
          </cell>
          <cell r="B120">
            <v>24226.199537952973</v>
          </cell>
        </row>
        <row r="121">
          <cell r="A121">
            <v>2054</v>
          </cell>
          <cell r="B121">
            <v>26262.290664623604</v>
          </cell>
        </row>
        <row r="122">
          <cell r="A122">
            <v>2055</v>
          </cell>
          <cell r="B122">
            <v>28409.313025863852</v>
          </cell>
        </row>
        <row r="123">
          <cell r="A123">
            <v>2056</v>
          </cell>
          <cell r="B123">
            <v>30670.205787022111</v>
          </cell>
        </row>
        <row r="124">
          <cell r="A124">
            <v>2057</v>
          </cell>
          <cell r="B124">
            <v>33047.9081134468</v>
          </cell>
        </row>
        <row r="125">
          <cell r="A125">
            <v>2058</v>
          </cell>
          <cell r="B125">
            <v>35545.359170486321</v>
          </cell>
        </row>
        <row r="126">
          <cell r="A126">
            <v>2059</v>
          </cell>
          <cell r="B126">
            <v>38165.498123489095</v>
          </cell>
        </row>
        <row r="127">
          <cell r="A127">
            <v>2060</v>
          </cell>
          <cell r="B127">
            <v>40911.264137803526</v>
          </cell>
        </row>
        <row r="128">
          <cell r="A128" t="str">
            <v>Back to top</v>
          </cell>
        </row>
        <row r="131">
          <cell r="A131" t="str">
            <v>Scenario 2</v>
          </cell>
          <cell r="B131" t="str">
            <v>[Type Scenario 2 Name Here...]</v>
          </cell>
        </row>
        <row r="132">
          <cell r="A132" t="str">
            <v>Year</v>
          </cell>
          <cell r="B132" t="str">
            <v>World</v>
          </cell>
        </row>
        <row r="133">
          <cell r="A133">
            <v>2012</v>
          </cell>
        </row>
        <row r="134">
          <cell r="A134">
            <v>2013</v>
          </cell>
        </row>
        <row r="135">
          <cell r="A135">
            <v>2014</v>
          </cell>
        </row>
        <row r="136">
          <cell r="A136">
            <v>2015</v>
          </cell>
        </row>
        <row r="137">
          <cell r="A137">
            <v>2016</v>
          </cell>
        </row>
        <row r="138">
          <cell r="A138">
            <v>2017</v>
          </cell>
        </row>
        <row r="139">
          <cell r="A139">
            <v>2018</v>
          </cell>
        </row>
        <row r="140">
          <cell r="A140">
            <v>2019</v>
          </cell>
        </row>
        <row r="141">
          <cell r="A141">
            <v>2020</v>
          </cell>
        </row>
        <row r="142">
          <cell r="A142">
            <v>2021</v>
          </cell>
        </row>
        <row r="143">
          <cell r="A143">
            <v>2022</v>
          </cell>
        </row>
        <row r="144">
          <cell r="A144">
            <v>2023</v>
          </cell>
        </row>
        <row r="145">
          <cell r="A145">
            <v>2024</v>
          </cell>
        </row>
        <row r="146">
          <cell r="A146">
            <v>2025</v>
          </cell>
        </row>
        <row r="147">
          <cell r="A147">
            <v>2026</v>
          </cell>
        </row>
        <row r="148">
          <cell r="A148">
            <v>2027</v>
          </cell>
        </row>
        <row r="149">
          <cell r="A149">
            <v>2028</v>
          </cell>
        </row>
        <row r="150">
          <cell r="A150">
            <v>2029</v>
          </cell>
        </row>
        <row r="151">
          <cell r="A151">
            <v>2030</v>
          </cell>
        </row>
        <row r="152">
          <cell r="A152">
            <v>2031</v>
          </cell>
        </row>
        <row r="153">
          <cell r="A153">
            <v>2032</v>
          </cell>
        </row>
        <row r="154">
          <cell r="A154">
            <v>2033</v>
          </cell>
        </row>
        <row r="155">
          <cell r="A155">
            <v>2034</v>
          </cell>
        </row>
        <row r="156">
          <cell r="A156">
            <v>2035</v>
          </cell>
        </row>
        <row r="157">
          <cell r="A157">
            <v>2036</v>
          </cell>
        </row>
        <row r="158">
          <cell r="A158">
            <v>2037</v>
          </cell>
        </row>
        <row r="159">
          <cell r="A159">
            <v>2038</v>
          </cell>
        </row>
        <row r="160">
          <cell r="A160">
            <v>2039</v>
          </cell>
        </row>
        <row r="161">
          <cell r="A161">
            <v>2040</v>
          </cell>
        </row>
        <row r="162">
          <cell r="A162">
            <v>2041</v>
          </cell>
        </row>
        <row r="163">
          <cell r="A163">
            <v>2042</v>
          </cell>
        </row>
        <row r="164">
          <cell r="A164">
            <v>2043</v>
          </cell>
        </row>
        <row r="165">
          <cell r="A165">
            <v>2044</v>
          </cell>
        </row>
        <row r="166">
          <cell r="A166">
            <v>2045</v>
          </cell>
        </row>
        <row r="167">
          <cell r="A167">
            <v>2046</v>
          </cell>
        </row>
        <row r="168">
          <cell r="A168">
            <v>2047</v>
          </cell>
        </row>
        <row r="169">
          <cell r="A169">
            <v>2048</v>
          </cell>
        </row>
        <row r="170">
          <cell r="A170">
            <v>2049</v>
          </cell>
        </row>
        <row r="171">
          <cell r="A171">
            <v>2050</v>
          </cell>
        </row>
        <row r="172">
          <cell r="A172">
            <v>2051</v>
          </cell>
        </row>
        <row r="173">
          <cell r="A173">
            <v>2052</v>
          </cell>
        </row>
        <row r="174">
          <cell r="A174">
            <v>2053</v>
          </cell>
        </row>
        <row r="175">
          <cell r="A175">
            <v>2054</v>
          </cell>
        </row>
        <row r="176">
          <cell r="A176">
            <v>2055</v>
          </cell>
        </row>
        <row r="177">
          <cell r="A177">
            <v>2056</v>
          </cell>
        </row>
        <row r="178">
          <cell r="A178">
            <v>2057</v>
          </cell>
        </row>
        <row r="179">
          <cell r="A179">
            <v>2058</v>
          </cell>
        </row>
        <row r="180">
          <cell r="A180">
            <v>2059</v>
          </cell>
        </row>
        <row r="181">
          <cell r="A181">
            <v>2060</v>
          </cell>
        </row>
        <row r="182">
          <cell r="A182" t="str">
            <v>Back to top</v>
          </cell>
        </row>
        <row r="185">
          <cell r="A185" t="str">
            <v>Scenario 3</v>
          </cell>
          <cell r="B185" t="str">
            <v>[Type Scenario 3 Name Here...]</v>
          </cell>
        </row>
        <row r="186">
          <cell r="A186" t="str">
            <v>Year</v>
          </cell>
          <cell r="B186" t="str">
            <v>World</v>
          </cell>
        </row>
        <row r="187">
          <cell r="A187">
            <v>2012</v>
          </cell>
        </row>
        <row r="188">
          <cell r="A188">
            <v>2013</v>
          </cell>
        </row>
        <row r="189">
          <cell r="A189">
            <v>2014</v>
          </cell>
        </row>
        <row r="190">
          <cell r="A190">
            <v>2015</v>
          </cell>
        </row>
        <row r="191">
          <cell r="A191">
            <v>2016</v>
          </cell>
        </row>
        <row r="192">
          <cell r="A192">
            <v>2017</v>
          </cell>
        </row>
        <row r="193">
          <cell r="A193">
            <v>2018</v>
          </cell>
        </row>
        <row r="194">
          <cell r="A194">
            <v>2019</v>
          </cell>
        </row>
        <row r="195">
          <cell r="A195">
            <v>2020</v>
          </cell>
        </row>
        <row r="196">
          <cell r="A196">
            <v>2021</v>
          </cell>
        </row>
        <row r="197">
          <cell r="A197">
            <v>2022</v>
          </cell>
        </row>
        <row r="198">
          <cell r="A198">
            <v>2023</v>
          </cell>
        </row>
        <row r="199">
          <cell r="A199">
            <v>2024</v>
          </cell>
        </row>
        <row r="200">
          <cell r="A200">
            <v>2025</v>
          </cell>
        </row>
        <row r="201">
          <cell r="A201">
            <v>2026</v>
          </cell>
        </row>
        <row r="202">
          <cell r="A202">
            <v>2027</v>
          </cell>
        </row>
        <row r="203">
          <cell r="A203">
            <v>2028</v>
          </cell>
        </row>
        <row r="204">
          <cell r="A204">
            <v>2029</v>
          </cell>
        </row>
        <row r="205">
          <cell r="A205">
            <v>2030</v>
          </cell>
        </row>
        <row r="206">
          <cell r="A206">
            <v>2031</v>
          </cell>
        </row>
        <row r="207">
          <cell r="A207">
            <v>2032</v>
          </cell>
        </row>
        <row r="208">
          <cell r="A208">
            <v>2033</v>
          </cell>
        </row>
        <row r="209">
          <cell r="A209">
            <v>2034</v>
          </cell>
        </row>
        <row r="210">
          <cell r="A210">
            <v>2035</v>
          </cell>
        </row>
        <row r="211">
          <cell r="A211">
            <v>2036</v>
          </cell>
        </row>
        <row r="212">
          <cell r="A212">
            <v>2037</v>
          </cell>
        </row>
        <row r="213">
          <cell r="A213">
            <v>2038</v>
          </cell>
        </row>
        <row r="214">
          <cell r="A214">
            <v>2039</v>
          </cell>
        </row>
        <row r="215">
          <cell r="A215">
            <v>2040</v>
          </cell>
        </row>
        <row r="216">
          <cell r="A216">
            <v>2041</v>
          </cell>
        </row>
        <row r="217">
          <cell r="A217">
            <v>2042</v>
          </cell>
        </row>
        <row r="218">
          <cell r="A218">
            <v>2043</v>
          </cell>
        </row>
        <row r="219">
          <cell r="A219">
            <v>2044</v>
          </cell>
        </row>
        <row r="220">
          <cell r="A220">
            <v>2045</v>
          </cell>
        </row>
        <row r="221">
          <cell r="A221">
            <v>2046</v>
          </cell>
        </row>
        <row r="222">
          <cell r="A222">
            <v>2047</v>
          </cell>
        </row>
        <row r="223">
          <cell r="A223">
            <v>2048</v>
          </cell>
        </row>
        <row r="224">
          <cell r="A224">
            <v>2049</v>
          </cell>
        </row>
        <row r="225">
          <cell r="A225">
            <v>2050</v>
          </cell>
        </row>
        <row r="226">
          <cell r="A226">
            <v>2051</v>
          </cell>
        </row>
        <row r="227">
          <cell r="A227">
            <v>2052</v>
          </cell>
        </row>
        <row r="228">
          <cell r="A228">
            <v>2053</v>
          </cell>
        </row>
        <row r="229">
          <cell r="A229">
            <v>2054</v>
          </cell>
        </row>
        <row r="230">
          <cell r="A230">
            <v>2055</v>
          </cell>
        </row>
        <row r="231">
          <cell r="A231">
            <v>2056</v>
          </cell>
        </row>
        <row r="232">
          <cell r="A232">
            <v>2057</v>
          </cell>
        </row>
        <row r="233">
          <cell r="A233">
            <v>2058</v>
          </cell>
        </row>
        <row r="234">
          <cell r="A234">
            <v>2059</v>
          </cell>
        </row>
        <row r="235">
          <cell r="A235">
            <v>2060</v>
          </cell>
        </row>
        <row r="236">
          <cell r="A236" t="str">
            <v>Back to top</v>
          </cell>
        </row>
        <row r="239">
          <cell r="A239" t="str">
            <v>Scenario 4</v>
          </cell>
          <cell r="B239" t="str">
            <v>[Type Scenario 4 Name Here...]</v>
          </cell>
        </row>
        <row r="240">
          <cell r="A240" t="str">
            <v>Year</v>
          </cell>
          <cell r="B240" t="str">
            <v>World</v>
          </cell>
        </row>
        <row r="241">
          <cell r="A241">
            <v>2012</v>
          </cell>
        </row>
        <row r="242">
          <cell r="A242">
            <v>2013</v>
          </cell>
        </row>
        <row r="243">
          <cell r="A243">
            <v>2014</v>
          </cell>
        </row>
        <row r="244">
          <cell r="A244">
            <v>2015</v>
          </cell>
        </row>
        <row r="245">
          <cell r="A245">
            <v>2016</v>
          </cell>
        </row>
        <row r="246">
          <cell r="A246">
            <v>2017</v>
          </cell>
        </row>
        <row r="247">
          <cell r="A247">
            <v>2018</v>
          </cell>
        </row>
        <row r="248">
          <cell r="A248">
            <v>2019</v>
          </cell>
        </row>
        <row r="249">
          <cell r="A249">
            <v>2020</v>
          </cell>
        </row>
        <row r="250">
          <cell r="A250">
            <v>2021</v>
          </cell>
        </row>
        <row r="251">
          <cell r="A251">
            <v>2022</v>
          </cell>
        </row>
        <row r="252">
          <cell r="A252">
            <v>2023</v>
          </cell>
        </row>
        <row r="253">
          <cell r="A253">
            <v>2024</v>
          </cell>
        </row>
        <row r="254">
          <cell r="A254">
            <v>2025</v>
          </cell>
        </row>
        <row r="255">
          <cell r="A255">
            <v>2026</v>
          </cell>
        </row>
        <row r="256">
          <cell r="A256">
            <v>2027</v>
          </cell>
        </row>
        <row r="257">
          <cell r="A257">
            <v>2028</v>
          </cell>
        </row>
        <row r="258">
          <cell r="A258">
            <v>2029</v>
          </cell>
        </row>
        <row r="259">
          <cell r="A259">
            <v>2030</v>
          </cell>
        </row>
        <row r="260">
          <cell r="A260">
            <v>2031</v>
          </cell>
        </row>
        <row r="261">
          <cell r="A261">
            <v>2032</v>
          </cell>
        </row>
        <row r="262">
          <cell r="A262">
            <v>2033</v>
          </cell>
        </row>
        <row r="263">
          <cell r="A263">
            <v>2034</v>
          </cell>
        </row>
        <row r="264">
          <cell r="A264">
            <v>2035</v>
          </cell>
        </row>
        <row r="265">
          <cell r="A265">
            <v>2036</v>
          </cell>
        </row>
        <row r="266">
          <cell r="A266">
            <v>2037</v>
          </cell>
        </row>
        <row r="267">
          <cell r="A267">
            <v>2038</v>
          </cell>
        </row>
        <row r="268">
          <cell r="A268">
            <v>2039</v>
          </cell>
        </row>
        <row r="269">
          <cell r="A269">
            <v>2040</v>
          </cell>
        </row>
        <row r="270">
          <cell r="A270">
            <v>2041</v>
          </cell>
        </row>
        <row r="271">
          <cell r="A271">
            <v>2042</v>
          </cell>
        </row>
        <row r="272">
          <cell r="A272">
            <v>2043</v>
          </cell>
        </row>
        <row r="273">
          <cell r="A273">
            <v>2044</v>
          </cell>
        </row>
        <row r="274">
          <cell r="A274">
            <v>2045</v>
          </cell>
        </row>
        <row r="275">
          <cell r="A275">
            <v>2046</v>
          </cell>
        </row>
        <row r="276">
          <cell r="A276">
            <v>2047</v>
          </cell>
        </row>
        <row r="277">
          <cell r="A277">
            <v>2048</v>
          </cell>
        </row>
        <row r="278">
          <cell r="A278">
            <v>2049</v>
          </cell>
        </row>
        <row r="279">
          <cell r="A279">
            <v>2050</v>
          </cell>
        </row>
        <row r="280">
          <cell r="A280">
            <v>2051</v>
          </cell>
        </row>
        <row r="281">
          <cell r="A281">
            <v>2052</v>
          </cell>
        </row>
        <row r="282">
          <cell r="A282">
            <v>2053</v>
          </cell>
        </row>
        <row r="283">
          <cell r="A283">
            <v>2054</v>
          </cell>
        </row>
        <row r="284">
          <cell r="A284">
            <v>2055</v>
          </cell>
        </row>
        <row r="285">
          <cell r="A285">
            <v>2056</v>
          </cell>
        </row>
        <row r="286">
          <cell r="A286">
            <v>2057</v>
          </cell>
        </row>
        <row r="287">
          <cell r="A287">
            <v>2058</v>
          </cell>
        </row>
        <row r="288">
          <cell r="A288">
            <v>2059</v>
          </cell>
        </row>
        <row r="289">
          <cell r="A289">
            <v>2060</v>
          </cell>
        </row>
        <row r="290">
          <cell r="A290" t="str">
            <v>Back to top</v>
          </cell>
        </row>
        <row r="293">
          <cell r="A293" t="str">
            <v>Scenario 5</v>
          </cell>
          <cell r="B293" t="str">
            <v>[Type Scenario 5 Name Here...]</v>
          </cell>
        </row>
        <row r="294">
          <cell r="A294" t="str">
            <v>Year</v>
          </cell>
          <cell r="B294" t="str">
            <v>World</v>
          </cell>
        </row>
        <row r="295">
          <cell r="A295">
            <v>2012</v>
          </cell>
        </row>
        <row r="296">
          <cell r="A296">
            <v>2013</v>
          </cell>
        </row>
        <row r="297">
          <cell r="A297">
            <v>2014</v>
          </cell>
        </row>
        <row r="298">
          <cell r="A298">
            <v>2015</v>
          </cell>
        </row>
        <row r="299">
          <cell r="A299">
            <v>2016</v>
          </cell>
        </row>
        <row r="300">
          <cell r="A300">
            <v>2017</v>
          </cell>
        </row>
        <row r="301">
          <cell r="A301">
            <v>2018</v>
          </cell>
        </row>
        <row r="302">
          <cell r="A302">
            <v>2019</v>
          </cell>
        </row>
        <row r="303">
          <cell r="A303">
            <v>2020</v>
          </cell>
        </row>
        <row r="304">
          <cell r="A304">
            <v>2021</v>
          </cell>
        </row>
        <row r="305">
          <cell r="A305">
            <v>2022</v>
          </cell>
        </row>
        <row r="306">
          <cell r="A306">
            <v>2023</v>
          </cell>
        </row>
        <row r="307">
          <cell r="A307">
            <v>2024</v>
          </cell>
        </row>
        <row r="308">
          <cell r="A308">
            <v>2025</v>
          </cell>
        </row>
        <row r="309">
          <cell r="A309">
            <v>2026</v>
          </cell>
        </row>
        <row r="310">
          <cell r="A310">
            <v>2027</v>
          </cell>
        </row>
        <row r="311">
          <cell r="A311">
            <v>2028</v>
          </cell>
        </row>
        <row r="312">
          <cell r="A312">
            <v>2029</v>
          </cell>
        </row>
        <row r="313">
          <cell r="A313">
            <v>2030</v>
          </cell>
        </row>
        <row r="314">
          <cell r="A314">
            <v>2031</v>
          </cell>
        </row>
        <row r="315">
          <cell r="A315">
            <v>2032</v>
          </cell>
        </row>
        <row r="316">
          <cell r="A316">
            <v>2033</v>
          </cell>
        </row>
        <row r="317">
          <cell r="A317">
            <v>2034</v>
          </cell>
        </row>
        <row r="318">
          <cell r="A318">
            <v>2035</v>
          </cell>
        </row>
        <row r="319">
          <cell r="A319">
            <v>2036</v>
          </cell>
        </row>
        <row r="320">
          <cell r="A320">
            <v>2037</v>
          </cell>
        </row>
        <row r="321">
          <cell r="A321">
            <v>2038</v>
          </cell>
        </row>
        <row r="322">
          <cell r="A322">
            <v>2039</v>
          </cell>
        </row>
        <row r="323">
          <cell r="A323">
            <v>2040</v>
          </cell>
        </row>
        <row r="324">
          <cell r="A324">
            <v>2041</v>
          </cell>
        </row>
        <row r="325">
          <cell r="A325">
            <v>2042</v>
          </cell>
        </row>
        <row r="326">
          <cell r="A326">
            <v>2043</v>
          </cell>
        </row>
        <row r="327">
          <cell r="A327">
            <v>2044</v>
          </cell>
        </row>
        <row r="328">
          <cell r="A328">
            <v>2045</v>
          </cell>
        </row>
        <row r="329">
          <cell r="A329">
            <v>2046</v>
          </cell>
        </row>
        <row r="330">
          <cell r="A330">
            <v>2047</v>
          </cell>
        </row>
        <row r="331">
          <cell r="A331">
            <v>2048</v>
          </cell>
        </row>
        <row r="332">
          <cell r="A332">
            <v>2049</v>
          </cell>
        </row>
        <row r="333">
          <cell r="A333">
            <v>2050</v>
          </cell>
        </row>
        <row r="334">
          <cell r="A334">
            <v>2051</v>
          </cell>
        </row>
        <row r="335">
          <cell r="A335">
            <v>2052</v>
          </cell>
        </row>
        <row r="336">
          <cell r="A336">
            <v>2053</v>
          </cell>
        </row>
        <row r="337">
          <cell r="A337">
            <v>2054</v>
          </cell>
        </row>
        <row r="338">
          <cell r="A338">
            <v>2055</v>
          </cell>
        </row>
        <row r="339">
          <cell r="A339">
            <v>2056</v>
          </cell>
        </row>
        <row r="340">
          <cell r="A340">
            <v>2057</v>
          </cell>
        </row>
        <row r="341">
          <cell r="A341">
            <v>2058</v>
          </cell>
        </row>
        <row r="342">
          <cell r="A342">
            <v>2059</v>
          </cell>
        </row>
        <row r="343">
          <cell r="A343">
            <v>2060</v>
          </cell>
        </row>
        <row r="344">
          <cell r="A344" t="str">
            <v>Back to top</v>
          </cell>
        </row>
        <row r="347">
          <cell r="A347" t="str">
            <v>Scenario 6</v>
          </cell>
          <cell r="B347" t="str">
            <v>[Type Scenario 6 Name Here...]</v>
          </cell>
        </row>
        <row r="348">
          <cell r="A348" t="str">
            <v>Year</v>
          </cell>
          <cell r="B348" t="str">
            <v>World</v>
          </cell>
        </row>
        <row r="349">
          <cell r="A349">
            <v>2012</v>
          </cell>
        </row>
        <row r="350">
          <cell r="A350">
            <v>2013</v>
          </cell>
        </row>
        <row r="351">
          <cell r="A351">
            <v>2014</v>
          </cell>
        </row>
        <row r="352">
          <cell r="A352">
            <v>2015</v>
          </cell>
        </row>
        <row r="353">
          <cell r="A353">
            <v>2016</v>
          </cell>
        </row>
        <row r="354">
          <cell r="A354">
            <v>2017</v>
          </cell>
        </row>
        <row r="355">
          <cell r="A355">
            <v>2018</v>
          </cell>
        </row>
        <row r="356">
          <cell r="A356">
            <v>2019</v>
          </cell>
        </row>
        <row r="357">
          <cell r="A357">
            <v>2020</v>
          </cell>
        </row>
        <row r="358">
          <cell r="A358">
            <v>2021</v>
          </cell>
        </row>
        <row r="359">
          <cell r="A359">
            <v>2022</v>
          </cell>
        </row>
        <row r="360">
          <cell r="A360">
            <v>2023</v>
          </cell>
        </row>
        <row r="361">
          <cell r="A361">
            <v>2024</v>
          </cell>
        </row>
        <row r="362">
          <cell r="A362">
            <v>2025</v>
          </cell>
        </row>
        <row r="363">
          <cell r="A363">
            <v>2026</v>
          </cell>
        </row>
        <row r="364">
          <cell r="A364">
            <v>2027</v>
          </cell>
        </row>
        <row r="365">
          <cell r="A365">
            <v>2028</v>
          </cell>
        </row>
        <row r="366">
          <cell r="A366">
            <v>2029</v>
          </cell>
        </row>
        <row r="367">
          <cell r="A367">
            <v>2030</v>
          </cell>
        </row>
        <row r="368">
          <cell r="A368">
            <v>2031</v>
          </cell>
        </row>
        <row r="369">
          <cell r="A369">
            <v>2032</v>
          </cell>
        </row>
        <row r="370">
          <cell r="A370">
            <v>2033</v>
          </cell>
        </row>
        <row r="371">
          <cell r="A371">
            <v>2034</v>
          </cell>
        </row>
        <row r="372">
          <cell r="A372">
            <v>2035</v>
          </cell>
        </row>
        <row r="373">
          <cell r="A373">
            <v>2036</v>
          </cell>
        </row>
        <row r="374">
          <cell r="A374">
            <v>2037</v>
          </cell>
        </row>
        <row r="375">
          <cell r="A375">
            <v>2038</v>
          </cell>
        </row>
        <row r="376">
          <cell r="A376">
            <v>2039</v>
          </cell>
        </row>
        <row r="377">
          <cell r="A377">
            <v>2040</v>
          </cell>
        </row>
        <row r="378">
          <cell r="A378">
            <v>2041</v>
          </cell>
        </row>
        <row r="379">
          <cell r="A379">
            <v>2042</v>
          </cell>
        </row>
        <row r="380">
          <cell r="A380">
            <v>2043</v>
          </cell>
        </row>
        <row r="381">
          <cell r="A381">
            <v>2044</v>
          </cell>
        </row>
        <row r="382">
          <cell r="A382">
            <v>2045</v>
          </cell>
        </row>
        <row r="383">
          <cell r="A383">
            <v>2046</v>
          </cell>
        </row>
        <row r="384">
          <cell r="A384">
            <v>2047</v>
          </cell>
        </row>
        <row r="385">
          <cell r="A385">
            <v>2048</v>
          </cell>
        </row>
        <row r="386">
          <cell r="A386">
            <v>2049</v>
          </cell>
        </row>
        <row r="387">
          <cell r="A387">
            <v>2050</v>
          </cell>
        </row>
        <row r="388">
          <cell r="A388">
            <v>2051</v>
          </cell>
        </row>
        <row r="389">
          <cell r="A389">
            <v>2052</v>
          </cell>
        </row>
        <row r="390">
          <cell r="A390">
            <v>2053</v>
          </cell>
        </row>
        <row r="391">
          <cell r="A391">
            <v>2054</v>
          </cell>
        </row>
        <row r="392">
          <cell r="A392">
            <v>2055</v>
          </cell>
        </row>
        <row r="393">
          <cell r="A393">
            <v>2056</v>
          </cell>
        </row>
        <row r="394">
          <cell r="A394">
            <v>2057</v>
          </cell>
        </row>
        <row r="395">
          <cell r="A395">
            <v>2058</v>
          </cell>
        </row>
        <row r="396">
          <cell r="A396">
            <v>2059</v>
          </cell>
        </row>
        <row r="397">
          <cell r="A397">
            <v>2060</v>
          </cell>
        </row>
        <row r="398">
          <cell r="A398" t="str">
            <v>Back to top</v>
          </cell>
        </row>
        <row r="401">
          <cell r="A401" t="str">
            <v>Scenario 7</v>
          </cell>
          <cell r="B401" t="str">
            <v>[Type Scenario 7 Name Here...]</v>
          </cell>
        </row>
        <row r="402">
          <cell r="A402" t="str">
            <v>Year</v>
          </cell>
          <cell r="B402" t="str">
            <v>World</v>
          </cell>
        </row>
        <row r="403">
          <cell r="A403">
            <v>2012</v>
          </cell>
        </row>
        <row r="404">
          <cell r="A404">
            <v>2013</v>
          </cell>
        </row>
        <row r="405">
          <cell r="A405">
            <v>2014</v>
          </cell>
        </row>
        <row r="406">
          <cell r="A406">
            <v>2015</v>
          </cell>
        </row>
        <row r="407">
          <cell r="A407">
            <v>2016</v>
          </cell>
        </row>
        <row r="408">
          <cell r="A408">
            <v>2017</v>
          </cell>
        </row>
        <row r="409">
          <cell r="A409">
            <v>2018</v>
          </cell>
        </row>
        <row r="410">
          <cell r="A410">
            <v>2019</v>
          </cell>
        </row>
        <row r="411">
          <cell r="A411">
            <v>2020</v>
          </cell>
        </row>
        <row r="412">
          <cell r="A412">
            <v>2021</v>
          </cell>
        </row>
        <row r="413">
          <cell r="A413">
            <v>2022</v>
          </cell>
        </row>
        <row r="414">
          <cell r="A414">
            <v>2023</v>
          </cell>
        </row>
        <row r="415">
          <cell r="A415">
            <v>2024</v>
          </cell>
        </row>
        <row r="416">
          <cell r="A416">
            <v>2025</v>
          </cell>
        </row>
        <row r="417">
          <cell r="A417">
            <v>2026</v>
          </cell>
        </row>
        <row r="418">
          <cell r="A418">
            <v>2027</v>
          </cell>
        </row>
        <row r="419">
          <cell r="A419">
            <v>2028</v>
          </cell>
        </row>
        <row r="420">
          <cell r="A420">
            <v>2029</v>
          </cell>
        </row>
        <row r="421">
          <cell r="A421">
            <v>2030</v>
          </cell>
        </row>
        <row r="422">
          <cell r="A422">
            <v>2031</v>
          </cell>
        </row>
        <row r="423">
          <cell r="A423">
            <v>2032</v>
          </cell>
        </row>
        <row r="424">
          <cell r="A424">
            <v>2033</v>
          </cell>
        </row>
        <row r="425">
          <cell r="A425">
            <v>2034</v>
          </cell>
        </row>
        <row r="426">
          <cell r="A426">
            <v>2035</v>
          </cell>
        </row>
        <row r="427">
          <cell r="A427">
            <v>2036</v>
          </cell>
        </row>
        <row r="428">
          <cell r="A428">
            <v>2037</v>
          </cell>
        </row>
        <row r="429">
          <cell r="A429">
            <v>2038</v>
          </cell>
        </row>
        <row r="430">
          <cell r="A430">
            <v>2039</v>
          </cell>
        </row>
        <row r="431">
          <cell r="A431">
            <v>2040</v>
          </cell>
        </row>
        <row r="432">
          <cell r="A432">
            <v>2041</v>
          </cell>
        </row>
        <row r="433">
          <cell r="A433">
            <v>2042</v>
          </cell>
        </row>
        <row r="434">
          <cell r="A434">
            <v>2043</v>
          </cell>
        </row>
        <row r="435">
          <cell r="A435">
            <v>2044</v>
          </cell>
        </row>
        <row r="436">
          <cell r="A436">
            <v>2045</v>
          </cell>
        </row>
        <row r="437">
          <cell r="A437">
            <v>2046</v>
          </cell>
        </row>
        <row r="438">
          <cell r="A438">
            <v>2047</v>
          </cell>
        </row>
        <row r="439">
          <cell r="A439">
            <v>2048</v>
          </cell>
        </row>
        <row r="440">
          <cell r="A440">
            <v>2049</v>
          </cell>
        </row>
        <row r="441">
          <cell r="A441">
            <v>2050</v>
          </cell>
        </row>
        <row r="442">
          <cell r="A442">
            <v>2051</v>
          </cell>
        </row>
        <row r="443">
          <cell r="A443">
            <v>2052</v>
          </cell>
        </row>
        <row r="444">
          <cell r="A444">
            <v>2053</v>
          </cell>
        </row>
        <row r="445">
          <cell r="A445">
            <v>2054</v>
          </cell>
        </row>
        <row r="446">
          <cell r="A446">
            <v>2055</v>
          </cell>
        </row>
        <row r="447">
          <cell r="A447">
            <v>2056</v>
          </cell>
        </row>
        <row r="448">
          <cell r="A448">
            <v>2057</v>
          </cell>
        </row>
        <row r="449">
          <cell r="A449">
            <v>2058</v>
          </cell>
        </row>
        <row r="450">
          <cell r="A450">
            <v>2059</v>
          </cell>
        </row>
        <row r="451">
          <cell r="A451">
            <v>2060</v>
          </cell>
        </row>
        <row r="452">
          <cell r="A452" t="str">
            <v>Back to top</v>
          </cell>
        </row>
        <row r="455">
          <cell r="A455" t="str">
            <v>Scenario 8</v>
          </cell>
          <cell r="B455" t="str">
            <v>[Type Scenario 8 Name Here...]</v>
          </cell>
        </row>
        <row r="456">
          <cell r="A456" t="str">
            <v>Year</v>
          </cell>
          <cell r="B456" t="str">
            <v>World</v>
          </cell>
        </row>
        <row r="457">
          <cell r="A457">
            <v>2012</v>
          </cell>
        </row>
        <row r="458">
          <cell r="A458">
            <v>2013</v>
          </cell>
        </row>
        <row r="459">
          <cell r="A459">
            <v>2014</v>
          </cell>
        </row>
        <row r="460">
          <cell r="A460">
            <v>2015</v>
          </cell>
        </row>
        <row r="461">
          <cell r="A461">
            <v>2016</v>
          </cell>
        </row>
        <row r="462">
          <cell r="A462">
            <v>2017</v>
          </cell>
        </row>
        <row r="463">
          <cell r="A463">
            <v>2018</v>
          </cell>
        </row>
        <row r="464">
          <cell r="A464">
            <v>2019</v>
          </cell>
        </row>
        <row r="465">
          <cell r="A465">
            <v>2020</v>
          </cell>
        </row>
        <row r="466">
          <cell r="A466">
            <v>2021</v>
          </cell>
        </row>
        <row r="467">
          <cell r="A467">
            <v>2022</v>
          </cell>
        </row>
        <row r="468">
          <cell r="A468">
            <v>2023</v>
          </cell>
        </row>
        <row r="469">
          <cell r="A469">
            <v>2024</v>
          </cell>
        </row>
        <row r="470">
          <cell r="A470">
            <v>2025</v>
          </cell>
        </row>
        <row r="471">
          <cell r="A471">
            <v>2026</v>
          </cell>
        </row>
        <row r="472">
          <cell r="A472">
            <v>2027</v>
          </cell>
        </row>
        <row r="473">
          <cell r="A473">
            <v>2028</v>
          </cell>
        </row>
        <row r="474">
          <cell r="A474">
            <v>2029</v>
          </cell>
        </row>
        <row r="475">
          <cell r="A475">
            <v>2030</v>
          </cell>
        </row>
        <row r="476">
          <cell r="A476">
            <v>2031</v>
          </cell>
        </row>
        <row r="477">
          <cell r="A477">
            <v>2032</v>
          </cell>
        </row>
        <row r="478">
          <cell r="A478">
            <v>2033</v>
          </cell>
        </row>
        <row r="479">
          <cell r="A479">
            <v>2034</v>
          </cell>
        </row>
        <row r="480">
          <cell r="A480">
            <v>2035</v>
          </cell>
        </row>
        <row r="481">
          <cell r="A481">
            <v>2036</v>
          </cell>
        </row>
        <row r="482">
          <cell r="A482">
            <v>2037</v>
          </cell>
        </row>
        <row r="483">
          <cell r="A483">
            <v>2038</v>
          </cell>
        </row>
        <row r="484">
          <cell r="A484">
            <v>2039</v>
          </cell>
        </row>
        <row r="485">
          <cell r="A485">
            <v>2040</v>
          </cell>
        </row>
        <row r="486">
          <cell r="A486">
            <v>2041</v>
          </cell>
        </row>
        <row r="487">
          <cell r="A487">
            <v>2042</v>
          </cell>
        </row>
        <row r="488">
          <cell r="A488">
            <v>2043</v>
          </cell>
        </row>
        <row r="489">
          <cell r="A489">
            <v>2044</v>
          </cell>
        </row>
        <row r="490">
          <cell r="A490">
            <v>2045</v>
          </cell>
        </row>
        <row r="491">
          <cell r="A491">
            <v>2046</v>
          </cell>
        </row>
        <row r="492">
          <cell r="A492">
            <v>2047</v>
          </cell>
        </row>
        <row r="493">
          <cell r="A493">
            <v>2048</v>
          </cell>
        </row>
        <row r="494">
          <cell r="A494">
            <v>2049</v>
          </cell>
        </row>
        <row r="495">
          <cell r="A495">
            <v>2050</v>
          </cell>
        </row>
        <row r="496">
          <cell r="A496">
            <v>2051</v>
          </cell>
        </row>
        <row r="497">
          <cell r="A497">
            <v>2052</v>
          </cell>
        </row>
        <row r="498">
          <cell r="A498">
            <v>2053</v>
          </cell>
        </row>
        <row r="499">
          <cell r="A499">
            <v>2054</v>
          </cell>
        </row>
        <row r="500">
          <cell r="A500">
            <v>2055</v>
          </cell>
        </row>
        <row r="501">
          <cell r="A501">
            <v>2056</v>
          </cell>
        </row>
        <row r="502">
          <cell r="A502">
            <v>2057</v>
          </cell>
        </row>
        <row r="503">
          <cell r="A503">
            <v>2058</v>
          </cell>
        </row>
        <row r="504">
          <cell r="A504">
            <v>2059</v>
          </cell>
        </row>
        <row r="505">
          <cell r="A505">
            <v>2060</v>
          </cell>
        </row>
        <row r="506">
          <cell r="A506" t="str">
            <v>Back to top</v>
          </cell>
        </row>
        <row r="509">
          <cell r="A509" t="str">
            <v>Scenario 9</v>
          </cell>
          <cell r="B509" t="str">
            <v>[Type Scenario 9 Name Here...]</v>
          </cell>
        </row>
        <row r="510">
          <cell r="A510" t="str">
            <v>Year</v>
          </cell>
          <cell r="B510" t="str">
            <v>World</v>
          </cell>
        </row>
        <row r="511">
          <cell r="A511">
            <v>2012</v>
          </cell>
        </row>
        <row r="512">
          <cell r="A512">
            <v>2013</v>
          </cell>
        </row>
        <row r="513">
          <cell r="A513">
            <v>2014</v>
          </cell>
        </row>
        <row r="514">
          <cell r="A514">
            <v>2015</v>
          </cell>
        </row>
        <row r="515">
          <cell r="A515">
            <v>2016</v>
          </cell>
        </row>
        <row r="516">
          <cell r="A516">
            <v>2017</v>
          </cell>
        </row>
        <row r="517">
          <cell r="A517">
            <v>2018</v>
          </cell>
        </row>
        <row r="518">
          <cell r="A518">
            <v>2019</v>
          </cell>
        </row>
        <row r="519">
          <cell r="A519">
            <v>2020</v>
          </cell>
        </row>
        <row r="520">
          <cell r="A520">
            <v>2021</v>
          </cell>
        </row>
        <row r="521">
          <cell r="A521">
            <v>2022</v>
          </cell>
        </row>
        <row r="522">
          <cell r="A522">
            <v>2023</v>
          </cell>
        </row>
        <row r="523">
          <cell r="A523">
            <v>2024</v>
          </cell>
        </row>
        <row r="524">
          <cell r="A524">
            <v>2025</v>
          </cell>
        </row>
        <row r="525">
          <cell r="A525">
            <v>2026</v>
          </cell>
        </row>
        <row r="526">
          <cell r="A526">
            <v>2027</v>
          </cell>
        </row>
        <row r="527">
          <cell r="A527">
            <v>2028</v>
          </cell>
        </row>
        <row r="528">
          <cell r="A528">
            <v>2029</v>
          </cell>
        </row>
        <row r="529">
          <cell r="A529">
            <v>2030</v>
          </cell>
        </row>
        <row r="530">
          <cell r="A530">
            <v>2031</v>
          </cell>
        </row>
        <row r="531">
          <cell r="A531">
            <v>2032</v>
          </cell>
        </row>
        <row r="532">
          <cell r="A532">
            <v>2033</v>
          </cell>
        </row>
        <row r="533">
          <cell r="A533">
            <v>2034</v>
          </cell>
        </row>
        <row r="534">
          <cell r="A534">
            <v>2035</v>
          </cell>
        </row>
        <row r="535">
          <cell r="A535">
            <v>2036</v>
          </cell>
        </row>
        <row r="536">
          <cell r="A536">
            <v>2037</v>
          </cell>
        </row>
        <row r="537">
          <cell r="A537">
            <v>2038</v>
          </cell>
        </row>
        <row r="538">
          <cell r="A538">
            <v>2039</v>
          </cell>
        </row>
        <row r="539">
          <cell r="A539">
            <v>2040</v>
          </cell>
        </row>
        <row r="540">
          <cell r="A540">
            <v>2041</v>
          </cell>
        </row>
        <row r="541">
          <cell r="A541">
            <v>2042</v>
          </cell>
        </row>
        <row r="542">
          <cell r="A542">
            <v>2043</v>
          </cell>
        </row>
        <row r="543">
          <cell r="A543">
            <v>2044</v>
          </cell>
        </row>
        <row r="544">
          <cell r="A544">
            <v>2045</v>
          </cell>
        </row>
        <row r="545">
          <cell r="A545">
            <v>2046</v>
          </cell>
        </row>
        <row r="546">
          <cell r="A546">
            <v>2047</v>
          </cell>
        </row>
        <row r="547">
          <cell r="A547">
            <v>2048</v>
          </cell>
        </row>
        <row r="548">
          <cell r="A548">
            <v>2049</v>
          </cell>
        </row>
        <row r="549">
          <cell r="A549">
            <v>2050</v>
          </cell>
        </row>
        <row r="550">
          <cell r="A550">
            <v>2051</v>
          </cell>
        </row>
        <row r="551">
          <cell r="A551">
            <v>2052</v>
          </cell>
        </row>
        <row r="552">
          <cell r="A552">
            <v>2053</v>
          </cell>
        </row>
        <row r="553">
          <cell r="A553">
            <v>2054</v>
          </cell>
        </row>
        <row r="554">
          <cell r="A554">
            <v>2055</v>
          </cell>
        </row>
        <row r="555">
          <cell r="A555">
            <v>2056</v>
          </cell>
        </row>
        <row r="556">
          <cell r="A556">
            <v>2057</v>
          </cell>
        </row>
        <row r="557">
          <cell r="A557">
            <v>2058</v>
          </cell>
        </row>
        <row r="558">
          <cell r="A558">
            <v>2059</v>
          </cell>
        </row>
        <row r="559">
          <cell r="A559">
            <v>2060</v>
          </cell>
        </row>
        <row r="560">
          <cell r="A560" t="str">
            <v>Back to top</v>
          </cell>
        </row>
        <row r="563">
          <cell r="A563" t="str">
            <v>Scenario 10</v>
          </cell>
          <cell r="B563" t="str">
            <v>[Type Scenario 10 Name Here...]</v>
          </cell>
        </row>
        <row r="564">
          <cell r="A564" t="str">
            <v>Year</v>
          </cell>
          <cell r="B564" t="str">
            <v>World</v>
          </cell>
        </row>
        <row r="565">
          <cell r="A565">
            <v>2012</v>
          </cell>
        </row>
        <row r="566">
          <cell r="A566">
            <v>2013</v>
          </cell>
        </row>
        <row r="567">
          <cell r="A567">
            <v>2014</v>
          </cell>
        </row>
        <row r="568">
          <cell r="A568">
            <v>2015</v>
          </cell>
        </row>
        <row r="569">
          <cell r="A569">
            <v>2016</v>
          </cell>
        </row>
        <row r="570">
          <cell r="A570">
            <v>2017</v>
          </cell>
        </row>
        <row r="571">
          <cell r="A571">
            <v>2018</v>
          </cell>
        </row>
        <row r="572">
          <cell r="A572">
            <v>2019</v>
          </cell>
        </row>
        <row r="573">
          <cell r="A573">
            <v>2020</v>
          </cell>
        </row>
        <row r="574">
          <cell r="A574">
            <v>2021</v>
          </cell>
        </row>
        <row r="575">
          <cell r="A575">
            <v>2022</v>
          </cell>
        </row>
        <row r="576">
          <cell r="A576">
            <v>2023</v>
          </cell>
        </row>
        <row r="577">
          <cell r="A577">
            <v>2024</v>
          </cell>
        </row>
        <row r="578">
          <cell r="A578">
            <v>2025</v>
          </cell>
        </row>
        <row r="579">
          <cell r="A579">
            <v>2026</v>
          </cell>
        </row>
        <row r="580">
          <cell r="A580">
            <v>2027</v>
          </cell>
        </row>
        <row r="581">
          <cell r="A581">
            <v>2028</v>
          </cell>
        </row>
        <row r="582">
          <cell r="A582">
            <v>2029</v>
          </cell>
        </row>
        <row r="583">
          <cell r="A583">
            <v>2030</v>
          </cell>
        </row>
        <row r="584">
          <cell r="A584">
            <v>2031</v>
          </cell>
        </row>
        <row r="585">
          <cell r="A585">
            <v>2032</v>
          </cell>
        </row>
        <row r="586">
          <cell r="A586">
            <v>2033</v>
          </cell>
        </row>
        <row r="587">
          <cell r="A587">
            <v>2034</v>
          </cell>
        </row>
        <row r="588">
          <cell r="A588">
            <v>2035</v>
          </cell>
        </row>
        <row r="589">
          <cell r="A589">
            <v>2036</v>
          </cell>
        </row>
        <row r="590">
          <cell r="A590">
            <v>2037</v>
          </cell>
        </row>
        <row r="591">
          <cell r="A591">
            <v>2038</v>
          </cell>
        </row>
        <row r="592">
          <cell r="A592">
            <v>2039</v>
          </cell>
        </row>
        <row r="593">
          <cell r="A593">
            <v>2040</v>
          </cell>
        </row>
        <row r="594">
          <cell r="A594">
            <v>2041</v>
          </cell>
        </row>
        <row r="595">
          <cell r="A595">
            <v>2042</v>
          </cell>
        </row>
        <row r="596">
          <cell r="A596">
            <v>2043</v>
          </cell>
        </row>
        <row r="597">
          <cell r="A597">
            <v>2044</v>
          </cell>
        </row>
        <row r="598">
          <cell r="A598">
            <v>2045</v>
          </cell>
        </row>
        <row r="599">
          <cell r="A599">
            <v>2046</v>
          </cell>
        </row>
        <row r="600">
          <cell r="A600">
            <v>2047</v>
          </cell>
        </row>
        <row r="601">
          <cell r="A601">
            <v>2048</v>
          </cell>
        </row>
        <row r="602">
          <cell r="A602">
            <v>2049</v>
          </cell>
        </row>
        <row r="603">
          <cell r="A603">
            <v>2050</v>
          </cell>
        </row>
        <row r="604">
          <cell r="A604">
            <v>2051</v>
          </cell>
        </row>
        <row r="605">
          <cell r="A605">
            <v>2052</v>
          </cell>
        </row>
        <row r="606">
          <cell r="A606">
            <v>2053</v>
          </cell>
        </row>
        <row r="607">
          <cell r="A607">
            <v>2054</v>
          </cell>
        </row>
        <row r="608">
          <cell r="A608">
            <v>2055</v>
          </cell>
        </row>
        <row r="609">
          <cell r="A609">
            <v>2056</v>
          </cell>
        </row>
        <row r="610">
          <cell r="A610">
            <v>2057</v>
          </cell>
        </row>
        <row r="611">
          <cell r="A611">
            <v>2058</v>
          </cell>
        </row>
        <row r="612">
          <cell r="A612">
            <v>2059</v>
          </cell>
        </row>
        <row r="613">
          <cell r="A613">
            <v>2060</v>
          </cell>
        </row>
        <row r="614">
          <cell r="A614" t="str">
            <v>Back to top</v>
          </cell>
        </row>
      </sheetData>
      <sheetData sheetId="20">
        <row r="77">
          <cell r="A77" t="str">
            <v>Scenario 1</v>
          </cell>
          <cell r="B77" t="str">
            <v>Custom REF Scenario 1: Test Scenario</v>
          </cell>
        </row>
        <row r="78">
          <cell r="A78" t="str">
            <v>Year</v>
          </cell>
          <cell r="B78" t="str">
            <v>World</v>
          </cell>
        </row>
        <row r="79">
          <cell r="A79">
            <v>2012</v>
          </cell>
        </row>
        <row r="80">
          <cell r="A80">
            <v>2013</v>
          </cell>
        </row>
        <row r="81">
          <cell r="A81">
            <v>2014</v>
          </cell>
          <cell r="B81">
            <v>455</v>
          </cell>
        </row>
        <row r="82">
          <cell r="A82">
            <v>2015</v>
          </cell>
          <cell r="B82">
            <v>555</v>
          </cell>
        </row>
        <row r="83">
          <cell r="A83">
            <v>2016</v>
          </cell>
          <cell r="B83">
            <v>655</v>
          </cell>
        </row>
        <row r="84">
          <cell r="A84">
            <v>2017</v>
          </cell>
          <cell r="B84">
            <v>755</v>
          </cell>
        </row>
        <row r="85">
          <cell r="A85">
            <v>2018</v>
          </cell>
          <cell r="B85">
            <v>855</v>
          </cell>
        </row>
        <row r="86">
          <cell r="A86">
            <v>2019</v>
          </cell>
          <cell r="B86">
            <v>955</v>
          </cell>
        </row>
        <row r="87">
          <cell r="A87">
            <v>2020</v>
          </cell>
          <cell r="B87">
            <v>1055</v>
          </cell>
        </row>
        <row r="88">
          <cell r="A88">
            <v>2021</v>
          </cell>
          <cell r="B88">
            <v>1155</v>
          </cell>
        </row>
        <row r="89">
          <cell r="A89">
            <v>2022</v>
          </cell>
          <cell r="B89">
            <v>1255</v>
          </cell>
        </row>
        <row r="90">
          <cell r="A90">
            <v>2023</v>
          </cell>
          <cell r="B90">
            <v>1355</v>
          </cell>
        </row>
        <row r="91">
          <cell r="A91">
            <v>2024</v>
          </cell>
          <cell r="B91">
            <v>1455</v>
          </cell>
        </row>
        <row r="92">
          <cell r="A92">
            <v>2025</v>
          </cell>
          <cell r="B92">
            <v>1555</v>
          </cell>
        </row>
        <row r="93">
          <cell r="A93">
            <v>2026</v>
          </cell>
          <cell r="B93">
            <v>1655</v>
          </cell>
        </row>
        <row r="94">
          <cell r="A94">
            <v>2027</v>
          </cell>
          <cell r="B94">
            <v>1755</v>
          </cell>
        </row>
        <row r="95">
          <cell r="A95">
            <v>2028</v>
          </cell>
          <cell r="B95">
            <v>1855</v>
          </cell>
        </row>
        <row r="96">
          <cell r="A96">
            <v>2029</v>
          </cell>
          <cell r="B96">
            <v>1955</v>
          </cell>
        </row>
        <row r="97">
          <cell r="A97">
            <v>2030</v>
          </cell>
          <cell r="B97">
            <v>2055</v>
          </cell>
        </row>
        <row r="98">
          <cell r="A98">
            <v>2031</v>
          </cell>
          <cell r="B98">
            <v>2155</v>
          </cell>
        </row>
        <row r="99">
          <cell r="A99">
            <v>2032</v>
          </cell>
          <cell r="B99">
            <v>2255</v>
          </cell>
        </row>
        <row r="100">
          <cell r="A100">
            <v>2033</v>
          </cell>
          <cell r="B100">
            <v>2355</v>
          </cell>
        </row>
        <row r="101">
          <cell r="A101">
            <v>2034</v>
          </cell>
          <cell r="B101">
            <v>2455</v>
          </cell>
        </row>
        <row r="102">
          <cell r="A102">
            <v>2035</v>
          </cell>
          <cell r="B102">
            <v>2555</v>
          </cell>
        </row>
        <row r="103">
          <cell r="A103">
            <v>2036</v>
          </cell>
          <cell r="B103">
            <v>2655</v>
          </cell>
        </row>
        <row r="104">
          <cell r="A104">
            <v>2037</v>
          </cell>
          <cell r="B104">
            <v>2755</v>
          </cell>
        </row>
        <row r="105">
          <cell r="A105">
            <v>2038</v>
          </cell>
          <cell r="B105">
            <v>2855</v>
          </cell>
        </row>
        <row r="106">
          <cell r="A106">
            <v>2039</v>
          </cell>
          <cell r="B106">
            <v>2955</v>
          </cell>
        </row>
        <row r="107">
          <cell r="A107">
            <v>2040</v>
          </cell>
          <cell r="B107">
            <v>3055</v>
          </cell>
        </row>
        <row r="108">
          <cell r="A108">
            <v>2041</v>
          </cell>
          <cell r="B108">
            <v>3155</v>
          </cell>
        </row>
        <row r="109">
          <cell r="A109">
            <v>2042</v>
          </cell>
          <cell r="B109">
            <v>3255</v>
          </cell>
        </row>
        <row r="110">
          <cell r="A110">
            <v>2043</v>
          </cell>
          <cell r="B110">
            <v>3355</v>
          </cell>
        </row>
        <row r="111">
          <cell r="A111">
            <v>2044</v>
          </cell>
          <cell r="B111">
            <v>3455</v>
          </cell>
        </row>
        <row r="112">
          <cell r="A112">
            <v>2045</v>
          </cell>
          <cell r="B112">
            <v>3555</v>
          </cell>
        </row>
        <row r="113">
          <cell r="A113">
            <v>2046</v>
          </cell>
          <cell r="B113">
            <v>3655</v>
          </cell>
        </row>
        <row r="114">
          <cell r="A114">
            <v>2047</v>
          </cell>
          <cell r="B114">
            <v>3755</v>
          </cell>
        </row>
        <row r="115">
          <cell r="A115">
            <v>2048</v>
          </cell>
          <cell r="B115">
            <v>3855</v>
          </cell>
        </row>
        <row r="116">
          <cell r="A116">
            <v>2049</v>
          </cell>
          <cell r="B116">
            <v>3955</v>
          </cell>
        </row>
        <row r="117">
          <cell r="A117">
            <v>2050</v>
          </cell>
          <cell r="B117">
            <v>4055</v>
          </cell>
        </row>
        <row r="118">
          <cell r="A118">
            <v>2051</v>
          </cell>
          <cell r="B118">
            <v>4155</v>
          </cell>
        </row>
        <row r="119">
          <cell r="A119">
            <v>2052</v>
          </cell>
          <cell r="B119">
            <v>4255</v>
          </cell>
        </row>
        <row r="120">
          <cell r="A120">
            <v>2053</v>
          </cell>
          <cell r="B120">
            <v>4355</v>
          </cell>
        </row>
        <row r="121">
          <cell r="A121">
            <v>2054</v>
          </cell>
          <cell r="B121">
            <v>4455</v>
          </cell>
        </row>
        <row r="122">
          <cell r="A122">
            <v>2055</v>
          </cell>
          <cell r="B122">
            <v>4555</v>
          </cell>
        </row>
        <row r="123">
          <cell r="A123">
            <v>2056</v>
          </cell>
          <cell r="B123">
            <v>4655</v>
          </cell>
        </row>
        <row r="124">
          <cell r="A124">
            <v>2057</v>
          </cell>
          <cell r="B124">
            <v>4755</v>
          </cell>
        </row>
        <row r="125">
          <cell r="A125">
            <v>2058</v>
          </cell>
          <cell r="B125">
            <v>4855</v>
          </cell>
        </row>
        <row r="126">
          <cell r="A126">
            <v>2059</v>
          </cell>
          <cell r="B126">
            <v>4955</v>
          </cell>
        </row>
        <row r="127">
          <cell r="A127">
            <v>2060</v>
          </cell>
          <cell r="B127">
            <v>5055</v>
          </cell>
        </row>
        <row r="128">
          <cell r="A128" t="str">
            <v>Back to top</v>
          </cell>
        </row>
        <row r="131">
          <cell r="A131" t="str">
            <v>Scenario 2</v>
          </cell>
          <cell r="B131" t="str">
            <v>[Type Scenario 2 Name Here (REF CASE)...]</v>
          </cell>
        </row>
        <row r="132">
          <cell r="A132" t="str">
            <v>Year</v>
          </cell>
          <cell r="B132" t="str">
            <v>World</v>
          </cell>
        </row>
        <row r="133">
          <cell r="A133">
            <v>2012</v>
          </cell>
        </row>
        <row r="134">
          <cell r="A134">
            <v>2013</v>
          </cell>
        </row>
        <row r="135">
          <cell r="A135">
            <v>2014</v>
          </cell>
        </row>
        <row r="136">
          <cell r="A136">
            <v>2015</v>
          </cell>
        </row>
        <row r="137">
          <cell r="A137">
            <v>2016</v>
          </cell>
        </row>
        <row r="138">
          <cell r="A138">
            <v>2017</v>
          </cell>
        </row>
        <row r="139">
          <cell r="A139">
            <v>2018</v>
          </cell>
        </row>
        <row r="140">
          <cell r="A140">
            <v>2019</v>
          </cell>
        </row>
        <row r="141">
          <cell r="A141">
            <v>2020</v>
          </cell>
        </row>
        <row r="142">
          <cell r="A142">
            <v>2021</v>
          </cell>
        </row>
        <row r="143">
          <cell r="A143">
            <v>2022</v>
          </cell>
        </row>
        <row r="144">
          <cell r="A144">
            <v>2023</v>
          </cell>
        </row>
        <row r="145">
          <cell r="A145">
            <v>2024</v>
          </cell>
        </row>
        <row r="146">
          <cell r="A146">
            <v>2025</v>
          </cell>
        </row>
        <row r="147">
          <cell r="A147">
            <v>2026</v>
          </cell>
        </row>
        <row r="148">
          <cell r="A148">
            <v>2027</v>
          </cell>
        </row>
        <row r="149">
          <cell r="A149">
            <v>2028</v>
          </cell>
        </row>
        <row r="150">
          <cell r="A150">
            <v>2029</v>
          </cell>
        </row>
        <row r="151">
          <cell r="A151">
            <v>2030</v>
          </cell>
        </row>
        <row r="152">
          <cell r="A152">
            <v>2031</v>
          </cell>
        </row>
        <row r="153">
          <cell r="A153">
            <v>2032</v>
          </cell>
        </row>
        <row r="154">
          <cell r="A154">
            <v>2033</v>
          </cell>
        </row>
        <row r="155">
          <cell r="A155">
            <v>2034</v>
          </cell>
        </row>
        <row r="156">
          <cell r="A156">
            <v>2035</v>
          </cell>
        </row>
        <row r="157">
          <cell r="A157">
            <v>2036</v>
          </cell>
        </row>
        <row r="158">
          <cell r="A158">
            <v>2037</v>
          </cell>
        </row>
        <row r="159">
          <cell r="A159">
            <v>2038</v>
          </cell>
        </row>
        <row r="160">
          <cell r="A160">
            <v>2039</v>
          </cell>
        </row>
        <row r="161">
          <cell r="A161">
            <v>2040</v>
          </cell>
        </row>
        <row r="162">
          <cell r="A162">
            <v>2041</v>
          </cell>
        </row>
        <row r="163">
          <cell r="A163">
            <v>2042</v>
          </cell>
        </row>
        <row r="164">
          <cell r="A164">
            <v>2043</v>
          </cell>
        </row>
        <row r="165">
          <cell r="A165">
            <v>2044</v>
          </cell>
        </row>
        <row r="166">
          <cell r="A166">
            <v>2045</v>
          </cell>
        </row>
        <row r="167">
          <cell r="A167">
            <v>2046</v>
          </cell>
        </row>
        <row r="168">
          <cell r="A168">
            <v>2047</v>
          </cell>
        </row>
        <row r="169">
          <cell r="A169">
            <v>2048</v>
          </cell>
        </row>
        <row r="170">
          <cell r="A170">
            <v>2049</v>
          </cell>
        </row>
        <row r="171">
          <cell r="A171">
            <v>2050</v>
          </cell>
        </row>
        <row r="172">
          <cell r="A172">
            <v>2051</v>
          </cell>
        </row>
        <row r="173">
          <cell r="A173">
            <v>2052</v>
          </cell>
        </row>
        <row r="174">
          <cell r="A174">
            <v>2053</v>
          </cell>
        </row>
        <row r="175">
          <cell r="A175">
            <v>2054</v>
          </cell>
        </row>
        <row r="176">
          <cell r="A176">
            <v>2055</v>
          </cell>
        </row>
        <row r="177">
          <cell r="A177">
            <v>2056</v>
          </cell>
        </row>
        <row r="178">
          <cell r="A178">
            <v>2057</v>
          </cell>
        </row>
        <row r="179">
          <cell r="A179">
            <v>2058</v>
          </cell>
        </row>
        <row r="180">
          <cell r="A180">
            <v>2059</v>
          </cell>
        </row>
        <row r="181">
          <cell r="A181">
            <v>2060</v>
          </cell>
        </row>
        <row r="182">
          <cell r="A182" t="str">
            <v>Back to top</v>
          </cell>
        </row>
        <row r="185">
          <cell r="A185" t="str">
            <v>Scenario 3</v>
          </cell>
          <cell r="B185" t="str">
            <v>[Type Scenario 3 Name Here (REF CASE)...]</v>
          </cell>
        </row>
        <row r="186">
          <cell r="A186" t="str">
            <v>Year</v>
          </cell>
          <cell r="B186" t="str">
            <v>World</v>
          </cell>
        </row>
        <row r="187">
          <cell r="A187">
            <v>2012</v>
          </cell>
        </row>
        <row r="188">
          <cell r="A188">
            <v>2013</v>
          </cell>
        </row>
        <row r="189">
          <cell r="A189">
            <v>2014</v>
          </cell>
        </row>
        <row r="190">
          <cell r="A190">
            <v>2015</v>
          </cell>
        </row>
        <row r="191">
          <cell r="A191">
            <v>2016</v>
          </cell>
        </row>
        <row r="192">
          <cell r="A192">
            <v>2017</v>
          </cell>
        </row>
        <row r="193">
          <cell r="A193">
            <v>2018</v>
          </cell>
        </row>
        <row r="194">
          <cell r="A194">
            <v>2019</v>
          </cell>
        </row>
        <row r="195">
          <cell r="A195">
            <v>2020</v>
          </cell>
        </row>
        <row r="196">
          <cell r="A196">
            <v>2021</v>
          </cell>
        </row>
        <row r="197">
          <cell r="A197">
            <v>2022</v>
          </cell>
        </row>
        <row r="198">
          <cell r="A198">
            <v>2023</v>
          </cell>
        </row>
        <row r="199">
          <cell r="A199">
            <v>2024</v>
          </cell>
        </row>
        <row r="200">
          <cell r="A200">
            <v>2025</v>
          </cell>
        </row>
        <row r="201">
          <cell r="A201">
            <v>2026</v>
          </cell>
        </row>
        <row r="202">
          <cell r="A202">
            <v>2027</v>
          </cell>
        </row>
        <row r="203">
          <cell r="A203">
            <v>2028</v>
          </cell>
        </row>
        <row r="204">
          <cell r="A204">
            <v>2029</v>
          </cell>
        </row>
        <row r="205">
          <cell r="A205">
            <v>2030</v>
          </cell>
        </row>
        <row r="206">
          <cell r="A206">
            <v>2031</v>
          </cell>
        </row>
        <row r="207">
          <cell r="A207">
            <v>2032</v>
          </cell>
        </row>
        <row r="208">
          <cell r="A208">
            <v>2033</v>
          </cell>
        </row>
        <row r="209">
          <cell r="A209">
            <v>2034</v>
          </cell>
        </row>
        <row r="210">
          <cell r="A210">
            <v>2035</v>
          </cell>
        </row>
        <row r="211">
          <cell r="A211">
            <v>2036</v>
          </cell>
        </row>
        <row r="212">
          <cell r="A212">
            <v>2037</v>
          </cell>
        </row>
        <row r="213">
          <cell r="A213">
            <v>2038</v>
          </cell>
        </row>
        <row r="214">
          <cell r="A214">
            <v>2039</v>
          </cell>
        </row>
        <row r="215">
          <cell r="A215">
            <v>2040</v>
          </cell>
        </row>
        <row r="216">
          <cell r="A216">
            <v>2041</v>
          </cell>
        </row>
        <row r="217">
          <cell r="A217">
            <v>2042</v>
          </cell>
        </row>
        <row r="218">
          <cell r="A218">
            <v>2043</v>
          </cell>
        </row>
        <row r="219">
          <cell r="A219">
            <v>2044</v>
          </cell>
        </row>
        <row r="220">
          <cell r="A220">
            <v>2045</v>
          </cell>
        </row>
        <row r="221">
          <cell r="A221">
            <v>2046</v>
          </cell>
        </row>
        <row r="222">
          <cell r="A222">
            <v>2047</v>
          </cell>
        </row>
        <row r="223">
          <cell r="A223">
            <v>2048</v>
          </cell>
        </row>
        <row r="224">
          <cell r="A224">
            <v>2049</v>
          </cell>
        </row>
        <row r="225">
          <cell r="A225">
            <v>2050</v>
          </cell>
        </row>
        <row r="226">
          <cell r="A226">
            <v>2051</v>
          </cell>
        </row>
        <row r="227">
          <cell r="A227">
            <v>2052</v>
          </cell>
        </row>
        <row r="228">
          <cell r="A228">
            <v>2053</v>
          </cell>
        </row>
        <row r="229">
          <cell r="A229">
            <v>2054</v>
          </cell>
        </row>
        <row r="230">
          <cell r="A230">
            <v>2055</v>
          </cell>
        </row>
        <row r="231">
          <cell r="A231">
            <v>2056</v>
          </cell>
        </row>
        <row r="232">
          <cell r="A232">
            <v>2057</v>
          </cell>
        </row>
        <row r="233">
          <cell r="A233">
            <v>2058</v>
          </cell>
        </row>
        <row r="234">
          <cell r="A234">
            <v>2059</v>
          </cell>
        </row>
        <row r="235">
          <cell r="A235">
            <v>2060</v>
          </cell>
        </row>
        <row r="236">
          <cell r="A236" t="str">
            <v>Back to top</v>
          </cell>
        </row>
        <row r="239">
          <cell r="A239" t="str">
            <v>Scenario 4</v>
          </cell>
          <cell r="B239" t="str">
            <v>[Type Scenario 4 Name Here (REF CASE)...]</v>
          </cell>
        </row>
        <row r="240">
          <cell r="A240" t="str">
            <v>Year</v>
          </cell>
          <cell r="B240" t="str">
            <v>World</v>
          </cell>
        </row>
        <row r="241">
          <cell r="A241">
            <v>2012</v>
          </cell>
        </row>
        <row r="242">
          <cell r="A242">
            <v>2013</v>
          </cell>
        </row>
        <row r="243">
          <cell r="A243">
            <v>2014</v>
          </cell>
        </row>
        <row r="244">
          <cell r="A244">
            <v>2015</v>
          </cell>
        </row>
        <row r="245">
          <cell r="A245">
            <v>2016</v>
          </cell>
        </row>
        <row r="246">
          <cell r="A246">
            <v>2017</v>
          </cell>
        </row>
        <row r="247">
          <cell r="A247">
            <v>2018</v>
          </cell>
        </row>
        <row r="248">
          <cell r="A248">
            <v>2019</v>
          </cell>
        </row>
        <row r="249">
          <cell r="A249">
            <v>2020</v>
          </cell>
        </row>
        <row r="250">
          <cell r="A250">
            <v>2021</v>
          </cell>
        </row>
        <row r="251">
          <cell r="A251">
            <v>2022</v>
          </cell>
        </row>
        <row r="252">
          <cell r="A252">
            <v>2023</v>
          </cell>
        </row>
        <row r="253">
          <cell r="A253">
            <v>2024</v>
          </cell>
        </row>
        <row r="254">
          <cell r="A254">
            <v>2025</v>
          </cell>
        </row>
        <row r="255">
          <cell r="A255">
            <v>2026</v>
          </cell>
        </row>
        <row r="256">
          <cell r="A256">
            <v>2027</v>
          </cell>
        </row>
        <row r="257">
          <cell r="A257">
            <v>2028</v>
          </cell>
        </row>
        <row r="258">
          <cell r="A258">
            <v>2029</v>
          </cell>
        </row>
        <row r="259">
          <cell r="A259">
            <v>2030</v>
          </cell>
        </row>
        <row r="260">
          <cell r="A260">
            <v>2031</v>
          </cell>
        </row>
        <row r="261">
          <cell r="A261">
            <v>2032</v>
          </cell>
        </row>
        <row r="262">
          <cell r="A262">
            <v>2033</v>
          </cell>
        </row>
        <row r="263">
          <cell r="A263">
            <v>2034</v>
          </cell>
        </row>
        <row r="264">
          <cell r="A264">
            <v>2035</v>
          </cell>
        </row>
        <row r="265">
          <cell r="A265">
            <v>2036</v>
          </cell>
        </row>
        <row r="266">
          <cell r="A266">
            <v>2037</v>
          </cell>
        </row>
        <row r="267">
          <cell r="A267">
            <v>2038</v>
          </cell>
        </row>
        <row r="268">
          <cell r="A268">
            <v>2039</v>
          </cell>
        </row>
        <row r="269">
          <cell r="A269">
            <v>2040</v>
          </cell>
        </row>
        <row r="270">
          <cell r="A270">
            <v>2041</v>
          </cell>
        </row>
        <row r="271">
          <cell r="A271">
            <v>2042</v>
          </cell>
        </row>
        <row r="272">
          <cell r="A272">
            <v>2043</v>
          </cell>
        </row>
        <row r="273">
          <cell r="A273">
            <v>2044</v>
          </cell>
        </row>
        <row r="274">
          <cell r="A274">
            <v>2045</v>
          </cell>
        </row>
        <row r="275">
          <cell r="A275">
            <v>2046</v>
          </cell>
        </row>
        <row r="276">
          <cell r="A276">
            <v>2047</v>
          </cell>
        </row>
        <row r="277">
          <cell r="A277">
            <v>2048</v>
          </cell>
        </row>
        <row r="278">
          <cell r="A278">
            <v>2049</v>
          </cell>
        </row>
        <row r="279">
          <cell r="A279">
            <v>2050</v>
          </cell>
        </row>
        <row r="280">
          <cell r="A280">
            <v>2051</v>
          </cell>
        </row>
        <row r="281">
          <cell r="A281">
            <v>2052</v>
          </cell>
        </row>
        <row r="282">
          <cell r="A282">
            <v>2053</v>
          </cell>
        </row>
        <row r="283">
          <cell r="A283">
            <v>2054</v>
          </cell>
        </row>
        <row r="284">
          <cell r="A284">
            <v>2055</v>
          </cell>
        </row>
        <row r="285">
          <cell r="A285">
            <v>2056</v>
          </cell>
        </row>
        <row r="286">
          <cell r="A286">
            <v>2057</v>
          </cell>
        </row>
        <row r="287">
          <cell r="A287">
            <v>2058</v>
          </cell>
        </row>
        <row r="288">
          <cell r="A288">
            <v>2059</v>
          </cell>
        </row>
        <row r="289">
          <cell r="A289">
            <v>2060</v>
          </cell>
        </row>
        <row r="290">
          <cell r="A290" t="str">
            <v>Back to top</v>
          </cell>
        </row>
        <row r="293">
          <cell r="A293" t="str">
            <v>Scenario 5</v>
          </cell>
          <cell r="B293" t="str">
            <v>[Type Scenario 5 Name Here (REF CASE)...]</v>
          </cell>
        </row>
        <row r="294">
          <cell r="A294" t="str">
            <v>Year</v>
          </cell>
          <cell r="B294" t="str">
            <v>World</v>
          </cell>
        </row>
        <row r="295">
          <cell r="A295">
            <v>2012</v>
          </cell>
        </row>
        <row r="296">
          <cell r="A296">
            <v>2013</v>
          </cell>
        </row>
        <row r="297">
          <cell r="A297">
            <v>2014</v>
          </cell>
        </row>
        <row r="298">
          <cell r="A298">
            <v>2015</v>
          </cell>
        </row>
        <row r="299">
          <cell r="A299">
            <v>2016</v>
          </cell>
        </row>
        <row r="300">
          <cell r="A300">
            <v>2017</v>
          </cell>
        </row>
        <row r="301">
          <cell r="A301">
            <v>2018</v>
          </cell>
        </row>
        <row r="302">
          <cell r="A302">
            <v>2019</v>
          </cell>
        </row>
        <row r="303">
          <cell r="A303">
            <v>2020</v>
          </cell>
        </row>
        <row r="304">
          <cell r="A304">
            <v>2021</v>
          </cell>
        </row>
        <row r="305">
          <cell r="A305">
            <v>2022</v>
          </cell>
        </row>
        <row r="306">
          <cell r="A306">
            <v>2023</v>
          </cell>
        </row>
        <row r="307">
          <cell r="A307">
            <v>2024</v>
          </cell>
        </row>
        <row r="308">
          <cell r="A308">
            <v>2025</v>
          </cell>
        </row>
        <row r="309">
          <cell r="A309">
            <v>2026</v>
          </cell>
        </row>
        <row r="310">
          <cell r="A310">
            <v>2027</v>
          </cell>
        </row>
        <row r="311">
          <cell r="A311">
            <v>2028</v>
          </cell>
        </row>
        <row r="312">
          <cell r="A312">
            <v>2029</v>
          </cell>
        </row>
        <row r="313">
          <cell r="A313">
            <v>2030</v>
          </cell>
        </row>
        <row r="314">
          <cell r="A314">
            <v>2031</v>
          </cell>
        </row>
        <row r="315">
          <cell r="A315">
            <v>2032</v>
          </cell>
        </row>
        <row r="316">
          <cell r="A316">
            <v>2033</v>
          </cell>
        </row>
        <row r="317">
          <cell r="A317">
            <v>2034</v>
          </cell>
        </row>
        <row r="318">
          <cell r="A318">
            <v>2035</v>
          </cell>
        </row>
        <row r="319">
          <cell r="A319">
            <v>2036</v>
          </cell>
        </row>
        <row r="320">
          <cell r="A320">
            <v>2037</v>
          </cell>
        </row>
        <row r="321">
          <cell r="A321">
            <v>2038</v>
          </cell>
        </row>
        <row r="322">
          <cell r="A322">
            <v>2039</v>
          </cell>
        </row>
        <row r="323">
          <cell r="A323">
            <v>2040</v>
          </cell>
        </row>
        <row r="324">
          <cell r="A324">
            <v>2041</v>
          </cell>
        </row>
        <row r="325">
          <cell r="A325">
            <v>2042</v>
          </cell>
        </row>
        <row r="326">
          <cell r="A326">
            <v>2043</v>
          </cell>
        </row>
        <row r="327">
          <cell r="A327">
            <v>2044</v>
          </cell>
        </row>
        <row r="328">
          <cell r="A328">
            <v>2045</v>
          </cell>
        </row>
        <row r="329">
          <cell r="A329">
            <v>2046</v>
          </cell>
        </row>
        <row r="330">
          <cell r="A330">
            <v>2047</v>
          </cell>
        </row>
        <row r="331">
          <cell r="A331">
            <v>2048</v>
          </cell>
        </row>
        <row r="332">
          <cell r="A332">
            <v>2049</v>
          </cell>
        </row>
        <row r="333">
          <cell r="A333">
            <v>2050</v>
          </cell>
        </row>
        <row r="334">
          <cell r="A334">
            <v>2051</v>
          </cell>
        </row>
        <row r="335">
          <cell r="A335">
            <v>2052</v>
          </cell>
        </row>
        <row r="336">
          <cell r="A336">
            <v>2053</v>
          </cell>
        </row>
        <row r="337">
          <cell r="A337">
            <v>2054</v>
          </cell>
        </row>
        <row r="338">
          <cell r="A338">
            <v>2055</v>
          </cell>
        </row>
        <row r="339">
          <cell r="A339">
            <v>2056</v>
          </cell>
        </row>
        <row r="340">
          <cell r="A340">
            <v>2057</v>
          </cell>
        </row>
        <row r="341">
          <cell r="A341">
            <v>2058</v>
          </cell>
        </row>
        <row r="342">
          <cell r="A342">
            <v>2059</v>
          </cell>
        </row>
        <row r="343">
          <cell r="A343">
            <v>2060</v>
          </cell>
        </row>
        <row r="344">
          <cell r="A344" t="str">
            <v>Back to top</v>
          </cell>
        </row>
        <row r="347">
          <cell r="A347" t="str">
            <v>Scenario 6</v>
          </cell>
          <cell r="B347" t="str">
            <v>[Type Scenario 6 Name Here (REF CASE)...]</v>
          </cell>
        </row>
        <row r="348">
          <cell r="A348" t="str">
            <v>Year</v>
          </cell>
          <cell r="B348" t="str">
            <v>World</v>
          </cell>
        </row>
        <row r="349">
          <cell r="A349">
            <v>2012</v>
          </cell>
        </row>
        <row r="350">
          <cell r="A350">
            <v>2013</v>
          </cell>
        </row>
        <row r="351">
          <cell r="A351">
            <v>2014</v>
          </cell>
        </row>
        <row r="352">
          <cell r="A352">
            <v>2015</v>
          </cell>
        </row>
        <row r="353">
          <cell r="A353">
            <v>2016</v>
          </cell>
        </row>
        <row r="354">
          <cell r="A354">
            <v>2017</v>
          </cell>
        </row>
        <row r="355">
          <cell r="A355">
            <v>2018</v>
          </cell>
        </row>
        <row r="356">
          <cell r="A356">
            <v>2019</v>
          </cell>
        </row>
        <row r="357">
          <cell r="A357">
            <v>2020</v>
          </cell>
        </row>
        <row r="358">
          <cell r="A358">
            <v>2021</v>
          </cell>
        </row>
        <row r="359">
          <cell r="A359">
            <v>2022</v>
          </cell>
        </row>
        <row r="360">
          <cell r="A360">
            <v>2023</v>
          </cell>
        </row>
        <row r="361">
          <cell r="A361">
            <v>2024</v>
          </cell>
        </row>
        <row r="362">
          <cell r="A362">
            <v>2025</v>
          </cell>
        </row>
        <row r="363">
          <cell r="A363">
            <v>2026</v>
          </cell>
        </row>
        <row r="364">
          <cell r="A364">
            <v>2027</v>
          </cell>
        </row>
        <row r="365">
          <cell r="A365">
            <v>2028</v>
          </cell>
        </row>
        <row r="366">
          <cell r="A366">
            <v>2029</v>
          </cell>
        </row>
        <row r="367">
          <cell r="A367">
            <v>2030</v>
          </cell>
        </row>
        <row r="368">
          <cell r="A368">
            <v>2031</v>
          </cell>
        </row>
        <row r="369">
          <cell r="A369">
            <v>2032</v>
          </cell>
        </row>
        <row r="370">
          <cell r="A370">
            <v>2033</v>
          </cell>
        </row>
        <row r="371">
          <cell r="A371">
            <v>2034</v>
          </cell>
        </row>
        <row r="372">
          <cell r="A372">
            <v>2035</v>
          </cell>
        </row>
        <row r="373">
          <cell r="A373">
            <v>2036</v>
          </cell>
        </row>
        <row r="374">
          <cell r="A374">
            <v>2037</v>
          </cell>
        </row>
        <row r="375">
          <cell r="A375">
            <v>2038</v>
          </cell>
        </row>
        <row r="376">
          <cell r="A376">
            <v>2039</v>
          </cell>
        </row>
        <row r="377">
          <cell r="A377">
            <v>2040</v>
          </cell>
        </row>
        <row r="378">
          <cell r="A378">
            <v>2041</v>
          </cell>
        </row>
        <row r="379">
          <cell r="A379">
            <v>2042</v>
          </cell>
        </row>
        <row r="380">
          <cell r="A380">
            <v>2043</v>
          </cell>
        </row>
        <row r="381">
          <cell r="A381">
            <v>2044</v>
          </cell>
        </row>
        <row r="382">
          <cell r="A382">
            <v>2045</v>
          </cell>
        </row>
        <row r="383">
          <cell r="A383">
            <v>2046</v>
          </cell>
        </row>
        <row r="384">
          <cell r="A384">
            <v>2047</v>
          </cell>
        </row>
        <row r="385">
          <cell r="A385">
            <v>2048</v>
          </cell>
        </row>
        <row r="386">
          <cell r="A386">
            <v>2049</v>
          </cell>
        </row>
        <row r="387">
          <cell r="A387">
            <v>2050</v>
          </cell>
        </row>
        <row r="388">
          <cell r="A388">
            <v>2051</v>
          </cell>
        </row>
        <row r="389">
          <cell r="A389">
            <v>2052</v>
          </cell>
        </row>
        <row r="390">
          <cell r="A390">
            <v>2053</v>
          </cell>
        </row>
        <row r="391">
          <cell r="A391">
            <v>2054</v>
          </cell>
        </row>
        <row r="392">
          <cell r="A392">
            <v>2055</v>
          </cell>
        </row>
        <row r="393">
          <cell r="A393">
            <v>2056</v>
          </cell>
        </row>
        <row r="394">
          <cell r="A394">
            <v>2057</v>
          </cell>
        </row>
        <row r="395">
          <cell r="A395">
            <v>2058</v>
          </cell>
        </row>
        <row r="396">
          <cell r="A396">
            <v>2059</v>
          </cell>
        </row>
        <row r="397">
          <cell r="A397">
            <v>2060</v>
          </cell>
        </row>
        <row r="398">
          <cell r="A398" t="str">
            <v>Back to top</v>
          </cell>
        </row>
        <row r="401">
          <cell r="A401" t="str">
            <v>Scenario 7</v>
          </cell>
          <cell r="B401" t="str">
            <v>[Type Scenario 7 Name Here (REF CASE)...]</v>
          </cell>
        </row>
        <row r="402">
          <cell r="A402" t="str">
            <v>Year</v>
          </cell>
          <cell r="B402" t="str">
            <v>World</v>
          </cell>
        </row>
        <row r="403">
          <cell r="A403">
            <v>2012</v>
          </cell>
        </row>
        <row r="404">
          <cell r="A404">
            <v>2013</v>
          </cell>
        </row>
        <row r="405">
          <cell r="A405">
            <v>2014</v>
          </cell>
        </row>
        <row r="406">
          <cell r="A406">
            <v>2015</v>
          </cell>
        </row>
        <row r="407">
          <cell r="A407">
            <v>2016</v>
          </cell>
        </row>
        <row r="408">
          <cell r="A408">
            <v>2017</v>
          </cell>
        </row>
        <row r="409">
          <cell r="A409">
            <v>2018</v>
          </cell>
        </row>
        <row r="410">
          <cell r="A410">
            <v>2019</v>
          </cell>
        </row>
        <row r="411">
          <cell r="A411">
            <v>2020</v>
          </cell>
        </row>
        <row r="412">
          <cell r="A412">
            <v>2021</v>
          </cell>
        </row>
        <row r="413">
          <cell r="A413">
            <v>2022</v>
          </cell>
        </row>
        <row r="414">
          <cell r="A414">
            <v>2023</v>
          </cell>
        </row>
        <row r="415">
          <cell r="A415">
            <v>2024</v>
          </cell>
        </row>
        <row r="416">
          <cell r="A416">
            <v>2025</v>
          </cell>
        </row>
        <row r="417">
          <cell r="A417">
            <v>2026</v>
          </cell>
        </row>
        <row r="418">
          <cell r="A418">
            <v>2027</v>
          </cell>
        </row>
        <row r="419">
          <cell r="A419">
            <v>2028</v>
          </cell>
        </row>
        <row r="420">
          <cell r="A420">
            <v>2029</v>
          </cell>
        </row>
        <row r="421">
          <cell r="A421">
            <v>2030</v>
          </cell>
        </row>
        <row r="422">
          <cell r="A422">
            <v>2031</v>
          </cell>
        </row>
        <row r="423">
          <cell r="A423">
            <v>2032</v>
          </cell>
        </row>
        <row r="424">
          <cell r="A424">
            <v>2033</v>
          </cell>
        </row>
        <row r="425">
          <cell r="A425">
            <v>2034</v>
          </cell>
        </row>
        <row r="426">
          <cell r="A426">
            <v>2035</v>
          </cell>
        </row>
        <row r="427">
          <cell r="A427">
            <v>2036</v>
          </cell>
        </row>
        <row r="428">
          <cell r="A428">
            <v>2037</v>
          </cell>
        </row>
        <row r="429">
          <cell r="A429">
            <v>2038</v>
          </cell>
        </row>
        <row r="430">
          <cell r="A430">
            <v>2039</v>
          </cell>
        </row>
        <row r="431">
          <cell r="A431">
            <v>2040</v>
          </cell>
        </row>
        <row r="432">
          <cell r="A432">
            <v>2041</v>
          </cell>
        </row>
        <row r="433">
          <cell r="A433">
            <v>2042</v>
          </cell>
        </row>
        <row r="434">
          <cell r="A434">
            <v>2043</v>
          </cell>
        </row>
        <row r="435">
          <cell r="A435">
            <v>2044</v>
          </cell>
        </row>
        <row r="436">
          <cell r="A436">
            <v>2045</v>
          </cell>
        </row>
        <row r="437">
          <cell r="A437">
            <v>2046</v>
          </cell>
        </row>
        <row r="438">
          <cell r="A438">
            <v>2047</v>
          </cell>
        </row>
        <row r="439">
          <cell r="A439">
            <v>2048</v>
          </cell>
        </row>
        <row r="440">
          <cell r="A440">
            <v>2049</v>
          </cell>
        </row>
        <row r="441">
          <cell r="A441">
            <v>2050</v>
          </cell>
        </row>
        <row r="442">
          <cell r="A442">
            <v>2051</v>
          </cell>
        </row>
        <row r="443">
          <cell r="A443">
            <v>2052</v>
          </cell>
        </row>
        <row r="444">
          <cell r="A444">
            <v>2053</v>
          </cell>
        </row>
        <row r="445">
          <cell r="A445">
            <v>2054</v>
          </cell>
        </row>
        <row r="446">
          <cell r="A446">
            <v>2055</v>
          </cell>
        </row>
        <row r="447">
          <cell r="A447">
            <v>2056</v>
          </cell>
        </row>
        <row r="448">
          <cell r="A448">
            <v>2057</v>
          </cell>
        </row>
        <row r="449">
          <cell r="A449">
            <v>2058</v>
          </cell>
        </row>
        <row r="450">
          <cell r="A450">
            <v>2059</v>
          </cell>
        </row>
        <row r="451">
          <cell r="A451">
            <v>2060</v>
          </cell>
        </row>
        <row r="452">
          <cell r="A452" t="str">
            <v>Back to top</v>
          </cell>
        </row>
        <row r="455">
          <cell r="A455" t="str">
            <v>Scenario 8</v>
          </cell>
          <cell r="B455" t="str">
            <v>[Type Scenario 8 Name Here (REF CASE)...]</v>
          </cell>
        </row>
        <row r="456">
          <cell r="A456" t="str">
            <v>Year</v>
          </cell>
          <cell r="B456" t="str">
            <v>World</v>
          </cell>
        </row>
        <row r="457">
          <cell r="A457">
            <v>2012</v>
          </cell>
        </row>
        <row r="458">
          <cell r="A458">
            <v>2013</v>
          </cell>
        </row>
        <row r="459">
          <cell r="A459">
            <v>2014</v>
          </cell>
        </row>
        <row r="460">
          <cell r="A460">
            <v>2015</v>
          </cell>
        </row>
        <row r="461">
          <cell r="A461">
            <v>2016</v>
          </cell>
        </row>
        <row r="462">
          <cell r="A462">
            <v>2017</v>
          </cell>
        </row>
        <row r="463">
          <cell r="A463">
            <v>2018</v>
          </cell>
        </row>
        <row r="464">
          <cell r="A464">
            <v>2019</v>
          </cell>
        </row>
        <row r="465">
          <cell r="A465">
            <v>2020</v>
          </cell>
        </row>
        <row r="466">
          <cell r="A466">
            <v>2021</v>
          </cell>
        </row>
        <row r="467">
          <cell r="A467">
            <v>2022</v>
          </cell>
        </row>
        <row r="468">
          <cell r="A468">
            <v>2023</v>
          </cell>
        </row>
        <row r="469">
          <cell r="A469">
            <v>2024</v>
          </cell>
        </row>
        <row r="470">
          <cell r="A470">
            <v>2025</v>
          </cell>
        </row>
        <row r="471">
          <cell r="A471">
            <v>2026</v>
          </cell>
        </row>
        <row r="472">
          <cell r="A472">
            <v>2027</v>
          </cell>
        </row>
        <row r="473">
          <cell r="A473">
            <v>2028</v>
          </cell>
        </row>
        <row r="474">
          <cell r="A474">
            <v>2029</v>
          </cell>
        </row>
        <row r="475">
          <cell r="A475">
            <v>2030</v>
          </cell>
        </row>
        <row r="476">
          <cell r="A476">
            <v>2031</v>
          </cell>
        </row>
        <row r="477">
          <cell r="A477">
            <v>2032</v>
          </cell>
        </row>
        <row r="478">
          <cell r="A478">
            <v>2033</v>
          </cell>
        </row>
        <row r="479">
          <cell r="A479">
            <v>2034</v>
          </cell>
        </row>
        <row r="480">
          <cell r="A480">
            <v>2035</v>
          </cell>
        </row>
        <row r="481">
          <cell r="A481">
            <v>2036</v>
          </cell>
        </row>
        <row r="482">
          <cell r="A482">
            <v>2037</v>
          </cell>
        </row>
        <row r="483">
          <cell r="A483">
            <v>2038</v>
          </cell>
        </row>
        <row r="484">
          <cell r="A484">
            <v>2039</v>
          </cell>
        </row>
        <row r="485">
          <cell r="A485">
            <v>2040</v>
          </cell>
        </row>
        <row r="486">
          <cell r="A486">
            <v>2041</v>
          </cell>
        </row>
        <row r="487">
          <cell r="A487">
            <v>2042</v>
          </cell>
        </row>
        <row r="488">
          <cell r="A488">
            <v>2043</v>
          </cell>
        </row>
        <row r="489">
          <cell r="A489">
            <v>2044</v>
          </cell>
        </row>
        <row r="490">
          <cell r="A490">
            <v>2045</v>
          </cell>
        </row>
        <row r="491">
          <cell r="A491">
            <v>2046</v>
          </cell>
        </row>
        <row r="492">
          <cell r="A492">
            <v>2047</v>
          </cell>
        </row>
        <row r="493">
          <cell r="A493">
            <v>2048</v>
          </cell>
        </row>
        <row r="494">
          <cell r="A494">
            <v>2049</v>
          </cell>
        </row>
        <row r="495">
          <cell r="A495">
            <v>2050</v>
          </cell>
        </row>
        <row r="496">
          <cell r="A496">
            <v>2051</v>
          </cell>
        </row>
        <row r="497">
          <cell r="A497">
            <v>2052</v>
          </cell>
        </row>
        <row r="498">
          <cell r="A498">
            <v>2053</v>
          </cell>
        </row>
        <row r="499">
          <cell r="A499">
            <v>2054</v>
          </cell>
        </row>
        <row r="500">
          <cell r="A500">
            <v>2055</v>
          </cell>
        </row>
        <row r="501">
          <cell r="A501">
            <v>2056</v>
          </cell>
        </row>
        <row r="502">
          <cell r="A502">
            <v>2057</v>
          </cell>
        </row>
        <row r="503">
          <cell r="A503">
            <v>2058</v>
          </cell>
        </row>
        <row r="504">
          <cell r="A504">
            <v>2059</v>
          </cell>
        </row>
        <row r="505">
          <cell r="A505">
            <v>2060</v>
          </cell>
        </row>
        <row r="506">
          <cell r="A506" t="str">
            <v>Back to top</v>
          </cell>
        </row>
        <row r="509">
          <cell r="A509" t="str">
            <v>Scenario 9</v>
          </cell>
          <cell r="B509" t="str">
            <v>[Type Scenario 9 Name Here (REF CASE)...]</v>
          </cell>
        </row>
        <row r="510">
          <cell r="A510" t="str">
            <v>Year</v>
          </cell>
          <cell r="B510" t="str">
            <v>World</v>
          </cell>
        </row>
        <row r="511">
          <cell r="A511">
            <v>2012</v>
          </cell>
        </row>
        <row r="512">
          <cell r="A512">
            <v>2013</v>
          </cell>
        </row>
        <row r="513">
          <cell r="A513">
            <v>2014</v>
          </cell>
        </row>
        <row r="514">
          <cell r="A514">
            <v>2015</v>
          </cell>
        </row>
        <row r="515">
          <cell r="A515">
            <v>2016</v>
          </cell>
        </row>
        <row r="516">
          <cell r="A516">
            <v>2017</v>
          </cell>
        </row>
        <row r="517">
          <cell r="A517">
            <v>2018</v>
          </cell>
        </row>
        <row r="518">
          <cell r="A518">
            <v>2019</v>
          </cell>
        </row>
        <row r="519">
          <cell r="A519">
            <v>2020</v>
          </cell>
        </row>
        <row r="520">
          <cell r="A520">
            <v>2021</v>
          </cell>
        </row>
        <row r="521">
          <cell r="A521">
            <v>2022</v>
          </cell>
        </row>
        <row r="522">
          <cell r="A522">
            <v>2023</v>
          </cell>
        </row>
        <row r="523">
          <cell r="A523">
            <v>2024</v>
          </cell>
        </row>
        <row r="524">
          <cell r="A524">
            <v>2025</v>
          </cell>
        </row>
        <row r="525">
          <cell r="A525">
            <v>2026</v>
          </cell>
        </row>
        <row r="526">
          <cell r="A526">
            <v>2027</v>
          </cell>
        </row>
        <row r="527">
          <cell r="A527">
            <v>2028</v>
          </cell>
        </row>
        <row r="528">
          <cell r="A528">
            <v>2029</v>
          </cell>
        </row>
        <row r="529">
          <cell r="A529">
            <v>2030</v>
          </cell>
        </row>
        <row r="530">
          <cell r="A530">
            <v>2031</v>
          </cell>
        </row>
        <row r="531">
          <cell r="A531">
            <v>2032</v>
          </cell>
        </row>
        <row r="532">
          <cell r="A532">
            <v>2033</v>
          </cell>
        </row>
        <row r="533">
          <cell r="A533">
            <v>2034</v>
          </cell>
        </row>
        <row r="534">
          <cell r="A534">
            <v>2035</v>
          </cell>
        </row>
        <row r="535">
          <cell r="A535">
            <v>2036</v>
          </cell>
        </row>
        <row r="536">
          <cell r="A536">
            <v>2037</v>
          </cell>
        </row>
        <row r="537">
          <cell r="A537">
            <v>2038</v>
          </cell>
        </row>
        <row r="538">
          <cell r="A538">
            <v>2039</v>
          </cell>
        </row>
        <row r="539">
          <cell r="A539">
            <v>2040</v>
          </cell>
        </row>
        <row r="540">
          <cell r="A540">
            <v>2041</v>
          </cell>
        </row>
        <row r="541">
          <cell r="A541">
            <v>2042</v>
          </cell>
        </row>
        <row r="542">
          <cell r="A542">
            <v>2043</v>
          </cell>
        </row>
        <row r="543">
          <cell r="A543">
            <v>2044</v>
          </cell>
        </row>
        <row r="544">
          <cell r="A544">
            <v>2045</v>
          </cell>
        </row>
        <row r="545">
          <cell r="A545">
            <v>2046</v>
          </cell>
        </row>
        <row r="546">
          <cell r="A546">
            <v>2047</v>
          </cell>
        </row>
        <row r="547">
          <cell r="A547">
            <v>2048</v>
          </cell>
        </row>
        <row r="548">
          <cell r="A548">
            <v>2049</v>
          </cell>
        </row>
        <row r="549">
          <cell r="A549">
            <v>2050</v>
          </cell>
        </row>
        <row r="550">
          <cell r="A550">
            <v>2051</v>
          </cell>
        </row>
        <row r="551">
          <cell r="A551">
            <v>2052</v>
          </cell>
        </row>
        <row r="552">
          <cell r="A552">
            <v>2053</v>
          </cell>
        </row>
        <row r="553">
          <cell r="A553">
            <v>2054</v>
          </cell>
        </row>
        <row r="554">
          <cell r="A554">
            <v>2055</v>
          </cell>
        </row>
        <row r="555">
          <cell r="A555">
            <v>2056</v>
          </cell>
        </row>
        <row r="556">
          <cell r="A556">
            <v>2057</v>
          </cell>
        </row>
        <row r="557">
          <cell r="A557">
            <v>2058</v>
          </cell>
        </row>
        <row r="558">
          <cell r="A558">
            <v>2059</v>
          </cell>
        </row>
        <row r="559">
          <cell r="A559">
            <v>2060</v>
          </cell>
        </row>
        <row r="560">
          <cell r="A560" t="str">
            <v>Back to top</v>
          </cell>
        </row>
        <row r="563">
          <cell r="A563" t="str">
            <v>Scenario 10</v>
          </cell>
          <cell r="B563" t="str">
            <v>[Type Scenario 10 Name Here (REF CASE)...]</v>
          </cell>
        </row>
        <row r="564">
          <cell r="A564" t="str">
            <v>Year</v>
          </cell>
          <cell r="B564" t="str">
            <v>World</v>
          </cell>
        </row>
        <row r="565">
          <cell r="A565">
            <v>2012</v>
          </cell>
        </row>
        <row r="566">
          <cell r="A566">
            <v>2013</v>
          </cell>
        </row>
        <row r="567">
          <cell r="A567">
            <v>2014</v>
          </cell>
        </row>
        <row r="568">
          <cell r="A568">
            <v>2015</v>
          </cell>
        </row>
        <row r="569">
          <cell r="A569">
            <v>2016</v>
          </cell>
        </row>
        <row r="570">
          <cell r="A570">
            <v>2017</v>
          </cell>
        </row>
        <row r="571">
          <cell r="A571">
            <v>2018</v>
          </cell>
        </row>
        <row r="572">
          <cell r="A572">
            <v>2019</v>
          </cell>
        </row>
        <row r="573">
          <cell r="A573">
            <v>2020</v>
          </cell>
        </row>
        <row r="574">
          <cell r="A574">
            <v>2021</v>
          </cell>
        </row>
        <row r="575">
          <cell r="A575">
            <v>2022</v>
          </cell>
        </row>
        <row r="576">
          <cell r="A576">
            <v>2023</v>
          </cell>
        </row>
        <row r="577">
          <cell r="A577">
            <v>2024</v>
          </cell>
        </row>
        <row r="578">
          <cell r="A578">
            <v>2025</v>
          </cell>
        </row>
        <row r="579">
          <cell r="A579">
            <v>2026</v>
          </cell>
        </row>
        <row r="580">
          <cell r="A580">
            <v>2027</v>
          </cell>
        </row>
        <row r="581">
          <cell r="A581">
            <v>2028</v>
          </cell>
        </row>
        <row r="582">
          <cell r="A582">
            <v>2029</v>
          </cell>
        </row>
        <row r="583">
          <cell r="A583">
            <v>2030</v>
          </cell>
        </row>
        <row r="584">
          <cell r="A584">
            <v>2031</v>
          </cell>
        </row>
        <row r="585">
          <cell r="A585">
            <v>2032</v>
          </cell>
        </row>
        <row r="586">
          <cell r="A586">
            <v>2033</v>
          </cell>
        </row>
        <row r="587">
          <cell r="A587">
            <v>2034</v>
          </cell>
        </row>
        <row r="588">
          <cell r="A588">
            <v>2035</v>
          </cell>
        </row>
        <row r="589">
          <cell r="A589">
            <v>2036</v>
          </cell>
        </row>
        <row r="590">
          <cell r="A590">
            <v>2037</v>
          </cell>
        </row>
        <row r="591">
          <cell r="A591">
            <v>2038</v>
          </cell>
        </row>
        <row r="592">
          <cell r="A592">
            <v>2039</v>
          </cell>
        </row>
        <row r="593">
          <cell r="A593">
            <v>2040</v>
          </cell>
        </row>
        <row r="594">
          <cell r="A594">
            <v>2041</v>
          </cell>
        </row>
        <row r="595">
          <cell r="A595">
            <v>2042</v>
          </cell>
        </row>
        <row r="596">
          <cell r="A596">
            <v>2043</v>
          </cell>
        </row>
        <row r="597">
          <cell r="A597">
            <v>2044</v>
          </cell>
        </row>
        <row r="598">
          <cell r="A598">
            <v>2045</v>
          </cell>
        </row>
        <row r="599">
          <cell r="A599">
            <v>2046</v>
          </cell>
        </row>
        <row r="600">
          <cell r="A600">
            <v>2047</v>
          </cell>
        </row>
        <row r="601">
          <cell r="A601">
            <v>2048</v>
          </cell>
        </row>
        <row r="602">
          <cell r="A602">
            <v>2049</v>
          </cell>
        </row>
        <row r="603">
          <cell r="A603">
            <v>2050</v>
          </cell>
        </row>
        <row r="604">
          <cell r="A604">
            <v>2051</v>
          </cell>
        </row>
        <row r="605">
          <cell r="A605">
            <v>2052</v>
          </cell>
        </row>
        <row r="606">
          <cell r="A606">
            <v>2053</v>
          </cell>
        </row>
        <row r="607">
          <cell r="A607">
            <v>2054</v>
          </cell>
        </row>
        <row r="608">
          <cell r="A608">
            <v>2055</v>
          </cell>
        </row>
        <row r="609">
          <cell r="A609">
            <v>2056</v>
          </cell>
        </row>
        <row r="610">
          <cell r="A610">
            <v>2057</v>
          </cell>
        </row>
        <row r="611">
          <cell r="A611">
            <v>2058</v>
          </cell>
        </row>
        <row r="612">
          <cell r="A612">
            <v>2059</v>
          </cell>
        </row>
        <row r="613">
          <cell r="A613">
            <v>2060</v>
          </cell>
        </row>
        <row r="614">
          <cell r="A614" t="str">
            <v>Back to top</v>
          </cell>
        </row>
      </sheetData>
      <sheetData sheetId="21"/>
      <sheetData sheetId="22">
        <row r="8">
          <cell r="Q8">
            <v>9.9999999999999999E+306</v>
          </cell>
        </row>
        <row r="13">
          <cell r="A13" t="str">
            <v>Default REF Interpolation Adoption</v>
          </cell>
        </row>
        <row r="77">
          <cell r="A77" t="str">
            <v>Default PDS Interpolation Adoption</v>
          </cell>
        </row>
        <row r="157">
          <cell r="A157" t="str">
            <v>Using Polynomials</v>
          </cell>
        </row>
      </sheetData>
      <sheetData sheetId="23"/>
      <sheetData sheetId="24"/>
      <sheetData sheetId="25"/>
      <sheetData sheetId="26"/>
      <sheetData sheetId="2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Welcome"/>
      <sheetName val="Basic Controls"/>
      <sheetName val="Advanced Controls"/>
      <sheetName val="Detailed Results"/>
      <sheetName val="AutoResults"/>
      <sheetName val="ScenarioRecord"/>
      <sheetName val="Variable Meta-analysis"/>
      <sheetName val="Variable Meta-analysis-Open"/>
      <sheetName val="CO2 Calcs"/>
      <sheetName val="Operating Cost"/>
      <sheetName val="Net Profit Margin"/>
      <sheetName val="Adoption Data"/>
      <sheetName val="Custom PDS Adoption"/>
      <sheetName val="First Cost"/>
      <sheetName val="TAM Data"/>
      <sheetName val="Variable Summary"/>
      <sheetName val="Carbon Price Analysis"/>
      <sheetName val="Unit Adoption Calculations"/>
      <sheetName val="Helper Tables"/>
      <sheetName val="Emissions Factors"/>
      <sheetName val="CH4 Calcs"/>
      <sheetName val="Data Interpolator"/>
      <sheetName val="Custom REF Adoption"/>
      <sheetName val="S-Curve Adoption"/>
      <sheetName val="FamPlanning"/>
      <sheetName val="XLLang"/>
      <sheetName val="Regions-Countries Sorting"/>
      <sheetName val="ADD SHEETS --&gt;"/>
      <sheetName val="Lighting models"/>
      <sheetName val="LED Adoption"/>
    </sheetNames>
    <sheetDataSet>
      <sheetData sheetId="0" refreshError="1"/>
      <sheetData sheetId="1" refreshError="1"/>
      <sheetData sheetId="2" refreshError="1"/>
      <sheetData sheetId="3">
        <row r="40">
          <cell r="C40" t="str">
            <v>Residential LED Lighting</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Welcome"/>
      <sheetName val="Advanced Controls"/>
      <sheetName val="Variable Meta-analysis"/>
      <sheetName val="Variable Meta-analysis-Open"/>
      <sheetName val="Variable Summary"/>
      <sheetName val="TAM_Area"/>
      <sheetName val="TAM_SpaceHeating"/>
      <sheetName val="ScenarioRecord"/>
      <sheetName val="S-Curve Adoption"/>
      <sheetName val="XLLang"/>
      <sheetName val="Regions-Countries Sorting"/>
      <sheetName val="TAM_SpaceCooling"/>
      <sheetName val="TAM_WaterHeating"/>
      <sheetName val="TAM_RoofArea"/>
      <sheetName val="TAM_Households"/>
      <sheetName val="TAM_Lighting"/>
      <sheetName val="Data Interpolator"/>
      <sheetName val="Climate Zone Weights"/>
      <sheetName val="RAW DATA --&gt;"/>
      <sheetName val="IEA 2013_Area"/>
      <sheetName val="GBPN_Area_DD"/>
      <sheetName val="GBPN_Area"/>
      <sheetName val="Hong et al 2014_Area"/>
      <sheetName val="ODYSSEE_Area"/>
      <sheetName val="DOE_Area"/>
      <sheetName val="GEM"/>
      <sheetName val="GEA"/>
      <sheetName val="BuildingHeights"/>
      <sheetName val="ODY_Energy"/>
      <sheetName val="DOE_Energy"/>
      <sheetName val="ETP2017_Energy"/>
      <sheetName val="GBPN_Energy"/>
      <sheetName val="EnergyFactor"/>
      <sheetName val="Lux"/>
      <sheetName val="IEA 2006_Lighting"/>
      <sheetName val="Households"/>
      <sheetName val="GDP_POP"/>
    </sheetNames>
    <sheetDataSet>
      <sheetData sheetId="0"/>
      <sheetData sheetId="1"/>
      <sheetData sheetId="2"/>
      <sheetData sheetId="3"/>
      <sheetData sheetId="4"/>
      <sheetData sheetId="5"/>
      <sheetData sheetId="6">
        <row r="29">
          <cell r="H29" t="str">
            <v>Residential - High</v>
          </cell>
          <cell r="I29" t="str">
            <v>Residential - Low</v>
          </cell>
          <cell r="J29" t="str">
            <v>Residential - Average</v>
          </cell>
          <cell r="P29" t="str">
            <v>Commercial - High</v>
          </cell>
          <cell r="Q29" t="str">
            <v>Commercial - Low</v>
          </cell>
          <cell r="R29" t="str">
            <v>Commercial - Average</v>
          </cell>
        </row>
        <row r="30">
          <cell r="B30">
            <v>2012</v>
          </cell>
          <cell r="H30">
            <v>174150.65000000002</v>
          </cell>
          <cell r="I30">
            <v>144779.45202229323</v>
          </cell>
          <cell r="J30">
            <v>159465.05101114663</v>
          </cell>
          <cell r="P30">
            <v>38860.657142857133</v>
          </cell>
          <cell r="Q30">
            <v>15308.701788197573</v>
          </cell>
          <cell r="R30">
            <v>27084.679465527355</v>
          </cell>
        </row>
        <row r="31">
          <cell r="B31">
            <v>2013</v>
          </cell>
          <cell r="H31">
            <v>177298.97499999998</v>
          </cell>
          <cell r="I31">
            <v>146045.61164067639</v>
          </cell>
          <cell r="J31">
            <v>161672.29332033818</v>
          </cell>
          <cell r="P31">
            <v>39626.462142857148</v>
          </cell>
          <cell r="Q31">
            <v>16178.495499451828</v>
          </cell>
          <cell r="R31">
            <v>27902.478821154487</v>
          </cell>
        </row>
        <row r="32">
          <cell r="B32">
            <v>2014</v>
          </cell>
          <cell r="H32">
            <v>202883.7410742511</v>
          </cell>
          <cell r="I32">
            <v>153973.56086340369</v>
          </cell>
          <cell r="J32">
            <v>178428.65096882739</v>
          </cell>
          <cell r="P32">
            <v>38510.099426079432</v>
          </cell>
          <cell r="Q32">
            <v>19413.97229497596</v>
          </cell>
          <cell r="R32">
            <v>28962.035860527696</v>
          </cell>
        </row>
        <row r="33">
          <cell r="B33">
            <v>2015</v>
          </cell>
          <cell r="H33">
            <v>205121.78041217383</v>
          </cell>
          <cell r="I33">
            <v>155736.0370720395</v>
          </cell>
          <cell r="J33">
            <v>180428.90874210667</v>
          </cell>
          <cell r="P33">
            <v>39931.673507710664</v>
          </cell>
          <cell r="Q33">
            <v>20940.096917115909</v>
          </cell>
          <cell r="R33">
            <v>30435.885212413286</v>
          </cell>
        </row>
        <row r="34">
          <cell r="B34">
            <v>2016</v>
          </cell>
          <cell r="H34">
            <v>207383.03490890251</v>
          </cell>
          <cell r="I34">
            <v>157446.63891831567</v>
          </cell>
          <cell r="J34">
            <v>182414.83691360909</v>
          </cell>
          <cell r="P34">
            <v>41442.671317398541</v>
          </cell>
          <cell r="Q34">
            <v>22474.110343776338</v>
          </cell>
          <cell r="R34">
            <v>31958.390830587439</v>
          </cell>
        </row>
        <row r="35">
          <cell r="B35">
            <v>2017</v>
          </cell>
          <cell r="H35">
            <v>209664.53141560082</v>
          </cell>
          <cell r="I35">
            <v>159104.84354122353</v>
          </cell>
          <cell r="J35">
            <v>184384.68747841218</v>
          </cell>
          <cell r="P35">
            <v>43048.119363541533</v>
          </cell>
          <cell r="Q35">
            <v>24010.658225885993</v>
          </cell>
          <cell r="R35">
            <v>33529.388794713763</v>
          </cell>
        </row>
        <row r="36">
          <cell r="B36">
            <v>2018</v>
          </cell>
          <cell r="H36">
            <v>211961.8859592283</v>
          </cell>
          <cell r="I36">
            <v>160710.07854947794</v>
          </cell>
          <cell r="J36">
            <v>186335.98225435312</v>
          </cell>
          <cell r="P36">
            <v>44752.462785560929</v>
          </cell>
          <cell r="Q36">
            <v>25544.861982206523</v>
          </cell>
          <cell r="R36">
            <v>35148.662383883726</v>
          </cell>
        </row>
        <row r="37">
          <cell r="B37">
            <v>2019</v>
          </cell>
          <cell r="H37">
            <v>214269.2122738499</v>
          </cell>
          <cell r="I37">
            <v>162261.60802746212</v>
          </cell>
          <cell r="J37">
            <v>188265.41015065601</v>
          </cell>
          <cell r="P37">
            <v>46559.340884656529</v>
          </cell>
          <cell r="Q37">
            <v>27072.499157138198</v>
          </cell>
          <cell r="R37">
            <v>36815.920020897363</v>
          </cell>
        </row>
        <row r="38">
          <cell r="B38">
            <v>2020</v>
          </cell>
          <cell r="H38">
            <v>216582.2692463173</v>
          </cell>
          <cell r="I38">
            <v>163758.87755397751</v>
          </cell>
          <cell r="J38">
            <v>190170.5734001474</v>
          </cell>
          <cell r="P38">
            <v>48439.266369523204</v>
          </cell>
          <cell r="Q38">
            <v>28585.739019151501</v>
          </cell>
          <cell r="R38">
            <v>38512.502694337352</v>
          </cell>
        </row>
        <row r="39">
          <cell r="B39">
            <v>2021</v>
          </cell>
          <cell r="H39">
            <v>218899.45269010504</v>
          </cell>
          <cell r="I39">
            <v>165201.70306731333</v>
          </cell>
          <cell r="J39">
            <v>192050.57787870918</v>
          </cell>
          <cell r="P39">
            <v>50491.672083306061</v>
          </cell>
          <cell r="Q39">
            <v>30095.47953909549</v>
          </cell>
          <cell r="R39">
            <v>40293.575811200775</v>
          </cell>
        </row>
        <row r="40">
          <cell r="B40">
            <v>2022</v>
          </cell>
          <cell r="H40">
            <v>221221.80858373598</v>
          </cell>
          <cell r="I40">
            <v>166590.25071689094</v>
          </cell>
          <cell r="J40">
            <v>193906.02965031346</v>
          </cell>
          <cell r="P40">
            <v>52620.618764800733</v>
          </cell>
          <cell r="Q40">
            <v>31587.072705217579</v>
          </cell>
          <cell r="R40">
            <v>42103.845735009156</v>
          </cell>
        </row>
        <row r="41">
          <cell r="B41">
            <v>2023</v>
          </cell>
          <cell r="H41">
            <v>223551.00953352058</v>
          </cell>
          <cell r="I41">
            <v>167924.82346203914</v>
          </cell>
          <cell r="J41">
            <v>195737.91649777986</v>
          </cell>
          <cell r="P41">
            <v>54858.832835451671</v>
          </cell>
          <cell r="Q41">
            <v>33064.606962506907</v>
          </cell>
          <cell r="R41">
            <v>43961.719898979289</v>
          </cell>
        </row>
        <row r="42">
          <cell r="B42">
            <v>2024</v>
          </cell>
          <cell r="H42">
            <v>225889.80231632883</v>
          </cell>
          <cell r="I42">
            <v>169206.02989045504</v>
          </cell>
          <cell r="J42">
            <v>197547.91610339194</v>
          </cell>
          <cell r="P42">
            <v>57205.801558243926</v>
          </cell>
          <cell r="Q42">
            <v>34528.633473638838</v>
          </cell>
          <cell r="R42">
            <v>45867.217515941382</v>
          </cell>
        </row>
        <row r="43">
          <cell r="B43">
            <v>2025</v>
          </cell>
          <cell r="H43">
            <v>228240.1790445337</v>
          </cell>
          <cell r="I43">
            <v>170434.59829689714</v>
          </cell>
          <cell r="J43">
            <v>199337.38867071542</v>
          </cell>
          <cell r="P43">
            <v>59660.287016004964</v>
          </cell>
          <cell r="Q43">
            <v>35980.400007282675</v>
          </cell>
          <cell r="R43">
            <v>47820.34351164382</v>
          </cell>
        </row>
        <row r="44">
          <cell r="B44">
            <v>2026</v>
          </cell>
          <cell r="H44">
            <v>230602.17056222502</v>
          </cell>
          <cell r="I44">
            <v>171611.15666312576</v>
          </cell>
          <cell r="J44">
            <v>201106.66361267539</v>
          </cell>
          <cell r="P44">
            <v>62220.490959137809</v>
          </cell>
          <cell r="Q44">
            <v>37421.611371304869</v>
          </cell>
          <cell r="R44">
            <v>49821.051165221339</v>
          </cell>
        </row>
        <row r="45">
          <cell r="B45">
            <v>2027</v>
          </cell>
          <cell r="H45">
            <v>232975.11827676697</v>
          </cell>
          <cell r="I45">
            <v>172736.31303213566</v>
          </cell>
          <cell r="J45">
            <v>202855.71565445131</v>
          </cell>
          <cell r="P45">
            <v>64884.295399128001</v>
          </cell>
          <cell r="Q45">
            <v>38854.257187861898</v>
          </cell>
          <cell r="R45">
            <v>51869.27629349495</v>
          </cell>
        </row>
        <row r="46">
          <cell r="B46">
            <v>2028</v>
          </cell>
          <cell r="H46">
            <v>235359.49358802469</v>
          </cell>
          <cell r="I46">
            <v>173810.91600773908</v>
          </cell>
          <cell r="J46">
            <v>204585.20479788189</v>
          </cell>
          <cell r="P46">
            <v>67649.469656813715</v>
          </cell>
          <cell r="Q46">
            <v>40280.5129918081</v>
          </cell>
          <cell r="R46">
            <v>53964.991324310911</v>
          </cell>
        </row>
        <row r="47">
          <cell r="B47">
            <v>2029</v>
          </cell>
          <cell r="H47">
            <v>237755.79638149208</v>
          </cell>
          <cell r="I47">
            <v>174835.91203930698</v>
          </cell>
          <cell r="J47">
            <v>206295.85421039953</v>
          </cell>
          <cell r="P47">
            <v>70513.757126977667</v>
          </cell>
          <cell r="Q47">
            <v>41702.58978758561</v>
          </cell>
          <cell r="R47">
            <v>56108.173457281642</v>
          </cell>
        </row>
        <row r="48">
          <cell r="B48">
            <v>2030</v>
          </cell>
          <cell r="H48">
            <v>240164.36111157885</v>
          </cell>
          <cell r="I48">
            <v>175812.29985047705</v>
          </cell>
          <cell r="J48">
            <v>207988.33048102795</v>
          </cell>
          <cell r="P48">
            <v>73645.568082761019</v>
          </cell>
          <cell r="Q48">
            <v>43095.431239414916</v>
          </cell>
          <cell r="R48">
            <v>58370.499661087968</v>
          </cell>
        </row>
        <row r="49">
          <cell r="B49">
            <v>2031</v>
          </cell>
          <cell r="H49">
            <v>242585.1628382167</v>
          </cell>
          <cell r="I49">
            <v>176741.07282276696</v>
          </cell>
          <cell r="J49">
            <v>209663.11783049183</v>
          </cell>
          <cell r="P49">
            <v>76531.016225372761</v>
          </cell>
          <cell r="Q49">
            <v>44542.646263483541</v>
          </cell>
          <cell r="R49">
            <v>60536.831244428155</v>
          </cell>
        </row>
        <row r="50">
          <cell r="B50">
            <v>2032</v>
          </cell>
          <cell r="H50">
            <v>245018.09550702188</v>
          </cell>
          <cell r="I50">
            <v>177623.24434132845</v>
          </cell>
          <cell r="J50">
            <v>211320.66992417516</v>
          </cell>
          <cell r="P50">
            <v>79680.014822662139</v>
          </cell>
          <cell r="Q50">
            <v>45964.463186616631</v>
          </cell>
          <cell r="R50">
            <v>62822.239004639385</v>
          </cell>
        </row>
        <row r="51">
          <cell r="B51">
            <v>2033</v>
          </cell>
          <cell r="H51">
            <v>247463.25768706808</v>
          </cell>
          <cell r="I51">
            <v>178459.8883057232</v>
          </cell>
          <cell r="J51">
            <v>212961.57299639564</v>
          </cell>
          <cell r="P51">
            <v>82920.253991858583</v>
          </cell>
          <cell r="Q51">
            <v>47389.754825230557</v>
          </cell>
          <cell r="R51">
            <v>65155.00440854457</v>
          </cell>
        </row>
        <row r="52">
          <cell r="B52">
            <v>2034</v>
          </cell>
          <cell r="H52">
            <v>249920.76527926812</v>
          </cell>
          <cell r="I52">
            <v>179252.09314787187</v>
          </cell>
          <cell r="J52">
            <v>214586.42921356999</v>
          </cell>
          <cell r="P52">
            <v>86250.223051075896</v>
          </cell>
          <cell r="Q52">
            <v>48820.006870174911</v>
          </cell>
          <cell r="R52">
            <v>67535.114960625404</v>
          </cell>
        </row>
        <row r="53">
          <cell r="B53">
            <v>2035</v>
          </cell>
          <cell r="H53">
            <v>252390.60630779076</v>
          </cell>
          <cell r="I53">
            <v>180000.92895954862</v>
          </cell>
          <cell r="J53">
            <v>216195.76763366969</v>
          </cell>
          <cell r="P53">
            <v>89668.599997098339</v>
          </cell>
          <cell r="Q53">
            <v>50256.502515247776</v>
          </cell>
          <cell r="R53">
            <v>69962.551256173057</v>
          </cell>
        </row>
        <row r="54">
          <cell r="B54">
            <v>2036</v>
          </cell>
          <cell r="H54">
            <v>254872.52799713597</v>
          </cell>
          <cell r="I54">
            <v>180707.43994274523</v>
          </cell>
          <cell r="J54">
            <v>217789.9839699406</v>
          </cell>
          <cell r="P54">
            <v>93174.243184248597</v>
          </cell>
          <cell r="Q54">
            <v>51700.300968294927</v>
          </cell>
          <cell r="R54">
            <v>72437.272076271765</v>
          </cell>
        </row>
        <row r="55">
          <cell r="B55">
            <v>2037</v>
          </cell>
          <cell r="H55">
            <v>257366.15928955685</v>
          </cell>
          <cell r="I55">
            <v>181372.63101857755</v>
          </cell>
          <cell r="J55">
            <v>219369.3951540672</v>
          </cell>
          <cell r="P55">
            <v>96766.188545280311</v>
          </cell>
          <cell r="Q55">
            <v>53152.27898261341</v>
          </cell>
          <cell r="R55">
            <v>74959.233763946861</v>
          </cell>
        </row>
        <row r="56">
          <cell r="B56">
            <v>2038</v>
          </cell>
          <cell r="H56">
            <v>259871.20184409057</v>
          </cell>
          <cell r="I56">
            <v>181997.45873212229</v>
          </cell>
          <cell r="J56">
            <v>220934.33028810643</v>
          </cell>
          <cell r="P56">
            <v>100443.63881598625</v>
          </cell>
          <cell r="Q56">
            <v>54613.180370146525</v>
          </cell>
          <cell r="R56">
            <v>77528.40959306639</v>
          </cell>
        </row>
        <row r="57">
          <cell r="B57">
            <v>2039</v>
          </cell>
          <cell r="H57">
            <v>262387.33516609587</v>
          </cell>
          <cell r="I57">
            <v>182582.82181661375</v>
          </cell>
          <cell r="J57">
            <v>222485.07849135483</v>
          </cell>
          <cell r="P57">
            <v>104205.94535260988</v>
          </cell>
          <cell r="Q57">
            <v>56083.603838538584</v>
          </cell>
          <cell r="R57">
            <v>80144.774595574228</v>
          </cell>
        </row>
        <row r="58">
          <cell r="B58">
            <v>2040</v>
          </cell>
          <cell r="H58">
            <v>264914.16598768812</v>
          </cell>
          <cell r="I58">
            <v>183129.58945853435</v>
          </cell>
          <cell r="J58">
            <v>224021.87772311122</v>
          </cell>
          <cell r="P58">
            <v>107804.36826389928</v>
          </cell>
          <cell r="Q58">
            <v>57603.12046877855</v>
          </cell>
          <cell r="R58">
            <v>82703.744366338913</v>
          </cell>
        </row>
        <row r="59">
          <cell r="B59">
            <v>2041</v>
          </cell>
          <cell r="H59">
            <v>267451.3142910786</v>
          </cell>
          <cell r="I59">
            <v>183638.64919789575</v>
          </cell>
          <cell r="J59">
            <v>225544.98174448716</v>
          </cell>
          <cell r="P59">
            <v>111983.19809328618</v>
          </cell>
          <cell r="Q59">
            <v>59054.62443086748</v>
          </cell>
          <cell r="R59">
            <v>85518.911262076828</v>
          </cell>
        </row>
        <row r="60">
          <cell r="B60">
            <v>2042</v>
          </cell>
          <cell r="H60">
            <v>269998.19385701237</v>
          </cell>
          <cell r="I60">
            <v>184110.86653991175</v>
          </cell>
          <cell r="J60">
            <v>227054.53019846205</v>
          </cell>
          <cell r="P60">
            <v>115997.48339253414</v>
          </cell>
          <cell r="Q60">
            <v>60555.643087810866</v>
          </cell>
          <cell r="R60">
            <v>88276.563240172502</v>
          </cell>
        </row>
        <row r="61">
          <cell r="B61">
            <v>2043</v>
          </cell>
          <cell r="H61">
            <v>272553.92654679623</v>
          </cell>
          <cell r="I61">
            <v>184547.03197943908</v>
          </cell>
          <cell r="J61">
            <v>228550.47926311765</v>
          </cell>
          <cell r="P61">
            <v>120095.28645682342</v>
          </cell>
          <cell r="Q61">
            <v>62067.026011192313</v>
          </cell>
          <cell r="R61">
            <v>91081.156234007867</v>
          </cell>
        </row>
        <row r="62">
          <cell r="B62">
            <v>2044</v>
          </cell>
          <cell r="H62">
            <v>275117.46754356025</v>
          </cell>
          <cell r="I62">
            <v>184947.90048214403</v>
          </cell>
          <cell r="J62">
            <v>230032.68401285214</v>
          </cell>
          <cell r="P62">
            <v>124276.54392536319</v>
          </cell>
          <cell r="Q62">
            <v>63588.62430078844</v>
          </cell>
          <cell r="R62">
            <v>93932.58411307582</v>
          </cell>
        </row>
        <row r="63">
          <cell r="B63">
            <v>2045</v>
          </cell>
          <cell r="H63">
            <v>277687.84817998385</v>
          </cell>
          <cell r="I63">
            <v>185314.22134191322</v>
          </cell>
          <cell r="J63">
            <v>231501.03476094853</v>
          </cell>
          <cell r="P63">
            <v>128541.28324173666</v>
          </cell>
          <cell r="Q63">
            <v>65120.206525878762</v>
          </cell>
          <cell r="R63">
            <v>96830.744883807711</v>
          </cell>
        </row>
        <row r="64">
          <cell r="B64">
            <v>2046</v>
          </cell>
          <cell r="H64">
            <v>280264.40052977443</v>
          </cell>
          <cell r="I64">
            <v>185646.79664815168</v>
          </cell>
          <cell r="J64">
            <v>232955.59858896304</v>
          </cell>
          <cell r="P64">
            <v>132889.61160534938</v>
          </cell>
          <cell r="Q64">
            <v>66661.495674468286</v>
          </cell>
          <cell r="R64">
            <v>99775.553639908831</v>
          </cell>
        </row>
        <row r="65">
          <cell r="B65">
            <v>2047</v>
          </cell>
          <cell r="H65">
            <v>282846.5122447469</v>
          </cell>
          <cell r="I65">
            <v>185946.39651235787</v>
          </cell>
          <cell r="J65">
            <v>234396.45437855239</v>
          </cell>
          <cell r="P65">
            <v>137321.70840861823</v>
          </cell>
          <cell r="Q65">
            <v>68212.155359449447</v>
          </cell>
          <cell r="R65">
            <v>102766.93188403384</v>
          </cell>
        </row>
        <row r="66">
          <cell r="B66">
            <v>2048</v>
          </cell>
          <cell r="H66">
            <v>285433.32398708456</v>
          </cell>
          <cell r="I66">
            <v>186213.68255445303</v>
          </cell>
          <cell r="J66">
            <v>235823.50327076879</v>
          </cell>
          <cell r="P66">
            <v>141837.82196563343</v>
          </cell>
          <cell r="Q66">
            <v>69771.754792088177</v>
          </cell>
          <cell r="R66">
            <v>105804.7883788608</v>
          </cell>
        </row>
        <row r="67">
          <cell r="B67">
            <v>2049</v>
          </cell>
          <cell r="H67">
            <v>288023.94139468827</v>
          </cell>
          <cell r="I67">
            <v>186449.26801496118</v>
          </cell>
          <cell r="J67">
            <v>237236.60470482474</v>
          </cell>
          <cell r="P67">
            <v>146438.26294104097</v>
          </cell>
          <cell r="Q67">
            <v>71339.796614507039</v>
          </cell>
          <cell r="R67">
            <v>108889.02977777401</v>
          </cell>
        </row>
        <row r="68">
          <cell r="B68">
            <v>2050</v>
          </cell>
          <cell r="H68">
            <v>290617.53636317427</v>
          </cell>
          <cell r="I68">
            <v>186653.79912733531</v>
          </cell>
          <cell r="J68">
            <v>238635.66774525479</v>
          </cell>
          <cell r="P68">
            <v>151273.39395809453</v>
          </cell>
          <cell r="Q68">
            <v>72901.116364819551</v>
          </cell>
          <cell r="R68">
            <v>112087.25516145704</v>
          </cell>
        </row>
        <row r="69">
          <cell r="B69">
            <v>2051</v>
          </cell>
          <cell r="H69">
            <v>293213.7384893155</v>
          </cell>
          <cell r="I69">
            <v>186828.05669636733</v>
          </cell>
          <cell r="J69">
            <v>240020.89759284141</v>
          </cell>
          <cell r="P69">
            <v>155893.64682664556</v>
          </cell>
          <cell r="Q69">
            <v>74498.967089623242</v>
          </cell>
          <cell r="R69">
            <v>115196.3069581344</v>
          </cell>
        </row>
        <row r="70">
          <cell r="B70">
            <v>2052</v>
          </cell>
          <cell r="H70">
            <v>295811.97554601741</v>
          </cell>
          <cell r="I70">
            <v>186972.84917051956</v>
          </cell>
          <cell r="J70">
            <v>241392.41235826848</v>
          </cell>
          <cell r="P70">
            <v>160749.4727840925</v>
          </cell>
          <cell r="Q70">
            <v>76088.87694501417</v>
          </cell>
          <cell r="R70">
            <v>118419.17486455334</v>
          </cell>
        </row>
        <row r="71">
          <cell r="B71">
            <v>2053</v>
          </cell>
          <cell r="H71">
            <v>298411.01558096783</v>
          </cell>
          <cell r="I71">
            <v>187088.89304468734</v>
          </cell>
          <cell r="J71">
            <v>242749.95431282758</v>
          </cell>
          <cell r="P71">
            <v>165691.40413685894</v>
          </cell>
          <cell r="Q71">
            <v>77684.636043537932</v>
          </cell>
          <cell r="R71">
            <v>121688.02009019844</v>
          </cell>
        </row>
        <row r="72">
          <cell r="B72">
            <v>2054</v>
          </cell>
          <cell r="H72">
            <v>301009.40711004619</v>
          </cell>
          <cell r="I72">
            <v>187176.90872140639</v>
          </cell>
          <cell r="J72">
            <v>244093.1579157263</v>
          </cell>
          <cell r="P72">
            <v>170720.01760116505</v>
          </cell>
          <cell r="Q72">
            <v>79285.341424469443</v>
          </cell>
          <cell r="R72">
            <v>125002.67951281725</v>
          </cell>
        </row>
        <row r="73">
          <cell r="B73">
            <v>2055</v>
          </cell>
          <cell r="H73">
            <v>303606.10289425129</v>
          </cell>
          <cell r="I73">
            <v>187237.69666432694</v>
          </cell>
          <cell r="J73">
            <v>245421.89977928912</v>
          </cell>
          <cell r="P73">
            <v>175835.92297207395</v>
          </cell>
          <cell r="Q73">
            <v>80890.11393736575</v>
          </cell>
          <cell r="R73">
            <v>128363.01845471984</v>
          </cell>
        </row>
        <row r="74">
          <cell r="B74">
            <v>2056</v>
          </cell>
          <cell r="H74">
            <v>306200.6300608202</v>
          </cell>
          <cell r="I74">
            <v>187272.06670475056</v>
          </cell>
          <cell r="J74">
            <v>246736.34838278536</v>
          </cell>
          <cell r="P74">
            <v>181039.75149024246</v>
          </cell>
          <cell r="Q74">
            <v>82498.151539615734</v>
          </cell>
          <cell r="R74">
            <v>131768.9515149291</v>
          </cell>
        </row>
        <row r="75">
          <cell r="B75">
            <v>2057</v>
          </cell>
          <cell r="H75">
            <v>308793.18365843856</v>
          </cell>
          <cell r="I75">
            <v>187281.00642465957</v>
          </cell>
          <cell r="J75">
            <v>248037.09504154907</v>
          </cell>
          <cell r="P75">
            <v>186332.15299908374</v>
          </cell>
          <cell r="Q75">
            <v>84108.71651576781</v>
          </cell>
          <cell r="R75">
            <v>135220.43475742577</v>
          </cell>
        </row>
        <row r="76">
          <cell r="B76">
            <v>2058</v>
          </cell>
          <cell r="H76">
            <v>311384.26636786392</v>
          </cell>
          <cell r="I76">
            <v>187265.74676848028</v>
          </cell>
          <cell r="J76">
            <v>249325.0065681721</v>
          </cell>
          <cell r="P76">
            <v>191713.80361447844</v>
          </cell>
          <cell r="Q76">
            <v>85721.058190089418</v>
          </cell>
          <cell r="R76">
            <v>138717.43090228393</v>
          </cell>
        </row>
        <row r="77">
          <cell r="B77">
            <v>2059</v>
          </cell>
          <cell r="H77">
            <v>313974.73383753223</v>
          </cell>
          <cell r="I77">
            <v>187227.66996181913</v>
          </cell>
          <cell r="J77">
            <v>250601.20189967568</v>
          </cell>
          <cell r="P77">
            <v>197185.39908961148</v>
          </cell>
          <cell r="Q77">
            <v>87334.446570610802</v>
          </cell>
          <cell r="R77">
            <v>142259.92283011114</v>
          </cell>
        </row>
        <row r="78">
          <cell r="B78">
            <v>2060</v>
          </cell>
          <cell r="H78">
            <v>316565.35412709933</v>
          </cell>
          <cell r="I78">
            <v>187168.08202420291</v>
          </cell>
          <cell r="P78">
            <v>202714.46919082812</v>
          </cell>
          <cell r="Q78">
            <v>88948.474216955103</v>
          </cell>
          <cell r="R78">
            <v>145831.47170389161</v>
          </cell>
        </row>
        <row r="89">
          <cell r="H89" t="str">
            <v>Residential - High</v>
          </cell>
          <cell r="I89" t="str">
            <v>Residential - Low</v>
          </cell>
          <cell r="J89" t="str">
            <v>Residential - Average</v>
          </cell>
          <cell r="P89" t="str">
            <v>Commercial - High</v>
          </cell>
          <cell r="Q89" t="str">
            <v>Commercial - Low</v>
          </cell>
          <cell r="R89" t="str">
            <v>Commercial - Average</v>
          </cell>
        </row>
        <row r="90">
          <cell r="B90">
            <v>2012</v>
          </cell>
          <cell r="H90">
            <v>59910.799999999974</v>
          </cell>
          <cell r="I90">
            <v>42437.241504027697</v>
          </cell>
          <cell r="J90">
            <v>51174.020752013836</v>
          </cell>
          <cell r="P90">
            <v>21420.874285714286</v>
          </cell>
          <cell r="Q90">
            <v>1364.0891727923063</v>
          </cell>
          <cell r="R90">
            <v>11392.481729253297</v>
          </cell>
        </row>
        <row r="91">
          <cell r="B91">
            <v>2013</v>
          </cell>
          <cell r="H91">
            <v>60478.200000000012</v>
          </cell>
          <cell r="I91">
            <v>42644.289088936741</v>
          </cell>
          <cell r="J91">
            <v>51561.244544468376</v>
          </cell>
          <cell r="P91">
            <v>21692.354285714289</v>
          </cell>
          <cell r="Q91">
            <v>1382.0626447661853</v>
          </cell>
          <cell r="R91">
            <v>11537.208465240237</v>
          </cell>
        </row>
        <row r="92">
          <cell r="B92">
            <v>2014</v>
          </cell>
          <cell r="H92">
            <v>57393.726338399407</v>
          </cell>
          <cell r="I92">
            <v>41188.169479038777</v>
          </cell>
          <cell r="J92">
            <v>49290.947908719092</v>
          </cell>
          <cell r="P92">
            <v>17861.747656558146</v>
          </cell>
          <cell r="Q92">
            <v>-1382.3522509176473</v>
          </cell>
          <cell r="R92">
            <v>8239.6977028202491</v>
          </cell>
        </row>
        <row r="93">
          <cell r="B93">
            <v>2015</v>
          </cell>
          <cell r="H93">
            <v>57879.397807164532</v>
          </cell>
          <cell r="I93">
            <v>41345.355394716731</v>
          </cell>
          <cell r="J93">
            <v>49612.376600940632</v>
          </cell>
          <cell r="P93">
            <v>18081.927964480888</v>
          </cell>
          <cell r="Q93">
            <v>-1392.5708946286795</v>
          </cell>
          <cell r="R93">
            <v>8344.6785349261045</v>
          </cell>
        </row>
        <row r="94">
          <cell r="B94">
            <v>2016</v>
          </cell>
          <cell r="H94">
            <v>58360.701417219752</v>
          </cell>
          <cell r="I94">
            <v>41495.218857136628</v>
          </cell>
          <cell r="J94">
            <v>49927.96013717819</v>
          </cell>
          <cell r="P94">
            <v>18301.513934684415</v>
          </cell>
          <cell r="Q94">
            <v>-1402.4128629384086</v>
          </cell>
          <cell r="R94">
            <v>8449.5505358730024</v>
          </cell>
        </row>
        <row r="95">
          <cell r="B95">
            <v>2017</v>
          </cell>
          <cell r="H95">
            <v>58837.635607802862</v>
          </cell>
          <cell r="I95">
            <v>41637.507301917896</v>
          </cell>
          <cell r="J95">
            <v>50237.571454860379</v>
          </cell>
          <cell r="P95">
            <v>18520.333742714542</v>
          </cell>
          <cell r="Q95">
            <v>-1411.8532412238928</v>
          </cell>
          <cell r="R95">
            <v>8554.2402507453244</v>
          </cell>
        </row>
        <row r="96">
          <cell r="B96">
            <v>2018</v>
          </cell>
          <cell r="H96">
            <v>59310.605664096962</v>
          </cell>
          <cell r="I96">
            <v>41772.43239415859</v>
          </cell>
          <cell r="J96">
            <v>50541.519029127776</v>
          </cell>
          <cell r="P96">
            <v>18738.320119902502</v>
          </cell>
          <cell r="Q96">
            <v>-1420.88505846513</v>
          </cell>
          <cell r="R96">
            <v>8658.7175307186862</v>
          </cell>
        </row>
        <row r="97">
          <cell r="B97">
            <v>2019</v>
          </cell>
          <cell r="H97">
            <v>59780.258612986989</v>
          </cell>
          <cell r="I97">
            <v>41900.156597405556</v>
          </cell>
          <cell r="J97">
            <v>50840.207605196272</v>
          </cell>
          <cell r="P97">
            <v>18955.496962339785</v>
          </cell>
          <cell r="Q97">
            <v>-1429.516989425907</v>
          </cell>
          <cell r="R97">
            <v>8762.9899864569397</v>
          </cell>
        </row>
        <row r="98">
          <cell r="B98">
            <v>2020</v>
          </cell>
          <cell r="H98">
            <v>60247.168990193459</v>
          </cell>
          <cell r="I98">
            <v>42020.851716305871</v>
          </cell>
          <cell r="J98">
            <v>51134.010353249665</v>
          </cell>
          <cell r="P98">
            <v>19171.657782036902</v>
          </cell>
          <cell r="Q98">
            <v>-1438.929387948825</v>
          </cell>
          <cell r="R98">
            <v>8866.3641970440385</v>
          </cell>
        </row>
        <row r="99">
          <cell r="B99">
            <v>2021</v>
          </cell>
          <cell r="H99">
            <v>60711.41930286945</v>
          </cell>
          <cell r="I99">
            <v>42134.685692398365</v>
          </cell>
          <cell r="J99">
            <v>51423.052497633907</v>
          </cell>
          <cell r="P99">
            <v>19387.253528166741</v>
          </cell>
          <cell r="Q99">
            <v>-1445.5706046996675</v>
          </cell>
          <cell r="R99">
            <v>8970.8414617335366</v>
          </cell>
        </row>
        <row r="100">
          <cell r="B100">
            <v>2022</v>
          </cell>
          <cell r="H100">
            <v>61173.144180835661</v>
          </cell>
          <cell r="I100">
            <v>42241.881133990988</v>
          </cell>
          <cell r="J100">
            <v>51707.512657413325</v>
          </cell>
          <cell r="P100">
            <v>19601.507123667332</v>
          </cell>
          <cell r="Q100">
            <v>-1452.9455114133962</v>
          </cell>
          <cell r="R100">
            <v>9074.2808061269679</v>
          </cell>
        </row>
        <row r="101">
          <cell r="B101">
            <v>2023</v>
          </cell>
          <cell r="H101">
            <v>61633.066675394453</v>
          </cell>
          <cell r="I101">
            <v>42342.71045698355</v>
          </cell>
          <cell r="J101">
            <v>51987.888566189002</v>
          </cell>
          <cell r="P101">
            <v>19814.675799855984</v>
          </cell>
          <cell r="Q101">
            <v>-1459.8916348238145</v>
          </cell>
          <cell r="R101">
            <v>9177.392082516084</v>
          </cell>
        </row>
        <row r="102">
          <cell r="B102">
            <v>2024</v>
          </cell>
          <cell r="H102">
            <v>62092.078098253667</v>
          </cell>
          <cell r="I102">
            <v>42437.466134480826</v>
          </cell>
          <cell r="J102">
            <v>52264.772116367247</v>
          </cell>
          <cell r="P102">
            <v>20026.87088353459</v>
          </cell>
          <cell r="Q102">
            <v>-1466.432674352418</v>
          </cell>
          <cell r="R102">
            <v>9280.2191045910859</v>
          </cell>
        </row>
        <row r="103">
          <cell r="B103">
            <v>2025</v>
          </cell>
          <cell r="H103">
            <v>62550.853113592886</v>
          </cell>
          <cell r="I103">
            <v>42526.367522805485</v>
          </cell>
          <cell r="J103">
            <v>52538.610318199186</v>
          </cell>
          <cell r="P103">
            <v>20238.135685645488</v>
          </cell>
          <cell r="Q103">
            <v>-1472.5806650988779</v>
          </cell>
          <cell r="R103">
            <v>9382.7775102733049</v>
          </cell>
        </row>
        <row r="104">
          <cell r="B104">
            <v>2026</v>
          </cell>
          <cell r="H104">
            <v>63009.72954180948</v>
          </cell>
          <cell r="I104">
            <v>42609.595837330337</v>
          </cell>
          <cell r="J104">
            <v>52809.662689569908</v>
          </cell>
          <cell r="P104">
            <v>20448.398333218385</v>
          </cell>
          <cell r="Q104">
            <v>-1478.327886309251</v>
          </cell>
          <cell r="R104">
            <v>9485.035223454568</v>
          </cell>
        </row>
        <row r="105">
          <cell r="B105">
            <v>2027</v>
          </cell>
          <cell r="H105">
            <v>63468.676140496798</v>
          </cell>
          <cell r="I105">
            <v>42687.180187606893</v>
          </cell>
          <cell r="J105">
            <v>53077.928164051846</v>
          </cell>
          <cell r="P105">
            <v>20657.468295828785</v>
          </cell>
          <cell r="Q105">
            <v>-1483.6462664702303</v>
          </cell>
          <cell r="R105">
            <v>9586.9110146792773</v>
          </cell>
        </row>
        <row r="106">
          <cell r="B106">
            <v>2028</v>
          </cell>
          <cell r="H106">
            <v>63927.524895270224</v>
          </cell>
          <cell r="I106">
            <v>42758.990504503017</v>
          </cell>
          <cell r="J106">
            <v>53343.257699886621</v>
          </cell>
          <cell r="P106">
            <v>20865.119160354508</v>
          </cell>
          <cell r="Q106">
            <v>-1488.5015848682979</v>
          </cell>
          <cell r="R106">
            <v>9688.3087877431044</v>
          </cell>
        </row>
        <row r="107">
          <cell r="B107">
            <v>2029</v>
          </cell>
          <cell r="H107">
            <v>64385.913692488655</v>
          </cell>
          <cell r="I107">
            <v>42824.798865635748</v>
          </cell>
          <cell r="J107">
            <v>53605.356279062202</v>
          </cell>
          <cell r="P107">
            <v>21071.062486861898</v>
          </cell>
          <cell r="Q107">
            <v>-1492.8489871420134</v>
          </cell>
          <cell r="R107">
            <v>9789.1067498599423</v>
          </cell>
        </row>
        <row r="108">
          <cell r="B108">
            <v>2030</v>
          </cell>
          <cell r="H108">
            <v>64843.546235830487</v>
          </cell>
          <cell r="I108">
            <v>42884.454233607779</v>
          </cell>
          <cell r="J108">
            <v>53864.000234719133</v>
          </cell>
          <cell r="P108">
            <v>21275.449659713151</v>
          </cell>
          <cell r="Q108">
            <v>-1494.2921870455884</v>
          </cell>
          <cell r="R108">
            <v>9890.5787363337822</v>
          </cell>
        </row>
        <row r="109">
          <cell r="B109">
            <v>2031</v>
          </cell>
          <cell r="H109">
            <v>65300.440482813734</v>
          </cell>
          <cell r="I109">
            <v>42937.990394642984</v>
          </cell>
          <cell r="J109">
            <v>54119.215438728359</v>
          </cell>
          <cell r="P109">
            <v>21476.835713027402</v>
          </cell>
          <cell r="Q109">
            <v>-1499.8686197474399</v>
          </cell>
          <cell r="R109">
            <v>9988.4835466399818</v>
          </cell>
        </row>
        <row r="110">
          <cell r="B110">
            <v>2032</v>
          </cell>
          <cell r="H110">
            <v>65756.642036518126</v>
          </cell>
          <cell r="I110">
            <v>42985.53167573575</v>
          </cell>
          <cell r="J110">
            <v>54371.086856126938</v>
          </cell>
          <cell r="P110">
            <v>21676.318444025594</v>
          </cell>
          <cell r="Q110">
            <v>-1502.490588666793</v>
          </cell>
          <cell r="R110">
            <v>10086.913927679399</v>
          </cell>
        </row>
        <row r="111">
          <cell r="B111">
            <v>2033</v>
          </cell>
          <cell r="H111">
            <v>66211.886005247274</v>
          </cell>
          <cell r="I111">
            <v>43027.128517376288</v>
          </cell>
          <cell r="J111">
            <v>54619.507261311781</v>
          </cell>
          <cell r="P111">
            <v>21873.195965289891</v>
          </cell>
          <cell r="Q111">
            <v>-1504.469237457397</v>
          </cell>
          <cell r="R111">
            <v>10184.363363916247</v>
          </cell>
        </row>
        <row r="112">
          <cell r="B112">
            <v>2034</v>
          </cell>
          <cell r="H112">
            <v>66665.832515249465</v>
          </cell>
          <cell r="I112">
            <v>43062.849955444726</v>
          </cell>
          <cell r="J112">
            <v>54864.341235347092</v>
          </cell>
          <cell r="P112">
            <v>22067.160584719619</v>
          </cell>
          <cell r="Q112">
            <v>-1505.7564522331049</v>
          </cell>
          <cell r="R112">
            <v>10280.702066243257</v>
          </cell>
        </row>
        <row r="113">
          <cell r="B113">
            <v>2035</v>
          </cell>
          <cell r="H113">
            <v>67118.216635183373</v>
          </cell>
          <cell r="I113">
            <v>43092.780464291711</v>
          </cell>
          <cell r="J113">
            <v>55105.498549737538</v>
          </cell>
          <cell r="P113">
            <v>22257.93011610282</v>
          </cell>
          <cell r="Q113">
            <v>-1506.3085050103055</v>
          </cell>
          <cell r="R113">
            <v>10375.810805546256</v>
          </cell>
        </row>
        <row r="114">
          <cell r="B114">
            <v>2036</v>
          </cell>
          <cell r="H114">
            <v>67568.905870619579</v>
          </cell>
          <cell r="I114">
            <v>43116.996546546507</v>
          </cell>
          <cell r="J114">
            <v>55342.951208583043</v>
          </cell>
          <cell r="P114">
            <v>22445.271091277013</v>
          </cell>
          <cell r="Q114">
            <v>-1506.0900357370574</v>
          </cell>
          <cell r="R114">
            <v>10469.590527769979</v>
          </cell>
        </row>
        <row r="115">
          <cell r="B115">
            <v>2037</v>
          </cell>
          <cell r="H115">
            <v>68017.898515515597</v>
          </cell>
          <cell r="I115">
            <v>43135.605275652459</v>
          </cell>
          <cell r="J115">
            <v>55576.751895584028</v>
          </cell>
          <cell r="P115">
            <v>22628.99516786457</v>
          </cell>
          <cell r="Q115">
            <v>-1505.0734360756614</v>
          </cell>
          <cell r="R115">
            <v>10561.960865894454</v>
          </cell>
        </row>
        <row r="116">
          <cell r="B116">
            <v>2038</v>
          </cell>
          <cell r="H116">
            <v>68465.22765614363</v>
          </cell>
          <cell r="I116">
            <v>43148.769079721329</v>
          </cell>
          <cell r="J116">
            <v>55806.99836793248</v>
          </cell>
          <cell r="P116">
            <v>22808.922262102787</v>
          </cell>
          <cell r="Q116">
            <v>-1503.2325255603973</v>
          </cell>
          <cell r="R116">
            <v>10652.844868271195</v>
          </cell>
        </row>
        <row r="117">
          <cell r="B117">
            <v>2039</v>
          </cell>
          <cell r="H117">
            <v>68910.988315923052</v>
          </cell>
          <cell r="I117">
            <v>43156.678526856616</v>
          </cell>
          <cell r="J117">
            <v>56033.833421389834</v>
          </cell>
          <cell r="P117">
            <v>22984.892803055642</v>
          </cell>
          <cell r="Q117">
            <v>-1500.5446540222383</v>
          </cell>
          <cell r="R117">
            <v>10742.174074516703</v>
          </cell>
        </row>
        <row r="118">
          <cell r="B118">
            <v>2040</v>
          </cell>
          <cell r="H118">
            <v>69355.249129158809</v>
          </cell>
          <cell r="I118">
            <v>43159.513956519426</v>
          </cell>
          <cell r="J118">
            <v>56257.381542839117</v>
          </cell>
          <cell r="P118">
            <v>23156.733270712692</v>
          </cell>
          <cell r="Q118">
            <v>-1497.0164452967147</v>
          </cell>
          <cell r="R118">
            <v>10829.858412707988</v>
          </cell>
        </row>
        <row r="119">
          <cell r="B119">
            <v>2041</v>
          </cell>
          <cell r="H119">
            <v>69798.07794801025</v>
          </cell>
          <cell r="I119">
            <v>43157.373924697524</v>
          </cell>
          <cell r="J119">
            <v>56477.725936353883</v>
          </cell>
          <cell r="P119">
            <v>23324.29987887985</v>
          </cell>
          <cell r="Q119">
            <v>-1492.5330186732117</v>
          </cell>
          <cell r="R119">
            <v>10915.88343010332</v>
          </cell>
        </row>
        <row r="120">
          <cell r="B120">
            <v>2042</v>
          </cell>
          <cell r="H120">
            <v>70239.442430960131</v>
          </cell>
          <cell r="I120">
            <v>43150.38043340102</v>
          </cell>
          <cell r="J120">
            <v>56694.911432180576</v>
          </cell>
          <cell r="P120">
            <v>23487.376883070385</v>
          </cell>
          <cell r="Q120">
            <v>-1487.1570912257666</v>
          </cell>
          <cell r="R120">
            <v>11000.109895922309</v>
          </cell>
        </row>
        <row r="121">
          <cell r="B121">
            <v>2043</v>
          </cell>
          <cell r="H121">
            <v>70679.206793126286</v>
          </cell>
          <cell r="I121">
            <v>43138.764968917909</v>
          </cell>
          <cell r="J121">
            <v>56908.985881022098</v>
          </cell>
          <cell r="P121">
            <v>23645.724414335578</v>
          </cell>
          <cell r="Q121">
            <v>-1480.820640188238</v>
          </cell>
          <cell r="R121">
            <v>11082.45188707367</v>
          </cell>
        </row>
        <row r="122">
          <cell r="B122">
            <v>2044</v>
          </cell>
          <cell r="H122">
            <v>71117.181939202914</v>
          </cell>
          <cell r="I122">
            <v>43122.792539133276</v>
          </cell>
          <cell r="J122">
            <v>57119.987239168091</v>
          </cell>
          <cell r="P122">
            <v>23799.075225216737</v>
          </cell>
          <cell r="Q122">
            <v>-1473.4826183060813</v>
          </cell>
          <cell r="R122">
            <v>11162.796303455327</v>
          </cell>
        </row>
        <row r="123">
          <cell r="B123">
            <v>2045</v>
          </cell>
          <cell r="H123">
            <v>71553.28258070811</v>
          </cell>
          <cell r="I123">
            <v>43102.673492854316</v>
          </cell>
          <cell r="J123">
            <v>57327.978036781213</v>
          </cell>
          <cell r="P123">
            <v>23947.205237003225</v>
          </cell>
          <cell r="Q123">
            <v>-1465.1094002114278</v>
          </cell>
          <cell r="R123">
            <v>11241.047918395898</v>
          </cell>
        </row>
        <row r="124">
          <cell r="B124">
            <v>2046</v>
          </cell>
          <cell r="H124">
            <v>71987.469653067732</v>
          </cell>
          <cell r="I124">
            <v>43078.582716034012</v>
          </cell>
          <cell r="J124">
            <v>57533.026184550872</v>
          </cell>
          <cell r="P124">
            <v>24089.910964457042</v>
          </cell>
          <cell r="Q124">
            <v>-1455.6709110674274</v>
          </cell>
          <cell r="R124">
            <v>11317.120026694807</v>
          </cell>
        </row>
        <row r="125">
          <cell r="B125">
            <v>2047</v>
          </cell>
          <cell r="H125">
            <v>72419.953134699972</v>
          </cell>
          <cell r="I125">
            <v>43050.574278100503</v>
          </cell>
          <cell r="J125">
            <v>57735.263706400234</v>
          </cell>
          <cell r="P125">
            <v>24227.090393036829</v>
          </cell>
          <cell r="Q125">
            <v>-1445.154497164478</v>
          </cell>
          <cell r="R125">
            <v>11390.967947936175</v>
          </cell>
        </row>
        <row r="126">
          <cell r="B126">
            <v>2048</v>
          </cell>
          <cell r="H126">
            <v>72851.210232179408</v>
          </cell>
          <cell r="I126">
            <v>43018.586428853145</v>
          </cell>
          <cell r="J126">
            <v>57934.898330516276</v>
          </cell>
          <cell r="P126">
            <v>24358.7485263126</v>
          </cell>
          <cell r="Q126">
            <v>-1433.5658758402715</v>
          </cell>
          <cell r="R126">
            <v>11462.591325236164</v>
          </cell>
        </row>
        <row r="127">
          <cell r="B127">
            <v>2049</v>
          </cell>
          <cell r="H127">
            <v>73281.888203166833</v>
          </cell>
          <cell r="I127">
            <v>42982.482928735597</v>
          </cell>
          <cell r="J127">
            <v>58132.185565951215</v>
          </cell>
          <cell r="P127">
            <v>24484.957744412855</v>
          </cell>
          <cell r="Q127">
            <v>-1420.9223357849005</v>
          </cell>
          <cell r="R127">
            <v>11532.017704313977</v>
          </cell>
        </row>
        <row r="128">
          <cell r="B128">
            <v>2050</v>
          </cell>
          <cell r="H128">
            <v>73712.498028265167</v>
          </cell>
          <cell r="I128">
            <v>42942.193178738074</v>
          </cell>
          <cell r="J128">
            <v>58327.345603501621</v>
          </cell>
          <cell r="P128">
            <v>24605.301027692181</v>
          </cell>
          <cell r="Q128">
            <v>-1409.5275286607757</v>
          </cell>
          <cell r="R128">
            <v>11597.886749515703</v>
          </cell>
        </row>
        <row r="129">
          <cell r="B129">
            <v>2051</v>
          </cell>
          <cell r="H129">
            <v>74143.269790418984</v>
          </cell>
          <cell r="I129">
            <v>42897.770147218493</v>
          </cell>
          <cell r="J129">
            <v>58520.519968818735</v>
          </cell>
          <cell r="P129">
            <v>24720.981143997426</v>
          </cell>
          <cell r="Q129">
            <v>-1392.4818145087629</v>
          </cell>
          <cell r="R129">
            <v>11664.249664744331</v>
          </cell>
        </row>
        <row r="130">
          <cell r="B130">
            <v>2052</v>
          </cell>
          <cell r="H130">
            <v>74574.224309647878</v>
          </cell>
          <cell r="I130">
            <v>42849.370125472633</v>
          </cell>
          <cell r="J130">
            <v>58711.797217560255</v>
          </cell>
          <cell r="P130">
            <v>24830.516474106487</v>
          </cell>
          <cell r="Q130">
            <v>-1376.6468683095027</v>
          </cell>
          <cell r="R130">
            <v>11726.934802898491</v>
          </cell>
        </row>
        <row r="131">
          <cell r="B131">
            <v>2053</v>
          </cell>
          <cell r="H131">
            <v>75005.409776742599</v>
          </cell>
          <cell r="I131">
            <v>42797.15119189558</v>
          </cell>
          <cell r="J131">
            <v>58901.28048431909</v>
          </cell>
          <cell r="P131">
            <v>24934.167759772849</v>
          </cell>
          <cell r="Q131">
            <v>-1359.7020986103907</v>
          </cell>
          <cell r="R131">
            <v>11787.232830581228</v>
          </cell>
        </row>
        <row r="132">
          <cell r="B132">
            <v>2054</v>
          </cell>
          <cell r="H132">
            <v>75436.798668644944</v>
          </cell>
          <cell r="I132">
            <v>42741.311388329588</v>
          </cell>
          <cell r="J132">
            <v>59089.055028487266</v>
          </cell>
          <cell r="P132">
            <v>25031.73164909616</v>
          </cell>
          <cell r="Q132">
            <v>-1341.617628579701</v>
          </cell>
          <cell r="R132">
            <v>11845.05701025823</v>
          </cell>
        </row>
        <row r="133">
          <cell r="B133">
            <v>2055</v>
          </cell>
          <cell r="H133">
            <v>75868.384024459927</v>
          </cell>
          <cell r="I133">
            <v>42682.029185796615</v>
          </cell>
          <cell r="J133">
            <v>59275.206605128267</v>
          </cell>
          <cell r="P133">
            <v>25123.013739182708</v>
          </cell>
          <cell r="Q133">
            <v>-1322.3651467384716</v>
          </cell>
          <cell r="R133">
            <v>11900.324296222117</v>
          </cell>
        </row>
        <row r="134">
          <cell r="B134">
            <v>2056</v>
          </cell>
          <cell r="H134">
            <v>76300.287116247113</v>
          </cell>
          <cell r="I134">
            <v>42619.420760115318</v>
          </cell>
          <cell r="J134">
            <v>59459.853938181215</v>
          </cell>
          <cell r="P134">
            <v>25207.870357128209</v>
          </cell>
          <cell r="Q134">
            <v>-1301.925071446507</v>
          </cell>
          <cell r="R134">
            <v>11952.972642840852</v>
          </cell>
        </row>
        <row r="135">
          <cell r="B135">
            <v>2057</v>
          </cell>
          <cell r="H135">
            <v>76732.626735069265</v>
          </cell>
          <cell r="I135">
            <v>42553.580836861416</v>
          </cell>
          <cell r="J135">
            <v>59643.103785965337</v>
          </cell>
          <cell r="P135">
            <v>25286.158017091075</v>
          </cell>
          <cell r="Q135">
            <v>-1280.2778868809346</v>
          </cell>
          <cell r="R135">
            <v>12002.940065105069</v>
          </cell>
        </row>
        <row r="136">
          <cell r="B136">
            <v>2058</v>
          </cell>
          <cell r="H136">
            <v>77165.378309423366</v>
          </cell>
          <cell r="I136">
            <v>42484.644792920131</v>
          </cell>
          <cell r="J136">
            <v>59825.011551171752</v>
          </cell>
          <cell r="P136">
            <v>25357.678394421469</v>
          </cell>
          <cell r="Q136">
            <v>-1257.3947132506291</v>
          </cell>
          <cell r="R136">
            <v>12050.14184058542</v>
          </cell>
        </row>
        <row r="137">
          <cell r="B137">
            <v>2059</v>
          </cell>
          <cell r="H137">
            <v>77598.475540537009</v>
          </cell>
          <cell r="I137">
            <v>42412.751924805947</v>
          </cell>
          <cell r="J137">
            <v>60005.613732671482</v>
          </cell>
          <cell r="P137">
            <v>25422.218078996779</v>
          </cell>
          <cell r="Q137">
            <v>-1233.2441259849511</v>
          </cell>
          <cell r="R137">
            <v>12094.486976505914</v>
          </cell>
        </row>
        <row r="138">
          <cell r="B138">
            <v>2060</v>
          </cell>
          <cell r="H138">
            <v>78031.892065824446</v>
          </cell>
          <cell r="I138">
            <v>42338.03661692168</v>
          </cell>
          <cell r="J138">
            <v>60184.964341373066</v>
          </cell>
          <cell r="P138">
            <v>25479.80201234718</v>
          </cell>
          <cell r="Q138">
            <v>-1206.6503758402596</v>
          </cell>
          <cell r="R138">
            <v>12136.575818253461</v>
          </cell>
        </row>
        <row r="153">
          <cell r="H153" t="str">
            <v>Residential - High</v>
          </cell>
          <cell r="I153" t="str">
            <v>Residential - Low</v>
          </cell>
          <cell r="J153" t="str">
            <v>Residential - Average</v>
          </cell>
          <cell r="P153" t="str">
            <v>Commercial - High</v>
          </cell>
          <cell r="Q153" t="str">
            <v>Commercial - Low</v>
          </cell>
          <cell r="R153" t="str">
            <v>Commercial - Average</v>
          </cell>
        </row>
        <row r="154">
          <cell r="B154">
            <v>2012</v>
          </cell>
          <cell r="H154">
            <v>10094.585829587268</v>
          </cell>
          <cell r="I154">
            <v>8727.3000000000029</v>
          </cell>
          <cell r="J154">
            <v>9410.9429147936353</v>
          </cell>
          <cell r="P154">
            <v>1046.2000000000003</v>
          </cell>
          <cell r="Q154">
            <v>1030.2149661953231</v>
          </cell>
          <cell r="R154">
            <v>1038.2074830976617</v>
          </cell>
        </row>
        <row r="155">
          <cell r="B155">
            <v>2013</v>
          </cell>
          <cell r="H155">
            <v>10084.88995708989</v>
          </cell>
          <cell r="I155">
            <v>8855.9500000000007</v>
          </cell>
          <cell r="J155">
            <v>9470.4199785449455</v>
          </cell>
          <cell r="P155">
            <v>1070.0811489072016</v>
          </cell>
          <cell r="Q155">
            <v>1062.8850000000002</v>
          </cell>
          <cell r="R155">
            <v>1066.4830744536009</v>
          </cell>
        </row>
        <row r="156">
          <cell r="B156">
            <v>2014</v>
          </cell>
          <cell r="H156">
            <v>10563.459914095944</v>
          </cell>
          <cell r="I156">
            <v>9209.7257198748448</v>
          </cell>
          <cell r="J156">
            <v>9886.5928169853942</v>
          </cell>
          <cell r="P156">
            <v>1159.5650894435789</v>
          </cell>
          <cell r="Q156">
            <v>1082.9584094507063</v>
          </cell>
          <cell r="R156">
            <v>1121.2617494471426</v>
          </cell>
        </row>
        <row r="157">
          <cell r="B157">
            <v>2015</v>
          </cell>
          <cell r="H157">
            <v>10553.651836814872</v>
          </cell>
          <cell r="I157">
            <v>9314.7277880275287</v>
          </cell>
          <cell r="J157">
            <v>9934.1898124212003</v>
          </cell>
          <cell r="P157">
            <v>1225.3866020384201</v>
          </cell>
          <cell r="Q157">
            <v>1106.6136161096558</v>
          </cell>
          <cell r="R157">
            <v>1166.0001090740379</v>
          </cell>
        </row>
        <row r="158">
          <cell r="B158">
            <v>2016</v>
          </cell>
          <cell r="H158">
            <v>10543.309704055951</v>
          </cell>
          <cell r="I158">
            <v>9415.9612385235414</v>
          </cell>
          <cell r="J158">
            <v>9979.6354712897464</v>
          </cell>
          <cell r="P158">
            <v>1291.7432696830399</v>
          </cell>
          <cell r="Q158">
            <v>1131.0379870913273</v>
          </cell>
          <cell r="R158">
            <v>1211.3906283871836</v>
          </cell>
        </row>
        <row r="159">
          <cell r="B159">
            <v>2017</v>
          </cell>
          <cell r="H159">
            <v>10533.053568723342</v>
          </cell>
          <cell r="I159">
            <v>9513.0330520909811</v>
          </cell>
          <cell r="J159">
            <v>10023.043310407162</v>
          </cell>
          <cell r="P159">
            <v>1358.7456624367744</v>
          </cell>
          <cell r="Q159">
            <v>1156.1455084389388</v>
          </cell>
          <cell r="R159">
            <v>1257.4455854378566</v>
          </cell>
        </row>
        <row r="160">
          <cell r="B160">
            <v>2018</v>
          </cell>
          <cell r="H160">
            <v>10523.833561044958</v>
          </cell>
          <cell r="I160">
            <v>9605.1496797733453</v>
          </cell>
          <cell r="J160">
            <v>10064.491620409151</v>
          </cell>
          <cell r="P160">
            <v>1426.5121581744393</v>
          </cell>
          <cell r="Q160">
            <v>1181.8325296080475</v>
          </cell>
          <cell r="R160">
            <v>1304.1723438912434</v>
          </cell>
        </row>
        <row r="161">
          <cell r="B161">
            <v>2019</v>
          </cell>
          <cell r="H161">
            <v>10517.225094591869</v>
          </cell>
          <cell r="I161">
            <v>9691.2733148472962</v>
          </cell>
          <cell r="J161">
            <v>10104.249204719583</v>
          </cell>
          <cell r="P161">
            <v>1495.1547782917919</v>
          </cell>
          <cell r="Q161">
            <v>1208.0287348573411</v>
          </cell>
          <cell r="R161">
            <v>1351.5917565745665</v>
          </cell>
        </row>
        <row r="162">
          <cell r="B162">
            <v>2020</v>
          </cell>
          <cell r="H162">
            <v>10515.46234804045</v>
          </cell>
          <cell r="I162">
            <v>9769.5833907545912</v>
          </cell>
          <cell r="J162">
            <v>10142.52286939752</v>
          </cell>
          <cell r="P162">
            <v>1567.7361942862542</v>
          </cell>
          <cell r="Q162">
            <v>1234.535500917096</v>
          </cell>
          <cell r="R162">
            <v>1401.1358476016751</v>
          </cell>
        </row>
        <row r="163">
          <cell r="B163">
            <v>2021</v>
          </cell>
          <cell r="H163">
            <v>10521.324864926793</v>
          </cell>
          <cell r="I163">
            <v>9837.2361076143588</v>
          </cell>
          <cell r="J163">
            <v>10179.280486270576</v>
          </cell>
          <cell r="P163">
            <v>1635.4983964778353</v>
          </cell>
          <cell r="Q163">
            <v>1261.6027348375956</v>
          </cell>
          <cell r="R163">
            <v>1448.5505656577154</v>
          </cell>
        </row>
        <row r="164">
          <cell r="B164">
            <v>2022</v>
          </cell>
          <cell r="H164">
            <v>10537.95702452749</v>
          </cell>
          <cell r="I164">
            <v>9890.8401967990558</v>
          </cell>
          <cell r="J164">
            <v>10214.398610663273</v>
          </cell>
          <cell r="P164">
            <v>1707.4111691314415</v>
          </cell>
          <cell r="Q164">
            <v>1288.7362774776734</v>
          </cell>
          <cell r="R164">
            <v>1498.0737233045575</v>
          </cell>
        </row>
        <row r="165">
          <cell r="B165">
            <v>2023</v>
          </cell>
          <cell r="H165">
            <v>10568.217202997035</v>
          </cell>
          <cell r="I165">
            <v>9927.6198686999451</v>
          </cell>
          <cell r="J165">
            <v>10247.91853584849</v>
          </cell>
          <cell r="P165">
            <v>1780.614194908266</v>
          </cell>
          <cell r="Q165">
            <v>1315.9540093846342</v>
          </cell>
          <cell r="R165">
            <v>1548.2841021464501</v>
          </cell>
        </row>
        <row r="166">
          <cell r="B166">
            <v>2024</v>
          </cell>
          <cell r="H166">
            <v>10613.223789840946</v>
          </cell>
          <cell r="I166">
            <v>9946.5752588418709</v>
          </cell>
          <cell r="J166">
            <v>10279.899524341408</v>
          </cell>
          <cell r="P166">
            <v>1855.1948993854894</v>
          </cell>
          <cell r="Q166">
            <v>1343.1578827417193</v>
          </cell>
          <cell r="R166">
            <v>1599.1763910636043</v>
          </cell>
        </row>
        <row r="167">
          <cell r="B167">
            <v>2025</v>
          </cell>
          <cell r="H167">
            <v>10671.78059038004</v>
          </cell>
          <cell r="I167">
            <v>9949.0310971522813</v>
          </cell>
          <cell r="J167">
            <v>10310.405843766161</v>
          </cell>
          <cell r="P167">
            <v>1931.2324355008072</v>
          </cell>
          <cell r="Q167">
            <v>1370.2592770879228</v>
          </cell>
          <cell r="R167">
            <v>1650.745856294365</v>
          </cell>
        </row>
        <row r="168">
          <cell r="B168">
            <v>2026</v>
          </cell>
          <cell r="H168">
            <v>10741.198816342745</v>
          </cell>
          <cell r="I168">
            <v>9937.798345334937</v>
          </cell>
          <cell r="J168">
            <v>10339.498580838841</v>
          </cell>
          <cell r="P168">
            <v>2008.7966308303239</v>
          </cell>
          <cell r="Q168">
            <v>1397.1843405427185</v>
          </cell>
          <cell r="R168">
            <v>1702.9904856865212</v>
          </cell>
        </row>
        <row r="169">
          <cell r="B169">
            <v>2027</v>
          </cell>
          <cell r="H169">
            <v>10818.595363271397</v>
          </cell>
          <cell r="I169">
            <v>9915.8987142859769</v>
          </cell>
          <cell r="J169">
            <v>10367.247038778687</v>
          </cell>
          <cell r="P169">
            <v>2087.9489898306006</v>
          </cell>
          <cell r="Q169">
            <v>1423.8679891762126</v>
          </cell>
          <cell r="R169">
            <v>1755.9084895034066</v>
          </cell>
        </row>
        <row r="170">
          <cell r="B170">
            <v>2028</v>
          </cell>
          <cell r="H170">
            <v>10901.5963020568</v>
          </cell>
          <cell r="I170">
            <v>9885.8859208966514</v>
          </cell>
          <cell r="J170">
            <v>10393.741111476726</v>
          </cell>
          <cell r="P170">
            <v>2168.7440686308782</v>
          </cell>
          <cell r="Q170">
            <v>1450.2470323706507</v>
          </cell>
          <cell r="R170">
            <v>1809.4955505007645</v>
          </cell>
        </row>
        <row r="171">
          <cell r="B171">
            <v>2029</v>
          </cell>
          <cell r="H171">
            <v>10988.448601905979</v>
          </cell>
          <cell r="I171">
            <v>9849.7152612776426</v>
          </cell>
          <cell r="J171">
            <v>10419.081931591811</v>
          </cell>
          <cell r="P171">
            <v>2251.229012259178</v>
          </cell>
          <cell r="Q171">
            <v>1476.2646454160154</v>
          </cell>
          <cell r="R171">
            <v>1863.7468288375967</v>
          </cell>
        </row>
        <row r="172">
          <cell r="B172">
            <v>2030</v>
          </cell>
          <cell r="H172">
            <v>11077.93077593037</v>
          </cell>
          <cell r="I172">
            <v>9808.8258042435991</v>
          </cell>
          <cell r="J172">
            <v>10443.378290086985</v>
          </cell>
          <cell r="P172">
            <v>2326.0445928049526</v>
          </cell>
          <cell r="Q172">
            <v>1499.9374874307537</v>
          </cell>
          <cell r="R172">
            <v>1912.9910401178531</v>
          </cell>
        </row>
        <row r="173">
          <cell r="B173">
            <v>2031</v>
          </cell>
          <cell r="H173">
            <v>11169.172427403453</v>
          </cell>
          <cell r="I173">
            <v>9764.2394160843105</v>
          </cell>
          <cell r="J173">
            <v>10466.705921743882</v>
          </cell>
          <cell r="P173">
            <v>2421.4188754342331</v>
          </cell>
          <cell r="Q173">
            <v>1527.0387229944974</v>
          </cell>
          <cell r="R173">
            <v>1974.2287992143654</v>
          </cell>
        </row>
        <row r="174">
          <cell r="B174">
            <v>2032</v>
          </cell>
          <cell r="H174">
            <v>11261.644369397825</v>
          </cell>
          <cell r="I174">
            <v>9716.7165426351385</v>
          </cell>
          <cell r="J174">
            <v>10489.180456016482</v>
          </cell>
          <cell r="P174">
            <v>2509.1808350517658</v>
          </cell>
          <cell r="Q174">
            <v>1551.7335952863177</v>
          </cell>
          <cell r="R174">
            <v>2030.4572151690418</v>
          </cell>
        </row>
        <row r="175">
          <cell r="B175">
            <v>2033</v>
          </cell>
          <cell r="H175">
            <v>11355.110197465283</v>
          </cell>
          <cell r="I175">
            <v>9666.8935553004576</v>
          </cell>
          <cell r="J175">
            <v>10511.00187638287</v>
          </cell>
          <cell r="P175">
            <v>2598.7470688039725</v>
          </cell>
          <cell r="Q175">
            <v>1575.9474207972858</v>
          </cell>
          <cell r="R175">
            <v>2087.3472448006291</v>
          </cell>
        </row>
        <row r="176">
          <cell r="B176">
            <v>2034</v>
          </cell>
          <cell r="H176">
            <v>11449.506700415144</v>
          </cell>
          <cell r="I176">
            <v>9615.3113677937927</v>
          </cell>
          <cell r="J176">
            <v>10532.409034104468</v>
          </cell>
          <cell r="P176">
            <v>2690.1296421853549</v>
          </cell>
          <cell r="Q176">
            <v>1599.6790034954547</v>
          </cell>
          <cell r="R176">
            <v>2144.9043228404048</v>
          </cell>
        </row>
        <row r="177">
          <cell r="B177">
            <v>2035</v>
          </cell>
          <cell r="H177">
            <v>11544.805064194996</v>
          </cell>
          <cell r="I177">
            <v>9562.4061436475931</v>
          </cell>
          <cell r="J177">
            <v>10553.605603921294</v>
          </cell>
          <cell r="P177">
            <v>2783.3365388856487</v>
          </cell>
          <cell r="Q177">
            <v>1622.9294280945937</v>
          </cell>
          <cell r="R177">
            <v>2203.1329834901212</v>
          </cell>
        </row>
        <row r="178">
          <cell r="B178">
            <v>2036</v>
          </cell>
          <cell r="H178">
            <v>11640.909194876287</v>
          </cell>
          <cell r="I178">
            <v>9508.4997180471728</v>
          </cell>
          <cell r="J178">
            <v>10574.70445646173</v>
          </cell>
          <cell r="P178">
            <v>2878.3733146431828</v>
          </cell>
          <cell r="Q178">
            <v>1645.6944264679428</v>
          </cell>
          <cell r="R178">
            <v>2262.0338705555628</v>
          </cell>
        </row>
        <row r="179">
          <cell r="B179">
            <v>2037</v>
          </cell>
          <cell r="H179">
            <v>11737.729698614092</v>
          </cell>
          <cell r="I179">
            <v>9453.8325094806332</v>
          </cell>
          <cell r="J179">
            <v>10595.781104047363</v>
          </cell>
          <cell r="P179">
            <v>2975.2422185935848</v>
          </cell>
          <cell r="Q179">
            <v>1667.971661183082</v>
          </cell>
          <cell r="R179">
            <v>2321.6069398883333</v>
          </cell>
        </row>
        <row r="180">
          <cell r="B180">
            <v>2038</v>
          </cell>
          <cell r="H180">
            <v>11835.289484023437</v>
          </cell>
          <cell r="I180">
            <v>9398.6174499803565</v>
          </cell>
          <cell r="J180">
            <v>10616.953467001897</v>
          </cell>
          <cell r="P180">
            <v>3073.9410759419861</v>
          </cell>
          <cell r="Q180">
            <v>1689.7698787152576</v>
          </cell>
          <cell r="R180">
            <v>2381.8554773286219</v>
          </cell>
        </row>
        <row r="181">
          <cell r="B181">
            <v>2039</v>
          </cell>
          <cell r="H181">
            <v>11933.643260472007</v>
          </cell>
          <cell r="I181">
            <v>9343.0253083667703</v>
          </cell>
          <cell r="J181">
            <v>10638.334284419388</v>
          </cell>
          <cell r="P181">
            <v>3174.464743564361</v>
          </cell>
          <cell r="Q181">
            <v>1711.1021921819192</v>
          </cell>
          <cell r="R181">
            <v>2442.7834678731401</v>
          </cell>
        </row>
        <row r="182">
          <cell r="B182">
            <v>2040</v>
          </cell>
          <cell r="H182">
            <v>12032.834631585562</v>
          </cell>
          <cell r="I182">
            <v>9287.1951590407971</v>
          </cell>
          <cell r="J182">
            <v>10660.014895313179</v>
          </cell>
          <cell r="P182">
            <v>3288.3126952563371</v>
          </cell>
          <cell r="Q182">
            <v>1737.4779500452935</v>
          </cell>
          <cell r="R182">
            <v>2512.8953226508152</v>
          </cell>
        </row>
        <row r="183">
          <cell r="B183">
            <v>2041</v>
          </cell>
          <cell r="H183">
            <v>12132.882843373103</v>
          </cell>
          <cell r="I183">
            <v>9231.2660645081269</v>
          </cell>
          <cell r="J183">
            <v>10682.074453940615</v>
          </cell>
          <cell r="P183">
            <v>3380.9569377890098</v>
          </cell>
          <cell r="Q183">
            <v>1752.4166366917302</v>
          </cell>
          <cell r="R183">
            <v>2566.68678724037</v>
          </cell>
        </row>
        <row r="184">
          <cell r="B184">
            <v>2042</v>
          </cell>
          <cell r="H184">
            <v>12233.770763543733</v>
          </cell>
          <cell r="I184">
            <v>9175.3367188360098</v>
          </cell>
          <cell r="J184">
            <v>10704.553741189871</v>
          </cell>
          <cell r="P184">
            <v>3486.9073712325257</v>
          </cell>
          <cell r="Q184">
            <v>1772.4160956408127</v>
          </cell>
          <cell r="R184">
            <v>2629.6617334366692</v>
          </cell>
        </row>
        <row r="185">
          <cell r="B185">
            <v>2043</v>
          </cell>
          <cell r="H185">
            <v>12335.464628723612</v>
          </cell>
          <cell r="I185">
            <v>9119.4359673509043</v>
          </cell>
          <cell r="J185">
            <v>10727.450298037258</v>
          </cell>
          <cell r="P185">
            <v>3594.6459683473995</v>
          </cell>
          <cell r="Q185">
            <v>1791.9895777029406</v>
          </cell>
          <cell r="R185">
            <v>2693.31777302517</v>
          </cell>
        </row>
        <row r="186">
          <cell r="B186">
            <v>2044</v>
          </cell>
          <cell r="H186">
            <v>12437.909695598095</v>
          </cell>
          <cell r="I186">
            <v>9063.5541452567431</v>
          </cell>
          <cell r="J186">
            <v>10750.731920427419</v>
          </cell>
          <cell r="P186">
            <v>3704.1600195412102</v>
          </cell>
          <cell r="Q186">
            <v>1811.146636932642</v>
          </cell>
          <cell r="R186">
            <v>2757.653328236926</v>
          </cell>
        </row>
        <row r="187">
          <cell r="B187">
            <v>2045</v>
          </cell>
          <cell r="H187">
            <v>12541.053179484314</v>
          </cell>
          <cell r="I187">
            <v>9007.6893916163772</v>
          </cell>
          <cell r="J187">
            <v>10774.371285550345</v>
          </cell>
          <cell r="P187">
            <v>3815.4357060799384</v>
          </cell>
          <cell r="Q187">
            <v>1829.8965755724078</v>
          </cell>
          <cell r="R187">
            <v>2822.666140826173</v>
          </cell>
        </row>
        <row r="188">
          <cell r="B188">
            <v>2046</v>
          </cell>
          <cell r="H188">
            <v>12644.892585464378</v>
          </cell>
          <cell r="I188">
            <v>8951.887433088632</v>
          </cell>
          <cell r="J188">
            <v>10798.390009276505</v>
          </cell>
          <cell r="P188">
            <v>3928.4577596466206</v>
          </cell>
          <cell r="Q188">
            <v>1848.2518243360075</v>
          </cell>
          <cell r="R188">
            <v>2888.354791991314</v>
          </cell>
        </row>
        <row r="189">
          <cell r="B189">
            <v>2047</v>
          </cell>
          <cell r="H189">
            <v>12749.391143838109</v>
          </cell>
          <cell r="I189">
            <v>8896.2045491605768</v>
          </cell>
          <cell r="J189">
            <v>10822.797846499343</v>
          </cell>
          <cell r="P189">
            <v>4043.2105151520404</v>
          </cell>
          <cell r="Q189">
            <v>1866.2211838417056</v>
          </cell>
          <cell r="R189">
            <v>2954.715849496873</v>
          </cell>
        </row>
        <row r="190">
          <cell r="B190">
            <v>2048</v>
          </cell>
          <cell r="H190">
            <v>12854.409949482175</v>
          </cell>
          <cell r="I190">
            <v>8840.6557795313784</v>
          </cell>
          <cell r="J190">
            <v>10847.532864506777</v>
          </cell>
          <cell r="P190">
            <v>4159.67854171003</v>
          </cell>
          <cell r="Q190">
            <v>1883.8053633052862</v>
          </cell>
          <cell r="R190">
            <v>3021.741952507658</v>
          </cell>
        </row>
        <row r="191">
          <cell r="B191">
            <v>2049</v>
          </cell>
          <cell r="H191">
            <v>12959.763993165776</v>
          </cell>
          <cell r="I191">
            <v>8785.2497971914891</v>
          </cell>
          <cell r="J191">
            <v>10872.506895178632</v>
          </cell>
          <cell r="P191">
            <v>4277.8460815229173</v>
          </cell>
          <cell r="Q191">
            <v>1901.001224693226</v>
          </cell>
          <cell r="R191">
            <v>3089.4236531080714</v>
          </cell>
        </row>
        <row r="192">
          <cell r="B192">
            <v>2050</v>
          </cell>
          <cell r="H192">
            <v>13065.2966761687</v>
          </cell>
          <cell r="I192">
            <v>8730.0048254108424</v>
          </cell>
          <cell r="J192">
            <v>10897.650750789771</v>
          </cell>
          <cell r="P192">
            <v>4391.2922076809373</v>
          </cell>
          <cell r="Q192">
            <v>1912.8772999878506</v>
          </cell>
          <cell r="R192">
            <v>3152.0847538343937</v>
          </cell>
        </row>
        <row r="193">
          <cell r="B193">
            <v>2051</v>
          </cell>
          <cell r="H193">
            <v>13170.941521176544</v>
          </cell>
          <cell r="I193">
            <v>8674.9612028682859</v>
          </cell>
          <cell r="J193">
            <v>10922.951362022415</v>
          </cell>
          <cell r="P193">
            <v>4519.2102575025356</v>
          </cell>
          <cell r="Q193">
            <v>1934.2367841618459</v>
          </cell>
          <cell r="R193">
            <v>3226.7235208321908</v>
          </cell>
        </row>
        <row r="194">
          <cell r="B194">
            <v>2052</v>
          </cell>
          <cell r="H194">
            <v>13276.662511303484</v>
          </cell>
          <cell r="I194">
            <v>8620.1689629232369</v>
          </cell>
          <cell r="J194">
            <v>10948.415737113361</v>
          </cell>
          <cell r="P194">
            <v>4642.3686859367399</v>
          </cell>
          <cell r="Q194">
            <v>1950.2971477120352</v>
          </cell>
          <cell r="R194">
            <v>3296.3329168243877</v>
          </cell>
        </row>
        <row r="195">
          <cell r="B195">
            <v>2053</v>
          </cell>
          <cell r="H195">
            <v>13382.367679514262</v>
          </cell>
          <cell r="I195">
            <v>8565.6705088779654</v>
          </cell>
          <cell r="J195">
            <v>10974.019094196114</v>
          </cell>
          <cell r="P195">
            <v>4767.1521212468242</v>
          </cell>
          <cell r="Q195">
            <v>1965.9968173174186</v>
          </cell>
          <cell r="R195">
            <v>3366.5744692821213</v>
          </cell>
        </row>
        <row r="196">
          <cell r="B196">
            <v>2054</v>
          </cell>
          <cell r="H196">
            <v>13487.961903020514</v>
          </cell>
          <cell r="I196">
            <v>8511.5124735976606</v>
          </cell>
          <cell r="J196">
            <v>10999.737188309087</v>
          </cell>
          <cell r="P196">
            <v>4893.5407931903619</v>
          </cell>
          <cell r="Q196">
            <v>1981.3426901700477</v>
          </cell>
          <cell r="R196">
            <v>3437.4417416802048</v>
          </cell>
        </row>
        <row r="197">
          <cell r="B197">
            <v>2055</v>
          </cell>
          <cell r="H197">
            <v>13593.367071339864</v>
          </cell>
          <cell r="I197">
            <v>8457.7504068874223</v>
          </cell>
          <cell r="J197">
            <v>11025.558739113643</v>
          </cell>
          <cell r="P197">
            <v>5021.5143822931896</v>
          </cell>
          <cell r="Q197">
            <v>1996.3434010597553</v>
          </cell>
          <cell r="R197">
            <v>3508.9288916764722</v>
          </cell>
        </row>
        <row r="198">
          <cell r="B198">
            <v>2056</v>
          </cell>
          <cell r="H198">
            <v>13698.54655017113</v>
          </cell>
          <cell r="I198">
            <v>8404.4464421862067</v>
          </cell>
          <cell r="J198">
            <v>11051.496496178668</v>
          </cell>
          <cell r="P198">
            <v>5151.0518181455545</v>
          </cell>
          <cell r="Q198">
            <v>2011.0117444531299</v>
          </cell>
          <cell r="R198">
            <v>3581.0317812993421</v>
          </cell>
        </row>
        <row r="199">
          <cell r="B199">
            <v>2057</v>
          </cell>
          <cell r="H199">
            <v>13803.476870900025</v>
          </cell>
          <cell r="I199">
            <v>8351.6765863101882</v>
          </cell>
          <cell r="J199">
            <v>11077.576728605107</v>
          </cell>
          <cell r="P199">
            <v>5282.1317082315372</v>
          </cell>
          <cell r="Q199">
            <v>2025.3615351450196</v>
          </cell>
          <cell r="R199">
            <v>3653.7466216882785</v>
          </cell>
        </row>
        <row r="200">
          <cell r="B200">
            <v>2058</v>
          </cell>
          <cell r="H200">
            <v>13908.118077817784</v>
          </cell>
          <cell r="I200">
            <v>8299.5322443110454</v>
          </cell>
          <cell r="J200">
            <v>11103.825161064415</v>
          </cell>
          <cell r="P200">
            <v>5414.732696648739</v>
          </cell>
          <cell r="Q200">
            <v>2039.4046853134735</v>
          </cell>
          <cell r="R200">
            <v>3727.0686909811061</v>
          </cell>
        </row>
        <row r="201">
          <cell r="B201">
            <v>2059</v>
          </cell>
          <cell r="H201">
            <v>14012.433589699704</v>
          </cell>
          <cell r="I201">
            <v>8248.1167437418553</v>
          </cell>
          <cell r="J201">
            <v>11130.275166720779</v>
          </cell>
          <cell r="P201">
            <v>5548.8332567542202</v>
          </cell>
          <cell r="Q201">
            <v>2053.15330899536</v>
          </cell>
          <cell r="R201">
            <v>3800.9932828747901</v>
          </cell>
        </row>
        <row r="202">
          <cell r="B202">
            <v>2060</v>
          </cell>
          <cell r="H202">
            <v>14116.412399850298</v>
          </cell>
          <cell r="I202">
            <v>8197.5349768507804</v>
          </cell>
          <cell r="J202">
            <v>11156.973688350539</v>
          </cell>
          <cell r="P202">
            <v>5685.842945132651</v>
          </cell>
          <cell r="Q202">
            <v>2068.024571209995</v>
          </cell>
          <cell r="R202">
            <v>3876.933758171323</v>
          </cell>
        </row>
        <row r="216">
          <cell r="H216" t="str">
            <v>Residential - High</v>
          </cell>
          <cell r="I216" t="str">
            <v>Residential - Low</v>
          </cell>
          <cell r="J216" t="str">
            <v>Residential - Average</v>
          </cell>
          <cell r="P216" t="str">
            <v>Commercial - High</v>
          </cell>
          <cell r="Q216" t="str">
            <v>Commercial - Low</v>
          </cell>
          <cell r="R216" t="str">
            <v>Commercial - Average</v>
          </cell>
        </row>
        <row r="217">
          <cell r="B217">
            <v>2012</v>
          </cell>
          <cell r="H217">
            <v>78050.099999999977</v>
          </cell>
          <cell r="I217">
            <v>66861.245617537177</v>
          </cell>
          <cell r="J217">
            <v>72455.672808768577</v>
          </cell>
          <cell r="P217">
            <v>13883.365714285714</v>
          </cell>
          <cell r="Q217">
            <v>10212.029307300725</v>
          </cell>
          <cell r="R217">
            <v>12047.697510793219</v>
          </cell>
        </row>
        <row r="218">
          <cell r="B218">
            <v>2013</v>
          </cell>
          <cell r="H218">
            <v>79476.149999999994</v>
          </cell>
          <cell r="I218">
            <v>67482.904625310446</v>
          </cell>
          <cell r="J218">
            <v>73479.52731265522</v>
          </cell>
          <cell r="P218">
            <v>14278.750714285718</v>
          </cell>
          <cell r="Q218">
            <v>10928.485189623978</v>
          </cell>
          <cell r="R218">
            <v>12603.617951954848</v>
          </cell>
        </row>
        <row r="219">
          <cell r="B219">
            <v>2014</v>
          </cell>
          <cell r="H219">
            <v>79061.396267127857</v>
          </cell>
          <cell r="I219">
            <v>53724.836006646539</v>
          </cell>
          <cell r="J219">
            <v>66393.116136887198</v>
          </cell>
          <cell r="P219">
            <v>14160.405029650086</v>
          </cell>
          <cell r="Q219">
            <v>11539.31923517583</v>
          </cell>
          <cell r="R219">
            <v>12849.862132412958</v>
          </cell>
        </row>
        <row r="220">
          <cell r="B220">
            <v>2015</v>
          </cell>
          <cell r="H220">
            <v>80270.652702750274</v>
          </cell>
          <cell r="I220">
            <v>54189.448246201951</v>
          </cell>
          <cell r="J220">
            <v>67230.050474476113</v>
          </cell>
          <cell r="P220">
            <v>14691.474664369776</v>
          </cell>
          <cell r="Q220">
            <v>12575.281876715475</v>
          </cell>
          <cell r="R220">
            <v>13633.378270542626</v>
          </cell>
        </row>
        <row r="221">
          <cell r="B221">
            <v>2016</v>
          </cell>
          <cell r="H221">
            <v>81482.787889680796</v>
          </cell>
          <cell r="I221">
            <v>54637.870499025441</v>
          </cell>
          <cell r="J221">
            <v>68060.329194353122</v>
          </cell>
          <cell r="P221">
            <v>15257.925248833175</v>
          </cell>
          <cell r="Q221">
            <v>13642.241425403399</v>
          </cell>
          <cell r="R221">
            <v>14450.083337118287</v>
          </cell>
        </row>
        <row r="222">
          <cell r="B222">
            <v>2017</v>
          </cell>
          <cell r="H222">
            <v>82697.352431202598</v>
          </cell>
          <cell r="I222">
            <v>55069.595841519971</v>
          </cell>
          <cell r="J222">
            <v>68883.474136361285</v>
          </cell>
          <cell r="P222">
            <v>15896.800595171613</v>
          </cell>
          <cell r="Q222">
            <v>14702.185580279149</v>
          </cell>
          <cell r="R222">
            <v>15299.493087725381</v>
          </cell>
        </row>
        <row r="223">
          <cell r="B223">
            <v>2018</v>
          </cell>
          <cell r="H223">
            <v>83912.943802475609</v>
          </cell>
          <cell r="I223">
            <v>55483.204794770834</v>
          </cell>
          <cell r="J223">
            <v>69698.074298623222</v>
          </cell>
          <cell r="P223">
            <v>16706.791275803407</v>
          </cell>
          <cell r="Q223">
            <v>15655.275418666908</v>
          </cell>
          <cell r="R223">
            <v>16181.033347235158</v>
          </cell>
        </row>
        <row r="224">
          <cell r="B224">
            <v>2019</v>
          </cell>
          <cell r="H224">
            <v>85127.092333008433</v>
          </cell>
          <cell r="I224">
            <v>55877.277565869023</v>
          </cell>
          <cell r="J224">
            <v>70502.184949438728</v>
          </cell>
          <cell r="P224">
            <v>17772.683332508819</v>
          </cell>
          <cell r="Q224">
            <v>16415.397068301663</v>
          </cell>
          <cell r="R224">
            <v>17094.040200405241</v>
          </cell>
        </row>
        <row r="225">
          <cell r="B225">
            <v>2020</v>
          </cell>
          <cell r="H225">
            <v>86337.908328358491</v>
          </cell>
          <cell r="I225">
            <v>56250.836855081863</v>
          </cell>
          <cell r="J225">
            <v>71294.372591720181</v>
          </cell>
          <cell r="P225">
            <v>18993.623027108119</v>
          </cell>
          <cell r="Q225">
            <v>17060.068503825041</v>
          </cell>
          <cell r="R225">
            <v>18026.84576546658</v>
          </cell>
        </row>
        <row r="226">
          <cell r="B226">
            <v>2021</v>
          </cell>
          <cell r="H226">
            <v>87544.885307595294</v>
          </cell>
          <cell r="I226">
            <v>56603.286501640439</v>
          </cell>
          <cell r="J226">
            <v>72074.085904617867</v>
          </cell>
          <cell r="P226">
            <v>20369.465204993052</v>
          </cell>
          <cell r="Q226">
            <v>17654.824789308106</v>
          </cell>
          <cell r="R226">
            <v>19012.144997150579</v>
          </cell>
        </row>
        <row r="227">
          <cell r="B227">
            <v>2022</v>
          </cell>
          <cell r="H227">
            <v>88748.708784883624</v>
          </cell>
          <cell r="I227">
            <v>56934.625224966192</v>
          </cell>
          <cell r="J227">
            <v>72841.667004924908</v>
          </cell>
          <cell r="P227">
            <v>21794.10640406204</v>
          </cell>
          <cell r="Q227">
            <v>18238.661199608003</v>
          </cell>
          <cell r="R227">
            <v>20016.383801835022</v>
          </cell>
        </row>
        <row r="228">
          <cell r="B228">
            <v>2023</v>
          </cell>
          <cell r="H228">
            <v>89950.041146337244</v>
          </cell>
          <cell r="I228">
            <v>57245.314299128964</v>
          </cell>
          <cell r="J228">
            <v>73597.677722733104</v>
          </cell>
          <cell r="P228">
            <v>23282.435644718265</v>
          </cell>
          <cell r="Q228">
            <v>18818.063522534714</v>
          </cell>
          <cell r="R228">
            <v>21050.24958362649</v>
          </cell>
        </row>
        <row r="229">
          <cell r="B229">
            <v>2024</v>
          </cell>
          <cell r="H229">
            <v>91150.042194196532</v>
          </cell>
          <cell r="I229">
            <v>57536.146447028834</v>
          </cell>
          <cell r="J229">
            <v>74343.094320612683</v>
          </cell>
          <cell r="P229">
            <v>24829.693286665799</v>
          </cell>
          <cell r="Q229">
            <v>19397.13755157436</v>
          </cell>
          <cell r="R229">
            <v>22113.41541912008</v>
          </cell>
        </row>
        <row r="230">
          <cell r="B230">
            <v>2025</v>
          </cell>
          <cell r="H230">
            <v>92349.662202365755</v>
          </cell>
          <cell r="I230">
            <v>57807.734948018595</v>
          </cell>
          <cell r="J230">
            <v>75078.698575192175</v>
          </cell>
          <cell r="P230">
            <v>26433.365021295773</v>
          </cell>
          <cell r="Q230">
            <v>19977.704616054871</v>
          </cell>
          <cell r="R230">
            <v>23205.534818675322</v>
          </cell>
        </row>
        <row r="231">
          <cell r="B231">
            <v>2026</v>
          </cell>
          <cell r="H231">
            <v>93549.143770307041</v>
          </cell>
          <cell r="I231">
            <v>58060.147026622086</v>
          </cell>
          <cell r="J231">
            <v>75804.645398464563</v>
          </cell>
          <cell r="P231">
            <v>28091.917810311268</v>
          </cell>
          <cell r="Q231">
            <v>20560.476053145987</v>
          </cell>
          <cell r="R231">
            <v>24326.196931728628</v>
          </cell>
        </row>
        <row r="232">
          <cell r="B232">
            <v>2027</v>
          </cell>
          <cell r="H232">
            <v>94748.376727875817</v>
          </cell>
          <cell r="I232">
            <v>58293.326057734055</v>
          </cell>
          <cell r="J232">
            <v>76520.851392804936</v>
          </cell>
          <cell r="P232">
            <v>29804.286899711668</v>
          </cell>
          <cell r="Q232">
            <v>21145.634220517684</v>
          </cell>
          <cell r="R232">
            <v>25474.960560114676</v>
          </cell>
        </row>
        <row r="233">
          <cell r="B233">
            <v>2028</v>
          </cell>
          <cell r="H233">
            <v>95947.615148528072</v>
          </cell>
          <cell r="I233">
            <v>58507.62611879524</v>
          </cell>
          <cell r="J233">
            <v>77227.62063366166</v>
          </cell>
          <cell r="P233">
            <v>31569.629280636967</v>
          </cell>
          <cell r="Q233">
            <v>21733.208156628352</v>
          </cell>
          <cell r="R233">
            <v>26651.41871863266</v>
          </cell>
        </row>
        <row r="234">
          <cell r="B234">
            <v>2029</v>
          </cell>
          <cell r="H234">
            <v>97147.094547417189</v>
          </cell>
          <cell r="I234">
            <v>58703.460264104891</v>
          </cell>
          <cell r="J234">
            <v>77925.277405761037</v>
          </cell>
          <cell r="P234">
            <v>33387.231621173851</v>
          </cell>
          <cell r="Q234">
            <v>22323.094710025274</v>
          </cell>
          <cell r="R234">
            <v>27855.163165599562</v>
          </cell>
        </row>
        <row r="235">
          <cell r="B235">
            <v>2030</v>
          </cell>
          <cell r="H235">
            <v>98347.046379408377</v>
          </cell>
          <cell r="I235">
            <v>58881.173714622957</v>
          </cell>
          <cell r="J235">
            <v>78614.110047015667</v>
          </cell>
          <cell r="P235">
            <v>35333.992828651702</v>
          </cell>
          <cell r="Q235">
            <v>22926.054423810991</v>
          </cell>
          <cell r="R235">
            <v>29130.023626231345</v>
          </cell>
        </row>
        <row r="236">
          <cell r="B236">
            <v>2031</v>
          </cell>
          <cell r="H236">
            <v>99547.734076214925</v>
          </cell>
          <cell r="I236">
            <v>59041.007935975591</v>
          </cell>
          <cell r="J236">
            <v>79294.371006095258</v>
          </cell>
          <cell r="P236">
            <v>37176.707915057574</v>
          </cell>
          <cell r="Q236">
            <v>23509.046092612552</v>
          </cell>
          <cell r="R236">
            <v>30342.877003835063</v>
          </cell>
        </row>
        <row r="237">
          <cell r="B237">
            <v>2032</v>
          </cell>
          <cell r="H237">
            <v>100749.39642218157</v>
          </cell>
          <cell r="I237">
            <v>59183.096389211976</v>
          </cell>
          <cell r="J237">
            <v>79966.246405696773</v>
          </cell>
          <cell r="P237">
            <v>39147.423580743452</v>
          </cell>
          <cell r="Q237">
            <v>24104.636878755773</v>
          </cell>
          <cell r="R237">
            <v>31626.030229749613</v>
          </cell>
        </row>
        <row r="238">
          <cell r="B238">
            <v>2033</v>
          </cell>
          <cell r="H238">
            <v>101952.20190331878</v>
          </cell>
          <cell r="I238">
            <v>59307.54277914812</v>
          </cell>
          <cell r="J238">
            <v>80629.872341233451</v>
          </cell>
          <cell r="P238">
            <v>41168.05909390188</v>
          </cell>
          <cell r="Q238">
            <v>24701.599528416416</v>
          </cell>
          <cell r="R238">
            <v>32934.829311159148</v>
          </cell>
        </row>
        <row r="239">
          <cell r="B239">
            <v>2034</v>
          </cell>
          <cell r="H239">
            <v>103156.28380112143</v>
          </cell>
          <cell r="I239">
            <v>59414.405542337518</v>
          </cell>
          <cell r="J239">
            <v>81285.344671729472</v>
          </cell>
          <cell r="P239">
            <v>43238.084237210191</v>
          </cell>
          <cell r="Q239">
            <v>25299.627943581727</v>
          </cell>
          <cell r="R239">
            <v>34268.856090395959</v>
          </cell>
        </row>
        <row r="240">
          <cell r="B240">
            <v>2035</v>
          </cell>
          <cell r="H240">
            <v>104361.79089895498</v>
          </cell>
          <cell r="I240">
            <v>59503.776872864764</v>
          </cell>
          <cell r="J240">
            <v>81932.78388590987</v>
          </cell>
          <cell r="P240">
            <v>45356.976572384148</v>
          </cell>
          <cell r="Q240">
            <v>25898.411581769768</v>
          </cell>
          <cell r="R240">
            <v>35627.694077076958</v>
          </cell>
        </row>
        <row r="241">
          <cell r="B241">
            <v>2036</v>
          </cell>
          <cell r="H241">
            <v>105568.80397341862</v>
          </cell>
          <cell r="I241">
            <v>59575.827107143137</v>
          </cell>
          <cell r="J241">
            <v>82572.315540280877</v>
          </cell>
          <cell r="P241">
            <v>47524.221955018911</v>
          </cell>
          <cell r="Q241">
            <v>26497.620909080295</v>
          </cell>
          <cell r="R241">
            <v>37010.921432049603</v>
          </cell>
        </row>
        <row r="242">
          <cell r="B242">
            <v>2037</v>
          </cell>
          <cell r="H242">
            <v>106777.51666462909</v>
          </cell>
          <cell r="I242">
            <v>59630.766064775511</v>
          </cell>
          <cell r="J242">
            <v>83204.1413647023</v>
          </cell>
          <cell r="P242">
            <v>49739.306880128293</v>
          </cell>
          <cell r="Q242">
            <v>27096.945022685904</v>
          </cell>
          <cell r="R242">
            <v>38418.125951407099</v>
          </cell>
        </row>
        <row r="243">
          <cell r="B243">
            <v>2038</v>
          </cell>
          <cell r="H243">
            <v>107988.31855190183</v>
          </cell>
          <cell r="I243">
            <v>59668.768873704146</v>
          </cell>
          <cell r="J243">
            <v>83828.543712802988</v>
          </cell>
          <cell r="P243">
            <v>52001.714958806588</v>
          </cell>
          <cell r="Q243">
            <v>27696.108351743962</v>
          </cell>
          <cell r="R243">
            <v>39848.911655275275</v>
          </cell>
        </row>
        <row r="244">
          <cell r="B244">
            <v>2039</v>
          </cell>
          <cell r="H244">
            <v>109201.68986284563</v>
          </cell>
          <cell r="I244">
            <v>59690.011975223213</v>
          </cell>
          <cell r="J244">
            <v>84445.850919034419</v>
          </cell>
          <cell r="P244">
            <v>54310.930136830182</v>
          </cell>
          <cell r="Q244">
            <v>28294.849589157951</v>
          </cell>
          <cell r="R244">
            <v>41302.889862994067</v>
          </cell>
        </row>
        <row r="245">
          <cell r="B245">
            <v>2040</v>
          </cell>
          <cell r="H245">
            <v>110417.97643790828</v>
          </cell>
          <cell r="I245">
            <v>59694.669013847917</v>
          </cell>
          <cell r="J245">
            <v>85056.322725878097</v>
          </cell>
          <cell r="P245">
            <v>56564.748185664037</v>
          </cell>
          <cell r="Q245">
            <v>28861.856170714032</v>
          </cell>
          <cell r="R245">
            <v>42713.302178189035</v>
          </cell>
        </row>
        <row r="246">
          <cell r="B246">
            <v>2041</v>
          </cell>
          <cell r="H246">
            <v>111637.3029905702</v>
          </cell>
          <cell r="I246">
            <v>59682.950335798261</v>
          </cell>
          <cell r="J246">
            <v>85660.12666318423</v>
          </cell>
          <cell r="P246">
            <v>59067.758560184891</v>
          </cell>
          <cell r="Q246">
            <v>29489.849668624876</v>
          </cell>
          <cell r="R246">
            <v>44278.804114404884</v>
          </cell>
        </row>
        <row r="247">
          <cell r="B247">
            <v>2042</v>
          </cell>
          <cell r="H247">
            <v>112859.56483354056</v>
          </cell>
          <cell r="I247">
            <v>59655.039976213659</v>
          </cell>
          <cell r="J247">
            <v>86257.302404877104</v>
          </cell>
          <cell r="P247">
            <v>61514.385597763569</v>
          </cell>
          <cell r="Q247">
            <v>30085.380874142124</v>
          </cell>
          <cell r="R247">
            <v>45799.883235952846</v>
          </cell>
        </row>
        <row r="248">
          <cell r="B248">
            <v>2043</v>
          </cell>
          <cell r="H248">
            <v>114084.56967825099</v>
          </cell>
          <cell r="I248">
            <v>59611.061466763262</v>
          </cell>
          <cell r="J248">
            <v>86847.815572507126</v>
          </cell>
          <cell r="P248">
            <v>64005.842197145168</v>
          </cell>
          <cell r="Q248">
            <v>30679.0627670873</v>
          </cell>
          <cell r="R248">
            <v>47342.452482116234</v>
          </cell>
        </row>
        <row r="249">
          <cell r="B249">
            <v>2044</v>
          </cell>
          <cell r="H249">
            <v>115311.98766226854</v>
          </cell>
          <cell r="I249">
            <v>59551.123659666773</v>
          </cell>
          <cell r="J249">
            <v>87431.555660967657</v>
          </cell>
          <cell r="P249">
            <v>66541.651886661726</v>
          </cell>
          <cell r="Q249">
            <v>31270.459340543046</v>
          </cell>
          <cell r="R249">
            <v>48906.055613602388</v>
          </cell>
        </row>
        <row r="250">
          <cell r="B250">
            <v>2045</v>
          </cell>
          <cell r="H250">
            <v>116541.48029768936</v>
          </cell>
          <cell r="I250">
            <v>59475.389620483125</v>
          </cell>
          <cell r="J250">
            <v>88008.43495908624</v>
          </cell>
          <cell r="P250">
            <v>69121.340386053358</v>
          </cell>
          <cell r="Q250">
            <v>31859.131810730334</v>
          </cell>
          <cell r="R250">
            <v>50490.236098391848</v>
          </cell>
        </row>
        <row r="251">
          <cell r="B251">
            <v>2046</v>
          </cell>
          <cell r="H251">
            <v>117772.8544025749</v>
          </cell>
          <cell r="I251">
            <v>59384.08293333491</v>
          </cell>
          <cell r="J251">
            <v>88578.468667954905</v>
          </cell>
          <cell r="P251">
            <v>71744.43083422097</v>
          </cell>
          <cell r="Q251">
            <v>32444.668383304477</v>
          </cell>
          <cell r="R251">
            <v>52094.549608762725</v>
          </cell>
        </row>
        <row r="252">
          <cell r="B252">
            <v>2047</v>
          </cell>
          <cell r="H252">
            <v>119005.87882529684</v>
          </cell>
          <cell r="I252">
            <v>59277.509379034003</v>
          </cell>
          <cell r="J252">
            <v>89141.69410216542</v>
          </cell>
          <cell r="P252">
            <v>74410.449831259903</v>
          </cell>
          <cell r="Q252">
            <v>33026.647819961319</v>
          </cell>
          <cell r="R252">
            <v>53718.548825610611</v>
          </cell>
        </row>
        <row r="253">
          <cell r="B253">
            <v>2048</v>
          </cell>
          <cell r="H253">
            <v>120240.07742850551</v>
          </cell>
          <cell r="I253">
            <v>59156.029830658474</v>
          </cell>
          <cell r="J253">
            <v>89698.053629581991</v>
          </cell>
          <cell r="P253">
            <v>77118.933808888381</v>
          </cell>
          <cell r="Q253">
            <v>33604.59951192388</v>
          </cell>
          <cell r="R253">
            <v>55361.766660406131</v>
          </cell>
        </row>
        <row r="254">
          <cell r="B254">
            <v>2049</v>
          </cell>
          <cell r="H254">
            <v>121474.87181632285</v>
          </cell>
          <cell r="I254">
            <v>59020.056311474356</v>
          </cell>
          <cell r="J254">
            <v>90247.464063898602</v>
          </cell>
          <cell r="P254">
            <v>79869.424340842641</v>
          </cell>
          <cell r="Q254">
            <v>34178.0318503081</v>
          </cell>
          <cell r="R254">
            <v>57023.728095575374</v>
          </cell>
        </row>
        <row r="255">
          <cell r="B255">
            <v>2050</v>
          </cell>
          <cell r="H255">
            <v>122709.70019839682</v>
          </cell>
          <cell r="I255">
            <v>58869.986948942431</v>
          </cell>
          <cell r="J255">
            <v>90789.843573669626</v>
          </cell>
          <cell r="P255">
            <v>82722.91428624632</v>
          </cell>
          <cell r="Q255">
            <v>34773.483164100835</v>
          </cell>
          <cell r="R255">
            <v>58748.198725173577</v>
          </cell>
        </row>
        <row r="256">
          <cell r="B256">
            <v>2051</v>
          </cell>
          <cell r="H256">
            <v>123944.31262241749</v>
          </cell>
          <cell r="I256">
            <v>58706.20552937594</v>
          </cell>
          <cell r="J256">
            <v>91325.259075896713</v>
          </cell>
          <cell r="P256">
            <v>85494.589922996296</v>
          </cell>
          <cell r="Q256">
            <v>35309.439371223147</v>
          </cell>
          <cell r="R256">
            <v>60402.014647109725</v>
          </cell>
        </row>
        <row r="257">
          <cell r="B257">
            <v>2052</v>
          </cell>
          <cell r="H257">
            <v>125178.33479742197</v>
          </cell>
          <cell r="I257">
            <v>58529.040480873846</v>
          </cell>
          <cell r="J257">
            <v>91853.687639147902</v>
          </cell>
          <cell r="P257">
            <v>88368.342754181693</v>
          </cell>
          <cell r="Q257">
            <v>35866.527006928591</v>
          </cell>
          <cell r="R257">
            <v>62117.434880555142</v>
          </cell>
        </row>
        <row r="258">
          <cell r="B258">
            <v>2053</v>
          </cell>
          <cell r="H258">
            <v>126410.90796012506</v>
          </cell>
          <cell r="I258">
            <v>58338.788773269378</v>
          </cell>
          <cell r="J258">
            <v>92374.848366697217</v>
          </cell>
          <cell r="P258">
            <v>91282.281162769781</v>
          </cell>
          <cell r="Q258">
            <v>36417.169768681779</v>
          </cell>
          <cell r="R258">
            <v>63849.72546572578</v>
          </cell>
        </row>
        <row r="259">
          <cell r="B259">
            <v>2054</v>
          </cell>
          <cell r="H259">
            <v>127640.99479712223</v>
          </cell>
          <cell r="I259">
            <v>58135.734200772298</v>
          </cell>
          <cell r="J259">
            <v>92888.364498947267</v>
          </cell>
          <cell r="P259">
            <v>94235.970100947627</v>
          </cell>
          <cell r="Q259">
            <v>36960.786391469155</v>
          </cell>
          <cell r="R259">
            <v>65598.378246208391</v>
          </cell>
        </row>
        <row r="260">
          <cell r="B260">
            <v>2055</v>
          </cell>
          <cell r="H260">
            <v>128867.78603553493</v>
          </cell>
          <cell r="I260">
            <v>57920.221721448957</v>
          </cell>
          <cell r="J260">
            <v>93394.003878491945</v>
          </cell>
          <cell r="P260">
            <v>97228.96966365281</v>
          </cell>
          <cell r="Q260">
            <v>37496.838902630712</v>
          </cell>
          <cell r="R260">
            <v>67362.904283141761</v>
          </cell>
        </row>
        <row r="261">
          <cell r="B261">
            <v>2056</v>
          </cell>
          <cell r="H261">
            <v>130090.83826948277</v>
          </cell>
          <cell r="I261">
            <v>57692.642041021165</v>
          </cell>
          <cell r="J261">
            <v>93891.740155251973</v>
          </cell>
          <cell r="P261">
            <v>100260.8318190955</v>
          </cell>
          <cell r="Q261">
            <v>38024.85678078881</v>
          </cell>
          <cell r="R261">
            <v>69142.844299942153</v>
          </cell>
        </row>
        <row r="262">
          <cell r="B262">
            <v>2057</v>
          </cell>
          <cell r="H262">
            <v>131310.12599293294</v>
          </cell>
          <cell r="I262">
            <v>57453.486007001593</v>
          </cell>
          <cell r="J262">
            <v>94381.80599996727</v>
          </cell>
          <cell r="P262">
            <v>103331.09987484936</v>
          </cell>
          <cell r="Q262">
            <v>38544.444002229939</v>
          </cell>
          <cell r="R262">
            <v>70937.771938539649</v>
          </cell>
        </row>
        <row r="263">
          <cell r="B263">
            <v>2058</v>
          </cell>
          <cell r="H263">
            <v>132525.80977505591</v>
          </cell>
          <cell r="I263">
            <v>57203.329349226064</v>
          </cell>
          <cell r="J263">
            <v>94864.569562140983</v>
          </cell>
          <cell r="P263">
            <v>106439.31557987414</v>
          </cell>
          <cell r="Q263">
            <v>39055.234430273107</v>
          </cell>
          <cell r="R263">
            <v>72747.275005073621</v>
          </cell>
        </row>
        <row r="264">
          <cell r="B264">
            <v>2059</v>
          </cell>
          <cell r="H264">
            <v>133738.30118324794</v>
          </cell>
          <cell r="I264">
            <v>56942.801241178917</v>
          </cell>
          <cell r="J264">
            <v>95340.551212213424</v>
          </cell>
          <cell r="P264">
            <v>109585.01785293545</v>
          </cell>
          <cell r="Q264">
            <v>39556.902553340267</v>
          </cell>
          <cell r="R264">
            <v>74570.96020313786</v>
          </cell>
        </row>
        <row r="265">
          <cell r="B265">
            <v>2060</v>
          </cell>
          <cell r="H265">
            <v>134947.98777918576</v>
          </cell>
          <cell r="I265">
            <v>56672.480567419916</v>
          </cell>
          <cell r="J265">
            <v>95810.23417330283</v>
          </cell>
          <cell r="P265">
            <v>112753.77477077574</v>
          </cell>
          <cell r="Q265">
            <v>40040.969563996405</v>
          </cell>
          <cell r="R265">
            <v>76397.372167386071</v>
          </cell>
        </row>
        <row r="279">
          <cell r="H279" t="str">
            <v>Residential - High</v>
          </cell>
          <cell r="I279" t="str">
            <v>Residential - Low</v>
          </cell>
          <cell r="J279" t="str">
            <v>Residential - Average</v>
          </cell>
          <cell r="P279" t="str">
            <v>Commercial - High</v>
          </cell>
          <cell r="Q279" t="str">
            <v>Commercial - Low</v>
          </cell>
          <cell r="R279" t="str">
            <v>Commercial - Average</v>
          </cell>
        </row>
        <row r="280">
          <cell r="B280">
            <v>2012</v>
          </cell>
          <cell r="H280">
            <v>18577.200000000004</v>
          </cell>
          <cell r="I280">
            <v>17494.147014012859</v>
          </cell>
          <cell r="J280">
            <v>18035.673507006431</v>
          </cell>
          <cell r="P280">
            <v>2126.9193224072555</v>
          </cell>
          <cell r="Q280">
            <v>1737.299428571429</v>
          </cell>
          <cell r="R280">
            <v>1932.1093754893423</v>
          </cell>
        </row>
        <row r="281">
          <cell r="B281">
            <v>2013</v>
          </cell>
          <cell r="H281">
            <v>19325.800000000003</v>
          </cell>
          <cell r="I281">
            <v>17859.972112030366</v>
          </cell>
          <cell r="J281">
            <v>18592.886056015184</v>
          </cell>
          <cell r="P281">
            <v>2201.6164056119419</v>
          </cell>
          <cell r="Q281">
            <v>1781.5021785714293</v>
          </cell>
          <cell r="R281">
            <v>1991.5592920916856</v>
          </cell>
        </row>
        <row r="282">
          <cell r="B282">
            <v>2014</v>
          </cell>
          <cell r="H282">
            <v>20012.19890952756</v>
          </cell>
          <cell r="I282">
            <v>16037.830586651635</v>
          </cell>
          <cell r="J282">
            <v>18025.014748089598</v>
          </cell>
          <cell r="P282">
            <v>2503.1517263369637</v>
          </cell>
          <cell r="Q282">
            <v>1941.4734450056819</v>
          </cell>
          <cell r="R282">
            <v>2222.3125856713227</v>
          </cell>
        </row>
        <row r="283">
          <cell r="B283">
            <v>2015</v>
          </cell>
          <cell r="H283">
            <v>20673.890854560254</v>
          </cell>
          <cell r="I283">
            <v>16385.037244678446</v>
          </cell>
          <cell r="J283">
            <v>18529.46404961935</v>
          </cell>
          <cell r="P283">
            <v>2631.1998145490102</v>
          </cell>
          <cell r="Q283">
            <v>1997.0599886259349</v>
          </cell>
          <cell r="R283">
            <v>2314.1299015874724</v>
          </cell>
        </row>
        <row r="284">
          <cell r="B284">
            <v>2016</v>
          </cell>
          <cell r="H284">
            <v>21340.454052207158</v>
          </cell>
          <cell r="I284">
            <v>16730.421211718025</v>
          </cell>
          <cell r="J284">
            <v>19035.437631962592</v>
          </cell>
          <cell r="P284">
            <v>2765.674989960864</v>
          </cell>
          <cell r="Q284">
            <v>2055.5896811818429</v>
          </cell>
          <cell r="R284">
            <v>2410.6323355713535</v>
          </cell>
        </row>
        <row r="285">
          <cell r="B285">
            <v>2017</v>
          </cell>
          <cell r="H285">
            <v>22011.100825444773</v>
          </cell>
          <cell r="I285">
            <v>17074.372873414752</v>
          </cell>
          <cell r="J285">
            <v>19542.736849429763</v>
          </cell>
          <cell r="P285">
            <v>2907.2892966065065</v>
          </cell>
          <cell r="Q285">
            <v>2117.6259001785356</v>
          </cell>
          <cell r="R285">
            <v>2512.457598392521</v>
          </cell>
        </row>
        <row r="286">
          <cell r="B286">
            <v>2018</v>
          </cell>
          <cell r="H286">
            <v>22685.550602075586</v>
          </cell>
          <cell r="I286">
            <v>17417.340806505454</v>
          </cell>
          <cell r="J286">
            <v>20051.44570429052</v>
          </cell>
          <cell r="P286">
            <v>3056.7992951522151</v>
          </cell>
          <cell r="Q286">
            <v>2183.7160013497046</v>
          </cell>
          <cell r="R286">
            <v>2620.2576482509598</v>
          </cell>
        </row>
        <row r="287">
          <cell r="B287">
            <v>2019</v>
          </cell>
          <cell r="H287">
            <v>23363.785812062877</v>
          </cell>
          <cell r="I287">
            <v>17759.658409966814</v>
          </cell>
          <cell r="J287">
            <v>20561.722111014846</v>
          </cell>
          <cell r="P287">
            <v>3215.0275043809474</v>
          </cell>
          <cell r="Q287">
            <v>2254.3504732851811</v>
          </cell>
          <cell r="R287">
            <v>2734.6889888330643</v>
          </cell>
        </row>
        <row r="288">
          <cell r="B288">
            <v>2020</v>
          </cell>
          <cell r="H288">
            <v>24045.759752700247</v>
          </cell>
          <cell r="I288">
            <v>18101.56072116303</v>
          </cell>
          <cell r="J288">
            <v>21073.660236931639</v>
          </cell>
          <cell r="P288">
            <v>3388.0480955341591</v>
          </cell>
          <cell r="Q288">
            <v>2329.5236579175216</v>
          </cell>
          <cell r="R288">
            <v>2858.7858767258404</v>
          </cell>
        </row>
        <row r="289">
          <cell r="B289">
            <v>2021</v>
          </cell>
          <cell r="H289">
            <v>24731.355107936932</v>
          </cell>
          <cell r="I289">
            <v>18443.219958055048</v>
          </cell>
          <cell r="J289">
            <v>21587.28753299599</v>
          </cell>
          <cell r="P289">
            <v>3561.3612206340699</v>
          </cell>
          <cell r="Q289">
            <v>2410.7279361165533</v>
          </cell>
          <cell r="R289">
            <v>2986.0445783753116</v>
          </cell>
        </row>
        <row r="290">
          <cell r="B290">
            <v>2022</v>
          </cell>
          <cell r="H290">
            <v>25420.19436260248</v>
          </cell>
          <cell r="I290">
            <v>18784.760333594437</v>
          </cell>
          <cell r="J290">
            <v>22102.477348098459</v>
          </cell>
          <cell r="P290">
            <v>3751.5796190827914</v>
          </cell>
          <cell r="Q290">
            <v>2496.9173479560204</v>
          </cell>
          <cell r="R290">
            <v>3124.2484835194059</v>
          </cell>
        </row>
        <row r="291">
          <cell r="B291">
            <v>2023</v>
          </cell>
          <cell r="H291">
            <v>26111.687974297991</v>
          </cell>
          <cell r="I291">
            <v>19126.280504754486</v>
          </cell>
          <cell r="J291">
            <v>22618.984239526239</v>
          </cell>
          <cell r="P291">
            <v>3954.7566635014418</v>
          </cell>
          <cell r="Q291">
            <v>2588.5224398404371</v>
          </cell>
          <cell r="R291">
            <v>3271.6395516709395</v>
          </cell>
        </row>
        <row r="292">
          <cell r="B292">
            <v>2024</v>
          </cell>
          <cell r="H292">
            <v>26805.077113515275</v>
          </cell>
          <cell r="I292">
            <v>19467.871706719678</v>
          </cell>
          <cell r="J292">
            <v>23136.474410117477</v>
          </cell>
          <cell r="P292">
            <v>4172.2235481094613</v>
          </cell>
          <cell r="Q292">
            <v>2685.4483121573326</v>
          </cell>
          <cell r="R292">
            <v>3428.8359301333971</v>
          </cell>
        </row>
        <row r="293">
          <cell r="B293">
            <v>2025</v>
          </cell>
          <cell r="H293">
            <v>27499.760194820392</v>
          </cell>
          <cell r="I293">
            <v>19809.633513052173</v>
          </cell>
          <cell r="J293">
            <v>23654.696853936282</v>
          </cell>
          <cell r="P293">
            <v>4405.4117140780963</v>
          </cell>
          <cell r="Q293">
            <v>2787.5101362052987</v>
          </cell>
          <cell r="R293">
            <v>3596.4609251416973</v>
          </cell>
        </row>
        <row r="294">
          <cell r="B294">
            <v>2026</v>
          </cell>
          <cell r="H294">
            <v>28195.470983207051</v>
          </cell>
          <cell r="I294">
            <v>20151.61858238234</v>
          </cell>
          <cell r="J294">
            <v>24173.544782794695</v>
          </cell>
          <cell r="P294">
            <v>4655.8383724267715</v>
          </cell>
          <cell r="Q294">
            <v>2894.4603109564109</v>
          </cell>
          <cell r="R294">
            <v>3775.1493416915914</v>
          </cell>
        </row>
        <row r="295">
          <cell r="B295">
            <v>2027</v>
          </cell>
          <cell r="H295">
            <v>28892.192568509203</v>
          </cell>
          <cell r="I295">
            <v>20493.925222008624</v>
          </cell>
          <cell r="J295">
            <v>24693.058895258913</v>
          </cell>
          <cell r="P295">
            <v>4925.0906384735981</v>
          </cell>
          <cell r="Q295">
            <v>3005.9976919857245</v>
          </cell>
          <cell r="R295">
            <v>3965.5441652296613</v>
          </cell>
        </row>
        <row r="296">
          <cell r="B296">
            <v>2028</v>
          </cell>
          <cell r="H296">
            <v>29589.887673079313</v>
          </cell>
          <cell r="I296">
            <v>20836.747221968115</v>
          </cell>
          <cell r="J296">
            <v>25213.317447523714</v>
          </cell>
          <cell r="P296">
            <v>5214.8098092634837</v>
          </cell>
          <cell r="Q296">
            <v>3121.7635092606733</v>
          </cell>
          <cell r="R296">
            <v>4168.2866592620785</v>
          </cell>
        </row>
        <row r="297">
          <cell r="B297">
            <v>2029</v>
          </cell>
          <cell r="H297">
            <v>30288.623441432785</v>
          </cell>
          <cell r="I297">
            <v>21180.309525165299</v>
          </cell>
          <cell r="J297">
            <v>25734.466483299042</v>
          </cell>
          <cell r="P297">
            <v>5526.6696932268824</v>
          </cell>
          <cell r="Q297">
            <v>3241.3722028907923</v>
          </cell>
          <cell r="R297">
            <v>4384.0209480588373</v>
          </cell>
        </row>
        <row r="298">
          <cell r="B298">
            <v>2030</v>
          </cell>
          <cell r="H298">
            <v>30988.46803444079</v>
          </cell>
          <cell r="I298">
            <v>21524.768413444646</v>
          </cell>
          <cell r="J298">
            <v>26256.618223942718</v>
          </cell>
          <cell r="P298">
            <v>5845.010484561144</v>
          </cell>
          <cell r="Q298">
            <v>3362.7056386645818</v>
          </cell>
          <cell r="R298">
            <v>4603.8580616128629</v>
          </cell>
        </row>
        <row r="299">
          <cell r="B299">
            <v>2031</v>
          </cell>
          <cell r="H299">
            <v>31689.342673615458</v>
          </cell>
          <cell r="I299">
            <v>21870.132241728053</v>
          </cell>
          <cell r="J299">
            <v>26779.737457671756</v>
          </cell>
          <cell r="P299">
            <v>6223.5654979087321</v>
          </cell>
          <cell r="Q299">
            <v>3490.5014008996095</v>
          </cell>
          <cell r="R299">
            <v>4857.0334494041708</v>
          </cell>
        </row>
        <row r="300">
          <cell r="B300">
            <v>2032</v>
          </cell>
          <cell r="H300">
            <v>32391.204305180981</v>
          </cell>
          <cell r="I300">
            <v>22216.36340554987</v>
          </cell>
          <cell r="J300">
            <v>27303.783855365426</v>
          </cell>
          <cell r="P300">
            <v>6611.9623231961614</v>
          </cell>
          <cell r="Q300">
            <v>3619.2152102861564</v>
          </cell>
          <cell r="R300">
            <v>5115.5887667411589</v>
          </cell>
        </row>
        <row r="301">
          <cell r="B301">
            <v>2033</v>
          </cell>
          <cell r="H301">
            <v>33094.224981514795</v>
          </cell>
          <cell r="I301">
            <v>22563.493816427079</v>
          </cell>
          <cell r="J301">
            <v>27828.859398970937</v>
          </cell>
          <cell r="P301">
            <v>7029.1935186303763</v>
          </cell>
          <cell r="Q301">
            <v>3750.2121070209378</v>
          </cell>
          <cell r="R301">
            <v>5389.702812825657</v>
          </cell>
        </row>
        <row r="302">
          <cell r="B302">
            <v>2034</v>
          </cell>
          <cell r="H302">
            <v>33798.650951090836</v>
          </cell>
          <cell r="I302">
            <v>22911.544353631718</v>
          </cell>
          <cell r="J302">
            <v>28355.097652361277</v>
          </cell>
          <cell r="P302">
            <v>7476.8714871217426</v>
          </cell>
          <cell r="Q302">
            <v>3883.1770458465808</v>
          </cell>
          <cell r="R302">
            <v>5680.0242664841617</v>
          </cell>
        </row>
        <row r="303">
          <cell r="B303">
            <v>2035</v>
          </cell>
          <cell r="H303">
            <v>34504.65945390601</v>
          </cell>
          <cell r="I303">
            <v>23260.48856782182</v>
          </cell>
          <cell r="J303">
            <v>28882.574010863915</v>
          </cell>
          <cell r="P303">
            <v>7956.5764616077704</v>
          </cell>
          <cell r="Q303">
            <v>4017.8220319039483</v>
          </cell>
          <cell r="R303">
            <v>5987.1992467558593</v>
          </cell>
        </row>
        <row r="304">
          <cell r="B304">
            <v>2036</v>
          </cell>
          <cell r="H304">
            <v>35212.324118505625</v>
          </cell>
          <cell r="I304">
            <v>23610.269602682783</v>
          </cell>
          <cell r="J304">
            <v>29411.296860594204</v>
          </cell>
          <cell r="P304">
            <v>8469.8571310158914</v>
          </cell>
          <cell r="Q304">
            <v>4153.8831230551314</v>
          </cell>
          <cell r="R304">
            <v>6311.8701270355114</v>
          </cell>
        </row>
        <row r="305">
          <cell r="B305">
            <v>2037</v>
          </cell>
          <cell r="H305">
            <v>35921.581991530045</v>
          </cell>
          <cell r="I305">
            <v>23960.758141984414</v>
          </cell>
          <cell r="J305">
            <v>29941.17006675723</v>
          </cell>
          <cell r="P305">
            <v>9018.2328132014372</v>
          </cell>
          <cell r="Q305">
            <v>4291.1164557045777</v>
          </cell>
          <cell r="R305">
            <v>6654.6746344530075</v>
          </cell>
        </row>
        <row r="306">
          <cell r="B306">
            <v>2038</v>
          </cell>
          <cell r="H306">
            <v>36632.301662601982</v>
          </cell>
          <cell r="I306">
            <v>24311.753187930459</v>
          </cell>
          <cell r="J306">
            <v>30472.02742526622</v>
          </cell>
          <cell r="P306">
            <v>9603.1952768301962</v>
          </cell>
          <cell r="Q306">
            <v>4429.3015530475341</v>
          </cell>
          <cell r="R306">
            <v>7016.2484149388647</v>
          </cell>
        </row>
        <row r="307">
          <cell r="B307">
            <v>2039</v>
          </cell>
          <cell r="H307">
            <v>37344.276096359892</v>
          </cell>
          <cell r="I307">
            <v>24663.009380300093</v>
          </cell>
          <cell r="J307">
            <v>31003.642738329992</v>
          </cell>
          <cell r="P307">
            <v>10226.212251836896</v>
          </cell>
          <cell r="Q307">
            <v>4568.2372909504229</v>
          </cell>
          <cell r="R307">
            <v>7397.2247713936595</v>
          </cell>
        </row>
        <row r="308">
          <cell r="B308">
            <v>2040</v>
          </cell>
          <cell r="H308">
            <v>38057.337571526143</v>
          </cell>
          <cell r="I308">
            <v>25014.304914891763</v>
          </cell>
          <cell r="J308">
            <v>31535.821243208953</v>
          </cell>
          <cell r="P308">
            <v>10908.229230128774</v>
          </cell>
          <cell r="Q308">
            <v>4716.8451295539098</v>
          </cell>
          <cell r="R308">
            <v>7812.5371798413425</v>
          </cell>
        </row>
        <row r="309">
          <cell r="B309">
            <v>2041</v>
          </cell>
          <cell r="H309">
            <v>38771.440452827868</v>
          </cell>
          <cell r="I309">
            <v>25365.498916443554</v>
          </cell>
          <cell r="J309">
            <v>32068.469684635711</v>
          </cell>
          <cell r="P309">
            <v>11592.173847581191</v>
          </cell>
          <cell r="Q309">
            <v>4847.682662944716</v>
          </cell>
          <cell r="R309">
            <v>8219.9282552629538</v>
          </cell>
        </row>
        <row r="310">
          <cell r="B310">
            <v>2042</v>
          </cell>
          <cell r="H310">
            <v>39486.587207544784</v>
          </cell>
          <cell r="I310">
            <v>25716.461411087854</v>
          </cell>
          <cell r="J310">
            <v>32601.524309316319</v>
          </cell>
          <cell r="P310">
            <v>12337.956680661013</v>
          </cell>
          <cell r="Q310">
            <v>4987.9125612982125</v>
          </cell>
          <cell r="R310">
            <v>8662.9346209796131</v>
          </cell>
        </row>
        <row r="311">
          <cell r="B311">
            <v>2043</v>
          </cell>
          <cell r="H311">
            <v>40202.70688439934</v>
          </cell>
          <cell r="I311">
            <v>26066.993855547124</v>
          </cell>
          <cell r="J311">
            <v>33134.850369973232</v>
          </cell>
          <cell r="P311">
            <v>13127.478856973015</v>
          </cell>
          <cell r="Q311">
            <v>5128.3129436337513</v>
          </cell>
          <cell r="R311">
            <v>9127.8959003033833</v>
          </cell>
        </row>
        <row r="312">
          <cell r="B312">
            <v>2044</v>
          </cell>
          <cell r="H312">
            <v>40919.726809436848</v>
          </cell>
          <cell r="I312">
            <v>26416.886226262144</v>
          </cell>
          <cell r="J312">
            <v>33668.306517849494</v>
          </cell>
          <cell r="P312">
            <v>13962.13190942349</v>
          </cell>
          <cell r="Q312">
            <v>5268.7692751774039</v>
          </cell>
          <cell r="R312">
            <v>9615.4505923004472</v>
          </cell>
        </row>
        <row r="313">
          <cell r="B313">
            <v>2045</v>
          </cell>
          <cell r="H313">
            <v>41637.584421445928</v>
          </cell>
          <cell r="I313">
            <v>26765.947933463849</v>
          </cell>
          <cell r="J313">
            <v>34201.766177454891</v>
          </cell>
          <cell r="P313">
            <v>14843.300069606172</v>
          </cell>
          <cell r="Q313">
            <v>5409.1750789209591</v>
          </cell>
          <cell r="R313">
            <v>10126.237574263565</v>
          </cell>
        </row>
        <row r="314">
          <cell r="B314">
            <v>2046</v>
          </cell>
          <cell r="H314">
            <v>42356.216512281695</v>
          </cell>
          <cell r="I314">
            <v>27114.032850302498</v>
          </cell>
          <cell r="J314">
            <v>34735.124681292094</v>
          </cell>
          <cell r="P314">
            <v>15772.362116403801</v>
          </cell>
          <cell r="Q314">
            <v>5549.4289056608213</v>
          </cell>
          <cell r="R314">
            <v>10660.895511032311</v>
          </cell>
        </row>
        <row r="315">
          <cell r="B315">
            <v>2047</v>
          </cell>
          <cell r="H315">
            <v>43075.591245953896</v>
          </cell>
          <cell r="I315">
            <v>27461.009896963849</v>
          </cell>
          <cell r="J315">
            <v>35268.300571458873</v>
          </cell>
          <cell r="P315">
            <v>16750.692323839525</v>
          </cell>
          <cell r="Q315">
            <v>5689.4359583173209</v>
          </cell>
          <cell r="R315">
            <v>11220.064141078423</v>
          </cell>
        </row>
        <row r="316">
          <cell r="B316">
            <v>2048</v>
          </cell>
          <cell r="H316">
            <v>43795.718238983165</v>
          </cell>
          <cell r="I316">
            <v>27806.726701676445</v>
          </cell>
          <cell r="J316">
            <v>35801.222470329805</v>
          </cell>
          <cell r="P316">
            <v>17779.66140600208</v>
          </cell>
          <cell r="Q316">
            <v>5829.1083678292798</v>
          </cell>
          <cell r="R316">
            <v>11804.384886915679</v>
          </cell>
        </row>
        <row r="317">
          <cell r="B317">
            <v>2049</v>
          </cell>
          <cell r="H317">
            <v>44516.629396303499</v>
          </cell>
          <cell r="I317">
            <v>28151.033901204151</v>
          </cell>
          <cell r="J317">
            <v>36333.831648753825</v>
          </cell>
          <cell r="P317">
            <v>18860.637668883017</v>
          </cell>
          <cell r="Q317">
            <v>5968.3623319575263</v>
          </cell>
          <cell r="R317">
            <v>12414.500000420272</v>
          </cell>
        </row>
        <row r="318">
          <cell r="B318">
            <v>2050</v>
          </cell>
          <cell r="H318">
            <v>45238.337980472556</v>
          </cell>
          <cell r="I318">
            <v>28493.79643044202</v>
          </cell>
          <cell r="J318">
            <v>36866.067205457286</v>
          </cell>
          <cell r="P318">
            <v>19984.653530109608</v>
          </cell>
          <cell r="Q318">
            <v>6098.3835487241813</v>
          </cell>
          <cell r="R318">
            <v>13041.518539416895</v>
          </cell>
        </row>
        <row r="319">
          <cell r="B319">
            <v>2051</v>
          </cell>
          <cell r="H319">
            <v>45960.82996214999</v>
          </cell>
          <cell r="I319">
            <v>28834.894944898595</v>
          </cell>
          <cell r="J319">
            <v>37397.862453524293</v>
          </cell>
          <cell r="P319">
            <v>21184.07896796475</v>
          </cell>
          <cell r="Q319">
            <v>6245.2779027821689</v>
          </cell>
          <cell r="R319">
            <v>13714.67843537346</v>
          </cell>
        </row>
        <row r="320">
          <cell r="B320">
            <v>2052</v>
          </cell>
          <cell r="H320">
            <v>46684.055882727786</v>
          </cell>
          <cell r="I320">
            <v>29174.228805566916</v>
          </cell>
          <cell r="J320">
            <v>37929.142344147353</v>
          </cell>
          <cell r="P320">
            <v>22429.27616098458</v>
          </cell>
          <cell r="Q320">
            <v>6382.7665769318046</v>
          </cell>
          <cell r="R320">
            <v>14406.021368958192</v>
          </cell>
        </row>
        <row r="321">
          <cell r="B321">
            <v>2053</v>
          </cell>
          <cell r="H321">
            <v>47407.95337668476</v>
          </cell>
          <cell r="I321">
            <v>29511.710346692165</v>
          </cell>
          <cell r="J321">
            <v>38459.831861688464</v>
          </cell>
          <cell r="P321">
            <v>23731.945316869147</v>
          </cell>
          <cell r="Q321">
            <v>6519.4914712106602</v>
          </cell>
          <cell r="R321">
            <v>15125.718394039905</v>
          </cell>
        </row>
        <row r="322">
          <cell r="B322">
            <v>2054</v>
          </cell>
          <cell r="H322">
            <v>48132.445277884442</v>
          </cell>
          <cell r="I322">
            <v>29847.26420993598</v>
          </cell>
          <cell r="J322">
            <v>38989.854743910211</v>
          </cell>
          <cell r="P322">
            <v>25093.452003118295</v>
          </cell>
          <cell r="Q322">
            <v>6655.3629344741203</v>
          </cell>
          <cell r="R322">
            <v>15874.407468796207</v>
          </cell>
        </row>
        <row r="323">
          <cell r="B323">
            <v>2055</v>
          </cell>
          <cell r="H323">
            <v>48857.472655333549</v>
          </cell>
          <cell r="I323">
            <v>30180.816728283156</v>
          </cell>
          <cell r="J323">
            <v>39519.144691808353</v>
          </cell>
          <cell r="P323">
            <v>26515.161595602098</v>
          </cell>
          <cell r="Q323">
            <v>6790.2927438735496</v>
          </cell>
          <cell r="R323">
            <v>16652.727169737824</v>
          </cell>
        </row>
        <row r="324">
          <cell r="B324">
            <v>2056</v>
          </cell>
          <cell r="H324">
            <v>49583.013653757771</v>
          </cell>
          <cell r="I324">
            <v>30512.282917426732</v>
          </cell>
          <cell r="J324">
            <v>40047.648285592251</v>
          </cell>
          <cell r="P324">
            <v>27998.439260716812</v>
          </cell>
          <cell r="Q324">
            <v>6924.1956458041477</v>
          </cell>
          <cell r="R324">
            <v>17461.317453260479</v>
          </cell>
        </row>
        <row r="325">
          <cell r="B325">
            <v>2057</v>
          </cell>
          <cell r="H325">
            <v>50309.068306194189</v>
          </cell>
          <cell r="I325">
            <v>30841.584128874274</v>
          </cell>
          <cell r="J325">
            <v>40575.326217534232</v>
          </cell>
          <cell r="P325">
            <v>29544.65024275169</v>
          </cell>
          <cell r="Q325">
            <v>7056.9876482865711</v>
          </cell>
          <cell r="R325">
            <v>18300.818945519131</v>
          </cell>
        </row>
        <row r="326">
          <cell r="B326">
            <v>2058</v>
          </cell>
          <cell r="H326">
            <v>51035.63010760957</v>
          </cell>
          <cell r="I326">
            <v>31168.664420012792</v>
          </cell>
          <cell r="J326">
            <v>41102.147263811181</v>
          </cell>
          <cell r="P326">
            <v>31155.160184641383</v>
          </cell>
          <cell r="Q326">
            <v>7188.5833792237554</v>
          </cell>
          <cell r="R326">
            <v>19171.871781932568</v>
          </cell>
        </row>
        <row r="327">
          <cell r="B327">
            <v>2059</v>
          </cell>
          <cell r="H327">
            <v>51762.701181875942</v>
          </cell>
          <cell r="I327">
            <v>31493.476675510632</v>
          </cell>
          <cell r="J327">
            <v>41628.088928693287</v>
          </cell>
          <cell r="P327">
            <v>32831.335023641361</v>
          </cell>
          <cell r="Q327">
            <v>7318.8974604411505</v>
          </cell>
          <cell r="R327">
            <v>20075.116242041255</v>
          </cell>
        </row>
        <row r="328">
          <cell r="B328">
            <v>2060</v>
          </cell>
          <cell r="H328">
            <v>52490.289682489762</v>
          </cell>
          <cell r="I328">
            <v>31815.969919869429</v>
          </cell>
          <cell r="J328">
            <v>42153.129801179595</v>
          </cell>
          <cell r="P328">
            <v>34576.787222747531</v>
          </cell>
          <cell r="Q328">
            <v>7450.3645711634381</v>
          </cell>
          <cell r="R328">
            <v>21013.575896955484</v>
          </cell>
        </row>
        <row r="342">
          <cell r="H342" t="str">
            <v>Residential - High</v>
          </cell>
          <cell r="I342" t="str">
            <v>Residential - Low</v>
          </cell>
          <cell r="J342" t="str">
            <v>Residential - Average</v>
          </cell>
          <cell r="P342" t="str">
            <v>Commercial - High</v>
          </cell>
          <cell r="Q342" t="str">
            <v>Commercial - Low</v>
          </cell>
          <cell r="R342" t="str">
            <v>Commercial - Average</v>
          </cell>
        </row>
        <row r="343">
          <cell r="B343">
            <v>2012</v>
          </cell>
          <cell r="H343">
            <v>9427.8000000000029</v>
          </cell>
          <cell r="I343">
            <v>7892.2320571282407</v>
          </cell>
          <cell r="J343">
            <v>8660.0160285641214</v>
          </cell>
          <cell r="P343">
            <v>758.25714285714253</v>
          </cell>
          <cell r="Q343">
            <v>575.44901950196095</v>
          </cell>
          <cell r="R343">
            <v>666.85308117955174</v>
          </cell>
        </row>
        <row r="344">
          <cell r="B344">
            <v>2013</v>
          </cell>
          <cell r="H344">
            <v>9677.7000000000007</v>
          </cell>
          <cell r="I344">
            <v>7973.5558573089174</v>
          </cell>
          <cell r="J344">
            <v>8825.6279286544595</v>
          </cell>
          <cell r="P344">
            <v>764.77714285714285</v>
          </cell>
          <cell r="Q344">
            <v>596.25011054252366</v>
          </cell>
          <cell r="R344">
            <v>680.51362669983325</v>
          </cell>
        </row>
        <row r="345">
          <cell r="B345">
            <v>2014</v>
          </cell>
          <cell r="H345">
            <v>9687.9490385680911</v>
          </cell>
          <cell r="I345">
            <v>6024.2876972058157</v>
          </cell>
          <cell r="J345">
            <v>7856.1183678869538</v>
          </cell>
          <cell r="P345">
            <v>775.66878409826415</v>
          </cell>
          <cell r="Q345">
            <v>643.18000101418158</v>
          </cell>
          <cell r="R345">
            <v>709.42439255622287</v>
          </cell>
        </row>
        <row r="346">
          <cell r="B346">
            <v>2015</v>
          </cell>
          <cell r="H346">
            <v>9893.557587626141</v>
          </cell>
          <cell r="I346">
            <v>6077.6102353409906</v>
          </cell>
          <cell r="J346">
            <v>7985.5839114835662</v>
          </cell>
          <cell r="P346">
            <v>791.15688699750956</v>
          </cell>
          <cell r="Q346">
            <v>668.93171058546989</v>
          </cell>
          <cell r="R346">
            <v>730.04429879148972</v>
          </cell>
        </row>
        <row r="347">
          <cell r="B347">
            <v>2016</v>
          </cell>
          <cell r="H347">
            <v>10099.702929410556</v>
          </cell>
          <cell r="I347">
            <v>6128.6665379504748</v>
          </cell>
          <cell r="J347">
            <v>8114.1847336805149</v>
          </cell>
          <cell r="P347">
            <v>808.86617617265938</v>
          </cell>
          <cell r="Q347">
            <v>695.24612777202606</v>
          </cell>
          <cell r="R347">
            <v>752.05615197234272</v>
          </cell>
        </row>
        <row r="348">
          <cell r="B348">
            <v>2017</v>
          </cell>
          <cell r="H348">
            <v>10306.181638326327</v>
          </cell>
          <cell r="I348">
            <v>6177.4955908603533</v>
          </cell>
          <cell r="J348">
            <v>8241.83861459334</v>
          </cell>
          <cell r="P348">
            <v>829.53864326902021</v>
          </cell>
          <cell r="Q348">
            <v>721.31899604358023</v>
          </cell>
          <cell r="R348">
            <v>775.42881965630022</v>
          </cell>
        </row>
        <row r="349">
          <cell r="B349">
            <v>2018</v>
          </cell>
          <cell r="H349">
            <v>10512.842264231644</v>
          </cell>
          <cell r="I349">
            <v>6224.13968810402</v>
          </cell>
          <cell r="J349">
            <v>8368.4909761678318</v>
          </cell>
          <cell r="P349">
            <v>854.00761941909025</v>
          </cell>
          <cell r="Q349">
            <v>746.25892538242681</v>
          </cell>
          <cell r="R349">
            <v>800.13327240075853</v>
          </cell>
        </row>
        <row r="350">
          <cell r="B350">
            <v>2019</v>
          </cell>
          <cell r="H350">
            <v>10719.439488283815</v>
          </cell>
          <cell r="I350">
            <v>6268.6585521352299</v>
          </cell>
          <cell r="J350">
            <v>8494.0490202095225</v>
          </cell>
          <cell r="P350">
            <v>882.89540103853733</v>
          </cell>
          <cell r="Q350">
            <v>769.379945260471</v>
          </cell>
          <cell r="R350">
            <v>826.13767314950417</v>
          </cell>
        </row>
        <row r="351">
          <cell r="B351">
            <v>2020</v>
          </cell>
          <cell r="H351">
            <v>10925.779032869912</v>
          </cell>
          <cell r="I351">
            <v>6311.1021302976515</v>
          </cell>
          <cell r="J351">
            <v>8618.4405815837817</v>
          </cell>
          <cell r="P351">
            <v>916.36116221422003</v>
          </cell>
          <cell r="Q351">
            <v>790.48458282642559</v>
          </cell>
          <cell r="R351">
            <v>853.42287252032281</v>
          </cell>
        </row>
        <row r="352">
          <cell r="B352">
            <v>2021</v>
          </cell>
          <cell r="H352">
            <v>11131.808300312534</v>
          </cell>
          <cell r="I352">
            <v>6351.4964391949161</v>
          </cell>
          <cell r="J352">
            <v>8741.652369753725</v>
          </cell>
          <cell r="P352">
            <v>953.99973255664747</v>
          </cell>
          <cell r="Q352">
            <v>809.86315591261393</v>
          </cell>
          <cell r="R352">
            <v>881.9314442346307</v>
          </cell>
        </row>
        <row r="353">
          <cell r="B353">
            <v>2022</v>
          </cell>
          <cell r="H353">
            <v>11337.566970510474</v>
          </cell>
          <cell r="I353">
            <v>6389.8437526135976</v>
          </cell>
          <cell r="J353">
            <v>8863.7053615620353</v>
          </cell>
          <cell r="P353">
            <v>995.3686926985157</v>
          </cell>
          <cell r="Q353">
            <v>827.97716706545509</v>
          </cell>
          <cell r="R353">
            <v>911.6729298819854</v>
          </cell>
        </row>
        <row r="354">
          <cell r="B354">
            <v>2023</v>
          </cell>
          <cell r="H354">
            <v>11543.054996440562</v>
          </cell>
          <cell r="I354">
            <v>6426.1441131716374</v>
          </cell>
          <cell r="J354">
            <v>8984.5995548061001</v>
          </cell>
          <cell r="P354">
            <v>1039.9521294211397</v>
          </cell>
          <cell r="Q354">
            <v>845.27298989482108</v>
          </cell>
          <cell r="R354">
            <v>942.61255965798034</v>
          </cell>
        </row>
        <row r="355">
          <cell r="B355">
            <v>2024</v>
          </cell>
          <cell r="H355">
            <v>11748.297911697309</v>
          </cell>
          <cell r="I355">
            <v>6460.3886285502649</v>
          </cell>
          <cell r="J355">
            <v>9104.3432701237871</v>
          </cell>
          <cell r="P355">
            <v>1087.3669482270902</v>
          </cell>
          <cell r="Q355">
            <v>862.08682827534108</v>
          </cell>
          <cell r="R355">
            <v>974.72688825121566</v>
          </cell>
        </row>
        <row r="356">
          <cell r="B356">
            <v>2025</v>
          </cell>
          <cell r="H356">
            <v>11953.317553597857</v>
          </cell>
          <cell r="I356">
            <v>6492.5740734171104</v>
          </cell>
          <cell r="J356">
            <v>9222.9458135074838</v>
          </cell>
          <cell r="P356">
            <v>1137.3318152805364</v>
          </cell>
          <cell r="Q356">
            <v>878.65262680727869</v>
          </cell>
          <cell r="R356">
            <v>1007.9922210439075</v>
          </cell>
        </row>
        <row r="357">
          <cell r="B357">
            <v>2026</v>
          </cell>
          <cell r="H357">
            <v>12158.099757581223</v>
          </cell>
          <cell r="I357">
            <v>6522.7092693988834</v>
          </cell>
          <cell r="J357">
            <v>9340.4045134900534</v>
          </cell>
          <cell r="P357">
            <v>1189.6411368935437</v>
          </cell>
          <cell r="Q357">
            <v>895.12630239461907</v>
          </cell>
          <cell r="R357">
            <v>1042.3837196440813</v>
          </cell>
        </row>
        <row r="358">
          <cell r="B358">
            <v>2027</v>
          </cell>
          <cell r="H358">
            <v>12362.630698169276</v>
          </cell>
          <cell r="I358">
            <v>6550.8137790315841</v>
          </cell>
          <cell r="J358">
            <v>9456.7222386004305</v>
          </cell>
          <cell r="P358">
            <v>1244.1408209443739</v>
          </cell>
          <cell r="Q358">
            <v>911.61221002028651</v>
          </cell>
          <cell r="R358">
            <v>1077.8765154823302</v>
          </cell>
        </row>
        <row r="359">
          <cell r="B359">
            <v>2028</v>
          </cell>
          <cell r="H359">
            <v>12566.939924617453</v>
          </cell>
          <cell r="I359">
            <v>6576.9070012924949</v>
          </cell>
          <cell r="J359">
            <v>9571.9234629549737</v>
          </cell>
          <cell r="P359">
            <v>1300.710576499496</v>
          </cell>
          <cell r="Q359">
            <v>928.18322513781061</v>
          </cell>
          <cell r="R359">
            <v>1114.4469008186534</v>
          </cell>
        </row>
        <row r="360">
          <cell r="B360">
            <v>2029</v>
          </cell>
          <cell r="H360">
            <v>12771.070493721567</v>
          </cell>
          <cell r="I360">
            <v>6601.0115691514948</v>
          </cell>
          <cell r="J360">
            <v>9686.0410314365308</v>
          </cell>
          <cell r="P360">
            <v>1359.2526347583023</v>
          </cell>
          <cell r="Q360">
            <v>944.89023483791129</v>
          </cell>
          <cell r="R360">
            <v>1152.0714347981068</v>
          </cell>
        </row>
        <row r="361">
          <cell r="B361">
            <v>2030</v>
          </cell>
          <cell r="H361">
            <v>12975.056169778809</v>
          </cell>
          <cell r="I361">
            <v>6623.147245163751</v>
          </cell>
          <cell r="J361">
            <v>9799.10170747128</v>
          </cell>
          <cell r="P361">
            <v>1419.5959985841687</v>
          </cell>
          <cell r="Q361">
            <v>961.77088877568974</v>
          </cell>
          <cell r="R361">
            <v>1190.6834436799293</v>
          </cell>
        </row>
        <row r="362">
          <cell r="B362">
            <v>2031</v>
          </cell>
          <cell r="H362">
            <v>13178.916962943153</v>
          </cell>
          <cell r="I362">
            <v>6643.3277475923242</v>
          </cell>
          <cell r="J362">
            <v>9911.1223552677384</v>
          </cell>
          <cell r="P362">
            <v>1481.9345270748645</v>
          </cell>
          <cell r="Q362">
            <v>978.83991739425755</v>
          </cell>
          <cell r="R362">
            <v>1230.387222234561</v>
          </cell>
        </row>
        <row r="363">
          <cell r="B363">
            <v>2032</v>
          </cell>
          <cell r="H363">
            <v>13382.648859590719</v>
          </cell>
          <cell r="I363">
            <v>6661.564642144358</v>
          </cell>
          <cell r="J363">
            <v>10022.106750867539</v>
          </cell>
          <cell r="P363">
            <v>1545.9382384521559</v>
          </cell>
          <cell r="Q363">
            <v>996.12019076906347</v>
          </cell>
          <cell r="R363">
            <v>1271.0292146106096</v>
          </cell>
        </row>
        <row r="364">
          <cell r="B364">
            <v>2033</v>
          </cell>
          <cell r="H364">
            <v>13586.233086203265</v>
          </cell>
          <cell r="I364">
            <v>6677.8733282112262</v>
          </cell>
          <cell r="J364">
            <v>10132.053207207246</v>
          </cell>
          <cell r="P364">
            <v>1611.6367600051367</v>
          </cell>
          <cell r="Q364">
            <v>1013.6170285042937</v>
          </cell>
          <cell r="R364">
            <v>1312.6268942547151</v>
          </cell>
        </row>
        <row r="365">
          <cell r="B365">
            <v>2034</v>
          </cell>
          <cell r="H365">
            <v>13789.636737741266</v>
          </cell>
          <cell r="I365">
            <v>6692.2703889005261</v>
          </cell>
          <cell r="J365">
            <v>10240.953563320896</v>
          </cell>
          <cell r="P365">
            <v>1678.9750618748483</v>
          </cell>
          <cell r="Q365">
            <v>1031.3339542490851</v>
          </cell>
          <cell r="R365">
            <v>1355.1545080619667</v>
          </cell>
        </row>
        <row r="366">
          <cell r="B366">
            <v>2035</v>
          </cell>
          <cell r="H366">
            <v>13992.835543885647</v>
          </cell>
          <cell r="I366">
            <v>6704.7734310822289</v>
          </cell>
          <cell r="J366">
            <v>10348.804487483938</v>
          </cell>
          <cell r="P366">
            <v>1747.9008054836168</v>
          </cell>
          <cell r="Q366">
            <v>1049.272276972079</v>
          </cell>
          <cell r="R366">
            <v>1398.5865412278479</v>
          </cell>
        </row>
        <row r="367">
          <cell r="B367">
            <v>2036</v>
          </cell>
          <cell r="H367">
            <v>14195.827234038066</v>
          </cell>
          <cell r="I367">
            <v>6715.3986782056181</v>
          </cell>
          <cell r="J367">
            <v>10455.612956121842</v>
          </cell>
          <cell r="P367">
            <v>1818.3635127616167</v>
          </cell>
          <cell r="Q367">
            <v>1067.4325739321757</v>
          </cell>
          <cell r="R367">
            <v>1442.8980433468962</v>
          </cell>
        </row>
        <row r="368">
          <cell r="B368">
            <v>2037</v>
          </cell>
          <cell r="H368">
            <v>14398.624831024003</v>
          </cell>
          <cell r="I368">
            <v>6724.1645282946574</v>
          </cell>
          <cell r="J368">
            <v>10561.39467965933</v>
          </cell>
          <cell r="P368">
            <v>1890.3141315449432</v>
          </cell>
          <cell r="Q368">
            <v>1085.8147339393361</v>
          </cell>
          <cell r="R368">
            <v>1488.0644327421396</v>
          </cell>
        </row>
        <row r="369">
          <cell r="B369">
            <v>2038</v>
          </cell>
          <cell r="H369">
            <v>14601.238693626323</v>
          </cell>
          <cell r="I369">
            <v>6731.093785208197</v>
          </cell>
          <cell r="J369">
            <v>10666.16623941726</v>
          </cell>
          <cell r="P369">
            <v>1963.7048496817974</v>
          </cell>
          <cell r="Q369">
            <v>1104.4172120235371</v>
          </cell>
          <cell r="R369">
            <v>1534.0610308526673</v>
          </cell>
        </row>
        <row r="370">
          <cell r="B370">
            <v>2039</v>
          </cell>
          <cell r="H370">
            <v>14803.684057685794</v>
          </cell>
          <cell r="I370">
            <v>6736.211157432047</v>
          </cell>
          <cell r="J370">
            <v>10769.947607558921</v>
          </cell>
          <cell r="P370">
            <v>2038.4887599415624</v>
          </cell>
          <cell r="Q370">
            <v>1123.2377459705558</v>
          </cell>
          <cell r="R370">
            <v>1580.8632529560591</v>
          </cell>
        </row>
        <row r="371">
          <cell r="B371">
            <v>2040</v>
          </cell>
          <cell r="H371">
            <v>15005.974777182857</v>
          </cell>
          <cell r="I371">
            <v>6739.5395511713705</v>
          </cell>
          <cell r="J371">
            <v>10872.757164177114</v>
          </cell>
          <cell r="P371">
            <v>2114.7437919710837</v>
          </cell>
          <cell r="Q371">
            <v>1142.2776854012091</v>
          </cell>
          <cell r="R371">
            <v>1628.5107386861464</v>
          </cell>
        </row>
        <row r="372">
          <cell r="B372">
            <v>2041</v>
          </cell>
          <cell r="H372">
            <v>15208.108981244448</v>
          </cell>
          <cell r="I372">
            <v>6741.1008023068034</v>
          </cell>
          <cell r="J372">
            <v>10974.604891775625</v>
          </cell>
          <cell r="P372">
            <v>2192.0523580367617</v>
          </cell>
          <cell r="Q372">
            <v>1161.5187815265206</v>
          </cell>
          <cell r="R372">
            <v>1676.7855697816412</v>
          </cell>
        </row>
        <row r="373">
          <cell r="B373">
            <v>2042</v>
          </cell>
          <cell r="H373">
            <v>15410.088034587618</v>
          </cell>
          <cell r="I373">
            <v>6740.9128554900535</v>
          </cell>
          <cell r="J373">
            <v>11075.500445038835</v>
          </cell>
          <cell r="P373">
            <v>2270.7417382556291</v>
          </cell>
          <cell r="Q373">
            <v>1180.9695114238107</v>
          </cell>
          <cell r="R373">
            <v>1725.8556248397199</v>
          </cell>
        </row>
        <row r="374">
          <cell r="B374">
            <v>2043</v>
          </cell>
          <cell r="H374">
            <v>15611.932954372049</v>
          </cell>
          <cell r="I374">
            <v>6738.9902727168583</v>
          </cell>
          <cell r="J374">
            <v>11175.461613544454</v>
          </cell>
          <cell r="P374">
            <v>2350.6431577853009</v>
          </cell>
          <cell r="Q374">
            <v>1200.6210249017593</v>
          </cell>
          <cell r="R374">
            <v>1775.6320913435302</v>
          </cell>
        </row>
        <row r="375">
          <cell r="B375">
            <v>2044</v>
          </cell>
          <cell r="H375">
            <v>15813.67195333057</v>
          </cell>
          <cell r="I375">
            <v>6735.3454560921818</v>
          </cell>
          <cell r="J375">
            <v>11274.508704711376</v>
          </cell>
          <cell r="P375">
            <v>2431.7121794575287</v>
          </cell>
          <cell r="Q375">
            <v>1220.4690060135883</v>
          </cell>
          <cell r="R375">
            <v>1826.0905927355586</v>
          </cell>
        </row>
        <row r="376">
          <cell r="B376">
            <v>2045</v>
          </cell>
          <cell r="H376">
            <v>16015.321941011776</v>
          </cell>
          <cell r="I376">
            <v>6729.9940950779292</v>
          </cell>
          <cell r="J376">
            <v>11372.658018044853</v>
          </cell>
          <cell r="P376">
            <v>2513.9047554931121</v>
          </cell>
          <cell r="Q376">
            <v>1240.50816688141</v>
          </cell>
          <cell r="R376">
            <v>1877.2064611872611</v>
          </cell>
        </row>
        <row r="377">
          <cell r="B377">
            <v>2046</v>
          </cell>
          <cell r="H377">
            <v>16216.890100040951</v>
          </cell>
          <cell r="I377">
            <v>6722.9536415880921</v>
          </cell>
          <cell r="J377">
            <v>11469.921870814522</v>
          </cell>
          <cell r="P377">
            <v>2597.1771679531803</v>
          </cell>
          <cell r="Q377">
            <v>1260.7324049291487</v>
          </cell>
          <cell r="R377">
            <v>1928.9547864411645</v>
          </cell>
        </row>
        <row r="378">
          <cell r="B378">
            <v>2047</v>
          </cell>
          <cell r="H378">
            <v>16418.361735758572</v>
          </cell>
          <cell r="I378">
            <v>6714.2492712496323</v>
          </cell>
          <cell r="J378">
            <v>11566.305503504102</v>
          </cell>
          <cell r="P378">
            <v>2681.4861045396774</v>
          </cell>
          <cell r="Q378">
            <v>1281.1341807059453</v>
          </cell>
          <cell r="R378">
            <v>1981.3101426228113</v>
          </cell>
        </row>
        <row r="379">
          <cell r="B379">
            <v>2048</v>
          </cell>
          <cell r="H379">
            <v>16619.703764288115</v>
          </cell>
          <cell r="I379">
            <v>6703.9139747866184</v>
          </cell>
          <cell r="J379">
            <v>11661.808869537366</v>
          </cell>
          <cell r="P379">
            <v>2766.7885947815594</v>
          </cell>
          <cell r="Q379">
            <v>1301.7047762902289</v>
          </cell>
          <cell r="R379">
            <v>2034.2466855358941</v>
          </cell>
        </row>
        <row r="380">
          <cell r="B380">
            <v>2049</v>
          </cell>
          <cell r="H380">
            <v>16820.868111007701</v>
          </cell>
          <cell r="I380">
            <v>6691.9859201307709</v>
          </cell>
          <cell r="J380">
            <v>11756.427015569236</v>
          </cell>
          <cell r="P380">
            <v>2853.0419529084265</v>
          </cell>
          <cell r="Q380">
            <v>1322.434534867112</v>
          </cell>
          <cell r="R380">
            <v>2087.7382438877694</v>
          </cell>
        </row>
        <row r="381">
          <cell r="B381">
            <v>2050</v>
          </cell>
          <cell r="H381">
            <v>17021.812626883871</v>
          </cell>
          <cell r="I381">
            <v>6678.4991972331745</v>
          </cell>
          <cell r="J381">
            <v>11850.155912058523</v>
          </cell>
          <cell r="P381">
            <v>2940.1228357448163</v>
          </cell>
          <cell r="Q381">
            <v>1343.3090595618605</v>
          </cell>
          <cell r="R381">
            <v>2141.7159476533384</v>
          </cell>
        </row>
        <row r="382">
          <cell r="B382">
            <v>2051</v>
          </cell>
          <cell r="H382">
            <v>17222.515078290136</v>
          </cell>
          <cell r="I382">
            <v>6663.481298642685</v>
          </cell>
          <cell r="J382">
            <v>11942.99818846641</v>
          </cell>
          <cell r="P382">
            <v>3028.2307587439072</v>
          </cell>
          <cell r="Q382">
            <v>1364.3349035640003</v>
          </cell>
          <cell r="R382">
            <v>2196.2828311539538</v>
          </cell>
        </row>
        <row r="383">
          <cell r="B383">
            <v>2052</v>
          </cell>
          <cell r="H383">
            <v>17422.962891310213</v>
          </cell>
          <cell r="I383">
            <v>6646.9522864420032</v>
          </cell>
          <cell r="J383">
            <v>12034.957588876108</v>
          </cell>
          <cell r="P383">
            <v>3117.0808702300537</v>
          </cell>
          <cell r="Q383">
            <v>1385.4891380592946</v>
          </cell>
          <cell r="R383">
            <v>2251.2850041446741</v>
          </cell>
        </row>
        <row r="384">
          <cell r="B384">
            <v>2053</v>
          </cell>
          <cell r="H384">
            <v>17623.133953503708</v>
          </cell>
          <cell r="I384">
            <v>6628.9307515804094</v>
          </cell>
          <cell r="J384">
            <v>12126.032352542059</v>
          </cell>
          <cell r="P384">
            <v>3206.7114250734185</v>
          </cell>
          <cell r="Q384">
            <v>1406.7681799411168</v>
          </cell>
          <cell r="R384">
            <v>2306.7398025072675</v>
          </cell>
        </row>
        <row r="385">
          <cell r="B385">
            <v>2054</v>
          </cell>
          <cell r="H385">
            <v>17823.005954743661</v>
          </cell>
          <cell r="I385">
            <v>6609.4323738513276</v>
          </cell>
          <cell r="J385">
            <v>12216.219164297494</v>
          </cell>
          <cell r="P385">
            <v>3297.0800371926198</v>
          </cell>
          <cell r="Q385">
            <v>1428.1633806009977</v>
          </cell>
          <cell r="R385">
            <v>2362.6217088968087</v>
          </cell>
        </row>
        <row r="386">
          <cell r="B386">
            <v>2055</v>
          </cell>
          <cell r="H386">
            <v>18022.555259230794</v>
          </cell>
          <cell r="I386">
            <v>6588.4757458466684</v>
          </cell>
          <cell r="J386">
            <v>12305.51550253873</v>
          </cell>
          <cell r="P386">
            <v>3388.1444157988685</v>
          </cell>
          <cell r="Q386">
            <v>1449.6659493553548</v>
          </cell>
          <cell r="R386">
            <v>2418.9051825771116</v>
          </cell>
        </row>
        <row r="387">
          <cell r="B387">
            <v>2056</v>
          </cell>
          <cell r="H387">
            <v>18221.757752371483</v>
          </cell>
          <cell r="I387">
            <v>6566.0867594612582</v>
          </cell>
          <cell r="J387">
            <v>12393.92225591637</v>
          </cell>
          <cell r="P387">
            <v>3479.8623545088431</v>
          </cell>
          <cell r="Q387">
            <v>1471.2669938366462</v>
          </cell>
          <cell r="R387">
            <v>2475.5646741727446</v>
          </cell>
        </row>
        <row r="388">
          <cell r="B388">
            <v>2057</v>
          </cell>
          <cell r="H388">
            <v>18420.585897027686</v>
          </cell>
          <cell r="I388">
            <v>6542.2940356620093</v>
          </cell>
          <cell r="J388">
            <v>12481.439966344848</v>
          </cell>
          <cell r="P388">
            <v>3572.1917520405832</v>
          </cell>
          <cell r="Q388">
            <v>1492.9573758368724</v>
          </cell>
          <cell r="R388">
            <v>2532.5745639387278</v>
          </cell>
        </row>
        <row r="389">
          <cell r="B389">
            <v>2058</v>
          </cell>
          <cell r="H389">
            <v>18619.008188466614</v>
          </cell>
          <cell r="I389">
            <v>6517.1226722110623</v>
          </cell>
          <cell r="J389">
            <v>12568.065430338838</v>
          </cell>
          <cell r="P389">
            <v>3665.0906112332686</v>
          </cell>
          <cell r="Q389">
            <v>1514.7277015767675</v>
          </cell>
          <cell r="R389">
            <v>2589.9091564050182</v>
          </cell>
        </row>
        <row r="390">
          <cell r="B390">
            <v>2059</v>
          </cell>
          <cell r="H390">
            <v>18816.990684507517</v>
          </cell>
          <cell r="I390">
            <v>6490.5982857204172</v>
          </cell>
          <cell r="J390">
            <v>12653.794485113967</v>
          </cell>
          <cell r="P390">
            <v>3758.5170239139707</v>
          </cell>
          <cell r="Q390">
            <v>1536.5684002380988</v>
          </cell>
          <cell r="R390">
            <v>2647.5427120760346</v>
          </cell>
        </row>
        <row r="391">
          <cell r="B391">
            <v>2060</v>
          </cell>
          <cell r="H391">
            <v>19014.500789846545</v>
          </cell>
          <cell r="I391">
            <v>6462.7483836736174</v>
          </cell>
          <cell r="J391">
            <v>12738.624586760081</v>
          </cell>
          <cell r="P391">
            <v>3852.4491806982023</v>
          </cell>
          <cell r="Q391">
            <v>1558.4713032941715</v>
          </cell>
          <cell r="R391">
            <v>2705.4602419961871</v>
          </cell>
        </row>
        <row r="405">
          <cell r="H405" t="str">
            <v>Residential - High</v>
          </cell>
          <cell r="I405" t="str">
            <v>Residential - Low</v>
          </cell>
          <cell r="J405" t="str">
            <v>Residential - Average</v>
          </cell>
          <cell r="P405" t="str">
            <v>Commercial - High</v>
          </cell>
          <cell r="Q405" t="str">
            <v>Commercial - Low</v>
          </cell>
          <cell r="R405" t="str">
            <v>Commercial - Average</v>
          </cell>
        </row>
        <row r="406">
          <cell r="B406">
            <v>2012</v>
          </cell>
          <cell r="H406">
            <v>47836.40654104764</v>
          </cell>
          <cell r="I406">
            <v>44135.252223511437</v>
          </cell>
          <cell r="J406">
            <v>45985.829382279539</v>
          </cell>
          <cell r="P406">
            <v>12916.956552181571</v>
          </cell>
          <cell r="Q406">
            <v>7246.5330356580889</v>
          </cell>
          <cell r="R406">
            <v>10081.74479391983</v>
          </cell>
        </row>
        <row r="407">
          <cell r="B407">
            <v>2013</v>
          </cell>
          <cell r="H407">
            <v>48271.960476910936</v>
          </cell>
          <cell r="I407">
            <v>44599.917466754479</v>
          </cell>
          <cell r="J407">
            <v>46435.938971832707</v>
          </cell>
          <cell r="P407">
            <v>13392.848998263453</v>
          </cell>
          <cell r="Q407">
            <v>7695.7336084871858</v>
          </cell>
          <cell r="R407">
            <v>10544.291303375319</v>
          </cell>
        </row>
        <row r="408">
          <cell r="B408">
            <v>2014</v>
          </cell>
          <cell r="H408">
            <v>48766.059587983662</v>
          </cell>
          <cell r="I408">
            <v>38214.041839160331</v>
          </cell>
          <cell r="J408">
            <v>43490.050713571996</v>
          </cell>
          <cell r="P408">
            <v>12787.337758150552</v>
          </cell>
          <cell r="Q408">
            <v>6844.510594672447</v>
          </cell>
          <cell r="R408">
            <v>9815.9241764114995</v>
          </cell>
        </row>
        <row r="409">
          <cell r="B409">
            <v>2015</v>
          </cell>
          <cell r="H409">
            <v>49204.488833812706</v>
          </cell>
          <cell r="I409">
            <v>38468.202174158185</v>
          </cell>
          <cell r="J409">
            <v>43836.345503985445</v>
          </cell>
          <cell r="P409">
            <v>13200.988999447969</v>
          </cell>
          <cell r="Q409">
            <v>7550.3719353977413</v>
          </cell>
          <cell r="R409">
            <v>10375.680467422855</v>
          </cell>
        </row>
        <row r="410">
          <cell r="B410">
            <v>2016</v>
          </cell>
          <cell r="H410">
            <v>49636.758994221236</v>
          </cell>
          <cell r="I410">
            <v>38716.210897156387</v>
          </cell>
          <cell r="J410">
            <v>44176.484945688811</v>
          </cell>
          <cell r="P410">
            <v>13605.603598342404</v>
          </cell>
          <cell r="Q410">
            <v>8251.967456373528</v>
          </cell>
          <cell r="R410">
            <v>10928.785527357966</v>
          </cell>
        </row>
        <row r="411">
          <cell r="B411">
            <v>2017</v>
          </cell>
          <cell r="H411">
            <v>50063.184180372191</v>
          </cell>
          <cell r="I411">
            <v>38957.386152584368</v>
          </cell>
          <cell r="J411">
            <v>44510.285166478279</v>
          </cell>
          <cell r="P411">
            <v>14002.671207741627</v>
          </cell>
          <cell r="Q411">
            <v>8947.9337272123703</v>
          </cell>
          <cell r="R411">
            <v>11475.302467476999</v>
          </cell>
        </row>
        <row r="412">
          <cell r="B412">
            <v>2018</v>
          </cell>
          <cell r="H412">
            <v>50483.677642311734</v>
          </cell>
          <cell r="I412">
            <v>39189.626210727314</v>
          </cell>
          <cell r="J412">
            <v>44836.651926519524</v>
          </cell>
          <cell r="P412">
            <v>14393.912177948931</v>
          </cell>
          <cell r="Q412">
            <v>9636.3593449486743</v>
          </cell>
          <cell r="R412">
            <v>12015.135761448802</v>
          </cell>
        </row>
        <row r="413">
          <cell r="B413">
            <v>2019</v>
          </cell>
          <cell r="H413">
            <v>50897.765255025901</v>
          </cell>
          <cell r="I413">
            <v>39410.443426976948</v>
          </cell>
          <cell r="J413">
            <v>45154.104341001424</v>
          </cell>
          <cell r="P413">
            <v>14781.545438501402</v>
          </cell>
          <cell r="Q413">
            <v>10314.614427729888</v>
          </cell>
          <cell r="R413">
            <v>12548.079933115645</v>
          </cell>
        </row>
        <row r="414">
          <cell r="B414">
            <v>2020</v>
          </cell>
          <cell r="H414">
            <v>51305.113106085795</v>
          </cell>
          <cell r="I414">
            <v>39618.029206341504</v>
          </cell>
          <cell r="J414">
            <v>45461.571156213649</v>
          </cell>
          <cell r="P414">
            <v>15162.620568112305</v>
          </cell>
          <cell r="Q414">
            <v>10965.806466860156</v>
          </cell>
          <cell r="R414">
            <v>13064.213517486231</v>
          </cell>
        </row>
        <row r="415">
          <cell r="B415">
            <v>2021</v>
          </cell>
          <cell r="H415">
            <v>51705.930891123782</v>
          </cell>
          <cell r="I415">
            <v>39811.424430449835</v>
          </cell>
          <cell r="J415">
            <v>45758.677660786809</v>
          </cell>
          <cell r="P415">
            <v>15560.378057996404</v>
          </cell>
          <cell r="Q415">
            <v>11625.275554748139</v>
          </cell>
          <cell r="R415">
            <v>13592.826806372272</v>
          </cell>
        </row>
        <row r="416">
          <cell r="B416">
            <v>2022</v>
          </cell>
          <cell r="H416">
            <v>52100.658336213892</v>
          </cell>
          <cell r="I416">
            <v>39990.796290076818</v>
          </cell>
          <cell r="J416">
            <v>46045.727313145355</v>
          </cell>
          <cell r="P416">
            <v>15962.355418656673</v>
          </cell>
          <cell r="Q416">
            <v>12247.073650185193</v>
          </cell>
          <cell r="R416">
            <v>14104.714534420933</v>
          </cell>
        </row>
        <row r="417">
          <cell r="B417">
            <v>2023</v>
          </cell>
          <cell r="H417">
            <v>52489.400361801177</v>
          </cell>
          <cell r="I417">
            <v>40156.952816990335</v>
          </cell>
          <cell r="J417">
            <v>46323.176589395756</v>
          </cell>
          <cell r="P417">
            <v>16381.97551332388</v>
          </cell>
          <cell r="Q417">
            <v>12837.430678427576</v>
          </cell>
          <cell r="R417">
            <v>14609.703095875728</v>
          </cell>
        </row>
        <row r="418">
          <cell r="B418">
            <v>2024</v>
          </cell>
          <cell r="H418">
            <v>52872.26067551913</v>
          </cell>
          <cell r="I418">
            <v>40311.327493211887</v>
          </cell>
          <cell r="J418">
            <v>46591.794084365509</v>
          </cell>
          <cell r="P418">
            <v>16827.137077285934</v>
          </cell>
          <cell r="Q418">
            <v>13388.634740814259</v>
          </cell>
          <cell r="R418">
            <v>15107.885909050096</v>
          </cell>
        </row>
        <row r="419">
          <cell r="B419">
            <v>2025</v>
          </cell>
          <cell r="H419">
            <v>53249.379941647523</v>
          </cell>
          <cell r="I419">
            <v>40455.063629973301</v>
          </cell>
          <cell r="J419">
            <v>46852.221785810412</v>
          </cell>
          <cell r="P419">
            <v>17305.142123985243</v>
          </cell>
          <cell r="Q419">
            <v>13893.559646152857</v>
          </cell>
          <cell r="R419">
            <v>15599.350885069049</v>
          </cell>
        </row>
        <row r="420">
          <cell r="B420">
            <v>2026</v>
          </cell>
          <cell r="H420">
            <v>53620.944604434677</v>
          </cell>
          <cell r="I420">
            <v>40588.324812660292</v>
          </cell>
          <cell r="J420">
            <v>47104.634708547484</v>
          </cell>
          <cell r="P420">
            <v>17821.060379765753</v>
          </cell>
          <cell r="Q420">
            <v>14347.231809528404</v>
          </cell>
          <cell r="R420">
            <v>16084.14609464708</v>
          </cell>
        </row>
        <row r="421">
          <cell r="B421">
            <v>2027</v>
          </cell>
          <cell r="H421">
            <v>53987.175745432796</v>
          </cell>
          <cell r="I421">
            <v>40710.985696612588</v>
          </cell>
          <cell r="J421">
            <v>47349.080721022692</v>
          </cell>
          <cell r="P421">
            <v>18376.549602417079</v>
          </cell>
          <cell r="Q421">
            <v>14748.074628274822</v>
          </cell>
          <cell r="R421">
            <v>16562.312115345951</v>
          </cell>
        </row>
        <row r="422">
          <cell r="B422">
            <v>2028</v>
          </cell>
          <cell r="H422">
            <v>54348.315762956139</v>
          </cell>
          <cell r="I422">
            <v>40823.614575670341</v>
          </cell>
          <cell r="J422">
            <v>47585.96516931324</v>
          </cell>
          <cell r="P422">
            <v>18969.783861562224</v>
          </cell>
          <cell r="Q422">
            <v>15098.07503413839</v>
          </cell>
          <cell r="R422">
            <v>17033.929447850307</v>
          </cell>
        </row>
        <row r="423">
          <cell r="B423">
            <v>2029</v>
          </cell>
          <cell r="H423">
            <v>54704.642298202954</v>
          </cell>
          <cell r="I423">
            <v>40926.858008513962</v>
          </cell>
          <cell r="J423">
            <v>47815.750153358458</v>
          </cell>
          <cell r="P423">
            <v>19596.428940884442</v>
          </cell>
          <cell r="Q423">
            <v>15401.750073041381</v>
          </cell>
          <cell r="R423">
            <v>17499.089506962911</v>
          </cell>
        </row>
        <row r="424">
          <cell r="B424">
            <v>2030</v>
          </cell>
          <cell r="H424">
            <v>55056.456273060001</v>
          </cell>
          <cell r="I424">
            <v>41021.252818641005</v>
          </cell>
          <cell r="J424">
            <v>48038.854545850503</v>
          </cell>
          <cell r="P424">
            <v>20347.671970150652</v>
          </cell>
          <cell r="Q424">
            <v>15646.222841602605</v>
          </cell>
          <cell r="R424">
            <v>17996.947405876628</v>
          </cell>
        </row>
        <row r="425">
          <cell r="B425">
            <v>2031</v>
          </cell>
          <cell r="H425">
            <v>55403.973761790738</v>
          </cell>
          <cell r="I425">
            <v>41107.092998061518</v>
          </cell>
          <cell r="J425">
            <v>48255.533379926128</v>
          </cell>
          <cell r="P425">
            <v>20928.307590432596</v>
          </cell>
          <cell r="Q425">
            <v>15892.427286176606</v>
          </cell>
          <cell r="R425">
            <v>18410.367438304602</v>
          </cell>
        </row>
        <row r="426">
          <cell r="B426">
            <v>2032</v>
          </cell>
          <cell r="H426">
            <v>55747.500192735133</v>
          </cell>
          <cell r="I426">
            <v>41184.559683000967</v>
          </cell>
          <cell r="J426">
            <v>48466.02993786805</v>
          </cell>
          <cell r="P426">
            <v>21623.425841540873</v>
          </cell>
          <cell r="Q426">
            <v>16089.807281917452</v>
          </cell>
          <cell r="R426">
            <v>18856.616561729163</v>
          </cell>
        </row>
        <row r="427">
          <cell r="B427">
            <v>2033</v>
          </cell>
          <cell r="H427">
            <v>56087.558228019581</v>
          </cell>
          <cell r="I427">
            <v>41253.908954711937</v>
          </cell>
          <cell r="J427">
            <v>48670.733591365759</v>
          </cell>
          <cell r="P427">
            <v>22332.522172305358</v>
          </cell>
          <cell r="Q427">
            <v>16260.96748185326</v>
          </cell>
          <cell r="R427">
            <v>19296.74482707931</v>
          </cell>
        </row>
        <row r="428">
          <cell r="B428">
            <v>2034</v>
          </cell>
          <cell r="H428">
            <v>56424.774393930667</v>
          </cell>
          <cell r="I428">
            <v>41315.351321858165</v>
          </cell>
          <cell r="J428">
            <v>48870.062857894416</v>
          </cell>
          <cell r="P428">
            <v>23052.466758353934</v>
          </cell>
          <cell r="Q428">
            <v>16409.297797116153</v>
          </cell>
          <cell r="R428">
            <v>19730.882277735043</v>
          </cell>
        </row>
        <row r="429">
          <cell r="B429">
            <v>2035</v>
          </cell>
          <cell r="H429">
            <v>56759.694143371111</v>
          </cell>
          <cell r="I429">
            <v>41369.029442196588</v>
          </cell>
          <cell r="J429">
            <v>49064.36179278385</v>
          </cell>
          <cell r="P429">
            <v>23780.763289385555</v>
          </cell>
          <cell r="Q429">
            <v>16537.51022093137</v>
          </cell>
          <cell r="R429">
            <v>20159.136755158463</v>
          </cell>
        </row>
        <row r="430">
          <cell r="B430">
            <v>2036</v>
          </cell>
          <cell r="H430">
            <v>57092.671728832494</v>
          </cell>
          <cell r="I430">
            <v>41415.095535895183</v>
          </cell>
          <cell r="J430">
            <v>49253.883632363839</v>
          </cell>
          <cell r="P430">
            <v>24515.415556817519</v>
          </cell>
          <cell r="Q430">
            <v>16647.739932445853</v>
          </cell>
          <cell r="R430">
            <v>20581.577744631686</v>
          </cell>
        </row>
        <row r="431">
          <cell r="B431">
            <v>2037</v>
          </cell>
          <cell r="H431">
            <v>57423.923311770406</v>
          </cell>
          <cell r="I431">
            <v>41453.575576571624</v>
          </cell>
          <cell r="J431">
            <v>49438.749444171015</v>
          </cell>
          <cell r="P431">
            <v>25254.814448925514</v>
          </cell>
          <cell r="Q431">
            <v>16741.667885611198</v>
          </cell>
          <cell r="R431">
            <v>20998.241167268356</v>
          </cell>
        </row>
        <row r="432">
          <cell r="B432">
            <v>2038</v>
          </cell>
          <cell r="H432">
            <v>57753.681086298784</v>
          </cell>
          <cell r="I432">
            <v>41484.30217924009</v>
          </cell>
          <cell r="J432">
            <v>49618.991632769437</v>
          </cell>
          <cell r="P432">
            <v>25997.648754956565</v>
          </cell>
          <cell r="Q432">
            <v>16820.662991439822</v>
          </cell>
          <cell r="R432">
            <v>21409.155873198193</v>
          </cell>
        </row>
        <row r="433">
          <cell r="B433">
            <v>2039</v>
          </cell>
          <cell r="H433">
            <v>58082.109831470858</v>
          </cell>
          <cell r="I433">
            <v>41507.00784597922</v>
          </cell>
          <cell r="J433">
            <v>49794.558838725039</v>
          </cell>
          <cell r="P433">
            <v>26742.830318861525</v>
          </cell>
          <cell r="Q433">
            <v>16885.836570669082</v>
          </cell>
          <cell r="R433">
            <v>21814.333444765303</v>
          </cell>
        </row>
        <row r="434">
          <cell r="B434">
            <v>2040</v>
          </cell>
          <cell r="H434">
            <v>58409.347652157856</v>
          </cell>
          <cell r="I434">
            <v>41521.483747125836</v>
          </cell>
          <cell r="J434">
            <v>49965.415699641846</v>
          </cell>
          <cell r="P434">
            <v>27349.112756517748</v>
          </cell>
          <cell r="Q434">
            <v>16961.259252670741</v>
          </cell>
          <cell r="R434">
            <v>22155.186004594245</v>
          </cell>
        </row>
        <row r="435">
          <cell r="B435">
            <v>2041</v>
          </cell>
          <cell r="H435">
            <v>58735.464741658994</v>
          </cell>
          <cell r="I435">
            <v>41527.681155580554</v>
          </cell>
          <cell r="J435">
            <v>50131.572948619774</v>
          </cell>
          <cell r="P435">
            <v>28236.693423776065</v>
          </cell>
          <cell r="Q435">
            <v>16978.333376736104</v>
          </cell>
          <cell r="R435">
            <v>22607.513400256084</v>
          </cell>
        </row>
        <row r="436">
          <cell r="B436">
            <v>2042</v>
          </cell>
          <cell r="H436">
            <v>59060.565763920436</v>
          </cell>
          <cell r="I436">
            <v>41525.620883421674</v>
          </cell>
          <cell r="J436">
            <v>50293.093323671055</v>
          </cell>
          <cell r="P436">
            <v>28983.897480961165</v>
          </cell>
          <cell r="Q436">
            <v>17007.178712989222</v>
          </cell>
          <cell r="R436">
            <v>22995.538096975193</v>
          </cell>
        </row>
        <row r="437">
          <cell r="B437">
            <v>2043</v>
          </cell>
          <cell r="H437">
            <v>59384.822416937335</v>
          </cell>
          <cell r="I437">
            <v>41515.240568401357</v>
          </cell>
          <cell r="J437">
            <v>50450.031492669346</v>
          </cell>
          <cell r="P437">
            <v>29730.441485928073</v>
          </cell>
          <cell r="Q437">
            <v>17025.323746735907</v>
          </cell>
          <cell r="R437">
            <v>23377.88261633199</v>
          </cell>
        </row>
        <row r="438">
          <cell r="B438">
            <v>2044</v>
          </cell>
          <cell r="H438">
            <v>59708.416028792264</v>
          </cell>
          <cell r="I438">
            <v>41496.479935633652</v>
          </cell>
          <cell r="J438">
            <v>50602.447982212958</v>
          </cell>
          <cell r="P438">
            <v>30475.772735271144</v>
          </cell>
          <cell r="Q438">
            <v>17033.374359054731</v>
          </cell>
          <cell r="R438">
            <v>23754.573547162938</v>
          </cell>
        </row>
        <row r="439">
          <cell r="B439">
            <v>2045</v>
          </cell>
          <cell r="H439">
            <v>60031.395387772907</v>
          </cell>
          <cell r="I439">
            <v>41469.285927623016</v>
          </cell>
          <cell r="J439">
            <v>50750.340657697961</v>
          </cell>
          <cell r="P439">
            <v>31219.384429508344</v>
          </cell>
          <cell r="Q439">
            <v>17031.846947939335</v>
          </cell>
          <cell r="R439">
            <v>24125.615688723839</v>
          </cell>
        </row>
        <row r="440">
          <cell r="B440">
            <v>2046</v>
          </cell>
          <cell r="H440">
            <v>60353.710340404556</v>
          </cell>
          <cell r="I440">
            <v>41433.653053072871</v>
          </cell>
          <cell r="J440">
            <v>50893.681696738713</v>
          </cell>
          <cell r="P440">
            <v>31960.807445647406</v>
          </cell>
          <cell r="Q440">
            <v>17021.193986012047</v>
          </cell>
          <cell r="R440">
            <v>24491.000715829727</v>
          </cell>
        </row>
        <row r="441">
          <cell r="B441">
            <v>2047</v>
          </cell>
          <cell r="H441">
            <v>60675.04256166453</v>
          </cell>
          <cell r="I441">
            <v>41389.56075080741</v>
          </cell>
          <cell r="J441">
            <v>51032.30165623597</v>
          </cell>
          <cell r="P441">
            <v>32699.602454087264</v>
          </cell>
          <cell r="Q441">
            <v>17001.75294452297</v>
          </cell>
          <cell r="R441">
            <v>24850.677699305117</v>
          </cell>
        </row>
        <row r="442">
          <cell r="B442">
            <v>2048</v>
          </cell>
          <cell r="H442">
            <v>60994.783897577458</v>
          </cell>
          <cell r="I442">
            <v>41336.936693429983</v>
          </cell>
          <cell r="J442">
            <v>51165.86029550372</v>
          </cell>
          <cell r="P442">
            <v>33435.355289569983</v>
          </cell>
          <cell r="Q442">
            <v>16973.746651460788</v>
          </cell>
          <cell r="R442">
            <v>25204.550970515385</v>
          </cell>
        </row>
        <row r="443">
          <cell r="B443">
            <v>2049</v>
          </cell>
          <cell r="H443">
            <v>61312.102224360133</v>
          </cell>
          <cell r="I443">
            <v>41275.703466584295</v>
          </cell>
          <cell r="J443">
            <v>51293.902845472214</v>
          </cell>
          <cell r="P443">
            <v>34167.673789512541</v>
          </cell>
          <cell r="Q443">
            <v>16937.317691317818</v>
          </cell>
          <cell r="R443">
            <v>25552.495740415179</v>
          </cell>
        </row>
        <row r="444">
          <cell r="B444">
            <v>2050</v>
          </cell>
          <cell r="H444">
            <v>61626.197265916067</v>
          </cell>
          <cell r="I444">
            <v>41205.839411605761</v>
          </cell>
          <cell r="J444">
            <v>51416.018338760914</v>
          </cell>
          <cell r="P444">
            <v>34982.869720995033</v>
          </cell>
          <cell r="Q444">
            <v>16884.067122485449</v>
          </cell>
          <cell r="R444">
            <v>25933.468421740243</v>
          </cell>
        </row>
        <row r="445">
          <cell r="B445">
            <v>2051</v>
          </cell>
          <cell r="H445">
            <v>61936.754132917056</v>
          </cell>
          <cell r="I445">
            <v>41127.558544056119</v>
          </cell>
          <cell r="J445">
            <v>51532.156338486588</v>
          </cell>
          <cell r="P445">
            <v>35620.537202498366</v>
          </cell>
          <cell r="Q445">
            <v>16839.977053029757</v>
          </cell>
          <cell r="R445">
            <v>26230.25712776406</v>
          </cell>
        </row>
        <row r="446">
          <cell r="B446">
            <v>2052</v>
          </cell>
          <cell r="H446">
            <v>62243.342786961977</v>
          </cell>
          <cell r="I446">
            <v>41041.008404028413</v>
          </cell>
          <cell r="J446">
            <v>51642.175595495195</v>
          </cell>
          <cell r="P446">
            <v>36340.387382520144</v>
          </cell>
          <cell r="Q446">
            <v>16779.662017563052</v>
          </cell>
          <cell r="R446">
            <v>26560.024700041598</v>
          </cell>
        </row>
        <row r="447">
          <cell r="B447">
            <v>2053</v>
          </cell>
          <cell r="H447">
            <v>62544.847112358737</v>
          </cell>
          <cell r="I447">
            <v>40946.06832565178</v>
          </cell>
          <cell r="J447">
            <v>51745.457719005259</v>
          </cell>
          <cell r="P447">
            <v>37055.405792732163</v>
          </cell>
          <cell r="Q447">
            <v>16711.720738604381</v>
          </cell>
          <cell r="R447">
            <v>26883.563265668272</v>
          </cell>
        </row>
        <row r="448">
          <cell r="B448">
            <v>2054</v>
          </cell>
          <cell r="H448">
            <v>62839.904030561811</v>
          </cell>
          <cell r="I448">
            <v>40842.559636408565</v>
          </cell>
          <cell r="J448">
            <v>51841.231833485188</v>
          </cell>
          <cell r="P448">
            <v>37765.273493863409</v>
          </cell>
          <cell r="Q448">
            <v>16636.130025397957</v>
          </cell>
          <cell r="R448">
            <v>27200.701759630683</v>
          </cell>
        </row>
        <row r="449">
          <cell r="B449">
            <v>2055</v>
          </cell>
          <cell r="H449">
            <v>63127.425912206556</v>
          </cell>
          <cell r="I449">
            <v>40730.509663953897</v>
          </cell>
          <cell r="J449">
            <v>51928.967788080226</v>
          </cell>
          <cell r="P449">
            <v>38469.683303396632</v>
          </cell>
          <cell r="Q449">
            <v>16552.975718226298</v>
          </cell>
          <cell r="R449">
            <v>27511.329510811465</v>
          </cell>
        </row>
        <row r="450">
          <cell r="B450">
            <v>2056</v>
          </cell>
          <cell r="H450">
            <v>63406.761087032282</v>
          </cell>
          <cell r="I450">
            <v>40610.098026483611</v>
          </cell>
          <cell r="J450">
            <v>52008.429556757947</v>
          </cell>
          <cell r="P450">
            <v>39168.338680597655</v>
          </cell>
          <cell r="Q450">
            <v>16462.488906870683</v>
          </cell>
          <cell r="R450">
            <v>27815.413793734169</v>
          </cell>
        </row>
        <row r="451">
          <cell r="B451">
            <v>2057</v>
          </cell>
          <cell r="H451">
            <v>63677.818242245718</v>
          </cell>
          <cell r="I451">
            <v>40481.879359649654</v>
          </cell>
          <cell r="J451">
            <v>52079.848800947686</v>
          </cell>
          <cell r="P451">
            <v>39860.952982055031</v>
          </cell>
          <cell r="Q451">
            <v>16365.087215678379</v>
          </cell>
          <cell r="R451">
            <v>28113.020098866706</v>
          </cell>
        </row>
        <row r="452">
          <cell r="B452">
            <v>2058</v>
          </cell>
          <cell r="H452">
            <v>63940.811814877401</v>
          </cell>
          <cell r="I452">
            <v>40346.744003588894</v>
          </cell>
          <cell r="J452">
            <v>52143.777909233148</v>
          </cell>
          <cell r="P452">
            <v>40547.248435518064</v>
          </cell>
          <cell r="Q452">
            <v>16261.28701506749</v>
          </cell>
          <cell r="R452">
            <v>28404.267725292775</v>
          </cell>
        </row>
        <row r="453">
          <cell r="B453">
            <v>2059</v>
          </cell>
          <cell r="H453">
            <v>64196.326338892424</v>
          </cell>
          <cell r="I453">
            <v>40205.801510845995</v>
          </cell>
          <cell r="J453">
            <v>52201.06392486921</v>
          </cell>
          <cell r="P453">
            <v>41226.9561022915</v>
          </cell>
          <cell r="Q453">
            <v>16151.705264101263</v>
          </cell>
          <cell r="R453">
            <v>28689.330683196382</v>
          </cell>
        </row>
        <row r="454">
          <cell r="B454">
            <v>2060</v>
          </cell>
          <cell r="H454">
            <v>64444.908037850211</v>
          </cell>
          <cell r="I454">
            <v>40059.989267187731</v>
          </cell>
          <cell r="J454">
            <v>52252.448652518971</v>
          </cell>
          <cell r="P454">
            <v>41879.694234289811</v>
          </cell>
          <cell r="Q454">
            <v>16037.502246280708</v>
          </cell>
          <cell r="R454">
            <v>28958.598240285261</v>
          </cell>
        </row>
        <row r="469">
          <cell r="H469" t="str">
            <v>Residential - High</v>
          </cell>
          <cell r="I469" t="str">
            <v>Residential - Low</v>
          </cell>
          <cell r="J469" t="str">
            <v>Residential - Average</v>
          </cell>
          <cell r="P469" t="str">
            <v>Commercial - High</v>
          </cell>
          <cell r="Q469" t="str">
            <v>Commercial - Low</v>
          </cell>
          <cell r="R469" t="str">
            <v>Commercial - Average</v>
          </cell>
        </row>
        <row r="470">
          <cell r="B470">
            <v>2012</v>
          </cell>
          <cell r="H470">
            <v>13805.275135654763</v>
          </cell>
          <cell r="I470">
            <v>13376.899999999998</v>
          </cell>
          <cell r="J470">
            <v>13591.087567827381</v>
          </cell>
          <cell r="P470">
            <v>3019.9279882063884</v>
          </cell>
          <cell r="Q470">
            <v>855.15428571428538</v>
          </cell>
          <cell r="R470">
            <v>1937.5411369603369</v>
          </cell>
        </row>
        <row r="471">
          <cell r="B471">
            <v>2013</v>
          </cell>
          <cell r="H471">
            <v>13996.180883290348</v>
          </cell>
          <cell r="I471">
            <v>13847.849999999999</v>
          </cell>
          <cell r="J471">
            <v>13922.015441645173</v>
          </cell>
          <cell r="P471">
            <v>3200.0292117132731</v>
          </cell>
          <cell r="Q471">
            <v>896.64428571428562</v>
          </cell>
          <cell r="R471">
            <v>2048.3367487137793</v>
          </cell>
        </row>
        <row r="472">
          <cell r="B472">
            <v>2014</v>
          </cell>
          <cell r="H472">
            <v>15109.557215883622</v>
          </cell>
          <cell r="I472">
            <v>10356.01915156269</v>
          </cell>
          <cell r="J472">
            <v>12732.788183723156</v>
          </cell>
          <cell r="P472">
            <v>3833.2627644892218</v>
          </cell>
          <cell r="Q472">
            <v>1451.811057730175</v>
          </cell>
          <cell r="R472">
            <v>2642.5369111096984</v>
          </cell>
        </row>
        <row r="473">
          <cell r="B473">
            <v>2015</v>
          </cell>
          <cell r="H473">
            <v>15486.392678759043</v>
          </cell>
          <cell r="I473">
            <v>10501.189000132093</v>
          </cell>
          <cell r="J473">
            <v>12993.790839445568</v>
          </cell>
          <cell r="P473">
            <v>4154.6036138693344</v>
          </cell>
          <cell r="Q473">
            <v>1543.7750880122683</v>
          </cell>
          <cell r="R473">
            <v>2849.1893509408014</v>
          </cell>
        </row>
        <row r="474">
          <cell r="B474">
            <v>2016</v>
          </cell>
          <cell r="H474">
            <v>15868.451772311058</v>
          </cell>
          <cell r="I474">
            <v>10640.852618699199</v>
          </cell>
          <cell r="J474">
            <v>13254.652195505128</v>
          </cell>
          <cell r="P474">
            <v>4522.9758303664239</v>
          </cell>
          <cell r="Q474">
            <v>1645.0719744536759</v>
          </cell>
          <cell r="R474">
            <v>3084.0239024100501</v>
          </cell>
        </row>
        <row r="475">
          <cell r="B475">
            <v>2017</v>
          </cell>
          <cell r="H475">
            <v>16255.245571503194</v>
          </cell>
          <cell r="I475">
            <v>10775.097815566016</v>
          </cell>
          <cell r="J475">
            <v>13515.171693534605</v>
          </cell>
          <cell r="P475">
            <v>4938.2668703912859</v>
          </cell>
          <cell r="Q475">
            <v>1755.4833095012141</v>
          </cell>
          <cell r="R475">
            <v>3346.8750899462502</v>
          </cell>
        </row>
        <row r="476">
          <cell r="B476">
            <v>2018</v>
          </cell>
          <cell r="H476">
            <v>16646.094088044476</v>
          </cell>
          <cell r="I476">
            <v>10903.929205898155</v>
          </cell>
          <cell r="J476">
            <v>13775.011646971316</v>
          </cell>
          <cell r="P476">
            <v>5400.4526286276032</v>
          </cell>
          <cell r="Q476">
            <v>1874.6871659414519</v>
          </cell>
          <cell r="R476">
            <v>3637.5698972845275</v>
          </cell>
        </row>
        <row r="477">
          <cell r="B477">
            <v>2019</v>
          </cell>
          <cell r="H477">
            <v>17039.898939775303</v>
          </cell>
          <cell r="I477">
            <v>11027.224481249532</v>
          </cell>
          <cell r="J477">
            <v>14033.561710512417</v>
          </cell>
          <cell r="P477">
            <v>5909.552619611296</v>
          </cell>
          <cell r="Q477">
            <v>2002.286852142005</v>
          </cell>
          <cell r="R477">
            <v>3955.9197358766505</v>
          </cell>
        </row>
        <row r="478">
          <cell r="B478">
            <v>2020</v>
          </cell>
          <cell r="H478">
            <v>17435.719197514212</v>
          </cell>
          <cell r="I478">
            <v>11144.983180076604</v>
          </cell>
          <cell r="J478">
            <v>14290.351188795408</v>
          </cell>
          <cell r="P478">
            <v>6470.2960374759059</v>
          </cell>
          <cell r="Q478">
            <v>2138.8270866425974</v>
          </cell>
          <cell r="R478">
            <v>4304.5615620592516</v>
          </cell>
        </row>
        <row r="479">
          <cell r="B479">
            <v>2021</v>
          </cell>
          <cell r="H479">
            <v>17833.126280150136</v>
          </cell>
          <cell r="I479">
            <v>11257.418293837232</v>
          </cell>
          <cell r="J479">
            <v>14545.272286993684</v>
          </cell>
          <cell r="P479">
            <v>7068.5678924160757</v>
          </cell>
          <cell r="Q479">
            <v>2281.1734317497894</v>
          </cell>
          <cell r="R479">
            <v>4674.8706620829325</v>
          </cell>
        </row>
        <row r="480">
          <cell r="B480">
            <v>2022</v>
          </cell>
          <cell r="H480">
            <v>18232.15117395523</v>
          </cell>
          <cell r="I480">
            <v>11364.813985438182</v>
          </cell>
          <cell r="J480">
            <v>14798.482579696705</v>
          </cell>
          <cell r="P480">
            <v>7718.4639148846036</v>
          </cell>
          <cell r="Q480">
            <v>2431.8500379179873</v>
          </cell>
          <cell r="R480">
            <v>5075.1569764012957</v>
          </cell>
        </row>
        <row r="481">
          <cell r="B481">
            <v>2023</v>
          </cell>
          <cell r="H481">
            <v>18632.808269210131</v>
          </cell>
          <cell r="I481">
            <v>11467.328318649512</v>
          </cell>
          <cell r="J481">
            <v>15050.068293929822</v>
          </cell>
          <cell r="P481">
            <v>8415.2333784323109</v>
          </cell>
          <cell r="Q481">
            <v>2589.6641568409855</v>
          </cell>
          <cell r="R481">
            <v>5502.448767636648</v>
          </cell>
        </row>
        <row r="482">
          <cell r="B482">
            <v>2024</v>
          </cell>
          <cell r="H482">
            <v>19035.304583477871</v>
          </cell>
          <cell r="I482">
            <v>11565.095116383643</v>
          </cell>
          <cell r="J482">
            <v>15300.199849930757</v>
          </cell>
          <cell r="P482">
            <v>9158.8077460194108</v>
          </cell>
          <cell r="Q482">
            <v>2754.3925521741485</v>
          </cell>
          <cell r="R482">
            <v>5956.6001490967792</v>
          </cell>
        </row>
        <row r="483">
          <cell r="B483">
            <v>2025</v>
          </cell>
          <cell r="H483">
            <v>19439.792978866197</v>
          </cell>
          <cell r="I483">
            <v>11658.213356133858</v>
          </cell>
          <cell r="J483">
            <v>15549.003167500026</v>
          </cell>
          <cell r="P483">
            <v>9949.1004114722818</v>
          </cell>
          <cell r="Q483">
            <v>2925.8251355796242</v>
          </cell>
          <cell r="R483">
            <v>6437.4627735259528</v>
          </cell>
        </row>
        <row r="484">
          <cell r="B484">
            <v>2026</v>
          </cell>
          <cell r="H484">
            <v>19846.220580711772</v>
          </cell>
          <cell r="I484">
            <v>11746.759191234818</v>
          </cell>
          <cell r="J484">
            <v>15796.489885973295</v>
          </cell>
          <cell r="P484">
            <v>10786.011747939328</v>
          </cell>
          <cell r="Q484">
            <v>3103.7496234095975</v>
          </cell>
          <cell r="R484">
            <v>6944.8806856744632</v>
          </cell>
        </row>
        <row r="485">
          <cell r="B485">
            <v>2027</v>
          </cell>
          <cell r="H485">
            <v>20254.379336692673</v>
          </cell>
          <cell r="I485">
            <v>11830.794089009418</v>
          </cell>
          <cell r="J485">
            <v>16042.586712851045</v>
          </cell>
          <cell r="P485">
            <v>11669.431284372071</v>
          </cell>
          <cell r="Q485">
            <v>3287.9528714089374</v>
          </cell>
          <cell r="R485">
            <v>7478.6920778905042</v>
          </cell>
        </row>
        <row r="486">
          <cell r="B486">
            <v>2028</v>
          </cell>
          <cell r="H486">
            <v>20664.112080818973</v>
          </cell>
          <cell r="I486">
            <v>11910.369702905158</v>
          </cell>
          <cell r="J486">
            <v>16287.240891862066</v>
          </cell>
          <cell r="P486">
            <v>12599.237454781352</v>
          </cell>
          <cell r="Q486">
            <v>3478.2355803213004</v>
          </cell>
          <cell r="R486">
            <v>8038.736517551326</v>
          </cell>
        </row>
        <row r="487">
          <cell r="B487">
            <v>2029</v>
          </cell>
          <cell r="H487">
            <v>21075.211687581475</v>
          </cell>
          <cell r="I487">
            <v>11985.532421378513</v>
          </cell>
          <cell r="J487">
            <v>16530.372054479994</v>
          </cell>
          <cell r="P487">
            <v>13575.301316373359</v>
          </cell>
          <cell r="Q487">
            <v>3674.4015574391333</v>
          </cell>
          <cell r="R487">
            <v>8624.8514369062468</v>
          </cell>
        </row>
        <row r="488">
          <cell r="B488">
            <v>2030</v>
          </cell>
          <cell r="H488">
            <v>21487.492945582067</v>
          </cell>
          <cell r="I488">
            <v>12056.332380230115</v>
          </cell>
          <cell r="J488">
            <v>16771.912662906092</v>
          </cell>
          <cell r="P488">
            <v>14581.031106495971</v>
          </cell>
          <cell r="Q488">
            <v>3870.159047084715</v>
          </cell>
          <cell r="R488">
            <v>9225.5950767903432</v>
          </cell>
        </row>
        <row r="489">
          <cell r="B489">
            <v>2031</v>
          </cell>
          <cell r="H489">
            <v>21900.890752544896</v>
          </cell>
          <cell r="I489">
            <v>12122.83811702361</v>
          </cell>
          <cell r="J489">
            <v>17011.864434784253</v>
          </cell>
          <cell r="P489">
            <v>15665.654198221899</v>
          </cell>
          <cell r="Q489">
            <v>4083.6422597105447</v>
          </cell>
          <cell r="R489">
            <v>9874.6482289662217</v>
          </cell>
        </row>
        <row r="490">
          <cell r="B490">
            <v>2032</v>
          </cell>
          <cell r="H490">
            <v>22315.345460376822</v>
          </cell>
          <cell r="I490">
            <v>12185.109661728839</v>
          </cell>
          <cell r="J490">
            <v>17250.22756105283</v>
          </cell>
          <cell r="P490">
            <v>16779.656528658743</v>
          </cell>
          <cell r="Q490">
            <v>4296.3711931884336</v>
          </cell>
          <cell r="R490">
            <v>10538.013860923587</v>
          </cell>
        </row>
        <row r="491">
          <cell r="B491">
            <v>2033</v>
          </cell>
          <cell r="H491">
            <v>22730.673561933345</v>
          </cell>
          <cell r="I491">
            <v>12243.184022162819</v>
          </cell>
          <cell r="J491">
            <v>17486.928792048082</v>
          </cell>
          <cell r="P491">
            <v>17939.348913309386</v>
          </cell>
          <cell r="Q491">
            <v>4514.2683791114623</v>
          </cell>
          <cell r="R491">
            <v>11226.808646210424</v>
          </cell>
        </row>
        <row r="492">
          <cell r="B492">
            <v>2034</v>
          </cell>
          <cell r="H492">
            <v>23146.656209707169</v>
          </cell>
          <cell r="I492">
            <v>12297.094964950124</v>
          </cell>
          <cell r="J492">
            <v>17721.875587328646</v>
          </cell>
          <cell r="P492">
            <v>19144.584840503627</v>
          </cell>
          <cell r="Q492">
            <v>4737.1511979814231</v>
          </cell>
          <cell r="R492">
            <v>11940.868019242525</v>
          </cell>
        </row>
        <row r="493">
          <cell r="B493">
            <v>2035</v>
          </cell>
          <cell r="H493">
            <v>23563.125773427379</v>
          </cell>
          <cell r="I493">
            <v>12346.893195257133</v>
          </cell>
          <cell r="J493">
            <v>17955.009484342256</v>
          </cell>
          <cell r="P493">
            <v>20395.216253339702</v>
          </cell>
          <cell r="Q493">
            <v>4964.8417790507165</v>
          </cell>
          <cell r="R493">
            <v>12680.029016195209</v>
          </cell>
        </row>
        <row r="494">
          <cell r="B494">
            <v>2036</v>
          </cell>
          <cell r="H494">
            <v>23979.947442160028</v>
          </cell>
          <cell r="I494">
            <v>12392.634552515923</v>
          </cell>
          <cell r="J494">
            <v>18186.290997337976</v>
          </cell>
          <cell r="P494">
            <v>21691.094339206142</v>
          </cell>
          <cell r="Q494">
            <v>5197.1648869506498</v>
          </cell>
          <cell r="R494">
            <v>13444.129613078396</v>
          </cell>
        </row>
        <row r="495">
          <cell r="B495">
            <v>2037</v>
          </cell>
          <cell r="H495">
            <v>24397.118671175594</v>
          </cell>
          <cell r="I495">
            <v>12434.406907938988</v>
          </cell>
          <cell r="J495">
            <v>18415.762789557291</v>
          </cell>
          <cell r="P495">
            <v>23032.06856436349</v>
          </cell>
          <cell r="Q495">
            <v>5433.9565655706756</v>
          </cell>
          <cell r="R495">
            <v>14233.012564967083</v>
          </cell>
        </row>
        <row r="496">
          <cell r="B496">
            <v>2038</v>
          </cell>
          <cell r="H496">
            <v>24814.778216203053</v>
          </cell>
          <cell r="I496">
            <v>12472.331304719217</v>
          </cell>
          <cell r="J496">
            <v>18643.554760461135</v>
          </cell>
          <cell r="P496">
            <v>24417.986904332516</v>
          </cell>
          <cell r="Q496">
            <v>5675.0649253137508</v>
          </cell>
          <cell r="R496">
            <v>15046.525914823133</v>
          </cell>
        </row>
        <row r="497">
          <cell r="B497">
            <v>2039</v>
          </cell>
          <cell r="H497">
            <v>25233.166818182894</v>
          </cell>
          <cell r="I497">
            <v>12506.543590607609</v>
          </cell>
          <cell r="J497">
            <v>18869.855204395251</v>
          </cell>
          <cell r="P497">
            <v>25848.69667759907</v>
          </cell>
          <cell r="Q497">
            <v>5920.3466145731254</v>
          </cell>
          <cell r="R497">
            <v>15884.521646086097</v>
          </cell>
        </row>
        <row r="498">
          <cell r="B498">
            <v>2040</v>
          </cell>
          <cell r="H498">
            <v>25652.470803912227</v>
          </cell>
          <cell r="I498">
            <v>12537.156393874771</v>
          </cell>
          <cell r="J498">
            <v>19094.813598893499</v>
          </cell>
          <cell r="P498">
            <v>27346.352158460293</v>
          </cell>
          <cell r="Q498">
            <v>6181.1862413954204</v>
          </cell>
          <cell r="R498">
            <v>16763.769199927858</v>
          </cell>
        </row>
        <row r="499">
          <cell r="B499">
            <v>2041</v>
          </cell>
          <cell r="H499">
            <v>26072.75788487414</v>
          </cell>
          <cell r="I499">
            <v>12564.241856050736</v>
          </cell>
          <cell r="J499">
            <v>19318.499870462438</v>
          </cell>
          <cell r="P499">
            <v>28843.889331390696</v>
          </cell>
          <cell r="Q499">
            <v>6422.8221092832773</v>
          </cell>
          <cell r="R499">
            <v>17633.355720336986</v>
          </cell>
        </row>
        <row r="500">
          <cell r="B500">
            <v>2042</v>
          </cell>
          <cell r="H500">
            <v>26493.971039845004</v>
          </cell>
          <cell r="I500">
            <v>12587.850881775781</v>
          </cell>
          <cell r="J500">
            <v>19540.910960810394</v>
          </cell>
          <cell r="P500">
            <v>30408.078579444635</v>
          </cell>
          <cell r="Q500">
            <v>6679.6816384237773</v>
          </cell>
          <cell r="R500">
            <v>18543.880108934205</v>
          </cell>
        </row>
        <row r="501">
          <cell r="B501">
            <v>2043</v>
          </cell>
          <cell r="H501">
            <v>26916.029758293997</v>
          </cell>
          <cell r="I501">
            <v>12608.046692957141</v>
          </cell>
          <cell r="J501">
            <v>19762.038225625569</v>
          </cell>
          <cell r="P501">
            <v>32016.470857320004</v>
          </cell>
          <cell r="Q501">
            <v>6940.0541273785275</v>
          </cell>
          <cell r="R501">
            <v>19478.262492349266</v>
          </cell>
        </row>
        <row r="502">
          <cell r="B502">
            <v>2044</v>
          </cell>
          <cell r="H502">
            <v>27338.795059122793</v>
          </cell>
          <cell r="I502">
            <v>12624.889796652024</v>
          </cell>
          <cell r="J502">
            <v>19981.842427887408</v>
          </cell>
          <cell r="P502">
            <v>33668.924507200543</v>
          </cell>
          <cell r="Q502">
            <v>7203.7554365910219</v>
          </cell>
          <cell r="R502">
            <v>20436.339971895781</v>
          </cell>
        </row>
        <row r="503">
          <cell r="B503">
            <v>2045</v>
          </cell>
          <cell r="H503">
            <v>27762.161931247269</v>
          </cell>
          <cell r="I503">
            <v>12638.442520013225</v>
          </cell>
          <cell r="J503">
            <v>20200.302225630247</v>
          </cell>
          <cell r="P503">
            <v>35365.298824754296</v>
          </cell>
          <cell r="Q503">
            <v>7470.6027525198115</v>
          </cell>
          <cell r="R503">
            <v>21417.950788637056</v>
          </cell>
        </row>
        <row r="504">
          <cell r="B504">
            <v>2046</v>
          </cell>
          <cell r="H504">
            <v>28186.073717174258</v>
          </cell>
          <cell r="I504">
            <v>12648.762081655463</v>
          </cell>
          <cell r="J504">
            <v>20417.417899414861</v>
          </cell>
          <cell r="P504">
            <v>37105.453928088988</v>
          </cell>
          <cell r="Q504">
            <v>7740.4159580653431</v>
          </cell>
          <cell r="R504">
            <v>22422.934943077165</v>
          </cell>
        </row>
        <row r="505">
          <cell r="B505">
            <v>2047</v>
          </cell>
          <cell r="H505">
            <v>28610.563035684161</v>
          </cell>
          <cell r="I505">
            <v>12655.912275454652</v>
          </cell>
          <cell r="J505">
            <v>20633.237655569406</v>
          </cell>
          <cell r="P505">
            <v>38889.250259753484</v>
          </cell>
          <cell r="Q505">
            <v>8013.0216268090153</v>
          </cell>
          <cell r="R505">
            <v>23451.13594328125</v>
          </cell>
        </row>
        <row r="506">
          <cell r="B506">
            <v>2048</v>
          </cell>
          <cell r="H506">
            <v>29035.716007848314</v>
          </cell>
          <cell r="I506">
            <v>12659.967692110977</v>
          </cell>
          <cell r="J506">
            <v>20847.841849979646</v>
          </cell>
          <cell r="P506">
            <v>40716.549108596781</v>
          </cell>
          <cell r="Q506">
            <v>8288.2498654783958</v>
          </cell>
          <cell r="R506">
            <v>24502.39948703759</v>
          </cell>
        </row>
        <row r="507">
          <cell r="B507">
            <v>2049</v>
          </cell>
          <cell r="H507">
            <v>29461.667747211955</v>
          </cell>
          <cell r="I507">
            <v>12661.004938375365</v>
          </cell>
          <cell r="J507">
            <v>21061.33634279366</v>
          </cell>
          <cell r="P507">
            <v>42587.21270998838</v>
          </cell>
          <cell r="Q507">
            <v>8565.9339925710556</v>
          </cell>
          <cell r="R507">
            <v>25576.57335127972</v>
          </cell>
        </row>
        <row r="508">
          <cell r="B508">
            <v>2050</v>
          </cell>
          <cell r="H508">
            <v>29888.503982624781</v>
          </cell>
          <cell r="I508">
            <v>12659.088702090945</v>
          </cell>
          <cell r="J508">
            <v>21273.796342357862</v>
          </cell>
          <cell r="P508">
            <v>44487.448818115721</v>
          </cell>
          <cell r="Q508">
            <v>8836.9987019960026</v>
          </cell>
          <cell r="R508">
            <v>26662.223760055862</v>
          </cell>
        </row>
        <row r="509">
          <cell r="B509">
            <v>2051</v>
          </cell>
          <cell r="H509">
            <v>30316.251286145991</v>
          </cell>
          <cell r="I509">
            <v>12654.275674862396</v>
          </cell>
          <cell r="J509">
            <v>21485.263480504193</v>
          </cell>
          <cell r="P509">
            <v>46458.094603047401</v>
          </cell>
          <cell r="Q509">
            <v>9127.9714821153138</v>
          </cell>
          <cell r="R509">
            <v>27793.033042581359</v>
          </cell>
        </row>
        <row r="510">
          <cell r="B510">
            <v>2052</v>
          </cell>
          <cell r="H510">
            <v>30744.821709450764</v>
          </cell>
          <cell r="I510">
            <v>12646.603947220354</v>
          </cell>
          <cell r="J510">
            <v>21695.71282833556</v>
          </cell>
          <cell r="P510">
            <v>48458.049841954649</v>
          </cell>
          <cell r="Q510">
            <v>9411.9520501998886</v>
          </cell>
          <cell r="R510">
            <v>28935.000946077267</v>
          </cell>
        </row>
        <row r="511">
          <cell r="B511">
            <v>2053</v>
          </cell>
          <cell r="H511">
            <v>31174.041414429819</v>
          </cell>
          <cell r="I511">
            <v>12636.096125777747</v>
          </cell>
          <cell r="J511">
            <v>21905.068770103782</v>
          </cell>
          <cell r="P511">
            <v>50500.844059465438</v>
          </cell>
          <cell r="Q511">
            <v>9697.6398195322436</v>
          </cell>
          <cell r="R511">
            <v>30099.241939498839</v>
          </cell>
        </row>
        <row r="512">
          <cell r="B512">
            <v>2054</v>
          </cell>
          <cell r="H512">
            <v>31603.661481909297</v>
          </cell>
          <cell r="I512">
            <v>12622.76656639577</v>
          </cell>
          <cell r="J512">
            <v>22113.214024152534</v>
          </cell>
          <cell r="P512">
            <v>52586.352605738299</v>
          </cell>
          <cell r="Q512">
            <v>9984.8222188270629</v>
          </cell>
          <cell r="R512">
            <v>31285.587412282679</v>
          </cell>
        </row>
        <row r="513">
          <cell r="B513">
            <v>2055</v>
          </cell>
          <cell r="H513">
            <v>32033.471566635621</v>
          </cell>
          <cell r="I513">
            <v>12606.640985413826</v>
          </cell>
          <cell r="J513">
            <v>22320.056276024723</v>
          </cell>
          <cell r="P513">
            <v>54714.451926655747</v>
          </cell>
          <cell r="Q513">
            <v>10273.288228900688</v>
          </cell>
          <cell r="R513">
            <v>32493.870077778218</v>
          </cell>
        </row>
        <row r="514">
          <cell r="B514">
            <v>2056</v>
          </cell>
          <cell r="H514">
            <v>32463.392257079933</v>
          </cell>
          <cell r="I514">
            <v>12587.774532713282</v>
          </cell>
          <cell r="J514">
            <v>22525.583394896606</v>
          </cell>
          <cell r="P514">
            <v>56885.0183878307</v>
          </cell>
          <cell r="Q514">
            <v>10562.837688390224</v>
          </cell>
          <cell r="R514">
            <v>33723.928038110462</v>
          </cell>
        </row>
        <row r="515">
          <cell r="B515">
            <v>2057</v>
          </cell>
          <cell r="H515">
            <v>32893.394983026199</v>
          </cell>
          <cell r="I515">
            <v>12566.226240119229</v>
          </cell>
          <cell r="J515">
            <v>22729.810611572713</v>
          </cell>
          <cell r="P515">
            <v>59097.929336307934</v>
          </cell>
          <cell r="Q515">
            <v>10853.273627246559</v>
          </cell>
          <cell r="R515">
            <v>34975.601481777245</v>
          </cell>
        </row>
        <row r="516">
          <cell r="B516">
            <v>2058</v>
          </cell>
          <cell r="H516">
            <v>33323.374084194038</v>
          </cell>
          <cell r="I516">
            <v>12542.034026274143</v>
          </cell>
          <cell r="J516">
            <v>22932.704055234091</v>
          </cell>
          <cell r="P516">
            <v>61353.064744700969</v>
          </cell>
          <cell r="Q516">
            <v>11144.389516260726</v>
          </cell>
          <cell r="R516">
            <v>36248.727130480846</v>
          </cell>
        </row>
        <row r="517">
          <cell r="B517">
            <v>2059</v>
          </cell>
          <cell r="H517">
            <v>33753.223938862458</v>
          </cell>
          <cell r="I517">
            <v>12515.233890471533</v>
          </cell>
          <cell r="J517">
            <v>23134.228914666997</v>
          </cell>
          <cell r="P517">
            <v>63650.30620889175</v>
          </cell>
          <cell r="Q517">
            <v>11435.976874905773</v>
          </cell>
          <cell r="R517">
            <v>37543.14154189876</v>
          </cell>
        </row>
        <row r="518">
          <cell r="B518">
            <v>2060</v>
          </cell>
          <cell r="H518">
            <v>34182.862598578206</v>
          </cell>
          <cell r="I518">
            <v>12485.873337081111</v>
          </cell>
          <cell r="J518">
            <v>23334.367967829658</v>
          </cell>
          <cell r="P518">
            <v>65992.710559149957</v>
          </cell>
          <cell r="Q518">
            <v>11730.293580708076</v>
          </cell>
          <cell r="R518">
            <v>38861.502069929018</v>
          </cell>
        </row>
        <row r="533">
          <cell r="H533" t="str">
            <v>Residential - High</v>
          </cell>
          <cell r="I533" t="str">
            <v>Residential - Low</v>
          </cell>
          <cell r="J533" t="str">
            <v>Residential - Average</v>
          </cell>
          <cell r="P533" t="str">
            <v>Commercial - High</v>
          </cell>
          <cell r="Q533" t="str">
            <v>Commercial - Low</v>
          </cell>
          <cell r="R533" t="str">
            <v>Commercial - Average</v>
          </cell>
        </row>
        <row r="534">
          <cell r="B534">
            <v>2012</v>
          </cell>
          <cell r="H534">
            <v>20314.200000000004</v>
          </cell>
          <cell r="I534">
            <v>18347.800065001597</v>
          </cell>
          <cell r="J534">
            <v>19331.0000325008</v>
          </cell>
          <cell r="P534">
            <v>8293.2994285714267</v>
          </cell>
          <cell r="Q534">
            <v>483.39971301042897</v>
          </cell>
          <cell r="R534">
            <v>4388.3495707909278</v>
          </cell>
        </row>
        <row r="535">
          <cell r="B535">
            <v>2013</v>
          </cell>
          <cell r="H535">
            <v>20439.800000000003</v>
          </cell>
          <cell r="I535">
            <v>18414.385151867886</v>
          </cell>
          <cell r="J535">
            <v>19427.092575933944</v>
          </cell>
          <cell r="P535">
            <v>8399.9071785714277</v>
          </cell>
          <cell r="Q535">
            <v>491.99571235900294</v>
          </cell>
          <cell r="R535">
            <v>4445.9514454652153</v>
          </cell>
        </row>
        <row r="536">
          <cell r="B536">
            <v>2014</v>
          </cell>
          <cell r="H536">
            <v>20141.524242960775</v>
          </cell>
          <cell r="I536">
            <v>18821.552750521703</v>
          </cell>
          <cell r="J536">
            <v>19481.538496741239</v>
          </cell>
          <cell r="P536">
            <v>7338.1465333853384</v>
          </cell>
          <cell r="Q536">
            <v>368.87071343984644</v>
          </cell>
          <cell r="R536">
            <v>3853.5086234125924</v>
          </cell>
        </row>
        <row r="537">
          <cell r="B537">
            <v>2015</v>
          </cell>
          <cell r="H537">
            <v>20205.647044021309</v>
          </cell>
          <cell r="I537">
            <v>18859.21145919196</v>
          </cell>
          <cell r="J537">
            <v>19532.429251606634</v>
          </cell>
          <cell r="P537">
            <v>7439.7150811649317</v>
          </cell>
          <cell r="Q537">
            <v>380.07611390414468</v>
          </cell>
          <cell r="R537">
            <v>3909.895597534538</v>
          </cell>
        </row>
        <row r="538">
          <cell r="B538">
            <v>2016</v>
          </cell>
          <cell r="H538">
            <v>20275.477701138159</v>
          </cell>
          <cell r="I538">
            <v>18893.948021198303</v>
          </cell>
          <cell r="J538">
            <v>19584.712861168231</v>
          </cell>
          <cell r="P538">
            <v>7542.0806181522385</v>
          </cell>
          <cell r="Q538">
            <v>391.28286350766894</v>
          </cell>
          <cell r="R538">
            <v>3966.6817408299535</v>
          </cell>
        </row>
        <row r="539">
          <cell r="B539">
            <v>2017</v>
          </cell>
          <cell r="H539">
            <v>20349.840321975302</v>
          </cell>
          <cell r="I539">
            <v>18925.575477969505</v>
          </cell>
          <cell r="J539">
            <v>19637.707899972404</v>
          </cell>
          <cell r="P539">
            <v>7645.0579567191653</v>
          </cell>
          <cell r="Q539">
            <v>402.51401326460154</v>
          </cell>
          <cell r="R539">
            <v>4023.7859849918837</v>
          </cell>
        </row>
        <row r="540">
          <cell r="B540">
            <v>2018</v>
          </cell>
          <cell r="H540">
            <v>20427.482844852399</v>
          </cell>
          <cell r="I540">
            <v>18953.85701408868</v>
          </cell>
          <cell r="J540">
            <v>19690.66992947054</v>
          </cell>
          <cell r="P540">
            <v>7748.4150057857914</v>
          </cell>
          <cell r="Q540">
            <v>413.79687643988427</v>
          </cell>
          <cell r="R540">
            <v>4081.1059411128376</v>
          </cell>
        </row>
        <row r="541">
          <cell r="B541">
            <v>2019</v>
          </cell>
          <cell r="H541">
            <v>20506.465774440279</v>
          </cell>
          <cell r="I541">
            <v>18978.15195502415</v>
          </cell>
          <cell r="J541">
            <v>19742.308864732215</v>
          </cell>
          <cell r="P541">
            <v>7851.7674941090354</v>
          </cell>
          <cell r="Q541">
            <v>425.17535765621733</v>
          </cell>
          <cell r="R541">
            <v>4138.4714258826261</v>
          </cell>
        </row>
        <row r="542">
          <cell r="B542">
            <v>2020</v>
          </cell>
          <cell r="H542">
            <v>20585.389023900858</v>
          </cell>
          <cell r="I542">
            <v>18997.97168839446</v>
          </cell>
          <cell r="J542">
            <v>19791.680356147659</v>
          </cell>
          <cell r="P542">
            <v>7949.2278587560477</v>
          </cell>
          <cell r="Q542">
            <v>435.15075667700421</v>
          </cell>
          <cell r="R542">
            <v>4192.1893077165259</v>
          </cell>
        </row>
        <row r="543">
          <cell r="B543">
            <v>2021</v>
          </cell>
          <cell r="H543">
            <v>20664.036496420864</v>
          </cell>
          <cell r="I543">
            <v>19013.354491814418</v>
          </cell>
          <cell r="J543">
            <v>19838.695494117641</v>
          </cell>
          <cell r="P543">
            <v>8057.4829430978243</v>
          </cell>
          <cell r="Q543">
            <v>448.31113908224552</v>
          </cell>
          <cell r="R543">
            <v>4252.8970410900347</v>
          </cell>
        </row>
        <row r="544">
          <cell r="B544">
            <v>2022</v>
          </cell>
          <cell r="H544">
            <v>20742.806538087894</v>
          </cell>
          <cell r="I544">
            <v>19024.673490820529</v>
          </cell>
          <cell r="J544">
            <v>19883.740014454212</v>
          </cell>
          <cell r="P544">
            <v>8159.8244881773799</v>
          </cell>
          <cell r="Q544">
            <v>460.05453475941886</v>
          </cell>
          <cell r="R544">
            <v>4309.9395114683994</v>
          </cell>
        </row>
        <row r="545">
          <cell r="B545">
            <v>2023</v>
          </cell>
          <cell r="H545">
            <v>20821.656569753781</v>
          </cell>
          <cell r="I545">
            <v>19032.110223379517</v>
          </cell>
          <cell r="J545">
            <v>19926.883396566649</v>
          </cell>
          <cell r="P545">
            <v>8261.8004957992525</v>
          </cell>
          <cell r="Q545">
            <v>471.90591382081766</v>
          </cell>
          <cell r="R545">
            <v>4366.8532048100351</v>
          </cell>
        </row>
        <row r="546">
          <cell r="B546">
            <v>2024</v>
          </cell>
          <cell r="H546">
            <v>20900.648422890117</v>
          </cell>
          <cell r="I546">
            <v>19035.918650287735</v>
          </cell>
          <cell r="J546">
            <v>19968.283536588926</v>
          </cell>
          <cell r="P546">
            <v>8363.3937343744383</v>
          </cell>
          <cell r="Q546">
            <v>483.85813418809994</v>
          </cell>
          <cell r="R546">
            <v>4423.6259342812691</v>
          </cell>
        </row>
        <row r="547">
          <cell r="B547">
            <v>2025</v>
          </cell>
          <cell r="H547">
            <v>20979.805051066269</v>
          </cell>
          <cell r="I547">
            <v>19036.328571608992</v>
          </cell>
          <cell r="J547">
            <v>20008.06681133763</v>
          </cell>
          <cell r="P547">
            <v>8464.5821603889708</v>
          </cell>
          <cell r="Q547">
            <v>495.90413135424751</v>
          </cell>
          <cell r="R547">
            <v>4480.2431458716092</v>
          </cell>
        </row>
        <row r="548">
          <cell r="B548">
            <v>2026</v>
          </cell>
          <cell r="H548">
            <v>21058.978744451822</v>
          </cell>
          <cell r="I548">
            <v>19033.461406980605</v>
          </cell>
          <cell r="J548">
            <v>20046.220075716214</v>
          </cell>
          <cell r="P548">
            <v>8565.308484199908</v>
          </cell>
          <cell r="Q548">
            <v>508.04001866184217</v>
          </cell>
          <cell r="R548">
            <v>4536.6742514308753</v>
          </cell>
        </row>
        <row r="549">
          <cell r="B549">
            <v>2027</v>
          </cell>
          <cell r="H549">
            <v>21138.017873537563</v>
          </cell>
          <cell r="I549">
            <v>19027.403891882237</v>
          </cell>
          <cell r="J549">
            <v>20082.7108827099</v>
          </cell>
          <cell r="P549">
            <v>8665.5171188222357</v>
          </cell>
          <cell r="Q549">
            <v>520.26079595701276</v>
          </cell>
          <cell r="R549">
            <v>4592.888957389624</v>
          </cell>
        </row>
        <row r="550">
          <cell r="B550">
            <v>2028</v>
          </cell>
          <cell r="H550">
            <v>21216.950652651085</v>
          </cell>
          <cell r="I550">
            <v>19018.32271038098</v>
          </cell>
          <cell r="J550">
            <v>20117.636681516033</v>
          </cell>
          <cell r="P550">
            <v>8765.1945343134066</v>
          </cell>
          <cell r="Q550">
            <v>532.55631979484042</v>
          </cell>
          <cell r="R550">
            <v>4648.875427054124</v>
          </cell>
        </row>
        <row r="551">
          <cell r="B551">
            <v>2029</v>
          </cell>
          <cell r="H551">
            <v>21295.851388034545</v>
          </cell>
          <cell r="I551">
            <v>19006.394815339892</v>
          </cell>
          <cell r="J551">
            <v>20151.123101687219</v>
          </cell>
          <cell r="P551">
            <v>8864.339693271093</v>
          </cell>
          <cell r="Q551">
            <v>544.91471258237016</v>
          </cell>
          <cell r="R551">
            <v>4704.6272029267311</v>
          </cell>
        </row>
        <row r="552">
          <cell r="B552">
            <v>2030</v>
          </cell>
          <cell r="H552">
            <v>21374.756514838966</v>
          </cell>
          <cell r="I552">
            <v>18991.782009104474</v>
          </cell>
          <cell r="J552">
            <v>20183.26926197172</v>
          </cell>
          <cell r="P552">
            <v>8974.9054557357686</v>
          </cell>
          <cell r="Q552">
            <v>559.81821654147279</v>
          </cell>
          <cell r="R552">
            <v>4767.3618361386207</v>
          </cell>
        </row>
        <row r="553">
          <cell r="B553">
            <v>2031</v>
          </cell>
          <cell r="H553">
            <v>21453.646547680713</v>
          </cell>
          <cell r="I553">
            <v>18974.607486126995</v>
          </cell>
          <cell r="J553">
            <v>20214.127016903854</v>
          </cell>
          <cell r="P553">
            <v>9060.9729341031543</v>
          </cell>
          <cell r="Q553">
            <v>569.77558115831926</v>
          </cell>
          <cell r="R553">
            <v>4815.3742576307368</v>
          </cell>
        </row>
        <row r="554">
          <cell r="B554">
            <v>2032</v>
          </cell>
          <cell r="H554">
            <v>21532.425914430569</v>
          </cell>
          <cell r="I554">
            <v>18954.979257817562</v>
          </cell>
          <cell r="J554">
            <v>20243.702586124065</v>
          </cell>
          <cell r="P554">
            <v>9158.3867684830184</v>
          </cell>
          <cell r="Q554">
            <v>582.25805930183469</v>
          </cell>
          <cell r="R554">
            <v>4870.322413892427</v>
          </cell>
        </row>
        <row r="555">
          <cell r="B555">
            <v>2033</v>
          </cell>
          <cell r="H555">
            <v>21610.960836212751</v>
          </cell>
          <cell r="I555">
            <v>18933.020949810798</v>
          </cell>
          <cell r="J555">
            <v>20271.990893011774</v>
          </cell>
          <cell r="P555">
            <v>9255.1175518291384</v>
          </cell>
          <cell r="Q555">
            <v>594.76292610639121</v>
          </cell>
          <cell r="R555">
            <v>4924.9402389677643</v>
          </cell>
        </row>
        <row r="556">
          <cell r="B556">
            <v>2034</v>
          </cell>
          <cell r="H556">
            <v>21689.080237341776</v>
          </cell>
          <cell r="I556">
            <v>18908.853096362975</v>
          </cell>
          <cell r="J556">
            <v>20298.966666852375</v>
          </cell>
          <cell r="P556">
            <v>9351.0884020123758</v>
          </cell>
          <cell r="Q556">
            <v>607.28049889651265</v>
          </cell>
          <cell r="R556">
            <v>4979.1844504544442</v>
          </cell>
        </row>
        <row r="557">
          <cell r="B557">
            <v>2035</v>
          </cell>
          <cell r="H557">
            <v>21766.647534371798</v>
          </cell>
          <cell r="I557">
            <v>18882.584234006812</v>
          </cell>
          <cell r="J557">
            <v>20324.615884189305</v>
          </cell>
          <cell r="P557">
            <v>9446.2352200843507</v>
          </cell>
          <cell r="Q557">
            <v>619.7983998467771</v>
          </cell>
          <cell r="R557">
            <v>5033.0168099655639</v>
          </cell>
        </row>
        <row r="558">
          <cell r="B558">
            <v>2036</v>
          </cell>
          <cell r="H558">
            <v>21843.595075406207</v>
          </cell>
          <cell r="I558">
            <v>18854.303812284175</v>
          </cell>
          <cell r="J558">
            <v>20348.949443845191</v>
          </cell>
          <cell r="P558">
            <v>9540.5187984834829</v>
          </cell>
          <cell r="Q558">
            <v>632.30080493203423</v>
          </cell>
          <cell r="R558">
            <v>5086.4098017077586</v>
          </cell>
        </row>
        <row r="559">
          <cell r="B559">
            <v>2037</v>
          </cell>
          <cell r="H559">
            <v>21919.911567282939</v>
          </cell>
          <cell r="I559">
            <v>18824.088451098749</v>
          </cell>
          <cell r="J559">
            <v>20372.000009190844</v>
          </cell>
          <cell r="P559">
            <v>9633.919805043035</v>
          </cell>
          <cell r="Q559">
            <v>644.76915795408695</v>
          </cell>
          <cell r="R559">
            <v>5139.3444814985605</v>
          </cell>
        </row>
        <row r="560">
          <cell r="B560">
            <v>2038</v>
          </cell>
          <cell r="H560">
            <v>21995.584336485408</v>
          </cell>
          <cell r="I560">
            <v>18792.011270473224</v>
          </cell>
          <cell r="J560">
            <v>20393.797803479316</v>
          </cell>
          <cell r="P560">
            <v>9726.4190396604972</v>
          </cell>
          <cell r="Q560">
            <v>657.18373880194667</v>
          </cell>
          <cell r="R560">
            <v>5191.8013892312219</v>
          </cell>
        </row>
        <row r="561">
          <cell r="B561">
            <v>2039</v>
          </cell>
          <cell r="H561">
            <v>22070.623644103081</v>
          </cell>
          <cell r="I561">
            <v>18758.13657521264</v>
          </cell>
          <cell r="J561">
            <v>20414.380109657861</v>
          </cell>
          <cell r="P561">
            <v>9818.0060544496191</v>
          </cell>
          <cell r="Q561">
            <v>669.52308502359483</v>
          </cell>
          <cell r="R561">
            <v>5243.764569736607</v>
          </cell>
        </row>
        <row r="562">
          <cell r="B562">
            <v>2040</v>
          </cell>
          <cell r="H562">
            <v>22145.03227033556</v>
          </cell>
          <cell r="I562">
            <v>18722.519158735009</v>
          </cell>
          <cell r="J562">
            <v>20433.775714535284</v>
          </cell>
          <cell r="P562">
            <v>9908.0744766842545</v>
          </cell>
          <cell r="Q562">
            <v>681.68026850944716</v>
          </cell>
          <cell r="R562">
            <v>5294.8773725968504</v>
          </cell>
        </row>
        <row r="563">
          <cell r="B563">
            <v>2041</v>
          </cell>
          <cell r="H563">
            <v>22218.818123781224</v>
          </cell>
          <cell r="I563">
            <v>18685.21511912188</v>
          </cell>
          <cell r="J563">
            <v>20452.016621451552</v>
          </cell>
          <cell r="P563">
            <v>9998.4003651644907</v>
          </cell>
          <cell r="Q563">
            <v>693.88448305637394</v>
          </cell>
          <cell r="R563">
            <v>5346.1424241104323</v>
          </cell>
        </row>
        <row r="564">
          <cell r="B564">
            <v>2042</v>
          </cell>
          <cell r="H564">
            <v>22291.956403371434</v>
          </cell>
          <cell r="I564">
            <v>18646.263108461608</v>
          </cell>
          <cell r="J564">
            <v>20469.109755916521</v>
          </cell>
          <cell r="P564">
            <v>10087.181675746069</v>
          </cell>
          <cell r="Q564">
            <v>705.85780727042584</v>
          </cell>
          <cell r="R564">
            <v>5396.5197415082475</v>
          </cell>
        </row>
        <row r="565">
          <cell r="B565">
            <v>2043</v>
          </cell>
          <cell r="H565">
            <v>22364.388056382184</v>
          </cell>
          <cell r="I565">
            <v>18605.674578553899</v>
          </cell>
          <cell r="J565">
            <v>20485.031317468041</v>
          </cell>
          <cell r="P565">
            <v>10174.990075204885</v>
          </cell>
          <cell r="Q565">
            <v>717.65853872656498</v>
          </cell>
          <cell r="R565">
            <v>5446.3243069657256</v>
          </cell>
        </row>
        <row r="566">
          <cell r="B566">
            <v>2044</v>
          </cell>
          <cell r="H566">
            <v>22436.03659158355</v>
          </cell>
          <cell r="I566">
            <v>18563.445403164114</v>
          </cell>
          <cell r="J566">
            <v>20499.740997373832</v>
          </cell>
          <cell r="P566">
            <v>10261.799685445269</v>
          </cell>
          <cell r="Q566">
            <v>729.25895024482907</v>
          </cell>
          <cell r="R566">
            <v>5495.5293178450493</v>
          </cell>
        </row>
        <row r="567">
          <cell r="B567">
            <v>2045</v>
          </cell>
          <cell r="H567">
            <v>22506.86436265404</v>
          </cell>
          <cell r="I567">
            <v>18519.576249572743</v>
          </cell>
          <cell r="J567">
            <v>20513.220306113391</v>
          </cell>
          <cell r="P567">
            <v>10347.597616990995</v>
          </cell>
          <cell r="Q567">
            <v>740.6290157401545</v>
          </cell>
          <cell r="R567">
            <v>5544.113316365575</v>
          </cell>
        </row>
        <row r="568">
          <cell r="B568">
            <v>2046</v>
          </cell>
          <cell r="H568">
            <v>22576.859749326126</v>
          </cell>
          <cell r="I568">
            <v>18474.119991625965</v>
          </cell>
          <cell r="J568">
            <v>20525.489870476045</v>
          </cell>
          <cell r="P568">
            <v>10432.374991494991</v>
          </cell>
          <cell r="Q568">
            <v>751.73684978021993</v>
          </cell>
          <cell r="R568">
            <v>5592.0559206376056</v>
          </cell>
        </row>
        <row r="569">
          <cell r="B569">
            <v>2047</v>
          </cell>
          <cell r="H569">
            <v>22646.090303925586</v>
          </cell>
          <cell r="I569">
            <v>18427.109189027753</v>
          </cell>
          <cell r="J569">
            <v>20536.59974647667</v>
          </cell>
          <cell r="P569">
            <v>10516.150840152415</v>
          </cell>
          <cell r="Q569">
            <v>762.54829792275905</v>
          </cell>
          <cell r="R569">
            <v>5639.3495690375867</v>
          </cell>
        </row>
        <row r="570">
          <cell r="B570">
            <v>2048</v>
          </cell>
          <cell r="H570">
            <v>22714.698414586386</v>
          </cell>
          <cell r="I570">
            <v>18378.498986320683</v>
          </cell>
          <cell r="J570">
            <v>20546.598700453535</v>
          </cell>
          <cell r="P570">
            <v>10598.975408973474</v>
          </cell>
          <cell r="Q570">
            <v>773.0276528558652</v>
          </cell>
          <cell r="R570">
            <v>5686.0015309146702</v>
          </cell>
        </row>
        <row r="571">
          <cell r="B571">
            <v>2049</v>
          </cell>
          <cell r="H571">
            <v>22782.880524701708</v>
          </cell>
          <cell r="I571">
            <v>18328.219039050971</v>
          </cell>
          <cell r="J571">
            <v>20555.54978187634</v>
          </cell>
          <cell r="P571">
            <v>10680.917108788652</v>
          </cell>
          <cell r="Q571">
            <v>783.13866914645769</v>
          </cell>
          <cell r="R571">
            <v>5732.0278889675546</v>
          </cell>
        </row>
        <row r="572">
          <cell r="B572">
            <v>2050</v>
          </cell>
          <cell r="H572">
            <v>22850.80006178893</v>
          </cell>
          <cell r="I572">
            <v>18276.239820512612</v>
          </cell>
          <cell r="J572">
            <v>20563.519941150771</v>
          </cell>
          <cell r="P572">
            <v>10749.363648434162</v>
          </cell>
          <cell r="Q572">
            <v>791.95865157371736</v>
          </cell>
          <cell r="R572">
            <v>5770.6611500039398</v>
          </cell>
        </row>
        <row r="573">
          <cell r="B573">
            <v>2051</v>
          </cell>
          <cell r="H573">
            <v>22918.538835680352</v>
          </cell>
          <cell r="I573">
            <v>18222.601878579102</v>
          </cell>
          <cell r="J573">
            <v>20570.570357129727</v>
          </cell>
          <cell r="P573">
            <v>10842.334354253086</v>
          </cell>
          <cell r="Q573">
            <v>802.11015715589292</v>
          </cell>
          <cell r="R573">
            <v>5822.2222557044897</v>
          </cell>
        </row>
        <row r="574">
          <cell r="B574">
            <v>2052</v>
          </cell>
          <cell r="H574">
            <v>22986.126975983807</v>
          </cell>
          <cell r="I574">
            <v>18167.40495878454</v>
          </cell>
          <cell r="J574">
            <v>20576.765967384174</v>
          </cell>
          <cell r="P574">
            <v>10921.834575232711</v>
          </cell>
          <cell r="Q574">
            <v>810.89544007223503</v>
          </cell>
          <cell r="R574">
            <v>5866.3650076524737</v>
          </cell>
        </row>
        <row r="575">
          <cell r="B575">
            <v>2053</v>
          </cell>
          <cell r="H575">
            <v>23053.614652657041</v>
          </cell>
          <cell r="I575">
            <v>18110.757834652981</v>
          </cell>
          <cell r="J575">
            <v>20582.186243655011</v>
          </cell>
          <cell r="P575">
            <v>11000.539154280214</v>
          </cell>
          <cell r="Q575">
            <v>819.16092470079366</v>
          </cell>
          <cell r="R575">
            <v>5909.8500394905031</v>
          </cell>
        </row>
        <row r="576">
          <cell r="B576">
            <v>2054</v>
          </cell>
          <cell r="H576">
            <v>23121.037013760979</v>
          </cell>
          <cell r="I576">
            <v>18052.799062402999</v>
          </cell>
          <cell r="J576">
            <v>20586.918038081989</v>
          </cell>
          <cell r="P576">
            <v>11078.451961462459</v>
          </cell>
          <cell r="Q576">
            <v>826.86464022395012</v>
          </cell>
          <cell r="R576">
            <v>5952.6583008432044</v>
          </cell>
        </row>
        <row r="577">
          <cell r="B577">
            <v>2055</v>
          </cell>
          <cell r="H577">
            <v>23188.431346016969</v>
          </cell>
          <cell r="I577">
            <v>17993.671848536014</v>
          </cell>
          <cell r="J577">
            <v>20591.051597276492</v>
          </cell>
          <cell r="P577">
            <v>11155.579119386441</v>
          </cell>
          <cell r="Q577">
            <v>833.96266004872996</v>
          </cell>
          <cell r="R577">
            <v>5994.7708897175853</v>
          </cell>
        </row>
        <row r="578">
          <cell r="B578">
            <v>2056</v>
          </cell>
          <cell r="H578">
            <v>23255.865275777913</v>
          </cell>
          <cell r="I578">
            <v>17933.489066209477</v>
          </cell>
          <cell r="J578">
            <v>20594.677170993695</v>
          </cell>
          <cell r="P578">
            <v>11231.939743394187</v>
          </cell>
          <cell r="Q578">
            <v>840.40959138597827</v>
          </cell>
          <cell r="R578">
            <v>6036.1746673900825</v>
          </cell>
        </row>
        <row r="579">
          <cell r="B579">
            <v>2057</v>
          </cell>
          <cell r="H579">
            <v>23323.398942293497</v>
          </cell>
          <cell r="I579">
            <v>17872.379860593457</v>
          </cell>
          <cell r="J579">
            <v>20597.889401443477</v>
          </cell>
          <cell r="P579">
            <v>11307.55101226745</v>
          </cell>
          <cell r="Q579">
            <v>846.15814047204185</v>
          </cell>
          <cell r="R579">
            <v>6076.8545763697457</v>
          </cell>
        </row>
        <row r="580">
          <cell r="B580">
            <v>2058</v>
          </cell>
          <cell r="H580">
            <v>23391.050989276577</v>
          </cell>
          <cell r="I580">
            <v>17810.533234535171</v>
          </cell>
          <cell r="J580">
            <v>20600.792111905874</v>
          </cell>
          <cell r="P580">
            <v>11382.415875266826</v>
          </cell>
          <cell r="Q580">
            <v>851.1580741156331</v>
          </cell>
          <cell r="R580">
            <v>6116.7869746912302</v>
          </cell>
        </row>
        <row r="581">
          <cell r="B581">
            <v>2059</v>
          </cell>
          <cell r="H581">
            <v>23458.822824837418</v>
          </cell>
          <cell r="I581">
            <v>17748.163282305399</v>
          </cell>
          <cell r="J581">
            <v>20603.493053571408</v>
          </cell>
          <cell r="P581">
            <v>11456.533578983424</v>
          </cell>
          <cell r="Q581">
            <v>855.35621292418091</v>
          </cell>
          <cell r="R581">
            <v>6155.9448959538031</v>
          </cell>
        </row>
        <row r="582">
          <cell r="B582">
            <v>2060</v>
          </cell>
          <cell r="H582">
            <v>23526.730765468019</v>
          </cell>
          <cell r="I582">
            <v>17685.47576599766</v>
          </cell>
          <cell r="J582">
            <v>20606.10326573284</v>
          </cell>
          <cell r="P582">
            <v>11536.823699671048</v>
          </cell>
          <cell r="Q582">
            <v>858.67388660178858</v>
          </cell>
          <cell r="R582">
            <v>6197.7487931364176</v>
          </cell>
        </row>
        <row r="598">
          <cell r="H598" t="str">
            <v>Residential - High</v>
          </cell>
          <cell r="I598" t="str">
            <v>Residential - Low</v>
          </cell>
          <cell r="J598" t="str">
            <v>Residential - Average</v>
          </cell>
          <cell r="P598" t="str">
            <v>Commercial - High</v>
          </cell>
          <cell r="Q598" t="str">
            <v>Commercial - Low</v>
          </cell>
          <cell r="R598" t="str">
            <v>Commercial - Average</v>
          </cell>
        </row>
        <row r="599">
          <cell r="B599">
            <v>2012</v>
          </cell>
          <cell r="H599">
            <v>23404.599999999995</v>
          </cell>
          <cell r="I599">
            <v>18256.68272857997</v>
          </cell>
          <cell r="J599">
            <v>20830.641364289982</v>
          </cell>
          <cell r="P599">
            <v>7675.6285714285732</v>
          </cell>
          <cell r="Q599">
            <v>517.88402791616181</v>
          </cell>
          <cell r="R599">
            <v>4096.7562996723673</v>
          </cell>
        </row>
        <row r="600">
          <cell r="B600">
            <v>2013</v>
          </cell>
          <cell r="H600">
            <v>23631.9</v>
          </cell>
          <cell r="I600">
            <v>18401.550470818911</v>
          </cell>
          <cell r="J600">
            <v>21016.725235409456</v>
          </cell>
          <cell r="P600">
            <v>7748.5485714285724</v>
          </cell>
          <cell r="Q600">
            <v>523.97837927026831</v>
          </cell>
          <cell r="R600">
            <v>4136.2634753494203</v>
          </cell>
        </row>
        <row r="601">
          <cell r="B601">
            <v>2014</v>
          </cell>
          <cell r="H601">
            <v>22888.494620280173</v>
          </cell>
          <cell r="I601">
            <v>17683.651838228514</v>
          </cell>
          <cell r="J601">
            <v>20286.073229254343</v>
          </cell>
          <cell r="P601">
            <v>7920.7857960245256</v>
          </cell>
          <cell r="Q601">
            <v>513.63709386432492</v>
          </cell>
          <cell r="R601">
            <v>4217.2114449444252</v>
          </cell>
        </row>
        <row r="602">
          <cell r="B602">
            <v>2015</v>
          </cell>
          <cell r="H602">
            <v>23077.738280033489</v>
          </cell>
          <cell r="I602">
            <v>17812.323763086519</v>
          </cell>
          <cell r="J602">
            <v>20445.031021560004</v>
          </cell>
          <cell r="P602">
            <v>8034.9776550446213</v>
          </cell>
          <cell r="Q602">
            <v>520.62256669579529</v>
          </cell>
          <cell r="R602">
            <v>4277.8001108702083</v>
          </cell>
        </row>
        <row r="603">
          <cell r="B603">
            <v>2016</v>
          </cell>
          <cell r="H603">
            <v>23267.455665898127</v>
          </cell>
          <cell r="I603">
            <v>17940.944968024723</v>
          </cell>
          <cell r="J603">
            <v>20604.200316961425</v>
          </cell>
          <cell r="P603">
            <v>8151.3841759402276</v>
          </cell>
          <cell r="Q603">
            <v>527.52874843115569</v>
          </cell>
          <cell r="R603">
            <v>4339.4564621856916</v>
          </cell>
        </row>
        <row r="604">
          <cell r="B604">
            <v>2017</v>
          </cell>
          <cell r="H604">
            <v>23457.296147320158</v>
          </cell>
          <cell r="I604">
            <v>18069.141118802552</v>
          </cell>
          <cell r="J604">
            <v>20763.218633061355</v>
          </cell>
          <cell r="P604">
            <v>8269.9793256232897</v>
          </cell>
          <cell r="Q604">
            <v>534.34378929001059</v>
          </cell>
          <cell r="R604">
            <v>4402.1615574566504</v>
          </cell>
        </row>
        <row r="605">
          <cell r="B605">
            <v>2018</v>
          </cell>
          <cell r="H605">
            <v>23647.190420674837</v>
          </cell>
          <cell r="I605">
            <v>18196.758689691887</v>
          </cell>
          <cell r="J605">
            <v>20921.974555183362</v>
          </cell>
          <cell r="P605">
            <v>8390.7694441845179</v>
          </cell>
          <cell r="Q605">
            <v>541.05727046532229</v>
          </cell>
          <cell r="R605">
            <v>4465.9133573249201</v>
          </cell>
        </row>
        <row r="606">
          <cell r="B606">
            <v>2019</v>
          </cell>
          <cell r="H606">
            <v>23836.900236424499</v>
          </cell>
          <cell r="I606">
            <v>18323.459542355729</v>
          </cell>
          <cell r="J606">
            <v>21080.179889390114</v>
          </cell>
          <cell r="P606">
            <v>8513.7475766757761</v>
          </cell>
          <cell r="Q606">
            <v>547.65870697403852</v>
          </cell>
          <cell r="R606">
            <v>4530.7031418249071</v>
          </cell>
        </row>
        <row r="607">
          <cell r="B607">
            <v>2020</v>
          </cell>
          <cell r="H607">
            <v>24026.217550355766</v>
          </cell>
          <cell r="I607">
            <v>18448.954727856239</v>
          </cell>
          <cell r="J607">
            <v>21237.586139106003</v>
          </cell>
          <cell r="P607">
            <v>8639.782589171813</v>
          </cell>
          <cell r="Q607">
            <v>554.14403915603361</v>
          </cell>
          <cell r="R607">
            <v>4596.9633141639233</v>
          </cell>
        </row>
        <row r="608">
          <cell r="B608">
            <v>2021</v>
          </cell>
          <cell r="H608">
            <v>24215.223725414693</v>
          </cell>
          <cell r="I608">
            <v>18573.226526937604</v>
          </cell>
          <cell r="J608">
            <v>21394.225126176148</v>
          </cell>
          <cell r="P608">
            <v>8766.258800936308</v>
          </cell>
          <cell r="Q608">
            <v>560.4864392437139</v>
          </cell>
          <cell r="R608">
            <v>4663.372620090011</v>
          </cell>
        </row>
        <row r="609">
          <cell r="B609">
            <v>2022</v>
          </cell>
          <cell r="H609">
            <v>24403.941770936464</v>
          </cell>
          <cell r="I609">
            <v>18696.271800367336</v>
          </cell>
          <cell r="J609">
            <v>21550.1067856519</v>
          </cell>
          <cell r="P609">
            <v>8895.8093554575826</v>
          </cell>
          <cell r="Q609">
            <v>566.69599039720106</v>
          </cell>
          <cell r="R609">
            <v>4731.2526729273923</v>
          </cell>
        </row>
        <row r="610">
          <cell r="B610">
            <v>2023</v>
          </cell>
          <cell r="H610">
            <v>24592.005769381125</v>
          </cell>
          <cell r="I610">
            <v>18817.803072452363</v>
          </cell>
          <cell r="J610">
            <v>21704.904420916744</v>
          </cell>
          <cell r="P610">
            <v>9027.5066841442767</v>
          </cell>
          <cell r="Q610">
            <v>572.75446592942899</v>
          </cell>
          <cell r="R610">
            <v>4800.1305750368529</v>
          </cell>
        </row>
        <row r="611">
          <cell r="B611">
            <v>2024</v>
          </cell>
          <cell r="H611">
            <v>24778.924912215669</v>
          </cell>
          <cell r="I611">
            <v>18937.459972972974</v>
          </cell>
          <cell r="J611">
            <v>21858.192442594322</v>
          </cell>
          <cell r="P611">
            <v>9161.2828019400931</v>
          </cell>
          <cell r="Q611">
            <v>578.6474890527461</v>
          </cell>
          <cell r="R611">
            <v>4869.9651454964196</v>
          </cell>
        </row>
        <row r="612">
          <cell r="B612">
            <v>2025</v>
          </cell>
          <cell r="H612">
            <v>24964.330760149373</v>
          </cell>
          <cell r="I612">
            <v>19054.940999703598</v>
          </cell>
          <cell r="J612">
            <v>22009.635879926485</v>
          </cell>
          <cell r="P612">
            <v>9297.0905928323009</v>
          </cell>
          <cell r="Q612">
            <v>584.36134456573382</v>
          </cell>
          <cell r="R612">
            <v>4940.7259686990174</v>
          </cell>
        </row>
        <row r="613">
          <cell r="B613">
            <v>2026</v>
          </cell>
          <cell r="H613">
            <v>25148.097497785227</v>
          </cell>
          <cell r="I613">
            <v>19170.114293359973</v>
          </cell>
          <cell r="J613">
            <v>22159.1058955726</v>
          </cell>
          <cell r="P613">
            <v>9434.9147075542896</v>
          </cell>
          <cell r="Q613">
            <v>589.88472631064178</v>
          </cell>
          <cell r="R613">
            <v>5012.3997169324657</v>
          </cell>
        </row>
        <row r="614">
          <cell r="B614">
            <v>2027</v>
          </cell>
          <cell r="H614">
            <v>25330.273962152722</v>
          </cell>
          <cell r="I614">
            <v>19282.895873069261</v>
          </cell>
          <cell r="J614">
            <v>22306.584917610991</v>
          </cell>
          <cell r="P614">
            <v>9574.773117753959</v>
          </cell>
          <cell r="Q614">
            <v>595.20994694043475</v>
          </cell>
          <cell r="R614">
            <v>5084.9915323471969</v>
          </cell>
        </row>
        <row r="615">
          <cell r="B615">
            <v>2028</v>
          </cell>
          <cell r="H615">
            <v>25510.887489979097</v>
          </cell>
          <cell r="I615">
            <v>19393.094873093469</v>
          </cell>
          <cell r="J615">
            <v>22451.991181536283</v>
          </cell>
          <cell r="P615">
            <v>9716.6934325494913</v>
          </cell>
          <cell r="Q615">
            <v>600.33137276036359</v>
          </cell>
          <cell r="R615">
            <v>5158.5124026549274</v>
          </cell>
        </row>
        <row r="616">
          <cell r="B616">
            <v>2029</v>
          </cell>
          <cell r="H616">
            <v>25690.032070669367</v>
          </cell>
          <cell r="I616">
            <v>19500.515217407577</v>
          </cell>
          <cell r="J616">
            <v>22595.273644038472</v>
          </cell>
          <cell r="P616">
            <v>9860.7176346350134</v>
          </cell>
          <cell r="Q616">
            <v>605.24633499666652</v>
          </cell>
          <cell r="R616">
            <v>5232.9819848158404</v>
          </cell>
        </row>
        <row r="617">
          <cell r="B617">
            <v>2030</v>
          </cell>
          <cell r="H617">
            <v>25867.795989938561</v>
          </cell>
          <cell r="I617">
            <v>19605.005768856237</v>
          </cell>
          <cell r="J617">
            <v>22736.400879397399</v>
          </cell>
          <cell r="P617">
            <v>10003.209584087148</v>
          </cell>
          <cell r="Q617">
            <v>610.08488214666431</v>
          </cell>
          <cell r="R617">
            <v>5306.6472331169061</v>
          </cell>
        </row>
        <row r="618">
          <cell r="B618">
            <v>2031</v>
          </cell>
          <cell r="H618">
            <v>26044.147499014631</v>
          </cell>
          <cell r="I618">
            <v>19706.451394750642</v>
          </cell>
          <cell r="J618">
            <v>22875.299446882636</v>
          </cell>
          <cell r="P618">
            <v>10155.171467260861</v>
          </cell>
          <cell r="Q618">
            <v>614.44445573495977</v>
          </cell>
          <cell r="R618">
            <v>5384.8079614979106</v>
          </cell>
        </row>
        <row r="619">
          <cell r="B619">
            <v>2032</v>
          </cell>
          <cell r="H619">
            <v>26219.092177349932</v>
          </cell>
          <cell r="I619">
            <v>19804.820342010531</v>
          </cell>
          <cell r="J619">
            <v>23011.956259680232</v>
          </cell>
          <cell r="P619">
            <v>10305.592583413625</v>
          </cell>
          <cell r="Q619">
            <v>618.71644894421661</v>
          </cell>
          <cell r="R619">
            <v>5462.1545161789209</v>
          </cell>
        </row>
        <row r="620">
          <cell r="B620">
            <v>2033</v>
          </cell>
          <cell r="H620">
            <v>26392.812985436951</v>
          </cell>
          <cell r="I620">
            <v>19900.158957906086</v>
          </cell>
          <cell r="J620">
            <v>23146.485971671518</v>
          </cell>
          <cell r="P620">
            <v>10458.163054122151</v>
          </cell>
          <cell r="Q620">
            <v>622.76736429625453</v>
          </cell>
          <cell r="R620">
            <v>5540.4652092092028</v>
          </cell>
        </row>
        <row r="621">
          <cell r="B621">
            <v>2034</v>
          </cell>
          <cell r="H621">
            <v>26565.552806771295</v>
          </cell>
          <cell r="I621">
            <v>19992.569791642971</v>
          </cell>
          <cell r="J621">
            <v>23279.061299207133</v>
          </cell>
          <cell r="P621">
            <v>10612.90946403132</v>
          </cell>
          <cell r="Q621">
            <v>626.59785868445942</v>
          </cell>
          <cell r="R621">
            <v>5619.7536613578895</v>
          </cell>
        </row>
        <row r="622">
          <cell r="B622">
            <v>2035</v>
          </cell>
          <cell r="H622">
            <v>26737.490887802698</v>
          </cell>
          <cell r="I622">
            <v>20082.134051789195</v>
          </cell>
          <cell r="J622">
            <v>23409.812469795947</v>
          </cell>
          <cell r="P622">
            <v>10769.846427724264</v>
          </cell>
          <cell r="Q622">
            <v>630.20786724402478</v>
          </cell>
          <cell r="R622">
            <v>5700.0271474841447</v>
          </cell>
        </row>
        <row r="623">
          <cell r="B623">
            <v>2036</v>
          </cell>
          <cell r="H623">
            <v>26908.734189171399</v>
          </cell>
          <cell r="I623">
            <v>20168.878108488414</v>
          </cell>
          <cell r="J623">
            <v>23538.806148829906</v>
          </cell>
          <cell r="P623">
            <v>10928.97958548482</v>
          </cell>
          <cell r="Q623">
            <v>633.59668567122844</v>
          </cell>
          <cell r="R623">
            <v>5781.2881355780246</v>
          </cell>
        </row>
        <row r="624">
          <cell r="B624">
            <v>2037</v>
          </cell>
          <cell r="H624">
            <v>27079.260241910619</v>
          </cell>
          <cell r="I624">
            <v>20252.789488704024</v>
          </cell>
          <cell r="J624">
            <v>23666.024865307321</v>
          </cell>
          <cell r="P624">
            <v>11090.291239191643</v>
          </cell>
          <cell r="Q624">
            <v>636.76012836018981</v>
          </cell>
          <cell r="R624">
            <v>5863.5256837759171</v>
          </cell>
        </row>
        <row r="625">
          <cell r="B625">
            <v>2038</v>
          </cell>
          <cell r="H625">
            <v>27248.961001860385</v>
          </cell>
          <cell r="I625">
            <v>20333.876429759475</v>
          </cell>
          <cell r="J625">
            <v>23791.41871580993</v>
          </cell>
          <cell r="P625">
            <v>11253.742713201713</v>
          </cell>
          <cell r="Q625">
            <v>639.69014652839905</v>
          </cell>
          <cell r="R625">
            <v>5946.7164298650559</v>
          </cell>
        </row>
        <row r="626">
          <cell r="B626">
            <v>2039</v>
          </cell>
          <cell r="H626">
            <v>27417.657866494643</v>
          </cell>
          <cell r="I626">
            <v>20412.145386402924</v>
          </cell>
          <cell r="J626">
            <v>23914.901626448784</v>
          </cell>
          <cell r="P626">
            <v>11419.281278405237</v>
          </cell>
          <cell r="Q626">
            <v>642.37541158311706</v>
          </cell>
          <cell r="R626">
            <v>6030.8283449941773</v>
          </cell>
        </row>
        <row r="627">
          <cell r="B627">
            <v>2040</v>
          </cell>
          <cell r="H627">
            <v>27585.231873812871</v>
          </cell>
          <cell r="I627">
            <v>20487.629128956742</v>
          </cell>
          <cell r="J627">
            <v>24036.430501384806</v>
          </cell>
          <cell r="P627">
            <v>11592.566254838983</v>
          </cell>
          <cell r="Q627">
            <v>644.40773821271432</v>
          </cell>
          <cell r="R627">
            <v>6118.4869965258486</v>
          </cell>
        </row>
        <row r="628">
          <cell r="B628">
            <v>2041</v>
          </cell>
          <cell r="H628">
            <v>27751.693989946165</v>
          </cell>
          <cell r="I628">
            <v>20560.343403818035</v>
          </cell>
          <cell r="J628">
            <v>24156.0186968821</v>
          </cell>
          <cell r="P628">
            <v>11756.481174527233</v>
          </cell>
          <cell r="Q628">
            <v>646.97600134076492</v>
          </cell>
          <cell r="R628">
            <v>6201.7285879339988</v>
          </cell>
        </row>
        <row r="629">
          <cell r="B629">
            <v>2042</v>
          </cell>
          <cell r="H629">
            <v>27917.140335828801</v>
          </cell>
          <cell r="I629">
            <v>20630.378128127377</v>
          </cell>
          <cell r="J629">
            <v>24273.759231978089</v>
          </cell>
          <cell r="P629">
            <v>11928.127635262043</v>
          </cell>
          <cell r="Q629">
            <v>648.88358767357204</v>
          </cell>
          <cell r="R629">
            <v>6288.5056114678073</v>
          </cell>
        </row>
        <row r="630">
          <cell r="B630">
            <v>2043</v>
          </cell>
          <cell r="H630">
            <v>28081.639664098238</v>
          </cell>
          <cell r="I630">
            <v>20697.934850487716</v>
          </cell>
          <cell r="J630">
            <v>24389.787257292977</v>
          </cell>
          <cell r="P630">
            <v>12101.781545393565</v>
          </cell>
          <cell r="Q630">
            <v>650.52161123213591</v>
          </cell>
          <cell r="R630">
            <v>6376.1515783128507</v>
          </cell>
        </row>
        <row r="631">
          <cell r="B631">
            <v>2044</v>
          </cell>
          <cell r="H631">
            <v>28245.286215490061</v>
          </cell>
          <cell r="I631">
            <v>20763.270642826243</v>
          </cell>
          <cell r="J631">
            <v>24504.278429158152</v>
          </cell>
          <cell r="P631">
            <v>12277.419606218107</v>
          </cell>
          <cell r="Q631">
            <v>651.88290527513436</v>
          </cell>
          <cell r="R631">
            <v>6464.6512557466212</v>
          </cell>
        </row>
        <row r="632">
          <cell r="B632">
            <v>2045</v>
          </cell>
          <cell r="H632">
            <v>28408.173347227141</v>
          </cell>
          <cell r="I632">
            <v>20826.584430810482</v>
          </cell>
          <cell r="J632">
            <v>24617.378889018812</v>
          </cell>
          <cell r="P632">
            <v>12455.026037684533</v>
          </cell>
          <cell r="Q632">
            <v>652.96180143866968</v>
          </cell>
          <cell r="R632">
            <v>6553.9939195616016</v>
          </cell>
        </row>
        <row r="633">
          <cell r="B633">
            <v>2046</v>
          </cell>
          <cell r="H633">
            <v>28570.357481156039</v>
          </cell>
          <cell r="I633">
            <v>20887.987230397659</v>
          </cell>
          <cell r="J633">
            <v>24729.172355776849</v>
          </cell>
          <cell r="P633">
            <v>12634.588224296747</v>
          </cell>
          <cell r="Q633">
            <v>653.75334896217464</v>
          </cell>
          <cell r="R633">
            <v>6644.170786629461</v>
          </cell>
        </row>
        <row r="634">
          <cell r="B634">
            <v>2047</v>
          </cell>
          <cell r="H634">
            <v>28731.910827933149</v>
          </cell>
          <cell r="I634">
            <v>20947.486031154287</v>
          </cell>
          <cell r="J634">
            <v>24839.698429543718</v>
          </cell>
          <cell r="P634">
            <v>12816.108937766096</v>
          </cell>
          <cell r="Q634">
            <v>654.25639883091935</v>
          </cell>
          <cell r="R634">
            <v>6735.1826682985075</v>
          </cell>
        </row>
        <row r="635">
          <cell r="B635">
            <v>2048</v>
          </cell>
          <cell r="H635">
            <v>28892.970537559664</v>
          </cell>
          <cell r="I635">
            <v>21005.046146918456</v>
          </cell>
          <cell r="J635">
            <v>24949.00834223906</v>
          </cell>
          <cell r="P635">
            <v>12999.608289431275</v>
          </cell>
          <cell r="Q635">
            <v>654.47461095533799</v>
          </cell>
          <cell r="R635">
            <v>6827.0414501933064</v>
          </cell>
        </row>
        <row r="636">
          <cell r="B636">
            <v>2049</v>
          </cell>
          <cell r="H636">
            <v>29053.700429343564</v>
          </cell>
          <cell r="I636">
            <v>21060.58094286812</v>
          </cell>
          <cell r="J636">
            <v>25057.140686105842</v>
          </cell>
          <cell r="P636">
            <v>13185.116711116139</v>
          </cell>
          <cell r="Q636">
            <v>654.41522600411736</v>
          </cell>
          <cell r="R636">
            <v>6919.7659685601284</v>
          </cell>
        </row>
        <row r="637">
          <cell r="B637">
            <v>2050</v>
          </cell>
          <cell r="H637">
            <v>29214.252402565406</v>
          </cell>
          <cell r="I637">
            <v>21114.034076514385</v>
          </cell>
          <cell r="J637">
            <v>25164.143239539895</v>
          </cell>
          <cell r="P637">
            <v>13368.750522173486</v>
          </cell>
          <cell r="Q637">
            <v>654.45593932795691</v>
          </cell>
          <cell r="R637">
            <v>7011.6032307507212</v>
          </cell>
        </row>
        <row r="638">
          <cell r="B638">
            <v>2051</v>
          </cell>
          <cell r="H638">
            <v>29374.704055809052</v>
          </cell>
          <cell r="I638">
            <v>21165.391267595754</v>
          </cell>
          <cell r="J638">
            <v>25270.047661702403</v>
          </cell>
          <cell r="P638">
            <v>13562.233154528098</v>
          </cell>
          <cell r="Q638">
            <v>653.48518176357447</v>
          </cell>
          <cell r="R638">
            <v>7107.8591681458365</v>
          </cell>
        </row>
        <row r="639">
          <cell r="B639">
            <v>2052</v>
          </cell>
          <cell r="H639">
            <v>29535.143144194451</v>
          </cell>
          <cell r="I639">
            <v>21214.708781679285</v>
          </cell>
          <cell r="J639">
            <v>25374.925962936868</v>
          </cell>
          <cell r="P639">
            <v>13753.839801942964</v>
          </cell>
          <cell r="Q639">
            <v>652.6169314676481</v>
          </cell>
          <cell r="R639">
            <v>7203.2283667053061</v>
          </cell>
        </row>
        <row r="640">
          <cell r="B640">
            <v>2053</v>
          </cell>
          <cell r="H640">
            <v>29695.742921559257</v>
          </cell>
          <cell r="I640">
            <v>21262.076645087334</v>
          </cell>
          <cell r="J640">
            <v>25478.909783323295</v>
          </cell>
          <cell r="P640">
            <v>13947.485984371709</v>
          </cell>
          <cell r="Q640">
            <v>651.48430962025759</v>
          </cell>
          <cell r="R640">
            <v>7299.4851469959831</v>
          </cell>
        </row>
        <row r="641">
          <cell r="B641">
            <v>2054</v>
          </cell>
          <cell r="H641">
            <v>29856.699851767255</v>
          </cell>
          <cell r="I641">
            <v>21307.613913278561</v>
          </cell>
          <cell r="J641">
            <v>25582.156882522908</v>
          </cell>
          <cell r="P641">
            <v>14143.180828671419</v>
          </cell>
          <cell r="Q641">
            <v>650.09229727949878</v>
          </cell>
          <cell r="R641">
            <v>7396.6365629754591</v>
          </cell>
        </row>
        <row r="642">
          <cell r="B642">
            <v>2055</v>
          </cell>
          <cell r="H642">
            <v>30018.167054185335</v>
          </cell>
          <cell r="I642">
            <v>21351.39171684867</v>
          </cell>
          <cell r="J642">
            <v>25684.779385517002</v>
          </cell>
          <cell r="P642">
            <v>14340.929646623936</v>
          </cell>
          <cell r="Q642">
            <v>648.44527851964631</v>
          </cell>
          <cell r="R642">
            <v>7494.687462571791</v>
          </cell>
        </row>
        <row r="643">
          <cell r="B643">
            <v>2056</v>
          </cell>
          <cell r="H643">
            <v>30180.241769888671</v>
          </cell>
          <cell r="I643">
            <v>21393.398969107511</v>
          </cell>
          <cell r="J643">
            <v>25786.820369498091</v>
          </cell>
          <cell r="P643">
            <v>14540.735449220349</v>
          </cell>
          <cell r="Q643">
            <v>646.54735962225004</v>
          </cell>
          <cell r="R643">
            <v>7593.6414044212988</v>
          </cell>
        </row>
        <row r="644">
          <cell r="B644">
            <v>2057</v>
          </cell>
          <cell r="H644">
            <v>30342.947963118793</v>
          </cell>
          <cell r="I644">
            <v>21433.559907713949</v>
          </cell>
          <cell r="J644">
            <v>25888.253935416371</v>
          </cell>
          <cell r="P644">
            <v>14742.593751952507</v>
          </cell>
          <cell r="Q644">
            <v>644.40067088741398</v>
          </cell>
          <cell r="R644">
            <v>7693.49721141996</v>
          </cell>
        </row>
        <row r="645">
          <cell r="B645">
            <v>2058</v>
          </cell>
          <cell r="H645">
            <v>30506.268042310763</v>
          </cell>
          <cell r="I645">
            <v>21471.792970794402</v>
          </cell>
          <cell r="J645">
            <v>25989.030506552583</v>
          </cell>
          <cell r="P645">
            <v>14946.492348085034</v>
          </cell>
          <cell r="Q645">
            <v>642.00504566998188</v>
          </cell>
          <cell r="R645">
            <v>7794.2486968775074</v>
          </cell>
        </row>
        <row r="646">
          <cell r="B646">
            <v>2059</v>
          </cell>
          <cell r="H646">
            <v>30670.141630437349</v>
          </cell>
          <cell r="I646">
            <v>21507.987268154371</v>
          </cell>
          <cell r="J646">
            <v>26089.06444929586</v>
          </cell>
          <cell r="P646">
            <v>15152.413935270217</v>
          </cell>
          <cell r="Q646">
            <v>639.35861829984424</v>
          </cell>
          <cell r="R646">
            <v>7895.8862767850305</v>
          </cell>
        </row>
        <row r="647">
          <cell r="B647">
            <v>2060</v>
          </cell>
          <cell r="H647">
            <v>30834.521771033502</v>
          </cell>
          <cell r="I647">
            <v>21542.029455808541</v>
          </cell>
          <cell r="J647">
            <v>26188.275613421021</v>
          </cell>
          <cell r="P647">
            <v>15361.341775760055</v>
          </cell>
          <cell r="Q647">
            <v>636.34645530495618</v>
          </cell>
          <cell r="R647">
            <v>7998.8441155325054</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Welcome"/>
      <sheetName val="Advanced Controls"/>
      <sheetName val="Variable Meta-analysis"/>
      <sheetName val="Variable Meta-analysis-Open"/>
      <sheetName val="Variable Summary"/>
      <sheetName val="TAM_Area"/>
      <sheetName val="TAM_SpaceHeating"/>
      <sheetName val="ScenarioRecord"/>
      <sheetName val="S-Curve Adoption"/>
      <sheetName val="XLLang"/>
      <sheetName val="Regions-Countries Sorting"/>
      <sheetName val="TAM_SpaceCooling"/>
      <sheetName val="TAM_WaterHeating"/>
      <sheetName val="TAM_RoofArea"/>
      <sheetName val="TAM_Households"/>
      <sheetName val="TAM_Lighting"/>
      <sheetName val="Data Interpolator"/>
      <sheetName val="Climate Zone Weights"/>
      <sheetName val="RAW DATA --&gt;"/>
      <sheetName val="IEA 2013_Area"/>
      <sheetName val="GBPN_Area_DD"/>
      <sheetName val="GBPN_Area"/>
      <sheetName val="Hong et al 2014_Area"/>
      <sheetName val="ODYSSEE_Area"/>
      <sheetName val="DOE_Area"/>
      <sheetName val="GEM"/>
      <sheetName val="GEA"/>
      <sheetName val="BuildingHeights"/>
      <sheetName val="ODY_Energy"/>
      <sheetName val="DOE_Energy"/>
      <sheetName val="ETP2017_Energy"/>
      <sheetName val="GBPN_Energy"/>
      <sheetName val="EnergyFactor"/>
      <sheetName val="Lux"/>
      <sheetName val="IEA 2006_Lighting"/>
      <sheetName val="Households"/>
      <sheetName val="GDP_POP"/>
    </sheetNames>
    <sheetDataSet>
      <sheetData sheetId="0" refreshError="1"/>
      <sheetData sheetId="1" refreshError="1"/>
      <sheetData sheetId="2">
        <row r="68">
          <cell r="D68">
            <v>0.86432436043466343</v>
          </cell>
          <cell r="E68">
            <v>0.86432436043466343</v>
          </cell>
          <cell r="F68">
            <v>0.86432436043466343</v>
          </cell>
          <cell r="G68">
            <v>0.86432436043466343</v>
          </cell>
          <cell r="H68">
            <v>0.86432436043466343</v>
          </cell>
          <cell r="I68">
            <v>0.86432436043466343</v>
          </cell>
          <cell r="J68">
            <v>0.86432436043466343</v>
          </cell>
          <cell r="K68">
            <v>0.86432436043466343</v>
          </cell>
          <cell r="L68">
            <v>0.86432436043466343</v>
          </cell>
        </row>
        <row r="79">
          <cell r="D79">
            <v>72.174928343820952</v>
          </cell>
          <cell r="E79">
            <v>72.174928343820952</v>
          </cell>
          <cell r="F79">
            <v>72.174928343820952</v>
          </cell>
          <cell r="G79">
            <v>72.174928343820952</v>
          </cell>
          <cell r="H79">
            <v>72.174928343820952</v>
          </cell>
          <cell r="I79">
            <v>72.174928343820952</v>
          </cell>
          <cell r="J79">
            <v>72.174928343820952</v>
          </cell>
          <cell r="K79">
            <v>72.174928343820952</v>
          </cell>
          <cell r="L79">
            <v>72.174928343820952</v>
          </cell>
        </row>
        <row r="80">
          <cell r="D80">
            <v>110.77411021406712</v>
          </cell>
          <cell r="E80">
            <v>110.77411021406712</v>
          </cell>
          <cell r="F80">
            <v>110.77411021406712</v>
          </cell>
          <cell r="G80">
            <v>110.77411021406712</v>
          </cell>
          <cell r="H80">
            <v>110.77411021406712</v>
          </cell>
          <cell r="I80">
            <v>110.77411021406712</v>
          </cell>
          <cell r="J80">
            <v>110.77411021406712</v>
          </cell>
          <cell r="K80">
            <v>110.77411021406712</v>
          </cell>
          <cell r="L80">
            <v>110.77411021406712</v>
          </cell>
        </row>
        <row r="81">
          <cell r="D81">
            <v>33.575746473574775</v>
          </cell>
          <cell r="E81">
            <v>33.575746473574775</v>
          </cell>
          <cell r="F81">
            <v>33.575746473574775</v>
          </cell>
          <cell r="G81">
            <v>33.575746473574775</v>
          </cell>
          <cell r="H81">
            <v>33.575746473574775</v>
          </cell>
          <cell r="I81">
            <v>33.575746473574775</v>
          </cell>
          <cell r="J81">
            <v>33.575746473574775</v>
          </cell>
          <cell r="K81">
            <v>33.575746473574775</v>
          </cell>
          <cell r="L81">
            <v>33.575746473574775</v>
          </cell>
        </row>
        <row r="90">
          <cell r="D90">
            <v>1.0139093353964044</v>
          </cell>
          <cell r="E90">
            <v>1.0139093353964044</v>
          </cell>
          <cell r="F90">
            <v>1.0139093353964044</v>
          </cell>
          <cell r="G90">
            <v>1.0139093353964044</v>
          </cell>
          <cell r="H90">
            <v>1.0139093353964044</v>
          </cell>
          <cell r="I90">
            <v>1.0139093353964044</v>
          </cell>
          <cell r="J90">
            <v>1.0139093353964044</v>
          </cell>
          <cell r="K90">
            <v>1.0139093353964044</v>
          </cell>
          <cell r="L90">
            <v>1.0139093353964044</v>
          </cell>
        </row>
        <row r="101">
          <cell r="D101">
            <v>48.987976056011398</v>
          </cell>
          <cell r="E101">
            <v>48.987976056011398</v>
          </cell>
          <cell r="F101">
            <v>48.987976056011398</v>
          </cell>
          <cell r="G101">
            <v>48.987976056011398</v>
          </cell>
          <cell r="H101">
            <v>48.987976056011398</v>
          </cell>
          <cell r="I101">
            <v>48.987976056011398</v>
          </cell>
          <cell r="J101">
            <v>48.987976056011398</v>
          </cell>
          <cell r="K101">
            <v>48.987976056011398</v>
          </cell>
          <cell r="L101">
            <v>48.987976056011398</v>
          </cell>
        </row>
        <row r="102">
          <cell r="D102">
            <v>73.951935011073829</v>
          </cell>
          <cell r="E102">
            <v>73.951935011073829</v>
          </cell>
          <cell r="F102">
            <v>73.951935011073829</v>
          </cell>
          <cell r="G102">
            <v>73.951935011073829</v>
          </cell>
          <cell r="H102">
            <v>73.951935011073829</v>
          </cell>
          <cell r="I102">
            <v>73.951935011073829</v>
          </cell>
          <cell r="J102">
            <v>73.951935011073829</v>
          </cell>
          <cell r="K102">
            <v>73.951935011073829</v>
          </cell>
          <cell r="L102">
            <v>73.951935011073829</v>
          </cell>
        </row>
        <row r="103">
          <cell r="D103">
            <v>24.024017100948974</v>
          </cell>
          <cell r="E103">
            <v>24.024017100948974</v>
          </cell>
          <cell r="F103">
            <v>24.024017100948974</v>
          </cell>
          <cell r="G103">
            <v>24.024017100948974</v>
          </cell>
          <cell r="H103">
            <v>24.024017100948974</v>
          </cell>
          <cell r="I103">
            <v>24.024017100948974</v>
          </cell>
          <cell r="J103">
            <v>24.024017100948974</v>
          </cell>
          <cell r="K103">
            <v>24.024017100948974</v>
          </cell>
          <cell r="L103">
            <v>24.024017100948974</v>
          </cell>
        </row>
        <row r="371">
          <cell r="B371" t="str">
            <v>Residential - Average</v>
          </cell>
          <cell r="C371" t="str">
            <v>Commercial - Average</v>
          </cell>
        </row>
        <row r="372">
          <cell r="B372" t="str">
            <v>Residential - Average</v>
          </cell>
          <cell r="C372" t="str">
            <v>Commercial - Average</v>
          </cell>
        </row>
        <row r="373">
          <cell r="B373" t="str">
            <v>Residential - Average</v>
          </cell>
          <cell r="C373" t="str">
            <v>Commercial - Average</v>
          </cell>
        </row>
        <row r="374">
          <cell r="B374" t="str">
            <v>Residential - Average</v>
          </cell>
          <cell r="C374" t="str">
            <v>Commercial - Average</v>
          </cell>
        </row>
        <row r="375">
          <cell r="B375" t="str">
            <v>Residential - Average</v>
          </cell>
          <cell r="C375" t="str">
            <v>Commercial - Average</v>
          </cell>
        </row>
        <row r="376">
          <cell r="B376" t="str">
            <v>Residential - Average</v>
          </cell>
          <cell r="C376" t="str">
            <v>Commercial - Average</v>
          </cell>
        </row>
        <row r="377">
          <cell r="B377" t="str">
            <v>Residential - Average</v>
          </cell>
          <cell r="C377" t="str">
            <v>Commercial - Average</v>
          </cell>
        </row>
        <row r="378">
          <cell r="B378" t="str">
            <v>Residential - Average</v>
          </cell>
          <cell r="C378" t="str">
            <v>Commercial - Average</v>
          </cell>
        </row>
        <row r="379">
          <cell r="B379" t="str">
            <v>Residential - Average</v>
          </cell>
          <cell r="C379" t="str">
            <v>Commercial - Average</v>
          </cell>
        </row>
      </sheetData>
      <sheetData sheetId="3" refreshError="1"/>
      <sheetData sheetId="4" refreshError="1"/>
      <sheetData sheetId="5" refreshError="1"/>
      <sheetData sheetId="6">
        <row r="89">
          <cell r="C89" t="str">
            <v>Residential - IEA 2013 - Transition to Sustainable Buildings</v>
          </cell>
          <cell r="D89" t="str">
            <v>Residential - GBPN 2012 - Best Practice Policies for Low Carbon and Energy Buildings</v>
          </cell>
          <cell r="E89" t="str">
            <v>Residential - Drawdown Custom Calculation Based Upon GBPN 2012 Methodology</v>
          </cell>
          <cell r="F89" t="str">
            <v>Residential - Source 4</v>
          </cell>
          <cell r="G89" t="str">
            <v>Residential - Source 5</v>
          </cell>
          <cell r="H89" t="str">
            <v>Residential - High</v>
          </cell>
          <cell r="I89" t="str">
            <v>Residential - Low</v>
          </cell>
          <cell r="J89" t="str">
            <v>Residential - Average</v>
          </cell>
          <cell r="K89" t="str">
            <v>Commercial - IEA 2013 - Transition to Sustainable Buildings</v>
          </cell>
          <cell r="L89" t="str">
            <v>Commercial - GBPN 2012 - Best Practice Policies for Low Carbon and Energy Buildings</v>
          </cell>
          <cell r="M89" t="str">
            <v>Commercial - Source 3</v>
          </cell>
          <cell r="N89" t="str">
            <v>Commercial - Source 4</v>
          </cell>
          <cell r="O89" t="str">
            <v>Commercial - Source 5</v>
          </cell>
          <cell r="P89" t="str">
            <v>Commercial - High</v>
          </cell>
          <cell r="Q89" t="str">
            <v>Commercial - Low</v>
          </cell>
          <cell r="R89" t="str">
            <v>Commercial - Average</v>
          </cell>
        </row>
        <row r="90">
          <cell r="C90">
            <v>59910.799999999996</v>
          </cell>
          <cell r="D90">
            <v>42437.241504027668</v>
          </cell>
          <cell r="H90">
            <v>59910.799999999974</v>
          </cell>
          <cell r="I90">
            <v>42437.241504027697</v>
          </cell>
          <cell r="J90">
            <v>51174.020752013836</v>
          </cell>
          <cell r="K90">
            <v>21420.87428571429</v>
          </cell>
          <cell r="L90">
            <v>1364.0891727923035</v>
          </cell>
          <cell r="P90">
            <v>21420.874285714286</v>
          </cell>
          <cell r="Q90">
            <v>1364.0891727923063</v>
          </cell>
          <cell r="R90">
            <v>11392.481729253297</v>
          </cell>
        </row>
        <row r="91">
          <cell r="C91">
            <v>60478.2</v>
          </cell>
          <cell r="D91">
            <v>42644.289088936755</v>
          </cell>
          <cell r="H91">
            <v>60478.200000000012</v>
          </cell>
          <cell r="I91">
            <v>42644.289088936741</v>
          </cell>
          <cell r="J91">
            <v>51561.244544468376</v>
          </cell>
          <cell r="K91">
            <v>21692.354285714289</v>
          </cell>
          <cell r="L91">
            <v>1382.0626447661871</v>
          </cell>
          <cell r="P91">
            <v>21692.354285714289</v>
          </cell>
          <cell r="Q91">
            <v>1382.0626447661853</v>
          </cell>
          <cell r="R91">
            <v>11537.208465240237</v>
          </cell>
        </row>
        <row r="92">
          <cell r="C92">
            <v>56278.375935592579</v>
          </cell>
          <cell r="D92">
            <v>39711.141185791086</v>
          </cell>
          <cell r="E92">
            <v>41069.400937431506</v>
          </cell>
          <cell r="H92">
            <v>53196.52910626532</v>
          </cell>
          <cell r="I92">
            <v>38176.082932944795</v>
          </cell>
          <cell r="J92">
            <v>45686.306019605057</v>
          </cell>
          <cell r="K92">
            <v>20249.580215776059</v>
          </cell>
          <cell r="L92">
            <v>1297.7873831022046</v>
          </cell>
          <cell r="P92">
            <v>20249.580215776063</v>
          </cell>
          <cell r="Q92">
            <v>1297.7873831022025</v>
          </cell>
          <cell r="R92">
            <v>10773.683799439132</v>
          </cell>
        </row>
        <row r="93">
          <cell r="C93">
            <v>56772.153594964395</v>
          </cell>
          <cell r="D93">
            <v>39876.783425874841</v>
          </cell>
          <cell r="E93">
            <v>41257.492004709755</v>
          </cell>
          <cell r="H93">
            <v>53628.695180494666</v>
          </cell>
          <cell r="I93">
            <v>38308.924169871323</v>
          </cell>
          <cell r="J93">
            <v>45968.809675182994</v>
          </cell>
          <cell r="K93">
            <v>20490.995773971175</v>
          </cell>
          <cell r="L93">
            <v>1314.2700038062655</v>
          </cell>
          <cell r="P93">
            <v>20490.995773971175</v>
          </cell>
          <cell r="Q93">
            <v>1314.2700038062649</v>
          </cell>
          <cell r="R93">
            <v>10902.63288888872</v>
          </cell>
        </row>
        <row r="94">
          <cell r="C94">
            <v>57264.697629260518</v>
          </cell>
          <cell r="D94">
            <v>40037.781764132153</v>
          </cell>
          <cell r="E94">
            <v>41440.869030646645</v>
          </cell>
          <cell r="H94">
            <v>54058.948858538897</v>
          </cell>
          <cell r="I94">
            <v>38436.616757487318</v>
          </cell>
          <cell r="J94">
            <v>46247.782808013108</v>
          </cell>
          <cell r="K94">
            <v>20732.439497459756</v>
          </cell>
          <cell r="L94">
            <v>1330.9226289491489</v>
          </cell>
          <cell r="P94">
            <v>20732.439497459756</v>
          </cell>
          <cell r="Q94">
            <v>1330.9226289491489</v>
          </cell>
          <cell r="R94">
            <v>11031.681063204453</v>
          </cell>
        </row>
        <row r="95">
          <cell r="C95">
            <v>57754.917066188027</v>
          </cell>
          <cell r="D95">
            <v>40193.381139567507</v>
          </cell>
          <cell r="E95">
            <v>41618.175510008106</v>
          </cell>
          <cell r="H95">
            <v>54486.188230207714</v>
          </cell>
          <cell r="I95">
            <v>38558.127580301385</v>
          </cell>
          <cell r="J95">
            <v>46522.157905254549</v>
          </cell>
          <cell r="K95">
            <v>20973.300376929925</v>
          </cell>
          <cell r="L95">
            <v>1347.7115230242648</v>
          </cell>
          <cell r="P95">
            <v>20973.300376929925</v>
          </cell>
          <cell r="Q95">
            <v>1347.7115230242634</v>
          </cell>
          <cell r="R95">
            <v>11160.505949977094</v>
          </cell>
        </row>
        <row r="96">
          <cell r="C96">
            <v>58239.449076556317</v>
          </cell>
          <cell r="D96">
            <v>40341.040590806108</v>
          </cell>
          <cell r="E96">
            <v>41787.085872640753</v>
          </cell>
          <cell r="H96">
            <v>54907.239835038745</v>
          </cell>
          <cell r="I96">
            <v>38671.143858296702</v>
          </cell>
          <cell r="J96">
            <v>46789.191846667723</v>
          </cell>
          <cell r="K96">
            <v>21212.135740590147</v>
          </cell>
          <cell r="L96">
            <v>1364.5416290119347</v>
          </cell>
          <cell r="P96">
            <v>21212.135740590147</v>
          </cell>
          <cell r="Q96">
            <v>1364.5416290119356</v>
          </cell>
          <cell r="R96">
            <v>11288.338684801041</v>
          </cell>
        </row>
        <row r="97">
          <cell r="C97">
            <v>58713.816582085259</v>
          </cell>
          <cell r="D97">
            <v>40477.306835703195</v>
          </cell>
          <cell r="E97">
            <v>41944.311185673811</v>
          </cell>
          <cell r="H97">
            <v>55317.848985264885</v>
          </cell>
          <cell r="I97">
            <v>38772.44075037662</v>
          </cell>
          <cell r="J97">
            <v>47045.144867820753</v>
          </cell>
          <cell r="K97">
            <v>21447.082327706194</v>
          </cell>
          <cell r="L97">
            <v>1381.2836555753713</v>
          </cell>
          <cell r="P97">
            <v>21447.082327706194</v>
          </cell>
          <cell r="Q97">
            <v>1381.2836555753711</v>
          </cell>
          <cell r="R97">
            <v>11414.182991640782</v>
          </cell>
        </row>
        <row r="98">
          <cell r="C98">
            <v>59175.017134890768</v>
          </cell>
          <cell r="D98">
            <v>40599.863881554484</v>
          </cell>
          <cell r="E98">
            <v>42087.730229960682</v>
          </cell>
          <cell r="H98">
            <v>55715.173091961333</v>
          </cell>
          <cell r="I98">
            <v>38859.90107230928</v>
          </cell>
          <cell r="J98">
            <v>47287.537082135306</v>
          </cell>
          <cell r="K98">
            <v>21676.799726869474</v>
          </cell>
          <cell r="L98">
            <v>1397.84311846388</v>
          </cell>
          <cell r="P98">
            <v>21676.799726869474</v>
          </cell>
          <cell r="Q98">
            <v>1397.8431184638794</v>
          </cell>
          <cell r="R98">
            <v>11537.321422666677</v>
          </cell>
        </row>
        <row r="99">
          <cell r="C99">
            <v>59543.752811575425</v>
          </cell>
          <cell r="D99">
            <v>40654.723816400423</v>
          </cell>
          <cell r="E99">
            <v>42161.485339718645</v>
          </cell>
          <cell r="H99">
            <v>56024.648629839925</v>
          </cell>
          <cell r="I99">
            <v>38881.992681956399</v>
          </cell>
          <cell r="J99">
            <v>47453.320655898162</v>
          </cell>
          <cell r="K99">
            <v>21871.91224806754</v>
          </cell>
          <cell r="L99">
            <v>1412.3273610869144</v>
          </cell>
          <cell r="P99">
            <v>21871.91224806754</v>
          </cell>
          <cell r="Q99">
            <v>1412.3273610869146</v>
          </cell>
          <cell r="R99">
            <v>11642.119804577227</v>
          </cell>
        </row>
        <row r="100">
          <cell r="C100">
            <v>59894.268369734396</v>
          </cell>
          <cell r="D100">
            <v>40693.254586576622</v>
          </cell>
          <cell r="E100">
            <v>42219.035056591434</v>
          </cell>
          <cell r="H100">
            <v>56316.292122911866</v>
          </cell>
          <cell r="I100">
            <v>38888.07988568976</v>
          </cell>
          <cell r="J100">
            <v>47602.186004300813</v>
          </cell>
          <cell r="K100">
            <v>22059.286973339298</v>
          </cell>
          <cell r="L100">
            <v>1426.4686435163007</v>
          </cell>
          <cell r="P100">
            <v>22059.286973339298</v>
          </cell>
          <cell r="Q100">
            <v>1426.4686435163021</v>
          </cell>
          <cell r="R100">
            <v>11742.8778084278</v>
          </cell>
        </row>
        <row r="101">
          <cell r="C101">
            <v>60228.522082169817</v>
          </cell>
          <cell r="D101">
            <v>40716.538825259391</v>
          </cell>
          <cell r="E101">
            <v>42261.973963797645</v>
          </cell>
          <cell r="H101">
            <v>56591.954857373967</v>
          </cell>
          <cell r="I101">
            <v>38879.401723443931</v>
          </cell>
          <cell r="J101">
            <v>47735.678290408949</v>
          </cell>
          <cell r="K101">
            <v>22239.398823837055</v>
          </cell>
          <cell r="L101">
            <v>1440.2842579593992</v>
          </cell>
          <cell r="P101">
            <v>22239.398823837058</v>
          </cell>
          <cell r="Q101">
            <v>1440.284257959398</v>
          </cell>
          <cell r="R101">
            <v>11839.841540898227</v>
          </cell>
        </row>
        <row r="102">
          <cell r="C102">
            <v>60548.297813350022</v>
          </cell>
          <cell r="D102">
            <v>40725.411440700838</v>
          </cell>
          <cell r="E102">
            <v>42291.713997279163</v>
          </cell>
          <cell r="H102">
            <v>56853.307443127174</v>
          </cell>
          <cell r="I102">
            <v>38856.974724426189</v>
          </cell>
          <cell r="J102">
            <v>47855.141083776682</v>
          </cell>
          <cell r="K102">
            <v>22412.670714584092</v>
          </cell>
          <cell r="L102">
            <v>1453.7837273699395</v>
          </cell>
          <cell r="P102">
            <v>22412.670714584092</v>
          </cell>
          <cell r="Q102">
            <v>1453.7837273699388</v>
          </cell>
          <cell r="R102">
            <v>11933.227220977016</v>
          </cell>
        </row>
        <row r="103">
          <cell r="C103">
            <v>60855.16381208416</v>
          </cell>
          <cell r="D103">
            <v>40720.705511792388</v>
          </cell>
          <cell r="E103">
            <v>42309.47927393666</v>
          </cell>
          <cell r="H103">
            <v>57101.823153363868</v>
          </cell>
          <cell r="I103">
            <v>38821.742578511599</v>
          </cell>
          <cell r="J103">
            <v>47961.782865937734</v>
          </cell>
          <cell r="K103">
            <v>22579.45716432761</v>
          </cell>
          <cell r="L103">
            <v>1466.977315094085</v>
          </cell>
          <cell r="P103">
            <v>22579.45716432761</v>
          </cell>
          <cell r="Q103">
            <v>1466.9773150940855</v>
          </cell>
          <cell r="R103">
            <v>12023.217239710848</v>
          </cell>
        </row>
        <row r="104">
          <cell r="C104">
            <v>61150.30058694342</v>
          </cell>
          <cell r="D104">
            <v>40703.228939307272</v>
          </cell>
          <cell r="E104">
            <v>42316.307682941602</v>
          </cell>
          <cell r="H104">
            <v>57338.638347536442</v>
          </cell>
          <cell r="I104">
            <v>38774.586458591759</v>
          </cell>
          <cell r="J104">
            <v>48056.6124030641</v>
          </cell>
          <cell r="K104">
            <v>22739.979003455606</v>
          </cell>
          <cell r="L104">
            <v>1479.8752169447894</v>
          </cell>
          <cell r="P104">
            <v>22739.979003455606</v>
          </cell>
          <cell r="Q104">
            <v>1479.8752169447907</v>
          </cell>
          <cell r="R104">
            <v>12109.927110200199</v>
          </cell>
        </row>
        <row r="105">
          <cell r="C105">
            <v>61434.760428909387</v>
          </cell>
          <cell r="D105">
            <v>40673.936763311962</v>
          </cell>
          <cell r="E105">
            <v>42313.039437129264</v>
          </cell>
          <cell r="H105">
            <v>57564.771565345363</v>
          </cell>
          <cell r="I105">
            <v>38716.386187555065</v>
          </cell>
          <cell r="J105">
            <v>48140.578876450214</v>
          </cell>
          <cell r="K105">
            <v>22894.418158473709</v>
          </cell>
          <cell r="L105">
            <v>1492.4938835334565</v>
          </cell>
          <cell r="P105">
            <v>22894.418158473709</v>
          </cell>
          <cell r="Q105">
            <v>1492.493883533456</v>
          </cell>
          <cell r="R105">
            <v>12193.456021003583</v>
          </cell>
        </row>
        <row r="106">
          <cell r="C106">
            <v>61709.701716880205</v>
          </cell>
          <cell r="D106">
            <v>40633.91012258346</v>
          </cell>
          <cell r="E106">
            <v>42300.35407100703</v>
          </cell>
          <cell r="H106">
            <v>57781.315017760811</v>
          </cell>
          <cell r="I106">
            <v>38647.995589219652</v>
          </cell>
          <cell r="J106">
            <v>48214.655303490232</v>
          </cell>
          <cell r="K106">
            <v>23043.004358029426</v>
          </cell>
          <cell r="L106">
            <v>1504.855529924567</v>
          </cell>
          <cell r="P106">
            <v>23043.004358029426</v>
          </cell>
          <cell r="Q106">
            <v>1504.8555299245672</v>
          </cell>
          <cell r="R106">
            <v>12273.929943976997</v>
          </cell>
        </row>
        <row r="107">
          <cell r="C107">
            <v>61976.234223302323</v>
          </cell>
          <cell r="D107">
            <v>40584.299680709672</v>
          </cell>
          <cell r="E107">
            <v>42278.800366264215</v>
          </cell>
          <cell r="H107">
            <v>57989.310042424637</v>
          </cell>
          <cell r="I107">
            <v>38570.246137759503</v>
          </cell>
          <cell r="J107">
            <v>48279.77809009207</v>
          </cell>
          <cell r="K107">
            <v>23185.95732196682</v>
          </cell>
          <cell r="L107">
            <v>1516.9862800379542</v>
          </cell>
          <cell r="P107">
            <v>23185.957321966816</v>
          </cell>
          <cell r="Q107">
            <v>1516.9862800379542</v>
          </cell>
          <cell r="R107">
            <v>12351.471801002386</v>
          </cell>
        </row>
        <row r="108">
          <cell r="C108">
            <v>62235.262573527143</v>
          </cell>
          <cell r="D108">
            <v>40526.065343550377</v>
          </cell>
          <cell r="E108">
            <v>42248.880028271153</v>
          </cell>
          <cell r="H108">
            <v>58189.613858340548</v>
          </cell>
          <cell r="I108">
            <v>38483.858105225234</v>
          </cell>
          <cell r="J108">
            <v>48336.735981782891</v>
          </cell>
          <cell r="K108">
            <v>23323.427521677855</v>
          </cell>
          <cell r="L108">
            <v>1528.9065123837461</v>
          </cell>
          <cell r="P108">
            <v>23323.427521677855</v>
          </cell>
          <cell r="Q108">
            <v>1528.9065123837463</v>
          </cell>
          <cell r="R108">
            <v>12426.167017030801</v>
          </cell>
        </row>
        <row r="109">
          <cell r="C109">
            <v>62487.540749198815</v>
          </cell>
          <cell r="D109">
            <v>40459.861869995395</v>
          </cell>
          <cell r="E109">
            <v>42211.165222165691</v>
          </cell>
          <cell r="H109">
            <v>58382.950449006807</v>
          </cell>
          <cell r="I109">
            <v>38389.428111899804</v>
          </cell>
          <cell r="J109">
            <v>48386.189280453305</v>
          </cell>
          <cell r="K109">
            <v>23455.515576087913</v>
          </cell>
          <cell r="L109">
            <v>1540.6262134469055</v>
          </cell>
          <cell r="P109">
            <v>23455.515576087913</v>
          </cell>
          <cell r="Q109">
            <v>1540.6262134469071</v>
          </cell>
          <cell r="R109">
            <v>12498.07089476741</v>
          </cell>
        </row>
        <row r="110">
          <cell r="C110">
            <v>62733.847432600909</v>
          </cell>
          <cell r="D110">
            <v>40386.344410629907</v>
          </cell>
          <cell r="E110">
            <v>42166.382558774123</v>
          </cell>
          <cell r="H110">
            <v>58570.08334193359</v>
          </cell>
          <cell r="I110">
            <v>38287.632926069702</v>
          </cell>
          <cell r="J110">
            <v>48428.858134001646</v>
          </cell>
          <cell r="K110">
            <v>23582.337364973631</v>
          </cell>
          <cell r="L110">
            <v>1552.1562140474762</v>
          </cell>
          <cell r="P110">
            <v>23582.337364973631</v>
          </cell>
          <cell r="Q110">
            <v>1552.1562140474798</v>
          </cell>
          <cell r="R110">
            <v>12567.246789510555</v>
          </cell>
        </row>
        <row r="111">
          <cell r="C111">
            <v>62975.246597585479</v>
          </cell>
          <cell r="D111">
            <v>40306.538136162751</v>
          </cell>
          <cell r="E111">
            <v>42115.445362886079</v>
          </cell>
          <cell r="H111">
            <v>58752.054637300462</v>
          </cell>
          <cell r="I111">
            <v>38179.432093789073</v>
          </cell>
          <cell r="J111">
            <v>48465.743365544768</v>
          </cell>
          <cell r="K111">
            <v>23704.121832561461</v>
          </cell>
          <cell r="L111">
            <v>1563.522551069836</v>
          </cell>
          <cell r="P111">
            <v>23704.121832561461</v>
          </cell>
          <cell r="Q111">
            <v>1563.5225510698365</v>
          </cell>
          <cell r="R111">
            <v>12633.822191815649</v>
          </cell>
        </row>
        <row r="112">
          <cell r="C112">
            <v>63212.872001373318</v>
          </cell>
          <cell r="D112">
            <v>40221.542126827633</v>
          </cell>
          <cell r="E112">
            <v>42059.358371335882</v>
          </cell>
          <cell r="H112">
            <v>58929.979236476713</v>
          </cell>
          <cell r="I112">
            <v>38065.869096547838</v>
          </cell>
          <cell r="J112">
            <v>48497.924166512275</v>
          </cell>
          <cell r="K112">
            <v>23821.13000705386</v>
          </cell>
          <cell r="L112">
            <v>1574.7555640035973</v>
          </cell>
          <cell r="P112">
            <v>23821.13000705386</v>
          </cell>
          <cell r="Q112">
            <v>1574.7555640035971</v>
          </cell>
          <cell r="R112">
            <v>12697.942785528729</v>
          </cell>
        </row>
        <row r="113">
          <cell r="C113">
            <v>63447.529922988491</v>
          </cell>
          <cell r="D113">
            <v>40132.17360289138</v>
          </cell>
          <cell r="E113">
            <v>41998.880816849647</v>
          </cell>
          <cell r="H113">
            <v>59104.658146709044</v>
          </cell>
          <cell r="I113">
            <v>37947.73141511064</v>
          </cell>
          <cell r="J113">
            <v>48526.194780909842</v>
          </cell>
          <cell r="K113">
            <v>23933.504689765461</v>
          </cell>
          <cell r="L113">
            <v>1585.8760022798062</v>
          </cell>
          <cell r="P113">
            <v>23933.504689765461</v>
          </cell>
          <cell r="Q113">
            <v>1585.8760022798051</v>
          </cell>
          <cell r="R113">
            <v>12759.690346022633</v>
          </cell>
        </row>
        <row r="114">
          <cell r="C114">
            <v>63679.822864675647</v>
          </cell>
          <cell r="D114">
            <v>40039.012547234961</v>
          </cell>
          <cell r="E114">
            <v>41934.549944103281</v>
          </cell>
          <cell r="H114">
            <v>59276.683961463292</v>
          </cell>
          <cell r="I114">
            <v>37825.572942545972</v>
          </cell>
          <cell r="J114">
            <v>48551.128452004632</v>
          </cell>
          <cell r="K114">
            <v>24041.315967502502</v>
          </cell>
          <cell r="L114">
            <v>1596.8963188226476</v>
          </cell>
          <cell r="P114">
            <v>24041.315967502502</v>
          </cell>
          <cell r="Q114">
            <v>1596.896318822648</v>
          </cell>
          <cell r="R114">
            <v>12819.106143162575</v>
          </cell>
        </row>
        <row r="115">
          <cell r="C115">
            <v>63909.713982994668</v>
          </cell>
          <cell r="D115">
            <v>39942.144750599509</v>
          </cell>
          <cell r="E115">
            <v>41866.469939841991</v>
          </cell>
          <cell r="H115">
            <v>59446.046254386369</v>
          </cell>
          <cell r="I115">
            <v>37699.506194571091</v>
          </cell>
          <cell r="J115">
            <v>48572.77622447873</v>
          </cell>
          <cell r="K115">
            <v>24144.395893473658</v>
          </cell>
          <cell r="L115">
            <v>1607.8099089556301</v>
          </cell>
          <cell r="P115">
            <v>24144.395893473658</v>
          </cell>
          <cell r="Q115">
            <v>1607.8099089556308</v>
          </cell>
          <cell r="R115">
            <v>12876.102901214645</v>
          </cell>
        </row>
        <row r="116">
          <cell r="C116">
            <v>64136.511652460948</v>
          </cell>
          <cell r="D116">
            <v>39841.234232800336</v>
          </cell>
          <cell r="E116">
            <v>41794.397421707232</v>
          </cell>
          <cell r="H116">
            <v>59612.135092423829</v>
          </cell>
          <cell r="I116">
            <v>37569.29377888851</v>
          </cell>
          <cell r="J116">
            <v>48590.714435656169</v>
          </cell>
          <cell r="K116">
            <v>24242.331639082378</v>
          </cell>
          <cell r="L116">
            <v>1618.593144959068</v>
          </cell>
          <cell r="P116">
            <v>24242.331639082378</v>
          </cell>
          <cell r="Q116">
            <v>1618.593144959068</v>
          </cell>
          <cell r="R116">
            <v>12930.462392020723</v>
          </cell>
        </row>
        <row r="117">
          <cell r="C117">
            <v>64359.074008144416</v>
          </cell>
          <cell r="D117">
            <v>39735.641142656248</v>
          </cell>
          <cell r="E117">
            <v>41717.826706048167</v>
          </cell>
          <cell r="H117">
            <v>59773.92439937716</v>
          </cell>
          <cell r="I117">
            <v>37434.436838522066</v>
          </cell>
          <cell r="J117">
            <v>48604.180618949613</v>
          </cell>
          <cell r="K117">
            <v>24334.542418128913</v>
          </cell>
          <cell r="L117">
            <v>1629.2094184994828</v>
          </cell>
          <cell r="P117">
            <v>24334.542418128913</v>
          </cell>
          <cell r="Q117">
            <v>1629.2094184994803</v>
          </cell>
          <cell r="R117">
            <v>12981.875918314197</v>
          </cell>
        </row>
        <row r="118">
          <cell r="C118">
            <v>64576.477675575596</v>
          </cell>
          <cell r="D118">
            <v>39624.892696949813</v>
          </cell>
          <cell r="E118">
            <v>41636.399836028722</v>
          </cell>
          <cell r="H118">
            <v>59930.594041560973</v>
          </cell>
          <cell r="I118">
            <v>37294.586097475119</v>
          </cell>
          <cell r="J118">
            <v>48612.590069518046</v>
          </cell>
          <cell r="K118">
            <v>24420.532682413472</v>
          </cell>
          <cell r="L118">
            <v>1639.6280434081229</v>
          </cell>
          <cell r="P118">
            <v>24420.532682413475</v>
          </cell>
          <cell r="Q118">
            <v>1639.6280434081218</v>
          </cell>
          <cell r="R118">
            <v>13030.080362910798</v>
          </cell>
        </row>
        <row r="119">
          <cell r="C119">
            <v>64788.543186289142</v>
          </cell>
          <cell r="D119">
            <v>39508.971969566868</v>
          </cell>
          <cell r="E119">
            <v>41550.108147838102</v>
          </cell>
          <cell r="H119">
            <v>60081.99758464803</v>
          </cell>
          <cell r="I119">
            <v>37149.751284481368</v>
          </cell>
          <cell r="J119">
            <v>48615.874434564699</v>
          </cell>
          <cell r="K119">
            <v>24500.091567657866</v>
          </cell>
          <cell r="L119">
            <v>1649.8366161745371</v>
          </cell>
          <cell r="P119">
            <v>24500.091567657866</v>
          </cell>
          <cell r="Q119">
            <v>1649.8366161745362</v>
          </cell>
          <cell r="R119">
            <v>13074.964091916201</v>
          </cell>
        </row>
        <row r="120">
          <cell r="C120">
            <v>64995.269774618842</v>
          </cell>
          <cell r="D120">
            <v>39388.03914932003</v>
          </cell>
          <cell r="E120">
            <v>41459.138311236551</v>
          </cell>
          <cell r="H120">
            <v>60228.169323563663</v>
          </cell>
          <cell r="I120">
            <v>37000.128833219947</v>
          </cell>
          <cell r="J120">
            <v>48614.149078391805</v>
          </cell>
          <cell r="K120">
            <v>24573.079557245837</v>
          </cell>
          <cell r="L120">
            <v>1659.8301295345229</v>
          </cell>
          <cell r="P120">
            <v>24573.079557245837</v>
          </cell>
          <cell r="Q120">
            <v>1659.8301295345227</v>
          </cell>
          <cell r="R120">
            <v>13116.45484339018</v>
          </cell>
        </row>
        <row r="121">
          <cell r="C121">
            <v>65195.985982502549</v>
          </cell>
          <cell r="D121">
            <v>39261.927863154713</v>
          </cell>
          <cell r="E121">
            <v>41363.472600774454</v>
          </cell>
          <cell r="H121">
            <v>60368.556142465211</v>
          </cell>
          <cell r="I121">
            <v>36845.701488489271</v>
          </cell>
          <cell r="J121">
            <v>48607.128815477241</v>
          </cell>
          <cell r="K121">
            <v>24639.107485353554</v>
          </cell>
          <cell r="L121">
            <v>1669.5898940267225</v>
          </cell>
          <cell r="P121">
            <v>24639.107485353554</v>
          </cell>
          <cell r="Q121">
            <v>1669.5898940267198</v>
          </cell>
          <cell r="R121">
            <v>13154.348689690138</v>
          </cell>
        </row>
        <row r="122">
          <cell r="C122">
            <v>65389.937660138865</v>
          </cell>
          <cell r="D122">
            <v>39130.464224258605</v>
          </cell>
          <cell r="E122">
            <v>41263.118707794063</v>
          </cell>
          <cell r="H122">
            <v>60502.541280816404</v>
          </cell>
          <cell r="I122">
            <v>36686.47244731128</v>
          </cell>
          <cell r="J122">
            <v>48594.506864063842</v>
          </cell>
          <cell r="K122">
            <v>24697.759394752757</v>
          </cell>
          <cell r="L122">
            <v>1679.0966022732778</v>
          </cell>
          <cell r="P122">
            <v>24697.759394752757</v>
          </cell>
          <cell r="Q122">
            <v>1679.096602273281</v>
          </cell>
          <cell r="R122">
            <v>13188.427998513018</v>
          </cell>
        </row>
        <row r="123">
          <cell r="C123">
            <v>65576.523903443158</v>
          </cell>
          <cell r="D123">
            <v>38993.49945613301</v>
          </cell>
          <cell r="E123">
            <v>41158.050419847357</v>
          </cell>
          <cell r="H123">
            <v>60629.628558161028</v>
          </cell>
          <cell r="I123">
            <v>36522.420628121312</v>
          </cell>
          <cell r="J123">
            <v>48576.02459314117</v>
          </cell>
          <cell r="K123">
            <v>24748.682218700502</v>
          </cell>
          <cell r="L123">
            <v>1688.3317250192783</v>
          </cell>
          <cell r="P123">
            <v>24748.682218700502</v>
          </cell>
          <cell r="Q123">
            <v>1688.3317250192777</v>
          </cell>
          <cell r="R123">
            <v>13218.50697185989</v>
          </cell>
        </row>
        <row r="124">
          <cell r="C124">
            <v>65755.322737080365</v>
          </cell>
          <cell r="D124">
            <v>38850.962869915544</v>
          </cell>
          <cell r="E124">
            <v>41048.278831916563</v>
          </cell>
          <cell r="H124">
            <v>60749.475751793434</v>
          </cell>
          <cell r="I124">
            <v>36353.567207481537</v>
          </cell>
          <cell r="J124">
            <v>48551.521479637486</v>
          </cell>
          <cell r="K124">
            <v>24791.595772600078</v>
          </cell>
          <cell r="L124">
            <v>1697.279873134722</v>
          </cell>
          <cell r="P124">
            <v>24791.595772600078</v>
          </cell>
          <cell r="Q124">
            <v>1697.2798731347229</v>
          </cell>
          <cell r="R124">
            <v>13244.4378228674</v>
          </cell>
        </row>
        <row r="125">
          <cell r="C125">
            <v>65926.266542495345</v>
          </cell>
          <cell r="D125">
            <v>38702.83143503817</v>
          </cell>
          <cell r="E125">
            <v>40933.745021247581</v>
          </cell>
          <cell r="H125">
            <v>60862.019681955222</v>
          </cell>
          <cell r="I125">
            <v>36179.875650565504</v>
          </cell>
          <cell r="J125">
            <v>48520.947666260363</v>
          </cell>
          <cell r="K125">
            <v>24826.358908631617</v>
          </cell>
          <cell r="L125">
            <v>1705.9276088076804</v>
          </cell>
          <cell r="P125">
            <v>24826.358908631617</v>
          </cell>
          <cell r="Q125">
            <v>1705.9276088076804</v>
          </cell>
          <cell r="R125">
            <v>13266.143258719649</v>
          </cell>
        </row>
        <row r="126">
          <cell r="C126">
            <v>66089.53604505425</v>
          </cell>
          <cell r="D126">
            <v>38549.059917865889</v>
          </cell>
          <cell r="E126">
            <v>40814.260682564862</v>
          </cell>
          <cell r="H126">
            <v>60967.378578964861</v>
          </cell>
          <cell r="I126">
            <v>36001.192518025149</v>
          </cell>
          <cell r="J126">
            <v>48484.285548495005</v>
          </cell>
          <cell r="K126">
            <v>24852.929082840725</v>
          </cell>
          <cell r="L126">
            <v>1714.260433987683</v>
          </cell>
          <cell r="P126">
            <v>24852.929082840725</v>
          </cell>
          <cell r="Q126">
            <v>1714.2604339876816</v>
          </cell>
          <cell r="R126">
            <v>13283.594758414203</v>
          </cell>
        </row>
        <row r="127">
          <cell r="C127">
            <v>66245.518791295908</v>
          </cell>
          <cell r="D127">
            <v>38389.623066483538</v>
          </cell>
          <cell r="E127">
            <v>40689.591671961163</v>
          </cell>
          <cell r="H127">
            <v>61065.832246517813</v>
          </cell>
          <cell r="I127">
            <v>35817.323439975917</v>
          </cell>
          <cell r="J127">
            <v>48441.577843246865</v>
          </cell>
          <cell r="K127">
            <v>24871.346108567835</v>
          </cell>
          <cell r="L127">
            <v>1722.2646421492834</v>
          </cell>
          <cell r="P127">
            <v>24871.346108567835</v>
          </cell>
          <cell r="Q127">
            <v>1722.2646421492809</v>
          </cell>
          <cell r="R127">
            <v>13296.805375358559</v>
          </cell>
        </row>
        <row r="128">
          <cell r="C128">
            <v>66394.448158509273</v>
          </cell>
          <cell r="D128">
            <v>38224.503816916673</v>
          </cell>
          <cell r="E128">
            <v>40559.577399514856</v>
          </cell>
          <cell r="H128">
            <v>61157.546542253476</v>
          </cell>
          <cell r="I128">
            <v>35628.139707707043</v>
          </cell>
          <cell r="J128">
            <v>48392.84312498026</v>
          </cell>
          <cell r="K128">
            <v>24881.596059890173</v>
          </cell>
          <cell r="L128">
            <v>1729.9268270327757</v>
          </cell>
          <cell r="P128">
            <v>24881.596059890173</v>
          </cell>
          <cell r="Q128">
            <v>1729.9268270327739</v>
          </cell>
          <cell r="R128">
            <v>13305.761443461473</v>
          </cell>
        </row>
        <row r="129">
          <cell r="C129">
            <v>66536.395890792759</v>
          </cell>
          <cell r="D129">
            <v>38053.776739147688</v>
          </cell>
          <cell r="E129">
            <v>40424.267416919349</v>
          </cell>
          <cell r="H129">
            <v>61242.590676624939</v>
          </cell>
          <cell r="I129">
            <v>35433.702687948258</v>
          </cell>
          <cell r="J129">
            <v>48338.146682286599</v>
          </cell>
          <cell r="K129">
            <v>24883.608796156044</v>
          </cell>
          <cell r="L129">
            <v>1737.2377121255697</v>
          </cell>
          <cell r="P129">
            <v>24883.608796156048</v>
          </cell>
          <cell r="Q129">
            <v>1737.2377121255686</v>
          </cell>
          <cell r="R129">
            <v>13310.423254140807</v>
          </cell>
        </row>
        <row r="130">
          <cell r="C130">
            <v>66671.112827653924</v>
          </cell>
          <cell r="D130">
            <v>37877.468184208345</v>
          </cell>
          <cell r="E130">
            <v>40283.759059436823</v>
          </cell>
          <cell r="H130">
            <v>61320.778944109923</v>
          </cell>
          <cell r="I130">
            <v>35234.114436756128</v>
          </cell>
          <cell r="J130">
            <v>48277.446690433026</v>
          </cell>
          <cell r="K130">
            <v>24877.199061075571</v>
          </cell>
          <cell r="L130">
            <v>1744.1858964594298</v>
          </cell>
          <cell r="P130">
            <v>24877.199061075575</v>
          </cell>
          <cell r="Q130">
            <v>1744.1858964594267</v>
          </cell>
          <cell r="R130">
            <v>13310.6924787675</v>
          </cell>
        </row>
        <row r="131">
          <cell r="C131">
            <v>66798.098231241558</v>
          </cell>
          <cell r="D131">
            <v>37695.449997206975</v>
          </cell>
          <cell r="E131">
            <v>40137.992166625925</v>
          </cell>
          <cell r="H131">
            <v>61391.692816491995</v>
          </cell>
          <cell r="I131">
            <v>35029.334113557648</v>
          </cell>
          <cell r="J131">
            <v>48210.513465024822</v>
          </cell>
          <cell r="K131">
            <v>24862.093756094091</v>
          </cell>
          <cell r="L131">
            <v>1750.7528279307969</v>
          </cell>
          <cell r="P131">
            <v>24862.093756094091</v>
          </cell>
          <cell r="Q131">
            <v>1750.7528279307953</v>
          </cell>
          <cell r="R131">
            <v>13306.423292012443</v>
          </cell>
        </row>
        <row r="132">
          <cell r="C132">
            <v>66916.708515710285</v>
          </cell>
          <cell r="D132">
            <v>37507.567368467789</v>
          </cell>
          <cell r="E132">
            <v>39986.914136778236</v>
          </cell>
          <cell r="H132">
            <v>61454.79825244721</v>
          </cell>
          <cell r="I132">
            <v>34819.328428190325</v>
          </cell>
          <cell r="J132">
            <v>48137.063340318768</v>
          </cell>
          <cell r="K132">
            <v>24837.973819614526</v>
          </cell>
          <cell r="L132">
            <v>1756.9184907124636</v>
          </cell>
          <cell r="P132">
            <v>24837.973819614526</v>
          </cell>
          <cell r="Q132">
            <v>1756.9184907124672</v>
          </cell>
          <cell r="R132">
            <v>13297.446155163496</v>
          </cell>
        </row>
        <row r="133">
          <cell r="C133">
            <v>67026.512526552207</v>
          </cell>
          <cell r="D133">
            <v>37313.776936864626</v>
          </cell>
          <cell r="E133">
            <v>39830.563559214301</v>
          </cell>
          <cell r="H133">
            <v>61509.751258623903</v>
          </cell>
          <cell r="I133">
            <v>34604.150756463525</v>
          </cell>
          <cell r="J133">
            <v>48056.951007543714</v>
          </cell>
          <cell r="K133">
            <v>24804.606953343307</v>
          </cell>
          <cell r="L133">
            <v>1762.6678813932597</v>
          </cell>
          <cell r="P133">
            <v>24804.606953343311</v>
          </cell>
          <cell r="Q133">
            <v>1762.6678813932576</v>
          </cell>
          <cell r="R133">
            <v>13283.637417368283</v>
          </cell>
        </row>
        <row r="134">
          <cell r="C134">
            <v>67127.463832039852</v>
          </cell>
          <cell r="D134">
            <v>37114.175806390849</v>
          </cell>
          <cell r="E134">
            <v>39669.067120065534</v>
          </cell>
          <cell r="H134">
            <v>61556.53782910038</v>
          </cell>
          <cell r="I134">
            <v>34383.933343230448</v>
          </cell>
          <cell r="J134">
            <v>47970.235586165414</v>
          </cell>
          <cell r="K134">
            <v>24761.910500598471</v>
          </cell>
          <cell r="L134">
            <v>1767.9926187690453</v>
          </cell>
          <cell r="P134">
            <v>24761.910500598467</v>
          </cell>
          <cell r="Q134">
            <v>1767.9926187690489</v>
          </cell>
          <cell r="R134">
            <v>13264.951559683759</v>
          </cell>
        </row>
        <row r="135">
          <cell r="C135">
            <v>67219.869612907205</v>
          </cell>
          <cell r="D135">
            <v>36909.05565014798</v>
          </cell>
          <cell r="E135">
            <v>39502.726461397811</v>
          </cell>
          <cell r="H135">
            <v>61595.46379222993</v>
          </cell>
          <cell r="I135">
            <v>34158.97069073873</v>
          </cell>
          <cell r="J135">
            <v>47877.21724148433</v>
          </cell>
          <cell r="K135">
            <v>24709.937962687476</v>
          </cell>
          <cell r="L135">
            <v>1772.8938288604058</v>
          </cell>
          <cell r="P135">
            <v>24709.937962687476</v>
          </cell>
          <cell r="Q135">
            <v>1772.8938288604077</v>
          </cell>
          <cell r="R135">
            <v>13241.415895773942</v>
          </cell>
        </row>
        <row r="136">
          <cell r="C136">
            <v>67304.183345478436</v>
          </cell>
          <cell r="D136">
            <v>36698.86411738996</v>
          </cell>
          <cell r="E136">
            <v>39332.033475489654</v>
          </cell>
          <cell r="H136">
            <v>61626.987658606871</v>
          </cell>
          <cell r="I136">
            <v>33929.732966965152</v>
          </cell>
          <cell r="J136">
            <v>47778.360312786011</v>
          </cell>
          <cell r="K136">
            <v>24648.800733973054</v>
          </cell>
          <cell r="L136">
            <v>1777.3806697725197</v>
          </cell>
          <cell r="P136">
            <v>24648.800733973054</v>
          </cell>
          <cell r="Q136">
            <v>1777.3806697725195</v>
          </cell>
          <cell r="R136">
            <v>13213.090701872787</v>
          </cell>
        </row>
        <row r="137">
          <cell r="C137">
            <v>67381.051831152363</v>
          </cell>
          <cell r="D137">
            <v>36484.165783811965</v>
          </cell>
          <cell r="E137">
            <v>39157.601436377096</v>
          </cell>
          <cell r="H137">
            <v>61651.746870095507</v>
          </cell>
          <cell r="I137">
            <v>33696.799164132099</v>
          </cell>
          <cell r="J137">
            <v>47674.273017113803</v>
          </cell>
          <cell r="K137">
            <v>24578.683953759952</v>
          </cell>
          <cell r="L137">
            <v>1781.4687415545006</v>
          </cell>
          <cell r="P137">
            <v>24578.683953759952</v>
          </cell>
          <cell r="Q137">
            <v>1781.4687415545013</v>
          </cell>
          <cell r="R137">
            <v>13180.076347657227</v>
          </cell>
        </row>
        <row r="138">
          <cell r="C138">
            <v>67451.092452416124</v>
          </cell>
          <cell r="D138">
            <v>36265.474758603617</v>
          </cell>
          <cell r="E138">
            <v>38979.993403356013</v>
          </cell>
          <cell r="H138">
            <v>61670.345397606594</v>
          </cell>
          <cell r="I138">
            <v>33460.695011977237</v>
          </cell>
          <cell r="J138">
            <v>47565.520204791916</v>
          </cell>
          <cell r="K138">
            <v>24499.763727919919</v>
          </cell>
          <cell r="L138">
            <v>1785.1720838148897</v>
          </cell>
          <cell r="P138">
            <v>24499.763727919919</v>
          </cell>
          <cell r="Q138">
            <v>1785.1720838148904</v>
          </cell>
          <cell r="R138">
            <v>13142.467905867405</v>
          </cell>
        </row>
        <row r="153">
          <cell r="C153" t="str">
            <v>Residential - IEA 2013 - Transition to Sustainable Buildings</v>
          </cell>
          <cell r="D153" t="str">
            <v>Residential - GBPN 2012 - Best Practice Policies for Low Carbon and Energy Buildings</v>
          </cell>
          <cell r="E153" t="str">
            <v>Residential - Drawdown Custom Calculation Based Upon GBPN 2012 Methodology</v>
          </cell>
          <cell r="F153" t="str">
            <v>Residential - Source 4</v>
          </cell>
          <cell r="G153" t="str">
            <v>Residential - Source 5</v>
          </cell>
          <cell r="H153" t="str">
            <v>Residential - High</v>
          </cell>
          <cell r="I153" t="str">
            <v>Residential - Low</v>
          </cell>
          <cell r="J153" t="str">
            <v>Residential - Average</v>
          </cell>
          <cell r="K153" t="str">
            <v>Commercial - IEA 2013 - Transition to Sustainable Buildings</v>
          </cell>
          <cell r="L153" t="str">
            <v>Commercial - GBPN 2012 - Best Practice Policies for Low Carbon and Energy Buildings</v>
          </cell>
          <cell r="M153" t="str">
            <v>Commercial - Source 3</v>
          </cell>
          <cell r="N153" t="str">
            <v>Commercial - Source 4</v>
          </cell>
          <cell r="O153" t="str">
            <v>Commercial - Source 5</v>
          </cell>
          <cell r="P153" t="str">
            <v>Commercial - High</v>
          </cell>
          <cell r="Q153" t="str">
            <v>Commercial - Low</v>
          </cell>
          <cell r="R153" t="str">
            <v>Commercial - Average</v>
          </cell>
        </row>
        <row r="154">
          <cell r="C154">
            <v>8727.3000000000011</v>
          </cell>
          <cell r="D154">
            <v>10094.585829587268</v>
          </cell>
          <cell r="H154">
            <v>10094.585829587268</v>
          </cell>
          <cell r="I154">
            <v>8727.3000000000029</v>
          </cell>
          <cell r="J154">
            <v>9410.9429147936353</v>
          </cell>
          <cell r="K154">
            <v>1046.2</v>
          </cell>
          <cell r="L154">
            <v>1030.2149661953231</v>
          </cell>
          <cell r="P154">
            <v>1046.2000000000003</v>
          </cell>
          <cell r="Q154">
            <v>1030.2149661953231</v>
          </cell>
          <cell r="R154">
            <v>1038.2074830976617</v>
          </cell>
        </row>
        <row r="155">
          <cell r="C155">
            <v>8855.9500000000007</v>
          </cell>
          <cell r="D155">
            <v>10084.889957089892</v>
          </cell>
          <cell r="H155">
            <v>10084.88995708989</v>
          </cell>
          <cell r="I155">
            <v>8855.9500000000007</v>
          </cell>
          <cell r="J155">
            <v>9470.4199785449455</v>
          </cell>
          <cell r="K155">
            <v>1062.8850000000002</v>
          </cell>
          <cell r="L155">
            <v>1070.0811489072016</v>
          </cell>
          <cell r="P155">
            <v>1070.0811489072016</v>
          </cell>
          <cell r="Q155">
            <v>1062.8850000000002</v>
          </cell>
          <cell r="R155">
            <v>1066.4830744536009</v>
          </cell>
        </row>
        <row r="156">
          <cell r="C156">
            <v>8749.8014713783796</v>
          </cell>
          <cell r="D156">
            <v>9814.1711994904817</v>
          </cell>
          <cell r="E156">
            <v>10334.370106862343</v>
          </cell>
          <cell r="H156">
            <v>10292.271266325872</v>
          </cell>
          <cell r="I156">
            <v>8973.2905854949313</v>
          </cell>
          <cell r="J156">
            <v>9632.7809259104015</v>
          </cell>
          <cell r="K156">
            <v>1051.1526073667128</v>
          </cell>
          <cell r="L156">
            <v>1084.7052143977528</v>
          </cell>
          <cell r="P156">
            <v>1084.7052143977526</v>
          </cell>
          <cell r="Q156">
            <v>1051.1526073667128</v>
          </cell>
          <cell r="R156">
            <v>1067.9289108822327</v>
          </cell>
        </row>
        <row r="157">
          <cell r="C157">
            <v>8894.3101917300901</v>
          </cell>
          <cell r="D157">
            <v>9808.1984459080049</v>
          </cell>
          <cell r="E157">
            <v>10359.024113305561</v>
          </cell>
          <cell r="H157">
            <v>10291.23677216111</v>
          </cell>
          <cell r="I157">
            <v>9083.1183951346593</v>
          </cell>
          <cell r="J157">
            <v>9687.1775836478846</v>
          </cell>
          <cell r="K157">
            <v>1069.3033334775498</v>
          </cell>
          <cell r="L157">
            <v>1130.9547397073347</v>
          </cell>
          <cell r="P157">
            <v>1130.9547397073347</v>
          </cell>
          <cell r="Q157">
            <v>1069.30333347755</v>
          </cell>
          <cell r="R157">
            <v>1100.1290365924424</v>
          </cell>
        </row>
        <row r="158">
          <cell r="C158">
            <v>9039.0547903974657</v>
          </cell>
          <cell r="D158">
            <v>9801.5771619002535</v>
          </cell>
          <cell r="E158">
            <v>10382.692162952339</v>
          </cell>
          <cell r="H158">
            <v>10291.309658069395</v>
          </cell>
          <cell r="I158">
            <v>9190.9064187639797</v>
          </cell>
          <cell r="J158">
            <v>9741.1080384166871</v>
          </cell>
          <cell r="K158">
            <v>1087.2803676072081</v>
          </cell>
          <cell r="L158">
            <v>1180.6554418766198</v>
          </cell>
          <cell r="P158">
            <v>1180.65544187662</v>
          </cell>
          <cell r="Q158">
            <v>1087.2803676072081</v>
          </cell>
          <cell r="R158">
            <v>1133.967904741914</v>
          </cell>
        </row>
        <row r="159">
          <cell r="C159">
            <v>9184.2931249352405</v>
          </cell>
          <cell r="D159">
            <v>9794.2131323157846</v>
          </cell>
          <cell r="E159">
            <v>10405.075837261875</v>
          </cell>
          <cell r="H159">
            <v>10292.909869704094</v>
          </cell>
          <cell r="I159">
            <v>9296.144859971173</v>
          </cell>
          <cell r="J159">
            <v>9794.5273648376333</v>
          </cell>
          <cell r="K159">
            <v>1105.1133717543375</v>
          </cell>
          <cell r="L159">
            <v>1233.7830783442839</v>
          </cell>
          <cell r="P159">
            <v>1233.7830783442837</v>
          </cell>
          <cell r="Q159">
            <v>1105.1133717543375</v>
          </cell>
          <cell r="R159">
            <v>1169.4482250493106</v>
          </cell>
        </row>
        <row r="160">
          <cell r="C160">
            <v>9329.7838269698386</v>
          </cell>
          <cell r="D160">
            <v>9785.6257239736533</v>
          </cell>
          <cell r="E160">
            <v>10425.480253648846</v>
          </cell>
          <cell r="H160">
            <v>10296.377246327365</v>
          </cell>
          <cell r="I160">
            <v>9397.5492900675254</v>
          </cell>
          <cell r="J160">
            <v>9846.9632681974454</v>
          </cell>
          <cell r="K160">
            <v>1122.771989182125</v>
          </cell>
          <cell r="L160">
            <v>1290.2615210773347</v>
          </cell>
          <cell r="P160">
            <v>1290.2615210773347</v>
          </cell>
          <cell r="Q160">
            <v>1122.7719891821253</v>
          </cell>
          <cell r="R160">
            <v>1206.51675512973</v>
          </cell>
        </row>
        <row r="161">
          <cell r="C161">
            <v>9475.4002560187091</v>
          </cell>
          <cell r="D161">
            <v>9775.1491302982286</v>
          </cell>
          <cell r="E161">
            <v>10443.236533126319</v>
          </cell>
          <cell r="H161">
            <v>10302.471897319438</v>
          </cell>
          <cell r="I161">
            <v>9493.3853823094014</v>
          </cell>
          <cell r="J161">
            <v>9897.9286398144195</v>
          </cell>
          <cell r="K161">
            <v>1140.2396802629282</v>
          </cell>
          <cell r="L161">
            <v>1349.9778178903491</v>
          </cell>
          <cell r="P161">
            <v>1349.9778178903489</v>
          </cell>
          <cell r="Q161">
            <v>1140.2396802629282</v>
          </cell>
          <cell r="R161">
            <v>1245.1087490766386</v>
          </cell>
        </row>
        <row r="162">
          <cell r="C162">
            <v>9635.9103306227826</v>
          </cell>
          <cell r="D162">
            <v>9777.4202231670042</v>
          </cell>
          <cell r="E162">
            <v>10474.01908424718</v>
          </cell>
          <cell r="H162">
            <v>10328.768093447961</v>
          </cell>
          <cell r="I162">
            <v>9596.1316652433525</v>
          </cell>
          <cell r="J162">
            <v>9962.4498793456569</v>
          </cell>
          <cell r="K162">
            <v>1159.2919126823167</v>
          </cell>
          <cell r="L162">
            <v>1415.0154248117833</v>
          </cell>
          <cell r="P162">
            <v>1415.0154248117833</v>
          </cell>
          <cell r="Q162">
            <v>1159.2919126823167</v>
          </cell>
          <cell r="R162">
            <v>1287.15366874705</v>
          </cell>
        </row>
        <row r="163">
          <cell r="C163">
            <v>9772.4446768306461</v>
          </cell>
          <cell r="D163">
            <v>9753.0351374927013</v>
          </cell>
          <cell r="E163">
            <v>10475.368312870232</v>
          </cell>
          <cell r="H163">
            <v>10336.312400968782</v>
          </cell>
          <cell r="I163">
            <v>9664.2530171602739</v>
          </cell>
          <cell r="J163">
            <v>10000.282709064528</v>
          </cell>
          <cell r="K163">
            <v>1175.2508655953282</v>
          </cell>
          <cell r="L163">
            <v>1479.6659721683297</v>
          </cell>
          <cell r="P163">
            <v>1479.66597216833</v>
          </cell>
          <cell r="Q163">
            <v>1175.2508655953279</v>
          </cell>
          <cell r="R163">
            <v>1327.4584188818289</v>
          </cell>
        </row>
        <row r="164">
          <cell r="C164">
            <v>9906.5773531486757</v>
          </cell>
          <cell r="D164">
            <v>9724.7288817258177</v>
          </cell>
          <cell r="E164">
            <v>10471.265194180563</v>
          </cell>
          <cell r="H164">
            <v>10352.040491677155</v>
          </cell>
          <cell r="I164">
            <v>9716.3404610262151</v>
          </cell>
          <cell r="J164">
            <v>10034.190476351685</v>
          </cell>
          <cell r="K164">
            <v>1190.7124670204862</v>
          </cell>
          <cell r="L164">
            <v>1546.9753646413019</v>
          </cell>
          <cell r="P164">
            <v>1546.9753646413014</v>
          </cell>
          <cell r="Q164">
            <v>1190.7124670204867</v>
          </cell>
          <cell r="R164">
            <v>1368.843915830894</v>
          </cell>
        </row>
        <row r="165">
          <cell r="C165">
            <v>10038.681084443842</v>
          </cell>
          <cell r="D165">
            <v>9693.1129677658373</v>
          </cell>
          <cell r="E165">
            <v>10462.335034269196</v>
          </cell>
          <cell r="H165">
            <v>10379.282170813336</v>
          </cell>
          <cell r="I165">
            <v>9750.1372201725808</v>
          </cell>
          <cell r="J165">
            <v>10064.709695492958</v>
          </cell>
          <cell r="K165">
            <v>1205.7215679498763</v>
          </cell>
          <cell r="L165">
            <v>1616.9440586627707</v>
          </cell>
          <cell r="P165">
            <v>1616.9440586627704</v>
          </cell>
          <cell r="Q165">
            <v>1205.7215679498765</v>
          </cell>
          <cell r="R165">
            <v>1411.3328133063235</v>
          </cell>
        </row>
        <row r="166">
          <cell r="C166">
            <v>10169.046116628462</v>
          </cell>
          <cell r="D166">
            <v>9658.7141074894244</v>
          </cell>
          <cell r="E166">
            <v>10449.196729158495</v>
          </cell>
          <cell r="H166">
            <v>10419.560977861791</v>
          </cell>
          <cell r="I166">
            <v>9765.0769909891314</v>
          </cell>
          <cell r="J166">
            <v>10092.318984425461</v>
          </cell>
          <cell r="K166">
            <v>1220.3132557867782</v>
          </cell>
          <cell r="L166">
            <v>1689.5694578110501</v>
          </cell>
          <cell r="P166">
            <v>1689.5694578110504</v>
          </cell>
          <cell r="Q166">
            <v>1220.3132557867777</v>
          </cell>
          <cell r="R166">
            <v>1454.9413567989141</v>
          </cell>
        </row>
        <row r="167">
          <cell r="C167">
            <v>10297.906675523767</v>
          </cell>
          <cell r="D167">
            <v>9621.9679153472571</v>
          </cell>
          <cell r="E167">
            <v>10432.376812788316</v>
          </cell>
          <cell r="H167">
            <v>10472.027720090504</v>
          </cell>
          <cell r="I167">
            <v>9762.8065490157242</v>
          </cell>
          <cell r="J167">
            <v>10117.417134553114</v>
          </cell>
          <cell r="K167">
            <v>1234.515993176987</v>
          </cell>
          <cell r="L167">
            <v>1764.8430805686073</v>
          </cell>
          <cell r="P167">
            <v>1764.8430805686075</v>
          </cell>
          <cell r="Q167">
            <v>1234.5159931769867</v>
          </cell>
          <cell r="R167">
            <v>1499.6795368727971</v>
          </cell>
        </row>
        <row r="168">
          <cell r="C168">
            <v>10425.443600947799</v>
          </cell>
          <cell r="D168">
            <v>9583.1793131636514</v>
          </cell>
          <cell r="E168">
            <v>10412.188106890184</v>
          </cell>
          <cell r="H168">
            <v>10534.230352218217</v>
          </cell>
          <cell r="I168">
            <v>9746.3103284495428</v>
          </cell>
          <cell r="J168">
            <v>10140.27034033388</v>
          </cell>
          <cell r="K168">
            <v>1248.3519090120883</v>
          </cell>
          <cell r="L168">
            <v>1842.7405254560485</v>
          </cell>
          <cell r="P168">
            <v>1842.7405254560488</v>
          </cell>
          <cell r="Q168">
            <v>1248.3519090120883</v>
          </cell>
          <cell r="R168">
            <v>1545.5462172340685</v>
          </cell>
        </row>
        <row r="169">
          <cell r="C169">
            <v>10551.776231334581</v>
          </cell>
          <cell r="D169">
            <v>9542.5804076380828</v>
          </cell>
          <cell r="E169">
            <v>10388.885742577651</v>
          </cell>
          <cell r="H169">
            <v>10603.453467539142</v>
          </cell>
          <cell r="I169">
            <v>9718.7081201610654</v>
          </cell>
          <cell r="J169">
            <v>10161.080793850104</v>
          </cell>
          <cell r="K169">
            <v>1261.8358198205483</v>
          </cell>
          <cell r="L169">
            <v>1923.2283779948527</v>
          </cell>
          <cell r="P169">
            <v>1923.2283779948534</v>
          </cell>
          <cell r="Q169">
            <v>1261.8358198205474</v>
          </cell>
          <cell r="R169">
            <v>1592.5320989077004</v>
          </cell>
        </row>
        <row r="170">
          <cell r="C170">
            <v>10676.943505108316</v>
          </cell>
          <cell r="D170">
            <v>9500.3792544884145</v>
          </cell>
          <cell r="E170">
            <v>10362.82328574339</v>
          </cell>
          <cell r="H170">
            <v>10677.462510732463</v>
          </cell>
          <cell r="I170">
            <v>9682.6348528276194</v>
          </cell>
          <cell r="J170">
            <v>10180.048681780041</v>
          </cell>
          <cell r="K170">
            <v>1274.9729880155492</v>
          </cell>
          <cell r="L170">
            <v>2006.2718015503756</v>
          </cell>
          <cell r="P170">
            <v>2006.2718015503754</v>
          </cell>
          <cell r="Q170">
            <v>1274.9729880155494</v>
          </cell>
          <cell r="R170">
            <v>1640.6223947829624</v>
          </cell>
        </row>
        <row r="171">
          <cell r="C171">
            <v>10800.925422835569</v>
          </cell>
          <cell r="D171">
            <v>9456.7372504699124</v>
          </cell>
          <cell r="E171">
            <v>10334.350824752957</v>
          </cell>
          <cell r="H171">
            <v>10754.586957511692</v>
          </cell>
          <cell r="I171">
            <v>9640.0887078605992</v>
          </cell>
          <cell r="J171">
            <v>10197.337832686146</v>
          </cell>
          <cell r="K171">
            <v>1287.7617300942873</v>
          </cell>
          <cell r="L171">
            <v>2091.8288614204816</v>
          </cell>
          <cell r="P171">
            <v>2091.8288614204821</v>
          </cell>
          <cell r="Q171">
            <v>1287.7617300942868</v>
          </cell>
          <cell r="R171">
            <v>1689.7952957573843</v>
          </cell>
        </row>
        <row r="172">
          <cell r="C172">
            <v>10923.701074721585</v>
          </cell>
          <cell r="D172">
            <v>9411.7841580377917</v>
          </cell>
          <cell r="E172">
            <v>10303.775575771755</v>
          </cell>
          <cell r="H172">
            <v>10833.646636636939</v>
          </cell>
          <cell r="I172">
            <v>9592.5272357171489</v>
          </cell>
          <cell r="J172">
            <v>10213.086936177044</v>
          </cell>
          <cell r="K172">
            <v>1300.2003706070859</v>
          </cell>
          <cell r="L172">
            <v>2179.8520203655839</v>
          </cell>
          <cell r="P172">
            <v>2179.8520203655835</v>
          </cell>
          <cell r="Q172">
            <v>1300.2003706070864</v>
          </cell>
          <cell r="R172">
            <v>1740.0261954863349</v>
          </cell>
        </row>
        <row r="173">
          <cell r="C173">
            <v>11045.340289174932</v>
          </cell>
          <cell r="D173">
            <v>9365.7050619840247</v>
          </cell>
          <cell r="E173">
            <v>10271.345533197209</v>
          </cell>
          <cell r="H173">
            <v>10913.873534952896</v>
          </cell>
          <cell r="I173">
            <v>9541.0537212845466</v>
          </cell>
          <cell r="J173">
            <v>10227.463628118721</v>
          </cell>
          <cell r="K173">
            <v>1312.2981289713991</v>
          </cell>
          <cell r="L173">
            <v>2270.3077784300913</v>
          </cell>
          <cell r="P173">
            <v>2270.3077784300917</v>
          </cell>
          <cell r="Q173">
            <v>1312.2981289713985</v>
          </cell>
          <cell r="R173">
            <v>1791.3029537007451</v>
          </cell>
        </row>
        <row r="174">
          <cell r="C174">
            <v>11166.011173485122</v>
          </cell>
          <cell r="D174">
            <v>9318.7018853902555</v>
          </cell>
          <cell r="E174">
            <v>10237.373414954072</v>
          </cell>
          <cell r="H174">
            <v>10994.860008524414</v>
          </cell>
          <cell r="I174">
            <v>9486.530974028552</v>
          </cell>
          <cell r="J174">
            <v>10240.695491276483</v>
          </cell>
          <cell r="K174">
            <v>1324.0759070529157</v>
          </cell>
          <cell r="L174">
            <v>2363.1701584494685</v>
          </cell>
          <cell r="P174">
            <v>2363.1701584494681</v>
          </cell>
          <cell r="Q174">
            <v>1324.0759070529161</v>
          </cell>
          <cell r="R174">
            <v>1843.6230327511921</v>
          </cell>
        </row>
        <row r="175">
          <cell r="C175">
            <v>11285.975909050676</v>
          </cell>
          <cell r="D175">
            <v>9270.9881338447904</v>
          </cell>
          <cell r="E175">
            <v>10202.36021851431</v>
          </cell>
          <cell r="H175">
            <v>11076.505699951758</v>
          </cell>
          <cell r="I175">
            <v>9429.7104743214259</v>
          </cell>
          <cell r="J175">
            <v>10253.108087136592</v>
          </cell>
          <cell r="K175">
            <v>1335.565658030913</v>
          </cell>
          <cell r="L175">
            <v>2458.420657786593</v>
          </cell>
          <cell r="P175">
            <v>2458.420657786593</v>
          </cell>
          <cell r="Q175">
            <v>1335.5656580309128</v>
          </cell>
          <cell r="R175">
            <v>1896.9931579087529</v>
          </cell>
        </row>
        <row r="176">
          <cell r="C176">
            <v>11405.568401740466</v>
          </cell>
          <cell r="D176">
            <v>9222.7831274543005</v>
          </cell>
          <cell r="E176">
            <v>10166.871431311982</v>
          </cell>
          <cell r="H176">
            <v>11158.894117050077</v>
          </cell>
          <cell r="I176">
            <v>9371.2545232877565</v>
          </cell>
          <cell r="J176">
            <v>10265.074320168917</v>
          </cell>
          <cell r="K176">
            <v>1346.8076012285699</v>
          </cell>
          <cell r="L176">
            <v>2556.0477846895724</v>
          </cell>
          <cell r="P176">
            <v>2556.0477846895724</v>
          </cell>
          <cell r="Q176">
            <v>1346.8076012285696</v>
          </cell>
          <cell r="R176">
            <v>1951.427692959071</v>
          </cell>
        </row>
        <row r="177">
          <cell r="C177">
            <v>11525.051113484606</v>
          </cell>
          <cell r="D177">
            <v>9174.2583897854638</v>
          </cell>
          <cell r="E177">
            <v>10131.3377476773</v>
          </cell>
          <cell r="H177">
            <v>11242.09190910375</v>
          </cell>
          <cell r="I177">
            <v>9311.6729248611628</v>
          </cell>
          <cell r="J177">
            <v>10276.882416982457</v>
          </cell>
          <cell r="K177">
            <v>1357.8332227466849</v>
          </cell>
          <cell r="L177">
            <v>2656.0323886397009</v>
          </cell>
          <cell r="P177">
            <v>2656.0323886397009</v>
          </cell>
          <cell r="Q177">
            <v>1357.8332227466849</v>
          </cell>
          <cell r="R177">
            <v>2006.9328056931929</v>
          </cell>
        </row>
        <row r="178">
          <cell r="C178">
            <v>11644.58715836734</v>
          </cell>
          <cell r="D178">
            <v>9125.5773880062225</v>
          </cell>
          <cell r="E178">
            <v>10096.010899051773</v>
          </cell>
          <cell r="H178">
            <v>11326.095748354692</v>
          </cell>
          <cell r="I178">
            <v>9251.3545485955328</v>
          </cell>
          <cell r="J178">
            <v>10288.725148475112</v>
          </cell>
          <cell r="K178">
            <v>1368.6620534309693</v>
          </cell>
          <cell r="L178">
            <v>2758.3571420201788</v>
          </cell>
          <cell r="P178">
            <v>2758.3571420201788</v>
          </cell>
          <cell r="Q178">
            <v>1368.6620534309693</v>
          </cell>
          <cell r="R178">
            <v>2063.5095977255742</v>
          </cell>
        </row>
        <row r="179">
          <cell r="C179">
            <v>11764.186864296895</v>
          </cell>
          <cell r="D179">
            <v>9076.7937614198636</v>
          </cell>
          <cell r="E179">
            <v>10060.928774910091</v>
          </cell>
          <cell r="H179">
            <v>11410.776174461511</v>
          </cell>
          <cell r="I179">
            <v>9190.496759289721</v>
          </cell>
          <cell r="J179">
            <v>10300.636466875616</v>
          </cell>
          <cell r="K179">
            <v>1379.2955168895805</v>
          </cell>
          <cell r="L179">
            <v>2862.97424271711</v>
          </cell>
          <cell r="P179">
            <v>2862.9742427171104</v>
          </cell>
          <cell r="Q179">
            <v>1379.2955168895796</v>
          </cell>
          <cell r="R179">
            <v>2121.134879803345</v>
          </cell>
        </row>
        <row r="180">
          <cell r="C180">
            <v>11883.770860789795</v>
          </cell>
          <cell r="D180">
            <v>9027.8315536433147</v>
          </cell>
          <cell r="E180">
            <v>10026.02519843001</v>
          </cell>
          <cell r="H180">
            <v>11495.946236215026</v>
          </cell>
          <cell r="I180">
            <v>9129.1388390270549</v>
          </cell>
          <cell r="J180">
            <v>10312.542537621041</v>
          </cell>
          <cell r="K180">
            <v>1389.7245200070081</v>
          </cell>
          <cell r="L180">
            <v>2969.7917765839379</v>
          </cell>
          <cell r="P180">
            <v>2969.7917765839379</v>
          </cell>
          <cell r="Q180">
            <v>1389.7245200070079</v>
          </cell>
          <cell r="R180">
            <v>2179.7581482954729</v>
          </cell>
        </row>
        <row r="181">
          <cell r="C181">
            <v>12003.166464430897</v>
          </cell>
          <cell r="D181">
            <v>8978.5410140082586</v>
          </cell>
          <cell r="E181">
            <v>9991.1163537558459</v>
          </cell>
          <cell r="H181">
            <v>11581.344112119574</v>
          </cell>
          <cell r="I181">
            <v>9067.2051093437603</v>
          </cell>
          <cell r="J181">
            <v>10324.274610731667</v>
          </cell>
          <cell r="K181">
            <v>1399.929171442006</v>
          </cell>
          <cell r="L181">
            <v>3078.6836945919054</v>
          </cell>
          <cell r="P181">
            <v>3078.6836945919058</v>
          </cell>
          <cell r="Q181">
            <v>1399.9291714420051</v>
          </cell>
          <cell r="R181">
            <v>2239.3064330169555</v>
          </cell>
        </row>
        <row r="182">
          <cell r="C182">
            <v>12122.233854390573</v>
          </cell>
          <cell r="D182">
            <v>8928.8318133907123</v>
          </cell>
          <cell r="E182">
            <v>9956.0479061574333</v>
          </cell>
          <cell r="H182">
            <v>11666.758871104283</v>
          </cell>
          <cell r="I182">
            <v>9004.650178188198</v>
          </cell>
          <cell r="J182">
            <v>10335.70452464624</v>
          </cell>
          <cell r="K182">
            <v>1409.8936167075781</v>
          </cell>
          <cell r="L182">
            <v>3189.5314838478021</v>
          </cell>
          <cell r="P182">
            <v>3189.531483847803</v>
          </cell>
          <cell r="Q182">
            <v>1409.8936167075767</v>
          </cell>
          <cell r="R182">
            <v>2299.7125502776898</v>
          </cell>
        </row>
        <row r="183">
          <cell r="C183">
            <v>12240.946318873428</v>
          </cell>
          <cell r="D183">
            <v>8878.7467764561879</v>
          </cell>
          <cell r="E183">
            <v>9920.8320788831097</v>
          </cell>
          <cell r="H183">
            <v>11752.119776590293</v>
          </cell>
          <cell r="I183">
            <v>8941.5636728848604</v>
          </cell>
          <cell r="J183">
            <v>10346.841724737576</v>
          </cell>
          <cell r="K183">
            <v>1419.6153077495394</v>
          </cell>
          <cell r="L183">
            <v>3302.2550528782986</v>
          </cell>
          <cell r="P183">
            <v>3302.255052878299</v>
          </cell>
          <cell r="Q183">
            <v>1419.6153077495387</v>
          </cell>
          <cell r="R183">
            <v>2360.9351803139189</v>
          </cell>
        </row>
        <row r="184">
          <cell r="C184">
            <v>12359.349891680364</v>
          </cell>
          <cell r="D184">
            <v>8828.4099684182165</v>
          </cell>
          <cell r="E184">
            <v>9885.4966142948415</v>
          </cell>
          <cell r="H184">
            <v>11837.426257256735</v>
          </cell>
          <cell r="I184">
            <v>8878.0780590055438</v>
          </cell>
          <cell r="J184">
            <v>10357.752158131139</v>
          </cell>
          <cell r="K184">
            <v>1429.1001551110369</v>
          </cell>
          <cell r="L184">
            <v>3416.8020262217678</v>
          </cell>
          <cell r="P184">
            <v>3416.8020262217674</v>
          </cell>
          <cell r="Q184">
            <v>1429.1001551110371</v>
          </cell>
          <cell r="R184">
            <v>2422.9510906664023</v>
          </cell>
        </row>
        <row r="185">
          <cell r="C185">
            <v>12477.44111393493</v>
          </cell>
          <cell r="D185">
            <v>8777.9056466392994</v>
          </cell>
          <cell r="E185">
            <v>9849.8952745912957</v>
          </cell>
          <cell r="H185">
            <v>11922.609822854009</v>
          </cell>
          <cell r="I185">
            <v>8814.2182005896739</v>
          </cell>
          <cell r="J185">
            <v>10368.414011721841</v>
          </cell>
          <cell r="K185">
            <v>1438.3483103774629</v>
          </cell>
          <cell r="L185">
            <v>3533.1051702604454</v>
          </cell>
          <cell r="P185">
            <v>3533.1051702604454</v>
          </cell>
          <cell r="Q185">
            <v>1438.3483103774633</v>
          </cell>
          <cell r="R185">
            <v>2485.7267403189544</v>
          </cell>
        </row>
        <row r="186">
          <cell r="C186">
            <v>12595.23176811839</v>
          </cell>
          <cell r="D186">
            <v>8727.3424916017339</v>
          </cell>
          <cell r="E186">
            <v>9813.8432837040746</v>
          </cell>
          <cell r="H186">
            <v>12007.615001346798</v>
          </cell>
          <cell r="I186">
            <v>8749.9966942693336</v>
          </cell>
          <cell r="J186">
            <v>10378.805847808066</v>
          </cell>
          <cell r="K186">
            <v>1447.3616898398504</v>
          </cell>
          <cell r="L186">
            <v>3651.1062876754054</v>
          </cell>
          <cell r="P186">
            <v>3651.1062876754049</v>
          </cell>
          <cell r="Q186">
            <v>1447.3616898398511</v>
          </cell>
          <cell r="R186">
            <v>2549.2339887576281</v>
          </cell>
        </row>
        <row r="187">
          <cell r="C187">
            <v>12712.710813558166</v>
          </cell>
          <cell r="D187">
            <v>8676.8239247486181</v>
          </cell>
          <cell r="E187">
            <v>9777.1823362936793</v>
          </cell>
          <cell r="H187">
            <v>12092.38249742697</v>
          </cell>
          <cell r="I187">
            <v>8685.4288856400053</v>
          </cell>
          <cell r="J187">
            <v>10388.905691533488</v>
          </cell>
          <cell r="K187">
            <v>1456.1395861044437</v>
          </cell>
          <cell r="L187">
            <v>3770.7453351474778</v>
          </cell>
          <cell r="P187">
            <v>3770.7453351474778</v>
          </cell>
          <cell r="Q187">
            <v>1456.1395861044439</v>
          </cell>
          <cell r="R187">
            <v>2613.4424606259608</v>
          </cell>
        </row>
        <row r="188">
          <cell r="C188">
            <v>12829.843008870761</v>
          </cell>
          <cell r="D188">
            <v>8626.4217248879395</v>
          </cell>
          <cell r="E188">
            <v>9739.8398195175014</v>
          </cell>
          <cell r="H188">
            <v>12176.85818047005</v>
          </cell>
          <cell r="I188">
            <v>8620.5448550474157</v>
          </cell>
          <cell r="J188">
            <v>10398.701517758733</v>
          </cell>
          <cell r="K188">
            <v>1464.6785527888487</v>
          </cell>
          <cell r="L188">
            <v>3891.9482178279663</v>
          </cell>
          <cell r="P188">
            <v>3891.9482178279668</v>
          </cell>
          <cell r="Q188">
            <v>1464.678552788848</v>
          </cell>
          <cell r="R188">
            <v>2678.3133853084073</v>
          </cell>
        </row>
        <row r="189">
          <cell r="C189">
            <v>12946.550215619416</v>
          </cell>
          <cell r="D189">
            <v>8576.213662081298</v>
          </cell>
          <cell r="E189">
            <v>9701.7669701406303</v>
          </cell>
          <cell r="H189">
            <v>12260.962544318196</v>
          </cell>
          <cell r="I189">
            <v>8555.3913542427017</v>
          </cell>
          <cell r="J189">
            <v>10408.176949280449</v>
          </cell>
          <cell r="K189">
            <v>1472.9703250029847</v>
          </cell>
          <cell r="L189">
            <v>4014.6418466380451</v>
          </cell>
          <cell r="P189">
            <v>4014.6418466380451</v>
          </cell>
          <cell r="Q189">
            <v>1472.9703250029847</v>
          </cell>
          <cell r="R189">
            <v>2743.8060858205149</v>
          </cell>
        </row>
        <row r="190">
          <cell r="C190">
            <v>13062.709151176614</v>
          </cell>
          <cell r="D190">
            <v>8526.3136343330134</v>
          </cell>
          <cell r="E190">
            <v>9662.8502754491401</v>
          </cell>
          <cell r="H190">
            <v>12344.570052089541</v>
          </cell>
          <cell r="I190">
            <v>8490.0119885496351</v>
          </cell>
          <cell r="J190">
            <v>10417.291020319588</v>
          </cell>
          <cell r="K190">
            <v>1481.0016522570349</v>
          </cell>
          <cell r="L190">
            <v>4138.7693031099143</v>
          </cell>
          <cell r="P190">
            <v>4138.7693031099143</v>
          </cell>
          <cell r="Q190">
            <v>1481.0016522570352</v>
          </cell>
          <cell r="R190">
            <v>2809.8854776834746</v>
          </cell>
        </row>
        <row r="191">
          <cell r="C191">
            <v>13178.160050793858</v>
          </cell>
          <cell r="D191">
            <v>8476.8450504909924</v>
          </cell>
          <cell r="E191">
            <v>9622.9681777036494</v>
          </cell>
          <cell r="H191">
            <v>12427.528008282665</v>
          </cell>
          <cell r="I191">
            <v>8424.4541777096674</v>
          </cell>
          <cell r="J191">
            <v>10425.991092996166</v>
          </cell>
          <cell r="K191">
            <v>1488.7553742576445</v>
          </cell>
          <cell r="L191">
            <v>4264.2796870796046</v>
          </cell>
          <cell r="P191">
            <v>4264.2796870796046</v>
          </cell>
          <cell r="Q191">
            <v>1488.7553742576449</v>
          </cell>
          <cell r="R191">
            <v>2876.5175306686247</v>
          </cell>
        </row>
        <row r="192">
          <cell r="C192">
            <v>13292.756264316497</v>
          </cell>
          <cell r="D192">
            <v>8427.9221373213186</v>
          </cell>
          <cell r="E192">
            <v>9582.022735207227</v>
          </cell>
          <cell r="H192">
            <v>12509.70160055473</v>
          </cell>
          <cell r="I192">
            <v>8358.7658240086312</v>
          </cell>
          <cell r="J192">
            <v>10434.233712281681</v>
          </cell>
          <cell r="K192">
            <v>1496.2160877417352</v>
          </cell>
          <cell r="L192">
            <v>4391.1194150994697</v>
          </cell>
          <cell r="P192">
            <v>4391.1194150994697</v>
          </cell>
          <cell r="Q192">
            <v>1496.2160877417355</v>
          </cell>
          <cell r="R192">
            <v>2943.6677514206026</v>
          </cell>
        </row>
        <row r="193">
          <cell r="C193">
            <v>13406.401684334714</v>
          </cell>
          <cell r="D193">
            <v>8379.6332093906567</v>
          </cell>
          <cell r="E193">
            <v>9539.961733149541</v>
          </cell>
          <cell r="H193">
            <v>12591.006953782082</v>
          </cell>
          <cell r="I193">
            <v>8292.9907974678608</v>
          </cell>
          <cell r="J193">
            <v>10441.998875624971</v>
          </cell>
          <cell r="K193">
            <v>1503.3743273254333</v>
          </cell>
          <cell r="L193">
            <v>4519.222576811916</v>
          </cell>
          <cell r="P193">
            <v>4519.222576811916</v>
          </cell>
          <cell r="Q193">
            <v>1503.3743273254331</v>
          </cell>
          <cell r="R193">
            <v>3011.2984520686746</v>
          </cell>
        </row>
        <row r="194">
          <cell r="C194">
            <v>13519.014002020638</v>
          </cell>
          <cell r="D194">
            <v>8332.0572276620387</v>
          </cell>
          <cell r="E194">
            <v>9496.7538997381034</v>
          </cell>
          <cell r="H194">
            <v>12671.376532157248</v>
          </cell>
          <cell r="I194">
            <v>8227.173554123272</v>
          </cell>
          <cell r="J194">
            <v>10449.27504314026</v>
          </cell>
          <cell r="K194">
            <v>1510.2223624034359</v>
          </cell>
          <cell r="L194">
            <v>4648.5179561574905</v>
          </cell>
          <cell r="P194">
            <v>4648.5179561574905</v>
          </cell>
          <cell r="Q194">
            <v>1510.2223624034359</v>
          </cell>
          <cell r="R194">
            <v>3079.3701592804632</v>
          </cell>
        </row>
        <row r="195">
          <cell r="C195">
            <v>13630.483250105162</v>
          </cell>
          <cell r="D195">
            <v>8285.2934210466847</v>
          </cell>
          <cell r="E195">
            <v>9452.3633437787412</v>
          </cell>
          <cell r="H195">
            <v>12750.721484355607</v>
          </cell>
          <cell r="I195">
            <v>8161.3718589314567</v>
          </cell>
          <cell r="J195">
            <v>10456.046671643531</v>
          </cell>
          <cell r="K195">
            <v>1516.7495595070759</v>
          </cell>
          <cell r="L195">
            <v>4778.9453530673854</v>
          </cell>
          <cell r="P195">
            <v>4778.9453530673854</v>
          </cell>
          <cell r="Q195">
            <v>1516.7495595070757</v>
          </cell>
          <cell r="R195">
            <v>3147.8474562872307</v>
          </cell>
        </row>
        <row r="196">
          <cell r="C196">
            <v>13740.688193764227</v>
          </cell>
          <cell r="D196">
            <v>8239.4368667435629</v>
          </cell>
          <cell r="E196">
            <v>9406.7602727255871</v>
          </cell>
          <cell r="H196">
            <v>12828.946315768091</v>
          </cell>
          <cell r="I196">
            <v>8095.6439063874923</v>
          </cell>
          <cell r="J196">
            <v>10462.295111077792</v>
          </cell>
          <cell r="K196">
            <v>1522.9442643303034</v>
          </cell>
          <cell r="L196">
            <v>4910.443075923532</v>
          </cell>
          <cell r="P196">
            <v>4910.443075923532</v>
          </cell>
          <cell r="Q196">
            <v>1522.9442643303039</v>
          </cell>
          <cell r="R196">
            <v>3216.6936701269178</v>
          </cell>
        </row>
        <row r="197">
          <cell r="C197">
            <v>13849.513559381456</v>
          </cell>
          <cell r="D197">
            <v>8194.5763503487196</v>
          </cell>
          <cell r="E197">
            <v>9359.9329045091108</v>
          </cell>
          <cell r="H197">
            <v>12905.964517888424</v>
          </cell>
          <cell r="I197">
            <v>8030.0506916044314</v>
          </cell>
          <cell r="J197">
            <v>10468.007604746428</v>
          </cell>
          <cell r="K197">
            <v>1528.7957347199465</v>
          </cell>
          <cell r="L197">
            <v>5042.9463902580974</v>
          </cell>
          <cell r="P197">
            <v>5042.9463902580974</v>
          </cell>
          <cell r="Q197">
            <v>1528.7957347199458</v>
          </cell>
          <cell r="R197">
            <v>3285.8710624890218</v>
          </cell>
        </row>
        <row r="198">
          <cell r="C198">
            <v>13956.867943378713</v>
          </cell>
          <cell r="D198">
            <v>8150.7882732660792</v>
          </cell>
          <cell r="E198">
            <v>9311.8828740860972</v>
          </cell>
          <cell r="H198">
            <v>12981.711540698609</v>
          </cell>
          <cell r="I198">
            <v>7964.6478531219836</v>
          </cell>
          <cell r="J198">
            <v>10473.179696910296</v>
          </cell>
          <cell r="K198">
            <v>1534.29610218887</v>
          </cell>
          <cell r="L198">
            <v>5176.3831949770274</v>
          </cell>
          <cell r="P198">
            <v>5176.3831949770274</v>
          </cell>
          <cell r="Q198">
            <v>1534.2961021888707</v>
          </cell>
          <cell r="R198">
            <v>3355.3396485829489</v>
          </cell>
        </row>
        <row r="199">
          <cell r="C199">
            <v>14062.651932758701</v>
          </cell>
          <cell r="D199">
            <v>8108.138923644944</v>
          </cell>
          <cell r="E199">
            <v>9262.6321106388295</v>
          </cell>
          <cell r="H199">
            <v>13056.12041119586</v>
          </cell>
          <cell r="I199">
            <v>7899.4949001657897</v>
          </cell>
          <cell r="J199">
            <v>10477.807655680825</v>
          </cell>
          <cell r="K199">
            <v>1539.4368326251881</v>
          </cell>
          <cell r="L199">
            <v>5310.6744340087535</v>
          </cell>
          <cell r="P199">
            <v>5310.6744340087535</v>
          </cell>
          <cell r="Q199">
            <v>1539.4368326251879</v>
          </cell>
          <cell r="R199">
            <v>3425.0556333169707</v>
          </cell>
        </row>
        <row r="200">
          <cell r="C200">
            <v>14166.757392719264</v>
          </cell>
          <cell r="D200">
            <v>8066.7034852132183</v>
          </cell>
          <cell r="E200">
            <v>9212.2376819446035</v>
          </cell>
          <cell r="H200">
            <v>13129.123890981449</v>
          </cell>
          <cell r="I200">
            <v>7834.6751489366106</v>
          </cell>
          <cell r="J200">
            <v>10481.89951995903</v>
          </cell>
          <cell r="K200">
            <v>1544.2086711988452</v>
          </cell>
          <cell r="L200">
            <v>5445.7460513989317</v>
          </cell>
          <cell r="P200">
            <v>5445.7460513989317</v>
          </cell>
          <cell r="Q200">
            <v>1544.2086711988452</v>
          </cell>
          <cell r="R200">
            <v>3494.9773612988884</v>
          </cell>
        </row>
        <row r="201">
          <cell r="C201">
            <v>14269.064178999504</v>
          </cell>
          <cell r="D201">
            <v>8026.5497698916015</v>
          </cell>
          <cell r="E201">
            <v>9160.7720710875583</v>
          </cell>
          <cell r="H201">
            <v>13200.647587307065</v>
          </cell>
          <cell r="I201">
            <v>7770.2764260120439</v>
          </cell>
          <cell r="J201">
            <v>10485.462006659554</v>
          </cell>
          <cell r="K201">
            <v>1548.6013103317769</v>
          </cell>
          <cell r="L201">
            <v>5581.5187152378485</v>
          </cell>
          <cell r="P201">
            <v>5581.5187152378476</v>
          </cell>
          <cell r="Q201">
            <v>1548.6013103317778</v>
          </cell>
          <cell r="R201">
            <v>3565.0600127848129</v>
          </cell>
        </row>
        <row r="202">
          <cell r="C202">
            <v>14369.480537440422</v>
          </cell>
          <cell r="D202">
            <v>7987.7447587657225</v>
          </cell>
          <cell r="E202">
            <v>9108.3180639747461</v>
          </cell>
          <cell r="H202">
            <v>13270.641270803637</v>
          </cell>
          <cell r="I202">
            <v>7706.387635983624</v>
          </cell>
          <cell r="J202">
            <v>10488.514453393631</v>
          </cell>
          <cell r="K202">
            <v>1552.6077880480839</v>
          </cell>
          <cell r="L202">
            <v>5717.9119108854247</v>
          </cell>
          <cell r="P202">
            <v>5717.9119108854247</v>
          </cell>
          <cell r="Q202">
            <v>1552.6077880480848</v>
          </cell>
          <cell r="R202">
            <v>3635.2598494667545</v>
          </cell>
        </row>
        <row r="216">
          <cell r="C216" t="str">
            <v>Residential - IEA 2013 - Transition to Sustainable Buildings</v>
          </cell>
          <cell r="D216" t="str">
            <v>Residential - GBPN 2012 - Best Practice Policies for Low Carbon and Energy Buildings</v>
          </cell>
          <cell r="E216" t="str">
            <v>Residential - Drawdown Custom Calculation Based Upon GBPN 2012 Methodology</v>
          </cell>
          <cell r="F216" t="str">
            <v>Residential - Source 4</v>
          </cell>
          <cell r="G216" t="str">
            <v>Residential - Source 5</v>
          </cell>
          <cell r="H216" t="str">
            <v>Residential - High</v>
          </cell>
          <cell r="I216" t="str">
            <v>Residential - Low</v>
          </cell>
          <cell r="J216" t="str">
            <v>Residential - Average</v>
          </cell>
          <cell r="K216" t="str">
            <v>Commercial - IEA 2013 - Transition to Sustainable Buildings</v>
          </cell>
          <cell r="L216" t="str">
            <v>Commercial - GBPN 2012 - Best Practice Policies for Low Carbon and Energy Buildings</v>
          </cell>
          <cell r="M216" t="str">
            <v>Commercial - Source 3</v>
          </cell>
          <cell r="N216" t="str">
            <v>Commercial - Source 4</v>
          </cell>
          <cell r="O216" t="str">
            <v>Commercial - Source 5</v>
          </cell>
          <cell r="P216" t="str">
            <v>Commercial - High</v>
          </cell>
          <cell r="Q216" t="str">
            <v>Commercial - Low</v>
          </cell>
          <cell r="R216" t="str">
            <v>Commercial - Average</v>
          </cell>
        </row>
        <row r="217">
          <cell r="C217">
            <v>78050.099999999991</v>
          </cell>
          <cell r="D217">
            <v>66861.245617537177</v>
          </cell>
          <cell r="H217">
            <v>78050.099999999977</v>
          </cell>
          <cell r="I217">
            <v>66861.245617537177</v>
          </cell>
          <cell r="J217">
            <v>72455.672808768577</v>
          </cell>
          <cell r="K217">
            <v>13883.365714285716</v>
          </cell>
          <cell r="L217">
            <v>10212.029307300723</v>
          </cell>
          <cell r="P217">
            <v>13883.365714285714</v>
          </cell>
          <cell r="Q217">
            <v>10212.029307300725</v>
          </cell>
          <cell r="R217">
            <v>12047.697510793219</v>
          </cell>
        </row>
        <row r="218">
          <cell r="C218">
            <v>79476.149999999994</v>
          </cell>
          <cell r="D218">
            <v>67482.904625310446</v>
          </cell>
          <cell r="H218">
            <v>79476.149999999994</v>
          </cell>
          <cell r="I218">
            <v>67482.904625310446</v>
          </cell>
          <cell r="J218">
            <v>73479.52731265522</v>
          </cell>
          <cell r="K218">
            <v>14278.750714285714</v>
          </cell>
          <cell r="L218">
            <v>10928.485189623982</v>
          </cell>
          <cell r="P218">
            <v>14278.750714285718</v>
          </cell>
          <cell r="Q218">
            <v>10928.485189623978</v>
          </cell>
          <cell r="R218">
            <v>12603.617951954848</v>
          </cell>
        </row>
        <row r="219">
          <cell r="C219">
            <v>83773.261309763446</v>
          </cell>
          <cell r="D219">
            <v>70417.82268080936</v>
          </cell>
          <cell r="E219">
            <v>51820.935254246804</v>
          </cell>
          <cell r="H219">
            <v>81773.527322343754</v>
          </cell>
          <cell r="I219">
            <v>55567.818840869317</v>
          </cell>
          <cell r="J219">
            <v>68670.673081606539</v>
          </cell>
          <cell r="K219">
            <v>15189.657042871822</v>
          </cell>
          <cell r="L219">
            <v>12114.359661337759</v>
          </cell>
          <cell r="P219">
            <v>15189.657042871817</v>
          </cell>
          <cell r="Q219">
            <v>12114.359661337765</v>
          </cell>
          <cell r="R219">
            <v>13652.008352104791</v>
          </cell>
        </row>
        <row r="220">
          <cell r="C220">
            <v>85264.523034454585</v>
          </cell>
          <cell r="D220">
            <v>71013.472601093672</v>
          </cell>
          <cell r="E220">
            <v>52326.129406820262</v>
          </cell>
          <cell r="H220">
            <v>83022.344697848152</v>
          </cell>
          <cell r="I220">
            <v>56047.071997064188</v>
          </cell>
          <cell r="J220">
            <v>69534.708347456166</v>
          </cell>
          <cell r="K220">
            <v>15591.273674102087</v>
          </cell>
          <cell r="L220">
            <v>12994.659954473887</v>
          </cell>
          <cell r="P220">
            <v>15591.273674102087</v>
          </cell>
          <cell r="Q220">
            <v>12994.659954473887</v>
          </cell>
          <cell r="R220">
            <v>14292.966814287987</v>
          </cell>
        </row>
        <row r="221">
          <cell r="C221">
            <v>86767.300896858986</v>
          </cell>
          <cell r="D221">
            <v>71588.578212445078</v>
          </cell>
          <cell r="E221">
            <v>52825.012880383925</v>
          </cell>
          <cell r="H221">
            <v>84276.249380708847</v>
          </cell>
          <cell r="I221">
            <v>56511.011945749808</v>
          </cell>
          <cell r="J221">
            <v>70393.630663229327</v>
          </cell>
          <cell r="K221">
            <v>15989.819070267671</v>
          </cell>
          <cell r="L221">
            <v>13944.562892723978</v>
          </cell>
          <cell r="P221">
            <v>15989.819070267669</v>
          </cell>
          <cell r="Q221">
            <v>13944.562892723978</v>
          </cell>
          <cell r="R221">
            <v>14967.190981495824</v>
          </cell>
        </row>
        <row r="222">
          <cell r="C222">
            <v>88280.293793426201</v>
          </cell>
          <cell r="D222">
            <v>72143.325442754402</v>
          </cell>
          <cell r="E222">
            <v>53316.875167575025</v>
          </cell>
          <cell r="H222">
            <v>85534.656975130754</v>
          </cell>
          <cell r="I222">
            <v>56959.005960706323</v>
          </cell>
          <cell r="J222">
            <v>71246.831467918542</v>
          </cell>
          <cell r="K222">
            <v>16385.092623844674</v>
          </cell>
          <cell r="L222">
            <v>14963.773811497513</v>
          </cell>
          <cell r="P222">
            <v>16385.092623844674</v>
          </cell>
          <cell r="Q222">
            <v>14963.773811497511</v>
          </cell>
          <cell r="R222">
            <v>15674.433217671092</v>
          </cell>
        </row>
        <row r="223">
          <cell r="C223">
            <v>89800.439502097928</v>
          </cell>
          <cell r="D223">
            <v>72677.638119164287</v>
          </cell>
          <cell r="E223">
            <v>53799.351276485868</v>
          </cell>
          <cell r="H223">
            <v>86795.682278982466</v>
          </cell>
          <cell r="I223">
            <v>57389.270319516261</v>
          </cell>
          <cell r="J223">
            <v>72092.476299249363</v>
          </cell>
          <cell r="K223">
            <v>16776.551652922004</v>
          </cell>
          <cell r="L223">
            <v>16051.941710580182</v>
          </cell>
          <cell r="P223">
            <v>16776.551652922004</v>
          </cell>
          <cell r="Q223">
            <v>16051.941710580184</v>
          </cell>
          <cell r="R223">
            <v>16414.246681751094</v>
          </cell>
        </row>
        <row r="224">
          <cell r="C224">
            <v>91322.776675997811</v>
          </cell>
          <cell r="D224">
            <v>73191.051041524814</v>
          </cell>
          <cell r="E224">
            <v>54269.526331310059</v>
          </cell>
          <cell r="H224">
            <v>88055.856209264573</v>
          </cell>
          <cell r="I224">
            <v>57799.713156623882</v>
          </cell>
          <cell r="J224">
            <v>72927.784682944228</v>
          </cell>
          <cell r="K224">
            <v>17163.277403156499</v>
          </cell>
          <cell r="L224">
            <v>17208.609395899792</v>
          </cell>
          <cell r="P224">
            <v>17208.609395899788</v>
          </cell>
          <cell r="Q224">
            <v>17163.277403156499</v>
          </cell>
          <cell r="R224">
            <v>17185.943399528143</v>
          </cell>
        </row>
        <row r="225">
          <cell r="C225">
            <v>92843.595757134201</v>
          </cell>
          <cell r="D225">
            <v>73683.316592074931</v>
          </cell>
          <cell r="E225">
            <v>54725.213788826768</v>
          </cell>
          <cell r="H225">
            <v>89312.545948769723</v>
          </cell>
          <cell r="I225">
            <v>58188.871476587556</v>
          </cell>
          <cell r="J225">
            <v>73750.708712678635</v>
          </cell>
          <cell r="K225">
            <v>17544.56396628264</v>
          </cell>
          <cell r="L225">
            <v>18433.332605259729</v>
          </cell>
          <cell r="P225">
            <v>18433.332605259729</v>
          </cell>
          <cell r="Q225">
            <v>17544.56396628264</v>
          </cell>
          <cell r="R225">
            <v>17988.948285771185</v>
          </cell>
        </row>
        <row r="226">
          <cell r="C226">
            <v>94301.785016663765</v>
          </cell>
          <cell r="D226">
            <v>74107.458975870672</v>
          </cell>
          <cell r="E226">
            <v>55130.111672216372</v>
          </cell>
          <cell r="H226">
            <v>90507.459594204905</v>
          </cell>
          <cell r="I226">
            <v>58518.777515628957</v>
          </cell>
          <cell r="J226">
            <v>74513.118554916931</v>
          </cell>
          <cell r="K226">
            <v>17908.789850147674</v>
          </cell>
          <cell r="L226">
            <v>19713.202958457838</v>
          </cell>
          <cell r="P226">
            <v>19713.202958457841</v>
          </cell>
          <cell r="Q226">
            <v>17908.789850147674</v>
          </cell>
          <cell r="R226">
            <v>18810.996404302758</v>
          </cell>
        </row>
        <row r="227">
          <cell r="C227">
            <v>95748.058867612301</v>
          </cell>
          <cell r="D227">
            <v>74503.989976931218</v>
          </cell>
          <cell r="E227">
            <v>55513.869404347461</v>
          </cell>
          <cell r="H227">
            <v>91689.434340137537</v>
          </cell>
          <cell r="I227">
            <v>58821.177825789797</v>
          </cell>
          <cell r="J227">
            <v>75255.306082963667</v>
          </cell>
          <cell r="K227">
            <v>18265.458278232836</v>
          </cell>
          <cell r="L227">
            <v>21056.893605190828</v>
          </cell>
          <cell r="P227">
            <v>21056.893605190824</v>
          </cell>
          <cell r="Q227">
            <v>18265.458278232836</v>
          </cell>
          <cell r="R227">
            <v>19661.17594171183</v>
          </cell>
        </row>
        <row r="228">
          <cell r="C228">
            <v>97184.217766576097</v>
          </cell>
          <cell r="D228">
            <v>74874.172191130652</v>
          </cell>
          <cell r="E228">
            <v>55877.699205158715</v>
          </cell>
          <cell r="H228">
            <v>92860.088494349999</v>
          </cell>
          <cell r="I228">
            <v>59097.304280893644</v>
          </cell>
          <cell r="J228">
            <v>75978.696387621821</v>
          </cell>
          <cell r="K228">
            <v>18614.891594399938</v>
          </cell>
          <cell r="L228">
            <v>22463.87786797716</v>
          </cell>
          <cell r="P228">
            <v>22463.877867977157</v>
          </cell>
          <cell r="Q228">
            <v>18614.891594399938</v>
          </cell>
          <cell r="R228">
            <v>20539.384731188547</v>
          </cell>
        </row>
        <row r="229">
          <cell r="C229">
            <v>98611.229637199067</v>
          </cell>
          <cell r="D229">
            <v>75218.061860589543</v>
          </cell>
          <cell r="E229">
            <v>56222.486926674952</v>
          </cell>
          <cell r="H229">
            <v>94020.072305159105</v>
          </cell>
          <cell r="I229">
            <v>59347.779977816608</v>
          </cell>
          <cell r="J229">
            <v>76683.926141487857</v>
          </cell>
          <cell r="K229">
            <v>18957.262284392124</v>
          </cell>
          <cell r="L229">
            <v>23933.281061706326</v>
          </cell>
          <cell r="P229">
            <v>23933.281061706315</v>
          </cell>
          <cell r="Q229">
            <v>18957.262284392134</v>
          </cell>
          <cell r="R229">
            <v>21445.271673049225</v>
          </cell>
        </row>
        <row r="230">
          <cell r="C230">
            <v>100029.86544569852</v>
          </cell>
          <cell r="D230">
            <v>75535.842555010924</v>
          </cell>
          <cell r="E230">
            <v>56548.946442226734</v>
          </cell>
          <cell r="H230">
            <v>95169.958709197716</v>
          </cell>
          <cell r="I230">
            <v>59573.144252759739</v>
          </cell>
          <cell r="J230">
            <v>77371.551480978727</v>
          </cell>
          <cell r="K230">
            <v>19292.711253997528</v>
          </cell>
          <cell r="L230">
            <v>25464.223171121226</v>
          </cell>
          <cell r="P230">
            <v>25464.223171121215</v>
          </cell>
          <cell r="Q230">
            <v>19292.711253997542</v>
          </cell>
          <cell r="R230">
            <v>22378.467212559379</v>
          </cell>
        </row>
        <row r="231">
          <cell r="C231">
            <v>101441.28072714528</v>
          </cell>
          <cell r="D231">
            <v>75828.780176447588</v>
          </cell>
          <cell r="E231">
            <v>56857.706022163446</v>
          </cell>
          <cell r="H231">
            <v>96310.949518678419</v>
          </cell>
          <cell r="I231">
            <v>59774.228431825781</v>
          </cell>
          <cell r="J231">
            <v>78042.588975252103</v>
          </cell>
          <cell r="K231">
            <v>19621.458797656844</v>
          </cell>
          <cell r="L231">
            <v>27056.170050125187</v>
          </cell>
          <cell r="P231">
            <v>27056.170050125173</v>
          </cell>
          <cell r="Q231">
            <v>19621.458797656862</v>
          </cell>
          <cell r="R231">
            <v>23338.814423891017</v>
          </cell>
        </row>
        <row r="232">
          <cell r="C232">
            <v>102846.34139478102</v>
          </cell>
          <cell r="D232">
            <v>76098.252696974785</v>
          </cell>
          <cell r="E232">
            <v>57149.230484386055</v>
          </cell>
          <cell r="H232">
            <v>97444.057085546461</v>
          </cell>
          <cell r="I232">
            <v>59951.825965214783</v>
          </cell>
          <cell r="J232">
            <v>78697.941525380622</v>
          </cell>
          <cell r="K232">
            <v>19943.674053633284</v>
          </cell>
          <cell r="L232">
            <v>28708.676889854309</v>
          </cell>
          <cell r="P232">
            <v>28708.676889854323</v>
          </cell>
          <cell r="Q232">
            <v>19943.674053633265</v>
          </cell>
          <cell r="R232">
            <v>24326.175471743794</v>
          </cell>
        </row>
        <row r="233">
          <cell r="C233">
            <v>104244.8297558981</v>
          </cell>
          <cell r="D233">
            <v>76344.405522077752</v>
          </cell>
          <cell r="E233">
            <v>57423.71102110955</v>
          </cell>
          <cell r="H233">
            <v>98569.114627182717</v>
          </cell>
          <cell r="I233">
            <v>60106.182905540889</v>
          </cell>
          <cell r="J233">
            <v>79337.648766361803</v>
          </cell>
          <cell r="K233">
            <v>20259.319147630285</v>
          </cell>
          <cell r="L233">
            <v>30420.871294206994</v>
          </cell>
          <cell r="P233">
            <v>30420.871294206987</v>
          </cell>
          <cell r="Q233">
            <v>20259.319147630293</v>
          </cell>
          <cell r="R233">
            <v>25340.09522091864</v>
          </cell>
        </row>
        <row r="234">
          <cell r="C234">
            <v>105636.06159126584</v>
          </cell>
          <cell r="D234">
            <v>76567.073583832316</v>
          </cell>
          <cell r="E234">
            <v>57681.185522392858</v>
          </cell>
          <cell r="H234">
            <v>99685.517370256275</v>
          </cell>
          <cell r="I234">
            <v>60237.363094737717</v>
          </cell>
          <cell r="J234">
            <v>79961.440232497</v>
          </cell>
          <cell r="K234">
            <v>20568.266687833475</v>
          </cell>
          <cell r="L234">
            <v>32191.713338222871</v>
          </cell>
          <cell r="P234">
            <v>32191.713338222864</v>
          </cell>
          <cell r="Q234">
            <v>20568.266687833486</v>
          </cell>
          <cell r="R234">
            <v>26379.990013028175</v>
          </cell>
        </row>
        <row r="235">
          <cell r="C235">
            <v>107019.48652070873</v>
          </cell>
          <cell r="D235">
            <v>76766.222561485934</v>
          </cell>
          <cell r="E235">
            <v>57921.688184898092</v>
          </cell>
          <cell r="H235">
            <v>100792.79913430443</v>
          </cell>
          <cell r="I235">
            <v>60345.465710424061</v>
          </cell>
          <cell r="J235">
            <v>80569.132422364244</v>
          </cell>
          <cell r="K235">
            <v>20870.416146101063</v>
          </cell>
          <cell r="L235">
            <v>34020.154200964389</v>
          </cell>
          <cell r="P235">
            <v>34020.154200964374</v>
          </cell>
          <cell r="Q235">
            <v>20870.416146101077</v>
          </cell>
          <cell r="R235">
            <v>27445.285173532728</v>
          </cell>
        </row>
        <row r="236">
          <cell r="C236">
            <v>108395.28672502688</v>
          </cell>
          <cell r="D236">
            <v>76942.334245450533</v>
          </cell>
          <cell r="E236">
            <v>58145.494572689269</v>
          </cell>
          <cell r="H236">
            <v>101891.18567771686</v>
          </cell>
          <cell r="I236">
            <v>60430.891351060905</v>
          </cell>
          <cell r="J236">
            <v>81161.038514388885</v>
          </cell>
          <cell r="K236">
            <v>21165.811211945402</v>
          </cell>
          <cell r="L236">
            <v>35905.32734460081</v>
          </cell>
          <cell r="P236">
            <v>35905.327344600802</v>
          </cell>
          <cell r="Q236">
            <v>21165.811211945409</v>
          </cell>
          <cell r="R236">
            <v>28535.569278273106</v>
          </cell>
        </row>
        <row r="237">
          <cell r="C237">
            <v>109764.27655102778</v>
          </cell>
          <cell r="D237">
            <v>77096.361474542107</v>
          </cell>
          <cell r="E237">
            <v>58353.07153372567</v>
          </cell>
          <cell r="H237">
            <v>102981.50508488865</v>
          </cell>
          <cell r="I237">
            <v>60494.30128797506</v>
          </cell>
          <cell r="J237">
            <v>81737.903186431853</v>
          </cell>
          <cell r="K237">
            <v>21454.62106903892</v>
          </cell>
          <cell r="L237">
            <v>37846.585913286974</v>
          </cell>
          <cell r="P237">
            <v>37846.585913286966</v>
          </cell>
          <cell r="Q237">
            <v>21454.621069038927</v>
          </cell>
          <cell r="R237">
            <v>29650.603491162947</v>
          </cell>
        </row>
        <row r="238">
          <cell r="C238">
            <v>111127.57929854904</v>
          </cell>
          <cell r="D238">
            <v>77229.514927989352</v>
          </cell>
          <cell r="E238">
            <v>58545.022060854732</v>
          </cell>
          <cell r="H238">
            <v>104064.88182426874</v>
          </cell>
          <cell r="I238">
            <v>60536.529033993327</v>
          </cell>
          <cell r="J238">
            <v>82300.705429131034</v>
          </cell>
          <cell r="K238">
            <v>21737.077415134256</v>
          </cell>
          <cell r="L238">
            <v>39843.452483512003</v>
          </cell>
          <cell r="P238">
            <v>39843.452483512003</v>
          </cell>
          <cell r="Q238">
            <v>21737.077415134256</v>
          </cell>
          <cell r="R238">
            <v>30790.264949323129</v>
          </cell>
        </row>
        <row r="239">
          <cell r="C239">
            <v>112486.66277082001</v>
          </cell>
          <cell r="D239">
            <v>77343.23997083804</v>
          </cell>
          <cell r="E239">
            <v>58722.052457253536</v>
          </cell>
          <cell r="H239">
            <v>105142.7582399933</v>
          </cell>
          <cell r="I239">
            <v>60558.545225947739</v>
          </cell>
          <cell r="J239">
            <v>82850.651732970524</v>
          </cell>
          <cell r="K239">
            <v>22013.481052361461</v>
          </cell>
          <cell r="L239">
            <v>41895.644176572794</v>
          </cell>
          <cell r="P239">
            <v>41895.644176572794</v>
          </cell>
          <cell r="Q239">
            <v>22013.481052361454</v>
          </cell>
          <cell r="R239">
            <v>31954.562614467126</v>
          </cell>
        </row>
        <row r="240">
          <cell r="C240">
            <v>113842.656190523</v>
          </cell>
          <cell r="D240">
            <v>77438.688975533078</v>
          </cell>
          <cell r="E240">
            <v>58884.699417989345</v>
          </cell>
          <cell r="H240">
            <v>106216.23887557008</v>
          </cell>
          <cell r="I240">
            <v>60561.124180460189</v>
          </cell>
          <cell r="J240">
            <v>83388.681528015135</v>
          </cell>
          <cell r="K240">
            <v>22284.0676355861</v>
          </cell>
          <cell r="L240">
            <v>44002.810384086202</v>
          </cell>
          <cell r="P240">
            <v>44002.810384086202</v>
          </cell>
          <cell r="Q240">
            <v>22284.067635586092</v>
          </cell>
          <cell r="R240">
            <v>33143.439009836147</v>
          </cell>
        </row>
        <row r="241">
          <cell r="C241">
            <v>115196.05168880844</v>
          </cell>
          <cell r="D241">
            <v>77516.607949770085</v>
          </cell>
          <cell r="E241">
            <v>59033.291262451894</v>
          </cell>
          <cell r="H241">
            <v>107285.83290044729</v>
          </cell>
          <cell r="I241">
            <v>60544.801033573007</v>
          </cell>
          <cell r="J241">
            <v>83915.316967010149</v>
          </cell>
          <cell r="K241">
            <v>22548.948508630514</v>
          </cell>
          <cell r="L241">
            <v>46164.433512116033</v>
          </cell>
          <cell r="P241">
            <v>46164.43351211604</v>
          </cell>
          <cell r="Q241">
            <v>22548.948508630507</v>
          </cell>
          <cell r="R241">
            <v>34356.691010373273</v>
          </cell>
        </row>
        <row r="242">
          <cell r="C242">
            <v>116546.76674776332</v>
          </cell>
          <cell r="D242">
            <v>77577.243111866192</v>
          </cell>
          <cell r="E242">
            <v>59167.856987734202</v>
          </cell>
          <cell r="H242">
            <v>108351.48383124055</v>
          </cell>
          <cell r="I242">
            <v>60509.760733668591</v>
          </cell>
          <cell r="J242">
            <v>84430.622282454569</v>
          </cell>
          <cell r="K242">
            <v>22808.122539976161</v>
          </cell>
          <cell r="L242">
            <v>48379.719728797965</v>
          </cell>
          <cell r="P242">
            <v>48379.719728797965</v>
          </cell>
          <cell r="Q242">
            <v>22808.122539976161</v>
          </cell>
          <cell r="R242">
            <v>35593.921134387063</v>
          </cell>
        </row>
        <row r="243">
          <cell r="C243">
            <v>117894.6230490467</v>
          </cell>
          <cell r="D243">
            <v>77620.615813523982</v>
          </cell>
          <cell r="E243">
            <v>59288.243723885884</v>
          </cell>
          <cell r="H243">
            <v>109413.00908971815</v>
          </cell>
          <cell r="I243">
            <v>60455.979301252883</v>
          </cell>
          <cell r="J243">
            <v>84934.494195485517</v>
          </cell>
          <cell r="K243">
            <v>23061.569827789604</v>
          </cell>
          <cell r="L243">
            <v>50647.709194610601</v>
          </cell>
          <cell r="P243">
            <v>50647.709194610594</v>
          </cell>
          <cell r="Q243">
            <v>23061.569827789615</v>
          </cell>
          <cell r="R243">
            <v>36854.639511200105</v>
          </cell>
        </row>
        <row r="244">
          <cell r="C244">
            <v>119239.16412382106</v>
          </cell>
          <cell r="D244">
            <v>77646.507093469438</v>
          </cell>
          <cell r="E244">
            <v>59394.13613079425</v>
          </cell>
          <cell r="H244">
            <v>110469.95494966418</v>
          </cell>
          <cell r="I244">
            <v>60383.249949058983</v>
          </cell>
          <cell r="J244">
            <v>85426.602449361584</v>
          </cell>
          <cell r="K244">
            <v>23309.216152982037</v>
          </cell>
          <cell r="L244">
            <v>52967.231294561214</v>
          </cell>
          <cell r="P244">
            <v>52967.231294561214</v>
          </cell>
          <cell r="Q244">
            <v>23309.216152982037</v>
          </cell>
          <cell r="R244">
            <v>38138.223723771625</v>
          </cell>
        </row>
        <row r="245">
          <cell r="C245">
            <v>120579.96324976394</v>
          </cell>
          <cell r="D245">
            <v>77654.858294736128</v>
          </cell>
          <cell r="E245">
            <v>59485.306409706209</v>
          </cell>
          <cell r="H245">
            <v>111521.92689908962</v>
          </cell>
          <cell r="I245">
            <v>60291.491737047909</v>
          </cell>
          <cell r="J245">
            <v>85906.709318068766</v>
          </cell>
          <cell r="K245">
            <v>23550.993423346699</v>
          </cell>
          <cell r="L245">
            <v>55337.150872977189</v>
          </cell>
          <cell r="P245">
            <v>55337.150872977189</v>
          </cell>
          <cell r="Q245">
            <v>23550.993423346692</v>
          </cell>
          <cell r="R245">
            <v>39444.07214816194</v>
          </cell>
        </row>
        <row r="246">
          <cell r="C246">
            <v>121916.85294812557</v>
          </cell>
          <cell r="D246">
            <v>77645.978060708861</v>
          </cell>
          <cell r="E246">
            <v>59561.811991630413</v>
          </cell>
          <cell r="H246">
            <v>112568.81277917902</v>
          </cell>
          <cell r="I246">
            <v>60180.949221130868</v>
          </cell>
          <cell r="J246">
            <v>86374.881000154943</v>
          </cell>
          <cell r="K246">
            <v>23786.884593715975</v>
          </cell>
          <cell r="L246">
            <v>57756.542645158253</v>
          </cell>
          <cell r="P246">
            <v>57756.542645158246</v>
          </cell>
          <cell r="Q246">
            <v>23786.884593715975</v>
          </cell>
          <cell r="R246">
            <v>40771.713619437112</v>
          </cell>
        </row>
        <row r="247">
          <cell r="C247">
            <v>123249.74402431297</v>
          </cell>
          <cell r="D247">
            <v>77620.413260244692</v>
          </cell>
          <cell r="E247">
            <v>59623.800337393615</v>
          </cell>
          <cell r="H247">
            <v>113610.61181419424</v>
          </cell>
          <cell r="I247">
            <v>60052.026600439938</v>
          </cell>
          <cell r="J247">
            <v>86831.319207317094</v>
          </cell>
          <cell r="K247">
            <v>24016.888238493782</v>
          </cell>
          <cell r="L247">
            <v>60224.646522536445</v>
          </cell>
          <cell r="P247">
            <v>60224.646522536445</v>
          </cell>
          <cell r="Q247">
            <v>24016.888238493782</v>
          </cell>
          <cell r="R247">
            <v>42120.767380515113</v>
          </cell>
        </row>
        <row r="248">
          <cell r="C248">
            <v>124578.30851139821</v>
          </cell>
          <cell r="D248">
            <v>77578.622252989968</v>
          </cell>
          <cell r="E248">
            <v>59671.238101648603</v>
          </cell>
          <cell r="H248">
            <v>114647.11299037817</v>
          </cell>
          <cell r="I248">
            <v>59904.999586979684</v>
          </cell>
          <cell r="J248">
            <v>87276.056288678927</v>
          </cell>
          <cell r="K248">
            <v>24240.956796081893</v>
          </cell>
          <cell r="L248">
            <v>62740.642050372378</v>
          </cell>
          <cell r="P248">
            <v>62740.642050372378</v>
          </cell>
          <cell r="Q248">
            <v>24240.956796081897</v>
          </cell>
          <cell r="R248">
            <v>43490.799423227138</v>
          </cell>
        </row>
        <row r="249">
          <cell r="C249">
            <v>125902.14575742754</v>
          </cell>
          <cell r="D249">
            <v>77521.119122793112</v>
          </cell>
          <cell r="E249">
            <v>59704.078291816302</v>
          </cell>
          <cell r="H249">
            <v>115678.05513726734</v>
          </cell>
          <cell r="I249">
            <v>59740.173644090624</v>
          </cell>
          <cell r="J249">
            <v>87709.11439067898</v>
          </cell>
          <cell r="K249">
            <v>24459.029227189723</v>
          </cell>
          <cell r="L249">
            <v>65303.756506241203</v>
          </cell>
          <cell r="P249">
            <v>65303.75650624121</v>
          </cell>
          <cell r="Q249">
            <v>24459.029227189712</v>
          </cell>
          <cell r="R249">
            <v>44881.392866715461</v>
          </cell>
        </row>
        <row r="250">
          <cell r="C250">
            <v>127220.77571123764</v>
          </cell>
          <cell r="D250">
            <v>77448.365162641712</v>
          </cell>
          <cell r="E250">
            <v>59722.310273009956</v>
          </cell>
          <cell r="H250">
            <v>116703.09824672667</v>
          </cell>
          <cell r="I250">
            <v>59557.869184532879</v>
          </cell>
          <cell r="J250">
            <v>88130.483715629773</v>
          </cell>
          <cell r="K250">
            <v>24671.029934872877</v>
          </cell>
          <cell r="L250">
            <v>67913.180156704402</v>
          </cell>
          <cell r="P250">
            <v>67913.180156704402</v>
          </cell>
          <cell r="Q250">
            <v>24671.029934872873</v>
          </cell>
          <cell r="R250">
            <v>46292.105045788638</v>
          </cell>
        </row>
        <row r="251">
          <cell r="C251">
            <v>128533.84607104865</v>
          </cell>
          <cell r="D251">
            <v>77360.780149600701</v>
          </cell>
          <cell r="E251">
            <v>59726.015247567739</v>
          </cell>
          <cell r="H251">
            <v>117721.99122573796</v>
          </cell>
          <cell r="I251">
            <v>59358.436419740079</v>
          </cell>
          <cell r="J251">
            <v>88540.213822739024</v>
          </cell>
          <cell r="K251">
            <v>24876.909120179396</v>
          </cell>
          <cell r="L251">
            <v>70568.068513709484</v>
          </cell>
          <cell r="P251">
            <v>70568.068513709484</v>
          </cell>
          <cell r="Q251">
            <v>24876.909120179389</v>
          </cell>
          <cell r="R251">
            <v>47722.488816944438</v>
          </cell>
        </row>
        <row r="252">
          <cell r="C252">
            <v>129840.76429515901</v>
          </cell>
          <cell r="D252">
            <v>77258.665913714372</v>
          </cell>
          <cell r="E252">
            <v>59715.298490392066</v>
          </cell>
          <cell r="H252">
            <v>118734.26755085611</v>
          </cell>
          <cell r="I252">
            <v>59142.218248654186</v>
          </cell>
          <cell r="J252">
            <v>88938.242899755147</v>
          </cell>
          <cell r="K252">
            <v>25076.571578927873</v>
          </cell>
          <cell r="L252">
            <v>73267.463237807271</v>
          </cell>
          <cell r="P252">
            <v>73267.463237807271</v>
          </cell>
          <cell r="Q252">
            <v>25076.571578927877</v>
          </cell>
          <cell r="R252">
            <v>49172.017408367574</v>
          </cell>
        </row>
        <row r="253">
          <cell r="C253">
            <v>131140.45746459631</v>
          </cell>
          <cell r="D253">
            <v>77142.224960606094</v>
          </cell>
          <cell r="E253">
            <v>59690.213712900615</v>
          </cell>
          <cell r="H253">
            <v>119739.05964354172</v>
          </cell>
          <cell r="I253">
            <v>58909.537781860272</v>
          </cell>
          <cell r="J253">
            <v>89324.298712700998</v>
          </cell>
          <cell r="K253">
            <v>25269.831040895271</v>
          </cell>
          <cell r="L253">
            <v>76010.289246969522</v>
          </cell>
          <cell r="P253">
            <v>76010.289246969522</v>
          </cell>
          <cell r="Q253">
            <v>25269.831040895268</v>
          </cell>
          <cell r="R253">
            <v>50640.060143932395</v>
          </cell>
        </row>
        <row r="254">
          <cell r="C254">
            <v>132431.62134632622</v>
          </cell>
          <cell r="D254">
            <v>77011.604912810086</v>
          </cell>
          <cell r="E254">
            <v>59650.82447556877</v>
          </cell>
          <cell r="H254">
            <v>120735.30508066471</v>
          </cell>
          <cell r="I254">
            <v>58660.728742471998</v>
          </cell>
          <cell r="J254">
            <v>89698.016911568353</v>
          </cell>
          <cell r="K254">
            <v>25456.459320448263</v>
          </cell>
          <cell r="L254">
            <v>78795.380996414766</v>
          </cell>
          <cell r="P254">
            <v>78795.380996414766</v>
          </cell>
          <cell r="Q254">
            <v>25456.45932044827</v>
          </cell>
          <cell r="R254">
            <v>52125.920158431516</v>
          </cell>
        </row>
        <row r="255">
          <cell r="C255">
            <v>133713.10054864219</v>
          </cell>
          <cell r="D255">
            <v>76867.033690225828</v>
          </cell>
          <cell r="E255">
            <v>59597.239196615286</v>
          </cell>
          <cell r="H255">
            <v>121722.07517814405</v>
          </cell>
          <cell r="I255">
            <v>58396.173778844837</v>
          </cell>
          <cell r="J255">
            <v>90059.124478494443</v>
          </cell>
          <cell r="K255">
            <v>25636.260050396748</v>
          </cell>
          <cell r="L255">
            <v>81621.614164292609</v>
          </cell>
          <cell r="P255">
            <v>81621.614164292609</v>
          </cell>
          <cell r="Q255">
            <v>25636.260050396751</v>
          </cell>
          <cell r="R255">
            <v>53628.937107344682</v>
          </cell>
        </row>
        <row r="256">
          <cell r="C256">
            <v>134984.18105350732</v>
          </cell>
          <cell r="D256">
            <v>76708.772886877399</v>
          </cell>
          <cell r="E256">
            <v>59529.64647501929</v>
          </cell>
          <cell r="H256">
            <v>122698.79883656481</v>
          </cell>
          <cell r="I256">
            <v>58116.26810703786</v>
          </cell>
          <cell r="J256">
            <v>90407.533471801333</v>
          </cell>
          <cell r="K256">
            <v>25809.1245422172</v>
          </cell>
          <cell r="L256">
            <v>84487.868468116503</v>
          </cell>
          <cell r="P256">
            <v>84487.868468116503</v>
          </cell>
          <cell r="Q256">
            <v>25809.124542217207</v>
          </cell>
          <cell r="R256">
            <v>55148.496505166855</v>
          </cell>
        </row>
        <row r="257">
          <cell r="C257">
            <v>136244.35836739419</v>
          </cell>
          <cell r="D257">
            <v>76537.291979127389</v>
          </cell>
          <cell r="E257">
            <v>59448.284430089268</v>
          </cell>
          <cell r="H257">
            <v>123665.11275780742</v>
          </cell>
          <cell r="I257">
            <v>57821.510426599816</v>
          </cell>
          <cell r="J257">
            <v>90743.311592203623</v>
          </cell>
          <cell r="K257">
            <v>25974.986626668277</v>
          </cell>
          <cell r="L257">
            <v>87393.232367901437</v>
          </cell>
          <cell r="P257">
            <v>87393.232367901437</v>
          </cell>
          <cell r="Q257">
            <v>25974.986626668277</v>
          </cell>
          <cell r="R257">
            <v>56684.109497284859</v>
          </cell>
        </row>
        <row r="258">
          <cell r="C258">
            <v>137492.91914277125</v>
          </cell>
          <cell r="D258">
            <v>76353.269630368668</v>
          </cell>
          <cell r="E258">
            <v>59353.390290527292</v>
          </cell>
          <cell r="H258">
            <v>124620.52695941698</v>
          </cell>
          <cell r="I258">
            <v>57512.525749694491</v>
          </cell>
          <cell r="J258">
            <v>91066.526354555739</v>
          </cell>
          <cell r="K258">
            <v>26133.742657104791</v>
          </cell>
          <cell r="L258">
            <v>90337.046825903701</v>
          </cell>
          <cell r="P258">
            <v>90337.046825903701</v>
          </cell>
          <cell r="Q258">
            <v>26133.742657104791</v>
          </cell>
          <cell r="R258">
            <v>58235.394741504249</v>
          </cell>
        </row>
        <row r="259">
          <cell r="C259">
            <v>138729.18414962577</v>
          </cell>
          <cell r="D259">
            <v>76157.502898408653</v>
          </cell>
          <cell r="E259">
            <v>59245.231067957589</v>
          </cell>
          <cell r="H259">
            <v>125564.59904930668</v>
          </cell>
          <cell r="I259">
            <v>57190.013028021312</v>
          </cell>
          <cell r="J259">
            <v>91377.306038663999</v>
          </cell>
          <cell r="K259">
            <v>26285.298243898171</v>
          </cell>
          <cell r="L259">
            <v>93318.839325836569</v>
          </cell>
          <cell r="P259">
            <v>93318.839325836569</v>
          </cell>
          <cell r="Q259">
            <v>26285.298243898178</v>
          </cell>
          <cell r="R259">
            <v>59802.06878486737</v>
          </cell>
        </row>
        <row r="260">
          <cell r="C260">
            <v>139952.54404129117</v>
          </cell>
          <cell r="D260">
            <v>75950.648309207681</v>
          </cell>
          <cell r="E260">
            <v>59124.114348979158</v>
          </cell>
          <cell r="H260">
            <v>126496.91501176372</v>
          </cell>
          <cell r="I260">
            <v>56854.622787888286</v>
          </cell>
          <cell r="J260">
            <v>91675.768899825998</v>
          </cell>
          <cell r="K260">
            <v>26429.575017916024</v>
          </cell>
          <cell r="L260">
            <v>96338.024009282017</v>
          </cell>
          <cell r="P260">
            <v>96338.024009282017</v>
          </cell>
          <cell r="Q260">
            <v>26429.575017916024</v>
          </cell>
          <cell r="R260">
            <v>61383.79951359902</v>
          </cell>
        </row>
        <row r="261">
          <cell r="C261">
            <v>141162.38681819208</v>
          </cell>
          <cell r="D261">
            <v>75733.102512675425</v>
          </cell>
          <cell r="E261">
            <v>58990.306726107519</v>
          </cell>
          <cell r="H261">
            <v>127417.01032966343</v>
          </cell>
          <cell r="I261">
            <v>56506.853708319912</v>
          </cell>
          <cell r="J261">
            <v>91961.932018991676</v>
          </cell>
          <cell r="K261">
            <v>26566.496853636971</v>
          </cell>
          <cell r="L261">
            <v>99393.718344315552</v>
          </cell>
          <cell r="P261">
            <v>99393.718344315537</v>
          </cell>
          <cell r="Q261">
            <v>26566.496853636978</v>
          </cell>
          <cell r="R261">
            <v>62980.107598976261</v>
          </cell>
        </row>
        <row r="262">
          <cell r="C262">
            <v>142358.25017118879</v>
          </cell>
          <cell r="D262">
            <v>75505.069256000963</v>
          </cell>
          <cell r="E262">
            <v>58844.181795584387</v>
          </cell>
          <cell r="H262">
            <v>128324.50938254182</v>
          </cell>
          <cell r="I262">
            <v>56147.158099307628</v>
          </cell>
          <cell r="J262">
            <v>92235.833740924718</v>
          </cell>
          <cell r="K262">
            <v>26696.018525643252</v>
          </cell>
          <cell r="L262">
            <v>102484.77871817703</v>
          </cell>
          <cell r="P262">
            <v>102484.77871817703</v>
          </cell>
          <cell r="Q262">
            <v>26696.018525643245</v>
          </cell>
          <cell r="R262">
            <v>64590.398621910135</v>
          </cell>
        </row>
        <row r="263">
          <cell r="C263">
            <v>143539.91421999346</v>
          </cell>
          <cell r="D263">
            <v>75266.77103049391</v>
          </cell>
          <cell r="E263">
            <v>58686.305354347329</v>
          </cell>
          <cell r="H263">
            <v>129219.24190294693</v>
          </cell>
          <cell r="I263">
            <v>55776.085166942845</v>
          </cell>
          <cell r="J263">
            <v>92497.663534944892</v>
          </cell>
          <cell r="K263">
            <v>26818.142591619784</v>
          </cell>
          <cell r="L263">
            <v>105610.05394419716</v>
          </cell>
          <cell r="P263">
            <v>105610.05394419716</v>
          </cell>
          <cell r="Q263">
            <v>26818.14259161977</v>
          </cell>
          <cell r="R263">
            <v>66214.09826790847</v>
          </cell>
        </row>
        <row r="264">
          <cell r="C264">
            <v>144707.30359549855</v>
          </cell>
          <cell r="D264">
            <v>75018.357855260387</v>
          </cell>
          <cell r="E264">
            <v>58517.332613586106</v>
          </cell>
          <cell r="H264">
            <v>130101.14748018191</v>
          </cell>
          <cell r="I264">
            <v>55394.181896048103</v>
          </cell>
          <cell r="J264">
            <v>92747.664688115008</v>
          </cell>
          <cell r="K264">
            <v>26932.900340988243</v>
          </cell>
          <cell r="L264">
            <v>108768.25637875263</v>
          </cell>
          <cell r="P264">
            <v>108768.25637875265</v>
          </cell>
          <cell r="Q264">
            <v>26932.90034098825</v>
          </cell>
          <cell r="R264">
            <v>67850.578359870444</v>
          </cell>
        </row>
        <row r="265">
          <cell r="C265">
            <v>145860.31791421937</v>
          </cell>
          <cell r="D265">
            <v>74759.994385779471</v>
          </cell>
          <cell r="E265">
            <v>58337.850901955193</v>
          </cell>
          <cell r="H265">
            <v>130970.15200063391</v>
          </cell>
          <cell r="I265">
            <v>55001.956800668799</v>
          </cell>
          <cell r="J265">
            <v>92986.054400651352</v>
          </cell>
          <cell r="K265">
            <v>27040.31982301961</v>
          </cell>
          <cell r="L265">
            <v>111958.07427760994</v>
          </cell>
          <cell r="P265">
            <v>111958.07427760994</v>
          </cell>
          <cell r="Q265">
            <v>27040.319823019621</v>
          </cell>
          <cell r="R265">
            <v>69499.197050314775</v>
          </cell>
        </row>
        <row r="279">
          <cell r="C279" t="str">
            <v>Residential - IEA 2013 - Transition to Sustainable Buildings</v>
          </cell>
          <cell r="D279" t="str">
            <v>Residential - GBPN 2012 - Best Practice Policies for Low Carbon and Energy Buildings</v>
          </cell>
          <cell r="E279" t="str">
            <v>Residential - Drawdown Custom Calculation Based Upon GBPN 2012 Methodology</v>
          </cell>
          <cell r="F279" t="str">
            <v>Residential - Source 4</v>
          </cell>
          <cell r="G279" t="str">
            <v>Residential - Source 5</v>
          </cell>
          <cell r="H279" t="str">
            <v>Residential - High</v>
          </cell>
          <cell r="I279" t="str">
            <v>Residential - Low</v>
          </cell>
          <cell r="J279" t="str">
            <v>Residential - Average</v>
          </cell>
          <cell r="K279" t="str">
            <v>Commercial - IEA 2013 - Transition to Sustainable Buildings</v>
          </cell>
          <cell r="L279" t="str">
            <v>Commercial - GBPN 2012 - Best Practice Policies for Low Carbon and Energy Buildings</v>
          </cell>
          <cell r="M279" t="str">
            <v>Commercial - Source 3</v>
          </cell>
          <cell r="N279" t="str">
            <v>Commercial - Source 4</v>
          </cell>
          <cell r="O279" t="str">
            <v>Commercial - Source 5</v>
          </cell>
          <cell r="P279" t="str">
            <v>Commercial - High</v>
          </cell>
          <cell r="Q279" t="str">
            <v>Commercial - Low</v>
          </cell>
          <cell r="R279" t="str">
            <v>Commercial - Average</v>
          </cell>
        </row>
        <row r="280">
          <cell r="C280">
            <v>18577.2</v>
          </cell>
          <cell r="D280">
            <v>17494.147014012859</v>
          </cell>
          <cell r="H280">
            <v>18577.200000000004</v>
          </cell>
          <cell r="I280">
            <v>17494.147014012859</v>
          </cell>
          <cell r="J280">
            <v>18035.673507006431</v>
          </cell>
          <cell r="K280">
            <v>1737.299428571429</v>
          </cell>
          <cell r="L280">
            <v>2126.9193224072555</v>
          </cell>
          <cell r="P280">
            <v>2126.9193224072555</v>
          </cell>
          <cell r="Q280">
            <v>1737.299428571429</v>
          </cell>
          <cell r="R280">
            <v>1932.1093754893423</v>
          </cell>
        </row>
        <row r="281">
          <cell r="C281">
            <v>19325.800000000003</v>
          </cell>
          <cell r="D281">
            <v>17859.972112030366</v>
          </cell>
          <cell r="H281">
            <v>19325.800000000003</v>
          </cell>
          <cell r="I281">
            <v>17859.972112030366</v>
          </cell>
          <cell r="J281">
            <v>18592.886056015184</v>
          </cell>
          <cell r="K281">
            <v>1781.5021785714291</v>
          </cell>
          <cell r="L281">
            <v>2201.6164056119419</v>
          </cell>
          <cell r="P281">
            <v>2201.6164056119419</v>
          </cell>
          <cell r="Q281">
            <v>1781.5021785714293</v>
          </cell>
          <cell r="R281">
            <v>1991.5592920916856</v>
          </cell>
        </row>
        <row r="282">
          <cell r="C282">
            <v>20314.882919138683</v>
          </cell>
          <cell r="D282">
            <v>18189.932070963696</v>
          </cell>
          <cell r="E282">
            <v>15468.653376506332</v>
          </cell>
          <cell r="H282">
            <v>19974.607508604066</v>
          </cell>
          <cell r="I282">
            <v>16007.704735801737</v>
          </cell>
          <cell r="J282">
            <v>17991.156122202901</v>
          </cell>
          <cell r="K282">
            <v>1849.7610465123996</v>
          </cell>
          <cell r="L282">
            <v>2275.4975403064868</v>
          </cell>
          <cell r="P282">
            <v>2275.4975403064891</v>
          </cell>
          <cell r="Q282">
            <v>1849.7610465123971</v>
          </cell>
          <cell r="R282">
            <v>2062.6292934094431</v>
          </cell>
        </row>
        <row r="283">
          <cell r="C283">
            <v>21096.033378224201</v>
          </cell>
          <cell r="D283">
            <v>18559.698069874521</v>
          </cell>
          <cell r="E283">
            <v>15851.85255980394</v>
          </cell>
          <cell r="H283">
            <v>20643.837481514358</v>
          </cell>
          <cell r="I283">
            <v>16361.218523754087</v>
          </cell>
          <cell r="J283">
            <v>18502.528002634223</v>
          </cell>
          <cell r="K283">
            <v>1900.8904846990799</v>
          </cell>
          <cell r="L283">
            <v>2359.6154580386888</v>
          </cell>
          <cell r="P283">
            <v>2359.6154580386869</v>
          </cell>
          <cell r="Q283">
            <v>1900.890484699082</v>
          </cell>
          <cell r="R283">
            <v>2130.2529713688846</v>
          </cell>
        </row>
        <row r="284">
          <cell r="C284">
            <v>21878.562603275106</v>
          </cell>
          <cell r="D284">
            <v>18927.883833047326</v>
          </cell>
          <cell r="E284">
            <v>16240.37720584616</v>
          </cell>
          <cell r="H284">
            <v>21318.223100474912</v>
          </cell>
          <cell r="I284">
            <v>16712.99266097082</v>
          </cell>
          <cell r="J284">
            <v>19015.607880722866</v>
          </cell>
          <cell r="K284">
            <v>1954.0953843204275</v>
          </cell>
          <cell r="L284">
            <v>2450.513641719936</v>
          </cell>
          <cell r="P284">
            <v>2450.5136417199355</v>
          </cell>
          <cell r="Q284">
            <v>1954.0953843204279</v>
          </cell>
          <cell r="R284">
            <v>2202.3045130201817</v>
          </cell>
        </row>
        <row r="285">
          <cell r="C285">
            <v>22662.696419039039</v>
          </cell>
          <cell r="D285">
            <v>19294.798233252339</v>
          </cell>
          <cell r="E285">
            <v>16634.053991957706</v>
          </cell>
          <cell r="H285">
            <v>21997.336651871417</v>
          </cell>
          <cell r="I285">
            <v>17063.695777627974</v>
          </cell>
          <cell r="J285">
            <v>19530.516214749696</v>
          </cell>
          <cell r="K285">
            <v>2009.3050851090343</v>
          </cell>
          <cell r="L285">
            <v>2549.8805434760093</v>
          </cell>
          <cell r="P285">
            <v>2549.8805434760075</v>
          </cell>
          <cell r="Q285">
            <v>2009.3050851090361</v>
          </cell>
          <cell r="R285">
            <v>2279.5928142925218</v>
          </cell>
        </row>
        <row r="286">
          <cell r="C286">
            <v>23449.324273427392</v>
          </cell>
          <cell r="D286">
            <v>19660.879987134445</v>
          </cell>
          <cell r="E286">
            <v>17033.18920128699</v>
          </cell>
          <cell r="H286">
            <v>22681.423505660525</v>
          </cell>
          <cell r="I286">
            <v>17414.172135572029</v>
          </cell>
          <cell r="J286">
            <v>20047.797820616277</v>
          </cell>
          <cell r="K286">
            <v>2066.5062624322995</v>
          </cell>
          <cell r="L286">
            <v>2659.428318784866</v>
          </cell>
          <cell r="P286">
            <v>2659.4283187848678</v>
          </cell>
          <cell r="Q286">
            <v>2066.5062624322973</v>
          </cell>
          <cell r="R286">
            <v>2362.9672906085825</v>
          </cell>
        </row>
        <row r="287">
          <cell r="C287">
            <v>24239.7624919671</v>
          </cell>
          <cell r="D287">
            <v>20026.756216388392</v>
          </cell>
          <cell r="E287">
            <v>17438.316017406429</v>
          </cell>
          <cell r="H287">
            <v>23371.235384497129</v>
          </cell>
          <cell r="I287">
            <v>17765.321099344146</v>
          </cell>
          <cell r="J287">
            <v>20568.278241920638</v>
          </cell>
          <cell r="K287">
            <v>2125.7210195023217</v>
          </cell>
          <cell r="L287">
            <v>2780.904686684326</v>
          </cell>
          <cell r="P287">
            <v>2780.9046866843278</v>
          </cell>
          <cell r="Q287">
            <v>2125.7210195023195</v>
          </cell>
          <cell r="R287">
            <v>2453.3128530933236</v>
          </cell>
        </row>
        <row r="288">
          <cell r="C288">
            <v>25034.876991730311</v>
          </cell>
          <cell r="D288">
            <v>20392.793786602328</v>
          </cell>
          <cell r="E288">
            <v>17849.734898337749</v>
          </cell>
          <cell r="H288">
            <v>24067.220684787044</v>
          </cell>
          <cell r="I288">
            <v>18117.716432993217</v>
          </cell>
          <cell r="J288">
            <v>21092.46855889013</v>
          </cell>
          <cell r="K288">
            <v>2186.9303403913336</v>
          </cell>
          <cell r="L288">
            <v>2916.0351359896322</v>
          </cell>
          <cell r="P288">
            <v>2916.0351359896313</v>
          </cell>
          <cell r="Q288">
            <v>2186.9303403913345</v>
          </cell>
          <cell r="R288">
            <v>2551.4827381904829</v>
          </cell>
        </row>
        <row r="289">
          <cell r="C289">
            <v>25834.296050427936</v>
          </cell>
          <cell r="D289">
            <v>20758.496121272681</v>
          </cell>
          <cell r="E289">
            <v>18266.980527147618</v>
          </cell>
          <cell r="H289">
            <v>24768.745160525348</v>
          </cell>
          <cell r="I289">
            <v>18471.103305373475</v>
          </cell>
          <cell r="J289">
            <v>21619.924232949412</v>
          </cell>
          <cell r="K289">
            <v>2250.0070547086161</v>
          </cell>
          <cell r="L289">
            <v>3066.4317230506863</v>
          </cell>
          <cell r="P289">
            <v>3066.4317230506877</v>
          </cell>
          <cell r="Q289">
            <v>2250.0070547086143</v>
          </cell>
          <cell r="R289">
            <v>2658.219388879651</v>
          </cell>
        </row>
        <row r="290">
          <cell r="C290">
            <v>26638.268233836447</v>
          </cell>
          <cell r="D290">
            <v>21124.204417832931</v>
          </cell>
          <cell r="E290">
            <v>18690.258404466422</v>
          </cell>
          <cell r="H290">
            <v>25475.897456626841</v>
          </cell>
          <cell r="I290">
            <v>18825.923247463692</v>
          </cell>
          <cell r="J290">
            <v>22150.910352045266</v>
          </cell>
          <cell r="K290">
            <v>2314.8788606013168</v>
          </cell>
          <cell r="L290">
            <v>3233.8333168604454</v>
          </cell>
          <cell r="P290">
            <v>3233.833316860444</v>
          </cell>
          <cell r="Q290">
            <v>2314.8788606013186</v>
          </cell>
          <cell r="R290">
            <v>2774.3560887308813</v>
          </cell>
        </row>
        <row r="291">
          <cell r="C291">
            <v>27445.336827595049</v>
          </cell>
          <cell r="D291">
            <v>21489.153854216427</v>
          </cell>
          <cell r="E291">
            <v>19118.752733042023</v>
          </cell>
          <cell r="H291">
            <v>26187.221596248884</v>
          </cell>
          <cell r="I291">
            <v>19181.607346986777</v>
          </cell>
          <cell r="J291">
            <v>22684.414471617831</v>
          </cell>
          <cell r="K291">
            <v>2381.3256454795469</v>
          </cell>
          <cell r="L291">
            <v>3419.8189687681393</v>
          </cell>
          <cell r="P291">
            <v>3419.818968768137</v>
          </cell>
          <cell r="Q291">
            <v>2381.3256454795492</v>
          </cell>
          <cell r="R291">
            <v>2900.5723071238431</v>
          </cell>
        </row>
        <row r="292">
          <cell r="C292">
            <v>28253.398751031793</v>
          </cell>
          <cell r="D292">
            <v>21852.306897430866</v>
          </cell>
          <cell r="E292">
            <v>19551.36494541325</v>
          </cell>
          <cell r="H292">
            <v>26900.715520625734</v>
          </cell>
          <cell r="I292">
            <v>19537.331541958203</v>
          </cell>
          <cell r="J292">
            <v>23219.023531291969</v>
          </cell>
          <cell r="K292">
            <v>2449.0719258723943</v>
          </cell>
          <cell r="L292">
            <v>3625.9116401757778</v>
          </cell>
          <cell r="P292">
            <v>3625.9116401757778</v>
          </cell>
          <cell r="Q292">
            <v>2449.0719258723943</v>
          </cell>
          <cell r="R292">
            <v>3037.4917830240861</v>
          </cell>
        </row>
        <row r="293">
          <cell r="C293">
            <v>29060.782615552467</v>
          </cell>
          <cell r="D293">
            <v>22212.86820887067</v>
          </cell>
          <cell r="E293">
            <v>19987.261478250624</v>
          </cell>
          <cell r="H293">
            <v>27614.783534509152</v>
          </cell>
          <cell r="I293">
            <v>19892.491333940023</v>
          </cell>
          <cell r="J293">
            <v>23753.637434224587</v>
          </cell>
          <cell r="K293">
            <v>2517.8795764740889</v>
          </cell>
          <cell r="L293">
            <v>3853.651922328304</v>
          </cell>
          <cell r="P293">
            <v>3853.651922328304</v>
          </cell>
          <cell r="Q293">
            <v>2517.8795764740889</v>
          </cell>
          <cell r="R293">
            <v>3185.7657494011964</v>
          </cell>
        </row>
        <row r="294">
          <cell r="C294">
            <v>29866.814217768992</v>
          </cell>
          <cell r="D294">
            <v>22570.525423193252</v>
          </cell>
          <cell r="E294">
            <v>20426.058331600409</v>
          </cell>
          <cell r="H294">
            <v>28328.73487294633</v>
          </cell>
          <cell r="I294">
            <v>20246.863775428774</v>
          </cell>
          <cell r="J294">
            <v>24287.799324187552</v>
          </cell>
          <cell r="K294">
            <v>2587.5959929488963</v>
          </cell>
          <cell r="L294">
            <v>4104.6438130711813</v>
          </cell>
          <cell r="P294">
            <v>4104.6438130711795</v>
          </cell>
          <cell r="Q294">
            <v>2587.5959929488977</v>
          </cell>
          <cell r="R294">
            <v>3346.1199030100388</v>
          </cell>
        </row>
        <row r="295">
          <cell r="C295">
            <v>30671.529639924578</v>
          </cell>
          <cell r="D295">
            <v>22925.290775605088</v>
          </cell>
          <cell r="E295">
            <v>20867.813343044803</v>
          </cell>
          <cell r="H295">
            <v>29042.527662288732</v>
          </cell>
          <cell r="I295">
            <v>20600.561510094252</v>
          </cell>
          <cell r="J295">
            <v>24821.544586191492</v>
          </cell>
          <cell r="K295">
            <v>2658.1289305329178</v>
          </cell>
          <cell r="L295">
            <v>4380.5398527020734</v>
          </cell>
          <cell r="P295">
            <v>4380.5398527020734</v>
          </cell>
          <cell r="Q295">
            <v>2658.1289305329174</v>
          </cell>
          <cell r="R295">
            <v>3519.3343916174954</v>
          </cell>
        </row>
        <row r="296">
          <cell r="C296">
            <v>31474.809793090604</v>
          </cell>
          <cell r="D296">
            <v>23277.098325258361</v>
          </cell>
          <cell r="E296">
            <v>21312.680123745966</v>
          </cell>
          <cell r="H296">
            <v>29756.002645124234</v>
          </cell>
          <cell r="I296">
            <v>20953.722849605725</v>
          </cell>
          <cell r="J296">
            <v>25354.862747364979</v>
          </cell>
          <cell r="K296">
            <v>2729.3716283299032</v>
          </cell>
          <cell r="L296">
            <v>4682.9733568603033</v>
          </cell>
          <cell r="P296">
            <v>4682.9733568603033</v>
          </cell>
          <cell r="Q296">
            <v>2729.3716283299027</v>
          </cell>
          <cell r="R296">
            <v>3706.172492595103</v>
          </cell>
        </row>
        <row r="297">
          <cell r="C297">
            <v>32276.770445089118</v>
          </cell>
          <cell r="D297">
            <v>23625.977706989062</v>
          </cell>
          <cell r="E297">
            <v>21760.998878991199</v>
          </cell>
          <cell r="H297">
            <v>30469.228112181117</v>
          </cell>
          <cell r="I297">
            <v>21306.60324186513</v>
          </cell>
          <cell r="J297">
            <v>25887.915677023124</v>
          </cell>
          <cell r="K297">
            <v>2801.2367799080907</v>
          </cell>
          <cell r="L297">
            <v>5013.5906547575178</v>
          </cell>
          <cell r="P297">
            <v>5013.5906547575169</v>
          </cell>
          <cell r="Q297">
            <v>2801.2367799080921</v>
          </cell>
          <cell r="R297">
            <v>3907.4137173328045</v>
          </cell>
        </row>
        <row r="298">
          <cell r="C298">
            <v>33077.481153528221</v>
          </cell>
          <cell r="D298">
            <v>23971.934043283982</v>
          </cell>
          <cell r="E298">
            <v>22213.00298280975</v>
          </cell>
          <cell r="H298">
            <v>31182.245064750066</v>
          </cell>
          <cell r="I298">
            <v>21659.3670549979</v>
          </cell>
          <cell r="J298">
            <v>26420.806059873983</v>
          </cell>
          <cell r="K298">
            <v>2873.6323436395382</v>
          </cell>
          <cell r="L298">
            <v>5374.0288734788128</v>
          </cell>
          <cell r="P298">
            <v>5374.0288734788119</v>
          </cell>
          <cell r="Q298">
            <v>2873.6323436395396</v>
          </cell>
          <cell r="R298">
            <v>4123.8306085591757</v>
          </cell>
        </row>
        <row r="299">
          <cell r="C299">
            <v>33876.700297216543</v>
          </cell>
          <cell r="D299">
            <v>24314.881460367222</v>
          </cell>
          <cell r="E299">
            <v>22668.583300726474</v>
          </cell>
          <cell r="H299">
            <v>31894.829479789321</v>
          </cell>
          <cell r="I299">
            <v>22011.947225750835</v>
          </cell>
          <cell r="J299">
            <v>26953.388352770078</v>
          </cell>
          <cell r="K299">
            <v>2946.4386167148191</v>
          </cell>
          <cell r="L299">
            <v>5765.8985037255779</v>
          </cell>
          <cell r="P299">
            <v>5765.8985037255779</v>
          </cell>
          <cell r="Q299">
            <v>2946.4386167148195</v>
          </cell>
          <cell r="R299">
            <v>4356.1685602201987</v>
          </cell>
        </row>
        <row r="300">
          <cell r="C300">
            <v>34674.193276748083</v>
          </cell>
          <cell r="D300">
            <v>24654.711041270755</v>
          </cell>
          <cell r="E300">
            <v>23127.549705525955</v>
          </cell>
          <cell r="H300">
            <v>32606.760815101654</v>
          </cell>
          <cell r="I300">
            <v>22364.208533928206</v>
          </cell>
          <cell r="J300">
            <v>27485.48467451493</v>
          </cell>
          <cell r="K300">
            <v>3019.5358906669107</v>
          </cell>
          <cell r="L300">
            <v>6190.7938328504433</v>
          </cell>
          <cell r="P300">
            <v>6190.7938328504424</v>
          </cell>
          <cell r="Q300">
            <v>3019.5358906669117</v>
          </cell>
          <cell r="R300">
            <v>4605.164861758677</v>
          </cell>
        </row>
        <row r="301">
          <cell r="C301">
            <v>35470.128480553081</v>
          </cell>
          <cell r="D301">
            <v>24991.421410254134</v>
          </cell>
          <cell r="E301">
            <v>23589.986834845415</v>
          </cell>
          <cell r="H301">
            <v>33318.175526130974</v>
          </cell>
          <cell r="I301">
            <v>22716.182290970788</v>
          </cell>
          <cell r="J301">
            <v>28017.178908550879</v>
          </cell>
          <cell r="K301">
            <v>3092.8390613997904</v>
          </cell>
          <cell r="L301">
            <v>6650.3247771370716</v>
          </cell>
          <cell r="P301">
            <v>6650.3247771370716</v>
          </cell>
          <cell r="Q301">
            <v>3092.8390613997904</v>
          </cell>
          <cell r="R301">
            <v>4871.5819192684312</v>
          </cell>
        </row>
        <row r="302">
          <cell r="C302">
            <v>36264.795515127145</v>
          </cell>
          <cell r="D302">
            <v>25325.035975765633</v>
          </cell>
          <cell r="E302">
            <v>24056.01447833412</v>
          </cell>
          <cell r="H302">
            <v>34029.319746012028</v>
          </cell>
          <cell r="I302">
            <v>23067.910900139235</v>
          </cell>
          <cell r="J302">
            <v>28548.615323075632</v>
          </cell>
          <cell r="K302">
            <v>3166.2733409084881</v>
          </cell>
          <cell r="L302">
            <v>7146.1007177092179</v>
          </cell>
          <cell r="P302">
            <v>7146.100717709217</v>
          </cell>
          <cell r="Q302">
            <v>3166.2733409084894</v>
          </cell>
          <cell r="R302">
            <v>5156.1870293088532</v>
          </cell>
        </row>
        <row r="303">
          <cell r="C303">
            <v>37058.41197909099</v>
          </cell>
          <cell r="D303">
            <v>25655.586520006305</v>
          </cell>
          <cell r="E303">
            <v>24525.672293812317</v>
          </cell>
          <cell r="H303">
            <v>34740.383947404473</v>
          </cell>
          <cell r="I303">
            <v>23419.396581201941</v>
          </cell>
          <cell r="J303">
            <v>29079.890264303205</v>
          </cell>
          <cell r="K303">
            <v>3239.7575142127198</v>
          </cell>
          <cell r="L303">
            <v>7679.7274050150609</v>
          </cell>
          <cell r="P303">
            <v>7679.7274050150609</v>
          </cell>
          <cell r="Q303">
            <v>3239.7575142127184</v>
          </cell>
          <cell r="R303">
            <v>5459.7424596138899</v>
          </cell>
        </row>
        <row r="304">
          <cell r="C304">
            <v>37851.009111298285</v>
          </cell>
          <cell r="D304">
            <v>25983.06233984849</v>
          </cell>
          <cell r="E304">
            <v>24998.88487887241</v>
          </cell>
          <cell r="H304">
            <v>35451.39889075145</v>
          </cell>
          <cell r="I304">
            <v>23770.571995928003</v>
          </cell>
          <cell r="J304">
            <v>29610.985443339727</v>
          </cell>
          <cell r="K304">
            <v>3313.193947916453</v>
          </cell>
          <cell r="L304">
            <v>8252.7915608441654</v>
          </cell>
          <cell r="P304">
            <v>8252.7915608441654</v>
          </cell>
          <cell r="Q304">
            <v>3313.1939479164539</v>
          </cell>
          <cell r="R304">
            <v>5782.9927543803096</v>
          </cell>
        </row>
        <row r="305">
          <cell r="C305">
            <v>38642.522629185842</v>
          </cell>
          <cell r="D305">
            <v>26307.494582690055</v>
          </cell>
          <cell r="E305">
            <v>25475.459121061347</v>
          </cell>
          <cell r="H305">
            <v>36162.316023661042</v>
          </cell>
          <cell r="I305">
            <v>24121.334864963781</v>
          </cell>
          <cell r="J305">
            <v>30141.825444312413</v>
          </cell>
          <cell r="K305">
            <v>3386.4764943971236</v>
          </cell>
          <cell r="L305">
            <v>8866.8852964122816</v>
          </cell>
          <cell r="P305">
            <v>8866.8852964122798</v>
          </cell>
          <cell r="Q305">
            <v>3386.4764943971254</v>
          </cell>
          <cell r="R305">
            <v>6126.6808954047028</v>
          </cell>
        </row>
        <row r="306">
          <cell r="C306">
            <v>39432.966750453059</v>
          </cell>
          <cell r="D306">
            <v>26629.011863328025</v>
          </cell>
          <cell r="E306">
            <v>25955.154703156641</v>
          </cell>
          <cell r="H306">
            <v>36873.155159114758</v>
          </cell>
          <cell r="I306">
            <v>24471.600385510399</v>
          </cell>
          <cell r="J306">
            <v>30672.377772312579</v>
          </cell>
          <cell r="K306">
            <v>3459.5057528830553</v>
          </cell>
          <cell r="L306">
            <v>9523.629970238866</v>
          </cell>
          <cell r="P306">
            <v>9523.629970238866</v>
          </cell>
          <cell r="Q306">
            <v>3459.5057528830544</v>
          </cell>
          <cell r="R306">
            <v>6491.5678615609604</v>
          </cell>
        </row>
        <row r="307">
          <cell r="C307">
            <v>40222.340698918124</v>
          </cell>
          <cell r="D307">
            <v>26947.779698984021</v>
          </cell>
          <cell r="E307">
            <v>26437.667220361676</v>
          </cell>
          <cell r="H307">
            <v>37583.917639287487</v>
          </cell>
          <cell r="I307">
            <v>24821.274106221732</v>
          </cell>
          <cell r="J307">
            <v>31202.595872754609</v>
          </cell>
          <cell r="K307">
            <v>3532.1809356071867</v>
          </cell>
          <cell r="L307">
            <v>10224.663992223417</v>
          </cell>
          <cell r="P307">
            <v>10224.663992223417</v>
          </cell>
          <cell r="Q307">
            <v>3532.1809356071872</v>
          </cell>
          <cell r="R307">
            <v>6878.4224639153017</v>
          </cell>
        </row>
        <row r="308">
          <cell r="C308">
            <v>41010.648677381556</v>
          </cell>
          <cell r="D308">
            <v>27263.925741465278</v>
          </cell>
          <cell r="E308">
            <v>26922.701346580132</v>
          </cell>
          <cell r="H308">
            <v>38294.598722658382</v>
          </cell>
          <cell r="I308">
            <v>25170.251787626261</v>
          </cell>
          <cell r="J308">
            <v>31732.425255142323</v>
          </cell>
          <cell r="K308">
            <v>3604.4016495796836</v>
          </cell>
          <cell r="L308">
            <v>10971.61835845765</v>
          </cell>
          <cell r="P308">
            <v>10971.61835845765</v>
          </cell>
          <cell r="Q308">
            <v>3604.4016495796845</v>
          </cell>
          <cell r="R308">
            <v>7288.0100040186671</v>
          </cell>
        </row>
        <row r="309">
          <cell r="C309">
            <v>41797.932977535529</v>
          </cell>
          <cell r="D309">
            <v>27577.505549094043</v>
          </cell>
          <cell r="E309">
            <v>27410.059731886722</v>
          </cell>
          <cell r="H309">
            <v>39005.22038552611</v>
          </cell>
          <cell r="I309">
            <v>25518.445120151417</v>
          </cell>
          <cell r="J309">
            <v>32261.832752838764</v>
          </cell>
          <cell r="K309">
            <v>3676.0708397135663</v>
          </cell>
          <cell r="L309">
            <v>11766.099365728758</v>
          </cell>
          <cell r="P309">
            <v>11766.099365728758</v>
          </cell>
          <cell r="Q309">
            <v>3676.070839713565</v>
          </cell>
          <cell r="R309">
            <v>7721.085102721162</v>
          </cell>
        </row>
        <row r="310">
          <cell r="C310">
            <v>42584.221267696477</v>
          </cell>
          <cell r="D310">
            <v>27888.523827126897</v>
          </cell>
          <cell r="E310">
            <v>27899.525281301056</v>
          </cell>
          <cell r="H310">
            <v>39715.783390543249</v>
          </cell>
          <cell r="I310">
            <v>25865.730193539712</v>
          </cell>
          <cell r="J310">
            <v>32790.75679204148</v>
          </cell>
          <cell r="K310">
            <v>3747.0901845913563</v>
          </cell>
          <cell r="L310">
            <v>12609.690539467869</v>
          </cell>
          <cell r="P310">
            <v>12609.690539467869</v>
          </cell>
          <cell r="Q310">
            <v>3747.0901845913559</v>
          </cell>
          <cell r="R310">
            <v>8178.3903620296123</v>
          </cell>
        </row>
        <row r="311">
          <cell r="C311">
            <v>43369.461867372447</v>
          </cell>
          <cell r="D311">
            <v>28196.979315127159</v>
          </cell>
          <cell r="E311">
            <v>28390.732286438044</v>
          </cell>
          <cell r="H311">
            <v>40426.206859695216</v>
          </cell>
          <cell r="I311">
            <v>26211.908786263219</v>
          </cell>
          <cell r="J311">
            <v>33319.057822979215</v>
          </cell>
          <cell r="K311">
            <v>3817.3544137176905</v>
          </cell>
          <cell r="L311">
            <v>13503.967978240948</v>
          </cell>
          <cell r="P311">
            <v>13503.967978240949</v>
          </cell>
          <cell r="Q311">
            <v>3817.3544137176887</v>
          </cell>
          <cell r="R311">
            <v>8660.661195979319</v>
          </cell>
        </row>
        <row r="312">
          <cell r="C312">
            <v>44153.585511394944</v>
          </cell>
          <cell r="D312">
            <v>28502.854527923271</v>
          </cell>
          <cell r="E312">
            <v>28883.272306409352</v>
          </cell>
          <cell r="H312">
            <v>41136.385315303211</v>
          </cell>
          <cell r="I312">
            <v>26556.756248515172</v>
          </cell>
          <cell r="J312">
            <v>33846.570781909191</v>
          </cell>
          <cell r="K312">
            <v>3886.7567563910475</v>
          </cell>
          <cell r="L312">
            <v>14450.494338326545</v>
          </cell>
          <cell r="P312">
            <v>14450.494338326545</v>
          </cell>
          <cell r="Q312">
            <v>3886.7567563910488</v>
          </cell>
          <cell r="R312">
            <v>9168.6255473587971</v>
          </cell>
        </row>
        <row r="313">
          <cell r="C313">
            <v>44936.553657644698</v>
          </cell>
          <cell r="D313">
            <v>28806.14253522937</v>
          </cell>
          <cell r="E313">
            <v>29376.778033994662</v>
          </cell>
          <cell r="H313">
            <v>41846.238693628708</v>
          </cell>
          <cell r="I313">
            <v>26900.07745761711</v>
          </cell>
          <cell r="J313">
            <v>34373.158075622909</v>
          </cell>
          <cell r="K313">
            <v>3955.1932225891023</v>
          </cell>
          <cell r="L313">
            <v>15450.830765624392</v>
          </cell>
          <cell r="P313">
            <v>15450.830765624392</v>
          </cell>
          <cell r="Q313">
            <v>3955.1932225891042</v>
          </cell>
          <cell r="R313">
            <v>9703.0119941067478</v>
          </cell>
        </row>
        <row r="314">
          <cell r="C314">
            <v>45718.333234012258</v>
          </cell>
          <cell r="D314">
            <v>29106.843511451967</v>
          </cell>
          <cell r="E314">
            <v>29870.96198074417</v>
          </cell>
          <cell r="H314">
            <v>42555.696964534465</v>
          </cell>
          <cell r="I314">
            <v>27241.728852937795</v>
          </cell>
          <cell r="J314">
            <v>34898.712908736132</v>
          </cell>
          <cell r="K314">
            <v>4022.5604072843234</v>
          </cell>
          <cell r="L314">
            <v>16506.536300390308</v>
          </cell>
          <cell r="P314">
            <v>16506.536300390308</v>
          </cell>
          <cell r="Q314">
            <v>4022.5604072843234</v>
          </cell>
          <cell r="R314">
            <v>10264.548353837316</v>
          </cell>
        </row>
        <row r="315">
          <cell r="C315">
            <v>46498.979203630573</v>
          </cell>
          <cell r="D315">
            <v>29404.988941099098</v>
          </cell>
          <cell r="E315">
            <v>30365.601629054716</v>
          </cell>
          <cell r="H315">
            <v>43264.768222330022</v>
          </cell>
          <cell r="I315">
            <v>27581.611626859569</v>
          </cell>
          <cell r="J315">
            <v>35423.189924594793</v>
          </cell>
          <cell r="K315">
            <v>4088.7627733632421</v>
          </cell>
          <cell r="L315">
            <v>17619.183401981991</v>
          </cell>
          <cell r="P315">
            <v>17619.183401981991</v>
          </cell>
          <cell r="Q315">
            <v>4088.7627733632444</v>
          </cell>
          <cell r="R315">
            <v>10853.973087672617</v>
          </cell>
        </row>
        <row r="316">
          <cell r="C316">
            <v>47278.639308513208</v>
          </cell>
          <cell r="D316">
            <v>29700.630460653574</v>
          </cell>
          <cell r="E316">
            <v>30860.468311957218</v>
          </cell>
          <cell r="H316">
            <v>43973.533658715693</v>
          </cell>
          <cell r="I316">
            <v>27919.625062033636</v>
          </cell>
          <cell r="J316">
            <v>35946.579360374664</v>
          </cell>
          <cell r="K316">
            <v>4153.7130570209865</v>
          </cell>
          <cell r="L316">
            <v>18790.356110113109</v>
          </cell>
          <cell r="P316">
            <v>18790.356110113109</v>
          </cell>
          <cell r="Q316">
            <v>4153.7130570209893</v>
          </cell>
          <cell r="R316">
            <v>11472.034583567049</v>
          </cell>
        </row>
        <row r="317">
          <cell r="C317">
            <v>48057.520729284763</v>
          </cell>
          <cell r="D317">
            <v>29993.836616697507</v>
          </cell>
          <cell r="E317">
            <v>31355.361280604102</v>
          </cell>
          <cell r="H317">
            <v>44682.124304501995</v>
          </cell>
          <cell r="I317">
            <v>28255.688113222252</v>
          </cell>
          <cell r="J317">
            <v>36468.906208862121</v>
          </cell>
          <cell r="K317">
            <v>4217.3292959317487</v>
          </cell>
          <cell r="L317">
            <v>20021.651817325033</v>
          </cell>
          <cell r="P317">
            <v>20021.651817325033</v>
          </cell>
          <cell r="Q317">
            <v>4217.3292959317478</v>
          </cell>
          <cell r="R317">
            <v>12119.490556628391</v>
          </cell>
        </row>
        <row r="318">
          <cell r="C318">
            <v>48835.755816502067</v>
          </cell>
          <cell r="D318">
            <v>30284.641804064158</v>
          </cell>
          <cell r="E318">
            <v>31850.062567923116</v>
          </cell>
          <cell r="H318">
            <v>45390.604101037432</v>
          </cell>
          <cell r="I318">
            <v>28589.702691288796</v>
          </cell>
          <cell r="J318">
            <v>36990.153396163114</v>
          </cell>
          <cell r="K318">
            <v>4279.5230011840376</v>
          </cell>
          <cell r="L318">
            <v>21314.649123942978</v>
          </cell>
          <cell r="P318">
            <v>21314.649123942978</v>
          </cell>
          <cell r="Q318">
            <v>4279.5230011840358</v>
          </cell>
          <cell r="R318">
            <v>12797.086062563507</v>
          </cell>
        </row>
        <row r="319">
          <cell r="C319">
            <v>49613.412910970059</v>
          </cell>
          <cell r="D319">
            <v>30573.061063413603</v>
          </cell>
          <cell r="E319">
            <v>32344.352048973473</v>
          </cell>
          <cell r="H319">
            <v>46098.981965321764</v>
          </cell>
          <cell r="I319">
            <v>28921.568716916321</v>
          </cell>
          <cell r="J319">
            <v>37510.275341119042</v>
          </cell>
          <cell r="K319">
            <v>4340.2001164641861</v>
          </cell>
          <cell r="L319">
            <v>22670.91336045559</v>
          </cell>
          <cell r="P319">
            <v>22670.91336045559</v>
          </cell>
          <cell r="Q319">
            <v>4340.2001164641842</v>
          </cell>
          <cell r="R319">
            <v>13505.556738459887</v>
          </cell>
        </row>
        <row r="320">
          <cell r="C320">
            <v>50390.430684933977</v>
          </cell>
          <cell r="D320">
            <v>30859.057384124761</v>
          </cell>
          <cell r="E320">
            <v>32837.97555368828</v>
          </cell>
          <cell r="H320">
            <v>46807.153181910646</v>
          </cell>
          <cell r="I320">
            <v>29251.155899920705</v>
          </cell>
          <cell r="J320">
            <v>38029.154540915675</v>
          </cell>
          <cell r="K320">
            <v>4399.2553143369851</v>
          </cell>
          <cell r="L320">
            <v>24091.967791756622</v>
          </cell>
          <cell r="P320">
            <v>24091.967791756622</v>
          </cell>
          <cell r="Q320">
            <v>4399.2553143369823</v>
          </cell>
          <cell r="R320">
            <v>14245.611553046803</v>
          </cell>
        </row>
        <row r="321">
          <cell r="C321">
            <v>51166.667032656464</v>
          </cell>
          <cell r="D321">
            <v>31142.555982077207</v>
          </cell>
          <cell r="E321">
            <v>33330.655756842541</v>
          </cell>
          <cell r="H321">
            <v>47514.941484958101</v>
          </cell>
          <cell r="I321">
            <v>29578.311029426048</v>
          </cell>
          <cell r="J321">
            <v>38546.626257192074</v>
          </cell>
          <cell r="K321">
            <v>4456.5763736053514</v>
          </cell>
          <cell r="L321">
            <v>25579.295017038978</v>
          </cell>
          <cell r="P321">
            <v>25579.295017038978</v>
          </cell>
          <cell r="Q321">
            <v>4456.5763736053523</v>
          </cell>
          <cell r="R321">
            <v>15017.935695322165</v>
          </cell>
        </row>
        <row r="322">
          <cell r="C322">
            <v>51941.907521825902</v>
          </cell>
          <cell r="D322">
            <v>31423.452113965366</v>
          </cell>
          <cell r="E322">
            <v>33822.098215612554</v>
          </cell>
          <cell r="H322">
            <v>48222.107514332063</v>
          </cell>
          <cell r="I322">
            <v>29902.864386603818</v>
          </cell>
          <cell r="J322">
            <v>39062.485950467941</v>
          </cell>
          <cell r="K322">
            <v>4512.0450285757352</v>
          </cell>
          <cell r="L322">
            <v>27134.335241284178</v>
          </cell>
          <cell r="P322">
            <v>27134.335241284178</v>
          </cell>
          <cell r="Q322">
            <v>4512.0450285757361</v>
          </cell>
          <cell r="R322">
            <v>15823.190134929957</v>
          </cell>
        </row>
        <row r="323">
          <cell r="C323">
            <v>52716.001367988458</v>
          </cell>
          <cell r="D323">
            <v>31701.668180674911</v>
          </cell>
          <cell r="E323">
            <v>34312.043549741262</v>
          </cell>
          <cell r="H323">
            <v>48928.468773965455</v>
          </cell>
          <cell r="I323">
            <v>30224.673291637642</v>
          </cell>
          <cell r="J323">
            <v>39576.571032801548</v>
          </cell>
          <cell r="K323">
            <v>4565.5488844776783</v>
          </cell>
          <cell r="L323">
            <v>28758.530439090962</v>
          </cell>
          <cell r="P323">
            <v>28758.530439090959</v>
          </cell>
          <cell r="Q323">
            <v>4565.5488844776828</v>
          </cell>
          <cell r="R323">
            <v>16662.039661784322</v>
          </cell>
        </row>
        <row r="324">
          <cell r="C324">
            <v>53488.90724286835</v>
          </cell>
          <cell r="D324">
            <v>31977.164333265646</v>
          </cell>
          <cell r="E324">
            <v>34800.261884747735</v>
          </cell>
          <cell r="H324">
            <v>49633.936151531983</v>
          </cell>
          <cell r="I324">
            <v>30543.619489055833</v>
          </cell>
          <cell r="J324">
            <v>40088.777820293908</v>
          </cell>
          <cell r="K324">
            <v>4616.985346670599</v>
          </cell>
          <cell r="L324">
            <v>30453.339005578237</v>
          </cell>
          <cell r="P324">
            <v>30453.33900557824</v>
          </cell>
          <cell r="Q324">
            <v>4616.9853466705936</v>
          </cell>
          <cell r="R324">
            <v>17535.162176124417</v>
          </cell>
        </row>
        <row r="325">
          <cell r="C325">
            <v>54260.666998853514</v>
          </cell>
          <cell r="D325">
            <v>32249.936041966565</v>
          </cell>
          <cell r="E325">
            <v>35286.579037045376</v>
          </cell>
          <cell r="H325">
            <v>50338.496518847154</v>
          </cell>
          <cell r="I325">
            <v>30859.624866396476</v>
          </cell>
          <cell r="J325">
            <v>40599.060692621817</v>
          </cell>
          <cell r="K325">
            <v>4666.2592366998279</v>
          </cell>
          <cell r="L325">
            <v>32220.240950175015</v>
          </cell>
          <cell r="P325">
            <v>32220.240950175015</v>
          </cell>
          <cell r="Q325">
            <v>4666.2592366998288</v>
          </cell>
          <cell r="R325">
            <v>18443.250093437422</v>
          </cell>
        </row>
        <row r="326">
          <cell r="C326">
            <v>55031.29479808444</v>
          </cell>
          <cell r="D326">
            <v>32519.971266265096</v>
          </cell>
          <cell r="E326">
            <v>35770.852386066254</v>
          </cell>
          <cell r="H326">
            <v>51042.11856155828</v>
          </cell>
          <cell r="I326">
            <v>31172.627072052244</v>
          </cell>
          <cell r="J326">
            <v>41107.372816805262</v>
          </cell>
          <cell r="K326">
            <v>4713.2731695578241</v>
          </cell>
          <cell r="L326">
            <v>34060.700933448832</v>
          </cell>
          <cell r="P326">
            <v>34060.700933448832</v>
          </cell>
          <cell r="Q326">
            <v>4713.2731695578241</v>
          </cell>
          <cell r="R326">
            <v>19386.987051503329</v>
          </cell>
        </row>
        <row r="327">
          <cell r="C327">
            <v>55800.832431604234</v>
          </cell>
          <cell r="D327">
            <v>32787.270133749611</v>
          </cell>
          <cell r="E327">
            <v>36252.97208177251</v>
          </cell>
          <cell r="H327">
            <v>51744.798672299716</v>
          </cell>
          <cell r="I327">
            <v>31482.584425784535</v>
          </cell>
          <cell r="J327">
            <v>41613.691549042123</v>
          </cell>
          <cell r="K327">
            <v>4757.9323161046659</v>
          </cell>
          <cell r="L327">
            <v>35976.187900098281</v>
          </cell>
          <cell r="P327">
            <v>35976.187900098281</v>
          </cell>
          <cell r="Q327">
            <v>4757.9323161046614</v>
          </cell>
          <cell r="R327">
            <v>20367.060108101472</v>
          </cell>
        </row>
        <row r="328">
          <cell r="C328">
            <v>56569.316108640654</v>
          </cell>
          <cell r="D328">
            <v>33051.824465106911</v>
          </cell>
          <cell r="E328">
            <v>36732.814398920738</v>
          </cell>
          <cell r="H328">
            <v>52446.526353843292</v>
          </cell>
          <cell r="I328">
            <v>31789.443627935587</v>
          </cell>
          <cell r="J328">
            <v>42117.984990889439</v>
          </cell>
          <cell r="K328">
            <v>4800.1415286902666</v>
          </cell>
          <cell r="L328">
            <v>37968.154483925682</v>
          </cell>
          <cell r="P328">
            <v>37968.154483925682</v>
          </cell>
          <cell r="Q328">
            <v>4800.1415286902629</v>
          </cell>
          <cell r="R328">
            <v>21384.148006307973</v>
          </cell>
        </row>
        <row r="342">
          <cell r="C342" t="str">
            <v>Residential - IEA 2013 - Transition to Sustainable Buildings</v>
          </cell>
          <cell r="D342" t="str">
            <v>Residential - GBPN 2012 - Best Practice Policies for Low Carbon and Energy Buildings</v>
          </cell>
          <cell r="E342" t="str">
            <v>Residential - Drawdown Custom Calculation Based Upon GBPN 2012 Methodology</v>
          </cell>
          <cell r="F342" t="str">
            <v>Residential - Source 4</v>
          </cell>
          <cell r="G342" t="str">
            <v>Residential - Source 5</v>
          </cell>
          <cell r="H342" t="str">
            <v>Residential - High</v>
          </cell>
          <cell r="I342" t="str">
            <v>Residential - Low</v>
          </cell>
          <cell r="J342" t="str">
            <v>Residential - Average</v>
          </cell>
          <cell r="K342" t="str">
            <v>Commercial - IEA 2013 - Transition to Sustainable Buildings</v>
          </cell>
          <cell r="L342" t="str">
            <v>Commercial - GBPN 2012 - Best Practice Policies for Low Carbon and Energy Buildings</v>
          </cell>
          <cell r="M342" t="str">
            <v>Commercial - Source 3</v>
          </cell>
          <cell r="N342" t="str">
            <v>Commercial - Source 4</v>
          </cell>
          <cell r="O342" t="str">
            <v>Commercial - Source 5</v>
          </cell>
          <cell r="P342" t="str">
            <v>Commercial - High</v>
          </cell>
          <cell r="Q342" t="str">
            <v>Commercial - Low</v>
          </cell>
          <cell r="R342" t="str">
            <v>Commercial - Average</v>
          </cell>
        </row>
        <row r="343">
          <cell r="C343">
            <v>9427.8000000000011</v>
          </cell>
          <cell r="D343">
            <v>7892.2320571282398</v>
          </cell>
          <cell r="H343">
            <v>9427.8000000000029</v>
          </cell>
          <cell r="I343">
            <v>7892.2320571282407</v>
          </cell>
          <cell r="J343">
            <v>8660.0160285641214</v>
          </cell>
          <cell r="K343">
            <v>758.25714285714275</v>
          </cell>
          <cell r="L343">
            <v>575.44901950196061</v>
          </cell>
          <cell r="P343">
            <v>758.25714285714253</v>
          </cell>
          <cell r="Q343">
            <v>575.44901950196095</v>
          </cell>
          <cell r="R343">
            <v>666.85308117955174</v>
          </cell>
        </row>
        <row r="344">
          <cell r="C344">
            <v>9677.7000000000007</v>
          </cell>
          <cell r="D344">
            <v>7973.5558573089165</v>
          </cell>
          <cell r="H344">
            <v>9677.7000000000007</v>
          </cell>
          <cell r="I344">
            <v>7973.5558573089174</v>
          </cell>
          <cell r="J344">
            <v>8825.6279286544595</v>
          </cell>
          <cell r="K344">
            <v>764.77714285714274</v>
          </cell>
          <cell r="L344">
            <v>596.25011054252377</v>
          </cell>
          <cell r="P344">
            <v>764.77714285714285</v>
          </cell>
          <cell r="Q344">
            <v>596.25011054252366</v>
          </cell>
          <cell r="R344">
            <v>680.51362669983325</v>
          </cell>
        </row>
        <row r="345">
          <cell r="C345">
            <v>10004.856444370283</v>
          </cell>
          <cell r="D345">
            <v>8060.7452370274968</v>
          </cell>
          <cell r="E345">
            <v>5526.2783754462034</v>
          </cell>
          <cell r="H345">
            <v>9697.619146921872</v>
          </cell>
          <cell r="I345">
            <v>6030.3008909741156</v>
          </cell>
          <cell r="J345">
            <v>7863.9600189479943</v>
          </cell>
          <cell r="K345">
            <v>777.32240145369337</v>
          </cell>
          <cell r="L345">
            <v>619.88277438026978</v>
          </cell>
          <cell r="P345">
            <v>777.32240145369383</v>
          </cell>
          <cell r="Q345">
            <v>619.88277438026921</v>
          </cell>
          <cell r="R345">
            <v>698.60258791698152</v>
          </cell>
        </row>
        <row r="346">
          <cell r="C346">
            <v>10252.614497014236</v>
          </cell>
          <cell r="D346">
            <v>8134.1935932382985</v>
          </cell>
          <cell r="E346">
            <v>5583.1514721707108</v>
          </cell>
          <cell r="H346">
            <v>9899.012100328966</v>
          </cell>
          <cell r="I346">
            <v>6080.9609412865275</v>
          </cell>
          <cell r="J346">
            <v>7989.9865208077472</v>
          </cell>
          <cell r="K346">
            <v>783.62685839410335</v>
          </cell>
          <cell r="L346">
            <v>644.80413470448377</v>
          </cell>
          <cell r="P346">
            <v>783.62685839410335</v>
          </cell>
          <cell r="Q346">
            <v>644.80413470448377</v>
          </cell>
          <cell r="R346">
            <v>714.21549654929356</v>
          </cell>
        </row>
        <row r="347">
          <cell r="C347">
            <v>10500.183984280005</v>
          </cell>
          <cell r="D347">
            <v>8205.1489904851569</v>
          </cell>
          <cell r="E347">
            <v>5638.869891569645</v>
          </cell>
          <cell r="H347">
            <v>10100.386959095955</v>
          </cell>
          <cell r="I347">
            <v>6129.0816184605828</v>
          </cell>
          <cell r="J347">
            <v>8114.7342887782688</v>
          </cell>
          <cell r="K347">
            <v>789.9499713194698</v>
          </cell>
          <cell r="L347">
            <v>671.80436818153282</v>
          </cell>
          <cell r="P347">
            <v>789.9499713194698</v>
          </cell>
          <cell r="Q347">
            <v>671.80436818153271</v>
          </cell>
          <cell r="R347">
            <v>730.87716975050125</v>
          </cell>
        </row>
        <row r="348">
          <cell r="C348">
            <v>10747.487380184652</v>
          </cell>
          <cell r="D348">
            <v>8273.7687955039855</v>
          </cell>
          <cell r="E348">
            <v>5693.4794799069932</v>
          </cell>
          <cell r="H348">
            <v>10301.688200121616</v>
          </cell>
          <cell r="I348">
            <v>6174.802236942136</v>
          </cell>
          <cell r="J348">
            <v>8238.2452185318762</v>
          </cell>
          <cell r="K348">
            <v>796.28592724097609</v>
          </cell>
          <cell r="L348">
            <v>700.84525362720046</v>
          </cell>
          <cell r="P348">
            <v>796.28592724097621</v>
          </cell>
          <cell r="Q348">
            <v>700.84525362720046</v>
          </cell>
          <cell r="R348">
            <v>748.56559043408834</v>
          </cell>
        </row>
        <row r="349">
          <cell r="C349">
            <v>10994.683993121935</v>
          </cell>
          <cell r="D349">
            <v>8340.3282299472048</v>
          </cell>
          <cell r="E349">
            <v>5747.1196704484264</v>
          </cell>
          <cell r="H349">
            <v>10503.068275118207</v>
          </cell>
          <cell r="I349">
            <v>6218.3529872268373</v>
          </cell>
          <cell r="J349">
            <v>8360.710631172522</v>
          </cell>
          <cell r="K349">
            <v>802.64654394476418</v>
          </cell>
          <cell r="L349">
            <v>731.90018202056206</v>
          </cell>
          <cell r="P349">
            <v>802.64654394476418</v>
          </cell>
          <cell r="Q349">
            <v>731.90018202056206</v>
          </cell>
          <cell r="R349">
            <v>767.27336298266312</v>
          </cell>
        </row>
        <row r="350">
          <cell r="C350">
            <v>11241.951852814258</v>
          </cell>
          <cell r="D350">
            <v>8405.1965961105507</v>
          </cell>
          <cell r="E350">
            <v>5800.0078782847559</v>
          </cell>
          <cell r="H350">
            <v>10704.720122264807</v>
          </cell>
          <cell r="I350">
            <v>6260.0507625415694</v>
          </cell>
          <cell r="J350">
            <v>8482.3854424031888</v>
          </cell>
          <cell r="K350">
            <v>809.04430590263087</v>
          </cell>
          <cell r="L350">
            <v>764.95420729037016</v>
          </cell>
          <cell r="P350">
            <v>809.04430590263087</v>
          </cell>
          <cell r="Q350">
            <v>764.95420729037028</v>
          </cell>
          <cell r="R350">
            <v>786.99925659650057</v>
          </cell>
        </row>
        <row r="351">
          <cell r="C351">
            <v>11489.417371598693</v>
          </cell>
          <cell r="D351">
            <v>8468.6356192750245</v>
          </cell>
          <cell r="E351">
            <v>5852.2829110647499</v>
          </cell>
          <cell r="H351">
            <v>10906.769198723074</v>
          </cell>
          <cell r="I351">
            <v>6300.121402569237</v>
          </cell>
          <cell r="J351">
            <v>8603.4453006461554</v>
          </cell>
          <cell r="K351">
            <v>815.48735683049449</v>
          </cell>
          <cell r="L351">
            <v>799.9871301939836</v>
          </cell>
          <cell r="P351">
            <v>815.48735683049449</v>
          </cell>
          <cell r="Q351">
            <v>799.9871301939836</v>
          </cell>
          <cell r="R351">
            <v>807.73724351223905</v>
          </cell>
        </row>
        <row r="352">
          <cell r="C352">
            <v>11725.32682615575</v>
          </cell>
          <cell r="D352">
            <v>8522.1243934509585</v>
          </cell>
          <cell r="E352">
            <v>5897.9973020546086</v>
          </cell>
          <cell r="H352">
            <v>11098.058984662457</v>
          </cell>
          <cell r="I352">
            <v>6332.2400297784225</v>
          </cell>
          <cell r="J352">
            <v>8715.1495072204398</v>
          </cell>
          <cell r="K352">
            <v>821.15144133778028</v>
          </cell>
          <cell r="L352">
            <v>836.12106133228338</v>
          </cell>
          <cell r="P352">
            <v>836.12106133228338</v>
          </cell>
          <cell r="Q352">
            <v>821.15144133778028</v>
          </cell>
          <cell r="R352">
            <v>828.63625133503183</v>
          </cell>
        </row>
        <row r="353">
          <cell r="C353">
            <v>11962.715161697311</v>
          </cell>
          <cell r="D353">
            <v>8575.2974959102357</v>
          </cell>
          <cell r="E353">
            <v>5943.7383919066397</v>
          </cell>
          <cell r="H353">
            <v>11290.937359081418</v>
          </cell>
          <cell r="I353">
            <v>6363.5633405947092</v>
          </cell>
          <cell r="J353">
            <v>8827.2503498380629</v>
          </cell>
          <cell r="K353">
            <v>826.96848734686171</v>
          </cell>
          <cell r="L353">
            <v>874.1987224640485</v>
          </cell>
          <cell r="P353">
            <v>874.1987224640485</v>
          </cell>
          <cell r="Q353">
            <v>826.96848734686171</v>
          </cell>
          <cell r="R353">
            <v>850.5836049054551</v>
          </cell>
        </row>
        <row r="354">
          <cell r="C354">
            <v>12200.60856427149</v>
          </cell>
          <cell r="D354">
            <v>8627.403814810792</v>
          </cell>
          <cell r="E354">
            <v>5988.9189554486957</v>
          </cell>
          <cell r="H354">
            <v>11484.441101761933</v>
          </cell>
          <cell r="I354">
            <v>6393.5131212587203</v>
          </cell>
          <cell r="J354">
            <v>8938.9771115103267</v>
          </cell>
          <cell r="K354">
            <v>832.86638787206778</v>
          </cell>
          <cell r="L354">
            <v>914.10815562502273</v>
          </cell>
          <cell r="P354">
            <v>914.10815562502273</v>
          </cell>
          <cell r="Q354">
            <v>832.86638787206778</v>
          </cell>
          <cell r="R354">
            <v>873.48727174854525</v>
          </cell>
        </row>
        <row r="355">
          <cell r="C355">
            <v>12437.252986400108</v>
          </cell>
          <cell r="D355">
            <v>8677.1689967761959</v>
          </cell>
          <cell r="E355">
            <v>6032.5802391837051</v>
          </cell>
          <cell r="H355">
            <v>11676.883587506254</v>
          </cell>
          <cell r="I355">
            <v>6421.117894067087</v>
          </cell>
          <cell r="J355">
            <v>9049.0007407866706</v>
          </cell>
          <cell r="K355">
            <v>838.72411380589654</v>
          </cell>
          <cell r="L355">
            <v>955.66877933794569</v>
          </cell>
          <cell r="P355">
            <v>955.66877933794569</v>
          </cell>
          <cell r="Q355">
            <v>838.72411380589654</v>
          </cell>
          <cell r="R355">
            <v>897.19644657192111</v>
          </cell>
        </row>
        <row r="356">
          <cell r="C356">
            <v>12671.2939461074</v>
          </cell>
          <cell r="D356">
            <v>8723.6677301478358</v>
          </cell>
          <cell r="E356">
            <v>6074.0115775566401</v>
          </cell>
          <cell r="H356">
            <v>11866.973481625959</v>
          </cell>
          <cell r="I356">
            <v>6445.6753542486249</v>
          </cell>
          <cell r="J356">
            <v>9156.3244179372923</v>
          </cell>
          <cell r="K356">
            <v>844.45305294612319</v>
          </cell>
          <cell r="L356">
            <v>998.7184708081727</v>
          </cell>
          <cell r="P356">
            <v>998.7184708081727</v>
          </cell>
          <cell r="Q356">
            <v>844.45305294612308</v>
          </cell>
          <cell r="R356">
            <v>921.58576187714789</v>
          </cell>
        </row>
        <row r="357">
          <cell r="C357">
            <v>12902.380152180545</v>
          </cell>
          <cell r="D357">
            <v>8766.7393065842498</v>
          </cell>
          <cell r="E357">
            <v>6113.0446531862553</v>
          </cell>
          <cell r="H357">
            <v>12054.378810780316</v>
          </cell>
          <cell r="I357">
            <v>6467.063930520384</v>
          </cell>
          <cell r="J357">
            <v>9260.7213706503499</v>
          </cell>
          <cell r="K357">
            <v>850.03466713521948</v>
          </cell>
          <cell r="L357">
            <v>1043.168736634994</v>
          </cell>
          <cell r="P357">
            <v>1043.1687366349943</v>
          </cell>
          <cell r="Q357">
            <v>850.03466713521937</v>
          </cell>
          <cell r="R357">
            <v>946.60170188510676</v>
          </cell>
        </row>
        <row r="358">
          <cell r="C358">
            <v>13130.890947110067</v>
          </cell>
          <cell r="D358">
            <v>8806.7234955368403</v>
          </cell>
          <cell r="E358">
            <v>6149.8773284322951</v>
          </cell>
          <cell r="H358">
            <v>12239.451797451782</v>
          </cell>
          <cell r="I358">
            <v>6485.5427166010213</v>
          </cell>
          <cell r="J358">
            <v>9362.4972570264017</v>
          </cell>
          <cell r="K358">
            <v>855.49867000787992</v>
          </cell>
          <cell r="L358">
            <v>1088.9884183618924</v>
          </cell>
          <cell r="P358">
            <v>1088.9884183618929</v>
          </cell>
          <cell r="Q358">
            <v>855.49867000787935</v>
          </cell>
          <cell r="R358">
            <v>972.2435441848861</v>
          </cell>
        </row>
        <row r="359">
          <cell r="C359">
            <v>13356.966090109398</v>
          </cell>
          <cell r="D359">
            <v>8843.7500491853334</v>
          </cell>
          <cell r="E359">
            <v>6184.5721914195128</v>
          </cell>
          <cell r="H359">
            <v>12422.310401721072</v>
          </cell>
          <cell r="I359">
            <v>6501.2151520884254</v>
          </cell>
          <cell r="J359">
            <v>9461.7627769047485</v>
          </cell>
          <cell r="K359">
            <v>860.85786723670594</v>
          </cell>
          <cell r="L359">
            <v>1136.1242408707662</v>
          </cell>
          <cell r="P359">
            <v>1136.1242408707662</v>
          </cell>
          <cell r="Q359">
            <v>860.85786723670583</v>
          </cell>
          <cell r="R359">
            <v>998.49105405373609</v>
          </cell>
        </row>
        <row r="360">
          <cell r="C360">
            <v>13580.973476576091</v>
          </cell>
          <cell r="D360">
            <v>8878.0832971385953</v>
          </cell>
          <cell r="E360">
            <v>6217.2962642378161</v>
          </cell>
          <cell r="H360">
            <v>12603.282220325364</v>
          </cell>
          <cell r="I360">
            <v>6514.2864716429694</v>
          </cell>
          <cell r="J360">
            <v>9558.7843459841661</v>
          </cell>
          <cell r="K360">
            <v>866.13893374809993</v>
          </cell>
          <cell r="L360">
            <v>1184.5421037895137</v>
          </cell>
          <cell r="P360">
            <v>1184.5421037895144</v>
          </cell>
          <cell r="Q360">
            <v>866.13893374809925</v>
          </cell>
          <cell r="R360">
            <v>1025.3405187688068</v>
          </cell>
        </row>
        <row r="361">
          <cell r="C361">
            <v>13803.192196919032</v>
          </cell>
          <cell r="D361">
            <v>8909.9282673242997</v>
          </cell>
          <cell r="E361">
            <v>6248.1724057107203</v>
          </cell>
          <cell r="H361">
            <v>12782.613922340825</v>
          </cell>
          <cell r="I361">
            <v>6524.914657628542</v>
          </cell>
          <cell r="J361">
            <v>9653.7642899846833</v>
          </cell>
          <cell r="K361">
            <v>871.36172976960188</v>
          </cell>
          <cell r="L361">
            <v>1234.203847072655</v>
          </cell>
          <cell r="P361">
            <v>1234.2038470726554</v>
          </cell>
          <cell r="Q361">
            <v>871.3617297696012</v>
          </cell>
          <cell r="R361">
            <v>1052.7827884211283</v>
          </cell>
        </row>
        <row r="362">
          <cell r="C362">
            <v>14023.583134887194</v>
          </cell>
          <cell r="D362">
            <v>8939.291408754756</v>
          </cell>
          <cell r="E362">
            <v>6277.1753003824388</v>
          </cell>
          <cell r="H362">
            <v>12960.26070757104</v>
          </cell>
          <cell r="I362">
            <v>6533.105855111884</v>
          </cell>
          <cell r="J362">
            <v>9746.6832813414621</v>
          </cell>
          <cell r="K362">
            <v>876.52535187157196</v>
          </cell>
          <cell r="L362">
            <v>1285.0460407628027</v>
          </cell>
          <cell r="P362">
            <v>1285.0460407628027</v>
          </cell>
          <cell r="Q362">
            <v>876.52535187157196</v>
          </cell>
          <cell r="R362">
            <v>1080.7856963171873</v>
          </cell>
        </row>
        <row r="363">
          <cell r="C363">
            <v>14242.078457051532</v>
          </cell>
          <cell r="D363">
            <v>8966.1826794429617</v>
          </cell>
          <cell r="E363">
            <v>6304.2755795045914</v>
          </cell>
          <cell r="H363">
            <v>13136.15741825959</v>
          </cell>
          <cell r="I363">
            <v>6538.8670590731344</v>
          </cell>
          <cell r="J363">
            <v>9837.5122386663625</v>
          </cell>
          <cell r="K363">
            <v>881.62708911443519</v>
          </cell>
          <cell r="L363">
            <v>1337.0050563832619</v>
          </cell>
          <cell r="P363">
            <v>1337.0050563832624</v>
          </cell>
          <cell r="Q363">
            <v>881.62708911443451</v>
          </cell>
          <cell r="R363">
            <v>1109.3160727488485</v>
          </cell>
        </row>
        <row r="364">
          <cell r="C364">
            <v>14458.992824498799</v>
          </cell>
          <cell r="D364">
            <v>8990.8631286699165</v>
          </cell>
          <cell r="E364">
            <v>6329.6241665462276</v>
          </cell>
          <cell r="H364">
            <v>13310.594599082358</v>
          </cell>
          <cell r="I364">
            <v>6542.3921473942701</v>
          </cell>
          <cell r="J364">
            <v>9926.4933732383142</v>
          </cell>
          <cell r="K364">
            <v>886.68772534082575</v>
          </cell>
          <cell r="L364">
            <v>1390.0554354021467</v>
          </cell>
          <cell r="P364">
            <v>1390.0554354021465</v>
          </cell>
          <cell r="Q364">
            <v>886.68772534082609</v>
          </cell>
          <cell r="R364">
            <v>1138.3715803714863</v>
          </cell>
        </row>
        <row r="365">
          <cell r="C365">
            <v>14674.748665518142</v>
          </cell>
          <cell r="D365">
            <v>9013.6601868592916</v>
          </cell>
          <cell r="E365">
            <v>6353.4192939503437</v>
          </cell>
          <cell r="H365">
            <v>13483.962358064324</v>
          </cell>
          <cell r="I365">
            <v>6543.9230728208604</v>
          </cell>
          <cell r="J365">
            <v>10013.942715442592</v>
          </cell>
          <cell r="K365">
            <v>891.73377397212255</v>
          </cell>
          <cell r="L365">
            <v>1444.1873427448343</v>
          </cell>
          <cell r="P365">
            <v>1444.187342744834</v>
          </cell>
          <cell r="Q365">
            <v>891.73377397212278</v>
          </cell>
          <cell r="R365">
            <v>1167.9605583584785</v>
          </cell>
        </row>
        <row r="366">
          <cell r="C366">
            <v>14889.674711004869</v>
          </cell>
          <cell r="D366">
            <v>9034.8237220329647</v>
          </cell>
          <cell r="E366">
            <v>6375.8095325139702</v>
          </cell>
          <cell r="H366">
            <v>13656.560581589685</v>
          </cell>
          <cell r="I366">
            <v>6543.6447287781857</v>
          </cell>
          <cell r="J366">
            <v>10100.102655183935</v>
          </cell>
          <cell r="K366">
            <v>896.78512641154828</v>
          </cell>
          <cell r="L366">
            <v>1499.3848820986509</v>
          </cell>
          <cell r="P366">
            <v>1499.3848820986509</v>
          </cell>
          <cell r="Q366">
            <v>896.7851264115485</v>
          </cell>
          <cell r="R366">
            <v>1198.0850042550996</v>
          </cell>
        </row>
        <row r="367">
          <cell r="C367">
            <v>15103.938677545555</v>
          </cell>
          <cell r="D367">
            <v>9054.4803146025806</v>
          </cell>
          <cell r="E367">
            <v>6396.8605455773477</v>
          </cell>
          <cell r="H367">
            <v>13828.536283990925</v>
          </cell>
          <cell r="I367">
            <v>6541.6500744927334</v>
          </cell>
          <cell r="J367">
            <v>10185.093179241829</v>
          </cell>
          <cell r="K367">
            <v>901.85136124752489</v>
          </cell>
          <cell r="L367">
            <v>1555.6163312482147</v>
          </cell>
          <cell r="P367">
            <v>1555.6163312482154</v>
          </cell>
          <cell r="Q367">
            <v>901.8513612475241</v>
          </cell>
          <cell r="R367">
            <v>1228.7338462478697</v>
          </cell>
        </row>
        <row r="368">
          <cell r="C368">
            <v>15317.525407203713</v>
          </cell>
          <cell r="D368">
            <v>9072.6326780479321</v>
          </cell>
          <cell r="E368">
            <v>6416.5579527632244</v>
          </cell>
          <cell r="H368">
            <v>13999.866493692236</v>
          </cell>
          <cell r="I368">
            <v>6537.9441983176775</v>
          </cell>
          <cell r="J368">
            <v>10268.905346004956</v>
          </cell>
          <cell r="K368">
            <v>906.93091374438109</v>
          </cell>
          <cell r="L368">
            <v>1612.8306152414154</v>
          </cell>
          <cell r="P368">
            <v>1612.8306152414152</v>
          </cell>
          <cell r="Q368">
            <v>906.93091374438166</v>
          </cell>
          <cell r="R368">
            <v>1259.8807644928984</v>
          </cell>
        </row>
        <row r="369">
          <cell r="C369">
            <v>15530.349178605802</v>
          </cell>
          <cell r="D369">
            <v>9089.2458541630367</v>
          </cell>
          <cell r="E369">
            <v>6434.8672570269109</v>
          </cell>
          <cell r="H369">
            <v>14170.465320514833</v>
          </cell>
          <cell r="I369">
            <v>6532.5095393490028</v>
          </cell>
          <cell r="J369">
            <v>10351.487429931918</v>
          </cell>
          <cell r="K369">
            <v>912.01814085126693</v>
          </cell>
          <cell r="L369">
            <v>1670.9694949037391</v>
          </cell>
          <cell r="P369">
            <v>1670.9694949037391</v>
          </cell>
          <cell r="Q369">
            <v>912.01814085126693</v>
          </cell>
          <cell r="R369">
            <v>1291.493817877503</v>
          </cell>
        </row>
        <row r="370">
          <cell r="C370">
            <v>15742.235417720685</v>
          </cell>
          <cell r="D370">
            <v>9104.2334763166145</v>
          </cell>
          <cell r="E370">
            <v>6451.7219667466507</v>
          </cell>
          <cell r="H370">
            <v>14340.166605669961</v>
          </cell>
          <cell r="I370">
            <v>6525.2939681860043</v>
          </cell>
          <cell r="J370">
            <v>10432.730286927983</v>
          </cell>
          <cell r="K370">
            <v>917.10241536847093</v>
          </cell>
          <cell r="L370">
            <v>1729.9637591291198</v>
          </cell>
          <cell r="P370">
            <v>1729.9637591291203</v>
          </cell>
          <cell r="Q370">
            <v>917.10241536847025</v>
          </cell>
          <cell r="R370">
            <v>1323.5330872487953</v>
          </cell>
        </row>
        <row r="371">
          <cell r="C371">
            <v>15953.041444520224</v>
          </cell>
          <cell r="D371">
            <v>9117.5342927139918</v>
          </cell>
          <cell r="E371">
            <v>6467.0709751895756</v>
          </cell>
          <cell r="H371">
            <v>14508.835368750204</v>
          </cell>
          <cell r="I371">
            <v>6516.2624395323237</v>
          </cell>
          <cell r="J371">
            <v>10512.548904141264</v>
          </cell>
          <cell r="K371">
            <v>922.17529070293801</v>
          </cell>
          <cell r="L371">
            <v>1789.7465620282408</v>
          </cell>
          <cell r="P371">
            <v>1789.746562028241</v>
          </cell>
          <cell r="Q371">
            <v>922.17529070293767</v>
          </cell>
          <cell r="R371">
            <v>1355.9609263655893</v>
          </cell>
        </row>
        <row r="372">
          <cell r="C372">
            <v>16162.74233621954</v>
          </cell>
          <cell r="D372">
            <v>9129.1691228274685</v>
          </cell>
          <cell r="E372">
            <v>6480.9168905613687</v>
          </cell>
          <cell r="H372">
            <v>14676.44745750957</v>
          </cell>
          <cell r="I372">
            <v>6505.4381088960145</v>
          </cell>
          <cell r="J372">
            <v>10590.942783202792</v>
          </cell>
          <cell r="K372">
            <v>927.23532941190149</v>
          </cell>
          <cell r="L372">
            <v>1850.2656513991403</v>
          </cell>
          <cell r="P372">
            <v>1850.2656513991403</v>
          </cell>
          <cell r="Q372">
            <v>927.23532941190138</v>
          </cell>
          <cell r="R372">
            <v>1388.7504904055208</v>
          </cell>
        </row>
        <row r="373">
          <cell r="C373">
            <v>16371.392050415687</v>
          </cell>
          <cell r="D373">
            <v>9139.201285251449</v>
          </cell>
          <cell r="E373">
            <v>6493.2881828368272</v>
          </cell>
          <cell r="H373">
            <v>14843.050331255356</v>
          </cell>
          <cell r="I373">
            <v>6492.8706810806225</v>
          </cell>
          <cell r="J373">
            <v>10667.960506167989</v>
          </cell>
          <cell r="K373">
            <v>932.28561981179325</v>
          </cell>
          <cell r="L373">
            <v>1911.4776649377443</v>
          </cell>
          <cell r="P373">
            <v>1911.4776649377445</v>
          </cell>
          <cell r="Q373">
            <v>932.28561981179291</v>
          </cell>
          <cell r="R373">
            <v>1421.8816423747687</v>
          </cell>
        </row>
        <row r="374">
          <cell r="C374">
            <v>16579.015775145661</v>
          </cell>
          <cell r="D374">
            <v>9147.6636843084834</v>
          </cell>
          <cell r="E374">
            <v>6504.1918483514537</v>
          </cell>
          <cell r="H374">
            <v>15008.662708798904</v>
          </cell>
          <cell r="I374">
            <v>6478.5848297381608</v>
          </cell>
          <cell r="J374">
            <v>10743.623769268532</v>
          </cell>
          <cell r="K374">
            <v>937.32752565689282</v>
          </cell>
          <cell r="L374">
            <v>1973.333795179132</v>
          </cell>
          <cell r="P374">
            <v>1973.3337951791318</v>
          </cell>
          <cell r="Q374">
            <v>937.32752565689304</v>
          </cell>
          <cell r="R374">
            <v>1455.3306604180125</v>
          </cell>
        </row>
        <row r="375">
          <cell r="C375">
            <v>16785.66260883243</v>
          </cell>
          <cell r="D375">
            <v>9154.5976710978794</v>
          </cell>
          <cell r="E375">
            <v>6513.6399941140471</v>
          </cell>
          <cell r="H375">
            <v>15173.32435441676</v>
          </cell>
          <cell r="I375">
            <v>6462.6091616128115</v>
          </cell>
          <cell r="J375">
            <v>10817.966758014785</v>
          </cell>
          <cell r="K375">
            <v>942.36370834292802</v>
          </cell>
          <cell r="L375">
            <v>2035.7874560190867</v>
          </cell>
          <cell r="P375">
            <v>2035.7874560190864</v>
          </cell>
          <cell r="Q375">
            <v>942.36370834292825</v>
          </cell>
          <cell r="R375">
            <v>1489.0755821810073</v>
          </cell>
        </row>
        <row r="376">
          <cell r="C376">
            <v>16991.343857028292</v>
          </cell>
          <cell r="D376">
            <v>9160.031408890587</v>
          </cell>
          <cell r="E376">
            <v>6521.6381273156339</v>
          </cell>
          <cell r="H376">
            <v>15337.042798771587</v>
          </cell>
          <cell r="I376">
            <v>6444.9661300514217</v>
          </cell>
          <cell r="J376">
            <v>10891.004464411504</v>
          </cell>
          <cell r="K376">
            <v>947.39464412671998</v>
          </cell>
          <cell r="L376">
            <v>2098.7896196454099</v>
          </cell>
          <cell r="P376">
            <v>2098.7896196454099</v>
          </cell>
          <cell r="Q376">
            <v>947.39464412671975</v>
          </cell>
          <cell r="R376">
            <v>1523.0921318860649</v>
          </cell>
        </row>
        <row r="377">
          <cell r="C377">
            <v>17196.059743063</v>
          </cell>
          <cell r="D377">
            <v>9163.9937166419695</v>
          </cell>
          <cell r="E377">
            <v>6528.1930504385928</v>
          </cell>
          <cell r="H377">
            <v>15499.817268304218</v>
          </cell>
          <cell r="I377">
            <v>6425.6804051248264</v>
          </cell>
          <cell r="J377">
            <v>10962.748836714522</v>
          </cell>
          <cell r="K377">
            <v>952.42017978416152</v>
          </cell>
          <cell r="L377">
            <v>2162.2916489092972</v>
          </cell>
          <cell r="P377">
            <v>2162.2916489092977</v>
          </cell>
          <cell r="Q377">
            <v>952.42017978416129</v>
          </cell>
          <cell r="R377">
            <v>1557.3559143467294</v>
          </cell>
        </row>
        <row r="378">
          <cell r="C378">
            <v>17399.723579950183</v>
          </cell>
          <cell r="D378">
            <v>9166.4817279754625</v>
          </cell>
          <cell r="E378">
            <v>6533.2955907055302</v>
          </cell>
          <cell r="H378">
            <v>15661.571993527617</v>
          </cell>
          <cell r="I378">
            <v>6404.7619388931635</v>
          </cell>
          <cell r="J378">
            <v>11033.16696621039</v>
          </cell>
          <cell r="K378">
            <v>957.43538127295312</v>
          </cell>
          <cell r="L378">
            <v>2226.2374706284463</v>
          </cell>
          <cell r="P378">
            <v>2226.2374706284463</v>
          </cell>
          <cell r="Q378">
            <v>957.43538127295324</v>
          </cell>
          <cell r="R378">
            <v>1591.8364259506998</v>
          </cell>
        </row>
        <row r="379">
          <cell r="C379">
            <v>17602.180094506661</v>
          </cell>
          <cell r="D379">
            <v>9167.4698971479411</v>
          </cell>
          <cell r="E379">
            <v>6536.9277990793998</v>
          </cell>
          <cell r="H379">
            <v>15822.172542779705</v>
          </cell>
          <cell r="I379">
            <v>6382.2126510429644</v>
          </cell>
          <cell r="J379">
            <v>11102.192596911334</v>
          </cell>
          <cell r="K379">
            <v>962.4316872190376</v>
          </cell>
          <cell r="L379">
            <v>2290.5647244120328</v>
          </cell>
          <cell r="P379">
            <v>2290.5647244120332</v>
          </cell>
          <cell r="Q379">
            <v>962.43168721903703</v>
          </cell>
          <cell r="R379">
            <v>1626.4982058155351</v>
          </cell>
        </row>
        <row r="380">
          <cell r="C380">
            <v>17803.21031206891</v>
          </cell>
          <cell r="D380">
            <v>9166.9115790627839</v>
          </cell>
          <cell r="E380">
            <v>6539.06094124022</v>
          </cell>
          <cell r="H380">
            <v>15981.429964067465</v>
          </cell>
          <cell r="I380">
            <v>6358.0252575138111</v>
          </cell>
          <cell r="J380">
            <v>11169.727610790638</v>
          </cell>
          <cell r="K380">
            <v>967.39728114675211</v>
          </cell>
          <cell r="L380">
            <v>2355.2043497050149</v>
          </cell>
          <cell r="P380">
            <v>2355.2043497050149</v>
          </cell>
          <cell r="Q380">
            <v>967.39728114675188</v>
          </cell>
          <cell r="R380">
            <v>1661.3008154258835</v>
          </cell>
        </row>
        <row r="381">
          <cell r="C381">
            <v>18002.63509645054</v>
          </cell>
          <cell r="D381">
            <v>9164.780059185252</v>
          </cell>
          <cell r="E381">
            <v>6539.676142942857</v>
          </cell>
          <cell r="H381">
            <v>16139.191094181555</v>
          </cell>
          <cell r="I381">
            <v>6332.2031048708786</v>
          </cell>
          <cell r="J381">
            <v>11235.697099526216</v>
          </cell>
          <cell r="K381">
            <v>972.32277275315562</v>
          </cell>
          <cell r="L381">
            <v>2420.0906350817822</v>
          </cell>
          <cell r="P381">
            <v>2420.0906350817822</v>
          </cell>
          <cell r="Q381">
            <v>972.32277275315573</v>
          </cell>
          <cell r="R381">
            <v>1696.206703917469</v>
          </cell>
        </row>
        <row r="382">
          <cell r="C382">
            <v>18200.36176593816</v>
          </cell>
          <cell r="D382">
            <v>9161.0825690512665</v>
          </cell>
          <cell r="E382">
            <v>6538.7740562387253</v>
          </cell>
          <cell r="H382">
            <v>16295.378351590365</v>
          </cell>
          <cell r="I382">
            <v>6304.7672425617366</v>
          </cell>
          <cell r="J382">
            <v>11300.072797076051</v>
          </cell>
          <cell r="K382">
            <v>977.20361682968928</v>
          </cell>
          <cell r="L382">
            <v>2485.1656953127017</v>
          </cell>
          <cell r="P382">
            <v>2485.1656953127017</v>
          </cell>
          <cell r="Q382">
            <v>977.20361682968951</v>
          </cell>
          <cell r="R382">
            <v>1731.1846560711956</v>
          </cell>
        </row>
        <row r="383">
          <cell r="C383">
            <v>18396.356370654015</v>
          </cell>
          <cell r="D383">
            <v>9155.8507777896757</v>
          </cell>
          <cell r="E383">
            <v>6536.3645940717042</v>
          </cell>
          <cell r="H383">
            <v>16449.965751896365</v>
          </cell>
          <cell r="I383">
            <v>6275.748743113897</v>
          </cell>
          <cell r="J383">
            <v>11362.857247505131</v>
          </cell>
          <cell r="K383">
            <v>982.03848452105831</v>
          </cell>
          <cell r="L383">
            <v>2550.3780324970999</v>
          </cell>
          <cell r="P383">
            <v>2550.3780324971003</v>
          </cell>
          <cell r="Q383">
            <v>982.03848452105808</v>
          </cell>
          <cell r="R383">
            <v>1766.2082585090791</v>
          </cell>
        </row>
        <row r="384">
          <cell r="C384">
            <v>18590.569600328352</v>
          </cell>
          <cell r="D384">
            <v>9149.1142536556144</v>
          </cell>
          <cell r="E384">
            <v>6532.4521886291441</v>
          </cell>
          <cell r="H384">
            <v>16602.91475375721</v>
          </cell>
          <cell r="I384">
            <v>6245.1759413181999</v>
          </cell>
          <cell r="J384">
            <v>11424.045347537705</v>
          </cell>
          <cell r="K384">
            <v>986.82523597568832</v>
          </cell>
          <cell r="L384">
            <v>2615.6758459285429</v>
          </cell>
          <cell r="P384">
            <v>2615.6758459285429</v>
          </cell>
          <cell r="Q384">
            <v>986.82523597568866</v>
          </cell>
          <cell r="R384">
            <v>1801.2505409521157</v>
          </cell>
        </row>
        <row r="385">
          <cell r="C385">
            <v>18782.978957954529</v>
          </cell>
          <cell r="D385">
            <v>9140.9156243819452</v>
          </cell>
          <cell r="E385">
            <v>6527.0466911743733</v>
          </cell>
          <cell r="H385">
            <v>16754.210753378586</v>
          </cell>
          <cell r="I385">
            <v>6213.0834289619806</v>
          </cell>
          <cell r="J385">
            <v>11483.647091170284</v>
          </cell>
          <cell r="K385">
            <v>991.56316844060564</v>
          </cell>
          <cell r="L385">
            <v>2681.0114174232936</v>
          </cell>
          <cell r="P385">
            <v>2681.0114174232936</v>
          </cell>
          <cell r="Q385">
            <v>991.56316844060575</v>
          </cell>
          <cell r="R385">
            <v>1836.2872929319497</v>
          </cell>
        </row>
        <row r="386">
          <cell r="C386">
            <v>18973.556854917493</v>
          </cell>
          <cell r="D386">
            <v>9131.295212809815</v>
          </cell>
          <cell r="E386">
            <v>6520.1605699879174</v>
          </cell>
          <cell r="H386">
            <v>16903.834801720808</v>
          </cell>
          <cell r="I386">
            <v>6179.5069567560095</v>
          </cell>
          <cell r="J386">
            <v>11541.670879238409</v>
          </cell>
          <cell r="K386">
            <v>996.25130116129867</v>
          </cell>
          <cell r="L386">
            <v>2746.3369931985653</v>
          </cell>
          <cell r="P386">
            <v>2746.3369931985653</v>
          </cell>
          <cell r="Q386">
            <v>996.25130116129867</v>
          </cell>
          <cell r="R386">
            <v>1871.294147179932</v>
          </cell>
        </row>
        <row r="387">
          <cell r="C387">
            <v>19162.243680908887</v>
          </cell>
          <cell r="D387">
            <v>9120.2779435518878</v>
          </cell>
          <cell r="E387">
            <v>6511.8060818741587</v>
          </cell>
          <cell r="H387">
            <v>17051.73975679381</v>
          </cell>
          <cell r="I387">
            <v>6144.4787140961434</v>
          </cell>
          <cell r="J387">
            <v>11598.109235444977</v>
          </cell>
          <cell r="K387">
            <v>1000.8869761668653</v>
          </cell>
          <cell r="L387">
            <v>2811.6006840322252</v>
          </cell>
          <cell r="P387">
            <v>2811.6006840322252</v>
          </cell>
          <cell r="Q387">
            <v>1000.8869761668655</v>
          </cell>
          <cell r="R387">
            <v>1906.2438300995452</v>
          </cell>
        </row>
        <row r="388">
          <cell r="C388">
            <v>19348.977556749833</v>
          </cell>
          <cell r="D388">
            <v>9107.8897305881474</v>
          </cell>
          <cell r="E388">
            <v>6501.9996514796539</v>
          </cell>
          <cell r="H388">
            <v>17197.877089119076</v>
          </cell>
          <cell r="I388">
            <v>6108.0342034260129</v>
          </cell>
          <cell r="J388">
            <v>11652.955646272545</v>
          </cell>
          <cell r="K388">
            <v>1005.4674471541188</v>
          </cell>
          <cell r="L388">
            <v>2876.7510799071556</v>
          </cell>
          <cell r="P388">
            <v>2876.7510799071556</v>
          </cell>
          <cell r="Q388">
            <v>1005.4674471541188</v>
          </cell>
          <cell r="R388">
            <v>1941.1092635306372</v>
          </cell>
        </row>
        <row r="389">
          <cell r="C389">
            <v>19533.722838676793</v>
          </cell>
          <cell r="D389">
            <v>9094.1708300207974</v>
          </cell>
          <cell r="E389">
            <v>6490.7622325648845</v>
          </cell>
          <cell r="H389">
            <v>17342.221983640076</v>
          </cell>
          <cell r="I389">
            <v>6070.2152838682414</v>
          </cell>
          <cell r="J389">
            <v>11706.218633754159</v>
          </cell>
          <cell r="K389">
            <v>1009.9913538331008</v>
          </cell>
          <cell r="L389">
            <v>2941.7416205691516</v>
          </cell>
          <cell r="P389">
            <v>2941.7416205691516</v>
          </cell>
          <cell r="Q389">
            <v>1009.9913538331007</v>
          </cell>
          <cell r="R389">
            <v>1975.8664872011261</v>
          </cell>
        </row>
        <row r="390">
          <cell r="C390">
            <v>19716.459948820011</v>
          </cell>
          <cell r="D390">
            <v>9079.16958300648</v>
          </cell>
          <cell r="E390">
            <v>6478.1210262478498</v>
          </cell>
          <cell r="H390">
            <v>17484.764127202136</v>
          </cell>
          <cell r="I390">
            <v>6031.0695781807535</v>
          </cell>
          <cell r="J390">
            <v>11757.916852691445</v>
          </cell>
          <cell r="K390">
            <v>1014.4581631282117</v>
          </cell>
          <cell r="L390">
            <v>3006.5290882209429</v>
          </cell>
          <cell r="P390">
            <v>3006.5290882209429</v>
          </cell>
          <cell r="Q390">
            <v>1014.4581631282117</v>
          </cell>
          <cell r="R390">
            <v>2010.4936256745773</v>
          </cell>
        </row>
        <row r="391">
          <cell r="C391">
            <v>19897.158822247635</v>
          </cell>
          <cell r="D391">
            <v>9062.92788059751</v>
          </cell>
          <cell r="E391">
            <v>6464.1019559782053</v>
          </cell>
          <cell r="H391">
            <v>17625.483783467738</v>
          </cell>
          <cell r="I391">
            <v>5990.641989081163</v>
          </cell>
          <cell r="J391">
            <v>11808.062886274451</v>
          </cell>
          <cell r="K391">
            <v>1018.8667893388252</v>
          </cell>
          <cell r="L391">
            <v>3071.06901560811</v>
          </cell>
          <cell r="P391">
            <v>3071.06901560811</v>
          </cell>
          <cell r="Q391">
            <v>1018.8667893388249</v>
          </cell>
          <cell r="R391">
            <v>2044.9679024734676</v>
          </cell>
        </row>
        <row r="405">
          <cell r="C405" t="str">
            <v>Residential - IEA 2013 - Transition to Sustainable Buildings</v>
          </cell>
          <cell r="D405" t="str">
            <v>Residential - GBPN 2012 - Best Practice Policies for Low Carbon and Energy Buildings</v>
          </cell>
          <cell r="E405" t="str">
            <v>Residential - Hong et al. 2014 - Modeling China's Building Floor-Area Growth</v>
          </cell>
          <cell r="F405" t="str">
            <v>Residential - Drawdown Custom Calculation Based Upon GBPN 2012 Methodology</v>
          </cell>
          <cell r="G405" t="str">
            <v>Residential - Source 5</v>
          </cell>
          <cell r="H405" t="str">
            <v>Residential - High</v>
          </cell>
          <cell r="I405" t="str">
            <v>Residential - Low</v>
          </cell>
          <cell r="J405" t="str">
            <v>Residential - Average</v>
          </cell>
          <cell r="K405" t="str">
            <v>Commercial - IEA 2013 - Transition to Sustainable Buildings</v>
          </cell>
          <cell r="L405" t="str">
            <v>Commercial - GBPN 2012 - Best Practice Policies for Low Carbon and Energy Buildings</v>
          </cell>
          <cell r="M405" t="str">
            <v>Commercial - Hong et al. 2014 - Modeling China's Building Floor-Area Growth</v>
          </cell>
          <cell r="N405" t="str">
            <v>Commercial - Source 4</v>
          </cell>
          <cell r="O405" t="str">
            <v>Commercial - Source 5</v>
          </cell>
          <cell r="P405" t="str">
            <v>Commercial - High</v>
          </cell>
          <cell r="Q405" t="str">
            <v>Commercial - Low</v>
          </cell>
          <cell r="R405" t="str">
            <v>Commercial - Average</v>
          </cell>
        </row>
        <row r="406">
          <cell r="C406">
            <v>43703.85</v>
          </cell>
          <cell r="D406">
            <v>48236.495289695777</v>
          </cell>
          <cell r="E406">
            <v>46017.142857142848</v>
          </cell>
          <cell r="H406">
            <v>47836.40654104764</v>
          </cell>
          <cell r="I406">
            <v>44135.252223511437</v>
          </cell>
          <cell r="J406">
            <v>45985.829382279539</v>
          </cell>
          <cell r="K406">
            <v>10756.057142857142</v>
          </cell>
          <cell r="L406">
            <v>6321.6343817594907</v>
          </cell>
          <cell r="M406">
            <v>13167.542857142857</v>
          </cell>
          <cell r="P406">
            <v>12916.956552181571</v>
          </cell>
          <cell r="Q406">
            <v>7246.5330356580889</v>
          </cell>
          <cell r="R406">
            <v>10081.74479391983</v>
          </cell>
        </row>
        <row r="407">
          <cell r="C407">
            <v>44122.274999999994</v>
          </cell>
          <cell r="D407">
            <v>48613.39905835528</v>
          </cell>
          <cell r="E407">
            <v>46572.142857142848</v>
          </cell>
          <cell r="H407">
            <v>48271.960476910936</v>
          </cell>
          <cell r="I407">
            <v>44599.917466754479</v>
          </cell>
          <cell r="J407">
            <v>46435.938971832707</v>
          </cell>
          <cell r="K407">
            <v>11104.182142857142</v>
          </cell>
          <cell r="L407">
            <v>6809.4489101259605</v>
          </cell>
          <cell r="M407">
            <v>13719.242857142855</v>
          </cell>
          <cell r="P407">
            <v>13392.848998263453</v>
          </cell>
          <cell r="Q407">
            <v>7695.7336084871858</v>
          </cell>
          <cell r="R407">
            <v>10544.291303375319</v>
          </cell>
        </row>
        <row r="408">
          <cell r="C408">
            <v>44721.898513548411</v>
          </cell>
          <cell r="D408">
            <v>50047.102755271626</v>
          </cell>
          <cell r="E408">
            <v>47311.691508180185</v>
          </cell>
          <cell r="F408">
            <v>35692.751528417823</v>
          </cell>
          <cell r="H408">
            <v>49835.021090546063</v>
          </cell>
          <cell r="I408">
            <v>39051.701062162967</v>
          </cell>
          <cell r="J408">
            <v>44443.361076354515</v>
          </cell>
          <cell r="K408">
            <v>11488.146213072885</v>
          </cell>
          <cell r="L408">
            <v>7472.4676137199494</v>
          </cell>
          <cell r="M408">
            <v>14297.127286147692</v>
          </cell>
          <cell r="P408">
            <v>13886.549126789698</v>
          </cell>
          <cell r="Q408">
            <v>8285.2782818373162</v>
          </cell>
          <cell r="R408">
            <v>11085.913704313507</v>
          </cell>
        </row>
        <row r="409">
          <cell r="C409">
            <v>45127.892024113593</v>
          </cell>
          <cell r="D409">
            <v>50421.141704633308</v>
          </cell>
          <cell r="E409">
            <v>47839.622503281411</v>
          </cell>
          <cell r="F409">
            <v>35881.331298330362</v>
          </cell>
          <cell r="H409">
            <v>50305.790767123355</v>
          </cell>
          <cell r="I409">
            <v>39329.202998055989</v>
          </cell>
          <cell r="J409">
            <v>44817.496882589672</v>
          </cell>
          <cell r="K409">
            <v>11812.486457877121</v>
          </cell>
          <cell r="L409">
            <v>8004.7587656522182</v>
          </cell>
          <cell r="M409">
            <v>14783.500879826319</v>
          </cell>
          <cell r="P409">
            <v>14308.010134159882</v>
          </cell>
          <cell r="Q409">
            <v>8759.153934743892</v>
          </cell>
          <cell r="R409">
            <v>11533.582034451887</v>
          </cell>
        </row>
        <row r="410">
          <cell r="C410">
            <v>45542.676797074826</v>
          </cell>
          <cell r="D410">
            <v>50784.215688159471</v>
          </cell>
          <cell r="E410">
            <v>48369.662481813029</v>
          </cell>
          <cell r="F410">
            <v>36065.003516913806</v>
          </cell>
          <cell r="H410">
            <v>50775.98367615154</v>
          </cell>
          <cell r="I410">
            <v>39604.795565829023</v>
          </cell>
          <cell r="J410">
            <v>45190.389620990281</v>
          </cell>
          <cell r="K410">
            <v>12128.288544193327</v>
          </cell>
          <cell r="L410">
            <v>8553.0302267415591</v>
          </cell>
          <cell r="M410">
            <v>15242.350813897765</v>
          </cell>
          <cell r="P410">
            <v>14707.622892757337</v>
          </cell>
          <cell r="Q410">
            <v>9241.4901637977619</v>
          </cell>
          <cell r="R410">
            <v>11974.55652827755</v>
          </cell>
        </row>
        <row r="411">
          <cell r="C411">
            <v>45965.843390315669</v>
          </cell>
          <cell r="D411">
            <v>51136.241247300211</v>
          </cell>
          <cell r="E411">
            <v>48901.431244153173</v>
          </cell>
          <cell r="F411">
            <v>36242.834020957387</v>
          </cell>
          <cell r="H411">
            <v>51245.642143470934</v>
          </cell>
          <cell r="I411">
            <v>39877.53280789229</v>
          </cell>
          <cell r="J411">
            <v>45561.587475681612</v>
          </cell>
          <cell r="K411">
            <v>12435.566788562404</v>
          </cell>
          <cell r="L411">
            <v>9117.0774872994371</v>
          </cell>
          <cell r="M411">
            <v>15674.540099738224</v>
          </cell>
          <cell r="P411">
            <v>15086.199965443677</v>
          </cell>
          <cell r="Q411">
            <v>9731.9229516230334</v>
          </cell>
          <cell r="R411">
            <v>12409.061458533355</v>
          </cell>
        </row>
        <row r="412">
          <cell r="C412">
            <v>46395.516952443402</v>
          </cell>
          <cell r="D412">
            <v>51476.598668179307</v>
          </cell>
          <cell r="E412">
            <v>49432.974456842749</v>
          </cell>
          <cell r="F412">
            <v>36411.828499453528</v>
          </cell>
          <cell r="H412">
            <v>51713.861853890463</v>
          </cell>
          <cell r="I412">
            <v>40144.597434569027</v>
          </cell>
          <cell r="J412">
            <v>45929.229644229745</v>
          </cell>
          <cell r="K412">
            <v>12733.910126025279</v>
          </cell>
          <cell r="L412">
            <v>9696.588626734896</v>
          </cell>
          <cell r="M412">
            <v>16080.373916732826</v>
          </cell>
          <cell r="P412">
            <v>15444.145407662685</v>
          </cell>
          <cell r="Q412">
            <v>10229.76970533265</v>
          </cell>
          <cell r="R412">
            <v>12836.957556497668</v>
          </cell>
        </row>
        <row r="413">
          <cell r="C413">
            <v>46828.751467418973</v>
          </cell>
          <cell r="D413">
            <v>51804.163785077428</v>
          </cell>
          <cell r="E413">
            <v>49961.175048448524</v>
          </cell>
          <cell r="F413">
            <v>36568.323294210844</v>
          </cell>
          <cell r="H413">
            <v>52178.828473974587</v>
          </cell>
          <cell r="I413">
            <v>40402.37832360329</v>
          </cell>
          <cell r="J413">
            <v>46290.603398788939</v>
          </cell>
          <cell r="K413">
            <v>13022.567165444752</v>
          </cell>
          <cell r="L413">
            <v>10291.122317350386</v>
          </cell>
          <cell r="M413">
            <v>16459.708510017619</v>
          </cell>
          <cell r="P413">
            <v>15781.601295283312</v>
          </cell>
          <cell r="Q413">
            <v>10733.997366591862</v>
          </cell>
          <cell r="R413">
            <v>13257.799330937587</v>
          </cell>
        </row>
        <row r="414">
          <cell r="C414">
            <v>47263.253302934689</v>
          </cell>
          <cell r="D414">
            <v>52118.066934452625</v>
          </cell>
          <cell r="E414">
            <v>50483.591257169945</v>
          </cell>
          <cell r="F414">
            <v>36709.621811401979</v>
          </cell>
          <cell r="H414">
            <v>52639.115249039707</v>
          </cell>
          <cell r="I414">
            <v>40648.151403939919</v>
          </cell>
          <cell r="J414">
            <v>46643.633326489813</v>
          </cell>
          <cell r="K414">
            <v>13300.919537571272</v>
          </cell>
          <cell r="L414">
            <v>10900.238282797349</v>
          </cell>
          <cell r="M414">
            <v>16812.55699741339</v>
          </cell>
          <cell r="P414">
            <v>16099.094682396877</v>
          </cell>
          <cell r="Q414">
            <v>11243.381862791131</v>
          </cell>
          <cell r="R414">
            <v>13671.238272594004</v>
          </cell>
        </row>
        <row r="415">
          <cell r="C415">
            <v>47643.018598409064</v>
          </cell>
          <cell r="D415">
            <v>52357.329604603256</v>
          </cell>
          <cell r="E415">
            <v>50940.340521864789</v>
          </cell>
          <cell r="F415">
            <v>36791.584246331222</v>
          </cell>
          <cell r="H415">
            <v>53032.956963052973</v>
          </cell>
          <cell r="I415">
            <v>40833.179522551189</v>
          </cell>
          <cell r="J415">
            <v>46933.068242802081</v>
          </cell>
          <cell r="K415">
            <v>13553.036150401313</v>
          </cell>
          <cell r="L415">
            <v>11510.237814260825</v>
          </cell>
          <cell r="M415">
            <v>17119.587634392756</v>
          </cell>
          <cell r="P415">
            <v>16378.953960655006</v>
          </cell>
          <cell r="Q415">
            <v>11742.953772048255</v>
          </cell>
          <cell r="R415">
            <v>14060.95386635163</v>
          </cell>
        </row>
        <row r="416">
          <cell r="C416">
            <v>48012.845187817977</v>
          </cell>
          <cell r="D416">
            <v>52571.515137248985</v>
          </cell>
          <cell r="E416">
            <v>51379.205826481986</v>
          </cell>
          <cell r="F416">
            <v>36849.403610930764</v>
          </cell>
          <cell r="H416">
            <v>53410.384638622243</v>
          </cell>
          <cell r="I416">
            <v>40996.100242617613</v>
          </cell>
          <cell r="J416">
            <v>47203.242440619928</v>
          </cell>
          <cell r="K416">
            <v>13791.317803029182</v>
          </cell>
          <cell r="L416">
            <v>12130.261755864736</v>
          </cell>
          <cell r="M416">
            <v>17397.315343087834</v>
          </cell>
          <cell r="P416">
            <v>16638.221559413556</v>
          </cell>
          <cell r="Q416">
            <v>12241.041708574279</v>
          </cell>
          <cell r="R416">
            <v>14439.631633993917</v>
          </cell>
        </row>
        <row r="417">
          <cell r="C417">
            <v>48373.564029409354</v>
          </cell>
          <cell r="D417">
            <v>52761.796424918641</v>
          </cell>
          <cell r="E417">
            <v>51801.074796740417</v>
          </cell>
          <cell r="F417">
            <v>36885.201060407191</v>
          </cell>
          <cell r="H417">
            <v>53772.347878913177</v>
          </cell>
          <cell r="I417">
            <v>41138.470276824621</v>
          </cell>
          <cell r="J417">
            <v>47455.409077868899</v>
          </cell>
          <cell r="K417">
            <v>14015.963460995043</v>
          </cell>
          <cell r="L417">
            <v>12759.865979310052</v>
          </cell>
          <cell r="M417">
            <v>17646.841781745814</v>
          </cell>
          <cell r="P417">
            <v>16879.689383101995</v>
          </cell>
          <cell r="Q417">
            <v>12735.424764931942</v>
          </cell>
          <cell r="R417">
            <v>14807.55707401697</v>
          </cell>
        </row>
        <row r="418">
          <cell r="C418">
            <v>48724.727360634912</v>
          </cell>
          <cell r="D418">
            <v>52927.733282921552</v>
          </cell>
          <cell r="E418">
            <v>52205.475741660732</v>
          </cell>
          <cell r="F418">
            <v>36900.821227250766</v>
          </cell>
          <cell r="H418">
            <v>54118.14975595149</v>
          </cell>
          <cell r="I418">
            <v>41261.229050282484</v>
          </cell>
          <cell r="J418">
            <v>47689.689403116987</v>
          </cell>
          <cell r="K418">
            <v>14226.820707245119</v>
          </cell>
          <cell r="L418">
            <v>13398.227948949112</v>
          </cell>
          <cell r="M418">
            <v>17868.832637118823</v>
          </cell>
          <cell r="P418">
            <v>17106.47968212693</v>
          </cell>
          <cell r="Q418">
            <v>13222.774513415105</v>
          </cell>
          <cell r="R418">
            <v>15164.627097771017</v>
          </cell>
        </row>
        <row r="419">
          <cell r="C419">
            <v>49066.034995807982</v>
          </cell>
          <cell r="D419">
            <v>53069.112474782596</v>
          </cell>
          <cell r="E419">
            <v>52592.102056567848</v>
          </cell>
          <cell r="F419">
            <v>36897.830971501651</v>
          </cell>
          <cell r="H419">
            <v>54447.347046155999</v>
          </cell>
          <cell r="I419">
            <v>41365.193203174036</v>
          </cell>
          <cell r="J419">
            <v>47906.270124665018</v>
          </cell>
          <cell r="K419">
            <v>14423.789599672687</v>
          </cell>
          <cell r="L419">
            <v>14044.542790240914</v>
          </cell>
          <cell r="M419">
            <v>18064.026700682563</v>
          </cell>
          <cell r="P419">
            <v>17322.826502906351</v>
          </cell>
          <cell r="Q419">
            <v>13698.746224157756</v>
          </cell>
          <cell r="R419">
            <v>15510.786363532054</v>
          </cell>
        </row>
        <row r="420">
          <cell r="C420">
            <v>49398.411253411927</v>
          </cell>
          <cell r="D420">
            <v>53187.326363736698</v>
          </cell>
          <cell r="E420">
            <v>52961.967396027649</v>
          </cell>
          <cell r="F420">
            <v>36877.510913166334</v>
          </cell>
          <cell r="H420">
            <v>54761.181715578168</v>
          </cell>
          <cell r="I420">
            <v>41451.426247593139</v>
          </cell>
          <cell r="J420">
            <v>48106.303981585654</v>
          </cell>
          <cell r="K420">
            <v>14607.142982087224</v>
          </cell>
          <cell r="L420">
            <v>14698.416196273178</v>
          </cell>
          <cell r="M420">
            <v>18233.633820877378</v>
          </cell>
          <cell r="P420">
            <v>17534.839757571324</v>
          </cell>
          <cell r="Q420">
            <v>14157.955575253864</v>
          </cell>
          <cell r="R420">
            <v>15846.397666412595</v>
          </cell>
        </row>
        <row r="421">
          <cell r="C421">
            <v>49722.967780224935</v>
          </cell>
          <cell r="D421">
            <v>53284.004121141072</v>
          </cell>
          <cell r="E421">
            <v>53316.294445631764</v>
          </cell>
          <cell r="F421">
            <v>36840.864001820286</v>
          </cell>
          <cell r="H421">
            <v>55061.184367541449</v>
          </cell>
          <cell r="I421">
            <v>41520.880806867564</v>
          </cell>
          <cell r="J421">
            <v>48291.032587204507</v>
          </cell>
          <cell r="K421">
            <v>14777.227565641973</v>
          </cell>
          <cell r="L421">
            <v>15359.564525149897</v>
          </cell>
          <cell r="M421">
            <v>18378.953631285349</v>
          </cell>
          <cell r="P421">
            <v>17750.531285791309</v>
          </cell>
          <cell r="Q421">
            <v>14593.299195593503</v>
          </cell>
          <cell r="R421">
            <v>16171.915240692406</v>
          </cell>
        </row>
        <row r="422">
          <cell r="C422">
            <v>50039.479027370391</v>
          </cell>
          <cell r="D422">
            <v>53359.06843644457</v>
          </cell>
          <cell r="E422">
            <v>53654.87858581719</v>
          </cell>
          <cell r="F422">
            <v>36788.650407133347</v>
          </cell>
          <cell r="H422">
            <v>55347.150898039807</v>
          </cell>
          <cell r="I422">
            <v>41573.887330342928</v>
          </cell>
          <cell r="J422">
            <v>48460.519114191367</v>
          </cell>
          <cell r="K422">
            <v>14934.007397945848</v>
          </cell>
          <cell r="L422">
            <v>16027.247729476067</v>
          </cell>
          <cell r="M422">
            <v>18500.80580341753</v>
          </cell>
          <cell r="P422">
            <v>17979.396048168459</v>
          </cell>
          <cell r="Q422">
            <v>14995.311239057844</v>
          </cell>
          <cell r="R422">
            <v>16487.353643613151</v>
          </cell>
        </row>
        <row r="423">
          <cell r="C423">
            <v>50347.397425447089</v>
          </cell>
          <cell r="D423">
            <v>53412.044033983984</v>
          </cell>
          <cell r="E423">
            <v>53977.175470353024</v>
          </cell>
          <cell r="F423">
            <v>36721.442583668191</v>
          </cell>
          <cell r="H423">
            <v>55618.486343766512</v>
          </cell>
          <cell r="I423">
            <v>41610.543412959632</v>
          </cell>
          <cell r="J423">
            <v>48614.514878363072</v>
          </cell>
          <cell r="K423">
            <v>15077.358023004172</v>
          </cell>
          <cell r="L423">
            <v>16700.576232431122</v>
          </cell>
          <cell r="M423">
            <v>18599.900723829993</v>
          </cell>
          <cell r="P423">
            <v>18232.155490209116</v>
          </cell>
          <cell r="Q423">
            <v>15353.067829301077</v>
          </cell>
          <cell r="R423">
            <v>16792.611659755097</v>
          </cell>
        </row>
        <row r="424">
          <cell r="C424">
            <v>50646.345090157134</v>
          </cell>
          <cell r="D424">
            <v>53442.666888677166</v>
          </cell>
          <cell r="E424">
            <v>54282.828598631815</v>
          </cell>
          <cell r="F424">
            <v>36639.792913733465</v>
          </cell>
          <cell r="H424">
            <v>55874.820359208774</v>
          </cell>
          <cell r="I424">
            <v>41630.996386391016</v>
          </cell>
          <cell r="J424">
            <v>48752.908372799895</v>
          </cell>
          <cell r="K424">
            <v>15207.212987493085</v>
          </cell>
          <cell r="L424">
            <v>17378.683465551429</v>
          </cell>
          <cell r="M424">
            <v>18677.02109899855</v>
          </cell>
          <cell r="P424">
            <v>18519.053906827387</v>
          </cell>
          <cell r="Q424">
            <v>15656.224461201326</v>
          </cell>
          <cell r="R424">
            <v>17087.639184014355</v>
          </cell>
        </row>
        <row r="425">
          <cell r="C425">
            <v>50936.395843017381</v>
          </cell>
          <cell r="D425">
            <v>53451.352898305653</v>
          </cell>
          <cell r="E425">
            <v>54571.97161866149</v>
          </cell>
          <cell r="F425">
            <v>36544.412699859684</v>
          </cell>
          <cell r="H425">
            <v>56116.392772456384</v>
          </cell>
          <cell r="I425">
            <v>41635.673757465716</v>
          </cell>
          <cell r="J425">
            <v>48876.03326496105</v>
          </cell>
          <cell r="K425">
            <v>15323.650021748917</v>
          </cell>
          <cell r="L425">
            <v>18060.896173030804</v>
          </cell>
          <cell r="M425">
            <v>18733.125110871999</v>
          </cell>
          <cell r="P425">
            <v>18847.116494490896</v>
          </cell>
          <cell r="Q425">
            <v>15897.997709276919</v>
          </cell>
          <cell r="R425">
            <v>17372.557101883907</v>
          </cell>
        </row>
        <row r="426">
          <cell r="C426">
            <v>51218.419036201078</v>
          </cell>
          <cell r="D426">
            <v>53439.278799256055</v>
          </cell>
          <cell r="E426">
            <v>54845.595511986146</v>
          </cell>
          <cell r="F426">
            <v>36436.325831038521</v>
          </cell>
          <cell r="H426">
            <v>56344.330100484716</v>
          </cell>
          <cell r="I426">
            <v>41625.479488756187</v>
          </cell>
          <cell r="J426">
            <v>48984.904794620452</v>
          </cell>
          <cell r="K426">
            <v>15426.995859560493</v>
          </cell>
          <cell r="L426">
            <v>18746.805629077051</v>
          </cell>
          <cell r="M426">
            <v>18769.469006419018</v>
          </cell>
          <cell r="P426">
            <v>19218.099231430115</v>
          </cell>
          <cell r="Q426">
            <v>16077.414431940928</v>
          </cell>
          <cell r="R426">
            <v>17647.756831685521</v>
          </cell>
        </row>
        <row r="427">
          <cell r="C427">
            <v>51494.099874220643</v>
          </cell>
          <cell r="D427">
            <v>53408.17158884761</v>
          </cell>
          <cell r="E427">
            <v>55105.567300820083</v>
          </cell>
          <cell r="F427">
            <v>36316.938869830716</v>
          </cell>
          <cell r="H427">
            <v>56560.568254346334</v>
          </cell>
          <cell r="I427">
            <v>41601.820562513196</v>
          </cell>
          <cell r="J427">
            <v>49081.194408429765</v>
          </cell>
          <cell r="K427">
            <v>15517.832439945863</v>
          </cell>
          <cell r="L427">
            <v>19436.241192229478</v>
          </cell>
          <cell r="M427">
            <v>18787.606248929817</v>
          </cell>
          <cell r="P427">
            <v>19628.732942880473</v>
          </cell>
          <cell r="Q427">
            <v>16199.053644522966</v>
          </cell>
          <cell r="R427">
            <v>17913.89329370172</v>
          </cell>
        </row>
        <row r="428">
          <cell r="C428">
            <v>51765.671798912212</v>
          </cell>
          <cell r="D428">
            <v>53360.196361975621</v>
          </cell>
          <cell r="E428">
            <v>55354.339291900607</v>
          </cell>
          <cell r="F428">
            <v>36187.850098153052</v>
          </cell>
          <cell r="H428">
            <v>56767.630983371426</v>
          </cell>
          <cell r="I428">
            <v>41566.397792099313</v>
          </cell>
          <cell r="J428">
            <v>49167.014387735369</v>
          </cell>
          <cell r="K428">
            <v>15596.913929024964</v>
          </cell>
          <cell r="L428">
            <v>20129.266464644174</v>
          </cell>
          <cell r="M428">
            <v>18789.278791904639</v>
          </cell>
          <cell r="P428">
            <v>20072.959149678147</v>
          </cell>
          <cell r="Q428">
            <v>16270.680307371036</v>
          </cell>
          <cell r="R428">
            <v>18171.819728524591</v>
          </cell>
        </row>
        <row r="429">
          <cell r="C429">
            <v>52034.853753774114</v>
          </cell>
          <cell r="D429">
            <v>53297.076964419364</v>
          </cell>
          <cell r="E429">
            <v>55593.808886506376</v>
          </cell>
          <cell r="F429">
            <v>36050.29121786316</v>
          </cell>
          <cell r="H429">
            <v>56967.516006232167</v>
          </cell>
          <cell r="I429">
            <v>41520.499405049326</v>
          </cell>
          <cell r="J429">
            <v>49244.007705640746</v>
          </cell>
          <cell r="K429">
            <v>15664.842434562452</v>
          </cell>
          <cell r="L429">
            <v>20825.868251597487</v>
          </cell>
          <cell r="M429">
            <v>18776.022246574794</v>
          </cell>
          <cell r="P429">
            <v>20544.02280890914</v>
          </cell>
          <cell r="Q429">
            <v>16300.465812914013</v>
          </cell>
          <cell r="R429">
            <v>18422.244310911577</v>
          </cell>
        </row>
        <row r="430">
          <cell r="C430">
            <v>52302.374832216366</v>
          </cell>
          <cell r="D430">
            <v>53219.720509430059</v>
          </cell>
          <cell r="E430">
            <v>55824.811145921558</v>
          </cell>
          <cell r="F430">
            <v>35905.015537847758</v>
          </cell>
          <cell r="H430">
            <v>57161.17390933264</v>
          </cell>
          <cell r="I430">
            <v>41464.787103375238</v>
          </cell>
          <cell r="J430">
            <v>49312.980506353939</v>
          </cell>
          <cell r="K430">
            <v>15721.921710991242</v>
          </cell>
          <cell r="L430">
            <v>21525.778276693876</v>
          </cell>
          <cell r="M430">
            <v>18748.995542587407</v>
          </cell>
          <cell r="P430">
            <v>21035.714008690407</v>
          </cell>
          <cell r="Q430">
            <v>16295.416344824607</v>
          </cell>
          <cell r="R430">
            <v>18665.565176757507</v>
          </cell>
        </row>
        <row r="431">
          <cell r="C431">
            <v>52568.11256911682</v>
          </cell>
          <cell r="D431">
            <v>53128.352636792421</v>
          </cell>
          <cell r="E431">
            <v>56047.269953501091</v>
          </cell>
          <cell r="F431">
            <v>35752.176086726846</v>
          </cell>
          <cell r="H431">
            <v>57348.689991609092</v>
          </cell>
          <cell r="I431">
            <v>41399.265631459493</v>
          </cell>
          <cell r="J431">
            <v>49373.977811534292</v>
          </cell>
          <cell r="K431">
            <v>15768.198437929877</v>
          </cell>
          <cell r="L431">
            <v>22228.475898467746</v>
          </cell>
          <cell r="M431">
            <v>18709.038879160966</v>
          </cell>
          <cell r="P431">
            <v>21542.825210527924</v>
          </cell>
          <cell r="Q431">
            <v>16260.983599844469</v>
          </cell>
          <cell r="R431">
            <v>18901.904405186197</v>
          </cell>
        </row>
        <row r="432">
          <cell r="C432">
            <v>52831.863510098468</v>
          </cell>
          <cell r="D432">
            <v>53023.153164287949</v>
          </cell>
          <cell r="E432">
            <v>56261.0232063492</v>
          </cell>
          <cell r="F432">
            <v>35591.608027171918</v>
          </cell>
          <cell r="H432">
            <v>57530.111303464248</v>
          </cell>
          <cell r="I432">
            <v>41323.712650489528</v>
          </cell>
          <cell r="J432">
            <v>49426.911976976888</v>
          </cell>
          <cell r="K432">
            <v>15803.694870009205</v>
          </cell>
          <cell r="L432">
            <v>22933.416246782243</v>
          </cell>
          <cell r="M432">
            <v>18656.956179629666</v>
          </cell>
          <cell r="P432">
            <v>22061.318558512823</v>
          </cell>
          <cell r="Q432">
            <v>16201.392972434585</v>
          </cell>
          <cell r="R432">
            <v>19131.355765473705</v>
          </cell>
        </row>
        <row r="433">
          <cell r="C433">
            <v>53093.026947318875</v>
          </cell>
          <cell r="D433">
            <v>52904.006352118726</v>
          </cell>
          <cell r="E433">
            <v>56465.487172962057</v>
          </cell>
          <cell r="F433">
            <v>35422.817357292835</v>
          </cell>
          <cell r="H433">
            <v>57705.089641859537</v>
          </cell>
          <cell r="I433">
            <v>41237.57927298671</v>
          </cell>
          <cell r="J433">
            <v>49471.334457423123</v>
          </cell>
          <cell r="K433">
            <v>15828.315204883713</v>
          </cell>
          <cell r="L433">
            <v>23639.915307376014</v>
          </cell>
          <cell r="M433">
            <v>18593.405834335299</v>
          </cell>
          <cell r="P433">
            <v>22587.969418800654</v>
          </cell>
          <cell r="Q433">
            <v>16119.788145596031</v>
          </cell>
          <cell r="R433">
            <v>19353.878782198342</v>
          </cell>
        </row>
        <row r="434">
          <cell r="C434">
            <v>53351.053740439944</v>
          </cell>
          <cell r="D434">
            <v>52770.86301513591</v>
          </cell>
          <cell r="E434">
            <v>56660.136351755093</v>
          </cell>
          <cell r="F434">
            <v>35245.430712761583</v>
          </cell>
          <cell r="H434">
            <v>57873.310894983464</v>
          </cell>
          <cell r="I434">
            <v>41140.431015062808</v>
          </cell>
          <cell r="J434">
            <v>49506.870955023136</v>
          </cell>
          <cell r="K434">
            <v>15841.981589506811</v>
          </cell>
          <cell r="L434">
            <v>24347.295390986386</v>
          </cell>
          <cell r="M434">
            <v>18519.063012445</v>
          </cell>
          <cell r="P434">
            <v>23120.274744023434</v>
          </cell>
          <cell r="Q434">
            <v>16018.618584602036</v>
          </cell>
          <cell r="R434">
            <v>19569.446664312734</v>
          </cell>
        </row>
        <row r="435">
          <cell r="C435">
            <v>53605.871639014935</v>
          </cell>
          <cell r="D435">
            <v>52624.172322190585</v>
          </cell>
          <cell r="E435">
            <v>56844.954719079105</v>
          </cell>
          <cell r="F435">
            <v>35059.63394683713</v>
          </cell>
          <cell r="H435">
            <v>58034.932101069578</v>
          </cell>
          <cell r="I435">
            <v>41032.384212491299</v>
          </cell>
          <cell r="J435">
            <v>49533.658156780439</v>
          </cell>
          <cell r="K435">
            <v>15844.760538924817</v>
          </cell>
          <cell r="L435">
            <v>25055.094901028009</v>
          </cell>
          <cell r="M435">
            <v>18434.765945619089</v>
          </cell>
          <cell r="P435">
            <v>23656.453332190293</v>
          </cell>
          <cell r="Q435">
            <v>15899.960924857643</v>
          </cell>
          <cell r="R435">
            <v>19778.207128523969</v>
          </cell>
        </row>
        <row r="436">
          <cell r="C436">
            <v>53857.439217042956</v>
          </cell>
          <cell r="D436">
            <v>52464.345533668049</v>
          </cell>
          <cell r="E436">
            <v>57019.959965001057</v>
          </cell>
          <cell r="F436">
            <v>34865.656219877943</v>
          </cell>
          <cell r="H436">
            <v>58190.103572046908</v>
          </cell>
          <cell r="I436">
            <v>40913.596895748095</v>
          </cell>
          <cell r="J436">
            <v>49551.850233897501</v>
          </cell>
          <cell r="K436">
            <v>15836.729041857629</v>
          </cell>
          <cell r="L436">
            <v>25762.841648200414</v>
          </cell>
          <cell r="M436">
            <v>18341.356631858234</v>
          </cell>
          <cell r="P436">
            <v>24195.08879953374</v>
          </cell>
          <cell r="Q436">
            <v>15765.529415077108</v>
          </cell>
          <cell r="R436">
            <v>19980.309107305424</v>
          </cell>
        </row>
        <row r="437">
          <cell r="C437">
            <v>54105.155992888867</v>
          </cell>
          <cell r="D437">
            <v>52291.196783038758</v>
          </cell>
          <cell r="E437">
            <v>57184.579812960612</v>
          </cell>
          <cell r="F437">
            <v>34663.182063383872</v>
          </cell>
          <cell r="H437">
            <v>58338.37559416968</v>
          </cell>
          <cell r="I437">
            <v>40783.681731966375</v>
          </cell>
          <cell r="J437">
            <v>49561.028663068028</v>
          </cell>
          <cell r="K437">
            <v>15817.801930565976</v>
          </cell>
          <cell r="L437">
            <v>26469.767351101629</v>
          </cell>
          <cell r="M437">
            <v>18239.481364141189</v>
          </cell>
          <cell r="P437">
            <v>24734.758820658855</v>
          </cell>
          <cell r="Q437">
            <v>15616.608276547006</v>
          </cell>
          <cell r="R437">
            <v>20175.68354860293</v>
          </cell>
        </row>
        <row r="438">
          <cell r="C438">
            <v>54348.237568334138</v>
          </cell>
          <cell r="D438">
            <v>52104.364299036024</v>
          </cell>
          <cell r="E438">
            <v>57338.053134972841</v>
          </cell>
          <cell r="F438">
            <v>34451.771749615378</v>
          </cell>
          <cell r="H438">
            <v>58479.094209157571</v>
          </cell>
          <cell r="I438">
            <v>40642.11916682162</v>
          </cell>
          <cell r="J438">
            <v>49560.606687989595</v>
          </cell>
          <cell r="K438">
            <v>15787.846082965489</v>
          </cell>
          <cell r="L438">
            <v>27174.981875798487</v>
          </cell>
          <cell r="M438">
            <v>18129.725602574621</v>
          </cell>
          <cell r="P438">
            <v>25274.128198524151</v>
          </cell>
          <cell r="Q438">
            <v>15454.24084236825</v>
          </cell>
          <cell r="R438">
            <v>20364.184520446201</v>
          </cell>
        </row>
        <row r="439">
          <cell r="C439">
            <v>54585.924163360127</v>
          </cell>
          <cell r="D439">
            <v>51903.65978073149</v>
          </cell>
          <cell r="E439">
            <v>57479.651937602794</v>
          </cell>
          <cell r="F439">
            <v>34231.133963089502</v>
          </cell>
          <cell r="H439">
            <v>58611.649764119815</v>
          </cell>
          <cell r="I439">
            <v>40488.535158272141</v>
          </cell>
          <cell r="J439">
            <v>49550.092461195978</v>
          </cell>
          <cell r="K439">
            <v>15746.743354457885</v>
          </cell>
          <cell r="L439">
            <v>27877.646373752799</v>
          </cell>
          <cell r="M439">
            <v>18012.68634966253</v>
          </cell>
          <cell r="P439">
            <v>25812.050054867428</v>
          </cell>
          <cell r="Q439">
            <v>15279.333997048048</v>
          </cell>
          <cell r="R439">
            <v>20545.692025957738</v>
          </cell>
        </row>
        <row r="440">
          <cell r="C440">
            <v>54817.779749305038</v>
          </cell>
          <cell r="D440">
            <v>51689.297167511293</v>
          </cell>
          <cell r="E440">
            <v>57608.996175364024</v>
          </cell>
          <cell r="F440">
            <v>34001.318234069586</v>
          </cell>
          <cell r="H440">
            <v>58735.776479830107</v>
          </cell>
          <cell r="I440">
            <v>40322.919183294871</v>
          </cell>
          <cell r="J440">
            <v>49529.347831562489</v>
          </cell>
          <cell r="K440">
            <v>15694.477118365927</v>
          </cell>
          <cell r="L440">
            <v>28577.112247423032</v>
          </cell>
          <cell r="M440">
            <v>17889.06949566396</v>
          </cell>
          <cell r="P440">
            <v>26347.660142252429</v>
          </cell>
          <cell r="Q440">
            <v>15092.779098716182</v>
          </cell>
          <cell r="R440">
            <v>20720.219620484306</v>
          </cell>
        </row>
        <row r="441">
          <cell r="C441">
            <v>55043.314892195078</v>
          </cell>
          <cell r="D441">
            <v>51461.703592625243</v>
          </cell>
          <cell r="E441">
            <v>57725.655328610861</v>
          </cell>
          <cell r="F441">
            <v>33762.532375421571</v>
          </cell>
          <cell r="H441">
            <v>58851.187495680424</v>
          </cell>
          <cell r="I441">
            <v>40145.415598745953</v>
          </cell>
          <cell r="J441">
            <v>49498.301547213188</v>
          </cell>
          <cell r="K441">
            <v>15631.022474833297</v>
          </cell>
          <cell r="L441">
            <v>29272.844909284369</v>
          </cell>
          <cell r="M441">
            <v>17759.562101137155</v>
          </cell>
          <cell r="P441">
            <v>26880.26509682052</v>
          </cell>
          <cell r="Q441">
            <v>14895.354560016027</v>
          </cell>
          <cell r="R441">
            <v>20887.809828418274</v>
          </cell>
        </row>
        <row r="442">
          <cell r="C442">
            <v>55261.603958898064</v>
          </cell>
          <cell r="D442">
            <v>51221.177875131558</v>
          </cell>
          <cell r="E442">
            <v>57828.748768235411</v>
          </cell>
          <cell r="F442">
            <v>33514.860399857876</v>
          </cell>
          <cell r="H442">
            <v>58957.173292523046</v>
          </cell>
          <cell r="I442">
            <v>39956.022208538401</v>
          </cell>
          <cell r="J442">
            <v>49456.597750530724</v>
          </cell>
          <cell r="K442">
            <v>15556.239703609775</v>
          </cell>
          <cell r="L442">
            <v>29964.241261696643</v>
          </cell>
          <cell r="M442">
            <v>17624.710963095775</v>
          </cell>
          <cell r="P442">
            <v>27409.154516656243</v>
          </cell>
          <cell r="Q442">
            <v>14687.64010227855</v>
          </cell>
          <cell r="R442">
            <v>21048.397309467397</v>
          </cell>
        </row>
        <row r="443">
          <cell r="C443">
            <v>55471.579861580118</v>
          </cell>
          <cell r="D443">
            <v>50968.084629766301</v>
          </cell>
          <cell r="E443">
            <v>57917.259020400546</v>
          </cell>
          <cell r="F443">
            <v>33258.43352942013</v>
          </cell>
          <cell r="H443">
            <v>59052.890791487946</v>
          </cell>
          <cell r="I443">
            <v>39754.787729095602</v>
          </cell>
          <cell r="J443">
            <v>49403.839260291774</v>
          </cell>
          <cell r="K443">
            <v>15469.962782498596</v>
          </cell>
          <cell r="L443">
            <v>30650.736401395236</v>
          </cell>
          <cell r="M443">
            <v>17485.023207490682</v>
          </cell>
          <cell r="P443">
            <v>27933.692435014993</v>
          </cell>
          <cell r="Q443">
            <v>14470.122492574686</v>
          </cell>
          <cell r="R443">
            <v>21201.90746379484</v>
          </cell>
        </row>
        <row r="444">
          <cell r="C444">
            <v>55672.312482309448</v>
          </cell>
          <cell r="D444">
            <v>50702.845522144467</v>
          </cell>
          <cell r="E444">
            <v>57990.324246722848</v>
          </cell>
          <cell r="F444">
            <v>32993.456822459128</v>
          </cell>
          <cell r="H444">
            <v>59137.605869292296</v>
          </cell>
          <cell r="I444">
            <v>39541.863667525642</v>
          </cell>
          <cell r="J444">
            <v>49339.734768408969</v>
          </cell>
          <cell r="K444">
            <v>15372.07942120251</v>
          </cell>
          <cell r="L444">
            <v>31331.8039011736</v>
          </cell>
          <cell r="M444">
            <v>17341.055083074327</v>
          </cell>
          <cell r="P444">
            <v>28453.324515973851</v>
          </cell>
          <cell r="Q444">
            <v>14243.301087659771</v>
          </cell>
          <cell r="R444">
            <v>21348.31280181681</v>
          </cell>
        </row>
        <row r="445">
          <cell r="C445">
            <v>55863.143270305132</v>
          </cell>
          <cell r="D445">
            <v>50425.600350310975</v>
          </cell>
          <cell r="E445">
            <v>58047.377184839468</v>
          </cell>
          <cell r="F445">
            <v>32720.165024877959</v>
          </cell>
          <cell r="H445">
            <v>59210.731672332113</v>
          </cell>
          <cell r="I445">
            <v>39317.411242834656</v>
          </cell>
          <cell r="J445">
            <v>49264.071457583384</v>
          </cell>
          <cell r="K445">
            <v>15262.567195492225</v>
          </cell>
          <cell r="L445">
            <v>32006.745858521008</v>
          </cell>
          <cell r="M445">
            <v>17193.450039271247</v>
          </cell>
          <cell r="P445">
            <v>28967.409150505999</v>
          </cell>
          <cell r="Q445">
            <v>14007.76624501699</v>
          </cell>
          <cell r="R445">
            <v>21487.587697761493</v>
          </cell>
        </row>
        <row r="446">
          <cell r="C446">
            <v>56043.651295491283</v>
          </cell>
          <cell r="D446">
            <v>50136.821061489623</v>
          </cell>
          <cell r="E446">
            <v>58088.107076348984</v>
          </cell>
          <cell r="F446">
            <v>32438.924130126121</v>
          </cell>
          <cell r="H446">
            <v>59271.963428549745</v>
          </cell>
          <cell r="I446">
            <v>39081.788353178257</v>
          </cell>
          <cell r="J446">
            <v>49176.875890864001</v>
          </cell>
          <cell r="K446">
            <v>15141.481352531193</v>
          </cell>
          <cell r="L446">
            <v>32675.069640778274</v>
          </cell>
          <cell r="M446">
            <v>17042.92239106249</v>
          </cell>
          <cell r="P446">
            <v>29475.510469563262</v>
          </cell>
          <cell r="Q446">
            <v>13764.138453351377</v>
          </cell>
          <cell r="R446">
            <v>21619.82446145732</v>
          </cell>
        </row>
        <row r="447">
          <cell r="C447">
            <v>56213.455269272534</v>
          </cell>
          <cell r="D447">
            <v>49837.675225065097</v>
          </cell>
          <cell r="E447">
            <v>58112.252212440602</v>
          </cell>
          <cell r="F447">
            <v>32150.273130508023</v>
          </cell>
          <cell r="H447">
            <v>59321.185528433438</v>
          </cell>
          <cell r="I447">
            <v>38835.642390209694</v>
          </cell>
          <cell r="J447">
            <v>49078.413959321566</v>
          </cell>
          <cell r="K447">
            <v>15008.898874384749</v>
          </cell>
          <cell r="L447">
            <v>33336.759526032183</v>
          </cell>
          <cell r="M447">
            <v>16890.192405339112</v>
          </cell>
          <cell r="P447">
            <v>29977.600080767144</v>
          </cell>
          <cell r="Q447">
            <v>13512.967123070221</v>
          </cell>
          <cell r="R447">
            <v>21745.283601918683</v>
          </cell>
        </row>
        <row r="448">
          <cell r="C448">
            <v>56372.30040640245</v>
          </cell>
          <cell r="D448">
            <v>49529.61709540461</v>
          </cell>
          <cell r="E448">
            <v>58119.689152188483</v>
          </cell>
          <cell r="F448">
            <v>31854.859566629191</v>
          </cell>
          <cell r="H448">
            <v>59358.43875530325</v>
          </cell>
          <cell r="I448">
            <v>38579.794355009122</v>
          </cell>
          <cell r="J448">
            <v>48969.116555156186</v>
          </cell>
          <cell r="K448">
            <v>14864.941082337005</v>
          </cell>
          <cell r="L448">
            <v>33992.057197498216</v>
          </cell>
          <cell r="M448">
            <v>16736.01027191176</v>
          </cell>
          <cell r="P448">
            <v>30473.882734712737</v>
          </cell>
          <cell r="Q448">
            <v>13254.789633118584</v>
          </cell>
          <cell r="R448">
            <v>21864.336183915661</v>
          </cell>
        </row>
        <row r="449">
          <cell r="C449">
            <v>56519.935693176027</v>
          </cell>
          <cell r="D449">
            <v>49213.750144132508</v>
          </cell>
          <cell r="E449">
            <v>58110.304904336677</v>
          </cell>
          <cell r="F449">
            <v>31553.313457318167</v>
          </cell>
          <cell r="H449">
            <v>59383.660843227437</v>
          </cell>
          <cell r="I449">
            <v>38314.991256254259</v>
          </cell>
          <cell r="J449">
            <v>48849.326049740848</v>
          </cell>
          <cell r="K449">
            <v>14709.739811814634</v>
          </cell>
          <cell r="L449">
            <v>34641.040331161261</v>
          </cell>
          <cell r="M449">
            <v>16581.116729051741</v>
          </cell>
          <cell r="P449">
            <v>30964.448007655737</v>
          </cell>
          <cell r="Q449">
            <v>12990.14990702935</v>
          </cell>
          <cell r="R449">
            <v>21977.298957342544</v>
          </cell>
        </row>
        <row r="450">
          <cell r="C450">
            <v>56656.053833960505</v>
          </cell>
          <cell r="D450">
            <v>48890.673470822549</v>
          </cell>
          <cell r="E450">
            <v>58083.935376600239</v>
          </cell>
          <cell r="F450">
            <v>31246.066113740431</v>
          </cell>
          <cell r="H450">
            <v>59396.631899112952</v>
          </cell>
          <cell r="I450">
            <v>38041.73249844891</v>
          </cell>
          <cell r="J450">
            <v>48719.182198780931</v>
          </cell>
          <cell r="K450">
            <v>14543.422047828837</v>
          </cell>
          <cell r="L450">
            <v>35283.483202746829</v>
          </cell>
          <cell r="M450">
            <v>16426.224488224227</v>
          </cell>
          <cell r="P450">
            <v>31449.152711264447</v>
          </cell>
          <cell r="Q450">
            <v>12719.60044793548</v>
          </cell>
          <cell r="R450">
            <v>22084.376579599964</v>
          </cell>
        </row>
        <row r="451">
          <cell r="C451">
            <v>56780.313902853981</v>
          </cell>
          <cell r="D451">
            <v>48560.384677671449</v>
          </cell>
          <cell r="E451">
            <v>58040.389443129803</v>
          </cell>
          <cell r="F451">
            <v>30933.597969248462</v>
          </cell>
          <cell r="H451">
            <v>59396.943065961896</v>
          </cell>
          <cell r="I451">
            <v>37760.399930489948</v>
          </cell>
          <cell r="J451">
            <v>48578.671498225922</v>
          </cell>
          <cell r="K451">
            <v>14366.116801669852</v>
          </cell>
          <cell r="L451">
            <v>35918.74142747969</v>
          </cell>
          <cell r="M451">
            <v>16272.024551443888</v>
          </cell>
          <cell r="P451">
            <v>31927.527913619408</v>
          </cell>
          <cell r="Q451">
            <v>12443.727273442875</v>
          </cell>
          <cell r="R451">
            <v>22185.627593531142</v>
          </cell>
        </row>
        <row r="452">
          <cell r="C452">
            <v>56892.454618260788</v>
          </cell>
          <cell r="D452">
            <v>48222.639515135299</v>
          </cell>
          <cell r="E452">
            <v>57979.565006766112</v>
          </cell>
          <cell r="F452">
            <v>30616.664908710751</v>
          </cell>
          <cell r="H452">
            <v>59384.167268145487</v>
          </cell>
          <cell r="I452">
            <v>37471.494756290987</v>
          </cell>
          <cell r="J452">
            <v>48427.831012218237</v>
          </cell>
          <cell r="K452">
            <v>14177.984152142211</v>
          </cell>
          <cell r="L452">
            <v>36545.970773456109</v>
          </cell>
          <cell r="M452">
            <v>16119.217659599095</v>
          </cell>
          <cell r="P452">
            <v>32398.959461750401</v>
          </cell>
          <cell r="Q452">
            <v>12163.155595047876</v>
          </cell>
          <cell r="R452">
            <v>22281.057528399138</v>
          </cell>
        </row>
        <row r="453">
          <cell r="C453">
            <v>56992.263497689783</v>
          </cell>
          <cell r="D453">
            <v>47876.916012860864</v>
          </cell>
          <cell r="E453">
            <v>57901.41652972703</v>
          </cell>
          <cell r="F453">
            <v>30296.111701119236</v>
          </cell>
          <cell r="H453">
            <v>59357.858075367461</v>
          </cell>
          <cell r="I453">
            <v>37175.495795330993</v>
          </cell>
          <cell r="J453">
            <v>48266.676935349227</v>
          </cell>
          <cell r="K453">
            <v>13979.206322689637</v>
          </cell>
          <cell r="L453">
            <v>37164.076872743062</v>
          </cell>
          <cell r="M453">
            <v>15968.503139815748</v>
          </cell>
          <cell r="P453">
            <v>32862.644657686724</v>
          </cell>
          <cell r="Q453">
            <v>11878.546232478904</v>
          </cell>
          <cell r="R453">
            <v>22370.595445082814</v>
          </cell>
        </row>
        <row r="454">
          <cell r="C454">
            <v>57079.624341916453</v>
          </cell>
          <cell r="D454">
            <v>47522.882751264682</v>
          </cell>
          <cell r="E454">
            <v>57806.002398369645</v>
          </cell>
          <cell r="F454">
            <v>29972.685330177694</v>
          </cell>
          <cell r="H454">
            <v>59317.738824763961</v>
          </cell>
          <cell r="I454">
            <v>36872.858586100279</v>
          </cell>
          <cell r="J454">
            <v>48095.29870543212</v>
          </cell>
          <cell r="K454">
            <v>13769.998255527425</v>
          </cell>
          <cell r="L454">
            <v>37772.060962376701</v>
          </cell>
          <cell r="M454">
            <v>15820.590130080122</v>
          </cell>
          <cell r="P454">
            <v>33317.871517288891</v>
          </cell>
          <cell r="Q454">
            <v>11590.561381367279</v>
          </cell>
          <cell r="R454">
            <v>22454.216449328083</v>
          </cell>
        </row>
        <row r="469">
          <cell r="C469" t="str">
            <v>Residential - IEA 2013 - Transition to Sustainable Buildings</v>
          </cell>
          <cell r="D469" t="str">
            <v>Residential - GBPN 2012 - Best Practice Policies for Low Carbon and Energy Buildings</v>
          </cell>
          <cell r="E469" t="str">
            <v>Residential - Drawdown Custom Calculation Based Upon GBPN 2012 Methodology</v>
          </cell>
          <cell r="F469" t="str">
            <v>Residential - Source 4</v>
          </cell>
          <cell r="G469" t="str">
            <v>Residential - Source 5</v>
          </cell>
          <cell r="H469" t="str">
            <v>Residential - High</v>
          </cell>
          <cell r="I469" t="str">
            <v>Residential - Low</v>
          </cell>
          <cell r="J469" t="str">
            <v>Residential - Average</v>
          </cell>
          <cell r="K469" t="str">
            <v>Commercial - IEA 2013 - Transition to Sustainable Buildings</v>
          </cell>
          <cell r="L469" t="str">
            <v>Commercial - GBPN 2012 - Best Practice Policies for Low Carbon and Energy Buildings</v>
          </cell>
          <cell r="M469" t="str">
            <v>Commercial - Source 3</v>
          </cell>
          <cell r="N469" t="str">
            <v>Commercial - Source 4</v>
          </cell>
          <cell r="O469" t="str">
            <v>Commercial - Source 5</v>
          </cell>
          <cell r="P469" t="str">
            <v>Commercial - High</v>
          </cell>
          <cell r="Q469" t="str">
            <v>Commercial - Low</v>
          </cell>
          <cell r="R469" t="str">
            <v>Commercial - Average</v>
          </cell>
        </row>
        <row r="470">
          <cell r="C470">
            <v>13376.9</v>
          </cell>
          <cell r="D470">
            <v>13805.275135654763</v>
          </cell>
          <cell r="H470">
            <v>13805.275135654763</v>
          </cell>
          <cell r="I470">
            <v>13376.899999999998</v>
          </cell>
          <cell r="J470">
            <v>13591.087567827381</v>
          </cell>
          <cell r="K470">
            <v>855.15428571428583</v>
          </cell>
          <cell r="L470">
            <v>3019.9279882063879</v>
          </cell>
          <cell r="P470">
            <v>3019.9279882063884</v>
          </cell>
          <cell r="Q470">
            <v>855.15428571428538</v>
          </cell>
          <cell r="R470">
            <v>1937.5411369603369</v>
          </cell>
        </row>
        <row r="471">
          <cell r="C471">
            <v>13847.849999999999</v>
          </cell>
          <cell r="D471">
            <v>13996.180883290348</v>
          </cell>
          <cell r="H471">
            <v>13996.180883290348</v>
          </cell>
          <cell r="I471">
            <v>13847.849999999999</v>
          </cell>
          <cell r="J471">
            <v>13922.015441645173</v>
          </cell>
          <cell r="K471">
            <v>896.64428571428584</v>
          </cell>
          <cell r="L471">
            <v>3200.0292117132731</v>
          </cell>
          <cell r="P471">
            <v>3200.0292117132731</v>
          </cell>
          <cell r="Q471">
            <v>896.64428571428562</v>
          </cell>
          <cell r="R471">
            <v>2048.3367487137793</v>
          </cell>
        </row>
        <row r="472">
          <cell r="C472">
            <v>14637.384576545934</v>
          </cell>
          <cell r="D472">
            <v>14186.227250339101</v>
          </cell>
          <cell r="E472">
            <v>9383.8718213264638</v>
          </cell>
          <cell r="H472">
            <v>15113.16432106032</v>
          </cell>
          <cell r="I472">
            <v>10358.491444414014</v>
          </cell>
          <cell r="J472">
            <v>12735.827882737167</v>
          </cell>
          <cell r="K472">
            <v>959.89217793227328</v>
          </cell>
          <cell r="L472">
            <v>3432.8910273785987</v>
          </cell>
          <cell r="P472">
            <v>3432.8910273785987</v>
          </cell>
          <cell r="Q472">
            <v>959.89217793227363</v>
          </cell>
          <cell r="R472">
            <v>2196.3916026554361</v>
          </cell>
        </row>
        <row r="473">
          <cell r="C473">
            <v>15109.928930569899</v>
          </cell>
          <cell r="D473">
            <v>14355.472017482873</v>
          </cell>
          <cell r="E473">
            <v>9489.2673859022161</v>
          </cell>
          <cell r="H473">
            <v>15475.783727386015</v>
          </cell>
          <cell r="I473">
            <v>10493.99516191731</v>
          </cell>
          <cell r="J473">
            <v>12984.889444651662</v>
          </cell>
          <cell r="K473">
            <v>1003.4852502440629</v>
          </cell>
          <cell r="L473">
            <v>3713.5097360810528</v>
          </cell>
          <cell r="P473">
            <v>3713.5097360810523</v>
          </cell>
          <cell r="Q473">
            <v>1003.4852502440635</v>
          </cell>
          <cell r="R473">
            <v>2358.4974931625579</v>
          </cell>
        </row>
        <row r="474">
          <cell r="C474">
            <v>15583.57308703506</v>
          </cell>
          <cell r="D474">
            <v>14518.612514713745</v>
          </cell>
          <cell r="E474">
            <v>9593.3102280592502</v>
          </cell>
          <cell r="H474">
            <v>15841.131397042511</v>
          </cell>
          <cell r="I474">
            <v>10622.532489496192</v>
          </cell>
          <cell r="J474">
            <v>13231.831943269352</v>
          </cell>
          <cell r="K474">
            <v>1048.0223471208851</v>
          </cell>
          <cell r="L474">
            <v>4045.0041952297229</v>
          </cell>
          <cell r="P474">
            <v>4045.0041952297233</v>
          </cell>
          <cell r="Q474">
            <v>1048.0223471208847</v>
          </cell>
          <cell r="R474">
            <v>2546.513271175304</v>
          </cell>
        </row>
        <row r="475">
          <cell r="C475">
            <v>16057.937806082671</v>
          </cell>
          <cell r="D475">
            <v>14675.861719533847</v>
          </cell>
          <cell r="E475">
            <v>9695.8658983460682</v>
          </cell>
          <cell r="H475">
            <v>16208.799876724523</v>
          </cell>
          <cell r="I475">
            <v>10744.3104059172</v>
          </cell>
          <cell r="J475">
            <v>13476.555141320861</v>
          </cell>
          <cell r="K475">
            <v>1093.4803020697304</v>
          </cell>
          <cell r="L475">
            <v>4427.1607817282593</v>
          </cell>
          <cell r="P475">
            <v>4427.1607817282593</v>
          </cell>
          <cell r="Q475">
            <v>1093.4803020697298</v>
          </cell>
          <cell r="R475">
            <v>2760.3205418989946</v>
          </cell>
        </row>
        <row r="476">
          <cell r="C476">
            <v>16532.889263956626</v>
          </cell>
          <cell r="D476">
            <v>14827.915816016693</v>
          </cell>
          <cell r="E476">
            <v>9797.0162701990594</v>
          </cell>
          <cell r="H476">
            <v>16578.738956505837</v>
          </cell>
          <cell r="I476">
            <v>10859.808610275752</v>
          </cell>
          <cell r="J476">
            <v>13719.273783390794</v>
          </cell>
          <cell r="K476">
            <v>1139.8516249849204</v>
          </cell>
          <cell r="L476">
            <v>4859.9095759814827</v>
          </cell>
          <cell r="P476">
            <v>4859.9095759814827</v>
          </cell>
          <cell r="Q476">
            <v>1139.8516249849199</v>
          </cell>
          <cell r="R476">
            <v>2999.8806004832013</v>
          </cell>
        </row>
        <row r="477">
          <cell r="C477">
            <v>17007.939596539771</v>
          </cell>
          <cell r="D477">
            <v>14975.665743173242</v>
          </cell>
          <cell r="E477">
            <v>9896.7902716529898</v>
          </cell>
          <cell r="H477">
            <v>16950.738605460519</v>
          </cell>
          <cell r="I477">
            <v>10969.525135450151</v>
          </cell>
          <cell r="J477">
            <v>13960.131870455334</v>
          </cell>
          <cell r="K477">
            <v>1187.1036867397061</v>
          </cell>
          <cell r="L477">
            <v>5343.2973071183078</v>
          </cell>
          <cell r="P477">
            <v>5343.2973071183078</v>
          </cell>
          <cell r="Q477">
            <v>1187.1036867397061</v>
          </cell>
          <cell r="R477">
            <v>3265.2004969290069</v>
          </cell>
        </row>
        <row r="478">
          <cell r="C478">
            <v>17482.74063749901</v>
          </cell>
          <cell r="D478">
            <v>15119.79628741842</v>
          </cell>
          <cell r="E478">
            <v>9995.1964999981046</v>
          </cell>
          <cell r="H478">
            <v>17324.559502538941</v>
          </cell>
          <cell r="I478">
            <v>11073.929447404747</v>
          </cell>
          <cell r="J478">
            <v>14199.244474971843</v>
          </cell>
          <cell r="K478">
            <v>1235.2120789547807</v>
          </cell>
          <cell r="L478">
            <v>5877.3817889285583</v>
          </cell>
          <cell r="P478">
            <v>5877.3817889285583</v>
          </cell>
          <cell r="Q478">
            <v>1235.2120789547807</v>
          </cell>
          <cell r="R478">
            <v>3556.2969339416695</v>
          </cell>
        </row>
        <row r="479">
          <cell r="C479">
            <v>17957.364049629628</v>
          </cell>
          <cell r="D479">
            <v>15260.623472316372</v>
          </cell>
          <cell r="E479">
            <v>10092.28466307181</v>
          </cell>
          <cell r="H479">
            <v>17700.082378742751</v>
          </cell>
          <cell r="I479">
            <v>11173.432411269125</v>
          </cell>
          <cell r="J479">
            <v>14436.757395005938</v>
          </cell>
          <cell r="K479">
            <v>1284.1812280832983</v>
          </cell>
          <cell r="L479">
            <v>6462.1509203736168</v>
          </cell>
          <cell r="P479">
            <v>6462.1509203736168</v>
          </cell>
          <cell r="Q479">
            <v>1284.1812280832983</v>
          </cell>
          <cell r="R479">
            <v>3873.1660742284575</v>
          </cell>
        </row>
        <row r="480">
          <cell r="C480">
            <v>18432.174874108448</v>
          </cell>
          <cell r="D480">
            <v>15398.158125676822</v>
          </cell>
          <cell r="E480">
            <v>10188.055347546815</v>
          </cell>
          <cell r="H480">
            <v>18077.301877863123</v>
          </cell>
          <cell r="I480">
            <v>11268.290353691602</v>
          </cell>
          <cell r="J480">
            <v>14672.796115777363</v>
          </cell>
          <cell r="K480">
            <v>1334.0370423984373</v>
          </cell>
          <cell r="L480">
            <v>7097.4997921721788</v>
          </cell>
          <cell r="P480">
            <v>7097.4997921721788</v>
          </cell>
          <cell r="Q480">
            <v>1334.0370423984368</v>
          </cell>
          <cell r="R480">
            <v>4215.7684172853078</v>
          </cell>
        </row>
        <row r="481">
          <cell r="C481">
            <v>18907.40922625707</v>
          </cell>
          <cell r="D481">
            <v>15532.393478222222</v>
          </cell>
          <cell r="E481">
            <v>10282.386663113401</v>
          </cell>
          <cell r="H481">
            <v>18456.172724960536</v>
          </cell>
          <cell r="I481">
            <v>11358.620186767926</v>
          </cell>
          <cell r="J481">
            <v>14907.396455864231</v>
          </cell>
          <cell r="K481">
            <v>1384.7972535612548</v>
          </cell>
          <cell r="L481">
            <v>7783.3198164158139</v>
          </cell>
          <cell r="P481">
            <v>7783.3198164158139</v>
          </cell>
          <cell r="Q481">
            <v>1384.7972535612544</v>
          </cell>
          <cell r="R481">
            <v>4584.0585349885341</v>
          </cell>
        </row>
        <row r="482">
          <cell r="C482">
            <v>19383.368458222987</v>
          </cell>
          <cell r="D482">
            <v>15663.199346808982</v>
          </cell>
          <cell r="E482">
            <v>10375.1003192098</v>
          </cell>
          <cell r="H482">
            <v>18836.688320305446</v>
          </cell>
          <cell r="I482">
            <v>11444.4237625224</v>
          </cell>
          <cell r="J482">
            <v>15140.556041413924</v>
          </cell>
          <cell r="K482">
            <v>1436.48525560658</v>
          </cell>
          <cell r="L482">
            <v>8519.4354723432898</v>
          </cell>
          <cell r="P482">
            <v>8519.4354723432898</v>
          </cell>
          <cell r="Q482">
            <v>1436.4852556065798</v>
          </cell>
          <cell r="R482">
            <v>4977.9603639749348</v>
          </cell>
        </row>
        <row r="483">
          <cell r="C483">
            <v>19860.270068633159</v>
          </cell>
          <cell r="D483">
            <v>15790.488932627355</v>
          </cell>
          <cell r="E483">
            <v>10466.035647184262</v>
          </cell>
          <cell r="H483">
            <v>19218.829896621832</v>
          </cell>
          <cell r="I483">
            <v>11525.699869008018</v>
          </cell>
          <cell r="J483">
            <v>15372.264882814925</v>
          </cell>
          <cell r="K483">
            <v>1489.1192150387894</v>
          </cell>
          <cell r="L483">
            <v>9305.6723249576025</v>
          </cell>
          <cell r="P483">
            <v>9305.6723249576025</v>
          </cell>
          <cell r="Q483">
            <v>1489.1192150387888</v>
          </cell>
          <cell r="R483">
            <v>5397.3957699981956</v>
          </cell>
        </row>
        <row r="484">
          <cell r="C484">
            <v>20338.185218805258</v>
          </cell>
          <cell r="D484">
            <v>15914.317917343225</v>
          </cell>
          <cell r="E484">
            <v>10555.102915083178</v>
          </cell>
          <cell r="H484">
            <v>19602.542110165876</v>
          </cell>
          <cell r="I484">
            <v>11602.528590655229</v>
          </cell>
          <cell r="J484">
            <v>15602.535350410553</v>
          </cell>
          <cell r="K484">
            <v>1542.7069709489617</v>
          </cell>
          <cell r="L484">
            <v>10141.925295084733</v>
          </cell>
          <cell r="P484">
            <v>10141.925295084733</v>
          </cell>
          <cell r="Q484">
            <v>1542.7069709489624</v>
          </cell>
          <cell r="R484">
            <v>5842.3161330168477</v>
          </cell>
        </row>
        <row r="485">
          <cell r="C485">
            <v>20817.037790469345</v>
          </cell>
          <cell r="D485">
            <v>16034.805515284963</v>
          </cell>
          <cell r="E485">
            <v>10642.232613054372</v>
          </cell>
          <cell r="H485">
            <v>19987.695814969862</v>
          </cell>
          <cell r="I485">
            <v>11675.021464235922</v>
          </cell>
          <cell r="J485">
            <v>15831.358639602893</v>
          </cell>
          <cell r="K485">
            <v>1597.2453255540111</v>
          </cell>
          <cell r="L485">
            <v>11028.136329144967</v>
          </cell>
          <cell r="P485">
            <v>11028.136329144967</v>
          </cell>
          <cell r="Q485">
            <v>1597.2453255540113</v>
          </cell>
          <cell r="R485">
            <v>6312.6908273494892</v>
          </cell>
        </row>
        <row r="486">
          <cell r="C486">
            <v>21296.700318097897</v>
          </cell>
          <cell r="D486">
            <v>16151.982805580141</v>
          </cell>
          <cell r="E486">
            <v>10727.298505064327</v>
          </cell>
          <cell r="H486">
            <v>20374.105321448635</v>
          </cell>
          <cell r="I486">
            <v>11743.215764379609</v>
          </cell>
          <cell r="J486">
            <v>16058.660542914122</v>
          </cell>
          <cell r="K486">
            <v>1652.726842939481</v>
          </cell>
          <cell r="L486">
            <v>11964.198563926768</v>
          </cell>
          <cell r="P486">
            <v>11964.198563926768</v>
          </cell>
          <cell r="Q486">
            <v>1652.7268429394808</v>
          </cell>
          <cell r="R486">
            <v>6808.4627034331243</v>
          </cell>
        </row>
        <row r="487">
          <cell r="C487">
            <v>21776.956564237014</v>
          </cell>
          <cell r="D487">
            <v>16265.872812221827</v>
          </cell>
          <cell r="E487">
            <v>10810.163780484951</v>
          </cell>
          <cell r="H487">
            <v>20761.52448275809</v>
          </cell>
          <cell r="I487">
            <v>11807.13762187111</v>
          </cell>
          <cell r="J487">
            <v>16284.331052314599</v>
          </cell>
          <cell r="K487">
            <v>1709.1366832688414</v>
          </cell>
          <cell r="L487">
            <v>12949.996936690668</v>
          </cell>
          <cell r="P487">
            <v>12949.996936690668</v>
          </cell>
          <cell r="Q487">
            <v>1709.1366832688418</v>
          </cell>
          <cell r="R487">
            <v>7329.5668099797549</v>
          </cell>
        </row>
        <row r="488">
          <cell r="C488">
            <v>22257.58008670088</v>
          </cell>
          <cell r="D488">
            <v>16376.47518950326</v>
          </cell>
          <cell r="E488">
            <v>10890.690411885473</v>
          </cell>
          <cell r="H488">
            <v>21149.697214878906</v>
          </cell>
          <cell r="I488">
            <v>11866.79991051417</v>
          </cell>
          <cell r="J488">
            <v>16508.248562696539</v>
          </cell>
          <cell r="K488">
            <v>1766.4584439111206</v>
          </cell>
          <cell r="L488">
            <v>13985.39190822122</v>
          </cell>
          <cell r="P488">
            <v>13985.39190822122</v>
          </cell>
          <cell r="Q488">
            <v>1766.4584439111204</v>
          </cell>
          <cell r="R488">
            <v>7875.92517606617</v>
          </cell>
        </row>
        <row r="489">
          <cell r="C489">
            <v>22738.524527385547</v>
          </cell>
          <cell r="D489">
            <v>16483.81064628849</v>
          </cell>
          <cell r="E489">
            <v>10968.803587630679</v>
          </cell>
          <cell r="H489">
            <v>21538.510196243853</v>
          </cell>
          <cell r="I489">
            <v>11922.248977959291</v>
          </cell>
          <cell r="J489">
            <v>16730.379587101572</v>
          </cell>
          <cell r="K489">
            <v>1824.6893800173207</v>
          </cell>
          <cell r="L489">
            <v>15070.25201496008</v>
          </cell>
          <cell r="P489">
            <v>15070.252014960079</v>
          </cell>
          <cell r="Q489">
            <v>1824.6893800173239</v>
          </cell>
          <cell r="R489">
            <v>8447.4706974887013</v>
          </cell>
        </row>
        <row r="490">
          <cell r="C490">
            <v>23219.643759456514</v>
          </cell>
          <cell r="D490">
            <v>16587.832710982497</v>
          </cell>
          <cell r="E490">
            <v>11044.381982354953</v>
          </cell>
          <cell r="H490">
            <v>21927.764617597539</v>
          </cell>
          <cell r="I490">
            <v>11973.47435093177</v>
          </cell>
          <cell r="J490">
            <v>16950.619484264655</v>
          </cell>
          <cell r="K490">
            <v>1883.8184916800503</v>
          </cell>
          <cell r="L490">
            <v>16204.372726601652</v>
          </cell>
          <cell r="P490">
            <v>16204.37272660165</v>
          </cell>
          <cell r="Q490">
            <v>1883.8184916800519</v>
          </cell>
          <cell r="R490">
            <v>9044.0956091408516</v>
          </cell>
        </row>
        <row r="491">
          <cell r="C491">
            <v>23700.454390997966</v>
          </cell>
          <cell r="D491">
            <v>16688.38488756874</v>
          </cell>
          <cell r="E491">
            <v>11117.187124464763</v>
          </cell>
          <cell r="H491">
            <v>22316.986715472041</v>
          </cell>
          <cell r="I491">
            <v>12020.364219882271</v>
          </cell>
          <cell r="J491">
            <v>17168.675467677156</v>
          </cell>
          <cell r="K491">
            <v>1943.8066029760766</v>
          </cell>
          <cell r="L491">
            <v>17387.408971155408</v>
          </cell>
          <cell r="P491">
            <v>17387.408971155408</v>
          </cell>
          <cell r="Q491">
            <v>1943.8066029760785</v>
          </cell>
          <cell r="R491">
            <v>9665.6077870657427</v>
          </cell>
        </row>
        <row r="492">
          <cell r="C492">
            <v>24180.33019574784</v>
          </cell>
          <cell r="D492">
            <v>16785.258001816463</v>
          </cell>
          <cell r="E492">
            <v>11186.938700289265</v>
          </cell>
          <cell r="H492">
            <v>22705.584116902661</v>
          </cell>
          <cell r="I492">
            <v>12062.767148333047</v>
          </cell>
          <cell r="J492">
            <v>17384.175632617855</v>
          </cell>
          <cell r="K492">
            <v>2004.6009834736449</v>
          </cell>
          <cell r="L492">
            <v>18618.899140315243</v>
          </cell>
          <cell r="P492">
            <v>18618.899140315243</v>
          </cell>
          <cell r="Q492">
            <v>2004.6009834736433</v>
          </cell>
          <cell r="R492">
            <v>10311.750061894443</v>
          </cell>
        </row>
        <row r="493">
          <cell r="C493">
            <v>24658.761792602989</v>
          </cell>
          <cell r="D493">
            <v>16878.292447248292</v>
          </cell>
          <cell r="E493">
            <v>11253.424232906131</v>
          </cell>
          <cell r="H493">
            <v>23093.066496340005</v>
          </cell>
          <cell r="I493">
            <v>12100.585818831596</v>
          </cell>
          <cell r="J493">
            <v>17596.826157585801</v>
          </cell>
          <cell r="K493">
            <v>2066.1564664927159</v>
          </cell>
          <cell r="L493">
            <v>19898.362193824258</v>
          </cell>
          <cell r="P493">
            <v>19898.362193824258</v>
          </cell>
          <cell r="Q493">
            <v>2066.1564664927191</v>
          </cell>
          <cell r="R493">
            <v>10982.259330158488</v>
          </cell>
        </row>
        <row r="494">
          <cell r="C494">
            <v>25135.486303468126</v>
          </cell>
          <cell r="D494">
            <v>16967.480293464923</v>
          </cell>
          <cell r="E494">
            <v>11316.54924627995</v>
          </cell>
          <cell r="H494">
            <v>23479.172351917689</v>
          </cell>
          <cell r="I494">
            <v>12133.83821022431</v>
          </cell>
          <cell r="J494">
            <v>17806.505281071</v>
          </cell>
          <cell r="K494">
            <v>2128.4469405681775</v>
          </cell>
          <cell r="L494">
            <v>21225.436995028664</v>
          </cell>
          <cell r="P494">
            <v>21225.436995028664</v>
          </cell>
          <cell r="Q494">
            <v>2128.4469405681757</v>
          </cell>
          <cell r="R494">
            <v>11676.941967798421</v>
          </cell>
        </row>
        <row r="495">
          <cell r="C495">
            <v>25610.448145817692</v>
          </cell>
          <cell r="D495">
            <v>17052.842660631894</v>
          </cell>
          <cell r="E495">
            <v>11376.311379234119</v>
          </cell>
          <cell r="H495">
            <v>23863.806286189683</v>
          </cell>
          <cell r="I495">
            <v>12162.595170932786</v>
          </cell>
          <cell r="J495">
            <v>18013.200728561234</v>
          </cell>
          <cell r="K495">
            <v>2191.4630865294807</v>
          </cell>
          <cell r="L495">
            <v>22599.77112826395</v>
          </cell>
          <cell r="P495">
            <v>22599.77112826395</v>
          </cell>
          <cell r="Q495">
            <v>2191.4630865294821</v>
          </cell>
          <cell r="R495">
            <v>12395.617107396716</v>
          </cell>
        </row>
        <row r="496">
          <cell r="C496">
            <v>26083.605588146012</v>
          </cell>
          <cell r="D496">
            <v>17134.295627374238</v>
          </cell>
          <cell r="E496">
            <v>11432.716962039649</v>
          </cell>
          <cell r="H496">
            <v>24246.85969456541</v>
          </cell>
          <cell r="I496">
            <v>12186.88575714119</v>
          </cell>
          <cell r="J496">
            <v>18216.8727258533</v>
          </cell>
          <cell r="K496">
            <v>2255.1965740404248</v>
          </cell>
          <cell r="L496">
            <v>24020.842535912587</v>
          </cell>
          <cell r="P496">
            <v>24020.842535912583</v>
          </cell>
          <cell r="Q496">
            <v>2255.1965740404248</v>
          </cell>
          <cell r="R496">
            <v>13138.019554976505</v>
          </cell>
        </row>
        <row r="497">
          <cell r="C497">
            <v>26555.015501626793</v>
          </cell>
          <cell r="D497">
            <v>17211.74795304978</v>
          </cell>
          <cell r="E497">
            <v>11485.815543190727</v>
          </cell>
          <cell r="H497">
            <v>24628.303147821203</v>
          </cell>
          <cell r="I497">
            <v>12206.749517423665</v>
          </cell>
          <cell r="J497">
            <v>18417.526332622434</v>
          </cell>
          <cell r="K497">
            <v>2319.6475270559172</v>
          </cell>
          <cell r="L497">
            <v>25488.061933698868</v>
          </cell>
          <cell r="P497">
            <v>25488.061933698868</v>
          </cell>
          <cell r="Q497">
            <v>2319.6475270559167</v>
          </cell>
          <cell r="R497">
            <v>13903.854730377392</v>
          </cell>
        </row>
        <row r="498">
          <cell r="C498">
            <v>27024.733602806176</v>
          </cell>
          <cell r="D498">
            <v>17285.167879215001</v>
          </cell>
          <cell r="E498">
            <v>11535.662407536962</v>
          </cell>
          <cell r="H498">
            <v>25008.129210679483</v>
          </cell>
          <cell r="I498">
            <v>12222.24671569261</v>
          </cell>
          <cell r="J498">
            <v>18615.187963186047</v>
          </cell>
          <cell r="K498">
            <v>2384.8161614983283</v>
          </cell>
          <cell r="L498">
            <v>27000.870935946539</v>
          </cell>
          <cell r="P498">
            <v>27000.870935946539</v>
          </cell>
          <cell r="Q498">
            <v>2384.8161614983292</v>
          </cell>
          <cell r="R498">
            <v>14692.843548722434</v>
          </cell>
        </row>
        <row r="499">
          <cell r="C499">
            <v>27492.66731458886</v>
          </cell>
          <cell r="D499">
            <v>17354.53666874265</v>
          </cell>
          <cell r="E499">
            <v>11582.248624615944</v>
          </cell>
          <cell r="H499">
            <v>25386.226765162985</v>
          </cell>
          <cell r="I499">
            <v>12233.408306801986</v>
          </cell>
          <cell r="J499">
            <v>18809.817535982485</v>
          </cell>
          <cell r="K499">
            <v>2450.6896654862917</v>
          </cell>
          <cell r="L499">
            <v>28558.687026116273</v>
          </cell>
          <cell r="P499">
            <v>28558.687026116273</v>
          </cell>
          <cell r="Q499">
            <v>2450.6896654862903</v>
          </cell>
          <cell r="R499">
            <v>15504.688345801282</v>
          </cell>
        </row>
        <row r="500">
          <cell r="C500">
            <v>27958.766521279969</v>
          </cell>
          <cell r="D500">
            <v>17419.968071082127</v>
          </cell>
          <cell r="E500">
            <v>11625.603499091834</v>
          </cell>
          <cell r="H500">
            <v>25762.553335228964</v>
          </cell>
          <cell r="I500">
            <v>12240.338725740325</v>
          </cell>
          <cell r="J500">
            <v>19001.446030484643</v>
          </cell>
          <cell r="K500">
            <v>2517.25871152423</v>
          </cell>
          <cell r="L500">
            <v>30161.113935954341</v>
          </cell>
          <cell r="P500">
            <v>30161.113935954341</v>
          </cell>
          <cell r="Q500">
            <v>2517.2587115242313</v>
          </cell>
          <cell r="R500">
            <v>16339.186323739286</v>
          </cell>
        </row>
        <row r="501">
          <cell r="C501">
            <v>28423.214525546085</v>
          </cell>
          <cell r="D501">
            <v>17481.735651484621</v>
          </cell>
          <cell r="E501">
            <v>11665.877769637509</v>
          </cell>
          <cell r="H501">
            <v>26137.285714668786</v>
          </cell>
          <cell r="I501">
            <v>12243.266249776698</v>
          </cell>
          <cell r="J501">
            <v>19190.275982222742</v>
          </cell>
          <cell r="K501">
            <v>2584.5350103258238</v>
          </cell>
          <cell r="L501">
            <v>31808.047968297167</v>
          </cell>
          <cell r="P501">
            <v>31808.047968297167</v>
          </cell>
          <cell r="Q501">
            <v>2584.5350103258206</v>
          </cell>
          <cell r="R501">
            <v>17196.291489311494</v>
          </cell>
        </row>
        <row r="502">
          <cell r="C502">
            <v>28886.287920856685</v>
          </cell>
          <cell r="D502">
            <v>17540.204282011189</v>
          </cell>
          <cell r="E502">
            <v>11703.26934775769</v>
          </cell>
          <cell r="H502">
            <v>26510.695791333113</v>
          </cell>
          <cell r="I502">
            <v>12242.478575750598</v>
          </cell>
          <cell r="J502">
            <v>19376.587183541855</v>
          </cell>
          <cell r="K502">
            <v>2652.5394898417026</v>
          </cell>
          <cell r="L502">
            <v>33499.620632249847</v>
          </cell>
          <cell r="P502">
            <v>33499.620632249847</v>
          </cell>
          <cell r="Q502">
            <v>2652.5394898416998</v>
          </cell>
          <cell r="R502">
            <v>18076.080061045774</v>
          </cell>
        </row>
        <row r="503">
          <cell r="C503">
            <v>29348.212186327604</v>
          </cell>
          <cell r="D503">
            <v>17595.667457989031</v>
          </cell>
          <cell r="E503">
            <v>11737.939068690221</v>
          </cell>
          <cell r="H503">
            <v>26882.999659010686</v>
          </cell>
          <cell r="I503">
            <v>12238.212816327217</v>
          </cell>
          <cell r="J503">
            <v>19560.606237668952</v>
          </cell>
          <cell r="K503">
            <v>2721.2893258298814</v>
          </cell>
          <cell r="L503">
            <v>35235.920069843305</v>
          </cell>
          <cell r="P503">
            <v>35235.920069843305</v>
          </cell>
          <cell r="Q503">
            <v>2721.2893258298791</v>
          </cell>
          <cell r="R503">
            <v>18978.604697836592</v>
          </cell>
        </row>
        <row r="504">
          <cell r="C504">
            <v>29809.041954375407</v>
          </cell>
          <cell r="D504">
            <v>17648.270682379898</v>
          </cell>
          <cell r="E504">
            <v>11769.953074351331</v>
          </cell>
          <cell r="H504">
            <v>27254.247421230175</v>
          </cell>
          <cell r="I504">
            <v>12230.596386174249</v>
          </cell>
          <cell r="J504">
            <v>19742.421903702212</v>
          </cell>
          <cell r="K504">
            <v>2790.7865051319823</v>
          </cell>
          <cell r="L504">
            <v>37016.803461903903</v>
          </cell>
          <cell r="P504">
            <v>37016.80346190391</v>
          </cell>
          <cell r="Q504">
            <v>2790.7865051319786</v>
          </cell>
          <cell r="R504">
            <v>19903.794983517942</v>
          </cell>
        </row>
        <row r="505">
          <cell r="C505">
            <v>30268.767930602735</v>
          </cell>
          <cell r="D505">
            <v>17698.053586746024</v>
          </cell>
          <cell r="E505">
            <v>11799.336345409998</v>
          </cell>
          <cell r="H505">
            <v>27624.416091440937</v>
          </cell>
          <cell r="I505">
            <v>12219.689150398233</v>
          </cell>
          <cell r="J505">
            <v>19922.052620919585</v>
          </cell>
          <cell r="K505">
            <v>2861.0271659929463</v>
          </cell>
          <cell r="L505">
            <v>38841.922892826449</v>
          </cell>
          <cell r="P505">
            <v>38841.922892826449</v>
          </cell>
          <cell r="Q505">
            <v>2861.0271659929494</v>
          </cell>
          <cell r="R505">
            <v>20851.475029409699</v>
          </cell>
        </row>
        <row r="506">
          <cell r="C506">
            <v>30727.480278284296</v>
          </cell>
          <cell r="D506">
            <v>17745.077252127772</v>
          </cell>
          <cell r="E506">
            <v>11826.156914172316</v>
          </cell>
          <cell r="H506">
            <v>27993.566605920296</v>
          </cell>
          <cell r="I506">
            <v>12205.57635713596</v>
          </cell>
          <cell r="J506">
            <v>20099.571481528128</v>
          </cell>
          <cell r="K506">
            <v>2932.0169013259924</v>
          </cell>
          <cell r="L506">
            <v>40710.966768908052</v>
          </cell>
          <cell r="P506">
            <v>40710.966768908052</v>
          </cell>
          <cell r="Q506">
            <v>2932.0169013259947</v>
          </cell>
          <cell r="R506">
            <v>21821.491835117024</v>
          </cell>
        </row>
        <row r="507">
          <cell r="C507">
            <v>31185.268443039437</v>
          </cell>
          <cell r="D507">
            <v>17789.369636017578</v>
          </cell>
          <cell r="E507">
            <v>11850.476403001765</v>
          </cell>
          <cell r="H507">
            <v>28361.753885411286</v>
          </cell>
          <cell r="I507">
            <v>12188.322435961236</v>
          </cell>
          <cell r="J507">
            <v>20275.038160686261</v>
          </cell>
          <cell r="K507">
            <v>3003.7615574363249</v>
          </cell>
          <cell r="L507">
            <v>42623.539561607162</v>
          </cell>
          <cell r="P507">
            <v>42623.539561607162</v>
          </cell>
          <cell r="Q507">
            <v>3003.7615574363226</v>
          </cell>
          <cell r="R507">
            <v>22813.650559521742</v>
          </cell>
        </row>
        <row r="508">
          <cell r="C508">
            <v>31642.187160650046</v>
          </cell>
          <cell r="D508">
            <v>17830.977136545007</v>
          </cell>
          <cell r="E508">
            <v>11872.343853391429</v>
          </cell>
          <cell r="H508">
            <v>28729.012210892935</v>
          </cell>
          <cell r="I508">
            <v>12167.993222831385</v>
          </cell>
          <cell r="J508">
            <v>20448.50271686216</v>
          </cell>
          <cell r="K508">
            <v>3076.2639267339259</v>
          </cell>
          <cell r="L508">
            <v>44579.273566152828</v>
          </cell>
          <cell r="P508">
            <v>44579.273566152828</v>
          </cell>
          <cell r="Q508">
            <v>3076.2639267339255</v>
          </cell>
          <cell r="R508">
            <v>23827.768746443377</v>
          </cell>
        </row>
        <row r="509">
          <cell r="C509">
            <v>32098.274398931935</v>
          </cell>
          <cell r="D509">
            <v>17869.979336488788</v>
          </cell>
          <cell r="E509">
            <v>11891.808263377152</v>
          </cell>
          <cell r="H509">
            <v>29095.371746838475</v>
          </cell>
          <cell r="I509">
            <v>12144.669585693442</v>
          </cell>
          <cell r="J509">
            <v>20620.020666265958</v>
          </cell>
          <cell r="K509">
            <v>3149.5253524573823</v>
          </cell>
          <cell r="L509">
            <v>46577.876472043747</v>
          </cell>
          <cell r="P509">
            <v>46577.876472043747</v>
          </cell>
          <cell r="Q509">
            <v>3149.5253524573818</v>
          </cell>
          <cell r="R509">
            <v>24863.700912250566</v>
          </cell>
        </row>
        <row r="510">
          <cell r="C510">
            <v>32553.493553630728</v>
          </cell>
          <cell r="D510">
            <v>17906.491754440151</v>
          </cell>
          <cell r="E510">
            <v>11908.892694266569</v>
          </cell>
          <cell r="H510">
            <v>29460.81328866633</v>
          </cell>
          <cell r="I510">
            <v>12118.438712891972</v>
          </cell>
          <cell r="J510">
            <v>20789.62600077915</v>
          </cell>
          <cell r="K510">
            <v>3223.5399295359707</v>
          </cell>
          <cell r="L510">
            <v>48619.15662816033</v>
          </cell>
          <cell r="P510">
            <v>48619.15662816033</v>
          </cell>
          <cell r="Q510">
            <v>3223.5399295359675</v>
          </cell>
          <cell r="R510">
            <v>25921.348278848149</v>
          </cell>
        </row>
        <row r="511">
          <cell r="C511">
            <v>33007.718549822966</v>
          </cell>
          <cell r="D511">
            <v>17940.635272936037</v>
          </cell>
          <cell r="E511">
            <v>11923.583558429929</v>
          </cell>
          <cell r="H511">
            <v>29825.248824016599</v>
          </cell>
          <cell r="I511">
            <v>12089.376096776024</v>
          </cell>
          <cell r="J511">
            <v>20957.312460396312</v>
          </cell>
          <cell r="K511">
            <v>3298.2926797722344</v>
          </cell>
          <cell r="L511">
            <v>50702.957117925289</v>
          </cell>
          <cell r="P511">
            <v>50702.957117925282</v>
          </cell>
          <cell r="Q511">
            <v>3298.2926797722357</v>
          </cell>
          <cell r="R511">
            <v>27000.62489884876</v>
          </cell>
        </row>
        <row r="512">
          <cell r="C512">
            <v>33460.75925020397</v>
          </cell>
          <cell r="D512">
            <v>17972.541403910869</v>
          </cell>
          <cell r="E512">
            <v>11935.846176991306</v>
          </cell>
          <cell r="H512">
            <v>30188.541907722312</v>
          </cell>
          <cell r="I512">
            <v>12057.555979681782</v>
          </cell>
          <cell r="J512">
            <v>21123.048943702048</v>
          </cell>
          <cell r="K512">
            <v>3373.7617098213127</v>
          </cell>
          <cell r="L512">
            <v>52829.175649428682</v>
          </cell>
          <cell r="P512">
            <v>52829.175649428682</v>
          </cell>
          <cell r="Q512">
            <v>3373.7617098213195</v>
          </cell>
          <cell r="R512">
            <v>28101.468679624999</v>
          </cell>
        </row>
        <row r="513">
          <cell r="C513">
            <v>33912.44098357379</v>
          </cell>
          <cell r="D513">
            <v>18002.319984378286</v>
          </cell>
          <cell r="E513">
            <v>11945.655786567922</v>
          </cell>
          <cell r="H513">
            <v>30550.562821785112</v>
          </cell>
          <cell r="I513">
            <v>12023.048347894886</v>
          </cell>
          <cell r="J513">
            <v>21286.80558484</v>
          </cell>
          <cell r="K513">
            <v>3449.9260118859975</v>
          </cell>
          <cell r="L513">
            <v>54997.673521142548</v>
          </cell>
          <cell r="P513">
            <v>54997.673521142548</v>
          </cell>
          <cell r="Q513">
            <v>3449.9260118859966</v>
          </cell>
          <cell r="R513">
            <v>29223.799766514272</v>
          </cell>
        </row>
        <row r="514">
          <cell r="C514">
            <v>34362.647286296618</v>
          </cell>
          <cell r="D514">
            <v>18030.024735785693</v>
          </cell>
          <cell r="E514">
            <v>11953.021237950574</v>
          </cell>
          <cell r="H514">
            <v>30911.215390577461</v>
          </cell>
          <cell r="I514">
            <v>11985.913449444466</v>
          </cell>
          <cell r="J514">
            <v>21448.564420010964</v>
          </cell>
          <cell r="K514">
            <v>3526.7699195249829</v>
          </cell>
          <cell r="L514">
            <v>57208.155340285746</v>
          </cell>
          <cell r="P514">
            <v>57208.155340285739</v>
          </cell>
          <cell r="Q514">
            <v>3526.7699195249843</v>
          </cell>
          <cell r="R514">
            <v>30367.462629905363</v>
          </cell>
        </row>
        <row r="515">
          <cell r="C515">
            <v>34811.296365629503</v>
          </cell>
          <cell r="D515">
            <v>18055.695661460879</v>
          </cell>
          <cell r="E515">
            <v>11957.959906791591</v>
          </cell>
          <cell r="H515">
            <v>31270.428442420554</v>
          </cell>
          <cell r="I515">
            <v>11946.20618016743</v>
          </cell>
          <cell r="J515">
            <v>21608.317311293991</v>
          </cell>
          <cell r="K515">
            <v>3604.280933132573</v>
          </cell>
          <cell r="L515">
            <v>59460.276202489076</v>
          </cell>
          <cell r="P515">
            <v>59460.276202489069</v>
          </cell>
          <cell r="Q515">
            <v>3604.2809331325734</v>
          </cell>
          <cell r="R515">
            <v>31532.278567810823</v>
          </cell>
        </row>
        <row r="516">
          <cell r="C516">
            <v>35258.270584968959</v>
          </cell>
          <cell r="D516">
            <v>18079.402875233409</v>
          </cell>
          <cell r="E516">
            <v>11960.46289884293</v>
          </cell>
          <cell r="H516">
            <v>31628.109498881731</v>
          </cell>
          <cell r="I516">
            <v>11903.981407148469</v>
          </cell>
          <cell r="J516">
            <v>21766.0454530151</v>
          </cell>
          <cell r="K516">
            <v>3682.4425116453126</v>
          </cell>
          <cell r="L516">
            <v>61753.782995787835</v>
          </cell>
          <cell r="P516">
            <v>61753.782995787835</v>
          </cell>
          <cell r="Q516">
            <v>3682.4425116453131</v>
          </cell>
          <cell r="R516">
            <v>32718.112753716574</v>
          </cell>
        </row>
        <row r="517">
          <cell r="C517">
            <v>35703.450231622373</v>
          </cell>
          <cell r="D517">
            <v>18101.214409208304</v>
          </cell>
          <cell r="E517">
            <v>11960.517828791766</v>
          </cell>
          <cell r="H517">
            <v>31984.164236540768</v>
          </cell>
          <cell r="I517">
            <v>11859.290743207523</v>
          </cell>
          <cell r="J517">
            <v>21921.727489874145</v>
          </cell>
          <cell r="K517">
            <v>3761.237467540358</v>
          </cell>
          <cell r="L517">
            <v>64088.418916998875</v>
          </cell>
          <cell r="P517">
            <v>64088.418916998882</v>
          </cell>
          <cell r="Q517">
            <v>3761.2374675403589</v>
          </cell>
          <cell r="R517">
            <v>33924.828192269619</v>
          </cell>
        </row>
        <row r="518">
          <cell r="C518">
            <v>36146.693736937093</v>
          </cell>
          <cell r="D518">
            <v>18121.172273397315</v>
          </cell>
          <cell r="E518">
            <v>11958.117482736579</v>
          </cell>
          <cell r="H518">
            <v>32338.475981298958</v>
          </cell>
          <cell r="I518">
            <v>11812.179680748372</v>
          </cell>
          <cell r="J518">
            <v>22075.327831023664</v>
          </cell>
          <cell r="K518">
            <v>3840.6458554869132</v>
          </cell>
          <cell r="L518">
            <v>66463.834748407578</v>
          </cell>
          <cell r="P518">
            <v>66463.834748407578</v>
          </cell>
          <cell r="Q518">
            <v>3840.6458554869168</v>
          </cell>
          <cell r="R518">
            <v>35152.240301947248</v>
          </cell>
        </row>
        <row r="533">
          <cell r="C533" t="str">
            <v>Residential - IEA 2013 - Transition to Sustainable Buildings</v>
          </cell>
          <cell r="D533" t="str">
            <v>Residential - GBPN 2012 - Best Practice Policies for Low Carbon and Energy Buildings</v>
          </cell>
          <cell r="E533" t="str">
            <v>Residential - ODYSEE-MURE 2015 Floor Area</v>
          </cell>
          <cell r="F533" t="str">
            <v>Residential - Drawdown Custom Calculation Based Upon GBPN 2012 Methodology</v>
          </cell>
          <cell r="G533" t="str">
            <v>Residential - Source 5</v>
          </cell>
          <cell r="H533" t="str">
            <v>Residential - High</v>
          </cell>
          <cell r="I533" t="str">
            <v>Residential - Low</v>
          </cell>
          <cell r="J533" t="str">
            <v>Residential - Average</v>
          </cell>
          <cell r="K533" t="str">
            <v>Commercial - IEA 2013 - Transition to Sustainable Buildings</v>
          </cell>
          <cell r="L533" t="str">
            <v>Commercial - GBPN 2012 - Best Practice Policies for Low Carbon and Energy Buildings</v>
          </cell>
          <cell r="M533" t="str">
            <v>Commercial - ODYSEE-MURE 2015 Floor Area</v>
          </cell>
          <cell r="N533" t="str">
            <v>Commercial - Source 4</v>
          </cell>
          <cell r="O533" t="str">
            <v>Commercial - Source 5</v>
          </cell>
          <cell r="P533" t="str">
            <v>Commercial - High</v>
          </cell>
          <cell r="Q533" t="str">
            <v>Commercial - Low</v>
          </cell>
          <cell r="R533" t="str">
            <v>Commercial - Average</v>
          </cell>
        </row>
        <row r="534">
          <cell r="C534">
            <v>20314.2</v>
          </cell>
          <cell r="D534">
            <v>18347.800065001597</v>
          </cell>
          <cell r="H534">
            <v>20314.200000000004</v>
          </cell>
          <cell r="I534">
            <v>18347.800065001597</v>
          </cell>
          <cell r="J534">
            <v>19331.0000325008</v>
          </cell>
          <cell r="K534">
            <v>8293.2994285714267</v>
          </cell>
          <cell r="L534">
            <v>483.39971301042863</v>
          </cell>
          <cell r="P534">
            <v>8293.2994285714267</v>
          </cell>
          <cell r="Q534">
            <v>483.39971301042897</v>
          </cell>
          <cell r="R534">
            <v>4388.3495707909278</v>
          </cell>
        </row>
        <row r="535">
          <cell r="C535">
            <v>20439.800000000003</v>
          </cell>
          <cell r="D535">
            <v>18414.385151867889</v>
          </cell>
          <cell r="H535">
            <v>20439.800000000003</v>
          </cell>
          <cell r="I535">
            <v>18414.385151867886</v>
          </cell>
          <cell r="J535">
            <v>19427.092575933944</v>
          </cell>
          <cell r="K535">
            <v>8399.9071785714277</v>
          </cell>
          <cell r="L535">
            <v>491.99571235900288</v>
          </cell>
          <cell r="P535">
            <v>8399.9071785714277</v>
          </cell>
          <cell r="Q535">
            <v>491.99571235900294</v>
          </cell>
          <cell r="R535">
            <v>4445.9514454652153</v>
          </cell>
        </row>
        <row r="536">
          <cell r="C536">
            <v>30112.284081593843</v>
          </cell>
          <cell r="D536">
            <v>27368.294306723357</v>
          </cell>
          <cell r="E536">
            <v>29210.206785540948</v>
          </cell>
          <cell r="F536">
            <v>29018.24650693663</v>
          </cell>
          <cell r="H536">
            <v>29917.585332553572</v>
          </cell>
          <cell r="I536">
            <v>27936.930507843812</v>
          </cell>
          <cell r="J536">
            <v>28927.257920198692</v>
          </cell>
          <cell r="K536">
            <v>12453.934895753677</v>
          </cell>
          <cell r="L536">
            <v>741.46944220804824</v>
          </cell>
          <cell r="M536">
            <v>7882.8121532779305</v>
          </cell>
          <cell r="P536">
            <v>11845.889885567687</v>
          </cell>
          <cell r="Q536">
            <v>2206.2544419254154</v>
          </cell>
          <cell r="R536">
            <v>7026.0721637465513</v>
          </cell>
        </row>
        <row r="537">
          <cell r="C537">
            <v>30288.612938734208</v>
          </cell>
          <cell r="D537">
            <v>27474.652993519176</v>
          </cell>
          <cell r="E537">
            <v>29259.090230244408</v>
          </cell>
          <cell r="F537">
            <v>29066.808705038409</v>
          </cell>
          <cell r="H537">
            <v>30029.367474315626</v>
          </cell>
          <cell r="I537">
            <v>28015.214959452478</v>
          </cell>
          <cell r="J537">
            <v>29022.291216884052</v>
          </cell>
          <cell r="K537">
            <v>12603.806633491258</v>
          </cell>
          <cell r="L537">
            <v>754.71097114609267</v>
          </cell>
          <cell r="M537">
            <v>8035.4729933040117</v>
          </cell>
          <cell r="P537">
            <v>12010.768189341947</v>
          </cell>
          <cell r="Q537">
            <v>2251.8922092856274</v>
          </cell>
          <cell r="R537">
            <v>7131.3301993137875</v>
          </cell>
        </row>
        <row r="538">
          <cell r="C538">
            <v>30466.249312052962</v>
          </cell>
          <cell r="D538">
            <v>27571.258261855572</v>
          </cell>
          <cell r="E538">
            <v>29306.756125821499</v>
          </cell>
          <cell r="F538">
            <v>29114.161355363169</v>
          </cell>
          <cell r="H538">
            <v>30144.871248184445</v>
          </cell>
          <cell r="I538">
            <v>28084.34127936215</v>
          </cell>
          <cell r="J538">
            <v>29114.606263773298</v>
          </cell>
          <cell r="K538">
            <v>12752.484233116795</v>
          </cell>
          <cell r="L538">
            <v>767.84059872406363</v>
          </cell>
          <cell r="M538">
            <v>8188.272430967324</v>
          </cell>
          <cell r="P538">
            <v>12175.008222013344</v>
          </cell>
          <cell r="Q538">
            <v>2297.3899531921097</v>
          </cell>
          <cell r="R538">
            <v>7236.1990876027276</v>
          </cell>
        </row>
        <row r="539">
          <cell r="C539">
            <v>30644.441849978706</v>
          </cell>
          <cell r="D539">
            <v>27658.464807748285</v>
          </cell>
          <cell r="E539">
            <v>29351.906764708419</v>
          </cell>
          <cell r="F539">
            <v>29159.015278472503</v>
          </cell>
          <cell r="H539">
            <v>30262.637354804694</v>
          </cell>
          <cell r="I539">
            <v>28144.276995649267</v>
          </cell>
          <cell r="J539">
            <v>29203.45717522698</v>
          </cell>
          <cell r="K539">
            <v>12899.550698840027</v>
          </cell>
          <cell r="L539">
            <v>780.86004696486998</v>
          </cell>
          <cell r="M539">
            <v>8341.2245247915907</v>
          </cell>
          <cell r="P539">
            <v>12338.323615175319</v>
          </cell>
          <cell r="Q539">
            <v>2342.7665652223413</v>
          </cell>
          <cell r="R539">
            <v>7340.5450901988297</v>
          </cell>
        </row>
        <row r="540">
          <cell r="C540">
            <v>30820.389215845749</v>
          </cell>
          <cell r="D540">
            <v>27735.033774070864</v>
          </cell>
          <cell r="E540">
            <v>29391.491121308314</v>
          </cell>
          <cell r="F540">
            <v>29198.33949914878</v>
          </cell>
          <cell r="H540">
            <v>30379.320589998457</v>
          </cell>
          <cell r="I540">
            <v>28193.306215188397</v>
          </cell>
          <cell r="J540">
            <v>29286.313402593427</v>
          </cell>
          <cell r="K540">
            <v>13043.713960952879</v>
          </cell>
          <cell r="L540">
            <v>793.72572566017493</v>
          </cell>
          <cell r="M540">
            <v>8493.8577324568141</v>
          </cell>
          <cell r="P540">
            <v>12499.625293535701</v>
          </cell>
          <cell r="Q540">
            <v>2387.906319177544</v>
          </cell>
          <cell r="R540">
            <v>7443.7658063566223</v>
          </cell>
        </row>
        <row r="541">
          <cell r="C541">
            <v>30990.64457882307</v>
          </cell>
          <cell r="D541">
            <v>27799.992686700156</v>
          </cell>
          <cell r="E541">
            <v>29421.567954221857</v>
          </cell>
          <cell r="F541">
            <v>29228.21867658976</v>
          </cell>
          <cell r="H541">
            <v>30490.78955551342</v>
          </cell>
          <cell r="I541">
            <v>28229.422392654003</v>
          </cell>
          <cell r="J541">
            <v>29360.105974083712</v>
          </cell>
          <cell r="K541">
            <v>13183.382650440884</v>
          </cell>
          <cell r="L541">
            <v>806.39958836010635</v>
          </cell>
          <cell r="M541">
            <v>8645.7556717787593</v>
          </cell>
          <cell r="P541">
            <v>12657.639812682946</v>
          </cell>
          <cell r="Q541">
            <v>2432.7187943702193</v>
          </cell>
          <cell r="R541">
            <v>7545.1793035265828</v>
          </cell>
        </row>
        <row r="542">
          <cell r="C542">
            <v>31178.74306607118</v>
          </cell>
          <cell r="D542">
            <v>27876.038692293805</v>
          </cell>
          <cell r="E542">
            <v>29463.981225822208</v>
          </cell>
          <cell r="F542">
            <v>29270.353221528138</v>
          </cell>
          <cell r="H542">
            <v>30619.706619777055</v>
          </cell>
          <cell r="I542">
            <v>28274.851483080616</v>
          </cell>
          <cell r="J542">
            <v>29447.279051428835</v>
          </cell>
          <cell r="K542">
            <v>13328.4723479392</v>
          </cell>
          <cell r="L542">
            <v>819.53764940523047</v>
          </cell>
          <cell r="M542">
            <v>8786.6734336257432</v>
          </cell>
          <cell r="P542">
            <v>12815.072179442772</v>
          </cell>
          <cell r="Q542">
            <v>2474.7167745373445</v>
          </cell>
          <cell r="R542">
            <v>7644.8944769900581</v>
          </cell>
        </row>
        <row r="543">
          <cell r="C543">
            <v>31289.306386590219</v>
          </cell>
          <cell r="D543">
            <v>27878.365748122767</v>
          </cell>
          <cell r="E543">
            <v>29428.823356855417</v>
          </cell>
          <cell r="F543">
            <v>29235.426399002466</v>
          </cell>
          <cell r="H543">
            <v>30672.406029656278</v>
          </cell>
          <cell r="I543">
            <v>28243.554915629156</v>
          </cell>
          <cell r="J543">
            <v>29457.980472642717</v>
          </cell>
          <cell r="K543">
            <v>13438.018873415682</v>
          </cell>
          <cell r="L543">
            <v>830.62847868044776</v>
          </cell>
          <cell r="M543">
            <v>8941.4479011938656</v>
          </cell>
          <cell r="P543">
            <v>12953.666830528557</v>
          </cell>
          <cell r="Q543">
            <v>2519.7300049981086</v>
          </cell>
          <cell r="R543">
            <v>7736.6984177633321</v>
          </cell>
        </row>
        <row r="544">
          <cell r="C544">
            <v>31389.526892512247</v>
          </cell>
          <cell r="D544">
            <v>27867.028002819246</v>
          </cell>
          <cell r="E544">
            <v>29380.399148273325</v>
          </cell>
          <cell r="F544">
            <v>29187.320419066917</v>
          </cell>
          <cell r="H544">
            <v>30715.161785279735</v>
          </cell>
          <cell r="I544">
            <v>28196.975446056131</v>
          </cell>
          <cell r="J544">
            <v>29456.068615667933</v>
          </cell>
          <cell r="K544">
            <v>13540.453603054733</v>
          </cell>
          <cell r="L544">
            <v>841.39936216811782</v>
          </cell>
          <cell r="M544">
            <v>9076.7312472671874</v>
          </cell>
          <cell r="P544">
            <v>13079.560676773177</v>
          </cell>
          <cell r="Q544">
            <v>2559.495464886847</v>
          </cell>
          <cell r="R544">
            <v>7819.5280708300124</v>
          </cell>
        </row>
        <row r="545">
          <cell r="C545">
            <v>31480.777342184294</v>
          </cell>
          <cell r="D545">
            <v>27843.525341686764</v>
          </cell>
          <cell r="E545">
            <v>29320.367217654242</v>
          </cell>
          <cell r="F545">
            <v>29127.682999387504</v>
          </cell>
          <cell r="H545">
            <v>30749.353823982172</v>
          </cell>
          <cell r="I545">
            <v>28136.822626474226</v>
          </cell>
          <cell r="J545">
            <v>29443.088225228199</v>
          </cell>
          <cell r="K545">
            <v>13636.225671743083</v>
          </cell>
          <cell r="L545">
            <v>851.88109944351913</v>
          </cell>
          <cell r="M545">
            <v>9210.1096800643754</v>
          </cell>
          <cell r="P545">
            <v>13200.24350891187</v>
          </cell>
          <cell r="Q545">
            <v>2598.5674585887818</v>
          </cell>
          <cell r="R545">
            <v>7899.4054837503254</v>
          </cell>
        </row>
        <row r="546">
          <cell r="C546">
            <v>31564.106161624819</v>
          </cell>
          <cell r="D546">
            <v>27808.946633836062</v>
          </cell>
          <cell r="E546">
            <v>29250.143066843822</v>
          </cell>
          <cell r="F546">
            <v>29057.92033957758</v>
          </cell>
          <cell r="H546">
            <v>30776.066361196506</v>
          </cell>
          <cell r="I546">
            <v>28064.491739744641</v>
          </cell>
          <cell r="J546">
            <v>29420.279050470574</v>
          </cell>
          <cell r="K546">
            <v>13725.659307155751</v>
          </cell>
          <cell r="L546">
            <v>862.09379891222022</v>
          </cell>
          <cell r="M546">
            <v>9341.7749204082775</v>
          </cell>
          <cell r="P546">
            <v>13316.034412835786</v>
          </cell>
          <cell r="Q546">
            <v>2636.9842714817114</v>
          </cell>
          <cell r="R546">
            <v>7976.509342158749</v>
          </cell>
        </row>
        <row r="547">
          <cell r="C547">
            <v>31640.367669100702</v>
          </cell>
          <cell r="D547">
            <v>27764.230339528302</v>
          </cell>
          <cell r="E547">
            <v>29170.898136132786</v>
          </cell>
          <cell r="F547">
            <v>28979.196181591258</v>
          </cell>
          <cell r="H547">
            <v>30796.156651311492</v>
          </cell>
          <cell r="I547">
            <v>27981.189511865032</v>
          </cell>
          <cell r="J547">
            <v>29388.673081588262</v>
          </cell>
          <cell r="K547">
            <v>13809.006832687444</v>
          </cell>
          <cell r="L547">
            <v>872.05426769654821</v>
          </cell>
          <cell r="M547">
            <v>9471.8838023814951</v>
          </cell>
          <cell r="P547">
            <v>13427.188949562471</v>
          </cell>
          <cell r="Q547">
            <v>2674.7743189478551</v>
          </cell>
          <cell r="R547">
            <v>8050.981634255163</v>
          </cell>
        </row>
        <row r="548">
          <cell r="C548">
            <v>31710.273515760917</v>
          </cell>
          <cell r="D548">
            <v>27710.369299305101</v>
          </cell>
          <cell r="E548">
            <v>29083.550267215698</v>
          </cell>
          <cell r="F548">
            <v>28892.422335356583</v>
          </cell>
          <cell r="H548">
            <v>30810.287816380169</v>
          </cell>
          <cell r="I548">
            <v>27888.019892438981</v>
          </cell>
          <cell r="J548">
            <v>29349.153854409575</v>
          </cell>
          <cell r="K548">
            <v>13886.468787294481</v>
          </cell>
          <cell r="L548">
            <v>881.78225014275029</v>
          </cell>
          <cell r="M548">
            <v>9600.6259911160378</v>
          </cell>
          <cell r="P548">
            <v>13533.941222497404</v>
          </cell>
          <cell r="Q548">
            <v>2711.9767965381079</v>
          </cell>
          <cell r="R548">
            <v>8122.9590095177564</v>
          </cell>
        </row>
        <row r="549">
          <cell r="C549">
            <v>31774.347116738198</v>
          </cell>
          <cell r="D549">
            <v>27648.174143818382</v>
          </cell>
          <cell r="E549">
            <v>28988.762678550156</v>
          </cell>
          <cell r="F549">
            <v>28798.257660868338</v>
          </cell>
          <cell r="H549">
            <v>30818.920397765734</v>
          </cell>
          <cell r="I549">
            <v>27785.850402221808</v>
          </cell>
          <cell r="J549">
            <v>29302.385399993771</v>
          </cell>
          <cell r="K549">
            <v>13958.17212639547</v>
          </cell>
          <cell r="L549">
            <v>891.29294155198136</v>
          </cell>
          <cell r="M549">
            <v>9728.1428516249089</v>
          </cell>
          <cell r="P549">
            <v>13636.456084755288</v>
          </cell>
          <cell r="Q549">
            <v>2748.6158616262856</v>
          </cell>
          <cell r="R549">
            <v>8192.5359731907865</v>
          </cell>
        </row>
        <row r="550">
          <cell r="C550">
            <v>31832.865934626785</v>
          </cell>
          <cell r="D550">
            <v>27578.019037873597</v>
          </cell>
          <cell r="E550">
            <v>28886.996300855793</v>
          </cell>
          <cell r="F550">
            <v>28697.160059754649</v>
          </cell>
          <cell r="H550">
            <v>30822.300475123251</v>
          </cell>
          <cell r="I550">
            <v>27675.220191432163</v>
          </cell>
          <cell r="J550">
            <v>29248.760333277707</v>
          </cell>
          <cell r="K550">
            <v>14024.14292639312</v>
          </cell>
          <cell r="L550">
            <v>900.58833390849452</v>
          </cell>
          <cell r="M550">
            <v>9854.4323134018432</v>
          </cell>
          <cell r="P550">
            <v>13734.770594838334</v>
          </cell>
          <cell r="Q550">
            <v>2784.6717876306402</v>
          </cell>
          <cell r="R550">
            <v>8259.7211912344865</v>
          </cell>
        </row>
        <row r="551">
          <cell r="C551">
            <v>31885.953342207027</v>
          </cell>
          <cell r="D551">
            <v>27500.084070801011</v>
          </cell>
          <cell r="E551">
            <v>28778.553087892302</v>
          </cell>
          <cell r="F551">
            <v>28589.429501430201</v>
          </cell>
          <cell r="H551">
            <v>30820.524058089322</v>
          </cell>
          <cell r="I551">
            <v>27556.485943075953</v>
          </cell>
          <cell r="J551">
            <v>29188.505000582638</v>
          </cell>
          <cell r="K551">
            <v>14084.345045709035</v>
          </cell>
          <cell r="L551">
            <v>909.66433654441994</v>
          </cell>
          <cell r="M551">
            <v>9979.4252669120415</v>
          </cell>
          <cell r="P551">
            <v>13828.851644378037</v>
          </cell>
          <cell r="Q551">
            <v>2820.1047883989577</v>
          </cell>
          <cell r="R551">
            <v>8324.4782163884975</v>
          </cell>
        </row>
        <row r="552">
          <cell r="C552">
            <v>31933.705203330468</v>
          </cell>
          <cell r="D552">
            <v>27414.586138158367</v>
          </cell>
          <cell r="E552">
            <v>28663.727348022716</v>
          </cell>
          <cell r="F552">
            <v>28475.358360156177</v>
          </cell>
          <cell r="H552">
            <v>30813.670744577412</v>
          </cell>
          <cell r="I552">
            <v>27430.017780256454</v>
          </cell>
          <cell r="J552">
            <v>29121.844262416933</v>
          </cell>
          <cell r="K552">
            <v>14138.735125810592</v>
          </cell>
          <cell r="L552">
            <v>918.51810842830309</v>
          </cell>
          <cell r="M552">
            <v>10137.115770893401</v>
          </cell>
          <cell r="P552">
            <v>13933.560737194333</v>
          </cell>
          <cell r="Q552">
            <v>2862.6852662271958</v>
          </cell>
          <cell r="R552">
            <v>8398.1230017107646</v>
          </cell>
        </row>
        <row r="553">
          <cell r="C553">
            <v>31976.444505884509</v>
          </cell>
          <cell r="D553">
            <v>27322.008378889052</v>
          </cell>
          <cell r="E553">
            <v>28542.994199300705</v>
          </cell>
          <cell r="F553">
            <v>28355.418631660032</v>
          </cell>
          <cell r="H553">
            <v>30802.037597215196</v>
          </cell>
          <cell r="I553">
            <v>27296.39526065196</v>
          </cell>
          <cell r="J553">
            <v>29049.216428933578</v>
          </cell>
          <cell r="K553">
            <v>14187.375363749103</v>
          </cell>
          <cell r="L553">
            <v>927.15592673481433</v>
          </cell>
          <cell r="M553">
            <v>10225.396092978041</v>
          </cell>
          <cell r="P553">
            <v>14004.299535946584</v>
          </cell>
          <cell r="Q553">
            <v>2888.985386361388</v>
          </cell>
          <cell r="R553">
            <v>8446.642461153986</v>
          </cell>
        </row>
        <row r="554">
          <cell r="C554">
            <v>32014.780871285231</v>
          </cell>
          <cell r="D554">
            <v>27223.195890340921</v>
          </cell>
          <cell r="E554">
            <v>28417.146477244118</v>
          </cell>
          <cell r="F554">
            <v>28230.397941194329</v>
          </cell>
          <cell r="H554">
            <v>30786.226414789264</v>
          </cell>
          <cell r="I554">
            <v>27156.534175243032</v>
          </cell>
          <cell r="J554">
            <v>28971.380295016148</v>
          </cell>
          <cell r="K554">
            <v>14230.460839002824</v>
          </cell>
          <cell r="L554">
            <v>935.59705843499944</v>
          </cell>
          <cell r="M554">
            <v>10346.604773545674</v>
          </cell>
          <cell r="P554">
            <v>14085.984919486786</v>
          </cell>
          <cell r="Q554">
            <v>2922.4568611688783</v>
          </cell>
          <cell r="R554">
            <v>8504.2208903278315</v>
          </cell>
        </row>
        <row r="555">
          <cell r="C555">
            <v>32049.657667797332</v>
          </cell>
          <cell r="D555">
            <v>27119.344249251288</v>
          </cell>
          <cell r="E555">
            <v>28287.357789653059</v>
          </cell>
          <cell r="F555">
            <v>28101.462183978347</v>
          </cell>
          <cell r="H555">
            <v>30767.195250985813</v>
          </cell>
          <cell r="I555">
            <v>27011.715694354203</v>
          </cell>
          <cell r="J555">
            <v>28889.455472670008</v>
          </cell>
          <cell r="K555">
            <v>14268.341169981219</v>
          </cell>
          <cell r="L555">
            <v>943.87416655964682</v>
          </cell>
          <cell r="M555">
            <v>10467.029319065137</v>
          </cell>
          <cell r="P555">
            <v>14164.1302022243</v>
          </cell>
          <cell r="Q555">
            <v>2955.3662348463686</v>
          </cell>
          <cell r="R555">
            <v>8559.7482185353347</v>
          </cell>
        </row>
        <row r="556">
          <cell r="C556">
            <v>32082.233461324318</v>
          </cell>
          <cell r="D556">
            <v>27011.871798895299</v>
          </cell>
          <cell r="E556">
            <v>28155.012899149409</v>
          </cell>
          <cell r="F556">
            <v>27969.987022410176</v>
          </cell>
          <cell r="H556">
            <v>30746.122323942902</v>
          </cell>
          <cell r="I556">
            <v>26863.4302669467</v>
          </cell>
          <cell r="J556">
            <v>28804.776295444801</v>
          </cell>
          <cell r="K556">
            <v>14301.467969285161</v>
          </cell>
          <cell r="L556">
            <v>952.02960929600488</v>
          </cell>
          <cell r="M556">
            <v>10587.119193273742</v>
          </cell>
          <cell r="P556">
            <v>14239.262014742166</v>
          </cell>
          <cell r="Q556">
            <v>2987.8158331611057</v>
          </cell>
          <cell r="R556">
            <v>8613.5389239516353</v>
          </cell>
        </row>
        <row r="557">
          <cell r="C557">
            <v>32113.38254486517</v>
          </cell>
          <cell r="D557">
            <v>26901.873328586389</v>
          </cell>
          <cell r="E557">
            <v>28021.156111747081</v>
          </cell>
          <cell r="F557">
            <v>27837.009899653549</v>
          </cell>
          <cell r="H557">
            <v>30723.889886815268</v>
          </cell>
          <cell r="I557">
            <v>26712.821055610832</v>
          </cell>
          <cell r="J557">
            <v>28718.35547121305</v>
          </cell>
          <cell r="K557">
            <v>14330.171374940242</v>
          </cell>
          <cell r="L557">
            <v>960.0964783880728</v>
          </cell>
          <cell r="M557">
            <v>10707.225689972787</v>
          </cell>
          <cell r="P557">
            <v>14311.785150714033</v>
          </cell>
          <cell r="Q557">
            <v>3019.8772114867024</v>
          </cell>
          <cell r="R557">
            <v>8665.8311811003678</v>
          </cell>
        </row>
        <row r="558">
          <cell r="C558">
            <v>32143.618216129402</v>
          </cell>
          <cell r="D558">
            <v>26790.005699352863</v>
          </cell>
          <cell r="E558">
            <v>27886.377068812919</v>
          </cell>
          <cell r="F558">
            <v>27703.116582137965</v>
          </cell>
          <cell r="H558">
            <v>30700.995412910175</v>
          </cell>
          <cell r="I558">
            <v>26560.563370306401</v>
          </cell>
          <cell r="J558">
            <v>28630.779391608288</v>
          </cell>
          <cell r="K558">
            <v>14354.623934011583</v>
          </cell>
          <cell r="L558">
            <v>968.09379158950264</v>
          </cell>
          <cell r="M558">
            <v>10827.546896315163</v>
          </cell>
          <cell r="P558">
            <v>14381.933867006879</v>
          </cell>
          <cell r="Q558">
            <v>3051.5758809372865</v>
          </cell>
          <cell r="R558">
            <v>8716.7548739720824</v>
          </cell>
        </row>
        <row r="559">
          <cell r="C559">
            <v>32172.937059221869</v>
          </cell>
          <cell r="D559">
            <v>26676.394742291519</v>
          </cell>
          <cell r="E559">
            <v>27750.72073631403</v>
          </cell>
          <cell r="F559">
            <v>27568.35174032834</v>
          </cell>
          <cell r="H559">
            <v>30677.417244690827</v>
          </cell>
          <cell r="I559">
            <v>26406.784894387056</v>
          </cell>
          <cell r="J559">
            <v>28542.101069538941</v>
          </cell>
          <cell r="K559">
            <v>14374.769577838448</v>
          </cell>
          <cell r="L559">
            <v>976.02213652989929</v>
          </cell>
          <cell r="M559">
            <v>10948.076695065294</v>
          </cell>
          <cell r="P559">
            <v>14449.701289672266</v>
          </cell>
          <cell r="Q559">
            <v>3082.8776499501619</v>
          </cell>
          <cell r="R559">
            <v>8766.2894698112141</v>
          </cell>
        </row>
        <row r="560">
          <cell r="C560">
            <v>32201.075776619869</v>
          </cell>
          <cell r="D560">
            <v>26560.956099216124</v>
          </cell>
          <cell r="E560">
            <v>27614.011940084143</v>
          </cell>
          <cell r="F560">
            <v>27432.54135124787</v>
          </cell>
          <cell r="H560">
            <v>30652.892531877489</v>
          </cell>
          <cell r="I560">
            <v>26251.400051706511</v>
          </cell>
          <cell r="J560">
            <v>28452.146291792</v>
          </cell>
          <cell r="K560">
            <v>14390.437516712447</v>
          </cell>
          <cell r="L560">
            <v>983.87437046913283</v>
          </cell>
          <cell r="M560">
            <v>11068.722173224178</v>
          </cell>
          <cell r="P560">
            <v>14514.967298237621</v>
          </cell>
          <cell r="Q560">
            <v>3113.722075366215</v>
          </cell>
          <cell r="R560">
            <v>8814.3446868019182</v>
          </cell>
        </row>
        <row r="561">
          <cell r="C561">
            <v>32227.490294588999</v>
          </cell>
          <cell r="D561">
            <v>26443.342548176821</v>
          </cell>
          <cell r="E561">
            <v>27475.802715050606</v>
          </cell>
          <cell r="F561">
            <v>27295.240393709246</v>
          </cell>
          <cell r="H561">
            <v>30626.885429340888</v>
          </cell>
          <cell r="I561">
            <v>26094.052546421946</v>
          </cell>
          <cell r="J561">
            <v>28360.468987881417</v>
          </cell>
          <cell r="K561">
            <v>14401.332935592151</v>
          </cell>
          <cell r="L561">
            <v>991.63316691417606</v>
          </cell>
          <cell r="M561">
            <v>11189.274639190748</v>
          </cell>
          <cell r="P561">
            <v>14577.479255432936</v>
          </cell>
          <cell r="Q561">
            <v>3144.014572365114</v>
          </cell>
          <cell r="R561">
            <v>8860.7469138990255</v>
          </cell>
        </row>
        <row r="562">
          <cell r="C562">
            <v>32251.750042816278</v>
          </cell>
          <cell r="D562">
            <v>26323.318704784404</v>
          </cell>
          <cell r="E562">
            <v>27335.746693216261</v>
          </cell>
          <cell r="F562">
            <v>27156.104775936703</v>
          </cell>
          <cell r="H562">
            <v>30598.974172513867</v>
          </cell>
          <cell r="I562">
            <v>25934.485935862962</v>
          </cell>
          <cell r="J562">
            <v>28266.730054188414</v>
          </cell>
          <cell r="K562">
            <v>14407.213661920705</v>
          </cell>
          <cell r="L562">
            <v>999.28462937065683</v>
          </cell>
          <cell r="M562">
            <v>11308.027700924031</v>
          </cell>
          <cell r="P562">
            <v>14636.311639051612</v>
          </cell>
          <cell r="Q562">
            <v>3173.37235575865</v>
          </cell>
          <cell r="R562">
            <v>8904.8419974051303</v>
          </cell>
        </row>
        <row r="563">
          <cell r="C563">
            <v>32273.837972773748</v>
          </cell>
          <cell r="D563">
            <v>26200.988399871294</v>
          </cell>
          <cell r="E563">
            <v>27193.859244193012</v>
          </cell>
          <cell r="F563">
            <v>27015.149766537896</v>
          </cell>
          <cell r="H563">
            <v>30569.136223956095</v>
          </cell>
          <cell r="I563">
            <v>25772.781467731878</v>
          </cell>
          <cell r="J563">
            <v>28170.958845843987</v>
          </cell>
          <cell r="K563">
            <v>14408.024629251635</v>
          </cell>
          <cell r="L563">
            <v>1006.8272760894871</v>
          </cell>
          <cell r="M563">
            <v>11429.550933596585</v>
          </cell>
          <cell r="P563">
            <v>14693.63072367218</v>
          </cell>
          <cell r="Q563">
            <v>3202.6378356196219</v>
          </cell>
          <cell r="R563">
            <v>8948.1342796459012</v>
          </cell>
        </row>
        <row r="564">
          <cell r="C564">
            <v>32293.86424585136</v>
          </cell>
          <cell r="D564">
            <v>26076.600146315075</v>
          </cell>
          <cell r="E564">
            <v>27050.264861837153</v>
          </cell>
          <cell r="F564">
            <v>26872.499041234703</v>
          </cell>
          <cell r="H564">
            <v>30537.475122835025</v>
          </cell>
          <cell r="I564">
            <v>25609.139024784115</v>
          </cell>
          <cell r="J564">
            <v>28073.30707380957</v>
          </cell>
          <cell r="K564">
            <v>14403.769884444429</v>
          </cell>
          <cell r="L564">
            <v>1014.265259697063</v>
          </cell>
          <cell r="M564">
            <v>11549.272458894487</v>
          </cell>
          <cell r="P564">
            <v>14747.317596669029</v>
          </cell>
          <cell r="Q564">
            <v>3230.8874720216263</v>
          </cell>
          <cell r="R564">
            <v>8989.1025343453275</v>
          </cell>
        </row>
        <row r="565">
          <cell r="C565">
            <v>32311.58914197484</v>
          </cell>
          <cell r="D565">
            <v>25950.1565552422</v>
          </cell>
          <cell r="E565">
            <v>26904.775603381757</v>
          </cell>
          <cell r="F565">
            <v>26727.965892360873</v>
          </cell>
          <cell r="H565">
            <v>30503.763251254182</v>
          </cell>
          <cell r="I565">
            <v>25443.480345225653</v>
          </cell>
          <cell r="J565">
            <v>27973.621798239918</v>
          </cell>
          <cell r="K565">
            <v>14394.299738217936</v>
          </cell>
          <cell r="L565">
            <v>1021.5933355657875</v>
          </cell>
          <cell r="M565">
            <v>11668.650556201412</v>
          </cell>
          <cell r="P565">
            <v>14798.009509524421</v>
          </cell>
          <cell r="Q565">
            <v>3258.3529104656691</v>
          </cell>
          <cell r="R565">
            <v>9028.1812099950457</v>
          </cell>
        </row>
        <row r="566">
          <cell r="C566">
            <v>32326.729190879541</v>
          </cell>
          <cell r="D566">
            <v>25821.646465855847</v>
          </cell>
          <cell r="E566">
            <v>26757.161082285565</v>
          </cell>
          <cell r="F566">
            <v>26581.321447402912</v>
          </cell>
          <cell r="H566">
            <v>30467.734499904764</v>
          </cell>
          <cell r="I566">
            <v>25275.694593307169</v>
          </cell>
          <cell r="J566">
            <v>27871.714546605966</v>
          </cell>
          <cell r="K566">
            <v>14379.447969604631</v>
          </cell>
          <cell r="L566">
            <v>1028.8055344500051</v>
          </cell>
          <cell r="M566">
            <v>11787.600217793592</v>
          </cell>
          <cell r="P566">
            <v>14845.605511197155</v>
          </cell>
          <cell r="Q566">
            <v>3284.9636367016656</v>
          </cell>
          <cell r="R566">
            <v>9065.2845739494096</v>
          </cell>
        </row>
        <row r="567">
          <cell r="C567">
            <v>32339.040057633159</v>
          </cell>
          <cell r="D567">
            <v>25691.039576134062</v>
          </cell>
          <cell r="E567">
            <v>26607.202892422705</v>
          </cell>
          <cell r="F567">
            <v>26432.348735531243</v>
          </cell>
          <cell r="H567">
            <v>30429.154640040913</v>
          </cell>
          <cell r="I567">
            <v>25105.66099081967</v>
          </cell>
          <cell r="J567">
            <v>27767.407815430292</v>
          </cell>
          <cell r="K567">
            <v>14359.069124169038</v>
          </cell>
          <cell r="L567">
            <v>1035.8949132377477</v>
          </cell>
          <cell r="M567">
            <v>11906.02436717964</v>
          </cell>
          <cell r="P567">
            <v>14890.014874925013</v>
          </cell>
          <cell r="Q567">
            <v>3310.644061465935</v>
          </cell>
          <cell r="R567">
            <v>9100.329468195474</v>
          </cell>
        </row>
        <row r="568">
          <cell r="C568">
            <v>32348.320749757448</v>
          </cell>
          <cell r="D568">
            <v>25558.33206998384</v>
          </cell>
          <cell r="E568">
            <v>26454.81417578139</v>
          </cell>
          <cell r="F568">
            <v>26280.961469537546</v>
          </cell>
          <cell r="H568">
            <v>30387.857480904389</v>
          </cell>
          <cell r="I568">
            <v>24933.356751625721</v>
          </cell>
          <cell r="J568">
            <v>27660.607116265055</v>
          </cell>
          <cell r="K568">
            <v>14333.040579593313</v>
          </cell>
          <cell r="L568">
            <v>1042.8553705945794</v>
          </cell>
          <cell r="M568">
            <v>12023.834596643826</v>
          </cell>
          <cell r="P568">
            <v>14931.168047756186</v>
          </cell>
          <cell r="Q568">
            <v>3335.3189834649593</v>
          </cell>
          <cell r="R568">
            <v>9133.243515610573</v>
          </cell>
        </row>
        <row r="569">
          <cell r="C569">
            <v>32354.486336134352</v>
          </cell>
          <cell r="D569">
            <v>25423.491468746444</v>
          </cell>
          <cell r="E569">
            <v>26299.882458329979</v>
          </cell>
          <cell r="F569">
            <v>26127.047914534112</v>
          </cell>
          <cell r="H569">
            <v>30343.748663446819</v>
          </cell>
          <cell r="I569">
            <v>24758.705425425625</v>
          </cell>
          <cell r="J569">
            <v>27551.227044436222</v>
          </cell>
          <cell r="K569">
            <v>14301.294795285565</v>
          </cell>
          <cell r="L569">
            <v>1049.6794339463393</v>
          </cell>
          <cell r="M569">
            <v>12140.925703040095</v>
          </cell>
          <cell r="P569">
            <v>14969.02428665353</v>
          </cell>
          <cell r="Q569">
            <v>3358.9090015278025</v>
          </cell>
          <cell r="R569">
            <v>9163.9666440906658</v>
          </cell>
        </row>
        <row r="570">
          <cell r="C570">
            <v>32357.529954181427</v>
          </cell>
          <cell r="D570">
            <v>25286.409898730577</v>
          </cell>
          <cell r="E570">
            <v>26142.125648576457</v>
          </cell>
          <cell r="F570">
            <v>25970.327832845353</v>
          </cell>
          <cell r="H570">
            <v>30296.739932592165</v>
          </cell>
          <cell r="I570">
            <v>24581.456734574742</v>
          </cell>
          <cell r="J570">
            <v>27439.098333583453</v>
          </cell>
          <cell r="K570">
            <v>14263.802151767897</v>
          </cell>
          <cell r="L570">
            <v>1056.3562381982028</v>
          </cell>
          <cell r="M570">
            <v>12257.151963658023</v>
          </cell>
          <cell r="P570">
            <v>15003.547764769864</v>
          </cell>
          <cell r="Q570">
            <v>3381.3258043128844</v>
          </cell>
          <cell r="R570">
            <v>9192.4367845413744</v>
          </cell>
        </row>
        <row r="571">
          <cell r="C571">
            <v>32357.496677715342</v>
          </cell>
          <cell r="D571">
            <v>25146.943168628946</v>
          </cell>
          <cell r="E571">
            <v>25981.211605266977</v>
          </cell>
          <cell r="F571">
            <v>25810.471265945122</v>
          </cell>
          <cell r="H571">
            <v>30246.765492439423</v>
          </cell>
          <cell r="I571">
            <v>24401.295866338769</v>
          </cell>
          <cell r="J571">
            <v>27324.030679389096</v>
          </cell>
          <cell r="K571">
            <v>14220.559074704175</v>
          </cell>
          <cell r="L571">
            <v>1062.8729927980428</v>
          </cell>
          <cell r="M571">
            <v>12372.343561132082</v>
          </cell>
          <cell r="P571">
            <v>15034.706732086814</v>
          </cell>
          <cell r="Q571">
            <v>3402.4770203360513</v>
          </cell>
          <cell r="R571">
            <v>9218.5918762114325</v>
          </cell>
        </row>
        <row r="572">
          <cell r="C572">
            <v>32354.359223652529</v>
          </cell>
          <cell r="D572">
            <v>25004.96761170201</v>
          </cell>
          <cell r="E572">
            <v>25816.887557399874</v>
          </cell>
          <cell r="F572">
            <v>25647.227103963167</v>
          </cell>
          <cell r="H572">
            <v>30193.73388688573</v>
          </cell>
          <cell r="I572">
            <v>24217.986861473069</v>
          </cell>
          <cell r="J572">
            <v>27205.8603741794</v>
          </cell>
          <cell r="K572">
            <v>14171.533235452151</v>
          </cell>
          <cell r="L572">
            <v>1069.2173213842182</v>
          </cell>
          <cell r="M572">
            <v>12457.065415701572</v>
          </cell>
          <cell r="P572">
            <v>15047.272281645539</v>
          </cell>
          <cell r="Q572">
            <v>3417.9383667130905</v>
          </cell>
          <cell r="R572">
            <v>9232.6053241793143</v>
          </cell>
        </row>
        <row r="573">
          <cell r="C573">
            <v>32348.044182061312</v>
          </cell>
          <cell r="D573">
            <v>24860.47646119562</v>
          </cell>
          <cell r="E573">
            <v>25649.104006943013</v>
          </cell>
          <cell r="F573">
            <v>25480.546174152831</v>
          </cell>
          <cell r="H573">
            <v>30137.582485664727</v>
          </cell>
          <cell r="I573">
            <v>24031.502926511657</v>
          </cell>
          <cell r="J573">
            <v>27084.542706088192</v>
          </cell>
          <cell r="K573">
            <v>14116.675533301624</v>
          </cell>
          <cell r="L573">
            <v>1075.3814799648908</v>
          </cell>
          <cell r="M573">
            <v>12599.007144107485</v>
          </cell>
          <cell r="P573">
            <v>15086.751549091605</v>
          </cell>
          <cell r="Q573">
            <v>3440.6245558243945</v>
          </cell>
          <cell r="R573">
            <v>9263.6880524579992</v>
          </cell>
        </row>
        <row r="574">
          <cell r="C574">
            <v>32338.327141101287</v>
          </cell>
          <cell r="D574">
            <v>24713.446699288452</v>
          </cell>
          <cell r="E574">
            <v>25477.869742161649</v>
          </cell>
          <cell r="F574">
            <v>25310.437207025654</v>
          </cell>
          <cell r="H574">
            <v>30078.159549523105</v>
          </cell>
          <cell r="I574">
            <v>23841.880845265416</v>
          </cell>
          <cell r="J574">
            <v>26960.02019739426</v>
          </cell>
          <cell r="K574">
            <v>14055.874966706468</v>
          </cell>
          <cell r="L574">
            <v>1081.3568222044291</v>
          </cell>
          <cell r="M574">
            <v>12710.23786807641</v>
          </cell>
          <cell r="P574">
            <v>15107.529081164927</v>
          </cell>
          <cell r="Q574">
            <v>3457.4506901599434</v>
          </cell>
          <cell r="R574">
            <v>9282.489885662435</v>
          </cell>
        </row>
        <row r="575">
          <cell r="C575">
            <v>32324.805641896382</v>
          </cell>
          <cell r="D575">
            <v>24563.698535924395</v>
          </cell>
          <cell r="E575">
            <v>25303.05534304184</v>
          </cell>
          <cell r="F575">
            <v>25136.771633075259</v>
          </cell>
          <cell r="H575">
            <v>30015.146419022974</v>
          </cell>
          <cell r="I575">
            <v>23649.019157945964</v>
          </cell>
          <cell r="J575">
            <v>26832.082788484469</v>
          </cell>
          <cell r="K575">
            <v>13988.948471476231</v>
          </cell>
          <cell r="L575">
            <v>1087.1275429931791</v>
          </cell>
          <cell r="M575">
            <v>12819.81323656235</v>
          </cell>
          <cell r="P575">
            <v>15124.622980422024</v>
          </cell>
          <cell r="Q575">
            <v>3472.6365202658153</v>
          </cell>
          <cell r="R575">
            <v>9298.62975034392</v>
          </cell>
        </row>
        <row r="576">
          <cell r="C576">
            <v>32306.984940508555</v>
          </cell>
          <cell r="D576">
            <v>24411.019941460265</v>
          </cell>
          <cell r="E576">
            <v>25124.539350240389</v>
          </cell>
          <cell r="F576">
            <v>24959.428791151</v>
          </cell>
          <cell r="H576">
            <v>29948.16062066867</v>
          </cell>
          <cell r="I576">
            <v>23452.825891011438</v>
          </cell>
          <cell r="J576">
            <v>26700.493255840054</v>
          </cell>
          <cell r="K576">
            <v>13915.679997272282</v>
          </cell>
          <cell r="L576">
            <v>1092.6758612153062</v>
          </cell>
          <cell r="M576">
            <v>12927.494847405218</v>
          </cell>
          <cell r="P576">
            <v>15137.83963234471</v>
          </cell>
          <cell r="Q576">
            <v>3486.0608382504961</v>
          </cell>
          <cell r="R576">
            <v>9311.9502352976033</v>
          </cell>
        </row>
        <row r="577">
          <cell r="C577">
            <v>32284.473571195715</v>
          </cell>
          <cell r="D577">
            <v>24255.280604969634</v>
          </cell>
          <cell r="E577">
            <v>24942.292049174339</v>
          </cell>
          <cell r="F577">
            <v>24778.379161944806</v>
          </cell>
          <cell r="H577">
            <v>29876.917659486506</v>
          </cell>
          <cell r="I577">
            <v>23253.295034155737</v>
          </cell>
          <cell r="J577">
            <v>26565.106346821121</v>
          </cell>
          <cell r="K577">
            <v>13835.905905338966</v>
          </cell>
          <cell r="L577">
            <v>1097.9870974853345</v>
          </cell>
          <cell r="M577">
            <v>13033.078199456195</v>
          </cell>
          <cell r="P577">
            <v>15147.036483264037</v>
          </cell>
          <cell r="Q577">
            <v>3497.6109849229606</v>
          </cell>
          <cell r="R577">
            <v>9322.3237340934993</v>
          </cell>
        </row>
        <row r="578">
          <cell r="C578">
            <v>32257.119797064363</v>
          </cell>
          <cell r="D578">
            <v>24096.481176390524</v>
          </cell>
          <cell r="E578">
            <v>24756.382721324946</v>
          </cell>
          <cell r="F578">
            <v>24593.691571641852</v>
          </cell>
          <cell r="H578">
            <v>29801.32960807905</v>
          </cell>
          <cell r="I578">
            <v>23050.508025131796</v>
          </cell>
          <cell r="J578">
            <v>26425.918816605423</v>
          </cell>
          <cell r="K578">
            <v>13749.572659345296</v>
          </cell>
          <cell r="L578">
            <v>1103.0521372106434</v>
          </cell>
          <cell r="M578">
            <v>13136.422595590559</v>
          </cell>
          <cell r="P578">
            <v>15152.171802868956</v>
          </cell>
          <cell r="Q578">
            <v>3507.1931252287086</v>
          </cell>
          <cell r="R578">
            <v>9329.6824640488321</v>
          </cell>
        </row>
        <row r="579">
          <cell r="C579">
            <v>32224.905989078663</v>
          </cell>
          <cell r="D579">
            <v>23934.739546119567</v>
          </cell>
          <cell r="E579">
            <v>24567.022679151058</v>
          </cell>
          <cell r="F579">
            <v>24405.575944022061</v>
          </cell>
          <cell r="H579">
            <v>29721.442678497886</v>
          </cell>
          <cell r="I579">
            <v>22844.679400687783</v>
          </cell>
          <cell r="J579">
            <v>26283.061039592834</v>
          </cell>
          <cell r="K579">
            <v>13656.689703287884</v>
          </cell>
          <cell r="L579">
            <v>1107.8671339013556</v>
          </cell>
          <cell r="M579">
            <v>13237.448666957793</v>
          </cell>
          <cell r="P579">
            <v>15153.274976531698</v>
          </cell>
          <cell r="Q579">
            <v>3514.7286928996582</v>
          </cell>
          <cell r="R579">
            <v>9334.0018347156783</v>
          </cell>
        </row>
        <row r="580">
          <cell r="C580">
            <v>32187.829107424826</v>
          </cell>
          <cell r="D580">
            <v>23770.258209138676</v>
          </cell>
          <cell r="E580">
            <v>24374.583394349233</v>
          </cell>
          <cell r="F580">
            <v>24214.401309587014</v>
          </cell>
          <cell r="H580">
            <v>29637.357148141928</v>
          </cell>
          <cell r="I580">
            <v>22636.178862107947</v>
          </cell>
          <cell r="J580">
            <v>26136.768005124937</v>
          </cell>
          <cell r="K580">
            <v>13557.277621623558</v>
          </cell>
          <cell r="L580">
            <v>1112.4322898269013</v>
          </cell>
          <cell r="M580">
            <v>13336.124787159786</v>
          </cell>
          <cell r="P580">
            <v>15150.409283059413</v>
          </cell>
          <cell r="Q580">
            <v>3520.1471826807538</v>
          </cell>
          <cell r="R580">
            <v>9335.2782328700832</v>
          </cell>
        </row>
        <row r="581">
          <cell r="C581">
            <v>32145.943226212588</v>
          </cell>
          <cell r="D581">
            <v>23603.306604506084</v>
          </cell>
          <cell r="E581">
            <v>24179.532063711617</v>
          </cell>
          <cell r="F581">
            <v>24020.631794858684</v>
          </cell>
          <cell r="H581">
            <v>29549.239145738396</v>
          </cell>
          <cell r="I581">
            <v>22425.467698906086</v>
          </cell>
          <cell r="J581">
            <v>25987.353422322241</v>
          </cell>
          <cell r="K581">
            <v>13451.385784941971</v>
          </cell>
          <cell r="L581">
            <v>1116.7512482687266</v>
          </cell>
          <cell r="M581">
            <v>13432.460569947018</v>
          </cell>
          <cell r="P581">
            <v>15143.679438372343</v>
          </cell>
          <cell r="Q581">
            <v>3523.3856303994698</v>
          </cell>
          <cell r="R581">
            <v>9333.5325343859058</v>
          </cell>
        </row>
        <row r="582">
          <cell r="C582">
            <v>32099.341040365591</v>
          </cell>
          <cell r="D582">
            <v>23434.152284411433</v>
          </cell>
          <cell r="E582">
            <v>23982.322011970395</v>
          </cell>
          <cell r="F582">
            <v>23824.717745461912</v>
          </cell>
          <cell r="H582">
            <v>29457.276587107164</v>
          </cell>
          <cell r="I582">
            <v>22212.989953997498</v>
          </cell>
          <cell r="J582">
            <v>25835.133270552331</v>
          </cell>
          <cell r="K582">
            <v>13339.083869296668</v>
          </cell>
          <cell r="L582">
            <v>1120.8279860128014</v>
          </cell>
          <cell r="M582">
            <v>13540.570561806797</v>
          </cell>
          <cell r="P582">
            <v>15141.308600469622</v>
          </cell>
          <cell r="Q582">
            <v>3525.67967760789</v>
          </cell>
          <cell r="R582">
            <v>9333.4941390387557</v>
          </cell>
        </row>
        <row r="598">
          <cell r="C598" t="str">
            <v>Residential - IEA 2013 - Transition to Sustainable Buildings</v>
          </cell>
          <cell r="D598" t="str">
            <v>Residential - GBPN 2012 - Best Practice Policies for Low Carbon and Energy Buildings</v>
          </cell>
          <cell r="E598" t="str">
            <v>Residential - DOE 2015 - Residential Energy Consumption</v>
          </cell>
          <cell r="F598" t="str">
            <v>Residential - Drawdown Custom Calculation Based Upon GBPN 2012 Methodology</v>
          </cell>
          <cell r="G598" t="str">
            <v>Residential - Source 5</v>
          </cell>
          <cell r="H598" t="str">
            <v>Residential - High</v>
          </cell>
          <cell r="I598" t="str">
            <v>Residential - Low</v>
          </cell>
          <cell r="J598" t="str">
            <v>Residential - Average</v>
          </cell>
          <cell r="K598" t="str">
            <v>Commercial - IEA 2013 - Transition to Sustainable Buildings</v>
          </cell>
          <cell r="L598" t="str">
            <v>Commercial - GBPN 2012 - Best Practice Policies for Low Carbon and Energy Buildings</v>
          </cell>
          <cell r="M598" t="str">
            <v>Commercial - DOE 2012 - Commercial Building Energy Consumption</v>
          </cell>
          <cell r="N598" t="str">
            <v>Commercial - Source 4</v>
          </cell>
          <cell r="O598" t="str">
            <v>Commercial - Source 5</v>
          </cell>
          <cell r="P598" t="str">
            <v>Commercial - High</v>
          </cell>
          <cell r="Q598" t="str">
            <v>Commercial - Low</v>
          </cell>
          <cell r="R598" t="str">
            <v>Commercial - Average</v>
          </cell>
        </row>
        <row r="599">
          <cell r="C599">
            <v>23404.600000000002</v>
          </cell>
          <cell r="D599">
            <v>18256.682728579963</v>
          </cell>
          <cell r="H599">
            <v>23404.599999999995</v>
          </cell>
          <cell r="I599">
            <v>18256.68272857997</v>
          </cell>
          <cell r="J599">
            <v>20830.641364289982</v>
          </cell>
          <cell r="K599">
            <v>7675.6285714285723</v>
          </cell>
          <cell r="L599">
            <v>517.88402791616159</v>
          </cell>
          <cell r="P599">
            <v>7675.6285714285732</v>
          </cell>
          <cell r="Q599">
            <v>517.88402791616181</v>
          </cell>
          <cell r="R599">
            <v>4096.7562996723673</v>
          </cell>
        </row>
        <row r="600">
          <cell r="C600">
            <v>23631.9</v>
          </cell>
          <cell r="D600">
            <v>18401.550470818911</v>
          </cell>
          <cell r="H600">
            <v>23631.9</v>
          </cell>
          <cell r="I600">
            <v>18401.550470818911</v>
          </cell>
          <cell r="J600">
            <v>21016.725235409456</v>
          </cell>
          <cell r="K600">
            <v>7748.5485714285724</v>
          </cell>
          <cell r="L600">
            <v>523.97837927026842</v>
          </cell>
          <cell r="P600">
            <v>7748.5485714285724</v>
          </cell>
          <cell r="Q600">
            <v>523.97837927026831</v>
          </cell>
          <cell r="R600">
            <v>4136.2634753494203</v>
          </cell>
        </row>
        <row r="601">
          <cell r="C601">
            <v>23570.035521903472</v>
          </cell>
          <cell r="D601">
            <v>18499.776521351629</v>
          </cell>
          <cell r="E601">
            <v>21870.140416326394</v>
          </cell>
          <cell r="F601">
            <v>17034.859856657884</v>
          </cell>
          <cell r="H601">
            <v>22844.075196517442</v>
          </cell>
          <cell r="I601">
            <v>17643.330961602245</v>
          </cell>
          <cell r="J601">
            <v>20243.703079059844</v>
          </cell>
          <cell r="K601">
            <v>7727.5164407732009</v>
          </cell>
          <cell r="L601">
            <v>528.97184675183371</v>
          </cell>
          <cell r="M601">
            <v>7382.5093154089309</v>
          </cell>
          <cell r="P601">
            <v>8528.1001718376683</v>
          </cell>
          <cell r="Q601">
            <v>1897.89823011831</v>
          </cell>
          <cell r="R601">
            <v>5212.9992009779889</v>
          </cell>
        </row>
        <row r="602">
          <cell r="C602">
            <v>23771.696570055312</v>
          </cell>
          <cell r="D602">
            <v>18634.319434925874</v>
          </cell>
          <cell r="E602">
            <v>22021.459135031946</v>
          </cell>
          <cell r="F602">
            <v>17152.72344224848</v>
          </cell>
          <cell r="H602">
            <v>23024.679009347881</v>
          </cell>
          <cell r="I602">
            <v>17765.420281782925</v>
          </cell>
          <cell r="J602">
            <v>20395.049645565403</v>
          </cell>
          <cell r="K602">
            <v>7793.732150003766</v>
          </cell>
          <cell r="L602">
            <v>535.22370375054265</v>
          </cell>
          <cell r="M602">
            <v>7523.0827303818132</v>
          </cell>
          <cell r="P602">
            <v>8643.7312647363979</v>
          </cell>
          <cell r="Q602">
            <v>1924.294458021016</v>
          </cell>
          <cell r="R602">
            <v>5284.0128613787074</v>
          </cell>
        </row>
        <row r="603">
          <cell r="C603">
            <v>23966.990773135476</v>
          </cell>
          <cell r="D603">
            <v>18762.040222981865</v>
          </cell>
          <cell r="E603">
            <v>22168.165319287167</v>
          </cell>
          <cell r="F603">
            <v>17266.994280995685</v>
          </cell>
          <cell r="H603">
            <v>23199.472515498383</v>
          </cell>
          <cell r="I603">
            <v>17882.622782701714</v>
          </cell>
          <cell r="J603">
            <v>20541.047649100048</v>
          </cell>
          <cell r="K603">
            <v>7858.6995081988116</v>
          </cell>
          <cell r="L603">
            <v>541.49734296642009</v>
          </cell>
          <cell r="M603">
            <v>7664.2801567364986</v>
          </cell>
          <cell r="P603">
            <v>8759.2881235776913</v>
          </cell>
          <cell r="Q603">
            <v>1950.3632150234625</v>
          </cell>
          <cell r="R603">
            <v>5354.8256693005769</v>
          </cell>
        </row>
        <row r="604">
          <cell r="C604">
            <v>24156.349774855029</v>
          </cell>
          <cell r="D604">
            <v>18883.36968668901</v>
          </cell>
          <cell r="E604">
            <v>22310.142025799327</v>
          </cell>
          <cell r="F604">
            <v>17377.581284659318</v>
          </cell>
          <cell r="H604">
            <v>23368.689994744564</v>
          </cell>
          <cell r="I604">
            <v>17995.03139125678</v>
          </cell>
          <cell r="J604">
            <v>20681.860693000672</v>
          </cell>
          <cell r="K604">
            <v>7922.5563526088445</v>
          </cell>
          <cell r="L604">
            <v>547.79677371411981</v>
          </cell>
          <cell r="M604">
            <v>7806.2148270785774</v>
          </cell>
          <cell r="P604">
            <v>8874.9227090258682</v>
          </cell>
          <cell r="Q604">
            <v>1976.1225932418247</v>
          </cell>
          <cell r="R604">
            <v>5425.5226511338469</v>
          </cell>
        </row>
        <row r="605">
          <cell r="C605">
            <v>24340.923698668248</v>
          </cell>
          <cell r="D605">
            <v>18999.138546615286</v>
          </cell>
          <cell r="E605">
            <v>22448.188984726901</v>
          </cell>
          <cell r="F605">
            <v>17485.10737064702</v>
          </cell>
          <cell r="H605">
            <v>23533.341368235568</v>
          </cell>
          <cell r="I605">
            <v>18103.337932093164</v>
          </cell>
          <cell r="J605">
            <v>20818.339650164366</v>
          </cell>
          <cell r="K605">
            <v>7985.6752435152166</v>
          </cell>
          <cell r="L605">
            <v>554.13771944742894</v>
          </cell>
          <cell r="M605">
            <v>7949.1736008413809</v>
          </cell>
          <cell r="P605">
            <v>8991.0174916404048</v>
          </cell>
          <cell r="Q605">
            <v>2001.6402175622802</v>
          </cell>
          <cell r="R605">
            <v>5496.3288546013428</v>
          </cell>
        </row>
        <row r="606">
          <cell r="C606">
            <v>24522.373179132821</v>
          </cell>
          <cell r="D606">
            <v>19110.635381053391</v>
          </cell>
          <cell r="E606">
            <v>22583.295135534685</v>
          </cell>
          <cell r="F606">
            <v>17590.342833290182</v>
          </cell>
          <cell r="H606">
            <v>23694.837281291642</v>
          </cell>
          <cell r="I606">
            <v>18208.485983213897</v>
          </cell>
          <cell r="J606">
            <v>20951.66163225277</v>
          </cell>
          <cell r="K606">
            <v>8048.5958949333308</v>
          </cell>
          <cell r="L606">
            <v>560.5497110789446</v>
          </cell>
          <cell r="M606">
            <v>8093.6523026205095</v>
          </cell>
          <cell r="P606">
            <v>9108.1658047260116</v>
          </cell>
          <cell r="Q606">
            <v>2027.0328010291773</v>
          </cell>
          <cell r="R606">
            <v>5567.5993028775947</v>
          </cell>
        </row>
        <row r="607">
          <cell r="C607">
            <v>24702.068000227908</v>
          </cell>
          <cell r="D607">
            <v>19218.923399734227</v>
          </cell>
          <cell r="E607">
            <v>22716.279012642983</v>
          </cell>
          <cell r="F607">
            <v>17693.925236814383</v>
          </cell>
          <cell r="H607">
            <v>23854.344631073458</v>
          </cell>
          <cell r="I607">
            <v>18311.253193636287</v>
          </cell>
          <cell r="J607">
            <v>21082.798912354872</v>
          </cell>
          <cell r="K607">
            <v>8111.7628595194528</v>
          </cell>
          <cell r="L607">
            <v>567.05641428751869</v>
          </cell>
          <cell r="M607">
            <v>8241.5868368375486</v>
          </cell>
          <cell r="P607">
            <v>9227.7354163065775</v>
          </cell>
          <cell r="Q607">
            <v>2052.5353241231046</v>
          </cell>
          <cell r="R607">
            <v>5640.1353702148408</v>
          </cell>
        </row>
        <row r="608">
          <cell r="C608">
            <v>24850.189949550622</v>
          </cell>
          <cell r="D608">
            <v>19300.702658026221</v>
          </cell>
          <cell r="E608">
            <v>22819.685089795774</v>
          </cell>
          <cell r="F608">
            <v>17774.469211342759</v>
          </cell>
          <cell r="H608">
            <v>23983.050201242178</v>
          </cell>
          <cell r="I608">
            <v>18389.47325311551</v>
          </cell>
          <cell r="J608">
            <v>21186.261727178844</v>
          </cell>
          <cell r="K608">
            <v>8165.373471609927</v>
          </cell>
          <cell r="L608">
            <v>572.95898860391935</v>
          </cell>
          <cell r="M608">
            <v>8378.315304748543</v>
          </cell>
          <cell r="P608">
            <v>9335.8796520731448</v>
          </cell>
          <cell r="Q608">
            <v>2075.2188579017793</v>
          </cell>
          <cell r="R608">
            <v>5705.5492549874625</v>
          </cell>
        </row>
        <row r="609">
          <cell r="C609">
            <v>24991.25760931769</v>
          </cell>
          <cell r="D609">
            <v>19375.053048651316</v>
          </cell>
          <cell r="E609">
            <v>22916.153423753829</v>
          </cell>
          <cell r="F609">
            <v>17849.609311876997</v>
          </cell>
          <cell r="H609">
            <v>24104.66670475504</v>
          </cell>
          <cell r="I609">
            <v>18461.369992044874</v>
          </cell>
          <cell r="J609">
            <v>21283.018348399957</v>
          </cell>
          <cell r="K609">
            <v>8217.4641779265876</v>
          </cell>
          <cell r="L609">
            <v>578.80715202464842</v>
          </cell>
          <cell r="M609">
            <v>8516.3619480737361</v>
          </cell>
          <cell r="P609">
            <v>9444.2533969783035</v>
          </cell>
          <cell r="Q609">
            <v>2097.5021217050116</v>
          </cell>
          <cell r="R609">
            <v>5770.8777593416571</v>
          </cell>
        </row>
        <row r="610">
          <cell r="C610">
            <v>25125.987911379398</v>
          </cell>
          <cell r="D610">
            <v>19442.751252236591</v>
          </cell>
          <cell r="E610">
            <v>23006.126120556844</v>
          </cell>
          <cell r="F610">
            <v>17919.689899005778</v>
          </cell>
          <cell r="H610">
            <v>24219.830481110119</v>
          </cell>
          <cell r="I610">
            <v>18527.447110479188</v>
          </cell>
          <cell r="J610">
            <v>21373.638795794654</v>
          </cell>
          <cell r="K610">
            <v>8268.2589873363595</v>
          </cell>
          <cell r="L610">
            <v>584.61421834398425</v>
          </cell>
          <cell r="M610">
            <v>8654.4693804151175</v>
          </cell>
          <cell r="P610">
            <v>9552.262437999907</v>
          </cell>
          <cell r="Q610">
            <v>2119.2992860637341</v>
          </cell>
          <cell r="R610">
            <v>5835.7808620318201</v>
          </cell>
        </row>
        <row r="611">
          <cell r="C611">
            <v>25255.131122590901</v>
          </cell>
          <cell r="D611">
            <v>19504.687135411339</v>
          </cell>
          <cell r="E611">
            <v>23090.034237024985</v>
          </cell>
          <cell r="F611">
            <v>17985.046726975841</v>
          </cell>
          <cell r="H611">
            <v>24329.202727170567</v>
          </cell>
          <cell r="I611">
            <v>18588.246883830965</v>
          </cell>
          <cell r="J611">
            <v>21458.724805500766</v>
          </cell>
          <cell r="K611">
            <v>8317.9927450157375</v>
          </cell>
          <cell r="L611">
            <v>590.39746205795268</v>
          </cell>
          <cell r="M611">
            <v>8792.9575202583874</v>
          </cell>
          <cell r="P611">
            <v>9660.2263029638216</v>
          </cell>
          <cell r="Q611">
            <v>2140.6721819242289</v>
          </cell>
          <cell r="R611">
            <v>5900.449242444025</v>
          </cell>
        </row>
        <row r="612">
          <cell r="C612">
            <v>25379.41665651197</v>
          </cell>
          <cell r="D612">
            <v>19561.625505701279</v>
          </cell>
          <cell r="E612">
            <v>23168.295927784144</v>
          </cell>
          <cell r="F612">
            <v>18046.005500392403</v>
          </cell>
          <cell r="H612">
            <v>24433.418150409685</v>
          </cell>
          <cell r="I612">
            <v>18644.253644785211</v>
          </cell>
          <cell r="J612">
            <v>21538.835897597448</v>
          </cell>
          <cell r="K612">
            <v>8366.8935581133555</v>
          </cell>
          <cell r="L612">
            <v>596.17103983809272</v>
          </cell>
          <cell r="M612">
            <v>8932.107922468942</v>
          </cell>
          <cell r="P612">
            <v>9768.4396193322827</v>
          </cell>
          <cell r="Q612">
            <v>2161.6753942813098</v>
          </cell>
          <cell r="R612">
            <v>5965.0575068067965</v>
          </cell>
        </row>
        <row r="613">
          <cell r="C613">
            <v>25499.396213948294</v>
          </cell>
          <cell r="D613">
            <v>19614.030272869106</v>
          </cell>
          <cell r="E613">
            <v>23241.318229611923</v>
          </cell>
          <cell r="F613">
            <v>18102.883264063195</v>
          </cell>
          <cell r="H613">
            <v>24532.980591078303</v>
          </cell>
          <cell r="I613">
            <v>18695.833399167954</v>
          </cell>
          <cell r="J613">
            <v>21614.406995123129</v>
          </cell>
          <cell r="K613">
            <v>8415.1312290125661</v>
          </cell>
          <cell r="L613">
            <v>601.94052618536193</v>
          </cell>
          <cell r="M613">
            <v>9072.0797748449895</v>
          </cell>
          <cell r="P613">
            <v>9877.0941943140551</v>
          </cell>
          <cell r="Q613">
            <v>2182.3401590478898</v>
          </cell>
          <cell r="R613">
            <v>6029.7171766809724</v>
          </cell>
        </row>
        <row r="614">
          <cell r="C614">
            <v>25615.696238945708</v>
          </cell>
          <cell r="D614">
            <v>19662.25163324608</v>
          </cell>
          <cell r="E614">
            <v>23309.496855551675</v>
          </cell>
          <cell r="F614">
            <v>18155.98824263188</v>
          </cell>
          <cell r="H614">
            <v>24628.424934662435</v>
          </cell>
          <cell r="I614">
            <v>18743.291550525231</v>
          </cell>
          <cell r="J614">
            <v>21685.858242593833</v>
          </cell>
          <cell r="K614">
            <v>8462.9005530153045</v>
          </cell>
          <cell r="L614">
            <v>607.70842218741234</v>
          </cell>
          <cell r="M614">
            <v>9212.9894173943394</v>
          </cell>
          <cell r="P614">
            <v>9986.3695207712117</v>
          </cell>
          <cell r="Q614">
            <v>2202.696074293493</v>
          </cell>
          <cell r="R614">
            <v>6094.5327975323526</v>
          </cell>
        </row>
        <row r="615">
          <cell r="C615">
            <v>25729.190381290482</v>
          </cell>
          <cell r="D615">
            <v>19706.776144165226</v>
          </cell>
          <cell r="E615">
            <v>23373.212008562081</v>
          </cell>
          <cell r="F615">
            <v>18205.616579790039</v>
          </cell>
          <cell r="H615">
            <v>24720.436723820487</v>
          </cell>
          <cell r="I615">
            <v>18786.960833083431</v>
          </cell>
          <cell r="J615">
            <v>21753.698778451959</v>
          </cell>
          <cell r="K615">
            <v>8510.4786715650953</v>
          </cell>
          <cell r="L615">
            <v>613.48184430801655</v>
          </cell>
          <cell r="M615">
            <v>9355.0261025882428</v>
          </cell>
          <cell r="P615">
            <v>10096.530889545422</v>
          </cell>
          <cell r="Q615">
            <v>2222.7935227621492</v>
          </cell>
          <cell r="R615">
            <v>6159.6622061537855</v>
          </cell>
        </row>
        <row r="616">
          <cell r="C616">
            <v>25840.812821410182</v>
          </cell>
          <cell r="D616">
            <v>19748.05852120644</v>
          </cell>
          <cell r="E616">
            <v>23432.820146074107</v>
          </cell>
          <cell r="F616">
            <v>18252.045923612437</v>
          </cell>
          <cell r="H616">
            <v>24809.728075955314</v>
          </cell>
          <cell r="I616">
            <v>18827.140630196267</v>
          </cell>
          <cell r="J616">
            <v>21818.434353075791</v>
          </cell>
          <cell r="K616">
            <v>8558.163934100945</v>
          </cell>
          <cell r="L616">
            <v>619.2674271136882</v>
          </cell>
          <cell r="M616">
            <v>9498.3757803054887</v>
          </cell>
          <cell r="P616">
            <v>10207.851141076751</v>
          </cell>
          <cell r="Q616">
            <v>2242.6869532699943</v>
          </cell>
          <cell r="R616">
            <v>6225.2690471733731</v>
          </cell>
        </row>
        <row r="617">
          <cell r="C617">
            <v>25951.310635549857</v>
          </cell>
          <cell r="D617">
            <v>19786.454068954426</v>
          </cell>
          <cell r="E617">
            <v>23488.637920876838</v>
          </cell>
          <cell r="F617">
            <v>18295.522917960643</v>
          </cell>
          <cell r="H617">
            <v>24896.882214710735</v>
          </cell>
          <cell r="I617">
            <v>18864.080556960143</v>
          </cell>
          <cell r="J617">
            <v>21880.481385835439</v>
          </cell>
          <cell r="K617">
            <v>8606.1941311912324</v>
          </cell>
          <cell r="L617">
            <v>625.06917723566903</v>
          </cell>
          <cell r="M617">
            <v>9637.3283073142848</v>
          </cell>
          <cell r="P617">
            <v>10316.969866318535</v>
          </cell>
          <cell r="Q617">
            <v>2262.0912108422549</v>
          </cell>
          <cell r="R617">
            <v>6289.5305385803949</v>
          </cell>
        </row>
        <row r="618">
          <cell r="C618">
            <v>26061.10685889758</v>
          </cell>
          <cell r="D618">
            <v>19822.236337992887</v>
          </cell>
          <cell r="E618">
            <v>23540.918641475786</v>
          </cell>
          <cell r="F618">
            <v>18336.244867232781</v>
          </cell>
          <cell r="H618">
            <v>24982.265568690593</v>
          </cell>
          <cell r="I618">
            <v>18897.987784108918</v>
          </cell>
          <cell r="J618">
            <v>21940.126676399756</v>
          </cell>
          <cell r="K618">
            <v>8654.7008104416727</v>
          </cell>
          <cell r="L618">
            <v>630.88893888637449</v>
          </cell>
          <cell r="M618">
            <v>9789.580605054316</v>
          </cell>
          <cell r="P618">
            <v>10434.760264529028</v>
          </cell>
          <cell r="Q618">
            <v>2282.0199717258783</v>
          </cell>
          <cell r="R618">
            <v>6358.3901181274532</v>
          </cell>
        </row>
        <row r="619">
          <cell r="C619">
            <v>26170.354619532885</v>
          </cell>
          <cell r="D619">
            <v>19855.490611772522</v>
          </cell>
          <cell r="E619">
            <v>23589.837173780488</v>
          </cell>
          <cell r="F619">
            <v>18374.347976144782</v>
          </cell>
          <cell r="H619">
            <v>25066.045038363794</v>
          </cell>
          <cell r="I619">
            <v>18928.970152251546</v>
          </cell>
          <cell r="J619">
            <v>21997.50759530767</v>
          </cell>
          <cell r="K619">
            <v>8703.7266631934126</v>
          </cell>
          <cell r="L619">
            <v>636.72289444364992</v>
          </cell>
          <cell r="M619">
            <v>9937.5868455735163</v>
          </cell>
          <cell r="P619">
            <v>10550.532725967445</v>
          </cell>
          <cell r="Q619">
            <v>2301.4915428396071</v>
          </cell>
          <cell r="R619">
            <v>6426.012134403526</v>
          </cell>
        </row>
        <row r="620">
          <cell r="C620">
            <v>26279.10931637077</v>
          </cell>
          <cell r="D620">
            <v>19886.085347844346</v>
          </cell>
          <cell r="E620">
            <v>23635.478068340606</v>
          </cell>
          <cell r="F620">
            <v>18409.898101921917</v>
          </cell>
          <cell r="H620">
            <v>25148.282659807748</v>
          </cell>
          <cell r="I620">
            <v>18957.00275743107</v>
          </cell>
          <cell r="J620">
            <v>22052.642708619409</v>
          </cell>
          <cell r="K620">
            <v>8753.2822788263948</v>
          </cell>
          <cell r="L620">
            <v>642.56042132699497</v>
          </cell>
          <cell r="M620">
            <v>10087.132201368335</v>
          </cell>
          <cell r="P620">
            <v>10667.824707918237</v>
          </cell>
          <cell r="Q620">
            <v>2320.8252264295779</v>
          </cell>
          <cell r="R620">
            <v>6494.3249671739077</v>
          </cell>
        </row>
        <row r="621">
          <cell r="C621">
            <v>26387.274703614741</v>
          </cell>
          <cell r="D621">
            <v>19913.751265903826</v>
          </cell>
          <cell r="E621">
            <v>23677.862943194406</v>
          </cell>
          <cell r="F621">
            <v>18442.912083059298</v>
          </cell>
          <cell r="H621">
            <v>25228.919177493386</v>
          </cell>
          <cell r="I621">
            <v>18981.981320392755</v>
          </cell>
          <cell r="J621">
            <v>22105.450248943071</v>
          </cell>
          <cell r="K621">
            <v>8803.3279257471731</v>
          </cell>
          <cell r="L621">
            <v>648.38640018597118</v>
          </cell>
          <cell r="M621">
            <v>10238.069060538583</v>
          </cell>
          <cell r="P621">
            <v>10786.524308134067</v>
          </cell>
          <cell r="Q621">
            <v>2339.9979495137495</v>
          </cell>
          <cell r="R621">
            <v>6563.2611288239086</v>
          </cell>
        </row>
        <row r="622">
          <cell r="C622">
            <v>26494.729741450934</v>
          </cell>
          <cell r="D622">
            <v>19938.260904094648</v>
          </cell>
          <cell r="E622">
            <v>23717.009024143808</v>
          </cell>
          <cell r="F622">
            <v>18473.403336897456</v>
          </cell>
          <cell r="H622">
            <v>25307.882228897128</v>
          </cell>
          <cell r="I622">
            <v>19003.819274396301</v>
          </cell>
          <cell r="J622">
            <v>22155.850751646714</v>
          </cell>
          <cell r="K622">
            <v>8853.8155282336811</v>
          </cell>
          <cell r="L622">
            <v>654.18692760272688</v>
          </cell>
          <cell r="M622">
            <v>10390.265055796039</v>
          </cell>
          <cell r="P622">
            <v>10906.523413396648</v>
          </cell>
          <cell r="Q622">
            <v>2358.9882610249824</v>
          </cell>
          <cell r="R622">
            <v>6632.7558372108151</v>
          </cell>
        </row>
        <row r="623">
          <cell r="C623">
            <v>26601.530669438107</v>
          </cell>
          <cell r="D623">
            <v>19959.56559746795</v>
          </cell>
          <cell r="E623">
            <v>23753.038333004799</v>
          </cell>
          <cell r="F623">
            <v>18501.466907386523</v>
          </cell>
          <cell r="H623">
            <v>25385.253579285349</v>
          </cell>
          <cell r="I623">
            <v>19022.547174363335</v>
          </cell>
          <cell r="J623">
            <v>22203.900376824342</v>
          </cell>
          <cell r="K623">
            <v>8904.7562125383429</v>
          </cell>
          <cell r="L623">
            <v>659.95388882320208</v>
          </cell>
          <cell r="M623">
            <v>10543.676589647417</v>
          </cell>
          <cell r="P623">
            <v>11027.797808838368</v>
          </cell>
          <cell r="Q623">
            <v>2377.7933185009397</v>
          </cell>
          <cell r="R623">
            <v>6702.7955636696543</v>
          </cell>
        </row>
        <row r="624">
          <cell r="C624">
            <v>26707.636197230044</v>
          </cell>
          <cell r="D624">
            <v>19977.658572690605</v>
          </cell>
          <cell r="E624">
            <v>23786.02739076997</v>
          </cell>
          <cell r="F624">
            <v>18527.16239745358</v>
          </cell>
          <cell r="H624">
            <v>25461.044321519032</v>
          </cell>
          <cell r="I624">
            <v>19038.197957553064</v>
          </cell>
          <cell r="J624">
            <v>22249.621139536048</v>
          </cell>
          <cell r="K624">
            <v>8956.1286487281886</v>
          </cell>
          <cell r="L624">
            <v>665.68061814258283</v>
          </cell>
          <cell r="M624">
            <v>10698.281730272502</v>
          </cell>
          <cell r="P624">
            <v>11150.319875767322</v>
          </cell>
          <cell r="Q624">
            <v>2396.4074556615269</v>
          </cell>
          <cell r="R624">
            <v>6773.3636657144243</v>
          </cell>
        </row>
        <row r="625">
          <cell r="C625">
            <v>26812.658846771559</v>
          </cell>
          <cell r="D625">
            <v>19992.377804892247</v>
          </cell>
          <cell r="E625">
            <v>23815.876068176371</v>
          </cell>
          <cell r="F625">
            <v>18550.411815465777</v>
          </cell>
          <cell r="H625">
            <v>25534.986909687635</v>
          </cell>
          <cell r="I625">
            <v>19050.675357965338</v>
          </cell>
          <cell r="J625">
            <v>22292.831133826487</v>
          </cell>
          <cell r="K625">
            <v>9007.7952208437891</v>
          </cell>
          <cell r="L625">
            <v>671.35533125791119</v>
          </cell>
          <cell r="M625">
            <v>10853.974677442295</v>
          </cell>
          <cell r="P625">
            <v>11273.951747634146</v>
          </cell>
          <cell r="Q625">
            <v>2414.798405395185</v>
          </cell>
          <cell r="R625">
            <v>6844.3750765146651</v>
          </cell>
        </row>
        <row r="626">
          <cell r="C626">
            <v>26916.071266813538</v>
          </cell>
          <cell r="D626">
            <v>20003.528223578061</v>
          </cell>
          <cell r="E626">
            <v>23842.420548534043</v>
          </cell>
          <cell r="F626">
            <v>18571.087563049143</v>
          </cell>
          <cell r="H626">
            <v>25606.704624713584</v>
          </cell>
          <cell r="I626">
            <v>19059.849176273801</v>
          </cell>
          <cell r="J626">
            <v>22333.276900493693</v>
          </cell>
          <cell r="K626">
            <v>9059.5703615138045</v>
          </cell>
          <cell r="L626">
            <v>676.96505713547253</v>
          </cell>
          <cell r="M626">
            <v>11010.627186621217</v>
          </cell>
          <cell r="P626">
            <v>11398.518450169346</v>
          </cell>
          <cell r="Q626">
            <v>2432.923286677651</v>
          </cell>
          <cell r="R626">
            <v>6915.7208684234984</v>
          </cell>
        </row>
        <row r="627">
          <cell r="C627">
            <v>27017.41751150434</v>
          </cell>
          <cell r="D627">
            <v>20010.919028869954</v>
          </cell>
          <cell r="E627">
            <v>23865.553565195944</v>
          </cell>
          <cell r="F627">
            <v>18589.10608919464</v>
          </cell>
          <cell r="H627">
            <v>25675.881025686434</v>
          </cell>
          <cell r="I627">
            <v>19065.617071696</v>
          </cell>
          <cell r="J627">
            <v>22370.749048691217</v>
          </cell>
          <cell r="K627">
            <v>9111.2912697003267</v>
          </cell>
          <cell r="L627">
            <v>682.49686288731436</v>
          </cell>
          <cell r="M627">
            <v>11176.607985739447</v>
          </cell>
          <cell r="P627">
            <v>11529.300790419693</v>
          </cell>
          <cell r="Q627">
            <v>2450.9632884650327</v>
          </cell>
          <cell r="R627">
            <v>6990.1320394423628</v>
          </cell>
        </row>
        <row r="628">
          <cell r="C628">
            <v>27116.551395550647</v>
          </cell>
          <cell r="D628">
            <v>20014.442052113809</v>
          </cell>
          <cell r="E628">
            <v>23885.26997101013</v>
          </cell>
          <cell r="F628">
            <v>18604.46338473678</v>
          </cell>
          <cell r="H628">
            <v>25742.42463005679</v>
          </cell>
          <cell r="I628">
            <v>19067.938771648893</v>
          </cell>
          <cell r="J628">
            <v>22405.181700852841</v>
          </cell>
          <cell r="K628">
            <v>9162.8985922216016</v>
          </cell>
          <cell r="L628">
            <v>687.94054845225276</v>
          </cell>
          <cell r="M628">
            <v>11326.326671774623</v>
          </cell>
          <cell r="P628">
            <v>11649.874541780853</v>
          </cell>
          <cell r="Q628">
            <v>2468.2359998514639</v>
          </cell>
          <cell r="R628">
            <v>7059.0552708161586</v>
          </cell>
        </row>
        <row r="629">
          <cell r="C629">
            <v>27213.331341429319</v>
          </cell>
          <cell r="D629">
            <v>20013.951684362062</v>
          </cell>
          <cell r="E629">
            <v>23901.650610576835</v>
          </cell>
          <cell r="F629">
            <v>18617.222420301678</v>
          </cell>
          <cell r="H629">
            <v>25806.272146866297</v>
          </cell>
          <cell r="I629">
            <v>19066.805881468656</v>
          </cell>
          <cell r="J629">
            <v>22436.539014167476</v>
          </cell>
          <cell r="K629">
            <v>9214.3340838169861</v>
          </cell>
          <cell r="L629">
            <v>693.28459419310957</v>
          </cell>
          <cell r="M629">
            <v>11485.168514269808</v>
          </cell>
          <cell r="P629">
            <v>11776.473308725992</v>
          </cell>
          <cell r="Q629">
            <v>2485.3848194606098</v>
          </cell>
          <cell r="R629">
            <v>7130.9290640933004</v>
          </cell>
        </row>
        <row r="630">
          <cell r="C630">
            <v>27307.307772596065</v>
          </cell>
          <cell r="D630">
            <v>20009.172563945474</v>
          </cell>
          <cell r="E630">
            <v>23914.775436323303</v>
          </cell>
          <cell r="F630">
            <v>18627.445471593441</v>
          </cell>
          <cell r="H630">
            <v>25867.163595914044</v>
          </cell>
          <cell r="I630">
            <v>19062.187026315103</v>
          </cell>
          <cell r="J630">
            <v>22464.675311114574</v>
          </cell>
          <cell r="K630">
            <v>9265.4345311898251</v>
          </cell>
          <cell r="L630">
            <v>698.51288597855796</v>
          </cell>
          <cell r="M630">
            <v>11644.43835885541</v>
          </cell>
          <cell r="P630">
            <v>11903.446397317355</v>
          </cell>
          <cell r="Q630">
            <v>2502.1441200318413</v>
          </cell>
          <cell r="R630">
            <v>7202.7952586745987</v>
          </cell>
        </row>
        <row r="631">
          <cell r="C631">
            <v>27397.967042150332</v>
          </cell>
          <cell r="D631">
            <v>19999.790404834872</v>
          </cell>
          <cell r="E631">
            <v>23924.757136563279</v>
          </cell>
          <cell r="F631">
            <v>18635.220312608741</v>
          </cell>
          <cell r="H631">
            <v>25924.806247917029</v>
          </cell>
          <cell r="I631">
            <v>19054.061200161585</v>
          </cell>
          <cell r="J631">
            <v>22489.433724039307</v>
          </cell>
          <cell r="K631">
            <v>9316.0135589519687</v>
          </cell>
          <cell r="L631">
            <v>703.60773247420934</v>
          </cell>
          <cell r="M631">
            <v>11803.909004114494</v>
          </cell>
          <cell r="P631">
            <v>12030.557082058556</v>
          </cell>
          <cell r="Q631">
            <v>2518.4631149685583</v>
          </cell>
          <cell r="R631">
            <v>7274.5100985135578</v>
          </cell>
        </row>
        <row r="632">
          <cell r="C632">
            <v>27484.927410497381</v>
          </cell>
          <cell r="D632">
            <v>19985.555724426958</v>
          </cell>
          <cell r="E632">
            <v>23931.688291403512</v>
          </cell>
          <cell r="F632">
            <v>18640.61905487104</v>
          </cell>
          <cell r="H632">
            <v>25978.983442933732</v>
          </cell>
          <cell r="I632">
            <v>19042.411797665718</v>
          </cell>
          <cell r="J632">
            <v>22510.697620299725</v>
          </cell>
          <cell r="K632">
            <v>9365.9281017654994</v>
          </cell>
          <cell r="L632">
            <v>708.55348586658022</v>
          </cell>
          <cell r="M632">
            <v>11963.38115125655</v>
          </cell>
          <cell r="P632">
            <v>12157.607269737769</v>
          </cell>
          <cell r="Q632">
            <v>2534.3012228546504</v>
          </cell>
          <cell r="R632">
            <v>7345.9542462962099</v>
          </cell>
        </row>
        <row r="633">
          <cell r="C633">
            <v>27567.969305767772</v>
          </cell>
          <cell r="D633">
            <v>19966.325669761984</v>
          </cell>
          <cell r="E633">
            <v>23935.641166857615</v>
          </cell>
          <cell r="F633">
            <v>18643.697987063959</v>
          </cell>
          <cell r="H633">
            <v>26029.576947764243</v>
          </cell>
          <cell r="I633">
            <v>19027.240116961428</v>
          </cell>
          <cell r="J633">
            <v>22528.408532362835</v>
          </cell>
          <cell r="K633">
            <v>9415.0891574716734</v>
          </cell>
          <cell r="L633">
            <v>713.3381213587711</v>
          </cell>
          <cell r="M633">
            <v>12122.711051574923</v>
          </cell>
          <cell r="P633">
            <v>12284.460186037897</v>
          </cell>
          <cell r="Q633">
            <v>2549.6320342323461</v>
          </cell>
          <cell r="R633">
            <v>7417.046110135122</v>
          </cell>
        </row>
        <row r="634">
          <cell r="C634">
            <v>27647.097451600785</v>
          </cell>
          <cell r="D634">
            <v>19942.048880026032</v>
          </cell>
          <cell r="E634">
            <v>23936.644243833154</v>
          </cell>
          <cell r="F634">
            <v>18644.4792932366</v>
          </cell>
          <cell r="H634">
            <v>26076.597205129994</v>
          </cell>
          <cell r="I634">
            <v>19008.537729218293</v>
          </cell>
          <cell r="J634">
            <v>22542.567467174144</v>
          </cell>
          <cell r="K634">
            <v>9463.4836241444864</v>
          </cell>
          <cell r="L634">
            <v>717.95283667502827</v>
          </cell>
          <cell r="M634">
            <v>12281.805388667868</v>
          </cell>
          <cell r="P634">
            <v>12411.047126957314</v>
          </cell>
          <cell r="Q634">
            <v>2564.4474393676091</v>
          </cell>
          <cell r="R634">
            <v>7487.7472831624609</v>
          </cell>
        </row>
        <row r="635">
          <cell r="C635">
            <v>27722.442980443724</v>
          </cell>
          <cell r="D635">
            <v>19912.684527644386</v>
          </cell>
          <cell r="E635">
            <v>23934.693404608559</v>
          </cell>
          <cell r="F635">
            <v>18642.95976605656</v>
          </cell>
          <cell r="H635">
            <v>26120.12303777906</v>
          </cell>
          <cell r="I635">
            <v>18986.267301597556</v>
          </cell>
          <cell r="J635">
            <v>22553.195169688308</v>
          </cell>
          <cell r="K635">
            <v>9511.1415736029467</v>
          </cell>
          <cell r="L635">
            <v>722.38924074197507</v>
          </cell>
          <cell r="M635">
            <v>12440.57447132113</v>
          </cell>
          <cell r="P635">
            <v>12537.32118604943</v>
          </cell>
          <cell r="Q635">
            <v>2578.7490043946054</v>
          </cell>
          <cell r="R635">
            <v>7558.0350952220178</v>
          </cell>
        </row>
        <row r="636">
          <cell r="C636">
            <v>27794.262310102229</v>
          </cell>
          <cell r="D636">
            <v>19878.234967698801</v>
          </cell>
          <cell r="E636">
            <v>23929.767923318563</v>
          </cell>
          <cell r="F636">
            <v>18639.123261950757</v>
          </cell>
          <cell r="H636">
            <v>26160.309049462187</v>
          </cell>
          <cell r="I636">
            <v>18960.385182072991</v>
          </cell>
          <cell r="J636">
            <v>22560.347115767589</v>
          </cell>
          <cell r="K636">
            <v>9558.1363816531866</v>
          </cell>
          <cell r="L636">
            <v>726.6405622333267</v>
          </cell>
          <cell r="M636">
            <v>12598.953250983446</v>
          </cell>
          <cell r="P636">
            <v>12663.270520118738</v>
          </cell>
          <cell r="Q636">
            <v>2592.5496097945688</v>
          </cell>
          <cell r="R636">
            <v>7627.9100649566535</v>
          </cell>
        </row>
        <row r="637">
          <cell r="C637">
            <v>27862.752129479908</v>
          </cell>
          <cell r="D637">
            <v>19838.695606241134</v>
          </cell>
          <cell r="E637">
            <v>23921.87994724181</v>
          </cell>
          <cell r="F637">
            <v>18632.97924254978</v>
          </cell>
          <cell r="H637">
            <v>26197.285378407156</v>
          </cell>
          <cell r="I637">
            <v>18930.868084349153</v>
          </cell>
          <cell r="J637">
            <v>22564.076731378154</v>
          </cell>
          <cell r="K637">
            <v>9604.5214925181608</v>
          </cell>
          <cell r="L637">
            <v>730.69986356134132</v>
          </cell>
          <cell r="M637">
            <v>12751.411381204549</v>
          </cell>
          <cell r="P637">
            <v>12785.241155144491</v>
          </cell>
          <cell r="Q637">
            <v>2605.8473363782105</v>
          </cell>
          <cell r="R637">
            <v>7695.5442457613508</v>
          </cell>
        </row>
        <row r="638">
          <cell r="C638">
            <v>27927.979542696263</v>
          </cell>
          <cell r="D638">
            <v>19794.068431751824</v>
          </cell>
          <cell r="E638">
            <v>23911.089320598527</v>
          </cell>
          <cell r="F638">
            <v>18624.574321084499</v>
          </cell>
          <cell r="H638">
            <v>26231.119908149165</v>
          </cell>
          <cell r="I638">
            <v>18897.735899916392</v>
          </cell>
          <cell r="J638">
            <v>22564.427904032778</v>
          </cell>
          <cell r="K638">
            <v>9650.3060759992932</v>
          </cell>
          <cell r="L638">
            <v>734.56053412139522</v>
          </cell>
          <cell r="M638">
            <v>12914.259401748932</v>
          </cell>
          <cell r="P638">
            <v>12914.071417266659</v>
          </cell>
          <cell r="Q638">
            <v>2618.6792573130906</v>
          </cell>
          <cell r="R638">
            <v>7766.3753372898746</v>
          </cell>
        </row>
        <row r="639">
          <cell r="C639">
            <v>27989.912147801846</v>
          </cell>
          <cell r="D639">
            <v>19744.317803624781</v>
          </cell>
          <cell r="E639">
            <v>23897.511545478876</v>
          </cell>
          <cell r="F639">
            <v>18613.998463228738</v>
          </cell>
          <cell r="H639">
            <v>26261.835954440488</v>
          </cell>
          <cell r="I639">
            <v>18861.034025626635</v>
          </cell>
          <cell r="J639">
            <v>22561.434990033562</v>
          </cell>
          <cell r="K639">
            <v>9695.4649304664163</v>
          </cell>
          <cell r="L639">
            <v>738.2146470268782</v>
          </cell>
          <cell r="M639">
            <v>13071.024172139218</v>
          </cell>
          <cell r="P639">
            <v>13038.79854599576</v>
          </cell>
          <cell r="Q639">
            <v>2631.0039537592502</v>
          </cell>
          <cell r="R639">
            <v>7834.9012498775046</v>
          </cell>
        </row>
        <row r="640">
          <cell r="C640">
            <v>28048.555772417185</v>
          </cell>
          <cell r="D640">
            <v>19689.379891293207</v>
          </cell>
          <cell r="E640">
            <v>23881.294585344756</v>
          </cell>
          <cell r="F640">
            <v>18601.36691912674</v>
          </cell>
          <cell r="H640">
            <v>26289.49011099265</v>
          </cell>
          <cell r="I640">
            <v>18820.808473098296</v>
          </cell>
          <cell r="J640">
            <v>22555.149292045473</v>
          </cell>
          <cell r="K640">
            <v>9739.985896882039</v>
          </cell>
          <cell r="L640">
            <v>741.65326266408943</v>
          </cell>
          <cell r="M640">
            <v>13227.048802752382</v>
          </cell>
          <cell r="P640">
            <v>13162.96252374612</v>
          </cell>
          <cell r="Q640">
            <v>2642.8294511195527</v>
          </cell>
          <cell r="R640">
            <v>7902.8959874328366</v>
          </cell>
        </row>
        <row r="641">
          <cell r="C641">
            <v>28103.904669066858</v>
          </cell>
          <cell r="D641">
            <v>19629.184209174746</v>
          </cell>
          <cell r="E641">
            <v>23862.620031717604</v>
          </cell>
          <cell r="F641">
            <v>18586.821132137338</v>
          </cell>
          <cell r="H641">
            <v>26314.143613847929</v>
          </cell>
          <cell r="I641">
            <v>18777.121407200346</v>
          </cell>
          <cell r="J641">
            <v>22545.632510524138</v>
          </cell>
          <cell r="K641">
            <v>9783.8526875216958</v>
          </cell>
          <cell r="L641">
            <v>744.86720678765437</v>
          </cell>
          <cell r="M641">
            <v>13382.208003869118</v>
          </cell>
          <cell r="P641">
            <v>13286.467079899616</v>
          </cell>
          <cell r="Q641">
            <v>2654.1515188860294</v>
          </cell>
          <cell r="R641">
            <v>7970.3092993928221</v>
          </cell>
        </row>
        <row r="642">
          <cell r="C642">
            <v>28156.002496907793</v>
          </cell>
          <cell r="D642">
            <v>19563.716311715019</v>
          </cell>
          <cell r="E642">
            <v>23841.652387574322</v>
          </cell>
          <cell r="F642">
            <v>18570.489235189918</v>
          </cell>
          <cell r="H642">
            <v>26335.887185986681</v>
          </cell>
          <cell r="I642">
            <v>18730.043029706849</v>
          </cell>
          <cell r="J642">
            <v>22532.965107846765</v>
          </cell>
          <cell r="K642">
            <v>9827.0661232848506</v>
          </cell>
          <cell r="L642">
            <v>747.84945801825756</v>
          </cell>
          <cell r="M642">
            <v>13536.410442746617</v>
          </cell>
          <cell r="P642">
            <v>13409.245665110942</v>
          </cell>
          <cell r="Q642">
            <v>2664.9716842555417</v>
          </cell>
          <cell r="R642">
            <v>8037.1086746832416</v>
          </cell>
        </row>
        <row r="643">
          <cell r="C643">
            <v>28204.945610765608</v>
          </cell>
          <cell r="D643">
            <v>19493.011968186987</v>
          </cell>
          <cell r="E643">
            <v>23818.482929076479</v>
          </cell>
          <cell r="F643">
            <v>18552.442324152678</v>
          </cell>
          <cell r="H643">
            <v>26354.824259499313</v>
          </cell>
          <cell r="I643">
            <v>18679.617156591565</v>
          </cell>
          <cell r="J643">
            <v>22517.220708045439</v>
          </cell>
          <cell r="K643">
            <v>9869.6455110723637</v>
          </cell>
          <cell r="L643">
            <v>750.59500207653366</v>
          </cell>
          <cell r="M643">
            <v>13689.597292708306</v>
          </cell>
          <cell r="P643">
            <v>13531.261235311202</v>
          </cell>
          <cell r="Q643">
            <v>2675.2973019269366</v>
          </cell>
          <cell r="R643">
            <v>8103.2792686190687</v>
          </cell>
        </row>
        <row r="644">
          <cell r="C644">
            <v>28250.918086086524</v>
          </cell>
          <cell r="D644">
            <v>19417.203153725088</v>
          </cell>
          <cell r="E644">
            <v>23793.208971710617</v>
          </cell>
          <cell r="F644">
            <v>18532.756198981344</v>
          </cell>
          <cell r="H644">
            <v>26371.120836566777</v>
          </cell>
          <cell r="I644">
            <v>18625.922368685009</v>
          </cell>
          <cell r="J644">
            <v>22498.521602625893</v>
          </cell>
          <cell r="K644">
            <v>9911.6411831690984</v>
          </cell>
          <cell r="L644">
            <v>753.10268599231699</v>
          </cell>
          <cell r="M644">
            <v>13841.777510228054</v>
          </cell>
          <cell r="P644">
            <v>13652.535560406821</v>
          </cell>
          <cell r="Q644">
            <v>2685.1453591861582</v>
          </cell>
          <cell r="R644">
            <v>8168.84045979649</v>
          </cell>
        </row>
        <row r="645">
          <cell r="C645">
            <v>28294.17510793445</v>
          </cell>
          <cell r="D645">
            <v>19336.504667832854</v>
          </cell>
          <cell r="E645">
            <v>23766.011077567779</v>
          </cell>
          <cell r="F645">
            <v>18511.571501201641</v>
          </cell>
          <cell r="H645">
            <v>26385.019333489126</v>
          </cell>
          <cell r="I645">
            <v>18569.111843779236</v>
          </cell>
          <cell r="J645">
            <v>22477.065588634181</v>
          </cell>
          <cell r="K645">
            <v>9953.129077672631</v>
          </cell>
          <cell r="L645">
            <v>755.37482989800969</v>
          </cell>
          <cell r="M645">
            <v>13993.023278351642</v>
          </cell>
          <cell r="P645">
            <v>13773.144044031176</v>
          </cell>
          <cell r="Q645">
            <v>2694.5407465836815</v>
          </cell>
          <cell r="R645">
            <v>8233.8423953074289</v>
          </cell>
        </row>
        <row r="646">
          <cell r="C646">
            <v>28335.028840842591</v>
          </cell>
          <cell r="D646">
            <v>19251.189998777241</v>
          </cell>
          <cell r="E646">
            <v>23737.092456207662</v>
          </cell>
          <cell r="F646">
            <v>18489.046512667523</v>
          </cell>
          <cell r="H646">
            <v>26396.808230835413</v>
          </cell>
          <cell r="I646">
            <v>18509.370673412101</v>
          </cell>
          <cell r="J646">
            <v>22453.089452123757</v>
          </cell>
          <cell r="K646">
            <v>9994.2061159354944</v>
          </cell>
          <cell r="L646">
            <v>757.41639287312569</v>
          </cell>
          <cell r="M646">
            <v>14143.456982913365</v>
          </cell>
          <cell r="P646">
            <v>13893.205174711878</v>
          </cell>
          <cell r="Q646">
            <v>2703.51448643611</v>
          </cell>
          <cell r="R646">
            <v>8298.3598305739943</v>
          </cell>
        </row>
        <row r="647">
          <cell r="C647">
            <v>28373.764121678334</v>
          </cell>
          <cell r="D647">
            <v>19161.497584028795</v>
          </cell>
          <cell r="E647">
            <v>23706.617541978478</v>
          </cell>
          <cell r="F647">
            <v>18465.30931285282</v>
          </cell>
          <cell r="H647">
            <v>26406.744487065014</v>
          </cell>
          <cell r="I647">
            <v>18446.849793204201</v>
          </cell>
          <cell r="J647">
            <v>22426.797140134608</v>
          </cell>
          <cell r="K647">
            <v>10034.960691636679</v>
          </cell>
          <cell r="L647">
            <v>759.23133985350194</v>
          </cell>
          <cell r="M647">
            <v>14294.48846932199</v>
          </cell>
          <cell r="P647">
            <v>14013.71367139271</v>
          </cell>
          <cell r="Q647">
            <v>2712.0733291487368</v>
          </cell>
          <cell r="R647">
            <v>8362.893500270724</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9.xml"/><Relationship Id="rId1" Type="http://schemas.openxmlformats.org/officeDocument/2006/relationships/printerSettings" Target="../printerSettings/printerSettings6.bin"/><Relationship Id="rId4" Type="http://schemas.openxmlformats.org/officeDocument/2006/relationships/comments" Target="../comments1.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3.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5.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6.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7.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8.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02512-7EDB-4A30-81DE-1DD2EE4B9DD0}">
  <sheetPr codeName="Sheet1">
    <tabColor rgb="FFFFFF00"/>
  </sheetPr>
  <dimension ref="A1:Q28"/>
  <sheetViews>
    <sheetView tabSelected="1" workbookViewId="0">
      <selection activeCell="I15" sqref="I15:J15"/>
    </sheetView>
  </sheetViews>
  <sheetFormatPr defaultRowHeight="14.4" x14ac:dyDescent="0.3"/>
  <cols>
    <col min="1" max="16384" width="8.88671875" style="20"/>
  </cols>
  <sheetData>
    <row r="1" spans="1:17" ht="4.2" customHeight="1" x14ac:dyDescent="0.3">
      <c r="A1" s="1228"/>
    </row>
    <row r="2" spans="1:17" x14ac:dyDescent="0.3">
      <c r="B2" s="1548" t="s">
        <v>824</v>
      </c>
      <c r="C2" s="1548"/>
      <c r="D2" s="1548"/>
      <c r="E2" s="1548"/>
      <c r="F2" s="1548"/>
      <c r="G2" s="1548"/>
      <c r="H2" s="1548"/>
      <c r="I2" s="1548"/>
      <c r="J2" s="1548"/>
      <c r="K2" s="1548"/>
      <c r="L2" s="1548"/>
      <c r="M2" s="1548"/>
      <c r="N2" s="1548"/>
      <c r="O2" s="1548"/>
      <c r="P2" s="1548"/>
      <c r="Q2" s="1548"/>
    </row>
    <row r="3" spans="1:17" x14ac:dyDescent="0.3">
      <c r="B3" s="1548"/>
      <c r="C3" s="1548"/>
      <c r="D3" s="1548"/>
      <c r="E3" s="1548"/>
      <c r="F3" s="1548"/>
      <c r="G3" s="1548"/>
      <c r="H3" s="1548"/>
      <c r="I3" s="1548"/>
      <c r="J3" s="1548"/>
      <c r="K3" s="1548"/>
      <c r="L3" s="1548"/>
      <c r="M3" s="1548"/>
      <c r="N3" s="1548"/>
      <c r="O3" s="1548"/>
      <c r="P3" s="1548"/>
      <c r="Q3" s="1548"/>
    </row>
    <row r="4" spans="1:17" x14ac:dyDescent="0.3">
      <c r="B4" s="1548"/>
      <c r="C4" s="1548"/>
      <c r="D4" s="1548"/>
      <c r="E4" s="1548"/>
      <c r="F4" s="1548"/>
      <c r="G4" s="1548"/>
      <c r="H4" s="1548"/>
      <c r="I4" s="1548"/>
      <c r="J4" s="1548"/>
      <c r="K4" s="1548"/>
      <c r="L4" s="1548"/>
      <c r="M4" s="1548"/>
      <c r="N4" s="1548"/>
      <c r="O4" s="1548"/>
      <c r="P4" s="1548"/>
      <c r="Q4" s="1548"/>
    </row>
    <row r="5" spans="1:17" x14ac:dyDescent="0.3">
      <c r="B5" s="1548"/>
      <c r="C5" s="1548"/>
      <c r="D5" s="1548"/>
      <c r="E5" s="1548"/>
      <c r="F5" s="1548"/>
      <c r="G5" s="1548"/>
      <c r="H5" s="1548"/>
      <c r="I5" s="1548"/>
      <c r="J5" s="1548"/>
      <c r="K5" s="1548"/>
      <c r="L5" s="1548"/>
      <c r="M5" s="1548"/>
      <c r="N5" s="1548"/>
      <c r="O5" s="1548"/>
      <c r="P5" s="1548"/>
      <c r="Q5" s="1548"/>
    </row>
    <row r="6" spans="1:17" ht="8.4" customHeight="1" x14ac:dyDescent="0.3"/>
    <row r="7" spans="1:17" x14ac:dyDescent="0.3">
      <c r="B7" s="1086">
        <v>0</v>
      </c>
      <c r="C7" s="1087" t="s">
        <v>825</v>
      </c>
      <c r="D7" s="1087"/>
      <c r="E7" s="1087"/>
      <c r="F7" s="1087"/>
      <c r="G7" s="1087"/>
      <c r="H7" s="1087"/>
      <c r="L7" s="19" t="s">
        <v>33</v>
      </c>
      <c r="M7" s="19"/>
      <c r="N7" s="19"/>
      <c r="O7" s="19"/>
      <c r="P7" s="19"/>
    </row>
    <row r="9" spans="1:17" x14ac:dyDescent="0.3">
      <c r="B9" s="1086">
        <v>1</v>
      </c>
      <c r="C9" s="1086" t="s">
        <v>826</v>
      </c>
      <c r="D9" s="1086"/>
      <c r="E9" s="1086"/>
      <c r="F9" s="1086"/>
      <c r="G9" s="1086"/>
      <c r="H9" s="1086"/>
    </row>
    <row r="10" spans="1:17" x14ac:dyDescent="0.3">
      <c r="C10" s="1090" t="s">
        <v>827</v>
      </c>
      <c r="D10" s="1090"/>
      <c r="E10" s="1090"/>
      <c r="F10" s="1090"/>
      <c r="G10" s="1090"/>
      <c r="H10" s="1090"/>
    </row>
    <row r="11" spans="1:17" x14ac:dyDescent="0.3">
      <c r="C11" s="1090" t="s">
        <v>829</v>
      </c>
      <c r="D11" s="1090"/>
      <c r="E11" s="1090"/>
      <c r="F11" s="1090"/>
      <c r="G11" s="1090"/>
      <c r="H11" s="1090"/>
    </row>
    <row r="12" spans="1:17" x14ac:dyDescent="0.3">
      <c r="C12" s="1090" t="s">
        <v>830</v>
      </c>
      <c r="D12" s="1090"/>
      <c r="E12" s="1090"/>
      <c r="F12" s="1090"/>
      <c r="G12" s="1090"/>
      <c r="H12" s="1090"/>
    </row>
    <row r="13" spans="1:17" x14ac:dyDescent="0.3">
      <c r="C13" s="1090" t="s">
        <v>29</v>
      </c>
      <c r="D13" s="1090"/>
      <c r="E13" s="1090"/>
      <c r="F13" s="1090"/>
      <c r="G13" s="1090"/>
      <c r="H13" s="1090"/>
    </row>
    <row r="14" spans="1:17" x14ac:dyDescent="0.3">
      <c r="C14" s="1090" t="s">
        <v>30</v>
      </c>
      <c r="D14" s="1090"/>
      <c r="E14" s="1090"/>
      <c r="F14" s="1090"/>
      <c r="G14" s="1090"/>
      <c r="H14" s="1090"/>
    </row>
    <row r="15" spans="1:17" x14ac:dyDescent="0.3">
      <c r="C15" s="1090" t="s">
        <v>828</v>
      </c>
      <c r="D15" s="1090"/>
      <c r="E15" s="1090"/>
      <c r="F15" s="1090"/>
      <c r="G15" s="1090"/>
      <c r="H15" s="1090"/>
    </row>
    <row r="16" spans="1:17" x14ac:dyDescent="0.3">
      <c r="C16" s="1090" t="s">
        <v>770</v>
      </c>
      <c r="D16" s="1090"/>
      <c r="E16" s="1090"/>
      <c r="F16" s="1090"/>
      <c r="G16" s="1090"/>
      <c r="H16" s="1090"/>
    </row>
    <row r="17" spans="2:16" x14ac:dyDescent="0.3">
      <c r="C17" s="1090" t="s">
        <v>752</v>
      </c>
      <c r="D17" s="1090"/>
      <c r="E17" s="1090"/>
      <c r="F17" s="1090"/>
      <c r="G17" s="1090"/>
      <c r="H17" s="1090"/>
      <c r="L17" s="1266" t="s">
        <v>945</v>
      </c>
      <c r="M17" s="1267"/>
      <c r="N17" s="1267"/>
      <c r="O17" s="1267"/>
      <c r="P17" s="1267"/>
    </row>
    <row r="18" spans="2:16" x14ac:dyDescent="0.3">
      <c r="C18" s="1090" t="s">
        <v>840</v>
      </c>
      <c r="D18" s="1090"/>
      <c r="E18" s="1090"/>
      <c r="F18" s="1090"/>
      <c r="G18" s="1090"/>
      <c r="H18" s="1090"/>
      <c r="L18" s="18"/>
      <c r="M18" s="18"/>
      <c r="N18" s="18"/>
      <c r="O18" s="18"/>
      <c r="P18" s="18"/>
    </row>
    <row r="19" spans="2:16" x14ac:dyDescent="0.3">
      <c r="L19" s="1549">
        <v>44452</v>
      </c>
      <c r="M19" s="1550"/>
      <c r="N19" s="1550"/>
      <c r="O19" s="1550"/>
      <c r="P19" s="1550"/>
    </row>
    <row r="20" spans="2:16" x14ac:dyDescent="0.3">
      <c r="B20" s="1086">
        <v>2</v>
      </c>
      <c r="C20" s="1086" t="s">
        <v>823</v>
      </c>
      <c r="D20" s="1086"/>
      <c r="E20" s="1086"/>
      <c r="F20" s="1086"/>
      <c r="G20" s="1086"/>
    </row>
    <row r="21" spans="2:16" x14ac:dyDescent="0.3">
      <c r="C21" s="1088" t="s">
        <v>831</v>
      </c>
      <c r="D21" s="1088"/>
      <c r="E21" s="1088"/>
      <c r="F21" s="1088"/>
      <c r="G21" s="1088"/>
      <c r="H21" s="1088"/>
    </row>
    <row r="22" spans="2:16" x14ac:dyDescent="0.3">
      <c r="C22" s="1088" t="s">
        <v>832</v>
      </c>
      <c r="D22" s="1088"/>
      <c r="E22" s="1088"/>
      <c r="F22" s="1088"/>
      <c r="G22" s="1088"/>
      <c r="H22" s="1088"/>
    </row>
    <row r="23" spans="2:16" x14ac:dyDescent="0.3">
      <c r="C23" s="1088" t="s">
        <v>833</v>
      </c>
      <c r="D23" s="1088"/>
      <c r="E23" s="1088"/>
      <c r="F23" s="1088"/>
      <c r="G23" s="1088"/>
      <c r="H23" s="1088"/>
    </row>
    <row r="25" spans="2:16" x14ac:dyDescent="0.3">
      <c r="B25" s="1086">
        <v>3</v>
      </c>
      <c r="C25" s="1250" t="s">
        <v>85</v>
      </c>
    </row>
    <row r="26" spans="2:16" x14ac:dyDescent="0.3">
      <c r="B26" s="1086"/>
      <c r="C26" s="1112" t="s">
        <v>857</v>
      </c>
      <c r="D26" s="1112"/>
      <c r="E26" s="1112"/>
      <c r="F26" s="1112"/>
      <c r="G26" s="1112"/>
      <c r="H26" s="1112"/>
    </row>
    <row r="27" spans="2:16" x14ac:dyDescent="0.3">
      <c r="C27" s="1112" t="s">
        <v>901</v>
      </c>
      <c r="D27" s="1112"/>
      <c r="E27" s="1112"/>
      <c r="F27" s="1112"/>
      <c r="G27" s="1112"/>
      <c r="H27" s="1112"/>
    </row>
    <row r="28" spans="2:16" x14ac:dyDescent="0.3">
      <c r="C28" s="1112" t="s">
        <v>946</v>
      </c>
      <c r="D28" s="1112"/>
      <c r="E28" s="1112"/>
      <c r="F28" s="1112"/>
      <c r="G28" s="1112"/>
      <c r="H28" s="1112"/>
    </row>
  </sheetData>
  <mergeCells count="2">
    <mergeCell ref="B2:Q5"/>
    <mergeCell ref="L19:P19"/>
  </mergeCells>
  <hyperlinks>
    <hyperlink ref="C10:G10" location="'Modeshare URBAN'!A1" display="Urban Passenger Sheet" xr:uid="{CA61B39F-04ED-4DC4-8C1A-FCBA075A5ADC}"/>
    <hyperlink ref="C13:G13" location="'Modeshare NONURBAN'!A1" display="Nonurban Passenger Sheet" xr:uid="{38372376-D901-4B20-AC7C-2784B5CED512}"/>
    <hyperlink ref="C14:G14" location="'Modeshare URBAN+NONURBAN'!A1" display="Urban + Nonurban Passenger Sheet" xr:uid="{DD65FEC5-3733-435B-A84C-B345DE1EE1C9}"/>
    <hyperlink ref="C15:G15" location="'Modeshare FREIGHT'!A1" display="Freight Sheet" xr:uid="{44F90EA5-3F2D-48CD-9B92-5C977E12715D}"/>
    <hyperlink ref="C21:G21" location="'Urban Pass Adoption'!A1" display="Urban Passenger Adoptions" xr:uid="{8C4E6979-F341-43B0-84E1-F88132EAC5D4}"/>
    <hyperlink ref="C7:G7" location="Overview!A1" display="Assumptions" xr:uid="{024C7E20-16F4-4CA0-9E02-AB4958FB3FD1}"/>
    <hyperlink ref="C22:G23" location="'Urban Pass Adoption'!A1" display="Urban Passenger Adoptions" xr:uid="{6EED451E-7E75-4F9D-ACFD-29368909F1C8}"/>
    <hyperlink ref="H21" location="'Urban Pass Adoption'!A1" display="Urban Passenger Adoptions" xr:uid="{DB0455CA-B963-4AEB-B75B-D7334F22405B}"/>
    <hyperlink ref="H22:H23" location="'Urban Pass Adoption'!A1" display="Urban Passenger Adoptions" xr:uid="{92A13B38-7F10-424F-BCCF-9398469BFA1A}"/>
    <hyperlink ref="H10" location="'Modeshare URBAN'!A1" display="Urban Passenger Sheet" xr:uid="{CC655355-F9F7-4DCC-99AF-081ACA9C05D5}"/>
    <hyperlink ref="H13" location="'Modeshare NONURBAN'!A1" display="Nonurban Passenger Sheet" xr:uid="{AB877DE6-8227-4355-84B2-5B8EC279869D}"/>
    <hyperlink ref="H14" location="'Modeshare URBAN+NONURBAN'!A1" display="Urban + Nonurban Passenger Sheet" xr:uid="{7C85ECB0-8F66-4FC4-94D5-0BE6454A1413}"/>
    <hyperlink ref="H15" location="'Modeshare FREIGHT'!A1" display="Freight Sheet" xr:uid="{0CAF63A7-E1B7-4724-AA11-649256AA89C9}"/>
    <hyperlink ref="H7" location="Overview!A1" display="Assumptions" xr:uid="{2890CE29-11AC-4EE2-BE6E-401D0EB16514}"/>
    <hyperlink ref="C10:H10" location="TAM_Area!A1" display="Floor Area" xr:uid="{9ADFA68A-8E73-42C3-A85A-314ED0247116}"/>
    <hyperlink ref="C11:H11" location="TAM_RoofArea!A1" display="Roof Area" xr:uid="{C89742B7-82AA-4029-A6E4-B7EFF7A49502}"/>
    <hyperlink ref="C12:H12" location="TAM_Households!A1" display="Households" xr:uid="{0ACA7E79-71B2-4B14-8D24-07DC976858C4}"/>
    <hyperlink ref="C13:H13" location="TAM_SpaceHeating!A1" display="Space Heating" xr:uid="{CC5BEB21-102C-408F-BEAF-4E390718223F}"/>
    <hyperlink ref="C14:H14" location="TAM_SpaceCooling!A1" display="Space Cooling" xr:uid="{4CE34F39-52B5-4618-A916-028CA4EA3B30}"/>
    <hyperlink ref="C15:H15" location="TAM_WaterHeating!A1" display="Water Heating" xr:uid="{24C52F1C-EC1A-43BE-8211-7CCDB06870E4}"/>
    <hyperlink ref="C16:H16" location="TAM_Lighting!A1" display="Lighting" xr:uid="{480C2033-FBFA-4E80-ABD9-F5DC96029259}"/>
    <hyperlink ref="C17:H17" location="TAM_Cooking!A1" display="Cooking" xr:uid="{7A3C38A5-A64B-4517-A4E7-839555829089}"/>
    <hyperlink ref="C21:H21" location="'PDS 1'!A1" display="Integration Inputs and Outputs for PDS1 (Plausible Scenario)" xr:uid="{2DD637CB-D00C-4759-8887-CD8D91F86321}"/>
    <hyperlink ref="C22:H22" location="'PDS 2'!A1" display="Integration Inputs and Outputs for PDS1 (Plausible Scenario)" xr:uid="{61DE8B97-70FA-433A-84D4-772E774BEC80}"/>
    <hyperlink ref="C23:H23" location="'PDS 3'!A1" display="Integration Inputs and Outputs for PDS1 (Plausible Scenario)" xr:uid="{D2E3658C-6533-41F4-A2CE-C71708AFA3FF}"/>
    <hyperlink ref="C18:H18" location="Conversions!A1" display="Conversions" xr:uid="{0361054E-26C1-479D-92D3-0C9CE425E812}"/>
    <hyperlink ref="C26:H26" location="'Grid Impacts'!A1" display="Grid Demand Reduction Estimates" xr:uid="{6088B9DB-E412-4F3F-9200-0072F07E4485}"/>
    <hyperlink ref="C27:H27" location="'Emissions Redux'!A1" display="Emissions Results" xr:uid="{5C721184-0B5D-44F8-A81C-7A9911F40A1D}"/>
    <hyperlink ref="C28:H28" location="'Financials&amp;Adoptions'!A1" display="Fiancial and Adoptions Results" xr:uid="{477FEDFB-D16D-4899-A666-0F6EC04C19B8}"/>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90100-E171-445D-8E9B-71BB6B51DEAA}">
  <sheetPr codeName="Sheet5">
    <tabColor rgb="FFFFFF00"/>
  </sheetPr>
  <dimension ref="A1:AJ57"/>
  <sheetViews>
    <sheetView zoomScaleNormal="100" workbookViewId="0">
      <selection activeCell="L1" sqref="L1:N2"/>
    </sheetView>
  </sheetViews>
  <sheetFormatPr defaultColWidth="15.21875" defaultRowHeight="15" customHeight="1" x14ac:dyDescent="0.3"/>
  <cols>
    <col min="1" max="18" width="7.5546875" style="20" customWidth="1"/>
    <col min="19" max="19" width="10.88671875" style="20" customWidth="1"/>
    <col min="20" max="25" width="7.5546875" style="20" customWidth="1"/>
    <col min="26" max="16384" width="15.21875" style="20"/>
  </cols>
  <sheetData>
    <row r="1" spans="1:22" ht="14.4" x14ac:dyDescent="0.3">
      <c r="A1" s="19" t="s">
        <v>50</v>
      </c>
      <c r="B1" s="19"/>
      <c r="C1" s="19"/>
      <c r="D1" s="19"/>
      <c r="E1" s="19"/>
      <c r="L1" s="1551" t="s">
        <v>834</v>
      </c>
      <c r="M1" s="1552"/>
      <c r="N1" s="1553"/>
      <c r="R1" s="19" t="s">
        <v>31</v>
      </c>
      <c r="S1" s="19"/>
      <c r="T1" s="19"/>
      <c r="U1" s="19"/>
      <c r="V1" s="19"/>
    </row>
    <row r="2" spans="1:22" ht="15" customHeight="1" thickBot="1" x14ac:dyDescent="0.35">
      <c r="L2" s="1554"/>
      <c r="M2" s="1555"/>
      <c r="N2" s="1556"/>
    </row>
    <row r="3" spans="1:22" ht="16.5" customHeight="1" x14ac:dyDescent="0.3">
      <c r="A3" s="21">
        <v>1</v>
      </c>
      <c r="B3" s="1561" t="s">
        <v>48</v>
      </c>
      <c r="C3" s="1561"/>
      <c r="D3" s="1561"/>
      <c r="E3" s="1561"/>
      <c r="F3" s="1561"/>
      <c r="G3" s="1561"/>
      <c r="H3" s="1561"/>
      <c r="I3" s="1561"/>
      <c r="J3" s="1561"/>
      <c r="K3" s="1561"/>
      <c r="L3" s="1561"/>
      <c r="M3" s="1561"/>
      <c r="N3" s="1561"/>
      <c r="O3" s="1561"/>
      <c r="P3" s="1561"/>
      <c r="Q3" s="26"/>
      <c r="R3" s="22" t="s">
        <v>38</v>
      </c>
      <c r="U3" s="20" t="s">
        <v>44</v>
      </c>
    </row>
    <row r="4" spans="1:22" ht="15" customHeight="1" x14ac:dyDescent="0.3">
      <c r="B4" s="1561"/>
      <c r="C4" s="1561"/>
      <c r="D4" s="1561"/>
      <c r="E4" s="1561"/>
      <c r="F4" s="1561"/>
      <c r="G4" s="1561"/>
      <c r="H4" s="1561"/>
      <c r="I4" s="1561"/>
      <c r="J4" s="1561"/>
      <c r="K4" s="1561"/>
      <c r="L4" s="1561"/>
      <c r="M4" s="1561"/>
      <c r="N4" s="1561"/>
      <c r="O4" s="1561"/>
      <c r="P4" s="1561"/>
      <c r="R4" s="22" t="s">
        <v>550</v>
      </c>
      <c r="U4" s="20" t="s">
        <v>902</v>
      </c>
    </row>
    <row r="5" spans="1:22" ht="14.55" customHeight="1" x14ac:dyDescent="0.3">
      <c r="A5" s="21"/>
      <c r="B5" s="1562"/>
      <c r="C5" s="1562"/>
      <c r="D5" s="1562"/>
      <c r="E5" s="1562"/>
      <c r="F5" s="1562"/>
      <c r="G5" s="1562"/>
      <c r="H5" s="1562"/>
      <c r="I5" s="1562"/>
      <c r="J5" s="1562"/>
      <c r="K5" s="1562"/>
      <c r="L5" s="1562"/>
      <c r="M5" s="1562"/>
      <c r="N5" s="1562"/>
      <c r="O5" s="1562"/>
      <c r="P5" s="1562"/>
      <c r="Q5" s="27">
        <v>1</v>
      </c>
      <c r="R5" s="22" t="s">
        <v>0</v>
      </c>
      <c r="U5" s="20" t="s">
        <v>43</v>
      </c>
    </row>
    <row r="6" spans="1:22" ht="15" customHeight="1" x14ac:dyDescent="0.3">
      <c r="A6" s="20">
        <v>2</v>
      </c>
      <c r="B6" s="1563" t="s">
        <v>859</v>
      </c>
      <c r="C6" s="1563"/>
      <c r="D6" s="1563"/>
      <c r="E6" s="1563"/>
      <c r="F6" s="1563"/>
      <c r="G6" s="1563"/>
      <c r="H6" s="1563"/>
      <c r="I6" s="1563"/>
      <c r="J6" s="1563"/>
      <c r="K6" s="1563"/>
      <c r="L6" s="1563"/>
      <c r="M6" s="1563"/>
      <c r="N6" s="1563"/>
      <c r="O6" s="1563"/>
      <c r="P6" s="1563"/>
      <c r="Q6" s="27"/>
      <c r="R6" s="22" t="s">
        <v>1</v>
      </c>
      <c r="U6" s="20" t="s">
        <v>810</v>
      </c>
    </row>
    <row r="7" spans="1:22" ht="16.5" customHeight="1" x14ac:dyDescent="0.3">
      <c r="B7" s="1564"/>
      <c r="C7" s="1564"/>
      <c r="D7" s="1564"/>
      <c r="E7" s="1564"/>
      <c r="F7" s="1564"/>
      <c r="G7" s="1564"/>
      <c r="H7" s="1564"/>
      <c r="I7" s="1564"/>
      <c r="J7" s="1564"/>
      <c r="K7" s="1564"/>
      <c r="L7" s="1564"/>
      <c r="M7" s="1564"/>
      <c r="N7" s="1564"/>
      <c r="O7" s="1564"/>
      <c r="P7" s="1564"/>
      <c r="Q7" s="27">
        <v>1</v>
      </c>
      <c r="R7" s="22" t="s">
        <v>3</v>
      </c>
      <c r="U7" s="20" t="s">
        <v>45</v>
      </c>
    </row>
    <row r="8" spans="1:22" ht="16.5" customHeight="1" x14ac:dyDescent="0.3">
      <c r="A8" s="20">
        <v>3</v>
      </c>
      <c r="B8" s="1563" t="s">
        <v>49</v>
      </c>
      <c r="C8" s="1563"/>
      <c r="D8" s="1563"/>
      <c r="E8" s="1563"/>
      <c r="F8" s="1563"/>
      <c r="G8" s="1563"/>
      <c r="H8" s="1563"/>
      <c r="I8" s="1563"/>
      <c r="J8" s="1563"/>
      <c r="K8" s="1563"/>
      <c r="L8" s="1563"/>
      <c r="M8" s="1563"/>
      <c r="N8" s="1563"/>
      <c r="O8" s="1563"/>
      <c r="P8" s="1563"/>
      <c r="Q8" s="27"/>
      <c r="R8" s="22" t="s">
        <v>914</v>
      </c>
      <c r="U8" s="20" t="s">
        <v>811</v>
      </c>
    </row>
    <row r="9" spans="1:22" ht="15" customHeight="1" x14ac:dyDescent="0.3">
      <c r="B9" s="1564"/>
      <c r="C9" s="1564"/>
      <c r="D9" s="1564"/>
      <c r="E9" s="1564"/>
      <c r="F9" s="1564"/>
      <c r="G9" s="1564"/>
      <c r="H9" s="1564"/>
      <c r="I9" s="1564"/>
      <c r="J9" s="1564"/>
      <c r="K9" s="1564"/>
      <c r="L9" s="1564"/>
      <c r="M9" s="1564"/>
      <c r="N9" s="1564"/>
      <c r="O9" s="1564"/>
      <c r="P9" s="1564"/>
      <c r="Q9" s="27"/>
      <c r="R9" s="22" t="s">
        <v>915</v>
      </c>
      <c r="U9" s="20" t="s">
        <v>813</v>
      </c>
    </row>
    <row r="10" spans="1:22" ht="16.2" x14ac:dyDescent="0.3">
      <c r="A10" s="20">
        <v>4</v>
      </c>
      <c r="B10" s="1559" t="s">
        <v>860</v>
      </c>
      <c r="C10" s="1559"/>
      <c r="D10" s="1559"/>
      <c r="E10" s="1559"/>
      <c r="F10" s="1559"/>
      <c r="G10" s="1559"/>
      <c r="H10" s="1559"/>
      <c r="I10" s="1559"/>
      <c r="J10" s="1559"/>
      <c r="K10" s="1559"/>
      <c r="L10" s="1559"/>
      <c r="M10" s="1559"/>
      <c r="N10" s="1559"/>
      <c r="O10" s="1559"/>
      <c r="P10" s="1559"/>
      <c r="Q10" s="27"/>
      <c r="R10" s="22" t="s">
        <v>4</v>
      </c>
      <c r="U10" s="20" t="s">
        <v>814</v>
      </c>
    </row>
    <row r="11" spans="1:22" ht="15" customHeight="1" x14ac:dyDescent="0.3">
      <c r="B11" s="1560"/>
      <c r="C11" s="1560"/>
      <c r="D11" s="1560"/>
      <c r="E11" s="1560"/>
      <c r="F11" s="1560"/>
      <c r="G11" s="1560"/>
      <c r="H11" s="1560"/>
      <c r="I11" s="1560"/>
      <c r="J11" s="1560"/>
      <c r="K11" s="1560"/>
      <c r="L11" s="1560"/>
      <c r="M11" s="1560"/>
      <c r="N11" s="1560"/>
      <c r="O11" s="1560"/>
      <c r="P11" s="1560"/>
      <c r="Q11" s="27"/>
      <c r="R11" s="22" t="s">
        <v>817</v>
      </c>
      <c r="U11" s="20" t="s">
        <v>818</v>
      </c>
    </row>
    <row r="12" spans="1:22" ht="14.4" x14ac:dyDescent="0.3">
      <c r="A12" s="20">
        <v>5</v>
      </c>
      <c r="B12" s="1557" t="s">
        <v>861</v>
      </c>
      <c r="C12" s="1557"/>
      <c r="D12" s="1557"/>
      <c r="E12" s="1557"/>
      <c r="F12" s="1557"/>
      <c r="G12" s="1557"/>
      <c r="H12" s="1557"/>
      <c r="I12" s="1557"/>
      <c r="J12" s="1557"/>
      <c r="K12" s="1557"/>
      <c r="L12" s="1557"/>
      <c r="M12" s="1557"/>
      <c r="N12" s="1557"/>
      <c r="O12" s="1557"/>
      <c r="P12" s="1557"/>
      <c r="R12" s="22" t="s">
        <v>908</v>
      </c>
      <c r="U12" s="20" t="s">
        <v>819</v>
      </c>
    </row>
    <row r="13" spans="1:22" ht="14.4" x14ac:dyDescent="0.3">
      <c r="B13" s="1558"/>
      <c r="C13" s="1558"/>
      <c r="D13" s="1558"/>
      <c r="E13" s="1558"/>
      <c r="F13" s="1558"/>
      <c r="G13" s="1558"/>
      <c r="H13" s="1558"/>
      <c r="I13" s="1558"/>
      <c r="J13" s="1558"/>
      <c r="K13" s="1558"/>
      <c r="L13" s="1558"/>
      <c r="M13" s="1558"/>
      <c r="N13" s="1558"/>
      <c r="O13" s="1558"/>
      <c r="P13" s="1558"/>
      <c r="R13" s="22" t="s">
        <v>905</v>
      </c>
      <c r="U13" s="20" t="s">
        <v>815</v>
      </c>
    </row>
    <row r="14" spans="1:22" ht="14.4" x14ac:dyDescent="0.3">
      <c r="A14" s="20">
        <v>6</v>
      </c>
      <c r="B14" s="1557" t="s">
        <v>688</v>
      </c>
      <c r="C14" s="1557"/>
      <c r="D14" s="1557"/>
      <c r="E14" s="1557"/>
      <c r="F14" s="1557"/>
      <c r="G14" s="1557"/>
      <c r="H14" s="1557"/>
      <c r="I14" s="1557"/>
      <c r="J14" s="1557"/>
      <c r="K14" s="1557"/>
      <c r="L14" s="1557"/>
      <c r="M14" s="1557"/>
      <c r="N14" s="1557"/>
      <c r="O14" s="1557"/>
      <c r="P14" s="1557"/>
      <c r="R14" s="22" t="s">
        <v>5</v>
      </c>
      <c r="U14" s="20" t="s">
        <v>816</v>
      </c>
    </row>
    <row r="15" spans="1:22" ht="16.2" x14ac:dyDescent="0.3">
      <c r="B15" s="1558"/>
      <c r="C15" s="1558"/>
      <c r="D15" s="1558"/>
      <c r="E15" s="1558"/>
      <c r="F15" s="1558"/>
      <c r="G15" s="1558"/>
      <c r="H15" s="1558"/>
      <c r="I15" s="1558"/>
      <c r="J15" s="1558"/>
      <c r="K15" s="1558"/>
      <c r="L15" s="1558"/>
      <c r="M15" s="1558"/>
      <c r="N15" s="1558"/>
      <c r="O15" s="1558"/>
      <c r="P15" s="1558"/>
      <c r="Q15" s="27">
        <v>2</v>
      </c>
      <c r="R15" s="22" t="s">
        <v>910</v>
      </c>
      <c r="U15" s="20" t="s">
        <v>46</v>
      </c>
    </row>
    <row r="16" spans="1:22" ht="16.2" x14ac:dyDescent="0.3">
      <c r="A16" s="20">
        <v>7</v>
      </c>
      <c r="B16" s="1557" t="s">
        <v>698</v>
      </c>
      <c r="C16" s="1557"/>
      <c r="D16" s="1557"/>
      <c r="E16" s="1557"/>
      <c r="F16" s="1557"/>
      <c r="G16" s="1557"/>
      <c r="H16" s="1557"/>
      <c r="I16" s="1557"/>
      <c r="J16" s="1557"/>
      <c r="K16" s="1557"/>
      <c r="L16" s="1557"/>
      <c r="M16" s="1557"/>
      <c r="N16" s="1557"/>
      <c r="O16" s="1557"/>
      <c r="P16" s="1557"/>
      <c r="Q16" s="27">
        <v>2</v>
      </c>
      <c r="R16" s="22" t="s">
        <v>40</v>
      </c>
      <c r="U16" s="20" t="s">
        <v>47</v>
      </c>
    </row>
    <row r="17" spans="1:36" ht="14.4" x14ac:dyDescent="0.3">
      <c r="B17" s="1558"/>
      <c r="C17" s="1558"/>
      <c r="D17" s="1558"/>
      <c r="E17" s="1558"/>
      <c r="F17" s="1558"/>
      <c r="G17" s="1558"/>
      <c r="H17" s="1558"/>
      <c r="I17" s="1558"/>
      <c r="J17" s="1558"/>
      <c r="K17" s="1558"/>
      <c r="L17" s="1558"/>
      <c r="M17" s="1558"/>
      <c r="N17" s="1558"/>
      <c r="O17" s="1558"/>
      <c r="P17" s="1558"/>
    </row>
    <row r="18" spans="1:36" ht="16.2" x14ac:dyDescent="0.3">
      <c r="B18" s="842"/>
      <c r="C18" s="842"/>
      <c r="D18" s="842"/>
      <c r="E18" s="842"/>
      <c r="F18" s="842"/>
      <c r="G18" s="842"/>
      <c r="H18" s="842"/>
      <c r="I18" s="842"/>
      <c r="J18" s="842"/>
      <c r="K18" s="842"/>
      <c r="L18" s="842"/>
      <c r="M18" s="842"/>
      <c r="N18" s="842"/>
      <c r="O18" s="842"/>
      <c r="P18" s="842"/>
      <c r="Q18" s="27">
        <v>1</v>
      </c>
      <c r="R18" s="23" t="s">
        <v>821</v>
      </c>
      <c r="S18" s="23"/>
      <c r="T18" s="23"/>
      <c r="U18" s="23"/>
      <c r="V18" s="23"/>
      <c r="W18" s="23"/>
      <c r="X18" s="23"/>
      <c r="Y18" s="23"/>
      <c r="Z18" s="23"/>
      <c r="AA18" s="23"/>
      <c r="AB18" s="24"/>
    </row>
    <row r="19" spans="1:36" ht="16.2" x14ac:dyDescent="0.3">
      <c r="A19" s="19" t="s">
        <v>820</v>
      </c>
      <c r="B19" s="19"/>
      <c r="C19" s="19"/>
      <c r="D19" s="19"/>
      <c r="E19" s="19"/>
      <c r="F19" s="19"/>
      <c r="Q19" s="27">
        <v>2</v>
      </c>
      <c r="R19" s="23" t="s">
        <v>822</v>
      </c>
      <c r="S19" s="23"/>
      <c r="T19" s="23"/>
      <c r="U19" s="23"/>
      <c r="V19" s="23"/>
      <c r="W19" s="23"/>
      <c r="X19" s="23"/>
      <c r="Y19" s="23"/>
      <c r="Z19" s="23"/>
      <c r="AA19" s="23"/>
      <c r="AB19" s="24"/>
    </row>
    <row r="20" spans="1:36" ht="16.2" x14ac:dyDescent="0.3">
      <c r="B20" s="22" t="s">
        <v>32</v>
      </c>
      <c r="Q20" s="27">
        <v>3</v>
      </c>
      <c r="R20" s="23" t="s">
        <v>42</v>
      </c>
      <c r="S20" s="24"/>
      <c r="T20" s="24"/>
      <c r="U20" s="24"/>
      <c r="V20" s="24"/>
      <c r="W20" s="24"/>
      <c r="X20" s="24"/>
      <c r="Y20" s="24"/>
      <c r="Z20" s="24"/>
      <c r="AA20" s="24"/>
      <c r="AB20" s="24"/>
    </row>
    <row r="21" spans="1:36" ht="14.4" x14ac:dyDescent="0.3">
      <c r="B21" s="28"/>
      <c r="C21" s="29" t="s">
        <v>35</v>
      </c>
      <c r="D21" s="30"/>
      <c r="E21" s="30"/>
      <c r="F21" s="30"/>
      <c r="G21" s="30"/>
      <c r="H21" s="29" t="s">
        <v>36</v>
      </c>
      <c r="I21" s="30"/>
      <c r="J21" s="30"/>
      <c r="K21" s="30"/>
      <c r="L21" s="30"/>
      <c r="M21" s="29" t="s">
        <v>37</v>
      </c>
      <c r="N21" s="28"/>
      <c r="O21" s="28"/>
      <c r="P21" s="28"/>
      <c r="R21" s="24"/>
      <c r="S21" s="23" t="s">
        <v>41</v>
      </c>
      <c r="T21" s="24"/>
      <c r="U21" s="24"/>
      <c r="V21" s="24"/>
      <c r="W21" s="24"/>
      <c r="X21" s="24"/>
      <c r="Y21" s="24"/>
      <c r="Z21" s="24"/>
      <c r="AA21" s="24"/>
      <c r="AB21" s="24"/>
    </row>
    <row r="22" spans="1:36" ht="14.4" x14ac:dyDescent="0.3">
      <c r="B22" s="28"/>
      <c r="C22" s="28"/>
      <c r="D22" s="28"/>
      <c r="E22" s="28"/>
      <c r="F22" s="28"/>
      <c r="G22" s="28"/>
      <c r="H22" s="28"/>
      <c r="I22" s="28"/>
      <c r="J22" s="28"/>
      <c r="K22" s="28"/>
      <c r="L22" s="28"/>
      <c r="M22" s="28"/>
      <c r="N22" s="28"/>
      <c r="O22" s="28"/>
      <c r="P22" s="28"/>
    </row>
    <row r="23" spans="1:36" ht="14.4" x14ac:dyDescent="0.3">
      <c r="B23" s="31">
        <v>1</v>
      </c>
      <c r="C23" s="31" t="s">
        <v>4</v>
      </c>
      <c r="D23" s="28"/>
      <c r="E23" s="28"/>
      <c r="F23" s="28" t="s">
        <v>54</v>
      </c>
      <c r="G23" s="31">
        <v>1</v>
      </c>
      <c r="H23" s="31" t="s">
        <v>39</v>
      </c>
      <c r="I23" s="28"/>
      <c r="J23" s="28"/>
      <c r="K23" s="28" t="s">
        <v>53</v>
      </c>
      <c r="L23" s="31">
        <v>1</v>
      </c>
      <c r="M23" s="31" t="s">
        <v>40</v>
      </c>
      <c r="N23" s="28"/>
      <c r="O23" s="28"/>
      <c r="P23" s="28" t="s">
        <v>54</v>
      </c>
      <c r="R23" s="19" t="s">
        <v>839</v>
      </c>
      <c r="S23" s="19"/>
      <c r="T23" s="19"/>
      <c r="U23" s="19"/>
      <c r="V23" s="19"/>
    </row>
    <row r="24" spans="1:36" ht="14.4" x14ac:dyDescent="0.3">
      <c r="B24" s="31">
        <v>2</v>
      </c>
      <c r="C24" s="31" t="s">
        <v>8</v>
      </c>
      <c r="D24" s="28"/>
      <c r="E24" s="28"/>
      <c r="F24" s="28" t="s">
        <v>52</v>
      </c>
      <c r="G24" s="31">
        <v>2</v>
      </c>
      <c r="H24" s="31" t="s">
        <v>905</v>
      </c>
      <c r="I24" s="28"/>
      <c r="J24" s="28"/>
      <c r="K24" s="28" t="s">
        <v>53</v>
      </c>
      <c r="L24" s="31">
        <v>2</v>
      </c>
      <c r="M24" s="31" t="s">
        <v>910</v>
      </c>
      <c r="N24" s="28"/>
      <c r="O24" s="28"/>
      <c r="P24" s="28" t="s">
        <v>54</v>
      </c>
    </row>
    <row r="25" spans="1:36" ht="14.4" x14ac:dyDescent="0.3">
      <c r="B25" s="31">
        <v>3</v>
      </c>
      <c r="C25" s="31" t="s">
        <v>3</v>
      </c>
      <c r="D25" s="28"/>
      <c r="E25" s="28"/>
      <c r="F25" s="28" t="s">
        <v>52</v>
      </c>
      <c r="G25" s="31">
        <v>3</v>
      </c>
      <c r="H25" s="31" t="s">
        <v>38</v>
      </c>
      <c r="I25" s="28"/>
      <c r="J25" s="28"/>
      <c r="K25" s="28" t="s">
        <v>53</v>
      </c>
      <c r="L25" s="31"/>
      <c r="M25" s="31"/>
      <c r="N25" s="28"/>
      <c r="O25" s="28"/>
      <c r="P25" s="28"/>
      <c r="R25" s="1085" t="s">
        <v>805</v>
      </c>
    </row>
    <row r="26" spans="1:36" ht="14.4" x14ac:dyDescent="0.3">
      <c r="B26" s="31">
        <v>4</v>
      </c>
      <c r="C26" s="31" t="s">
        <v>916</v>
      </c>
      <c r="D26" s="28"/>
      <c r="E26" s="28"/>
      <c r="F26" s="28" t="s">
        <v>52</v>
      </c>
      <c r="G26" s="31"/>
      <c r="H26" s="31"/>
      <c r="I26" s="28"/>
      <c r="J26" s="28"/>
      <c r="K26" s="28"/>
      <c r="L26" s="28"/>
      <c r="M26" s="28"/>
      <c r="N26" s="28"/>
      <c r="O26" s="28"/>
      <c r="P26" s="28"/>
      <c r="R26" s="1085" t="s">
        <v>806</v>
      </c>
    </row>
    <row r="27" spans="1:36" ht="14.4" x14ac:dyDescent="0.3">
      <c r="B27" s="31">
        <v>5</v>
      </c>
      <c r="C27" s="31" t="s">
        <v>905</v>
      </c>
      <c r="D27" s="28"/>
      <c r="E27" s="28"/>
      <c r="F27" s="28" t="s">
        <v>53</v>
      </c>
      <c r="G27" s="31"/>
      <c r="H27" s="31"/>
      <c r="I27" s="28"/>
      <c r="J27" s="28"/>
      <c r="K27" s="28"/>
      <c r="L27" s="28"/>
      <c r="M27" s="28"/>
      <c r="N27" s="28"/>
      <c r="O27" s="28"/>
      <c r="P27" s="28"/>
      <c r="R27" s="1085" t="s">
        <v>812</v>
      </c>
    </row>
    <row r="28" spans="1:36" ht="15" customHeight="1" x14ac:dyDescent="0.3">
      <c r="B28" s="31">
        <v>6</v>
      </c>
      <c r="C28" s="31" t="s">
        <v>38</v>
      </c>
      <c r="D28" s="28"/>
      <c r="E28" s="28"/>
      <c r="F28" s="28" t="s">
        <v>53</v>
      </c>
      <c r="G28" s="28"/>
      <c r="H28" s="32"/>
      <c r="I28" s="28"/>
      <c r="J28" s="28"/>
      <c r="K28" s="28"/>
      <c r="L28" s="30"/>
      <c r="M28" s="29" t="s">
        <v>548</v>
      </c>
      <c r="N28" s="28"/>
      <c r="O28" s="28"/>
      <c r="P28" s="28"/>
      <c r="R28" s="1085" t="s">
        <v>835</v>
      </c>
      <c r="AB28" s="2"/>
      <c r="AC28" s="2"/>
      <c r="AD28"/>
      <c r="AE28"/>
      <c r="AF28"/>
      <c r="AG28"/>
      <c r="AH28"/>
      <c r="AI28"/>
      <c r="AJ28"/>
    </row>
    <row r="29" spans="1:36" ht="14.4" x14ac:dyDescent="0.3">
      <c r="B29" s="31">
        <v>7</v>
      </c>
      <c r="C29" s="31" t="s">
        <v>5</v>
      </c>
      <c r="D29" s="28"/>
      <c r="E29" s="28"/>
      <c r="F29" s="28" t="s">
        <v>54</v>
      </c>
      <c r="G29" s="28"/>
      <c r="H29" s="28"/>
      <c r="I29" s="28"/>
      <c r="J29" s="28"/>
      <c r="K29" s="28"/>
      <c r="L29" s="28"/>
      <c r="M29" s="28"/>
      <c r="N29" s="28"/>
      <c r="O29" s="28"/>
      <c r="P29" s="28"/>
      <c r="R29" s="1084" t="s">
        <v>807</v>
      </c>
      <c r="AB29" s="3"/>
      <c r="AC29"/>
      <c r="AD29"/>
      <c r="AE29"/>
      <c r="AF29"/>
      <c r="AG29"/>
      <c r="AH29"/>
      <c r="AI29"/>
      <c r="AJ29"/>
    </row>
    <row r="30" spans="1:36" ht="15" customHeight="1" x14ac:dyDescent="0.3">
      <c r="B30" s="31">
        <v>8</v>
      </c>
      <c r="C30" s="31" t="s">
        <v>914</v>
      </c>
      <c r="D30" s="28"/>
      <c r="E30" s="28"/>
      <c r="F30" s="28" t="s">
        <v>52</v>
      </c>
      <c r="G30" s="28"/>
      <c r="H30" s="28"/>
      <c r="I30" s="28"/>
      <c r="J30" s="28"/>
      <c r="K30" s="28"/>
      <c r="L30" s="31">
        <v>1</v>
      </c>
      <c r="M30" s="31" t="s">
        <v>908</v>
      </c>
      <c r="N30" s="28"/>
      <c r="O30" s="28"/>
      <c r="P30" s="28" t="s">
        <v>54</v>
      </c>
      <c r="R30" s="1084" t="s">
        <v>809</v>
      </c>
      <c r="AH30"/>
      <c r="AI30"/>
      <c r="AJ30"/>
    </row>
    <row r="31" spans="1:36" ht="14.55" customHeight="1" x14ac:dyDescent="0.3">
      <c r="B31" s="31">
        <v>9</v>
      </c>
      <c r="C31" s="31" t="s">
        <v>1</v>
      </c>
      <c r="D31" s="28"/>
      <c r="E31" s="28"/>
      <c r="F31" s="28" t="s">
        <v>52</v>
      </c>
      <c r="G31" s="32"/>
      <c r="H31" s="32"/>
      <c r="I31" s="32"/>
      <c r="J31" s="32"/>
      <c r="K31" s="32"/>
      <c r="L31" s="31">
        <v>2</v>
      </c>
      <c r="M31" s="31" t="s">
        <v>550</v>
      </c>
      <c r="N31" s="28"/>
      <c r="O31" s="28"/>
      <c r="P31" s="28" t="s">
        <v>54</v>
      </c>
      <c r="R31" s="1084" t="s">
        <v>808</v>
      </c>
      <c r="AH31"/>
      <c r="AI31"/>
      <c r="AJ31"/>
    </row>
    <row r="32" spans="1:36" ht="14.55" customHeight="1" x14ac:dyDescent="0.3">
      <c r="C32" s="25"/>
      <c r="R32" s="1084"/>
      <c r="AH32" s="18"/>
      <c r="AI32" s="18"/>
      <c r="AJ32" s="18"/>
    </row>
    <row r="33" spans="28:36" ht="15" customHeight="1" x14ac:dyDescent="0.3">
      <c r="AH33"/>
      <c r="AI33"/>
      <c r="AJ33"/>
    </row>
    <row r="34" spans="28:36" ht="14.55" customHeight="1" x14ac:dyDescent="0.3">
      <c r="AH34"/>
      <c r="AI34"/>
      <c r="AJ34"/>
    </row>
    <row r="35" spans="28:36" ht="15" customHeight="1" x14ac:dyDescent="0.3">
      <c r="AH35"/>
      <c r="AI35"/>
      <c r="AJ35"/>
    </row>
    <row r="36" spans="28:36" ht="15" customHeight="1" x14ac:dyDescent="0.3">
      <c r="AH36"/>
      <c r="AI36"/>
      <c r="AJ36"/>
    </row>
    <row r="37" spans="28:36" ht="15" customHeight="1" x14ac:dyDescent="0.3">
      <c r="AH37"/>
      <c r="AI37"/>
      <c r="AJ37"/>
    </row>
    <row r="38" spans="28:36" ht="15" customHeight="1" x14ac:dyDescent="0.3">
      <c r="AH38"/>
      <c r="AI38"/>
      <c r="AJ38"/>
    </row>
    <row r="39" spans="28:36" ht="15" customHeight="1" x14ac:dyDescent="0.3">
      <c r="AH39"/>
      <c r="AI39"/>
      <c r="AJ39"/>
    </row>
    <row r="40" spans="28:36" ht="15" customHeight="1" x14ac:dyDescent="0.3">
      <c r="AB40" s="2"/>
      <c r="AC40" s="2"/>
      <c r="AD40"/>
      <c r="AE40"/>
      <c r="AF40"/>
      <c r="AG40"/>
      <c r="AH40"/>
      <c r="AI40"/>
      <c r="AJ40"/>
    </row>
    <row r="41" spans="28:36" ht="15" customHeight="1" x14ac:dyDescent="0.3">
      <c r="AB41" s="2"/>
      <c r="AC41" s="2"/>
      <c r="AD41"/>
      <c r="AE41"/>
      <c r="AF41"/>
      <c r="AG41"/>
      <c r="AH41"/>
      <c r="AI41"/>
      <c r="AJ41"/>
    </row>
    <row r="42" spans="28:36" ht="15" customHeight="1" x14ac:dyDescent="0.3">
      <c r="AB42" s="1"/>
      <c r="AC42" s="1"/>
      <c r="AD42"/>
      <c r="AE42"/>
      <c r="AF42"/>
      <c r="AG42"/>
      <c r="AH42"/>
      <c r="AI42"/>
      <c r="AJ42"/>
    </row>
    <row r="43" spans="28:36" ht="15" customHeight="1" x14ac:dyDescent="0.3">
      <c r="AB43" s="1"/>
      <c r="AC43" s="1"/>
      <c r="AD43"/>
      <c r="AE43"/>
      <c r="AF43"/>
      <c r="AG43"/>
      <c r="AH43"/>
      <c r="AI43"/>
      <c r="AJ43"/>
    </row>
    <row r="44" spans="28:36" ht="15" customHeight="1" x14ac:dyDescent="0.3">
      <c r="AB44" s="1"/>
      <c r="AC44" s="1"/>
      <c r="AD44"/>
      <c r="AE44"/>
      <c r="AF44"/>
      <c r="AG44"/>
      <c r="AH44"/>
      <c r="AI44"/>
      <c r="AJ44"/>
    </row>
    <row r="45" spans="28:36" ht="15" customHeight="1" x14ac:dyDescent="0.3">
      <c r="AB45"/>
      <c r="AC45"/>
      <c r="AD45"/>
      <c r="AE45"/>
      <c r="AF45"/>
      <c r="AG45"/>
      <c r="AH45"/>
      <c r="AI45"/>
      <c r="AJ45"/>
    </row>
    <row r="46" spans="28:36" ht="15" customHeight="1" x14ac:dyDescent="0.3">
      <c r="AB46"/>
      <c r="AC46"/>
      <c r="AD46"/>
      <c r="AE46"/>
      <c r="AF46"/>
      <c r="AG46"/>
      <c r="AH46"/>
      <c r="AI46"/>
      <c r="AJ46"/>
    </row>
    <row r="47" spans="28:36" ht="15" customHeight="1" x14ac:dyDescent="0.3">
      <c r="AB47" s="4"/>
      <c r="AC47" s="1"/>
      <c r="AD47" s="1"/>
      <c r="AE47"/>
      <c r="AF47"/>
      <c r="AG47"/>
      <c r="AH47"/>
      <c r="AI47"/>
      <c r="AJ47"/>
    </row>
    <row r="48" spans="28:36" ht="15" customHeight="1" x14ac:dyDescent="0.3">
      <c r="AB48"/>
      <c r="AC48" s="1"/>
      <c r="AD48" s="1"/>
      <c r="AE48"/>
      <c r="AF48"/>
      <c r="AG48"/>
      <c r="AH48"/>
      <c r="AI48"/>
      <c r="AJ48"/>
    </row>
    <row r="49" spans="28:36" ht="15" customHeight="1" x14ac:dyDescent="0.3">
      <c r="AB49"/>
      <c r="AC49" s="1"/>
      <c r="AD49" s="1"/>
      <c r="AE49"/>
      <c r="AF49"/>
      <c r="AG49"/>
      <c r="AH49"/>
      <c r="AI49"/>
      <c r="AJ49"/>
    </row>
    <row r="50" spans="28:36" ht="15" customHeight="1" x14ac:dyDescent="0.3">
      <c r="AB50"/>
      <c r="AC50" s="1"/>
      <c r="AD50" s="1"/>
      <c r="AE50"/>
      <c r="AF50"/>
      <c r="AG50"/>
      <c r="AH50"/>
      <c r="AI50"/>
      <c r="AJ50"/>
    </row>
    <row r="51" spans="28:36" ht="15" customHeight="1" x14ac:dyDescent="0.3">
      <c r="AB51"/>
      <c r="AC51"/>
      <c r="AD51"/>
      <c r="AE51"/>
      <c r="AF51"/>
      <c r="AG51"/>
      <c r="AH51"/>
      <c r="AI51"/>
      <c r="AJ51"/>
    </row>
    <row r="52" spans="28:36" ht="15" customHeight="1" x14ac:dyDescent="0.3">
      <c r="AB52"/>
      <c r="AC52"/>
      <c r="AD52"/>
      <c r="AE52"/>
      <c r="AF52"/>
      <c r="AG52"/>
      <c r="AH52"/>
      <c r="AI52"/>
      <c r="AJ52"/>
    </row>
    <row r="53" spans="28:36" ht="15" customHeight="1" x14ac:dyDescent="0.3">
      <c r="AB53"/>
      <c r="AC53"/>
      <c r="AD53"/>
      <c r="AE53"/>
      <c r="AF53"/>
      <c r="AG53"/>
      <c r="AH53"/>
      <c r="AI53"/>
      <c r="AJ53"/>
    </row>
    <row r="54" spans="28:36" ht="15" customHeight="1" x14ac:dyDescent="0.3">
      <c r="AB54"/>
      <c r="AC54"/>
      <c r="AD54"/>
      <c r="AE54"/>
      <c r="AF54"/>
      <c r="AG54"/>
      <c r="AH54"/>
      <c r="AI54"/>
      <c r="AJ54"/>
    </row>
    <row r="55" spans="28:36" ht="15" customHeight="1" x14ac:dyDescent="0.3">
      <c r="AB55"/>
      <c r="AC55"/>
      <c r="AD55"/>
      <c r="AE55"/>
      <c r="AF55"/>
      <c r="AG55"/>
      <c r="AH55"/>
      <c r="AI55"/>
      <c r="AJ55"/>
    </row>
    <row r="56" spans="28:36" ht="15" customHeight="1" x14ac:dyDescent="0.3">
      <c r="AB56"/>
      <c r="AC56"/>
      <c r="AD56"/>
      <c r="AE56"/>
      <c r="AF56"/>
      <c r="AG56"/>
      <c r="AH56"/>
      <c r="AI56"/>
      <c r="AJ56"/>
    </row>
    <row r="57" spans="28:36" ht="15" customHeight="1" x14ac:dyDescent="0.3">
      <c r="AB57"/>
      <c r="AC57"/>
      <c r="AD57"/>
      <c r="AE57"/>
      <c r="AF57"/>
      <c r="AG57"/>
      <c r="AH57"/>
      <c r="AI57"/>
      <c r="AJ57"/>
    </row>
  </sheetData>
  <sortState ref="R3:R19">
    <sortCondition ref="R19"/>
  </sortState>
  <mergeCells count="8">
    <mergeCell ref="L1:N2"/>
    <mergeCell ref="B14:P15"/>
    <mergeCell ref="B16:P17"/>
    <mergeCell ref="B10:P11"/>
    <mergeCell ref="B3:P5"/>
    <mergeCell ref="B6:P7"/>
    <mergeCell ref="B8:P9"/>
    <mergeCell ref="B12:P13"/>
  </mergeCells>
  <hyperlinks>
    <hyperlink ref="L1:N2" location="'Table of Contents'!A1" display="Jump Back to Table of Contents Sheet" xr:uid="{BCF80005-4E09-47D2-B4DF-99786BD5522A}"/>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tabColor theme="9" tint="0.59999389629810485"/>
  </sheetPr>
  <dimension ref="A1:CY279"/>
  <sheetViews>
    <sheetView showGridLines="0" topLeftCell="I167" zoomScale="70" zoomScaleNormal="70" workbookViewId="0">
      <selection activeCell="N173" sqref="N173:N219"/>
    </sheetView>
  </sheetViews>
  <sheetFormatPr defaultColWidth="14.44140625" defaultRowHeight="15.75" customHeight="1" x14ac:dyDescent="0.25"/>
  <cols>
    <col min="1" max="1" width="14.44140625" customWidth="1"/>
    <col min="2" max="2" width="22" customWidth="1"/>
    <col min="3" max="3" width="24.5546875" customWidth="1"/>
    <col min="4" max="4" width="22" customWidth="1"/>
    <col min="5" max="5" width="26.44140625" customWidth="1"/>
    <col min="6" max="6" width="20.77734375" customWidth="1"/>
    <col min="7" max="7" width="18.77734375" customWidth="1"/>
    <col min="8" max="8" width="19.5546875" customWidth="1"/>
    <col min="9" max="9" width="19.5546875" style="18" customWidth="1"/>
    <col min="10" max="10" width="23.5546875" customWidth="1"/>
    <col min="11" max="11" width="19.21875" customWidth="1"/>
    <col min="12" max="12" width="19.21875" style="18" customWidth="1"/>
    <col min="13" max="13" width="29.21875" customWidth="1"/>
    <col min="14" max="14" width="22.33203125" customWidth="1"/>
    <col min="15" max="15" width="28.88671875" customWidth="1"/>
    <col min="16" max="16" width="20.88671875" customWidth="1"/>
    <col min="17" max="17" width="22.5546875" customWidth="1"/>
    <col min="18" max="18" width="18.77734375" customWidth="1"/>
    <col min="19" max="19" width="30.77734375" customWidth="1"/>
    <col min="20" max="20" width="22.44140625" customWidth="1"/>
    <col min="21" max="21" width="18" customWidth="1"/>
    <col min="22" max="22" width="22.5546875" customWidth="1"/>
    <col min="23" max="23" width="26.109375" customWidth="1"/>
    <col min="24" max="24" width="21.88671875" customWidth="1"/>
    <col min="25" max="25" width="20.21875" customWidth="1"/>
    <col min="26" max="26" width="19.77734375" customWidth="1"/>
    <col min="27" max="27" width="25.21875" customWidth="1"/>
    <col min="28" max="28" width="21.6640625" customWidth="1"/>
    <col min="29" max="29" width="20" customWidth="1"/>
    <col min="30" max="30" width="18.77734375" customWidth="1"/>
    <col min="31" max="31" width="18" customWidth="1"/>
    <col min="32" max="32" width="19.88671875" customWidth="1"/>
    <col min="33" max="33" width="19" customWidth="1"/>
    <col min="34" max="34" width="21" customWidth="1"/>
    <col min="35" max="35" width="20.5546875" customWidth="1"/>
    <col min="36" max="36" width="16.77734375" customWidth="1"/>
    <col min="37" max="37" width="18.21875" customWidth="1"/>
    <col min="38" max="38" width="19.33203125" customWidth="1"/>
    <col min="40" max="40" width="16.88671875" customWidth="1"/>
    <col min="41" max="41" width="19.109375" customWidth="1"/>
    <col min="42" max="42" width="23.33203125" customWidth="1"/>
    <col min="43" max="43" width="24.21875" customWidth="1"/>
    <col min="44" max="44" width="16.44140625" customWidth="1"/>
    <col min="48" max="48" width="21.33203125" customWidth="1"/>
    <col min="50" max="53" width="17.6640625" customWidth="1"/>
    <col min="54" max="54" width="16.44140625" customWidth="1"/>
    <col min="55" max="55" width="20.109375" customWidth="1"/>
    <col min="56" max="56" width="23.21875" customWidth="1"/>
    <col min="57" max="58" width="17.6640625" customWidth="1"/>
    <col min="59" max="59" width="22.109375" customWidth="1"/>
    <col min="60" max="60" width="21.33203125" customWidth="1"/>
    <col min="64" max="64" width="15.88671875" style="18" customWidth="1"/>
    <col min="65" max="65" width="15.44140625" customWidth="1"/>
    <col min="67" max="67" width="17.109375" customWidth="1"/>
    <col min="71" max="71" width="15.5546875" bestFit="1" customWidth="1"/>
    <col min="73" max="75" width="14.44140625" style="18"/>
    <col min="76" max="76" width="16.33203125" style="18" customWidth="1"/>
    <col min="77" max="83" width="14.44140625" style="18"/>
  </cols>
  <sheetData>
    <row r="1" spans="1:83" ht="18.45" customHeight="1" thickBot="1" x14ac:dyDescent="0.3">
      <c r="A1" s="1615" t="s">
        <v>873</v>
      </c>
      <c r="B1" s="1615"/>
      <c r="C1" s="1615"/>
      <c r="D1" s="1615"/>
      <c r="E1" s="1615"/>
      <c r="F1" s="1615"/>
      <c r="G1" s="1615"/>
      <c r="H1" s="33" t="s">
        <v>7</v>
      </c>
      <c r="I1" s="33"/>
      <c r="J1" s="34"/>
      <c r="K1" s="34"/>
      <c r="L1" s="34"/>
      <c r="M1" s="34"/>
      <c r="N1" s="91" t="s">
        <v>71</v>
      </c>
      <c r="O1" s="91"/>
      <c r="P1" s="91"/>
      <c r="Q1" s="91"/>
      <c r="R1" s="91"/>
      <c r="S1" s="91"/>
      <c r="T1" s="33" t="s">
        <v>7</v>
      </c>
      <c r="U1" s="34"/>
      <c r="V1" s="34"/>
      <c r="W1" s="34"/>
      <c r="X1" s="91" t="s">
        <v>71</v>
      </c>
      <c r="Y1" s="34"/>
      <c r="Z1" s="34"/>
      <c r="AA1" s="34"/>
      <c r="AB1" s="34"/>
      <c r="AC1" s="34"/>
      <c r="AD1" s="33" t="s">
        <v>7</v>
      </c>
      <c r="AE1" s="34"/>
      <c r="AF1" s="34"/>
      <c r="AG1" s="34"/>
      <c r="AH1" s="34"/>
      <c r="AI1" s="844"/>
      <c r="AJ1" s="946" t="s">
        <v>71</v>
      </c>
      <c r="AK1" s="962"/>
      <c r="AL1" s="34"/>
      <c r="AM1" s="34"/>
      <c r="AN1" s="34"/>
      <c r="AO1" s="34"/>
      <c r="AP1" s="34"/>
      <c r="AQ1" s="1075"/>
      <c r="AR1" s="1075"/>
      <c r="AS1" s="1075"/>
      <c r="AT1" s="1075"/>
      <c r="AU1" s="33" t="s">
        <v>7</v>
      </c>
      <c r="AV1" s="33"/>
      <c r="AW1" s="33"/>
      <c r="AX1" s="34"/>
      <c r="AY1" s="34"/>
      <c r="AZ1" s="34"/>
      <c r="BA1" s="962"/>
      <c r="BB1" s="946" t="s">
        <v>71</v>
      </c>
      <c r="BC1" s="962"/>
      <c r="BD1" s="1075"/>
      <c r="BE1" s="33" t="s">
        <v>7</v>
      </c>
      <c r="BF1" s="33"/>
      <c r="BG1" s="33"/>
      <c r="BH1" s="34"/>
      <c r="BI1" s="34"/>
      <c r="BJ1" s="34"/>
      <c r="BK1" s="962"/>
      <c r="BL1" s="946" t="s">
        <v>71</v>
      </c>
      <c r="BM1" s="962"/>
      <c r="BU1"/>
      <c r="BV1"/>
      <c r="BW1"/>
      <c r="BX1"/>
      <c r="BY1"/>
      <c r="BZ1"/>
      <c r="CA1"/>
      <c r="CB1"/>
      <c r="CC1"/>
      <c r="CD1"/>
      <c r="CE1"/>
    </row>
    <row r="2" spans="1:83" ht="106.2" customHeight="1" thickBot="1" x14ac:dyDescent="0.3">
      <c r="A2" s="1615"/>
      <c r="B2" s="1615"/>
      <c r="C2" s="1615"/>
      <c r="D2" s="1615"/>
      <c r="E2" s="1615"/>
      <c r="F2" s="1615"/>
      <c r="G2" s="1615"/>
      <c r="J2" s="90" t="s">
        <v>68</v>
      </c>
      <c r="K2" s="1"/>
      <c r="L2" s="915" t="s">
        <v>672</v>
      </c>
      <c r="M2" s="1616" t="s">
        <v>710</v>
      </c>
      <c r="N2" s="1617"/>
      <c r="O2" s="50"/>
      <c r="P2" s="50"/>
      <c r="Q2" s="50"/>
      <c r="R2" s="1082"/>
      <c r="S2" s="1083"/>
      <c r="T2" s="18"/>
      <c r="U2" s="920" t="s">
        <v>8</v>
      </c>
      <c r="V2" s="1616" t="s">
        <v>693</v>
      </c>
      <c r="W2" s="1617"/>
      <c r="X2" s="847" t="s">
        <v>711</v>
      </c>
      <c r="Y2" s="895">
        <v>0.5</v>
      </c>
      <c r="Z2" s="847" t="s">
        <v>712</v>
      </c>
      <c r="AA2" s="895">
        <v>0.75</v>
      </c>
      <c r="AB2" s="941"/>
      <c r="AC2" s="51"/>
      <c r="AE2" s="915" t="s">
        <v>9</v>
      </c>
      <c r="AF2" s="1579" t="s">
        <v>693</v>
      </c>
      <c r="AG2" s="1580"/>
      <c r="AH2" s="847" t="s">
        <v>713</v>
      </c>
      <c r="AI2" s="895">
        <v>0.5</v>
      </c>
      <c r="AJ2" s="847" t="s">
        <v>798</v>
      </c>
      <c r="AK2" s="895">
        <v>0.5</v>
      </c>
      <c r="AL2" s="50"/>
      <c r="AM2" s="50"/>
      <c r="AN2" s="947" t="s">
        <v>51</v>
      </c>
      <c r="AP2" s="931" t="s">
        <v>56</v>
      </c>
      <c r="AR2" s="915" t="s">
        <v>911</v>
      </c>
      <c r="AS2" s="1565" t="s">
        <v>742</v>
      </c>
      <c r="AT2" s="1566"/>
      <c r="AU2" s="1566"/>
      <c r="AV2" s="847" t="s">
        <v>801</v>
      </c>
      <c r="AW2" s="895">
        <v>0.5</v>
      </c>
      <c r="AX2" s="847" t="s">
        <v>802</v>
      </c>
      <c r="AY2" s="895">
        <v>0.5</v>
      </c>
      <c r="AZ2" s="51"/>
      <c r="BA2" s="18"/>
      <c r="BB2" s="915" t="s">
        <v>912</v>
      </c>
      <c r="BC2" s="1565" t="s">
        <v>841</v>
      </c>
      <c r="BD2" s="1566"/>
      <c r="BE2" s="1566"/>
      <c r="BF2" s="847" t="s">
        <v>803</v>
      </c>
      <c r="BG2" s="895">
        <v>0.5</v>
      </c>
      <c r="BH2" s="847" t="s">
        <v>804</v>
      </c>
      <c r="BI2" s="895">
        <v>0.5</v>
      </c>
      <c r="BJ2" s="50"/>
      <c r="BK2" s="875"/>
      <c r="BL2"/>
      <c r="BM2" s="979" t="s">
        <v>666</v>
      </c>
      <c r="BU2"/>
      <c r="BV2"/>
      <c r="BW2"/>
      <c r="BX2"/>
      <c r="BY2"/>
      <c r="BZ2"/>
      <c r="CA2"/>
      <c r="CB2"/>
      <c r="CC2"/>
      <c r="CD2"/>
      <c r="CE2"/>
    </row>
    <row r="3" spans="1:83" ht="95.4" customHeight="1" thickBot="1" x14ac:dyDescent="0.3">
      <c r="A3" s="1615"/>
      <c r="B3" s="1615"/>
      <c r="C3" s="1615"/>
      <c r="D3" s="1615"/>
      <c r="E3" s="1615"/>
      <c r="F3" s="1615"/>
      <c r="G3" s="1615"/>
      <c r="J3" s="63" t="s">
        <v>692</v>
      </c>
      <c r="K3" s="6"/>
      <c r="L3" s="52" t="s">
        <v>387</v>
      </c>
      <c r="M3" s="42" t="s">
        <v>729</v>
      </c>
      <c r="N3" s="42" t="s">
        <v>728</v>
      </c>
      <c r="O3" s="42" t="s">
        <v>836</v>
      </c>
      <c r="P3" s="42" t="s">
        <v>702</v>
      </c>
      <c r="Q3" s="42" t="s">
        <v>703</v>
      </c>
      <c r="R3" s="42" t="s">
        <v>837</v>
      </c>
      <c r="S3" s="53" t="s">
        <v>838</v>
      </c>
      <c r="U3" s="52" t="s">
        <v>387</v>
      </c>
      <c r="V3" s="42" t="s">
        <v>644</v>
      </c>
      <c r="W3" s="47" t="s">
        <v>679</v>
      </c>
      <c r="X3" s="47" t="s">
        <v>679</v>
      </c>
      <c r="Y3" s="47" t="s">
        <v>680</v>
      </c>
      <c r="Z3" s="47" t="s">
        <v>680</v>
      </c>
      <c r="AA3" s="42" t="s">
        <v>729</v>
      </c>
      <c r="AB3" s="42" t="s">
        <v>728</v>
      </c>
      <c r="AC3" s="53" t="s">
        <v>10</v>
      </c>
      <c r="AE3" s="52" t="s">
        <v>651</v>
      </c>
      <c r="AF3" s="42" t="s">
        <v>644</v>
      </c>
      <c r="AG3" s="47" t="s">
        <v>681</v>
      </c>
      <c r="AH3" s="47" t="s">
        <v>681</v>
      </c>
      <c r="AI3" s="47" t="s">
        <v>682</v>
      </c>
      <c r="AJ3" s="47" t="s">
        <v>682</v>
      </c>
      <c r="AK3" s="42" t="s">
        <v>729</v>
      </c>
      <c r="AL3" s="42" t="s">
        <v>728</v>
      </c>
      <c r="AM3" s="42" t="s">
        <v>55</v>
      </c>
      <c r="AN3" s="53" t="s">
        <v>653</v>
      </c>
      <c r="AO3" s="7"/>
      <c r="AP3" s="63" t="s">
        <v>709</v>
      </c>
      <c r="AQ3" s="9"/>
      <c r="AR3" s="52" t="s">
        <v>656</v>
      </c>
      <c r="AS3" s="42" t="s">
        <v>644</v>
      </c>
      <c r="AT3" s="47" t="s">
        <v>683</v>
      </c>
      <c r="AU3" s="47" t="s">
        <v>683</v>
      </c>
      <c r="AV3" s="47" t="s">
        <v>684</v>
      </c>
      <c r="AW3" s="47" t="s">
        <v>684</v>
      </c>
      <c r="AX3" s="42" t="s">
        <v>729</v>
      </c>
      <c r="AY3" s="42" t="s">
        <v>728</v>
      </c>
      <c r="AZ3" s="53" t="s">
        <v>664</v>
      </c>
      <c r="BA3" s="630"/>
      <c r="BB3" s="52" t="s">
        <v>665</v>
      </c>
      <c r="BC3" s="42" t="s">
        <v>644</v>
      </c>
      <c r="BD3" s="47" t="s">
        <v>685</v>
      </c>
      <c r="BE3" s="47" t="s">
        <v>685</v>
      </c>
      <c r="BF3" s="47" t="s">
        <v>686</v>
      </c>
      <c r="BG3" s="47" t="s">
        <v>686</v>
      </c>
      <c r="BH3" s="42" t="s">
        <v>729</v>
      </c>
      <c r="BI3" s="42" t="s">
        <v>728</v>
      </c>
      <c r="BJ3" s="42" t="s">
        <v>667</v>
      </c>
      <c r="BK3" s="53" t="s">
        <v>668</v>
      </c>
      <c r="BL3" s="9"/>
      <c r="BM3" s="63" t="s">
        <v>669</v>
      </c>
      <c r="BN3" s="6"/>
      <c r="BO3" s="6"/>
      <c r="BP3" s="6"/>
      <c r="BQ3" s="6"/>
      <c r="BR3" s="6"/>
      <c r="BS3" s="6"/>
      <c r="BT3" s="6"/>
      <c r="BU3" s="6"/>
      <c r="BV3" s="6"/>
      <c r="BW3"/>
      <c r="BX3"/>
      <c r="BY3"/>
      <c r="BZ3"/>
      <c r="CA3"/>
      <c r="CB3"/>
      <c r="CC3"/>
      <c r="CD3"/>
      <c r="CE3"/>
    </row>
    <row r="4" spans="1:83" ht="48" customHeight="1" thickBot="1" x14ac:dyDescent="0.3">
      <c r="A4" s="7"/>
      <c r="B4" s="18"/>
      <c r="C4" s="18"/>
      <c r="D4" s="18"/>
      <c r="E4" s="7"/>
      <c r="F4" s="7"/>
      <c r="G4" s="7"/>
      <c r="H4" s="1637" t="s">
        <v>834</v>
      </c>
      <c r="I4" s="1638"/>
      <c r="J4" s="64" t="s">
        <v>11</v>
      </c>
      <c r="K4" s="6"/>
      <c r="L4" s="821" t="s">
        <v>551</v>
      </c>
      <c r="M4" s="833" t="s">
        <v>6</v>
      </c>
      <c r="N4" s="833" t="s">
        <v>12</v>
      </c>
      <c r="O4" s="833" t="s">
        <v>11</v>
      </c>
      <c r="P4" s="833"/>
      <c r="Q4" s="833"/>
      <c r="R4" s="823" t="s">
        <v>11</v>
      </c>
      <c r="S4" s="939" t="s">
        <v>11</v>
      </c>
      <c r="U4" s="821" t="s">
        <v>555</v>
      </c>
      <c r="V4" s="822" t="s">
        <v>555</v>
      </c>
      <c r="W4" s="825">
        <f t="array" ref="W4">AVERAGE($V$5:$V$51/$U$5:$U$51)*$Y$2</f>
        <v>0.20359550845229835</v>
      </c>
      <c r="X4" s="942">
        <f t="array" ref="X4">AVERAGE($V$11:$V$41/$U$11:$U$41)*$Y$2</f>
        <v>0.20467311286911072</v>
      </c>
      <c r="Y4" s="943">
        <f t="array" ref="Y4">AVERAGE($V$5:$V$51/$U$5:$U$51)*$AA$2</f>
        <v>0.30539326267844752</v>
      </c>
      <c r="Z4" s="944">
        <f t="array" ref="Z4">AVERAGE($V$11:$V$41/$U$11:$U$41)*$AA$2</f>
        <v>0.30700966930366608</v>
      </c>
      <c r="AA4" s="824" t="s">
        <v>6</v>
      </c>
      <c r="AB4" s="824" t="s">
        <v>12</v>
      </c>
      <c r="AC4" s="826" t="s">
        <v>11</v>
      </c>
      <c r="AD4" s="8"/>
      <c r="AE4" s="821" t="s">
        <v>555</v>
      </c>
      <c r="AF4" s="822" t="s">
        <v>555</v>
      </c>
      <c r="AG4" s="825">
        <f t="array" ref="AG4">AVERAGE($AF$5:$AF$51/$AE$5:$AE$51)*$AI$2</f>
        <v>0.20359550845229829</v>
      </c>
      <c r="AH4" s="942">
        <f t="array" ref="AH4">AVERAGE($AF$11:$AF$41/$AE$11:$AE$41)*$AI$2</f>
        <v>0.20467311286911066</v>
      </c>
      <c r="AI4" s="943">
        <f t="array" ref="AI4">AVERAGE($AF$5:$AF$51/$AE$5:$AE$51)*$AK$2</f>
        <v>0.20359550845229829</v>
      </c>
      <c r="AJ4" s="944">
        <f t="array" ref="AJ4">AVERAGE($AF$11:$AF$41/$AE$11:$AE$41)*$AK$2</f>
        <v>0.20467311286911066</v>
      </c>
      <c r="AK4" s="824" t="s">
        <v>6</v>
      </c>
      <c r="AL4" s="824" t="s">
        <v>12</v>
      </c>
      <c r="AM4" s="824" t="s">
        <v>11</v>
      </c>
      <c r="AN4" s="826" t="s">
        <v>11</v>
      </c>
      <c r="AO4" s="7"/>
      <c r="AP4" s="928" t="s">
        <v>11</v>
      </c>
      <c r="AQ4" s="9"/>
      <c r="AR4" s="849" t="s">
        <v>657</v>
      </c>
      <c r="AS4" s="822" t="s">
        <v>657</v>
      </c>
      <c r="AT4" s="852">
        <f t="array" ref="AT4">AVERAGE($AS$5:$AS$51/$AR$5:$AR$51)*$AW$2</f>
        <v>0.26509684109614423</v>
      </c>
      <c r="AU4" s="852">
        <f t="array" ref="AU4">AVERAGE($AS$11:$AS$41/$AR$11:$AR$41)*$AW$2</f>
        <v>0.2604923109739275</v>
      </c>
      <c r="AV4" s="852">
        <f t="array" ref="AV4">AVERAGE($AS$5:$AS$51/$AR$5:$AR$51)*$AY$2</f>
        <v>0.26509684109614423</v>
      </c>
      <c r="AW4" s="852">
        <f t="array" ref="AW4">AVERAGE($AS$11:$AS$41/$AR$11:$AR$41)*$AY$2</f>
        <v>0.2604923109739275</v>
      </c>
      <c r="AX4" s="45" t="s">
        <v>6</v>
      </c>
      <c r="AY4" s="44" t="s">
        <v>12</v>
      </c>
      <c r="AZ4" s="54" t="s">
        <v>11</v>
      </c>
      <c r="BA4" s="630"/>
      <c r="BB4" s="849" t="s">
        <v>657</v>
      </c>
      <c r="BC4" s="822" t="s">
        <v>657</v>
      </c>
      <c r="BD4" s="852">
        <f t="array" ref="BD4">AVERAGE($BC$5:$BC$51/$BB$5:$BB$51)*$BG$2</f>
        <v>0</v>
      </c>
      <c r="BE4" s="852">
        <f t="array" ref="BE4">AVERAGE($BC$11:$BC$41/$BB$11:$BB41)*$BG$2</f>
        <v>0</v>
      </c>
      <c r="BF4" s="852">
        <f t="array" ref="BF4">AVERAGE($BC$5:$BC$51/$BB$5:$BB$51)*$BI$2</f>
        <v>0</v>
      </c>
      <c r="BG4" s="852">
        <f t="array" ref="BG4">AVERAGE($BC$11:$BC$41/$BB$11:$BB41)*$BI$2</f>
        <v>0</v>
      </c>
      <c r="BH4" s="45" t="s">
        <v>6</v>
      </c>
      <c r="BI4" s="44" t="s">
        <v>12</v>
      </c>
      <c r="BJ4" s="43" t="s">
        <v>11</v>
      </c>
      <c r="BK4" s="854" t="s">
        <v>11</v>
      </c>
      <c r="BL4" s="9"/>
      <c r="BM4" s="980" t="s">
        <v>11</v>
      </c>
      <c r="BN4" s="10"/>
      <c r="BO4" s="10"/>
      <c r="BP4" s="10"/>
      <c r="BQ4" s="10"/>
      <c r="BR4" s="10"/>
      <c r="BS4" s="10"/>
      <c r="BT4" s="10"/>
      <c r="BU4" s="10"/>
      <c r="BV4" s="10"/>
      <c r="BW4"/>
      <c r="BX4"/>
      <c r="BY4"/>
      <c r="BZ4"/>
      <c r="CA4"/>
      <c r="CB4"/>
      <c r="CC4"/>
      <c r="CD4"/>
      <c r="CE4"/>
    </row>
    <row r="5" spans="1:83" ht="13.2" x14ac:dyDescent="0.25">
      <c r="B5" s="18"/>
      <c r="C5" s="18"/>
      <c r="D5" s="18"/>
      <c r="H5" s="11">
        <v>2014</v>
      </c>
      <c r="I5" s="11"/>
      <c r="J5" s="93">
        <f>SUM(TAM_SpaceHeating!$O20,TAM_SpaceCooling!$O20)*$D$23</f>
        <v>72.681685365447365</v>
      </c>
      <c r="K5" s="11">
        <v>2014</v>
      </c>
      <c r="L5" s="834">
        <v>54249.103864761768</v>
      </c>
      <c r="M5" s="835">
        <v>0</v>
      </c>
      <c r="N5" s="836">
        <v>0</v>
      </c>
      <c r="O5" s="923">
        <f>N5*$D$25-M5*$D$23</f>
        <v>0</v>
      </c>
      <c r="P5" s="69"/>
      <c r="Q5" s="898"/>
      <c r="R5" s="914">
        <f>O5*(($Q$11*$Q$15)*$D$26)/($P$11-$P$15+($Q$11*$Q$15)*$D$26)</f>
        <v>0</v>
      </c>
      <c r="S5" s="832">
        <f>O5*(($P$11-$P$15)/($P$11-$P$15+($Q$11*$Q$15)*$D$26))</f>
        <v>0</v>
      </c>
      <c r="T5" s="11">
        <v>2014</v>
      </c>
      <c r="U5" s="827">
        <v>2171561071.4630699</v>
      </c>
      <c r="V5" s="828">
        <f>U5*TAM_RoofArea!C20/TAM_RoofArea!O20*L5/TAM_Area!J32</f>
        <v>564969004.68523204</v>
      </c>
      <c r="W5" s="69" t="s">
        <v>13</v>
      </c>
      <c r="X5" s="69" t="s">
        <v>14</v>
      </c>
      <c r="Y5" s="898" t="s">
        <v>13</v>
      </c>
      <c r="Z5" s="69" t="s">
        <v>14</v>
      </c>
      <c r="AA5" s="831">
        <v>0</v>
      </c>
      <c r="AB5" s="831">
        <v>0</v>
      </c>
      <c r="AC5" s="932">
        <f t="shared" ref="AC5:AC51" si="0">AB5*$D$25-AA5*$D$23</f>
        <v>0</v>
      </c>
      <c r="AD5" s="11">
        <v>2014</v>
      </c>
      <c r="AE5" s="827">
        <v>166121923.88193703</v>
      </c>
      <c r="AF5" s="828">
        <f>AE5*TAM_RoofArea!C20/TAM_RoofArea!O20*L5/TAM_Area!J32</f>
        <v>43219478.938596331</v>
      </c>
      <c r="AG5" s="69" t="s">
        <v>13</v>
      </c>
      <c r="AH5" s="69" t="s">
        <v>14</v>
      </c>
      <c r="AI5" s="898" t="s">
        <v>13</v>
      </c>
      <c r="AJ5" s="69" t="s">
        <v>14</v>
      </c>
      <c r="AK5" s="829">
        <v>0</v>
      </c>
      <c r="AL5" s="831">
        <v>0</v>
      </c>
      <c r="AM5" s="830">
        <f t="shared" ref="AM5:AM51" si="1">AL5*$D$25-AK5*$D$23</f>
        <v>0</v>
      </c>
      <c r="AN5" s="950">
        <f t="shared" ref="AN5:AN51" si="2">AM5+AC5</f>
        <v>0</v>
      </c>
      <c r="AO5" s="11">
        <v>2014</v>
      </c>
      <c r="AP5" s="929">
        <f t="shared" ref="AP5:AP51" si="3">O5+AN5</f>
        <v>0</v>
      </c>
      <c r="AQ5" s="11">
        <v>2014</v>
      </c>
      <c r="AR5" s="827">
        <v>32950.767216997279</v>
      </c>
      <c r="AS5" s="850">
        <f>L5/TAM_Area!J32*AR5</f>
        <v>9955.8670560718583</v>
      </c>
      <c r="AT5" s="848" t="s">
        <v>13</v>
      </c>
      <c r="AU5" s="55" t="s">
        <v>14</v>
      </c>
      <c r="AV5" s="848" t="s">
        <v>13</v>
      </c>
      <c r="AW5" s="55" t="s">
        <v>14</v>
      </c>
      <c r="AX5" s="872">
        <v>0</v>
      </c>
      <c r="AY5" s="952">
        <v>0</v>
      </c>
      <c r="AZ5" s="922">
        <f t="shared" ref="AZ5:AZ51" si="4">AY5*$D$25-AX5*$D$23</f>
        <v>0</v>
      </c>
      <c r="BA5" s="11">
        <v>2014</v>
      </c>
      <c r="BB5" s="827">
        <v>1166.6727674001304</v>
      </c>
      <c r="BC5" s="869">
        <v>0</v>
      </c>
      <c r="BD5" s="848" t="s">
        <v>13</v>
      </c>
      <c r="BE5" s="55" t="s">
        <v>14</v>
      </c>
      <c r="BF5" s="848" t="s">
        <v>13</v>
      </c>
      <c r="BG5" s="55" t="s">
        <v>14</v>
      </c>
      <c r="BH5" s="872">
        <v>0</v>
      </c>
      <c r="BI5" s="952">
        <v>0</v>
      </c>
      <c r="BJ5" s="857">
        <f t="shared" ref="BJ5:BJ51" si="5">BI5*$D$25-BH5*$D$23</f>
        <v>0</v>
      </c>
      <c r="BK5" s="922">
        <f t="shared" ref="BK5:BK51" si="6">BJ5+AZ5</f>
        <v>0</v>
      </c>
      <c r="BL5" s="11">
        <v>2014</v>
      </c>
      <c r="BM5" s="981">
        <f t="shared" ref="BM5:BM51" si="7">O5+AN5+BK5</f>
        <v>0</v>
      </c>
      <c r="BN5" s="10"/>
      <c r="BO5" s="10"/>
      <c r="BP5" s="10"/>
      <c r="BQ5" s="10"/>
      <c r="BR5" s="10"/>
      <c r="BS5" s="10"/>
      <c r="BT5" s="10"/>
      <c r="BU5" s="10"/>
      <c r="BV5" s="10"/>
      <c r="BW5"/>
      <c r="BX5"/>
      <c r="BY5"/>
      <c r="BZ5"/>
      <c r="CA5"/>
      <c r="CB5"/>
      <c r="CC5"/>
      <c r="CD5"/>
      <c r="CE5"/>
    </row>
    <row r="6" spans="1:83" ht="13.05" customHeight="1" x14ac:dyDescent="0.25">
      <c r="A6" s="1614" t="s">
        <v>69</v>
      </c>
      <c r="B6" s="1614"/>
      <c r="C6" s="1614"/>
      <c r="D6" s="1614"/>
      <c r="E6" s="1614"/>
      <c r="F6" s="1614"/>
      <c r="H6" s="11">
        <v>2015</v>
      </c>
      <c r="I6" s="11"/>
      <c r="J6" s="94">
        <f>SUM(TAM_SpaceHeating!$O21,TAM_SpaceCooling!$O21)*$D$23</f>
        <v>73.867159300104163</v>
      </c>
      <c r="K6" s="11">
        <v>2015</v>
      </c>
      <c r="L6" s="837">
        <v>54109.201508665756</v>
      </c>
      <c r="M6" s="940">
        <v>2.487089629004303</v>
      </c>
      <c r="N6" s="919">
        <v>-78015.653848303424</v>
      </c>
      <c r="O6" s="924">
        <f t="shared" ref="O6:O51" si="8">N6*$D$25-M6*$D$23</f>
        <v>-8.6969176512718904E-2</v>
      </c>
      <c r="P6" s="88"/>
      <c r="Q6" s="89"/>
      <c r="R6" s="914">
        <f t="shared" ref="R6:R51" si="9">O6*(($Q$11*$Q$15)*$D$26)/($P$11-$P$15+($Q$11*$Q$15)*$D$26)</f>
        <v>-7.8015653848303418E-2</v>
      </c>
      <c r="S6" s="832">
        <f t="shared" ref="S6:S51" si="10">O6*(($P$11-$P$15)/($P$11-$P$15+($Q$11*$Q$15)*$D$26))</f>
        <v>-8.9535226644154899E-3</v>
      </c>
      <c r="T6" s="11">
        <v>2015</v>
      </c>
      <c r="U6" s="818">
        <v>2897113121.9362559</v>
      </c>
      <c r="V6" s="933">
        <f>U6*TAM_RoofArea!C21/TAM_RoofArea!O21*L6/TAM_Area!J33</f>
        <v>741374653.01023722</v>
      </c>
      <c r="W6" s="1572" t="s">
        <v>15</v>
      </c>
      <c r="X6" s="1570"/>
      <c r="Y6" s="1569" t="s">
        <v>16</v>
      </c>
      <c r="Z6" s="1570"/>
      <c r="AA6" s="892">
        <v>0</v>
      </c>
      <c r="AB6" s="892">
        <v>0</v>
      </c>
      <c r="AC6" s="935">
        <f t="shared" si="0"/>
        <v>0</v>
      </c>
      <c r="AD6" s="11">
        <v>2015</v>
      </c>
      <c r="AE6" s="818">
        <v>174091442.91145325</v>
      </c>
      <c r="AF6" s="933">
        <f>AE6*TAM_RoofArea!C21/TAM_RoofArea!O21*L6/TAM_Area!J33</f>
        <v>44550204.858507425</v>
      </c>
      <c r="AG6" s="1572" t="s">
        <v>652</v>
      </c>
      <c r="AH6" s="1570"/>
      <c r="AI6" s="1569" t="s">
        <v>79</v>
      </c>
      <c r="AJ6" s="1570"/>
      <c r="AK6" s="934">
        <v>0</v>
      </c>
      <c r="AL6" s="892">
        <v>0</v>
      </c>
      <c r="AM6" s="914">
        <f t="shared" si="1"/>
        <v>0</v>
      </c>
      <c r="AN6" s="951">
        <f t="shared" si="2"/>
        <v>0</v>
      </c>
      <c r="AO6" s="11">
        <v>2015</v>
      </c>
      <c r="AP6" s="930">
        <f t="shared" si="3"/>
        <v>-8.6969176512718904E-2</v>
      </c>
      <c r="AQ6" s="11">
        <v>2015</v>
      </c>
      <c r="AR6" s="818">
        <v>33201.575412747916</v>
      </c>
      <c r="AS6" s="933">
        <f>L6/TAM_Area!J33*AR6</f>
        <v>9894.085568660943</v>
      </c>
      <c r="AT6" s="1581" t="s">
        <v>17</v>
      </c>
      <c r="AU6" s="1582"/>
      <c r="AV6" s="1581" t="s">
        <v>17</v>
      </c>
      <c r="AW6" s="1582"/>
      <c r="AX6" s="934">
        <v>0</v>
      </c>
      <c r="AY6" s="892">
        <v>0</v>
      </c>
      <c r="AZ6" s="922">
        <f t="shared" si="4"/>
        <v>0</v>
      </c>
      <c r="BA6" s="11">
        <v>2015</v>
      </c>
      <c r="BB6" s="818">
        <v>1459.3468192498849</v>
      </c>
      <c r="BC6" s="958">
        <v>0</v>
      </c>
      <c r="BD6" s="1581" t="s">
        <v>17</v>
      </c>
      <c r="BE6" s="1582"/>
      <c r="BF6" s="1581" t="s">
        <v>17</v>
      </c>
      <c r="BG6" s="1582"/>
      <c r="BH6" s="934">
        <v>-0.29833162418988035</v>
      </c>
      <c r="BI6" s="892">
        <v>3665.777811375905</v>
      </c>
      <c r="BJ6" s="857">
        <f t="shared" si="5"/>
        <v>4.7397716584594738E-3</v>
      </c>
      <c r="BK6" s="922">
        <f t="shared" si="6"/>
        <v>4.7397716584594738E-3</v>
      </c>
      <c r="BL6" s="11">
        <v>2015</v>
      </c>
      <c r="BM6" s="981">
        <f t="shared" si="7"/>
        <v>-8.2229404854259433E-2</v>
      </c>
      <c r="BN6" s="10"/>
      <c r="BO6" s="10"/>
      <c r="BP6" s="10"/>
      <c r="BQ6" s="10"/>
      <c r="BR6" s="10"/>
      <c r="BS6" s="10"/>
      <c r="BT6" s="10"/>
      <c r="BU6" s="10"/>
      <c r="BV6" s="10"/>
      <c r="BW6"/>
      <c r="BX6"/>
      <c r="BY6"/>
      <c r="BZ6"/>
      <c r="CA6"/>
      <c r="CB6"/>
      <c r="CC6"/>
      <c r="CD6"/>
      <c r="CE6"/>
    </row>
    <row r="7" spans="1:83" ht="48.6" customHeight="1" x14ac:dyDescent="0.3">
      <c r="A7" s="1052"/>
      <c r="B7" s="1053" t="s">
        <v>796</v>
      </c>
      <c r="C7" s="1054" t="s">
        <v>36</v>
      </c>
      <c r="D7" s="1054" t="s">
        <v>37</v>
      </c>
      <c r="E7" s="1054" t="s">
        <v>548</v>
      </c>
      <c r="F7" s="1055"/>
      <c r="H7" s="11">
        <v>2016</v>
      </c>
      <c r="I7" s="11"/>
      <c r="J7" s="94">
        <f>SUM(TAM_SpaceHeating!$O22,TAM_SpaceCooling!$O22)*$D$23</f>
        <v>75.073696865214259</v>
      </c>
      <c r="K7" s="11">
        <v>2016</v>
      </c>
      <c r="L7" s="837">
        <v>54710.252417455566</v>
      </c>
      <c r="M7" s="940">
        <v>1.640724757831528</v>
      </c>
      <c r="N7" s="919">
        <v>-51466.667415026437</v>
      </c>
      <c r="O7" s="924">
        <f t="shared" si="8"/>
        <v>-5.7373276543219942E-2</v>
      </c>
      <c r="P7" s="88"/>
      <c r="Q7" s="89"/>
      <c r="R7" s="914">
        <f t="shared" si="9"/>
        <v>-5.1466667415026437E-2</v>
      </c>
      <c r="S7" s="832">
        <f t="shared" si="10"/>
        <v>-5.906609128193502E-3</v>
      </c>
      <c r="T7" s="11">
        <v>2016</v>
      </c>
      <c r="U7" s="818">
        <v>3622665172.4094419</v>
      </c>
      <c r="V7" s="933">
        <f>U7*TAM_RoofArea!C22/TAM_RoofArea!O22*L7/TAM_Area!J34</f>
        <v>924412476.9863205</v>
      </c>
      <c r="W7" s="1570"/>
      <c r="X7" s="1570"/>
      <c r="Y7" s="1571"/>
      <c r="Z7" s="1570"/>
      <c r="AA7" s="892">
        <v>0</v>
      </c>
      <c r="AB7" s="892">
        <v>0</v>
      </c>
      <c r="AC7" s="935">
        <f t="shared" si="0"/>
        <v>0</v>
      </c>
      <c r="AD7" s="11">
        <v>2016</v>
      </c>
      <c r="AE7" s="818">
        <v>182060961.94096947</v>
      </c>
      <c r="AF7" s="933">
        <f>AE7*TAM_RoofArea!C22/TAM_RoofArea!O22*L7/TAM_Area!J34</f>
        <v>46457350.26028572</v>
      </c>
      <c r="AG7" s="1570"/>
      <c r="AH7" s="1570"/>
      <c r="AI7" s="1571"/>
      <c r="AJ7" s="1570"/>
      <c r="AK7" s="934">
        <v>0</v>
      </c>
      <c r="AL7" s="892">
        <v>0</v>
      </c>
      <c r="AM7" s="914">
        <f t="shared" si="1"/>
        <v>0</v>
      </c>
      <c r="AN7" s="951">
        <f t="shared" si="2"/>
        <v>0</v>
      </c>
      <c r="AO7" s="11">
        <v>2016</v>
      </c>
      <c r="AP7" s="930">
        <f t="shared" si="3"/>
        <v>-5.7373276543219942E-2</v>
      </c>
      <c r="AQ7" s="11">
        <v>2016</v>
      </c>
      <c r="AR7" s="818">
        <v>33452.383608498611</v>
      </c>
      <c r="AS7" s="933">
        <f>L7/TAM_Area!J34*AR7</f>
        <v>9968.8265325829761</v>
      </c>
      <c r="AT7" s="1581"/>
      <c r="AU7" s="1582"/>
      <c r="AV7" s="1581"/>
      <c r="AW7" s="1582"/>
      <c r="AX7" s="934">
        <v>0</v>
      </c>
      <c r="AY7" s="892">
        <v>0</v>
      </c>
      <c r="AZ7" s="922">
        <f t="shared" si="4"/>
        <v>0</v>
      </c>
      <c r="BA7" s="11">
        <v>2016</v>
      </c>
      <c r="BB7" s="818">
        <v>1521.8013628120345</v>
      </c>
      <c r="BC7" s="958">
        <v>0</v>
      </c>
      <c r="BD7" s="1581"/>
      <c r="BE7" s="1582"/>
      <c r="BF7" s="1581"/>
      <c r="BG7" s="1582"/>
      <c r="BH7" s="934">
        <v>-0.19368843592560792</v>
      </c>
      <c r="BI7" s="892">
        <v>2379.9648215781781</v>
      </c>
      <c r="BJ7" s="857">
        <f t="shared" si="5"/>
        <v>3.0772431909103664E-3</v>
      </c>
      <c r="BK7" s="922">
        <f t="shared" si="6"/>
        <v>3.0772431909103664E-3</v>
      </c>
      <c r="BL7" s="11">
        <v>2016</v>
      </c>
      <c r="BM7" s="981">
        <f t="shared" si="7"/>
        <v>-5.4296033352309578E-2</v>
      </c>
      <c r="BN7" s="10"/>
      <c r="BO7" s="10"/>
      <c r="BP7" s="10"/>
      <c r="BQ7" s="10"/>
      <c r="BR7" s="10"/>
      <c r="BS7" s="10"/>
      <c r="BT7" s="10"/>
      <c r="BU7" s="10"/>
      <c r="BV7" s="10"/>
      <c r="BW7"/>
      <c r="BX7"/>
      <c r="BY7"/>
      <c r="BZ7"/>
      <c r="CA7"/>
      <c r="CB7"/>
      <c r="CC7"/>
      <c r="CD7"/>
      <c r="CE7"/>
    </row>
    <row r="8" spans="1:83" ht="23.4" customHeight="1" x14ac:dyDescent="0.35">
      <c r="A8" s="1052"/>
      <c r="B8" s="1056"/>
      <c r="C8" s="1056"/>
      <c r="D8" s="1056"/>
      <c r="E8" s="1056"/>
      <c r="F8" s="1056"/>
      <c r="H8" s="11">
        <v>2017</v>
      </c>
      <c r="I8" s="11"/>
      <c r="J8" s="94">
        <f>SUM(TAM_SpaceHeating!$O23,TAM_SpaceCooling!$O23)*$D$23</f>
        <v>76.301096727037347</v>
      </c>
      <c r="K8" s="11">
        <v>2017</v>
      </c>
      <c r="L8" s="837">
        <v>55307.836264420257</v>
      </c>
      <c r="M8" s="940">
        <v>0.80995775684981597</v>
      </c>
      <c r="N8" s="919">
        <v>-25406.958902177234</v>
      </c>
      <c r="O8" s="924">
        <f t="shared" si="8"/>
        <v>-2.832280682683657E-2</v>
      </c>
      <c r="P8" s="1628" t="s">
        <v>707</v>
      </c>
      <c r="Q8" s="1630" t="s">
        <v>704</v>
      </c>
      <c r="R8" s="914">
        <f t="shared" si="9"/>
        <v>-2.5406958902177233E-2</v>
      </c>
      <c r="S8" s="832">
        <f t="shared" si="10"/>
        <v>-2.9158479246593374E-3</v>
      </c>
      <c r="T8" s="11">
        <v>2017</v>
      </c>
      <c r="U8" s="818">
        <v>4348217222.8826284</v>
      </c>
      <c r="V8" s="933">
        <f>U8*TAM_RoofArea!C23/TAM_RoofArea!O23*L8/TAM_Area!J35</f>
        <v>1106276248.6732447</v>
      </c>
      <c r="W8" s="1570"/>
      <c r="X8" s="1570"/>
      <c r="Y8" s="1571"/>
      <c r="Z8" s="1570"/>
      <c r="AA8" s="892">
        <v>0</v>
      </c>
      <c r="AB8" s="892">
        <v>0</v>
      </c>
      <c r="AC8" s="935">
        <f t="shared" si="0"/>
        <v>0</v>
      </c>
      <c r="AD8" s="11">
        <v>2017</v>
      </c>
      <c r="AE8" s="818">
        <v>190030480.97048378</v>
      </c>
      <c r="AF8" s="948">
        <f>AE8*TAM_RoofArea!C23/TAM_RoofArea!O23*L8/TAM_Area!J35</f>
        <v>48347678.334761485</v>
      </c>
      <c r="AG8" s="1570"/>
      <c r="AH8" s="1570"/>
      <c r="AI8" s="1571"/>
      <c r="AJ8" s="1570"/>
      <c r="AK8" s="934">
        <v>0</v>
      </c>
      <c r="AL8" s="892">
        <v>0</v>
      </c>
      <c r="AM8" s="914">
        <f t="shared" si="1"/>
        <v>0</v>
      </c>
      <c r="AN8" s="951">
        <f t="shared" si="2"/>
        <v>0</v>
      </c>
      <c r="AO8" s="11">
        <v>2017</v>
      </c>
      <c r="AP8" s="930">
        <f t="shared" si="3"/>
        <v>-2.832280682683657E-2</v>
      </c>
      <c r="AQ8" s="11">
        <v>2017</v>
      </c>
      <c r="AR8" s="818">
        <v>33703.191804249305</v>
      </c>
      <c r="AS8" s="933">
        <f>L8/TAM_Area!J35*AR8</f>
        <v>10043.567496505008</v>
      </c>
      <c r="AT8" s="1581"/>
      <c r="AU8" s="1582"/>
      <c r="AV8" s="1581"/>
      <c r="AW8" s="1582"/>
      <c r="AX8" s="934">
        <v>0</v>
      </c>
      <c r="AY8" s="892">
        <v>0</v>
      </c>
      <c r="AZ8" s="922">
        <f t="shared" si="4"/>
        <v>0</v>
      </c>
      <c r="BA8" s="11">
        <v>2017</v>
      </c>
      <c r="BB8" s="818">
        <v>1587.1750609318246</v>
      </c>
      <c r="BC8" s="958">
        <v>0</v>
      </c>
      <c r="BD8" s="1581"/>
      <c r="BE8" s="1582"/>
      <c r="BF8" s="1581"/>
      <c r="BG8" s="1582"/>
      <c r="BH8" s="934">
        <v>-9.4154917858826348E-2</v>
      </c>
      <c r="BI8" s="892">
        <v>1156.9373835444524</v>
      </c>
      <c r="BJ8" s="857">
        <f t="shared" si="5"/>
        <v>1.4958950878362271E-3</v>
      </c>
      <c r="BK8" s="922">
        <f t="shared" si="6"/>
        <v>1.4958950878362271E-3</v>
      </c>
      <c r="BL8" s="11">
        <v>2017</v>
      </c>
      <c r="BM8" s="981">
        <f t="shared" si="7"/>
        <v>-2.6826911739000342E-2</v>
      </c>
      <c r="BN8" s="10"/>
      <c r="BO8" s="10"/>
      <c r="BP8" s="10"/>
      <c r="BQ8" s="10"/>
      <c r="BR8" s="10"/>
      <c r="BS8" s="10"/>
      <c r="BT8" s="10"/>
      <c r="BU8" s="10"/>
      <c r="BV8" s="10"/>
      <c r="BW8"/>
      <c r="BX8"/>
      <c r="BY8"/>
      <c r="BZ8"/>
      <c r="CA8"/>
      <c r="CB8"/>
      <c r="CC8"/>
      <c r="CD8"/>
      <c r="CE8"/>
    </row>
    <row r="9" spans="1:83" ht="39.6" customHeight="1" x14ac:dyDescent="0.3">
      <c r="A9" s="1057">
        <v>1</v>
      </c>
      <c r="B9" s="1058" t="s">
        <v>4</v>
      </c>
      <c r="C9" s="1058" t="s">
        <v>39</v>
      </c>
      <c r="D9" s="1059" t="s">
        <v>40</v>
      </c>
      <c r="E9" s="1058" t="s">
        <v>908</v>
      </c>
      <c r="F9" s="1061"/>
      <c r="H9" s="11">
        <v>2018</v>
      </c>
      <c r="I9" s="11"/>
      <c r="J9" s="94">
        <f>SUM(TAM_SpaceHeating!$O24,TAM_SpaceCooling!$O24)*$D$23</f>
        <v>77.548299110726859</v>
      </c>
      <c r="K9" s="11">
        <v>2018</v>
      </c>
      <c r="L9" s="837">
        <v>55900.794676305944</v>
      </c>
      <c r="M9" s="940">
        <v>0</v>
      </c>
      <c r="N9" s="919">
        <v>0</v>
      </c>
      <c r="O9" s="924">
        <f t="shared" si="8"/>
        <v>0</v>
      </c>
      <c r="P9" s="1628"/>
      <c r="Q9" s="1630"/>
      <c r="R9" s="914">
        <f t="shared" si="9"/>
        <v>0</v>
      </c>
      <c r="S9" s="832">
        <f t="shared" si="10"/>
        <v>0</v>
      </c>
      <c r="T9" s="11">
        <v>2018</v>
      </c>
      <c r="U9" s="818">
        <v>5073769273.355814</v>
      </c>
      <c r="V9" s="933">
        <f>U9*TAM_RoofArea!C24/TAM_RoofArea!O24*L9/TAM_Area!J36</f>
        <v>1286908010.8763874</v>
      </c>
      <c r="W9" s="88"/>
      <c r="X9" s="88"/>
      <c r="Y9" s="89"/>
      <c r="Z9" s="88"/>
      <c r="AA9" s="892">
        <v>8.6372356054717432E-14</v>
      </c>
      <c r="AB9" s="892">
        <v>8.9137300715019452E-11</v>
      </c>
      <c r="AC9" s="935">
        <f t="shared" si="0"/>
        <v>-2.218031810819633E-16</v>
      </c>
      <c r="AD9" s="11">
        <v>2018</v>
      </c>
      <c r="AE9" s="818">
        <v>198000000</v>
      </c>
      <c r="AF9" s="933">
        <f>AE9*TAM_RoofArea!C24/TAM_RoofArea!O24*L9/TAM_Area!J36</f>
        <v>50220609.654367208</v>
      </c>
      <c r="AG9" s="88"/>
      <c r="AH9" s="88"/>
      <c r="AI9" s="89"/>
      <c r="AJ9" s="88"/>
      <c r="AK9" s="934">
        <v>0</v>
      </c>
      <c r="AL9" s="892">
        <v>0</v>
      </c>
      <c r="AM9" s="914">
        <f t="shared" si="1"/>
        <v>0</v>
      </c>
      <c r="AN9" s="951">
        <f t="shared" si="2"/>
        <v>-2.218031810819633E-16</v>
      </c>
      <c r="AO9" s="11">
        <v>2018</v>
      </c>
      <c r="AP9" s="930">
        <f t="shared" si="3"/>
        <v>-2.218031810819633E-16</v>
      </c>
      <c r="AQ9" s="11">
        <v>2018</v>
      </c>
      <c r="AR9" s="818">
        <v>33954</v>
      </c>
      <c r="AS9" s="933">
        <f>L9/TAM_Area!J36*AR9</f>
        <v>10118.308460427041</v>
      </c>
      <c r="AT9" s="89"/>
      <c r="AU9" s="88"/>
      <c r="AV9" s="89"/>
      <c r="AW9" s="88"/>
      <c r="AX9" s="934">
        <v>0</v>
      </c>
      <c r="AY9" s="892">
        <v>0</v>
      </c>
      <c r="AZ9" s="922">
        <f t="shared" si="4"/>
        <v>0</v>
      </c>
      <c r="BA9" s="11">
        <v>2018</v>
      </c>
      <c r="BB9" s="818">
        <v>1655.6215533228151</v>
      </c>
      <c r="BC9" s="958">
        <v>0</v>
      </c>
      <c r="BD9" s="89"/>
      <c r="BE9" s="88"/>
      <c r="BF9" s="89"/>
      <c r="BG9" s="88"/>
      <c r="BH9" s="934">
        <v>1.5919739365318178E-14</v>
      </c>
      <c r="BI9" s="892">
        <v>-1.9561529049004684E-10</v>
      </c>
      <c r="BJ9" s="857">
        <f t="shared" si="5"/>
        <v>-2.5292635220519224E-16</v>
      </c>
      <c r="BK9" s="922">
        <f t="shared" si="6"/>
        <v>-2.5292635220519224E-16</v>
      </c>
      <c r="BL9" s="11">
        <v>2018</v>
      </c>
      <c r="BM9" s="981">
        <f t="shared" si="7"/>
        <v>-4.747295332871556E-16</v>
      </c>
      <c r="BN9" s="10"/>
      <c r="BO9" s="10"/>
      <c r="BP9" s="10"/>
      <c r="BQ9" s="10"/>
      <c r="BR9" s="10"/>
      <c r="BS9" s="10"/>
      <c r="BT9" s="10"/>
      <c r="BU9" s="10"/>
      <c r="BV9" s="10"/>
      <c r="BW9"/>
      <c r="BX9"/>
      <c r="BY9"/>
      <c r="BZ9"/>
      <c r="CA9"/>
      <c r="CB9"/>
      <c r="CC9"/>
      <c r="CD9"/>
      <c r="CE9"/>
    </row>
    <row r="10" spans="1:83" ht="23.4" customHeight="1" x14ac:dyDescent="0.3">
      <c r="A10" s="1057">
        <v>2</v>
      </c>
      <c r="B10" s="1058" t="s">
        <v>8</v>
      </c>
      <c r="C10" s="1058" t="s">
        <v>2</v>
      </c>
      <c r="D10" s="1058" t="s">
        <v>910</v>
      </c>
      <c r="E10" s="1058" t="s">
        <v>550</v>
      </c>
      <c r="F10" s="1061"/>
      <c r="H10" s="11">
        <v>2019</v>
      </c>
      <c r="I10" s="11"/>
      <c r="J10" s="94">
        <f>SUM(TAM_SpaceHeating!$O25,TAM_SpaceCooling!$O25)*$D$23</f>
        <v>78.813607687100458</v>
      </c>
      <c r="K10" s="11">
        <v>2019</v>
      </c>
      <c r="L10" s="837">
        <v>59937.205475106028</v>
      </c>
      <c r="M10" s="940">
        <v>-16.301612088211201</v>
      </c>
      <c r="N10" s="919">
        <v>511353.07349271391</v>
      </c>
      <c r="O10" s="924">
        <f t="shared" si="8"/>
        <v>0.57003887701027423</v>
      </c>
      <c r="P10" s="1629"/>
      <c r="Q10" s="1631"/>
      <c r="R10" s="914">
        <f t="shared" si="9"/>
        <v>0.51135307349271386</v>
      </c>
      <c r="S10" s="832">
        <f t="shared" si="10"/>
        <v>5.868580351756033E-2</v>
      </c>
      <c r="T10" s="11">
        <v>2019</v>
      </c>
      <c r="U10" s="818">
        <v>5189931316.3639917</v>
      </c>
      <c r="V10" s="933">
        <f>U10*TAM_RoofArea!C25/TAM_RoofArea!O25*L10/TAM_Area!J37</f>
        <v>1392312501.3415844</v>
      </c>
      <c r="W10" s="1573" t="s">
        <v>645</v>
      </c>
      <c r="X10" s="1573"/>
      <c r="Y10" s="1575" t="s">
        <v>75</v>
      </c>
      <c r="Z10" s="1576"/>
      <c r="AA10" s="892">
        <v>-0.13135972599505386</v>
      </c>
      <c r="AB10" s="892">
        <v>-135.56480259084219</v>
      </c>
      <c r="AC10" s="935">
        <f t="shared" si="0"/>
        <v>3.3733021099135172E-4</v>
      </c>
      <c r="AD10" s="11">
        <v>2019</v>
      </c>
      <c r="AE10" s="818">
        <v>176498925.39487037</v>
      </c>
      <c r="AF10" s="933">
        <f>AE10*TAM_RoofArea!C25/TAM_RoofArea!O25*L10/TAM_Area!J37</f>
        <v>47349694.113639541</v>
      </c>
      <c r="AG10" s="1573" t="s">
        <v>645</v>
      </c>
      <c r="AH10" s="1573"/>
      <c r="AI10" s="1583" t="s">
        <v>75</v>
      </c>
      <c r="AJ10" s="1584"/>
      <c r="AK10" s="934">
        <v>3.7231693437891566E-2</v>
      </c>
      <c r="AL10" s="892">
        <v>-422.2255916945582</v>
      </c>
      <c r="AM10" s="914">
        <f t="shared" si="1"/>
        <v>-5.5625968807096785E-4</v>
      </c>
      <c r="AN10" s="951">
        <f t="shared" si="2"/>
        <v>-2.1892947707961613E-4</v>
      </c>
      <c r="AO10" s="11">
        <v>2019</v>
      </c>
      <c r="AP10" s="930">
        <f t="shared" si="3"/>
        <v>0.56981994753319465</v>
      </c>
      <c r="AQ10" s="11">
        <v>2019</v>
      </c>
      <c r="AR10" s="818">
        <v>39783.475162087962</v>
      </c>
      <c r="AS10" s="933">
        <f>L10/TAM_Area!J37*AR10</f>
        <v>12579.511985848914</v>
      </c>
      <c r="AT10" s="841" t="s">
        <v>658</v>
      </c>
      <c r="AU10" s="851"/>
      <c r="AV10" s="841" t="s">
        <v>661</v>
      </c>
      <c r="AW10" s="851"/>
      <c r="AX10" s="934">
        <v>-3.5616020466556257</v>
      </c>
      <c r="AY10" s="892">
        <v>154549.65314365871</v>
      </c>
      <c r="AZ10" s="922">
        <f t="shared" si="4"/>
        <v>0.16737142051161896</v>
      </c>
      <c r="BA10" s="11">
        <v>2019</v>
      </c>
      <c r="BB10" s="818">
        <v>2961.5369606064378</v>
      </c>
      <c r="BC10" s="958">
        <v>0</v>
      </c>
      <c r="BD10" s="841" t="s">
        <v>658</v>
      </c>
      <c r="BE10" s="851"/>
      <c r="BF10" s="841" t="s">
        <v>661</v>
      </c>
      <c r="BG10" s="851"/>
      <c r="BH10" s="934">
        <v>-2.0719030656974624</v>
      </c>
      <c r="BI10" s="892">
        <v>25458.703233960103</v>
      </c>
      <c r="BJ10" s="857">
        <f t="shared" si="5"/>
        <v>3.2917554270470967E-2</v>
      </c>
      <c r="BK10" s="922">
        <f t="shared" si="6"/>
        <v>0.20028897478208993</v>
      </c>
      <c r="BL10" s="11">
        <v>2019</v>
      </c>
      <c r="BM10" s="981">
        <f t="shared" si="7"/>
        <v>0.77010892231528461</v>
      </c>
      <c r="BN10" s="10"/>
      <c r="BO10" s="10"/>
      <c r="BP10" s="10"/>
      <c r="BQ10" s="10"/>
      <c r="BR10" s="10"/>
      <c r="BS10" s="10"/>
      <c r="BT10" s="10"/>
      <c r="BU10" s="10"/>
      <c r="BV10" s="10"/>
      <c r="BW10"/>
      <c r="BX10"/>
      <c r="BY10"/>
      <c r="BZ10"/>
      <c r="CA10"/>
      <c r="CB10"/>
      <c r="CC10"/>
      <c r="CD10"/>
      <c r="CE10"/>
    </row>
    <row r="11" spans="1:83" ht="23.4" customHeight="1" x14ac:dyDescent="0.3">
      <c r="A11" s="1057">
        <v>3</v>
      </c>
      <c r="B11" s="1058" t="s">
        <v>3</v>
      </c>
      <c r="C11" s="1058" t="s">
        <v>38</v>
      </c>
      <c r="D11" s="1062"/>
      <c r="E11" s="1060"/>
      <c r="F11" s="1061"/>
      <c r="H11" s="38">
        <v>2020</v>
      </c>
      <c r="I11" s="38"/>
      <c r="J11" s="94">
        <f>SUM(TAM_SpaceHeating!$O26,TAM_SpaceCooling!$O26)*$D$23</f>
        <v>80.102255759672929</v>
      </c>
      <c r="K11" s="38">
        <v>2020</v>
      </c>
      <c r="L11" s="837">
        <v>63970.226277499933</v>
      </c>
      <c r="M11" s="940">
        <v>-32.587973013750137</v>
      </c>
      <c r="N11" s="919">
        <v>1022227.7446737668</v>
      </c>
      <c r="O11" s="924">
        <f t="shared" si="8"/>
        <v>1.1395444475232672</v>
      </c>
      <c r="P11" s="925">
        <v>7.635626543788309E-3</v>
      </c>
      <c r="Q11" s="926">
        <v>223.64608171835292</v>
      </c>
      <c r="R11" s="914">
        <f t="shared" si="9"/>
        <v>1.0222277446737666</v>
      </c>
      <c r="S11" s="832">
        <f t="shared" si="10"/>
        <v>0.11731670284950049</v>
      </c>
      <c r="T11" s="38">
        <v>2020</v>
      </c>
      <c r="U11" s="818">
        <v>5328624432.2367458</v>
      </c>
      <c r="V11" s="933">
        <f>U11*TAM_RoofArea!C26/TAM_RoofArea!O26*L11/TAM_Area!J38</f>
        <v>1505116751.3262506</v>
      </c>
      <c r="W11" s="936">
        <v>5.4356521141606628E-8</v>
      </c>
      <c r="X11" s="844" t="s">
        <v>646</v>
      </c>
      <c r="Y11" s="945">
        <v>-9.2193429309034597E-2</v>
      </c>
      <c r="Z11" s="92" t="s">
        <v>76</v>
      </c>
      <c r="AA11" s="892">
        <v>-0.35547371326599908</v>
      </c>
      <c r="AB11" s="892">
        <v>-366.85310813569475</v>
      </c>
      <c r="AC11" s="935">
        <f t="shared" si="0"/>
        <v>9.1285225962190191E-4</v>
      </c>
      <c r="AD11" s="38">
        <v>2020</v>
      </c>
      <c r="AE11" s="818">
        <v>188330633.45968986</v>
      </c>
      <c r="AF11" s="933">
        <f>AE11*TAM_RoofArea!C26/TAM_RoofArea!O26*L11/TAM_Area!J38</f>
        <v>53195640.791122168</v>
      </c>
      <c r="AG11" s="936">
        <v>4.317682514974903E-8</v>
      </c>
      <c r="AH11" s="844" t="s">
        <v>646</v>
      </c>
      <c r="AI11" s="945">
        <v>6.8577757030832368E-2</v>
      </c>
      <c r="AJ11" s="92" t="s">
        <v>76</v>
      </c>
      <c r="AK11" s="934">
        <v>3.235239443413418E-2</v>
      </c>
      <c r="AL11" s="892">
        <v>-366.89195739847531</v>
      </c>
      <c r="AM11" s="914">
        <f t="shared" si="1"/>
        <v>-4.8336057736135833E-4</v>
      </c>
      <c r="AN11" s="951">
        <f t="shared" si="2"/>
        <v>4.2949168226054358E-4</v>
      </c>
      <c r="AO11" s="38">
        <v>2020</v>
      </c>
      <c r="AP11" s="930">
        <f t="shared" si="3"/>
        <v>1.1399739392055277</v>
      </c>
      <c r="AQ11" s="38">
        <v>2020</v>
      </c>
      <c r="AR11" s="818">
        <v>45528.276102041746</v>
      </c>
      <c r="AS11" s="933">
        <f>L11/TAM_Area!J38*AR11</f>
        <v>15207.509359110978</v>
      </c>
      <c r="AT11" s="953">
        <v>6.3383198645144828E-3</v>
      </c>
      <c r="AU11" s="92" t="s">
        <v>659</v>
      </c>
      <c r="AV11" s="954">
        <v>222.8</v>
      </c>
      <c r="AW11" s="92" t="s">
        <v>662</v>
      </c>
      <c r="AX11" s="934">
        <v>-7.0691453218033757</v>
      </c>
      <c r="AY11" s="892">
        <v>306753.51799416373</v>
      </c>
      <c r="AZ11" s="922">
        <f t="shared" si="4"/>
        <v>0.3322024411526559</v>
      </c>
      <c r="BA11" s="38">
        <v>2020</v>
      </c>
      <c r="BB11" s="818">
        <v>4308.4571941897611</v>
      </c>
      <c r="BC11" s="958">
        <v>0</v>
      </c>
      <c r="BD11" s="953">
        <v>2.848775331318653E-2</v>
      </c>
      <c r="BE11" s="92" t="s">
        <v>659</v>
      </c>
      <c r="BF11" s="954">
        <v>259.82974203775547</v>
      </c>
      <c r="BG11" s="92" t="s">
        <v>662</v>
      </c>
      <c r="BH11" s="934">
        <v>-4.21558072734787</v>
      </c>
      <c r="BI11" s="892">
        <v>51799.34354709943</v>
      </c>
      <c r="BJ11" s="857">
        <f t="shared" si="5"/>
        <v>6.6975434165551753E-2</v>
      </c>
      <c r="BK11" s="922">
        <f t="shared" si="6"/>
        <v>0.39917787531820764</v>
      </c>
      <c r="BL11" s="38">
        <v>2020</v>
      </c>
      <c r="BM11" s="981">
        <f t="shared" si="7"/>
        <v>1.5391518145237353</v>
      </c>
      <c r="BN11" s="39"/>
      <c r="BO11" s="10"/>
      <c r="BP11" s="10"/>
      <c r="BQ11" s="10"/>
      <c r="BR11" s="10"/>
      <c r="BS11" s="10"/>
      <c r="BT11" s="10"/>
      <c r="BU11" s="10"/>
      <c r="BV11" s="10"/>
      <c r="BW11"/>
      <c r="BX11"/>
      <c r="BY11"/>
      <c r="BZ11"/>
      <c r="CA11"/>
      <c r="CB11"/>
      <c r="CC11"/>
      <c r="CD11"/>
      <c r="CE11"/>
    </row>
    <row r="12" spans="1:83" ht="36" customHeight="1" x14ac:dyDescent="0.3">
      <c r="A12" s="1057">
        <v>4</v>
      </c>
      <c r="B12" s="1059" t="s">
        <v>906</v>
      </c>
      <c r="C12" s="1106" t="s">
        <v>852</v>
      </c>
      <c r="D12" s="1062"/>
      <c r="E12" s="1060"/>
      <c r="F12" s="1061"/>
      <c r="H12" s="11">
        <v>2021</v>
      </c>
      <c r="I12" s="11"/>
      <c r="J12" s="94">
        <f>SUM(TAM_SpaceHeating!$O27,TAM_SpaceCooling!$O27)*$D$23</f>
        <v>81.349356504296736</v>
      </c>
      <c r="K12" s="11">
        <v>2021</v>
      </c>
      <c r="L12" s="837">
        <v>67804.857020280921</v>
      </c>
      <c r="M12" s="940">
        <v>-47.98180229343825</v>
      </c>
      <c r="N12" s="919">
        <v>1505105.258406485</v>
      </c>
      <c r="O12" s="924">
        <f t="shared" si="8"/>
        <v>1.6778397466628625</v>
      </c>
      <c r="P12" s="88"/>
      <c r="Q12" s="89"/>
      <c r="R12" s="914">
        <f t="shared" si="9"/>
        <v>1.5051052584064848</v>
      </c>
      <c r="S12" s="832">
        <f t="shared" si="10"/>
        <v>0.17273448825637772</v>
      </c>
      <c r="T12" s="11">
        <v>2021</v>
      </c>
      <c r="U12" s="818">
        <v>5491446797.8017445</v>
      </c>
      <c r="V12" s="933">
        <f>U12*TAM_RoofArea!C27/TAM_RoofArea!O27*L12/TAM_Area!J39</f>
        <v>1623267179.6514533</v>
      </c>
      <c r="W12" s="936">
        <v>4.9180377328180327E-8</v>
      </c>
      <c r="X12" s="819" t="s">
        <v>647</v>
      </c>
      <c r="Y12" s="848" t="s">
        <v>18</v>
      </c>
      <c r="Z12" s="88"/>
      <c r="AA12" s="892">
        <v>-0.67892121846566056</v>
      </c>
      <c r="AB12" s="892">
        <v>-700.65478790277552</v>
      </c>
      <c r="AC12" s="935">
        <f t="shared" si="0"/>
        <v>1.7434615985736025E-3</v>
      </c>
      <c r="AD12" s="11">
        <v>2021</v>
      </c>
      <c r="AE12" s="818">
        <v>201783117.00379208</v>
      </c>
      <c r="AF12" s="933">
        <f>AE12*TAM_RoofArea!C27/TAM_RoofArea!O27*L12/TAM_Area!J39</f>
        <v>59646924.26249928</v>
      </c>
      <c r="AG12" s="936">
        <v>4.1594187599490757E-8</v>
      </c>
      <c r="AH12" s="819" t="s">
        <v>647</v>
      </c>
      <c r="AI12" s="848" t="s">
        <v>18</v>
      </c>
      <c r="AJ12" s="88"/>
      <c r="AK12" s="934">
        <v>2.5425487685370451E-2</v>
      </c>
      <c r="AL12" s="892">
        <v>-288.33745099417428</v>
      </c>
      <c r="AM12" s="914">
        <f t="shared" si="1"/>
        <v>-3.7986920666150786E-4</v>
      </c>
      <c r="AN12" s="951">
        <f t="shared" si="2"/>
        <v>1.3635923919120946E-3</v>
      </c>
      <c r="AO12" s="11">
        <v>2021</v>
      </c>
      <c r="AP12" s="930">
        <f t="shared" si="3"/>
        <v>1.6792033390547747</v>
      </c>
      <c r="AQ12" s="11">
        <v>2021</v>
      </c>
      <c r="AR12" s="818">
        <v>51058.757586600121</v>
      </c>
      <c r="AS12" s="933">
        <f>L12/TAM_Area!J39*AR12</f>
        <v>17909.394973341641</v>
      </c>
      <c r="AT12" s="953">
        <v>5.4749989492326647E-3</v>
      </c>
      <c r="AU12" s="92" t="s">
        <v>660</v>
      </c>
      <c r="AV12" s="955">
        <v>0.16815467381236857</v>
      </c>
      <c r="AW12" s="92" t="s">
        <v>650</v>
      </c>
      <c r="AX12" s="934">
        <v>-10.439860100899878</v>
      </c>
      <c r="AY12" s="892">
        <v>453019.94336438109</v>
      </c>
      <c r="AZ12" s="922">
        <f t="shared" si="4"/>
        <v>0.4906034397276206</v>
      </c>
      <c r="BA12" s="11">
        <v>2021</v>
      </c>
      <c r="BB12" s="818">
        <v>5686.0121213495431</v>
      </c>
      <c r="BC12" s="958">
        <v>0</v>
      </c>
      <c r="BD12" s="953">
        <v>2.6737359458853464E-2</v>
      </c>
      <c r="BE12" s="92" t="s">
        <v>660</v>
      </c>
      <c r="BF12" s="955">
        <v>8.2777777777777783E-2</v>
      </c>
      <c r="BG12" s="92" t="s">
        <v>650</v>
      </c>
      <c r="BH12" s="934">
        <v>-6.4128811683639668</v>
      </c>
      <c r="BI12" s="892">
        <v>78798.878790726696</v>
      </c>
      <c r="BJ12" s="857">
        <f t="shared" si="5"/>
        <v>0.10188525099683697</v>
      </c>
      <c r="BK12" s="922">
        <f t="shared" si="6"/>
        <v>0.59248869072445753</v>
      </c>
      <c r="BL12" s="11">
        <v>2021</v>
      </c>
      <c r="BM12" s="981">
        <f t="shared" si="7"/>
        <v>2.2716920297792322</v>
      </c>
      <c r="BN12" s="10"/>
      <c r="BO12" s="10"/>
      <c r="BP12" s="10"/>
      <c r="BQ12" s="10"/>
      <c r="BR12" s="10"/>
      <c r="BS12" s="10"/>
      <c r="BT12" s="10"/>
      <c r="BU12" s="10"/>
      <c r="BV12" s="10"/>
      <c r="BW12"/>
      <c r="BX12"/>
      <c r="BY12"/>
      <c r="BZ12"/>
      <c r="CA12"/>
      <c r="CB12"/>
      <c r="CC12"/>
      <c r="CD12"/>
      <c r="CE12"/>
    </row>
    <row r="13" spans="1:83" ht="36" customHeight="1" x14ac:dyDescent="0.3">
      <c r="A13" s="1057">
        <v>5</v>
      </c>
      <c r="B13" s="1081" t="s">
        <v>907</v>
      </c>
      <c r="C13" s="1058" t="s">
        <v>851</v>
      </c>
      <c r="D13" s="1062"/>
      <c r="E13" s="1060"/>
      <c r="F13" s="1061"/>
      <c r="H13" s="11">
        <v>2022</v>
      </c>
      <c r="I13" s="11"/>
      <c r="J13" s="94">
        <f>SUM(TAM_SpaceHeating!$O28,TAM_SpaceCooling!$O28)*$D$23</f>
        <v>82.608424082665934</v>
      </c>
      <c r="K13" s="11">
        <v>2022</v>
      </c>
      <c r="L13" s="837">
        <v>71569.771775453788</v>
      </c>
      <c r="M13" s="940">
        <v>-63.06198821174327</v>
      </c>
      <c r="N13" s="919">
        <v>1978144.3281892443</v>
      </c>
      <c r="O13" s="924">
        <f t="shared" si="8"/>
        <v>2.2051674857515198</v>
      </c>
      <c r="P13" s="1618" t="s">
        <v>705</v>
      </c>
      <c r="Q13" s="1575" t="s">
        <v>706</v>
      </c>
      <c r="R13" s="914">
        <f t="shared" si="9"/>
        <v>1.9781443281892441</v>
      </c>
      <c r="S13" s="832">
        <f t="shared" si="10"/>
        <v>0.22702315756227576</v>
      </c>
      <c r="T13" s="11">
        <v>2022</v>
      </c>
      <c r="U13" s="818">
        <v>5680081805.9247036</v>
      </c>
      <c r="V13" s="933">
        <f>U13*TAM_RoofArea!C28/TAM_RoofArea!O28*L13/TAM_Area!J40</f>
        <v>1750098507.1970763</v>
      </c>
      <c r="W13" s="55" t="s">
        <v>18</v>
      </c>
      <c r="X13" s="88"/>
      <c r="Y13" s="78">
        <f>Y11*(1-$Z$4)</f>
        <v>-6.3889155064896966E-2</v>
      </c>
      <c r="Z13" s="92" t="s">
        <v>77</v>
      </c>
      <c r="AA13" s="892">
        <v>-1.1086323093557979</v>
      </c>
      <c r="AB13" s="892">
        <v>-1144.1217544052047</v>
      </c>
      <c r="AC13" s="935">
        <f t="shared" si="0"/>
        <v>2.8469545592756679E-3</v>
      </c>
      <c r="AD13" s="11">
        <v>2022</v>
      </c>
      <c r="AE13" s="818">
        <v>216977983.89537731</v>
      </c>
      <c r="AF13" s="933">
        <f>AE13*TAM_RoofArea!C28/TAM_RoofArea!O28*L13/TAM_Area!J40</f>
        <v>66853411.391688846</v>
      </c>
      <c r="AG13" s="55" t="s">
        <v>18</v>
      </c>
      <c r="AH13" s="88"/>
      <c r="AI13" s="78">
        <f>AI11*(1-AJ4)</f>
        <v>5.4541734025750369E-2</v>
      </c>
      <c r="AJ13" s="92" t="s">
        <v>77</v>
      </c>
      <c r="AK13" s="934">
        <v>1.6297339813028278E-2</v>
      </c>
      <c r="AL13" s="892">
        <v>-184.81979491698394</v>
      </c>
      <c r="AM13" s="914">
        <f t="shared" si="1"/>
        <v>-2.4349021824388573E-4</v>
      </c>
      <c r="AN13" s="951">
        <f t="shared" si="2"/>
        <v>2.603464341031782E-3</v>
      </c>
      <c r="AO13" s="11">
        <v>2022</v>
      </c>
      <c r="AP13" s="930">
        <f t="shared" si="3"/>
        <v>2.2077709500925518</v>
      </c>
      <c r="AQ13" s="11">
        <v>2022</v>
      </c>
      <c r="AR13" s="818">
        <v>56481.517062588544</v>
      </c>
      <c r="AS13" s="933">
        <f>L13/TAM_Area!J40*AR13</f>
        <v>20723.191360270852</v>
      </c>
      <c r="AT13" s="848" t="s">
        <v>18</v>
      </c>
      <c r="AU13" s="88"/>
      <c r="AV13" s="848" t="s">
        <v>18</v>
      </c>
      <c r="AW13" s="88"/>
      <c r="AX13" s="934">
        <v>-13.741801653613138</v>
      </c>
      <c r="AY13" s="892">
        <v>596302.07174019387</v>
      </c>
      <c r="AZ13" s="922">
        <f t="shared" si="4"/>
        <v>0.64577255769320119</v>
      </c>
      <c r="BA13" s="11">
        <v>2022</v>
      </c>
      <c r="BB13" s="818">
        <v>7102.8817880124307</v>
      </c>
      <c r="BC13" s="958">
        <v>0</v>
      </c>
      <c r="BD13" s="848" t="s">
        <v>18</v>
      </c>
      <c r="BE13" s="88"/>
      <c r="BF13" s="848" t="s">
        <v>18</v>
      </c>
      <c r="BG13" s="88"/>
      <c r="BH13" s="934">
        <v>-8.6789978877909277</v>
      </c>
      <c r="BI13" s="892">
        <v>106644.00050928815</v>
      </c>
      <c r="BJ13" s="857">
        <f t="shared" si="5"/>
        <v>0.13788839290533547</v>
      </c>
      <c r="BK13" s="922">
        <f t="shared" si="6"/>
        <v>0.78366095059853669</v>
      </c>
      <c r="BL13" s="11">
        <v>2022</v>
      </c>
      <c r="BM13" s="981">
        <f t="shared" si="7"/>
        <v>2.9914319006910883</v>
      </c>
      <c r="BN13" s="10"/>
      <c r="BO13" s="10"/>
      <c r="BP13" s="10"/>
      <c r="BQ13" s="10"/>
      <c r="BR13" s="10"/>
      <c r="BS13" s="10"/>
      <c r="BT13" s="10"/>
      <c r="BU13" s="10"/>
      <c r="BV13" s="10"/>
      <c r="BW13"/>
      <c r="BX13"/>
      <c r="BY13"/>
      <c r="BZ13"/>
      <c r="CA13"/>
      <c r="CB13"/>
      <c r="CC13"/>
      <c r="CD13"/>
      <c r="CE13"/>
    </row>
    <row r="14" spans="1:83" ht="23.4" customHeight="1" x14ac:dyDescent="0.3">
      <c r="A14" s="1057">
        <v>6</v>
      </c>
      <c r="B14" s="1063" t="s">
        <v>905</v>
      </c>
      <c r="C14" s="1064"/>
      <c r="D14" s="1062"/>
      <c r="E14" s="1060"/>
      <c r="F14" s="1061"/>
      <c r="H14" s="11">
        <v>2023</v>
      </c>
      <c r="I14" s="11"/>
      <c r="J14" s="94">
        <f>SUM(TAM_SpaceHeating!$O29,TAM_SpaceCooling!$O29)*$D$23</f>
        <v>83.879819366080923</v>
      </c>
      <c r="K14" s="11">
        <v>2023</v>
      </c>
      <c r="L14" s="837">
        <v>75265.939260725732</v>
      </c>
      <c r="M14" s="940">
        <v>-77.832888906422966</v>
      </c>
      <c r="N14" s="919">
        <v>2441481.6611848143</v>
      </c>
      <c r="O14" s="924">
        <f t="shared" si="8"/>
        <v>2.7216800612479366</v>
      </c>
      <c r="P14" s="1619"/>
      <c r="Q14" s="1620"/>
      <c r="R14" s="914">
        <f t="shared" si="9"/>
        <v>2.441481661184814</v>
      </c>
      <c r="S14" s="832">
        <f t="shared" si="10"/>
        <v>0.28019840006312263</v>
      </c>
      <c r="T14" s="11">
        <v>2023</v>
      </c>
      <c r="U14" s="818">
        <v>5896300328.4774904</v>
      </c>
      <c r="V14" s="933">
        <f>U14*TAM_RoofArea!C29/TAM_RoofArea!O29*L14/TAM_Area!J41</f>
        <v>1886946423.6135051</v>
      </c>
      <c r="W14" s="937">
        <f>W11-(W11-W12)*(1-$X$4)</f>
        <v>5.0239794795132478E-8</v>
      </c>
      <c r="X14" s="819" t="s">
        <v>648</v>
      </c>
      <c r="Y14" s="1567" t="s">
        <v>20</v>
      </c>
      <c r="Z14" s="1577"/>
      <c r="AA14" s="892">
        <v>-1.6518971808275538</v>
      </c>
      <c r="AB14" s="892">
        <v>-1704.7775756451272</v>
      </c>
      <c r="AC14" s="935">
        <f t="shared" si="0"/>
        <v>4.2420522753340659E-3</v>
      </c>
      <c r="AD14" s="11">
        <v>2023</v>
      </c>
      <c r="AE14" s="818">
        <v>234044729.7694571</v>
      </c>
      <c r="AF14" s="933">
        <f>AE14*TAM_RoofArea!C29/TAM_RoofArea!O29*L14/TAM_Area!J41</f>
        <v>74899486.322146267</v>
      </c>
      <c r="AG14" s="937">
        <f>AG11-(AG11-AG12)*(1-$AH$4)</f>
        <v>4.1918110953445664E-8</v>
      </c>
      <c r="AH14" s="819" t="s">
        <v>648</v>
      </c>
      <c r="AI14" s="1585" t="s">
        <v>799</v>
      </c>
      <c r="AJ14" s="1570"/>
      <c r="AK14" s="934">
        <v>4.8043524232674883E-3</v>
      </c>
      <c r="AL14" s="892">
        <v>-54.483703461063314</v>
      </c>
      <c r="AM14" s="914">
        <f t="shared" si="1"/>
        <v>-7.1779372184826271E-5</v>
      </c>
      <c r="AN14" s="951">
        <f t="shared" si="2"/>
        <v>4.1702729031492395E-3</v>
      </c>
      <c r="AO14" s="11">
        <v>2023</v>
      </c>
      <c r="AP14" s="930">
        <f t="shared" si="3"/>
        <v>2.7258503341510858</v>
      </c>
      <c r="AQ14" s="11">
        <v>2023</v>
      </c>
      <c r="AR14" s="818">
        <v>61797.776173739505</v>
      </c>
      <c r="AS14" s="933">
        <f>L14/TAM_Area!J41*AR14</f>
        <v>23636.262652838403</v>
      </c>
      <c r="AT14" s="956">
        <f>AT11-(AT11-AT12)*(1-AU4)</f>
        <v>5.6998874095665515E-3</v>
      </c>
      <c r="AU14" s="92" t="s">
        <v>77</v>
      </c>
      <c r="AV14" s="957">
        <f>AV12*(1-AW4)</f>
        <v>0.12435167422991772</v>
      </c>
      <c r="AW14" s="92" t="s">
        <v>77</v>
      </c>
      <c r="AX14" s="934">
        <v>-16.975749916950377</v>
      </c>
      <c r="AY14" s="892">
        <v>736633.74715930165</v>
      </c>
      <c r="AZ14" s="922">
        <f t="shared" si="4"/>
        <v>0.79774644686032303</v>
      </c>
      <c r="BA14" s="11">
        <v>2023</v>
      </c>
      <c r="BB14" s="818">
        <v>8562.0350388420884</v>
      </c>
      <c r="BC14" s="958">
        <v>0</v>
      </c>
      <c r="BD14" s="956">
        <f>BD11-(BD11-BD12)*(1-BE4)</f>
        <v>2.6737359458853464E-2</v>
      </c>
      <c r="BE14" s="92" t="s">
        <v>77</v>
      </c>
      <c r="BF14" s="957">
        <f>BF12*(1-BG4)</f>
        <v>8.2777777777777783E-2</v>
      </c>
      <c r="BG14" s="92" t="s">
        <v>77</v>
      </c>
      <c r="BH14" s="934">
        <v>-11.01912753308261</v>
      </c>
      <c r="BI14" s="892">
        <v>135398.56299574184</v>
      </c>
      <c r="BJ14" s="857">
        <f t="shared" si="5"/>
        <v>0.17506742211483922</v>
      </c>
      <c r="BK14" s="922">
        <f t="shared" si="6"/>
        <v>0.9728138689751622</v>
      </c>
      <c r="BL14" s="11">
        <v>2023</v>
      </c>
      <c r="BM14" s="981">
        <f t="shared" si="7"/>
        <v>3.6986642031262482</v>
      </c>
      <c r="BN14" s="10"/>
      <c r="BO14" s="10"/>
      <c r="BP14" s="10"/>
      <c r="BQ14" s="10"/>
      <c r="BR14" s="10"/>
      <c r="BS14" s="10"/>
      <c r="BT14" s="10"/>
      <c r="BU14" s="10"/>
      <c r="BV14" s="10"/>
      <c r="BW14"/>
      <c r="BX14"/>
      <c r="BY14"/>
      <c r="BZ14"/>
      <c r="CA14"/>
      <c r="CB14"/>
      <c r="CC14"/>
      <c r="CD14"/>
      <c r="CE14"/>
    </row>
    <row r="15" spans="1:83" ht="52.8" customHeight="1" x14ac:dyDescent="0.3">
      <c r="A15" s="1068">
        <v>7</v>
      </c>
      <c r="B15" s="1063" t="s">
        <v>38</v>
      </c>
      <c r="C15" s="1064"/>
      <c r="D15" s="1064"/>
      <c r="E15" s="1065"/>
      <c r="F15" s="1066"/>
      <c r="H15" s="11">
        <v>2024</v>
      </c>
      <c r="I15" s="11"/>
      <c r="J15" s="94">
        <f>SUM(TAM_SpaceHeating!$O30,TAM_SpaceCooling!$O30)*$D$23</f>
        <v>85.162643764688269</v>
      </c>
      <c r="K15" s="11">
        <v>2024</v>
      </c>
      <c r="L15" s="837">
        <v>78891.535813918599</v>
      </c>
      <c r="M15" s="940">
        <v>-92.286299953280761</v>
      </c>
      <c r="N15" s="919">
        <v>2894859.8989487388</v>
      </c>
      <c r="O15" s="924">
        <f t="shared" si="8"/>
        <v>3.2270905787805497</v>
      </c>
      <c r="P15" s="925">
        <v>3.1367537293325292E-3</v>
      </c>
      <c r="Q15" s="927">
        <v>0.63100490912481266</v>
      </c>
      <c r="R15" s="914">
        <f t="shared" si="9"/>
        <v>2.8948598989487389</v>
      </c>
      <c r="S15" s="832">
        <f t="shared" si="10"/>
        <v>0.33223067983181082</v>
      </c>
      <c r="T15" s="11">
        <v>2024</v>
      </c>
      <c r="U15" s="818">
        <v>6141962773.6098404</v>
      </c>
      <c r="V15" s="933">
        <f>U15*TAM_RoofArea!C30/TAM_RoofArea!O30*L15/TAM_Area!J42</f>
        <v>2035133152.4582088</v>
      </c>
      <c r="W15" s="55" t="s">
        <v>649</v>
      </c>
      <c r="X15" s="88"/>
      <c r="Y15" s="1578"/>
      <c r="Z15" s="1577"/>
      <c r="AA15" s="892">
        <v>-2.3163746241262722</v>
      </c>
      <c r="AB15" s="892">
        <v>-2390.5262154546363</v>
      </c>
      <c r="AC15" s="935">
        <f t="shared" si="0"/>
        <v>5.9484224313999428E-3</v>
      </c>
      <c r="AD15" s="11">
        <v>2024</v>
      </c>
      <c r="AE15" s="818">
        <v>253121185.17119908</v>
      </c>
      <c r="AF15" s="933">
        <f>AE15*TAM_RoofArea!C30/TAM_RoofArea!O30*L15/TAM_Area!J42</f>
        <v>83871448.675137103</v>
      </c>
      <c r="AG15" s="55" t="s">
        <v>649</v>
      </c>
      <c r="AH15" s="88"/>
      <c r="AI15" s="1571"/>
      <c r="AJ15" s="1570"/>
      <c r="AK15" s="934">
        <v>-9.227602791870404E-3</v>
      </c>
      <c r="AL15" s="892">
        <v>104.64552344950916</v>
      </c>
      <c r="AM15" s="914">
        <f t="shared" si="1"/>
        <v>1.3786489350024259E-4</v>
      </c>
      <c r="AN15" s="951">
        <f t="shared" si="2"/>
        <v>6.086287324900185E-3</v>
      </c>
      <c r="AO15" s="11">
        <v>2024</v>
      </c>
      <c r="AP15" s="930">
        <f t="shared" si="3"/>
        <v>3.2331768661054499</v>
      </c>
      <c r="AQ15" s="11">
        <v>2024</v>
      </c>
      <c r="AR15" s="818">
        <v>67006.277546320576</v>
      </c>
      <c r="AS15" s="933">
        <f>L15/TAM_Area!J42*AR15</f>
        <v>26635.363406207951</v>
      </c>
      <c r="AT15" s="1567" t="s">
        <v>21</v>
      </c>
      <c r="AU15" s="1568"/>
      <c r="AV15" s="1567" t="s">
        <v>663</v>
      </c>
      <c r="AW15" s="1568"/>
      <c r="AX15" s="934">
        <v>-20.140902142712832</v>
      </c>
      <c r="AY15" s="892">
        <v>873980.13573120988</v>
      </c>
      <c r="AZ15" s="922">
        <f t="shared" si="4"/>
        <v>0.94648738344497596</v>
      </c>
      <c r="BA15" s="11">
        <v>2024</v>
      </c>
      <c r="BB15" s="818">
        <v>10062.94407527393</v>
      </c>
      <c r="BC15" s="958">
        <v>0</v>
      </c>
      <c r="BD15" s="1567" t="s">
        <v>21</v>
      </c>
      <c r="BE15" s="1568"/>
      <c r="BF15" s="1567" t="s">
        <v>663</v>
      </c>
      <c r="BG15" s="1568"/>
      <c r="BH15" s="934">
        <v>-13.432346248875206</v>
      </c>
      <c r="BI15" s="892">
        <v>165051.21429066188</v>
      </c>
      <c r="BJ15" s="857">
        <f t="shared" si="5"/>
        <v>0.21340766078661261</v>
      </c>
      <c r="BK15" s="922">
        <f t="shared" si="6"/>
        <v>1.1598950442315885</v>
      </c>
      <c r="BL15" s="11">
        <v>2024</v>
      </c>
      <c r="BM15" s="981">
        <f t="shared" si="7"/>
        <v>4.3930719103370386</v>
      </c>
      <c r="BN15" s="10"/>
      <c r="BO15" s="10"/>
      <c r="BP15" s="10"/>
      <c r="BQ15" s="10"/>
      <c r="BR15" s="10"/>
      <c r="BS15" s="10"/>
      <c r="BT15" s="10"/>
      <c r="BU15" s="10"/>
      <c r="BV15" s="10"/>
      <c r="BW15"/>
      <c r="BX15"/>
      <c r="BY15"/>
      <c r="BZ15"/>
      <c r="CA15"/>
      <c r="CB15"/>
      <c r="CC15"/>
      <c r="CD15"/>
      <c r="CE15"/>
    </row>
    <row r="16" spans="1:83" ht="18" x14ac:dyDescent="0.3">
      <c r="A16" s="1068">
        <v>8</v>
      </c>
      <c r="B16" s="1063" t="s">
        <v>5</v>
      </c>
      <c r="C16" s="1070"/>
      <c r="D16" s="1064"/>
      <c r="E16" s="1065"/>
      <c r="F16" s="1066"/>
      <c r="H16" s="11">
        <v>2025</v>
      </c>
      <c r="I16" s="11"/>
      <c r="J16" s="94">
        <f>SUM(TAM_SpaceHeating!$O31,TAM_SpaceCooling!$O31)*$D$23</f>
        <v>86.456340171057775</v>
      </c>
      <c r="K16" s="11">
        <v>2025</v>
      </c>
      <c r="L16" s="837">
        <v>82445.58205698221</v>
      </c>
      <c r="M16" s="940">
        <v>-106.41781525503271</v>
      </c>
      <c r="N16" s="919">
        <v>3338140.8299117517</v>
      </c>
      <c r="O16" s="924">
        <f t="shared" si="8"/>
        <v>3.7212449648298693</v>
      </c>
      <c r="P16" s="88"/>
      <c r="Q16" s="89"/>
      <c r="R16" s="914">
        <f t="shared" si="9"/>
        <v>3.3381408299117514</v>
      </c>
      <c r="S16" s="832">
        <f t="shared" si="10"/>
        <v>0.38310413491811773</v>
      </c>
      <c r="T16" s="11">
        <v>2025</v>
      </c>
      <c r="U16" s="818">
        <v>6419020896.9530544</v>
      </c>
      <c r="V16" s="933">
        <f>U16*TAM_RoofArea!C31/TAM_RoofArea!O31*L16/TAM_Area!J43</f>
        <v>2196023199.7305031</v>
      </c>
      <c r="W16" s="938">
        <f>(W11-W12)/W11*(1-$X$4)</f>
        <v>7.5735647904130607E-2</v>
      </c>
      <c r="X16" s="844" t="s">
        <v>650</v>
      </c>
      <c r="Y16" s="1578"/>
      <c r="Z16" s="1577"/>
      <c r="AA16" s="892">
        <v>-3.1100994830809583</v>
      </c>
      <c r="AB16" s="892">
        <v>-3209.6597284134459</v>
      </c>
      <c r="AC16" s="935">
        <f t="shared" si="0"/>
        <v>7.9866984106780042E-3</v>
      </c>
      <c r="AD16" s="11">
        <v>2025</v>
      </c>
      <c r="AE16" s="818">
        <v>274353982.85375309</v>
      </c>
      <c r="AF16" s="933">
        <f>AE16*TAM_RoofArea!C31/TAM_RoofArea!O31*L16/TAM_Area!J43</f>
        <v>93859752.28267163</v>
      </c>
      <c r="AG16" s="938">
        <f>(AG11-AG12)/AG11*(1-$AH$4)</f>
        <v>2.9152541715093783E-2</v>
      </c>
      <c r="AH16" s="844" t="s">
        <v>650</v>
      </c>
      <c r="AI16" s="1571"/>
      <c r="AJ16" s="1570"/>
      <c r="AK16" s="934">
        <v>-2.5983774415463956E-2</v>
      </c>
      <c r="AL16" s="892">
        <v>294.66869524289893</v>
      </c>
      <c r="AM16" s="914">
        <f t="shared" si="1"/>
        <v>3.8821028313856917E-4</v>
      </c>
      <c r="AN16" s="951">
        <f t="shared" si="2"/>
        <v>8.374908693816574E-3</v>
      </c>
      <c r="AO16" s="11">
        <v>2025</v>
      </c>
      <c r="AP16" s="930">
        <f t="shared" si="3"/>
        <v>3.7296198735236858</v>
      </c>
      <c r="AQ16" s="11">
        <v>2025</v>
      </c>
      <c r="AR16" s="818">
        <v>72106.400420160673</v>
      </c>
      <c r="AS16" s="933">
        <f>L16/TAM_Area!J43*AR16</f>
        <v>29708.320941468126</v>
      </c>
      <c r="AT16" s="1567"/>
      <c r="AU16" s="1568"/>
      <c r="AV16" s="1567"/>
      <c r="AW16" s="1568"/>
      <c r="AX16" s="934">
        <v>-23.23686201746051</v>
      </c>
      <c r="AY16" s="892">
        <v>1008324.040109362</v>
      </c>
      <c r="AZ16" s="922">
        <f t="shared" si="4"/>
        <v>1.0919767433722198</v>
      </c>
      <c r="BA16" s="11">
        <v>2025</v>
      </c>
      <c r="BB16" s="818">
        <v>11605.855613203898</v>
      </c>
      <c r="BC16" s="958">
        <v>0</v>
      </c>
      <c r="BD16" s="1567"/>
      <c r="BE16" s="1568"/>
      <c r="BF16" s="1567"/>
      <c r="BG16" s="1568"/>
      <c r="BH16" s="934">
        <v>-15.919085885156704</v>
      </c>
      <c r="BI16" s="892">
        <v>195607.26079127606</v>
      </c>
      <c r="BJ16" s="857">
        <f t="shared" si="5"/>
        <v>0.25291596997784016</v>
      </c>
      <c r="BK16" s="922">
        <f t="shared" si="6"/>
        <v>1.3448927133500601</v>
      </c>
      <c r="BL16" s="11">
        <v>2025</v>
      </c>
      <c r="BM16" s="981">
        <f t="shared" si="7"/>
        <v>5.0745125868737464</v>
      </c>
      <c r="BN16" s="10"/>
      <c r="BO16" s="10"/>
      <c r="BP16" s="10"/>
      <c r="BQ16" s="10"/>
      <c r="BR16" s="10"/>
      <c r="BS16" s="10"/>
      <c r="BT16" s="10"/>
      <c r="BU16" s="10"/>
      <c r="BV16" s="10"/>
      <c r="BW16"/>
      <c r="BX16"/>
      <c r="BY16"/>
      <c r="BZ16"/>
      <c r="CA16"/>
      <c r="CB16"/>
      <c r="CC16"/>
      <c r="CD16"/>
      <c r="CE16"/>
    </row>
    <row r="17" spans="1:83" ht="18" customHeight="1" x14ac:dyDescent="0.3">
      <c r="A17" s="1068">
        <v>9</v>
      </c>
      <c r="B17" s="1063" t="s">
        <v>909</v>
      </c>
      <c r="C17" s="1064"/>
      <c r="D17" s="1064"/>
      <c r="E17" s="1065"/>
      <c r="F17" s="1066"/>
      <c r="H17" s="11">
        <v>2026</v>
      </c>
      <c r="I17" s="11"/>
      <c r="J17" s="94">
        <f>SUM(TAM_SpaceHeating!$O32,TAM_SpaceCooling!$O32)*$D$23</f>
        <v>87.761568777507662</v>
      </c>
      <c r="K17" s="11">
        <v>2026</v>
      </c>
      <c r="L17" s="837">
        <v>85929.787611138163</v>
      </c>
      <c r="M17" s="940">
        <v>-120.23512618011512</v>
      </c>
      <c r="N17" s="919">
        <v>3771565.7188560115</v>
      </c>
      <c r="O17" s="924">
        <f t="shared" si="8"/>
        <v>4.2044121731044255</v>
      </c>
      <c r="P17" s="88"/>
      <c r="Q17" s="89"/>
      <c r="R17" s="914">
        <f t="shared" si="9"/>
        <v>3.7715657188560106</v>
      </c>
      <c r="S17" s="832">
        <f t="shared" si="10"/>
        <v>0.43284645424841439</v>
      </c>
      <c r="T17" s="11">
        <v>2026</v>
      </c>
      <c r="U17" s="818">
        <v>6729519323.0871449</v>
      </c>
      <c r="V17" s="933">
        <f>U17*TAM_RoofArea!C32/TAM_RoofArea!O32*L17/TAM_Area!J44</f>
        <v>2371051612.6237082</v>
      </c>
      <c r="W17" s="1574" t="s">
        <v>19</v>
      </c>
      <c r="X17" s="1570"/>
      <c r="Y17" s="89"/>
      <c r="Z17" s="88"/>
      <c r="AA17" s="892">
        <v>-4.0414889175689126</v>
      </c>
      <c r="AB17" s="892">
        <v>-4170.864723819037</v>
      </c>
      <c r="AC17" s="935">
        <f t="shared" si="0"/>
        <v>1.0378495379429049E-2</v>
      </c>
      <c r="AD17" s="11">
        <v>2026</v>
      </c>
      <c r="AE17" s="818">
        <v>297899045.57995868</v>
      </c>
      <c r="AF17" s="933">
        <f>AE17*TAM_RoofArea!C32/TAM_RoofArea!O32*L17/TAM_Area!J44</f>
        <v>104960544.50697325</v>
      </c>
      <c r="AG17" s="1574" t="s">
        <v>800</v>
      </c>
      <c r="AH17" s="1570"/>
      <c r="AI17" s="89"/>
      <c r="AJ17" s="88"/>
      <c r="AK17" s="934">
        <v>-4.5661147570305483E-2</v>
      </c>
      <c r="AL17" s="892">
        <v>517.81971944106294</v>
      </c>
      <c r="AM17" s="914">
        <f t="shared" si="1"/>
        <v>6.8219985069416266E-4</v>
      </c>
      <c r="AN17" s="951">
        <f t="shared" si="2"/>
        <v>1.1060695230123211E-2</v>
      </c>
      <c r="AO17" s="11">
        <v>2026</v>
      </c>
      <c r="AP17" s="930">
        <f t="shared" si="3"/>
        <v>4.2154728683345484</v>
      </c>
      <c r="AQ17" s="11">
        <v>2026</v>
      </c>
      <c r="AR17" s="818">
        <v>77099.914753184901</v>
      </c>
      <c r="AS17" s="933">
        <f>L17/TAM_Area!J44*AR17</f>
        <v>32845.235117665885</v>
      </c>
      <c r="AT17" s="1567"/>
      <c r="AU17" s="1568"/>
      <c r="AV17" s="1567"/>
      <c r="AW17" s="1568"/>
      <c r="AX17" s="934">
        <v>-26.264759539776634</v>
      </c>
      <c r="AY17" s="892">
        <v>1139714.4946571758</v>
      </c>
      <c r="AZ17" s="922">
        <f t="shared" si="4"/>
        <v>1.2342676290003716</v>
      </c>
      <c r="BA17" s="11">
        <v>2026</v>
      </c>
      <c r="BB17" s="818">
        <v>13193.697083840791</v>
      </c>
      <c r="BC17" s="958">
        <v>0</v>
      </c>
      <c r="BD17" s="1567"/>
      <c r="BE17" s="1568"/>
      <c r="BF17" s="1567"/>
      <c r="BG17" s="1568"/>
      <c r="BH17" s="934">
        <v>-18.484470599524059</v>
      </c>
      <c r="BI17" s="892">
        <v>227129.66606462753</v>
      </c>
      <c r="BJ17" s="857">
        <f t="shared" si="5"/>
        <v>0.29367376022291414</v>
      </c>
      <c r="BK17" s="922">
        <f t="shared" si="6"/>
        <v>1.5279413892232858</v>
      </c>
      <c r="BL17" s="11">
        <v>2026</v>
      </c>
      <c r="BM17" s="981">
        <f t="shared" si="7"/>
        <v>5.7434142575578342</v>
      </c>
      <c r="BN17" s="10"/>
      <c r="BO17" s="10"/>
      <c r="BP17" s="10"/>
      <c r="BQ17" s="10"/>
      <c r="BR17" s="10"/>
      <c r="BS17" s="10"/>
      <c r="BT17" s="10"/>
      <c r="BU17" s="10"/>
      <c r="BV17" s="10"/>
      <c r="BW17"/>
      <c r="BX17"/>
      <c r="BY17"/>
      <c r="BZ17"/>
      <c r="CA17"/>
      <c r="CB17"/>
      <c r="CC17"/>
      <c r="CD17"/>
      <c r="CE17"/>
    </row>
    <row r="18" spans="1:83" ht="18" x14ac:dyDescent="0.3">
      <c r="A18" s="1071">
        <v>10</v>
      </c>
      <c r="B18" s="1069" t="s">
        <v>1</v>
      </c>
      <c r="C18" s="1072"/>
      <c r="D18" s="1072"/>
      <c r="E18" s="1073"/>
      <c r="F18" s="1074"/>
      <c r="H18" s="11">
        <v>2027</v>
      </c>
      <c r="I18" s="11"/>
      <c r="J18" s="94">
        <f>SUM(TAM_SpaceHeating!$O33,TAM_SpaceCooling!$O33)*$D$23</f>
        <v>89.079648240304209</v>
      </c>
      <c r="K18" s="11">
        <v>2027</v>
      </c>
      <c r="L18" s="837">
        <v>89347.285080614529</v>
      </c>
      <c r="M18" s="940">
        <v>-133.75232591652809</v>
      </c>
      <c r="N18" s="919">
        <v>4195576.6444520308</v>
      </c>
      <c r="O18" s="924">
        <f t="shared" si="8"/>
        <v>4.6770850177515317</v>
      </c>
      <c r="P18" s="88"/>
      <c r="Q18" s="89"/>
      <c r="R18" s="914">
        <f t="shared" si="9"/>
        <v>4.1955766444520304</v>
      </c>
      <c r="S18" s="832">
        <f t="shared" si="10"/>
        <v>0.48150837329950119</v>
      </c>
      <c r="T18" s="11">
        <v>2027</v>
      </c>
      <c r="U18" s="818">
        <v>7075596730.3361149</v>
      </c>
      <c r="V18" s="933">
        <f>U18*TAM_RoofArea!C33/TAM_RoofArea!O33*L18/TAM_Area!J45</f>
        <v>2561706593.3597999</v>
      </c>
      <c r="W18" s="1570"/>
      <c r="X18" s="1570"/>
      <c r="Y18" s="89"/>
      <c r="Z18" s="88"/>
      <c r="AA18" s="892">
        <v>-5.119347280993189</v>
      </c>
      <c r="AB18" s="892">
        <v>-5283.2273993014987</v>
      </c>
      <c r="AC18" s="935">
        <f t="shared" si="0"/>
        <v>1.3146422812273982E-2</v>
      </c>
      <c r="AD18" s="11">
        <v>2027</v>
      </c>
      <c r="AE18" s="818">
        <v>323922094.70640242</v>
      </c>
      <c r="AF18" s="933">
        <f>AE18*TAM_RoofArea!C33/TAM_RoofArea!O33*L18/TAM_Area!J45</f>
        <v>117275389.95921417</v>
      </c>
      <c r="AG18" s="1570"/>
      <c r="AH18" s="1570"/>
      <c r="AI18" s="89"/>
      <c r="AJ18" s="88"/>
      <c r="AK18" s="934">
        <v>-6.8469086438912363E-2</v>
      </c>
      <c r="AL18" s="892">
        <v>776.47288815054833</v>
      </c>
      <c r="AM18" s="914">
        <f t="shared" si="1"/>
        <v>1.0229615993306328E-3</v>
      </c>
      <c r="AN18" s="951">
        <f t="shared" si="2"/>
        <v>1.4169384411604615E-2</v>
      </c>
      <c r="AO18" s="11">
        <v>2027</v>
      </c>
      <c r="AP18" s="930">
        <f t="shared" si="3"/>
        <v>4.6912544021631364</v>
      </c>
      <c r="AQ18" s="11">
        <v>2027</v>
      </c>
      <c r="AR18" s="818">
        <v>81989.967625989069</v>
      </c>
      <c r="AS18" s="933">
        <f>L18/TAM_Area!J45*AR18</f>
        <v>36037.95948658001</v>
      </c>
      <c r="AT18" s="89"/>
      <c r="AU18" s="67"/>
      <c r="AV18" s="89"/>
      <c r="AW18" s="67"/>
      <c r="AX18" s="934">
        <v>-29.226603908052084</v>
      </c>
      <c r="AY18" s="892">
        <v>1268238.685115874</v>
      </c>
      <c r="AZ18" s="922">
        <f t="shared" si="4"/>
        <v>1.3734544591848614</v>
      </c>
      <c r="BA18" s="11">
        <v>2027</v>
      </c>
      <c r="BB18" s="818">
        <v>14827.590414035169</v>
      </c>
      <c r="BC18" s="958">
        <v>0</v>
      </c>
      <c r="BD18" s="89"/>
      <c r="BE18" s="67"/>
      <c r="BF18" s="89"/>
      <c r="BG18" s="67"/>
      <c r="BH18" s="934">
        <v>-21.130464205841406</v>
      </c>
      <c r="BI18" s="892">
        <v>259642.56065775067</v>
      </c>
      <c r="BJ18" s="857">
        <f t="shared" si="5"/>
        <v>0.33571223179877974</v>
      </c>
      <c r="BK18" s="922">
        <f t="shared" si="6"/>
        <v>1.7091666909836412</v>
      </c>
      <c r="BL18" s="11">
        <v>2027</v>
      </c>
      <c r="BM18" s="981">
        <f t="shared" si="7"/>
        <v>6.4004210931467771</v>
      </c>
      <c r="BN18" s="12"/>
      <c r="BO18" s="12"/>
      <c r="BP18" s="12"/>
      <c r="BQ18" s="12"/>
      <c r="BR18" s="12"/>
      <c r="BS18" s="12"/>
      <c r="BT18" s="12"/>
      <c r="BU18" s="12"/>
      <c r="BV18" s="12"/>
      <c r="BW18"/>
      <c r="BX18"/>
      <c r="BY18"/>
      <c r="BZ18"/>
      <c r="CA18"/>
      <c r="CB18"/>
      <c r="CC18"/>
      <c r="CD18"/>
      <c r="CE18"/>
    </row>
    <row r="19" spans="1:83" ht="18" thickBot="1" x14ac:dyDescent="0.35">
      <c r="A19" s="1051"/>
      <c r="B19" s="1080"/>
      <c r="C19" s="1080"/>
      <c r="D19" s="1080"/>
      <c r="E19" s="1080"/>
      <c r="F19" s="1080"/>
      <c r="H19" s="11">
        <v>2028</v>
      </c>
      <c r="I19" s="11"/>
      <c r="J19" s="94">
        <f>SUM(TAM_SpaceHeating!$O34,TAM_SpaceCooling!$O34)*$D$23</f>
        <v>90.411195304515331</v>
      </c>
      <c r="K19" s="11">
        <v>2028</v>
      </c>
      <c r="L19" s="837">
        <v>92699.693096492934</v>
      </c>
      <c r="M19" s="940">
        <v>-146.97669647964148</v>
      </c>
      <c r="N19" s="919">
        <v>4610402.0307918815</v>
      </c>
      <c r="O19" s="924">
        <f t="shared" si="8"/>
        <v>5.139518138118591</v>
      </c>
      <c r="P19" s="88"/>
      <c r="Q19" s="89"/>
      <c r="R19" s="914">
        <f t="shared" si="9"/>
        <v>4.6104020307918816</v>
      </c>
      <c r="S19" s="832">
        <f t="shared" si="10"/>
        <v>0.52911610732670933</v>
      </c>
      <c r="T19" s="11">
        <v>2028</v>
      </c>
      <c r="U19" s="818">
        <v>7459486648.7775192</v>
      </c>
      <c r="V19" s="933">
        <f>U19*TAM_RoofArea!C34/TAM_RoofArea!O34*L19/TAM_Area!J46</f>
        <v>2769485414.3257151</v>
      </c>
      <c r="W19" s="1570"/>
      <c r="X19" s="1570"/>
      <c r="Y19" s="89"/>
      <c r="Z19" s="88"/>
      <c r="AA19" s="892">
        <v>-6.3528694054698462</v>
      </c>
      <c r="AB19" s="892">
        <v>-6556.236931175903</v>
      </c>
      <c r="AC19" s="935">
        <f t="shared" si="0"/>
        <v>1.6314092928515541E-2</v>
      </c>
      <c r="AD19" s="11">
        <v>2028</v>
      </c>
      <c r="AE19" s="818">
        <v>352599179.74464238</v>
      </c>
      <c r="AF19" s="933">
        <f>AE19*TAM_RoofArea!C34/TAM_RoofArea!O34*L19/TAM_Area!J46</f>
        <v>130909582.8418746</v>
      </c>
      <c r="AG19" s="1570"/>
      <c r="AH19" s="1570"/>
      <c r="AI19" s="89"/>
      <c r="AJ19" s="88"/>
      <c r="AK19" s="934">
        <v>-9.4630003285032682E-2</v>
      </c>
      <c r="AL19" s="892">
        <v>1073.1504650932013</v>
      </c>
      <c r="AM19" s="914">
        <f t="shared" si="1"/>
        <v>1.413818476919319E-3</v>
      </c>
      <c r="AN19" s="951">
        <f t="shared" si="2"/>
        <v>1.7727911405434858E-2</v>
      </c>
      <c r="AO19" s="11">
        <v>2028</v>
      </c>
      <c r="AP19" s="930">
        <f t="shared" si="3"/>
        <v>5.1572460495240255</v>
      </c>
      <c r="AQ19" s="11">
        <v>2028</v>
      </c>
      <c r="AR19" s="818">
        <v>86778.380349423314</v>
      </c>
      <c r="AS19" s="933">
        <f>L19/TAM_Area!J46*AR19</f>
        <v>39278.260214461552</v>
      </c>
      <c r="AT19" s="89"/>
      <c r="AU19" s="88"/>
      <c r="AV19" s="89"/>
      <c r="AW19" s="88"/>
      <c r="AX19" s="934">
        <v>-32.123557906243889</v>
      </c>
      <c r="AY19" s="892">
        <v>1393947.0685143231</v>
      </c>
      <c r="AZ19" s="922">
        <f t="shared" si="4"/>
        <v>1.5095918769768009</v>
      </c>
      <c r="BA19" s="11">
        <v>2028</v>
      </c>
      <c r="BB19" s="818">
        <v>16507.676677649204</v>
      </c>
      <c r="BC19" s="958">
        <v>0</v>
      </c>
      <c r="BD19" s="89"/>
      <c r="BE19" s="88"/>
      <c r="BF19" s="89"/>
      <c r="BG19" s="88"/>
      <c r="BH19" s="934">
        <v>-23.857313638930123</v>
      </c>
      <c r="BI19" s="892">
        <v>293148.97880542045</v>
      </c>
      <c r="BJ19" s="857">
        <f t="shared" si="5"/>
        <v>0.37903530790556889</v>
      </c>
      <c r="BK19" s="922">
        <f t="shared" si="6"/>
        <v>1.8886271848823697</v>
      </c>
      <c r="BL19" s="11">
        <v>2028</v>
      </c>
      <c r="BM19" s="981">
        <f t="shared" si="7"/>
        <v>7.045873234406395</v>
      </c>
      <c r="BN19" s="12"/>
      <c r="BO19" s="12"/>
      <c r="BP19" s="12"/>
      <c r="BQ19" s="12"/>
      <c r="BR19" s="12"/>
      <c r="BS19" s="12"/>
      <c r="BT19" s="12"/>
      <c r="BU19" s="12"/>
      <c r="BV19" s="12"/>
      <c r="BW19"/>
      <c r="BX19"/>
      <c r="BY19"/>
      <c r="BZ19"/>
      <c r="CA19"/>
      <c r="CB19"/>
      <c r="CC19"/>
      <c r="CD19"/>
      <c r="CE19"/>
    </row>
    <row r="20" spans="1:83" ht="30" customHeight="1" x14ac:dyDescent="0.35">
      <c r="A20" s="1056"/>
      <c r="B20" s="1067" t="s">
        <v>70</v>
      </c>
      <c r="C20" s="1067" t="s">
        <v>70</v>
      </c>
      <c r="D20" s="1067" t="s">
        <v>70</v>
      </c>
      <c r="E20" s="1067" t="s">
        <v>70</v>
      </c>
      <c r="F20" s="1061"/>
      <c r="H20" s="11">
        <v>2029</v>
      </c>
      <c r="I20" s="11"/>
      <c r="J20" s="94">
        <f>SUM(TAM_SpaceHeating!$O35,TAM_SpaceCooling!$O35)*$D$23</f>
        <v>91.756859151955908</v>
      </c>
      <c r="K20" s="11">
        <v>2029</v>
      </c>
      <c r="L20" s="837">
        <v>95988.712221159731</v>
      </c>
      <c r="M20" s="940">
        <v>-159.91588848334442</v>
      </c>
      <c r="N20" s="919">
        <v>5016281.8642588239</v>
      </c>
      <c r="O20" s="924">
        <f t="shared" si="8"/>
        <v>5.5919790627988633</v>
      </c>
      <c r="P20" s="88"/>
      <c r="Q20" s="89"/>
      <c r="R20" s="914">
        <f t="shared" si="9"/>
        <v>5.0162818642588229</v>
      </c>
      <c r="S20" s="832">
        <f t="shared" si="10"/>
        <v>0.57569719854003998</v>
      </c>
      <c r="T20" s="11">
        <v>2029</v>
      </c>
      <c r="U20" s="818">
        <v>7883517818.3297253</v>
      </c>
      <c r="V20" s="933">
        <f>U20*TAM_RoofArea!C35/TAM_RoofArea!O35*L20/TAM_Area!J47</f>
        <v>2995918792.5248175</v>
      </c>
      <c r="W20" s="88"/>
      <c r="X20" s="88"/>
      <c r="Y20" s="89"/>
      <c r="Z20" s="88"/>
      <c r="AA20" s="892">
        <v>-7.751642075974658</v>
      </c>
      <c r="AB20" s="892">
        <v>-7999.7869957793273</v>
      </c>
      <c r="AC20" s="935">
        <f t="shared" si="0"/>
        <v>1.9906124477729444E-2</v>
      </c>
      <c r="AD20" s="11">
        <v>2029</v>
      </c>
      <c r="AE20" s="818">
        <v>384117228.99671489</v>
      </c>
      <c r="AF20" s="933">
        <f>AE20*TAM_RoofArea!C35/TAM_RoofArea!O35*L20/TAM_Area!J47</f>
        <v>145973415.85353741</v>
      </c>
      <c r="AG20" s="88"/>
      <c r="AH20" s="88"/>
      <c r="AI20" s="89"/>
      <c r="AJ20" s="88"/>
      <c r="AK20" s="934">
        <v>-0.12438005409936181</v>
      </c>
      <c r="AL20" s="892">
        <v>1410.5305745684036</v>
      </c>
      <c r="AM20" s="914">
        <f t="shared" si="1"/>
        <v>1.8582987693261061E-3</v>
      </c>
      <c r="AN20" s="951">
        <f t="shared" si="2"/>
        <v>2.1764423247055551E-2</v>
      </c>
      <c r="AO20" s="11">
        <v>2029</v>
      </c>
      <c r="AP20" s="930">
        <f t="shared" si="3"/>
        <v>5.6137434860459186</v>
      </c>
      <c r="AQ20" s="11">
        <v>2029</v>
      </c>
      <c r="AR20" s="818">
        <v>91467.093063100911</v>
      </c>
      <c r="AS20" s="933">
        <f>L20/TAM_Area!J47*AR20</f>
        <v>42558.6657196214</v>
      </c>
      <c r="AT20" s="89"/>
      <c r="AU20" s="88"/>
      <c r="AV20" s="89"/>
      <c r="AW20" s="88"/>
      <c r="AX20" s="934">
        <v>-34.956860182448509</v>
      </c>
      <c r="AY20" s="892">
        <v>1516893.3938764564</v>
      </c>
      <c r="AZ20" s="922">
        <f t="shared" si="4"/>
        <v>1.6427380905332711</v>
      </c>
      <c r="BA20" s="11">
        <v>2029</v>
      </c>
      <c r="BB20" s="818">
        <v>18237.880569013851</v>
      </c>
      <c r="BC20" s="958">
        <v>0</v>
      </c>
      <c r="BD20" s="89"/>
      <c r="BE20" s="88"/>
      <c r="BF20" s="89"/>
      <c r="BG20" s="88"/>
      <c r="BH20" s="934">
        <v>-26.671888659627371</v>
      </c>
      <c r="BI20" s="892">
        <v>327733.33333820634</v>
      </c>
      <c r="BJ20" s="857">
        <f t="shared" si="5"/>
        <v>0.42375213251286481</v>
      </c>
      <c r="BK20" s="922">
        <f t="shared" si="6"/>
        <v>2.0664902230461362</v>
      </c>
      <c r="BL20" s="11">
        <v>2029</v>
      </c>
      <c r="BM20" s="981">
        <f t="shared" si="7"/>
        <v>7.6802337090920547</v>
      </c>
      <c r="BN20" s="12"/>
      <c r="BO20" s="1586" t="s">
        <v>61</v>
      </c>
      <c r="BP20" s="1587"/>
      <c r="BQ20" s="12"/>
      <c r="BR20" s="12"/>
      <c r="BS20" s="12"/>
      <c r="BT20" s="12"/>
      <c r="BU20" s="12"/>
      <c r="BV20" s="12"/>
      <c r="BW20"/>
      <c r="BX20"/>
      <c r="BY20"/>
      <c r="BZ20"/>
      <c r="CA20"/>
      <c r="CB20"/>
      <c r="CC20"/>
      <c r="CD20"/>
      <c r="CE20"/>
    </row>
    <row r="21" spans="1:83" ht="13.8" thickBot="1" x14ac:dyDescent="0.3">
      <c r="A21" s="18"/>
      <c r="B21" s="18"/>
      <c r="C21" s="18"/>
      <c r="D21" s="18"/>
      <c r="E21" s="18"/>
      <c r="F21" s="18"/>
      <c r="H21" s="11">
        <v>2030</v>
      </c>
      <c r="I21" s="11"/>
      <c r="J21" s="94">
        <f>SUM(TAM_SpaceHeating!$O36,TAM_SpaceCooling!$O36)*$D$23</f>
        <v>93.1172088735957</v>
      </c>
      <c r="K21" s="11">
        <v>2030</v>
      </c>
      <c r="L21" s="837">
        <v>99215.845999878395</v>
      </c>
      <c r="M21" s="940">
        <v>-172.57666618654761</v>
      </c>
      <c r="N21" s="919">
        <v>5413428.3278299235</v>
      </c>
      <c r="O21" s="924">
        <f t="shared" si="8"/>
        <v>6.0347043261014939</v>
      </c>
      <c r="P21" s="88"/>
      <c r="Q21" s="89"/>
      <c r="R21" s="914">
        <f t="shared" si="9"/>
        <v>5.413428327829922</v>
      </c>
      <c r="S21" s="832">
        <f t="shared" si="10"/>
        <v>0.62127599827157132</v>
      </c>
      <c r="T21" s="11">
        <v>2030</v>
      </c>
      <c r="U21" s="818">
        <v>8350114050.9914179</v>
      </c>
      <c r="V21" s="933">
        <f>U21*TAM_RoofArea!C36/TAM_RoofArea!O36*L21/TAM_Area!J48</f>
        <v>3242565754.1674004</v>
      </c>
      <c r="W21" s="88"/>
      <c r="X21" s="88"/>
      <c r="Y21" s="89"/>
      <c r="Z21" s="88"/>
      <c r="AA21" s="892">
        <v>-9.3256434632215957</v>
      </c>
      <c r="AB21" s="892">
        <v>-9624.1751841947007</v>
      </c>
      <c r="AC21" s="935">
        <f t="shared" si="0"/>
        <v>2.3948141283403043E-2</v>
      </c>
      <c r="AD21" s="11">
        <v>2030</v>
      </c>
      <c r="AE21" s="818">
        <v>418674621.24881339</v>
      </c>
      <c r="AF21" s="933">
        <f>AE21*TAM_RoofArea!C36/TAM_RoofArea!O36*L21/TAM_Area!J48</f>
        <v>162582209.14230773</v>
      </c>
      <c r="AG21" s="88"/>
      <c r="AH21" s="88"/>
      <c r="AI21" s="89"/>
      <c r="AJ21" s="88"/>
      <c r="AK21" s="934">
        <v>-0.15796986084913023</v>
      </c>
      <c r="AL21" s="892">
        <v>1791.4553921162676</v>
      </c>
      <c r="AM21" s="914">
        <f t="shared" si="1"/>
        <v>2.3601468911731366E-3</v>
      </c>
      <c r="AN21" s="951">
        <f t="shared" si="2"/>
        <v>2.6308288174576179E-2</v>
      </c>
      <c r="AO21" s="11">
        <v>2030</v>
      </c>
      <c r="AP21" s="930">
        <f t="shared" si="3"/>
        <v>6.0610126142760699</v>
      </c>
      <c r="AQ21" s="11">
        <v>2030</v>
      </c>
      <c r="AR21" s="818">
        <v>96057.895820947437</v>
      </c>
      <c r="AS21" s="933">
        <f>L21/TAM_Area!J48*AR21</f>
        <v>45872.225525360453</v>
      </c>
      <c r="AT21" s="89"/>
      <c r="AU21" s="88"/>
      <c r="AV21" s="89"/>
      <c r="AW21" s="88"/>
      <c r="AX21" s="934">
        <v>-37.727653565188064</v>
      </c>
      <c r="AY21" s="892">
        <v>1637127.2522990287</v>
      </c>
      <c r="AZ21" s="922">
        <f t="shared" si="4"/>
        <v>1.7729468051337056</v>
      </c>
      <c r="BA21" s="11">
        <v>2030</v>
      </c>
      <c r="BB21" s="818">
        <v>20017.336353365969</v>
      </c>
      <c r="BC21" s="958">
        <v>0</v>
      </c>
      <c r="BD21" s="89"/>
      <c r="BE21" s="88"/>
      <c r="BF21" s="89"/>
      <c r="BG21" s="88"/>
      <c r="BH21" s="934">
        <v>-29.572673891124055</v>
      </c>
      <c r="BI21" s="892">
        <v>363377.00392144773</v>
      </c>
      <c r="BJ21" s="857">
        <f t="shared" si="5"/>
        <v>0.46983862992949432</v>
      </c>
      <c r="BK21" s="922">
        <f t="shared" si="6"/>
        <v>2.2427854350632002</v>
      </c>
      <c r="BL21" s="11">
        <v>2030</v>
      </c>
      <c r="BM21" s="981">
        <f t="shared" si="7"/>
        <v>8.3037980493392709</v>
      </c>
      <c r="BN21" s="12"/>
      <c r="BO21" s="1588"/>
      <c r="BP21" s="1589"/>
      <c r="BQ21" s="12"/>
      <c r="BR21" s="12"/>
      <c r="BS21" s="12"/>
      <c r="BT21" s="12"/>
      <c r="BU21" s="12"/>
      <c r="BV21" s="12"/>
      <c r="BW21"/>
      <c r="BX21"/>
      <c r="BY21"/>
      <c r="BZ21"/>
      <c r="CA21"/>
      <c r="CB21"/>
      <c r="CC21"/>
      <c r="CD21"/>
      <c r="CE21"/>
    </row>
    <row r="22" spans="1:83" ht="13.2" x14ac:dyDescent="0.25">
      <c r="A22" s="18"/>
      <c r="B22" s="633"/>
      <c r="C22" s="50"/>
      <c r="D22" s="50"/>
      <c r="E22" s="51"/>
      <c r="F22" s="18"/>
      <c r="H22" s="11">
        <v>2031</v>
      </c>
      <c r="I22" s="11"/>
      <c r="J22" s="94">
        <f>SUM(TAM_SpaceHeating!$O37,TAM_SpaceCooling!$O37)*$D$23</f>
        <v>94.492747131146444</v>
      </c>
      <c r="K22" s="11">
        <v>2031</v>
      </c>
      <c r="L22" s="837">
        <v>102382.41506853759</v>
      </c>
      <c r="M22" s="940">
        <v>-184.96497096214938</v>
      </c>
      <c r="N22" s="919">
        <v>5802027.7919865735</v>
      </c>
      <c r="O22" s="924">
        <f t="shared" si="8"/>
        <v>6.4679016874503112</v>
      </c>
      <c r="P22" s="88"/>
      <c r="Q22" s="89"/>
      <c r="R22" s="914">
        <f t="shared" si="9"/>
        <v>5.802027791986573</v>
      </c>
      <c r="S22" s="832">
        <f t="shared" si="10"/>
        <v>0.66587389546373787</v>
      </c>
      <c r="T22" s="11">
        <v>2031</v>
      </c>
      <c r="U22" s="818">
        <v>8861793538.8407249</v>
      </c>
      <c r="V22" s="933">
        <f>U22*TAM_RoofArea!C37/TAM_RoofArea!O37*L22/TAM_Area!J49</f>
        <v>3511012424.138823</v>
      </c>
      <c r="W22" s="88"/>
      <c r="X22" s="88"/>
      <c r="Y22" s="89"/>
      <c r="Z22" s="88"/>
      <c r="AA22" s="892">
        <v>-11.085240274884256</v>
      </c>
      <c r="AB22" s="892">
        <v>-11440.100062277204</v>
      </c>
      <c r="AC22" s="935">
        <f t="shared" si="0"/>
        <v>2.8466764927306119E-2</v>
      </c>
      <c r="AD22" s="11">
        <v>2031</v>
      </c>
      <c r="AE22" s="818">
        <v>456481778.37676692</v>
      </c>
      <c r="AF22" s="933">
        <f>AE22*TAM_RoofArea!C37/TAM_RoofArea!O37*L22/TAM_Area!J49</f>
        <v>180856526.1929445</v>
      </c>
      <c r="AG22" s="88"/>
      <c r="AH22" s="88"/>
      <c r="AI22" s="89"/>
      <c r="AJ22" s="88"/>
      <c r="AK22" s="934">
        <v>-0.19566526014661267</v>
      </c>
      <c r="AL22" s="892">
        <v>2218.9396347842207</v>
      </c>
      <c r="AM22" s="914">
        <f t="shared" si="1"/>
        <v>2.923334571312026E-3</v>
      </c>
      <c r="AN22" s="951">
        <f t="shared" si="2"/>
        <v>3.1390099498618144E-2</v>
      </c>
      <c r="AO22" s="11">
        <v>2031</v>
      </c>
      <c r="AP22" s="930">
        <f t="shared" si="3"/>
        <v>6.4992917869489295</v>
      </c>
      <c r="AQ22" s="11">
        <v>2031</v>
      </c>
      <c r="AR22" s="818">
        <v>100552.4300598962</v>
      </c>
      <c r="AS22" s="933">
        <f>L22/TAM_Area!J49*AR22</f>
        <v>49212.451285332885</v>
      </c>
      <c r="AT22" s="89"/>
      <c r="AU22" s="88"/>
      <c r="AV22" s="89"/>
      <c r="AW22" s="88"/>
      <c r="AX22" s="934">
        <v>-40.436986001073478</v>
      </c>
      <c r="AY22" s="892">
        <v>1754694.117639906</v>
      </c>
      <c r="AZ22" s="922">
        <f t="shared" si="4"/>
        <v>1.9002672672437706</v>
      </c>
      <c r="BA22" s="11">
        <v>2031</v>
      </c>
      <c r="BB22" s="818">
        <v>21849.037103648407</v>
      </c>
      <c r="BC22" s="958">
        <v>0</v>
      </c>
      <c r="BD22" s="89"/>
      <c r="BE22" s="88"/>
      <c r="BF22" s="89"/>
      <c r="BG22" s="88"/>
      <c r="BH22" s="934">
        <v>-32.564908389904929</v>
      </c>
      <c r="BI22" s="892">
        <v>400144.36595304834</v>
      </c>
      <c r="BJ22" s="857">
        <f t="shared" si="5"/>
        <v>0.51737803615670608</v>
      </c>
      <c r="BK22" s="922">
        <f t="shared" si="6"/>
        <v>2.4176453034004766</v>
      </c>
      <c r="BL22" s="11">
        <v>2031</v>
      </c>
      <c r="BM22" s="981">
        <f t="shared" si="7"/>
        <v>8.916937090349407</v>
      </c>
      <c r="BN22" s="12"/>
      <c r="BO22" s="1588"/>
      <c r="BP22" s="1589"/>
      <c r="BQ22" s="12"/>
      <c r="BR22" s="12"/>
      <c r="BS22" s="12"/>
      <c r="BT22" s="12"/>
      <c r="BU22" s="12"/>
      <c r="BV22" s="12"/>
      <c r="BW22"/>
      <c r="BX22"/>
      <c r="BY22"/>
      <c r="BZ22"/>
      <c r="CA22"/>
      <c r="CB22"/>
      <c r="CC22"/>
      <c r="CD22"/>
      <c r="CE22"/>
    </row>
    <row r="23" spans="1:83" ht="13.8" thickBot="1" x14ac:dyDescent="0.3">
      <c r="A23" s="18"/>
      <c r="B23" s="89"/>
      <c r="C23" s="634" t="s">
        <v>553</v>
      </c>
      <c r="D23" s="631">
        <f>3600/10^6</f>
        <v>3.5999999999999999E-3</v>
      </c>
      <c r="E23" s="635"/>
      <c r="F23" s="18"/>
      <c r="G23" s="18"/>
      <c r="H23" s="11">
        <v>2032</v>
      </c>
      <c r="I23" s="11"/>
      <c r="J23" s="94">
        <f>SUM(TAM_SpaceHeating!$O38,TAM_SpaceCooling!$O38)*$D$23</f>
        <v>95.884250059190819</v>
      </c>
      <c r="K23" s="11">
        <v>2032</v>
      </c>
      <c r="L23" s="837">
        <v>105490.32414426317</v>
      </c>
      <c r="M23" s="940">
        <v>-197.08937189024593</v>
      </c>
      <c r="N23" s="919">
        <v>6182349.0537913255</v>
      </c>
      <c r="O23" s="924">
        <f t="shared" si="8"/>
        <v>6.8918707925962108</v>
      </c>
      <c r="P23" s="88"/>
      <c r="Q23" s="89"/>
      <c r="R23" s="914">
        <f t="shared" si="9"/>
        <v>6.1823490537913246</v>
      </c>
      <c r="S23" s="832">
        <f t="shared" si="10"/>
        <v>0.70952173880488545</v>
      </c>
      <c r="T23" s="11">
        <v>2032</v>
      </c>
      <c r="U23" s="818">
        <v>9421167547.3546257</v>
      </c>
      <c r="V23" s="933">
        <f>U23*TAM_RoofArea!C38/TAM_RoofArea!O38*L23/TAM_Area!J50</f>
        <v>3802884050.6790571</v>
      </c>
      <c r="W23" s="88"/>
      <c r="X23" s="88"/>
      <c r="Y23" s="89"/>
      <c r="Z23" s="88"/>
      <c r="AA23" s="892">
        <v>-13.041182376349241</v>
      </c>
      <c r="AB23" s="892">
        <v>-13458.655619207993</v>
      </c>
      <c r="AC23" s="935">
        <f t="shared" si="0"/>
        <v>3.3489600935649275E-2</v>
      </c>
      <c r="AD23" s="11">
        <v>2032</v>
      </c>
      <c r="AE23" s="818">
        <v>497761778.56801909</v>
      </c>
      <c r="AF23" s="933">
        <f>AE23*TAM_RoofArea!C38/TAM_RoofArea!O38*L23/TAM_Area!J50</f>
        <v>200923114.80921248</v>
      </c>
      <c r="AG23" s="88"/>
      <c r="AH23" s="88"/>
      <c r="AI23" s="89"/>
      <c r="AJ23" s="88"/>
      <c r="AK23" s="934">
        <v>-0.23774807796350395</v>
      </c>
      <c r="AL23" s="892">
        <v>2696.1793467664738</v>
      </c>
      <c r="AM23" s="914">
        <f t="shared" si="1"/>
        <v>3.5520724274350876E-3</v>
      </c>
      <c r="AN23" s="951">
        <f t="shared" si="2"/>
        <v>3.7041673363084365E-2</v>
      </c>
      <c r="AO23" s="11">
        <v>2032</v>
      </c>
      <c r="AP23" s="930">
        <f t="shared" si="3"/>
        <v>6.9289124659592956</v>
      </c>
      <c r="AQ23" s="11">
        <v>2032</v>
      </c>
      <c r="AR23" s="818">
        <v>104938.96215416424</v>
      </c>
      <c r="AS23" s="933">
        <f>L23/TAM_Area!J50*AR23</f>
        <v>52566.826300963527</v>
      </c>
      <c r="AT23" s="89"/>
      <c r="AU23" s="88"/>
      <c r="AV23" s="89"/>
      <c r="AW23" s="88"/>
      <c r="AX23" s="934">
        <v>-43.077366362590681</v>
      </c>
      <c r="AY23" s="892">
        <v>1869268.9251827647</v>
      </c>
      <c r="AZ23" s="922">
        <f t="shared" si="4"/>
        <v>2.0243474440880909</v>
      </c>
      <c r="BA23" s="11">
        <v>2032</v>
      </c>
      <c r="BB23" s="818">
        <v>23718.418583298077</v>
      </c>
      <c r="BC23" s="958">
        <v>0</v>
      </c>
      <c r="BD23" s="89"/>
      <c r="BE23" s="88"/>
      <c r="BF23" s="89"/>
      <c r="BG23" s="88"/>
      <c r="BH23" s="934">
        <v>-35.623099005797144</v>
      </c>
      <c r="BI23" s="892">
        <v>437722.16995937238</v>
      </c>
      <c r="BJ23" s="857">
        <f t="shared" si="5"/>
        <v>0.56596532638024211</v>
      </c>
      <c r="BK23" s="922">
        <f t="shared" si="6"/>
        <v>2.5903127704683331</v>
      </c>
      <c r="BL23" s="11">
        <v>2032</v>
      </c>
      <c r="BM23" s="981">
        <f t="shared" si="7"/>
        <v>9.5192252364276282</v>
      </c>
      <c r="BN23" s="12"/>
      <c r="BO23" s="1590"/>
      <c r="BP23" s="1591"/>
      <c r="BQ23" s="12"/>
      <c r="BR23" s="12"/>
      <c r="BS23" s="12"/>
      <c r="BT23" s="12"/>
      <c r="BU23" s="12"/>
      <c r="BV23" s="12"/>
      <c r="BW23"/>
      <c r="BX23"/>
      <c r="BY23"/>
      <c r="BZ23"/>
      <c r="CA23"/>
      <c r="CB23"/>
      <c r="CC23"/>
      <c r="CD23"/>
      <c r="CE23"/>
    </row>
    <row r="24" spans="1:83" ht="13.2" x14ac:dyDescent="0.25">
      <c r="A24" s="18"/>
      <c r="B24" s="89"/>
      <c r="C24" s="634" t="s">
        <v>552</v>
      </c>
      <c r="D24" s="632">
        <f>1/D23</f>
        <v>277.77777777777777</v>
      </c>
      <c r="E24" s="635"/>
      <c r="F24" s="18"/>
      <c r="G24" s="18"/>
      <c r="H24" s="11">
        <v>2033</v>
      </c>
      <c r="I24" s="11"/>
      <c r="J24" s="94">
        <f>SUM(TAM_SpaceHeating!$O39,TAM_SpaceCooling!$O39)*$D$23</f>
        <v>97.293158834511644</v>
      </c>
      <c r="K24" s="11">
        <v>2033</v>
      </c>
      <c r="L24" s="837">
        <v>108542.92004638708</v>
      </c>
      <c r="M24" s="940">
        <v>-208.96492588534468</v>
      </c>
      <c r="N24" s="919">
        <v>6554864.4223304847</v>
      </c>
      <c r="O24" s="924">
        <f t="shared" si="8"/>
        <v>7.3071381555177251</v>
      </c>
      <c r="P24" s="88"/>
      <c r="Q24" s="89"/>
      <c r="R24" s="914">
        <f t="shared" si="9"/>
        <v>6.5548644223304846</v>
      </c>
      <c r="S24" s="832">
        <f t="shared" si="10"/>
        <v>0.75227373318724078</v>
      </c>
      <c r="T24" s="11">
        <v>2033</v>
      </c>
      <c r="U24" s="818">
        <v>10030938432.09133</v>
      </c>
      <c r="V24" s="933">
        <f>U24*TAM_RoofArea!C39/TAM_RoofArea!O39*L24/TAM_Area!J51</f>
        <v>4119860717.4629669</v>
      </c>
      <c r="W24" s="88"/>
      <c r="X24" s="88"/>
      <c r="Y24" s="89"/>
      <c r="Z24" s="846"/>
      <c r="AA24" s="892">
        <v>-15.204594625940814</v>
      </c>
      <c r="AB24" s="892">
        <v>-15691.322841348296</v>
      </c>
      <c r="AC24" s="935">
        <f t="shared" si="0"/>
        <v>3.9045217812038638E-2</v>
      </c>
      <c r="AD24" s="11">
        <v>2033</v>
      </c>
      <c r="AE24" s="818">
        <v>542750989.69552195</v>
      </c>
      <c r="AF24" s="933">
        <f>AE24*TAM_RoofArea!C39/TAM_RoofArea!O39*L24/TAM_Area!J51</f>
        <v>222916180.46992013</v>
      </c>
      <c r="AG24" s="88"/>
      <c r="AH24" s="88"/>
      <c r="AI24" s="89"/>
      <c r="AJ24" s="88"/>
      <c r="AK24" s="934">
        <v>-0.28451692980424603</v>
      </c>
      <c r="AL24" s="892">
        <v>3226.5609737605109</v>
      </c>
      <c r="AM24" s="914">
        <f t="shared" si="1"/>
        <v>4.2508219210557968E-3</v>
      </c>
      <c r="AN24" s="951">
        <f t="shared" si="2"/>
        <v>4.3296039733094434E-2</v>
      </c>
      <c r="AO24" s="11">
        <v>2033</v>
      </c>
      <c r="AP24" s="930">
        <f t="shared" si="3"/>
        <v>7.3504341952508199</v>
      </c>
      <c r="AQ24" s="11">
        <v>2033</v>
      </c>
      <c r="AR24" s="818">
        <v>109215.36616692782</v>
      </c>
      <c r="AS24" s="933">
        <f>L24/TAM_Area!J51*AR24</f>
        <v>55928.013392729954</v>
      </c>
      <c r="AT24" s="89"/>
      <c r="AU24" s="88"/>
      <c r="AV24" s="89"/>
      <c r="AW24" s="88"/>
      <c r="AX24" s="934">
        <v>-45.647437382674354</v>
      </c>
      <c r="AY24" s="892">
        <v>1980792.7786355896</v>
      </c>
      <c r="AZ24" s="922">
        <f t="shared" si="4"/>
        <v>2.1451235532132173</v>
      </c>
      <c r="BA24" s="11">
        <v>2033</v>
      </c>
      <c r="BB24" s="818">
        <v>25619.51457225738</v>
      </c>
      <c r="BC24" s="958">
        <v>0</v>
      </c>
      <c r="BD24" s="89"/>
      <c r="BE24" s="88"/>
      <c r="BF24" s="89"/>
      <c r="BG24" s="88"/>
      <c r="BH24" s="934">
        <v>-38.736802503878152</v>
      </c>
      <c r="BI24" s="892">
        <v>475982.09371188661</v>
      </c>
      <c r="BJ24" s="857">
        <f t="shared" si="5"/>
        <v>0.61543458272584795</v>
      </c>
      <c r="BK24" s="922">
        <f t="shared" si="6"/>
        <v>2.7605581359390654</v>
      </c>
      <c r="BL24" s="11">
        <v>2033</v>
      </c>
      <c r="BM24" s="981">
        <f t="shared" si="7"/>
        <v>10.110992331189886</v>
      </c>
      <c r="BN24" s="12"/>
      <c r="BO24" s="12"/>
      <c r="BP24" s="12"/>
      <c r="BQ24" s="12"/>
      <c r="BR24" s="12"/>
      <c r="BS24" s="12"/>
      <c r="BT24" s="12"/>
      <c r="BU24" s="12"/>
      <c r="BV24" s="12"/>
      <c r="BW24"/>
      <c r="BX24"/>
      <c r="BY24"/>
      <c r="BZ24"/>
      <c r="CA24"/>
      <c r="CB24"/>
      <c r="CC24"/>
      <c r="CD24"/>
      <c r="CE24"/>
    </row>
    <row r="25" spans="1:83" ht="13.2" x14ac:dyDescent="0.25">
      <c r="A25" s="18"/>
      <c r="B25" s="89"/>
      <c r="C25" s="634" t="s">
        <v>554</v>
      </c>
      <c r="D25" s="637">
        <f>1/10^6</f>
        <v>9.9999999999999995E-7</v>
      </c>
      <c r="E25" s="635"/>
      <c r="F25" s="18"/>
      <c r="G25" s="18"/>
      <c r="H25" s="11">
        <v>2034</v>
      </c>
      <c r="I25" s="11"/>
      <c r="J25" s="94">
        <f>SUM(TAM_SpaceHeating!$O40,TAM_SpaceCooling!$O40)*$D$23</f>
        <v>98.721216004808909</v>
      </c>
      <c r="K25" s="11">
        <v>2034</v>
      </c>
      <c r="L25" s="837">
        <v>111544.13031753976</v>
      </c>
      <c r="M25" s="940">
        <v>-220.60930246221329</v>
      </c>
      <c r="N25" s="919">
        <v>6920128.1593932966</v>
      </c>
      <c r="O25" s="924">
        <f t="shared" si="8"/>
        <v>7.7143216482572639</v>
      </c>
      <c r="P25" s="88"/>
      <c r="Q25" s="89"/>
      <c r="R25" s="914">
        <f t="shared" si="9"/>
        <v>6.920128159393296</v>
      </c>
      <c r="S25" s="832">
        <f t="shared" si="10"/>
        <v>0.79419348886396779</v>
      </c>
      <c r="T25" s="11">
        <v>2034</v>
      </c>
      <c r="U25" s="818">
        <v>10693896915.906813</v>
      </c>
      <c r="V25" s="933">
        <f>U25*TAM_RoofArea!C40/TAM_RoofArea!O40*L25/TAM_Area!J52</f>
        <v>4463662633.0778179</v>
      </c>
      <c r="W25" s="88"/>
      <c r="X25" s="88"/>
      <c r="Y25" s="89"/>
      <c r="Z25" s="846"/>
      <c r="AA25" s="892">
        <v>-17.58696566596555</v>
      </c>
      <c r="AB25" s="892">
        <v>-18149.958144464366</v>
      </c>
      <c r="AC25" s="935">
        <f t="shared" si="0"/>
        <v>4.5163118253011614E-2</v>
      </c>
      <c r="AD25" s="11">
        <v>2034</v>
      </c>
      <c r="AE25" s="818">
        <v>591699722.18754339</v>
      </c>
      <c r="AF25" s="933">
        <f>AE25*TAM_RoofArea!C40/TAM_RoofArea!O40*L25/TAM_Area!J52</f>
        <v>246977127.29981941</v>
      </c>
      <c r="AG25" s="88"/>
      <c r="AH25" s="88"/>
      <c r="AI25" s="89"/>
      <c r="AJ25" s="88"/>
      <c r="AK25" s="934">
        <v>-0.3362880455095052</v>
      </c>
      <c r="AL25" s="892">
        <v>3813.6707166413921</v>
      </c>
      <c r="AM25" s="914">
        <f t="shared" si="1"/>
        <v>5.0243076804756103E-3</v>
      </c>
      <c r="AN25" s="951">
        <f t="shared" si="2"/>
        <v>5.0187425933487226E-2</v>
      </c>
      <c r="AO25" s="11">
        <v>2034</v>
      </c>
      <c r="AP25" s="930">
        <f t="shared" si="3"/>
        <v>7.7645090741907508</v>
      </c>
      <c r="AQ25" s="11">
        <v>2034</v>
      </c>
      <c r="AR25" s="818">
        <v>113387.39149518299</v>
      </c>
      <c r="AS25" s="933">
        <f>L25/TAM_Area!J52*AR25</f>
        <v>59293.272587698099</v>
      </c>
      <c r="AT25" s="89"/>
      <c r="AU25" s="88"/>
      <c r="AV25" s="89"/>
      <c r="AW25" s="88"/>
      <c r="AX25" s="934">
        <v>-48.150869662963089</v>
      </c>
      <c r="AY25" s="892">
        <v>2089424.9575031209</v>
      </c>
      <c r="AZ25" s="922">
        <f t="shared" si="4"/>
        <v>2.2627680882897883</v>
      </c>
      <c r="BA25" s="11">
        <v>2034</v>
      </c>
      <c r="BB25" s="818">
        <v>27554.635421520303</v>
      </c>
      <c r="BC25" s="958">
        <v>0</v>
      </c>
      <c r="BD25" s="89"/>
      <c r="BE25" s="88"/>
      <c r="BF25" s="89"/>
      <c r="BG25" s="88"/>
      <c r="BH25" s="934">
        <v>-41.91006290832911</v>
      </c>
      <c r="BI25" s="892">
        <v>514973.82853698957</v>
      </c>
      <c r="BJ25" s="857">
        <f t="shared" si="5"/>
        <v>0.66585005500697436</v>
      </c>
      <c r="BK25" s="922">
        <f t="shared" si="6"/>
        <v>2.9286181432967626</v>
      </c>
      <c r="BL25" s="11">
        <v>2034</v>
      </c>
      <c r="BM25" s="981">
        <f t="shared" si="7"/>
        <v>10.693127217487513</v>
      </c>
      <c r="BN25" s="12"/>
      <c r="BO25" s="12"/>
      <c r="BP25" s="12"/>
      <c r="BQ25" s="12"/>
      <c r="BR25" s="12"/>
      <c r="BS25" s="12"/>
      <c r="BT25" s="12"/>
      <c r="BU25" s="12"/>
      <c r="BV25" s="12"/>
      <c r="BW25"/>
      <c r="BX25"/>
      <c r="BY25"/>
      <c r="BZ25"/>
      <c r="CA25"/>
      <c r="CB25"/>
      <c r="CC25"/>
      <c r="CD25"/>
      <c r="CE25"/>
    </row>
    <row r="26" spans="1:83" ht="13.2" x14ac:dyDescent="0.25">
      <c r="A26" s="18"/>
      <c r="B26" s="89"/>
      <c r="C26" s="634" t="s">
        <v>708</v>
      </c>
      <c r="D26" s="637">
        <f>1/3600</f>
        <v>2.7777777777777778E-4</v>
      </c>
      <c r="E26" s="635"/>
      <c r="F26" s="18"/>
      <c r="G26" s="18"/>
      <c r="H26" s="11">
        <v>2035</v>
      </c>
      <c r="I26" s="11"/>
      <c r="J26" s="94">
        <f>SUM(TAM_SpaceHeating!$O41,TAM_SpaceCooling!$O41)*$D$23</f>
        <v>100.16982373017761</v>
      </c>
      <c r="K26" s="11">
        <v>2035</v>
      </c>
      <c r="L26" s="837">
        <v>114497.05260324909</v>
      </c>
      <c r="M26" s="940">
        <v>-232.03643753410543</v>
      </c>
      <c r="N26" s="919">
        <v>7278577.4102164181</v>
      </c>
      <c r="O26" s="924">
        <f t="shared" si="8"/>
        <v>8.1139085853391979</v>
      </c>
      <c r="P26" s="88"/>
      <c r="Q26" s="89"/>
      <c r="R26" s="914">
        <f t="shared" si="9"/>
        <v>7.2785774102164185</v>
      </c>
      <c r="S26" s="832">
        <f t="shared" si="10"/>
        <v>0.83533117512277977</v>
      </c>
      <c r="T26" s="11">
        <v>2035</v>
      </c>
      <c r="U26" s="818">
        <v>11412918563.777758</v>
      </c>
      <c r="V26" s="933">
        <f>U26*TAM_RoofArea!C41/TAM_RoofArea!O41*L26/TAM_Area!J53</f>
        <v>4836021815.393507</v>
      </c>
      <c r="W26" s="88"/>
      <c r="X26" s="88"/>
      <c r="Y26" s="89"/>
      <c r="Z26" s="846"/>
      <c r="AA26" s="892">
        <v>-20.200133410524131</v>
      </c>
      <c r="AB26" s="892">
        <v>-20846.778396975977</v>
      </c>
      <c r="AC26" s="935">
        <f t="shared" si="0"/>
        <v>5.1873701880910894E-2</v>
      </c>
      <c r="AD26" s="11">
        <v>2035</v>
      </c>
      <c r="AE26" s="818">
        <v>644872900.52202165</v>
      </c>
      <c r="AF26" s="933">
        <f>AE26*TAM_RoofArea!C41/TAM_RoofArea!O41*L26/TAM_Area!J53</f>
        <v>273253453.76409119</v>
      </c>
      <c r="AG26" s="88"/>
      <c r="AH26" s="88"/>
      <c r="AI26" s="89"/>
      <c r="AJ26" s="88"/>
      <c r="AK26" s="934">
        <v>-0.39339611758901327</v>
      </c>
      <c r="AL26" s="892">
        <v>4461.3041519706012</v>
      </c>
      <c r="AM26" s="914">
        <f t="shared" si="1"/>
        <v>5.8775301752910488E-3</v>
      </c>
      <c r="AN26" s="951">
        <f t="shared" si="2"/>
        <v>5.7751232056201945E-2</v>
      </c>
      <c r="AO26" s="11">
        <v>2035</v>
      </c>
      <c r="AP26" s="930">
        <f t="shared" si="3"/>
        <v>8.1716598173953994</v>
      </c>
      <c r="AQ26" s="11">
        <v>2035</v>
      </c>
      <c r="AR26" s="818">
        <v>117459.90250671782</v>
      </c>
      <c r="AS26" s="933">
        <f>L26/TAM_Area!J53*AR26</f>
        <v>62659.8150291735</v>
      </c>
      <c r="AT26" s="89"/>
      <c r="AU26" s="88"/>
      <c r="AV26" s="89"/>
      <c r="AW26" s="67"/>
      <c r="AX26" s="934">
        <v>-50.590768773725586</v>
      </c>
      <c r="AY26" s="892">
        <v>2195300.2227164116</v>
      </c>
      <c r="AZ26" s="922">
        <f t="shared" si="4"/>
        <v>2.3774269903018235</v>
      </c>
      <c r="BA26" s="11">
        <v>2035</v>
      </c>
      <c r="BB26" s="818">
        <v>29524.082947428495</v>
      </c>
      <c r="BC26" s="958">
        <v>0</v>
      </c>
      <c r="BD26" s="89"/>
      <c r="BE26" s="88"/>
      <c r="BF26" s="89"/>
      <c r="BG26" s="67"/>
      <c r="BH26" s="934">
        <v>-45.143408516619502</v>
      </c>
      <c r="BI26" s="892">
        <v>554703.86593938374</v>
      </c>
      <c r="BJ26" s="857">
        <f t="shared" si="5"/>
        <v>0.71722013659921391</v>
      </c>
      <c r="BK26" s="922">
        <f t="shared" si="6"/>
        <v>3.0946471269010374</v>
      </c>
      <c r="BL26" s="11">
        <v>2035</v>
      </c>
      <c r="BM26" s="981">
        <f t="shared" si="7"/>
        <v>11.266306944296437</v>
      </c>
      <c r="BN26" s="12"/>
      <c r="BO26" s="12"/>
      <c r="BP26" s="12"/>
      <c r="BQ26" s="12"/>
      <c r="BR26" s="12"/>
      <c r="BS26" s="12"/>
      <c r="BT26" s="12"/>
      <c r="BU26" s="12"/>
      <c r="BV26" s="12"/>
      <c r="BW26"/>
      <c r="BX26"/>
      <c r="BY26"/>
      <c r="BZ26"/>
      <c r="CA26"/>
      <c r="CB26"/>
      <c r="CC26"/>
      <c r="CD26"/>
      <c r="CE26"/>
    </row>
    <row r="27" spans="1:83" ht="13.8" thickBot="1" x14ac:dyDescent="0.3">
      <c r="A27" s="18"/>
      <c r="B27" s="61"/>
      <c r="C27" s="59"/>
      <c r="D27" s="59"/>
      <c r="E27" s="60"/>
      <c r="F27" s="18"/>
      <c r="H27" s="11">
        <v>2036</v>
      </c>
      <c r="I27" s="11"/>
      <c r="J27" s="94">
        <f>SUM(TAM_SpaceHeating!$O42,TAM_SpaceCooling!$O42)*$D$23</f>
        <v>101.63986243736608</v>
      </c>
      <c r="K27" s="11">
        <v>2036</v>
      </c>
      <c r="L27" s="837">
        <v>117403.60400489523</v>
      </c>
      <c r="M27" s="940">
        <v>-243.25495589630395</v>
      </c>
      <c r="N27" s="919">
        <v>7630482.7195504066</v>
      </c>
      <c r="O27" s="924">
        <f t="shared" si="8"/>
        <v>8.506200560777101</v>
      </c>
      <c r="P27" s="88"/>
      <c r="Q27" s="89"/>
      <c r="R27" s="914">
        <f t="shared" si="9"/>
        <v>7.6304827195504057</v>
      </c>
      <c r="S27" s="832">
        <f t="shared" si="10"/>
        <v>0.87571784122669427</v>
      </c>
      <c r="T27" s="11">
        <v>2036</v>
      </c>
      <c r="U27" s="818">
        <v>12190959393.108706</v>
      </c>
      <c r="V27" s="933">
        <f>U27*TAM_RoofArea!C42/TAM_RoofArea!O42*L27/TAM_Area!J54</f>
        <v>5238669664.4690046</v>
      </c>
      <c r="W27" s="88"/>
      <c r="X27" s="88"/>
      <c r="Y27" s="89"/>
      <c r="Z27" s="846"/>
      <c r="AA27" s="892">
        <v>-23.056266974346386</v>
      </c>
      <c r="AB27" s="892">
        <v>-23794.342270299119</v>
      </c>
      <c r="AC27" s="935">
        <f t="shared" si="0"/>
        <v>5.9208218837347872E-2</v>
      </c>
      <c r="AD27" s="11">
        <v>2036</v>
      </c>
      <c r="AE27" s="818">
        <v>702550752.2329098</v>
      </c>
      <c r="AF27" s="933">
        <f>AE27*TAM_RoofArea!C42/TAM_RoofArea!O42*L27/TAM_Area!J54</f>
        <v>301898414.61968082</v>
      </c>
      <c r="AG27" s="88"/>
      <c r="AH27" s="88"/>
      <c r="AI27" s="80"/>
      <c r="AJ27" s="88"/>
      <c r="AK27" s="934">
        <v>-0.45619517167816959</v>
      </c>
      <c r="AL27" s="892">
        <v>5173.4761033991335</v>
      </c>
      <c r="AM27" s="914">
        <f t="shared" si="1"/>
        <v>6.8157787214405442E-3</v>
      </c>
      <c r="AN27" s="951">
        <f t="shared" si="2"/>
        <v>6.6023997558788419E-2</v>
      </c>
      <c r="AO27" s="11">
        <v>2036</v>
      </c>
      <c r="AP27" s="930">
        <f t="shared" si="3"/>
        <v>8.5722245583358898</v>
      </c>
      <c r="AQ27" s="11">
        <v>2036</v>
      </c>
      <c r="AR27" s="818">
        <v>121436.52948969787</v>
      </c>
      <c r="AS27" s="933">
        <f>L27/TAM_Area!J54*AR27</f>
        <v>66024.417847722725</v>
      </c>
      <c r="AT27" s="89"/>
      <c r="AU27" s="88"/>
      <c r="AV27" s="89"/>
      <c r="AW27" s="67"/>
      <c r="AX27" s="934">
        <v>-52.9694524087476</v>
      </c>
      <c r="AY27" s="892">
        <v>2298519.1466487874</v>
      </c>
      <c r="AZ27" s="922">
        <f t="shared" si="4"/>
        <v>2.489209175320279</v>
      </c>
      <c r="BA27" s="11">
        <v>2036</v>
      </c>
      <c r="BB27" s="818">
        <v>31530.150666374211</v>
      </c>
      <c r="BC27" s="958">
        <v>0</v>
      </c>
      <c r="BD27" s="89"/>
      <c r="BE27" s="88"/>
      <c r="BF27" s="89"/>
      <c r="BG27" s="67"/>
      <c r="BH27" s="934">
        <v>-48.440853885747401</v>
      </c>
      <c r="BI27" s="892">
        <v>595221.5351646872</v>
      </c>
      <c r="BJ27" s="857">
        <f t="shared" si="5"/>
        <v>0.76960860915337781</v>
      </c>
      <c r="BK27" s="922">
        <f t="shared" si="6"/>
        <v>3.2588177844736568</v>
      </c>
      <c r="BL27" s="11">
        <v>2036</v>
      </c>
      <c r="BM27" s="981">
        <f t="shared" si="7"/>
        <v>11.831042342809546</v>
      </c>
      <c r="BN27" s="12"/>
      <c r="BO27" s="12"/>
      <c r="BP27" s="12"/>
      <c r="BQ27" s="12"/>
      <c r="BR27" s="12"/>
      <c r="BS27" s="12"/>
      <c r="BT27" s="12"/>
      <c r="BU27" s="12"/>
      <c r="BV27" s="12"/>
      <c r="BW27"/>
      <c r="BX27"/>
      <c r="BY27"/>
      <c r="BZ27"/>
      <c r="CA27"/>
      <c r="CB27"/>
      <c r="CC27"/>
      <c r="CD27"/>
      <c r="CE27"/>
    </row>
    <row r="28" spans="1:83" ht="13.2" x14ac:dyDescent="0.25">
      <c r="A28" s="18"/>
      <c r="B28" s="18"/>
      <c r="C28" s="18"/>
      <c r="D28" s="18"/>
      <c r="E28" s="18"/>
      <c r="F28" s="18"/>
      <c r="G28" s="2"/>
      <c r="H28" s="11">
        <v>2037</v>
      </c>
      <c r="I28" s="11"/>
      <c r="J28" s="94">
        <f>SUM(TAM_SpaceHeating!$O43,TAM_SpaceCooling!$O43)*$D$23</f>
        <v>103.13159651541849</v>
      </c>
      <c r="K28" s="11">
        <v>2037</v>
      </c>
      <c r="L28" s="837">
        <v>120264.34429026088</v>
      </c>
      <c r="M28" s="940">
        <v>-254.26737587286831</v>
      </c>
      <c r="N28" s="919">
        <v>7975923.0828185938</v>
      </c>
      <c r="O28" s="924">
        <f t="shared" si="8"/>
        <v>8.8912856359609194</v>
      </c>
      <c r="P28" s="88"/>
      <c r="Q28" s="89"/>
      <c r="R28" s="914">
        <f t="shared" si="9"/>
        <v>7.9759230828185927</v>
      </c>
      <c r="S28" s="832">
        <f t="shared" si="10"/>
        <v>0.91536255314232595</v>
      </c>
      <c r="T28" s="11">
        <v>2037</v>
      </c>
      <c r="U28" s="818">
        <v>13031050559.24826</v>
      </c>
      <c r="V28" s="933">
        <f>U28*TAM_RoofArea!C43/TAM_RoofArea!O43*L28/TAM_Area!J55</f>
        <v>5673325133.1239138</v>
      </c>
      <c r="W28" s="88"/>
      <c r="X28" s="88"/>
      <c r="Y28" s="89"/>
      <c r="Z28" s="846"/>
      <c r="AA28" s="892">
        <v>-26.167844794516441</v>
      </c>
      <c r="AB28" s="892">
        <v>-27005.527660205255</v>
      </c>
      <c r="AC28" s="935">
        <f t="shared" si="0"/>
        <v>6.719871360005393E-2</v>
      </c>
      <c r="AD28" s="11">
        <v>2037</v>
      </c>
      <c r="AE28" s="818">
        <v>765029513.04706025</v>
      </c>
      <c r="AF28" s="933">
        <f>AE28*TAM_RoofArea!C43/TAM_RoofArea!O43*L28/TAM_Area!J55</f>
        <v>333070702.48999316</v>
      </c>
      <c r="AG28" s="88"/>
      <c r="AH28" s="88"/>
      <c r="AI28" s="80"/>
      <c r="AJ28" s="88"/>
      <c r="AK28" s="934">
        <v>-0.52505945737316395</v>
      </c>
      <c r="AL28" s="892">
        <v>5954.4307441730498</v>
      </c>
      <c r="AM28" s="914">
        <f t="shared" si="1"/>
        <v>7.8446447907164398E-3</v>
      </c>
      <c r="AN28" s="951">
        <f t="shared" si="2"/>
        <v>7.5043358390770365E-2</v>
      </c>
      <c r="AO28" s="11">
        <v>2037</v>
      </c>
      <c r="AP28" s="930">
        <f t="shared" si="3"/>
        <v>8.9663289943516897</v>
      </c>
      <c r="AQ28" s="11">
        <v>2037</v>
      </c>
      <c r="AR28" s="818">
        <v>125319.49341465189</v>
      </c>
      <c r="AS28" s="933">
        <f>L28/TAM_Area!J55*AR28</f>
        <v>69383.17142565106</v>
      </c>
      <c r="AT28" s="89"/>
      <c r="AU28" s="88"/>
      <c r="AV28" s="89"/>
      <c r="AW28" s="67"/>
      <c r="AX28" s="934">
        <v>-55.288338507696153</v>
      </c>
      <c r="AY28" s="892">
        <v>2399143.2583764489</v>
      </c>
      <c r="AZ28" s="922">
        <f t="shared" si="4"/>
        <v>2.598181277004155</v>
      </c>
      <c r="BA28" s="11">
        <v>2037</v>
      </c>
      <c r="BB28" s="818">
        <v>33571.12402304892</v>
      </c>
      <c r="BC28" s="958">
        <v>0</v>
      </c>
      <c r="BD28" s="89"/>
      <c r="BE28" s="88"/>
      <c r="BF28" s="89"/>
      <c r="BG28" s="67"/>
      <c r="BH28" s="934">
        <v>-51.799397868637698</v>
      </c>
      <c r="BI28" s="892">
        <v>636489.959336753</v>
      </c>
      <c r="BJ28" s="857">
        <f t="shared" si="5"/>
        <v>0.8229677916638487</v>
      </c>
      <c r="BK28" s="922">
        <f t="shared" si="6"/>
        <v>3.4211490686680035</v>
      </c>
      <c r="BL28" s="11">
        <v>2037</v>
      </c>
      <c r="BM28" s="981">
        <f t="shared" si="7"/>
        <v>12.387478063019692</v>
      </c>
      <c r="BN28" s="12"/>
      <c r="BO28" s="12"/>
      <c r="BP28" s="12"/>
      <c r="BQ28" s="12"/>
      <c r="BR28" s="12"/>
      <c r="BS28" s="12"/>
      <c r="BT28" s="12"/>
      <c r="BU28" s="12"/>
      <c r="BV28" s="12"/>
      <c r="BW28"/>
      <c r="BX28"/>
      <c r="BY28"/>
      <c r="BZ28"/>
      <c r="CA28"/>
      <c r="CB28"/>
      <c r="CC28"/>
      <c r="CD28"/>
      <c r="CE28"/>
    </row>
    <row r="29" spans="1:83" ht="13.2" x14ac:dyDescent="0.25">
      <c r="A29" s="18"/>
      <c r="B29" s="18"/>
      <c r="C29" s="18"/>
      <c r="D29" s="18"/>
      <c r="E29" s="18"/>
      <c r="F29" s="18"/>
      <c r="G29" s="1"/>
      <c r="H29" s="11">
        <v>2038</v>
      </c>
      <c r="I29" s="11"/>
      <c r="J29" s="94">
        <f>SUM(TAM_SpaceHeating!$O44,TAM_SpaceCooling!$O44)*$D$23</f>
        <v>104.64502374786944</v>
      </c>
      <c r="K29" s="11">
        <v>2038</v>
      </c>
      <c r="L29" s="837">
        <v>123079.25422948031</v>
      </c>
      <c r="M29" s="940">
        <v>-265.07361095107836</v>
      </c>
      <c r="N29" s="919">
        <v>8314895.786268184</v>
      </c>
      <c r="O29" s="924">
        <f t="shared" si="8"/>
        <v>9.2691607856920655</v>
      </c>
      <c r="P29" s="88"/>
      <c r="Q29" s="89"/>
      <c r="R29" s="914">
        <f t="shared" si="9"/>
        <v>8.3148957862681829</v>
      </c>
      <c r="S29" s="832">
        <f t="shared" si="10"/>
        <v>0.9542649994238821</v>
      </c>
      <c r="T29" s="11">
        <v>2038</v>
      </c>
      <c r="U29" s="818">
        <v>13936292058.964867</v>
      </c>
      <c r="V29" s="933">
        <f>U29*TAM_RoofArea!C44/TAM_RoofArea!O44*L29/TAM_Area!J56</f>
        <v>6141701689.8735523</v>
      </c>
      <c r="W29" s="88"/>
      <c r="X29" s="88"/>
      <c r="Y29" s="89"/>
      <c r="Z29" s="846"/>
      <c r="AA29" s="892">
        <v>-29.547628709404535</v>
      </c>
      <c r="AB29" s="892">
        <v>-30493.504935970599</v>
      </c>
      <c r="AC29" s="935">
        <f t="shared" si="0"/>
        <v>7.5877958417885721E-2</v>
      </c>
      <c r="AD29" s="11">
        <v>2038</v>
      </c>
      <c r="AE29" s="818">
        <v>832622146.47169518</v>
      </c>
      <c r="AF29" s="933">
        <f>AE29*TAM_RoofArea!C44/TAM_RoofArea!O44*L29/TAM_Area!J56</f>
        <v>366935252.38815796</v>
      </c>
      <c r="AG29" s="88"/>
      <c r="AH29" s="88"/>
      <c r="AI29" s="80"/>
      <c r="AJ29" s="88"/>
      <c r="AK29" s="934">
        <v>-0.60038435732230511</v>
      </c>
      <c r="AL29" s="892">
        <v>6808.6519066730179</v>
      </c>
      <c r="AM29" s="914">
        <f t="shared" si="1"/>
        <v>8.9700355930333164E-3</v>
      </c>
      <c r="AN29" s="951">
        <f t="shared" si="2"/>
        <v>8.4847994010919039E-2</v>
      </c>
      <c r="AO29" s="11">
        <v>2038</v>
      </c>
      <c r="AP29" s="930">
        <f t="shared" si="3"/>
        <v>9.3540087797029852</v>
      </c>
      <c r="AQ29" s="11">
        <v>2038</v>
      </c>
      <c r="AR29" s="818">
        <v>129110.3857779243</v>
      </c>
      <c r="AS29" s="933">
        <f>L29/TAM_Area!J56*AR29</f>
        <v>72732.015895022443</v>
      </c>
      <c r="AT29" s="89"/>
      <c r="AU29" s="88"/>
      <c r="AV29" s="89"/>
      <c r="AW29" s="67"/>
      <c r="AX29" s="934">
        <v>-57.548443133489172</v>
      </c>
      <c r="AY29" s="892">
        <v>2497216.6482187281</v>
      </c>
      <c r="AZ29" s="922">
        <f t="shared" si="4"/>
        <v>2.7043910434992888</v>
      </c>
      <c r="BA29" s="11">
        <v>2038</v>
      </c>
      <c r="BB29" s="818">
        <v>35650.280612415074</v>
      </c>
      <c r="BC29" s="958">
        <v>0</v>
      </c>
      <c r="BD29" s="89"/>
      <c r="BE29" s="88"/>
      <c r="BF29" s="89"/>
      <c r="BG29" s="67"/>
      <c r="BH29" s="934">
        <v>-55.224777547369627</v>
      </c>
      <c r="BI29" s="892">
        <v>678579.63338968356</v>
      </c>
      <c r="BJ29" s="857">
        <f t="shared" si="5"/>
        <v>0.87738883256021416</v>
      </c>
      <c r="BK29" s="922">
        <f t="shared" si="6"/>
        <v>3.5817798760595032</v>
      </c>
      <c r="BL29" s="11">
        <v>2038</v>
      </c>
      <c r="BM29" s="981">
        <f t="shared" si="7"/>
        <v>12.935788655762488</v>
      </c>
      <c r="BN29" s="12"/>
      <c r="BO29" s="12"/>
      <c r="BP29" s="12"/>
      <c r="BQ29" s="12"/>
      <c r="BR29" s="12"/>
      <c r="BS29" s="12"/>
      <c r="BT29" s="12"/>
      <c r="BU29" s="12"/>
      <c r="BV29" s="12"/>
      <c r="BW29"/>
      <c r="BX29"/>
      <c r="BY29"/>
      <c r="BZ29"/>
      <c r="CA29"/>
      <c r="CB29"/>
      <c r="CC29"/>
      <c r="CD29"/>
      <c r="CE29"/>
    </row>
    <row r="30" spans="1:83" ht="13.2" x14ac:dyDescent="0.25">
      <c r="A30" s="18"/>
      <c r="B30" s="18"/>
      <c r="C30" s="18"/>
      <c r="D30" s="18"/>
      <c r="E30" s="18"/>
      <c r="F30" s="18"/>
      <c r="H30" s="11">
        <v>2039</v>
      </c>
      <c r="I30" s="11"/>
      <c r="J30" s="94">
        <f>SUM(TAM_SpaceHeating!$O45,TAM_SpaceCooling!$O45)*$D$23</f>
        <v>106.17981069259234</v>
      </c>
      <c r="K30" s="11">
        <v>2039</v>
      </c>
      <c r="L30" s="837">
        <v>125847.63862852466</v>
      </c>
      <c r="M30" s="940">
        <v>-275.67053354141677</v>
      </c>
      <c r="N30" s="919">
        <v>8647302.7228835281</v>
      </c>
      <c r="O30" s="924">
        <f t="shared" si="8"/>
        <v>9.639716643632628</v>
      </c>
      <c r="P30" s="88"/>
      <c r="Q30" s="89"/>
      <c r="R30" s="914">
        <f t="shared" si="9"/>
        <v>8.6473027228835271</v>
      </c>
      <c r="S30" s="832">
        <f t="shared" si="10"/>
        <v>0.99241392074910051</v>
      </c>
      <c r="T30" s="11">
        <v>2039</v>
      </c>
      <c r="U30" s="818">
        <v>14909845398.97316</v>
      </c>
      <c r="V30" s="933">
        <f>U30*TAM_RoofArea!C45/TAM_RoofArea!O45*L30/TAM_Area!J57</f>
        <v>6645496984.1839533</v>
      </c>
      <c r="W30" s="88"/>
      <c r="X30" s="88"/>
      <c r="Y30" s="89"/>
      <c r="Z30" s="846"/>
      <c r="AA30" s="892">
        <v>-33.208633776997544</v>
      </c>
      <c r="AB30" s="892">
        <v>-34271.705792533052</v>
      </c>
      <c r="AC30" s="935">
        <f t="shared" si="0"/>
        <v>8.5279375804658109E-2</v>
      </c>
      <c r="AD30" s="11">
        <v>2039</v>
      </c>
      <c r="AE30" s="818">
        <v>905659075.82256615</v>
      </c>
      <c r="AF30" s="933">
        <f>AE30*TAM_RoofArea!C45/TAM_RoofArea!O45*L30/TAM_Area!J57</f>
        <v>403663116.28504127</v>
      </c>
      <c r="AG30" s="88"/>
      <c r="AH30" s="88"/>
      <c r="AI30" s="80"/>
      <c r="AJ30" s="88"/>
      <c r="AK30" s="934">
        <v>-0.68258731203422585</v>
      </c>
      <c r="AL30" s="892">
        <v>7740.873570191523</v>
      </c>
      <c r="AM30" s="914">
        <f t="shared" si="1"/>
        <v>1.0198187893514735E-2</v>
      </c>
      <c r="AN30" s="951">
        <f t="shared" si="2"/>
        <v>9.547756369817284E-2</v>
      </c>
      <c r="AO30" s="11">
        <v>2039</v>
      </c>
      <c r="AP30" s="930">
        <f t="shared" si="3"/>
        <v>9.7351942073308013</v>
      </c>
      <c r="AQ30" s="11">
        <v>2039</v>
      </c>
      <c r="AR30" s="818">
        <v>132810.07309996057</v>
      </c>
      <c r="AS30" s="933">
        <f>L30/TAM_Area!J57*AR30</f>
        <v>76066.610197748494</v>
      </c>
      <c r="AT30" s="89"/>
      <c r="AU30" s="88"/>
      <c r="AV30" s="89"/>
      <c r="AW30" s="67"/>
      <c r="AX30" s="934">
        <v>-59.750319500902492</v>
      </c>
      <c r="AY30" s="892">
        <v>2592763.3219883223</v>
      </c>
      <c r="AZ30" s="922">
        <f t="shared" si="4"/>
        <v>2.8078644721915715</v>
      </c>
      <c r="BA30" s="11">
        <v>2039</v>
      </c>
      <c r="BB30" s="818">
        <v>37764.89039557366</v>
      </c>
      <c r="BC30" s="958">
        <v>0</v>
      </c>
      <c r="BD30" s="89"/>
      <c r="BE30" s="88"/>
      <c r="BF30" s="89"/>
      <c r="BG30" s="67"/>
      <c r="BH30" s="934">
        <v>-58.712214278632359</v>
      </c>
      <c r="BI30" s="892">
        <v>721431.83929563011</v>
      </c>
      <c r="BJ30" s="857">
        <f t="shared" si="5"/>
        <v>0.93279581069870654</v>
      </c>
      <c r="BK30" s="922">
        <f t="shared" si="6"/>
        <v>3.740660282890278</v>
      </c>
      <c r="BL30" s="11">
        <v>2039</v>
      </c>
      <c r="BM30" s="981">
        <f t="shared" si="7"/>
        <v>13.47585449022108</v>
      </c>
      <c r="BN30" s="12"/>
      <c r="BO30" s="12"/>
      <c r="BP30" s="12"/>
      <c r="BQ30" s="12"/>
      <c r="BR30" s="12"/>
      <c r="BS30" s="12"/>
      <c r="BT30" s="12"/>
      <c r="BU30" s="12"/>
      <c r="BV30" s="12"/>
      <c r="BW30"/>
      <c r="BX30"/>
      <c r="BY30"/>
      <c r="BZ30"/>
      <c r="CA30"/>
      <c r="CB30"/>
      <c r="CC30"/>
      <c r="CD30"/>
      <c r="CE30"/>
    </row>
    <row r="31" spans="1:83" ht="13.2" x14ac:dyDescent="0.25">
      <c r="A31" s="18"/>
      <c r="B31" s="18"/>
      <c r="C31" s="18"/>
      <c r="D31" s="18"/>
      <c r="E31" s="18"/>
      <c r="F31" s="18"/>
      <c r="G31" s="1"/>
      <c r="H31" s="11">
        <v>2040</v>
      </c>
      <c r="I31" s="11"/>
      <c r="J31" s="94">
        <f>SUM(TAM_SpaceHeating!$O46,TAM_SpaceCooling!$O46)*$D$23</f>
        <v>107.73574223844068</v>
      </c>
      <c r="K31" s="11">
        <v>2040</v>
      </c>
      <c r="L31" s="837">
        <v>128569.10143332845</v>
      </c>
      <c r="M31" s="940">
        <v>-286.05636184701501</v>
      </c>
      <c r="N31" s="919">
        <v>8973088.0008117091</v>
      </c>
      <c r="O31" s="924">
        <f t="shared" si="8"/>
        <v>10.002890903460962</v>
      </c>
      <c r="P31" s="88"/>
      <c r="Q31" s="89"/>
      <c r="R31" s="914">
        <f t="shared" si="9"/>
        <v>8.9730880008117069</v>
      </c>
      <c r="S31" s="832">
        <f t="shared" si="10"/>
        <v>1.0298029026492541</v>
      </c>
      <c r="T31" s="11">
        <v>2040</v>
      </c>
      <c r="U31" s="818">
        <v>15954925182.385033</v>
      </c>
      <c r="V31" s="933">
        <f>U31*TAM_RoofArea!C46/TAM_RoofArea!O46*L31/TAM_Area!J58</f>
        <v>7186406410.9842205</v>
      </c>
      <c r="W31" s="88"/>
      <c r="X31" s="88"/>
      <c r="Y31" s="89"/>
      <c r="Z31" s="846"/>
      <c r="AA31" s="892">
        <v>-37.164093638619704</v>
      </c>
      <c r="AB31" s="892">
        <v>-38353.787505439454</v>
      </c>
      <c r="AC31" s="935">
        <f t="shared" si="0"/>
        <v>9.5436949593591489E-2</v>
      </c>
      <c r="AD31" s="11">
        <v>2040</v>
      </c>
      <c r="AE31" s="818">
        <v>984488926.31972182</v>
      </c>
      <c r="AF31" s="933">
        <f>AE31*TAM_RoofArea!C46/TAM_RoofArea!O46*L31/TAM_Area!J58</f>
        <v>443432824.08231372</v>
      </c>
      <c r="AG31" s="88"/>
      <c r="AH31" s="88"/>
      <c r="AI31" s="80"/>
      <c r="AJ31" s="88"/>
      <c r="AK31" s="934">
        <v>-0.77210875740507845</v>
      </c>
      <c r="AL31" s="892">
        <v>8756.0904929488406</v>
      </c>
      <c r="AM31" s="914">
        <f t="shared" si="1"/>
        <v>1.1535682019607123E-2</v>
      </c>
      <c r="AN31" s="951">
        <f t="shared" si="2"/>
        <v>0.10697263161319862</v>
      </c>
      <c r="AO31" s="11">
        <v>2040</v>
      </c>
      <c r="AP31" s="930">
        <f t="shared" si="3"/>
        <v>10.10986353507416</v>
      </c>
      <c r="AQ31" s="11">
        <v>2040</v>
      </c>
      <c r="AR31" s="818">
        <v>136419.67345272482</v>
      </c>
      <c r="AS31" s="933">
        <f>L31/TAM_Area!J58*AR31</f>
        <v>79383.10292777649</v>
      </c>
      <c r="AT31" s="70"/>
      <c r="AU31" s="88"/>
      <c r="AV31" s="89"/>
      <c r="AW31" s="67"/>
      <c r="AX31" s="934">
        <v>-61.894681423364545</v>
      </c>
      <c r="AY31" s="892">
        <v>2685814.2544029001</v>
      </c>
      <c r="AZ31" s="922">
        <f t="shared" si="4"/>
        <v>2.908635107527012</v>
      </c>
      <c r="BA31" s="11">
        <v>2040</v>
      </c>
      <c r="BB31" s="818">
        <v>39919.215909695384</v>
      </c>
      <c r="BC31" s="958">
        <v>0</v>
      </c>
      <c r="BD31" s="70"/>
      <c r="BE31" s="88"/>
      <c r="BF31" s="89"/>
      <c r="BG31" s="67"/>
      <c r="BH31" s="934">
        <v>-62.26916918129325</v>
      </c>
      <c r="BI31" s="892">
        <v>765138.25625241944</v>
      </c>
      <c r="BJ31" s="857">
        <f t="shared" si="5"/>
        <v>0.98930726530507507</v>
      </c>
      <c r="BK31" s="922">
        <f t="shared" si="6"/>
        <v>3.897942372832087</v>
      </c>
      <c r="BL31" s="11">
        <v>2040</v>
      </c>
      <c r="BM31" s="981">
        <f t="shared" si="7"/>
        <v>14.007805907906247</v>
      </c>
      <c r="BN31" s="12"/>
      <c r="BO31" s="12"/>
      <c r="BP31" s="12"/>
      <c r="BQ31" s="12"/>
      <c r="BR31" s="12"/>
      <c r="BS31" s="12"/>
      <c r="BT31" s="12"/>
      <c r="BU31" s="12"/>
      <c r="BV31" s="12"/>
      <c r="BW31"/>
      <c r="BX31"/>
      <c r="BY31"/>
      <c r="BZ31"/>
      <c r="CA31"/>
      <c r="CB31"/>
      <c r="CC31"/>
      <c r="CD31"/>
      <c r="CE31"/>
    </row>
    <row r="32" spans="1:83" ht="13.2" x14ac:dyDescent="0.25">
      <c r="A32" s="18"/>
      <c r="B32" s="18"/>
      <c r="C32" s="18"/>
      <c r="D32" s="18"/>
      <c r="E32" s="18"/>
      <c r="F32" s="18"/>
      <c r="H32" s="11">
        <v>2041</v>
      </c>
      <c r="I32" s="11"/>
      <c r="J32" s="94">
        <f>SUM(TAM_SpaceHeating!$O47,TAM_SpaceCooling!$O47)*$D$23</f>
        <v>109.31304361346466</v>
      </c>
      <c r="K32" s="11">
        <v>2041</v>
      </c>
      <c r="L32" s="837">
        <v>131244.20991164405</v>
      </c>
      <c r="M32" s="940">
        <v>-296.2336479333436</v>
      </c>
      <c r="N32" s="919">
        <v>9292331.6738851368</v>
      </c>
      <c r="O32" s="924">
        <f t="shared" si="8"/>
        <v>10.358772806445174</v>
      </c>
      <c r="P32" s="88"/>
      <c r="Q32" s="89"/>
      <c r="R32" s="914">
        <f t="shared" si="9"/>
        <v>9.2923316738851369</v>
      </c>
      <c r="S32" s="832">
        <f t="shared" si="10"/>
        <v>1.0664411325600369</v>
      </c>
      <c r="T32" s="11">
        <v>2041</v>
      </c>
      <c r="U32" s="818">
        <v>17074789573.303703</v>
      </c>
      <c r="V32" s="933">
        <f>U32*TAM_RoofArea!C47/TAM_RoofArea!O47*L32/TAM_Area!J59</f>
        <v>7766133250.2044611</v>
      </c>
      <c r="W32" s="88"/>
      <c r="X32" s="88"/>
      <c r="Y32" s="89"/>
      <c r="Z32" s="846"/>
      <c r="AA32" s="892">
        <v>-41.427421264275779</v>
      </c>
      <c r="AB32" s="892">
        <v>-42753.59241957208</v>
      </c>
      <c r="AC32" s="935">
        <f t="shared" si="0"/>
        <v>0.10638512413182072</v>
      </c>
      <c r="AD32" s="11">
        <v>2041</v>
      </c>
      <c r="AE32" s="818">
        <v>1069479274.4797145</v>
      </c>
      <c r="AF32" s="933">
        <f>AE32*TAM_RoofArea!C47/TAM_RoofArea!O47*L32/TAM_Area!J59</f>
        <v>486431678.60337079</v>
      </c>
      <c r="AG32" s="88"/>
      <c r="AH32" s="88"/>
      <c r="AI32" s="80"/>
      <c r="AJ32" s="88"/>
      <c r="AK32" s="934">
        <v>-0.86941307146364721</v>
      </c>
      <c r="AL32" s="892">
        <v>9859.5689486454376</v>
      </c>
      <c r="AM32" s="914">
        <f t="shared" si="1"/>
        <v>1.2989456005914567E-2</v>
      </c>
      <c r="AN32" s="951">
        <f t="shared" si="2"/>
        <v>0.11937458013773529</v>
      </c>
      <c r="AO32" s="11">
        <v>2041</v>
      </c>
      <c r="AP32" s="930">
        <f t="shared" si="3"/>
        <v>10.47814738658291</v>
      </c>
      <c r="AQ32" s="11">
        <v>2041</v>
      </c>
      <c r="AR32" s="818">
        <v>139941.22202449717</v>
      </c>
      <c r="AS32" s="933">
        <f>L32/TAM_Area!J59*AR32</f>
        <v>82678.695656548633</v>
      </c>
      <c r="AT32" s="70"/>
      <c r="AU32" s="88"/>
      <c r="AV32" s="89"/>
      <c r="AW32" s="67"/>
      <c r="AX32" s="934">
        <v>-63.982828231125382</v>
      </c>
      <c r="AY32" s="892">
        <v>2776425.827685073</v>
      </c>
      <c r="AZ32" s="922">
        <f t="shared" si="4"/>
        <v>3.0067640093171244</v>
      </c>
      <c r="BA32" s="11">
        <v>2041</v>
      </c>
      <c r="BB32" s="818">
        <v>42111.512472178758</v>
      </c>
      <c r="BC32" s="958">
        <v>0</v>
      </c>
      <c r="BD32" s="70"/>
      <c r="BE32" s="88"/>
      <c r="BF32" s="89"/>
      <c r="BG32" s="67"/>
      <c r="BH32" s="934">
        <v>-65.892588373649005</v>
      </c>
      <c r="BI32" s="892">
        <v>809661.35940221208</v>
      </c>
      <c r="BJ32" s="857">
        <f t="shared" si="5"/>
        <v>1.0468746775473485</v>
      </c>
      <c r="BK32" s="922">
        <f t="shared" si="6"/>
        <v>4.0536386868644732</v>
      </c>
      <c r="BL32" s="11">
        <v>2041</v>
      </c>
      <c r="BM32" s="981">
        <f t="shared" si="7"/>
        <v>14.531786073447382</v>
      </c>
      <c r="BN32" s="12"/>
      <c r="BO32" s="12"/>
      <c r="BP32" s="12"/>
      <c r="BQ32" s="12"/>
      <c r="BR32" s="12"/>
      <c r="BS32" s="12"/>
      <c r="BT32" s="12"/>
      <c r="BU32" s="12"/>
      <c r="BV32" s="12"/>
      <c r="BW32"/>
      <c r="BX32"/>
      <c r="BY32"/>
      <c r="BZ32"/>
      <c r="CA32"/>
      <c r="CB32"/>
      <c r="CC32"/>
      <c r="CD32"/>
      <c r="CE32"/>
    </row>
    <row r="33" spans="1:83" ht="13.2" x14ac:dyDescent="0.25">
      <c r="A33" s="18"/>
      <c r="B33" s="18"/>
      <c r="C33" s="18"/>
      <c r="D33" s="18"/>
      <c r="E33" s="18"/>
      <c r="F33" s="18"/>
      <c r="H33" s="11">
        <v>2042</v>
      </c>
      <c r="I33" s="11"/>
      <c r="J33" s="94">
        <f>SUM(TAM_SpaceHeating!$O48,TAM_SpaceCooling!$O48)*$D$23</f>
        <v>110.91212857930077</v>
      </c>
      <c r="K33" s="11">
        <v>2042</v>
      </c>
      <c r="L33" s="837">
        <v>133873.91687114557</v>
      </c>
      <c r="M33" s="940">
        <v>-306.20667836094458</v>
      </c>
      <c r="N33" s="919">
        <v>9605168.2040144522</v>
      </c>
      <c r="O33" s="924">
        <f t="shared" si="8"/>
        <v>10.707512246113852</v>
      </c>
      <c r="P33" s="88"/>
      <c r="Q33" s="89"/>
      <c r="R33" s="914">
        <f t="shared" si="9"/>
        <v>9.6051682040144506</v>
      </c>
      <c r="S33" s="832">
        <f t="shared" si="10"/>
        <v>1.1023440420994004</v>
      </c>
      <c r="T33" s="11">
        <v>2042</v>
      </c>
      <c r="U33" s="818">
        <v>18272729608.782681</v>
      </c>
      <c r="V33" s="933">
        <f>U33*TAM_RoofArea!C48/TAM_RoofArea!O48*L33/TAM_Area!J60</f>
        <v>8386369780.7475462</v>
      </c>
      <c r="W33" s="88"/>
      <c r="X33" s="88"/>
      <c r="Y33" s="89"/>
      <c r="Z33" s="846"/>
      <c r="AA33" s="892">
        <v>-46.012164952911462</v>
      </c>
      <c r="AB33" s="892">
        <v>-47485.102540892636</v>
      </c>
      <c r="AC33" s="935">
        <f t="shared" si="0"/>
        <v>0.11815869128958861</v>
      </c>
      <c r="AD33" s="11">
        <v>2042</v>
      </c>
      <c r="AE33" s="818">
        <v>1161017401.5985873</v>
      </c>
      <c r="AF33" s="933">
        <f>AE33*TAM_RoofArea!C48/TAM_RoofArea!O48*L33/TAM_Area!J60</f>
        <v>532855323.76118189</v>
      </c>
      <c r="AG33" s="88"/>
      <c r="AH33" s="88"/>
      <c r="AI33" s="80"/>
      <c r="AJ33" s="88"/>
      <c r="AK33" s="934">
        <v>-0.97498952628458824</v>
      </c>
      <c r="AL33" s="892">
        <v>11056.857521622771</v>
      </c>
      <c r="AM33" s="914">
        <f t="shared" si="1"/>
        <v>1.4566819816247288E-2</v>
      </c>
      <c r="AN33" s="951">
        <f t="shared" si="2"/>
        <v>0.13272551110583591</v>
      </c>
      <c r="AO33" s="11">
        <v>2042</v>
      </c>
      <c r="AP33" s="930">
        <f t="shared" si="3"/>
        <v>10.840237757219688</v>
      </c>
      <c r="AQ33" s="11">
        <v>2042</v>
      </c>
      <c r="AR33" s="818">
        <v>143377.09468170154</v>
      </c>
      <c r="AS33" s="933">
        <f>L33/TAM_Area!J60*AR33</f>
        <v>85951.172764110568</v>
      </c>
      <c r="AT33" s="70"/>
      <c r="AU33" s="88"/>
      <c r="AV33" s="89"/>
      <c r="AW33" s="67"/>
      <c r="AX33" s="934">
        <v>-66.016276754418527</v>
      </c>
      <c r="AY33" s="892">
        <v>2864663.8620987069</v>
      </c>
      <c r="AZ33" s="922">
        <f t="shared" si="4"/>
        <v>3.1023224584146134</v>
      </c>
      <c r="BA33" s="11">
        <v>2042</v>
      </c>
      <c r="BB33" s="818">
        <v>44344.028379193842</v>
      </c>
      <c r="BC33" s="958">
        <v>0</v>
      </c>
      <c r="BD33" s="70"/>
      <c r="BE33" s="88"/>
      <c r="BF33" s="89"/>
      <c r="BG33" s="67"/>
      <c r="BH33" s="934">
        <v>-69.586407259498401</v>
      </c>
      <c r="BI33" s="892">
        <v>855049.50538826943</v>
      </c>
      <c r="BJ33" s="857">
        <f t="shared" si="5"/>
        <v>1.1055605715224637</v>
      </c>
      <c r="BK33" s="922">
        <f t="shared" si="6"/>
        <v>4.2078830299370775</v>
      </c>
      <c r="BL33" s="11">
        <v>2042</v>
      </c>
      <c r="BM33" s="981">
        <f t="shared" si="7"/>
        <v>15.048120787156765</v>
      </c>
      <c r="BN33" s="12"/>
      <c r="BO33" s="12"/>
      <c r="BP33" s="12"/>
      <c r="BQ33" s="12"/>
      <c r="BR33" s="12"/>
      <c r="BS33" s="12"/>
      <c r="BT33" s="12"/>
      <c r="BU33" s="12"/>
      <c r="BV33" s="12"/>
      <c r="BW33"/>
      <c r="BX33"/>
      <c r="BY33"/>
      <c r="BZ33"/>
      <c r="CA33"/>
      <c r="CB33"/>
      <c r="CC33"/>
      <c r="CD33"/>
      <c r="CE33"/>
    </row>
    <row r="34" spans="1:83" ht="13.2" x14ac:dyDescent="0.25">
      <c r="A34" s="18"/>
      <c r="B34" s="18"/>
      <c r="C34" s="18"/>
      <c r="D34" s="18"/>
      <c r="E34" s="18"/>
      <c r="F34" s="18"/>
      <c r="H34" s="11">
        <v>2043</v>
      </c>
      <c r="I34" s="11"/>
      <c r="J34" s="94">
        <f>SUM(TAM_SpaceHeating!$O49,TAM_SpaceCooling!$O49)*$D$23</f>
        <v>112.53311314689859</v>
      </c>
      <c r="K34" s="11">
        <v>2043</v>
      </c>
      <c r="L34" s="837">
        <v>136458.53604193917</v>
      </c>
      <c r="M34" s="940">
        <v>-315.97686456166332</v>
      </c>
      <c r="N34" s="919">
        <v>9911641.8653492518</v>
      </c>
      <c r="O34" s="924">
        <f t="shared" si="8"/>
        <v>11.049158577771239</v>
      </c>
      <c r="P34" s="88"/>
      <c r="Q34" s="89"/>
      <c r="R34" s="914">
        <f t="shared" si="9"/>
        <v>9.9116418653492495</v>
      </c>
      <c r="S34" s="832">
        <f t="shared" si="10"/>
        <v>1.1375167124219883</v>
      </c>
      <c r="T34" s="11">
        <v>2043</v>
      </c>
      <c r="U34" s="818">
        <v>21059006880.362637</v>
      </c>
      <c r="V34" s="933">
        <f>U34*TAM_RoofArea!C49/TAM_RoofArea!O49*L34/TAM_Area!J61</f>
        <v>9746184788.073513</v>
      </c>
      <c r="W34" s="88"/>
      <c r="X34" s="88"/>
      <c r="Y34" s="89"/>
      <c r="Z34" s="846"/>
      <c r="AA34" s="892">
        <v>-57.135658388489674</v>
      </c>
      <c r="AB34" s="892">
        <v>-58964.68032085451</v>
      </c>
      <c r="AC34" s="935">
        <f t="shared" si="0"/>
        <v>0.14672368987770831</v>
      </c>
      <c r="AD34" s="11">
        <v>2043</v>
      </c>
      <c r="AE34" s="818">
        <v>1457957643.3202908</v>
      </c>
      <c r="AF34" s="933">
        <f>AE34*TAM_RoofArea!C49/TAM_RoofArea!O49*L34/TAM_Area!J61</f>
        <v>674748086.9211359</v>
      </c>
      <c r="AG34" s="88"/>
      <c r="AH34" s="88"/>
      <c r="AI34" s="80"/>
      <c r="AJ34" s="88"/>
      <c r="AK34" s="934">
        <v>-1.3400608748017504</v>
      </c>
      <c r="AL34" s="892">
        <v>15196.944955344365</v>
      </c>
      <c r="AM34" s="914">
        <f t="shared" si="1"/>
        <v>2.0021164104630666E-2</v>
      </c>
      <c r="AN34" s="951">
        <f t="shared" si="2"/>
        <v>0.16674485398233899</v>
      </c>
      <c r="AO34" s="11">
        <v>2043</v>
      </c>
      <c r="AP34" s="930">
        <f t="shared" si="3"/>
        <v>11.215903431753578</v>
      </c>
      <c r="AQ34" s="11">
        <v>2043</v>
      </c>
      <c r="AR34" s="818">
        <v>146728.98465701824</v>
      </c>
      <c r="AS34" s="933">
        <f>L34/TAM_Area!J61*AR34</f>
        <v>89198.012912098595</v>
      </c>
      <c r="AT34" s="70"/>
      <c r="AU34" s="88"/>
      <c r="AV34" s="89"/>
      <c r="AW34" s="67"/>
      <c r="AX34" s="934">
        <v>-67.996108007941189</v>
      </c>
      <c r="AY34" s="892">
        <v>2950575.2664349144</v>
      </c>
      <c r="AZ34" s="922">
        <f t="shared" si="4"/>
        <v>3.1953612552635025</v>
      </c>
      <c r="BA34" s="11">
        <v>2043</v>
      </c>
      <c r="BB34" s="818">
        <v>46615.005098766014</v>
      </c>
      <c r="BC34" s="958">
        <v>0</v>
      </c>
      <c r="BD34" s="70"/>
      <c r="BE34" s="88"/>
      <c r="BF34" s="89"/>
      <c r="BG34" s="67"/>
      <c r="BH34" s="934">
        <v>-73.347547715280143</v>
      </c>
      <c r="BI34" s="892">
        <v>901264.87147865142</v>
      </c>
      <c r="BJ34" s="857">
        <f t="shared" si="5"/>
        <v>1.16531604325366</v>
      </c>
      <c r="BK34" s="922">
        <f t="shared" si="6"/>
        <v>4.360677298517162</v>
      </c>
      <c r="BL34" s="11">
        <v>2043</v>
      </c>
      <c r="BM34" s="981">
        <f t="shared" si="7"/>
        <v>15.57658073027074</v>
      </c>
      <c r="BN34" s="12"/>
      <c r="BO34" s="12"/>
      <c r="BP34" s="12"/>
      <c r="BQ34" s="12"/>
      <c r="BR34" s="12"/>
      <c r="BS34" s="12"/>
      <c r="BT34" s="12"/>
      <c r="BU34" s="12"/>
      <c r="BV34" s="12"/>
      <c r="BW34"/>
      <c r="BX34"/>
      <c r="BY34"/>
      <c r="BZ34"/>
      <c r="CA34"/>
      <c r="CB34"/>
      <c r="CC34"/>
      <c r="CD34"/>
      <c r="CE34"/>
    </row>
    <row r="35" spans="1:83" ht="13.2" x14ac:dyDescent="0.25">
      <c r="A35" s="18"/>
      <c r="B35" s="18"/>
      <c r="C35" s="18"/>
      <c r="D35" s="18"/>
      <c r="E35" s="18"/>
      <c r="F35" s="18"/>
      <c r="H35" s="11">
        <v>2044</v>
      </c>
      <c r="I35" s="11"/>
      <c r="J35" s="94">
        <f>SUM(TAM_SpaceHeating!$O50,TAM_SpaceCooling!$O50)*$D$23</f>
        <v>114.17610206699315</v>
      </c>
      <c r="K35" s="11">
        <v>2044</v>
      </c>
      <c r="L35" s="837">
        <v>138998.35249523955</v>
      </c>
      <c r="M35" s="940">
        <v>-325.54548903463842</v>
      </c>
      <c r="N35" s="919">
        <v>10211792.88764549</v>
      </c>
      <c r="O35" s="924">
        <f t="shared" si="8"/>
        <v>11.383756648170188</v>
      </c>
      <c r="P35" s="88"/>
      <c r="Q35" s="89"/>
      <c r="R35" s="914">
        <f t="shared" si="9"/>
        <v>10.211792887645489</v>
      </c>
      <c r="S35" s="832">
        <f t="shared" si="10"/>
        <v>1.171963760524698</v>
      </c>
      <c r="T35" s="11">
        <v>2044</v>
      </c>
      <c r="U35" s="818">
        <v>23880241885.36134</v>
      </c>
      <c r="V35" s="933">
        <f>U35*TAM_RoofArea!C50/TAM_RoofArea!O50*L35/TAM_Area!J62</f>
        <v>11137349719.619493</v>
      </c>
      <c r="W35" s="88"/>
      <c r="X35" s="88"/>
      <c r="Y35" s="89"/>
      <c r="Z35" s="846"/>
      <c r="AA35" s="892">
        <v>-68.403063246246006</v>
      </c>
      <c r="AB35" s="892">
        <v>-70592.776403441792</v>
      </c>
      <c r="AC35" s="935">
        <f t="shared" si="0"/>
        <v>0.1756582512830438</v>
      </c>
      <c r="AD35" s="11">
        <v>2044</v>
      </c>
      <c r="AE35" s="818">
        <v>1758608300.1601627</v>
      </c>
      <c r="AF35" s="933">
        <f>AE35*TAM_RoofArea!C50/TAM_RoofArea!O50*L35/TAM_Area!J62</f>
        <v>820185815.23312461</v>
      </c>
      <c r="AG35" s="88"/>
      <c r="AH35" s="88"/>
      <c r="AI35" s="80"/>
      <c r="AJ35" s="88"/>
      <c r="AK35" s="934">
        <v>-1.7098197786467679</v>
      </c>
      <c r="AL35" s="892">
        <v>19390.191556408288</v>
      </c>
      <c r="AM35" s="914">
        <f t="shared" si="1"/>
        <v>2.5545542759536653E-2</v>
      </c>
      <c r="AN35" s="951">
        <f t="shared" si="2"/>
        <v>0.20120379404258046</v>
      </c>
      <c r="AO35" s="11">
        <v>2044</v>
      </c>
      <c r="AP35" s="930">
        <f t="shared" si="3"/>
        <v>11.584960442212768</v>
      </c>
      <c r="AQ35" s="11">
        <v>2044</v>
      </c>
      <c r="AR35" s="818">
        <v>149998.51423660835</v>
      </c>
      <c r="AS35" s="933">
        <f>L35/TAM_Area!J62*AR35</f>
        <v>92416.88002872387</v>
      </c>
      <c r="AT35" s="70"/>
      <c r="AU35" s="67"/>
      <c r="AV35" s="70"/>
      <c r="AW35" s="67"/>
      <c r="AX35" s="934">
        <v>-69.923357711829567</v>
      </c>
      <c r="AY35" s="892">
        <v>3034204.9840045292</v>
      </c>
      <c r="AZ35" s="922">
        <f t="shared" si="4"/>
        <v>3.2859290717671152</v>
      </c>
      <c r="BA35" s="11">
        <v>2044</v>
      </c>
      <c r="BB35" s="818">
        <v>48927.677458549952</v>
      </c>
      <c r="BC35" s="958">
        <v>0</v>
      </c>
      <c r="BD35" s="70"/>
      <c r="BE35" s="67"/>
      <c r="BF35" s="70"/>
      <c r="BG35" s="67"/>
      <c r="BH35" s="934">
        <v>-77.181671963441204</v>
      </c>
      <c r="BI35" s="892">
        <v>948377.03276270453</v>
      </c>
      <c r="BJ35" s="857">
        <f t="shared" si="5"/>
        <v>1.2262310518310928</v>
      </c>
      <c r="BK35" s="922">
        <f t="shared" si="6"/>
        <v>4.5121601235982078</v>
      </c>
      <c r="BL35" s="11">
        <v>2044</v>
      </c>
      <c r="BM35" s="981">
        <f t="shared" si="7"/>
        <v>16.097120565810975</v>
      </c>
      <c r="BN35" s="12"/>
      <c r="BO35" s="12"/>
      <c r="BP35" s="12"/>
      <c r="BQ35" s="12"/>
      <c r="BR35" s="12"/>
      <c r="BS35" s="12"/>
      <c r="BT35" s="12"/>
      <c r="BU35" s="12"/>
      <c r="BV35" s="12"/>
      <c r="BW35"/>
      <c r="BX35"/>
      <c r="BY35"/>
      <c r="BZ35"/>
      <c r="CA35"/>
      <c r="CB35"/>
      <c r="CC35"/>
      <c r="CD35"/>
      <c r="CE35"/>
    </row>
    <row r="36" spans="1:83" ht="13.2" x14ac:dyDescent="0.25">
      <c r="A36" s="18"/>
      <c r="B36" s="18"/>
      <c r="C36" s="18"/>
      <c r="D36" s="18"/>
      <c r="E36" s="18"/>
      <c r="F36" s="18"/>
      <c r="H36" s="11">
        <v>2045</v>
      </c>
      <c r="I36" s="11"/>
      <c r="J36" s="94">
        <f>SUM(TAM_SpaceHeating!$O51,TAM_SpaceCooling!$O51)*$D$23</f>
        <v>115.841178792344</v>
      </c>
      <c r="K36" s="11">
        <v>2045</v>
      </c>
      <c r="L36" s="837">
        <v>141493.61924583424</v>
      </c>
      <c r="M36" s="940">
        <v>-334.91369006121852</v>
      </c>
      <c r="N36" s="919">
        <v>10505656.976799207</v>
      </c>
      <c r="O36" s="924">
        <f t="shared" si="8"/>
        <v>11.711346261019594</v>
      </c>
      <c r="P36" s="88"/>
      <c r="Q36" s="89"/>
      <c r="R36" s="914">
        <f t="shared" si="9"/>
        <v>10.505656976799207</v>
      </c>
      <c r="S36" s="832">
        <f t="shared" si="10"/>
        <v>1.205689284220387</v>
      </c>
      <c r="T36" s="11">
        <v>2045</v>
      </c>
      <c r="U36" s="818">
        <v>26729387542.215939</v>
      </c>
      <c r="V36" s="933">
        <f>U36*TAM_RoofArea!C51/TAM_RoofArea!O51*L36/TAM_Area!J63</f>
        <v>12554883804.861822</v>
      </c>
      <c r="W36" s="88"/>
      <c r="X36" s="88"/>
      <c r="Y36" s="89"/>
      <c r="Z36" s="846"/>
      <c r="AA36" s="892">
        <v>-79.785368619844689</v>
      </c>
      <c r="AB36" s="892">
        <v>-82339.451187604238</v>
      </c>
      <c r="AC36" s="935">
        <f t="shared" si="0"/>
        <v>0.20488787584383666</v>
      </c>
      <c r="AD36" s="11">
        <v>2045</v>
      </c>
      <c r="AE36" s="818">
        <v>2062630031.3433189</v>
      </c>
      <c r="AF36" s="933">
        <f>AE36*TAM_RoofArea!C51/TAM_RoofArea!O51*L36/TAM_Area!J63</f>
        <v>968824307.51673734</v>
      </c>
      <c r="AG36" s="88"/>
      <c r="AH36" s="88"/>
      <c r="AI36" s="80"/>
      <c r="AJ36" s="88"/>
      <c r="AK36" s="934">
        <v>-2.0838375314332609</v>
      </c>
      <c r="AL36" s="892">
        <v>23631.735584964998</v>
      </c>
      <c r="AM36" s="914">
        <f t="shared" si="1"/>
        <v>3.1133550698124735E-2</v>
      </c>
      <c r="AN36" s="951">
        <f t="shared" si="2"/>
        <v>0.2360214265419614</v>
      </c>
      <c r="AO36" s="11">
        <v>2045</v>
      </c>
      <c r="AP36" s="930">
        <f t="shared" si="3"/>
        <v>11.947367687561556</v>
      </c>
      <c r="AQ36" s="11">
        <v>2045</v>
      </c>
      <c r="AR36" s="818">
        <v>153187.23259510851</v>
      </c>
      <c r="AS36" s="933">
        <f>L36/TAM_Area!J63*AR36</f>
        <v>95605.605258319032</v>
      </c>
      <c r="AT36" s="70"/>
      <c r="AU36" s="67"/>
      <c r="AV36" s="70"/>
      <c r="AW36" s="67"/>
      <c r="AX36" s="934">
        <v>-71.799014909450307</v>
      </c>
      <c r="AY36" s="892">
        <v>3115595.9326594686</v>
      </c>
      <c r="AZ36" s="922">
        <f t="shared" si="4"/>
        <v>3.3740723863334896</v>
      </c>
      <c r="BA36" s="11">
        <v>2045</v>
      </c>
      <c r="BB36" s="818">
        <v>51281.273828439829</v>
      </c>
      <c r="BC36" s="958">
        <v>0</v>
      </c>
      <c r="BD36" s="70"/>
      <c r="BE36" s="67"/>
      <c r="BF36" s="70"/>
      <c r="BG36" s="67"/>
      <c r="BH36" s="934">
        <v>-81.087429347386433</v>
      </c>
      <c r="BI36" s="892">
        <v>996369.39292084589</v>
      </c>
      <c r="BJ36" s="857">
        <f t="shared" si="5"/>
        <v>1.288284138571437</v>
      </c>
      <c r="BK36" s="922">
        <f t="shared" si="6"/>
        <v>4.6623565249049266</v>
      </c>
      <c r="BL36" s="11">
        <v>2045</v>
      </c>
      <c r="BM36" s="981">
        <f t="shared" si="7"/>
        <v>16.609724212466482</v>
      </c>
      <c r="BN36" s="12"/>
      <c r="BO36" s="12"/>
      <c r="BP36" s="12"/>
      <c r="BQ36" s="12"/>
      <c r="BR36" s="12"/>
      <c r="BS36" s="12"/>
      <c r="BT36" s="12"/>
      <c r="BU36" s="12"/>
      <c r="BV36" s="12"/>
      <c r="BW36"/>
      <c r="BX36"/>
      <c r="BY36"/>
      <c r="BZ36"/>
      <c r="CA36"/>
      <c r="CB36"/>
      <c r="CC36"/>
      <c r="CD36"/>
      <c r="CE36"/>
    </row>
    <row r="37" spans="1:83" ht="13.2" x14ac:dyDescent="0.25">
      <c r="A37" s="18"/>
      <c r="B37" s="18"/>
      <c r="C37" s="18"/>
      <c r="D37" s="18"/>
      <c r="E37" s="18"/>
      <c r="F37" s="18"/>
      <c r="H37" s="11">
        <v>2046</v>
      </c>
      <c r="I37" s="11"/>
      <c r="J37" s="94">
        <f>SUM(TAM_SpaceHeating!$O52,TAM_SpaceCooling!$O52)*$D$23</f>
        <v>117.52847926026688</v>
      </c>
      <c r="K37" s="11">
        <v>2046</v>
      </c>
      <c r="L37" s="837">
        <v>143944.73724211269</v>
      </c>
      <c r="M37" s="940">
        <v>-344.08327145721285</v>
      </c>
      <c r="N37" s="919">
        <v>10793290.715358976</v>
      </c>
      <c r="O37" s="924">
        <f t="shared" si="8"/>
        <v>12.031990492604942</v>
      </c>
      <c r="P37" s="88"/>
      <c r="Q37" s="89"/>
      <c r="R37" s="914">
        <f t="shared" si="9"/>
        <v>10.793290715358976</v>
      </c>
      <c r="S37" s="832">
        <f t="shared" si="10"/>
        <v>1.2386997772459665</v>
      </c>
      <c r="T37" s="11">
        <v>2046</v>
      </c>
      <c r="U37" s="818">
        <v>29598615143.305901</v>
      </c>
      <c r="V37" s="933">
        <f>U37*TAM_RoofArea!C52/TAM_RoofArea!O52*L37/TAM_Area!J64</f>
        <v>13993391024.006718</v>
      </c>
      <c r="W37" s="88"/>
      <c r="X37" s="88"/>
      <c r="Y37" s="89"/>
      <c r="Z37" s="846"/>
      <c r="AA37" s="892">
        <v>-91.250345862365748</v>
      </c>
      <c r="AB37" s="892">
        <v>-94171.444325663731</v>
      </c>
      <c r="AC37" s="935">
        <f t="shared" si="0"/>
        <v>0.23432980077885296</v>
      </c>
      <c r="AD37" s="11">
        <v>2046</v>
      </c>
      <c r="AE37" s="818">
        <v>2369626103.2584648</v>
      </c>
      <c r="AF37" s="933">
        <f>AE37*TAM_RoofArea!C52/TAM_RoofArea!O52*L37/TAM_Area!J64</f>
        <v>1120292435.4076874</v>
      </c>
      <c r="AG37" s="88"/>
      <c r="AH37" s="88"/>
      <c r="AI37" s="80"/>
      <c r="AJ37" s="88"/>
      <c r="AK37" s="934">
        <v>-2.4616129194980232</v>
      </c>
      <c r="AL37" s="892">
        <v>27915.893033225246</v>
      </c>
      <c r="AM37" s="914">
        <f t="shared" si="1"/>
        <v>3.6777699543418127E-2</v>
      </c>
      <c r="AN37" s="951">
        <f t="shared" si="2"/>
        <v>0.2711075003222711</v>
      </c>
      <c r="AO37" s="11">
        <v>2046</v>
      </c>
      <c r="AP37" s="930">
        <f t="shared" si="3"/>
        <v>12.303097992927214</v>
      </c>
      <c r="AQ37" s="11">
        <v>2046</v>
      </c>
      <c r="AR37" s="818">
        <v>156296.79698318237</v>
      </c>
      <c r="AS37" s="933">
        <f>L37/TAM_Area!J64*AR37</f>
        <v>98762.332084648486</v>
      </c>
      <c r="AT37" s="70"/>
      <c r="AU37" s="67"/>
      <c r="AV37" s="70"/>
      <c r="AW37" s="67"/>
      <c r="AX37" s="934">
        <v>-73.624137643412723</v>
      </c>
      <c r="AY37" s="892">
        <v>3194794.02435626</v>
      </c>
      <c r="AZ37" s="922">
        <f t="shared" si="4"/>
        <v>3.4598409198725459</v>
      </c>
      <c r="BA37" s="11">
        <v>2046</v>
      </c>
      <c r="BB37" s="818">
        <v>53678.016298157738</v>
      </c>
      <c r="BC37" s="958">
        <v>0</v>
      </c>
      <c r="BD37" s="70"/>
      <c r="BE37" s="67"/>
      <c r="BF37" s="70"/>
      <c r="BG37" s="67"/>
      <c r="BH37" s="934">
        <v>-85.068709399309228</v>
      </c>
      <c r="BI37" s="892">
        <v>1045289.7449446807</v>
      </c>
      <c r="BJ37" s="857">
        <f t="shared" si="5"/>
        <v>1.351537098782194</v>
      </c>
      <c r="BK37" s="922">
        <f t="shared" si="6"/>
        <v>4.8113780186547395</v>
      </c>
      <c r="BL37" s="11">
        <v>2046</v>
      </c>
      <c r="BM37" s="981">
        <f t="shared" si="7"/>
        <v>17.114476011581953</v>
      </c>
      <c r="BN37" s="12"/>
      <c r="BO37" s="12"/>
      <c r="BP37" s="12"/>
      <c r="BQ37" s="12"/>
      <c r="BR37" s="12"/>
      <c r="BS37" s="12"/>
      <c r="BT37" s="12"/>
      <c r="BU37" s="12"/>
      <c r="BV37" s="12"/>
      <c r="BW37"/>
      <c r="BX37"/>
      <c r="BY37"/>
      <c r="BZ37"/>
      <c r="CA37"/>
      <c r="CB37"/>
      <c r="CC37"/>
      <c r="CD37"/>
      <c r="CE37"/>
    </row>
    <row r="38" spans="1:83" ht="13.2" x14ac:dyDescent="0.25">
      <c r="A38" s="18"/>
      <c r="B38" s="18"/>
      <c r="C38" s="18"/>
      <c r="D38" s="18"/>
      <c r="E38" s="18"/>
      <c r="F38" s="18"/>
      <c r="H38" s="11">
        <v>2047</v>
      </c>
      <c r="I38" s="11"/>
      <c r="J38" s="94">
        <f>SUM(TAM_SpaceHeating!$O53,TAM_SpaceCooling!$O53)*$D$23</f>
        <v>119.23808451760939</v>
      </c>
      <c r="K38" s="11">
        <v>2047</v>
      </c>
      <c r="L38" s="837">
        <v>146352.00163766654</v>
      </c>
      <c r="M38" s="940">
        <v>-353.0555610810917</v>
      </c>
      <c r="N38" s="919">
        <v>11074735.755923714</v>
      </c>
      <c r="O38" s="924">
        <f t="shared" si="8"/>
        <v>12.345735775815644</v>
      </c>
      <c r="P38" s="88"/>
      <c r="Q38" s="89"/>
      <c r="R38" s="914">
        <f t="shared" si="9"/>
        <v>11.074735755923713</v>
      </c>
      <c r="S38" s="832">
        <f t="shared" si="10"/>
        <v>1.2710000198919302</v>
      </c>
      <c r="T38" s="11">
        <v>2047</v>
      </c>
      <c r="U38" s="818">
        <v>32479285782.875259</v>
      </c>
      <c r="V38" s="933">
        <f>U38*TAM_RoofArea!C53/TAM_RoofArea!O53*L38/TAM_Area!J65</f>
        <v>15447043446.631121</v>
      </c>
      <c r="W38" s="88"/>
      <c r="X38" s="88"/>
      <c r="Y38" s="89"/>
      <c r="Z38" s="846"/>
      <c r="AA38" s="892">
        <v>-102.7624309628784</v>
      </c>
      <c r="AB38" s="892">
        <v>-106052.05333453714</v>
      </c>
      <c r="AC38" s="935">
        <f t="shared" si="0"/>
        <v>0.26389269813182514</v>
      </c>
      <c r="AD38" s="11">
        <v>2047</v>
      </c>
      <c r="AE38" s="818">
        <v>2679137245.9685307</v>
      </c>
      <c r="AF38" s="933">
        <f>AE38*TAM_RoofArea!C53/TAM_RoofArea!O53*L38/TAM_Area!J65</f>
        <v>1274189023.5709462</v>
      </c>
      <c r="AG38" s="88"/>
      <c r="AH38" s="88"/>
      <c r="AI38" s="80"/>
      <c r="AJ38" s="88"/>
      <c r="AK38" s="934">
        <v>-2.8425657238704503</v>
      </c>
      <c r="AL38" s="892">
        <v>32236.083934618629</v>
      </c>
      <c r="AM38" s="914">
        <f t="shared" si="1"/>
        <v>4.2469320540552254E-2</v>
      </c>
      <c r="AN38" s="951">
        <f t="shared" si="2"/>
        <v>0.30636201867237739</v>
      </c>
      <c r="AO38" s="11">
        <v>2047</v>
      </c>
      <c r="AP38" s="930">
        <f t="shared" si="3"/>
        <v>12.652097794488022</v>
      </c>
      <c r="AQ38" s="11">
        <v>2047</v>
      </c>
      <c r="AR38" s="818">
        <v>159328.72016261483</v>
      </c>
      <c r="AS38" s="933">
        <f>L38/TAM_Area!J65*AR38</f>
        <v>101885.28276425981</v>
      </c>
      <c r="AT38" s="70"/>
      <c r="AU38" s="67"/>
      <c r="AV38" s="70"/>
      <c r="AW38" s="67"/>
      <c r="AX38" s="934">
        <v>-75.399691709937201</v>
      </c>
      <c r="AY38" s="892">
        <v>3271841.1681765071</v>
      </c>
      <c r="AZ38" s="922">
        <f t="shared" si="4"/>
        <v>3.543280058332281</v>
      </c>
      <c r="BA38" s="11">
        <v>2047</v>
      </c>
      <c r="BB38" s="818">
        <v>56115.120849958403</v>
      </c>
      <c r="BC38" s="958">
        <v>0</v>
      </c>
      <c r="BD38" s="70"/>
      <c r="BE38" s="67"/>
      <c r="BF38" s="70"/>
      <c r="BG38" s="67"/>
      <c r="BH38" s="934">
        <v>-89.120638991657415</v>
      </c>
      <c r="BI38" s="892">
        <v>1095078.2098223909</v>
      </c>
      <c r="BJ38" s="857">
        <f t="shared" si="5"/>
        <v>1.4159125101923575</v>
      </c>
      <c r="BK38" s="922">
        <f t="shared" si="6"/>
        <v>4.9591925685246387</v>
      </c>
      <c r="BL38" s="11">
        <v>2047</v>
      </c>
      <c r="BM38" s="981">
        <f t="shared" si="7"/>
        <v>17.61129036301266</v>
      </c>
      <c r="BN38" s="12"/>
      <c r="BO38" s="12"/>
      <c r="BP38" s="12"/>
      <c r="BQ38" s="12"/>
      <c r="BR38" s="12"/>
      <c r="BS38" s="12"/>
      <c r="BT38" s="12"/>
      <c r="BU38" s="12"/>
      <c r="BV38" s="12"/>
      <c r="BW38"/>
      <c r="BX38"/>
      <c r="BY38"/>
      <c r="BZ38"/>
      <c r="CA38"/>
      <c r="CB38"/>
      <c r="CC38"/>
      <c r="CD38"/>
      <c r="CE38"/>
    </row>
    <row r="39" spans="1:83" ht="13.2" x14ac:dyDescent="0.25">
      <c r="A39" s="18"/>
      <c r="B39" s="18"/>
      <c r="C39" s="18"/>
      <c r="D39" s="18"/>
      <c r="E39" s="18"/>
      <c r="F39" s="18"/>
      <c r="H39" s="11">
        <v>2048</v>
      </c>
      <c r="I39" s="11"/>
      <c r="J39" s="94">
        <f>SUM(TAM_SpaceHeating!$O54,TAM_SpaceCooling!$O54)*$D$23</f>
        <v>120.96994714526903</v>
      </c>
      <c r="K39" s="11">
        <v>2048</v>
      </c>
      <c r="L39" s="837">
        <v>148715.42292320009</v>
      </c>
      <c r="M39" s="940">
        <v>-361.83060612919917</v>
      </c>
      <c r="N39" s="919">
        <v>11349993.578960229</v>
      </c>
      <c r="O39" s="924">
        <f t="shared" si="8"/>
        <v>12.652583761025346</v>
      </c>
      <c r="P39" s="88"/>
      <c r="Q39" s="89"/>
      <c r="R39" s="914">
        <f t="shared" si="9"/>
        <v>11.349993578960229</v>
      </c>
      <c r="S39" s="832">
        <f t="shared" si="10"/>
        <v>1.3025901820651171</v>
      </c>
      <c r="T39" s="11">
        <v>2048</v>
      </c>
      <c r="U39" s="818">
        <v>35361925096.412491</v>
      </c>
      <c r="V39" s="933">
        <f>U39*TAM_RoofArea!C54/TAM_RoofArea!O54*L39/TAM_Area!J66</f>
        <v>16909565776.718567</v>
      </c>
      <c r="W39" s="88"/>
      <c r="X39" s="88"/>
      <c r="Y39" s="89"/>
      <c r="Z39" s="846"/>
      <c r="AA39" s="892">
        <v>-114.28262055538221</v>
      </c>
      <c r="AB39" s="892">
        <v>-117941.02627572356</v>
      </c>
      <c r="AC39" s="935">
        <f t="shared" si="0"/>
        <v>0.29347640772365235</v>
      </c>
      <c r="AD39" s="11">
        <v>2048</v>
      </c>
      <c r="AE39" s="818">
        <v>2990636208.9961529</v>
      </c>
      <c r="AF39" s="933">
        <f>AE39*TAM_RoofArea!C54/TAM_RoofArea!O54*L39/TAM_Area!J66</f>
        <v>1430079373.5742381</v>
      </c>
      <c r="AG39" s="88"/>
      <c r="AH39" s="88"/>
      <c r="AI39" s="80"/>
      <c r="AJ39" s="88"/>
      <c r="AK39" s="934">
        <v>-3.2260298423205569</v>
      </c>
      <c r="AL39" s="892">
        <v>36584.7543644588</v>
      </c>
      <c r="AM39" s="914">
        <f t="shared" si="1"/>
        <v>4.8198461796812808E-2</v>
      </c>
      <c r="AN39" s="951">
        <f t="shared" si="2"/>
        <v>0.34167486952046516</v>
      </c>
      <c r="AO39" s="11">
        <v>2048</v>
      </c>
      <c r="AP39" s="930">
        <f t="shared" si="3"/>
        <v>12.994258630545811</v>
      </c>
      <c r="AQ39" s="11">
        <v>2048</v>
      </c>
      <c r="AR39" s="818">
        <v>162284.19266864221</v>
      </c>
      <c r="AS39" s="933">
        <f>L39/TAM_Area!J66*AR39</f>
        <v>104972.58326231132</v>
      </c>
      <c r="AT39" s="70"/>
      <c r="AU39" s="67"/>
      <c r="AV39" s="70"/>
      <c r="AW39" s="67"/>
      <c r="AX39" s="934">
        <v>-77.12643718535719</v>
      </c>
      <c r="AY39" s="892">
        <v>3346770.3463378157</v>
      </c>
      <c r="AZ39" s="922">
        <f t="shared" si="4"/>
        <v>3.6244255202051017</v>
      </c>
      <c r="BA39" s="11">
        <v>2048</v>
      </c>
      <c r="BB39" s="818">
        <v>58595.797526584545</v>
      </c>
      <c r="BC39" s="958">
        <v>0</v>
      </c>
      <c r="BD39" s="70"/>
      <c r="BE39" s="67"/>
      <c r="BF39" s="70"/>
      <c r="BG39" s="67"/>
      <c r="BH39" s="934">
        <v>-93.248836963520716</v>
      </c>
      <c r="BI39" s="892">
        <v>1145803.8295662468</v>
      </c>
      <c r="BJ39" s="857">
        <f t="shared" si="5"/>
        <v>1.4814996426349212</v>
      </c>
      <c r="BK39" s="922">
        <f t="shared" si="6"/>
        <v>5.1059251628400233</v>
      </c>
      <c r="BL39" s="11">
        <v>2048</v>
      </c>
      <c r="BM39" s="981">
        <f t="shared" si="7"/>
        <v>18.100183793385835</v>
      </c>
      <c r="BN39" s="12"/>
      <c r="BO39" s="12"/>
      <c r="BP39" s="12"/>
      <c r="BQ39" s="12"/>
      <c r="BR39" s="12"/>
      <c r="BS39" s="12"/>
      <c r="BT39" s="12"/>
      <c r="BU39" s="12"/>
      <c r="BV39" s="12"/>
      <c r="BW39"/>
      <c r="BX39"/>
      <c r="BY39"/>
      <c r="BZ39"/>
      <c r="CA39"/>
      <c r="CB39"/>
      <c r="CC39"/>
      <c r="CD39"/>
      <c r="CE39"/>
    </row>
    <row r="40" spans="1:83" ht="13.2" x14ac:dyDescent="0.25">
      <c r="A40" s="18"/>
      <c r="B40" s="18"/>
      <c r="C40" s="18"/>
      <c r="D40" s="18"/>
      <c r="E40" s="18"/>
      <c r="F40" s="18"/>
      <c r="H40" s="11">
        <v>2049</v>
      </c>
      <c r="I40" s="11"/>
      <c r="J40" s="94">
        <f>SUM(TAM_SpaceHeating!$O55,TAM_SpaceCooling!$O55)*$D$23</f>
        <v>122.72396868977123</v>
      </c>
      <c r="K40" s="11">
        <v>2049</v>
      </c>
      <c r="L40" s="837">
        <v>151034.91730511162</v>
      </c>
      <c r="M40" s="940">
        <v>-370.40802962477812</v>
      </c>
      <c r="N40" s="919">
        <v>11619052.359366667</v>
      </c>
      <c r="O40" s="924">
        <f t="shared" si="8"/>
        <v>12.952521266015868</v>
      </c>
      <c r="P40" s="88"/>
      <c r="Q40" s="89"/>
      <c r="R40" s="914">
        <f t="shared" si="9"/>
        <v>11.619052359366664</v>
      </c>
      <c r="S40" s="832">
        <f t="shared" si="10"/>
        <v>1.3334689066492016</v>
      </c>
      <c r="T40" s="11">
        <v>2049</v>
      </c>
      <c r="U40" s="818">
        <v>38236201877.343872</v>
      </c>
      <c r="V40" s="933">
        <f>U40*TAM_RoofArea!C55/TAM_RoofArea!O55*L40/TAM_Area!J67</f>
        <v>18374239470.277023</v>
      </c>
      <c r="W40" s="88"/>
      <c r="X40" s="88"/>
      <c r="Y40" s="89"/>
      <c r="Z40" s="846"/>
      <c r="AA40" s="892">
        <v>-125.76838388958436</v>
      </c>
      <c r="AB40" s="892">
        <v>-129794.47090809795</v>
      </c>
      <c r="AC40" s="935">
        <f t="shared" si="0"/>
        <v>0.3229717110944057</v>
      </c>
      <c r="AD40" s="11">
        <v>2049</v>
      </c>
      <c r="AE40" s="818">
        <v>3303522012.8115411</v>
      </c>
      <c r="AF40" s="933">
        <f>AE40*TAM_RoofArea!C55/TAM_RoofArea!O55*L40/TAM_Area!J67</f>
        <v>1587493045.2937393</v>
      </c>
      <c r="AG40" s="88"/>
      <c r="AH40" s="88"/>
      <c r="AI40" s="80"/>
      <c r="AJ40" s="88"/>
      <c r="AK40" s="934">
        <v>-3.6112460269725943</v>
      </c>
      <c r="AL40" s="892">
        <v>40953.294080932974</v>
      </c>
      <c r="AM40" s="914">
        <f t="shared" si="1"/>
        <v>5.3953779778034311E-2</v>
      </c>
      <c r="AN40" s="951">
        <f t="shared" si="2"/>
        <v>0.37692549087243998</v>
      </c>
      <c r="AO40" s="11">
        <v>2049</v>
      </c>
      <c r="AP40" s="930">
        <f t="shared" si="3"/>
        <v>13.329446756888307</v>
      </c>
      <c r="AQ40" s="11">
        <v>2049</v>
      </c>
      <c r="AR40" s="818">
        <v>165164.2742868051</v>
      </c>
      <c r="AS40" s="933">
        <f>L40/TAM_Area!J67*AR40</f>
        <v>108022.41661242564</v>
      </c>
      <c r="AT40" s="70"/>
      <c r="AU40" s="67"/>
      <c r="AV40" s="70"/>
      <c r="AW40" s="67"/>
      <c r="AX40" s="934">
        <v>-78.805050671157233</v>
      </c>
      <c r="AY40" s="892">
        <v>3419610.9188089198</v>
      </c>
      <c r="AZ40" s="922">
        <f t="shared" si="4"/>
        <v>3.7033091012250856</v>
      </c>
      <c r="BA40" s="11">
        <v>2049</v>
      </c>
      <c r="BB40" s="818">
        <v>61119.250594603473</v>
      </c>
      <c r="BC40" s="958">
        <v>0</v>
      </c>
      <c r="BD40" s="70"/>
      <c r="BE40" s="67"/>
      <c r="BF40" s="70"/>
      <c r="BG40" s="67"/>
      <c r="BH40" s="934">
        <v>-97.451910467988</v>
      </c>
      <c r="BI40" s="892">
        <v>1197449.4894392097</v>
      </c>
      <c r="BJ40" s="857">
        <f t="shared" si="5"/>
        <v>1.5482763671239663</v>
      </c>
      <c r="BK40" s="922">
        <f t="shared" si="6"/>
        <v>5.2515854683490524</v>
      </c>
      <c r="BL40" s="11">
        <v>2049</v>
      </c>
      <c r="BM40" s="981">
        <f t="shared" si="7"/>
        <v>18.581032225237358</v>
      </c>
      <c r="BN40" s="12"/>
      <c r="BO40" s="12"/>
      <c r="BP40" s="12"/>
      <c r="BQ40" s="12"/>
      <c r="BR40" s="12"/>
      <c r="BS40" s="12"/>
      <c r="BT40" s="12"/>
      <c r="BU40" s="12"/>
      <c r="BV40" s="12"/>
      <c r="BW40"/>
      <c r="BX40"/>
      <c r="BY40"/>
      <c r="BZ40"/>
      <c r="CA40"/>
      <c r="CB40"/>
      <c r="CC40"/>
      <c r="CD40"/>
      <c r="CE40"/>
    </row>
    <row r="41" spans="1:83" ht="13.2" x14ac:dyDescent="0.25">
      <c r="A41" s="18"/>
      <c r="B41" s="18"/>
      <c r="C41" s="18"/>
      <c r="D41" s="18"/>
      <c r="E41" s="18"/>
      <c r="F41" s="18"/>
      <c r="H41" s="38">
        <v>2050</v>
      </c>
      <c r="I41" s="38"/>
      <c r="J41" s="94">
        <f>SUM(TAM_SpaceHeating!$O56,TAM_SpaceCooling!$O56)*$D$23</f>
        <v>124.50008902876587</v>
      </c>
      <c r="K41" s="38">
        <v>2050</v>
      </c>
      <c r="L41" s="837">
        <v>153310.51583355659</v>
      </c>
      <c r="M41" s="940">
        <v>-378.78797125852924</v>
      </c>
      <c r="N41" s="919">
        <v>11881916.4789961</v>
      </c>
      <c r="O41" s="924">
        <f t="shared" si="8"/>
        <v>13.245553175526805</v>
      </c>
      <c r="P41" s="844"/>
      <c r="Q41" s="845"/>
      <c r="R41" s="914">
        <f t="shared" si="9"/>
        <v>11.8819164789961</v>
      </c>
      <c r="S41" s="832">
        <f t="shared" si="10"/>
        <v>1.3636366965307054</v>
      </c>
      <c r="T41" s="38">
        <v>2050</v>
      </c>
      <c r="U41" s="818">
        <v>41090911143.213104</v>
      </c>
      <c r="V41" s="933">
        <f>U41*TAM_RoofArea!C56/TAM_RoofArea!O56*L41/TAM_Area!J68</f>
        <v>19833914872.319759</v>
      </c>
      <c r="W41" s="844"/>
      <c r="X41" s="844"/>
      <c r="Y41" s="845"/>
      <c r="Z41" s="56"/>
      <c r="AA41" s="892">
        <v>-137.17359311899509</v>
      </c>
      <c r="AB41" s="892">
        <v>-141564.78274439496</v>
      </c>
      <c r="AC41" s="935">
        <f t="shared" si="0"/>
        <v>0.35226015248398734</v>
      </c>
      <c r="AD41" s="38">
        <v>2050</v>
      </c>
      <c r="AE41" s="818">
        <v>3617113894.4684153</v>
      </c>
      <c r="AF41" s="933">
        <f>AE41*TAM_RoofArea!C56/TAM_RoofArea!O56*L41/TAM_Area!J68</f>
        <v>1745922080.3435736</v>
      </c>
      <c r="AG41" s="844"/>
      <c r="AH41" s="844"/>
      <c r="AI41" s="949"/>
      <c r="AJ41" s="62"/>
      <c r="AK41" s="934">
        <v>-3.9973542355201346</v>
      </c>
      <c r="AL41" s="892">
        <v>45331.949784146345</v>
      </c>
      <c r="AM41" s="914">
        <f t="shared" si="1"/>
        <v>5.9722425032018828E-2</v>
      </c>
      <c r="AN41" s="951">
        <f t="shared" si="2"/>
        <v>0.4119825775160062</v>
      </c>
      <c r="AO41" s="14">
        <v>2050</v>
      </c>
      <c r="AP41" s="930">
        <f t="shared" si="3"/>
        <v>13.657535753042811</v>
      </c>
      <c r="AQ41" s="38">
        <v>2050</v>
      </c>
      <c r="AR41" s="818">
        <v>167970.10424803651</v>
      </c>
      <c r="AS41" s="933">
        <f>L41/TAM_Area!J68*AR41</f>
        <v>111033.20101623631</v>
      </c>
      <c r="AT41" s="71"/>
      <c r="AU41" s="68"/>
      <c r="AV41" s="71"/>
      <c r="AW41" s="68"/>
      <c r="AX41" s="934">
        <v>-80.436259489338454</v>
      </c>
      <c r="AY41" s="892">
        <v>3490394.4464889755</v>
      </c>
      <c r="AZ41" s="922">
        <f t="shared" si="4"/>
        <v>3.7799649806505937</v>
      </c>
      <c r="BA41" s="14">
        <v>2050</v>
      </c>
      <c r="BB41" s="818">
        <v>63685.678703251877</v>
      </c>
      <c r="BC41" s="958">
        <v>0</v>
      </c>
      <c r="BD41" s="71"/>
      <c r="BE41" s="68"/>
      <c r="BF41" s="71"/>
      <c r="BG41" s="68"/>
      <c r="BH41" s="934">
        <v>-101.73020721946341</v>
      </c>
      <c r="BI41" s="892">
        <v>1250019.4620146188</v>
      </c>
      <c r="BJ41" s="857">
        <f t="shared" si="5"/>
        <v>1.6162482080046869</v>
      </c>
      <c r="BK41" s="922">
        <f t="shared" si="6"/>
        <v>5.3962131886552811</v>
      </c>
      <c r="BL41" s="14">
        <v>2050</v>
      </c>
      <c r="BM41" s="981">
        <f t="shared" si="7"/>
        <v>19.053748941698093</v>
      </c>
      <c r="BN41" s="36"/>
      <c r="BO41" s="12"/>
      <c r="BP41" s="12"/>
      <c r="BQ41" s="12"/>
      <c r="BR41" s="12"/>
      <c r="BS41" s="12"/>
      <c r="BT41" s="12"/>
      <c r="BU41" s="12"/>
      <c r="BV41" s="12"/>
      <c r="BW41"/>
      <c r="BX41"/>
      <c r="BY41"/>
      <c r="BZ41"/>
      <c r="CA41"/>
      <c r="CB41"/>
      <c r="CC41"/>
      <c r="CD41"/>
      <c r="CE41"/>
    </row>
    <row r="42" spans="1:83" ht="13.2" x14ac:dyDescent="0.25">
      <c r="A42" s="18"/>
      <c r="B42" s="18"/>
      <c r="C42" s="18"/>
      <c r="D42" s="18"/>
      <c r="E42" s="18"/>
      <c r="F42" s="18"/>
      <c r="H42" s="11">
        <v>2051</v>
      </c>
      <c r="I42" s="11"/>
      <c r="J42" s="94">
        <f>SUM(TAM_SpaceHeating!$O57,TAM_SpaceCooling!$O57)*$D$23</f>
        <v>126.29839533482388</v>
      </c>
      <c r="K42" s="11">
        <v>2051</v>
      </c>
      <c r="L42" s="837">
        <v>155542.62483520637</v>
      </c>
      <c r="M42" s="940">
        <v>-386.97225904246727</v>
      </c>
      <c r="N42" s="919">
        <v>12138643.279389789</v>
      </c>
      <c r="O42" s="924">
        <f t="shared" si="8"/>
        <v>13.531743411942672</v>
      </c>
      <c r="P42" s="88"/>
      <c r="Q42" s="89"/>
      <c r="R42" s="914">
        <f t="shared" si="9"/>
        <v>12.13864327938979</v>
      </c>
      <c r="S42" s="832">
        <f t="shared" si="10"/>
        <v>1.3931001325528822</v>
      </c>
      <c r="T42" s="11">
        <v>2051</v>
      </c>
      <c r="U42" s="818">
        <v>43913962220.413429</v>
      </c>
      <c r="V42" s="933">
        <f>U42*TAM_RoofArea!C57/TAM_RoofArea!O57*L42/TAM_Area!J69</f>
        <v>21281033961.83717</v>
      </c>
      <c r="W42" s="88"/>
      <c r="X42" s="88"/>
      <c r="Y42" s="89"/>
      <c r="Z42" s="846"/>
      <c r="AA42" s="892">
        <v>-148.44847424903105</v>
      </c>
      <c r="AB42" s="892">
        <v>-153200.59442906675</v>
      </c>
      <c r="AC42" s="935">
        <f t="shared" si="0"/>
        <v>0.38121391286744499</v>
      </c>
      <c r="AD42" s="11">
        <v>2051</v>
      </c>
      <c r="AE42" s="818">
        <v>3930644948.1840734</v>
      </c>
      <c r="AF42" s="933">
        <f>AE42*TAM_RoofArea!C57/TAM_RoofArea!O57*L42/TAM_Area!J69</f>
        <v>1904819888.8176174</v>
      </c>
      <c r="AG42" s="88"/>
      <c r="AH42" s="88"/>
      <c r="AI42" s="80"/>
      <c r="AJ42" s="88"/>
      <c r="AK42" s="934">
        <v>-4.3833855970489992</v>
      </c>
      <c r="AL42" s="892">
        <v>49709.734004627113</v>
      </c>
      <c r="AM42" s="914">
        <f t="shared" si="1"/>
        <v>6.548992215400351E-2</v>
      </c>
      <c r="AN42" s="951">
        <f t="shared" si="2"/>
        <v>0.4467038350214485</v>
      </c>
      <c r="AO42" s="11">
        <v>2051</v>
      </c>
      <c r="AP42" s="930">
        <f t="shared" si="3"/>
        <v>13.978447246964121</v>
      </c>
      <c r="AQ42" s="11">
        <v>2051</v>
      </c>
      <c r="AR42" s="818">
        <v>170703.16269807456</v>
      </c>
      <c r="AS42" s="933">
        <f>L42/TAM_Area!J69*AR42</f>
        <v>114003.82163372611</v>
      </c>
      <c r="AT42" s="70"/>
      <c r="AU42" s="67"/>
      <c r="AV42" s="70"/>
      <c r="AW42" s="67"/>
      <c r="AX42" s="934">
        <v>-82.021008612978221</v>
      </c>
      <c r="AY42" s="892">
        <v>3559161.9348747814</v>
      </c>
      <c r="AZ42" s="922">
        <f t="shared" si="4"/>
        <v>3.8544375658815029</v>
      </c>
      <c r="BA42" s="11">
        <v>2051</v>
      </c>
      <c r="BB42" s="818">
        <v>66296.275038912456</v>
      </c>
      <c r="BC42" s="958">
        <v>0</v>
      </c>
      <c r="BD42" s="70"/>
      <c r="BE42" s="67"/>
      <c r="BF42" s="70"/>
      <c r="BG42" s="67"/>
      <c r="BH42" s="934">
        <v>-106.08581576405732</v>
      </c>
      <c r="BI42" s="892">
        <v>1303539.410498691</v>
      </c>
      <c r="BJ42" s="857">
        <f t="shared" si="5"/>
        <v>1.6854483472492974</v>
      </c>
      <c r="BK42" s="922">
        <f t="shared" si="6"/>
        <v>5.5398859131308003</v>
      </c>
      <c r="BL42" s="11">
        <v>2051</v>
      </c>
      <c r="BM42" s="981">
        <f t="shared" si="7"/>
        <v>19.518333160094922</v>
      </c>
      <c r="BN42" s="12"/>
      <c r="BO42" s="12"/>
      <c r="BP42" s="12"/>
      <c r="BQ42" s="12"/>
      <c r="BR42" s="12"/>
      <c r="BS42" s="12"/>
      <c r="BT42" s="12"/>
      <c r="BU42" s="12"/>
      <c r="BV42" s="12"/>
      <c r="BW42"/>
      <c r="BX42"/>
      <c r="BY42"/>
      <c r="BZ42"/>
      <c r="CA42"/>
      <c r="CB42"/>
      <c r="CC42"/>
      <c r="CD42"/>
      <c r="CE42"/>
    </row>
    <row r="43" spans="1:83" ht="13.2" x14ac:dyDescent="0.25">
      <c r="A43" s="18"/>
      <c r="B43" s="18"/>
      <c r="C43" s="18"/>
      <c r="D43" s="18"/>
      <c r="E43" s="18"/>
      <c r="F43" s="18"/>
      <c r="H43" s="11">
        <v>2052</v>
      </c>
      <c r="I43" s="11"/>
      <c r="J43" s="94">
        <f>SUM(TAM_SpaceHeating!$O58,TAM_SpaceCooling!$O58)*$D$23</f>
        <v>128.11901830051141</v>
      </c>
      <c r="K43" s="11">
        <v>2052</v>
      </c>
      <c r="L43" s="837">
        <v>157731.74133268787</v>
      </c>
      <c r="M43" s="940">
        <v>-394.96312901817777</v>
      </c>
      <c r="N43" s="919">
        <v>12389302.901263336</v>
      </c>
      <c r="O43" s="924">
        <f t="shared" si="8"/>
        <v>13.811170165728775</v>
      </c>
      <c r="P43" s="88"/>
      <c r="Q43" s="89"/>
      <c r="R43" s="914">
        <f t="shared" si="9"/>
        <v>12.389302901263335</v>
      </c>
      <c r="S43" s="832">
        <f t="shared" si="10"/>
        <v>1.4218672644654402</v>
      </c>
      <c r="T43" s="11">
        <v>2052</v>
      </c>
      <c r="U43" s="818">
        <v>46692372402.870041</v>
      </c>
      <c r="V43" s="933">
        <f>U43*TAM_RoofArea!C58/TAM_RoofArea!O58*L43/TAM_Area!J70</f>
        <v>22707626146.438297</v>
      </c>
      <c r="W43" s="88"/>
      <c r="X43" s="88"/>
      <c r="Y43" s="89"/>
      <c r="Z43" s="846"/>
      <c r="AA43" s="892">
        <v>-159.53958103154514</v>
      </c>
      <c r="AB43" s="892">
        <v>-164646.74879712696</v>
      </c>
      <c r="AC43" s="935">
        <f t="shared" si="0"/>
        <v>0.40969574291643551</v>
      </c>
      <c r="AD43" s="11">
        <v>2052</v>
      </c>
      <c r="AE43" s="818">
        <v>4243255464.3685703</v>
      </c>
      <c r="AF43" s="933">
        <f>AE43*TAM_RoofArea!C58/TAM_RoofArea!O58*L43/TAM_Area!J70</f>
        <v>2063597409.3873699</v>
      </c>
      <c r="AG43" s="838"/>
      <c r="AH43" s="838"/>
      <c r="AI43" s="80"/>
      <c r="AJ43" s="88"/>
      <c r="AK43" s="934">
        <v>-4.7682539968953392</v>
      </c>
      <c r="AL43" s="892">
        <v>54074.329671507978</v>
      </c>
      <c r="AM43" s="914">
        <f t="shared" si="1"/>
        <v>7.1240044060331201E-2</v>
      </c>
      <c r="AN43" s="951">
        <f t="shared" si="2"/>
        <v>0.4809357869767667</v>
      </c>
      <c r="AO43" s="11">
        <v>2052</v>
      </c>
      <c r="AP43" s="930">
        <f t="shared" si="3"/>
        <v>14.292105952705542</v>
      </c>
      <c r="AQ43" s="11">
        <v>2052</v>
      </c>
      <c r="AR43" s="818">
        <v>173364.98712403708</v>
      </c>
      <c r="AS43" s="933">
        <f>L43/TAM_Area!J70*AR43</f>
        <v>116933.37032826147</v>
      </c>
      <c r="AT43" s="70"/>
      <c r="AU43" s="67"/>
      <c r="AV43" s="70"/>
      <c r="AW43" s="67"/>
      <c r="AX43" s="934">
        <v>-83.560279623751626</v>
      </c>
      <c r="AY43" s="892">
        <v>3625955.9780308688</v>
      </c>
      <c r="AZ43" s="922">
        <f t="shared" si="4"/>
        <v>3.9267729846763744</v>
      </c>
      <c r="BA43" s="11">
        <v>2052</v>
      </c>
      <c r="BB43" s="818">
        <v>68950.22747534237</v>
      </c>
      <c r="BC43" s="958">
        <v>0</v>
      </c>
      <c r="BD43" s="70"/>
      <c r="BE43" s="67"/>
      <c r="BF43" s="70"/>
      <c r="BG43" s="67"/>
      <c r="BH43" s="934">
        <v>-110.51731456098582</v>
      </c>
      <c r="BI43" s="892">
        <v>1357991.8675757197</v>
      </c>
      <c r="BJ43" s="857">
        <f t="shared" si="5"/>
        <v>1.7558541999952686</v>
      </c>
      <c r="BK43" s="922">
        <f t="shared" si="6"/>
        <v>5.6826271846716434</v>
      </c>
      <c r="BL43" s="11">
        <v>2052</v>
      </c>
      <c r="BM43" s="981">
        <f t="shared" si="7"/>
        <v>19.974733137377186</v>
      </c>
      <c r="BN43" s="12"/>
      <c r="BO43" s="12"/>
      <c r="BP43" s="12"/>
      <c r="BQ43" s="12"/>
      <c r="BR43" s="12"/>
      <c r="BS43" s="12"/>
      <c r="BT43" s="12"/>
      <c r="BU43" s="12"/>
      <c r="BV43" s="12"/>
      <c r="BW43"/>
      <c r="BX43"/>
      <c r="BY43"/>
      <c r="BZ43"/>
      <c r="CA43"/>
      <c r="CB43"/>
      <c r="CC43"/>
      <c r="CD43"/>
      <c r="CE43"/>
    </row>
    <row r="44" spans="1:83" ht="13.2" x14ac:dyDescent="0.25">
      <c r="A44" s="18"/>
      <c r="B44" s="18"/>
      <c r="C44" s="18"/>
      <c r="D44" s="18"/>
      <c r="E44" s="18"/>
      <c r="F44" s="18"/>
      <c r="H44" s="11">
        <v>2053</v>
      </c>
      <c r="I44" s="11"/>
      <c r="J44" s="94">
        <f>SUM(TAM_SpaceHeating!$O59,TAM_SpaceCooling!$O59)*$D$23</f>
        <v>129.9620049022493</v>
      </c>
      <c r="K44" s="11">
        <v>2053</v>
      </c>
      <c r="L44" s="837">
        <v>159878.13199384653</v>
      </c>
      <c r="M44" s="940">
        <v>-402.76178089038063</v>
      </c>
      <c r="N44" s="919">
        <v>12633932.977256525</v>
      </c>
      <c r="O44" s="924">
        <f t="shared" si="8"/>
        <v>14.083875388461895</v>
      </c>
      <c r="P44" s="88"/>
      <c r="Q44" s="89"/>
      <c r="R44" s="914">
        <f t="shared" si="9"/>
        <v>12.633932977256523</v>
      </c>
      <c r="S44" s="832">
        <f t="shared" si="10"/>
        <v>1.44994241120537</v>
      </c>
      <c r="T44" s="11">
        <v>2053</v>
      </c>
      <c r="U44" s="818">
        <v>49412266714.840378</v>
      </c>
      <c r="V44" s="933">
        <f>U44*TAM_RoofArea!C59/TAM_RoofArea!O59*L44/TAM_Area!J71</f>
        <v>24105301118.174866</v>
      </c>
      <c r="W44" s="88"/>
      <c r="X44" s="88"/>
      <c r="Y44" s="89"/>
      <c r="Z44" s="846"/>
      <c r="AA44" s="892">
        <v>-170.38979398834181</v>
      </c>
      <c r="AB44" s="892">
        <v>-175844.29786640633</v>
      </c>
      <c r="AC44" s="935">
        <f t="shared" si="0"/>
        <v>0.43755896049162413</v>
      </c>
      <c r="AD44" s="11">
        <v>2053</v>
      </c>
      <c r="AE44" s="818">
        <v>4553985973.7007122</v>
      </c>
      <c r="AF44" s="933">
        <f>AE44*TAM_RoofArea!C59/TAM_RoofArea!O59*L44/TAM_Area!J71</f>
        <v>2221618445.8307958</v>
      </c>
      <c r="AG44" s="838"/>
      <c r="AH44" s="838"/>
      <c r="AI44" s="80"/>
      <c r="AJ44" s="88"/>
      <c r="AK44" s="934">
        <v>-5.1507472888746122</v>
      </c>
      <c r="AL44" s="892">
        <v>58411.99045490921</v>
      </c>
      <c r="AM44" s="914">
        <f t="shared" si="1"/>
        <v>7.6954680694857808E-2</v>
      </c>
      <c r="AN44" s="951">
        <f t="shared" si="2"/>
        <v>0.51451364118648191</v>
      </c>
      <c r="AO44" s="11">
        <v>2053</v>
      </c>
      <c r="AP44" s="930">
        <f t="shared" si="3"/>
        <v>14.598389029648377</v>
      </c>
      <c r="AQ44" s="11">
        <v>2053</v>
      </c>
      <c r="AR44" s="818">
        <v>175956.85228212818</v>
      </c>
      <c r="AS44" s="933">
        <f>L44/TAM_Area!J71*AR44</f>
        <v>119820.84368450538</v>
      </c>
      <c r="AT44" s="70"/>
      <c r="AU44" s="67"/>
      <c r="AV44" s="70"/>
      <c r="AW44" s="67"/>
      <c r="AX44" s="934">
        <v>-85.054886367391646</v>
      </c>
      <c r="AY44" s="892">
        <v>3690811.8914063191</v>
      </c>
      <c r="AZ44" s="922">
        <f t="shared" si="4"/>
        <v>3.9970094823289291</v>
      </c>
      <c r="BA44" s="11">
        <v>2053</v>
      </c>
      <c r="BB44" s="818">
        <v>71648.718719770462</v>
      </c>
      <c r="BC44" s="958">
        <v>0</v>
      </c>
      <c r="BD44" s="70"/>
      <c r="BE44" s="67"/>
      <c r="BF44" s="70"/>
      <c r="BG44" s="67"/>
      <c r="BH44" s="934">
        <v>-115.02677381371382</v>
      </c>
      <c r="BI44" s="892">
        <v>1413402.2710649327</v>
      </c>
      <c r="BJ44" s="857">
        <f t="shared" si="5"/>
        <v>1.8274986567943023</v>
      </c>
      <c r="BK44" s="922">
        <f t="shared" si="6"/>
        <v>5.8245081391232318</v>
      </c>
      <c r="BL44" s="11">
        <v>2053</v>
      </c>
      <c r="BM44" s="981">
        <f t="shared" si="7"/>
        <v>20.422897168771609</v>
      </c>
      <c r="BN44" s="12"/>
      <c r="BO44" s="12"/>
      <c r="BP44" s="12"/>
      <c r="BQ44" s="12"/>
      <c r="BR44" s="12"/>
      <c r="BS44" s="12"/>
      <c r="BT44" s="12"/>
      <c r="BU44" s="12"/>
      <c r="BV44" s="12"/>
      <c r="BW44"/>
      <c r="BX44"/>
      <c r="BY44"/>
      <c r="BZ44"/>
      <c r="CA44"/>
      <c r="CB44"/>
      <c r="CC44"/>
      <c r="CD44"/>
      <c r="CE44"/>
    </row>
    <row r="45" spans="1:83" ht="13.2" x14ac:dyDescent="0.25">
      <c r="A45" s="18"/>
      <c r="B45" s="18"/>
      <c r="C45" s="18"/>
      <c r="D45" s="18"/>
      <c r="E45" s="18"/>
      <c r="F45" s="18"/>
      <c r="H45" s="11">
        <v>2054</v>
      </c>
      <c r="I45" s="11"/>
      <c r="J45" s="94">
        <f>SUM(TAM_SpaceHeating!$O60,TAM_SpaceCooling!$O60)*$D$23</f>
        <v>131.8274094586391</v>
      </c>
      <c r="K45" s="11">
        <v>2054</v>
      </c>
      <c r="L45" s="837">
        <v>161982.05985826312</v>
      </c>
      <c r="M45" s="940">
        <v>-410.36939804069482</v>
      </c>
      <c r="N45" s="919">
        <v>12872570.62798202</v>
      </c>
      <c r="O45" s="924">
        <f t="shared" si="8"/>
        <v>14.34990046092852</v>
      </c>
      <c r="P45" s="88"/>
      <c r="Q45" s="89"/>
      <c r="R45" s="914">
        <f t="shared" si="9"/>
        <v>12.872570627982018</v>
      </c>
      <c r="S45" s="832">
        <f t="shared" si="10"/>
        <v>1.4773298329465012</v>
      </c>
      <c r="T45" s="11">
        <v>2054</v>
      </c>
      <c r="U45" s="818">
        <v>52058884270.391228</v>
      </c>
      <c r="V45" s="933">
        <f>U45*TAM_RoofArea!C60/TAM_RoofArea!O60*L45/TAM_Area!J72</f>
        <v>25465278501.188133</v>
      </c>
      <c r="W45" s="88"/>
      <c r="X45" s="88"/>
      <c r="Y45" s="89"/>
      <c r="Z45" s="846"/>
      <c r="AA45" s="892">
        <v>-180.93834659140202</v>
      </c>
      <c r="AB45" s="892">
        <v>-186730.52985585804</v>
      </c>
      <c r="AC45" s="935">
        <f t="shared" si="0"/>
        <v>0.46464751787318925</v>
      </c>
      <c r="AD45" s="11">
        <v>2054</v>
      </c>
      <c r="AE45" s="818">
        <v>4861770006.3487473</v>
      </c>
      <c r="AF45" s="933">
        <f>AE45*TAM_RoofArea!C60/TAM_RoofArea!O60*L45/TAM_Area!J72</f>
        <v>2378197861.0480814</v>
      </c>
      <c r="AG45" s="838"/>
      <c r="AH45" s="838"/>
      <c r="AI45" s="80"/>
      <c r="AJ45" s="88"/>
      <c r="AK45" s="934">
        <v>-5.5295181476384982</v>
      </c>
      <c r="AL45" s="892">
        <v>62707.437027195963</v>
      </c>
      <c r="AM45" s="914">
        <f t="shared" si="1"/>
        <v>8.2613702358694557E-2</v>
      </c>
      <c r="AN45" s="951">
        <f t="shared" si="2"/>
        <v>0.54726122023188384</v>
      </c>
      <c r="AO45" s="11">
        <v>2054</v>
      </c>
      <c r="AP45" s="930">
        <f t="shared" si="3"/>
        <v>14.897161681160403</v>
      </c>
      <c r="AQ45" s="11">
        <v>2054</v>
      </c>
      <c r="AR45" s="818">
        <v>178479.99787471246</v>
      </c>
      <c r="AS45" s="933">
        <f>L45/TAM_Area!J72*AR45</f>
        <v>122665.33972472753</v>
      </c>
      <c r="AT45" s="70"/>
      <c r="AU45" s="67"/>
      <c r="AV45" s="70"/>
      <c r="AW45" s="67"/>
      <c r="AX45" s="934">
        <v>-86.505620310122026</v>
      </c>
      <c r="AY45" s="892">
        <v>3753764.0193295553</v>
      </c>
      <c r="AZ45" s="922">
        <f t="shared" si="4"/>
        <v>4.0651842524459942</v>
      </c>
      <c r="BA45" s="11">
        <v>2054</v>
      </c>
      <c r="BB45" s="818">
        <v>74391.926454976769</v>
      </c>
      <c r="BC45" s="958">
        <v>0</v>
      </c>
      <c r="BD45" s="70"/>
      <c r="BE45" s="67"/>
      <c r="BF45" s="70"/>
      <c r="BG45" s="67"/>
      <c r="BH45" s="934">
        <v>-119.61450453708721</v>
      </c>
      <c r="BI45" s="892">
        <v>1469774.4425904215</v>
      </c>
      <c r="BJ45" s="857">
        <f t="shared" si="5"/>
        <v>1.9003866589239355</v>
      </c>
      <c r="BK45" s="922">
        <f t="shared" si="6"/>
        <v>5.9655709113699302</v>
      </c>
      <c r="BL45" s="11">
        <v>2054</v>
      </c>
      <c r="BM45" s="981">
        <f t="shared" si="7"/>
        <v>20.862732592530335</v>
      </c>
      <c r="BN45" s="12"/>
      <c r="BO45" s="12"/>
      <c r="BP45" s="12"/>
      <c r="BQ45" s="12"/>
      <c r="BR45" s="12"/>
      <c r="BS45" s="12"/>
      <c r="BT45" s="12"/>
      <c r="BU45" s="12"/>
      <c r="BV45" s="12"/>
      <c r="BW45"/>
      <c r="BX45"/>
      <c r="BY45"/>
      <c r="BZ45"/>
      <c r="CA45"/>
      <c r="CB45"/>
      <c r="CC45"/>
      <c r="CD45"/>
      <c r="CE45"/>
    </row>
    <row r="46" spans="1:83" ht="13.2" x14ac:dyDescent="0.25">
      <c r="A46" s="18"/>
      <c r="B46" s="18"/>
      <c r="C46" s="18"/>
      <c r="D46" s="18"/>
      <c r="E46" s="18"/>
      <c r="F46" s="18"/>
      <c r="H46" s="11">
        <v>2055</v>
      </c>
      <c r="I46" s="11"/>
      <c r="J46" s="94">
        <f>SUM(TAM_SpaceHeating!$O61,TAM_SpaceCooling!$O61)*$D$23</f>
        <v>133.71533964376135</v>
      </c>
      <c r="K46" s="11">
        <v>2055</v>
      </c>
      <c r="L46" s="837">
        <v>164043.93990795576</v>
      </c>
      <c r="M46" s="940">
        <v>-417.78784742044007</v>
      </c>
      <c r="N46" s="919">
        <v>13105274.416439002</v>
      </c>
      <c r="O46" s="924">
        <f t="shared" si="8"/>
        <v>14.609310667152586</v>
      </c>
      <c r="P46" s="88"/>
      <c r="Q46" s="89"/>
      <c r="R46" s="914">
        <f t="shared" si="9"/>
        <v>13.105274416439002</v>
      </c>
      <c r="S46" s="832">
        <f t="shared" si="10"/>
        <v>1.5040362507135845</v>
      </c>
      <c r="T46" s="11">
        <v>2055</v>
      </c>
      <c r="U46" s="818">
        <v>54616591671.55481</v>
      </c>
      <c r="V46" s="933">
        <f>U46*TAM_RoofArea!C61/TAM_RoofArea!O61*L46/TAM_Area!J73</f>
        <v>26778422893.996632</v>
      </c>
      <c r="W46" s="88"/>
      <c r="X46" s="88"/>
      <c r="Y46" s="89"/>
      <c r="Z46" s="846"/>
      <c r="AA46" s="892">
        <v>-191.12088041942707</v>
      </c>
      <c r="AB46" s="892">
        <v>-197239.02610776693</v>
      </c>
      <c r="AC46" s="935">
        <f t="shared" si="0"/>
        <v>0.49079614340217048</v>
      </c>
      <c r="AD46" s="11">
        <v>2055</v>
      </c>
      <c r="AE46" s="818">
        <v>5165426580.3624878</v>
      </c>
      <c r="AF46" s="933">
        <f>AE46*TAM_RoofArea!C61/TAM_RoofArea!O61*L46/TAM_Area!J73</f>
        <v>2532599951.1038299</v>
      </c>
      <c r="AG46" s="838"/>
      <c r="AH46" s="838"/>
      <c r="AI46" s="80"/>
      <c r="AJ46" s="88"/>
      <c r="AK46" s="934">
        <v>-5.9030745788799379</v>
      </c>
      <c r="AL46" s="892">
        <v>66943.749444071262</v>
      </c>
      <c r="AM46" s="914">
        <f t="shared" si="1"/>
        <v>8.8194817928039043E-2</v>
      </c>
      <c r="AN46" s="951">
        <f t="shared" si="2"/>
        <v>0.57899096133020955</v>
      </c>
      <c r="AO46" s="11">
        <v>2055</v>
      </c>
      <c r="AP46" s="930">
        <f t="shared" si="3"/>
        <v>15.188301628482796</v>
      </c>
      <c r="AQ46" s="11">
        <v>2055</v>
      </c>
      <c r="AR46" s="818">
        <v>180935.78504447063</v>
      </c>
      <c r="AS46" s="933">
        <f>L46/TAM_Area!J73*AR46</f>
        <v>125466.19510016384</v>
      </c>
      <c r="AT46" s="70"/>
      <c r="AU46" s="67"/>
      <c r="AV46" s="70"/>
      <c r="AW46" s="67"/>
      <c r="AX46" s="934">
        <v>-87.913350449606355</v>
      </c>
      <c r="AY46" s="892">
        <v>3814850.0704737166</v>
      </c>
      <c r="AZ46" s="922">
        <f t="shared" si="4"/>
        <v>4.1313381320922993</v>
      </c>
      <c r="BA46" s="11">
        <v>2055</v>
      </c>
      <c r="BB46" s="818">
        <v>77180.023477464914</v>
      </c>
      <c r="BC46" s="958">
        <v>0</v>
      </c>
      <c r="BD46" s="70"/>
      <c r="BE46" s="67"/>
      <c r="BF46" s="70"/>
      <c r="BG46" s="67"/>
      <c r="BH46" s="934">
        <v>-124.28080919304421</v>
      </c>
      <c r="BI46" s="892">
        <v>1527112.0986816164</v>
      </c>
      <c r="BJ46" s="857">
        <f t="shared" si="5"/>
        <v>1.9745230117765753</v>
      </c>
      <c r="BK46" s="922">
        <f t="shared" si="6"/>
        <v>6.105861143868875</v>
      </c>
      <c r="BL46" s="11">
        <v>2055</v>
      </c>
      <c r="BM46" s="981">
        <f t="shared" si="7"/>
        <v>21.294162772351669</v>
      </c>
      <c r="BN46" s="12"/>
      <c r="BO46" s="12"/>
      <c r="BP46" s="12"/>
      <c r="BQ46" s="12"/>
      <c r="BR46" s="12"/>
      <c r="BS46" s="12"/>
      <c r="BT46" s="12"/>
      <c r="BU46" s="12"/>
      <c r="BV46" s="12"/>
      <c r="BW46"/>
      <c r="BX46"/>
      <c r="BY46"/>
      <c r="BZ46"/>
      <c r="CA46"/>
      <c r="CB46"/>
      <c r="CC46"/>
      <c r="CD46"/>
      <c r="CE46"/>
    </row>
    <row r="47" spans="1:83" ht="13.2" x14ac:dyDescent="0.25">
      <c r="A47" s="18"/>
      <c r="B47" s="18"/>
      <c r="C47" s="18"/>
      <c r="D47" s="18"/>
      <c r="E47" s="18"/>
      <c r="F47" s="18"/>
      <c r="H47" s="11">
        <v>2056</v>
      </c>
      <c r="I47" s="11"/>
      <c r="J47" s="94">
        <f>SUM(TAM_SpaceHeating!$O62,TAM_SpaceCooling!$O62)*$D$23</f>
        <v>135.62589426572382</v>
      </c>
      <c r="K47" s="11">
        <v>2056</v>
      </c>
      <c r="L47" s="837">
        <v>166064.22260655361</v>
      </c>
      <c r="M47" s="940">
        <v>-425.01915560819168</v>
      </c>
      <c r="N47" s="919">
        <v>13332107.912854604</v>
      </c>
      <c r="O47" s="924">
        <f t="shared" si="8"/>
        <v>14.862176873044094</v>
      </c>
      <c r="P47" s="88"/>
      <c r="Q47" s="89"/>
      <c r="R47" s="914">
        <f t="shared" si="9"/>
        <v>13.332107912854603</v>
      </c>
      <c r="S47" s="832">
        <f t="shared" si="10"/>
        <v>1.5300689601894901</v>
      </c>
      <c r="T47" s="11">
        <v>2056</v>
      </c>
      <c r="U47" s="818">
        <v>57068903823.383514</v>
      </c>
      <c r="V47" s="933">
        <f>U47*TAM_RoofArea!C62/TAM_RoofArea!O62*L47/TAM_Area!J74</f>
        <v>28035266155.23777</v>
      </c>
      <c r="W47" s="88"/>
      <c r="X47" s="88"/>
      <c r="Y47" s="89"/>
      <c r="Z47" s="846"/>
      <c r="AA47" s="892">
        <v>-200.86953084772176</v>
      </c>
      <c r="AB47" s="892">
        <v>-207299.74952073058</v>
      </c>
      <c r="AC47" s="935">
        <f t="shared" si="0"/>
        <v>0.51583056153106777</v>
      </c>
      <c r="AD47" s="11">
        <v>2056</v>
      </c>
      <c r="AE47" s="818">
        <v>5463652437.6388369</v>
      </c>
      <c r="AF47" s="933">
        <f>AE47*TAM_RoofArea!C62/TAM_RoofArea!O62*L47/TAM_Area!J74</f>
        <v>2684035262.758214</v>
      </c>
      <c r="AG47" s="838"/>
      <c r="AH47" s="838"/>
      <c r="AI47" s="80"/>
      <c r="AJ47" s="88"/>
      <c r="AK47" s="934">
        <v>-6.2697701106355908</v>
      </c>
      <c r="AL47" s="892">
        <v>71102.255909149389</v>
      </c>
      <c r="AM47" s="914">
        <f t="shared" si="1"/>
        <v>9.3673428307437509E-2</v>
      </c>
      <c r="AN47" s="951">
        <f t="shared" si="2"/>
        <v>0.60950398983850529</v>
      </c>
      <c r="AO47" s="11">
        <v>2056</v>
      </c>
      <c r="AP47" s="930">
        <f t="shared" si="3"/>
        <v>15.471680862882598</v>
      </c>
      <c r="AQ47" s="11">
        <v>2056</v>
      </c>
      <c r="AR47" s="818">
        <v>183325.58081068392</v>
      </c>
      <c r="AS47" s="933">
        <f>L47/TAM_Area!J74*AR47</f>
        <v>128222.87271968847</v>
      </c>
      <c r="AT47" s="70"/>
      <c r="AU47" s="67"/>
      <c r="AV47" s="70"/>
      <c r="AW47" s="67"/>
      <c r="AX47" s="934">
        <v>-89.278949535319839</v>
      </c>
      <c r="AY47" s="892">
        <v>3874107.9163154517</v>
      </c>
      <c r="AZ47" s="922">
        <f t="shared" si="4"/>
        <v>4.1955121346426028</v>
      </c>
      <c r="BA47" s="11">
        <v>2056</v>
      </c>
      <c r="BB47" s="818">
        <v>80014.177831834633</v>
      </c>
      <c r="BC47" s="958">
        <v>0</v>
      </c>
      <c r="BD47" s="70"/>
      <c r="BE47" s="67"/>
      <c r="BF47" s="70"/>
      <c r="BG47" s="67"/>
      <c r="BH47" s="934">
        <v>-129.02773231967331</v>
      </c>
      <c r="BI47" s="892">
        <v>1585440.3617920324</v>
      </c>
      <c r="BJ47" s="857">
        <f t="shared" si="5"/>
        <v>2.0499401981428562</v>
      </c>
      <c r="BK47" s="922">
        <f t="shared" si="6"/>
        <v>6.245452332785459</v>
      </c>
      <c r="BL47" s="11">
        <v>2056</v>
      </c>
      <c r="BM47" s="981">
        <f t="shared" si="7"/>
        <v>21.717133195668058</v>
      </c>
      <c r="BN47" s="12"/>
      <c r="BO47" s="12"/>
      <c r="BP47" s="12"/>
      <c r="BQ47" s="12"/>
      <c r="BR47" s="12"/>
      <c r="BS47" s="12"/>
      <c r="BT47" s="12"/>
      <c r="BU47" s="12"/>
      <c r="BV47" s="12"/>
      <c r="BW47"/>
      <c r="BX47"/>
      <c r="BY47"/>
      <c r="BZ47"/>
      <c r="CA47"/>
      <c r="CB47"/>
      <c r="CC47"/>
      <c r="CD47"/>
      <c r="CE47"/>
    </row>
    <row r="48" spans="1:83" ht="13.2" x14ac:dyDescent="0.25">
      <c r="A48" s="18"/>
      <c r="B48" s="18"/>
      <c r="C48" s="18"/>
      <c r="D48" s="18"/>
      <c r="E48" s="18"/>
      <c r="F48" s="18"/>
      <c r="H48" s="11">
        <v>2057</v>
      </c>
      <c r="I48" s="11"/>
      <c r="J48" s="94">
        <f>SUM(TAM_SpaceHeating!$O63,TAM_SpaceCooling!$O63)*$D$23</f>
        <v>137.55928048765693</v>
      </c>
      <c r="K48" s="11">
        <v>2057</v>
      </c>
      <c r="L48" s="837">
        <v>168043.68131561694</v>
      </c>
      <c r="M48" s="940">
        <v>-432.06680185924824</v>
      </c>
      <c r="N48" s="919">
        <v>13553180.255385278</v>
      </c>
      <c r="O48" s="924">
        <f t="shared" si="8"/>
        <v>15.108620742078571</v>
      </c>
      <c r="P48" s="88"/>
      <c r="Q48" s="89"/>
      <c r="R48" s="914">
        <f t="shared" si="9"/>
        <v>13.553180255385277</v>
      </c>
      <c r="S48" s="832">
        <f t="shared" si="10"/>
        <v>1.5554404866932938</v>
      </c>
      <c r="T48" s="11">
        <v>2057</v>
      </c>
      <c r="U48" s="818">
        <v>59398512467.186935</v>
      </c>
      <c r="V48" s="933">
        <f>U48*TAM_RoofArea!C63/TAM_RoofArea!O63*L48/TAM_Area!J75</f>
        <v>29226060788.316299</v>
      </c>
      <c r="W48" s="88"/>
      <c r="X48" s="88"/>
      <c r="Y48" s="89"/>
      <c r="Z48" s="846"/>
      <c r="AA48" s="892">
        <v>-210.11304451172418</v>
      </c>
      <c r="AB48" s="892">
        <v>-216839.1657734215</v>
      </c>
      <c r="AC48" s="935">
        <f t="shared" si="0"/>
        <v>0.53956779446878556</v>
      </c>
      <c r="AD48" s="11">
        <v>2057</v>
      </c>
      <c r="AE48" s="818">
        <v>5755014050.6974554</v>
      </c>
      <c r="AF48" s="933">
        <f>AE48*TAM_RoofArea!C63/TAM_RoofArea!O63*L48/TAM_Area!J75</f>
        <v>2831659977.616673</v>
      </c>
      <c r="AG48" s="838"/>
      <c r="AH48" s="838"/>
      <c r="AI48" s="80"/>
      <c r="AJ48" s="88"/>
      <c r="AK48" s="934">
        <v>-6.6277936950403955</v>
      </c>
      <c r="AL48" s="892">
        <v>75162.418254923439</v>
      </c>
      <c r="AM48" s="914">
        <f t="shared" si="1"/>
        <v>9.9022475557068862E-2</v>
      </c>
      <c r="AN48" s="951">
        <f t="shared" si="2"/>
        <v>0.63859027002585445</v>
      </c>
      <c r="AO48" s="11">
        <v>2057</v>
      </c>
      <c r="AP48" s="930">
        <f t="shared" si="3"/>
        <v>15.747211012104426</v>
      </c>
      <c r="AQ48" s="11">
        <v>2057</v>
      </c>
      <c r="AR48" s="818">
        <v>185651.04635706136</v>
      </c>
      <c r="AS48" s="933">
        <f>L48/TAM_Area!J75*AR48</f>
        <v>130935.2245762839</v>
      </c>
      <c r="AT48" s="70"/>
      <c r="AU48" s="67"/>
      <c r="AV48" s="70"/>
      <c r="AW48" s="67"/>
      <c r="AX48" s="934">
        <v>-90.603478120856266</v>
      </c>
      <c r="AY48" s="892">
        <v>3931583.5777711533</v>
      </c>
      <c r="AZ48" s="922">
        <f t="shared" si="4"/>
        <v>4.2577560990062358</v>
      </c>
      <c r="BA48" s="11">
        <v>2057</v>
      </c>
      <c r="BB48" s="818">
        <v>82893.552941459187</v>
      </c>
      <c r="BC48" s="958">
        <v>0</v>
      </c>
      <c r="BD48" s="70"/>
      <c r="BE48" s="67"/>
      <c r="BF48" s="70"/>
      <c r="BG48" s="67"/>
      <c r="BH48" s="934">
        <v>-133.85380957838902</v>
      </c>
      <c r="BI48" s="892">
        <v>1644741.2387239595</v>
      </c>
      <c r="BJ48" s="857">
        <f t="shared" si="5"/>
        <v>2.1266149532061598</v>
      </c>
      <c r="BK48" s="922">
        <f t="shared" si="6"/>
        <v>6.384371052212396</v>
      </c>
      <c r="BL48" s="11">
        <v>2057</v>
      </c>
      <c r="BM48" s="981">
        <f t="shared" si="7"/>
        <v>22.131582064316824</v>
      </c>
      <c r="BN48" s="12"/>
      <c r="BO48" s="12"/>
      <c r="BP48" s="12"/>
      <c r="BQ48" s="12"/>
      <c r="BR48" s="12"/>
      <c r="BS48" s="12"/>
      <c r="BT48" s="12"/>
      <c r="BU48" s="12"/>
      <c r="BV48" s="12"/>
      <c r="BW48"/>
      <c r="BX48"/>
      <c r="BY48"/>
      <c r="BZ48"/>
      <c r="CA48"/>
      <c r="CB48"/>
      <c r="CC48"/>
      <c r="CD48"/>
      <c r="CE48"/>
    </row>
    <row r="49" spans="1:103" ht="13.2" x14ac:dyDescent="0.25">
      <c r="A49" s="18"/>
      <c r="B49" s="18"/>
      <c r="C49" s="18"/>
      <c r="D49" s="18"/>
      <c r="E49" s="18"/>
      <c r="F49" s="18"/>
      <c r="H49" s="11">
        <v>2058</v>
      </c>
      <c r="I49" s="11"/>
      <c r="J49" s="94">
        <f>SUM(TAM_SpaceHeating!$O64,TAM_SpaceCooling!$O64)*$D$23</f>
        <v>139.51586820108565</v>
      </c>
      <c r="K49" s="11">
        <v>2058</v>
      </c>
      <c r="L49" s="837">
        <v>169983.49503755529</v>
      </c>
      <c r="M49" s="940">
        <v>-438.93609035549929</v>
      </c>
      <c r="N49" s="919">
        <v>13768657.826944372</v>
      </c>
      <c r="O49" s="924">
        <f t="shared" si="8"/>
        <v>15.348827752224169</v>
      </c>
      <c r="P49" s="88"/>
      <c r="Q49" s="89"/>
      <c r="R49" s="914">
        <f t="shared" si="9"/>
        <v>13.76865782694437</v>
      </c>
      <c r="S49" s="832">
        <f t="shared" si="10"/>
        <v>1.5801699252797976</v>
      </c>
      <c r="T49" s="11">
        <v>2058</v>
      </c>
      <c r="U49" s="818">
        <v>61587322643.602249</v>
      </c>
      <c r="V49" s="933">
        <f>U49*TAM_RoofArea!C64/TAM_RoofArea!O64*L49/TAM_Area!J76</f>
        <v>30340822383.723278</v>
      </c>
      <c r="W49" s="88"/>
      <c r="X49" s="88"/>
      <c r="Y49" s="89"/>
      <c r="Z49" s="846"/>
      <c r="AA49" s="892">
        <v>-218.7769294154873</v>
      </c>
      <c r="AB49" s="892">
        <v>-225780.39823832922</v>
      </c>
      <c r="AC49" s="935">
        <f t="shared" si="0"/>
        <v>0.56181654765742506</v>
      </c>
      <c r="AD49" s="11">
        <v>2058</v>
      </c>
      <c r="AE49" s="818">
        <v>6037939428.8051491</v>
      </c>
      <c r="AF49" s="933">
        <f>AE49*TAM_RoofArea!C64/TAM_RoofArea!O64*L49/TAM_Area!J76</f>
        <v>2974573985.5130262</v>
      </c>
      <c r="AG49" s="838"/>
      <c r="AH49" s="838"/>
      <c r="AI49" s="80"/>
      <c r="AJ49" s="88"/>
      <c r="AK49" s="934">
        <v>-6.9751593565897565</v>
      </c>
      <c r="AL49" s="892">
        <v>79101.71454899908</v>
      </c>
      <c r="AM49" s="914">
        <f t="shared" si="1"/>
        <v>0.10421228823272219</v>
      </c>
      <c r="AN49" s="951">
        <f t="shared" si="2"/>
        <v>0.66602883589014727</v>
      </c>
      <c r="AO49" s="11">
        <v>2058</v>
      </c>
      <c r="AP49" s="930">
        <f t="shared" si="3"/>
        <v>16.014856588114316</v>
      </c>
      <c r="AQ49" s="11">
        <v>2058</v>
      </c>
      <c r="AR49" s="818">
        <v>187914.22062128087</v>
      </c>
      <c r="AS49" s="933">
        <f>L49/TAM_Area!J76*AR49</f>
        <v>133603.56846434777</v>
      </c>
      <c r="AT49" s="70"/>
      <c r="AU49" s="67"/>
      <c r="AV49" s="70"/>
      <c r="AW49" s="67"/>
      <c r="AX49" s="934">
        <v>-91.888237930202763</v>
      </c>
      <c r="AY49" s="892">
        <v>3987333.5409355825</v>
      </c>
      <c r="AZ49" s="922">
        <f t="shared" si="4"/>
        <v>4.3181311974843117</v>
      </c>
      <c r="BA49" s="11">
        <v>2058</v>
      </c>
      <c r="BB49" s="818">
        <v>85819.307735569062</v>
      </c>
      <c r="BC49" s="958">
        <v>0</v>
      </c>
      <c r="BD49" s="70"/>
      <c r="BE49" s="67"/>
      <c r="BF49" s="70"/>
      <c r="BG49" s="67"/>
      <c r="BH49" s="934">
        <v>-138.76106955179421</v>
      </c>
      <c r="BI49" s="892">
        <v>1705039.6558763792</v>
      </c>
      <c r="BJ49" s="857">
        <f t="shared" si="5"/>
        <v>2.2045795062628382</v>
      </c>
      <c r="BK49" s="922">
        <f t="shared" si="6"/>
        <v>6.5227107037471495</v>
      </c>
      <c r="BL49" s="11">
        <v>2058</v>
      </c>
      <c r="BM49" s="981">
        <f t="shared" si="7"/>
        <v>22.537567291861464</v>
      </c>
      <c r="BN49" s="12"/>
      <c r="BO49" s="12"/>
      <c r="BP49" s="12"/>
      <c r="BQ49" s="12"/>
      <c r="BR49" s="12"/>
      <c r="BS49" s="12"/>
      <c r="BT49" s="12"/>
      <c r="BU49" s="12"/>
      <c r="BV49" s="12"/>
      <c r="BW49"/>
      <c r="BX49"/>
      <c r="BY49"/>
      <c r="BZ49"/>
      <c r="CA49"/>
      <c r="CB49"/>
      <c r="CC49"/>
      <c r="CD49"/>
      <c r="CE49"/>
    </row>
    <row r="50" spans="1:103" ht="13.2" x14ac:dyDescent="0.25">
      <c r="H50" s="11">
        <v>2059</v>
      </c>
      <c r="I50" s="11"/>
      <c r="J50" s="94">
        <f>SUM(TAM_SpaceHeating!$O65,TAM_SpaceCooling!$O65)*$D$23</f>
        <v>141.49611688732296</v>
      </c>
      <c r="K50" s="11">
        <v>2059</v>
      </c>
      <c r="L50" s="837">
        <v>171885.08399714352</v>
      </c>
      <c r="M50" s="940">
        <v>-445.63341050757447</v>
      </c>
      <c r="N50" s="919">
        <v>13978741.052173669</v>
      </c>
      <c r="O50" s="924">
        <f t="shared" si="8"/>
        <v>15.583021330000935</v>
      </c>
      <c r="P50" s="88"/>
      <c r="Q50" s="89"/>
      <c r="R50" s="914">
        <f t="shared" si="9"/>
        <v>13.978741052173666</v>
      </c>
      <c r="S50" s="832">
        <f t="shared" si="10"/>
        <v>1.604280277827268</v>
      </c>
      <c r="T50" s="11">
        <v>2059</v>
      </c>
      <c r="U50" s="818">
        <v>63029094409.555359</v>
      </c>
      <c r="V50" s="933">
        <f>U50*TAM_RoofArea!C65/TAM_RoofArea!O65*L50/TAM_Area!J77</f>
        <v>31079711413.369942</v>
      </c>
      <c r="W50" s="88"/>
      <c r="X50" s="88"/>
      <c r="Y50" s="89"/>
      <c r="Z50" s="846"/>
      <c r="AA50" s="892">
        <v>-224.3654616130716</v>
      </c>
      <c r="AB50" s="892">
        <v>-231547.83006265157</v>
      </c>
      <c r="AC50" s="935">
        <f t="shared" si="0"/>
        <v>0.57616783174440622</v>
      </c>
      <c r="AD50" s="11">
        <v>2059</v>
      </c>
      <c r="AE50" s="818">
        <v>6186795975.51723</v>
      </c>
      <c r="AF50" s="933">
        <f>AE50*TAM_RoofArea!C65/TAM_RoofArea!O65*L50/TAM_Area!J77</f>
        <v>3050715471.8587132</v>
      </c>
      <c r="AG50" s="838"/>
      <c r="AH50" s="838"/>
      <c r="AI50" s="80"/>
      <c r="AJ50" s="88"/>
      <c r="AK50" s="934">
        <v>-7.1531490736983869</v>
      </c>
      <c r="AL50" s="892">
        <v>81120.204891026879</v>
      </c>
      <c r="AM50" s="914">
        <f t="shared" si="1"/>
        <v>0.10687154155634107</v>
      </c>
      <c r="AN50" s="951">
        <f t="shared" si="2"/>
        <v>0.68303937330074727</v>
      </c>
      <c r="AO50" s="11">
        <v>2059</v>
      </c>
      <c r="AP50" s="930">
        <f t="shared" si="3"/>
        <v>16.266060703301683</v>
      </c>
      <c r="AQ50" s="11">
        <v>2059</v>
      </c>
      <c r="AR50" s="818">
        <v>190117.35669894275</v>
      </c>
      <c r="AS50" s="933">
        <f>L50/TAM_Area!J77*AR50</f>
        <v>136228.53316788803</v>
      </c>
      <c r="AT50" s="70"/>
      <c r="AU50" s="67"/>
      <c r="AV50" s="70"/>
      <c r="AW50" s="67"/>
      <c r="AX50" s="934">
        <v>-93.134667412714634</v>
      </c>
      <c r="AY50" s="892">
        <v>4041420.2248679223</v>
      </c>
      <c r="AZ50" s="922">
        <f t="shared" si="4"/>
        <v>4.3767050275536947</v>
      </c>
      <c r="BA50" s="11">
        <v>2059</v>
      </c>
      <c r="BB50" s="818">
        <v>88790.596772840916</v>
      </c>
      <c r="BC50" s="958">
        <v>0</v>
      </c>
      <c r="BD50" s="70"/>
      <c r="BE50" s="67"/>
      <c r="BF50" s="70"/>
      <c r="BG50" s="67"/>
      <c r="BH50" s="934">
        <v>-143.74803238459117</v>
      </c>
      <c r="BI50" s="892">
        <v>1766317.4293885457</v>
      </c>
      <c r="BJ50" s="857">
        <f t="shared" si="5"/>
        <v>2.2838103459730736</v>
      </c>
      <c r="BK50" s="922">
        <f t="shared" si="6"/>
        <v>6.6605153735267688</v>
      </c>
      <c r="BL50" s="11">
        <v>2059</v>
      </c>
      <c r="BM50" s="981">
        <f t="shared" si="7"/>
        <v>22.926576076828454</v>
      </c>
      <c r="BN50" s="12"/>
      <c r="BO50" s="12"/>
      <c r="BP50" s="12"/>
      <c r="BQ50" s="12"/>
      <c r="BR50" s="12"/>
      <c r="BS50" s="12"/>
      <c r="BT50" s="12"/>
      <c r="BU50" s="12"/>
      <c r="BV50" s="12"/>
      <c r="BW50"/>
      <c r="BX50"/>
      <c r="BY50"/>
      <c r="BZ50"/>
      <c r="CA50"/>
      <c r="CB50"/>
      <c r="CC50"/>
      <c r="CD50"/>
      <c r="CE50"/>
    </row>
    <row r="51" spans="1:103" ht="13.2" x14ac:dyDescent="0.25">
      <c r="B51" s="18"/>
      <c r="H51" s="11">
        <v>2060</v>
      </c>
      <c r="I51" s="11"/>
      <c r="J51" s="94">
        <f>SUM(TAM_SpaceHeating!$O66,TAM_SpaceCooling!$O66)*$D$23</f>
        <v>143.5004292863191</v>
      </c>
      <c r="K51" s="11">
        <v>2060</v>
      </c>
      <c r="L51" s="837">
        <v>173749.73454530217</v>
      </c>
      <c r="M51" s="940">
        <v>-452.16454944465988</v>
      </c>
      <c r="N51" s="919">
        <v>14183611.463198951</v>
      </c>
      <c r="O51" s="924">
        <f t="shared" si="8"/>
        <v>15.811403841199725</v>
      </c>
      <c r="P51" s="88"/>
      <c r="Q51" s="89"/>
      <c r="R51" s="914">
        <f t="shared" si="9"/>
        <v>14.18361146319895</v>
      </c>
      <c r="S51" s="832">
        <f t="shared" si="10"/>
        <v>1.6277923780007753</v>
      </c>
      <c r="T51" s="11">
        <v>2060</v>
      </c>
      <c r="U51" s="818">
        <v>64497086447.065628</v>
      </c>
      <c r="V51" s="933">
        <f>U51*TAM_RoofArea!C66/TAM_RoofArea!O66*L51/TAM_Area!J78</f>
        <v>31822976593.135159</v>
      </c>
      <c r="W51" s="88"/>
      <c r="X51" s="88"/>
      <c r="Y51" s="89"/>
      <c r="Z51" s="846"/>
      <c r="AA51" s="892">
        <v>-230.06193549338741</v>
      </c>
      <c r="AB51" s="892">
        <v>-237426.65898985253</v>
      </c>
      <c r="AC51" s="935">
        <f t="shared" si="0"/>
        <v>0.59079630878634215</v>
      </c>
      <c r="AD51" s="11">
        <v>2060</v>
      </c>
      <c r="AE51" s="818">
        <v>6341996864.6293411</v>
      </c>
      <c r="AF51" s="933">
        <f>AE51*TAM_RoofArea!C66/TAM_RoofArea!O66*L51/TAM_Area!J78</f>
        <v>3129152476.406446</v>
      </c>
      <c r="AG51" s="838"/>
      <c r="AH51" s="838"/>
      <c r="AI51" s="80"/>
      <c r="AJ51" s="88"/>
      <c r="AK51" s="934">
        <v>-7.3391539198617295</v>
      </c>
      <c r="AL51" s="892">
        <v>83229.590712018369</v>
      </c>
      <c r="AM51" s="914">
        <f t="shared" si="1"/>
        <v>0.10965054482352059</v>
      </c>
      <c r="AN51" s="951">
        <f t="shared" si="2"/>
        <v>0.7004468536098627</v>
      </c>
      <c r="AO51" s="11">
        <v>2060</v>
      </c>
      <c r="AP51" s="930">
        <f t="shared" si="3"/>
        <v>16.511850694809588</v>
      </c>
      <c r="AQ51" s="11">
        <v>2060</v>
      </c>
      <c r="AR51" s="818">
        <v>192262.54754628203</v>
      </c>
      <c r="AS51" s="933">
        <f>L51/TAM_Area!J78*AR51</f>
        <v>138810.70136179862</v>
      </c>
      <c r="AT51" s="70"/>
      <c r="AU51" s="67"/>
      <c r="AV51" s="70"/>
      <c r="AW51" s="67"/>
      <c r="AX51" s="934">
        <v>-94.344102779579089</v>
      </c>
      <c r="AY51" s="892">
        <v>4093901.6121762269</v>
      </c>
      <c r="AZ51" s="922">
        <f t="shared" si="4"/>
        <v>4.433540382182712</v>
      </c>
      <c r="BA51" s="11">
        <v>2060</v>
      </c>
      <c r="BB51" s="818">
        <v>91809.570361587786</v>
      </c>
      <c r="BC51" s="958">
        <v>0</v>
      </c>
      <c r="BD51" s="70"/>
      <c r="BE51" s="67"/>
      <c r="BF51" s="70"/>
      <c r="BG51" s="67"/>
      <c r="BH51" s="934">
        <v>-148.81846196323659</v>
      </c>
      <c r="BI51" s="892">
        <v>1828620.8083682861</v>
      </c>
      <c r="BJ51" s="857">
        <f t="shared" si="5"/>
        <v>2.3643672714359378</v>
      </c>
      <c r="BK51" s="922">
        <f t="shared" si="6"/>
        <v>6.7979076536186493</v>
      </c>
      <c r="BL51" s="11">
        <v>2060</v>
      </c>
      <c r="BM51" s="981">
        <f t="shared" si="7"/>
        <v>23.30975834842824</v>
      </c>
      <c r="BN51" s="12"/>
      <c r="BO51" s="12"/>
      <c r="BP51" s="12"/>
      <c r="BQ51" s="12"/>
      <c r="BR51" s="12"/>
      <c r="BS51" s="12"/>
      <c r="BT51" s="12"/>
      <c r="BU51" s="12"/>
      <c r="BV51" s="12"/>
      <c r="BW51"/>
      <c r="BX51"/>
      <c r="BY51"/>
      <c r="BZ51"/>
      <c r="CA51"/>
      <c r="CB51"/>
      <c r="CC51"/>
      <c r="CD51"/>
      <c r="CE51"/>
    </row>
    <row r="52" spans="1:103" ht="13.8" thickBot="1" x14ac:dyDescent="0.3">
      <c r="B52" s="18"/>
      <c r="J52" s="65"/>
      <c r="K52" s="6"/>
      <c r="L52" s="61"/>
      <c r="M52" s="59"/>
      <c r="N52" s="59"/>
      <c r="O52" s="59"/>
      <c r="P52" s="59"/>
      <c r="Q52" s="61"/>
      <c r="R52" s="59"/>
      <c r="S52" s="60"/>
      <c r="U52" s="57"/>
      <c r="V52" s="58"/>
      <c r="W52" s="59"/>
      <c r="X52" s="59"/>
      <c r="Y52" s="61"/>
      <c r="Z52" s="59"/>
      <c r="AA52" s="59"/>
      <c r="AB52" s="59"/>
      <c r="AC52" s="60"/>
      <c r="AD52" s="18"/>
      <c r="AE52" s="61"/>
      <c r="AF52" s="59"/>
      <c r="AG52" s="59"/>
      <c r="AH52" s="59"/>
      <c r="AI52" s="61"/>
      <c r="AJ52" s="59"/>
      <c r="AK52" s="59"/>
      <c r="AL52" s="59"/>
      <c r="AM52" s="59"/>
      <c r="AN52" s="60"/>
      <c r="AP52" s="65"/>
      <c r="AQ52" s="18"/>
      <c r="AR52" s="61"/>
      <c r="AS52" s="59"/>
      <c r="AT52" s="61"/>
      <c r="AU52" s="59"/>
      <c r="AV52" s="61"/>
      <c r="AW52" s="59"/>
      <c r="AX52" s="59"/>
      <c r="AY52" s="59"/>
      <c r="AZ52" s="60"/>
      <c r="BA52" s="18"/>
      <c r="BB52" s="61"/>
      <c r="BC52" s="59"/>
      <c r="BD52" s="61"/>
      <c r="BE52" s="59"/>
      <c r="BF52" s="61"/>
      <c r="BG52" s="59"/>
      <c r="BH52" s="59"/>
      <c r="BI52" s="59"/>
      <c r="BJ52" s="59"/>
      <c r="BK52" s="60"/>
      <c r="BL52"/>
      <c r="BM52" s="65"/>
      <c r="BU52"/>
      <c r="BV52"/>
      <c r="BW52"/>
      <c r="BX52"/>
      <c r="BY52"/>
      <c r="BZ52"/>
      <c r="CA52"/>
      <c r="CB52"/>
      <c r="CC52"/>
      <c r="CD52"/>
      <c r="CE52"/>
    </row>
    <row r="53" spans="1:103" ht="13.2" x14ac:dyDescent="0.25">
      <c r="B53" s="18"/>
      <c r="J53" s="18"/>
      <c r="K53" s="18"/>
      <c r="M53" s="18"/>
      <c r="N53" s="18"/>
      <c r="O53" s="18"/>
      <c r="P53" s="18"/>
      <c r="Q53" s="18"/>
      <c r="R53" s="18"/>
      <c r="S53" s="18"/>
      <c r="T53" s="18"/>
      <c r="U53" s="18"/>
      <c r="V53" s="18"/>
      <c r="X53" s="6"/>
      <c r="AD53" s="18"/>
      <c r="AE53" s="1"/>
      <c r="AF53" s="1"/>
      <c r="AO53" s="18"/>
      <c r="AP53" s="18"/>
      <c r="AQ53" s="18"/>
      <c r="AR53" s="18"/>
      <c r="AS53" s="18"/>
      <c r="AT53" s="18"/>
      <c r="AU53" s="18"/>
      <c r="AV53" s="18"/>
      <c r="AW53" s="18"/>
      <c r="AX53" s="18"/>
      <c r="AY53" s="18"/>
      <c r="AZ53" s="18"/>
      <c r="BA53" s="18"/>
      <c r="BB53" s="18"/>
      <c r="BC53" s="18"/>
      <c r="BD53" s="18"/>
      <c r="BE53" s="18"/>
      <c r="BF53" s="18"/>
      <c r="BG53" s="18"/>
      <c r="BH53" s="37" t="s">
        <v>57</v>
      </c>
      <c r="BI53" s="37"/>
      <c r="BJ53" s="37"/>
      <c r="BK53" s="18"/>
      <c r="BU53"/>
      <c r="BV53"/>
      <c r="BW53"/>
      <c r="BX53"/>
      <c r="BY53"/>
      <c r="BZ53"/>
      <c r="CA53"/>
      <c r="CB53"/>
      <c r="CC53"/>
      <c r="CD53"/>
      <c r="CE53"/>
    </row>
    <row r="54" spans="1:103" ht="13.2" x14ac:dyDescent="0.25">
      <c r="B54" s="18"/>
      <c r="J54" s="18"/>
      <c r="K54" s="18"/>
      <c r="M54" s="18"/>
      <c r="N54" s="18"/>
      <c r="O54" s="18"/>
      <c r="P54" s="18"/>
      <c r="Q54" s="18"/>
      <c r="R54" s="18"/>
      <c r="S54" s="18"/>
      <c r="T54" s="18"/>
      <c r="U54" s="18"/>
      <c r="V54" s="18"/>
      <c r="W54" s="18"/>
      <c r="X54" s="18"/>
      <c r="Y54" s="18"/>
      <c r="Z54" s="18"/>
      <c r="AA54" s="18"/>
      <c r="AB54" s="18"/>
      <c r="AG54" s="1"/>
      <c r="AH54" s="1"/>
      <c r="AI54" s="1"/>
      <c r="AQ54" s="1610"/>
      <c r="AR54" s="1610"/>
      <c r="AX54" s="18"/>
      <c r="AY54" s="18"/>
      <c r="AZ54" s="18"/>
      <c r="BA54" s="18"/>
      <c r="BB54" s="18"/>
      <c r="BC54" s="18"/>
      <c r="BD54" s="18"/>
      <c r="BE54" s="18"/>
      <c r="BF54" s="18"/>
      <c r="BG54" s="18"/>
      <c r="BH54" s="18"/>
      <c r="BI54" s="18"/>
      <c r="BJ54" s="18"/>
      <c r="BK54" s="18"/>
      <c r="BM54" s="18"/>
      <c r="BN54" s="18"/>
      <c r="BO54" s="1"/>
      <c r="BP54" s="18"/>
      <c r="BQ54" s="18"/>
      <c r="BR54" s="18"/>
      <c r="BS54" s="18"/>
      <c r="BU54"/>
      <c r="BV54"/>
      <c r="BW54"/>
      <c r="BX54"/>
      <c r="BY54"/>
      <c r="BZ54"/>
      <c r="CA54"/>
      <c r="CB54"/>
      <c r="CC54"/>
      <c r="CD54"/>
      <c r="CE54"/>
    </row>
    <row r="55" spans="1:103" ht="13.05" customHeight="1" x14ac:dyDescent="0.25">
      <c r="B55" s="18"/>
      <c r="C55" s="18"/>
      <c r="D55" s="18"/>
      <c r="E55" s="18"/>
      <c r="F55" s="18"/>
      <c r="G55" s="18"/>
      <c r="J55" s="18"/>
      <c r="K55" s="18"/>
      <c r="M55" s="18"/>
      <c r="N55" s="18"/>
      <c r="O55" s="18"/>
      <c r="P55" s="18"/>
      <c r="Q55" s="18"/>
      <c r="R55" s="18"/>
      <c r="S55" s="18"/>
      <c r="T55" s="18"/>
      <c r="U55" s="18"/>
      <c r="V55" s="18"/>
      <c r="W55" s="18"/>
      <c r="X55" s="18"/>
      <c r="Y55" s="18"/>
      <c r="Z55" s="18"/>
      <c r="AA55" s="18"/>
      <c r="AB55" s="18"/>
      <c r="AC55" s="18"/>
      <c r="AD55" s="18"/>
      <c r="AE55" s="18"/>
      <c r="AF55" s="6"/>
      <c r="AG55" s="17"/>
      <c r="AI55" s="18"/>
      <c r="AK55" s="18"/>
      <c r="AO55" s="18"/>
      <c r="AP55" s="18"/>
      <c r="AW55" s="48"/>
      <c r="AX55" s="48"/>
      <c r="AY55" s="48"/>
      <c r="AZ55" s="48"/>
      <c r="BA55" s="48"/>
      <c r="BB55" s="48"/>
      <c r="BC55" s="48"/>
      <c r="BD55" s="48"/>
      <c r="BE55" s="48"/>
      <c r="BF55" s="48"/>
      <c r="BG55" s="18"/>
      <c r="BH55" s="18"/>
      <c r="BI55" s="18"/>
      <c r="BJ55" s="18"/>
      <c r="BK55" s="18"/>
      <c r="BM55" s="18"/>
      <c r="BQ55" s="18"/>
      <c r="BR55" s="18"/>
      <c r="BS55" s="18"/>
      <c r="BT55" s="18"/>
      <c r="BY55" s="1"/>
      <c r="CD55"/>
      <c r="CE55"/>
    </row>
    <row r="56" spans="1:103" ht="13.2" x14ac:dyDescent="0.25">
      <c r="B56" s="18"/>
      <c r="C56" s="18"/>
      <c r="D56" s="18"/>
      <c r="E56" s="18"/>
      <c r="F56" s="18"/>
      <c r="G56" s="18"/>
      <c r="J56" s="18"/>
      <c r="K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V56" s="18"/>
      <c r="AX56" s="18"/>
      <c r="AY56" s="18"/>
      <c r="AZ56" s="18"/>
      <c r="BA56" s="18"/>
      <c r="BB56" s="18"/>
      <c r="BC56" s="18"/>
      <c r="BD56" s="18"/>
      <c r="BE56" s="18"/>
      <c r="BF56" s="18"/>
      <c r="BK56" s="48"/>
      <c r="BL56" s="48"/>
      <c r="BM56" s="48"/>
      <c r="BU56" s="1"/>
      <c r="BV56"/>
      <c r="BY56"/>
      <c r="BZ56"/>
      <c r="CA56"/>
      <c r="CB56"/>
      <c r="CE56"/>
      <c r="CM56" s="18"/>
      <c r="CN56" s="18"/>
      <c r="CO56" s="18"/>
      <c r="CP56" s="18"/>
      <c r="CQ56" s="18"/>
      <c r="CR56" s="18"/>
      <c r="CS56" s="18"/>
      <c r="CT56" s="18"/>
      <c r="CU56" s="18"/>
      <c r="CV56" s="18"/>
      <c r="CW56" s="18"/>
      <c r="CX56" s="18"/>
      <c r="CY56" s="18"/>
    </row>
    <row r="57" spans="1:103" ht="15.75" customHeight="1" thickBot="1" x14ac:dyDescent="0.3">
      <c r="B57" s="18"/>
      <c r="C57" s="18"/>
      <c r="D57" s="18"/>
      <c r="E57" s="18"/>
      <c r="F57" s="18"/>
      <c r="G57" s="18"/>
      <c r="H57" s="33" t="s">
        <v>22</v>
      </c>
      <c r="I57" s="33"/>
      <c r="J57" s="33"/>
      <c r="K57" s="33"/>
      <c r="L57" s="33"/>
      <c r="M57" s="962"/>
      <c r="N57" s="946" t="s">
        <v>71</v>
      </c>
      <c r="O57" s="962"/>
      <c r="P57" s="33"/>
      <c r="Q57" s="33"/>
      <c r="R57" s="33"/>
      <c r="S57" s="33"/>
      <c r="T57" s="33"/>
      <c r="U57" s="33"/>
      <c r="V57" s="33"/>
      <c r="W57" s="33"/>
      <c r="X57" s="33"/>
      <c r="Y57" s="962"/>
      <c r="Z57" s="946" t="s">
        <v>71</v>
      </c>
      <c r="AA57" s="962"/>
      <c r="AB57" s="33"/>
      <c r="AC57" s="33"/>
      <c r="AD57" s="33"/>
      <c r="AE57" s="33"/>
      <c r="AF57" s="33"/>
      <c r="AG57" s="33"/>
      <c r="AH57" s="962"/>
      <c r="AI57" s="946" t="s">
        <v>71</v>
      </c>
      <c r="AJ57" s="962"/>
      <c r="AK57" s="33"/>
      <c r="AL57" s="33"/>
      <c r="AM57" s="33"/>
      <c r="AN57" s="33"/>
      <c r="AO57" s="33"/>
      <c r="AP57" s="33"/>
      <c r="AQ57" s="33"/>
      <c r="AR57" s="962"/>
      <c r="AS57" s="946" t="s">
        <v>71</v>
      </c>
      <c r="AT57" s="962"/>
      <c r="AU57" s="33"/>
      <c r="AV57" s="33"/>
      <c r="AW57" s="33"/>
      <c r="AX57" s="34"/>
      <c r="AY57" s="91" t="s">
        <v>71</v>
      </c>
      <c r="AZ57" s="33"/>
      <c r="BA57" s="34"/>
      <c r="BB57" s="34"/>
      <c r="BC57" s="34"/>
      <c r="BD57" s="34"/>
      <c r="BE57" s="34"/>
      <c r="BF57" s="33" t="s">
        <v>22</v>
      </c>
      <c r="BG57" s="34"/>
      <c r="BH57" s="34"/>
      <c r="BI57" s="34"/>
      <c r="BJ57" s="1077" t="s">
        <v>71</v>
      </c>
      <c r="BK57" s="1078"/>
      <c r="BL57" s="34"/>
      <c r="BM57" s="34"/>
      <c r="BP57" s="18"/>
      <c r="BQ57" s="18"/>
      <c r="BR57" s="18"/>
      <c r="BS57" s="18"/>
      <c r="BT57" s="18"/>
      <c r="CA57"/>
      <c r="CB57"/>
      <c r="CC57"/>
      <c r="CD57"/>
      <c r="CE57"/>
    </row>
    <row r="58" spans="1:103" ht="117" customHeight="1" x14ac:dyDescent="0.25">
      <c r="B58" s="18"/>
      <c r="C58" s="18"/>
      <c r="D58" s="18"/>
      <c r="E58" s="18"/>
      <c r="F58" s="18"/>
      <c r="G58" s="18"/>
      <c r="J58" s="979"/>
      <c r="K58" s="18"/>
      <c r="L58" s="843" t="s">
        <v>913</v>
      </c>
      <c r="M58" s="1565" t="s">
        <v>2730</v>
      </c>
      <c r="N58" s="1566"/>
      <c r="O58" s="1566"/>
      <c r="P58" s="847" t="s">
        <v>715</v>
      </c>
      <c r="Q58" s="49">
        <v>0.5</v>
      </c>
      <c r="R58" s="1011" t="s">
        <v>769</v>
      </c>
      <c r="S58" s="1013">
        <f>U114</f>
        <v>0.5</v>
      </c>
      <c r="T58" s="847" t="s">
        <v>714</v>
      </c>
      <c r="U58" s="49">
        <v>0.5</v>
      </c>
      <c r="V58" s="874"/>
      <c r="W58" s="931"/>
      <c r="Y58" s="863" t="s">
        <v>671</v>
      </c>
      <c r="Z58" s="1594" t="s">
        <v>777</v>
      </c>
      <c r="AA58" s="1595"/>
      <c r="AB58" s="1595"/>
      <c r="AC58" s="1595"/>
      <c r="AD58" s="847" t="s">
        <v>743</v>
      </c>
      <c r="AE58" s="49">
        <v>0.5</v>
      </c>
      <c r="AF58" s="847" t="s">
        <v>744</v>
      </c>
      <c r="AG58" s="984">
        <v>0.5</v>
      </c>
      <c r="AI58" s="863" t="s">
        <v>674</v>
      </c>
      <c r="AJ58" s="1594" t="s">
        <v>694</v>
      </c>
      <c r="AK58" s="1595"/>
      <c r="AL58" s="1595"/>
      <c r="AM58" s="1595"/>
      <c r="AN58" s="847" t="s">
        <v>689</v>
      </c>
      <c r="AO58" s="49">
        <v>0.5</v>
      </c>
      <c r="AP58" s="847" t="s">
        <v>690</v>
      </c>
      <c r="AQ58" s="984">
        <v>0.5</v>
      </c>
      <c r="AS58" s="915" t="s">
        <v>60</v>
      </c>
      <c r="AT58" s="1565" t="s">
        <v>745</v>
      </c>
      <c r="AU58" s="1566"/>
      <c r="AV58" s="51"/>
      <c r="AW58" s="18"/>
      <c r="AX58" s="920" t="s">
        <v>59</v>
      </c>
      <c r="AY58" s="1565" t="s">
        <v>746</v>
      </c>
      <c r="AZ58" s="1566"/>
      <c r="BA58" s="51"/>
      <c r="BC58" s="1607" t="s">
        <v>784</v>
      </c>
      <c r="BD58" s="1608"/>
      <c r="BE58" s="1608"/>
      <c r="BF58" s="1609"/>
      <c r="BH58" s="1592" t="s">
        <v>733</v>
      </c>
      <c r="BI58" s="1593"/>
      <c r="BL58"/>
      <c r="BO58" s="18"/>
      <c r="BP58" s="18"/>
      <c r="BQ58" s="18"/>
      <c r="BR58" s="18"/>
      <c r="BS58" s="18"/>
      <c r="BT58" s="18"/>
      <c r="BZ58"/>
      <c r="CA58"/>
      <c r="CB58"/>
      <c r="CC58"/>
      <c r="CD58"/>
      <c r="CE58"/>
    </row>
    <row r="59" spans="1:103" ht="106.2" thickBot="1" x14ac:dyDescent="0.3">
      <c r="J59" s="63" t="s">
        <v>722</v>
      </c>
      <c r="K59" s="18"/>
      <c r="L59" s="52" t="s">
        <v>670</v>
      </c>
      <c r="M59" s="42" t="s">
        <v>644</v>
      </c>
      <c r="N59" s="47" t="s">
        <v>678</v>
      </c>
      <c r="O59" s="47" t="s">
        <v>678</v>
      </c>
      <c r="P59" s="47" t="s">
        <v>765</v>
      </c>
      <c r="Q59" s="47" t="s">
        <v>765</v>
      </c>
      <c r="R59" s="42" t="s">
        <v>729</v>
      </c>
      <c r="S59" s="42" t="s">
        <v>728</v>
      </c>
      <c r="T59" s="42" t="s">
        <v>717</v>
      </c>
      <c r="U59" s="42" t="s">
        <v>718</v>
      </c>
      <c r="V59" s="874"/>
      <c r="W59" s="63" t="s">
        <v>720</v>
      </c>
      <c r="X59" s="15"/>
      <c r="Y59" s="52" t="s">
        <v>673</v>
      </c>
      <c r="Z59" s="42" t="s">
        <v>677</v>
      </c>
      <c r="AA59" s="47" t="s">
        <v>781</v>
      </c>
      <c r="AB59" s="47" t="s">
        <v>781</v>
      </c>
      <c r="AC59" s="47" t="s">
        <v>691</v>
      </c>
      <c r="AD59" s="47" t="s">
        <v>691</v>
      </c>
      <c r="AE59" s="42" t="s">
        <v>730</v>
      </c>
      <c r="AF59" s="42" t="s">
        <v>728</v>
      </c>
      <c r="AG59" s="53" t="s">
        <v>716</v>
      </c>
      <c r="AH59" s="18"/>
      <c r="AI59" s="52" t="s">
        <v>675</v>
      </c>
      <c r="AJ59" s="42" t="s">
        <v>676</v>
      </c>
      <c r="AK59" s="47" t="s">
        <v>687</v>
      </c>
      <c r="AL59" s="47" t="s">
        <v>687</v>
      </c>
      <c r="AM59" s="47" t="s">
        <v>691</v>
      </c>
      <c r="AN59" s="47" t="s">
        <v>691</v>
      </c>
      <c r="AO59" s="42" t="s">
        <v>730</v>
      </c>
      <c r="AP59" s="42" t="s">
        <v>728</v>
      </c>
      <c r="AQ59" s="53" t="s">
        <v>695</v>
      </c>
      <c r="AS59" s="52" t="s">
        <v>699</v>
      </c>
      <c r="AT59" s="42" t="s">
        <v>729</v>
      </c>
      <c r="AU59" s="42" t="s">
        <v>728</v>
      </c>
      <c r="AV59" s="921" t="s">
        <v>700</v>
      </c>
      <c r="AW59" s="18"/>
      <c r="AX59" s="52" t="s">
        <v>58</v>
      </c>
      <c r="AY59" s="42" t="s">
        <v>730</v>
      </c>
      <c r="AZ59" s="42" t="s">
        <v>728</v>
      </c>
      <c r="BA59" s="921" t="s">
        <v>697</v>
      </c>
      <c r="BC59" s="52" t="s">
        <v>723</v>
      </c>
      <c r="BD59" s="42" t="s">
        <v>724</v>
      </c>
      <c r="BE59" s="42" t="s">
        <v>726</v>
      </c>
      <c r="BF59" s="53" t="s">
        <v>725</v>
      </c>
      <c r="BG59" s="18"/>
      <c r="BH59" s="993" t="s">
        <v>731</v>
      </c>
      <c r="BI59" s="53" t="s">
        <v>727</v>
      </c>
      <c r="BL59"/>
      <c r="BO59" s="18"/>
      <c r="BP59" s="18"/>
      <c r="BQ59" s="18"/>
      <c r="BR59" s="18"/>
      <c r="BS59" s="18"/>
      <c r="BT59" s="18"/>
      <c r="BZ59"/>
      <c r="CA59"/>
      <c r="CB59"/>
      <c r="CC59"/>
      <c r="CD59"/>
      <c r="CE59"/>
    </row>
    <row r="60" spans="1:103" ht="27" thickBot="1" x14ac:dyDescent="0.3">
      <c r="G60" s="18"/>
      <c r="J60" s="980" t="s">
        <v>11</v>
      </c>
      <c r="K60" s="840"/>
      <c r="L60" s="858" t="s">
        <v>779</v>
      </c>
      <c r="M60" s="859" t="s">
        <v>779</v>
      </c>
      <c r="N60" s="852">
        <f t="array" ref="N60">AVERAGE($M$61:$M$107/$L$61:$L$107)*$Q$58</f>
        <v>0</v>
      </c>
      <c r="O60" s="852">
        <f t="array" ref="O60">AVERAGE($M$67:$M$97/$L$67:$L$97)*$Q$58</f>
        <v>0</v>
      </c>
      <c r="P60" s="852">
        <f t="array" ref="P60">AVERAGE($M$61:$M$107/$L$61:$L$107)*$U$58</f>
        <v>0</v>
      </c>
      <c r="Q60" s="852">
        <f t="array" ref="Q60">AVERAGE($M$67:$M$97/$L$67:$L$97)*$U$58</f>
        <v>0</v>
      </c>
      <c r="R60" s="45" t="s">
        <v>6</v>
      </c>
      <c r="S60" s="855" t="s">
        <v>12</v>
      </c>
      <c r="T60" s="43" t="s">
        <v>11</v>
      </c>
      <c r="U60" s="43" t="s">
        <v>11</v>
      </c>
      <c r="V60" s="874"/>
      <c r="W60" s="974" t="s">
        <v>11</v>
      </c>
      <c r="Y60" s="858" t="s">
        <v>779</v>
      </c>
      <c r="Z60" s="859" t="s">
        <v>779</v>
      </c>
      <c r="AA60" s="903">
        <f t="array" ref="AA60">AVERAGE($Z$61:$Z$107/$Y$61:$Y$107)*$AE$58</f>
        <v>0.25065518145035914</v>
      </c>
      <c r="AB60" s="903">
        <f t="array" ref="AB60">AVERAGE($Z$67:$Z$97/$Y$67:$Y$97)*$AE$58</f>
        <v>0.24745830520725046</v>
      </c>
      <c r="AC60" s="903">
        <f t="array" ref="AC60">AVERAGE($Z$61:$Z$107/$Y$61:$Y$107)*$AG$58</f>
        <v>0.25065518145035914</v>
      </c>
      <c r="AD60" s="903">
        <f t="array" ref="AD60">AVERAGE($Z$67:$Z$97/$Y$67:$Y$97)*$AG$58</f>
        <v>0.24745830520725046</v>
      </c>
      <c r="AE60" s="44" t="s">
        <v>6</v>
      </c>
      <c r="AF60" s="44" t="s">
        <v>12</v>
      </c>
      <c r="AG60" s="66" t="s">
        <v>11</v>
      </c>
      <c r="AH60" s="18"/>
      <c r="AI60" s="858" t="s">
        <v>780</v>
      </c>
      <c r="AJ60" s="859" t="s">
        <v>780</v>
      </c>
      <c r="AK60" s="903">
        <f t="array" ref="AK60">AVERAGE($AJ$61:$AJ$107/$AI$61:$AI$107)*$AO$58</f>
        <v>0.27999983712723497</v>
      </c>
      <c r="AL60" s="903">
        <f t="array" ref="AL60">AVERAGE($AJ$67:$AJ$97/$AI$67:$AI$97)*$AO$58</f>
        <v>0.27153295423888385</v>
      </c>
      <c r="AM60" s="903">
        <f t="array" ref="AM60">AVERAGE($AJ$61:$AJ$107/$AI$61:$AI$107)*$AQ$58</f>
        <v>0.27999983712723497</v>
      </c>
      <c r="AN60" s="903">
        <f t="array" ref="AN60">AVERAGE($AJ$67:$AJ$97/$AI$67:$AI$97)*$AQ$58</f>
        <v>0.27153295423888385</v>
      </c>
      <c r="AO60" s="44" t="s">
        <v>6</v>
      </c>
      <c r="AP60" s="44" t="s">
        <v>12</v>
      </c>
      <c r="AQ60" s="66" t="s">
        <v>11</v>
      </c>
      <c r="AS60" s="887" t="s">
        <v>6</v>
      </c>
      <c r="AT60" s="44" t="s">
        <v>6</v>
      </c>
      <c r="AU60" s="44" t="s">
        <v>12</v>
      </c>
      <c r="AV60" s="66" t="s">
        <v>11</v>
      </c>
      <c r="AW60" s="18"/>
      <c r="AX60" s="887" t="s">
        <v>6</v>
      </c>
      <c r="AY60" s="44" t="s">
        <v>6</v>
      </c>
      <c r="AZ60" s="44" t="s">
        <v>12</v>
      </c>
      <c r="BA60" s="66" t="s">
        <v>11</v>
      </c>
      <c r="BC60" s="72" t="s">
        <v>11</v>
      </c>
      <c r="BD60" s="46" t="s">
        <v>11</v>
      </c>
      <c r="BE60" s="46" t="s">
        <v>6</v>
      </c>
      <c r="BF60" s="73" t="s">
        <v>12</v>
      </c>
      <c r="BG60" s="18"/>
      <c r="BH60" s="995" t="s">
        <v>11</v>
      </c>
      <c r="BI60" s="77" t="s">
        <v>11</v>
      </c>
      <c r="BL60"/>
      <c r="BO60" s="18"/>
      <c r="BP60" s="18"/>
      <c r="BQ60" s="18"/>
      <c r="BR60" s="18"/>
      <c r="BS60" s="18"/>
      <c r="BT60" s="18"/>
      <c r="BZ60"/>
      <c r="CA60"/>
      <c r="CB60"/>
      <c r="CC60"/>
      <c r="CD60"/>
      <c r="CE60"/>
    </row>
    <row r="61" spans="1:103" ht="13.8" thickTop="1" x14ac:dyDescent="0.25">
      <c r="G61" s="18"/>
      <c r="H61">
        <f t="shared" ref="H61:H107" si="11">H5</f>
        <v>2014</v>
      </c>
      <c r="J61" s="981">
        <f t="shared" ref="J61:J107" si="12">BM5</f>
        <v>0</v>
      </c>
      <c r="K61" s="11">
        <v>2014</v>
      </c>
      <c r="L61" s="856">
        <v>48.883016128971576</v>
      </c>
      <c r="M61" s="1045">
        <v>0</v>
      </c>
      <c r="N61" s="55" t="s">
        <v>13</v>
      </c>
      <c r="O61" s="55" t="s">
        <v>14</v>
      </c>
      <c r="P61" s="839" t="s">
        <v>13</v>
      </c>
      <c r="Q61" s="55" t="s">
        <v>14</v>
      </c>
      <c r="R61" s="870">
        <v>0</v>
      </c>
      <c r="S61" s="1226">
        <v>0</v>
      </c>
      <c r="T61" s="41">
        <f t="shared" ref="T61:T107" si="13">S61*$D$25-R61*$D$23</f>
        <v>0</v>
      </c>
      <c r="U61" s="873">
        <f t="shared" ref="U61:U107" si="14">T61+BK5</f>
        <v>0</v>
      </c>
      <c r="V61" s="874"/>
      <c r="W61" s="975">
        <f t="shared" ref="W61:W107" si="15">U61+AN5+O5</f>
        <v>0</v>
      </c>
      <c r="X61" s="11">
        <v>2014</v>
      </c>
      <c r="Y61" s="856">
        <v>7462.3807746838138</v>
      </c>
      <c r="Z61" s="889">
        <f>MAX(($U5+$AE5)/10^6*TAM_RoofArea!$I20/TAM_RoofArea!$O20*NumStories_Comm,$BB5,$L61)/TAM_Area!$R32*Y61</f>
        <v>300.24364333746632</v>
      </c>
      <c r="AA61" s="55" t="s">
        <v>13</v>
      </c>
      <c r="AB61" s="55" t="s">
        <v>14</v>
      </c>
      <c r="AC61" s="864" t="s">
        <v>13</v>
      </c>
      <c r="AD61" s="55" t="s">
        <v>14</v>
      </c>
      <c r="AE61" s="886">
        <v>0</v>
      </c>
      <c r="AF61" s="888">
        <v>0</v>
      </c>
      <c r="AG61" s="988">
        <f>AF61*$D$25+AE61*$D$23</f>
        <v>0</v>
      </c>
      <c r="AH61" s="1">
        <v>2014</v>
      </c>
      <c r="AI61" s="856">
        <v>31.702723751041049</v>
      </c>
      <c r="AJ61" s="893">
        <f>MAX($L5,($U5+$AE5)/10^6*TAM_RoofArea!$C20/TAM_RoofArea!$O20*NumStories_RES,$AR5)/TAM_Area!$J32*AI61</f>
        <v>9.5787785729590915</v>
      </c>
      <c r="AK61" s="55" t="s">
        <v>13</v>
      </c>
      <c r="AL61" s="55" t="s">
        <v>14</v>
      </c>
      <c r="AM61" s="907" t="s">
        <v>13</v>
      </c>
      <c r="AN61" s="908" t="s">
        <v>14</v>
      </c>
      <c r="AO61" s="886">
        <v>0</v>
      </c>
      <c r="AP61" s="888">
        <v>0</v>
      </c>
      <c r="AQ61" s="988">
        <f>AO61*$D$23+AP61*$D$25</f>
        <v>0</v>
      </c>
      <c r="AR61" s="11">
        <v>2014</v>
      </c>
      <c r="AS61" s="916">
        <v>275.37593099231572</v>
      </c>
      <c r="AT61" s="917">
        <v>0</v>
      </c>
      <c r="AU61" s="917">
        <v>0</v>
      </c>
      <c r="AV61" s="922">
        <f>AU61*$D$25-AT61*$D$23</f>
        <v>0</v>
      </c>
      <c r="AW61" s="11">
        <v>2014</v>
      </c>
      <c r="AX61" s="916">
        <v>149.98312584865261</v>
      </c>
      <c r="AY61" s="917">
        <v>0</v>
      </c>
      <c r="AZ61" s="917">
        <v>0</v>
      </c>
      <c r="BA61" s="922">
        <f>AY61*$D$23+AZ61*$D$25</f>
        <v>0</v>
      </c>
      <c r="BB61" s="1">
        <v>2014</v>
      </c>
      <c r="BC61" s="84">
        <f t="shared" ref="BC61:BC107" si="16">J5</f>
        <v>72.681685365447365</v>
      </c>
      <c r="BD61" s="992">
        <f>SUM(W61,AG61,AQ61,AV61,BA61)</f>
        <v>0</v>
      </c>
      <c r="BE61" s="83">
        <f t="shared" ref="BE61:BE107" si="17">SUM(-M5,-AA5,-AK5,-AX5,-BH5,-R61,AE61,AO61,-AT61,AY61)</f>
        <v>0</v>
      </c>
      <c r="BF61" s="990">
        <f t="shared" ref="BF61:BF107" si="18">SUM(N5,AB5,AL5,AY5,BI5,S61,AF61,AP61,AU61,AZ61)</f>
        <v>0</v>
      </c>
      <c r="BG61" s="1">
        <v>2014</v>
      </c>
      <c r="BH61" s="1006">
        <v>48.534099999999995</v>
      </c>
      <c r="BI61" s="1007">
        <v>48.534099999999995</v>
      </c>
      <c r="BJ61" s="991"/>
      <c r="BL61"/>
      <c r="BO61" s="18"/>
      <c r="BP61" s="18"/>
      <c r="BQ61" s="18"/>
      <c r="BR61" s="18"/>
      <c r="BS61" s="18"/>
      <c r="BT61" s="18"/>
      <c r="BZ61"/>
      <c r="CA61"/>
      <c r="CB61"/>
      <c r="CC61"/>
      <c r="CD61"/>
      <c r="CE61"/>
    </row>
    <row r="62" spans="1:103" ht="13.2" customHeight="1" x14ac:dyDescent="0.25">
      <c r="F62" s="18"/>
      <c r="G62" s="18"/>
      <c r="H62">
        <f t="shared" si="11"/>
        <v>2015</v>
      </c>
      <c r="J62" s="982">
        <f t="shared" si="12"/>
        <v>-8.2229404854259433E-2</v>
      </c>
      <c r="K62" s="11">
        <v>2015</v>
      </c>
      <c r="L62" s="818">
        <v>11.977823904185495</v>
      </c>
      <c r="M62" s="1046">
        <v>0</v>
      </c>
      <c r="N62" s="1582" t="s">
        <v>17</v>
      </c>
      <c r="O62" s="1582"/>
      <c r="P62" s="1581" t="s">
        <v>17</v>
      </c>
      <c r="Q62" s="1582"/>
      <c r="R62" s="871">
        <v>0.2149403931665006</v>
      </c>
      <c r="S62" s="1227">
        <v>-454.20076314393026</v>
      </c>
      <c r="T62" s="41">
        <f t="shared" si="13"/>
        <v>-1.2279861785433324E-3</v>
      </c>
      <c r="U62" s="873">
        <f t="shared" si="14"/>
        <v>3.5117854799161415E-3</v>
      </c>
      <c r="V62" s="874"/>
      <c r="W62" s="976">
        <f t="shared" si="15"/>
        <v>-8.3457391032802766E-2</v>
      </c>
      <c r="X62" s="11">
        <v>2015</v>
      </c>
      <c r="Y62" s="818">
        <v>7582.3595263431343</v>
      </c>
      <c r="Z62" s="890">
        <f>MAX(($U6+$AE6)/10^6*TAM_RoofArea!$I21/TAM_RoofArea!$O21*NumStories_Comm,$BB6,$L62)/TAM_Area!$R33*Y62</f>
        <v>370.07177834306322</v>
      </c>
      <c r="AA62" s="1568" t="s">
        <v>82</v>
      </c>
      <c r="AB62" s="1600"/>
      <c r="AC62" s="1567" t="s">
        <v>82</v>
      </c>
      <c r="AD62" s="1602"/>
      <c r="AE62" s="891">
        <v>0</v>
      </c>
      <c r="AF62" s="985">
        <v>0</v>
      </c>
      <c r="AG62" s="988">
        <f t="shared" ref="AG62:AG107" si="19">AF62*$D$25+AE62*$D$23</f>
        <v>0</v>
      </c>
      <c r="AH62" s="1">
        <v>2015</v>
      </c>
      <c r="AI62" s="818">
        <v>33.077042813280968</v>
      </c>
      <c r="AJ62" s="890">
        <f>MAX($L6,($U6+$AE6)/10^6*TAM_RoofArea!$C21/TAM_RoofArea!$O21*NumStories_RES,$AR6)/TAM_Area!$J33*AI62</f>
        <v>9.8569747936481207</v>
      </c>
      <c r="AK62" s="1568" t="s">
        <v>80</v>
      </c>
      <c r="AL62" s="1600"/>
      <c r="AM62" s="1567" t="s">
        <v>80</v>
      </c>
      <c r="AN62" s="1600"/>
      <c r="AO62" s="891">
        <v>0</v>
      </c>
      <c r="AP62" s="985">
        <v>0</v>
      </c>
      <c r="AQ62" s="988">
        <f t="shared" ref="AQ62:AQ107" si="20">AO62*$D$23+AP62*$D$25</f>
        <v>0</v>
      </c>
      <c r="AR62" s="11">
        <v>2015</v>
      </c>
      <c r="AS62" s="918">
        <v>281.20632022675903</v>
      </c>
      <c r="AT62" s="919">
        <v>0</v>
      </c>
      <c r="AU62" s="919">
        <v>0</v>
      </c>
      <c r="AV62" s="922">
        <f t="shared" ref="AV62:AV107" si="21">AU62*$D$25-AT62*$D$23</f>
        <v>0</v>
      </c>
      <c r="AW62" s="11">
        <v>2015</v>
      </c>
      <c r="AX62" s="918">
        <v>149.26320683388343</v>
      </c>
      <c r="AY62" s="919">
        <v>-0.29219427519518715</v>
      </c>
      <c r="AZ62" s="919">
        <v>-672.02473480754304</v>
      </c>
      <c r="BA62" s="922">
        <f t="shared" ref="BA62:BA107" si="22">AY62*$D$23+AZ62*$D$25</f>
        <v>-1.7239241255102167E-3</v>
      </c>
      <c r="BB62" s="1">
        <v>2015</v>
      </c>
      <c r="BC62" s="85">
        <f t="shared" si="16"/>
        <v>73.867159300104163</v>
      </c>
      <c r="BD62" s="992">
        <f t="shared" ref="BD62:BD107" si="23">SUM(W62,AG62,AQ62,AV62,BA62)</f>
        <v>-8.5181315158312981E-2</v>
      </c>
      <c r="BE62" s="83">
        <f t="shared" si="17"/>
        <v>-2.6958926731761101</v>
      </c>
      <c r="BF62" s="990">
        <f t="shared" si="18"/>
        <v>-75476.101534878995</v>
      </c>
      <c r="BG62" s="1">
        <v>2015</v>
      </c>
      <c r="BH62" s="1006">
        <v>49.097300000000004</v>
      </c>
      <c r="BI62" s="1007">
        <v>47.916800000000002</v>
      </c>
      <c r="BJ62" s="991"/>
      <c r="BL62"/>
      <c r="BO62" s="18"/>
      <c r="BP62" s="18"/>
      <c r="BQ62" s="18"/>
      <c r="BR62" s="18"/>
      <c r="BS62" s="18"/>
      <c r="BT62" s="18"/>
      <c r="BZ62"/>
      <c r="CA62"/>
      <c r="CB62"/>
      <c r="CC62"/>
      <c r="CD62"/>
      <c r="CE62"/>
    </row>
    <row r="63" spans="1:103" ht="13.2" x14ac:dyDescent="0.25">
      <c r="F63" s="18"/>
      <c r="G63" s="18"/>
      <c r="H63">
        <f t="shared" si="11"/>
        <v>2016</v>
      </c>
      <c r="J63" s="982">
        <f t="shared" si="12"/>
        <v>-5.4296033352309578E-2</v>
      </c>
      <c r="K63" s="11">
        <v>2016</v>
      </c>
      <c r="L63" s="818">
        <v>20.706600796423434</v>
      </c>
      <c r="M63" s="1046">
        <v>0</v>
      </c>
      <c r="N63" s="1582"/>
      <c r="O63" s="1582"/>
      <c r="P63" s="1581"/>
      <c r="Q63" s="1582"/>
      <c r="R63" s="871">
        <v>0.16609884580799772</v>
      </c>
      <c r="S63" s="1227">
        <v>-350.99136747590467</v>
      </c>
      <c r="T63" s="41">
        <f t="shared" si="13"/>
        <v>-9.4894721238469642E-4</v>
      </c>
      <c r="U63" s="873">
        <f t="shared" si="14"/>
        <v>2.1282959785256699E-3</v>
      </c>
      <c r="V63" s="874"/>
      <c r="W63" s="976">
        <f t="shared" si="15"/>
        <v>-5.524498056469427E-2</v>
      </c>
      <c r="X63" s="11">
        <v>2016</v>
      </c>
      <c r="Y63" s="818">
        <v>7702.338278002484</v>
      </c>
      <c r="Z63" s="890">
        <f>MAX(($U7+$AE7)/10^6*TAM_RoofArea!$I22/TAM_RoofArea!$O22*NumStories_Comm,$BB7,$L63)/TAM_Area!$R34*Y63</f>
        <v>380.05018248206261</v>
      </c>
      <c r="AA63" s="1600"/>
      <c r="AB63" s="1600"/>
      <c r="AC63" s="1601"/>
      <c r="AD63" s="1602"/>
      <c r="AE63" s="891">
        <v>0</v>
      </c>
      <c r="AF63" s="985">
        <v>0</v>
      </c>
      <c r="AG63" s="988">
        <f t="shared" si="19"/>
        <v>0</v>
      </c>
      <c r="AH63" s="1">
        <v>2016</v>
      </c>
      <c r="AI63" s="818">
        <v>34.451361875520433</v>
      </c>
      <c r="AJ63" s="890">
        <f>MAX($L7,($U7+$AE7)/10^6*TAM_RoofArea!$C22/TAM_RoofArea!$O22*NumStories_RES,$AR7)/TAM_Area!$J34*AI63</f>
        <v>10.266522540446251</v>
      </c>
      <c r="AK63" s="1600"/>
      <c r="AL63" s="1600"/>
      <c r="AM63" s="1601"/>
      <c r="AN63" s="1600"/>
      <c r="AO63" s="891">
        <v>0</v>
      </c>
      <c r="AP63" s="985">
        <v>0</v>
      </c>
      <c r="AQ63" s="988">
        <f t="shared" si="20"/>
        <v>0</v>
      </c>
      <c r="AR63" s="11">
        <v>2016</v>
      </c>
      <c r="AS63" s="918">
        <v>287.08425444162145</v>
      </c>
      <c r="AT63" s="919">
        <v>0</v>
      </c>
      <c r="AU63" s="919">
        <v>0</v>
      </c>
      <c r="AV63" s="922">
        <f t="shared" si="21"/>
        <v>0</v>
      </c>
      <c r="AW63" s="11">
        <v>2016</v>
      </c>
      <c r="AX63" s="918">
        <v>149.18177823616904</v>
      </c>
      <c r="AY63" s="919">
        <v>-0.19479618346347544</v>
      </c>
      <c r="AZ63" s="919">
        <v>-448.0164898717353</v>
      </c>
      <c r="BA63" s="922">
        <f t="shared" si="22"/>
        <v>-1.1492827503402467E-3</v>
      </c>
      <c r="BB63" s="1">
        <v>2016</v>
      </c>
      <c r="BC63" s="85">
        <f t="shared" si="16"/>
        <v>75.073696865214259</v>
      </c>
      <c r="BD63" s="992">
        <f t="shared" si="23"/>
        <v>-5.6394263315034519E-2</v>
      </c>
      <c r="BE63" s="83">
        <f t="shared" si="17"/>
        <v>-1.8079313511773933</v>
      </c>
      <c r="BF63" s="990">
        <f t="shared" si="18"/>
        <v>-49885.710450795901</v>
      </c>
      <c r="BG63" s="1">
        <v>2016</v>
      </c>
      <c r="BH63" s="1006">
        <v>49.659099999999995</v>
      </c>
      <c r="BI63" s="1007">
        <v>47.8108</v>
      </c>
      <c r="BJ63" s="991"/>
      <c r="BL63"/>
      <c r="BO63" s="18"/>
      <c r="BP63" s="18"/>
      <c r="BQ63" s="18"/>
      <c r="BR63" s="18"/>
      <c r="BS63" s="18"/>
      <c r="BT63" s="18"/>
      <c r="BZ63"/>
      <c r="CA63"/>
      <c r="CB63"/>
      <c r="CC63"/>
      <c r="CD63"/>
      <c r="CE63"/>
    </row>
    <row r="64" spans="1:103" ht="13.2" x14ac:dyDescent="0.25">
      <c r="G64" s="18"/>
      <c r="H64">
        <f t="shared" si="11"/>
        <v>2017</v>
      </c>
      <c r="J64" s="982">
        <f t="shared" si="12"/>
        <v>-2.6826911739000342E-2</v>
      </c>
      <c r="K64" s="11">
        <v>2017</v>
      </c>
      <c r="L64" s="818">
        <v>34.401133738024036</v>
      </c>
      <c r="M64" s="1046">
        <v>0</v>
      </c>
      <c r="N64" s="1582"/>
      <c r="O64" s="1582"/>
      <c r="P64" s="1581"/>
      <c r="Q64" s="1582"/>
      <c r="R64" s="871">
        <v>8.8553313408973988E-2</v>
      </c>
      <c r="S64" s="1227">
        <v>-187.12621642095462</v>
      </c>
      <c r="T64" s="41">
        <f t="shared" si="13"/>
        <v>-5.0591814469326101E-4</v>
      </c>
      <c r="U64" s="873">
        <f t="shared" si="14"/>
        <v>9.8997694314296612E-4</v>
      </c>
      <c r="V64" s="874"/>
      <c r="W64" s="976">
        <f t="shared" si="15"/>
        <v>-2.7332829883693604E-2</v>
      </c>
      <c r="X64" s="11">
        <v>2017</v>
      </c>
      <c r="Y64" s="818">
        <v>7822.3170296618337</v>
      </c>
      <c r="Z64" s="890">
        <f>MAX(($U8+$AE8)/10^6*TAM_RoofArea!$I23/TAM_RoofArea!$O23*NumStories_Comm,$BB8,$L64)/TAM_Area!$R35*Y64</f>
        <v>390.15505610759539</v>
      </c>
      <c r="AA64" s="1600"/>
      <c r="AB64" s="1600"/>
      <c r="AC64" s="1601"/>
      <c r="AD64" s="1602"/>
      <c r="AE64" s="891">
        <v>0</v>
      </c>
      <c r="AF64" s="985">
        <v>0</v>
      </c>
      <c r="AG64" s="988">
        <f t="shared" si="19"/>
        <v>0</v>
      </c>
      <c r="AH64" s="1">
        <v>2017</v>
      </c>
      <c r="AI64" s="818">
        <v>35.825680937760353</v>
      </c>
      <c r="AJ64" s="890">
        <f>MAX($L8,($U8+$AE8)/10^6*TAM_RoofArea!$C23/TAM_RoofArea!$O23*NumStories_RES,$AR8)/TAM_Area!$J35*AI64</f>
        <v>10.676070287244517</v>
      </c>
      <c r="AK64" s="1600"/>
      <c r="AL64" s="1600"/>
      <c r="AM64" s="1601"/>
      <c r="AN64" s="1600"/>
      <c r="AO64" s="891">
        <v>0</v>
      </c>
      <c r="AP64" s="985">
        <v>0</v>
      </c>
      <c r="AQ64" s="988">
        <f t="shared" si="20"/>
        <v>0</v>
      </c>
      <c r="AR64" s="11">
        <v>2017</v>
      </c>
      <c r="AS64" s="918">
        <v>293.00973363690201</v>
      </c>
      <c r="AT64" s="919">
        <v>0</v>
      </c>
      <c r="AU64" s="919">
        <v>0</v>
      </c>
      <c r="AV64" s="922">
        <f t="shared" si="21"/>
        <v>0</v>
      </c>
      <c r="AW64" s="11">
        <v>2017</v>
      </c>
      <c r="AX64" s="918">
        <v>149.10034963845465</v>
      </c>
      <c r="AY64" s="919">
        <v>-9.7398091731729045E-2</v>
      </c>
      <c r="AZ64" s="919">
        <v>-224.0082449358477</v>
      </c>
      <c r="BA64" s="922">
        <f t="shared" si="22"/>
        <v>-5.7464137517007218E-4</v>
      </c>
      <c r="BB64" s="1">
        <v>2017</v>
      </c>
      <c r="BC64" s="85">
        <f t="shared" si="16"/>
        <v>76.301096727037347</v>
      </c>
      <c r="BD64" s="992">
        <f t="shared" si="23"/>
        <v>-2.7907471258863677E-2</v>
      </c>
      <c r="BE64" s="83">
        <f t="shared" si="17"/>
        <v>-0.90175424413169269</v>
      </c>
      <c r="BF64" s="990">
        <f t="shared" si="18"/>
        <v>-24661.155979989584</v>
      </c>
      <c r="BG64" s="1">
        <v>2017</v>
      </c>
      <c r="BH64" s="1006">
        <v>50.219199999999994</v>
      </c>
      <c r="BI64" s="1007">
        <v>47.6965</v>
      </c>
      <c r="BJ64" s="991"/>
      <c r="BL64"/>
    </row>
    <row r="65" spans="2:64" ht="13.2" x14ac:dyDescent="0.25">
      <c r="H65">
        <f t="shared" si="11"/>
        <v>2018</v>
      </c>
      <c r="J65" s="982">
        <f t="shared" si="12"/>
        <v>-4.747295332871556E-16</v>
      </c>
      <c r="K65" s="11">
        <v>2018</v>
      </c>
      <c r="L65" s="818">
        <v>54.09077682101951</v>
      </c>
      <c r="M65" s="1046">
        <v>0</v>
      </c>
      <c r="N65" s="88"/>
      <c r="O65" s="88"/>
      <c r="P65" s="89"/>
      <c r="Q65" s="88"/>
      <c r="R65" s="871">
        <v>-2.3646267659428177E-2</v>
      </c>
      <c r="S65" s="1227">
        <v>49.968052343229033</v>
      </c>
      <c r="T65" s="41">
        <f t="shared" si="13"/>
        <v>1.3509461591717045E-4</v>
      </c>
      <c r="U65" s="873">
        <f t="shared" si="14"/>
        <v>1.3509461591691753E-4</v>
      </c>
      <c r="V65" s="874"/>
      <c r="W65" s="976">
        <f t="shared" si="15"/>
        <v>1.3509461591669573E-4</v>
      </c>
      <c r="X65" s="11">
        <v>2018</v>
      </c>
      <c r="Y65" s="818">
        <v>7942.2957813211542</v>
      </c>
      <c r="Z65" s="890">
        <f>MAX(($U9+$AE9)/10^6*TAM_RoofArea!$I24/TAM_RoofArea!$O24*NumStories_Comm,$BB9,$L65)/TAM_Area!$R36*Y65</f>
        <v>400.40647490783653</v>
      </c>
      <c r="AA65" s="88"/>
      <c r="AB65" s="88"/>
      <c r="AC65" s="89"/>
      <c r="AD65" s="1026"/>
      <c r="AE65" s="891">
        <v>0</v>
      </c>
      <c r="AF65" s="985">
        <v>0</v>
      </c>
      <c r="AG65" s="988">
        <f t="shared" si="19"/>
        <v>0</v>
      </c>
      <c r="AH65" s="1">
        <v>2018</v>
      </c>
      <c r="AI65" s="818">
        <v>37.199999999999818</v>
      </c>
      <c r="AJ65" s="890">
        <f>MAX($L9,($U9+$AE9)/10^6*TAM_RoofArea!$C24/TAM_RoofArea!$O24*NumStories_RES,$AR9)/TAM_Area!$J36*AI65</f>
        <v>11.085618034042648</v>
      </c>
      <c r="AK65" s="88"/>
      <c r="AL65" s="88"/>
      <c r="AM65" s="89"/>
      <c r="AN65" s="88"/>
      <c r="AO65" s="891">
        <v>0</v>
      </c>
      <c r="AP65" s="985">
        <v>0</v>
      </c>
      <c r="AQ65" s="988">
        <f t="shared" si="20"/>
        <v>0</v>
      </c>
      <c r="AR65" s="11">
        <v>2018</v>
      </c>
      <c r="AS65" s="918">
        <v>298.9827578126006</v>
      </c>
      <c r="AT65" s="919">
        <v>0</v>
      </c>
      <c r="AU65" s="919">
        <v>0</v>
      </c>
      <c r="AV65" s="922">
        <f t="shared" si="21"/>
        <v>0</v>
      </c>
      <c r="AW65" s="11">
        <v>2018</v>
      </c>
      <c r="AX65" s="918">
        <v>149.01892104074025</v>
      </c>
      <c r="AY65" s="919">
        <v>0</v>
      </c>
      <c r="AZ65" s="919">
        <v>0</v>
      </c>
      <c r="BA65" s="922">
        <f t="shared" si="22"/>
        <v>0</v>
      </c>
      <c r="BB65" s="1">
        <v>2018</v>
      </c>
      <c r="BC65" s="85">
        <f t="shared" si="16"/>
        <v>77.548299110726859</v>
      </c>
      <c r="BD65" s="992">
        <f t="shared" si="23"/>
        <v>1.3509461591669573E-4</v>
      </c>
      <c r="BE65" s="83">
        <f t="shared" si="17"/>
        <v>2.3646267659325884E-2</v>
      </c>
      <c r="BF65" s="990">
        <f t="shared" si="18"/>
        <v>49.968052343122558</v>
      </c>
      <c r="BG65" s="1">
        <v>2018</v>
      </c>
      <c r="BH65" s="1006">
        <v>50.7774</v>
      </c>
      <c r="BI65" s="1007">
        <v>47.574199999999998</v>
      </c>
      <c r="BJ65" s="991"/>
      <c r="BL65"/>
    </row>
    <row r="66" spans="2:64" ht="26.4" customHeight="1" x14ac:dyDescent="0.25">
      <c r="H66">
        <f t="shared" si="11"/>
        <v>2019</v>
      </c>
      <c r="J66" s="982">
        <f t="shared" si="12"/>
        <v>0.77010892231528461</v>
      </c>
      <c r="K66" s="11">
        <v>2019</v>
      </c>
      <c r="L66" s="818">
        <v>80.6338949004856</v>
      </c>
      <c r="M66" s="1046">
        <v>0</v>
      </c>
      <c r="N66" s="1573" t="s">
        <v>763</v>
      </c>
      <c r="O66" s="1573"/>
      <c r="P66" s="1575" t="s">
        <v>764</v>
      </c>
      <c r="Q66" s="1576"/>
      <c r="R66" s="871">
        <v>-0.17546157729337875</v>
      </c>
      <c r="S66" s="1227">
        <v>370.77620048529417</v>
      </c>
      <c r="T66" s="41">
        <f t="shared" si="13"/>
        <v>1.0024378787414575E-3</v>
      </c>
      <c r="U66" s="873">
        <f t="shared" si="14"/>
        <v>0.20129141266083139</v>
      </c>
      <c r="V66" s="874"/>
      <c r="W66" s="976">
        <f t="shared" si="15"/>
        <v>0.77111136019402604</v>
      </c>
      <c r="X66" s="11">
        <v>2019</v>
      </c>
      <c r="Y66" s="818">
        <v>11535.200005955325</v>
      </c>
      <c r="Z66" s="890">
        <f>MAX(($U10+$AE10)/10^6*TAM_RoofArea!$I25/TAM_RoofArea!$O25*NumStories_Comm,$BB10,$L66)/TAM_Area!$R37*Y66</f>
        <v>1007.8049667302471</v>
      </c>
      <c r="AA66" s="1606" t="s">
        <v>74</v>
      </c>
      <c r="AB66" s="1606"/>
      <c r="AC66" s="1603" t="s">
        <v>74</v>
      </c>
      <c r="AD66" s="1604"/>
      <c r="AE66" s="891">
        <v>69.421626939567545</v>
      </c>
      <c r="AF66" s="985">
        <v>121118.17323399392</v>
      </c>
      <c r="AG66" s="988">
        <f t="shared" si="19"/>
        <v>0.37103603021643705</v>
      </c>
      <c r="AH66" s="1">
        <v>2019</v>
      </c>
      <c r="AI66" s="818">
        <v>38.574319062239738</v>
      </c>
      <c r="AJ66" s="890">
        <f>MAX($L10,($U10+$AE10)/10^6*TAM_RoofArea!$C25/TAM_RoofArea!$O25*NumStories_RES,$AR10)/TAM_Area!$J37*AI66</f>
        <v>12.197177521882876</v>
      </c>
      <c r="AK66" s="1606" t="s">
        <v>74</v>
      </c>
      <c r="AL66" s="1606"/>
      <c r="AM66" s="1603" t="s">
        <v>74</v>
      </c>
      <c r="AN66" s="1604"/>
      <c r="AO66" s="891">
        <v>0</v>
      </c>
      <c r="AP66" s="985">
        <v>0</v>
      </c>
      <c r="AQ66" s="988">
        <f t="shared" si="20"/>
        <v>0</v>
      </c>
      <c r="AR66" s="11">
        <v>2019</v>
      </c>
      <c r="AS66" s="918">
        <v>375.12503414419348</v>
      </c>
      <c r="AT66" s="919">
        <v>10.761041927506209</v>
      </c>
      <c r="AU66" s="919">
        <v>232730.82138172048</v>
      </c>
      <c r="AV66" s="922">
        <f t="shared" si="21"/>
        <v>0.19399107044269812</v>
      </c>
      <c r="AW66" s="11">
        <v>2019</v>
      </c>
      <c r="AX66" s="918">
        <v>204.60635267627671</v>
      </c>
      <c r="AY66" s="919">
        <v>34.065273635486392</v>
      </c>
      <c r="AZ66" s="919">
        <v>78347.553064623513</v>
      </c>
      <c r="BA66" s="922">
        <f t="shared" si="22"/>
        <v>0.20098253815237452</v>
      </c>
      <c r="BB66" s="1">
        <v>2019</v>
      </c>
      <c r="BC66" s="85">
        <f t="shared" si="16"/>
        <v>78.813607687100458</v>
      </c>
      <c r="BD66" s="992">
        <f t="shared" si="23"/>
        <v>1.5371209990055357</v>
      </c>
      <c r="BE66" s="83">
        <f t="shared" si="17"/>
        <v>114.93056545796256</v>
      </c>
      <c r="BF66" s="990">
        <f t="shared" si="18"/>
        <v>1123370.9633568707</v>
      </c>
      <c r="BG66" s="1">
        <v>2019</v>
      </c>
      <c r="BH66" s="1006">
        <v>51.333500000000001</v>
      </c>
      <c r="BI66" s="1007">
        <v>47.444099999999999</v>
      </c>
      <c r="BJ66" s="991"/>
      <c r="BL66"/>
    </row>
    <row r="67" spans="2:64" ht="13.2" x14ac:dyDescent="0.25">
      <c r="H67" s="34">
        <f t="shared" si="11"/>
        <v>2020</v>
      </c>
      <c r="J67" s="982">
        <f t="shared" si="12"/>
        <v>1.5391518145237353</v>
      </c>
      <c r="K67" s="38">
        <v>2020</v>
      </c>
      <c r="L67" s="818">
        <v>114.0417218578287</v>
      </c>
      <c r="M67" s="1046">
        <v>0</v>
      </c>
      <c r="N67" s="961" t="s">
        <v>73</v>
      </c>
      <c r="P67" s="959" t="s">
        <v>27</v>
      </c>
      <c r="Q67" s="1026"/>
      <c r="R67" s="871">
        <v>-0.36695755165982202</v>
      </c>
      <c r="S67" s="1227">
        <v>775.4354477067011</v>
      </c>
      <c r="T67" s="41">
        <f t="shared" si="13"/>
        <v>2.0964826336820602E-3</v>
      </c>
      <c r="U67" s="873">
        <f t="shared" si="14"/>
        <v>0.4012743579518897</v>
      </c>
      <c r="V67" s="876"/>
      <c r="W67" s="976">
        <f t="shared" si="15"/>
        <v>1.5412482971574175</v>
      </c>
      <c r="X67" s="38">
        <v>2020</v>
      </c>
      <c r="Y67" s="818">
        <v>12512.698397873548</v>
      </c>
      <c r="Z67" s="890">
        <f>MAX(($U11+$AE11)/10^6*TAM_RoofArea!$I26/TAM_RoofArea!$O26*NumStories_Comm,$BB11,$L67)/TAM_Area!$R38*Y67</f>
        <v>1540.4761232898725</v>
      </c>
      <c r="AA67" s="881" t="s">
        <v>73</v>
      </c>
      <c r="AB67" s="88"/>
      <c r="AC67" s="959" t="s">
        <v>27</v>
      </c>
      <c r="AD67" s="960"/>
      <c r="AE67" s="891">
        <v>86.56291287347284</v>
      </c>
      <c r="AF67" s="985">
        <v>151024.14534558755</v>
      </c>
      <c r="AG67" s="988">
        <f t="shared" si="19"/>
        <v>0.4626506316900898</v>
      </c>
      <c r="AH67" s="37">
        <v>2020</v>
      </c>
      <c r="AI67" s="818">
        <v>39.948638124479203</v>
      </c>
      <c r="AJ67" s="890">
        <f>MAX($L11,($U11+$AE11)/10^6*TAM_RoofArea!$C26/TAM_RoofArea!$O26*NumStories_RES,$AR11)/TAM_Area!$J38*AI67</f>
        <v>13.343779738115551</v>
      </c>
      <c r="AK67" s="881" t="s">
        <v>73</v>
      </c>
      <c r="AL67" s="88"/>
      <c r="AM67" s="865" t="s">
        <v>27</v>
      </c>
      <c r="AN67" s="881"/>
      <c r="AO67" s="891">
        <v>0</v>
      </c>
      <c r="AP67" s="985">
        <v>0</v>
      </c>
      <c r="AQ67" s="988">
        <f t="shared" si="20"/>
        <v>0</v>
      </c>
      <c r="AR67" s="38">
        <v>2020</v>
      </c>
      <c r="AS67" s="918">
        <v>433.35120567902788</v>
      </c>
      <c r="AT67" s="919">
        <v>18.681022191976858</v>
      </c>
      <c r="AU67" s="919">
        <v>404017.53550238779</v>
      </c>
      <c r="AV67" s="922">
        <f t="shared" si="21"/>
        <v>0.33676585561127109</v>
      </c>
      <c r="AW67" s="38">
        <v>2020</v>
      </c>
      <c r="AX67" s="918">
        <v>221.83534752409309</v>
      </c>
      <c r="AY67" s="919">
        <v>44.725099388639336</v>
      </c>
      <c r="AZ67" s="919">
        <v>102864.34611291943</v>
      </c>
      <c r="BA67" s="922">
        <f t="shared" si="22"/>
        <v>0.26387470391202106</v>
      </c>
      <c r="BB67" s="37">
        <v>2020</v>
      </c>
      <c r="BC67" s="85">
        <f t="shared" si="16"/>
        <v>80.102255759672929</v>
      </c>
      <c r="BD67" s="992">
        <f t="shared" si="23"/>
        <v>2.6045394883707993</v>
      </c>
      <c r="BE67" s="83">
        <f t="shared" si="17"/>
        <v>157.16976800352839</v>
      </c>
      <c r="BF67" s="990">
        <f t="shared" si="18"/>
        <v>2038728.3235580972</v>
      </c>
      <c r="BG67" s="37">
        <v>2020</v>
      </c>
      <c r="BH67" s="1006">
        <v>51.889300000000006</v>
      </c>
      <c r="BI67" s="1007">
        <v>47.666899999999998</v>
      </c>
      <c r="BJ67" s="991"/>
      <c r="BL67"/>
    </row>
    <row r="68" spans="2:64" ht="13.2" x14ac:dyDescent="0.25">
      <c r="H68">
        <f t="shared" si="11"/>
        <v>2021</v>
      </c>
      <c r="J68" s="982">
        <f t="shared" si="12"/>
        <v>2.2716920297792322</v>
      </c>
      <c r="K68" s="11">
        <v>2021</v>
      </c>
      <c r="L68" s="818">
        <v>153.34667940217849</v>
      </c>
      <c r="M68" s="1046">
        <v>0</v>
      </c>
      <c r="N68" s="1041">
        <v>7.27983461703198E-2</v>
      </c>
      <c r="O68" s="92" t="s">
        <v>659</v>
      </c>
      <c r="P68" s="954">
        <v>172.08833829038255</v>
      </c>
      <c r="Q68" s="1027" t="s">
        <v>662</v>
      </c>
      <c r="R68" s="871">
        <v>-0.59254121508484658</v>
      </c>
      <c r="S68" s="1227">
        <v>1252.1270112188242</v>
      </c>
      <c r="T68" s="41">
        <f t="shared" si="13"/>
        <v>3.3852753855242723E-3</v>
      </c>
      <c r="U68" s="873">
        <f t="shared" si="14"/>
        <v>0.59587396610998178</v>
      </c>
      <c r="V68" s="874"/>
      <c r="W68" s="976">
        <f t="shared" si="15"/>
        <v>2.2750773051647561</v>
      </c>
      <c r="X68" s="11">
        <v>2021</v>
      </c>
      <c r="Y68" s="818">
        <v>13537.5292723454</v>
      </c>
      <c r="Z68" s="890">
        <f>MAX(($U12+$AE12)/10^6*TAM_RoofArea!$I27/TAM_RoofArea!$O27*NumStories_Comm,$BB12,$L68)/TAM_Area!$R39*Y68</f>
        <v>2131.7959268510576</v>
      </c>
      <c r="AA68" s="884">
        <v>0.1153677319896399</v>
      </c>
      <c r="AB68" s="88"/>
      <c r="AC68" s="900">
        <v>0.24069299803579677</v>
      </c>
      <c r="AD68" s="960"/>
      <c r="AE68" s="891">
        <v>104.65034578678568</v>
      </c>
      <c r="AF68" s="985">
        <v>182580.83638741399</v>
      </c>
      <c r="AG68" s="988">
        <f t="shared" si="19"/>
        <v>0.55932208121984239</v>
      </c>
      <c r="AH68" s="1">
        <v>2021</v>
      </c>
      <c r="AI68" s="818">
        <v>67.056231527071475</v>
      </c>
      <c r="AJ68" s="890">
        <f>MAX($L12,($U12+$AE12)/10^6*TAM_RoofArea!$C27/TAM_RoofArea!$O27*NumStories_RES,$AR12)/TAM_Area!$J39*AI68</f>
        <v>23.520676816416337</v>
      </c>
      <c r="AK68" s="894">
        <v>0.20899999999999999</v>
      </c>
      <c r="AL68" s="88"/>
      <c r="AM68" s="912">
        <v>0.15785714285714286</v>
      </c>
      <c r="AN68" s="881"/>
      <c r="AO68" s="891">
        <v>9.1055204864047177</v>
      </c>
      <c r="AP68" s="985">
        <v>70010.201749729473</v>
      </c>
      <c r="AQ68" s="988">
        <f t="shared" si="20"/>
        <v>0.10279007550078645</v>
      </c>
      <c r="AR68" s="11">
        <v>2021</v>
      </c>
      <c r="AS68" s="918">
        <v>489.0756694630868</v>
      </c>
      <c r="AT68" s="919">
        <v>26.261660239907613</v>
      </c>
      <c r="AU68" s="919">
        <v>567965.23976537993</v>
      </c>
      <c r="AV68" s="922">
        <f t="shared" si="21"/>
        <v>0.47342326290171255</v>
      </c>
      <c r="AW68" s="11">
        <v>2021</v>
      </c>
      <c r="AX68" s="918">
        <v>240.27757566595318</v>
      </c>
      <c r="AY68" s="919">
        <v>56.125212572951199</v>
      </c>
      <c r="AZ68" s="919">
        <v>129083.7442662387</v>
      </c>
      <c r="BA68" s="922">
        <f t="shared" si="22"/>
        <v>0.33113450952886303</v>
      </c>
      <c r="BB68" s="1">
        <v>2021</v>
      </c>
      <c r="BC68" s="85">
        <f t="shared" si="16"/>
        <v>81.349356504296736</v>
      </c>
      <c r="BD68" s="992">
        <f t="shared" si="23"/>
        <v>3.7417472343159606</v>
      </c>
      <c r="BE68" s="83">
        <f t="shared" si="17"/>
        <v>209.69999911480122</v>
      </c>
      <c r="BF68" s="990">
        <f t="shared" si="18"/>
        <v>2986827.2375026764</v>
      </c>
      <c r="BG68" s="1">
        <v>2021</v>
      </c>
      <c r="BH68" s="1006">
        <v>52.438600000000001</v>
      </c>
      <c r="BI68" s="1007">
        <v>47.161999999999999</v>
      </c>
      <c r="BJ68" s="991"/>
      <c r="BL68"/>
    </row>
    <row r="69" spans="2:64" ht="13.2" x14ac:dyDescent="0.25">
      <c r="H69">
        <f t="shared" si="11"/>
        <v>2022</v>
      </c>
      <c r="J69" s="982">
        <f t="shared" si="12"/>
        <v>2.9914319006910883</v>
      </c>
      <c r="K69" s="11">
        <v>2022</v>
      </c>
      <c r="L69" s="818">
        <v>199.44283384530229</v>
      </c>
      <c r="M69" s="1046">
        <v>0</v>
      </c>
      <c r="N69" s="1041">
        <v>6.654831630683207E-2</v>
      </c>
      <c r="O69" s="92" t="s">
        <v>660</v>
      </c>
      <c r="P69" s="1048">
        <v>7.0979869137775778E-2</v>
      </c>
      <c r="Q69" s="1027" t="s">
        <v>650</v>
      </c>
      <c r="R69" s="871">
        <v>-0.85738061565279011</v>
      </c>
      <c r="S69" s="1227">
        <v>1811.7717391195506</v>
      </c>
      <c r="T69" s="41">
        <f t="shared" si="13"/>
        <v>4.8983419554695946E-3</v>
      </c>
      <c r="U69" s="873">
        <f t="shared" si="14"/>
        <v>0.78855929255400625</v>
      </c>
      <c r="V69" s="874"/>
      <c r="W69" s="976">
        <f t="shared" si="15"/>
        <v>2.9963302426465579</v>
      </c>
      <c r="X69" s="11">
        <v>2022</v>
      </c>
      <c r="Y69" s="818">
        <v>14625.545152122821</v>
      </c>
      <c r="Z69" s="890">
        <f>MAX(($U13+$AE13)/10^6*TAM_RoofArea!$I28/TAM_RoofArea!$O28*NumStories_Comm,$BB13,$L69)/TAM_Area!$R40*Y69</f>
        <v>2788.3460557821427</v>
      </c>
      <c r="AA69" s="92" t="s">
        <v>78</v>
      </c>
      <c r="AB69" s="92"/>
      <c r="AC69" s="899" t="s">
        <v>78</v>
      </c>
      <c r="AD69" s="1027"/>
      <c r="AE69" s="891">
        <v>124.00080778051769</v>
      </c>
      <c r="AF69" s="985">
        <v>216341.10262195306</v>
      </c>
      <c r="AG69" s="988">
        <f t="shared" si="19"/>
        <v>0.66274401063181676</v>
      </c>
      <c r="AH69" s="1">
        <v>2022</v>
      </c>
      <c r="AI69" s="818">
        <v>84.797151206992496</v>
      </c>
      <c r="AJ69" s="890">
        <f>MAX($L13,($U13+$AE13)/10^6*TAM_RoofArea!$C28/TAM_RoofArea!$O28*NumStories_RES,$AR13)/TAM_Area!$J40*AI69</f>
        <v>31.1122590655817</v>
      </c>
      <c r="AK69" s="905" t="s">
        <v>78</v>
      </c>
      <c r="AL69" s="88"/>
      <c r="AM69" s="909" t="s">
        <v>78</v>
      </c>
      <c r="AN69" s="881"/>
      <c r="AO69" s="989">
        <v>14.896715778774137</v>
      </c>
      <c r="AP69" s="985">
        <v>114537.33794103516</v>
      </c>
      <c r="AQ69" s="988">
        <f t="shared" si="20"/>
        <v>0.16816551474462205</v>
      </c>
      <c r="AR69" s="11">
        <v>2022</v>
      </c>
      <c r="AS69" s="918">
        <v>542.60145739003246</v>
      </c>
      <c r="AT69" s="919">
        <v>33.544060598574198</v>
      </c>
      <c r="AU69" s="919">
        <v>725462.90853394475</v>
      </c>
      <c r="AV69" s="922">
        <f t="shared" si="21"/>
        <v>0.60470429037907758</v>
      </c>
      <c r="AW69" s="11">
        <v>2022</v>
      </c>
      <c r="AX69" s="918">
        <v>259.97835914518976</v>
      </c>
      <c r="AY69" s="919">
        <v>68.293267671033334</v>
      </c>
      <c r="AZ69" s="919">
        <v>157069.35074312738</v>
      </c>
      <c r="BA69" s="922">
        <f t="shared" si="22"/>
        <v>0.40292511435884737</v>
      </c>
      <c r="BB69" s="1">
        <v>2022</v>
      </c>
      <c r="BC69" s="85">
        <f t="shared" si="16"/>
        <v>82.608424082665934</v>
      </c>
      <c r="BD69" s="992">
        <f t="shared" si="23"/>
        <v>4.8348691727609214</v>
      </c>
      <c r="BE69" s="83">
        <f t="shared" si="17"/>
        <v>261.07923397009387</v>
      </c>
      <c r="BF69" s="990">
        <f t="shared" si="18"/>
        <v>3894983.9304685844</v>
      </c>
      <c r="BG69" s="1">
        <v>2022</v>
      </c>
      <c r="BH69" s="1006">
        <v>52.987099999999998</v>
      </c>
      <c r="BI69" s="1007">
        <v>47.0105</v>
      </c>
      <c r="BJ69" s="991"/>
      <c r="BL69"/>
    </row>
    <row r="70" spans="2:64" ht="13.2" customHeight="1" x14ac:dyDescent="0.25">
      <c r="H70">
        <f t="shared" si="11"/>
        <v>2023</v>
      </c>
      <c r="J70" s="982">
        <f t="shared" si="12"/>
        <v>3.6986642031262482</v>
      </c>
      <c r="K70" s="11">
        <v>2023</v>
      </c>
      <c r="L70" s="818">
        <v>307.63451486046802</v>
      </c>
      <c r="M70" s="1046">
        <v>0</v>
      </c>
      <c r="N70" s="1042" t="s">
        <v>18</v>
      </c>
      <c r="O70" s="88"/>
      <c r="P70" s="966" t="s">
        <v>18</v>
      </c>
      <c r="Q70" s="1026"/>
      <c r="R70" s="871">
        <v>-1.4811561073394124</v>
      </c>
      <c r="S70" s="1227">
        <v>3129.9013851143595</v>
      </c>
      <c r="T70" s="41">
        <f t="shared" si="13"/>
        <v>8.4620633715362433E-3</v>
      </c>
      <c r="U70" s="873">
        <f t="shared" si="14"/>
        <v>0.98127593234669841</v>
      </c>
      <c r="V70" s="874"/>
      <c r="W70" s="976">
        <f t="shared" si="15"/>
        <v>3.7071262664977844</v>
      </c>
      <c r="X70" s="11">
        <v>2023</v>
      </c>
      <c r="Y70" s="818">
        <v>15794.797669003867</v>
      </c>
      <c r="Z70" s="890">
        <f>MAX(($U14+$AE14)/10^6*TAM_RoofArea!$I29/TAM_RoofArea!$O29*NumStories_Comm,$BB14,$L70)/TAM_Area!$R41*Y70</f>
        <v>3517.9368508638809</v>
      </c>
      <c r="AA70" s="896" t="s">
        <v>18</v>
      </c>
      <c r="AB70" s="1023"/>
      <c r="AC70" s="901" t="s">
        <v>18</v>
      </c>
      <c r="AD70" s="965"/>
      <c r="AE70" s="891">
        <v>144.97513978203432</v>
      </c>
      <c r="AF70" s="985">
        <v>252934.49417468088</v>
      </c>
      <c r="AG70" s="988">
        <f t="shared" si="19"/>
        <v>0.77484499739000445</v>
      </c>
      <c r="AH70" s="1">
        <v>2023</v>
      </c>
      <c r="AI70" s="818">
        <v>104.67710994214626</v>
      </c>
      <c r="AJ70" s="890">
        <f>MAX($L14,($U14+$AE14)/10^6*TAM_RoofArea!$C29/TAM_RoofArea!$O29*NumStories_RES,$AR14)/TAM_Area!$J41*AI70</f>
        <v>40.036645612888471</v>
      </c>
      <c r="AK70" s="904" t="s">
        <v>18</v>
      </c>
      <c r="AL70" s="88"/>
      <c r="AM70" s="910" t="s">
        <v>18</v>
      </c>
      <c r="AN70" s="881"/>
      <c r="AO70" s="891">
        <v>21.444793529280791</v>
      </c>
      <c r="AP70" s="985">
        <v>164883.96503065209</v>
      </c>
      <c r="AQ70" s="988">
        <f t="shared" si="20"/>
        <v>0.24208522173606295</v>
      </c>
      <c r="AR70" s="11">
        <v>2023</v>
      </c>
      <c r="AS70" s="918">
        <v>593.98048788406436</v>
      </c>
      <c r="AT70" s="919">
        <v>40.535265702546226</v>
      </c>
      <c r="AU70" s="919">
        <v>876662.84969731374</v>
      </c>
      <c r="AV70" s="922">
        <f t="shared" si="21"/>
        <v>0.73073589316814724</v>
      </c>
      <c r="AW70" s="11">
        <v>2023</v>
      </c>
      <c r="AX70" s="918">
        <v>280.84510899614912</v>
      </c>
      <c r="AY70" s="919">
        <v>81.172768996628236</v>
      </c>
      <c r="AZ70" s="919">
        <v>186691.22973786297</v>
      </c>
      <c r="BA70" s="922">
        <f t="shared" si="22"/>
        <v>0.47891319812572458</v>
      </c>
      <c r="BB70" s="1">
        <v>2023</v>
      </c>
      <c r="BC70" s="85">
        <f t="shared" si="16"/>
        <v>83.879819366080923</v>
      </c>
      <c r="BD70" s="992">
        <f t="shared" si="23"/>
        <v>5.9337055769177232</v>
      </c>
      <c r="BE70" s="83">
        <f t="shared" si="17"/>
        <v>316.01345189759678</v>
      </c>
      <c r="BF70" s="990">
        <f t="shared" si="18"/>
        <v>4796057.1500863759</v>
      </c>
      <c r="BG70" s="1">
        <v>2023</v>
      </c>
      <c r="BH70" s="1006">
        <v>53.532499999999999</v>
      </c>
      <c r="BI70" s="1007">
        <v>46.852499999999999</v>
      </c>
      <c r="BJ70" s="991"/>
      <c r="BL70"/>
    </row>
    <row r="71" spans="2:64" ht="12.45" customHeight="1" x14ac:dyDescent="0.25">
      <c r="H71">
        <f t="shared" si="11"/>
        <v>2024</v>
      </c>
      <c r="J71" s="982">
        <f t="shared" si="12"/>
        <v>4.3930719103370386</v>
      </c>
      <c r="K71" s="11">
        <v>2024</v>
      </c>
      <c r="L71" s="818">
        <v>422.90471906552523</v>
      </c>
      <c r="M71" s="1046">
        <v>0</v>
      </c>
      <c r="N71" s="1790">
        <f>N68-(N68-N69)*((1-N77-N78)+N77*(1-$O$60)+N78*(1-O83))</f>
        <v>6.7017960513999636E-2</v>
      </c>
      <c r="O71" s="92" t="s">
        <v>77</v>
      </c>
      <c r="P71" s="1789">
        <f>P69*(1-Q60)</f>
        <v>7.0979869137775778E-2</v>
      </c>
      <c r="Q71" s="1027" t="s">
        <v>77</v>
      </c>
      <c r="R71" s="871">
        <v>-2.1458481929408144</v>
      </c>
      <c r="S71" s="1227">
        <v>4534.4938309001154</v>
      </c>
      <c r="T71" s="41">
        <f t="shared" si="13"/>
        <v>1.2259547325487046E-2</v>
      </c>
      <c r="U71" s="873">
        <f t="shared" si="14"/>
        <v>1.1721545915570755</v>
      </c>
      <c r="V71" s="874"/>
      <c r="W71" s="976">
        <f t="shared" si="15"/>
        <v>4.4053314576625251</v>
      </c>
      <c r="X71" s="11">
        <v>2024</v>
      </c>
      <c r="Y71" s="818">
        <v>17063.458073244827</v>
      </c>
      <c r="Z71" s="890">
        <f>MAX(($U15+$AE15)/10^6*TAM_RoofArea!$I30/TAM_RoofArea!$O30*NumStories_Comm,$BB15,$L71)/TAM_Area!$R42*Y71</f>
        <v>4329.1023536875045</v>
      </c>
      <c r="AA71" s="882">
        <f>AA68*((1-AA77-AA78)+AA77*(1-AB60)+AA78*(1-AB83))</f>
        <v>9.8246934350467663E-2</v>
      </c>
      <c r="AB71" s="88"/>
      <c r="AC71" s="78">
        <f>AC68*(1-AD60)</f>
        <v>0.18113151666660646</v>
      </c>
      <c r="AD71" s="1028"/>
      <c r="AE71" s="891">
        <v>167.93657381751345</v>
      </c>
      <c r="AF71" s="985">
        <v>292994.73286126513</v>
      </c>
      <c r="AG71" s="988">
        <f t="shared" si="19"/>
        <v>0.89756639860431353</v>
      </c>
      <c r="AH71" s="1">
        <v>2024</v>
      </c>
      <c r="AI71" s="818">
        <v>126.686375131589</v>
      </c>
      <c r="AJ71" s="890">
        <f>MAX($L15,($U15+$AE15)/10^6*TAM_RoofArea!$C30/TAM_RoofArea!$O30*NumStories_RES,$AR15)/TAM_Area!$J42*AI71</f>
        <v>50.358530033434896</v>
      </c>
      <c r="AK71" s="35">
        <f>AK68*(1-AL60)</f>
        <v>0.15224961256407329</v>
      </c>
      <c r="AL71" s="88"/>
      <c r="AM71" s="913">
        <f>AM68*(1-AN60)</f>
        <v>0.11499372650943335</v>
      </c>
      <c r="AN71" s="881"/>
      <c r="AO71" s="891">
        <v>28.746309932207783</v>
      </c>
      <c r="AP71" s="985">
        <v>221023.60440778732</v>
      </c>
      <c r="AQ71" s="988">
        <f t="shared" si="20"/>
        <v>0.32451032016373532</v>
      </c>
      <c r="AR71" s="11">
        <v>2024</v>
      </c>
      <c r="AS71" s="918">
        <v>643.25682083039646</v>
      </c>
      <c r="AT71" s="919">
        <v>47.24125202093937</v>
      </c>
      <c r="AU71" s="919">
        <v>1021694.3173347506</v>
      </c>
      <c r="AV71" s="922">
        <f t="shared" si="21"/>
        <v>0.85162581005936888</v>
      </c>
      <c r="AW71" s="11">
        <v>2024</v>
      </c>
      <c r="AX71" s="918">
        <v>302.78090267149179</v>
      </c>
      <c r="AY71" s="919">
        <v>94.704576610250612</v>
      </c>
      <c r="AZ71" s="919">
        <v>217813.36386227948</v>
      </c>
      <c r="BA71" s="922">
        <f t="shared" si="22"/>
        <v>0.55874983965918168</v>
      </c>
      <c r="BB71" s="1">
        <v>2024</v>
      </c>
      <c r="BC71" s="85">
        <f t="shared" si="16"/>
        <v>85.162643764688269</v>
      </c>
      <c r="BD71" s="992">
        <f t="shared" si="23"/>
        <v>7.0377838261491252</v>
      </c>
      <c r="BE71" s="83">
        <f t="shared" si="17"/>
        <v>374.47720710376024</v>
      </c>
      <c r="BF71" s="990">
        <f t="shared" si="18"/>
        <v>5689665.8805755889</v>
      </c>
      <c r="BG71" s="1">
        <v>2024</v>
      </c>
      <c r="BH71" s="1006">
        <v>54.074800000000003</v>
      </c>
      <c r="BI71" s="1007">
        <v>46.688199999999995</v>
      </c>
      <c r="BJ71" s="991"/>
      <c r="BL71"/>
    </row>
    <row r="72" spans="2:64" ht="13.2" customHeight="1" x14ac:dyDescent="0.25">
      <c r="H72">
        <f t="shared" si="11"/>
        <v>2025</v>
      </c>
      <c r="J72" s="982">
        <f t="shared" si="12"/>
        <v>5.0745125868737464</v>
      </c>
      <c r="K72" s="11">
        <v>2025</v>
      </c>
      <c r="L72" s="818">
        <v>566.87527414845249</v>
      </c>
      <c r="M72" s="1046">
        <v>0</v>
      </c>
      <c r="N72" s="1634" t="s">
        <v>776</v>
      </c>
      <c r="O72" s="1634"/>
      <c r="P72" s="1636" t="s">
        <v>663</v>
      </c>
      <c r="Q72" s="1635"/>
      <c r="R72" s="871">
        <v>-2.9764393750880132</v>
      </c>
      <c r="S72" s="1227">
        <v>6289.6555444996666</v>
      </c>
      <c r="T72" s="41">
        <f t="shared" si="13"/>
        <v>1.7004837294816513E-2</v>
      </c>
      <c r="U72" s="873">
        <f t="shared" si="14"/>
        <v>1.3618975506448767</v>
      </c>
      <c r="V72" s="874"/>
      <c r="W72" s="976">
        <f t="shared" si="15"/>
        <v>5.091517424168563</v>
      </c>
      <c r="X72" s="11">
        <v>2025</v>
      </c>
      <c r="Y72" s="818">
        <v>18447.161628191006</v>
      </c>
      <c r="Z72" s="890">
        <f>MAX(($U16+$AE16)/10^6*TAM_RoofArea!$I31/TAM_RoofArea!$O31*NumStories_Comm,$BB16,$L72)/TAM_Area!$R43*Y72</f>
        <v>5231.7442911975013</v>
      </c>
      <c r="AA72" s="1598" t="s">
        <v>776</v>
      </c>
      <c r="AB72" s="1599"/>
      <c r="AC72" s="899" t="s">
        <v>77</v>
      </c>
      <c r="AD72" s="1027"/>
      <c r="AE72" s="891">
        <v>193.19764910713363</v>
      </c>
      <c r="AF72" s="985">
        <v>337067.0980288026</v>
      </c>
      <c r="AG72" s="988">
        <f t="shared" si="19"/>
        <v>1.0325786348144836</v>
      </c>
      <c r="AH72" s="1">
        <v>2025</v>
      </c>
      <c r="AI72" s="818">
        <v>150.813644847597</v>
      </c>
      <c r="AJ72" s="890">
        <f>MAX($L16,($U16+$AE16)/10^6*TAM_RoofArea!$C31/TAM_RoofArea!$O31*NumStories_RES,$AR16)/TAM_Area!$J43*AI72</f>
        <v>62.13623391790189</v>
      </c>
      <c r="AK72" s="905" t="s">
        <v>77</v>
      </c>
      <c r="AL72" s="88"/>
      <c r="AM72" s="909" t="s">
        <v>77</v>
      </c>
      <c r="AN72" s="881"/>
      <c r="AO72" s="891">
        <v>36.797265887671635</v>
      </c>
      <c r="AP72" s="985">
        <v>282925.50793562899</v>
      </c>
      <c r="AQ72" s="988">
        <f t="shared" si="20"/>
        <v>0.41539566513124687</v>
      </c>
      <c r="AR72" s="11">
        <v>2025</v>
      </c>
      <c r="AS72" s="918">
        <v>733.79575161285766</v>
      </c>
      <c r="AT72" s="919">
        <v>59.544271568160156</v>
      </c>
      <c r="AU72" s="919">
        <v>1287773.7419842558</v>
      </c>
      <c r="AV72" s="922">
        <f t="shared" si="21"/>
        <v>1.0734143643388794</v>
      </c>
      <c r="AW72" s="11">
        <v>2025</v>
      </c>
      <c r="AX72" s="918">
        <v>319.66440275818718</v>
      </c>
      <c r="AY72" s="919">
        <v>105.15358929847638</v>
      </c>
      <c r="AZ72" s="919">
        <v>241845.30280466581</v>
      </c>
      <c r="BA72" s="922">
        <f t="shared" si="22"/>
        <v>0.62039822427918079</v>
      </c>
      <c r="BB72" s="1">
        <v>2025</v>
      </c>
      <c r="BC72" s="85">
        <f t="shared" si="16"/>
        <v>86.456340171057775</v>
      </c>
      <c r="BD72" s="992">
        <f t="shared" si="23"/>
        <v>8.2333043127323542</v>
      </c>
      <c r="BE72" s="83">
        <f t="shared" si="17"/>
        <v>427.29051851535587</v>
      </c>
      <c r="BF72" s="990">
        <f t="shared" si="18"/>
        <v>6695058.4460770721</v>
      </c>
      <c r="BG72" s="1">
        <v>2025</v>
      </c>
      <c r="BH72" s="1006">
        <v>54.715900000000005</v>
      </c>
      <c r="BI72" s="1007">
        <v>46.625999999999998</v>
      </c>
      <c r="BJ72" s="991"/>
      <c r="BL72"/>
    </row>
    <row r="73" spans="2:64" ht="13.2" x14ac:dyDescent="0.25">
      <c r="H73">
        <f t="shared" si="11"/>
        <v>2026</v>
      </c>
      <c r="J73" s="982">
        <f t="shared" si="12"/>
        <v>5.7434142575578342</v>
      </c>
      <c r="K73" s="11">
        <v>2026</v>
      </c>
      <c r="L73" s="818">
        <v>742.79387355161737</v>
      </c>
      <c r="M73" s="1046">
        <v>0</v>
      </c>
      <c r="N73" s="1634"/>
      <c r="O73" s="1634"/>
      <c r="P73" s="1636"/>
      <c r="Q73" s="1635"/>
      <c r="R73" s="871">
        <v>-3.9917025743713879</v>
      </c>
      <c r="S73" s="1227">
        <v>8435.0564768839704</v>
      </c>
      <c r="T73" s="41">
        <f t="shared" si="13"/>
        <v>2.2805185744620968E-2</v>
      </c>
      <c r="U73" s="873">
        <f t="shared" si="14"/>
        <v>1.5507465749679068</v>
      </c>
      <c r="V73" s="874"/>
      <c r="W73" s="976">
        <f t="shared" si="15"/>
        <v>5.7662194433024556</v>
      </c>
      <c r="X73" s="11">
        <v>2026</v>
      </c>
      <c r="Y73" s="818">
        <v>19955.953776041904</v>
      </c>
      <c r="Z73" s="890">
        <f>MAX(($U17+$AE17)/10^6*TAM_RoofArea!$I32/TAM_RoofArea!$O32*NumStories_Comm,$BB17,$L73)/TAM_Area!$R44*Y73</f>
        <v>6236.5400787820763</v>
      </c>
      <c r="AA73" s="1598"/>
      <c r="AB73" s="1599"/>
      <c r="AC73" s="89"/>
      <c r="AD73" s="1026"/>
      <c r="AE73" s="891">
        <v>220.95916781214052</v>
      </c>
      <c r="AF73" s="985">
        <v>385501.92417712702</v>
      </c>
      <c r="AG73" s="988">
        <f t="shared" si="19"/>
        <v>1.1809549283008329</v>
      </c>
      <c r="AH73" s="1">
        <v>2026</v>
      </c>
      <c r="AI73" s="818">
        <v>177.0486904816965</v>
      </c>
      <c r="AJ73" s="890">
        <f>MAX($L17,($U17+$AE17)/10^6*TAM_RoofArea!$C32/TAM_RoofArea!$O32*NumStories_RES,$AR17)/TAM_Area!$J44*AI73</f>
        <v>75.424283992557292</v>
      </c>
      <c r="AK73" s="88"/>
      <c r="AL73" s="88"/>
      <c r="AM73" s="89"/>
      <c r="AN73" s="881"/>
      <c r="AO73" s="891">
        <v>45.594042081519724</v>
      </c>
      <c r="AP73" s="985">
        <v>350561.84756037174</v>
      </c>
      <c r="AQ73" s="988">
        <f t="shared" si="20"/>
        <v>0.51470039905384279</v>
      </c>
      <c r="AR73" s="11">
        <v>2026</v>
      </c>
      <c r="AS73" s="918">
        <v>735.69480028143221</v>
      </c>
      <c r="AT73" s="919">
        <v>59.823802735878331</v>
      </c>
      <c r="AU73" s="919">
        <v>1293819.208464463</v>
      </c>
      <c r="AV73" s="922">
        <f t="shared" si="21"/>
        <v>1.0784535186153008</v>
      </c>
      <c r="AW73" s="11">
        <v>2026</v>
      </c>
      <c r="AX73" s="918">
        <v>349.47747806026092</v>
      </c>
      <c r="AY73" s="919">
        <v>123.49193544726501</v>
      </c>
      <c r="AZ73" s="919">
        <v>284022.11204987171</v>
      </c>
      <c r="BA73" s="922">
        <f t="shared" si="22"/>
        <v>0.72859307966002573</v>
      </c>
      <c r="BB73" s="1">
        <v>2026</v>
      </c>
      <c r="BC73" s="85">
        <f t="shared" si="16"/>
        <v>87.761568777507662</v>
      </c>
      <c r="BD73" s="992">
        <f t="shared" si="23"/>
        <v>9.2689213689324585</v>
      </c>
      <c r="BE73" s="83">
        <f t="shared" si="17"/>
        <v>503.28455156397325</v>
      </c>
      <c r="BF73" s="990">
        <f t="shared" si="18"/>
        <v>7457096.9833021546</v>
      </c>
      <c r="BG73" s="1">
        <v>2026</v>
      </c>
      <c r="BH73" s="1006">
        <v>55.148600000000002</v>
      </c>
      <c r="BI73" s="1007">
        <v>46.342100000000002</v>
      </c>
      <c r="BJ73" s="991"/>
      <c r="BL73"/>
    </row>
    <row r="74" spans="2:64" ht="12.45" customHeight="1" x14ac:dyDescent="0.25">
      <c r="B74" s="18"/>
      <c r="C74" s="18"/>
      <c r="H74">
        <f t="shared" si="11"/>
        <v>2027</v>
      </c>
      <c r="J74" s="982">
        <f t="shared" si="12"/>
        <v>6.4004210931467771</v>
      </c>
      <c r="K74" s="11">
        <v>2027</v>
      </c>
      <c r="L74" s="818">
        <v>953.89397330243696</v>
      </c>
      <c r="M74" s="1046">
        <v>0</v>
      </c>
      <c r="N74" s="88"/>
      <c r="O74" s="67"/>
      <c r="P74" s="89"/>
      <c r="Q74" s="1039"/>
      <c r="R74" s="871">
        <v>-5.2103284136321761</v>
      </c>
      <c r="S74" s="1227">
        <v>11010.192671737772</v>
      </c>
      <c r="T74" s="41">
        <f t="shared" si="13"/>
        <v>2.9767374960813605E-2</v>
      </c>
      <c r="U74" s="873">
        <f t="shared" si="14"/>
        <v>1.7389340659444548</v>
      </c>
      <c r="V74" s="874"/>
      <c r="W74" s="976">
        <f t="shared" si="15"/>
        <v>6.4301884681075911</v>
      </c>
      <c r="X74" s="11">
        <v>2027</v>
      </c>
      <c r="Y74" s="818">
        <v>21473.620847615501</v>
      </c>
      <c r="Z74" s="890">
        <f>MAX(($U18+$AE18)/10^6*TAM_RoofArea!$I33/TAM_RoofArea!$O33*NumStories_Comm,$BB18,$L74)/TAM_Area!$R45*Y74</f>
        <v>7311.020578336721</v>
      </c>
      <c r="AC74" s="89"/>
      <c r="AD74" s="1026"/>
      <c r="AE74" s="891">
        <v>248.89809073977955</v>
      </c>
      <c r="AF74" s="985">
        <v>434246.2630279974</v>
      </c>
      <c r="AG74" s="988">
        <f t="shared" si="19"/>
        <v>1.3302793896912037</v>
      </c>
      <c r="AH74" s="1">
        <v>2027</v>
      </c>
      <c r="AI74" s="818">
        <v>205.38264673479617</v>
      </c>
      <c r="AJ74" s="890">
        <f>MAX($L18,($U18+$AE18)/10^6*TAM_RoofArea!$C33/TAM_RoofArea!$O33*NumStories_RES,$AR18)/TAM_Area!$J45*AI74</f>
        <v>90.274111779610195</v>
      </c>
      <c r="AK74" s="88"/>
      <c r="AL74" s="88"/>
      <c r="AM74" s="89"/>
      <c r="AN74" s="881"/>
      <c r="AO74" s="891">
        <v>55.133501596101453</v>
      </c>
      <c r="AP74" s="985">
        <v>423908.50426126126</v>
      </c>
      <c r="AQ74" s="988">
        <f t="shared" si="20"/>
        <v>0.62238911000722652</v>
      </c>
      <c r="AR74" s="11">
        <v>2027</v>
      </c>
      <c r="AS74" s="918">
        <v>778.9754790284353</v>
      </c>
      <c r="AT74" s="919">
        <v>65.716513169038151</v>
      </c>
      <c r="AU74" s="919">
        <v>1421261.8249427483</v>
      </c>
      <c r="AV74" s="922">
        <f t="shared" si="21"/>
        <v>1.1846823775342108</v>
      </c>
      <c r="AW74" s="11">
        <v>2027</v>
      </c>
      <c r="AX74" s="918">
        <v>374.05661818535913</v>
      </c>
      <c r="AY74" s="919">
        <v>138.63665309439821</v>
      </c>
      <c r="AZ74" s="919">
        <v>318853.81726980157</v>
      </c>
      <c r="BA74" s="922">
        <f t="shared" si="22"/>
        <v>0.81794576840963518</v>
      </c>
      <c r="BB74" s="1">
        <v>2027</v>
      </c>
      <c r="BC74" s="85">
        <f t="shared" si="16"/>
        <v>89.079648240304209</v>
      </c>
      <c r="BD74" s="992">
        <f t="shared" si="23"/>
        <v>10.385485113749866</v>
      </c>
      <c r="BE74" s="83">
        <f t="shared" si="17"/>
        <v>571.45927107272689</v>
      </c>
      <c r="BF74" s="990">
        <f t="shared" si="18"/>
        <v>8328231.7378880503</v>
      </c>
      <c r="BG74" s="1">
        <v>2027</v>
      </c>
      <c r="BH74" s="1006">
        <v>55.679699999999997</v>
      </c>
      <c r="BI74" s="1007">
        <v>46.160899999999998</v>
      </c>
      <c r="BJ74" s="991"/>
      <c r="BL74"/>
    </row>
    <row r="75" spans="2:64" ht="13.2" x14ac:dyDescent="0.25">
      <c r="B75" s="18"/>
      <c r="C75" s="18"/>
      <c r="H75">
        <f t="shared" si="11"/>
        <v>2028</v>
      </c>
      <c r="J75" s="982">
        <f t="shared" si="12"/>
        <v>7.045873234406395</v>
      </c>
      <c r="K75" s="11">
        <v>2028</v>
      </c>
      <c r="L75" s="818">
        <v>1203.3812701799829</v>
      </c>
      <c r="M75" s="1046">
        <v>0</v>
      </c>
      <c r="N75" s="1605" t="s">
        <v>858</v>
      </c>
      <c r="O75" s="1605"/>
      <c r="P75" s="89"/>
      <c r="Q75" s="1026"/>
      <c r="R75" s="871">
        <v>-6.6508470565506173</v>
      </c>
      <c r="S75" s="1227">
        <v>14054.221098864482</v>
      </c>
      <c r="T75" s="41">
        <f t="shared" si="13"/>
        <v>3.7997270502446702E-2</v>
      </c>
      <c r="U75" s="873">
        <f t="shared" si="14"/>
        <v>1.9266244553848164</v>
      </c>
      <c r="V75" s="874"/>
      <c r="W75" s="976">
        <f t="shared" si="15"/>
        <v>7.0838705049088428</v>
      </c>
      <c r="X75" s="11">
        <v>2028</v>
      </c>
      <c r="Y75" s="818">
        <v>23134.29839248395</v>
      </c>
      <c r="Z75" s="890">
        <f>MAX(($U19+$AE19)/10^6*TAM_RoofArea!$I34/TAM_RoofArea!$O34*NumStories_Comm,$BB19,$L75)/TAM_Area!$R46*Y75</f>
        <v>8501.1906694755889</v>
      </c>
      <c r="AA75" s="1605" t="s">
        <v>858</v>
      </c>
      <c r="AB75" s="1605"/>
      <c r="AC75" s="1020"/>
      <c r="AD75" s="1026"/>
      <c r="AE75" s="891">
        <v>279.69570435997269</v>
      </c>
      <c r="AF75" s="985">
        <v>487978.08790861146</v>
      </c>
      <c r="AG75" s="988">
        <f t="shared" si="19"/>
        <v>1.494882623604513</v>
      </c>
      <c r="AH75" s="1">
        <v>2028</v>
      </c>
      <c r="AI75" s="818">
        <v>235.80479096129531</v>
      </c>
      <c r="AJ75" s="890">
        <f>MAX($L19,($U19+$AE19)/10^6*TAM_RoofArea!$C34/TAM_RoofArea!$O34*NumStories_RES,$AR19)/TAM_Area!$J46*AI75</f>
        <v>106.7316755844017</v>
      </c>
      <c r="AK75" s="88"/>
      <c r="AL75" s="88"/>
      <c r="AM75" s="89"/>
      <c r="AN75" s="881"/>
      <c r="AO75" s="891">
        <v>65.411850306040364</v>
      </c>
      <c r="AP75" s="985">
        <v>502936.30590217799</v>
      </c>
      <c r="AQ75" s="988">
        <f t="shared" si="20"/>
        <v>0.73841896700392329</v>
      </c>
      <c r="AR75" s="11">
        <v>2028</v>
      </c>
      <c r="AS75" s="918">
        <v>820.37859182985346</v>
      </c>
      <c r="AT75" s="919">
        <v>71.354542618986784</v>
      </c>
      <c r="AU75" s="919">
        <v>1543196.4139630657</v>
      </c>
      <c r="AV75" s="922">
        <f t="shared" si="21"/>
        <v>1.2863200605347131</v>
      </c>
      <c r="AW75" s="11">
        <v>2028</v>
      </c>
      <c r="AX75" s="918">
        <v>399.33589897388617</v>
      </c>
      <c r="AY75" s="919">
        <v>154.20858069012434</v>
      </c>
      <c r="AZ75" s="919">
        <v>354668.0730623547</v>
      </c>
      <c r="BA75" s="922">
        <f t="shared" si="22"/>
        <v>0.90981896354680225</v>
      </c>
      <c r="BB75" s="1">
        <v>2028</v>
      </c>
      <c r="BC75" s="85">
        <f t="shared" si="16"/>
        <v>90.411195304515331</v>
      </c>
      <c r="BD75" s="992">
        <f t="shared" si="23"/>
        <v>11.513311119598795</v>
      </c>
      <c r="BE75" s="83">
        <f t="shared" si="17"/>
        <v>644.01750722727161</v>
      </c>
      <c r="BF75" s="990">
        <f t="shared" si="18"/>
        <v>9194848.0935806185</v>
      </c>
      <c r="BG75" s="1">
        <v>2028</v>
      </c>
      <c r="BH75" s="1006">
        <v>56.206800000000001</v>
      </c>
      <c r="BI75" s="1007">
        <v>45.974599999999995</v>
      </c>
      <c r="BJ75" s="991"/>
      <c r="BL75"/>
    </row>
    <row r="76" spans="2:64" ht="13.2" x14ac:dyDescent="0.25">
      <c r="B76" s="18"/>
      <c r="C76" s="18"/>
      <c r="H76">
        <f t="shared" si="11"/>
        <v>2029</v>
      </c>
      <c r="J76" s="982">
        <f t="shared" si="12"/>
        <v>7.6802337090920547</v>
      </c>
      <c r="K76" s="11">
        <v>2029</v>
      </c>
      <c r="L76" s="818">
        <v>1494.4376810929955</v>
      </c>
      <c r="M76" s="1046">
        <v>0</v>
      </c>
      <c r="N76" s="1605"/>
      <c r="O76" s="1605"/>
      <c r="P76" s="89"/>
      <c r="Q76" s="1026"/>
      <c r="R76" s="871">
        <v>-8.3316512099856226</v>
      </c>
      <c r="S76" s="1227">
        <v>17606.008261523522</v>
      </c>
      <c r="T76" s="41">
        <f t="shared" si="13"/>
        <v>4.7599952617471762E-2</v>
      </c>
      <c r="U76" s="873">
        <f t="shared" si="14"/>
        <v>2.1140901756636081</v>
      </c>
      <c r="V76" s="874"/>
      <c r="W76" s="977">
        <f t="shared" si="15"/>
        <v>7.7278336617095267</v>
      </c>
      <c r="X76" s="11">
        <v>2029</v>
      </c>
      <c r="Y76" s="818">
        <v>24913.81565276641</v>
      </c>
      <c r="Z76" s="890">
        <f>MAX(($U20+$AE20)/10^6*TAM_RoofArea!$I35/TAM_RoofArea!$O35*NumStories_Comm,$BB20,$L76)/TAM_Area!$R47*Y76</f>
        <v>9806.8646893044606</v>
      </c>
      <c r="AA76" s="1605"/>
      <c r="AB76" s="1605"/>
      <c r="AC76" s="89"/>
      <c r="AD76" s="1026"/>
      <c r="AE76" s="891">
        <v>312.86885020890958</v>
      </c>
      <c r="AF76" s="985">
        <v>545854.44435219781</v>
      </c>
      <c r="AG76" s="988">
        <f t="shared" si="19"/>
        <v>1.6721823051042721</v>
      </c>
      <c r="AH76" s="1">
        <v>2029</v>
      </c>
      <c r="AI76" s="818">
        <v>268.30403916571504</v>
      </c>
      <c r="AJ76" s="890">
        <f>MAX($L20,($U20+$AE20)/10^6*TAM_RoofArea!$C35/TAM_RoofArea!$O35*NumStories_RES,$AR20)/TAM_Area!$J47*AI76</f>
        <v>124.83901621537724</v>
      </c>
      <c r="AK76" s="88"/>
      <c r="AL76" s="88"/>
      <c r="AM76" s="89"/>
      <c r="AN76" s="881"/>
      <c r="AO76" s="891">
        <v>76.42516622509558</v>
      </c>
      <c r="AP76" s="985">
        <v>587615.09725493973</v>
      </c>
      <c r="AQ76" s="988">
        <f t="shared" si="20"/>
        <v>0.8627456956652837</v>
      </c>
      <c r="AR76" s="11">
        <v>2029</v>
      </c>
      <c r="AS76" s="918">
        <v>859.9661608984876</v>
      </c>
      <c r="AT76" s="919">
        <v>76.746304040898536</v>
      </c>
      <c r="AU76" s="919">
        <v>1659804.9238888877</v>
      </c>
      <c r="AV76" s="922">
        <f t="shared" si="21"/>
        <v>1.383518229341653</v>
      </c>
      <c r="AW76" s="11">
        <v>2029</v>
      </c>
      <c r="AX76" s="918">
        <v>425.225611474787</v>
      </c>
      <c r="AY76" s="919">
        <v>170.15297986775445</v>
      </c>
      <c r="AZ76" s="919">
        <v>391338.98532391357</v>
      </c>
      <c r="BA76" s="922">
        <f t="shared" si="22"/>
        <v>1.0038897128478297</v>
      </c>
      <c r="BB76" s="1">
        <v>2029</v>
      </c>
      <c r="BC76" s="85">
        <f t="shared" si="16"/>
        <v>91.756859151955908</v>
      </c>
      <c r="BD76" s="992">
        <f t="shared" si="23"/>
        <v>12.650169604668566</v>
      </c>
      <c r="BE76" s="83">
        <f t="shared" si="17"/>
        <v>720.45300292634101</v>
      </c>
      <c r="BF76" s="990">
        <f t="shared" si="18"/>
        <v>10056538.794133738</v>
      </c>
      <c r="BG76" s="1">
        <v>2029</v>
      </c>
      <c r="BH76" s="1006">
        <v>56.729399999999998</v>
      </c>
      <c r="BI76" s="1007">
        <v>45.783499999999997</v>
      </c>
      <c r="BJ76" s="991"/>
      <c r="BL76"/>
    </row>
    <row r="77" spans="2:64" ht="13.8" customHeight="1" thickBot="1" x14ac:dyDescent="0.3">
      <c r="B77" s="18"/>
      <c r="C77" s="18"/>
      <c r="H77">
        <f t="shared" si="11"/>
        <v>2030</v>
      </c>
      <c r="J77" s="982">
        <f t="shared" si="12"/>
        <v>8.3037980493392709</v>
      </c>
      <c r="K77" s="11">
        <v>2030</v>
      </c>
      <c r="L77" s="818">
        <v>1830.2194328343392</v>
      </c>
      <c r="M77" s="1046">
        <v>0</v>
      </c>
      <c r="N77" s="1021">
        <f>AA77</f>
        <v>0.29604682948798711</v>
      </c>
      <c r="O77" s="79" t="s">
        <v>2731</v>
      </c>
      <c r="P77" s="89"/>
      <c r="Q77" s="1026"/>
      <c r="R77" s="871">
        <v>-10.270985082018726</v>
      </c>
      <c r="S77" s="1227">
        <v>21704.106863148292</v>
      </c>
      <c r="T77" s="41">
        <f t="shared" si="13"/>
        <v>5.8679653158415702E-2</v>
      </c>
      <c r="U77" s="873">
        <f t="shared" si="14"/>
        <v>2.3014650882216157</v>
      </c>
      <c r="V77" s="874"/>
      <c r="W77" s="976">
        <f t="shared" si="15"/>
        <v>8.3624777024976851</v>
      </c>
      <c r="X77" s="11">
        <v>2030</v>
      </c>
      <c r="Y77" s="818">
        <v>26774.168084722085</v>
      </c>
      <c r="Z77" s="890">
        <f>MAX(($U21+$AE21)/10^6*TAM_RoofArea!$I36/TAM_RoofArea!$O36*NumStories_Comm,$BB21,$L77)/TAM_Area!$R48*Y77</f>
        <v>11216.658668231074</v>
      </c>
      <c r="AA77" s="885">
        <v>0.29604682948798711</v>
      </c>
      <c r="AB77" s="79" t="s">
        <v>2735</v>
      </c>
      <c r="AC77" s="89"/>
      <c r="AD77" s="1026"/>
      <c r="AE77" s="891">
        <v>347.65784102059052</v>
      </c>
      <c r="AF77" s="985">
        <v>606549.92501894978</v>
      </c>
      <c r="AG77" s="988">
        <f t="shared" si="19"/>
        <v>1.8581181526930757</v>
      </c>
      <c r="AH77" s="1">
        <v>2030</v>
      </c>
      <c r="AI77" s="818">
        <v>302.86879264583189</v>
      </c>
      <c r="AJ77" s="890">
        <f>MAX($L21,($U21+$AE21)/10^6*TAM_RoofArea!$C36/TAM_RoofArea!$O36*NumStories_RES,$AR21)/TAM_Area!$J48*AI77</f>
        <v>144.63428999881876</v>
      </c>
      <c r="AK77" s="88"/>
      <c r="AL77" s="88"/>
      <c r="AM77" s="89"/>
      <c r="AN77" s="881"/>
      <c r="AO77" s="891">
        <v>88.169345242017087</v>
      </c>
      <c r="AP77" s="985">
        <v>677913.32277507812</v>
      </c>
      <c r="AQ77" s="988">
        <f t="shared" si="20"/>
        <v>0.9953229656463396</v>
      </c>
      <c r="AR77" s="11">
        <v>2030</v>
      </c>
      <c r="AS77" s="918">
        <v>886.69541173413268</v>
      </c>
      <c r="AT77" s="919">
        <v>80.393908812695912</v>
      </c>
      <c r="AU77" s="919">
        <v>1738692.2714464131</v>
      </c>
      <c r="AV77" s="922">
        <f t="shared" si="21"/>
        <v>1.4492741997207077</v>
      </c>
      <c r="AW77" s="11">
        <v>2030</v>
      </c>
      <c r="AX77" s="918">
        <v>446.53055259413566</v>
      </c>
      <c r="AY77" s="919">
        <v>183.29985556398751</v>
      </c>
      <c r="AZ77" s="919">
        <v>421575.80515006144</v>
      </c>
      <c r="BA77" s="922">
        <f t="shared" si="22"/>
        <v>1.0814552851804164</v>
      </c>
      <c r="BB77" s="1">
        <v>2030</v>
      </c>
      <c r="BC77" s="85">
        <f t="shared" si="16"/>
        <v>93.1172088735957</v>
      </c>
      <c r="BD77" s="992">
        <f t="shared" si="23"/>
        <v>13.746648305738224</v>
      </c>
      <c r="BE77" s="83">
        <f t="shared" si="17"/>
        <v>798.36472506284838</v>
      </c>
      <c r="BF77" s="990">
        <f t="shared" si="18"/>
        <v>10872535.295511972</v>
      </c>
      <c r="BG77" s="1">
        <v>2030</v>
      </c>
      <c r="BH77" s="1006">
        <v>57.1233</v>
      </c>
      <c r="BI77" s="1007">
        <v>45.1021</v>
      </c>
      <c r="BJ77" s="991"/>
      <c r="BL77"/>
    </row>
    <row r="78" spans="2:64" ht="13.2" x14ac:dyDescent="0.25">
      <c r="B78" s="18"/>
      <c r="C78" s="18"/>
      <c r="D78" s="18"/>
      <c r="E78" s="18"/>
      <c r="F78" s="1586" t="s">
        <v>72</v>
      </c>
      <c r="G78" s="1587"/>
      <c r="H78">
        <f t="shared" si="11"/>
        <v>2031</v>
      </c>
      <c r="J78" s="982">
        <f t="shared" si="12"/>
        <v>8.916937090349407</v>
      </c>
      <c r="K78" s="11">
        <v>2031</v>
      </c>
      <c r="L78" s="818">
        <v>2213.8568626377855</v>
      </c>
      <c r="M78" s="1046">
        <v>0</v>
      </c>
      <c r="N78" s="1021">
        <f>AA134</f>
        <v>0.23642252607782235</v>
      </c>
      <c r="O78" s="79" t="s">
        <v>2732</v>
      </c>
      <c r="P78" s="89"/>
      <c r="Q78" s="1026"/>
      <c r="R78" s="871">
        <v>-12.486943229095488</v>
      </c>
      <c r="S78" s="1227">
        <v>26386.753371185594</v>
      </c>
      <c r="T78" s="41">
        <f t="shared" si="13"/>
        <v>7.1339748995929347E-2</v>
      </c>
      <c r="U78" s="873">
        <f t="shared" si="14"/>
        <v>2.4889850523964059</v>
      </c>
      <c r="V78" s="874"/>
      <c r="W78" s="976">
        <f t="shared" si="15"/>
        <v>8.9882768393453354</v>
      </c>
      <c r="X78" s="11">
        <v>2031</v>
      </c>
      <c r="Y78" s="818">
        <v>28668.8956992319</v>
      </c>
      <c r="Z78" s="890">
        <f>MAX(($U22+$AE22)/10^6*TAM_RoofArea!$I37/TAM_RoofArea!$O37*NumStories_Comm,$BB22,$L78)/TAM_Area!$R49*Y78</f>
        <v>12713.416453107711</v>
      </c>
      <c r="AA78" s="1021">
        <f>AA134</f>
        <v>0.23642252607782235</v>
      </c>
      <c r="AB78" s="79" t="s">
        <v>2734</v>
      </c>
      <c r="AC78" s="89"/>
      <c r="AD78" s="1026"/>
      <c r="AE78" s="891">
        <v>383.13397041840727</v>
      </c>
      <c r="AF78" s="985">
        <v>668444.23916138243</v>
      </c>
      <c r="AG78" s="988">
        <f t="shared" si="19"/>
        <v>2.0477265326676486</v>
      </c>
      <c r="AH78" s="1">
        <v>2031</v>
      </c>
      <c r="AI78" s="818">
        <v>339.48711168077818</v>
      </c>
      <c r="AJ78" s="890">
        <f>MAX($L22,($U22+$AE22)/10^6*TAM_RoofArea!$C37/TAM_RoofArea!$O37*NumStories_RES,$AR22)/TAM_Area!$J49*AI78</f>
        <v>166.15205555586061</v>
      </c>
      <c r="AK78" s="88"/>
      <c r="AL78" s="88"/>
      <c r="AM78" s="89"/>
      <c r="AN78" s="88"/>
      <c r="AO78" s="891">
        <v>100.64016257874046</v>
      </c>
      <c r="AP78" s="985">
        <v>773798.49913941824</v>
      </c>
      <c r="AQ78" s="988">
        <f t="shared" si="20"/>
        <v>1.1361030844228839</v>
      </c>
      <c r="AR78" s="11">
        <v>2031</v>
      </c>
      <c r="AS78" s="918">
        <v>933.94162097001856</v>
      </c>
      <c r="AT78" s="919">
        <v>86.824520567637578</v>
      </c>
      <c r="AU78" s="919">
        <v>1877768.1681668852</v>
      </c>
      <c r="AV78" s="922">
        <f t="shared" si="21"/>
        <v>1.5651998941233898</v>
      </c>
      <c r="AW78" s="11">
        <v>2031</v>
      </c>
      <c r="AX78" s="918">
        <v>478.47832257261405</v>
      </c>
      <c r="AY78" s="919">
        <v>202.94074397407286</v>
      </c>
      <c r="AZ78" s="919">
        <v>466748.36308725947</v>
      </c>
      <c r="BA78" s="922">
        <f t="shared" si="22"/>
        <v>1.1973350413939217</v>
      </c>
      <c r="BB78" s="1">
        <v>2031</v>
      </c>
      <c r="BC78" s="85">
        <f t="shared" si="16"/>
        <v>94.492747131146444</v>
      </c>
      <c r="BD78" s="992">
        <f t="shared" si="23"/>
        <v>14.93464139195318</v>
      </c>
      <c r="BE78" s="83">
        <f t="shared" si="17"/>
        <v>881.6250705208372</v>
      </c>
      <c r="BF78" s="990">
        <f t="shared" si="18"/>
        <v>11760791.138078166</v>
      </c>
      <c r="BG78" s="1">
        <v>2031</v>
      </c>
      <c r="BH78" s="1006">
        <v>57.760599999999997</v>
      </c>
      <c r="BI78" s="1007">
        <v>45.388199999999998</v>
      </c>
      <c r="BJ78" s="991"/>
      <c r="BL78"/>
    </row>
    <row r="79" spans="2:64" ht="24.45" customHeight="1" x14ac:dyDescent="0.25">
      <c r="B79" s="18"/>
      <c r="C79" s="18"/>
      <c r="D79" s="18"/>
      <c r="E79" s="18"/>
      <c r="F79" s="1588"/>
      <c r="G79" s="1589"/>
      <c r="H79">
        <f t="shared" si="11"/>
        <v>2032</v>
      </c>
      <c r="J79" s="982">
        <f t="shared" si="12"/>
        <v>9.5192252364276282</v>
      </c>
      <c r="K79" s="11">
        <v>2032</v>
      </c>
      <c r="L79" s="818">
        <v>2648.4615864956372</v>
      </c>
      <c r="M79" s="1046">
        <v>0</v>
      </c>
      <c r="N79" s="1639"/>
      <c r="O79" s="1639"/>
      <c r="P79" s="89"/>
      <c r="Q79" s="1026"/>
      <c r="R79" s="871">
        <v>-14.997511991665789</v>
      </c>
      <c r="S79" s="1227">
        <v>31691.955576717184</v>
      </c>
      <c r="T79" s="41">
        <f t="shared" si="13"/>
        <v>8.568299874671402E-2</v>
      </c>
      <c r="U79" s="873">
        <f t="shared" si="14"/>
        <v>2.6759957692150471</v>
      </c>
      <c r="V79" s="874"/>
      <c r="W79" s="976">
        <f t="shared" si="15"/>
        <v>9.6049082351743422</v>
      </c>
      <c r="X79" s="11">
        <v>2032</v>
      </c>
      <c r="Y79" s="818">
        <v>30547.820496088072</v>
      </c>
      <c r="Z79" s="890">
        <f>MAX(($U23+$AE23)/10^6*TAM_RoofArea!$I38/TAM_RoofArea!$O38*NumStories_Comm,$BB23,$L79)/TAM_Area!$R50*Y79</f>
        <v>14263.224000431217</v>
      </c>
      <c r="AA79" s="1596"/>
      <c r="AB79" s="1597"/>
      <c r="AC79" s="89"/>
      <c r="AD79" s="1026"/>
      <c r="AE79" s="891">
        <v>418.29421128930807</v>
      </c>
      <c r="AF79" s="985">
        <v>729787.43050516676</v>
      </c>
      <c r="AG79" s="988">
        <f t="shared" si="19"/>
        <v>2.2356465911466756</v>
      </c>
      <c r="AH79" s="1">
        <v>2032</v>
      </c>
      <c r="AI79" s="818">
        <v>378.14786924847141</v>
      </c>
      <c r="AJ79" s="890">
        <f>MAX($L23,($U23+$AE23)/10^6*TAM_RoofArea!$C38/TAM_RoofArea!$O38*NumStories_RES,$AR23)/TAM_Area!$J50*AI79</f>
        <v>189.42471843452526</v>
      </c>
      <c r="AK79" s="82"/>
      <c r="AL79" s="82"/>
      <c r="AM79" s="81"/>
      <c r="AN79" s="82"/>
      <c r="AO79" s="891">
        <v>113.83368102439313</v>
      </c>
      <c r="AP79" s="985">
        <v>875240.35406117153</v>
      </c>
      <c r="AQ79" s="988">
        <f t="shared" si="20"/>
        <v>1.2850416057489868</v>
      </c>
      <c r="AR79" s="11">
        <v>2032</v>
      </c>
      <c r="AS79" s="918">
        <v>968.45449037406684</v>
      </c>
      <c r="AT79" s="919">
        <v>91.527928271205951</v>
      </c>
      <c r="AU79" s="919">
        <v>1979489.5391566781</v>
      </c>
      <c r="AV79" s="922">
        <f t="shared" si="21"/>
        <v>1.6499889973803366</v>
      </c>
      <c r="AW79" s="11">
        <v>2032</v>
      </c>
      <c r="AX79" s="918">
        <v>505.66404025238506</v>
      </c>
      <c r="AY79" s="919">
        <v>219.67593610912067</v>
      </c>
      <c r="AZ79" s="919">
        <v>505238.03934459231</v>
      </c>
      <c r="BA79" s="922">
        <f t="shared" si="22"/>
        <v>1.2960714093374266</v>
      </c>
      <c r="BB79" s="1">
        <v>2032</v>
      </c>
      <c r="BC79" s="85">
        <f t="shared" si="16"/>
        <v>95.884250059190819</v>
      </c>
      <c r="BD79" s="992">
        <f t="shared" si="23"/>
        <v>16.071656838787767</v>
      </c>
      <c r="BE79" s="83">
        <f t="shared" si="17"/>
        <v>964.34217985622831</v>
      </c>
      <c r="BF79" s="990">
        <f t="shared" si="18"/>
        <v>12600024.991305349</v>
      </c>
      <c r="BG79" s="1">
        <v>2032</v>
      </c>
      <c r="BH79" s="1006">
        <v>58.268800000000006</v>
      </c>
      <c r="BI79" s="1007">
        <v>45.184599999999996</v>
      </c>
      <c r="BJ79" s="991"/>
      <c r="BL79"/>
    </row>
    <row r="80" spans="2:64" ht="13.2" customHeight="1" x14ac:dyDescent="0.25">
      <c r="B80" s="18"/>
      <c r="C80" s="18"/>
      <c r="D80" s="18"/>
      <c r="E80" s="18"/>
      <c r="F80" s="1588"/>
      <c r="G80" s="1589"/>
      <c r="H80">
        <f t="shared" si="11"/>
        <v>2033</v>
      </c>
      <c r="J80" s="982">
        <f t="shared" si="12"/>
        <v>10.110992331189886</v>
      </c>
      <c r="K80" s="11">
        <v>2033</v>
      </c>
      <c r="L80" s="818">
        <v>3137.1432128887204</v>
      </c>
      <c r="M80" s="1046">
        <v>0</v>
      </c>
      <c r="N80" s="88"/>
      <c r="O80" s="88"/>
      <c r="P80" s="1788"/>
      <c r="Q80" s="1026"/>
      <c r="R80" s="871">
        <v>-17.820666105988977</v>
      </c>
      <c r="S80" s="1227">
        <v>37657.696749458111</v>
      </c>
      <c r="T80" s="41">
        <f t="shared" si="13"/>
        <v>0.10181209473101843</v>
      </c>
      <c r="U80" s="873">
        <f t="shared" si="14"/>
        <v>2.8623702306700838</v>
      </c>
      <c r="V80" s="874"/>
      <c r="W80" s="976">
        <f t="shared" si="15"/>
        <v>10.212804425920904</v>
      </c>
      <c r="X80" s="11">
        <v>2033</v>
      </c>
      <c r="Y80" s="818">
        <v>32362.616291333696</v>
      </c>
      <c r="Z80" s="890">
        <f>MAX(($U24+$AE24)/10^6*TAM_RoofArea!$I39/TAM_RoofArea!$O39*NumStories_Comm,$BB24,$L80)/TAM_Area!$R51*Y80</f>
        <v>15832.649824385977</v>
      </c>
      <c r="AA80" s="88"/>
      <c r="AB80" s="88"/>
      <c r="AC80" s="89"/>
      <c r="AD80" s="1026"/>
      <c r="AE80" s="891">
        <v>452.1725531789441</v>
      </c>
      <c r="AF80" s="985">
        <v>788894.12481299927</v>
      </c>
      <c r="AG80" s="988">
        <f t="shared" si="19"/>
        <v>2.4167153162571982</v>
      </c>
      <c r="AH80" s="1">
        <v>2033</v>
      </c>
      <c r="AI80" s="818">
        <v>418.84272841768455</v>
      </c>
      <c r="AJ80" s="890">
        <f>MAX($L24,($U24+$AE24)/10^6*TAM_RoofArea!$C39/TAM_RoofArea!$O39*NumStories_RES,$AR24)/TAM_Area!$J51*AI80</f>
        <v>215.81363127489894</v>
      </c>
      <c r="AK80" s="82"/>
      <c r="AL80" s="82"/>
      <c r="AM80" s="81"/>
      <c r="AN80" s="82"/>
      <c r="AO80" s="891">
        <v>127.74695062021405</v>
      </c>
      <c r="AP80" s="985">
        <v>982216.20600243798</v>
      </c>
      <c r="AQ80" s="988">
        <f t="shared" si="20"/>
        <v>1.4421052282352085</v>
      </c>
      <c r="AR80" s="11">
        <v>2033</v>
      </c>
      <c r="AS80" s="918">
        <v>1001.4102747625597</v>
      </c>
      <c r="AT80" s="919">
        <v>96.02012637990623</v>
      </c>
      <c r="AU80" s="919">
        <v>2076643.0455448376</v>
      </c>
      <c r="AV80" s="922">
        <f t="shared" si="21"/>
        <v>1.7309705905771751</v>
      </c>
      <c r="AW80" s="11">
        <v>2033</v>
      </c>
      <c r="AX80" s="918">
        <v>533.1103463782099</v>
      </c>
      <c r="AY80" s="919">
        <v>236.5701334019283</v>
      </c>
      <c r="AZ80" s="919">
        <v>544093.41543949116</v>
      </c>
      <c r="BA80" s="922">
        <f t="shared" si="22"/>
        <v>1.395745895686433</v>
      </c>
      <c r="BB80" s="1">
        <v>2033</v>
      </c>
      <c r="BC80" s="85">
        <f t="shared" si="16"/>
        <v>97.293158834511644</v>
      </c>
      <c r="BD80" s="992">
        <f t="shared" si="23"/>
        <v>17.198341456676918</v>
      </c>
      <c r="BE80" s="83">
        <f t="shared" si="17"/>
        <v>1047.1284542548115</v>
      </c>
      <c r="BF80" s="990">
        <f t="shared" si="18"/>
        <v>13428679.021359596</v>
      </c>
      <c r="BG80" s="1">
        <v>2033</v>
      </c>
      <c r="BH80" s="1006">
        <v>58.771699999999996</v>
      </c>
      <c r="BI80" s="1007">
        <v>44.977400000000003</v>
      </c>
      <c r="BJ80" s="991"/>
      <c r="BL80"/>
    </row>
    <row r="81" spans="2:64" ht="13.8" thickBot="1" x14ac:dyDescent="0.3">
      <c r="B81" s="18"/>
      <c r="C81" s="18"/>
      <c r="D81" s="18"/>
      <c r="E81" s="18"/>
      <c r="F81" s="1590"/>
      <c r="G81" s="1591"/>
      <c r="H81">
        <f t="shared" si="11"/>
        <v>2034</v>
      </c>
      <c r="J81" s="982">
        <f t="shared" si="12"/>
        <v>10.693127217487513</v>
      </c>
      <c r="K81" s="11">
        <v>2034</v>
      </c>
      <c r="L81" s="818">
        <v>3683.0138505469422</v>
      </c>
      <c r="M81" s="1046">
        <v>0</v>
      </c>
      <c r="N81" s="1605" t="s">
        <v>771</v>
      </c>
      <c r="O81" s="1605"/>
      <c r="P81" s="89"/>
      <c r="Q81" s="1026"/>
      <c r="R81" s="871">
        <v>-20.974394760728302</v>
      </c>
      <c r="S81" s="1227">
        <v>44321.990699185248</v>
      </c>
      <c r="T81" s="41">
        <f t="shared" si="13"/>
        <v>0.11982981183780712</v>
      </c>
      <c r="U81" s="873">
        <f t="shared" si="14"/>
        <v>3.0484479551345696</v>
      </c>
      <c r="V81" s="874"/>
      <c r="W81" s="976">
        <f t="shared" si="15"/>
        <v>10.812957029325322</v>
      </c>
      <c r="X81" s="11">
        <v>2034</v>
      </c>
      <c r="Y81" s="818">
        <v>34071.934226944133</v>
      </c>
      <c r="Z81" s="890">
        <f>MAX(($U25+$AE25)/10^6*TAM_RoofArea!$I40/TAM_RoofArea!$O40*NumStories_Comm,$BB25,$L81)/TAM_Area!$R52*Y81</f>
        <v>17392.847606651412</v>
      </c>
      <c r="AA81" s="1605" t="s">
        <v>771</v>
      </c>
      <c r="AB81" s="1605"/>
      <c r="AC81" s="89"/>
      <c r="AD81" s="1026"/>
      <c r="AE81" s="891">
        <v>483.94245805230764</v>
      </c>
      <c r="AF81" s="985">
        <v>844322.28188326233</v>
      </c>
      <c r="AG81" s="988">
        <f t="shared" si="19"/>
        <v>2.5865151308715699</v>
      </c>
      <c r="AH81" s="1">
        <v>2034</v>
      </c>
      <c r="AI81" s="818">
        <v>461.56585487808616</v>
      </c>
      <c r="AJ81" s="890">
        <f>MAX($L25,($U25+$AE25)/10^6*TAM_RoofArea!$C40/TAM_RoofArea!$O40*NumStories_RES,$AR25)/TAM_Area!$J52*AI81</f>
        <v>245.35356519926913</v>
      </c>
      <c r="AK81" s="82"/>
      <c r="AL81" s="82"/>
      <c r="AM81" s="81"/>
      <c r="AN81" s="82"/>
      <c r="AO81" s="891">
        <v>142.37790694052865</v>
      </c>
      <c r="AP81" s="985">
        <v>1094710.1820805869</v>
      </c>
      <c r="AQ81" s="988">
        <f t="shared" si="20"/>
        <v>1.6072706470664899</v>
      </c>
      <c r="AR81" s="11">
        <v>2034</v>
      </c>
      <c r="AS81" s="918">
        <v>1032.8842559647464</v>
      </c>
      <c r="AT81" s="919">
        <v>100.3113264393495</v>
      </c>
      <c r="AU81" s="919">
        <v>2169449.5341056497</v>
      </c>
      <c r="AV81" s="922">
        <f t="shared" si="21"/>
        <v>1.8083287589239916</v>
      </c>
      <c r="AW81" s="11">
        <v>2034</v>
      </c>
      <c r="AX81" s="918">
        <v>560.73714152177286</v>
      </c>
      <c r="AY81" s="919">
        <v>253.57446099856926</v>
      </c>
      <c r="AZ81" s="919">
        <v>583202.08290424454</v>
      </c>
      <c r="BA81" s="922">
        <f t="shared" si="22"/>
        <v>1.4960701424990939</v>
      </c>
      <c r="BB81" s="1">
        <v>2034</v>
      </c>
      <c r="BC81" s="85">
        <f t="shared" si="16"/>
        <v>98.721216004808909</v>
      </c>
      <c r="BD81" s="992">
        <f t="shared" si="23"/>
        <v>18.311141708686467</v>
      </c>
      <c r="BE81" s="83">
        <f t="shared" si="17"/>
        <v>1129.1513830577649</v>
      </c>
      <c r="BF81" s="990">
        <f t="shared" si="18"/>
        <v>14246196.729678512</v>
      </c>
      <c r="BG81" s="1">
        <v>2034</v>
      </c>
      <c r="BH81" s="1006">
        <v>59.268999999999998</v>
      </c>
      <c r="BI81" s="1007">
        <v>44.7669</v>
      </c>
      <c r="BJ81" s="991"/>
      <c r="BL81"/>
    </row>
    <row r="82" spans="2:64" ht="13.2" x14ac:dyDescent="0.25">
      <c r="B82" s="18"/>
      <c r="C82" s="18"/>
      <c r="D82" s="18"/>
      <c r="E82" s="18"/>
      <c r="H82">
        <f t="shared" si="11"/>
        <v>2035</v>
      </c>
      <c r="J82" s="982">
        <f t="shared" si="12"/>
        <v>11.266306944296437</v>
      </c>
      <c r="K82" s="11">
        <v>2035</v>
      </c>
      <c r="L82" s="818">
        <v>3827.9071038067896</v>
      </c>
      <c r="M82" s="1046">
        <v>0</v>
      </c>
      <c r="N82" s="1605"/>
      <c r="O82" s="1605"/>
      <c r="P82" s="89"/>
      <c r="Q82" s="1039"/>
      <c r="R82" s="871">
        <v>-21.810319494182437</v>
      </c>
      <c r="S82" s="1227">
        <v>46088.422993610533</v>
      </c>
      <c r="T82" s="41">
        <f t="shared" si="13"/>
        <v>0.12460557317266731</v>
      </c>
      <c r="U82" s="873">
        <f t="shared" si="14"/>
        <v>3.2192527000737048</v>
      </c>
      <c r="V82" s="874"/>
      <c r="W82" s="976">
        <f t="shared" si="15"/>
        <v>11.390912517469104</v>
      </c>
      <c r="X82" s="11">
        <v>2035</v>
      </c>
      <c r="Y82" s="818">
        <v>35644.976977547085</v>
      </c>
      <c r="Z82" s="890">
        <f>MAX(($U26+$AE26)/10^6*TAM_RoofArea!$I41/TAM_RoofArea!$O41*NumStories_Comm,$BB26,$L82)/TAM_Area!$R53*Y82</f>
        <v>18916.75187517831</v>
      </c>
      <c r="AA82" s="1605"/>
      <c r="AB82" s="1605"/>
      <c r="AC82" s="89"/>
      <c r="AD82" s="1026"/>
      <c r="AE82" s="891">
        <v>512.98830647000284</v>
      </c>
      <c r="AF82" s="985">
        <v>894997.84590375389</v>
      </c>
      <c r="AG82" s="988">
        <f t="shared" si="19"/>
        <v>2.741755749195764</v>
      </c>
      <c r="AH82" s="1">
        <v>2035</v>
      </c>
      <c r="AI82" s="818">
        <v>506.31153649895504</v>
      </c>
      <c r="AJ82" s="890">
        <f>MAX($L26,($U26+$AE26)/10^6*TAM_RoofArea!$C41/TAM_RoofArea!$O41*NumStories_RES,$AR26)/TAM_Area!$J53*AI82</f>
        <v>277.08475024326412</v>
      </c>
      <c r="AK82" s="82"/>
      <c r="AL82" s="82"/>
      <c r="AM82" s="81"/>
      <c r="AN82" s="82"/>
      <c r="AO82" s="891">
        <v>157.72452879197374</v>
      </c>
      <c r="AP82" s="985">
        <v>1212706.7418160434</v>
      </c>
      <c r="AQ82" s="988">
        <f t="shared" si="20"/>
        <v>1.7805150454671488</v>
      </c>
      <c r="AR82" s="11">
        <v>2035</v>
      </c>
      <c r="AS82" s="918">
        <v>1042.6732737381615</v>
      </c>
      <c r="AT82" s="919">
        <v>101.6610863752513</v>
      </c>
      <c r="AU82" s="919">
        <v>2198641.0139518175</v>
      </c>
      <c r="AV82" s="922">
        <f t="shared" si="21"/>
        <v>1.8326611030009126</v>
      </c>
      <c r="AW82" s="11">
        <v>2035</v>
      </c>
      <c r="AX82" s="918">
        <v>594.42575185674468</v>
      </c>
      <c r="AY82" s="919">
        <v>274.27757069939327</v>
      </c>
      <c r="AZ82" s="919">
        <v>630817.66947620525</v>
      </c>
      <c r="BA82" s="922">
        <f t="shared" si="22"/>
        <v>1.618216923994021</v>
      </c>
      <c r="BB82" s="1">
        <v>2035</v>
      </c>
      <c r="BC82" s="85">
        <f t="shared" si="16"/>
        <v>100.16982373017761</v>
      </c>
      <c r="BD82" s="992">
        <f t="shared" si="23"/>
        <v>19.364061339126948</v>
      </c>
      <c r="BE82" s="83">
        <f t="shared" si="17"/>
        <v>1213.5037834328648</v>
      </c>
      <c r="BF82" s="990">
        <f t="shared" si="18"/>
        <v>14995447.718768639</v>
      </c>
      <c r="BG82" s="1">
        <v>2035</v>
      </c>
      <c r="BH82" s="1006">
        <v>59.765300000000003</v>
      </c>
      <c r="BI82" s="1007">
        <v>44.442399999999999</v>
      </c>
      <c r="BJ82" s="991"/>
      <c r="BL82"/>
    </row>
    <row r="83" spans="2:64" ht="13.2" x14ac:dyDescent="0.25">
      <c r="B83" s="18"/>
      <c r="C83" s="18"/>
      <c r="D83" s="18"/>
      <c r="E83" s="18"/>
      <c r="H83">
        <f t="shared" si="11"/>
        <v>2036</v>
      </c>
      <c r="J83" s="982">
        <f t="shared" si="12"/>
        <v>11.831042342809546</v>
      </c>
      <c r="K83" s="11">
        <v>2036</v>
      </c>
      <c r="L83" s="818">
        <v>3845.7318429487723</v>
      </c>
      <c r="M83" s="1046">
        <v>0</v>
      </c>
      <c r="N83" s="1044">
        <f>R116</f>
        <v>0.30076652845729229</v>
      </c>
      <c r="O83" s="1024">
        <f>S116</f>
        <v>0.31783229521164041</v>
      </c>
      <c r="P83" s="89"/>
      <c r="Q83" s="1039"/>
      <c r="R83" s="871">
        <v>-21.911739211259857</v>
      </c>
      <c r="S83" s="1227">
        <v>46302.737819296613</v>
      </c>
      <c r="T83" s="41">
        <f t="shared" si="13"/>
        <v>0.1251849989798321</v>
      </c>
      <c r="U83" s="873">
        <f t="shared" si="14"/>
        <v>3.3840027834534889</v>
      </c>
      <c r="V83" s="874"/>
      <c r="W83" s="976">
        <f t="shared" si="15"/>
        <v>11.956227341789379</v>
      </c>
      <c r="X83" s="11">
        <v>2036</v>
      </c>
      <c r="Y83" s="818">
        <v>37062.97194677205</v>
      </c>
      <c r="Z83" s="890">
        <f>MAX(($U27+$AE27)/10^6*TAM_RoofArea!$I42/TAM_RoofArea!$O42*NumStories_Comm,$BB27,$L83)/TAM_Area!$R54*Y83</f>
        <v>20383.786253047696</v>
      </c>
      <c r="AA83" s="1022">
        <f>AA116</f>
        <v>0.30076652845729229</v>
      </c>
      <c r="AB83" s="1024">
        <f>AB116</f>
        <v>0.31783229521164041</v>
      </c>
      <c r="AC83" s="89"/>
      <c r="AD83" s="1026"/>
      <c r="AE83" s="891">
        <v>538.93484586987176</v>
      </c>
      <c r="AF83" s="985">
        <v>940266.12313084397</v>
      </c>
      <c r="AG83" s="988">
        <f t="shared" si="19"/>
        <v>2.8804315682623822</v>
      </c>
      <c r="AH83" s="1">
        <v>2036</v>
      </c>
      <c r="AI83" s="818">
        <v>553.07289335920109</v>
      </c>
      <c r="AJ83" s="890">
        <f>MAX($L27,($U27+$AE27)/10^6*TAM_RoofArea!$C42/TAM_RoofArea!$O42*NumStories_RES,$AR27)/TAM_Area!$J54*AI83</f>
        <v>311.03232410032581</v>
      </c>
      <c r="AK83" s="82"/>
      <c r="AL83" s="82"/>
      <c r="AM83" s="81"/>
      <c r="AN83" s="82"/>
      <c r="AO83" s="891">
        <v>173.78438176757899</v>
      </c>
      <c r="AP83" s="985">
        <v>1336187.1676271618</v>
      </c>
      <c r="AQ83" s="988">
        <f t="shared" si="20"/>
        <v>1.9618109419904459</v>
      </c>
      <c r="AR83" s="11">
        <v>2036</v>
      </c>
      <c r="AS83" s="918">
        <v>1091.6707788944225</v>
      </c>
      <c r="AT83" s="919">
        <v>108.32925131331478</v>
      </c>
      <c r="AU83" s="919">
        <v>2342854.5123843015</v>
      </c>
      <c r="AV83" s="922">
        <f t="shared" si="21"/>
        <v>1.9528692076563681</v>
      </c>
      <c r="AW83" s="11">
        <v>2036</v>
      </c>
      <c r="AX83" s="918">
        <v>616.20799911302095</v>
      </c>
      <c r="AY83" s="919">
        <v>287.71568777163969</v>
      </c>
      <c r="AZ83" s="919">
        <v>661724.32244110852</v>
      </c>
      <c r="BA83" s="922">
        <f t="shared" si="22"/>
        <v>1.6975007984190114</v>
      </c>
      <c r="BB83" s="1">
        <v>2036</v>
      </c>
      <c r="BC83" s="85">
        <f t="shared" si="16"/>
        <v>101.63986243736608</v>
      </c>
      <c r="BD83" s="992">
        <f t="shared" si="23"/>
        <v>20.448839858117584</v>
      </c>
      <c r="BE83" s="83">
        <f t="shared" si="17"/>
        <v>1282.195127643859</v>
      </c>
      <c r="BF83" s="990">
        <f t="shared" si="18"/>
        <v>15832937.398599695</v>
      </c>
      <c r="BG83" s="1">
        <v>2036</v>
      </c>
      <c r="BH83" s="1006">
        <v>60.246300000000005</v>
      </c>
      <c r="BI83" s="1007">
        <v>44.337199999999996</v>
      </c>
      <c r="BJ83" s="991"/>
      <c r="BL83"/>
    </row>
    <row r="84" spans="2:64" ht="13.2" x14ac:dyDescent="0.25">
      <c r="B84" s="18"/>
      <c r="C84" s="18"/>
      <c r="D84" s="18"/>
      <c r="E84" s="18"/>
      <c r="H84">
        <f t="shared" si="11"/>
        <v>2037</v>
      </c>
      <c r="J84" s="982">
        <f t="shared" si="12"/>
        <v>12.387478063019692</v>
      </c>
      <c r="K84" s="11">
        <v>2037</v>
      </c>
      <c r="L84" s="818">
        <v>3862.8308703643934</v>
      </c>
      <c r="M84" s="1046">
        <v>0</v>
      </c>
      <c r="N84" s="55" t="s">
        <v>13</v>
      </c>
      <c r="O84" s="55" t="s">
        <v>14</v>
      </c>
      <c r="P84" s="89"/>
      <c r="Q84" s="1039"/>
      <c r="R84" s="871">
        <v>-22.008964034683487</v>
      </c>
      <c r="S84" s="1227">
        <v>46508.188215776347</v>
      </c>
      <c r="T84" s="41">
        <f t="shared" si="13"/>
        <v>0.12574045874063688</v>
      </c>
      <c r="U84" s="873">
        <f t="shared" si="14"/>
        <v>3.5468895274086405</v>
      </c>
      <c r="V84" s="874"/>
      <c r="W84" s="976">
        <f t="shared" si="15"/>
        <v>12.513218521760329</v>
      </c>
      <c r="X84" s="11">
        <v>2037</v>
      </c>
      <c r="Y84" s="818">
        <v>38318.650899164844</v>
      </c>
      <c r="Z84" s="890">
        <f>MAX(($U28+$AE28)/10^6*TAM_RoofArea!$I43/TAM_RoofArea!$O43*NumStories_Comm,$BB28,$L84)/TAM_Area!$R55*Y84</f>
        <v>21777.079491990469</v>
      </c>
      <c r="AA84" s="55" t="s">
        <v>13</v>
      </c>
      <c r="AB84" s="55" t="s">
        <v>14</v>
      </c>
      <c r="AC84" s="89"/>
      <c r="AD84" s="1026"/>
      <c r="AE84" s="891">
        <v>561.63678873159893</v>
      </c>
      <c r="AF84" s="985">
        <v>979873.63406786777</v>
      </c>
      <c r="AG84" s="988">
        <f t="shared" si="19"/>
        <v>3.0017660735016243</v>
      </c>
      <c r="AH84" s="1">
        <v>2037</v>
      </c>
      <c r="AI84" s="818">
        <v>601.84030050837248</v>
      </c>
      <c r="AJ84" s="890">
        <f>MAX($L28,($U28+$AE28)/10^6*TAM_RoofArea!$C43/TAM_RoofArea!$O43*NumStories_RES,$AR28)/TAM_Area!$J55*AI84</f>
        <v>347.21503690449447</v>
      </c>
      <c r="AK84" s="82"/>
      <c r="AL84" s="82"/>
      <c r="AM84" s="81"/>
      <c r="AN84" s="82"/>
      <c r="AO84" s="891">
        <v>190.55406015292314</v>
      </c>
      <c r="AP84" s="985">
        <v>1465125.2737781468</v>
      </c>
      <c r="AQ84" s="988">
        <f t="shared" si="20"/>
        <v>2.1511198903286699</v>
      </c>
      <c r="AR84" s="11">
        <v>2037</v>
      </c>
      <c r="AS84" s="918">
        <v>1119.1103403148791</v>
      </c>
      <c r="AT84" s="919">
        <v>112.07320561603038</v>
      </c>
      <c r="AU84" s="919">
        <v>2423825.62707343</v>
      </c>
      <c r="AV84" s="922">
        <f t="shared" si="21"/>
        <v>2.0203620868557204</v>
      </c>
      <c r="AW84" s="11">
        <v>2037</v>
      </c>
      <c r="AX84" s="918">
        <v>643.88394006339149</v>
      </c>
      <c r="AY84" s="919">
        <v>304.75000302461387</v>
      </c>
      <c r="AZ84" s="919">
        <v>700901.95924751449</v>
      </c>
      <c r="BA84" s="922">
        <f t="shared" si="22"/>
        <v>1.7980019701361245</v>
      </c>
      <c r="BB84" s="1">
        <v>2037</v>
      </c>
      <c r="BC84" s="85">
        <f t="shared" si="16"/>
        <v>103.13159651541849</v>
      </c>
      <c r="BD84" s="992">
        <f t="shared" si="23"/>
        <v>21.484468542582466</v>
      </c>
      <c r="BE84" s="83">
        <f t="shared" si="17"/>
        <v>1354.9246268288807</v>
      </c>
      <c r="BF84" s="990">
        <f t="shared" si="18"/>
        <v>16606739.885998497</v>
      </c>
      <c r="BG84" s="1">
        <v>2037</v>
      </c>
      <c r="BH84" s="1006">
        <v>60.7258</v>
      </c>
      <c r="BI84" s="1007">
        <v>44.118600000000001</v>
      </c>
      <c r="BJ84" s="991"/>
      <c r="BL84"/>
    </row>
    <row r="85" spans="2:64" ht="13.2" x14ac:dyDescent="0.25">
      <c r="B85" s="18"/>
      <c r="C85" s="18"/>
      <c r="D85" s="18"/>
      <c r="E85" s="18"/>
      <c r="H85">
        <f t="shared" si="11"/>
        <v>2038</v>
      </c>
      <c r="J85" s="982">
        <f t="shared" si="12"/>
        <v>12.935788655762488</v>
      </c>
      <c r="K85" s="11">
        <v>2038</v>
      </c>
      <c r="L85" s="818">
        <v>3879.1387176062167</v>
      </c>
      <c r="M85" s="1046">
        <v>0</v>
      </c>
      <c r="N85" s="88"/>
      <c r="O85" s="88"/>
      <c r="P85" s="89"/>
      <c r="Q85" s="1039"/>
      <c r="R85" s="871">
        <v>-22.101615531578943</v>
      </c>
      <c r="S85" s="1227">
        <v>46703.974498551775</v>
      </c>
      <c r="T85" s="41">
        <f t="shared" si="13"/>
        <v>0.12626979041223596</v>
      </c>
      <c r="U85" s="873">
        <f t="shared" si="14"/>
        <v>3.7080496664717391</v>
      </c>
      <c r="V85" s="874"/>
      <c r="W85" s="976">
        <f t="shared" si="15"/>
        <v>13.062058446174724</v>
      </c>
      <c r="X85" s="11">
        <v>2038</v>
      </c>
      <c r="Y85" s="818">
        <v>39414.315911335711</v>
      </c>
      <c r="Z85" s="890">
        <f>MAX(($U29+$AE29)/10^6*TAM_RoofArea!$I44/TAM_RoofArea!$O44*NumStories_Comm,$BB29,$L85)/TAM_Area!$R56*Y85</f>
        <v>23089.172602146751</v>
      </c>
      <c r="AA85" s="88"/>
      <c r="AB85" s="88"/>
      <c r="AC85" s="89"/>
      <c r="AD85" s="1026"/>
      <c r="AE85" s="891">
        <v>581.14015213930065</v>
      </c>
      <c r="AF85" s="985">
        <v>1013900.663568572</v>
      </c>
      <c r="AG85" s="988">
        <f t="shared" si="19"/>
        <v>3.1060052112700545</v>
      </c>
      <c r="AH85" s="1">
        <v>2038</v>
      </c>
      <c r="AI85" s="818">
        <v>652.6021432157778</v>
      </c>
      <c r="AJ85" s="890">
        <f>MAX($L29,($U29+$AE29)/10^6*TAM_RoofArea!$C44/TAM_RoofArea!$O44*NumStories_RES,$AR29)/TAM_Area!$J56*AI85</f>
        <v>385.64638493013138</v>
      </c>
      <c r="AK85" s="82"/>
      <c r="AL85" s="82"/>
      <c r="AM85" s="81"/>
      <c r="AN85" s="82"/>
      <c r="AO85" s="891">
        <v>208.02945416520714</v>
      </c>
      <c r="AP85" s="985">
        <v>1599489.4611173263</v>
      </c>
      <c r="AQ85" s="988">
        <f t="shared" si="20"/>
        <v>2.3483954961120719</v>
      </c>
      <c r="AR85" s="11">
        <v>2038</v>
      </c>
      <c r="AS85" s="918">
        <v>1145.3204800948563</v>
      </c>
      <c r="AT85" s="919">
        <v>115.65039596943453</v>
      </c>
      <c r="AU85" s="919">
        <v>2501190.1104380479</v>
      </c>
      <c r="AV85" s="922">
        <f t="shared" si="21"/>
        <v>2.0848486849480836</v>
      </c>
      <c r="AW85" s="11">
        <v>2038</v>
      </c>
      <c r="AX85" s="918">
        <v>671.40253261245493</v>
      </c>
      <c r="AY85" s="919">
        <v>321.6883078529051</v>
      </c>
      <c r="AZ85" s="919">
        <v>739858.77933824982</v>
      </c>
      <c r="BA85" s="922">
        <f t="shared" si="22"/>
        <v>1.8979366876087083</v>
      </c>
      <c r="BB85" s="1">
        <v>2038</v>
      </c>
      <c r="BC85" s="85">
        <f t="shared" si="16"/>
        <v>104.64502374786944</v>
      </c>
      <c r="BD85" s="992">
        <f t="shared" si="23"/>
        <v>22.499244526113646</v>
      </c>
      <c r="BE85" s="83">
        <f t="shared" si="17"/>
        <v>1425.3039784182213</v>
      </c>
      <c r="BF85" s="990">
        <f t="shared" si="18"/>
        <v>17368150.203808043</v>
      </c>
      <c r="BG85" s="1">
        <v>2038</v>
      </c>
      <c r="BH85" s="1006">
        <v>61.198800000000006</v>
      </c>
      <c r="BI85" s="1007">
        <v>43.898000000000003</v>
      </c>
      <c r="BJ85" s="991"/>
      <c r="BL85"/>
    </row>
    <row r="86" spans="2:64" ht="13.2" customHeight="1" x14ac:dyDescent="0.25">
      <c r="B86" s="18"/>
      <c r="C86" s="18"/>
      <c r="D86" s="18"/>
      <c r="E86" s="18"/>
      <c r="H86">
        <f t="shared" si="11"/>
        <v>2039</v>
      </c>
      <c r="J86" s="982">
        <f t="shared" si="12"/>
        <v>13.47585449022108</v>
      </c>
      <c r="K86" s="11">
        <v>2039</v>
      </c>
      <c r="L86" s="818">
        <v>3894.5627754942589</v>
      </c>
      <c r="M86" s="1046">
        <v>0</v>
      </c>
      <c r="N86" s="1568" t="s">
        <v>775</v>
      </c>
      <c r="O86" s="1568"/>
      <c r="P86" s="89"/>
      <c r="Q86" s="1039"/>
      <c r="R86" s="871">
        <v>-22.189158385170686</v>
      </c>
      <c r="S86" s="1227">
        <v>46888.965464295186</v>
      </c>
      <c r="T86" s="41">
        <f t="shared" si="13"/>
        <v>0.12676993565090966</v>
      </c>
      <c r="U86" s="873">
        <f t="shared" si="14"/>
        <v>3.8674302185411875</v>
      </c>
      <c r="V86" s="874"/>
      <c r="W86" s="976">
        <f t="shared" si="15"/>
        <v>13.602624425871989</v>
      </c>
      <c r="X86" s="11">
        <v>2039</v>
      </c>
      <c r="Y86" s="818">
        <v>40359.233512459279</v>
      </c>
      <c r="Z86" s="1030">
        <f>MAX(($U30+$AE30)/10^6*TAM_RoofArea!$I45/TAM_RoofArea!$O45*NumStories_Comm,$BB30,$L86)/TAM_Area!$R57*Y86</f>
        <v>24314.142327359426</v>
      </c>
      <c r="AA86" s="1621" t="s">
        <v>775</v>
      </c>
      <c r="AB86" s="1622"/>
      <c r="AC86" s="89"/>
      <c r="AD86" s="1026"/>
      <c r="AE86" s="891">
        <v>597.6301682657936</v>
      </c>
      <c r="AF86" s="985">
        <v>1042670.3815640686</v>
      </c>
      <c r="AG86" s="988">
        <f t="shared" si="19"/>
        <v>3.1941389873209256</v>
      </c>
      <c r="AH86" s="1">
        <v>2039</v>
      </c>
      <c r="AI86" s="818">
        <v>705.3440064481473</v>
      </c>
      <c r="AJ86" s="890">
        <f>MAX($L30,($U30+$AE30)/10^6*TAM_RoofArea!$C45/TAM_RoofArea!$O45*NumStories_RES,$AR30)/TAM_Area!$J57*AI86</f>
        <v>426.33400339105282</v>
      </c>
      <c r="AK86" s="82"/>
      <c r="AL86" s="82"/>
      <c r="AM86" s="81"/>
      <c r="AN86" s="82"/>
      <c r="AO86" s="891">
        <v>226.20546315617995</v>
      </c>
      <c r="AP86" s="985">
        <v>1739240.5119620152</v>
      </c>
      <c r="AQ86" s="988">
        <f t="shared" si="20"/>
        <v>2.5535801793242632</v>
      </c>
      <c r="AR86" s="11">
        <v>2039</v>
      </c>
      <c r="AS86" s="918">
        <v>1170.348843106229</v>
      </c>
      <c r="AT86" s="919">
        <v>119.06728512539092</v>
      </c>
      <c r="AU86" s="919">
        <v>2575087.7334742881</v>
      </c>
      <c r="AV86" s="922">
        <f t="shared" si="21"/>
        <v>2.1464455070228805</v>
      </c>
      <c r="AW86" s="11">
        <v>2039</v>
      </c>
      <c r="AX86" s="918">
        <v>698.67169424245958</v>
      </c>
      <c r="AY86" s="919">
        <v>338.47441559327592</v>
      </c>
      <c r="AZ86" s="919">
        <v>778465.55763716763</v>
      </c>
      <c r="BA86" s="922">
        <f t="shared" si="22"/>
        <v>1.9969734537729611</v>
      </c>
      <c r="BB86" s="1">
        <v>2039</v>
      </c>
      <c r="BC86" s="85">
        <f t="shared" si="16"/>
        <v>106.17981069259234</v>
      </c>
      <c r="BD86" s="992">
        <f t="shared" si="23"/>
        <v>23.493762553313019</v>
      </c>
      <c r="BE86" s="83">
        <f t="shared" si="17"/>
        <v>1493.4562086850128</v>
      </c>
      <c r="BF86" s="990">
        <f t="shared" si="18"/>
        <v>18117320.202046972</v>
      </c>
      <c r="BG86" s="1">
        <v>2039</v>
      </c>
      <c r="BH86" s="1006">
        <v>61.665300000000002</v>
      </c>
      <c r="BI86" s="1007">
        <v>43.6755</v>
      </c>
      <c r="BJ86" s="991"/>
      <c r="BL86"/>
    </row>
    <row r="87" spans="2:64" ht="13.2" x14ac:dyDescent="0.25">
      <c r="B87" s="18"/>
      <c r="C87" s="18"/>
      <c r="D87" s="18"/>
      <c r="E87" s="18"/>
      <c r="H87">
        <f t="shared" si="11"/>
        <v>2040</v>
      </c>
      <c r="J87" s="982">
        <f t="shared" si="12"/>
        <v>14.007805907906247</v>
      </c>
      <c r="K87" s="11">
        <v>2040</v>
      </c>
      <c r="L87" s="818">
        <v>3909.0241088732391</v>
      </c>
      <c r="M87" s="1046">
        <v>0</v>
      </c>
      <c r="N87" s="1568"/>
      <c r="O87" s="1568"/>
      <c r="P87" s="89"/>
      <c r="Q87" s="1039"/>
      <c r="R87" s="871">
        <v>-22.27113631981922</v>
      </c>
      <c r="S87" s="1227">
        <v>47062.196935261534</v>
      </c>
      <c r="T87" s="41">
        <f t="shared" si="13"/>
        <v>0.12723828768661072</v>
      </c>
      <c r="U87" s="873">
        <f t="shared" si="14"/>
        <v>4.0251806605186982</v>
      </c>
      <c r="V87" s="874"/>
      <c r="W87" s="976">
        <f t="shared" si="15"/>
        <v>14.135044195592858</v>
      </c>
      <c r="X87" s="11">
        <v>2040</v>
      </c>
      <c r="Y87" s="818">
        <v>41166.998466485304</v>
      </c>
      <c r="Z87" s="1030">
        <f>MAX(($U31+$AE31)/10^6*TAM_RoofArea!$I46/TAM_RoofArea!$O46*NumStories_Comm,$BB31,$L87)/TAM_Area!$R58*Y87</f>
        <v>25454.738138307912</v>
      </c>
      <c r="AA87" s="1621"/>
      <c r="AB87" s="1622"/>
      <c r="AC87" s="89"/>
      <c r="AD87" s="1026"/>
      <c r="AE87" s="891">
        <v>611.3785880134775</v>
      </c>
      <c r="AF87" s="985">
        <v>1066656.9050453347</v>
      </c>
      <c r="AG87" s="988">
        <f t="shared" si="19"/>
        <v>3.2676198218938537</v>
      </c>
      <c r="AH87" s="1">
        <v>2040</v>
      </c>
      <c r="AI87" s="818">
        <v>760.0512906071873</v>
      </c>
      <c r="AJ87" s="890">
        <f>MAX($L31,($U31+$AE31)/10^6*TAM_RoofArea!$C46/TAM_RoofArea!$O46*NumStories_RES,$AR31)/TAM_Area!$J58*AI87</f>
        <v>469.28250380553141</v>
      </c>
      <c r="AK87" s="82"/>
      <c r="AL87" s="82"/>
      <c r="AM87" s="81"/>
      <c r="AN87" s="82"/>
      <c r="AO87" s="891">
        <v>245.07692117068194</v>
      </c>
      <c r="AP87" s="985">
        <v>1884338.7065000965</v>
      </c>
      <c r="AQ87" s="988">
        <f t="shared" si="20"/>
        <v>2.7666156227145513</v>
      </c>
      <c r="AR87" s="11">
        <v>2040</v>
      </c>
      <c r="AS87" s="918">
        <v>1183.6881692879367</v>
      </c>
      <c r="AT87" s="919">
        <v>120.89862390450367</v>
      </c>
      <c r="AU87" s="919">
        <v>2614694.3980670227</v>
      </c>
      <c r="AV87" s="922">
        <f t="shared" si="21"/>
        <v>2.1794593520108094</v>
      </c>
      <c r="AW87" s="11">
        <v>2040</v>
      </c>
      <c r="AX87" s="918">
        <v>735.45662157272909</v>
      </c>
      <c r="AY87" s="919">
        <v>361.0668276778672</v>
      </c>
      <c r="AZ87" s="919">
        <v>830426.39680716197</v>
      </c>
      <c r="BA87" s="922">
        <f t="shared" si="22"/>
        <v>2.1302669764474835</v>
      </c>
      <c r="BB87" s="1">
        <v>2040</v>
      </c>
      <c r="BC87" s="85">
        <f t="shared" si="16"/>
        <v>107.73574223844068</v>
      </c>
      <c r="BD87" s="992">
        <f t="shared" si="23"/>
        <v>24.479005968659553</v>
      </c>
      <c r="BE87" s="83">
        <f t="shared" si="17"/>
        <v>1567.0512641250398</v>
      </c>
      <c r="BF87" s="990">
        <f t="shared" si="18"/>
        <v>18837621.417809412</v>
      </c>
      <c r="BG87" s="1">
        <v>2040</v>
      </c>
      <c r="BH87" s="1006">
        <v>62.120100000000001</v>
      </c>
      <c r="BI87" s="1007">
        <v>43.677300000000002</v>
      </c>
      <c r="BJ87" s="991"/>
      <c r="BL87"/>
    </row>
    <row r="88" spans="2:64" ht="13.2" x14ac:dyDescent="0.25">
      <c r="H88">
        <f t="shared" si="11"/>
        <v>2041</v>
      </c>
      <c r="J88" s="982">
        <f t="shared" si="12"/>
        <v>14.531786073447382</v>
      </c>
      <c r="K88" s="11">
        <v>2041</v>
      </c>
      <c r="L88" s="818">
        <v>3922.4892275748603</v>
      </c>
      <c r="M88" s="1046">
        <v>0</v>
      </c>
      <c r="N88" s="1568"/>
      <c r="O88" s="1568"/>
      <c r="P88" s="89"/>
      <c r="Q88" s="1039"/>
      <c r="R88" s="871">
        <v>-22.347355749436076</v>
      </c>
      <c r="S88" s="1227">
        <v>47223.259835484154</v>
      </c>
      <c r="T88" s="41">
        <f t="shared" si="13"/>
        <v>0.12767374053345401</v>
      </c>
      <c r="U88" s="873">
        <f t="shared" si="14"/>
        <v>4.181312427397927</v>
      </c>
      <c r="V88" s="874"/>
      <c r="W88" s="976">
        <f t="shared" si="15"/>
        <v>14.659459813980837</v>
      </c>
      <c r="X88" s="11">
        <v>2041</v>
      </c>
      <c r="Y88" s="818">
        <v>41853.279497087111</v>
      </c>
      <c r="Z88" s="1030">
        <f>MAX(($U32+$AE32)/10^6*TAM_RoofArea!$I47/TAM_RoofArea!$O47*NumStories_Comm,$BB32,$L88)/TAM_Area!$R59*Y88</f>
        <v>26512.656590047503</v>
      </c>
      <c r="AA88" s="1621"/>
      <c r="AB88" s="1622"/>
      <c r="AC88" s="89"/>
      <c r="AD88" s="1026"/>
      <c r="AE88" s="891">
        <v>622.69861945374191</v>
      </c>
      <c r="AF88" s="985">
        <v>1086406.680287418</v>
      </c>
      <c r="AG88" s="988">
        <f t="shared" si="19"/>
        <v>3.3281217103208887</v>
      </c>
      <c r="AH88" s="1">
        <v>2041</v>
      </c>
      <c r="AI88" s="818">
        <v>816.71173878078764</v>
      </c>
      <c r="AJ88" s="890">
        <f>MAX($L32,($U32+$AE32)/10^6*TAM_RoofArea!$C47/TAM_RoofArea!$O47*NumStories_RES,$AR32)/TAM_Area!$J59*AI88</f>
        <v>514.49630681038184</v>
      </c>
      <c r="AK88" s="82"/>
      <c r="AL88" s="82"/>
      <c r="AM88" s="81"/>
      <c r="AN88" s="82"/>
      <c r="AO88" s="891">
        <v>264.63949119497602</v>
      </c>
      <c r="AP88" s="985">
        <v>2034750.6984547498</v>
      </c>
      <c r="AQ88" s="988">
        <f t="shared" si="20"/>
        <v>2.9874528667566635</v>
      </c>
      <c r="AR88" s="11">
        <v>2041</v>
      </c>
      <c r="AS88" s="918">
        <v>1217.0653764524679</v>
      </c>
      <c r="AT88" s="919">
        <v>125.44798558032201</v>
      </c>
      <c r="AU88" s="919">
        <v>2713084.1903109686</v>
      </c>
      <c r="AV88" s="922">
        <f t="shared" si="21"/>
        <v>2.2614714422218092</v>
      </c>
      <c r="AW88" s="11">
        <v>2041</v>
      </c>
      <c r="AX88" s="918">
        <v>752.10279096715658</v>
      </c>
      <c r="AY88" s="919">
        <v>371.37102656203996</v>
      </c>
      <c r="AZ88" s="919">
        <v>854125.27495224087</v>
      </c>
      <c r="BA88" s="922">
        <f t="shared" si="22"/>
        <v>2.1910609705755846</v>
      </c>
      <c r="BB88" s="1">
        <v>2041</v>
      </c>
      <c r="BC88" s="85">
        <f t="shared" si="16"/>
        <v>109.31304361346466</v>
      </c>
      <c r="BD88" s="992">
        <f t="shared" si="23"/>
        <v>25.427566803855779</v>
      </c>
      <c r="BE88" s="83">
        <f t="shared" si="17"/>
        <v>1624.0144062537295</v>
      </c>
      <c r="BF88" s="990">
        <f t="shared" si="18"/>
        <v>19581114.941342354</v>
      </c>
      <c r="BG88" s="1">
        <v>2041</v>
      </c>
      <c r="BH88" s="1006">
        <v>62.577199999999998</v>
      </c>
      <c r="BI88" s="1007">
        <v>43.226199999999999</v>
      </c>
      <c r="BJ88" s="991"/>
      <c r="BL88"/>
    </row>
    <row r="89" spans="2:64" ht="13.2" x14ac:dyDescent="0.25">
      <c r="H89">
        <f t="shared" si="11"/>
        <v>2042</v>
      </c>
      <c r="J89" s="982">
        <f t="shared" si="12"/>
        <v>15.048120787156765</v>
      </c>
      <c r="K89" s="11">
        <v>2042</v>
      </c>
      <c r="L89" s="818">
        <v>3934.9364530170537</v>
      </c>
      <c r="M89" s="1046">
        <v>0</v>
      </c>
      <c r="N89" s="1568"/>
      <c r="O89" s="1568"/>
      <c r="P89" s="89"/>
      <c r="Q89" s="1039"/>
      <c r="R89" s="871">
        <v>-22.417691363456527</v>
      </c>
      <c r="S89" s="1227">
        <v>47371.889365251176</v>
      </c>
      <c r="T89" s="41">
        <f t="shared" si="13"/>
        <v>0.12807557827369467</v>
      </c>
      <c r="U89" s="873">
        <f t="shared" si="14"/>
        <v>4.3359586082107722</v>
      </c>
      <c r="V89" s="874"/>
      <c r="W89" s="976">
        <f t="shared" si="15"/>
        <v>15.17619636543046</v>
      </c>
      <c r="X89" s="11">
        <v>2042</v>
      </c>
      <c r="Y89" s="818">
        <v>42434.124974906008</v>
      </c>
      <c r="Z89" s="1030">
        <f>MAX(($U33+$AE33)/10^6*TAM_RoofArea!$I48/TAM_RoofArea!$O48*NumStories_Comm,$BB33,$L89)/TAM_Area!$R60*Y89</f>
        <v>27493.896651342493</v>
      </c>
      <c r="AA89" s="1621"/>
      <c r="AB89" s="1622"/>
      <c r="AC89" s="89"/>
      <c r="AD89" s="1026"/>
      <c r="AE89" s="891">
        <v>631.91105956547983</v>
      </c>
      <c r="AF89" s="985">
        <v>1102479.3937421544</v>
      </c>
      <c r="AG89" s="988">
        <f t="shared" si="19"/>
        <v>3.3773592081778814</v>
      </c>
      <c r="AH89" s="1">
        <v>2042</v>
      </c>
      <c r="AI89" s="818">
        <v>875.31476662488251</v>
      </c>
      <c r="AJ89" s="890">
        <f>MAX($L33,($U33+$AE33)/10^6*TAM_RoofArea!$C48/TAM_RoofArea!$O48*NumStories_RES,$AR33)/TAM_Area!$J60*AI89</f>
        <v>561.97900597444891</v>
      </c>
      <c r="AK89" s="82"/>
      <c r="AL89" s="82"/>
      <c r="AM89" s="81"/>
      <c r="AN89" s="82"/>
      <c r="AO89" s="891">
        <v>284.88942804061628</v>
      </c>
      <c r="AP89" s="985">
        <v>2190447.6919543855</v>
      </c>
      <c r="AQ89" s="988">
        <f t="shared" si="20"/>
        <v>3.2160496329006039</v>
      </c>
      <c r="AR89" s="11">
        <v>2042</v>
      </c>
      <c r="AS89" s="918">
        <v>1238.8703766868518</v>
      </c>
      <c r="AT89" s="919">
        <v>128.42764418082425</v>
      </c>
      <c r="AU89" s="919">
        <v>2777525.7563046343</v>
      </c>
      <c r="AV89" s="922">
        <f t="shared" si="21"/>
        <v>2.3151862372536671</v>
      </c>
      <c r="AW89" s="11">
        <v>2042</v>
      </c>
      <c r="AX89" s="918">
        <v>778.0949114715329</v>
      </c>
      <c r="AY89" s="919">
        <v>387.37791278003994</v>
      </c>
      <c r="AZ89" s="919">
        <v>890939.90268086491</v>
      </c>
      <c r="BA89" s="922">
        <f t="shared" si="22"/>
        <v>2.2855003886890088</v>
      </c>
      <c r="BB89" s="1">
        <v>2042</v>
      </c>
      <c r="BC89" s="85">
        <f t="shared" si="16"/>
        <v>110.91212857930077</v>
      </c>
      <c r="BD89" s="992">
        <f t="shared" si="23"/>
        <v>26.37029183245162</v>
      </c>
      <c r="BE89" s="83">
        <f t="shared" si="17"/>
        <v>1686.9649644228257</v>
      </c>
      <c r="BF89" s="990">
        <f t="shared" si="18"/>
        <v>20297217.96052945</v>
      </c>
      <c r="BG89" s="1">
        <v>2042</v>
      </c>
      <c r="BH89" s="1006">
        <v>63.022300000000001</v>
      </c>
      <c r="BI89" s="1007">
        <v>43.000099999999996</v>
      </c>
      <c r="BJ89" s="991"/>
      <c r="BL89"/>
    </row>
    <row r="90" spans="2:64" ht="13.2" x14ac:dyDescent="0.25">
      <c r="H90">
        <f t="shared" si="11"/>
        <v>2043</v>
      </c>
      <c r="J90" s="982">
        <f t="shared" si="12"/>
        <v>15.57658073027074</v>
      </c>
      <c r="K90" s="11">
        <v>2043</v>
      </c>
      <c r="L90" s="818">
        <v>3946.304606907041</v>
      </c>
      <c r="M90" s="1046">
        <v>0</v>
      </c>
      <c r="N90" s="1568"/>
      <c r="O90" s="1622"/>
      <c r="P90" s="89"/>
      <c r="Q90" s="67"/>
      <c r="R90" s="871">
        <v>-22.481789527754415</v>
      </c>
      <c r="S90" s="1227">
        <v>47507.338243478946</v>
      </c>
      <c r="T90" s="41">
        <f t="shared" si="13"/>
        <v>0.12844178054339483</v>
      </c>
      <c r="U90" s="873">
        <f t="shared" si="14"/>
        <v>4.4891190790605568</v>
      </c>
      <c r="V90" s="874"/>
      <c r="W90" s="976">
        <f t="shared" si="15"/>
        <v>15.705022510814135</v>
      </c>
      <c r="X90" s="11">
        <v>2043</v>
      </c>
      <c r="Y90" s="818">
        <v>42924.83491836577</v>
      </c>
      <c r="Z90" s="1030">
        <f>MAX(($U34+$AE34)/10^6*TAM_RoofArea!$I49/TAM_RoofArea!$O49*NumStories_Comm,$BB34,$L90)/TAM_Area!$R61*Y90</f>
        <v>28402.934300538836</v>
      </c>
      <c r="AA90" s="1621"/>
      <c r="AB90" s="1622"/>
      <c r="AC90" s="89"/>
      <c r="AD90" s="1026"/>
      <c r="AE90" s="891">
        <v>639.32174623074366</v>
      </c>
      <c r="AF90" s="985">
        <v>1115408.6330999068</v>
      </c>
      <c r="AG90" s="988">
        <f t="shared" si="19"/>
        <v>3.4169669195305836</v>
      </c>
      <c r="AH90" s="1">
        <v>2043</v>
      </c>
      <c r="AI90" s="818">
        <v>935.84809733792781</v>
      </c>
      <c r="AJ90" s="890">
        <f>MAX($L34,($U34+$AE34)/10^6*TAM_RoofArea!$C49/TAM_RoofArea!$O49*NumStories_RES,$AR34)/TAM_Area!$J61*AI90</f>
        <v>611.73007633949646</v>
      </c>
      <c r="AK90" s="82"/>
      <c r="AL90" s="82"/>
      <c r="AM90" s="81"/>
      <c r="AN90" s="82"/>
      <c r="AO90" s="891">
        <v>305.82238765614301</v>
      </c>
      <c r="AP90" s="985">
        <v>2351396.2866107933</v>
      </c>
      <c r="AQ90" s="988">
        <f t="shared" si="20"/>
        <v>3.452356882172908</v>
      </c>
      <c r="AR90" s="11">
        <v>2043</v>
      </c>
      <c r="AS90" s="918">
        <v>1259.7160590994233</v>
      </c>
      <c r="AT90" s="919">
        <v>131.27717685597841</v>
      </c>
      <c r="AU90" s="919">
        <v>2839153.0675362311</v>
      </c>
      <c r="AV90" s="922">
        <f t="shared" si="21"/>
        <v>2.3665552308547086</v>
      </c>
      <c r="AW90" s="11">
        <v>2043</v>
      </c>
      <c r="AX90" s="918">
        <v>803.49147551140061</v>
      </c>
      <c r="AY90" s="919">
        <v>403.02140395490557</v>
      </c>
      <c r="AZ90" s="919">
        <v>926918.7492932108</v>
      </c>
      <c r="BA90" s="922">
        <f t="shared" si="22"/>
        <v>2.3777958035308706</v>
      </c>
      <c r="BB90" s="1">
        <v>2043</v>
      </c>
      <c r="BC90" s="85">
        <f t="shared" si="16"/>
        <v>112.53311314689859</v>
      </c>
      <c r="BD90" s="992">
        <f t="shared" si="23"/>
        <v>27.318697346903203</v>
      </c>
      <c r="BE90" s="83">
        <f t="shared" si="17"/>
        <v>1755.1663900617443</v>
      </c>
      <c r="BF90" s="990">
        <f t="shared" si="18"/>
        <v>21000098.342680931</v>
      </c>
      <c r="BG90" s="1">
        <v>2043</v>
      </c>
      <c r="BH90" s="1006">
        <v>63.459900000000005</v>
      </c>
      <c r="BI90" s="1007">
        <v>42.773300000000006</v>
      </c>
      <c r="BJ90" s="991"/>
      <c r="BL90"/>
    </row>
    <row r="91" spans="2:64" ht="13.2" x14ac:dyDescent="0.25">
      <c r="H91">
        <f t="shared" si="11"/>
        <v>2044</v>
      </c>
      <c r="J91" s="982">
        <f t="shared" si="12"/>
        <v>16.097120565810975</v>
      </c>
      <c r="K91" s="11">
        <v>2044</v>
      </c>
      <c r="L91" s="818">
        <v>3956.5283995539053</v>
      </c>
      <c r="M91" s="1046">
        <v>0</v>
      </c>
      <c r="N91" s="1568"/>
      <c r="O91" s="1622"/>
      <c r="P91" s="70"/>
      <c r="Q91" s="67"/>
      <c r="R91" s="871">
        <v>-22.539272842736978</v>
      </c>
      <c r="S91" s="1227">
        <v>47628.808969146026</v>
      </c>
      <c r="T91" s="41">
        <f t="shared" si="13"/>
        <v>0.12877019120299915</v>
      </c>
      <c r="U91" s="873">
        <f t="shared" si="14"/>
        <v>4.6409303148012073</v>
      </c>
      <c r="V91" s="874"/>
      <c r="W91" s="976">
        <f t="shared" si="15"/>
        <v>16.225890757013975</v>
      </c>
      <c r="X91" s="11">
        <v>2044</v>
      </c>
      <c r="Y91" s="818">
        <v>43339.311067198862</v>
      </c>
      <c r="Z91" s="1030">
        <f>MAX(($U35+$AE35)/10^6*TAM_RoofArea!$I50/TAM_RoofArea!$O50*NumStories_Comm,$BB35,$L91)/TAM_Area!$R62*Y91</f>
        <v>29247.61816220322</v>
      </c>
      <c r="AA91" s="1621"/>
      <c r="AB91" s="1622"/>
      <c r="AC91" s="89"/>
      <c r="AD91" s="1026"/>
      <c r="AE91" s="891">
        <v>645.20856660750167</v>
      </c>
      <c r="AF91" s="985">
        <v>1125679.221123006</v>
      </c>
      <c r="AG91" s="988">
        <f t="shared" si="19"/>
        <v>3.4484300609100118</v>
      </c>
      <c r="AH91" s="1">
        <v>2044</v>
      </c>
      <c r="AI91" s="818">
        <v>998.29954886292614</v>
      </c>
      <c r="AJ91" s="890">
        <f>MAX($L35,($U35+$AE35)/10^6*TAM_RoofArea!$C50/TAM_RoofArea!$O50*NumStories_RES,$AR35)/TAM_Area!$J62*AI91</f>
        <v>663.74692925338047</v>
      </c>
      <c r="AK91" s="82"/>
      <c r="AL91" s="82"/>
      <c r="AM91" s="81"/>
      <c r="AN91" s="82"/>
      <c r="AO91" s="891">
        <v>327.43405951472261</v>
      </c>
      <c r="AP91" s="985">
        <v>2517563.3397987136</v>
      </c>
      <c r="AQ91" s="988">
        <f t="shared" si="20"/>
        <v>3.6963259540517148</v>
      </c>
      <c r="AR91" s="11">
        <v>2044</v>
      </c>
      <c r="AS91" s="918">
        <v>1279.6588149338206</v>
      </c>
      <c r="AT91" s="919">
        <v>134.00423275249392</v>
      </c>
      <c r="AU91" s="919">
        <v>2898131.5533580957</v>
      </c>
      <c r="AV91" s="922">
        <f t="shared" si="21"/>
        <v>2.4157163154491172</v>
      </c>
      <c r="AW91" s="11">
        <v>2044</v>
      </c>
      <c r="AX91" s="918">
        <v>828.20778571568258</v>
      </c>
      <c r="AY91" s="919">
        <v>418.24981967235158</v>
      </c>
      <c r="AZ91" s="919">
        <v>961942.95374492148</v>
      </c>
      <c r="BA91" s="922">
        <f t="shared" si="22"/>
        <v>2.4676423045653872</v>
      </c>
      <c r="BB91" s="1">
        <v>2044</v>
      </c>
      <c r="BC91" s="85">
        <f t="shared" si="16"/>
        <v>114.17610206699315</v>
      </c>
      <c r="BD91" s="992">
        <f t="shared" si="23"/>
        <v>28.254005391990209</v>
      </c>
      <c r="BE91" s="83">
        <f t="shared" si="17"/>
        <v>1822.1908876196208</v>
      </c>
      <c r="BF91" s="990">
        <f t="shared" si="18"/>
        <v>21694118.196559574</v>
      </c>
      <c r="BG91" s="1">
        <v>2044</v>
      </c>
      <c r="BH91" s="1006">
        <v>63.889699999999998</v>
      </c>
      <c r="BI91" s="1007">
        <v>42.546199999999999</v>
      </c>
      <c r="BJ91" s="991"/>
      <c r="BL91"/>
    </row>
    <row r="92" spans="2:64" ht="13.2" x14ac:dyDescent="0.25">
      <c r="H92">
        <f t="shared" si="11"/>
        <v>2045</v>
      </c>
      <c r="J92" s="982">
        <f t="shared" si="12"/>
        <v>16.609724212466482</v>
      </c>
      <c r="K92" s="11">
        <v>2045</v>
      </c>
      <c r="L92" s="818">
        <v>3965.5520915579668</v>
      </c>
      <c r="M92" s="1046">
        <v>0</v>
      </c>
      <c r="N92" s="1568"/>
      <c r="O92" s="1622"/>
      <c r="P92" s="70"/>
      <c r="Q92" s="67"/>
      <c r="R92" s="871">
        <v>-22.589819113177668</v>
      </c>
      <c r="S92" s="1227">
        <v>47735.620696202241</v>
      </c>
      <c r="T92" s="41">
        <f t="shared" si="13"/>
        <v>0.12905896950364185</v>
      </c>
      <c r="U92" s="873">
        <f t="shared" si="14"/>
        <v>4.7914154944085681</v>
      </c>
      <c r="V92" s="874"/>
      <c r="W92" s="976">
        <f t="shared" si="15"/>
        <v>16.738783181970124</v>
      </c>
      <c r="X92" s="11">
        <v>2045</v>
      </c>
      <c r="Y92" s="818">
        <v>43689.763720021903</v>
      </c>
      <c r="Z92" s="1030">
        <f>MAX(($U36+$AE36)/10^6*TAM_RoofArea!$I51/TAM_RoofArea!$O51*NumStories_Comm,$BB36,$L92)/TAM_Area!$R63*Y92</f>
        <v>30033.198205340552</v>
      </c>
      <c r="AA92" s="1621"/>
      <c r="AB92" s="1622"/>
      <c r="AC92" s="89"/>
      <c r="AD92" s="1026"/>
      <c r="AE92" s="891">
        <v>649.8155969945343</v>
      </c>
      <c r="AF92" s="985">
        <v>1133716.9916148535</v>
      </c>
      <c r="AG92" s="988">
        <f t="shared" si="19"/>
        <v>3.473053140795177</v>
      </c>
      <c r="AH92" s="1">
        <v>2045</v>
      </c>
      <c r="AI92" s="818">
        <v>1062.6564867827576</v>
      </c>
      <c r="AJ92" s="890">
        <f>MAX($L36,($U36+$AE36)/10^6*TAM_RoofArea!$C51/TAM_RoofArea!$O51*NumStories_RES,$AR36)/TAM_Area!$J63*AI92</f>
        <v>718.02472183589691</v>
      </c>
      <c r="AK92" s="82"/>
      <c r="AL92" s="82"/>
      <c r="AM92" s="81"/>
      <c r="AN92" s="82"/>
      <c r="AO92" s="891">
        <v>349.71997302538443</v>
      </c>
      <c r="AP92" s="985">
        <v>2688914.4781974484</v>
      </c>
      <c r="AQ92" s="988">
        <f t="shared" si="20"/>
        <v>3.9479063810888322</v>
      </c>
      <c r="AR92" s="11">
        <v>2045</v>
      </c>
      <c r="AS92" s="918">
        <v>1300.1315496607806</v>
      </c>
      <c r="AT92" s="919">
        <v>136.80317722674832</v>
      </c>
      <c r="AU92" s="919">
        <v>2958664.785259183</v>
      </c>
      <c r="AV92" s="922">
        <f t="shared" si="21"/>
        <v>2.4661733472428891</v>
      </c>
      <c r="AW92" s="11">
        <v>2045</v>
      </c>
      <c r="AX92" s="918">
        <v>851.46674864916952</v>
      </c>
      <c r="AY92" s="919">
        <v>432.58899514828784</v>
      </c>
      <c r="AZ92" s="919">
        <v>994921.97289284214</v>
      </c>
      <c r="BA92" s="922">
        <f t="shared" si="22"/>
        <v>2.5522423554266784</v>
      </c>
      <c r="BB92" s="1">
        <v>2045</v>
      </c>
      <c r="BC92" s="85">
        <f t="shared" si="16"/>
        <v>115.841178792344</v>
      </c>
      <c r="BD92" s="992">
        <f t="shared" si="23"/>
        <v>29.1781584065237</v>
      </c>
      <c r="BE92" s="83">
        <f t="shared" si="17"/>
        <v>1887.580547523969</v>
      </c>
      <c r="BF92" s="990">
        <f t="shared" si="18"/>
        <v>22382868.435437411</v>
      </c>
      <c r="BG92" s="1">
        <v>2045</v>
      </c>
      <c r="BH92" s="1006">
        <v>64.379199999999997</v>
      </c>
      <c r="BI92" s="1007">
        <v>42.524000000000001</v>
      </c>
      <c r="BJ92" s="991"/>
      <c r="BL92"/>
    </row>
    <row r="93" spans="2:64" ht="13.2" x14ac:dyDescent="0.25">
      <c r="H93">
        <f t="shared" si="11"/>
        <v>2046</v>
      </c>
      <c r="J93" s="982">
        <f t="shared" si="12"/>
        <v>17.114476011581953</v>
      </c>
      <c r="K93" s="11">
        <v>2046</v>
      </c>
      <c r="L93" s="818">
        <v>3973.3313468602196</v>
      </c>
      <c r="M93" s="1046">
        <v>0</v>
      </c>
      <c r="N93" s="67"/>
      <c r="O93" s="67"/>
      <c r="P93" s="70"/>
      <c r="Q93" s="67"/>
      <c r="R93" s="871">
        <v>-22.633172059557069</v>
      </c>
      <c r="S93" s="1227">
        <v>47827.231868211216</v>
      </c>
      <c r="T93" s="41">
        <f t="shared" si="13"/>
        <v>0.12930665128261667</v>
      </c>
      <c r="U93" s="873">
        <f t="shared" si="14"/>
        <v>4.9406846699373563</v>
      </c>
      <c r="V93" s="874"/>
      <c r="W93" s="976">
        <f t="shared" si="15"/>
        <v>17.243782662864568</v>
      </c>
      <c r="X93" s="11">
        <v>2046</v>
      </c>
      <c r="Y93" s="818">
        <v>43986.658536772266</v>
      </c>
      <c r="Z93" s="890">
        <f>MAX(($U37+$AE37)/10^6*TAM_RoofArea!$I52/TAM_RoofArea!$O52*NumStories_Comm,$BB37,$L93)/TAM_Area!$R64*Y93</f>
        <v>30766.314464131436</v>
      </c>
      <c r="AA93" s="88"/>
      <c r="AB93" s="88"/>
      <c r="AC93" s="89"/>
      <c r="AD93" s="1026"/>
      <c r="AE93" s="891">
        <v>653.35203944512466</v>
      </c>
      <c r="AF93" s="985">
        <v>1139886.9341564698</v>
      </c>
      <c r="AG93" s="988">
        <f t="shared" si="19"/>
        <v>3.4919542761589182</v>
      </c>
      <c r="AH93" s="1">
        <v>2046</v>
      </c>
      <c r="AI93" s="818">
        <v>1128.9059517348089</v>
      </c>
      <c r="AJ93" s="890">
        <f>MAX($L37,($U37+$AE37)/10^6*TAM_RoofArea!$C52/TAM_RoofArea!$O52*NumStories_RES,$AR37)/TAM_Area!$J64*AI93</f>
        <v>774.55686559793639</v>
      </c>
      <c r="AK93" s="82"/>
      <c r="AL93" s="82"/>
      <c r="AM93" s="81"/>
      <c r="AN93" s="82"/>
      <c r="AO93" s="891">
        <v>372.67554261770249</v>
      </c>
      <c r="AP93" s="985">
        <v>2865414.4444363592</v>
      </c>
      <c r="AQ93" s="988">
        <f t="shared" si="20"/>
        <v>4.207046397860088</v>
      </c>
      <c r="AR93" s="11">
        <v>2046</v>
      </c>
      <c r="AS93" s="918">
        <v>1317.0592203836381</v>
      </c>
      <c r="AT93" s="919">
        <v>139.12125423094952</v>
      </c>
      <c r="AU93" s="919">
        <v>3008798.2173978346</v>
      </c>
      <c r="AV93" s="922">
        <f t="shared" si="21"/>
        <v>2.5079617021664165</v>
      </c>
      <c r="AW93" s="11">
        <v>2046</v>
      </c>
      <c r="AX93" s="918">
        <v>875.26265635800542</v>
      </c>
      <c r="AY93" s="919">
        <v>447.25580214436837</v>
      </c>
      <c r="AZ93" s="919">
        <v>1028654.5197588967</v>
      </c>
      <c r="BA93" s="922">
        <f t="shared" si="22"/>
        <v>2.6387754074786227</v>
      </c>
      <c r="BB93" s="1">
        <v>2046</v>
      </c>
      <c r="BC93" s="85">
        <f t="shared" si="16"/>
        <v>117.52847926026688</v>
      </c>
      <c r="BD93" s="992">
        <f t="shared" si="23"/>
        <v>30.08952044652861</v>
      </c>
      <c r="BE93" s="83">
        <f t="shared" si="17"/>
        <v>1953.2833793176014</v>
      </c>
      <c r="BF93" s="990">
        <f t="shared" si="18"/>
        <v>23057700.280985251</v>
      </c>
      <c r="BG93" s="1">
        <v>2046</v>
      </c>
      <c r="BH93" s="1006">
        <v>64.724999999999994</v>
      </c>
      <c r="BI93" s="1007">
        <v>42.092199999999998</v>
      </c>
      <c r="BJ93" s="991"/>
      <c r="BL93"/>
    </row>
    <row r="94" spans="2:64" ht="13.2" x14ac:dyDescent="0.25">
      <c r="H94">
        <f t="shared" si="11"/>
        <v>2047</v>
      </c>
      <c r="J94" s="982">
        <f t="shared" si="12"/>
        <v>17.61129036301266</v>
      </c>
      <c r="K94" s="11">
        <v>2047</v>
      </c>
      <c r="L94" s="818">
        <v>3979.8429776158946</v>
      </c>
      <c r="M94" s="1046">
        <v>0</v>
      </c>
      <c r="N94" s="67"/>
      <c r="O94" s="67"/>
      <c r="P94" s="70"/>
      <c r="Q94" s="67"/>
      <c r="R94" s="871">
        <v>-22.669197647189833</v>
      </c>
      <c r="S94" s="1227">
        <v>47903.359250107409</v>
      </c>
      <c r="T94" s="41">
        <f t="shared" si="13"/>
        <v>0.12951247077999081</v>
      </c>
      <c r="U94" s="873">
        <f t="shared" si="14"/>
        <v>5.0887050393046298</v>
      </c>
      <c r="V94" s="874"/>
      <c r="W94" s="976">
        <f t="shared" si="15"/>
        <v>17.74080283379265</v>
      </c>
      <c r="X94" s="11">
        <v>2047</v>
      </c>
      <c r="Y94" s="818">
        <v>44238.808224154796</v>
      </c>
      <c r="Z94" s="890">
        <f>MAX(($U38+$AE38)/10^6*TAM_RoofArea!$I53/TAM_RoofArea!$O53*NumStories_Comm,$BB38,$L94)/TAM_Area!$R65*Y94</f>
        <v>31450.223049459106</v>
      </c>
      <c r="AA94" s="88"/>
      <c r="AB94" s="88"/>
      <c r="AC94" s="89"/>
      <c r="AD94" s="1026"/>
      <c r="AE94" s="891">
        <v>655.99405450229506</v>
      </c>
      <c r="AF94" s="985">
        <v>1144496.3916337448</v>
      </c>
      <c r="AG94" s="988">
        <f t="shared" si="19"/>
        <v>3.5060749878420068</v>
      </c>
      <c r="AH94" s="1">
        <v>2047</v>
      </c>
      <c r="AI94" s="818">
        <v>1197.0341529782531</v>
      </c>
      <c r="AJ94" s="890">
        <f>MAX($L38,($U38+$AE38)/10^6*TAM_RoofArea!$C53/TAM_RoofArea!$O53*NumStories_RES,$AR38)/TAM_Area!$J65*AI94</f>
        <v>833.33443881833944</v>
      </c>
      <c r="AK94" s="82"/>
      <c r="AL94" s="82"/>
      <c r="AM94" s="81"/>
      <c r="AN94" s="82"/>
      <c r="AO94" s="891">
        <v>396.29588854448843</v>
      </c>
      <c r="AP94" s="985">
        <v>3047025.719288988</v>
      </c>
      <c r="AQ94" s="988">
        <f t="shared" si="20"/>
        <v>4.4736909180491464</v>
      </c>
      <c r="AR94" s="11">
        <v>2047</v>
      </c>
      <c r="AS94" s="918">
        <v>1334.6277838611995</v>
      </c>
      <c r="AT94" s="919">
        <v>141.5262646380944</v>
      </c>
      <c r="AU94" s="919">
        <v>3060811.7725216858</v>
      </c>
      <c r="AV94" s="922">
        <f t="shared" si="21"/>
        <v>2.5513172198245457</v>
      </c>
      <c r="AW94" s="11">
        <v>2047</v>
      </c>
      <c r="AX94" s="918">
        <v>897.43369611327819</v>
      </c>
      <c r="AY94" s="919">
        <v>460.93115157888911</v>
      </c>
      <c r="AZ94" s="919">
        <v>1060106.7892155629</v>
      </c>
      <c r="BA94" s="922">
        <f t="shared" si="22"/>
        <v>2.7194589348995635</v>
      </c>
      <c r="BB94" s="1">
        <v>2047</v>
      </c>
      <c r="BC94" s="85">
        <f t="shared" si="16"/>
        <v>119.23808451760939</v>
      </c>
      <c r="BD94" s="992">
        <f t="shared" si="23"/>
        <v>30.991344894407913</v>
      </c>
      <c r="BE94" s="83">
        <f t="shared" si="17"/>
        <v>2017.5449161042029</v>
      </c>
      <c r="BF94" s="990">
        <f t="shared" si="18"/>
        <v>23728183.196432784</v>
      </c>
      <c r="BG94" s="1">
        <v>2047</v>
      </c>
      <c r="BH94" s="1006">
        <v>65.13</v>
      </c>
      <c r="BI94" s="1007">
        <v>41.865900000000003</v>
      </c>
      <c r="BJ94" s="991"/>
      <c r="BL94"/>
    </row>
    <row r="95" spans="2:64" ht="13.2" x14ac:dyDescent="0.25">
      <c r="H95" s="11">
        <v>2048</v>
      </c>
      <c r="J95" s="982">
        <f t="shared" si="12"/>
        <v>18.100183793385835</v>
      </c>
      <c r="K95" s="11">
        <v>2048</v>
      </c>
      <c r="L95" s="818">
        <v>3985.0784275242609</v>
      </c>
      <c r="M95" s="1046">
        <v>0</v>
      </c>
      <c r="N95" s="67"/>
      <c r="O95" s="67"/>
      <c r="P95" s="70"/>
      <c r="Q95" s="67"/>
      <c r="R95" s="871">
        <v>-22.69784641735788</v>
      </c>
      <c r="S95" s="1227">
        <v>47963.898328322481</v>
      </c>
      <c r="T95" s="41">
        <f t="shared" si="13"/>
        <v>0.12967614543081085</v>
      </c>
      <c r="U95" s="873">
        <f t="shared" si="14"/>
        <v>5.2356013082708337</v>
      </c>
      <c r="V95" s="874"/>
      <c r="W95" s="976">
        <f t="shared" si="15"/>
        <v>18.229859938816645</v>
      </c>
      <c r="X95" s="11">
        <v>2048</v>
      </c>
      <c r="Y95" s="818">
        <v>44453.539790393595</v>
      </c>
      <c r="Z95" s="890">
        <f>MAX(($U39+$AE39)/10^6*TAM_RoofArea!$I54/TAM_RoofArea!$O54*NumStories_Comm,$BB39,$L95)/TAM_Area!$R66*Y95</f>
        <v>32091.108969850524</v>
      </c>
      <c r="AA95" s="88"/>
      <c r="AB95" s="88"/>
      <c r="AC95" s="89"/>
      <c r="AD95" s="1026"/>
      <c r="AE95" s="891">
        <v>657.8881045175907</v>
      </c>
      <c r="AF95" s="985">
        <v>1147800.8932419557</v>
      </c>
      <c r="AG95" s="988">
        <f t="shared" si="19"/>
        <v>3.5161980695052821</v>
      </c>
      <c r="AH95" s="1">
        <v>2048</v>
      </c>
      <c r="AI95" s="818">
        <v>1267.0263427036675</v>
      </c>
      <c r="AJ95" s="890">
        <f>MAX($L39,($U39+$AE39)/10^6*TAM_RoofArea!$C54/TAM_RoofArea!$O54*NumStories_RES,$AR39)/TAM_Area!$J66*AI95</f>
        <v>894.34589661684402</v>
      </c>
      <c r="AK95" s="82"/>
      <c r="AL95" s="82"/>
      <c r="AM95" s="81"/>
      <c r="AN95" s="82"/>
      <c r="AO95" s="891">
        <v>420.5757924072181</v>
      </c>
      <c r="AP95" s="985">
        <v>3233708.1797185414</v>
      </c>
      <c r="AQ95" s="988">
        <f t="shared" si="20"/>
        <v>4.7477810323845269</v>
      </c>
      <c r="AR95" s="11">
        <v>2048</v>
      </c>
      <c r="AS95" s="918">
        <v>1351.5163011553655</v>
      </c>
      <c r="AT95" s="919">
        <v>143.83903070568709</v>
      </c>
      <c r="AU95" s="919">
        <v>3110830.3441619277</v>
      </c>
      <c r="AV95" s="922">
        <f t="shared" si="21"/>
        <v>2.593009833621454</v>
      </c>
      <c r="AW95" s="11">
        <v>2048</v>
      </c>
      <c r="AX95" s="918">
        <v>918.59020258926466</v>
      </c>
      <c r="AY95" s="919">
        <v>473.98745582330906</v>
      </c>
      <c r="AZ95" s="919">
        <v>1090135.3015523008</v>
      </c>
      <c r="BA95" s="922">
        <f t="shared" si="22"/>
        <v>2.7964901425162134</v>
      </c>
      <c r="BB95" s="1">
        <v>2048</v>
      </c>
      <c r="BC95" s="85">
        <f t="shared" si="16"/>
        <v>120.96994714526903</v>
      </c>
      <c r="BD95" s="992">
        <f t="shared" si="23"/>
        <v>31.883339016844122</v>
      </c>
      <c r="BE95" s="83">
        <f t="shared" si="17"/>
        <v>2081.0246991355684</v>
      </c>
      <c r="BF95" s="990">
        <f t="shared" si="18"/>
        <v>24391650.099956077</v>
      </c>
      <c r="BG95" s="1">
        <v>2048</v>
      </c>
      <c r="BH95" s="1006">
        <v>65.526399999999995</v>
      </c>
      <c r="BI95" s="1007">
        <v>41.640500000000003</v>
      </c>
      <c r="BJ95" s="991"/>
      <c r="BL95"/>
    </row>
    <row r="96" spans="2:64" ht="13.2" x14ac:dyDescent="0.25">
      <c r="H96" s="11">
        <v>2049</v>
      </c>
      <c r="J96" s="982">
        <f t="shared" si="12"/>
        <v>18.581032225237358</v>
      </c>
      <c r="K96" s="11">
        <v>2049</v>
      </c>
      <c r="L96" s="818">
        <v>3989.0416126075675</v>
      </c>
      <c r="M96" s="1046">
        <v>0</v>
      </c>
      <c r="N96" s="67"/>
      <c r="O96" s="67"/>
      <c r="P96" s="70"/>
      <c r="Q96" s="67"/>
      <c r="R96" s="871">
        <v>-22.719141006180223</v>
      </c>
      <c r="S96" s="1227">
        <v>48008.896936315265</v>
      </c>
      <c r="T96" s="41">
        <f t="shared" si="13"/>
        <v>0.12979780455856407</v>
      </c>
      <c r="U96" s="873">
        <f t="shared" si="14"/>
        <v>5.3813832729076161</v>
      </c>
      <c r="V96" s="874"/>
      <c r="W96" s="976">
        <f t="shared" si="15"/>
        <v>18.710830029795922</v>
      </c>
      <c r="X96" s="11">
        <v>2049</v>
      </c>
      <c r="Y96" s="818">
        <v>44636.891145523608</v>
      </c>
      <c r="Z96" s="890">
        <f>MAX(($U40+$AE40)/10^6*TAM_RoofArea!$I55/TAM_RoofArea!$O55*NumStories_Comm,$BB40,$L96)/TAM_Area!$R67*Y96</f>
        <v>32692.351168029469</v>
      </c>
      <c r="AA96" s="88"/>
      <c r="AB96" s="88"/>
      <c r="AC96" s="89"/>
      <c r="AD96" s="1026"/>
      <c r="AE96" s="891">
        <v>659.1548835690171</v>
      </c>
      <c r="AF96" s="985">
        <v>1150011.0109151329</v>
      </c>
      <c r="AG96" s="988">
        <f t="shared" si="19"/>
        <v>3.5229685917635942</v>
      </c>
      <c r="AH96" s="1">
        <v>2049</v>
      </c>
      <c r="AI96" s="818">
        <v>1338.8669838018386</v>
      </c>
      <c r="AJ96" s="890">
        <f>MAX($L40,($U40+$AE40)/10^6*TAM_RoofArea!$C55/TAM_RoofArea!$O55*NumStories_RES,$AR40)/TAM_Area!$J67*AI96</f>
        <v>957.57755685525296</v>
      </c>
      <c r="AK96" s="82"/>
      <c r="AL96" s="82"/>
      <c r="AM96" s="81"/>
      <c r="AN96" s="82"/>
      <c r="AO96" s="891">
        <v>445.50975651972982</v>
      </c>
      <c r="AP96" s="985">
        <v>3425419.5553113841</v>
      </c>
      <c r="AQ96" s="988">
        <f t="shared" si="20"/>
        <v>5.0292546787824115</v>
      </c>
      <c r="AR96" s="11">
        <v>2049</v>
      </c>
      <c r="AS96" s="918">
        <v>1367.780805630254</v>
      </c>
      <c r="AT96" s="919">
        <v>146.06715303614573</v>
      </c>
      <c r="AU96" s="919">
        <v>3159018.3117955378</v>
      </c>
      <c r="AV96" s="922">
        <f t="shared" si="21"/>
        <v>2.633176560865413</v>
      </c>
      <c r="AW96" s="11">
        <v>2049</v>
      </c>
      <c r="AX96" s="918">
        <v>938.65054890268539</v>
      </c>
      <c r="AY96" s="919">
        <v>486.37490800533635</v>
      </c>
      <c r="AZ96" s="919">
        <v>1118625.504729646</v>
      </c>
      <c r="BA96" s="922">
        <f t="shared" si="22"/>
        <v>2.8695751735488568</v>
      </c>
      <c r="BB96" s="1">
        <v>2049</v>
      </c>
      <c r="BC96" s="85">
        <f t="shared" si="16"/>
        <v>122.72396868977123</v>
      </c>
      <c r="BD96" s="992">
        <f t="shared" si="23"/>
        <v>32.765805034756198</v>
      </c>
      <c r="BE96" s="83">
        <f t="shared" si="17"/>
        <v>2143.7361567445978</v>
      </c>
      <c r="BF96" s="990">
        <f t="shared" si="18"/>
        <v>25048354.87047565</v>
      </c>
      <c r="BG96" s="1">
        <v>2049</v>
      </c>
      <c r="BH96" s="1006">
        <v>65.913899999999998</v>
      </c>
      <c r="BI96" s="1007">
        <v>41.416199999999996</v>
      </c>
      <c r="BJ96" s="991"/>
      <c r="BL96"/>
    </row>
    <row r="97" spans="8:66" ht="13.2" x14ac:dyDescent="0.25">
      <c r="H97" s="38">
        <v>2050</v>
      </c>
      <c r="J97" s="983">
        <f t="shared" si="12"/>
        <v>19.053748941698093</v>
      </c>
      <c r="K97" s="38">
        <v>2050</v>
      </c>
      <c r="L97" s="818">
        <v>3991.7284330384418</v>
      </c>
      <c r="M97" s="1046">
        <v>0</v>
      </c>
      <c r="N97" s="68"/>
      <c r="O97" s="68"/>
      <c r="P97" s="71"/>
      <c r="Q97" s="68"/>
      <c r="R97" s="871">
        <v>-22.733057715073301</v>
      </c>
      <c r="S97" s="1227">
        <v>48038.304995482686</v>
      </c>
      <c r="T97" s="41">
        <f t="shared" si="13"/>
        <v>0.12987731276974657</v>
      </c>
      <c r="U97" s="873">
        <f t="shared" si="14"/>
        <v>5.5260905014250277</v>
      </c>
      <c r="V97" s="876"/>
      <c r="W97" s="976">
        <f t="shared" si="15"/>
        <v>19.183626254467839</v>
      </c>
      <c r="X97" s="38">
        <v>2050</v>
      </c>
      <c r="Y97" s="818">
        <v>44794.522042518118</v>
      </c>
      <c r="Z97" s="890">
        <f>MAX(($U41+$AE41)/10^6*TAM_RoofArea!$I56/TAM_RoofArea!$O56*NumStories_Comm,$BB41,$L97)/TAM_Area!$R68*Y97</f>
        <v>33257.938944301808</v>
      </c>
      <c r="AA97" s="866"/>
      <c r="AB97" s="866"/>
      <c r="AC97" s="867"/>
      <c r="AD97" s="866"/>
      <c r="AE97" s="891">
        <v>659.90752660938006</v>
      </c>
      <c r="AF97" s="985">
        <v>1151324.1283709568</v>
      </c>
      <c r="AG97" s="988">
        <f t="shared" si="19"/>
        <v>3.5269912241647248</v>
      </c>
      <c r="AH97" s="37">
        <v>2050</v>
      </c>
      <c r="AI97" s="818">
        <v>1412.5403936075361</v>
      </c>
      <c r="AJ97" s="890">
        <f>MAX($L41,($U41+$AE41)/10^6*TAM_RoofArea!$C56/TAM_RoofArea!$O56*NumStories_RES,$AR41)/TAM_Area!$J68*AI97</f>
        <v>1023.0145050014257</v>
      </c>
      <c r="AK97" s="862"/>
      <c r="AL97" s="862"/>
      <c r="AM97" s="861"/>
      <c r="AN97" s="862"/>
      <c r="AO97" s="891">
        <v>471.09223169198873</v>
      </c>
      <c r="AP97" s="985">
        <v>3622117.1796527333</v>
      </c>
      <c r="AQ97" s="988">
        <f t="shared" si="20"/>
        <v>5.3180492137438922</v>
      </c>
      <c r="AR97" s="38">
        <v>2050</v>
      </c>
      <c r="AS97" s="918">
        <v>1396.6318180094333</v>
      </c>
      <c r="AT97" s="919">
        <v>150.00256251451955</v>
      </c>
      <c r="AU97" s="919">
        <v>3244130.0590171753</v>
      </c>
      <c r="AV97" s="922">
        <f t="shared" si="21"/>
        <v>2.7041208339649048</v>
      </c>
      <c r="AW97" s="38">
        <v>2050</v>
      </c>
      <c r="AX97" s="918">
        <v>953.69178162610274</v>
      </c>
      <c r="AY97" s="919">
        <v>495.69981094437827</v>
      </c>
      <c r="AZ97" s="919">
        <v>1140072.0762633616</v>
      </c>
      <c r="BA97" s="922">
        <f t="shared" si="22"/>
        <v>2.9245913956631231</v>
      </c>
      <c r="BB97" s="37">
        <v>2050</v>
      </c>
      <c r="BC97" s="85">
        <f t="shared" si="16"/>
        <v>124.50008902876587</v>
      </c>
      <c r="BD97" s="992">
        <f t="shared" si="23"/>
        <v>33.657378922004483</v>
      </c>
      <c r="BE97" s="83">
        <f t="shared" si="17"/>
        <v>2201.5554497681474</v>
      </c>
      <c r="BF97" s="990">
        <f t="shared" si="18"/>
        <v>25731779.302839153</v>
      </c>
      <c r="BG97" s="37">
        <v>2050</v>
      </c>
      <c r="BH97" s="1006">
        <v>66.2577</v>
      </c>
      <c r="BI97" s="1007">
        <v>41.037300000000002</v>
      </c>
      <c r="BJ97" s="991"/>
      <c r="BL97"/>
    </row>
    <row r="98" spans="8:66" ht="13.2" x14ac:dyDescent="0.25">
      <c r="H98" s="11">
        <v>2051</v>
      </c>
      <c r="J98" s="982">
        <f t="shared" si="12"/>
        <v>19.518333160094922</v>
      </c>
      <c r="K98" s="11">
        <v>2051</v>
      </c>
      <c r="L98" s="818">
        <v>3993.1269762422421</v>
      </c>
      <c r="M98" s="1046">
        <v>0</v>
      </c>
      <c r="N98" s="67"/>
      <c r="O98" s="67"/>
      <c r="P98" s="70"/>
      <c r="Q98" s="67"/>
      <c r="R98" s="871">
        <v>-22.739527684761697</v>
      </c>
      <c r="S98" s="1227">
        <v>48051.976996015896</v>
      </c>
      <c r="T98" s="41">
        <f t="shared" si="13"/>
        <v>0.12991427666115801</v>
      </c>
      <c r="U98" s="873">
        <f t="shared" si="14"/>
        <v>5.6698001897919585</v>
      </c>
      <c r="V98" s="874"/>
      <c r="W98" s="976">
        <f t="shared" si="15"/>
        <v>19.64824743675608</v>
      </c>
      <c r="X98" s="11">
        <v>2051</v>
      </c>
      <c r="Y98" s="818">
        <v>44928.331104305507</v>
      </c>
      <c r="Z98" s="890">
        <f>MAX(($U42+$AE42)/10^6*TAM_RoofArea!$I57/TAM_RoofArea!$O57*NumStories_Comm,$BB42,$L98)/TAM_Area!$R69*Y98</f>
        <v>33789.793264227927</v>
      </c>
      <c r="AA98" s="88"/>
      <c r="AB98" s="88"/>
      <c r="AC98" s="89"/>
      <c r="AD98" s="88"/>
      <c r="AE98" s="891">
        <v>660.18398593384256</v>
      </c>
      <c r="AF98" s="985">
        <v>1151806.4600279427</v>
      </c>
      <c r="AG98" s="988">
        <f t="shared" si="19"/>
        <v>3.5284688093897758</v>
      </c>
      <c r="AH98" s="1">
        <v>2051</v>
      </c>
      <c r="AI98" s="818">
        <v>1488.0309693865804</v>
      </c>
      <c r="AJ98" s="890">
        <f>MAX($L42,($U42+$AE42)/10^6*TAM_RoofArea!$C57/TAM_RoofArea!$O57*NumStories_RES,$AR42)/TAM_Area!$J69*AI98</f>
        <v>1090.6413428418032</v>
      </c>
      <c r="AK98" s="82"/>
      <c r="AL98" s="82"/>
      <c r="AM98" s="81"/>
      <c r="AN98" s="82"/>
      <c r="AO98" s="891">
        <v>497.31769701694481</v>
      </c>
      <c r="AP98" s="985">
        <v>3823758.6037890124</v>
      </c>
      <c r="AQ98" s="988">
        <f t="shared" si="20"/>
        <v>5.6141023130500134</v>
      </c>
      <c r="AR98" s="11">
        <v>2051</v>
      </c>
      <c r="AS98" s="918">
        <v>1398.6596888193922</v>
      </c>
      <c r="AT98" s="919">
        <v>150.29956766215534</v>
      </c>
      <c r="AU98" s="919">
        <v>3250553.4381313473</v>
      </c>
      <c r="AV98" s="922">
        <f t="shared" si="21"/>
        <v>2.709474994547588</v>
      </c>
      <c r="AW98" s="11">
        <v>2051</v>
      </c>
      <c r="AX98" s="918">
        <v>975.15860343172051</v>
      </c>
      <c r="AY98" s="919">
        <v>508.94546256275322</v>
      </c>
      <c r="AZ98" s="919">
        <v>1170536.0732401859</v>
      </c>
      <c r="BA98" s="922">
        <f t="shared" si="22"/>
        <v>3.0027397384660972</v>
      </c>
      <c r="BB98" s="1">
        <v>2051</v>
      </c>
      <c r="BC98" s="85">
        <f t="shared" si="16"/>
        <v>126.29839533482388</v>
      </c>
      <c r="BD98" s="992">
        <f t="shared" si="23"/>
        <v>34.503033292209551</v>
      </c>
      <c r="BE98" s="83">
        <f t="shared" si="17"/>
        <v>2266.7980488017297</v>
      </c>
      <c r="BF98" s="990">
        <f t="shared" si="18"/>
        <v>26342560.316523328</v>
      </c>
      <c r="BG98" s="1">
        <v>2051</v>
      </c>
      <c r="BH98" s="1006">
        <v>66.661100000000005</v>
      </c>
      <c r="BI98" s="1007">
        <v>40.972199999999994</v>
      </c>
      <c r="BJ98" s="991"/>
      <c r="BL98"/>
    </row>
    <row r="99" spans="8:66" ht="13.2" x14ac:dyDescent="0.25">
      <c r="H99" s="11">
        <v>2052</v>
      </c>
      <c r="J99" s="982">
        <f t="shared" si="12"/>
        <v>19.974733137377186</v>
      </c>
      <c r="K99" s="11">
        <v>2052</v>
      </c>
      <c r="L99" s="818">
        <v>3993.2077436302498</v>
      </c>
      <c r="M99" s="1046">
        <v>0</v>
      </c>
      <c r="N99" s="67"/>
      <c r="O99" s="67"/>
      <c r="P99" s="70"/>
      <c r="Q99" s="67"/>
      <c r="R99" s="871">
        <v>-22.738380402026166</v>
      </c>
      <c r="S99" s="1227">
        <v>48049.552618325346</v>
      </c>
      <c r="T99" s="41">
        <f t="shared" si="13"/>
        <v>0.12990772206561954</v>
      </c>
      <c r="U99" s="873">
        <f t="shared" si="14"/>
        <v>5.8125349067372634</v>
      </c>
      <c r="V99" s="874"/>
      <c r="W99" s="976">
        <f t="shared" si="15"/>
        <v>20.104640859442807</v>
      </c>
      <c r="X99" s="11">
        <v>2052</v>
      </c>
      <c r="Y99" s="818">
        <v>45043.74999560944</v>
      </c>
      <c r="Z99" s="890">
        <f>MAX(($U43+$AE43)/10^6*TAM_RoofArea!$I58/TAM_RoofArea!$O58*NumStories_Comm,$BB43,$L99)/TAM_Area!$R70*Y99</f>
        <v>34291.574925048146</v>
      </c>
      <c r="AA99" s="88"/>
      <c r="AB99" s="88"/>
      <c r="AC99" s="89"/>
      <c r="AD99" s="88"/>
      <c r="AE99" s="891">
        <v>660.09283715251934</v>
      </c>
      <c r="AF99" s="985">
        <v>1151647.4350328068</v>
      </c>
      <c r="AG99" s="988">
        <f t="shared" si="19"/>
        <v>3.5279816487818763</v>
      </c>
      <c r="AH99" s="1">
        <v>2052</v>
      </c>
      <c r="AI99" s="818">
        <v>1565.3239106425119</v>
      </c>
      <c r="AJ99" s="890">
        <f>MAX($L43,($U43+$AE43)/10^6*TAM_RoofArea!$C58/TAM_RoofArea!$O58*NumStories_RES,$AR43)/TAM_Area!$J70*AI99</f>
        <v>1160.442400371262</v>
      </c>
      <c r="AK99" s="82"/>
      <c r="AL99" s="82"/>
      <c r="AM99" s="81"/>
      <c r="AN99" s="82"/>
      <c r="AO99" s="891">
        <v>524.1809154531735</v>
      </c>
      <c r="AP99" s="985">
        <v>4030303.5613425602</v>
      </c>
      <c r="AQ99" s="988">
        <f t="shared" si="20"/>
        <v>5.9173548569739847</v>
      </c>
      <c r="AR99" s="11">
        <v>2052</v>
      </c>
      <c r="AS99" s="918">
        <v>1413.38392625292</v>
      </c>
      <c r="AT99" s="919">
        <v>152.31876165887203</v>
      </c>
      <c r="AU99" s="919">
        <v>3294222.8783724215</v>
      </c>
      <c r="AV99" s="922">
        <f t="shared" si="21"/>
        <v>2.745875336400482</v>
      </c>
      <c r="AW99" s="11">
        <v>2052</v>
      </c>
      <c r="AX99" s="918">
        <v>991.44548304934415</v>
      </c>
      <c r="AY99" s="919">
        <v>519.03043097639943</v>
      </c>
      <c r="AZ99" s="919">
        <v>1193730.7378830703</v>
      </c>
      <c r="BA99" s="922">
        <f t="shared" si="22"/>
        <v>3.0622402893981082</v>
      </c>
      <c r="BB99" s="1">
        <v>2052</v>
      </c>
      <c r="BC99" s="85">
        <f t="shared" si="16"/>
        <v>128.11901830051141</v>
      </c>
      <c r="BD99" s="992">
        <f t="shared" si="23"/>
        <v>35.35809299099725</v>
      </c>
      <c r="BE99" s="83">
        <f t="shared" si="17"/>
        <v>2327.0723605566018</v>
      </c>
      <c r="BF99" s="990">
        <f t="shared" si="18"/>
        <v>26980632.492993489</v>
      </c>
      <c r="BG99" s="1">
        <v>2052</v>
      </c>
      <c r="BH99" s="1006">
        <v>67.020499999999998</v>
      </c>
      <c r="BI99" s="1007">
        <v>40.753099999999996</v>
      </c>
      <c r="BJ99" s="991"/>
      <c r="BL99"/>
    </row>
    <row r="100" spans="8:66" ht="13.2" x14ac:dyDescent="0.25">
      <c r="H100">
        <f t="shared" si="11"/>
        <v>2053</v>
      </c>
      <c r="J100" s="982">
        <f t="shared" si="12"/>
        <v>20.422897168771609</v>
      </c>
      <c r="K100" s="11">
        <v>2053</v>
      </c>
      <c r="L100" s="818">
        <v>3991.9269876037329</v>
      </c>
      <c r="M100" s="1046">
        <v>0</v>
      </c>
      <c r="N100" s="67"/>
      <c r="O100" s="67"/>
      <c r="P100" s="70"/>
      <c r="Q100" s="67"/>
      <c r="R100" s="871">
        <v>-22.729362988874698</v>
      </c>
      <c r="S100" s="1227">
        <v>48030.497493903764</v>
      </c>
      <c r="T100" s="41">
        <f t="shared" si="13"/>
        <v>0.12985620425385266</v>
      </c>
      <c r="U100" s="873">
        <f t="shared" si="14"/>
        <v>5.9543643433770841</v>
      </c>
      <c r="V100" s="874"/>
      <c r="W100" s="976">
        <f t="shared" si="15"/>
        <v>20.55275337302546</v>
      </c>
      <c r="X100" s="11">
        <v>2053</v>
      </c>
      <c r="Y100" s="818">
        <v>45142.749022917218</v>
      </c>
      <c r="Z100" s="890">
        <f>MAX(($U44+$AE44)/10^6*TAM_RoofArea!$I59/TAM_RoofArea!$O59*NumStories_Comm,$BB44,$L100)/TAM_Area!$R71*Y100</f>
        <v>34765.52465782463</v>
      </c>
      <c r="AA100" s="88"/>
      <c r="AB100" s="88"/>
      <c r="AC100" s="89"/>
      <c r="AD100" s="88"/>
      <c r="AE100" s="891">
        <v>659.67346547047134</v>
      </c>
      <c r="AF100" s="985">
        <v>1150915.767766064</v>
      </c>
      <c r="AG100" s="988">
        <f t="shared" si="19"/>
        <v>3.5257402434597607</v>
      </c>
      <c r="AH100" s="1">
        <v>2053</v>
      </c>
      <c r="AI100" s="818">
        <v>1644.4051946978459</v>
      </c>
      <c r="AJ100" s="890">
        <f>MAX($L44,($U44+$AE44)/10^6*TAM_RoofArea!$C59/TAM_RoofArea!$O59*NumStories_RES,$AR44)/TAM_Area!$J71*AI100</f>
        <v>1232.4013004821873</v>
      </c>
      <c r="AK100" s="82"/>
      <c r="AL100" s="82"/>
      <c r="AM100" s="81"/>
      <c r="AN100" s="82"/>
      <c r="AO100" s="891">
        <v>551.67692518448951</v>
      </c>
      <c r="AP100" s="985">
        <v>4241713.9020777373</v>
      </c>
      <c r="AQ100" s="988">
        <f t="shared" si="20"/>
        <v>6.2277508327418989</v>
      </c>
      <c r="AR100" s="11">
        <v>2053</v>
      </c>
      <c r="AS100" s="918">
        <v>1427.7038283280174</v>
      </c>
      <c r="AT100" s="919">
        <v>154.28310989804075</v>
      </c>
      <c r="AU100" s="919">
        <v>3336706.1604060051</v>
      </c>
      <c r="AV100" s="922">
        <f t="shared" si="21"/>
        <v>2.781286964773058</v>
      </c>
      <c r="AW100" s="11">
        <v>2053</v>
      </c>
      <c r="AX100" s="918">
        <v>1006.3145684616646</v>
      </c>
      <c r="AY100" s="919">
        <v>528.25029353175046</v>
      </c>
      <c r="AZ100" s="919">
        <v>1214935.724478317</v>
      </c>
      <c r="BA100" s="922">
        <f t="shared" si="22"/>
        <v>3.1166367811926188</v>
      </c>
      <c r="BB100" s="1">
        <v>2053</v>
      </c>
      <c r="BC100" s="85">
        <f t="shared" si="16"/>
        <v>129.9620049022493</v>
      </c>
      <c r="BD100" s="992">
        <f t="shared" si="23"/>
        <v>36.2041681951928</v>
      </c>
      <c r="BE100" s="83">
        <f t="shared" si="17"/>
        <v>2386.4309196262475</v>
      </c>
      <c r="BF100" s="990">
        <f t="shared" si="18"/>
        <v>27613016.884538304</v>
      </c>
      <c r="BG100" s="1">
        <v>2053</v>
      </c>
      <c r="BH100" s="1006">
        <v>67.37</v>
      </c>
      <c r="BI100" s="1007">
        <v>40.5364</v>
      </c>
      <c r="BJ100" s="991"/>
      <c r="BL100"/>
    </row>
    <row r="101" spans="8:66" ht="13.2" x14ac:dyDescent="0.25">
      <c r="H101">
        <f t="shared" si="11"/>
        <v>2054</v>
      </c>
      <c r="J101" s="982">
        <f t="shared" si="12"/>
        <v>20.862732592530335</v>
      </c>
      <c r="K101" s="11">
        <v>2054</v>
      </c>
      <c r="L101" s="818">
        <v>3989.2338465490484</v>
      </c>
      <c r="M101" s="1046">
        <v>0</v>
      </c>
      <c r="N101" s="67"/>
      <c r="O101" s="67"/>
      <c r="P101" s="70"/>
      <c r="Q101" s="67"/>
      <c r="R101" s="871">
        <v>-22.712181445565136</v>
      </c>
      <c r="S101" s="1227">
        <v>47994.190357919586</v>
      </c>
      <c r="T101" s="41">
        <f t="shared" si="13"/>
        <v>0.12975804356195406</v>
      </c>
      <c r="U101" s="873">
        <f t="shared" si="14"/>
        <v>6.0953289549318841</v>
      </c>
      <c r="V101" s="874"/>
      <c r="W101" s="976">
        <f t="shared" si="15"/>
        <v>20.992490636092288</v>
      </c>
      <c r="X101" s="11">
        <v>2054</v>
      </c>
      <c r="Y101" s="818">
        <v>45227.518683052142</v>
      </c>
      <c r="Z101" s="890">
        <f>MAX(($U45+$AE45)/10^6*TAM_RoofArea!$I60/TAM_RoofArea!$O60*NumStories_Comm,$BB45,$L101)/TAM_Area!$R72*Y101</f>
        <v>35213.604719921226</v>
      </c>
      <c r="AA101" s="88"/>
      <c r="AB101" s="88"/>
      <c r="AC101" s="89"/>
      <c r="AD101" s="88"/>
      <c r="AE101" s="891">
        <v>658.96965756105601</v>
      </c>
      <c r="AF101" s="985">
        <v>1149687.8517396902</v>
      </c>
      <c r="AG101" s="988">
        <f t="shared" si="19"/>
        <v>3.5219786189594915</v>
      </c>
      <c r="AH101" s="1">
        <v>2054</v>
      </c>
      <c r="AI101" s="818">
        <v>1725.2615411548413</v>
      </c>
      <c r="AJ101" s="890">
        <f>MAX($L45,($U45+$AE45)/10^6*TAM_RoofArea!$C60/TAM_RoofArea!$O60*NumStories_RES,$AR45)/TAM_Area!$J72*AI101</f>
        <v>1306.5014313618744</v>
      </c>
      <c r="AK101" s="82"/>
      <c r="AL101" s="82"/>
      <c r="AM101" s="81"/>
      <c r="AN101" s="82"/>
      <c r="AO101" s="891">
        <v>579.80102704466572</v>
      </c>
      <c r="AP101" s="985">
        <v>4457953.4952125531</v>
      </c>
      <c r="AQ101" s="988">
        <f t="shared" si="20"/>
        <v>6.5452371925733495</v>
      </c>
      <c r="AR101" s="11">
        <v>2054</v>
      </c>
      <c r="AS101" s="918">
        <v>1441.6732976226158</v>
      </c>
      <c r="AT101" s="919">
        <v>156.19992395323209</v>
      </c>
      <c r="AU101" s="919">
        <v>3378161.4128347151</v>
      </c>
      <c r="AV101" s="922">
        <f t="shared" si="21"/>
        <v>2.8158416866030791</v>
      </c>
      <c r="AW101" s="11">
        <v>2054</v>
      </c>
      <c r="AX101" s="918">
        <v>1019.6868662446226</v>
      </c>
      <c r="AY101" s="919">
        <v>536.55685023358512</v>
      </c>
      <c r="AZ101" s="919">
        <v>1234040.1766821984</v>
      </c>
      <c r="BA101" s="922">
        <f t="shared" si="22"/>
        <v>3.1656448375231045</v>
      </c>
      <c r="BB101" s="1">
        <v>2054</v>
      </c>
      <c r="BC101" s="85">
        <f t="shared" si="16"/>
        <v>131.8274094586391</v>
      </c>
      <c r="BD101" s="992">
        <f t="shared" si="23"/>
        <v>37.041192971751315</v>
      </c>
      <c r="BE101" s="83">
        <f t="shared" si="17"/>
        <v>2444.7971799585844</v>
      </c>
      <c r="BF101" s="990">
        <f t="shared" si="18"/>
        <v>28239923.123900414</v>
      </c>
      <c r="BG101" s="1">
        <v>2054</v>
      </c>
      <c r="BH101" s="1006">
        <v>67.709500000000006</v>
      </c>
      <c r="BI101" s="1007">
        <v>40.322300000000006</v>
      </c>
      <c r="BJ101" s="991"/>
      <c r="BL101"/>
    </row>
    <row r="102" spans="8:66" ht="13.2" x14ac:dyDescent="0.25">
      <c r="H102">
        <f t="shared" si="11"/>
        <v>2055</v>
      </c>
      <c r="J102" s="982">
        <f t="shared" si="12"/>
        <v>21.294162772351669</v>
      </c>
      <c r="K102" s="11">
        <v>2055</v>
      </c>
      <c r="L102" s="818">
        <v>3985.0912252104849</v>
      </c>
      <c r="M102" s="1046">
        <v>0</v>
      </c>
      <c r="N102" s="67"/>
      <c r="O102" s="67"/>
      <c r="P102" s="70"/>
      <c r="Q102" s="67"/>
      <c r="R102" s="871">
        <v>-22.686621347213531</v>
      </c>
      <c r="S102" s="1227">
        <v>47940.178098956509</v>
      </c>
      <c r="T102" s="41">
        <f t="shared" si="13"/>
        <v>0.12961201494892521</v>
      </c>
      <c r="U102" s="873">
        <f t="shared" si="14"/>
        <v>6.2354731588178005</v>
      </c>
      <c r="V102" s="874"/>
      <c r="W102" s="976">
        <f t="shared" si="15"/>
        <v>21.423774787300594</v>
      </c>
      <c r="X102" s="11">
        <v>2055</v>
      </c>
      <c r="Y102" s="818">
        <v>45299.851212233239</v>
      </c>
      <c r="Z102" s="890">
        <f>MAX(($U46+$AE46)/10^6*TAM_RoofArea!$I61/TAM_RoofArea!$O61*NumStories_Comm,$BB46,$L102)/TAM_Area!$R73*Y102</f>
        <v>35637.535322486707</v>
      </c>
      <c r="AA102" s="88"/>
      <c r="AB102" s="88"/>
      <c r="AC102" s="89"/>
      <c r="AD102" s="88"/>
      <c r="AE102" s="891">
        <v>658.01723911507952</v>
      </c>
      <c r="AF102" s="985">
        <v>1148026.1911388598</v>
      </c>
      <c r="AG102" s="988">
        <f t="shared" si="19"/>
        <v>3.5168882519531461</v>
      </c>
      <c r="AH102" s="1">
        <v>2055</v>
      </c>
      <c r="AI102" s="818">
        <v>1807.8791920813699</v>
      </c>
      <c r="AJ102" s="890">
        <f>MAX($L46,($U46+$AE46)/10^6*TAM_RoofArea!$C61/TAM_RoofArea!$O61*NumStories_RES,$AR46)/TAM_Area!$J73*AI102</f>
        <v>1382.725406122772</v>
      </c>
      <c r="AK102" s="82"/>
      <c r="AL102" s="82"/>
      <c r="AM102" s="81"/>
      <c r="AN102" s="82"/>
      <c r="AO102" s="891">
        <v>608.548352895618</v>
      </c>
      <c r="AP102" s="985">
        <v>4678984.9107802147</v>
      </c>
      <c r="AQ102" s="988">
        <f t="shared" si="20"/>
        <v>6.8697589812044395</v>
      </c>
      <c r="AR102" s="11">
        <v>2055</v>
      </c>
      <c r="AS102" s="918">
        <v>1465.4190504196854</v>
      </c>
      <c r="AT102" s="919">
        <v>159.44283443684219</v>
      </c>
      <c r="AU102" s="919">
        <v>3448296.3705462762</v>
      </c>
      <c r="AV102" s="922">
        <f t="shared" si="21"/>
        <v>2.8743021665736439</v>
      </c>
      <c r="AW102" s="11">
        <v>2055</v>
      </c>
      <c r="AX102" s="918">
        <v>1022.8358888549546</v>
      </c>
      <c r="AY102" s="919">
        <v>538.62539636257361</v>
      </c>
      <c r="AZ102" s="919">
        <v>1238797.6763383504</v>
      </c>
      <c r="BA102" s="922">
        <f t="shared" si="22"/>
        <v>3.1778491032436156</v>
      </c>
      <c r="BB102" s="1">
        <v>2055</v>
      </c>
      <c r="BC102" s="85">
        <f t="shared" si="16"/>
        <v>133.71533964376135</v>
      </c>
      <c r="BD102" s="992">
        <f t="shared" si="23"/>
        <v>37.862573290275442</v>
      </c>
      <c r="BE102" s="83">
        <f t="shared" si="17"/>
        <v>2495.4407373450404</v>
      </c>
      <c r="BF102" s="990">
        <f t="shared" si="18"/>
        <v>28878986.635833301</v>
      </c>
      <c r="BG102" s="1">
        <v>2055</v>
      </c>
      <c r="BH102" s="1006">
        <v>68.038600000000002</v>
      </c>
      <c r="BI102" s="1007">
        <v>40.111199999999997</v>
      </c>
      <c r="BJ102" s="991"/>
      <c r="BL102"/>
    </row>
    <row r="103" spans="8:66" ht="13.2" x14ac:dyDescent="0.25">
      <c r="H103">
        <f t="shared" si="11"/>
        <v>2056</v>
      </c>
      <c r="J103" s="982">
        <f t="shared" si="12"/>
        <v>21.717133195668058</v>
      </c>
      <c r="K103" s="11">
        <v>2056</v>
      </c>
      <c r="L103" s="818">
        <v>3979.4854679051277</v>
      </c>
      <c r="M103" s="1046">
        <v>0</v>
      </c>
      <c r="N103" s="67"/>
      <c r="O103" s="67"/>
      <c r="P103" s="70"/>
      <c r="Q103" s="67"/>
      <c r="R103" s="871">
        <v>-22.652603758706221</v>
      </c>
      <c r="S103" s="1227">
        <v>47868.293915473303</v>
      </c>
      <c r="T103" s="41">
        <f t="shared" si="13"/>
        <v>0.12941766744681571</v>
      </c>
      <c r="U103" s="873">
        <f t="shared" si="14"/>
        <v>6.3748700002322742</v>
      </c>
      <c r="V103" s="874"/>
      <c r="W103" s="976">
        <f t="shared" si="15"/>
        <v>21.846550863114874</v>
      </c>
      <c r="X103" s="11">
        <v>2056</v>
      </c>
      <c r="Y103" s="818">
        <v>45361.21767280293</v>
      </c>
      <c r="Z103" s="890">
        <f>MAX(($U47+$AE47)/10^6*TAM_RoofArea!$I62/TAM_RoofArea!$O62*NumStories_Comm,$BB47,$L103)/TAM_Area!$R74*Y103</f>
        <v>36039.297411717598</v>
      </c>
      <c r="AA103" s="88"/>
      <c r="AB103" s="88"/>
      <c r="AC103" s="89"/>
      <c r="AD103" s="88"/>
      <c r="AE103" s="891">
        <v>656.84561575668522</v>
      </c>
      <c r="AF103" s="985">
        <v>1145982.0892192877</v>
      </c>
      <c r="AG103" s="988">
        <f t="shared" si="19"/>
        <v>3.5106263059433545</v>
      </c>
      <c r="AH103" s="1">
        <v>2056</v>
      </c>
      <c r="AI103" s="818">
        <v>1892.2425035339049</v>
      </c>
      <c r="AJ103" s="890">
        <f>MAX($L47,($U47+$AE47)/10^6*TAM_RoofArea!$C62/TAM_RoofArea!$O62*NumStories_RES,$AR47)/TAM_Area!$J74*AI103</f>
        <v>1461.0538373473673</v>
      </c>
      <c r="AK103" s="82"/>
      <c r="AL103" s="82"/>
      <c r="AM103" s="81"/>
      <c r="AN103" s="82"/>
      <c r="AO103" s="891">
        <v>637.91336724868745</v>
      </c>
      <c r="AP103" s="985">
        <v>4904765.5877125934</v>
      </c>
      <c r="AQ103" s="988">
        <f t="shared" si="20"/>
        <v>7.2012537098078688</v>
      </c>
      <c r="AR103" s="11">
        <v>2056</v>
      </c>
      <c r="AS103" s="918">
        <v>1468.7765623901601</v>
      </c>
      <c r="AT103" s="919">
        <v>159.9201977332155</v>
      </c>
      <c r="AU103" s="919">
        <v>3458620.3849689374</v>
      </c>
      <c r="AV103" s="922">
        <f t="shared" si="21"/>
        <v>2.8829076731293615</v>
      </c>
      <c r="AW103" s="11">
        <v>2056</v>
      </c>
      <c r="AX103" s="918">
        <v>1041.6297584869935</v>
      </c>
      <c r="AY103" s="919">
        <v>550.2400732064317</v>
      </c>
      <c r="AZ103" s="919">
        <v>1265510.5546815521</v>
      </c>
      <c r="BA103" s="922">
        <f t="shared" si="22"/>
        <v>3.2463748182247061</v>
      </c>
      <c r="BB103" s="1">
        <v>2056</v>
      </c>
      <c r="BC103" s="85">
        <f t="shared" si="16"/>
        <v>135.62589426572382</v>
      </c>
      <c r="BD103" s="992">
        <f t="shared" si="23"/>
        <v>38.687713370220166</v>
      </c>
      <c r="BE103" s="83">
        <f t="shared" si="17"/>
        <v>2558.1966006588373</v>
      </c>
      <c r="BF103" s="990">
        <f t="shared" si="18"/>
        <v>29478205.607848346</v>
      </c>
      <c r="BG103" s="1">
        <v>2056</v>
      </c>
      <c r="BH103" s="1006">
        <v>68.357300000000009</v>
      </c>
      <c r="BI103" s="1007">
        <v>39.903199999999998</v>
      </c>
      <c r="BJ103" s="991"/>
      <c r="BL103"/>
    </row>
    <row r="104" spans="8:66" ht="13.2" x14ac:dyDescent="0.25">
      <c r="H104">
        <f t="shared" si="11"/>
        <v>2057</v>
      </c>
      <c r="J104" s="982">
        <f t="shared" si="12"/>
        <v>22.131582064316824</v>
      </c>
      <c r="K104" s="11">
        <v>2057</v>
      </c>
      <c r="L104" s="818">
        <v>3972.4247687321822</v>
      </c>
      <c r="M104" s="1046">
        <v>0</v>
      </c>
      <c r="N104" s="67"/>
      <c r="O104" s="67"/>
      <c r="P104" s="70"/>
      <c r="Q104" s="67"/>
      <c r="R104" s="871">
        <v>-22.61017604509675</v>
      </c>
      <c r="S104" s="1227">
        <v>47778.637896816275</v>
      </c>
      <c r="T104" s="41">
        <f t="shared" si="13"/>
        <v>0.12917527165916459</v>
      </c>
      <c r="U104" s="873">
        <f t="shared" si="14"/>
        <v>6.5135463238715605</v>
      </c>
      <c r="V104" s="874"/>
      <c r="W104" s="976">
        <f t="shared" si="15"/>
        <v>22.260757335975988</v>
      </c>
      <c r="X104" s="11">
        <v>2057</v>
      </c>
      <c r="Y104" s="818">
        <v>45412.830169206529</v>
      </c>
      <c r="Z104" s="890">
        <f>MAX(($U48+$AE48)/10^6*TAM_RoofArea!$I63/TAM_RoofArea!$O63*NumStories_Comm,$BB48,$L104)/TAM_Area!$R75*Y104</f>
        <v>36419.772765806585</v>
      </c>
      <c r="AA104" s="88"/>
      <c r="AB104" s="88"/>
      <c r="AC104" s="89"/>
      <c r="AD104" s="88"/>
      <c r="AE104" s="891">
        <v>655.4790167022129</v>
      </c>
      <c r="AF104" s="985">
        <v>1143597.8180876838</v>
      </c>
      <c r="AG104" s="988">
        <f t="shared" si="19"/>
        <v>3.5033222782156503</v>
      </c>
      <c r="AH104" s="1">
        <v>2057</v>
      </c>
      <c r="AI104" s="818">
        <v>1978.3349151320801</v>
      </c>
      <c r="AJ104" s="890">
        <f>MAX($L48,($U48+$AE48)/10^6*TAM_RoofArea!$C63/TAM_RoofArea!$O63*NumStories_RES,$AR48)/TAM_Area!$J75*AI104</f>
        <v>1541.4666256531807</v>
      </c>
      <c r="AK104" s="82"/>
      <c r="AL104" s="82"/>
      <c r="AM104" s="81"/>
      <c r="AN104" s="82"/>
      <c r="AO104" s="891">
        <v>667.89021034111329</v>
      </c>
      <c r="AP104" s="985">
        <v>5135250.4716743855</v>
      </c>
      <c r="AQ104" s="988">
        <f t="shared" si="20"/>
        <v>7.5396552289023928</v>
      </c>
      <c r="AR104" s="11">
        <v>2057</v>
      </c>
      <c r="AS104" s="918">
        <v>1482.0183884518897</v>
      </c>
      <c r="AT104" s="919">
        <v>161.73831118382367</v>
      </c>
      <c r="AU104" s="919">
        <v>3497941.0232097046</v>
      </c>
      <c r="AV104" s="922">
        <f t="shared" si="21"/>
        <v>2.9156831029479391</v>
      </c>
      <c r="AW104" s="11">
        <v>2057</v>
      </c>
      <c r="AX104" s="918">
        <v>1050.0472553083844</v>
      </c>
      <c r="AY104" s="919">
        <v>555.52332277207927</v>
      </c>
      <c r="AZ104" s="919">
        <v>1277661.6291196281</v>
      </c>
      <c r="BA104" s="922">
        <f t="shared" si="22"/>
        <v>3.2775455910991136</v>
      </c>
      <c r="BB104" s="1">
        <v>2057</v>
      </c>
      <c r="BC104" s="85">
        <f t="shared" si="16"/>
        <v>137.55928048765693</v>
      </c>
      <c r="BD104" s="992">
        <f t="shared" si="23"/>
        <v>39.496963537141077</v>
      </c>
      <c r="BE104" s="83">
        <f t="shared" si="17"/>
        <v>2613.0293424419369</v>
      </c>
      <c r="BF104" s="990">
        <f t="shared" si="18"/>
        <v>30090057.904350113</v>
      </c>
      <c r="BG104" s="1">
        <v>2057</v>
      </c>
      <c r="BH104" s="1006">
        <v>68.665199999999999</v>
      </c>
      <c r="BI104" s="1007">
        <v>39.698800000000006</v>
      </c>
      <c r="BJ104" s="991"/>
      <c r="BL104"/>
    </row>
    <row r="105" spans="8:66" ht="13.2" x14ac:dyDescent="0.25">
      <c r="H105">
        <f t="shared" si="11"/>
        <v>2058</v>
      </c>
      <c r="J105" s="982">
        <f t="shared" si="12"/>
        <v>22.537567291861464</v>
      </c>
      <c r="K105" s="11">
        <v>2058</v>
      </c>
      <c r="L105" s="818">
        <v>3963.9272105618356</v>
      </c>
      <c r="M105" s="1046">
        <v>0</v>
      </c>
      <c r="N105" s="67"/>
      <c r="O105" s="67"/>
      <c r="P105" s="70"/>
      <c r="Q105" s="67"/>
      <c r="R105" s="871">
        <v>-22.559442732348487</v>
      </c>
      <c r="S105" s="1227">
        <v>47671.430921768013</v>
      </c>
      <c r="T105" s="41">
        <f t="shared" si="13"/>
        <v>0.12888542475822257</v>
      </c>
      <c r="U105" s="873">
        <f t="shared" si="14"/>
        <v>6.6515961285053722</v>
      </c>
      <c r="V105" s="874"/>
      <c r="W105" s="976">
        <f t="shared" si="15"/>
        <v>22.666452716619688</v>
      </c>
      <c r="X105" s="11">
        <v>2058</v>
      </c>
      <c r="Y105" s="818">
        <v>45455.691814385616</v>
      </c>
      <c r="Z105" s="890">
        <f>MAX(($U49+$AE49)/10^6*TAM_RoofArea!$I64/TAM_RoofArea!$O64*NumStories_Comm,$BB49,$L105)/TAM_Area!$R76*Y105</f>
        <v>36780.579308085144</v>
      </c>
      <c r="AA105" s="88"/>
      <c r="AB105" s="88"/>
      <c r="AC105" s="89"/>
      <c r="AD105" s="88"/>
      <c r="AE105" s="891">
        <v>653.93749355742057</v>
      </c>
      <c r="AF105" s="985">
        <v>1140908.3612782417</v>
      </c>
      <c r="AG105" s="988">
        <f t="shared" si="19"/>
        <v>3.4950833380849557</v>
      </c>
      <c r="AH105" s="1">
        <v>2058</v>
      </c>
      <c r="AI105" s="818">
        <v>2066.1407820618106</v>
      </c>
      <c r="AJ105" s="890">
        <f>MAX($L49,($U49+$AE49)/10^6*TAM_RoofArea!$C64/TAM_RoofArea!$O64*NumStories_RES,$AR49)/TAM_Area!$J76*AI105</f>
        <v>1623.9446151650689</v>
      </c>
      <c r="AK105" s="82"/>
      <c r="AL105" s="82"/>
      <c r="AM105" s="81"/>
      <c r="AN105" s="82"/>
      <c r="AO105" s="891">
        <v>698.4733463761961</v>
      </c>
      <c r="AP105" s="985">
        <v>5370396.9992290121</v>
      </c>
      <c r="AQ105" s="988">
        <f t="shared" si="20"/>
        <v>7.8849010461833178</v>
      </c>
      <c r="AR105" s="11">
        <v>2058</v>
      </c>
      <c r="AS105" s="918">
        <v>1495.1258110107663</v>
      </c>
      <c r="AT105" s="919">
        <v>163.53819357504662</v>
      </c>
      <c r="AU105" s="919">
        <v>3536867.3753345017</v>
      </c>
      <c r="AV105" s="922">
        <f t="shared" si="21"/>
        <v>2.9481298784643339</v>
      </c>
      <c r="AW105" s="11">
        <v>2058</v>
      </c>
      <c r="AX105" s="918">
        <v>1056.6618055099093</v>
      </c>
      <c r="AY105" s="919">
        <v>559.70645521409563</v>
      </c>
      <c r="AZ105" s="919">
        <v>1287282.5173732839</v>
      </c>
      <c r="BA105" s="922">
        <f t="shared" si="22"/>
        <v>3.3022257561440282</v>
      </c>
      <c r="BB105" s="1">
        <v>2058</v>
      </c>
      <c r="BC105" s="85">
        <f t="shared" si="16"/>
        <v>139.51586820108565</v>
      </c>
      <c r="BD105" s="992">
        <f t="shared" si="23"/>
        <v>40.296792735496325</v>
      </c>
      <c r="BE105" s="83">
        <f t="shared" si="17"/>
        <v>2666.4760309145877</v>
      </c>
      <c r="BF105" s="990">
        <f t="shared" si="18"/>
        <v>30697479.024203811</v>
      </c>
      <c r="BG105" s="1">
        <v>2058</v>
      </c>
      <c r="BH105" s="1006">
        <v>68.962199999999996</v>
      </c>
      <c r="BI105" s="1007">
        <v>39.498199999999997</v>
      </c>
      <c r="BJ105" s="991"/>
      <c r="BL105"/>
    </row>
    <row r="106" spans="8:66" ht="13.2" x14ac:dyDescent="0.25">
      <c r="H106">
        <f t="shared" si="11"/>
        <v>2059</v>
      </c>
      <c r="J106" s="982">
        <f t="shared" si="12"/>
        <v>22.926576076828454</v>
      </c>
      <c r="K106" s="11">
        <v>2059</v>
      </c>
      <c r="L106" s="818">
        <v>3954.0229042971678</v>
      </c>
      <c r="M106" s="1046">
        <v>0</v>
      </c>
      <c r="N106" s="67"/>
      <c r="O106" s="67"/>
      <c r="P106" s="70"/>
      <c r="Q106" s="67"/>
      <c r="R106" s="871">
        <v>-22.500577873093846</v>
      </c>
      <c r="S106" s="1227">
        <v>47547.040789220278</v>
      </c>
      <c r="T106" s="41">
        <f t="shared" si="13"/>
        <v>0.12854912113235811</v>
      </c>
      <c r="U106" s="873">
        <f t="shared" si="14"/>
        <v>6.7890644946591268</v>
      </c>
      <c r="V106" s="874"/>
      <c r="W106" s="976">
        <f t="shared" si="15"/>
        <v>23.055125197960809</v>
      </c>
      <c r="X106" s="11">
        <v>2059</v>
      </c>
      <c r="Y106" s="818">
        <v>45490.636739239431</v>
      </c>
      <c r="Z106" s="890">
        <f>MAX(($U50+$AE50)/10^6*TAM_RoofArea!$I65/TAM_RoofArea!$O65*NumStories_Comm,$BB50,$L106)/TAM_Area!$R77*Y106</f>
        <v>37122.327025383725</v>
      </c>
      <c r="AA106" s="88"/>
      <c r="AB106" s="88"/>
      <c r="AC106" s="89"/>
      <c r="AD106" s="88"/>
      <c r="AE106" s="891">
        <v>652.23772008180924</v>
      </c>
      <c r="AF106" s="985">
        <v>1137942.8090814189</v>
      </c>
      <c r="AG106" s="988">
        <f t="shared" si="19"/>
        <v>3.4859986013759316</v>
      </c>
      <c r="AH106" s="1">
        <v>2059</v>
      </c>
      <c r="AI106" s="818">
        <v>2155.644370918526</v>
      </c>
      <c r="AJ106" s="890">
        <f>MAX($L50,($U50+$AE50)/10^6*TAM_RoofArea!$C65/TAM_RoofArea!$O65*NumStories_RES,$AR50)/TAM_Area!$J77*AI106</f>
        <v>1708.4686108465685</v>
      </c>
      <c r="AK106" s="82"/>
      <c r="AL106" s="82"/>
      <c r="AM106" s="81"/>
      <c r="AN106" s="82"/>
      <c r="AO106" s="891">
        <v>729.65720821017771</v>
      </c>
      <c r="AP106" s="985">
        <v>5610162.3659197371</v>
      </c>
      <c r="AQ106" s="988">
        <f t="shared" si="20"/>
        <v>8.2369283154763764</v>
      </c>
      <c r="AR106" s="11">
        <v>2059</v>
      </c>
      <c r="AS106" s="918">
        <v>1508.1529755626761</v>
      </c>
      <c r="AT106" s="919">
        <v>165.3271894308736</v>
      </c>
      <c r="AU106" s="919">
        <v>3575558.2825700617</v>
      </c>
      <c r="AV106" s="922">
        <f t="shared" si="21"/>
        <v>2.9803804006189165</v>
      </c>
      <c r="AW106" s="11">
        <v>2059</v>
      </c>
      <c r="AX106" s="918">
        <v>1061.3994912990611</v>
      </c>
      <c r="AY106" s="919">
        <v>562.74436757248031</v>
      </c>
      <c r="AZ106" s="919">
        <v>1294269.4860455766</v>
      </c>
      <c r="BA106" s="922">
        <f t="shared" si="22"/>
        <v>3.3201492093065057</v>
      </c>
      <c r="BB106" s="1">
        <v>2059</v>
      </c>
      <c r="BC106" s="85">
        <f t="shared" si="16"/>
        <v>141.49611688732296</v>
      </c>
      <c r="BD106" s="992">
        <f t="shared" si="23"/>
        <v>41.078581724738548</v>
      </c>
      <c r="BE106" s="83">
        <f t="shared" si="17"/>
        <v>2715.8474052983379</v>
      </c>
      <c r="BF106" s="990">
        <f t="shared" si="18"/>
        <v>31301531.065664526</v>
      </c>
      <c r="BG106" s="1">
        <v>2059</v>
      </c>
      <c r="BH106" s="1006">
        <v>69.248000000000005</v>
      </c>
      <c r="BI106" s="1007">
        <v>39.301699999999997</v>
      </c>
      <c r="BJ106" s="991"/>
      <c r="BL106"/>
    </row>
    <row r="107" spans="8:66" ht="13.2" x14ac:dyDescent="0.25">
      <c r="H107">
        <f t="shared" si="11"/>
        <v>2060</v>
      </c>
      <c r="J107" s="982">
        <f t="shared" si="12"/>
        <v>23.30975834842824</v>
      </c>
      <c r="K107" s="11">
        <v>2060</v>
      </c>
      <c r="L107" s="818">
        <v>3942.740371760221</v>
      </c>
      <c r="M107" s="1046">
        <v>0</v>
      </c>
      <c r="N107" s="67"/>
      <c r="O107" s="67"/>
      <c r="P107" s="70"/>
      <c r="Q107" s="67"/>
      <c r="R107" s="871">
        <v>-22.433746334463649</v>
      </c>
      <c r="S107" s="1227">
        <v>47405.815887745484</v>
      </c>
      <c r="T107" s="41">
        <f t="shared" si="13"/>
        <v>0.12816730269181462</v>
      </c>
      <c r="U107" s="873">
        <f t="shared" si="14"/>
        <v>6.9260749563104635</v>
      </c>
      <c r="V107" s="874"/>
      <c r="W107" s="976">
        <f t="shared" si="15"/>
        <v>23.437925651120054</v>
      </c>
      <c r="X107" s="11">
        <v>2060</v>
      </c>
      <c r="Y107" s="818">
        <v>45518.362083172367</v>
      </c>
      <c r="Z107" s="890">
        <f>MAX(($U51+$AE51)/10^6*TAM_RoofArea!$I66/TAM_RoofArea!$O66*NumStories_Comm,$BB51,$L107)/TAM_Area!$R78*Y107</f>
        <v>37446.798340295136</v>
      </c>
      <c r="AA107" s="88"/>
      <c r="AB107" s="88"/>
      <c r="AC107" s="89"/>
      <c r="AD107" s="88"/>
      <c r="AE107" s="891">
        <v>650.39363165983707</v>
      </c>
      <c r="AF107" s="985">
        <v>1134725.4742133433</v>
      </c>
      <c r="AG107" s="988">
        <f t="shared" si="19"/>
        <v>3.4761425481887565</v>
      </c>
      <c r="AH107" s="1">
        <v>2060</v>
      </c>
      <c r="AI107" s="818">
        <v>2246.8293773945206</v>
      </c>
      <c r="AJ107" s="890">
        <f>MAX($L51,($U51+$AE51)/10^6*TAM_RoofArea!$C66/TAM_RoofArea!$O66*NumStories_RES,$AR51)/TAM_Area!$J78*AI107</f>
        <v>1795.018349424347</v>
      </c>
      <c r="AK107" s="82"/>
      <c r="AL107" s="82"/>
      <c r="AM107" s="81"/>
      <c r="AN107" s="82"/>
      <c r="AO107" s="891">
        <v>761.43602668963115</v>
      </c>
      <c r="AP107" s="985">
        <v>5854502.2140850807</v>
      </c>
      <c r="AQ107" s="988">
        <f t="shared" si="20"/>
        <v>8.5956719101677521</v>
      </c>
      <c r="AR107" s="11">
        <v>2060</v>
      </c>
      <c r="AS107" s="918">
        <v>1511.067788651437</v>
      </c>
      <c r="AT107" s="919">
        <v>165.74450317919963</v>
      </c>
      <c r="AU107" s="919">
        <v>3584583.5955533274</v>
      </c>
      <c r="AV107" s="922">
        <f t="shared" si="21"/>
        <v>2.9879033841082085</v>
      </c>
      <c r="AW107" s="11">
        <v>2060</v>
      </c>
      <c r="AX107" s="918">
        <v>1070.2892774514023</v>
      </c>
      <c r="AY107" s="919">
        <v>568.31579737295124</v>
      </c>
      <c r="AZ107" s="919">
        <v>1307083.3532291797</v>
      </c>
      <c r="BA107" s="922">
        <f t="shared" si="22"/>
        <v>3.3530202237718041</v>
      </c>
      <c r="BB107" s="1">
        <v>2060</v>
      </c>
      <c r="BC107" s="85">
        <f t="shared" si="16"/>
        <v>143.5004292863191</v>
      </c>
      <c r="BD107" s="992">
        <f t="shared" si="23"/>
        <v>41.850663717356582</v>
      </c>
      <c r="BE107" s="83">
        <f t="shared" si="17"/>
        <v>2769.5629024784084</v>
      </c>
      <c r="BF107" s="990">
        <f t="shared" si="18"/>
        <v>31880237.268434305</v>
      </c>
      <c r="BG107" s="1">
        <v>2060</v>
      </c>
      <c r="BH107" s="1006">
        <v>69.52239999999999</v>
      </c>
      <c r="BI107" s="1007">
        <v>39.1096</v>
      </c>
      <c r="BJ107" s="991"/>
      <c r="BL107"/>
    </row>
    <row r="108" spans="8:66" ht="13.8" thickBot="1" x14ac:dyDescent="0.3">
      <c r="J108" s="65"/>
      <c r="K108" s="18"/>
      <c r="L108" s="61"/>
      <c r="M108" s="59"/>
      <c r="N108" s="59"/>
      <c r="O108" s="59"/>
      <c r="P108" s="61"/>
      <c r="Q108" s="59"/>
      <c r="R108" s="59"/>
      <c r="S108" s="59"/>
      <c r="T108" s="59"/>
      <c r="U108" s="59"/>
      <c r="V108" s="874"/>
      <c r="W108" s="978"/>
      <c r="Y108" s="61"/>
      <c r="Z108" s="59"/>
      <c r="AA108" s="59"/>
      <c r="AB108" s="59"/>
      <c r="AC108" s="61"/>
      <c r="AD108" s="59"/>
      <c r="AE108" s="59"/>
      <c r="AF108" s="59"/>
      <c r="AG108" s="60"/>
      <c r="AI108" s="61"/>
      <c r="AJ108" s="59"/>
      <c r="AK108" s="59"/>
      <c r="AL108" s="59"/>
      <c r="AM108" s="61"/>
      <c r="AN108" s="59"/>
      <c r="AO108" s="59"/>
      <c r="AP108" s="59"/>
      <c r="AQ108" s="60"/>
      <c r="AS108" s="61"/>
      <c r="AT108" s="59"/>
      <c r="AU108" s="59"/>
      <c r="AV108" s="60"/>
      <c r="AW108" s="18"/>
      <c r="AX108" s="61"/>
      <c r="AY108" s="59"/>
      <c r="AZ108" s="59"/>
      <c r="BA108" s="60"/>
      <c r="BC108" s="61"/>
      <c r="BD108" s="59"/>
      <c r="BE108" s="86"/>
      <c r="BF108" s="87"/>
      <c r="BH108" s="61"/>
      <c r="BI108" s="60"/>
      <c r="BL108"/>
    </row>
    <row r="109" spans="8:66" ht="13.2" x14ac:dyDescent="0.25">
      <c r="J109" s="18"/>
      <c r="K109" s="18"/>
      <c r="M109" s="18"/>
      <c r="N109" s="18"/>
      <c r="O109" s="18"/>
      <c r="P109" s="18"/>
      <c r="Q109" s="18"/>
      <c r="R109" s="18"/>
      <c r="S109" s="18"/>
      <c r="T109" s="18"/>
      <c r="U109" s="18"/>
      <c r="V109" s="18"/>
      <c r="W109" s="18"/>
      <c r="Y109" s="18"/>
      <c r="Z109" s="18"/>
      <c r="AC109" s="18"/>
      <c r="AD109" s="18"/>
      <c r="AI109" s="18"/>
      <c r="AJ109" s="18"/>
      <c r="AM109" s="18"/>
      <c r="AN109" s="18"/>
      <c r="AR109" s="18"/>
      <c r="AS109" s="18"/>
      <c r="AU109" s="18"/>
      <c r="AY109" s="18"/>
      <c r="BH109" s="994" t="s">
        <v>732</v>
      </c>
      <c r="BI109" s="34"/>
      <c r="BL109"/>
    </row>
    <row r="110" spans="8:66" s="18" customFormat="1" ht="13.2" x14ac:dyDescent="0.25">
      <c r="BN110" s="15"/>
    </row>
    <row r="111" spans="8:66" s="18" customFormat="1" ht="13.2" x14ac:dyDescent="0.25">
      <c r="BM111" s="15"/>
      <c r="BN111" s="15"/>
    </row>
    <row r="112" spans="8:66" s="18" customFormat="1" ht="13.2" x14ac:dyDescent="0.25">
      <c r="AV112" s="15"/>
      <c r="AW112" s="15"/>
      <c r="AX112" s="15"/>
      <c r="AY112" s="15"/>
    </row>
    <row r="113" spans="3:83" ht="18" thickBot="1" x14ac:dyDescent="0.35">
      <c r="H113" s="40" t="s">
        <v>23</v>
      </c>
      <c r="I113" s="40"/>
      <c r="J113" s="34"/>
      <c r="K113" s="91" t="s">
        <v>71</v>
      </c>
      <c r="L113" s="34"/>
      <c r="M113" s="34"/>
      <c r="N113" s="1076"/>
      <c r="O113" s="1077" t="s">
        <v>71</v>
      </c>
      <c r="P113" s="1077"/>
      <c r="Q113" s="34"/>
      <c r="R113" s="34"/>
      <c r="S113" s="34"/>
      <c r="T113" s="34"/>
      <c r="U113" s="34"/>
      <c r="V113" s="34"/>
      <c r="W113" s="40" t="s">
        <v>23</v>
      </c>
      <c r="X113" s="34"/>
      <c r="Y113" s="34"/>
      <c r="Z113" s="34"/>
      <c r="AA113" s="1076"/>
      <c r="AB113" s="1077" t="s">
        <v>71</v>
      </c>
      <c r="AC113" s="1077"/>
      <c r="AD113" s="34"/>
      <c r="AE113" s="34"/>
      <c r="AF113" s="40" t="s">
        <v>23</v>
      </c>
      <c r="AG113" s="34"/>
      <c r="AH113" s="34"/>
      <c r="AI113" s="91" t="s">
        <v>71</v>
      </c>
      <c r="AJ113" s="34"/>
      <c r="AK113" s="34"/>
      <c r="AL113" s="34"/>
      <c r="AM113" s="34"/>
      <c r="AN113" s="34"/>
      <c r="AO113" s="34"/>
      <c r="AS113" s="5"/>
      <c r="AT113" s="5"/>
      <c r="BE113" s="18"/>
      <c r="BF113" s="18"/>
      <c r="BG113" s="18"/>
      <c r="BH113" s="18"/>
      <c r="BL113"/>
    </row>
    <row r="114" spans="3:83" ht="93" customHeight="1" x14ac:dyDescent="0.3">
      <c r="C114" s="18"/>
      <c r="D114" s="915" t="s">
        <v>847</v>
      </c>
      <c r="E114" s="1632" t="s">
        <v>850</v>
      </c>
      <c r="F114" s="1633"/>
      <c r="J114" s="74" t="s">
        <v>63</v>
      </c>
      <c r="L114" s="915" t="s">
        <v>64</v>
      </c>
      <c r="M114" s="1632" t="s">
        <v>849</v>
      </c>
      <c r="N114" s="1633"/>
      <c r="P114" s="915" t="s">
        <v>24</v>
      </c>
      <c r="Q114" s="1565" t="s">
        <v>767</v>
      </c>
      <c r="R114" s="1566"/>
      <c r="S114" s="1566"/>
      <c r="T114" s="847" t="s">
        <v>766</v>
      </c>
      <c r="U114" s="895">
        <v>0.5</v>
      </c>
      <c r="V114" s="1011" t="s">
        <v>768</v>
      </c>
      <c r="W114" s="1014">
        <f>Q58</f>
        <v>0.5</v>
      </c>
      <c r="Y114" s="915" t="s">
        <v>66</v>
      </c>
      <c r="Z114" s="1594" t="s">
        <v>777</v>
      </c>
      <c r="AA114" s="1595"/>
      <c r="AB114" s="1595"/>
      <c r="AC114" s="1595"/>
      <c r="AD114" s="847" t="s">
        <v>778</v>
      </c>
      <c r="AE114" s="984">
        <v>0.5</v>
      </c>
      <c r="AF114" s="16"/>
      <c r="AG114" s="1611" t="s">
        <v>785</v>
      </c>
      <c r="AH114" s="1612"/>
      <c r="AI114" s="1612"/>
      <c r="AJ114" s="1613"/>
      <c r="AL114" s="1592" t="s">
        <v>783</v>
      </c>
      <c r="AM114" s="1593"/>
      <c r="BL114"/>
    </row>
    <row r="115" spans="3:83" ht="66.599999999999994" thickBot="1" x14ac:dyDescent="0.3">
      <c r="C115" s="18"/>
      <c r="D115" s="52" t="s">
        <v>846</v>
      </c>
      <c r="E115" s="42" t="s">
        <v>729</v>
      </c>
      <c r="F115" s="53" t="s">
        <v>848</v>
      </c>
      <c r="J115" s="63" t="s">
        <v>786</v>
      </c>
      <c r="K115" s="18"/>
      <c r="L115" s="52" t="s">
        <v>759</v>
      </c>
      <c r="M115" s="42" t="s">
        <v>730</v>
      </c>
      <c r="N115" s="53" t="s">
        <v>65</v>
      </c>
      <c r="P115" s="52" t="s">
        <v>762</v>
      </c>
      <c r="Q115" s="42" t="s">
        <v>761</v>
      </c>
      <c r="R115" s="47" t="s">
        <v>678</v>
      </c>
      <c r="S115" s="47" t="s">
        <v>678</v>
      </c>
      <c r="T115" s="42" t="s">
        <v>729</v>
      </c>
      <c r="U115" s="42" t="s">
        <v>728</v>
      </c>
      <c r="V115" s="42" t="s">
        <v>717</v>
      </c>
      <c r="W115" s="53" t="s">
        <v>788</v>
      </c>
      <c r="X115" s="15"/>
      <c r="Y115" s="52" t="s">
        <v>673</v>
      </c>
      <c r="Z115" s="42" t="s">
        <v>677</v>
      </c>
      <c r="AA115" s="47" t="s">
        <v>782</v>
      </c>
      <c r="AB115" s="47" t="s">
        <v>782</v>
      </c>
      <c r="AC115" s="42" t="s">
        <v>730</v>
      </c>
      <c r="AD115" s="42" t="s">
        <v>728</v>
      </c>
      <c r="AE115" s="53" t="s">
        <v>716</v>
      </c>
      <c r="AG115" s="52" t="s">
        <v>790</v>
      </c>
      <c r="AH115" s="42" t="s">
        <v>787</v>
      </c>
      <c r="AI115" s="42" t="s">
        <v>726</v>
      </c>
      <c r="AJ115" s="53" t="s">
        <v>725</v>
      </c>
      <c r="AL115" s="993" t="s">
        <v>731</v>
      </c>
      <c r="AM115" s="53" t="s">
        <v>727</v>
      </c>
      <c r="BL115"/>
    </row>
    <row r="116" spans="3:83" ht="28.8" customHeight="1" thickBot="1" x14ac:dyDescent="0.3">
      <c r="C116" s="1089"/>
      <c r="D116" s="858" t="s">
        <v>760</v>
      </c>
      <c r="E116" s="44" t="s">
        <v>6</v>
      </c>
      <c r="F116" s="66" t="s">
        <v>11</v>
      </c>
      <c r="J116" s="75" t="s">
        <v>760</v>
      </c>
      <c r="K116" s="972"/>
      <c r="L116" s="858" t="s">
        <v>760</v>
      </c>
      <c r="M116" s="44" t="s">
        <v>6</v>
      </c>
      <c r="N116" s="66" t="s">
        <v>11</v>
      </c>
      <c r="P116" s="858" t="s">
        <v>779</v>
      </c>
      <c r="Q116" s="859" t="s">
        <v>779</v>
      </c>
      <c r="R116" s="852">
        <f t="array" ref="R116">AVERAGE($Q$117:$Q$163/$P$117:$P$163)*$U$114</f>
        <v>0.30076652845729229</v>
      </c>
      <c r="S116" s="852">
        <f t="array" ref="S116">AVERAGE($Q$123:$Q$153/$P$123:$P$153)*$U$114</f>
        <v>0.31783229521164041</v>
      </c>
      <c r="T116" s="45" t="s">
        <v>6</v>
      </c>
      <c r="U116" s="855" t="s">
        <v>12</v>
      </c>
      <c r="V116" s="43" t="s">
        <v>11</v>
      </c>
      <c r="W116" s="54" t="s">
        <v>11</v>
      </c>
      <c r="X116" s="18"/>
      <c r="Y116" s="858" t="s">
        <v>779</v>
      </c>
      <c r="Z116" s="859" t="s">
        <v>779</v>
      </c>
      <c r="AA116" s="852">
        <f t="array" ref="AA116">AVERAGE($Z$117:$Z$163/$Y$117:$Y$163)*$AE$114</f>
        <v>0.30076652845729229</v>
      </c>
      <c r="AB116" s="852">
        <f t="array" ref="AB116">AVERAGE($Z$123:$Z$153/$Y$123:$Y$153)*$AE$114</f>
        <v>0.31783229521164041</v>
      </c>
      <c r="AC116" s="44" t="s">
        <v>6</v>
      </c>
      <c r="AD116" s="44" t="s">
        <v>12</v>
      </c>
      <c r="AE116" s="66" t="s">
        <v>11</v>
      </c>
      <c r="AG116" s="72" t="s">
        <v>760</v>
      </c>
      <c r="AH116" s="46" t="s">
        <v>11</v>
      </c>
      <c r="AI116" s="46" t="s">
        <v>6</v>
      </c>
      <c r="AJ116" s="73" t="s">
        <v>12</v>
      </c>
      <c r="AL116" s="995" t="s">
        <v>11</v>
      </c>
      <c r="AM116" s="77" t="s">
        <v>11</v>
      </c>
      <c r="BL116"/>
    </row>
    <row r="117" spans="3:83" ht="13.8" thickTop="1" x14ac:dyDescent="0.25">
      <c r="C117" s="11">
        <v>2014</v>
      </c>
      <c r="D117" s="856">
        <v>1.2322359984266313</v>
      </c>
      <c r="E117" s="1008">
        <v>0</v>
      </c>
      <c r="F117" s="922">
        <f>-E117*$D$23</f>
        <v>0</v>
      </c>
      <c r="H117" s="1">
        <v>2014</v>
      </c>
      <c r="I117" s="1"/>
      <c r="J117" s="93">
        <f>TAM_Lighting!$I20</f>
        <v>51.516940054663465</v>
      </c>
      <c r="K117" s="11">
        <v>2014</v>
      </c>
      <c r="L117" s="856">
        <v>1.4407364140050591</v>
      </c>
      <c r="M117" s="1008">
        <v>0</v>
      </c>
      <c r="N117" s="922">
        <f t="shared" ref="N117:N163" si="24">M117*$D$23</f>
        <v>0</v>
      </c>
      <c r="O117" s="1">
        <v>2014</v>
      </c>
      <c r="P117" s="1010">
        <f t="shared" ref="P117:P163" si="25">L61</f>
        <v>48.883016128971576</v>
      </c>
      <c r="Q117" s="893">
        <f>$L117/$J117*P117</f>
        <v>1.3670753986684165</v>
      </c>
      <c r="R117" s="55" t="s">
        <v>13</v>
      </c>
      <c r="S117" s="55" t="s">
        <v>14</v>
      </c>
      <c r="T117" s="1016">
        <f t="shared" ref="T117:T163" si="26">R61</f>
        <v>0</v>
      </c>
      <c r="U117" s="1016">
        <f t="shared" ref="U117:U163" si="27">S61</f>
        <v>0</v>
      </c>
      <c r="V117" s="41">
        <f t="shared" ref="V117:V163" si="28">U117*$D$25-T117*$D$23</f>
        <v>0</v>
      </c>
      <c r="W117" s="922">
        <f>V117+N117</f>
        <v>0</v>
      </c>
      <c r="X117" s="11">
        <v>2014</v>
      </c>
      <c r="Y117" s="1010">
        <f t="shared" ref="Y117:Y163" si="29">Y61</f>
        <v>7462.3807746838138</v>
      </c>
      <c r="Z117" s="1015">
        <f>MAX($L117/$J117,$P117/TAM_Area!$R32)*Y117</f>
        <v>208.69492065814205</v>
      </c>
      <c r="AA117" s="966" t="s">
        <v>13</v>
      </c>
      <c r="AB117" s="55" t="s">
        <v>14</v>
      </c>
      <c r="AC117" s="1035">
        <f t="shared" ref="AC117:AC163" si="30">AE61</f>
        <v>0</v>
      </c>
      <c r="AD117" s="1035">
        <f t="shared" ref="AD117:AD163" si="31">AF61</f>
        <v>0</v>
      </c>
      <c r="AE117" s="988">
        <f>AD117*$D$25+AC117*$D$23</f>
        <v>0</v>
      </c>
      <c r="AF117" s="1">
        <v>2014</v>
      </c>
      <c r="AG117" s="84">
        <f>J117</f>
        <v>51.516940054663465</v>
      </c>
      <c r="AH117" s="1005">
        <f>N117+V117+AE117</f>
        <v>0</v>
      </c>
      <c r="AI117" s="83">
        <f>M117-T117+AC117</f>
        <v>0</v>
      </c>
      <c r="AJ117" s="990">
        <f>U117+AD117</f>
        <v>0</v>
      </c>
      <c r="AK117" s="1">
        <v>2014</v>
      </c>
      <c r="AL117" s="1049">
        <v>7.9</v>
      </c>
      <c r="AM117" s="1050">
        <v>7.8</v>
      </c>
      <c r="AN117" s="991"/>
      <c r="BL117"/>
      <c r="BP117" s="18"/>
      <c r="BQ117" s="18"/>
      <c r="BR117" s="18"/>
      <c r="BS117" s="18"/>
      <c r="BT117" s="18"/>
      <c r="CA117"/>
      <c r="CB117"/>
      <c r="CC117"/>
      <c r="CD117"/>
      <c r="CE117"/>
    </row>
    <row r="118" spans="3:83" ht="12.45" customHeight="1" x14ac:dyDescent="0.25">
      <c r="C118" s="11">
        <v>2015</v>
      </c>
      <c r="D118" s="818">
        <v>1.2440360016205716</v>
      </c>
      <c r="E118" s="1009">
        <v>0</v>
      </c>
      <c r="F118" s="922">
        <f t="shared" ref="F118:F136" si="32">-E118*$D$23</f>
        <v>0</v>
      </c>
      <c r="H118" s="1">
        <v>2015</v>
      </c>
      <c r="I118" s="1"/>
      <c r="J118" s="93">
        <f>TAM_Lighting!$I21</f>
        <v>53.121990102301979</v>
      </c>
      <c r="K118" s="11">
        <v>2015</v>
      </c>
      <c r="L118" s="818">
        <v>1.633394021477053</v>
      </c>
      <c r="M118" s="1009">
        <v>0</v>
      </c>
      <c r="N118" s="922">
        <f t="shared" si="24"/>
        <v>0</v>
      </c>
      <c r="O118" s="1">
        <v>2015</v>
      </c>
      <c r="P118" s="1010">
        <f t="shared" si="25"/>
        <v>11.977823904185495</v>
      </c>
      <c r="Q118" s="1015">
        <f t="shared" ref="Q118:Q163" si="33">$L118/$J118*P118</f>
        <v>0.36829391966913</v>
      </c>
      <c r="R118" s="1568" t="s">
        <v>17</v>
      </c>
      <c r="S118" s="1623"/>
      <c r="T118" s="1037">
        <f t="shared" si="26"/>
        <v>0.2149403931665006</v>
      </c>
      <c r="U118" s="1016">
        <f t="shared" si="27"/>
        <v>-454.20076314393026</v>
      </c>
      <c r="V118" s="41">
        <f t="shared" si="28"/>
        <v>-1.2279861785433324E-3</v>
      </c>
      <c r="W118" s="922">
        <f t="shared" ref="W118:W163" si="34">V118+N118</f>
        <v>-1.2279861785433324E-3</v>
      </c>
      <c r="X118" s="11">
        <v>2015</v>
      </c>
      <c r="Y118" s="1010">
        <f t="shared" si="29"/>
        <v>7582.3595263431343</v>
      </c>
      <c r="Z118" s="1015">
        <f>MAX($L118/$J118,$P118/TAM_Area!$R33)*Y118</f>
        <v>233.14225794567452</v>
      </c>
      <c r="AA118" s="1567" t="s">
        <v>81</v>
      </c>
      <c r="AB118" s="1602"/>
      <c r="AC118" s="1035">
        <f t="shared" si="30"/>
        <v>0</v>
      </c>
      <c r="AD118" s="1035">
        <f t="shared" si="31"/>
        <v>0</v>
      </c>
      <c r="AE118" s="988">
        <f t="shared" ref="AE118:AE163" si="35">AD118*$D$25+AC118*$D$23</f>
        <v>0</v>
      </c>
      <c r="AF118" s="1">
        <v>2015</v>
      </c>
      <c r="AG118" s="84">
        <f t="shared" ref="AG118:AG163" si="36">J118</f>
        <v>53.121990102301979</v>
      </c>
      <c r="AH118" s="1005">
        <f t="shared" ref="AH118:AH163" si="37">N118+V118+AE118</f>
        <v>-1.2279861785433324E-3</v>
      </c>
      <c r="AI118" s="83">
        <f t="shared" ref="AI118:AI163" si="38">M118-T118+AC118</f>
        <v>-0.2149403931665006</v>
      </c>
      <c r="AJ118" s="990">
        <f t="shared" ref="AJ118:AJ163" si="39">U118+AD118</f>
        <v>-454.20076314393026</v>
      </c>
      <c r="AK118" s="1">
        <v>2015</v>
      </c>
      <c r="AL118" s="1049">
        <v>8</v>
      </c>
      <c r="AM118" s="1050">
        <v>7.8</v>
      </c>
      <c r="AN118" s="991"/>
      <c r="BL118"/>
      <c r="BP118" s="18"/>
      <c r="BQ118" s="18"/>
      <c r="BR118" s="18"/>
      <c r="BS118" s="18"/>
      <c r="BT118" s="18"/>
      <c r="CA118"/>
      <c r="CB118"/>
      <c r="CC118"/>
      <c r="CD118"/>
      <c r="CE118"/>
    </row>
    <row r="119" spans="3:83" ht="13.05" customHeight="1" x14ac:dyDescent="0.25">
      <c r="C119" s="11">
        <v>2016</v>
      </c>
      <c r="D119" s="818">
        <v>1.2558360048145083</v>
      </c>
      <c r="E119" s="1009">
        <v>0</v>
      </c>
      <c r="F119" s="922">
        <f t="shared" si="32"/>
        <v>0</v>
      </c>
      <c r="H119" s="1">
        <v>2016</v>
      </c>
      <c r="I119" s="1"/>
      <c r="J119" s="93">
        <f>TAM_Lighting!$I22</f>
        <v>54.794507318912586</v>
      </c>
      <c r="K119" s="11">
        <v>2016</v>
      </c>
      <c r="L119" s="818">
        <v>3.7103004826728068</v>
      </c>
      <c r="M119" s="1009">
        <v>0</v>
      </c>
      <c r="N119" s="922">
        <f t="shared" si="24"/>
        <v>0</v>
      </c>
      <c r="O119" s="1">
        <v>2016</v>
      </c>
      <c r="P119" s="1010">
        <f t="shared" si="25"/>
        <v>20.706600796423434</v>
      </c>
      <c r="Q119" s="1015">
        <f t="shared" si="33"/>
        <v>1.4021060629733144</v>
      </c>
      <c r="R119" s="1568"/>
      <c r="S119" s="1623"/>
      <c r="T119" s="1037">
        <f t="shared" si="26"/>
        <v>0.16609884580799772</v>
      </c>
      <c r="U119" s="1016">
        <f t="shared" si="27"/>
        <v>-350.99136747590467</v>
      </c>
      <c r="V119" s="41">
        <f t="shared" si="28"/>
        <v>-9.4894721238469642E-4</v>
      </c>
      <c r="W119" s="922">
        <f t="shared" si="34"/>
        <v>-9.4894721238469642E-4</v>
      </c>
      <c r="X119" s="11">
        <v>2016</v>
      </c>
      <c r="Y119" s="1010">
        <f t="shared" si="29"/>
        <v>7702.338278002484</v>
      </c>
      <c r="Z119" s="1015">
        <f>MAX($L119/$J119,$P119/TAM_Area!$R34)*Y119</f>
        <v>521.54843302547624</v>
      </c>
      <c r="AA119" s="1601"/>
      <c r="AB119" s="1602"/>
      <c r="AC119" s="1035">
        <f t="shared" si="30"/>
        <v>0</v>
      </c>
      <c r="AD119" s="1035">
        <f t="shared" si="31"/>
        <v>0</v>
      </c>
      <c r="AE119" s="988">
        <f t="shared" si="35"/>
        <v>0</v>
      </c>
      <c r="AF119" s="1">
        <v>2016</v>
      </c>
      <c r="AG119" s="84">
        <f t="shared" si="36"/>
        <v>54.794507318912586</v>
      </c>
      <c r="AH119" s="1005">
        <f t="shared" si="37"/>
        <v>-9.4894721238469642E-4</v>
      </c>
      <c r="AI119" s="83">
        <f t="shared" si="38"/>
        <v>-0.16609884580799772</v>
      </c>
      <c r="AJ119" s="990">
        <f t="shared" si="39"/>
        <v>-350.99136747590467</v>
      </c>
      <c r="AK119" s="1">
        <v>2016</v>
      </c>
      <c r="AL119" s="1049">
        <v>8.1</v>
      </c>
      <c r="AM119" s="1050">
        <v>7.8</v>
      </c>
      <c r="AN119" s="991"/>
      <c r="BL119"/>
      <c r="BP119" s="18"/>
      <c r="BQ119" s="18"/>
      <c r="BR119" s="18"/>
      <c r="BS119" s="18"/>
      <c r="BT119" s="18"/>
      <c r="CA119"/>
      <c r="CB119"/>
      <c r="CC119"/>
      <c r="CD119"/>
      <c r="CE119"/>
    </row>
    <row r="120" spans="3:83" ht="12.45" customHeight="1" x14ac:dyDescent="0.25">
      <c r="C120" s="11">
        <v>2017</v>
      </c>
      <c r="D120" s="818">
        <v>1.2676360080084486</v>
      </c>
      <c r="E120" s="1009">
        <v>0</v>
      </c>
      <c r="F120" s="922">
        <f t="shared" si="32"/>
        <v>0</v>
      </c>
      <c r="H120" s="1">
        <v>2017</v>
      </c>
      <c r="I120" s="1"/>
      <c r="J120" s="93">
        <f>TAM_Lighting!$I23</f>
        <v>56.535393527023977</v>
      </c>
      <c r="K120" s="11">
        <v>2017</v>
      </c>
      <c r="L120" s="818">
        <v>5.9808762867653584</v>
      </c>
      <c r="M120" s="1009">
        <v>0</v>
      </c>
      <c r="N120" s="922">
        <f t="shared" si="24"/>
        <v>0</v>
      </c>
      <c r="O120" s="1">
        <v>2017</v>
      </c>
      <c r="P120" s="1010">
        <f t="shared" si="25"/>
        <v>34.401133738024036</v>
      </c>
      <c r="Q120" s="1015">
        <f t="shared" si="33"/>
        <v>3.639294116052159</v>
      </c>
      <c r="R120" s="1568"/>
      <c r="S120" s="1623"/>
      <c r="T120" s="1037">
        <f t="shared" si="26"/>
        <v>8.8553313408973988E-2</v>
      </c>
      <c r="U120" s="1016">
        <f t="shared" si="27"/>
        <v>-187.12621642095462</v>
      </c>
      <c r="V120" s="41">
        <f t="shared" si="28"/>
        <v>-5.0591814469326101E-4</v>
      </c>
      <c r="W120" s="922">
        <f t="shared" si="34"/>
        <v>-5.0591814469326101E-4</v>
      </c>
      <c r="X120" s="11">
        <v>2017</v>
      </c>
      <c r="Y120" s="1010">
        <f t="shared" si="29"/>
        <v>7822.3170296618337</v>
      </c>
      <c r="Z120" s="1015">
        <f>MAX($L120/$J120,$P120/TAM_Area!$R35)*Y120</f>
        <v>827.52250425040984</v>
      </c>
      <c r="AA120" s="1601"/>
      <c r="AB120" s="1602"/>
      <c r="AC120" s="1035">
        <f t="shared" si="30"/>
        <v>0</v>
      </c>
      <c r="AD120" s="1035">
        <f t="shared" si="31"/>
        <v>0</v>
      </c>
      <c r="AE120" s="988">
        <f t="shared" si="35"/>
        <v>0</v>
      </c>
      <c r="AF120" s="1">
        <v>2017</v>
      </c>
      <c r="AG120" s="84">
        <f t="shared" si="36"/>
        <v>56.535393527023977</v>
      </c>
      <c r="AH120" s="1005">
        <f t="shared" si="37"/>
        <v>-5.0591814469326101E-4</v>
      </c>
      <c r="AI120" s="83">
        <f t="shared" si="38"/>
        <v>-8.8553313408973988E-2</v>
      </c>
      <c r="AJ120" s="990">
        <f t="shared" si="39"/>
        <v>-187.12621642095462</v>
      </c>
      <c r="AK120" s="1">
        <v>2017</v>
      </c>
      <c r="AL120" s="1049">
        <v>8.1999999999999993</v>
      </c>
      <c r="AM120" s="1050">
        <v>7.8</v>
      </c>
      <c r="AN120" s="991"/>
      <c r="BL120"/>
      <c r="BP120" s="18"/>
      <c r="BQ120" s="18"/>
      <c r="BR120" s="18"/>
      <c r="BS120" s="18"/>
      <c r="BT120" s="18"/>
      <c r="CA120"/>
      <c r="CB120"/>
      <c r="CC120"/>
      <c r="CD120"/>
      <c r="CE120"/>
    </row>
    <row r="121" spans="3:83" ht="13.2" x14ac:dyDescent="0.25">
      <c r="C121" s="11">
        <v>2018</v>
      </c>
      <c r="D121" s="818">
        <v>1.2794360112025061</v>
      </c>
      <c r="E121" s="1009">
        <v>-3.3265174725765086E-12</v>
      </c>
      <c r="F121" s="922">
        <f t="shared" si="32"/>
        <v>1.1975462901275431E-14</v>
      </c>
      <c r="H121" s="1">
        <v>2018</v>
      </c>
      <c r="I121" s="1"/>
      <c r="J121" s="93">
        <f>TAM_Lighting!$I24</f>
        <v>58.344974062205317</v>
      </c>
      <c r="K121" s="11">
        <v>2018</v>
      </c>
      <c r="L121" s="818">
        <v>8.4547461792753893</v>
      </c>
      <c r="M121" s="1009">
        <v>-9.9068951054601382E-13</v>
      </c>
      <c r="N121" s="922">
        <f t="shared" si="24"/>
        <v>-3.5664822379656499E-15</v>
      </c>
      <c r="O121" s="1">
        <v>2018</v>
      </c>
      <c r="P121" s="1010">
        <f t="shared" si="25"/>
        <v>54.09077682101951</v>
      </c>
      <c r="Q121" s="1015">
        <f t="shared" si="33"/>
        <v>7.8382722078849554</v>
      </c>
      <c r="R121" s="88"/>
      <c r="S121" s="1026"/>
      <c r="T121" s="1037">
        <f t="shared" si="26"/>
        <v>-2.3646267659428177E-2</v>
      </c>
      <c r="U121" s="1016">
        <f t="shared" si="27"/>
        <v>49.968052343229033</v>
      </c>
      <c r="V121" s="41">
        <f t="shared" si="28"/>
        <v>1.3509461591717045E-4</v>
      </c>
      <c r="W121" s="922">
        <f t="shared" si="34"/>
        <v>1.3509461591360396E-4</v>
      </c>
      <c r="X121" s="11">
        <v>2018</v>
      </c>
      <c r="Y121" s="1010">
        <f t="shared" si="29"/>
        <v>7942.2957813211542</v>
      </c>
      <c r="Z121" s="1015">
        <f>MAX($L121/$J121,$P121/TAM_Area!$R36)*Y121</f>
        <v>1150.9148129915536</v>
      </c>
      <c r="AA121" s="89"/>
      <c r="AB121" s="1026"/>
      <c r="AC121" s="1035">
        <f t="shared" si="30"/>
        <v>0</v>
      </c>
      <c r="AD121" s="1035">
        <f t="shared" si="31"/>
        <v>0</v>
      </c>
      <c r="AE121" s="988">
        <f t="shared" si="35"/>
        <v>0</v>
      </c>
      <c r="AF121" s="1">
        <v>2018</v>
      </c>
      <c r="AG121" s="84">
        <f t="shared" si="36"/>
        <v>58.344974062205317</v>
      </c>
      <c r="AH121" s="1005">
        <f t="shared" si="37"/>
        <v>1.3509461591360396E-4</v>
      </c>
      <c r="AI121" s="83">
        <f t="shared" si="38"/>
        <v>2.3646267658437487E-2</v>
      </c>
      <c r="AJ121" s="990">
        <f t="shared" si="39"/>
        <v>49.968052343229033</v>
      </c>
      <c r="AK121" s="1">
        <v>2018</v>
      </c>
      <c r="AL121" s="1049">
        <v>8.4</v>
      </c>
      <c r="AM121" s="1050">
        <v>7.9</v>
      </c>
      <c r="AN121" s="991"/>
      <c r="BL121"/>
      <c r="BP121" s="18"/>
      <c r="BQ121" s="18"/>
      <c r="BR121" s="18"/>
      <c r="BS121" s="18"/>
      <c r="BT121" s="18"/>
      <c r="CA121"/>
      <c r="CB121"/>
      <c r="CC121"/>
      <c r="CD121"/>
      <c r="CE121"/>
    </row>
    <row r="122" spans="3:83" ht="26.4" customHeight="1" x14ac:dyDescent="0.25">
      <c r="C122" s="11">
        <v>2019</v>
      </c>
      <c r="D122" s="818">
        <v>2.5390079606554536</v>
      </c>
      <c r="E122" s="1009">
        <v>-35.403881466976003</v>
      </c>
      <c r="F122" s="922">
        <f t="shared" si="32"/>
        <v>0.1274539732811136</v>
      </c>
      <c r="H122" s="1">
        <v>2019</v>
      </c>
      <c r="I122" s="1"/>
      <c r="J122" s="93">
        <f>TAM_Lighting!$I25</f>
        <v>60.223113764436938</v>
      </c>
      <c r="K122" s="11">
        <v>2019</v>
      </c>
      <c r="L122" s="818">
        <v>11.998526824639157</v>
      </c>
      <c r="M122" s="1009">
        <v>16.296535704613273</v>
      </c>
      <c r="N122" s="922">
        <f t="shared" si="24"/>
        <v>5.8667528536607783E-2</v>
      </c>
      <c r="O122" s="1">
        <v>2019</v>
      </c>
      <c r="P122" s="1010">
        <f t="shared" si="25"/>
        <v>80.6338949004856</v>
      </c>
      <c r="Q122" s="1015">
        <f t="shared" si="33"/>
        <v>16.065060247846795</v>
      </c>
      <c r="R122" s="1573" t="s">
        <v>792</v>
      </c>
      <c r="S122" s="1576"/>
      <c r="T122" s="1037">
        <f t="shared" si="26"/>
        <v>-0.17546157729337875</v>
      </c>
      <c r="U122" s="1016">
        <f t="shared" si="27"/>
        <v>370.77620048529417</v>
      </c>
      <c r="V122" s="41">
        <f t="shared" si="28"/>
        <v>1.0024378787414575E-3</v>
      </c>
      <c r="W122" s="922">
        <f t="shared" si="34"/>
        <v>5.9669966415349239E-2</v>
      </c>
      <c r="X122" s="11">
        <v>2019</v>
      </c>
      <c r="Y122" s="1010">
        <f t="shared" si="29"/>
        <v>11535.200005955325</v>
      </c>
      <c r="Z122" s="1015">
        <f>MAX($L122/$J122,$P122/TAM_Area!$R37)*Y122</f>
        <v>2298.2107374986667</v>
      </c>
      <c r="AA122" s="1603" t="s">
        <v>772</v>
      </c>
      <c r="AB122" s="1604"/>
      <c r="AC122" s="1035">
        <f t="shared" si="30"/>
        <v>69.421626939567545</v>
      </c>
      <c r="AD122" s="1035">
        <f t="shared" si="31"/>
        <v>121118.17323399392</v>
      </c>
      <c r="AE122" s="988">
        <f t="shared" si="35"/>
        <v>0.37103603021643705</v>
      </c>
      <c r="AF122" s="1">
        <v>2019</v>
      </c>
      <c r="AG122" s="84">
        <f t="shared" si="36"/>
        <v>60.223113764436938</v>
      </c>
      <c r="AH122" s="1005">
        <f t="shared" si="37"/>
        <v>0.43070599663178627</v>
      </c>
      <c r="AI122" s="83">
        <f t="shared" si="38"/>
        <v>85.893624221474198</v>
      </c>
      <c r="AJ122" s="990">
        <f t="shared" si="39"/>
        <v>121488.94943447922</v>
      </c>
      <c r="AK122" s="1">
        <v>2019</v>
      </c>
      <c r="AL122" s="1049">
        <v>8.5</v>
      </c>
      <c r="AM122" s="1050">
        <v>7.9</v>
      </c>
      <c r="AN122" s="991"/>
      <c r="BL122"/>
      <c r="BP122" s="18"/>
      <c r="BQ122" s="18"/>
      <c r="BR122" s="18"/>
      <c r="BS122" s="18"/>
      <c r="BT122" s="18"/>
      <c r="CA122"/>
      <c r="CB122"/>
      <c r="CC122"/>
      <c r="CD122"/>
      <c r="CE122"/>
    </row>
    <row r="123" spans="3:83" ht="13.2" x14ac:dyDescent="0.25">
      <c r="C123" s="38">
        <v>2020</v>
      </c>
      <c r="D123" s="818">
        <v>3.7985799101079465</v>
      </c>
      <c r="E123" s="1009">
        <v>-70.807762933935663</v>
      </c>
      <c r="F123" s="922">
        <f t="shared" si="32"/>
        <v>0.25490794656216836</v>
      </c>
      <c r="G123" s="37"/>
      <c r="H123" s="37">
        <v>2020</v>
      </c>
      <c r="I123" s="37"/>
      <c r="J123" s="93">
        <f>TAM_Lighting!$I26</f>
        <v>62.174915307163339</v>
      </c>
      <c r="K123" s="38">
        <v>2020</v>
      </c>
      <c r="L123" s="818">
        <v>15.542307470003834</v>
      </c>
      <c r="M123" s="1009">
        <v>32.548752328297645</v>
      </c>
      <c r="N123" s="922">
        <f t="shared" si="24"/>
        <v>0.11717550838187152</v>
      </c>
      <c r="O123" s="37">
        <v>2020</v>
      </c>
      <c r="P123" s="1010">
        <f t="shared" si="25"/>
        <v>114.0417218578287</v>
      </c>
      <c r="Q123" s="1015">
        <f t="shared" si="33"/>
        <v>28.507823400586432</v>
      </c>
      <c r="R123" s="961" t="s">
        <v>73</v>
      </c>
      <c r="S123" s="1026"/>
      <c r="T123" s="1037">
        <f t="shared" si="26"/>
        <v>-0.36695755165982202</v>
      </c>
      <c r="U123" s="1016">
        <f t="shared" si="27"/>
        <v>775.4354477067011</v>
      </c>
      <c r="V123" s="41">
        <f t="shared" si="28"/>
        <v>2.0964826336820602E-3</v>
      </c>
      <c r="W123" s="922">
        <f t="shared" si="34"/>
        <v>0.11927199101555358</v>
      </c>
      <c r="X123" s="38">
        <v>2020</v>
      </c>
      <c r="Y123" s="1010">
        <f t="shared" si="29"/>
        <v>12512.698397873548</v>
      </c>
      <c r="Z123" s="1015">
        <f>MAX($L123/$J123,$P123/TAM_Area!$R38)*Y123</f>
        <v>3127.8885514906187</v>
      </c>
      <c r="AA123" s="959" t="s">
        <v>73</v>
      </c>
      <c r="AB123" s="1026"/>
      <c r="AC123" s="1035">
        <f t="shared" si="30"/>
        <v>86.56291287347284</v>
      </c>
      <c r="AD123" s="1035">
        <f t="shared" si="31"/>
        <v>151024.14534558755</v>
      </c>
      <c r="AE123" s="988">
        <f t="shared" si="35"/>
        <v>0.4626506316900898</v>
      </c>
      <c r="AF123" s="37">
        <v>2020</v>
      </c>
      <c r="AG123" s="84">
        <f t="shared" si="36"/>
        <v>62.174915307163339</v>
      </c>
      <c r="AH123" s="1005">
        <f t="shared" si="37"/>
        <v>0.58192262270564332</v>
      </c>
      <c r="AI123" s="83">
        <f t="shared" si="38"/>
        <v>119.4786227534303</v>
      </c>
      <c r="AJ123" s="990">
        <f t="shared" si="39"/>
        <v>151799.58079329424</v>
      </c>
      <c r="AK123" s="37">
        <v>2020</v>
      </c>
      <c r="AL123" s="1049">
        <v>8.6</v>
      </c>
      <c r="AM123" s="1050">
        <v>7.9</v>
      </c>
      <c r="AN123" s="991"/>
      <c r="BL123"/>
      <c r="BP123" s="18"/>
      <c r="BQ123" s="18"/>
      <c r="BR123" s="18"/>
      <c r="BS123" s="18"/>
      <c r="BT123" s="18"/>
      <c r="CA123"/>
      <c r="CB123"/>
      <c r="CC123"/>
      <c r="CD123"/>
      <c r="CE123"/>
    </row>
    <row r="124" spans="3:83" ht="13.05" customHeight="1" x14ac:dyDescent="0.25">
      <c r="C124" s="11">
        <v>2021</v>
      </c>
      <c r="D124" s="818">
        <v>5.0581518595608941</v>
      </c>
      <c r="E124" s="1009">
        <v>-106.21164440090833</v>
      </c>
      <c r="F124" s="922">
        <f t="shared" si="32"/>
        <v>0.38236191984326995</v>
      </c>
      <c r="H124" s="1">
        <v>2021</v>
      </c>
      <c r="I124" s="1"/>
      <c r="J124" s="93">
        <f>TAM_Lighting!$I27</f>
        <v>64.150342060012093</v>
      </c>
      <c r="K124" s="11">
        <v>2021</v>
      </c>
      <c r="L124" s="818">
        <v>19.086088115367602</v>
      </c>
      <c r="M124" s="1009">
        <v>48.756094891238533</v>
      </c>
      <c r="N124" s="922">
        <f t="shared" si="24"/>
        <v>0.17552194160845871</v>
      </c>
      <c r="O124" s="1">
        <v>2021</v>
      </c>
      <c r="P124" s="1010">
        <f t="shared" si="25"/>
        <v>153.34667940217849</v>
      </c>
      <c r="Q124" s="1015">
        <f t="shared" si="33"/>
        <v>45.623891335310724</v>
      </c>
      <c r="R124" s="1047">
        <f>$N68</f>
        <v>7.27983461703198E-2</v>
      </c>
      <c r="S124" s="1027" t="s">
        <v>793</v>
      </c>
      <c r="T124" s="1037">
        <f t="shared" si="26"/>
        <v>-0.59254121508484658</v>
      </c>
      <c r="U124" s="1016">
        <f t="shared" si="27"/>
        <v>1252.1270112188242</v>
      </c>
      <c r="V124" s="41">
        <f t="shared" si="28"/>
        <v>3.3852753855242723E-3</v>
      </c>
      <c r="W124" s="922">
        <f t="shared" si="34"/>
        <v>0.17890721699398299</v>
      </c>
      <c r="X124" s="11">
        <v>2021</v>
      </c>
      <c r="Y124" s="1010">
        <f t="shared" si="29"/>
        <v>13537.5292723454</v>
      </c>
      <c r="Z124" s="1015">
        <f>MAX($L124/$J124,$P124/TAM_Area!$R39)*Y124</f>
        <v>4027.7022422521413</v>
      </c>
      <c r="AA124" s="1033">
        <f>AA68</f>
        <v>0.1153677319896399</v>
      </c>
      <c r="AB124" s="1026"/>
      <c r="AC124" s="1035">
        <f t="shared" si="30"/>
        <v>104.65034578678568</v>
      </c>
      <c r="AD124" s="1035">
        <f t="shared" si="31"/>
        <v>182580.83638741399</v>
      </c>
      <c r="AE124" s="988">
        <f t="shared" si="35"/>
        <v>0.55932208121984239</v>
      </c>
      <c r="AF124" s="1">
        <v>2021</v>
      </c>
      <c r="AG124" s="84">
        <f t="shared" si="36"/>
        <v>64.150342060012093</v>
      </c>
      <c r="AH124" s="1005">
        <f t="shared" si="37"/>
        <v>0.73822929821382544</v>
      </c>
      <c r="AI124" s="83">
        <f t="shared" si="38"/>
        <v>153.99898189310906</v>
      </c>
      <c r="AJ124" s="990">
        <f t="shared" si="39"/>
        <v>183832.96339863283</v>
      </c>
      <c r="AK124" s="1">
        <v>2021</v>
      </c>
      <c r="AL124" s="1049">
        <v>8.6999999999999993</v>
      </c>
      <c r="AM124" s="1050">
        <v>7.9</v>
      </c>
      <c r="AN124" s="991"/>
      <c r="BL124"/>
      <c r="BP124" s="18"/>
      <c r="BQ124" s="18"/>
      <c r="BR124" s="18"/>
      <c r="BS124" s="18"/>
      <c r="BT124" s="18"/>
      <c r="CA124"/>
      <c r="CB124"/>
      <c r="CC124"/>
      <c r="CD124"/>
      <c r="CE124"/>
    </row>
    <row r="125" spans="3:83" ht="12.45" customHeight="1" x14ac:dyDescent="0.25">
      <c r="C125" s="11">
        <v>2022</v>
      </c>
      <c r="D125" s="818">
        <v>6.3177238090138417</v>
      </c>
      <c r="E125" s="1009">
        <v>-141.6155258678809</v>
      </c>
      <c r="F125" s="922">
        <f t="shared" si="32"/>
        <v>0.50981589312437126</v>
      </c>
      <c r="H125" s="1">
        <v>2022</v>
      </c>
      <c r="I125" s="1"/>
      <c r="J125" s="93">
        <f>TAM_Lighting!$I28</f>
        <v>66.190763749175943</v>
      </c>
      <c r="K125" s="11">
        <v>2022</v>
      </c>
      <c r="L125" s="818">
        <v>22.62986876073137</v>
      </c>
      <c r="M125" s="1009">
        <v>64.918008413635945</v>
      </c>
      <c r="N125" s="922">
        <f t="shared" si="24"/>
        <v>0.23370483028908939</v>
      </c>
      <c r="O125" s="1">
        <v>2022</v>
      </c>
      <c r="P125" s="1010">
        <f t="shared" si="25"/>
        <v>199.44283384530229</v>
      </c>
      <c r="Q125" s="1015">
        <f t="shared" si="33"/>
        <v>68.187234888096214</v>
      </c>
      <c r="R125" s="1047">
        <f>$N69</f>
        <v>6.654831630683207E-2</v>
      </c>
      <c r="S125" s="1027" t="s">
        <v>794</v>
      </c>
      <c r="T125" s="1037">
        <f t="shared" si="26"/>
        <v>-0.85738061565279011</v>
      </c>
      <c r="U125" s="1016">
        <f t="shared" si="27"/>
        <v>1811.7717391195506</v>
      </c>
      <c r="V125" s="41">
        <f t="shared" si="28"/>
        <v>4.8983419554695946E-3</v>
      </c>
      <c r="W125" s="922">
        <f t="shared" si="34"/>
        <v>0.23860317224455899</v>
      </c>
      <c r="X125" s="11">
        <v>2022</v>
      </c>
      <c r="Y125" s="1010">
        <f t="shared" si="29"/>
        <v>14625.545152122821</v>
      </c>
      <c r="Z125" s="1015">
        <f>MAX($L125/$J125,$P125/TAM_Area!$R40)*Y125</f>
        <v>5000.3074235687591</v>
      </c>
      <c r="AA125" s="963" t="s">
        <v>78</v>
      </c>
      <c r="AB125" s="1029"/>
      <c r="AC125" s="1035">
        <f t="shared" si="30"/>
        <v>124.00080778051769</v>
      </c>
      <c r="AD125" s="1035">
        <f t="shared" si="31"/>
        <v>216341.10262195306</v>
      </c>
      <c r="AE125" s="988">
        <f t="shared" si="35"/>
        <v>0.66274401063181676</v>
      </c>
      <c r="AF125" s="1">
        <v>2022</v>
      </c>
      <c r="AG125" s="84">
        <f t="shared" si="36"/>
        <v>66.190763749175943</v>
      </c>
      <c r="AH125" s="1005">
        <f t="shared" si="37"/>
        <v>0.90134718287637572</v>
      </c>
      <c r="AI125" s="83">
        <f t="shared" si="38"/>
        <v>189.77619680980644</v>
      </c>
      <c r="AJ125" s="990">
        <f t="shared" si="39"/>
        <v>218152.87436107261</v>
      </c>
      <c r="AK125" s="1">
        <v>2022</v>
      </c>
      <c r="AL125" s="1049">
        <v>8.9</v>
      </c>
      <c r="AM125" s="1050">
        <v>7.9</v>
      </c>
      <c r="AN125" s="991"/>
      <c r="BL125"/>
      <c r="BP125" s="18"/>
      <c r="BQ125" s="18"/>
      <c r="BR125" s="18"/>
      <c r="BS125" s="18"/>
      <c r="BT125" s="18"/>
      <c r="CA125"/>
      <c r="CB125"/>
      <c r="CC125"/>
      <c r="CD125"/>
      <c r="CE125"/>
    </row>
    <row r="126" spans="3:83" ht="13.2" x14ac:dyDescent="0.25">
      <c r="C126" s="11">
        <v>2023</v>
      </c>
      <c r="D126" s="818">
        <v>7.5772957584663345</v>
      </c>
      <c r="E126" s="1009">
        <v>-177.01940733484059</v>
      </c>
      <c r="F126" s="922">
        <f t="shared" si="32"/>
        <v>0.63726986640542616</v>
      </c>
      <c r="H126" s="1">
        <v>2023</v>
      </c>
      <c r="I126" s="1"/>
      <c r="J126" s="93">
        <f>TAM_Lighting!$I29</f>
        <v>68.296813756052188</v>
      </c>
      <c r="K126" s="11">
        <v>2023</v>
      </c>
      <c r="L126" s="818">
        <v>26.173649406095137</v>
      </c>
      <c r="M126" s="1009">
        <v>81.0339379156853</v>
      </c>
      <c r="N126" s="922">
        <f t="shared" si="24"/>
        <v>0.29172217649646709</v>
      </c>
      <c r="O126" s="1">
        <v>2023</v>
      </c>
      <c r="P126" s="1010">
        <f t="shared" si="25"/>
        <v>307.63451486046802</v>
      </c>
      <c r="Q126" s="1015">
        <f t="shared" si="33"/>
        <v>117.89595289075291</v>
      </c>
      <c r="R126" s="55" t="s">
        <v>18</v>
      </c>
      <c r="S126" s="1026"/>
      <c r="T126" s="1037">
        <f t="shared" si="26"/>
        <v>-1.4811561073394124</v>
      </c>
      <c r="U126" s="1016">
        <f t="shared" si="27"/>
        <v>3129.9013851143595</v>
      </c>
      <c r="V126" s="41">
        <f t="shared" si="28"/>
        <v>8.4620633715362433E-3</v>
      </c>
      <c r="W126" s="922">
        <f t="shared" si="34"/>
        <v>0.30018423986800336</v>
      </c>
      <c r="X126" s="11">
        <v>2023</v>
      </c>
      <c r="Y126" s="1010">
        <f t="shared" si="29"/>
        <v>15794.797669003867</v>
      </c>
      <c r="Z126" s="1015">
        <f>MAX($L126/$J126,$P126/TAM_Area!$R41)*Y126</f>
        <v>6053.1007801528867</v>
      </c>
      <c r="AA126" s="968" t="s">
        <v>18</v>
      </c>
      <c r="AB126" s="1026"/>
      <c r="AC126" s="1035">
        <f t="shared" si="30"/>
        <v>144.97513978203432</v>
      </c>
      <c r="AD126" s="1035">
        <f t="shared" si="31"/>
        <v>252934.49417468088</v>
      </c>
      <c r="AE126" s="988">
        <f t="shared" si="35"/>
        <v>0.77484499739000445</v>
      </c>
      <c r="AF126" s="1">
        <v>2023</v>
      </c>
      <c r="AG126" s="84">
        <f t="shared" si="36"/>
        <v>68.296813756052188</v>
      </c>
      <c r="AH126" s="1005">
        <f t="shared" si="37"/>
        <v>1.0750292372580077</v>
      </c>
      <c r="AI126" s="83">
        <f t="shared" si="38"/>
        <v>227.49023380505903</v>
      </c>
      <c r="AJ126" s="990">
        <f t="shared" si="39"/>
        <v>256064.39555979523</v>
      </c>
      <c r="AK126" s="1">
        <v>2023</v>
      </c>
      <c r="AL126" s="1049">
        <v>9</v>
      </c>
      <c r="AM126" s="1050">
        <v>7.9</v>
      </c>
      <c r="AN126" s="991"/>
      <c r="BL126"/>
      <c r="BP126" s="18"/>
      <c r="BQ126" s="18"/>
      <c r="BR126" s="18"/>
      <c r="BS126" s="18"/>
      <c r="BT126" s="18"/>
      <c r="CA126"/>
      <c r="CB126"/>
      <c r="CC126"/>
      <c r="CD126"/>
      <c r="CE126"/>
    </row>
    <row r="127" spans="3:83" ht="13.2" customHeight="1" x14ac:dyDescent="0.25">
      <c r="C127" s="11">
        <v>2024</v>
      </c>
      <c r="D127" s="818">
        <v>8.8368677079192821</v>
      </c>
      <c r="E127" s="1009">
        <v>-212.42328880181321</v>
      </c>
      <c r="F127" s="922">
        <f t="shared" si="32"/>
        <v>0.76472383968652757</v>
      </c>
      <c r="H127" s="1">
        <v>2024</v>
      </c>
      <c r="I127" s="1"/>
      <c r="J127" s="93">
        <f>TAM_Lighting!$I30</f>
        <v>70.467955173759478</v>
      </c>
      <c r="K127" s="11">
        <v>2024</v>
      </c>
      <c r="L127" s="818">
        <v>29.717430051458905</v>
      </c>
      <c r="M127" s="1009">
        <v>97.103328417582091</v>
      </c>
      <c r="N127" s="922">
        <f t="shared" si="24"/>
        <v>0.3495719823032955</v>
      </c>
      <c r="O127" s="1">
        <v>2024</v>
      </c>
      <c r="P127" s="1010">
        <f t="shared" si="25"/>
        <v>422.90471906552523</v>
      </c>
      <c r="Q127" s="1015">
        <f t="shared" si="33"/>
        <v>178.34548166286942</v>
      </c>
      <c r="R127" s="1047">
        <f>R124-(R124-R125)*((1-R133-R134)+R133*(1-S139)+R134*(1-S116))</f>
        <v>6.7017960513999636E-2</v>
      </c>
      <c r="S127" s="1027" t="s">
        <v>77</v>
      </c>
      <c r="T127" s="1037">
        <f t="shared" si="26"/>
        <v>-2.1458481929408144</v>
      </c>
      <c r="U127" s="1016">
        <f t="shared" si="27"/>
        <v>4534.4938309001154</v>
      </c>
      <c r="V127" s="41">
        <f t="shared" si="28"/>
        <v>1.2259547325487046E-2</v>
      </c>
      <c r="W127" s="922">
        <f t="shared" si="34"/>
        <v>0.36183152962878257</v>
      </c>
      <c r="X127" s="11">
        <v>2024</v>
      </c>
      <c r="Y127" s="1010">
        <f t="shared" si="29"/>
        <v>17063.458073244827</v>
      </c>
      <c r="Z127" s="1015">
        <f>MAX($L127/$J127,$P127/TAM_Area!$R42)*Y127</f>
        <v>7195.9250197809015</v>
      </c>
      <c r="AA127" s="1034">
        <f>AA124*((1-AA133-AA134)+AA133*(1-AB139)+AA134*(1-AB116))</f>
        <v>9.8246934350467663E-2</v>
      </c>
      <c r="AB127" s="1026"/>
      <c r="AC127" s="1035">
        <f t="shared" si="30"/>
        <v>167.93657381751345</v>
      </c>
      <c r="AD127" s="1035">
        <f t="shared" si="31"/>
        <v>292994.73286126513</v>
      </c>
      <c r="AE127" s="988">
        <f t="shared" si="35"/>
        <v>0.89756639860431353</v>
      </c>
      <c r="AF127" s="1">
        <v>2024</v>
      </c>
      <c r="AG127" s="84">
        <f t="shared" si="36"/>
        <v>70.467955173759478</v>
      </c>
      <c r="AH127" s="1005">
        <f t="shared" si="37"/>
        <v>1.259397928233096</v>
      </c>
      <c r="AI127" s="83">
        <f t="shared" si="38"/>
        <v>267.18575042803639</v>
      </c>
      <c r="AJ127" s="990">
        <f t="shared" si="39"/>
        <v>297529.22669216525</v>
      </c>
      <c r="AK127" s="1">
        <v>2024</v>
      </c>
      <c r="AL127" s="1049">
        <v>9.1999999999999993</v>
      </c>
      <c r="AM127" s="1050">
        <v>7.9</v>
      </c>
      <c r="AN127" s="991"/>
      <c r="BL127"/>
      <c r="BP127" s="18"/>
      <c r="BQ127" s="18"/>
      <c r="BR127" s="18"/>
      <c r="BS127" s="18"/>
      <c r="BT127" s="18"/>
      <c r="CA127"/>
      <c r="CB127"/>
      <c r="CC127"/>
      <c r="CD127"/>
      <c r="CE127"/>
    </row>
    <row r="128" spans="3:83" ht="12.45" customHeight="1" x14ac:dyDescent="0.25">
      <c r="C128" s="11">
        <v>2025</v>
      </c>
      <c r="D128" s="818">
        <v>10.096439657371775</v>
      </c>
      <c r="E128" s="1009">
        <v>-247.82717026877287</v>
      </c>
      <c r="F128" s="922">
        <f t="shared" si="32"/>
        <v>0.89217781296758236</v>
      </c>
      <c r="H128" s="1">
        <v>2025</v>
      </c>
      <c r="I128" s="1"/>
      <c r="J128" s="93">
        <f>TAM_Lighting!$I31</f>
        <v>72.703885558813667</v>
      </c>
      <c r="K128" s="11">
        <v>2025</v>
      </c>
      <c r="L128" s="818">
        <v>33.261210696823582</v>
      </c>
      <c r="M128" s="1009">
        <v>113.1256249395263</v>
      </c>
      <c r="N128" s="922">
        <f t="shared" si="24"/>
        <v>0.40725224978229468</v>
      </c>
      <c r="O128" s="1">
        <v>2025</v>
      </c>
      <c r="P128" s="1010">
        <f t="shared" si="25"/>
        <v>566.87527414845249</v>
      </c>
      <c r="Q128" s="1015">
        <f t="shared" si="33"/>
        <v>259.33906815776203</v>
      </c>
      <c r="R128" s="1634" t="s">
        <v>776</v>
      </c>
      <c r="S128" s="1635"/>
      <c r="T128" s="1037">
        <f t="shared" si="26"/>
        <v>-2.9764393750880132</v>
      </c>
      <c r="U128" s="1016">
        <f t="shared" si="27"/>
        <v>6289.6555444996666</v>
      </c>
      <c r="V128" s="41">
        <f t="shared" si="28"/>
        <v>1.7004837294816513E-2</v>
      </c>
      <c r="W128" s="922">
        <f t="shared" si="34"/>
        <v>0.42425708707711118</v>
      </c>
      <c r="X128" s="11">
        <v>2025</v>
      </c>
      <c r="Y128" s="1010">
        <f t="shared" si="29"/>
        <v>18447.161628191006</v>
      </c>
      <c r="Z128" s="1036">
        <f>MAX($L128/$J128,$P128/TAM_Area!$R43)*Y128</f>
        <v>8439.3691610508213</v>
      </c>
      <c r="AA128" s="1636" t="s">
        <v>776</v>
      </c>
      <c r="AB128" s="1599"/>
      <c r="AC128" s="1035">
        <f t="shared" si="30"/>
        <v>193.19764910713363</v>
      </c>
      <c r="AD128" s="1035">
        <f t="shared" si="31"/>
        <v>337067.0980288026</v>
      </c>
      <c r="AE128" s="988">
        <f t="shared" si="35"/>
        <v>1.0325786348144836</v>
      </c>
      <c r="AF128" s="1">
        <v>2025</v>
      </c>
      <c r="AG128" s="84">
        <f t="shared" si="36"/>
        <v>72.703885558813667</v>
      </c>
      <c r="AH128" s="1005">
        <f t="shared" si="37"/>
        <v>1.4568357218915948</v>
      </c>
      <c r="AI128" s="83">
        <f t="shared" si="38"/>
        <v>309.29971342174792</v>
      </c>
      <c r="AJ128" s="990">
        <f t="shared" si="39"/>
        <v>343356.7535733023</v>
      </c>
      <c r="AK128" s="1">
        <v>2025</v>
      </c>
      <c r="AL128" s="1049">
        <v>9.3000000000000007</v>
      </c>
      <c r="AM128" s="1050">
        <v>7.9</v>
      </c>
      <c r="AN128" s="991"/>
      <c r="BL128"/>
      <c r="BP128" s="18"/>
      <c r="BQ128" s="18"/>
      <c r="BR128" s="18"/>
      <c r="BS128" s="18"/>
      <c r="BT128" s="18"/>
      <c r="CA128"/>
      <c r="CB128"/>
      <c r="CC128"/>
      <c r="CD128"/>
      <c r="CE128"/>
    </row>
    <row r="129" spans="3:83" ht="12.45" customHeight="1" x14ac:dyDescent="0.25">
      <c r="C129" s="11">
        <v>2026</v>
      </c>
      <c r="D129" s="818">
        <v>11.356011606824723</v>
      </c>
      <c r="E129" s="1009">
        <v>-283.2310517357455</v>
      </c>
      <c r="F129" s="922">
        <f t="shared" si="32"/>
        <v>1.0196317862486837</v>
      </c>
      <c r="H129" s="1">
        <v>2026</v>
      </c>
      <c r="I129" s="1"/>
      <c r="J129" s="93">
        <f>TAM_Lighting!$I32</f>
        <v>75.005428262628428</v>
      </c>
      <c r="K129" s="11">
        <v>2026</v>
      </c>
      <c r="L129" s="818">
        <v>36.80499134218735</v>
      </c>
      <c r="M129" s="1009">
        <v>129.10027250170435</v>
      </c>
      <c r="N129" s="922">
        <f t="shared" si="24"/>
        <v>0.46476098100613566</v>
      </c>
      <c r="O129" s="1">
        <v>2026</v>
      </c>
      <c r="P129" s="1010">
        <f t="shared" si="25"/>
        <v>742.79387355161737</v>
      </c>
      <c r="Q129" s="1015">
        <f t="shared" si="33"/>
        <v>364.48724736791542</v>
      </c>
      <c r="R129" s="1634"/>
      <c r="S129" s="1635"/>
      <c r="T129" s="1037">
        <f t="shared" si="26"/>
        <v>-3.9917025743713879</v>
      </c>
      <c r="U129" s="1016">
        <f t="shared" si="27"/>
        <v>8435.0564768839704</v>
      </c>
      <c r="V129" s="41">
        <f t="shared" si="28"/>
        <v>2.2805185744620968E-2</v>
      </c>
      <c r="W129" s="922">
        <f t="shared" si="34"/>
        <v>0.48756616675075665</v>
      </c>
      <c r="X129" s="11">
        <v>2026</v>
      </c>
      <c r="Y129" s="1010">
        <f t="shared" si="29"/>
        <v>19955.953776041904</v>
      </c>
      <c r="Z129" s="1036">
        <f>MAX($L129/$J129,$P129/TAM_Area!$R44)*Y129</f>
        <v>9792.340674071831</v>
      </c>
      <c r="AA129" s="1636"/>
      <c r="AB129" s="1599"/>
      <c r="AC129" s="1035">
        <f t="shared" si="30"/>
        <v>220.95916781214052</v>
      </c>
      <c r="AD129" s="1035">
        <f t="shared" si="31"/>
        <v>385501.92417712702</v>
      </c>
      <c r="AE129" s="988">
        <f t="shared" si="35"/>
        <v>1.1809549283008329</v>
      </c>
      <c r="AF129" s="1">
        <v>2026</v>
      </c>
      <c r="AG129" s="84">
        <f t="shared" si="36"/>
        <v>75.005428262628428</v>
      </c>
      <c r="AH129" s="1005">
        <f t="shared" si="37"/>
        <v>1.6685210950515896</v>
      </c>
      <c r="AI129" s="83">
        <f t="shared" si="38"/>
        <v>354.0511428882163</v>
      </c>
      <c r="AJ129" s="990">
        <f t="shared" si="39"/>
        <v>393936.98065401101</v>
      </c>
      <c r="AK129" s="1">
        <v>2026</v>
      </c>
      <c r="AL129" s="1049">
        <v>9.5</v>
      </c>
      <c r="AM129" s="1050">
        <v>7.9</v>
      </c>
      <c r="AN129" s="991"/>
      <c r="BL129"/>
      <c r="BP129" s="18"/>
      <c r="BQ129" s="18"/>
      <c r="BR129" s="18"/>
      <c r="BS129" s="18"/>
      <c r="BT129" s="18"/>
      <c r="CA129"/>
      <c r="CB129"/>
      <c r="CC129"/>
      <c r="CD129"/>
      <c r="CE129"/>
    </row>
    <row r="130" spans="3:83" ht="12.45" customHeight="1" x14ac:dyDescent="0.25">
      <c r="C130" s="11">
        <v>2027</v>
      </c>
      <c r="D130" s="818">
        <v>12.61558355627767</v>
      </c>
      <c r="E130" s="1009">
        <v>-318.63493320271812</v>
      </c>
      <c r="F130" s="922">
        <f t="shared" si="32"/>
        <v>1.1470857595297852</v>
      </c>
      <c r="H130" s="1">
        <v>2027</v>
      </c>
      <c r="I130" s="1"/>
      <c r="J130" s="93">
        <f>TAM_Lighting!$I33</f>
        <v>77.374039327155515</v>
      </c>
      <c r="K130" s="11">
        <v>2027</v>
      </c>
      <c r="L130" s="818">
        <v>40.348771987551117</v>
      </c>
      <c r="M130" s="1009">
        <v>145.02671612431621</v>
      </c>
      <c r="N130" s="922">
        <f t="shared" si="24"/>
        <v>0.52209617804753838</v>
      </c>
      <c r="O130" s="1">
        <v>2027</v>
      </c>
      <c r="P130" s="1010">
        <f t="shared" si="25"/>
        <v>953.89397330243696</v>
      </c>
      <c r="Q130" s="1015">
        <f t="shared" si="33"/>
        <v>497.4336452352066</v>
      </c>
      <c r="R130" s="88"/>
      <c r="S130" s="1026"/>
      <c r="T130" s="1037">
        <f t="shared" si="26"/>
        <v>-5.2103284136321761</v>
      </c>
      <c r="U130" s="1016">
        <f t="shared" si="27"/>
        <v>11010.192671737772</v>
      </c>
      <c r="V130" s="41">
        <f t="shared" si="28"/>
        <v>2.9767374960813605E-2</v>
      </c>
      <c r="W130" s="922">
        <f t="shared" si="34"/>
        <v>0.55186355300835199</v>
      </c>
      <c r="X130" s="11">
        <v>2027</v>
      </c>
      <c r="Y130" s="1010">
        <f t="shared" si="29"/>
        <v>21473.620847615501</v>
      </c>
      <c r="Z130" s="1015">
        <f>MAX($L130/$J130,$P130/TAM_Area!$R45)*Y130</f>
        <v>11197.996626026923</v>
      </c>
      <c r="AA130" s="89"/>
      <c r="AB130" s="1026"/>
      <c r="AC130" s="1035">
        <f t="shared" si="30"/>
        <v>248.89809073977955</v>
      </c>
      <c r="AD130" s="1035">
        <f t="shared" si="31"/>
        <v>434246.2630279974</v>
      </c>
      <c r="AE130" s="988">
        <f t="shared" si="35"/>
        <v>1.3302793896912037</v>
      </c>
      <c r="AF130" s="1">
        <v>2027</v>
      </c>
      <c r="AG130" s="84">
        <f t="shared" si="36"/>
        <v>77.374039327155515</v>
      </c>
      <c r="AH130" s="1005">
        <f t="shared" si="37"/>
        <v>1.8821429426995557</v>
      </c>
      <c r="AI130" s="83">
        <f t="shared" si="38"/>
        <v>399.13513527772795</v>
      </c>
      <c r="AJ130" s="990">
        <f t="shared" si="39"/>
        <v>445256.45569973515</v>
      </c>
      <c r="AK130" s="1">
        <v>2027</v>
      </c>
      <c r="AL130" s="1049">
        <v>9.6999999999999993</v>
      </c>
      <c r="AM130" s="1050">
        <v>7.9</v>
      </c>
      <c r="AN130" s="991"/>
      <c r="BL130"/>
      <c r="BP130" s="18"/>
      <c r="BQ130" s="18"/>
      <c r="BR130" s="18"/>
      <c r="BS130" s="18"/>
      <c r="BT130" s="18"/>
      <c r="CA130"/>
      <c r="CB130"/>
      <c r="CC130"/>
      <c r="CD130"/>
      <c r="CE130"/>
    </row>
    <row r="131" spans="3:83" ht="13.2" x14ac:dyDescent="0.25">
      <c r="C131" s="11">
        <v>2028</v>
      </c>
      <c r="D131" s="818">
        <v>13.875155505730163</v>
      </c>
      <c r="E131" s="1009">
        <v>-354.03881466967778</v>
      </c>
      <c r="F131" s="922">
        <f t="shared" si="32"/>
        <v>1.2745397328108399</v>
      </c>
      <c r="H131" s="1">
        <v>2028</v>
      </c>
      <c r="I131" s="1"/>
      <c r="J131" s="93">
        <f>TAM_Lighting!$I34</f>
        <v>79.810484047950538</v>
      </c>
      <c r="K131" s="11">
        <v>2028</v>
      </c>
      <c r="L131" s="818">
        <v>43.892552632914885</v>
      </c>
      <c r="M131" s="1009">
        <v>160.90440082755737</v>
      </c>
      <c r="N131" s="922">
        <f t="shared" si="24"/>
        <v>0.57925584297920651</v>
      </c>
      <c r="O131" s="1">
        <v>2028</v>
      </c>
      <c r="P131" s="1010">
        <f t="shared" si="25"/>
        <v>1203.3812701799829</v>
      </c>
      <c r="Q131" s="1015">
        <f t="shared" si="33"/>
        <v>661.81124408548465</v>
      </c>
      <c r="R131" s="1605" t="s">
        <v>858</v>
      </c>
      <c r="S131" s="1625"/>
      <c r="T131" s="1037">
        <f t="shared" si="26"/>
        <v>-6.6508470565506173</v>
      </c>
      <c r="U131" s="1016">
        <f t="shared" si="27"/>
        <v>14054.221098864482</v>
      </c>
      <c r="V131" s="41">
        <f t="shared" si="28"/>
        <v>3.7997270502446702E-2</v>
      </c>
      <c r="W131" s="922">
        <f t="shared" si="34"/>
        <v>0.61725311348165324</v>
      </c>
      <c r="X131" s="11">
        <v>2028</v>
      </c>
      <c r="Y131" s="1010">
        <f t="shared" si="29"/>
        <v>23134.29839248395</v>
      </c>
      <c r="Z131" s="1015">
        <f>MAX($L131/$J131,$P131/TAM_Area!$R46)*Y131</f>
        <v>12722.932606292534</v>
      </c>
      <c r="AA131" s="1624" t="s">
        <v>858</v>
      </c>
      <c r="AB131" s="1625"/>
      <c r="AC131" s="1035">
        <f t="shared" si="30"/>
        <v>279.69570435997269</v>
      </c>
      <c r="AD131" s="1035">
        <f t="shared" si="31"/>
        <v>487978.08790861146</v>
      </c>
      <c r="AE131" s="988">
        <f t="shared" si="35"/>
        <v>1.494882623604513</v>
      </c>
      <c r="AF131" s="1">
        <v>2028</v>
      </c>
      <c r="AG131" s="84">
        <f t="shared" si="36"/>
        <v>79.810484047950538</v>
      </c>
      <c r="AH131" s="1005">
        <f t="shared" si="37"/>
        <v>2.1121357370861662</v>
      </c>
      <c r="AI131" s="83">
        <f t="shared" si="38"/>
        <v>447.25095224408068</v>
      </c>
      <c r="AJ131" s="990">
        <f t="shared" si="39"/>
        <v>502032.30900747597</v>
      </c>
      <c r="AK131" s="1">
        <v>2028</v>
      </c>
      <c r="AL131" s="1049">
        <v>9.8000000000000007</v>
      </c>
      <c r="AM131" s="1050">
        <v>7.9</v>
      </c>
      <c r="AN131" s="991"/>
      <c r="BL131"/>
      <c r="BP131" s="18"/>
      <c r="BQ131" s="18"/>
      <c r="BR131" s="18"/>
      <c r="BS131" s="18"/>
      <c r="BT131" s="18"/>
      <c r="CA131"/>
      <c r="CB131"/>
      <c r="CC131"/>
      <c r="CD131"/>
      <c r="CE131"/>
    </row>
    <row r="132" spans="3:83" ht="13.2" x14ac:dyDescent="0.25">
      <c r="C132" s="11">
        <v>2029</v>
      </c>
      <c r="D132" s="818">
        <v>15.134727455183111</v>
      </c>
      <c r="E132" s="1009">
        <v>-389.4426961366504</v>
      </c>
      <c r="F132" s="922">
        <f t="shared" si="32"/>
        <v>1.4019937060919414</v>
      </c>
      <c r="H132" s="1">
        <v>2029</v>
      </c>
      <c r="I132" s="1"/>
      <c r="J132" s="93">
        <f>TAM_Lighting!$I35</f>
        <v>82.315542642792508</v>
      </c>
      <c r="K132" s="11">
        <v>2029</v>
      </c>
      <c r="L132" s="818">
        <v>47.436333278278653</v>
      </c>
      <c r="M132" s="1009">
        <v>176.73277163162325</v>
      </c>
      <c r="N132" s="922">
        <f t="shared" si="24"/>
        <v>0.63623797787384373</v>
      </c>
      <c r="O132" s="1">
        <v>2029</v>
      </c>
      <c r="P132" s="1010">
        <f t="shared" si="25"/>
        <v>1494.4376810929955</v>
      </c>
      <c r="Q132" s="1015">
        <f t="shared" si="33"/>
        <v>861.20605693598463</v>
      </c>
      <c r="R132" s="1605"/>
      <c r="S132" s="1625"/>
      <c r="T132" s="1037">
        <f t="shared" si="26"/>
        <v>-8.3316512099856226</v>
      </c>
      <c r="U132" s="1016">
        <f t="shared" si="27"/>
        <v>17606.008261523522</v>
      </c>
      <c r="V132" s="41">
        <f t="shared" si="28"/>
        <v>4.7599952617471762E-2</v>
      </c>
      <c r="W132" s="922">
        <f t="shared" si="34"/>
        <v>0.68383793049131547</v>
      </c>
      <c r="X132" s="11">
        <v>2029</v>
      </c>
      <c r="Y132" s="1010">
        <f t="shared" si="29"/>
        <v>24913.81565276641</v>
      </c>
      <c r="Z132" s="1015">
        <f>MAX($L132/$J132,$P132/TAM_Area!$R47)*Y132</f>
        <v>14357.192148592392</v>
      </c>
      <c r="AA132" s="1624"/>
      <c r="AB132" s="1625"/>
      <c r="AC132" s="1035">
        <f t="shared" si="30"/>
        <v>312.86885020890958</v>
      </c>
      <c r="AD132" s="1035">
        <f t="shared" si="31"/>
        <v>545854.44435219781</v>
      </c>
      <c r="AE132" s="988">
        <f t="shared" si="35"/>
        <v>1.6721823051042721</v>
      </c>
      <c r="AF132" s="1">
        <v>2029</v>
      </c>
      <c r="AG132" s="84">
        <f t="shared" si="36"/>
        <v>82.315542642792508</v>
      </c>
      <c r="AH132" s="1005">
        <f t="shared" si="37"/>
        <v>2.3560202355955875</v>
      </c>
      <c r="AI132" s="83">
        <f t="shared" si="38"/>
        <v>497.93327305051844</v>
      </c>
      <c r="AJ132" s="990">
        <f t="shared" si="39"/>
        <v>563460.45261372137</v>
      </c>
      <c r="AK132" s="1">
        <v>2029</v>
      </c>
      <c r="AL132" s="1049">
        <v>10</v>
      </c>
      <c r="AM132" s="1050">
        <v>7.9</v>
      </c>
      <c r="AN132" s="991"/>
      <c r="BL132"/>
      <c r="BP132" s="18"/>
      <c r="BQ132" s="18"/>
      <c r="BR132" s="18"/>
      <c r="BS132" s="18"/>
      <c r="BT132" s="18"/>
      <c r="CA132"/>
      <c r="CB132"/>
      <c r="CC132"/>
      <c r="CD132"/>
      <c r="CE132"/>
    </row>
    <row r="133" spans="3:83" ht="12.45" customHeight="1" x14ac:dyDescent="0.25">
      <c r="C133" s="11">
        <v>2030</v>
      </c>
      <c r="D133" s="818">
        <v>16.394299404636058</v>
      </c>
      <c r="E133" s="1009">
        <v>-424.84657760362302</v>
      </c>
      <c r="F133" s="922">
        <f t="shared" si="32"/>
        <v>1.5294476793730429</v>
      </c>
      <c r="H133" s="1">
        <v>2030</v>
      </c>
      <c r="I133" s="1"/>
      <c r="J133" s="93">
        <f>TAM_Lighting!$I36</f>
        <v>84.889931418219675</v>
      </c>
      <c r="K133" s="11">
        <v>2030</v>
      </c>
      <c r="L133" s="818">
        <v>50.98011392364333</v>
      </c>
      <c r="M133" s="1009">
        <v>192.51127355671389</v>
      </c>
      <c r="N133" s="922">
        <f t="shared" si="24"/>
        <v>0.69304058480416997</v>
      </c>
      <c r="O133" s="1">
        <v>2030</v>
      </c>
      <c r="P133" s="1010">
        <f t="shared" si="25"/>
        <v>1830.2194328343392</v>
      </c>
      <c r="Q133" s="1015">
        <f t="shared" si="33"/>
        <v>1099.1267589967067</v>
      </c>
      <c r="R133" s="1238">
        <f>AA77</f>
        <v>0.29604682948798711</v>
      </c>
      <c r="S133" s="1027" t="s">
        <v>2737</v>
      </c>
      <c r="T133" s="1037">
        <f t="shared" si="26"/>
        <v>-10.270985082018726</v>
      </c>
      <c r="U133" s="1016">
        <f t="shared" si="27"/>
        <v>21704.106863148292</v>
      </c>
      <c r="V133" s="41">
        <f t="shared" si="28"/>
        <v>5.8679653158415702E-2</v>
      </c>
      <c r="W133" s="922">
        <f t="shared" si="34"/>
        <v>0.75172023796258569</v>
      </c>
      <c r="X133" s="11">
        <v>2030</v>
      </c>
      <c r="Y133" s="1010">
        <f t="shared" si="29"/>
        <v>26774.168084722085</v>
      </c>
      <c r="Z133" s="1015">
        <f>MAX($L133/$J133,$P133/TAM_Area!$R48)*Y133</f>
        <v>16079.058097541967</v>
      </c>
      <c r="AA133" s="1236">
        <f>AA77</f>
        <v>0.29604682948798711</v>
      </c>
      <c r="AB133" s="1027" t="s">
        <v>2736</v>
      </c>
      <c r="AC133" s="1035">
        <f t="shared" si="30"/>
        <v>347.65784102059052</v>
      </c>
      <c r="AD133" s="1035">
        <f t="shared" si="31"/>
        <v>606549.92501894978</v>
      </c>
      <c r="AE133" s="988">
        <f t="shared" si="35"/>
        <v>1.8581181526930757</v>
      </c>
      <c r="AF133" s="1">
        <v>2030</v>
      </c>
      <c r="AG133" s="84">
        <f t="shared" si="36"/>
        <v>84.889931418219675</v>
      </c>
      <c r="AH133" s="1005">
        <f t="shared" si="37"/>
        <v>2.6098383906556615</v>
      </c>
      <c r="AI133" s="83">
        <f t="shared" si="38"/>
        <v>550.4400996593231</v>
      </c>
      <c r="AJ133" s="990">
        <f t="shared" si="39"/>
        <v>628254.03188209806</v>
      </c>
      <c r="AK133" s="1">
        <v>2030</v>
      </c>
      <c r="AL133" s="1049">
        <v>10.199999999999999</v>
      </c>
      <c r="AM133" s="1050">
        <v>7.9</v>
      </c>
      <c r="AN133" s="991"/>
      <c r="BL133"/>
      <c r="BP133" s="18"/>
      <c r="BQ133" s="18"/>
      <c r="BR133" s="18"/>
      <c r="BS133" s="18"/>
      <c r="BT133" s="18"/>
      <c r="CA133"/>
      <c r="CB133"/>
      <c r="CC133"/>
      <c r="CD133"/>
      <c r="CE133"/>
    </row>
    <row r="134" spans="3:83" ht="13.2" x14ac:dyDescent="0.25">
      <c r="C134" s="11">
        <v>2031</v>
      </c>
      <c r="D134" s="818">
        <v>17.653871354088551</v>
      </c>
      <c r="E134" s="1009">
        <v>-460.25045907058274</v>
      </c>
      <c r="F134" s="922">
        <f t="shared" si="32"/>
        <v>1.6569016526540978</v>
      </c>
      <c r="H134" s="1">
        <v>2031</v>
      </c>
      <c r="I134" s="1"/>
      <c r="J134" s="93">
        <f>TAM_Lighting!$I37</f>
        <v>87.534329215216459</v>
      </c>
      <c r="K134" s="11">
        <v>2031</v>
      </c>
      <c r="L134" s="818">
        <v>54.523894569007098</v>
      </c>
      <c r="M134" s="1009">
        <v>208.23935162301566</v>
      </c>
      <c r="N134" s="922">
        <f t="shared" si="24"/>
        <v>0.74966166584285643</v>
      </c>
      <c r="O134" s="1">
        <v>2031</v>
      </c>
      <c r="P134" s="1010">
        <f t="shared" si="25"/>
        <v>2213.8568626377855</v>
      </c>
      <c r="Q134" s="1015">
        <f t="shared" si="33"/>
        <v>1378.9801013103811</v>
      </c>
      <c r="R134" s="1238">
        <f>AA134</f>
        <v>0.23642252607782235</v>
      </c>
      <c r="S134" s="1027" t="s">
        <v>2738</v>
      </c>
      <c r="T134" s="1037">
        <f t="shared" si="26"/>
        <v>-12.486943229095488</v>
      </c>
      <c r="U134" s="1016">
        <f t="shared" si="27"/>
        <v>26386.753371185594</v>
      </c>
      <c r="V134" s="41">
        <f t="shared" si="28"/>
        <v>7.1339748995929347E-2</v>
      </c>
      <c r="W134" s="922">
        <f t="shared" si="34"/>
        <v>0.82100141483878575</v>
      </c>
      <c r="X134" s="11">
        <v>2031</v>
      </c>
      <c r="Y134" s="1010">
        <f t="shared" si="29"/>
        <v>28668.8956992319</v>
      </c>
      <c r="Z134" s="1015">
        <f>MAX($L134/$J134,$P134/TAM_Area!$R49)*Y134</f>
        <v>17857.449306220922</v>
      </c>
      <c r="AA134" s="1237">
        <v>0.23642252607782235</v>
      </c>
      <c r="AB134" s="1027" t="s">
        <v>2733</v>
      </c>
      <c r="AC134" s="1035">
        <f t="shared" si="30"/>
        <v>383.13397041840727</v>
      </c>
      <c r="AD134" s="1035">
        <f t="shared" si="31"/>
        <v>668444.23916138243</v>
      </c>
      <c r="AE134" s="988">
        <f t="shared" si="35"/>
        <v>2.0477265326676486</v>
      </c>
      <c r="AF134" s="1">
        <v>2031</v>
      </c>
      <c r="AG134" s="84">
        <f t="shared" si="36"/>
        <v>87.534329215216459</v>
      </c>
      <c r="AH134" s="1005">
        <f t="shared" si="37"/>
        <v>2.8687279475064345</v>
      </c>
      <c r="AI134" s="83">
        <f t="shared" si="38"/>
        <v>603.86026527051843</v>
      </c>
      <c r="AJ134" s="990">
        <f t="shared" si="39"/>
        <v>694830.99253256805</v>
      </c>
      <c r="AK134" s="1">
        <v>2031</v>
      </c>
      <c r="AL134" s="1049">
        <v>10.4</v>
      </c>
      <c r="AM134" s="1050">
        <v>7.9</v>
      </c>
      <c r="AN134" s="991"/>
      <c r="BL134"/>
      <c r="BP134" s="18"/>
      <c r="BQ134" s="18"/>
      <c r="BR134" s="18"/>
      <c r="BS134" s="18"/>
      <c r="BT134" s="18"/>
      <c r="CA134"/>
      <c r="CB134"/>
      <c r="CC134"/>
      <c r="CD134"/>
      <c r="CE134"/>
    </row>
    <row r="135" spans="3:83" ht="13.2" x14ac:dyDescent="0.25">
      <c r="C135" s="11">
        <v>2032</v>
      </c>
      <c r="D135" s="818">
        <v>18.913443303541499</v>
      </c>
      <c r="E135" s="1009">
        <v>-495.65434053755541</v>
      </c>
      <c r="F135" s="922">
        <f t="shared" si="32"/>
        <v>1.7843556259351994</v>
      </c>
      <c r="H135" s="1">
        <v>2032</v>
      </c>
      <c r="I135" s="1"/>
      <c r="J135" s="93">
        <f>TAM_Lighting!$I38</f>
        <v>90.249680079446435</v>
      </c>
      <c r="K135" s="11">
        <v>2032</v>
      </c>
      <c r="L135" s="818">
        <v>58.067675214370865</v>
      </c>
      <c r="M135" s="1009">
        <v>223.91645085072858</v>
      </c>
      <c r="N135" s="922">
        <f t="shared" si="24"/>
        <v>0.80609922306262283</v>
      </c>
      <c r="O135" s="1">
        <v>2032</v>
      </c>
      <c r="P135" s="1010">
        <f t="shared" si="25"/>
        <v>2648.4615864956372</v>
      </c>
      <c r="Q135" s="1015">
        <f t="shared" si="33"/>
        <v>1704.0504419183019</v>
      </c>
      <c r="R135" s="88"/>
      <c r="S135" s="1026"/>
      <c r="T135" s="1037">
        <f t="shared" si="26"/>
        <v>-14.997511991665789</v>
      </c>
      <c r="U135" s="1016">
        <f t="shared" si="27"/>
        <v>31691.955576717184</v>
      </c>
      <c r="V135" s="41">
        <f t="shared" si="28"/>
        <v>8.568299874671402E-2</v>
      </c>
      <c r="W135" s="922">
        <f t="shared" si="34"/>
        <v>0.89178222180933686</v>
      </c>
      <c r="X135" s="11">
        <v>2032</v>
      </c>
      <c r="Y135" s="1010">
        <f t="shared" si="29"/>
        <v>30547.820496088072</v>
      </c>
      <c r="Z135" s="1015">
        <f>MAX($L135/$J135,$P135/TAM_Area!$R50)*Y135</f>
        <v>19654.816698654649</v>
      </c>
      <c r="AA135" s="89"/>
      <c r="AB135" s="1026"/>
      <c r="AC135" s="1035">
        <f t="shared" si="30"/>
        <v>418.29421128930807</v>
      </c>
      <c r="AD135" s="1035">
        <f t="shared" si="31"/>
        <v>729787.43050516676</v>
      </c>
      <c r="AE135" s="988">
        <f t="shared" si="35"/>
        <v>2.2356465911466756</v>
      </c>
      <c r="AF135" s="1">
        <v>2032</v>
      </c>
      <c r="AG135" s="84">
        <f t="shared" si="36"/>
        <v>90.249680079446435</v>
      </c>
      <c r="AH135" s="1005">
        <f t="shared" si="37"/>
        <v>3.1274288129560124</v>
      </c>
      <c r="AI135" s="83">
        <f t="shared" si="38"/>
        <v>657.20817413170244</v>
      </c>
      <c r="AJ135" s="990">
        <f t="shared" si="39"/>
        <v>761479.38608188392</v>
      </c>
      <c r="AK135" s="1">
        <v>2032</v>
      </c>
      <c r="AL135" s="1049">
        <v>10.6</v>
      </c>
      <c r="AM135" s="1050">
        <v>7.9</v>
      </c>
      <c r="AN135" s="991"/>
      <c r="BL135"/>
      <c r="BP135" s="18"/>
      <c r="BQ135" s="18"/>
      <c r="BR135" s="18"/>
      <c r="BS135" s="18"/>
      <c r="BT135" s="18"/>
      <c r="CA135"/>
      <c r="CB135"/>
      <c r="CC135"/>
      <c r="CD135"/>
      <c r="CE135"/>
    </row>
    <row r="136" spans="3:83" ht="13.2" x14ac:dyDescent="0.25">
      <c r="C136" s="11">
        <v>2033</v>
      </c>
      <c r="D136" s="818">
        <v>20.173015252993991</v>
      </c>
      <c r="E136" s="1009">
        <v>-531.05822200451507</v>
      </c>
      <c r="F136" s="922">
        <f t="shared" si="32"/>
        <v>1.9118095992162543</v>
      </c>
      <c r="H136" s="1">
        <v>2033</v>
      </c>
      <c r="I136" s="1"/>
      <c r="J136" s="93">
        <f>TAM_Lighting!$I39</f>
        <v>93.037563599573133</v>
      </c>
      <c r="K136" s="11">
        <v>2033</v>
      </c>
      <c r="L136" s="818">
        <v>61.611455859734633</v>
      </c>
      <c r="M136" s="1009">
        <v>239.54201626004806</v>
      </c>
      <c r="N136" s="922">
        <f t="shared" si="24"/>
        <v>0.862351258536173</v>
      </c>
      <c r="O136" s="1">
        <v>2033</v>
      </c>
      <c r="P136" s="1010">
        <f t="shared" si="25"/>
        <v>3137.1432128887204</v>
      </c>
      <c r="Q136" s="1015">
        <f t="shared" si="33"/>
        <v>2077.4830413491859</v>
      </c>
      <c r="R136" s="88"/>
      <c r="S136" s="1026"/>
      <c r="T136" s="1037">
        <f t="shared" si="26"/>
        <v>-17.820666105988977</v>
      </c>
      <c r="U136" s="1016">
        <f t="shared" si="27"/>
        <v>37657.696749458111</v>
      </c>
      <c r="V136" s="41">
        <f t="shared" si="28"/>
        <v>0.10181209473101843</v>
      </c>
      <c r="W136" s="922">
        <f t="shared" si="34"/>
        <v>0.96416335326719138</v>
      </c>
      <c r="X136" s="11">
        <v>2033</v>
      </c>
      <c r="Y136" s="1010">
        <f t="shared" si="29"/>
        <v>32362.616291333696</v>
      </c>
      <c r="Z136" s="1015">
        <f>MAX($L136/$J136,$P136/TAM_Area!$R51)*Y136</f>
        <v>21431.213673228467</v>
      </c>
      <c r="AA136" s="89"/>
      <c r="AB136" s="1026"/>
      <c r="AC136" s="1035">
        <f t="shared" si="30"/>
        <v>452.1725531789441</v>
      </c>
      <c r="AD136" s="1035">
        <f t="shared" si="31"/>
        <v>788894.12481299927</v>
      </c>
      <c r="AE136" s="988">
        <f t="shared" si="35"/>
        <v>2.4167153162571982</v>
      </c>
      <c r="AF136" s="1">
        <v>2033</v>
      </c>
      <c r="AG136" s="84">
        <f t="shared" si="36"/>
        <v>93.037563599573133</v>
      </c>
      <c r="AH136" s="1005">
        <f t="shared" si="37"/>
        <v>3.3808786695243898</v>
      </c>
      <c r="AI136" s="83">
        <f t="shared" si="38"/>
        <v>709.53523554498111</v>
      </c>
      <c r="AJ136" s="990">
        <f t="shared" si="39"/>
        <v>826551.82156245736</v>
      </c>
      <c r="AK136" s="1">
        <v>2033</v>
      </c>
      <c r="AL136" s="1049">
        <v>10.7</v>
      </c>
      <c r="AM136" s="1050">
        <v>7.9</v>
      </c>
      <c r="AN136" s="991"/>
      <c r="BL136"/>
      <c r="BP136" s="18"/>
      <c r="BQ136" s="18"/>
      <c r="BR136" s="18"/>
      <c r="BS136" s="18"/>
      <c r="BT136" s="18"/>
      <c r="CA136"/>
      <c r="CB136"/>
      <c r="CC136"/>
      <c r="CD136"/>
      <c r="CE136"/>
    </row>
    <row r="137" spans="3:83" ht="13.2" x14ac:dyDescent="0.25">
      <c r="C137" s="11">
        <v>2034</v>
      </c>
      <c r="D137" s="818">
        <v>21.432587202446939</v>
      </c>
      <c r="E137" s="1009">
        <v>-566.46210347148781</v>
      </c>
      <c r="F137" s="922">
        <f>-E137*$D$23</f>
        <v>2.0392635724973562</v>
      </c>
      <c r="H137" s="1">
        <v>2034</v>
      </c>
      <c r="I137" s="1"/>
      <c r="J137" s="93">
        <f>TAM_Lighting!$I40</f>
        <v>95.899905844813119</v>
      </c>
      <c r="K137" s="11">
        <v>2034</v>
      </c>
      <c r="L137" s="818">
        <v>65.155236505098401</v>
      </c>
      <c r="M137" s="1009">
        <v>255.11549287116964</v>
      </c>
      <c r="N137" s="922">
        <f t="shared" si="24"/>
        <v>0.91841577433621069</v>
      </c>
      <c r="O137" s="1">
        <v>2034</v>
      </c>
      <c r="P137" s="1010">
        <f t="shared" si="25"/>
        <v>3683.0138505469422</v>
      </c>
      <c r="Q137" s="1015">
        <f t="shared" si="33"/>
        <v>2502.2718882775434</v>
      </c>
      <c r="R137" s="1605" t="s">
        <v>773</v>
      </c>
      <c r="S137" s="1625"/>
      <c r="T137" s="1037">
        <f t="shared" si="26"/>
        <v>-20.974394760728302</v>
      </c>
      <c r="U137" s="1016">
        <f t="shared" si="27"/>
        <v>44321.990699185248</v>
      </c>
      <c r="V137" s="41">
        <f t="shared" si="28"/>
        <v>0.11982981183780712</v>
      </c>
      <c r="W137" s="922">
        <f t="shared" si="34"/>
        <v>1.0382455861740179</v>
      </c>
      <c r="X137" s="11">
        <v>2034</v>
      </c>
      <c r="Y137" s="1010">
        <f t="shared" si="29"/>
        <v>34071.934226944133</v>
      </c>
      <c r="Z137" s="1015">
        <f>MAX($L137/$J137,$P137/TAM_Area!$R52)*Y137</f>
        <v>23148.770722831443</v>
      </c>
      <c r="AA137" s="1624" t="s">
        <v>773</v>
      </c>
      <c r="AB137" s="1625"/>
      <c r="AC137" s="1035">
        <f t="shared" si="30"/>
        <v>483.94245805230764</v>
      </c>
      <c r="AD137" s="1035">
        <f t="shared" si="31"/>
        <v>844322.28188326233</v>
      </c>
      <c r="AE137" s="988">
        <f t="shared" si="35"/>
        <v>2.5865151308715699</v>
      </c>
      <c r="AF137" s="1">
        <v>2034</v>
      </c>
      <c r="AG137" s="84">
        <f t="shared" si="36"/>
        <v>95.899905844813119</v>
      </c>
      <c r="AH137" s="1005">
        <f t="shared" si="37"/>
        <v>3.6247607170455876</v>
      </c>
      <c r="AI137" s="83">
        <f t="shared" si="38"/>
        <v>760.03234568420555</v>
      </c>
      <c r="AJ137" s="990">
        <f t="shared" si="39"/>
        <v>888644.27258244762</v>
      </c>
      <c r="AK137" s="1">
        <v>2034</v>
      </c>
      <c r="AL137" s="1049">
        <v>10.9</v>
      </c>
      <c r="AM137" s="1050">
        <v>7.9</v>
      </c>
      <c r="AN137" s="991"/>
      <c r="BL137"/>
      <c r="BP137" s="18"/>
      <c r="BQ137" s="18"/>
      <c r="BR137" s="18"/>
      <c r="BS137" s="18"/>
      <c r="BT137" s="18"/>
      <c r="CA137"/>
      <c r="CB137"/>
      <c r="CC137"/>
      <c r="CD137"/>
      <c r="CE137"/>
    </row>
    <row r="138" spans="3:83" ht="13.2" x14ac:dyDescent="0.25">
      <c r="C138" s="11">
        <v>2035</v>
      </c>
      <c r="D138" s="818">
        <v>22.692159151899887</v>
      </c>
      <c r="E138" s="1009">
        <v>-601.86598493846031</v>
      </c>
      <c r="F138" s="922">
        <f t="shared" ref="F138:F163" si="40">-E138*$D$23</f>
        <v>2.1667175457784569</v>
      </c>
      <c r="H138" s="1">
        <v>2035</v>
      </c>
      <c r="I138" s="1"/>
      <c r="J138" s="93">
        <f>TAM_Lighting!$I41</f>
        <v>98.838376374235793</v>
      </c>
      <c r="K138" s="11">
        <v>2035</v>
      </c>
      <c r="L138" s="818">
        <v>68.699017150462169</v>
      </c>
      <c r="M138" s="1009">
        <v>270.63632570428877</v>
      </c>
      <c r="N138" s="922">
        <f t="shared" si="24"/>
        <v>0.9742907725354395</v>
      </c>
      <c r="O138" s="1">
        <v>2035</v>
      </c>
      <c r="P138" s="1010">
        <f t="shared" si="25"/>
        <v>3827.9071038067896</v>
      </c>
      <c r="Q138" s="1015">
        <f t="shared" si="33"/>
        <v>2660.6411944596443</v>
      </c>
      <c r="R138" s="1605"/>
      <c r="S138" s="1625"/>
      <c r="T138" s="1037">
        <f t="shared" si="26"/>
        <v>-21.810319494182437</v>
      </c>
      <c r="U138" s="1016">
        <f t="shared" si="27"/>
        <v>46088.422993610533</v>
      </c>
      <c r="V138" s="41">
        <f t="shared" si="28"/>
        <v>0.12460557317266731</v>
      </c>
      <c r="W138" s="922">
        <f t="shared" si="34"/>
        <v>1.0988963457081069</v>
      </c>
      <c r="X138" s="11">
        <v>2035</v>
      </c>
      <c r="Y138" s="1010">
        <f t="shared" si="29"/>
        <v>35644.976977547085</v>
      </c>
      <c r="Z138" s="1015">
        <f>MAX($L138/$J138,$P138/TAM_Area!$R53)*Y138</f>
        <v>24775.547459788693</v>
      </c>
      <c r="AA138" s="1624"/>
      <c r="AB138" s="1625"/>
      <c r="AC138" s="1035">
        <f t="shared" si="30"/>
        <v>512.98830647000284</v>
      </c>
      <c r="AD138" s="1035">
        <f t="shared" si="31"/>
        <v>894997.84590375389</v>
      </c>
      <c r="AE138" s="988">
        <f t="shared" si="35"/>
        <v>2.741755749195764</v>
      </c>
      <c r="AF138" s="1">
        <v>2035</v>
      </c>
      <c r="AG138" s="84">
        <f t="shared" si="36"/>
        <v>98.838376374235793</v>
      </c>
      <c r="AH138" s="1005">
        <f t="shared" si="37"/>
        <v>3.8406520949038709</v>
      </c>
      <c r="AI138" s="83">
        <f t="shared" si="38"/>
        <v>805.43495166847401</v>
      </c>
      <c r="AJ138" s="990">
        <f t="shared" si="39"/>
        <v>941086.26889736438</v>
      </c>
      <c r="AK138" s="1">
        <v>2035</v>
      </c>
      <c r="AL138" s="1049">
        <v>11.1</v>
      </c>
      <c r="AM138" s="1050">
        <v>7.9</v>
      </c>
      <c r="AN138" s="991"/>
      <c r="BL138"/>
      <c r="BP138" s="18"/>
      <c r="BQ138" s="18"/>
      <c r="BR138" s="18"/>
      <c r="BS138" s="18"/>
      <c r="BT138" s="18"/>
      <c r="CA138"/>
      <c r="CB138"/>
      <c r="CC138"/>
      <c r="CD138"/>
      <c r="CE138"/>
    </row>
    <row r="139" spans="3:83" ht="13.2" customHeight="1" x14ac:dyDescent="0.25">
      <c r="C139" s="11">
        <v>2036</v>
      </c>
      <c r="D139" s="818">
        <v>23.951731101352379</v>
      </c>
      <c r="E139" s="1009">
        <v>-637.26986640541998</v>
      </c>
      <c r="F139" s="922">
        <f t="shared" si="40"/>
        <v>2.2941715190595118</v>
      </c>
      <c r="H139" s="1">
        <v>2036</v>
      </c>
      <c r="I139" s="1"/>
      <c r="J139" s="93">
        <f>TAM_Lighting!$I42</f>
        <v>101.85417723318407</v>
      </c>
      <c r="K139" s="11">
        <v>2036</v>
      </c>
      <c r="L139" s="818">
        <v>72.242797795826846</v>
      </c>
      <c r="M139" s="1009">
        <v>286.10395977960536</v>
      </c>
      <c r="N139" s="922">
        <f t="shared" si="24"/>
        <v>1.0299742552065794</v>
      </c>
      <c r="O139" s="1">
        <v>2036</v>
      </c>
      <c r="P139" s="1010">
        <f t="shared" si="25"/>
        <v>3845.7318429487723</v>
      </c>
      <c r="Q139" s="1015">
        <f t="shared" si="33"/>
        <v>2727.6881071953212</v>
      </c>
      <c r="R139" s="1044">
        <f>N60</f>
        <v>0</v>
      </c>
      <c r="S139" s="1032">
        <f>O60</f>
        <v>0</v>
      </c>
      <c r="T139" s="1037">
        <f t="shared" si="26"/>
        <v>-21.911739211259857</v>
      </c>
      <c r="U139" s="1016">
        <f t="shared" si="27"/>
        <v>46302.737819296613</v>
      </c>
      <c r="V139" s="41">
        <f t="shared" si="28"/>
        <v>0.1251849989798321</v>
      </c>
      <c r="W139" s="922">
        <f t="shared" si="34"/>
        <v>1.1551592541864115</v>
      </c>
      <c r="X139" s="11">
        <v>2036</v>
      </c>
      <c r="Y139" s="1010">
        <f t="shared" si="29"/>
        <v>37062.97194677205</v>
      </c>
      <c r="Z139" s="1015">
        <f>MAX($L139/$J139,$P139/TAM_Area!$R54)*Y139</f>
        <v>26287.903557780803</v>
      </c>
      <c r="AA139" s="1031">
        <f>AA60</f>
        <v>0.25065518145035914</v>
      </c>
      <c r="AB139" s="1032">
        <f>AB60</f>
        <v>0.24745830520725046</v>
      </c>
      <c r="AC139" s="1035">
        <f t="shared" si="30"/>
        <v>538.93484586987176</v>
      </c>
      <c r="AD139" s="1035">
        <f t="shared" si="31"/>
        <v>940266.12313084397</v>
      </c>
      <c r="AE139" s="988">
        <f t="shared" si="35"/>
        <v>2.8804315682623822</v>
      </c>
      <c r="AF139" s="1">
        <v>2036</v>
      </c>
      <c r="AG139" s="84">
        <f t="shared" si="36"/>
        <v>101.85417723318407</v>
      </c>
      <c r="AH139" s="1005">
        <f t="shared" si="37"/>
        <v>4.0355908224487935</v>
      </c>
      <c r="AI139" s="83">
        <f t="shared" si="38"/>
        <v>846.95054486073695</v>
      </c>
      <c r="AJ139" s="990">
        <f t="shared" si="39"/>
        <v>986568.86095014063</v>
      </c>
      <c r="AK139" s="1">
        <v>2036</v>
      </c>
      <c r="AL139" s="1049">
        <v>11.3</v>
      </c>
      <c r="AM139" s="1050">
        <v>7.9</v>
      </c>
      <c r="AN139" s="991"/>
      <c r="BL139"/>
      <c r="BP139" s="18"/>
      <c r="BQ139" s="18"/>
      <c r="BR139" s="18"/>
      <c r="BS139" s="18"/>
      <c r="BT139" s="18"/>
      <c r="CA139"/>
      <c r="CB139"/>
      <c r="CC139"/>
      <c r="CD139"/>
      <c r="CE139"/>
    </row>
    <row r="140" spans="3:83" ht="13.2" x14ac:dyDescent="0.25">
      <c r="C140" s="11">
        <v>2037</v>
      </c>
      <c r="D140" s="818">
        <v>25.211303050805327</v>
      </c>
      <c r="E140" s="1009">
        <v>-672.6737478723926</v>
      </c>
      <c r="F140" s="922">
        <f t="shared" si="40"/>
        <v>2.4216254923406133</v>
      </c>
      <c r="H140" s="1">
        <v>2037</v>
      </c>
      <c r="I140" s="1"/>
      <c r="J140" s="93">
        <f>TAM_Lighting!$I43</f>
        <v>104.94792855768996</v>
      </c>
      <c r="K140" s="11">
        <v>2037</v>
      </c>
      <c r="L140" s="818">
        <v>75.786578441190613</v>
      </c>
      <c r="M140" s="1009">
        <v>301.51784011730587</v>
      </c>
      <c r="N140" s="922">
        <f t="shared" si="24"/>
        <v>1.0854642244223012</v>
      </c>
      <c r="O140" s="1">
        <v>2037</v>
      </c>
      <c r="P140" s="1010">
        <f t="shared" si="25"/>
        <v>3862.8308703643934</v>
      </c>
      <c r="Q140" s="1015">
        <f t="shared" si="33"/>
        <v>2789.4855933340159</v>
      </c>
      <c r="R140" s="55" t="s">
        <v>13</v>
      </c>
      <c r="S140" s="967" t="s">
        <v>14</v>
      </c>
      <c r="T140" s="1037">
        <f t="shared" si="26"/>
        <v>-22.008964034683487</v>
      </c>
      <c r="U140" s="1016">
        <f t="shared" si="27"/>
        <v>46508.188215776347</v>
      </c>
      <c r="V140" s="41">
        <f t="shared" si="28"/>
        <v>0.12574045874063688</v>
      </c>
      <c r="W140" s="922">
        <f t="shared" si="34"/>
        <v>1.2112046831629382</v>
      </c>
      <c r="X140" s="11">
        <v>2037</v>
      </c>
      <c r="Y140" s="1010">
        <f t="shared" si="29"/>
        <v>38318.650899164844</v>
      </c>
      <c r="Z140" s="1015">
        <f>MAX($L140/$J140,$P140/TAM_Area!$R55)*Y140</f>
        <v>27671.241176845171</v>
      </c>
      <c r="AA140" s="966" t="s">
        <v>13</v>
      </c>
      <c r="AB140" s="967" t="s">
        <v>14</v>
      </c>
      <c r="AC140" s="1035">
        <f t="shared" si="30"/>
        <v>561.63678873159893</v>
      </c>
      <c r="AD140" s="1035">
        <f t="shared" si="31"/>
        <v>979873.63406786777</v>
      </c>
      <c r="AE140" s="988">
        <f t="shared" si="35"/>
        <v>3.0017660735016243</v>
      </c>
      <c r="AF140" s="1">
        <v>2037</v>
      </c>
      <c r="AG140" s="84">
        <f t="shared" si="36"/>
        <v>104.94792855768996</v>
      </c>
      <c r="AH140" s="1005">
        <f t="shared" si="37"/>
        <v>4.2129707566645624</v>
      </c>
      <c r="AI140" s="83">
        <f t="shared" si="38"/>
        <v>885.16359288358831</v>
      </c>
      <c r="AJ140" s="990">
        <f t="shared" si="39"/>
        <v>1026381.8222836441</v>
      </c>
      <c r="AK140" s="1">
        <v>2037</v>
      </c>
      <c r="AL140" s="1049">
        <v>11.5</v>
      </c>
      <c r="AM140" s="1050">
        <v>8</v>
      </c>
      <c r="AN140" s="991"/>
      <c r="BL140"/>
      <c r="BP140" s="18"/>
      <c r="BQ140" s="18"/>
      <c r="BR140" s="18"/>
      <c r="BS140" s="18"/>
      <c r="BT140" s="18"/>
      <c r="CA140"/>
      <c r="CB140"/>
      <c r="CC140"/>
      <c r="CD140"/>
      <c r="CE140"/>
    </row>
    <row r="141" spans="3:83" ht="13.2" x14ac:dyDescent="0.25">
      <c r="C141" s="11">
        <v>2038</v>
      </c>
      <c r="D141" s="818">
        <v>26.470875000258275</v>
      </c>
      <c r="E141" s="1009">
        <v>-708.0776293393651</v>
      </c>
      <c r="F141" s="922">
        <f t="shared" si="40"/>
        <v>2.5490794656217144</v>
      </c>
      <c r="H141" s="1">
        <v>2038</v>
      </c>
      <c r="I141" s="1"/>
      <c r="J141" s="93">
        <f>TAM_Lighting!$I44</f>
        <v>108.119988335814</v>
      </c>
      <c r="K141" s="11">
        <v>2038</v>
      </c>
      <c r="L141" s="818">
        <v>79.330359086554381</v>
      </c>
      <c r="M141" s="1009">
        <v>316.87741173759031</v>
      </c>
      <c r="N141" s="922">
        <f t="shared" si="24"/>
        <v>1.1407586822553251</v>
      </c>
      <c r="O141" s="1">
        <v>2038</v>
      </c>
      <c r="P141" s="1010">
        <f t="shared" si="25"/>
        <v>3879.1387176062167</v>
      </c>
      <c r="Q141" s="1015">
        <f t="shared" si="33"/>
        <v>2846.2217962737482</v>
      </c>
      <c r="R141" s="88"/>
      <c r="S141" s="1026"/>
      <c r="T141" s="1037">
        <f t="shared" si="26"/>
        <v>-22.101615531578943</v>
      </c>
      <c r="U141" s="1016">
        <f t="shared" si="27"/>
        <v>46703.974498551775</v>
      </c>
      <c r="V141" s="41">
        <f t="shared" si="28"/>
        <v>0.12626979041223596</v>
      </c>
      <c r="W141" s="922">
        <f t="shared" si="34"/>
        <v>1.2670284726675609</v>
      </c>
      <c r="X141" s="11">
        <v>2038</v>
      </c>
      <c r="Y141" s="1010">
        <f t="shared" si="29"/>
        <v>39414.315911335711</v>
      </c>
      <c r="Z141" s="1015">
        <f>MAX($L141/$J141,$P141/TAM_Area!$R56)*Y141</f>
        <v>28919.276467970543</v>
      </c>
      <c r="AA141" s="89"/>
      <c r="AB141" s="1026"/>
      <c r="AC141" s="1035">
        <f t="shared" si="30"/>
        <v>581.14015213930065</v>
      </c>
      <c r="AD141" s="1035">
        <f t="shared" si="31"/>
        <v>1013900.663568572</v>
      </c>
      <c r="AE141" s="988">
        <f t="shared" si="35"/>
        <v>3.1060052112700545</v>
      </c>
      <c r="AF141" s="1">
        <v>2038</v>
      </c>
      <c r="AG141" s="84">
        <f t="shared" si="36"/>
        <v>108.119988335814</v>
      </c>
      <c r="AH141" s="1005">
        <f t="shared" si="37"/>
        <v>4.3730336839376154</v>
      </c>
      <c r="AI141" s="83">
        <f t="shared" si="38"/>
        <v>920.1191794084699</v>
      </c>
      <c r="AJ141" s="990">
        <f t="shared" si="39"/>
        <v>1060604.6380671237</v>
      </c>
      <c r="AK141" s="1">
        <v>2038</v>
      </c>
      <c r="AL141" s="1049">
        <v>11.7</v>
      </c>
      <c r="AM141" s="1050">
        <v>8</v>
      </c>
      <c r="AN141" s="991"/>
      <c r="BL141"/>
      <c r="BP141" s="18"/>
      <c r="BQ141" s="18"/>
      <c r="BR141" s="18"/>
      <c r="BS141" s="18"/>
      <c r="BT141" s="18"/>
      <c r="CA141"/>
      <c r="CB141"/>
      <c r="CC141"/>
      <c r="CD141"/>
      <c r="CE141"/>
    </row>
    <row r="142" spans="3:83" ht="13.2" x14ac:dyDescent="0.25">
      <c r="C142" s="11">
        <v>2039</v>
      </c>
      <c r="D142" s="818">
        <v>27.730446949710768</v>
      </c>
      <c r="E142" s="1009">
        <v>-743.48151080632499</v>
      </c>
      <c r="F142" s="922">
        <f t="shared" si="40"/>
        <v>2.6765334389027697</v>
      </c>
      <c r="H142" s="1">
        <v>2039</v>
      </c>
      <c r="I142" s="1"/>
      <c r="J142" s="93">
        <f>TAM_Lighting!$I45</f>
        <v>111.37035354169252</v>
      </c>
      <c r="K142" s="11">
        <v>2039</v>
      </c>
      <c r="L142" s="818">
        <v>82.874139731918149</v>
      </c>
      <c r="M142" s="1009">
        <v>332.18211966065411</v>
      </c>
      <c r="N142" s="922">
        <f t="shared" si="24"/>
        <v>1.1958556307783548</v>
      </c>
      <c r="O142" s="1">
        <v>2039</v>
      </c>
      <c r="P142" s="1010">
        <f t="shared" si="25"/>
        <v>3894.5627754942589</v>
      </c>
      <c r="Q142" s="1015">
        <f t="shared" si="33"/>
        <v>2898.0651437926031</v>
      </c>
      <c r="R142" s="1568" t="s">
        <v>774</v>
      </c>
      <c r="S142" s="1623"/>
      <c r="T142" s="1037">
        <f t="shared" si="26"/>
        <v>-22.189158385170686</v>
      </c>
      <c r="U142" s="1016">
        <f t="shared" si="27"/>
        <v>46888.965464295186</v>
      </c>
      <c r="V142" s="41">
        <f t="shared" si="28"/>
        <v>0.12676993565090966</v>
      </c>
      <c r="W142" s="922">
        <f t="shared" si="34"/>
        <v>1.3226255664292643</v>
      </c>
      <c r="X142" s="11">
        <v>2039</v>
      </c>
      <c r="Y142" s="1010">
        <f t="shared" si="29"/>
        <v>40359.233512459279</v>
      </c>
      <c r="Z142" s="1015">
        <f>MAX($L142/$J142,$P142/TAM_Area!$R57)*Y142</f>
        <v>30032.559395014676</v>
      </c>
      <c r="AA142" s="1567" t="s">
        <v>774</v>
      </c>
      <c r="AB142" s="1623"/>
      <c r="AC142" s="1035">
        <f t="shared" si="30"/>
        <v>597.6301682657936</v>
      </c>
      <c r="AD142" s="1035">
        <f t="shared" si="31"/>
        <v>1042670.3815640686</v>
      </c>
      <c r="AE142" s="988">
        <f t="shared" si="35"/>
        <v>3.1941389873209256</v>
      </c>
      <c r="AF142" s="1">
        <v>2039</v>
      </c>
      <c r="AG142" s="84">
        <f t="shared" si="36"/>
        <v>111.37035354169252</v>
      </c>
      <c r="AH142" s="1005">
        <f t="shared" si="37"/>
        <v>4.5167645537501899</v>
      </c>
      <c r="AI142" s="83">
        <f t="shared" si="38"/>
        <v>952.00144631161834</v>
      </c>
      <c r="AJ142" s="990">
        <f t="shared" si="39"/>
        <v>1089559.3470283637</v>
      </c>
      <c r="AK142" s="1">
        <v>2039</v>
      </c>
      <c r="AL142" s="1049">
        <v>12</v>
      </c>
      <c r="AM142" s="1050">
        <v>8</v>
      </c>
      <c r="AN142" s="991"/>
      <c r="BL142"/>
      <c r="BP142" s="18"/>
      <c r="BQ142" s="18"/>
      <c r="BR142" s="18"/>
      <c r="BS142" s="18"/>
      <c r="BT142" s="18"/>
      <c r="CA142"/>
      <c r="CB142"/>
      <c r="CC142"/>
      <c r="CD142"/>
      <c r="CE142"/>
    </row>
    <row r="143" spans="3:83" ht="13.2" x14ac:dyDescent="0.25">
      <c r="C143" s="11">
        <v>2040</v>
      </c>
      <c r="D143" s="818">
        <v>28.990018899163715</v>
      </c>
      <c r="E143" s="1009">
        <v>-778.88539227329761</v>
      </c>
      <c r="F143" s="922">
        <f t="shared" si="40"/>
        <v>2.8039874121838713</v>
      </c>
      <c r="H143" s="1">
        <v>2040</v>
      </c>
      <c r="I143" s="1"/>
      <c r="J143" s="93">
        <f>TAM_Lighting!$I46</f>
        <v>114.69909375735185</v>
      </c>
      <c r="K143" s="11">
        <v>2040</v>
      </c>
      <c r="L143" s="818">
        <v>86.417920377281916</v>
      </c>
      <c r="M143" s="1009">
        <v>347.43140890669275</v>
      </c>
      <c r="N143" s="922">
        <f t="shared" si="24"/>
        <v>1.2507530720640938</v>
      </c>
      <c r="O143" s="1">
        <v>2040</v>
      </c>
      <c r="P143" s="1010">
        <f t="shared" si="25"/>
        <v>3909.0241088732391</v>
      </c>
      <c r="Q143" s="1015">
        <f t="shared" si="33"/>
        <v>2945.1822427483689</v>
      </c>
      <c r="R143" s="1568"/>
      <c r="S143" s="1623"/>
      <c r="T143" s="1037">
        <f t="shared" si="26"/>
        <v>-22.27113631981922</v>
      </c>
      <c r="U143" s="1016">
        <f t="shared" si="27"/>
        <v>47062.196935261534</v>
      </c>
      <c r="V143" s="41">
        <f t="shared" si="28"/>
        <v>0.12723828768661072</v>
      </c>
      <c r="W143" s="922">
        <f t="shared" si="34"/>
        <v>1.3779913597507045</v>
      </c>
      <c r="X143" s="11">
        <v>2040</v>
      </c>
      <c r="Y143" s="1010">
        <f t="shared" si="29"/>
        <v>41166.998466485304</v>
      </c>
      <c r="Z143" s="1015">
        <f>MAX($L143/$J143,$P143/TAM_Area!$R58)*Y143</f>
        <v>31016.51703695684</v>
      </c>
      <c r="AA143" s="1567"/>
      <c r="AB143" s="1623"/>
      <c r="AC143" s="1035">
        <f t="shared" si="30"/>
        <v>611.3785880134775</v>
      </c>
      <c r="AD143" s="1035">
        <f t="shared" si="31"/>
        <v>1066656.9050453347</v>
      </c>
      <c r="AE143" s="988">
        <f t="shared" si="35"/>
        <v>3.2676198218938537</v>
      </c>
      <c r="AF143" s="1">
        <v>2040</v>
      </c>
      <c r="AG143" s="84">
        <f t="shared" si="36"/>
        <v>114.69909375735185</v>
      </c>
      <c r="AH143" s="1005">
        <f t="shared" si="37"/>
        <v>4.6456111816445578</v>
      </c>
      <c r="AI143" s="83">
        <f t="shared" si="38"/>
        <v>981.08113323998941</v>
      </c>
      <c r="AJ143" s="990">
        <f t="shared" si="39"/>
        <v>1113719.1019805963</v>
      </c>
      <c r="AK143" s="1">
        <v>2040</v>
      </c>
      <c r="AL143" s="1049">
        <v>12.2</v>
      </c>
      <c r="AM143" s="1050">
        <v>8</v>
      </c>
      <c r="AN143" s="991"/>
      <c r="BL143"/>
      <c r="BP143" s="18"/>
      <c r="BQ143" s="18"/>
      <c r="BR143" s="18"/>
      <c r="BS143" s="18"/>
      <c r="BT143" s="18"/>
      <c r="CA143"/>
      <c r="CB143"/>
      <c r="CC143"/>
      <c r="CD143"/>
      <c r="CE143"/>
    </row>
    <row r="144" spans="3:83" ht="13.2" x14ac:dyDescent="0.25">
      <c r="C144" s="11">
        <v>2041</v>
      </c>
      <c r="D144" s="818">
        <v>30.249590848616663</v>
      </c>
      <c r="E144" s="1009">
        <v>-814.28927374027012</v>
      </c>
      <c r="F144" s="922">
        <f t="shared" si="40"/>
        <v>2.9314413854649723</v>
      </c>
      <c r="H144" s="1">
        <v>2041</v>
      </c>
      <c r="I144" s="1"/>
      <c r="J144" s="93">
        <f>TAM_Lighting!$I47</f>
        <v>118.10669085480606</v>
      </c>
      <c r="K144" s="11">
        <v>2041</v>
      </c>
      <c r="L144" s="818">
        <v>89.961701022646594</v>
      </c>
      <c r="M144" s="1009">
        <v>362.62472449590621</v>
      </c>
      <c r="N144" s="922">
        <f t="shared" si="24"/>
        <v>1.3054490081852623</v>
      </c>
      <c r="O144" s="1">
        <v>2041</v>
      </c>
      <c r="P144" s="1010">
        <f t="shared" si="25"/>
        <v>3922.4892275748603</v>
      </c>
      <c r="Q144" s="1015">
        <f t="shared" si="33"/>
        <v>2987.7545514288045</v>
      </c>
      <c r="R144" s="1568"/>
      <c r="S144" s="1623"/>
      <c r="T144" s="1037">
        <f t="shared" si="26"/>
        <v>-22.347355749436076</v>
      </c>
      <c r="U144" s="1016">
        <f t="shared" si="27"/>
        <v>47223.259835484154</v>
      </c>
      <c r="V144" s="41">
        <f t="shared" si="28"/>
        <v>0.12767374053345401</v>
      </c>
      <c r="W144" s="922">
        <f t="shared" si="34"/>
        <v>1.4331227487187164</v>
      </c>
      <c r="X144" s="11">
        <v>2041</v>
      </c>
      <c r="Y144" s="1010">
        <f t="shared" si="29"/>
        <v>41853.279497087111</v>
      </c>
      <c r="Z144" s="1015">
        <f>MAX($L144/$J144,$P144/TAM_Area!$R59)*Y144</f>
        <v>31879.584379880202</v>
      </c>
      <c r="AA144" s="1567"/>
      <c r="AB144" s="1623"/>
      <c r="AC144" s="1035">
        <f t="shared" si="30"/>
        <v>622.69861945374191</v>
      </c>
      <c r="AD144" s="1035">
        <f t="shared" si="31"/>
        <v>1086406.680287418</v>
      </c>
      <c r="AE144" s="988">
        <f t="shared" si="35"/>
        <v>3.3281217103208887</v>
      </c>
      <c r="AF144" s="1">
        <v>2041</v>
      </c>
      <c r="AG144" s="84">
        <f t="shared" si="36"/>
        <v>118.10669085480606</v>
      </c>
      <c r="AH144" s="1005">
        <f t="shared" si="37"/>
        <v>4.761244459039605</v>
      </c>
      <c r="AI144" s="83">
        <f t="shared" si="38"/>
        <v>1007.6706996990843</v>
      </c>
      <c r="AJ144" s="990">
        <f t="shared" si="39"/>
        <v>1133629.9401229022</v>
      </c>
      <c r="AK144" s="1">
        <v>2041</v>
      </c>
      <c r="AL144" s="1049">
        <v>12.4</v>
      </c>
      <c r="AM144" s="1050">
        <v>8</v>
      </c>
      <c r="AN144" s="991"/>
      <c r="BL144"/>
      <c r="BP144" s="18"/>
      <c r="BQ144" s="18"/>
      <c r="BR144" s="18"/>
      <c r="BS144" s="18"/>
      <c r="BT144" s="18"/>
      <c r="CA144"/>
      <c r="CB144"/>
      <c r="CC144"/>
      <c r="CD144"/>
      <c r="CE144"/>
    </row>
    <row r="145" spans="2:83" ht="13.2" x14ac:dyDescent="0.25">
      <c r="B145" s="18"/>
      <c r="C145" s="11">
        <v>2042</v>
      </c>
      <c r="D145" s="818">
        <v>31.509162798069156</v>
      </c>
      <c r="E145" s="1009">
        <v>-849.69315520722989</v>
      </c>
      <c r="F145" s="922">
        <f t="shared" si="40"/>
        <v>3.0588953587460277</v>
      </c>
      <c r="H145" s="1">
        <v>2042</v>
      </c>
      <c r="I145" s="1"/>
      <c r="J145" s="93">
        <f>TAM_Lighting!$I48</f>
        <v>121.59382306080165</v>
      </c>
      <c r="K145" s="11">
        <v>2042</v>
      </c>
      <c r="L145" s="818">
        <v>93.505481668010361</v>
      </c>
      <c r="M145" s="1009">
        <v>377.76151144848092</v>
      </c>
      <c r="N145" s="922">
        <f t="shared" si="24"/>
        <v>1.3599414412145312</v>
      </c>
      <c r="O145" s="1">
        <v>2042</v>
      </c>
      <c r="P145" s="1010">
        <f t="shared" si="25"/>
        <v>3934.9364530170537</v>
      </c>
      <c r="Q145" s="1015">
        <f t="shared" si="33"/>
        <v>3025.9606870686875</v>
      </c>
      <c r="R145" s="1568"/>
      <c r="S145" s="1623"/>
      <c r="T145" s="1037">
        <f t="shared" si="26"/>
        <v>-22.417691363456527</v>
      </c>
      <c r="U145" s="1016">
        <f t="shared" si="27"/>
        <v>47371.889365251176</v>
      </c>
      <c r="V145" s="41">
        <f t="shared" si="28"/>
        <v>0.12807557827369467</v>
      </c>
      <c r="W145" s="922">
        <f t="shared" si="34"/>
        <v>1.4880170194882258</v>
      </c>
      <c r="X145" s="11">
        <v>2042</v>
      </c>
      <c r="Y145" s="1010">
        <f t="shared" si="29"/>
        <v>42434.124974906008</v>
      </c>
      <c r="Z145" s="1015">
        <f>MAX($L145/$J145,$P145/TAM_Area!$R60)*Y145</f>
        <v>32631.783383890051</v>
      </c>
      <c r="AA145" s="1567"/>
      <c r="AB145" s="1623"/>
      <c r="AC145" s="1035">
        <f t="shared" si="30"/>
        <v>631.91105956547983</v>
      </c>
      <c r="AD145" s="1035">
        <f t="shared" si="31"/>
        <v>1102479.3937421544</v>
      </c>
      <c r="AE145" s="988">
        <f t="shared" si="35"/>
        <v>3.3773592081778814</v>
      </c>
      <c r="AF145" s="1">
        <v>2042</v>
      </c>
      <c r="AG145" s="84">
        <f t="shared" si="36"/>
        <v>121.59382306080165</v>
      </c>
      <c r="AH145" s="1005">
        <f t="shared" si="37"/>
        <v>4.8653762276661077</v>
      </c>
      <c r="AI145" s="83">
        <f t="shared" si="38"/>
        <v>1032.0902623774173</v>
      </c>
      <c r="AJ145" s="990">
        <f t="shared" si="39"/>
        <v>1149851.2831074055</v>
      </c>
      <c r="AK145" s="1">
        <v>2042</v>
      </c>
      <c r="AL145" s="1049">
        <v>12.6</v>
      </c>
      <c r="AM145" s="1050">
        <v>8</v>
      </c>
      <c r="AN145" s="991"/>
      <c r="BL145"/>
      <c r="BP145" s="18"/>
      <c r="BQ145" s="18"/>
      <c r="BR145" s="18"/>
      <c r="BS145" s="18"/>
      <c r="BT145" s="18"/>
      <c r="CA145"/>
      <c r="CB145"/>
      <c r="CC145"/>
      <c r="CD145"/>
      <c r="CE145"/>
    </row>
    <row r="146" spans="2:83" ht="13.2" x14ac:dyDescent="0.25">
      <c r="B146" s="18"/>
      <c r="C146" s="11">
        <v>2043</v>
      </c>
      <c r="D146" s="818">
        <v>32.768734747522103</v>
      </c>
      <c r="E146" s="1009">
        <v>-885.09703667420251</v>
      </c>
      <c r="F146" s="922">
        <f t="shared" si="40"/>
        <v>3.1863493320271288</v>
      </c>
      <c r="H146" s="1">
        <v>2043</v>
      </c>
      <c r="I146" s="1"/>
      <c r="J146" s="93">
        <f>TAM_Lighting!$I49</f>
        <v>125.16087051700467</v>
      </c>
      <c r="K146" s="11">
        <v>2043</v>
      </c>
      <c r="L146" s="818">
        <v>97.049262313374129</v>
      </c>
      <c r="M146" s="1009">
        <v>392.84121478461691</v>
      </c>
      <c r="N146" s="922">
        <f t="shared" si="24"/>
        <v>1.4142283732246208</v>
      </c>
      <c r="O146" s="1">
        <v>2043</v>
      </c>
      <c r="P146" s="1010">
        <f t="shared" si="25"/>
        <v>3946.304606907041</v>
      </c>
      <c r="Q146" s="1015">
        <f t="shared" si="33"/>
        <v>3059.949562368734</v>
      </c>
      <c r="R146" s="1568"/>
      <c r="S146" s="1623"/>
      <c r="T146" s="1037">
        <f t="shared" si="26"/>
        <v>-22.481789527754415</v>
      </c>
      <c r="U146" s="1016">
        <f t="shared" si="27"/>
        <v>47507.338243478946</v>
      </c>
      <c r="V146" s="41">
        <f t="shared" si="28"/>
        <v>0.12844178054339483</v>
      </c>
      <c r="W146" s="922">
        <f t="shared" si="34"/>
        <v>1.5426701537680156</v>
      </c>
      <c r="X146" s="11">
        <v>2043</v>
      </c>
      <c r="Y146" s="1010">
        <f t="shared" si="29"/>
        <v>42924.83491836577</v>
      </c>
      <c r="Z146" s="1015">
        <f>MAX($L146/$J146,$P146/TAM_Area!$R61)*Y146</f>
        <v>33283.753512922252</v>
      </c>
      <c r="AA146" s="1567"/>
      <c r="AB146" s="1623"/>
      <c r="AC146" s="1035">
        <f t="shared" si="30"/>
        <v>639.32174623074366</v>
      </c>
      <c r="AD146" s="1035">
        <f t="shared" si="31"/>
        <v>1115408.6330999068</v>
      </c>
      <c r="AE146" s="988">
        <f t="shared" si="35"/>
        <v>3.4169669195305836</v>
      </c>
      <c r="AF146" s="1">
        <v>2043</v>
      </c>
      <c r="AG146" s="84">
        <f t="shared" si="36"/>
        <v>125.16087051700467</v>
      </c>
      <c r="AH146" s="1005">
        <f t="shared" si="37"/>
        <v>4.959637073298599</v>
      </c>
      <c r="AI146" s="83">
        <f t="shared" si="38"/>
        <v>1054.6447505431149</v>
      </c>
      <c r="AJ146" s="990">
        <f t="shared" si="39"/>
        <v>1162915.9713433858</v>
      </c>
      <c r="AK146" s="1">
        <v>2043</v>
      </c>
      <c r="AL146" s="1049">
        <v>12.8</v>
      </c>
      <c r="AM146" s="1050">
        <v>8</v>
      </c>
      <c r="AN146" s="991"/>
      <c r="BL146"/>
      <c r="BP146" s="18"/>
      <c r="BQ146" s="18"/>
      <c r="BR146" s="18"/>
      <c r="BS146" s="18"/>
      <c r="BT146" s="18"/>
      <c r="CA146"/>
      <c r="CB146"/>
      <c r="CC146"/>
      <c r="CD146"/>
      <c r="CE146"/>
    </row>
    <row r="147" spans="2:83" ht="13.2" x14ac:dyDescent="0.25">
      <c r="C147" s="11">
        <v>2044</v>
      </c>
      <c r="D147" s="818">
        <v>34.028306696974596</v>
      </c>
      <c r="E147" s="1009">
        <v>-920.50091814116229</v>
      </c>
      <c r="F147" s="922">
        <f t="shared" si="40"/>
        <v>3.3138033053081841</v>
      </c>
      <c r="H147" s="1">
        <v>2044</v>
      </c>
      <c r="I147" s="1"/>
      <c r="J147" s="93">
        <f>TAM_Lighting!$I50</f>
        <v>128.80820096342904</v>
      </c>
      <c r="K147" s="11">
        <v>2044</v>
      </c>
      <c r="L147" s="818">
        <v>100.5930429587379</v>
      </c>
      <c r="M147" s="1009">
        <v>407.86327952450955</v>
      </c>
      <c r="N147" s="922">
        <f t="shared" si="24"/>
        <v>1.4683078062882344</v>
      </c>
      <c r="O147" s="1">
        <v>2044</v>
      </c>
      <c r="P147" s="1010">
        <f t="shared" si="25"/>
        <v>3956.5283995539053</v>
      </c>
      <c r="Q147" s="1015">
        <f t="shared" si="33"/>
        <v>3089.8594055885587</v>
      </c>
      <c r="R147" s="1568"/>
      <c r="S147" s="1623"/>
      <c r="T147" s="1037">
        <f t="shared" si="26"/>
        <v>-22.539272842736978</v>
      </c>
      <c r="U147" s="1016">
        <f t="shared" si="27"/>
        <v>47628.808969146026</v>
      </c>
      <c r="V147" s="41">
        <f t="shared" si="28"/>
        <v>0.12877019120299915</v>
      </c>
      <c r="W147" s="922">
        <f t="shared" si="34"/>
        <v>1.5970779974912337</v>
      </c>
      <c r="X147" s="11">
        <v>2044</v>
      </c>
      <c r="Y147" s="1010">
        <f t="shared" si="29"/>
        <v>43339.311067198862</v>
      </c>
      <c r="Z147" s="1015">
        <f>MAX($L147/$J147,$P147/TAM_Area!$R62)*Y147</f>
        <v>33845.928654982286</v>
      </c>
      <c r="AA147" s="1567"/>
      <c r="AB147" s="1623"/>
      <c r="AC147" s="1035">
        <f t="shared" si="30"/>
        <v>645.20856660750167</v>
      </c>
      <c r="AD147" s="1035">
        <f t="shared" si="31"/>
        <v>1125679.221123006</v>
      </c>
      <c r="AE147" s="988">
        <f t="shared" si="35"/>
        <v>3.4484300609100118</v>
      </c>
      <c r="AF147" s="1">
        <v>2044</v>
      </c>
      <c r="AG147" s="84">
        <f t="shared" si="36"/>
        <v>128.80820096342904</v>
      </c>
      <c r="AH147" s="1005">
        <f t="shared" si="37"/>
        <v>5.0455080584012455</v>
      </c>
      <c r="AI147" s="83">
        <f t="shared" si="38"/>
        <v>1075.6111189747483</v>
      </c>
      <c r="AJ147" s="990">
        <f t="shared" si="39"/>
        <v>1173308.0300921521</v>
      </c>
      <c r="AK147" s="1">
        <v>2044</v>
      </c>
      <c r="AL147" s="1049">
        <v>13</v>
      </c>
      <c r="AM147" s="1050">
        <v>8</v>
      </c>
      <c r="AN147" s="991"/>
      <c r="BL147"/>
      <c r="BP147" s="18"/>
      <c r="BQ147" s="18"/>
      <c r="BR147" s="18"/>
      <c r="BS147" s="18"/>
      <c r="BT147" s="18"/>
      <c r="CA147"/>
      <c r="CB147"/>
      <c r="CC147"/>
      <c r="CD147"/>
      <c r="CE147"/>
    </row>
    <row r="148" spans="2:83" ht="13.2" x14ac:dyDescent="0.25">
      <c r="C148" s="11">
        <v>2045</v>
      </c>
      <c r="D148" s="818">
        <v>35.287878646427544</v>
      </c>
      <c r="E148" s="1009">
        <v>-955.90479960813491</v>
      </c>
      <c r="F148" s="922">
        <f t="shared" si="40"/>
        <v>3.4412572785892857</v>
      </c>
      <c r="H148" s="1">
        <v>2045</v>
      </c>
      <c r="I148" s="1"/>
      <c r="J148" s="93">
        <f>TAM_Lighting!$I51</f>
        <v>132.53614455516617</v>
      </c>
      <c r="K148" s="11">
        <v>2045</v>
      </c>
      <c r="L148" s="818">
        <v>104.13682360410166</v>
      </c>
      <c r="M148" s="1009">
        <v>422.82715068835427</v>
      </c>
      <c r="N148" s="922">
        <f t="shared" si="24"/>
        <v>1.5221777424780754</v>
      </c>
      <c r="O148" s="1">
        <v>2045</v>
      </c>
      <c r="P148" s="1010">
        <f t="shared" si="25"/>
        <v>3965.5520915579668</v>
      </c>
      <c r="Q148" s="1015">
        <f t="shared" si="33"/>
        <v>3115.8292708564495</v>
      </c>
      <c r="R148" s="1568"/>
      <c r="S148" s="1623"/>
      <c r="T148" s="1037">
        <f t="shared" si="26"/>
        <v>-22.589819113177668</v>
      </c>
      <c r="U148" s="1016">
        <f t="shared" si="27"/>
        <v>47735.620696202241</v>
      </c>
      <c r="V148" s="41">
        <f t="shared" si="28"/>
        <v>0.12905896950364185</v>
      </c>
      <c r="W148" s="922">
        <f t="shared" si="34"/>
        <v>1.6512367119817173</v>
      </c>
      <c r="X148" s="11">
        <v>2045</v>
      </c>
      <c r="Y148" s="1010">
        <f t="shared" si="29"/>
        <v>43689.763720021903</v>
      </c>
      <c r="Z148" s="1015">
        <f>MAX($L148/$J148,$P148/TAM_Area!$R63)*Y148</f>
        <v>34328.09391798063</v>
      </c>
      <c r="AA148" s="1567"/>
      <c r="AB148" s="1623"/>
      <c r="AC148" s="1035">
        <f t="shared" si="30"/>
        <v>649.8155969945343</v>
      </c>
      <c r="AD148" s="1035">
        <f t="shared" si="31"/>
        <v>1133716.9916148535</v>
      </c>
      <c r="AE148" s="988">
        <f t="shared" si="35"/>
        <v>3.473053140795177</v>
      </c>
      <c r="AF148" s="1">
        <v>2045</v>
      </c>
      <c r="AG148" s="84">
        <f t="shared" si="36"/>
        <v>132.53614455516617</v>
      </c>
      <c r="AH148" s="1005">
        <f t="shared" si="37"/>
        <v>5.1242898527768945</v>
      </c>
      <c r="AI148" s="83">
        <f t="shared" si="38"/>
        <v>1095.2325667960663</v>
      </c>
      <c r="AJ148" s="990">
        <f t="shared" si="39"/>
        <v>1181452.6123110557</v>
      </c>
      <c r="AK148" s="1">
        <v>2045</v>
      </c>
      <c r="AL148" s="1049">
        <v>13.3</v>
      </c>
      <c r="AM148" s="1050">
        <v>8</v>
      </c>
      <c r="AN148" s="991"/>
      <c r="BL148"/>
      <c r="BP148" s="18"/>
      <c r="BQ148" s="18"/>
      <c r="BR148" s="18"/>
      <c r="BS148" s="18"/>
      <c r="BT148" s="18"/>
      <c r="CA148"/>
      <c r="CB148"/>
      <c r="CC148"/>
      <c r="CD148"/>
      <c r="CE148"/>
    </row>
    <row r="149" spans="2:83" ht="13.2" x14ac:dyDescent="0.25">
      <c r="C149" s="11">
        <v>2046</v>
      </c>
      <c r="D149" s="818">
        <v>36.547450595880491</v>
      </c>
      <c r="E149" s="1009">
        <v>-991.30868107510742</v>
      </c>
      <c r="F149" s="922">
        <f t="shared" si="40"/>
        <v>3.5687112518703867</v>
      </c>
      <c r="H149" s="1">
        <v>2046</v>
      </c>
      <c r="I149" s="1"/>
      <c r="J149" s="93">
        <f>TAM_Lighting!$I52</f>
        <v>136.34504817161337</v>
      </c>
      <c r="K149" s="11">
        <v>2046</v>
      </c>
      <c r="L149" s="818">
        <v>107.68060424946634</v>
      </c>
      <c r="M149" s="1009">
        <v>437.73227329635125</v>
      </c>
      <c r="N149" s="922">
        <f t="shared" si="24"/>
        <v>1.5758361838668644</v>
      </c>
      <c r="O149" s="1">
        <v>2046</v>
      </c>
      <c r="P149" s="1010">
        <f t="shared" si="25"/>
        <v>3973.3313468602196</v>
      </c>
      <c r="Q149" s="1015">
        <f t="shared" si="33"/>
        <v>3137.9997003978588</v>
      </c>
      <c r="R149" s="67"/>
      <c r="S149" s="1039"/>
      <c r="T149" s="1037">
        <f t="shared" si="26"/>
        <v>-22.633172059557069</v>
      </c>
      <c r="U149" s="1016">
        <f t="shared" si="27"/>
        <v>47827.231868211216</v>
      </c>
      <c r="V149" s="41">
        <f t="shared" si="28"/>
        <v>0.12930665128261667</v>
      </c>
      <c r="W149" s="922">
        <f t="shared" si="34"/>
        <v>1.7051428351494811</v>
      </c>
      <c r="X149" s="11">
        <v>2046</v>
      </c>
      <c r="Y149" s="1010">
        <f t="shared" si="29"/>
        <v>43986.658536772266</v>
      </c>
      <c r="Z149" s="1015">
        <f>MAX($L149/$J149,$P149/TAM_Area!$R64)*Y149</f>
        <v>34739.141858623887</v>
      </c>
      <c r="AA149" s="89"/>
      <c r="AB149" s="1026"/>
      <c r="AC149" s="1035">
        <f t="shared" si="30"/>
        <v>653.35203944512466</v>
      </c>
      <c r="AD149" s="1035">
        <f t="shared" si="31"/>
        <v>1139886.9341564698</v>
      </c>
      <c r="AE149" s="988">
        <f t="shared" si="35"/>
        <v>3.4919542761589182</v>
      </c>
      <c r="AF149" s="1">
        <v>2046</v>
      </c>
      <c r="AG149" s="84">
        <f t="shared" si="36"/>
        <v>136.34504817161337</v>
      </c>
      <c r="AH149" s="1005">
        <f t="shared" si="37"/>
        <v>5.1970971113083992</v>
      </c>
      <c r="AI149" s="83">
        <f t="shared" si="38"/>
        <v>1113.7174848010329</v>
      </c>
      <c r="AJ149" s="990">
        <f t="shared" si="39"/>
        <v>1187714.1660246809</v>
      </c>
      <c r="AK149" s="1">
        <v>2046</v>
      </c>
      <c r="AL149" s="1049">
        <v>13.5</v>
      </c>
      <c r="AM149" s="1050">
        <v>8</v>
      </c>
      <c r="AN149" s="991"/>
      <c r="BL149"/>
      <c r="BP149" s="18"/>
      <c r="BQ149" s="18"/>
      <c r="BR149" s="18"/>
      <c r="BS149" s="18"/>
      <c r="BT149" s="18"/>
      <c r="CA149"/>
      <c r="CB149"/>
      <c r="CC149"/>
      <c r="CD149"/>
      <c r="CE149"/>
    </row>
    <row r="150" spans="2:83" ht="13.2" x14ac:dyDescent="0.25">
      <c r="C150" s="11">
        <v>2047</v>
      </c>
      <c r="D150" s="818">
        <v>37.807022545332984</v>
      </c>
      <c r="E150" s="1009">
        <v>-1026.7125625420672</v>
      </c>
      <c r="F150" s="922">
        <f t="shared" si="40"/>
        <v>3.6961652251514416</v>
      </c>
      <c r="H150" s="1">
        <v>2047</v>
      </c>
      <c r="I150" s="1"/>
      <c r="J150" s="93">
        <f>TAM_Lighting!$I53</f>
        <v>140.23518961475236</v>
      </c>
      <c r="K150" s="11">
        <v>2047</v>
      </c>
      <c r="L150" s="818">
        <v>111.22438489483011</v>
      </c>
      <c r="M150" s="1009">
        <v>452.57809236868673</v>
      </c>
      <c r="N150" s="922">
        <f t="shared" si="24"/>
        <v>1.6292811325272722</v>
      </c>
      <c r="O150" s="1">
        <v>2047</v>
      </c>
      <c r="P150" s="1010">
        <f t="shared" si="25"/>
        <v>3979.8429776158946</v>
      </c>
      <c r="Q150" s="1015">
        <f t="shared" si="33"/>
        <v>3156.5228982781</v>
      </c>
      <c r="R150" s="67"/>
      <c r="S150" s="1039"/>
      <c r="T150" s="1037">
        <f t="shared" si="26"/>
        <v>-22.669197647189833</v>
      </c>
      <c r="U150" s="1016">
        <f t="shared" si="27"/>
        <v>47903.359250107409</v>
      </c>
      <c r="V150" s="41">
        <f t="shared" si="28"/>
        <v>0.12951247077999081</v>
      </c>
      <c r="W150" s="922">
        <f t="shared" si="34"/>
        <v>1.7587936033072631</v>
      </c>
      <c r="X150" s="11">
        <v>2047</v>
      </c>
      <c r="Y150" s="1010">
        <f t="shared" si="29"/>
        <v>44238.808224154796</v>
      </c>
      <c r="Z150" s="1015">
        <f>MAX($L150/$J150,$P150/TAM_Area!$R65)*Y150</f>
        <v>35087.015225844232</v>
      </c>
      <c r="AA150" s="89"/>
      <c r="AB150" s="1026"/>
      <c r="AC150" s="1035">
        <f t="shared" si="30"/>
        <v>655.99405450229506</v>
      </c>
      <c r="AD150" s="1035">
        <f t="shared" si="31"/>
        <v>1144496.3916337448</v>
      </c>
      <c r="AE150" s="988">
        <f t="shared" si="35"/>
        <v>3.5060749878420068</v>
      </c>
      <c r="AF150" s="1">
        <v>2047</v>
      </c>
      <c r="AG150" s="84">
        <f t="shared" si="36"/>
        <v>140.23518961475236</v>
      </c>
      <c r="AH150" s="1005">
        <f t="shared" si="37"/>
        <v>5.2648685911492699</v>
      </c>
      <c r="AI150" s="83">
        <f t="shared" si="38"/>
        <v>1131.2413445181717</v>
      </c>
      <c r="AJ150" s="990">
        <f t="shared" si="39"/>
        <v>1192399.7508838521</v>
      </c>
      <c r="AK150" s="1">
        <v>2047</v>
      </c>
      <c r="AL150" s="1049">
        <v>13.7</v>
      </c>
      <c r="AM150" s="1050">
        <v>8</v>
      </c>
      <c r="AN150" s="991"/>
      <c r="BL150"/>
      <c r="BP150" s="18"/>
      <c r="BQ150" s="18"/>
      <c r="BR150" s="18"/>
      <c r="BS150" s="18"/>
      <c r="BT150" s="18"/>
      <c r="CA150"/>
      <c r="CB150"/>
      <c r="CC150"/>
      <c r="CD150"/>
      <c r="CE150"/>
    </row>
    <row r="151" spans="2:83" ht="13.2" x14ac:dyDescent="0.25">
      <c r="C151" s="11">
        <v>2048</v>
      </c>
      <c r="D151" s="818">
        <v>39.066594494785932</v>
      </c>
      <c r="E151" s="1009">
        <v>-1062.1164440090397</v>
      </c>
      <c r="F151" s="922">
        <f t="shared" si="40"/>
        <v>3.8236191984325427</v>
      </c>
      <c r="H151" s="1">
        <v>2048</v>
      </c>
      <c r="I151" s="1"/>
      <c r="J151" s="93">
        <f>TAM_Lighting!$I54</f>
        <v>144.20672308801005</v>
      </c>
      <c r="K151" s="11">
        <v>2048</v>
      </c>
      <c r="L151" s="818">
        <v>114.76816554019388</v>
      </c>
      <c r="M151" s="1009">
        <v>467.36405292556071</v>
      </c>
      <c r="N151" s="922">
        <f t="shared" si="24"/>
        <v>1.6825105905320186</v>
      </c>
      <c r="O151" s="1">
        <v>2048</v>
      </c>
      <c r="P151" s="1010">
        <f t="shared" si="25"/>
        <v>3985.0784275242609</v>
      </c>
      <c r="Q151" s="1015">
        <f t="shared" si="33"/>
        <v>3171.5590706657331</v>
      </c>
      <c r="R151" s="67"/>
      <c r="S151" s="1039"/>
      <c r="T151" s="1037">
        <f t="shared" si="26"/>
        <v>-22.69784641735788</v>
      </c>
      <c r="U151" s="1016">
        <f t="shared" si="27"/>
        <v>47963.898328322481</v>
      </c>
      <c r="V151" s="41">
        <f t="shared" si="28"/>
        <v>0.12967614543081085</v>
      </c>
      <c r="W151" s="922">
        <f t="shared" si="34"/>
        <v>1.8121867359628294</v>
      </c>
      <c r="X151" s="11">
        <v>2048</v>
      </c>
      <c r="Y151" s="1010">
        <f t="shared" si="29"/>
        <v>44453.539790393595</v>
      </c>
      <c r="Z151" s="1015">
        <f>MAX($L151/$J151,$P151/TAM_Area!$R66)*Y151</f>
        <v>35378.733420062556</v>
      </c>
      <c r="AA151" s="89"/>
      <c r="AB151" s="1026"/>
      <c r="AC151" s="1035">
        <f t="shared" si="30"/>
        <v>657.8881045175907</v>
      </c>
      <c r="AD151" s="1035">
        <f t="shared" si="31"/>
        <v>1147800.8932419557</v>
      </c>
      <c r="AE151" s="988">
        <f t="shared" si="35"/>
        <v>3.5161980695052821</v>
      </c>
      <c r="AF151" s="1">
        <v>2048</v>
      </c>
      <c r="AG151" s="84">
        <f t="shared" si="36"/>
        <v>144.20672308801005</v>
      </c>
      <c r="AH151" s="1005">
        <f t="shared" si="37"/>
        <v>5.3283848054681116</v>
      </c>
      <c r="AI151" s="83">
        <f t="shared" si="38"/>
        <v>1147.9500038605092</v>
      </c>
      <c r="AJ151" s="990">
        <f t="shared" si="39"/>
        <v>1195764.7915702781</v>
      </c>
      <c r="AK151" s="1">
        <v>2048</v>
      </c>
      <c r="AL151" s="1049">
        <v>14</v>
      </c>
      <c r="AM151" s="1050">
        <v>8.1</v>
      </c>
      <c r="AN151" s="991"/>
      <c r="BL151"/>
      <c r="BP151" s="18"/>
      <c r="BQ151" s="18"/>
      <c r="BR151" s="18"/>
      <c r="BS151" s="18"/>
      <c r="BT151" s="18"/>
      <c r="CA151"/>
      <c r="CB151"/>
      <c r="CC151"/>
      <c r="CD151"/>
      <c r="CE151"/>
    </row>
    <row r="152" spans="2:83" ht="13.2" x14ac:dyDescent="0.25">
      <c r="C152" s="11">
        <v>2049</v>
      </c>
      <c r="D152" s="818">
        <v>40.326166444238879</v>
      </c>
      <c r="E152" s="1009">
        <v>-1097.5203254760122</v>
      </c>
      <c r="F152" s="922">
        <f t="shared" si="40"/>
        <v>3.9510731717136438</v>
      </c>
      <c r="H152" s="1">
        <v>2049</v>
      </c>
      <c r="I152" s="1"/>
      <c r="J152" s="93">
        <f>TAM_Lighting!$I55</f>
        <v>148.25973492250313</v>
      </c>
      <c r="K152" s="11">
        <v>2049</v>
      </c>
      <c r="L152" s="818">
        <v>118.31194618555764</v>
      </c>
      <c r="M152" s="1009">
        <v>482.08959998716881</v>
      </c>
      <c r="N152" s="922">
        <f t="shared" si="24"/>
        <v>1.7355225599538078</v>
      </c>
      <c r="O152" s="1">
        <v>2049</v>
      </c>
      <c r="P152" s="1010">
        <f t="shared" si="25"/>
        <v>3989.0416126075675</v>
      </c>
      <c r="Q152" s="1015">
        <f t="shared" si="33"/>
        <v>3183.2734413660619</v>
      </c>
      <c r="R152" s="67"/>
      <c r="S152" s="1039"/>
      <c r="T152" s="1037">
        <f t="shared" si="26"/>
        <v>-22.719141006180223</v>
      </c>
      <c r="U152" s="1016">
        <f t="shared" si="27"/>
        <v>48008.896936315265</v>
      </c>
      <c r="V152" s="41">
        <f t="shared" si="28"/>
        <v>0.12979780455856407</v>
      </c>
      <c r="W152" s="922">
        <f t="shared" si="34"/>
        <v>1.8653203645123719</v>
      </c>
      <c r="X152" s="11">
        <v>2049</v>
      </c>
      <c r="Y152" s="1010">
        <f t="shared" si="29"/>
        <v>44636.891145523608</v>
      </c>
      <c r="Z152" s="1015">
        <f>MAX($L152/$J152,$P152/TAM_Area!$R67)*Y152</f>
        <v>35620.443176026565</v>
      </c>
      <c r="AA152" s="89"/>
      <c r="AB152" s="1026"/>
      <c r="AC152" s="1035">
        <f t="shared" si="30"/>
        <v>659.1548835690171</v>
      </c>
      <c r="AD152" s="1035">
        <f t="shared" si="31"/>
        <v>1150011.0109151329</v>
      </c>
      <c r="AE152" s="988">
        <f t="shared" si="35"/>
        <v>3.5229685917635942</v>
      </c>
      <c r="AF152" s="1">
        <v>2049</v>
      </c>
      <c r="AG152" s="84">
        <f t="shared" si="36"/>
        <v>148.25973492250313</v>
      </c>
      <c r="AH152" s="1005">
        <f t="shared" si="37"/>
        <v>5.3882889562759662</v>
      </c>
      <c r="AI152" s="83">
        <f t="shared" si="38"/>
        <v>1163.963624562366</v>
      </c>
      <c r="AJ152" s="990">
        <f t="shared" si="39"/>
        <v>1198019.9078514483</v>
      </c>
      <c r="AK152" s="1">
        <v>2049</v>
      </c>
      <c r="AL152" s="1049">
        <v>14.2</v>
      </c>
      <c r="AM152" s="1050">
        <v>8.1</v>
      </c>
      <c r="AN152" s="991"/>
      <c r="BL152"/>
      <c r="BP152" s="18"/>
      <c r="BQ152" s="18"/>
      <c r="BR152" s="18"/>
      <c r="BS152" s="18"/>
      <c r="BT152" s="18"/>
      <c r="CA152"/>
      <c r="CB152"/>
      <c r="CC152"/>
      <c r="CD152"/>
      <c r="CE152"/>
    </row>
    <row r="153" spans="2:83" ht="13.2" x14ac:dyDescent="0.25">
      <c r="C153" s="38">
        <v>2050</v>
      </c>
      <c r="D153" s="818">
        <v>41.585738393691372</v>
      </c>
      <c r="E153" s="1009">
        <v>-1132.924206942972</v>
      </c>
      <c r="F153" s="922">
        <f t="shared" si="40"/>
        <v>4.0785271449946991</v>
      </c>
      <c r="G153" s="37"/>
      <c r="H153" s="37">
        <v>2050</v>
      </c>
      <c r="I153" s="37"/>
      <c r="J153" s="93">
        <f>TAM_Lighting!$I56</f>
        <v>152.39431686302655</v>
      </c>
      <c r="K153" s="38">
        <v>2050</v>
      </c>
      <c r="L153" s="818">
        <v>121.85572683092141</v>
      </c>
      <c r="M153" s="1009">
        <v>496.75417857370627</v>
      </c>
      <c r="N153" s="922">
        <f t="shared" si="24"/>
        <v>1.7883150428653425</v>
      </c>
      <c r="O153" s="37">
        <v>2050</v>
      </c>
      <c r="P153" s="1010">
        <f t="shared" si="25"/>
        <v>3991.7284330384418</v>
      </c>
      <c r="Q153" s="1015">
        <f t="shared" si="33"/>
        <v>3191.8183009196382</v>
      </c>
      <c r="R153" s="68"/>
      <c r="S153" s="1040"/>
      <c r="T153" s="1037">
        <f t="shared" si="26"/>
        <v>-22.733057715073301</v>
      </c>
      <c r="U153" s="1016">
        <f t="shared" si="27"/>
        <v>48038.304995482686</v>
      </c>
      <c r="V153" s="41">
        <f t="shared" si="28"/>
        <v>0.12987731276974657</v>
      </c>
      <c r="W153" s="922">
        <f t="shared" si="34"/>
        <v>1.9181923556350891</v>
      </c>
      <c r="X153" s="38">
        <v>2050</v>
      </c>
      <c r="Y153" s="1010">
        <f t="shared" si="29"/>
        <v>44794.522042518118</v>
      </c>
      <c r="Z153" s="1015">
        <f>MAX($L153/$J153,$P153/TAM_Area!$R68)*Y153</f>
        <v>35818.061682975349</v>
      </c>
      <c r="AA153" s="963"/>
      <c r="AB153" s="1029"/>
      <c r="AC153" s="1035">
        <f t="shared" si="30"/>
        <v>659.90752660938006</v>
      </c>
      <c r="AD153" s="1035">
        <f t="shared" si="31"/>
        <v>1151324.1283709568</v>
      </c>
      <c r="AE153" s="988">
        <f t="shared" si="35"/>
        <v>3.5269912241647248</v>
      </c>
      <c r="AF153" s="37">
        <v>2050</v>
      </c>
      <c r="AG153" s="84">
        <f t="shared" si="36"/>
        <v>152.39431686302655</v>
      </c>
      <c r="AH153" s="1005">
        <f t="shared" si="37"/>
        <v>5.4451835797998136</v>
      </c>
      <c r="AI153" s="83">
        <f t="shared" si="38"/>
        <v>1179.3947628981596</v>
      </c>
      <c r="AJ153" s="990">
        <f t="shared" si="39"/>
        <v>1199362.4333664395</v>
      </c>
      <c r="AK153" s="37">
        <v>2050</v>
      </c>
      <c r="AL153" s="1049">
        <v>14.5</v>
      </c>
      <c r="AM153" s="1050">
        <v>8.1</v>
      </c>
      <c r="AN153" s="991"/>
      <c r="BL153"/>
      <c r="BP153" s="18"/>
      <c r="BQ153" s="18"/>
      <c r="BR153" s="18"/>
      <c r="BS153" s="18"/>
      <c r="BT153" s="18"/>
      <c r="CA153"/>
      <c r="CB153"/>
      <c r="CC153"/>
      <c r="CD153"/>
      <c r="CE153"/>
    </row>
    <row r="154" spans="2:83" ht="13.2" x14ac:dyDescent="0.25">
      <c r="C154" s="11">
        <v>2051</v>
      </c>
      <c r="D154" s="818">
        <v>42.84531034314432</v>
      </c>
      <c r="E154" s="1009">
        <v>-1168.3280884099445</v>
      </c>
      <c r="F154" s="922">
        <f t="shared" si="40"/>
        <v>4.2059811182758002</v>
      </c>
      <c r="H154" s="1">
        <v>2051</v>
      </c>
      <c r="I154" s="1"/>
      <c r="J154" s="93">
        <f>TAM_Lighting!$I57</f>
        <v>156.6106507923958</v>
      </c>
      <c r="K154" s="11">
        <v>2051</v>
      </c>
      <c r="L154" s="818">
        <v>125.39950747628609</v>
      </c>
      <c r="M154" s="1009">
        <v>511.35723370537318</v>
      </c>
      <c r="N154" s="922">
        <f t="shared" si="24"/>
        <v>1.8408860413393433</v>
      </c>
      <c r="O154" s="1">
        <v>2051</v>
      </c>
      <c r="P154" s="1010">
        <f t="shared" si="25"/>
        <v>3993.1269762422421</v>
      </c>
      <c r="Q154" s="1015">
        <f t="shared" si="33"/>
        <v>3197.3314303816292</v>
      </c>
      <c r="R154" s="67"/>
      <c r="S154" s="1039"/>
      <c r="T154" s="1037">
        <f t="shared" si="26"/>
        <v>-22.739527684761697</v>
      </c>
      <c r="U154" s="1016">
        <f t="shared" si="27"/>
        <v>48051.976996015896</v>
      </c>
      <c r="V154" s="41">
        <f t="shared" si="28"/>
        <v>0.12991427666115801</v>
      </c>
      <c r="W154" s="922">
        <f t="shared" si="34"/>
        <v>1.9708003180005014</v>
      </c>
      <c r="X154" s="11">
        <v>2051</v>
      </c>
      <c r="Y154" s="1010">
        <f t="shared" si="29"/>
        <v>44928.331104305507</v>
      </c>
      <c r="Z154" s="1015">
        <f>MAX($L154/$J154,$P154/TAM_Area!$R69)*Y154</f>
        <v>35974.50469495765</v>
      </c>
      <c r="AA154" s="89"/>
      <c r="AB154" s="1026"/>
      <c r="AC154" s="1035">
        <f t="shared" si="30"/>
        <v>660.18398593384256</v>
      </c>
      <c r="AD154" s="1035">
        <f t="shared" si="31"/>
        <v>1151806.4600279427</v>
      </c>
      <c r="AE154" s="988">
        <f t="shared" si="35"/>
        <v>3.5284688093897758</v>
      </c>
      <c r="AF154" s="1">
        <v>2051</v>
      </c>
      <c r="AG154" s="84">
        <f t="shared" si="36"/>
        <v>156.6106507923958</v>
      </c>
      <c r="AH154" s="1005">
        <f t="shared" si="37"/>
        <v>5.499269127390277</v>
      </c>
      <c r="AI154" s="83">
        <f t="shared" si="38"/>
        <v>1194.2807473239773</v>
      </c>
      <c r="AJ154" s="990">
        <f t="shared" si="39"/>
        <v>1199858.4370239587</v>
      </c>
      <c r="AK154" s="1">
        <v>2051</v>
      </c>
      <c r="AL154" s="1049">
        <v>14.7</v>
      </c>
      <c r="AM154" s="1050">
        <v>8.1</v>
      </c>
      <c r="AN154" s="991"/>
      <c r="BL154"/>
      <c r="BP154" s="18"/>
      <c r="BQ154" s="18"/>
      <c r="BR154" s="18"/>
      <c r="BS154" s="18"/>
      <c r="BT154" s="18"/>
      <c r="CA154"/>
      <c r="CB154"/>
      <c r="CC154"/>
      <c r="CD154"/>
      <c r="CE154"/>
    </row>
    <row r="155" spans="2:83" ht="13.2" x14ac:dyDescent="0.25">
      <c r="C155" s="11">
        <v>2052</v>
      </c>
      <c r="D155" s="818">
        <v>44.104882292597267</v>
      </c>
      <c r="E155" s="1009">
        <v>-1203.7319698769172</v>
      </c>
      <c r="F155" s="922">
        <f t="shared" si="40"/>
        <v>4.3334350915569022</v>
      </c>
      <c r="H155" s="1">
        <v>2052</v>
      </c>
      <c r="I155" s="1"/>
      <c r="J155" s="93">
        <f>TAM_Lighting!$I58</f>
        <v>160.90895918754782</v>
      </c>
      <c r="K155" s="11">
        <v>2052</v>
      </c>
      <c r="L155" s="818">
        <v>128.94328812164986</v>
      </c>
      <c r="M155" s="1009">
        <v>525.89821040235597</v>
      </c>
      <c r="N155" s="922">
        <f t="shared" si="24"/>
        <v>1.8932335574484815</v>
      </c>
      <c r="O155" s="1">
        <v>2052</v>
      </c>
      <c r="P155" s="1010">
        <f t="shared" si="25"/>
        <v>3993.2077436302498</v>
      </c>
      <c r="Q155" s="1015">
        <f t="shared" si="33"/>
        <v>3199.9295702135441</v>
      </c>
      <c r="R155" s="67"/>
      <c r="S155" s="1039"/>
      <c r="T155" s="1037">
        <f t="shared" si="26"/>
        <v>-22.738380402026166</v>
      </c>
      <c r="U155" s="1016">
        <f t="shared" si="27"/>
        <v>48049.552618325346</v>
      </c>
      <c r="V155" s="41">
        <f t="shared" si="28"/>
        <v>0.12990772206561954</v>
      </c>
      <c r="W155" s="922">
        <f t="shared" si="34"/>
        <v>2.0231412795141011</v>
      </c>
      <c r="X155" s="11">
        <v>2052</v>
      </c>
      <c r="Y155" s="1010">
        <f t="shared" si="29"/>
        <v>45043.74999560944</v>
      </c>
      <c r="Z155" s="1015">
        <f>MAX($L155/$J155,$P155/TAM_Area!$R70)*Y155</f>
        <v>36095.499362430157</v>
      </c>
      <c r="AA155" s="89"/>
      <c r="AB155" s="1026"/>
      <c r="AC155" s="1035">
        <f t="shared" si="30"/>
        <v>660.09283715251934</v>
      </c>
      <c r="AD155" s="1035">
        <f t="shared" si="31"/>
        <v>1151647.4350328068</v>
      </c>
      <c r="AE155" s="988">
        <f t="shared" si="35"/>
        <v>3.5279816487818763</v>
      </c>
      <c r="AF155" s="1">
        <v>2052</v>
      </c>
      <c r="AG155" s="84">
        <f t="shared" si="36"/>
        <v>160.90895918754782</v>
      </c>
      <c r="AH155" s="1005">
        <f t="shared" si="37"/>
        <v>5.5511229282959773</v>
      </c>
      <c r="AI155" s="83">
        <f t="shared" si="38"/>
        <v>1208.7294279569014</v>
      </c>
      <c r="AJ155" s="990">
        <f t="shared" si="39"/>
        <v>1199696.9876511323</v>
      </c>
      <c r="AK155" s="1">
        <v>2052</v>
      </c>
      <c r="AL155" s="1049">
        <v>14.9</v>
      </c>
      <c r="AM155" s="1050">
        <v>8.1</v>
      </c>
      <c r="AN155" s="991"/>
      <c r="BL155"/>
      <c r="BP155" s="18"/>
      <c r="BQ155" s="18"/>
      <c r="BR155" s="18"/>
      <c r="BS155" s="18"/>
      <c r="BT155" s="18"/>
      <c r="CA155"/>
      <c r="CB155"/>
      <c r="CC155"/>
      <c r="CD155"/>
      <c r="CE155"/>
    </row>
    <row r="156" spans="2:83" ht="13.2" x14ac:dyDescent="0.25">
      <c r="C156" s="11">
        <v>2053</v>
      </c>
      <c r="D156" s="818">
        <v>45.36445424204976</v>
      </c>
      <c r="E156" s="1009">
        <v>-1239.1358513438772</v>
      </c>
      <c r="F156" s="922">
        <f t="shared" si="40"/>
        <v>4.460889064837958</v>
      </c>
      <c r="H156" s="1">
        <v>2053</v>
      </c>
      <c r="I156" s="1"/>
      <c r="J156" s="93">
        <f>TAM_Lighting!$I59</f>
        <v>165.28942072012208</v>
      </c>
      <c r="K156" s="11">
        <v>2053</v>
      </c>
      <c r="L156" s="818">
        <v>132.48706876701362</v>
      </c>
      <c r="M156" s="1009">
        <v>540.37655368485468</v>
      </c>
      <c r="N156" s="922">
        <f t="shared" si="24"/>
        <v>1.9453555932654769</v>
      </c>
      <c r="O156" s="1">
        <v>2053</v>
      </c>
      <c r="P156" s="1010">
        <f t="shared" si="25"/>
        <v>3991.9269876037329</v>
      </c>
      <c r="Q156" s="1015">
        <f t="shared" si="33"/>
        <v>3199.712982327419</v>
      </c>
      <c r="R156" s="67"/>
      <c r="S156" s="1039"/>
      <c r="T156" s="1037">
        <f t="shared" si="26"/>
        <v>-22.729362988874698</v>
      </c>
      <c r="U156" s="1016">
        <f t="shared" si="27"/>
        <v>48030.497493903764</v>
      </c>
      <c r="V156" s="41">
        <f t="shared" si="28"/>
        <v>0.12985620425385266</v>
      </c>
      <c r="W156" s="922">
        <f t="shared" si="34"/>
        <v>2.0752117975193296</v>
      </c>
      <c r="X156" s="11">
        <v>2053</v>
      </c>
      <c r="Y156" s="1010">
        <f t="shared" si="29"/>
        <v>45142.749022917218</v>
      </c>
      <c r="Z156" s="1015">
        <f>MAX($L156/$J156,$P156/TAM_Area!$R71)*Y156</f>
        <v>36183.988473517435</v>
      </c>
      <c r="AA156" s="89"/>
      <c r="AB156" s="1026"/>
      <c r="AC156" s="1035">
        <f t="shared" si="30"/>
        <v>659.67346547047134</v>
      </c>
      <c r="AD156" s="1035">
        <f t="shared" si="31"/>
        <v>1150915.767766064</v>
      </c>
      <c r="AE156" s="988">
        <f t="shared" si="35"/>
        <v>3.5257402434597607</v>
      </c>
      <c r="AF156" s="1">
        <v>2053</v>
      </c>
      <c r="AG156" s="84">
        <f t="shared" si="36"/>
        <v>165.28942072012208</v>
      </c>
      <c r="AH156" s="1005">
        <f t="shared" si="37"/>
        <v>5.6009520409790898</v>
      </c>
      <c r="AI156" s="83">
        <f t="shared" si="38"/>
        <v>1222.7793821442006</v>
      </c>
      <c r="AJ156" s="990">
        <f t="shared" si="39"/>
        <v>1198946.2652599679</v>
      </c>
      <c r="AK156" s="1">
        <v>2053</v>
      </c>
      <c r="AL156" s="1049">
        <v>15.2</v>
      </c>
      <c r="AM156" s="1050">
        <v>8.1</v>
      </c>
      <c r="AN156" s="991"/>
      <c r="BL156"/>
      <c r="BP156" s="18"/>
      <c r="BQ156" s="18"/>
      <c r="BR156" s="18"/>
      <c r="BS156" s="18"/>
      <c r="BT156" s="18"/>
      <c r="CA156"/>
      <c r="CB156"/>
      <c r="CC156"/>
      <c r="CD156"/>
      <c r="CE156"/>
    </row>
    <row r="157" spans="2:83" ht="13.2" x14ac:dyDescent="0.25">
      <c r="C157" s="11">
        <v>2054</v>
      </c>
      <c r="D157" s="818">
        <v>46.624026191502708</v>
      </c>
      <c r="E157" s="1009">
        <v>-1274.5397328108497</v>
      </c>
      <c r="F157" s="922">
        <f t="shared" si="40"/>
        <v>4.5883430381190591</v>
      </c>
      <c r="H157" s="1">
        <v>2054</v>
      </c>
      <c r="I157" s="1"/>
      <c r="J157" s="93">
        <f>TAM_Lighting!$I60</f>
        <v>169.75223335760904</v>
      </c>
      <c r="K157" s="11">
        <v>2054</v>
      </c>
      <c r="L157" s="818">
        <v>136.03084941237739</v>
      </c>
      <c r="M157" s="1009">
        <v>554.79170857306474</v>
      </c>
      <c r="N157" s="922">
        <f t="shared" si="24"/>
        <v>1.9972501508630329</v>
      </c>
      <c r="O157" s="1">
        <v>2054</v>
      </c>
      <c r="P157" s="1010">
        <f t="shared" si="25"/>
        <v>3989.2338465490484</v>
      </c>
      <c r="Q157" s="1015">
        <f t="shared" si="33"/>
        <v>3196.7701273624994</v>
      </c>
      <c r="R157" s="67"/>
      <c r="S157" s="1039"/>
      <c r="T157" s="1037">
        <f t="shared" si="26"/>
        <v>-22.712181445565136</v>
      </c>
      <c r="U157" s="1016">
        <f t="shared" si="27"/>
        <v>47994.190357919586</v>
      </c>
      <c r="V157" s="41">
        <f t="shared" si="28"/>
        <v>0.12975804356195406</v>
      </c>
      <c r="W157" s="922">
        <f t="shared" si="34"/>
        <v>2.1270081944249868</v>
      </c>
      <c r="X157" s="11">
        <v>2054</v>
      </c>
      <c r="Y157" s="1010">
        <f t="shared" si="29"/>
        <v>45227.518683052142</v>
      </c>
      <c r="Z157" s="1015">
        <f>MAX($L157/$J157,$P157/TAM_Area!$R72)*Y157</f>
        <v>36243.04471039807</v>
      </c>
      <c r="AA157" s="89"/>
      <c r="AB157" s="88"/>
      <c r="AC157" s="1035">
        <f t="shared" si="30"/>
        <v>658.96965756105601</v>
      </c>
      <c r="AD157" s="1035">
        <f t="shared" si="31"/>
        <v>1149687.8517396902</v>
      </c>
      <c r="AE157" s="988">
        <f t="shared" si="35"/>
        <v>3.5219786189594915</v>
      </c>
      <c r="AF157" s="1">
        <v>2054</v>
      </c>
      <c r="AG157" s="84">
        <f t="shared" si="36"/>
        <v>169.75223335760904</v>
      </c>
      <c r="AH157" s="1005">
        <f t="shared" si="37"/>
        <v>5.6489868133844787</v>
      </c>
      <c r="AI157" s="83">
        <f t="shared" si="38"/>
        <v>1236.4735475796858</v>
      </c>
      <c r="AJ157" s="990">
        <f t="shared" si="39"/>
        <v>1197682.0420976097</v>
      </c>
      <c r="AK157" s="1">
        <v>2054</v>
      </c>
      <c r="AL157" s="1049">
        <v>15.4</v>
      </c>
      <c r="AM157" s="1050">
        <v>8.1</v>
      </c>
      <c r="AN157" s="991"/>
      <c r="BL157"/>
      <c r="BP157" s="18"/>
      <c r="BQ157" s="18"/>
      <c r="BR157" s="18"/>
      <c r="BS157" s="18"/>
      <c r="BT157" s="18"/>
      <c r="CA157"/>
      <c r="CB157"/>
      <c r="CC157"/>
      <c r="CD157"/>
      <c r="CE157"/>
    </row>
    <row r="158" spans="2:83" ht="13.2" x14ac:dyDescent="0.25">
      <c r="C158" s="11">
        <v>2055</v>
      </c>
      <c r="D158" s="818">
        <v>46.923954086204319</v>
      </c>
      <c r="E158" s="1009">
        <v>-1282.7149812998464</v>
      </c>
      <c r="F158" s="922">
        <f t="shared" si="40"/>
        <v>4.6177739326794471</v>
      </c>
      <c r="H158" s="1">
        <v>2055</v>
      </c>
      <c r="I158" s="1"/>
      <c r="J158" s="93">
        <f>TAM_Lighting!$I61</f>
        <v>174.29761150550843</v>
      </c>
      <c r="K158" s="11">
        <v>2055</v>
      </c>
      <c r="L158" s="818">
        <v>139.57463005774116</v>
      </c>
      <c r="M158" s="1009">
        <v>569.14312008718139</v>
      </c>
      <c r="N158" s="922">
        <f t="shared" si="24"/>
        <v>2.0489152323138531</v>
      </c>
      <c r="O158" s="1">
        <v>2055</v>
      </c>
      <c r="P158" s="1010">
        <f t="shared" si="25"/>
        <v>3985.0912252104849</v>
      </c>
      <c r="Q158" s="1015">
        <f t="shared" si="33"/>
        <v>3191.1948115681748</v>
      </c>
      <c r="R158" s="67"/>
      <c r="S158" s="1039"/>
      <c r="T158" s="1037">
        <f t="shared" si="26"/>
        <v>-22.686621347213531</v>
      </c>
      <c r="U158" s="1016">
        <f t="shared" si="27"/>
        <v>47940.178098956509</v>
      </c>
      <c r="V158" s="41">
        <f t="shared" si="28"/>
        <v>0.12961201494892521</v>
      </c>
      <c r="W158" s="922">
        <f t="shared" si="34"/>
        <v>2.1785272472627781</v>
      </c>
      <c r="X158" s="11">
        <v>2055</v>
      </c>
      <c r="Y158" s="1010">
        <f t="shared" si="29"/>
        <v>45299.851212233239</v>
      </c>
      <c r="Z158" s="1015">
        <f>MAX($L158/$J158,$P158/TAM_Area!$R73)*Y158</f>
        <v>36275.367860783059</v>
      </c>
      <c r="AA158" s="89"/>
      <c r="AB158" s="88"/>
      <c r="AC158" s="1035">
        <f t="shared" si="30"/>
        <v>658.01723911507952</v>
      </c>
      <c r="AD158" s="1035">
        <f t="shared" si="31"/>
        <v>1148026.1911388598</v>
      </c>
      <c r="AE158" s="988">
        <f t="shared" si="35"/>
        <v>3.5168882519531461</v>
      </c>
      <c r="AF158" s="1">
        <v>2055</v>
      </c>
      <c r="AG158" s="84">
        <f t="shared" si="36"/>
        <v>174.29761150550843</v>
      </c>
      <c r="AH158" s="1005">
        <f t="shared" si="37"/>
        <v>5.6954154992159243</v>
      </c>
      <c r="AI158" s="83">
        <f t="shared" si="38"/>
        <v>1249.8469805494744</v>
      </c>
      <c r="AJ158" s="990">
        <f t="shared" si="39"/>
        <v>1195966.3692378164</v>
      </c>
      <c r="AK158" s="1">
        <v>2055</v>
      </c>
      <c r="AL158" s="1049">
        <v>15.7</v>
      </c>
      <c r="AM158" s="1050">
        <v>8.1999999999999993</v>
      </c>
      <c r="AN158" s="991"/>
      <c r="BL158"/>
      <c r="BP158" s="18"/>
      <c r="BQ158" s="18"/>
      <c r="BR158" s="18"/>
      <c r="BS158" s="18"/>
      <c r="BT158" s="18"/>
      <c r="CA158"/>
      <c r="CB158"/>
      <c r="CC158"/>
      <c r="CD158"/>
      <c r="CE158"/>
    </row>
    <row r="159" spans="2:83" ht="13.2" x14ac:dyDescent="0.25">
      <c r="C159" s="11">
        <v>2056</v>
      </c>
      <c r="D159" s="818">
        <v>47.042491179637366</v>
      </c>
      <c r="E159" s="1009">
        <v>-1285.7435053039999</v>
      </c>
      <c r="F159" s="922">
        <f t="shared" si="40"/>
        <v>4.6286766190943993</v>
      </c>
      <c r="H159" s="1">
        <v>2056</v>
      </c>
      <c r="I159" s="1"/>
      <c r="J159" s="93">
        <f>TAM_Lighting!$I62</f>
        <v>178.9257103810348</v>
      </c>
      <c r="K159" s="11">
        <v>2056</v>
      </c>
      <c r="L159" s="818">
        <v>143.11841070310584</v>
      </c>
      <c r="M159" s="1009">
        <v>583.430233247405</v>
      </c>
      <c r="N159" s="922">
        <f t="shared" si="24"/>
        <v>2.1003488396906578</v>
      </c>
      <c r="O159" s="1">
        <v>2056</v>
      </c>
      <c r="P159" s="1010">
        <f t="shared" si="25"/>
        <v>3979.4854679051277</v>
      </c>
      <c r="Q159" s="1015">
        <f t="shared" si="33"/>
        <v>3183.0955672598266</v>
      </c>
      <c r="R159" s="67"/>
      <c r="S159" s="1039"/>
      <c r="T159" s="1037">
        <f t="shared" si="26"/>
        <v>-22.652603758706221</v>
      </c>
      <c r="U159" s="1016">
        <f t="shared" si="27"/>
        <v>47868.293915473303</v>
      </c>
      <c r="V159" s="41">
        <f t="shared" si="28"/>
        <v>0.12941766744681571</v>
      </c>
      <c r="W159" s="922">
        <f t="shared" si="34"/>
        <v>2.2297665071374735</v>
      </c>
      <c r="X159" s="11">
        <v>2056</v>
      </c>
      <c r="Y159" s="1010">
        <f t="shared" si="29"/>
        <v>45361.21767280293</v>
      </c>
      <c r="Z159" s="1015">
        <f>MAX($L159/$J159,$P159/TAM_Area!$R74)*Y159</f>
        <v>36283.356746573598</v>
      </c>
      <c r="AA159" s="89"/>
      <c r="AB159" s="88"/>
      <c r="AC159" s="1035">
        <f t="shared" si="30"/>
        <v>656.84561575668522</v>
      </c>
      <c r="AD159" s="1035">
        <f t="shared" si="31"/>
        <v>1145982.0892192877</v>
      </c>
      <c r="AE159" s="988">
        <f t="shared" si="35"/>
        <v>3.5106263059433545</v>
      </c>
      <c r="AF159" s="1">
        <v>2056</v>
      </c>
      <c r="AG159" s="84">
        <f t="shared" si="36"/>
        <v>178.9257103810348</v>
      </c>
      <c r="AH159" s="1005">
        <f t="shared" si="37"/>
        <v>5.7403928130808275</v>
      </c>
      <c r="AI159" s="83">
        <f t="shared" si="38"/>
        <v>1262.9284527627965</v>
      </c>
      <c r="AJ159" s="990">
        <f t="shared" si="39"/>
        <v>1193850.3831347611</v>
      </c>
      <c r="AK159" s="1">
        <v>2056</v>
      </c>
      <c r="AL159" s="1049">
        <v>15.9</v>
      </c>
      <c r="AM159" s="1050">
        <v>8.1999999999999993</v>
      </c>
      <c r="AN159" s="991"/>
      <c r="BL159"/>
      <c r="BP159" s="18"/>
      <c r="BQ159" s="18"/>
      <c r="BR159" s="18"/>
      <c r="BS159" s="18"/>
      <c r="BT159" s="18"/>
      <c r="CA159"/>
      <c r="CB159"/>
      <c r="CC159"/>
      <c r="CD159"/>
      <c r="CE159"/>
    </row>
    <row r="160" spans="2:83" ht="13.2" x14ac:dyDescent="0.25">
      <c r="C160" s="11">
        <v>2057</v>
      </c>
      <c r="D160" s="818">
        <v>47.152702098000518</v>
      </c>
      <c r="E160" s="1009">
        <v>-1288.5357850840933</v>
      </c>
      <c r="F160" s="922">
        <f t="shared" si="40"/>
        <v>4.638728826302736</v>
      </c>
      <c r="H160" s="1">
        <v>2057</v>
      </c>
      <c r="I160" s="1"/>
      <c r="J160" s="93">
        <f>TAM_Lighting!$I63</f>
        <v>183.63671099739162</v>
      </c>
      <c r="K160" s="11">
        <v>2057</v>
      </c>
      <c r="L160" s="818">
        <v>146.66219134846961</v>
      </c>
      <c r="M160" s="1009">
        <v>597.65249307392173</v>
      </c>
      <c r="N160" s="922">
        <f t="shared" si="24"/>
        <v>2.1515489750661181</v>
      </c>
      <c r="O160" s="1">
        <v>2057</v>
      </c>
      <c r="P160" s="1010">
        <f t="shared" si="25"/>
        <v>3972.4247687321822</v>
      </c>
      <c r="Q160" s="1015">
        <f t="shared" si="33"/>
        <v>3172.5928785419965</v>
      </c>
      <c r="R160" s="67"/>
      <c r="S160" s="1039"/>
      <c r="T160" s="1037">
        <f t="shared" si="26"/>
        <v>-22.61017604509675</v>
      </c>
      <c r="U160" s="1016">
        <f t="shared" si="27"/>
        <v>47778.637896816275</v>
      </c>
      <c r="V160" s="41">
        <f t="shared" si="28"/>
        <v>0.12917527165916459</v>
      </c>
      <c r="W160" s="922">
        <f t="shared" si="34"/>
        <v>2.2807242467252826</v>
      </c>
      <c r="X160" s="11">
        <v>2057</v>
      </c>
      <c r="Y160" s="1010">
        <f t="shared" si="29"/>
        <v>45412.830169206529</v>
      </c>
      <c r="Z160" s="1015">
        <f>MAX($L160/$J160,$P160/TAM_Area!$R75)*Y160</f>
        <v>36269.137863432574</v>
      </c>
      <c r="AA160" s="89"/>
      <c r="AB160" s="88"/>
      <c r="AC160" s="1035">
        <f t="shared" si="30"/>
        <v>655.4790167022129</v>
      </c>
      <c r="AD160" s="1035">
        <f t="shared" si="31"/>
        <v>1143597.8180876838</v>
      </c>
      <c r="AE160" s="988">
        <f t="shared" si="35"/>
        <v>3.5033222782156503</v>
      </c>
      <c r="AF160" s="1">
        <v>2057</v>
      </c>
      <c r="AG160" s="84">
        <f t="shared" si="36"/>
        <v>183.63671099739162</v>
      </c>
      <c r="AH160" s="1005">
        <f t="shared" si="37"/>
        <v>5.7840465249409334</v>
      </c>
      <c r="AI160" s="83">
        <f t="shared" si="38"/>
        <v>1275.7416858212314</v>
      </c>
      <c r="AJ160" s="990">
        <f t="shared" si="39"/>
        <v>1191376.4559845</v>
      </c>
      <c r="AK160" s="1">
        <v>2057</v>
      </c>
      <c r="AL160" s="1049">
        <v>16.2</v>
      </c>
      <c r="AM160" s="1050">
        <v>8.1999999999999993</v>
      </c>
      <c r="AN160" s="991"/>
      <c r="BL160"/>
      <c r="BP160" s="18"/>
      <c r="BQ160" s="18"/>
      <c r="BR160" s="18"/>
      <c r="BS160" s="18"/>
      <c r="BT160" s="18"/>
      <c r="CA160"/>
      <c r="CB160"/>
      <c r="CC160"/>
      <c r="CD160"/>
      <c r="CE160"/>
    </row>
    <row r="161" spans="3:83" ht="13.2" x14ac:dyDescent="0.25">
      <c r="C161" s="11">
        <v>2058</v>
      </c>
      <c r="D161" s="818">
        <v>47.254586841293751</v>
      </c>
      <c r="E161" s="1009">
        <v>-1291.0918206401266</v>
      </c>
      <c r="F161" s="922">
        <f t="shared" si="40"/>
        <v>4.6479305543044553</v>
      </c>
      <c r="H161" s="1">
        <v>2058</v>
      </c>
      <c r="I161" s="1"/>
      <c r="J161" s="93">
        <f>TAM_Lighting!$I64</f>
        <v>188.43090251797696</v>
      </c>
      <c r="K161" s="11">
        <v>2058</v>
      </c>
      <c r="L161" s="818">
        <v>150.20597199383337</v>
      </c>
      <c r="M161" s="1009">
        <v>611.80934458693162</v>
      </c>
      <c r="N161" s="922">
        <f t="shared" si="24"/>
        <v>2.202513640512954</v>
      </c>
      <c r="O161" s="1">
        <v>2058</v>
      </c>
      <c r="P161" s="1010">
        <f t="shared" si="25"/>
        <v>3963.9272105618356</v>
      </c>
      <c r="Q161" s="1015">
        <f t="shared" si="33"/>
        <v>3159.8083521275994</v>
      </c>
      <c r="R161" s="67"/>
      <c r="S161" s="1039"/>
      <c r="T161" s="1037">
        <f t="shared" si="26"/>
        <v>-22.559442732348487</v>
      </c>
      <c r="U161" s="1016">
        <f t="shared" si="27"/>
        <v>47671.430921768013</v>
      </c>
      <c r="V161" s="41">
        <f t="shared" si="28"/>
        <v>0.12888542475822257</v>
      </c>
      <c r="W161" s="922">
        <f t="shared" si="34"/>
        <v>2.3313990652711767</v>
      </c>
      <c r="X161" s="11">
        <v>2058</v>
      </c>
      <c r="Y161" s="1010">
        <f t="shared" si="29"/>
        <v>45455.691814385616</v>
      </c>
      <c r="Z161" s="1015">
        <f>MAX($L161/$J161,$P161/TAM_Area!$R76)*Y161</f>
        <v>36234.589339615028</v>
      </c>
      <c r="AA161" s="89"/>
      <c r="AB161" s="88"/>
      <c r="AC161" s="1035">
        <f t="shared" si="30"/>
        <v>653.93749355742057</v>
      </c>
      <c r="AD161" s="1035">
        <f t="shared" si="31"/>
        <v>1140908.3612782417</v>
      </c>
      <c r="AE161" s="988">
        <f t="shared" si="35"/>
        <v>3.4950833380849557</v>
      </c>
      <c r="AF161" s="1">
        <v>2058</v>
      </c>
      <c r="AG161" s="84">
        <f t="shared" si="36"/>
        <v>188.43090251797696</v>
      </c>
      <c r="AH161" s="1005">
        <f t="shared" si="37"/>
        <v>5.8264824033561329</v>
      </c>
      <c r="AI161" s="83">
        <f t="shared" si="38"/>
        <v>1288.3062808767006</v>
      </c>
      <c r="AJ161" s="990">
        <f t="shared" si="39"/>
        <v>1188579.7922000098</v>
      </c>
      <c r="AK161" s="1">
        <v>2058</v>
      </c>
      <c r="AL161" s="1049">
        <v>16.399999999999999</v>
      </c>
      <c r="AM161" s="1050">
        <v>8.1999999999999993</v>
      </c>
      <c r="AN161" s="991"/>
      <c r="BL161"/>
      <c r="BP161" s="18"/>
      <c r="BQ161" s="18"/>
      <c r="BR161" s="18"/>
      <c r="BS161" s="18"/>
      <c r="BT161" s="18"/>
      <c r="CA161"/>
      <c r="CB161"/>
      <c r="CC161"/>
      <c r="CD161"/>
      <c r="CE161"/>
    </row>
    <row r="162" spans="3:83" ht="13.2" x14ac:dyDescent="0.25">
      <c r="C162" s="11">
        <v>2059</v>
      </c>
      <c r="D162" s="818">
        <v>47.348145409517073</v>
      </c>
      <c r="E162" s="1009">
        <v>-1293.4116119720989</v>
      </c>
      <c r="F162" s="922">
        <f t="shared" si="40"/>
        <v>4.6562818030995556</v>
      </c>
      <c r="H162" s="1">
        <v>2059</v>
      </c>
      <c r="I162" s="1"/>
      <c r="J162" s="93">
        <f>TAM_Lighting!$I65</f>
        <v>193.30861669140816</v>
      </c>
      <c r="K162" s="11">
        <v>2059</v>
      </c>
      <c r="L162" s="818">
        <v>153.74975263919714</v>
      </c>
      <c r="M162" s="1009">
        <v>625.90023280663013</v>
      </c>
      <c r="N162" s="922">
        <f t="shared" si="24"/>
        <v>2.2532408381038684</v>
      </c>
      <c r="O162" s="1">
        <v>2059</v>
      </c>
      <c r="P162" s="1010">
        <f t="shared" si="25"/>
        <v>3954.0229042971678</v>
      </c>
      <c r="Q162" s="1015">
        <f t="shared" si="33"/>
        <v>3144.8677967412596</v>
      </c>
      <c r="R162" s="67"/>
      <c r="S162" s="1039"/>
      <c r="T162" s="1037">
        <f t="shared" si="26"/>
        <v>-22.500577873093846</v>
      </c>
      <c r="U162" s="1016">
        <f t="shared" si="27"/>
        <v>47547.040789220278</v>
      </c>
      <c r="V162" s="41">
        <f t="shared" si="28"/>
        <v>0.12854912113235811</v>
      </c>
      <c r="W162" s="922">
        <f t="shared" si="34"/>
        <v>2.3817899592362264</v>
      </c>
      <c r="X162" s="11">
        <v>2059</v>
      </c>
      <c r="Y162" s="1010">
        <f t="shared" si="29"/>
        <v>45490.636739239431</v>
      </c>
      <c r="Z162" s="1015">
        <f>MAX($L162/$J162,$P162/TAM_Area!$R77)*Y162</f>
        <v>36181.388423170589</v>
      </c>
      <c r="AA162" s="89"/>
      <c r="AB162" s="88"/>
      <c r="AC162" s="1035">
        <f t="shared" si="30"/>
        <v>652.23772008180924</v>
      </c>
      <c r="AD162" s="1035">
        <f t="shared" si="31"/>
        <v>1137942.8090814189</v>
      </c>
      <c r="AE162" s="988">
        <f t="shared" si="35"/>
        <v>3.4859986013759316</v>
      </c>
      <c r="AF162" s="1">
        <v>2059</v>
      </c>
      <c r="AG162" s="84">
        <f t="shared" si="36"/>
        <v>193.30861669140816</v>
      </c>
      <c r="AH162" s="1005">
        <f t="shared" si="37"/>
        <v>5.8677885606121585</v>
      </c>
      <c r="AI162" s="83">
        <f t="shared" si="38"/>
        <v>1300.6385307615333</v>
      </c>
      <c r="AJ162" s="990">
        <f t="shared" si="39"/>
        <v>1185489.8498706392</v>
      </c>
      <c r="AK162" s="1">
        <v>2059</v>
      </c>
      <c r="AL162" s="1049">
        <v>16.7</v>
      </c>
      <c r="AM162" s="1050">
        <v>8.1999999999999993</v>
      </c>
      <c r="AN162" s="991"/>
      <c r="BL162"/>
      <c r="BP162" s="18"/>
      <c r="BQ162" s="18"/>
      <c r="BR162" s="18"/>
      <c r="BS162" s="18"/>
      <c r="BT162" s="18"/>
      <c r="CA162"/>
      <c r="CB162"/>
      <c r="CC162"/>
      <c r="CD162"/>
      <c r="CE162"/>
    </row>
    <row r="163" spans="3:83" ht="13.2" x14ac:dyDescent="0.25">
      <c r="C163" s="11">
        <v>2060</v>
      </c>
      <c r="D163" s="818">
        <v>47.433377802670492</v>
      </c>
      <c r="E163" s="1009">
        <v>-1295.4951590800113</v>
      </c>
      <c r="F163" s="922">
        <f t="shared" si="40"/>
        <v>4.6637825726880404</v>
      </c>
      <c r="H163" s="1">
        <v>2060</v>
      </c>
      <c r="I163" s="1"/>
      <c r="J163" s="93">
        <f>TAM_Lighting!$I66</f>
        <v>198.27013574085581</v>
      </c>
      <c r="K163" s="11">
        <v>2060</v>
      </c>
      <c r="L163" s="818">
        <v>157.29353328456091</v>
      </c>
      <c r="M163" s="1009">
        <v>639.92460275321287</v>
      </c>
      <c r="N163" s="922">
        <f t="shared" si="24"/>
        <v>2.3037285699115664</v>
      </c>
      <c r="O163" s="1">
        <v>2060</v>
      </c>
      <c r="P163" s="1010">
        <f t="shared" si="25"/>
        <v>3942.740371760221</v>
      </c>
      <c r="Q163" s="1015">
        <f t="shared" si="33"/>
        <v>3127.8919620472921</v>
      </c>
      <c r="R163" s="67"/>
      <c r="S163" s="1039"/>
      <c r="T163" s="1037">
        <f t="shared" si="26"/>
        <v>-22.433746334463649</v>
      </c>
      <c r="U163" s="1016">
        <f t="shared" si="27"/>
        <v>47405.815887745484</v>
      </c>
      <c r="V163" s="41">
        <f t="shared" si="28"/>
        <v>0.12816730269181462</v>
      </c>
      <c r="W163" s="922">
        <f t="shared" si="34"/>
        <v>2.431895872603381</v>
      </c>
      <c r="X163" s="11">
        <v>2060</v>
      </c>
      <c r="Y163" s="1010">
        <f t="shared" si="29"/>
        <v>45518.362083172367</v>
      </c>
      <c r="Z163" s="1015">
        <f>MAX($L163/$J163,$P163/TAM_Area!$R78)*Y163</f>
        <v>36111.056133769627</v>
      </c>
      <c r="AA163" s="89"/>
      <c r="AB163" s="88"/>
      <c r="AC163" s="1035">
        <f t="shared" si="30"/>
        <v>650.39363165983707</v>
      </c>
      <c r="AD163" s="1035">
        <f t="shared" si="31"/>
        <v>1134725.4742133433</v>
      </c>
      <c r="AE163" s="988">
        <f t="shared" si="35"/>
        <v>3.4761425481887565</v>
      </c>
      <c r="AF163" s="1">
        <v>2060</v>
      </c>
      <c r="AG163" s="84">
        <f t="shared" si="36"/>
        <v>198.27013574085581</v>
      </c>
      <c r="AH163" s="1005">
        <f t="shared" si="37"/>
        <v>5.9080384207921375</v>
      </c>
      <c r="AI163" s="83">
        <f t="shared" si="38"/>
        <v>1312.7519807475137</v>
      </c>
      <c r="AJ163" s="990">
        <f t="shared" si="39"/>
        <v>1182131.2901010888</v>
      </c>
      <c r="AK163" s="1">
        <v>2060</v>
      </c>
      <c r="AL163" s="1049">
        <v>16.899999999999999</v>
      </c>
      <c r="AM163" s="1050">
        <v>8.3000000000000007</v>
      </c>
      <c r="AN163" s="991"/>
      <c r="BG163" s="18"/>
      <c r="BL163"/>
      <c r="BP163" s="18"/>
      <c r="BQ163" s="18"/>
      <c r="BR163" s="18"/>
      <c r="BS163" s="18"/>
      <c r="BT163" s="18"/>
      <c r="CA163"/>
      <c r="CB163"/>
      <c r="CC163"/>
      <c r="CD163"/>
      <c r="CE163"/>
    </row>
    <row r="164" spans="3:83" ht="13.8" thickBot="1" x14ac:dyDescent="0.3">
      <c r="C164" s="18"/>
      <c r="D164" s="61"/>
      <c r="E164" s="59"/>
      <c r="F164" s="60"/>
      <c r="J164" s="65"/>
      <c r="L164" s="61"/>
      <c r="M164" s="59"/>
      <c r="N164" s="60"/>
      <c r="O164" s="11"/>
      <c r="P164" s="61"/>
      <c r="Q164" s="59"/>
      <c r="R164" s="59"/>
      <c r="S164" s="59"/>
      <c r="T164" s="1018"/>
      <c r="U164" s="1019"/>
      <c r="V164" s="1018"/>
      <c r="W164" s="60"/>
      <c r="Y164" s="61"/>
      <c r="Z164" s="59"/>
      <c r="AA164" s="59"/>
      <c r="AB164" s="59"/>
      <c r="AC164" s="59"/>
      <c r="AD164" s="59"/>
      <c r="AE164" s="60"/>
      <c r="AG164" s="61"/>
      <c r="AH164" s="59"/>
      <c r="AI164" s="59"/>
      <c r="AJ164" s="60"/>
      <c r="AL164" s="61"/>
      <c r="AM164" s="60"/>
      <c r="BG164" s="18"/>
      <c r="BL164"/>
      <c r="BP164" s="18"/>
      <c r="BQ164" s="18"/>
      <c r="BR164" s="18"/>
      <c r="BS164" s="18"/>
      <c r="BT164" s="18"/>
      <c r="CA164"/>
      <c r="CB164"/>
      <c r="CC164"/>
      <c r="CD164"/>
      <c r="CE164"/>
    </row>
    <row r="165" spans="3:83" ht="15.75" customHeight="1" x14ac:dyDescent="0.25">
      <c r="C165" s="18"/>
      <c r="D165" s="18"/>
      <c r="E165" s="18"/>
      <c r="F165" s="18"/>
      <c r="L165"/>
      <c r="P165" s="18"/>
      <c r="Q165" s="18"/>
      <c r="R165" s="18"/>
      <c r="S165" s="18"/>
      <c r="T165" s="18"/>
      <c r="U165" s="18"/>
      <c r="Y165" s="18"/>
      <c r="Z165" s="18"/>
      <c r="BC165" s="18"/>
      <c r="BM165" s="18"/>
      <c r="BN165" s="18"/>
      <c r="BO165" s="18"/>
      <c r="BP165" s="18"/>
      <c r="BQ165" s="18"/>
      <c r="BR165" s="18"/>
      <c r="BS165" s="18"/>
      <c r="BT165" s="18"/>
      <c r="BW165"/>
      <c r="BX165"/>
      <c r="BY165"/>
      <c r="BZ165"/>
      <c r="CA165"/>
      <c r="CB165"/>
      <c r="CC165"/>
      <c r="CD165"/>
      <c r="CE165"/>
    </row>
    <row r="166" spans="3:83" s="18" customFormat="1" ht="15.75" customHeight="1" x14ac:dyDescent="0.25"/>
    <row r="167" spans="3:83" s="18" customFormat="1" ht="15.75" customHeight="1" x14ac:dyDescent="0.25"/>
    <row r="168" spans="3:83" ht="15.75" customHeight="1" x14ac:dyDescent="0.25">
      <c r="M168" s="18"/>
      <c r="N168" s="18"/>
      <c r="V168" s="18"/>
      <c r="BH168" s="18"/>
      <c r="BL168"/>
      <c r="BQ168" s="18"/>
      <c r="BR168" s="18"/>
      <c r="BS168" s="18"/>
      <c r="BT168" s="18"/>
      <c r="CB168"/>
      <c r="CC168"/>
      <c r="CD168"/>
      <c r="CE168"/>
    </row>
    <row r="169" spans="3:83" ht="15.75" customHeight="1" thickBot="1" x14ac:dyDescent="0.3">
      <c r="H169" s="33" t="s">
        <v>25</v>
      </c>
      <c r="I169" s="33"/>
      <c r="J169" s="34"/>
      <c r="K169" s="91" t="s">
        <v>71</v>
      </c>
      <c r="L169" s="91"/>
      <c r="M169" s="1079"/>
      <c r="N169" s="1079"/>
      <c r="O169" s="34"/>
      <c r="P169" s="34"/>
      <c r="Q169" s="34"/>
      <c r="R169" s="34"/>
      <c r="S169" s="34"/>
      <c r="T169" s="34"/>
      <c r="U169" s="34"/>
      <c r="V169" s="33" t="s">
        <v>25</v>
      </c>
      <c r="W169" s="91" t="s">
        <v>71</v>
      </c>
      <c r="X169" s="34"/>
      <c r="Y169" s="34"/>
      <c r="Z169" s="34"/>
      <c r="AA169" s="34"/>
      <c r="AB169" s="34"/>
      <c r="AC169" s="34"/>
      <c r="AD169" s="34"/>
      <c r="BH169" s="18"/>
      <c r="BL169"/>
      <c r="BQ169" s="18"/>
      <c r="BR169" s="18"/>
      <c r="BS169" s="18"/>
      <c r="BT169" s="18"/>
      <c r="CB169"/>
      <c r="CC169"/>
      <c r="CD169"/>
      <c r="CE169"/>
    </row>
    <row r="170" spans="3:83" ht="81" customHeight="1" x14ac:dyDescent="0.25">
      <c r="J170" s="74" t="s">
        <v>67</v>
      </c>
      <c r="L170" s="74" t="s">
        <v>737</v>
      </c>
      <c r="M170" s="1626" t="s">
        <v>753</v>
      </c>
      <c r="N170" s="1595"/>
      <c r="O170" s="997"/>
      <c r="Q170" s="76" t="s">
        <v>740</v>
      </c>
      <c r="R170" s="1626" t="s">
        <v>754</v>
      </c>
      <c r="S170" s="1595"/>
      <c r="T170" s="51"/>
      <c r="V170" s="1611" t="s">
        <v>26</v>
      </c>
      <c r="W170" s="1612"/>
      <c r="X170" s="1612"/>
      <c r="Y170" s="1613"/>
      <c r="Z170" s="18"/>
      <c r="AA170" s="1592" t="s">
        <v>62</v>
      </c>
      <c r="AB170" s="1593"/>
      <c r="BI170" s="18"/>
      <c r="BL170"/>
      <c r="BR170" s="18"/>
      <c r="BS170" s="18"/>
      <c r="BT170" s="18"/>
      <c r="CC170"/>
      <c r="CD170"/>
      <c r="CE170"/>
    </row>
    <row r="171" spans="3:83" ht="72" customHeight="1" x14ac:dyDescent="0.25">
      <c r="J171" s="63" t="s">
        <v>734</v>
      </c>
      <c r="L171" s="52" t="s">
        <v>735</v>
      </c>
      <c r="M171" s="42" t="s">
        <v>730</v>
      </c>
      <c r="N171" s="42" t="s">
        <v>728</v>
      </c>
      <c r="O171" s="53" t="s">
        <v>741</v>
      </c>
      <c r="Q171" s="52" t="s">
        <v>917</v>
      </c>
      <c r="R171" s="42" t="s">
        <v>729</v>
      </c>
      <c r="S171" s="42" t="s">
        <v>728</v>
      </c>
      <c r="T171" s="53" t="s">
        <v>739</v>
      </c>
      <c r="U171" s="18"/>
      <c r="V171" s="52" t="s">
        <v>747</v>
      </c>
      <c r="W171" s="42" t="s">
        <v>795</v>
      </c>
      <c r="X171" s="42" t="s">
        <v>726</v>
      </c>
      <c r="Y171" s="53" t="s">
        <v>725</v>
      </c>
      <c r="Z171" s="18"/>
      <c r="AA171" s="993" t="s">
        <v>731</v>
      </c>
      <c r="AB171" s="53" t="s">
        <v>727</v>
      </c>
      <c r="BI171" s="18"/>
      <c r="BL171"/>
      <c r="BR171" s="18"/>
      <c r="BS171" s="18"/>
      <c r="BT171" s="18"/>
      <c r="CC171"/>
      <c r="CD171"/>
      <c r="CE171"/>
    </row>
    <row r="172" spans="3:83" ht="30.6" customHeight="1" thickBot="1" x14ac:dyDescent="0.3">
      <c r="J172" s="75" t="s">
        <v>11</v>
      </c>
      <c r="L172" s="1000" t="s">
        <v>736</v>
      </c>
      <c r="M172" s="44" t="s">
        <v>6</v>
      </c>
      <c r="N172" s="44" t="s">
        <v>12</v>
      </c>
      <c r="O172" s="66" t="s">
        <v>11</v>
      </c>
      <c r="Q172" s="1000" t="s">
        <v>738</v>
      </c>
      <c r="R172" s="44" t="s">
        <v>6</v>
      </c>
      <c r="S172" s="44" t="s">
        <v>12</v>
      </c>
      <c r="T172" s="66" t="s">
        <v>11</v>
      </c>
      <c r="U172" s="18"/>
      <c r="V172" s="72" t="s">
        <v>11</v>
      </c>
      <c r="W172" s="46" t="s">
        <v>11</v>
      </c>
      <c r="X172" s="46" t="s">
        <v>6</v>
      </c>
      <c r="Y172" s="73" t="s">
        <v>12</v>
      </c>
      <c r="Z172" s="18"/>
      <c r="AA172" s="995" t="s">
        <v>11</v>
      </c>
      <c r="AB172" s="77" t="s">
        <v>11</v>
      </c>
      <c r="BJ172" s="18"/>
      <c r="BL172"/>
      <c r="BS172" s="18"/>
      <c r="BT172" s="18"/>
      <c r="CD172"/>
      <c r="CE172"/>
    </row>
    <row r="173" spans="3:83" ht="13.2" x14ac:dyDescent="0.25">
      <c r="H173" s="1">
        <v>2014</v>
      </c>
      <c r="I173" s="1"/>
      <c r="J173" s="93">
        <f>TAM_WaterHeating!O20*$D$23</f>
        <v>11.064588652332715</v>
      </c>
      <c r="K173" s="1">
        <v>2014</v>
      </c>
      <c r="L173" s="1001">
        <v>34401.374300166499</v>
      </c>
      <c r="M173" s="998">
        <v>0</v>
      </c>
      <c r="N173" s="999">
        <v>0</v>
      </c>
      <c r="O173" s="1002">
        <f>N173*$D$25+M173*$D$23</f>
        <v>0</v>
      </c>
      <c r="P173" s="1">
        <v>2014</v>
      </c>
      <c r="Q173" s="1001">
        <v>315.33521526819999</v>
      </c>
      <c r="R173" s="998">
        <v>0</v>
      </c>
      <c r="S173" s="999">
        <v>0</v>
      </c>
      <c r="T173" s="1004">
        <f>S173*$D$25-R173*$D$23</f>
        <v>0</v>
      </c>
      <c r="U173" s="1">
        <v>2014</v>
      </c>
      <c r="V173" s="84">
        <f t="shared" ref="V173:V219" si="41">J173</f>
        <v>11.064588652332715</v>
      </c>
      <c r="W173" s="1005">
        <f>O173+T173</f>
        <v>0</v>
      </c>
      <c r="X173" s="83">
        <f>M173-R173</f>
        <v>0</v>
      </c>
      <c r="Y173" s="990">
        <f>N173+S173</f>
        <v>0</v>
      </c>
      <c r="Z173" s="1">
        <v>2014</v>
      </c>
      <c r="AA173" s="1006">
        <v>21.999600000000001</v>
      </c>
      <c r="AB173" s="1007">
        <v>21.771035999999999</v>
      </c>
      <c r="AC173" s="991"/>
      <c r="BJ173" s="18"/>
      <c r="BL173"/>
      <c r="BS173" s="18"/>
      <c r="BT173" s="18"/>
      <c r="CD173"/>
      <c r="CE173"/>
    </row>
    <row r="174" spans="3:83" ht="13.2" x14ac:dyDescent="0.25">
      <c r="H174" s="1">
        <v>2015</v>
      </c>
      <c r="I174" s="1"/>
      <c r="J174" s="94">
        <f>TAM_WaterHeating!O21*$D$23</f>
        <v>11.313152546109203</v>
      </c>
      <c r="K174" s="1">
        <v>2015</v>
      </c>
      <c r="L174" s="1003">
        <v>35008.712374680676</v>
      </c>
      <c r="M174" s="934">
        <v>-0.80860263627390527</v>
      </c>
      <c r="N174" s="892">
        <v>-15028.04435953061</v>
      </c>
      <c r="O174" s="1004">
        <f t="shared" ref="O174:O219" si="42">N174*$D$25+M174*$D$23</f>
        <v>-1.7939013850116668E-2</v>
      </c>
      <c r="P174" s="1">
        <v>2015</v>
      </c>
      <c r="Q174" s="1003">
        <v>337.77176522809998</v>
      </c>
      <c r="R174" s="934">
        <v>0</v>
      </c>
      <c r="S174" s="892">
        <v>0</v>
      </c>
      <c r="T174" s="1004">
        <f>S174*$D$25-R174*$D$23</f>
        <v>0</v>
      </c>
      <c r="U174" s="1">
        <v>2015</v>
      </c>
      <c r="V174" s="85">
        <f t="shared" si="41"/>
        <v>11.313152546109203</v>
      </c>
      <c r="W174" s="1005">
        <f t="shared" ref="W174:W219" si="43">O174+T174</f>
        <v>-1.7939013850116668E-2</v>
      </c>
      <c r="X174" s="83">
        <f t="shared" ref="X174:X219" si="44">M174-R174</f>
        <v>-0.80860263627390527</v>
      </c>
      <c r="Y174" s="990">
        <f t="shared" ref="Y174:Y219" si="45">N174+S174</f>
        <v>-15028.04435953061</v>
      </c>
      <c r="Z174" s="1">
        <v>2015</v>
      </c>
      <c r="AA174" s="1006">
        <v>22.327199999999998</v>
      </c>
      <c r="AB174" s="1007">
        <v>21.807359999999999</v>
      </c>
      <c r="AC174" s="991"/>
      <c r="BJ174" s="18"/>
      <c r="BL174"/>
      <c r="BS174" s="18"/>
      <c r="BT174" s="18"/>
      <c r="CD174"/>
      <c r="CE174"/>
    </row>
    <row r="175" spans="3:83" ht="13.2" x14ac:dyDescent="0.25">
      <c r="H175" s="1">
        <v>2016</v>
      </c>
      <c r="I175" s="1"/>
      <c r="J175" s="94">
        <f>TAM_WaterHeating!O22*$D$23</f>
        <v>11.569600855599141</v>
      </c>
      <c r="K175" s="1">
        <v>2016</v>
      </c>
      <c r="L175" s="1003">
        <v>36914.259924569633</v>
      </c>
      <c r="M175" s="934">
        <v>-0.53906842418247469</v>
      </c>
      <c r="N175" s="892">
        <v>-10018.696239684677</v>
      </c>
      <c r="O175" s="1004">
        <f t="shared" si="42"/>
        <v>-1.1959342566741585E-2</v>
      </c>
      <c r="P175" s="1">
        <v>2016</v>
      </c>
      <c r="Q175" s="1001">
        <v>360.20831518799997</v>
      </c>
      <c r="R175" s="998">
        <v>0</v>
      </c>
      <c r="S175" s="999">
        <v>0</v>
      </c>
      <c r="T175" s="1004">
        <f t="shared" ref="T175:T219" si="46">S175*$D$25-R175*$D$23</f>
        <v>0</v>
      </c>
      <c r="U175" s="1">
        <v>2016</v>
      </c>
      <c r="V175" s="85">
        <f t="shared" si="41"/>
        <v>11.569600855599141</v>
      </c>
      <c r="W175" s="1005">
        <f t="shared" si="43"/>
        <v>-1.1959342566741585E-2</v>
      </c>
      <c r="X175" s="83">
        <f t="shared" si="44"/>
        <v>-0.53906842418247469</v>
      </c>
      <c r="Y175" s="990">
        <f t="shared" si="45"/>
        <v>-10018.696239684677</v>
      </c>
      <c r="Z175" s="1">
        <v>2016</v>
      </c>
      <c r="AA175" s="1006">
        <v>22.654799999999998</v>
      </c>
      <c r="AB175" s="1007">
        <v>21.845916000000003</v>
      </c>
      <c r="AC175" s="991"/>
      <c r="BJ175" s="18"/>
      <c r="BL175"/>
      <c r="BS175" s="18"/>
      <c r="BT175" s="18"/>
      <c r="CD175"/>
      <c r="CE175"/>
    </row>
    <row r="176" spans="3:83" ht="13.2" x14ac:dyDescent="0.25">
      <c r="H176" s="1">
        <v>2017</v>
      </c>
      <c r="I176" s="1"/>
      <c r="J176" s="94">
        <f>TAM_WaterHeating!O23*$D$23</f>
        <v>11.833995934092085</v>
      </c>
      <c r="K176" s="1">
        <v>2017</v>
      </c>
      <c r="L176" s="1003">
        <v>38819.807474458124</v>
      </c>
      <c r="M176" s="934">
        <v>-0.26953421209181744</v>
      </c>
      <c r="N176" s="892">
        <v>-5009.3481198531199</v>
      </c>
      <c r="O176" s="1004">
        <f t="shared" si="42"/>
        <v>-5.9796712833836627E-3</v>
      </c>
      <c r="P176" s="1">
        <v>2017</v>
      </c>
      <c r="Q176" s="1003">
        <v>374.45471999999995</v>
      </c>
      <c r="R176" s="934">
        <v>0</v>
      </c>
      <c r="S176" s="892">
        <v>0</v>
      </c>
      <c r="T176" s="1004">
        <f t="shared" si="46"/>
        <v>0</v>
      </c>
      <c r="U176" s="1">
        <v>2017</v>
      </c>
      <c r="V176" s="85">
        <f t="shared" si="41"/>
        <v>11.833995934092085</v>
      </c>
      <c r="W176" s="1005">
        <f t="shared" si="43"/>
        <v>-5.9796712833836627E-3</v>
      </c>
      <c r="X176" s="83">
        <f t="shared" si="44"/>
        <v>-0.26953421209181744</v>
      </c>
      <c r="Y176" s="990">
        <f t="shared" si="45"/>
        <v>-5009.3481198531199</v>
      </c>
      <c r="Z176" s="1">
        <v>2017</v>
      </c>
      <c r="AA176" s="1006">
        <v>22.982399999999998</v>
      </c>
      <c r="AB176" s="1007">
        <v>21.88674</v>
      </c>
      <c r="AC176" s="991"/>
      <c r="BJ176" s="18"/>
      <c r="BL176"/>
      <c r="BS176" s="18"/>
      <c r="BT176" s="18"/>
      <c r="CD176"/>
      <c r="CE176"/>
    </row>
    <row r="177" spans="8:83" ht="13.2" x14ac:dyDescent="0.25">
      <c r="H177" s="1">
        <v>2018</v>
      </c>
      <c r="I177" s="1"/>
      <c r="J177" s="94">
        <f>TAM_WaterHeating!O24*$D$23</f>
        <v>12.106272298635311</v>
      </c>
      <c r="K177" s="1">
        <v>2018</v>
      </c>
      <c r="L177" s="1003">
        <v>40725.355024347082</v>
      </c>
      <c r="M177" s="934">
        <v>-7.7344465931986077E-13</v>
      </c>
      <c r="N177" s="892">
        <v>-1.4374626211289794E-8</v>
      </c>
      <c r="O177" s="1004">
        <f t="shared" si="42"/>
        <v>-1.7159026984841291E-14</v>
      </c>
      <c r="P177" s="1">
        <v>2018</v>
      </c>
      <c r="Q177" s="1001">
        <v>394.16122157726659</v>
      </c>
      <c r="R177" s="998">
        <v>0</v>
      </c>
      <c r="S177" s="999">
        <v>0</v>
      </c>
      <c r="T177" s="1004">
        <f t="shared" si="46"/>
        <v>0</v>
      </c>
      <c r="U177" s="1">
        <v>2018</v>
      </c>
      <c r="V177" s="85">
        <f t="shared" si="41"/>
        <v>12.106272298635311</v>
      </c>
      <c r="W177" s="1005">
        <f t="shared" si="43"/>
        <v>-1.7159026984841291E-14</v>
      </c>
      <c r="X177" s="83">
        <f t="shared" si="44"/>
        <v>-7.7344465931986077E-13</v>
      </c>
      <c r="Y177" s="990">
        <f t="shared" si="45"/>
        <v>-1.4374626211289794E-8</v>
      </c>
      <c r="Z177" s="1">
        <v>2018</v>
      </c>
      <c r="AA177" s="1006">
        <v>23.3064</v>
      </c>
      <c r="AB177" s="1007">
        <v>21.929796</v>
      </c>
      <c r="AC177" s="991"/>
      <c r="BJ177" s="18"/>
      <c r="BL177"/>
      <c r="BS177" s="18"/>
      <c r="BT177" s="18"/>
      <c r="CD177"/>
      <c r="CE177"/>
    </row>
    <row r="178" spans="8:83" ht="13.2" x14ac:dyDescent="0.25">
      <c r="H178" s="1">
        <v>2019</v>
      </c>
      <c r="I178" s="1"/>
      <c r="J178" s="94">
        <f>TAM_WaterHeating!O25*$D$23</f>
        <v>12.386266732916722</v>
      </c>
      <c r="K178" s="1">
        <v>2019</v>
      </c>
      <c r="L178" s="1003">
        <v>43096.357704415932</v>
      </c>
      <c r="M178" s="934">
        <v>0.65608533240394507</v>
      </c>
      <c r="N178" s="892">
        <v>12193.479264967435</v>
      </c>
      <c r="O178" s="1004">
        <f t="shared" si="42"/>
        <v>1.4555386461621637E-2</v>
      </c>
      <c r="P178" s="1">
        <v>2019</v>
      </c>
      <c r="Q178" s="1003">
        <v>413.35404794849455</v>
      </c>
      <c r="R178" s="934">
        <v>-3.8183161657918374</v>
      </c>
      <c r="S178" s="892">
        <v>77632.374594477224</v>
      </c>
      <c r="T178" s="1004">
        <f t="shared" si="46"/>
        <v>9.137831279132784E-2</v>
      </c>
      <c r="U178" s="1">
        <v>2019</v>
      </c>
      <c r="V178" s="85">
        <f t="shared" si="41"/>
        <v>12.386266732916722</v>
      </c>
      <c r="W178" s="1005">
        <f t="shared" si="43"/>
        <v>0.10593369925294947</v>
      </c>
      <c r="X178" s="83">
        <f t="shared" si="44"/>
        <v>4.4744014981957827</v>
      </c>
      <c r="Y178" s="990">
        <f t="shared" si="45"/>
        <v>89825.853859444658</v>
      </c>
      <c r="Z178" s="1">
        <v>2019</v>
      </c>
      <c r="AA178" s="1006">
        <v>23.626799999999999</v>
      </c>
      <c r="AB178" s="1007">
        <v>21.975083999999999</v>
      </c>
      <c r="AC178" s="991"/>
      <c r="BJ178" s="18"/>
      <c r="BL178"/>
      <c r="BS178" s="18"/>
      <c r="BT178" s="18"/>
      <c r="CD178"/>
      <c r="CE178"/>
    </row>
    <row r="179" spans="8:83" ht="13.2" x14ac:dyDescent="0.25">
      <c r="H179" s="37">
        <v>2020</v>
      </c>
      <c r="I179" s="37"/>
      <c r="J179" s="94">
        <f>TAM_WaterHeating!O26*$D$23</f>
        <v>12.67489997788185</v>
      </c>
      <c r="K179" s="37">
        <v>2020</v>
      </c>
      <c r="L179" s="1003">
        <v>45493.081042193306</v>
      </c>
      <c r="M179" s="934">
        <v>1.333531153516569</v>
      </c>
      <c r="N179" s="892">
        <v>24783.947554524875</v>
      </c>
      <c r="O179" s="1004">
        <f t="shared" si="42"/>
        <v>2.9584659707184522E-2</v>
      </c>
      <c r="P179" s="37">
        <v>2020</v>
      </c>
      <c r="Q179" s="1001">
        <v>432.12505396013148</v>
      </c>
      <c r="R179" s="998">
        <v>-7.5429561353876053</v>
      </c>
      <c r="S179" s="999">
        <v>153360.16474965855</v>
      </c>
      <c r="T179" s="1004">
        <f t="shared" si="46"/>
        <v>0.18051480683705393</v>
      </c>
      <c r="U179" s="37">
        <v>2020</v>
      </c>
      <c r="V179" s="85">
        <f t="shared" si="41"/>
        <v>12.67489997788185</v>
      </c>
      <c r="W179" s="1005">
        <f t="shared" si="43"/>
        <v>0.21009946654423844</v>
      </c>
      <c r="X179" s="83">
        <f t="shared" si="44"/>
        <v>8.8764872889041744</v>
      </c>
      <c r="Y179" s="990">
        <f t="shared" si="45"/>
        <v>178144.11230418342</v>
      </c>
      <c r="Z179" s="37">
        <v>2020</v>
      </c>
      <c r="AA179" s="1006">
        <v>23.6844</v>
      </c>
      <c r="AB179" s="1007">
        <v>21.945708</v>
      </c>
      <c r="AC179" s="991"/>
      <c r="BJ179" s="18"/>
      <c r="BL179"/>
      <c r="BS179" s="18"/>
      <c r="BT179" s="18"/>
      <c r="CD179"/>
      <c r="CE179"/>
    </row>
    <row r="180" spans="8:83" ht="13.2" x14ac:dyDescent="0.25">
      <c r="H180" s="1">
        <v>2021</v>
      </c>
      <c r="I180" s="1"/>
      <c r="J180" s="94">
        <f>TAM_WaterHeating!O27*$D$23</f>
        <v>12.961933950318436</v>
      </c>
      <c r="K180" s="1">
        <v>2021</v>
      </c>
      <c r="L180" s="1003">
        <v>47883.308963384632</v>
      </c>
      <c r="M180" s="934">
        <v>2.0055826618470616</v>
      </c>
      <c r="N180" s="892">
        <v>37274.161444526289</v>
      </c>
      <c r="O180" s="1004">
        <f t="shared" si="42"/>
        <v>4.4494259027175714E-2</v>
      </c>
      <c r="P180" s="1">
        <v>2021</v>
      </c>
      <c r="Q180" s="1003">
        <v>450.4742396119982</v>
      </c>
      <c r="R180" s="934">
        <v>-11.173919908747513</v>
      </c>
      <c r="S180" s="892">
        <v>227183.37046473502</v>
      </c>
      <c r="T180" s="1004">
        <f t="shared" si="46"/>
        <v>0.26740948213622606</v>
      </c>
      <c r="U180" s="1">
        <v>2021</v>
      </c>
      <c r="V180" s="85">
        <f t="shared" si="41"/>
        <v>12.961933950318436</v>
      </c>
      <c r="W180" s="1005">
        <f t="shared" si="43"/>
        <v>0.3119037411634018</v>
      </c>
      <c r="X180" s="83">
        <f t="shared" si="44"/>
        <v>13.179502570594574</v>
      </c>
      <c r="Y180" s="990">
        <f t="shared" si="45"/>
        <v>264457.53190926131</v>
      </c>
      <c r="Z180" s="1">
        <v>2021</v>
      </c>
      <c r="AA180" s="1006">
        <v>24.267599999999998</v>
      </c>
      <c r="AB180" s="1007">
        <v>22.072464</v>
      </c>
      <c r="AC180" s="991"/>
      <c r="BJ180" s="18"/>
      <c r="BL180"/>
      <c r="BS180" s="18"/>
      <c r="BT180" s="18"/>
      <c r="CD180"/>
      <c r="CE180"/>
    </row>
    <row r="181" spans="8:83" ht="13.2" x14ac:dyDescent="0.25">
      <c r="H181" s="1">
        <v>2022</v>
      </c>
      <c r="I181" s="1"/>
      <c r="J181" s="94">
        <f>TAM_WaterHeating!O28*$D$23</f>
        <v>13.255821481530962</v>
      </c>
      <c r="K181" s="1">
        <v>2022</v>
      </c>
      <c r="L181" s="1003">
        <v>50298.003106070864</v>
      </c>
      <c r="M181" s="934">
        <v>2.6979528748510071</v>
      </c>
      <c r="N181" s="892">
        <v>50142.002591059958</v>
      </c>
      <c r="O181" s="1004">
        <f t="shared" si="42"/>
        <v>5.9854632940523581E-2</v>
      </c>
      <c r="P181" s="1">
        <v>2022</v>
      </c>
      <c r="Q181" s="1001">
        <v>468.4016049039783</v>
      </c>
      <c r="R181" s="998">
        <v>-14.711207485845605</v>
      </c>
      <c r="S181" s="999">
        <v>299101.99173917895</v>
      </c>
      <c r="T181" s="1004">
        <f t="shared" si="46"/>
        <v>0.35206233868822312</v>
      </c>
      <c r="U181" s="1">
        <v>2022</v>
      </c>
      <c r="V181" s="85">
        <f t="shared" si="41"/>
        <v>13.255821481530962</v>
      </c>
      <c r="W181" s="1005">
        <f t="shared" si="43"/>
        <v>0.41191697162874669</v>
      </c>
      <c r="X181" s="83">
        <f t="shared" si="44"/>
        <v>17.409160360696614</v>
      </c>
      <c r="Y181" s="990">
        <f t="shared" si="45"/>
        <v>349243.9943302389</v>
      </c>
      <c r="Z181" s="1">
        <v>2022</v>
      </c>
      <c r="AA181" s="1006">
        <v>24.584399999999999</v>
      </c>
      <c r="AB181" s="1007">
        <v>22.12452</v>
      </c>
      <c r="AC181" s="991"/>
      <c r="BJ181" s="18"/>
      <c r="BL181"/>
      <c r="BS181" s="18"/>
      <c r="BT181" s="18"/>
      <c r="CD181"/>
      <c r="CE181"/>
    </row>
    <row r="182" spans="8:83" ht="13.2" x14ac:dyDescent="0.25">
      <c r="H182" s="1">
        <v>2023</v>
      </c>
      <c r="I182" s="1"/>
      <c r="J182" s="94">
        <f>TAM_WaterHeating!O29*$D$23</f>
        <v>13.556651128647733</v>
      </c>
      <c r="K182" s="1">
        <v>2023</v>
      </c>
      <c r="L182" s="1003">
        <v>52729.2465595658</v>
      </c>
      <c r="M182" s="934">
        <v>3.4040669574968332</v>
      </c>
      <c r="N182" s="892">
        <v>63265.276348599626</v>
      </c>
      <c r="O182" s="1004">
        <f t="shared" si="42"/>
        <v>7.5519917395588221E-2</v>
      </c>
      <c r="P182" s="1">
        <v>2023</v>
      </c>
      <c r="Q182" s="1003">
        <v>485.90714983618818</v>
      </c>
      <c r="R182" s="934">
        <v>-18.154818866707942</v>
      </c>
      <c r="S182" s="892">
        <v>369116.02857352007</v>
      </c>
      <c r="T182" s="1004">
        <f t="shared" si="46"/>
        <v>0.43447337649366863</v>
      </c>
      <c r="U182" s="1">
        <v>2023</v>
      </c>
      <c r="V182" s="85">
        <f t="shared" si="41"/>
        <v>13.556651128647733</v>
      </c>
      <c r="W182" s="1005">
        <f t="shared" si="43"/>
        <v>0.50999329388925685</v>
      </c>
      <c r="X182" s="83">
        <f t="shared" si="44"/>
        <v>21.558885824204776</v>
      </c>
      <c r="Y182" s="990">
        <f t="shared" si="45"/>
        <v>432381.30492211971</v>
      </c>
      <c r="Z182" s="1">
        <v>2023</v>
      </c>
      <c r="AA182" s="1006">
        <v>24.897600000000001</v>
      </c>
      <c r="AB182" s="1007">
        <v>22.178808</v>
      </c>
      <c r="AC182" s="991"/>
      <c r="BJ182" s="18"/>
      <c r="BL182"/>
      <c r="BS182" s="18"/>
      <c r="BT182" s="18"/>
      <c r="CD182"/>
      <c r="CE182"/>
    </row>
    <row r="183" spans="8:83" ht="13.2" x14ac:dyDescent="0.25">
      <c r="H183" s="1">
        <v>2024</v>
      </c>
      <c r="I183" s="1"/>
      <c r="J183" s="94">
        <f>TAM_WaterHeating!O30*$D$23</f>
        <v>13.864295001394053</v>
      </c>
      <c r="K183" s="1">
        <v>2024</v>
      </c>
      <c r="L183" s="1003">
        <v>55177.214114419039</v>
      </c>
      <c r="M183" s="934">
        <v>4.1240700698194557</v>
      </c>
      <c r="N183" s="892">
        <v>76646.680545900832</v>
      </c>
      <c r="O183" s="1004">
        <f t="shared" si="42"/>
        <v>9.1493332797250873E-2</v>
      </c>
      <c r="P183" s="1">
        <v>2024</v>
      </c>
      <c r="Q183" s="1001">
        <v>502.99087440851144</v>
      </c>
      <c r="R183" s="998">
        <v>-21.504754051308563</v>
      </c>
      <c r="S183" s="999">
        <v>437225.48096723069</v>
      </c>
      <c r="T183" s="1004">
        <f t="shared" si="46"/>
        <v>0.51464259555194147</v>
      </c>
      <c r="U183" s="1">
        <v>2024</v>
      </c>
      <c r="V183" s="85">
        <f t="shared" si="41"/>
        <v>13.864295001394053</v>
      </c>
      <c r="W183" s="1005">
        <f t="shared" si="43"/>
        <v>0.60613592834919239</v>
      </c>
      <c r="X183" s="83">
        <f t="shared" si="44"/>
        <v>25.628824121128019</v>
      </c>
      <c r="Y183" s="990">
        <f t="shared" si="45"/>
        <v>513872.16151313152</v>
      </c>
      <c r="Z183" s="1">
        <v>2024</v>
      </c>
      <c r="AA183" s="1006">
        <v>25.210799999999999</v>
      </c>
      <c r="AB183" s="1007">
        <v>22.235363999999997</v>
      </c>
      <c r="AC183" s="991"/>
      <c r="BJ183" s="18"/>
      <c r="BL183"/>
      <c r="BS183" s="18"/>
      <c r="BT183" s="18"/>
      <c r="CD183"/>
      <c r="CE183"/>
    </row>
    <row r="184" spans="8:83" ht="13.2" x14ac:dyDescent="0.25">
      <c r="H184" s="1">
        <v>2025</v>
      </c>
      <c r="I184" s="1"/>
      <c r="J184" s="94">
        <f>TAM_WaterHeating!O31*$D$23</f>
        <v>14.178676519646281</v>
      </c>
      <c r="K184" s="1">
        <v>2025</v>
      </c>
      <c r="L184" s="1003">
        <v>57642.101368186675</v>
      </c>
      <c r="M184" s="934">
        <v>4.8581246516540277</v>
      </c>
      <c r="N184" s="892">
        <v>90289.234160319029</v>
      </c>
      <c r="O184" s="1004">
        <f t="shared" si="42"/>
        <v>0.10777848290627351</v>
      </c>
      <c r="P184" s="1">
        <v>2025</v>
      </c>
      <c r="Q184" s="1003">
        <v>519.65277862118091</v>
      </c>
      <c r="R184" s="934">
        <v>-24.761013039699183</v>
      </c>
      <c r="S184" s="892">
        <v>503430.34892136202</v>
      </c>
      <c r="T184" s="1004">
        <f t="shared" si="46"/>
        <v>0.59256999586427905</v>
      </c>
      <c r="U184" s="1">
        <v>2025</v>
      </c>
      <c r="V184" s="85">
        <f t="shared" si="41"/>
        <v>14.178676519646281</v>
      </c>
      <c r="W184" s="1005">
        <f t="shared" si="43"/>
        <v>0.70034847877055251</v>
      </c>
      <c r="X184" s="83">
        <f t="shared" si="44"/>
        <v>29.61913769135321</v>
      </c>
      <c r="Y184" s="990">
        <f t="shared" si="45"/>
        <v>593719.58308168105</v>
      </c>
      <c r="Z184" s="1">
        <v>2025</v>
      </c>
      <c r="AA184" s="1006">
        <v>25.4664</v>
      </c>
      <c r="AB184" s="1007">
        <v>22.292064</v>
      </c>
      <c r="AC184" s="991"/>
      <c r="BJ184" s="18"/>
      <c r="BL184"/>
      <c r="BS184" s="18"/>
      <c r="BT184" s="18"/>
      <c r="CD184"/>
      <c r="CE184"/>
    </row>
    <row r="185" spans="8:83" ht="13.2" x14ac:dyDescent="0.25">
      <c r="H185" s="1">
        <v>2026</v>
      </c>
      <c r="I185" s="1"/>
      <c r="J185" s="94">
        <f>TAM_WaterHeating!O32*$D$23</f>
        <v>14.499927831518923</v>
      </c>
      <c r="K185" s="1">
        <v>2026</v>
      </c>
      <c r="L185" s="1003">
        <v>60124.199765828998</v>
      </c>
      <c r="M185" s="934">
        <v>5.6064727421752094</v>
      </c>
      <c r="N185" s="892">
        <v>104197.43553911446</v>
      </c>
      <c r="O185" s="1004">
        <f t="shared" si="42"/>
        <v>0.12438073741094521</v>
      </c>
      <c r="P185" s="1">
        <v>2026</v>
      </c>
      <c r="Q185" s="1001">
        <v>535.89286247396376</v>
      </c>
      <c r="R185" s="998">
        <v>-27.923595831828084</v>
      </c>
      <c r="S185" s="999">
        <v>567730.6324348629</v>
      </c>
      <c r="T185" s="1004">
        <f t="shared" si="46"/>
        <v>0.66825557742944397</v>
      </c>
      <c r="U185" s="1">
        <v>2026</v>
      </c>
      <c r="V185" s="85">
        <f t="shared" si="41"/>
        <v>14.499927831518923</v>
      </c>
      <c r="W185" s="1005">
        <f t="shared" si="43"/>
        <v>0.79263631484038921</v>
      </c>
      <c r="X185" s="83">
        <f t="shared" si="44"/>
        <v>33.530068574003295</v>
      </c>
      <c r="Y185" s="990">
        <f t="shared" si="45"/>
        <v>671928.06797397742</v>
      </c>
      <c r="Z185" s="1">
        <v>2026</v>
      </c>
      <c r="AA185" s="1006">
        <v>25.833600000000001</v>
      </c>
      <c r="AB185" s="1007">
        <v>22.355207999999998</v>
      </c>
      <c r="AC185" s="991"/>
      <c r="BJ185" s="18"/>
      <c r="BL185"/>
      <c r="BS185" s="18"/>
      <c r="BT185" s="18"/>
      <c r="CD185"/>
      <c r="CE185"/>
    </row>
    <row r="186" spans="8:83" ht="13.2" x14ac:dyDescent="0.25">
      <c r="H186" s="1">
        <v>2027</v>
      </c>
      <c r="I186" s="1"/>
      <c r="J186" s="94">
        <f>TAM_WaterHeating!O33*$D$23</f>
        <v>14.828296103082115</v>
      </c>
      <c r="K186" s="1">
        <v>2027</v>
      </c>
      <c r="L186" s="1003">
        <v>62623.880724366019</v>
      </c>
      <c r="M186" s="934">
        <v>6.3694227957453222</v>
      </c>
      <c r="N186" s="892">
        <v>118377.01736931028</v>
      </c>
      <c r="O186" s="1004">
        <f t="shared" si="42"/>
        <v>0.14130693943399344</v>
      </c>
      <c r="P186" s="1">
        <v>2027</v>
      </c>
      <c r="Q186" s="1003">
        <v>551.71112596685998</v>
      </c>
      <c r="R186" s="934">
        <v>-30.992502427695179</v>
      </c>
      <c r="S186" s="892">
        <v>630126.33150773123</v>
      </c>
      <c r="T186" s="1004">
        <f t="shared" si="46"/>
        <v>0.74169934024743389</v>
      </c>
      <c r="U186" s="1">
        <v>2027</v>
      </c>
      <c r="V186" s="85">
        <f t="shared" si="41"/>
        <v>14.828296103082115</v>
      </c>
      <c r="W186" s="1005">
        <f t="shared" si="43"/>
        <v>0.88300627968142731</v>
      </c>
      <c r="X186" s="83">
        <f t="shared" si="44"/>
        <v>37.361925223440501</v>
      </c>
      <c r="Y186" s="990">
        <f t="shared" si="45"/>
        <v>748503.34887704148</v>
      </c>
      <c r="Z186" s="1">
        <v>2027</v>
      </c>
      <c r="AA186" s="1006">
        <v>26.1432</v>
      </c>
      <c r="AB186" s="1007">
        <v>22.418495999999998</v>
      </c>
      <c r="AC186" s="991"/>
      <c r="BJ186" s="18"/>
      <c r="BL186"/>
      <c r="BS186" s="18"/>
      <c r="BT186" s="18"/>
      <c r="CD186"/>
      <c r="CE186"/>
    </row>
    <row r="187" spans="8:83" ht="13.2" x14ac:dyDescent="0.25">
      <c r="H187" s="1">
        <v>2028</v>
      </c>
      <c r="I187" s="1"/>
      <c r="J187" s="94">
        <f>TAM_WaterHeating!O34*$D$23</f>
        <v>15.163904441107164</v>
      </c>
      <c r="K187" s="1">
        <v>2028</v>
      </c>
      <c r="L187" s="1003">
        <v>65141.479831281678</v>
      </c>
      <c r="M187" s="934">
        <v>7.1472535110178974</v>
      </c>
      <c r="N187" s="892">
        <v>132833.15932203335</v>
      </c>
      <c r="O187" s="1004">
        <f t="shared" si="42"/>
        <v>0.15856327196169778</v>
      </c>
      <c r="P187" s="1">
        <v>2028</v>
      </c>
      <c r="Q187" s="1001">
        <v>567.10756909998599</v>
      </c>
      <c r="R187" s="998">
        <v>-33.967732827326508</v>
      </c>
      <c r="S187" s="999">
        <v>690617.44614049676</v>
      </c>
      <c r="T187" s="1004">
        <f t="shared" si="46"/>
        <v>0.8129012843188721</v>
      </c>
      <c r="U187" s="1">
        <v>2028</v>
      </c>
      <c r="V187" s="85">
        <f t="shared" si="41"/>
        <v>15.163904441107164</v>
      </c>
      <c r="W187" s="1005">
        <f t="shared" si="43"/>
        <v>0.97146455628056994</v>
      </c>
      <c r="X187" s="83">
        <f t="shared" si="44"/>
        <v>41.114986338344409</v>
      </c>
      <c r="Y187" s="990">
        <f t="shared" si="45"/>
        <v>823450.60546253016</v>
      </c>
      <c r="Z187" s="1">
        <v>2028</v>
      </c>
      <c r="AA187" s="1006">
        <v>26.449199999999998</v>
      </c>
      <c r="AB187" s="1007">
        <v>22.484016</v>
      </c>
      <c r="AC187" s="991"/>
      <c r="BJ187" s="18"/>
      <c r="BL187"/>
      <c r="BS187" s="18"/>
      <c r="BT187" s="18"/>
      <c r="CD187"/>
      <c r="CE187"/>
    </row>
    <row r="188" spans="8:83" ht="13.2" x14ac:dyDescent="0.25">
      <c r="H188" s="1">
        <v>2029</v>
      </c>
      <c r="I188" s="1"/>
      <c r="J188" s="94">
        <f>TAM_WaterHeating!O35*$D$23</f>
        <v>15.506880171874066</v>
      </c>
      <c r="K188" s="1">
        <v>2029</v>
      </c>
      <c r="L188" s="1003">
        <v>67677.351521690231</v>
      </c>
      <c r="M188" s="934">
        <v>7.9402592392230522</v>
      </c>
      <c r="N188" s="892">
        <v>147571.33197472809</v>
      </c>
      <c r="O188" s="1004">
        <f t="shared" si="42"/>
        <v>0.17615626523593106</v>
      </c>
      <c r="P188" s="1">
        <v>2029</v>
      </c>
      <c r="Q188" s="1003">
        <v>582.08219187310897</v>
      </c>
      <c r="R188" s="934">
        <v>-36.849287030670276</v>
      </c>
      <c r="S188" s="892">
        <v>749203.97633210616</v>
      </c>
      <c r="T188" s="1004">
        <f t="shared" si="46"/>
        <v>0.88186140964251913</v>
      </c>
      <c r="U188" s="1">
        <v>2029</v>
      </c>
      <c r="V188" s="85">
        <f t="shared" si="41"/>
        <v>15.506880171874066</v>
      </c>
      <c r="W188" s="1005">
        <f t="shared" si="43"/>
        <v>1.0580176748784502</v>
      </c>
      <c r="X188" s="83">
        <f t="shared" si="44"/>
        <v>44.789546269893329</v>
      </c>
      <c r="Y188" s="990">
        <f t="shared" si="45"/>
        <v>896775.30830683419</v>
      </c>
      <c r="Z188" s="1">
        <v>2029</v>
      </c>
      <c r="AA188" s="1006">
        <v>26.755199999999999</v>
      </c>
      <c r="AB188" s="1007">
        <v>22.551804000000001</v>
      </c>
      <c r="AC188" s="991"/>
      <c r="BJ188" s="18"/>
      <c r="BL188"/>
      <c r="BS188" s="18"/>
      <c r="BT188" s="18"/>
      <c r="CD188"/>
      <c r="CE188"/>
    </row>
    <row r="189" spans="8:83" ht="13.2" x14ac:dyDescent="0.25">
      <c r="H189" s="1">
        <v>2030</v>
      </c>
      <c r="I189" s="1"/>
      <c r="J189" s="94">
        <f>TAM_WaterHeating!O36*$D$23</f>
        <v>15.857337793180308</v>
      </c>
      <c r="K189" s="1">
        <v>2030</v>
      </c>
      <c r="L189" s="1003">
        <v>70231.599316450607</v>
      </c>
      <c r="M189" s="934">
        <v>8.748525952351601</v>
      </c>
      <c r="N189" s="892">
        <v>162593.13313431927</v>
      </c>
      <c r="O189" s="1004">
        <f t="shared" si="42"/>
        <v>0.19408782656278503</v>
      </c>
      <c r="P189" s="1">
        <v>2030</v>
      </c>
      <c r="Q189" s="1001">
        <v>596.63499428669456</v>
      </c>
      <c r="R189" s="998">
        <v>-39.637165037829881</v>
      </c>
      <c r="S189" s="999">
        <v>805885.9220846619</v>
      </c>
      <c r="T189" s="1004">
        <f t="shared" si="46"/>
        <v>0.94857971622084936</v>
      </c>
      <c r="U189" s="1">
        <v>2030</v>
      </c>
      <c r="V189" s="85">
        <f t="shared" si="41"/>
        <v>15.857337793180308</v>
      </c>
      <c r="W189" s="1005">
        <f t="shared" si="43"/>
        <v>1.1426675427836344</v>
      </c>
      <c r="X189" s="83">
        <f t="shared" si="44"/>
        <v>48.38569099018148</v>
      </c>
      <c r="Y189" s="990">
        <f t="shared" si="45"/>
        <v>968479.05521898111</v>
      </c>
      <c r="Z189" s="1">
        <v>2030</v>
      </c>
      <c r="AA189" s="1006">
        <v>27.147600000000001</v>
      </c>
      <c r="AB189" s="1007">
        <v>22.408235999999999</v>
      </c>
      <c r="AC189" s="991"/>
      <c r="BJ189" s="18"/>
      <c r="BL189"/>
      <c r="BS189" s="18"/>
      <c r="BT189" s="18"/>
      <c r="CD189"/>
      <c r="CE189"/>
    </row>
    <row r="190" spans="8:83" ht="13.2" x14ac:dyDescent="0.25">
      <c r="H190" s="1">
        <v>2031</v>
      </c>
      <c r="I190" s="1"/>
      <c r="J190" s="94">
        <f>TAM_WaterHeating!O37*$D$23</f>
        <v>16.215382546581242</v>
      </c>
      <c r="K190" s="1">
        <v>2031</v>
      </c>
      <c r="L190" s="1003">
        <v>72805.184224090946</v>
      </c>
      <c r="M190" s="934">
        <v>9.5728517486503488</v>
      </c>
      <c r="N190" s="892">
        <v>177913.3956189529</v>
      </c>
      <c r="O190" s="1004">
        <f t="shared" si="42"/>
        <v>0.21237566191409415</v>
      </c>
      <c r="P190" s="1">
        <v>2031</v>
      </c>
      <c r="Q190" s="1003">
        <v>606.75868292239466</v>
      </c>
      <c r="R190" s="934">
        <v>-41.441442984446724</v>
      </c>
      <c r="S190" s="892">
        <v>842569.73121476965</v>
      </c>
      <c r="T190" s="1004">
        <f t="shared" si="46"/>
        <v>0.99175892595877779</v>
      </c>
      <c r="U190" s="1">
        <v>2031</v>
      </c>
      <c r="V190" s="85">
        <f t="shared" si="41"/>
        <v>16.215382546581242</v>
      </c>
      <c r="W190" s="1005">
        <f t="shared" si="43"/>
        <v>1.204134587872872</v>
      </c>
      <c r="X190" s="83">
        <f t="shared" si="44"/>
        <v>51.014294733097074</v>
      </c>
      <c r="Y190" s="990">
        <f t="shared" si="45"/>
        <v>1020483.1268337226</v>
      </c>
      <c r="Z190" s="1">
        <v>2031</v>
      </c>
      <c r="AA190" s="1006">
        <v>27.36</v>
      </c>
      <c r="AB190" s="1007">
        <v>22.694148000000002</v>
      </c>
      <c r="AC190" s="991"/>
      <c r="BJ190" s="18"/>
      <c r="BL190"/>
      <c r="BS190" s="18"/>
      <c r="BT190" s="18"/>
      <c r="CD190"/>
      <c r="CE190"/>
    </row>
    <row r="191" spans="8:83" ht="13.2" x14ac:dyDescent="0.25">
      <c r="H191" s="1">
        <v>2032</v>
      </c>
      <c r="I191" s="1"/>
      <c r="J191" s="94">
        <f>TAM_WaterHeating!O38*$D$23</f>
        <v>16.581167659721729</v>
      </c>
      <c r="K191" s="1">
        <v>2032</v>
      </c>
      <c r="L191" s="1003">
        <v>75397.73323274056</v>
      </c>
      <c r="M191" s="934">
        <v>10.412926849265187</v>
      </c>
      <c r="N191" s="892">
        <v>193526.36212565677</v>
      </c>
      <c r="O191" s="1004">
        <f t="shared" si="42"/>
        <v>0.23101289878301146</v>
      </c>
      <c r="P191" s="1">
        <v>2032</v>
      </c>
      <c r="Q191" s="1001">
        <v>616.88237155788011</v>
      </c>
      <c r="R191" s="998">
        <v>-43.245720931015789</v>
      </c>
      <c r="S191" s="999">
        <v>879253.54034390615</v>
      </c>
      <c r="T191" s="1004">
        <f t="shared" si="46"/>
        <v>1.0349381356955629</v>
      </c>
      <c r="U191" s="1">
        <v>2032</v>
      </c>
      <c r="V191" s="85">
        <f t="shared" si="41"/>
        <v>16.581167659721729</v>
      </c>
      <c r="W191" s="1005">
        <f t="shared" si="43"/>
        <v>1.2659510344785745</v>
      </c>
      <c r="X191" s="83">
        <f t="shared" si="44"/>
        <v>53.658647780280972</v>
      </c>
      <c r="Y191" s="990">
        <f t="shared" si="45"/>
        <v>1072779.9024695628</v>
      </c>
      <c r="Z191" s="1">
        <v>2032</v>
      </c>
      <c r="AA191" s="1006">
        <v>27.658799999999999</v>
      </c>
      <c r="AB191" s="1007">
        <v>22.768667999999998</v>
      </c>
      <c r="AC191" s="991"/>
      <c r="BJ191" s="18"/>
      <c r="BL191"/>
      <c r="BS191" s="18"/>
      <c r="BT191" s="18"/>
      <c r="CD191"/>
      <c r="CE191"/>
    </row>
    <row r="192" spans="8:83" ht="13.2" x14ac:dyDescent="0.25">
      <c r="H192" s="1">
        <v>2033</v>
      </c>
      <c r="I192" s="1"/>
      <c r="J192" s="94">
        <f>TAM_WaterHeating!O39*$D$23</f>
        <v>16.954962218454025</v>
      </c>
      <c r="K192" s="1">
        <v>2033</v>
      </c>
      <c r="L192" s="1003">
        <v>78009.868041589551</v>
      </c>
      <c r="M192" s="934">
        <v>11.269267562864837</v>
      </c>
      <c r="N192" s="892">
        <v>209441.62835598891</v>
      </c>
      <c r="O192" s="1004">
        <f t="shared" si="42"/>
        <v>0.25001099158230233</v>
      </c>
      <c r="P192" s="1">
        <v>2033</v>
      </c>
      <c r="Q192" s="1003">
        <v>627.00606019336192</v>
      </c>
      <c r="R192" s="934">
        <v>-45.049998877584159</v>
      </c>
      <c r="S192" s="892">
        <v>915937.34947302833</v>
      </c>
      <c r="T192" s="1004">
        <f t="shared" si="46"/>
        <v>1.0781173454323312</v>
      </c>
      <c r="U192" s="1">
        <v>2033</v>
      </c>
      <c r="V192" s="85">
        <f t="shared" si="41"/>
        <v>16.954962218454025</v>
      </c>
      <c r="W192" s="1005">
        <f t="shared" si="43"/>
        <v>1.3281283370146335</v>
      </c>
      <c r="X192" s="83">
        <f t="shared" si="44"/>
        <v>56.319266440448999</v>
      </c>
      <c r="Y192" s="990">
        <f t="shared" si="45"/>
        <v>1125378.9778290172</v>
      </c>
      <c r="Z192" s="1">
        <v>2033</v>
      </c>
      <c r="AA192" s="1006">
        <v>27.957599999999999</v>
      </c>
      <c r="AB192" s="1007">
        <v>22.845455999999999</v>
      </c>
      <c r="AC192" s="991"/>
      <c r="BJ192" s="18"/>
      <c r="BL192"/>
      <c r="BS192" s="18"/>
      <c r="BT192" s="18"/>
      <c r="CD192"/>
      <c r="CE192"/>
    </row>
    <row r="193" spans="8:83" ht="13.2" x14ac:dyDescent="0.25">
      <c r="H193" s="1">
        <v>2034</v>
      </c>
      <c r="I193" s="1"/>
      <c r="J193" s="94">
        <f>TAM_WaterHeating!O40*$D$23</f>
        <v>17.337093017742717</v>
      </c>
      <c r="K193" s="1">
        <v>2034</v>
      </c>
      <c r="L193" s="1003">
        <v>80642.024484444119</v>
      </c>
      <c r="M193" s="934">
        <v>12.142235840656438</v>
      </c>
      <c r="N193" s="892">
        <v>225665.92124670773</v>
      </c>
      <c r="O193" s="1004">
        <f t="shared" si="42"/>
        <v>0.26937797027307092</v>
      </c>
      <c r="P193" s="1">
        <v>2034</v>
      </c>
      <c r="Q193" s="1001">
        <v>637.12974882884373</v>
      </c>
      <c r="R193" s="998">
        <v>-46.854276824152521</v>
      </c>
      <c r="S193" s="999">
        <v>952621.15860215051</v>
      </c>
      <c r="T193" s="1004">
        <f t="shared" si="46"/>
        <v>1.1212965551690997</v>
      </c>
      <c r="U193" s="1">
        <v>2034</v>
      </c>
      <c r="V193" s="85">
        <f t="shared" si="41"/>
        <v>17.337093017742717</v>
      </c>
      <c r="W193" s="1005">
        <f t="shared" si="43"/>
        <v>1.3906745254421706</v>
      </c>
      <c r="X193" s="83">
        <f t="shared" si="44"/>
        <v>58.996512664808961</v>
      </c>
      <c r="Y193" s="990">
        <f t="shared" si="45"/>
        <v>1178287.0798488583</v>
      </c>
      <c r="Z193" s="1">
        <v>2034</v>
      </c>
      <c r="AA193" s="1006">
        <v>28.256399999999999</v>
      </c>
      <c r="AB193" s="1007">
        <v>22.924512</v>
      </c>
      <c r="AC193" s="991"/>
      <c r="BJ193" s="18"/>
      <c r="BL193"/>
      <c r="BS193" s="18"/>
      <c r="BT193" s="18"/>
      <c r="CD193"/>
      <c r="CE193"/>
    </row>
    <row r="194" spans="8:83" ht="13.2" x14ac:dyDescent="0.25">
      <c r="H194" s="1">
        <v>2035</v>
      </c>
      <c r="I194" s="1"/>
      <c r="J194" s="94">
        <f>TAM_WaterHeating!O41*$D$23</f>
        <v>17.727833676969535</v>
      </c>
      <c r="K194" s="1">
        <v>2035</v>
      </c>
      <c r="L194" s="1003">
        <v>83294.58830695349</v>
      </c>
      <c r="M194" s="934">
        <v>13.032152036639411</v>
      </c>
      <c r="N194" s="892">
        <v>242205.19464201067</v>
      </c>
      <c r="O194" s="1004">
        <f t="shared" si="42"/>
        <v>0.28912094197391253</v>
      </c>
      <c r="P194" s="1">
        <v>2035</v>
      </c>
      <c r="Q194" s="1003">
        <v>647.25343746432554</v>
      </c>
      <c r="R194" s="934">
        <v>-48.65855477072089</v>
      </c>
      <c r="S194" s="892">
        <v>989304.96773127269</v>
      </c>
      <c r="T194" s="1004">
        <f t="shared" si="46"/>
        <v>1.1644757649058679</v>
      </c>
      <c r="U194" s="1">
        <v>2035</v>
      </c>
      <c r="V194" s="85">
        <f t="shared" si="41"/>
        <v>17.727833676969535</v>
      </c>
      <c r="W194" s="1005">
        <f t="shared" si="43"/>
        <v>1.4535967068797804</v>
      </c>
      <c r="X194" s="83">
        <f t="shared" si="44"/>
        <v>61.6907068073603</v>
      </c>
      <c r="Y194" s="990">
        <f t="shared" si="45"/>
        <v>1231510.1623732834</v>
      </c>
      <c r="Z194" s="1">
        <v>2035</v>
      </c>
      <c r="AA194" s="1006">
        <v>28.630800000000001</v>
      </c>
      <c r="AB194" s="1007">
        <v>23.079024</v>
      </c>
      <c r="AC194" s="991"/>
      <c r="BJ194" s="18"/>
      <c r="BL194"/>
      <c r="BS194" s="18"/>
      <c r="BT194" s="18"/>
      <c r="CD194"/>
      <c r="CE194"/>
    </row>
    <row r="195" spans="8:83" ht="13.2" x14ac:dyDescent="0.25">
      <c r="H195" s="1">
        <v>2036</v>
      </c>
      <c r="I195" s="1"/>
      <c r="J195" s="94">
        <f>TAM_WaterHeating!O42*$D$23</f>
        <v>18.127369690461162</v>
      </c>
      <c r="K195" s="1">
        <v>2036</v>
      </c>
      <c r="L195" s="1003">
        <v>85967.872516517586</v>
      </c>
      <c r="M195" s="934">
        <v>13.939276097161834</v>
      </c>
      <c r="N195" s="892">
        <v>259064.27969761606</v>
      </c>
      <c r="O195" s="1004">
        <f t="shared" si="42"/>
        <v>0.30924567364739863</v>
      </c>
      <c r="P195" s="1">
        <v>2036</v>
      </c>
      <c r="Q195" s="1001">
        <v>657.37712609980736</v>
      </c>
      <c r="R195" s="998">
        <v>-50.462832717289245</v>
      </c>
      <c r="S195" s="999">
        <v>1025988.7768603949</v>
      </c>
      <c r="T195" s="1004">
        <f t="shared" si="46"/>
        <v>1.2076549746426362</v>
      </c>
      <c r="U195" s="1">
        <v>2036</v>
      </c>
      <c r="V195" s="85">
        <f t="shared" si="41"/>
        <v>18.127369690461162</v>
      </c>
      <c r="W195" s="1005">
        <f t="shared" si="43"/>
        <v>1.5169006482900347</v>
      </c>
      <c r="X195" s="83">
        <f t="shared" si="44"/>
        <v>64.402108814451083</v>
      </c>
      <c r="Y195" s="990">
        <f t="shared" si="45"/>
        <v>1285053.0565580109</v>
      </c>
      <c r="Z195" s="1">
        <v>2036</v>
      </c>
      <c r="AA195" s="1006">
        <v>28.8432</v>
      </c>
      <c r="AB195" s="1007">
        <v>23.089319999999997</v>
      </c>
      <c r="AC195" s="991"/>
      <c r="BJ195" s="18"/>
      <c r="BL195"/>
      <c r="BS195" s="18"/>
      <c r="BT195" s="18"/>
      <c r="CD195"/>
      <c r="CE195"/>
    </row>
    <row r="196" spans="8:83" ht="13.2" x14ac:dyDescent="0.25">
      <c r="H196" s="1">
        <v>2037</v>
      </c>
      <c r="I196" s="1"/>
      <c r="J196" s="94">
        <f>TAM_WaterHeating!O43*$D$23</f>
        <v>18.535779837215905</v>
      </c>
      <c r="K196" s="1">
        <v>2037</v>
      </c>
      <c r="L196" s="1003">
        <v>88662.090035623201</v>
      </c>
      <c r="M196" s="934">
        <v>14.863784850064835</v>
      </c>
      <c r="N196" s="892">
        <v>276246.46279489493</v>
      </c>
      <c r="O196" s="1004">
        <f t="shared" si="42"/>
        <v>0.32975608825512831</v>
      </c>
      <c r="P196" s="1">
        <v>2037</v>
      </c>
      <c r="Q196" s="1003">
        <v>667.50081473528917</v>
      </c>
      <c r="R196" s="934">
        <v>-52.267110663857515</v>
      </c>
      <c r="S196" s="892">
        <v>1062672.5859895151</v>
      </c>
      <c r="T196" s="1004">
        <f t="shared" si="46"/>
        <v>1.250834184379402</v>
      </c>
      <c r="U196" s="1">
        <v>2037</v>
      </c>
      <c r="V196" s="85">
        <f t="shared" si="41"/>
        <v>18.535779837215905</v>
      </c>
      <c r="W196" s="1005">
        <f t="shared" si="43"/>
        <v>1.5805902726345302</v>
      </c>
      <c r="X196" s="83">
        <f t="shared" si="44"/>
        <v>67.130895513922354</v>
      </c>
      <c r="Y196" s="990">
        <f t="shared" si="45"/>
        <v>1338919.0487844101</v>
      </c>
      <c r="Z196" s="1">
        <v>2037</v>
      </c>
      <c r="AA196" s="1006">
        <v>29.134799999999998</v>
      </c>
      <c r="AB196" s="1007">
        <v>23.175072</v>
      </c>
      <c r="AC196" s="991"/>
      <c r="BJ196" s="18"/>
      <c r="BL196"/>
      <c r="BS196" s="18"/>
      <c r="BT196" s="18"/>
      <c r="CD196"/>
      <c r="CE196"/>
    </row>
    <row r="197" spans="8:83" ht="13.2" x14ac:dyDescent="0.25">
      <c r="H197" s="1">
        <v>2038</v>
      </c>
      <c r="I197" s="1"/>
      <c r="J197" s="94">
        <f>TAM_WaterHeating!O44*$D$23</f>
        <v>18.953095794346222</v>
      </c>
      <c r="K197" s="1">
        <v>2038</v>
      </c>
      <c r="L197" s="1003">
        <v>91377.391955672705</v>
      </c>
      <c r="M197" s="934">
        <v>15.805803773718399</v>
      </c>
      <c r="N197" s="892">
        <v>293754.07597485936</v>
      </c>
      <c r="O197" s="1004">
        <f t="shared" si="42"/>
        <v>0.35065496956024561</v>
      </c>
      <c r="P197" s="1">
        <v>2038</v>
      </c>
      <c r="Q197" s="1001">
        <v>677.62450337077098</v>
      </c>
      <c r="R197" s="998">
        <v>-54.071388610425871</v>
      </c>
      <c r="S197" s="999">
        <v>1099356.3951186372</v>
      </c>
      <c r="T197" s="1004">
        <f t="shared" si="46"/>
        <v>1.2940133941161702</v>
      </c>
      <c r="U197" s="1">
        <v>2038</v>
      </c>
      <c r="V197" s="85">
        <f t="shared" si="41"/>
        <v>18.953095794346222</v>
      </c>
      <c r="W197" s="1005">
        <f t="shared" si="43"/>
        <v>1.6446683636764159</v>
      </c>
      <c r="X197" s="83">
        <f t="shared" si="44"/>
        <v>69.877192384144266</v>
      </c>
      <c r="Y197" s="990">
        <f t="shared" si="45"/>
        <v>1393110.4710934965</v>
      </c>
      <c r="Z197" s="1">
        <v>2038</v>
      </c>
      <c r="AA197" s="1006">
        <v>29.422799999999999</v>
      </c>
      <c r="AB197" s="1007">
        <v>23.263127999999998</v>
      </c>
      <c r="AC197" s="991"/>
      <c r="BJ197" s="18"/>
      <c r="BL197"/>
      <c r="BS197" s="18"/>
      <c r="BT197" s="18"/>
      <c r="CD197"/>
      <c r="CE197"/>
    </row>
    <row r="198" spans="8:83" ht="13.2" x14ac:dyDescent="0.25">
      <c r="H198" s="1">
        <v>2039</v>
      </c>
      <c r="I198" s="1"/>
      <c r="J198" s="94">
        <f>TAM_WaterHeating!O45*$D$23</f>
        <v>19.379287575082099</v>
      </c>
      <c r="K198" s="1">
        <v>2039</v>
      </c>
      <c r="L198" s="1003">
        <v>94113.863618326868</v>
      </c>
      <c r="M198" s="934">
        <v>16.765403742653881</v>
      </c>
      <c r="N198" s="892">
        <v>311588.43645508133</v>
      </c>
      <c r="O198" s="1004">
        <f t="shared" si="42"/>
        <v>0.37194388992863531</v>
      </c>
      <c r="P198" s="1">
        <v>2039</v>
      </c>
      <c r="Q198" s="1003">
        <v>687.74819200625643</v>
      </c>
      <c r="R198" s="934">
        <v>-55.875666556995057</v>
      </c>
      <c r="S198" s="892">
        <v>1136040.2042477757</v>
      </c>
      <c r="T198" s="1004">
        <f t="shared" si="46"/>
        <v>1.337192603852958</v>
      </c>
      <c r="U198" s="1">
        <v>2039</v>
      </c>
      <c r="V198" s="85">
        <f t="shared" si="41"/>
        <v>19.379287575082099</v>
      </c>
      <c r="W198" s="1005">
        <f t="shared" si="43"/>
        <v>1.7091364937815934</v>
      </c>
      <c r="X198" s="83">
        <f t="shared" si="44"/>
        <v>72.641070299648931</v>
      </c>
      <c r="Y198" s="990">
        <f t="shared" si="45"/>
        <v>1447628.6407028572</v>
      </c>
      <c r="Z198" s="1">
        <v>2039</v>
      </c>
      <c r="AA198" s="1006">
        <v>29.710799999999999</v>
      </c>
      <c r="AB198" s="1007">
        <v>23.353380000000001</v>
      </c>
      <c r="AC198" s="991"/>
      <c r="BJ198" s="18"/>
      <c r="BL198"/>
      <c r="BS198" s="18"/>
      <c r="BT198" s="18"/>
      <c r="CD198"/>
      <c r="CE198"/>
    </row>
    <row r="199" spans="8:83" ht="13.2" x14ac:dyDescent="0.25">
      <c r="H199" s="1">
        <v>2040</v>
      </c>
      <c r="I199" s="1"/>
      <c r="J199" s="94">
        <f>TAM_WaterHeating!O46*$D$23</f>
        <v>19.814342203545252</v>
      </c>
      <c r="K199" s="1">
        <v>2040</v>
      </c>
      <c r="L199" s="1003">
        <v>96825.990476490319</v>
      </c>
      <c r="M199" s="934">
        <v>17.70478584129528</v>
      </c>
      <c r="N199" s="892">
        <v>329047.04370620823</v>
      </c>
      <c r="O199" s="1004">
        <f t="shared" si="42"/>
        <v>0.39278427273487126</v>
      </c>
      <c r="P199" s="1">
        <v>2040</v>
      </c>
      <c r="Q199" s="1001">
        <v>697.87188064173824</v>
      </c>
      <c r="R199" s="998">
        <v>-57.679944503563412</v>
      </c>
      <c r="S199" s="999">
        <v>1172724.0133768979</v>
      </c>
      <c r="T199" s="1004">
        <f t="shared" si="46"/>
        <v>1.3803718135897263</v>
      </c>
      <c r="U199" s="1">
        <v>2040</v>
      </c>
      <c r="V199" s="85">
        <f t="shared" si="41"/>
        <v>19.814342203545252</v>
      </c>
      <c r="W199" s="1005">
        <f t="shared" si="43"/>
        <v>1.7731560863245974</v>
      </c>
      <c r="X199" s="83">
        <f t="shared" si="44"/>
        <v>75.384730344858696</v>
      </c>
      <c r="Y199" s="990">
        <f t="shared" si="45"/>
        <v>1501771.0570831061</v>
      </c>
      <c r="Z199" s="1">
        <v>2040</v>
      </c>
      <c r="AA199" s="1006">
        <v>30.052799999999998</v>
      </c>
      <c r="AB199" s="1007">
        <v>23.626404000000001</v>
      </c>
      <c r="AC199" s="991"/>
      <c r="BJ199" s="18"/>
      <c r="BL199"/>
      <c r="BS199" s="18"/>
      <c r="BT199" s="18"/>
      <c r="CD199"/>
      <c r="CE199"/>
    </row>
    <row r="200" spans="8:83" ht="13.2" x14ac:dyDescent="0.25">
      <c r="H200" s="1">
        <v>2041</v>
      </c>
      <c r="I200" s="1"/>
      <c r="J200" s="94">
        <f>TAM_WaterHeating!O47*$D$23</f>
        <v>20.258322657796015</v>
      </c>
      <c r="K200" s="1">
        <v>2041</v>
      </c>
      <c r="L200" s="1003">
        <v>99650.116728969326</v>
      </c>
      <c r="M200" s="934">
        <v>18.737181183405575</v>
      </c>
      <c r="N200" s="892">
        <v>348234.32099397451</v>
      </c>
      <c r="O200" s="1004">
        <f t="shared" si="42"/>
        <v>0.41568817325423457</v>
      </c>
      <c r="P200" s="1">
        <v>2041</v>
      </c>
      <c r="Q200" s="1003">
        <v>707.99556927722006</v>
      </c>
      <c r="R200" s="934">
        <v>-59.484222450131675</v>
      </c>
      <c r="S200" s="892">
        <v>1209407.822506018</v>
      </c>
      <c r="T200" s="1004">
        <f t="shared" si="46"/>
        <v>1.4235510233264919</v>
      </c>
      <c r="U200" s="1">
        <v>2041</v>
      </c>
      <c r="V200" s="85">
        <f t="shared" si="41"/>
        <v>20.258322657796015</v>
      </c>
      <c r="W200" s="1005">
        <f t="shared" si="43"/>
        <v>1.8392391965807264</v>
      </c>
      <c r="X200" s="83">
        <f t="shared" si="44"/>
        <v>78.22140363353725</v>
      </c>
      <c r="Y200" s="990">
        <f t="shared" si="45"/>
        <v>1557642.1434999926</v>
      </c>
      <c r="Z200" s="1">
        <v>2041</v>
      </c>
      <c r="AA200" s="1006">
        <v>30.283200000000001</v>
      </c>
      <c r="AB200" s="1007">
        <v>23.540687999999999</v>
      </c>
      <c r="AC200" s="991"/>
      <c r="BJ200" s="18"/>
      <c r="BL200"/>
      <c r="BS200" s="18"/>
      <c r="BT200" s="18"/>
      <c r="CD200"/>
      <c r="CE200"/>
    </row>
    <row r="201" spans="8:83" ht="13.2" x14ac:dyDescent="0.25">
      <c r="H201" s="1">
        <v>2042</v>
      </c>
      <c r="I201" s="1"/>
      <c r="J201" s="94">
        <f>TAM_WaterHeating!O48*$D$23</f>
        <v>20.711326201660384</v>
      </c>
      <c r="K201" s="1">
        <v>2042</v>
      </c>
      <c r="L201" s="1003">
        <v>102450.90768711416</v>
      </c>
      <c r="M201" s="934">
        <v>19.750197033094313</v>
      </c>
      <c r="N201" s="892">
        <v>367061.42647582351</v>
      </c>
      <c r="O201" s="1004">
        <f t="shared" si="42"/>
        <v>0.43816213579496305</v>
      </c>
      <c r="P201" s="1">
        <v>2042</v>
      </c>
      <c r="Q201" s="1001">
        <v>718.11925791270187</v>
      </c>
      <c r="R201" s="998">
        <v>-61.28850039670003</v>
      </c>
      <c r="S201" s="999">
        <v>1246091.6316351402</v>
      </c>
      <c r="T201" s="1004">
        <f t="shared" si="46"/>
        <v>1.4667302330632601</v>
      </c>
      <c r="U201" s="1">
        <v>2042</v>
      </c>
      <c r="V201" s="85">
        <f t="shared" si="41"/>
        <v>20.711326201660384</v>
      </c>
      <c r="W201" s="1005">
        <f t="shared" si="43"/>
        <v>1.9048923688582231</v>
      </c>
      <c r="X201" s="83">
        <f t="shared" si="44"/>
        <v>81.03869742979434</v>
      </c>
      <c r="Y201" s="990">
        <f t="shared" si="45"/>
        <v>1613153.0581109636</v>
      </c>
      <c r="Z201" s="1">
        <v>2042</v>
      </c>
      <c r="AA201" s="1006">
        <v>30.564</v>
      </c>
      <c r="AB201" s="1007">
        <v>23.637708</v>
      </c>
      <c r="AC201" s="991"/>
      <c r="BJ201" s="18"/>
      <c r="BL201"/>
      <c r="BS201" s="18"/>
      <c r="BT201" s="18"/>
      <c r="CD201"/>
      <c r="CE201"/>
    </row>
    <row r="202" spans="8:83" ht="13.2" x14ac:dyDescent="0.25">
      <c r="H202" s="1">
        <v>2043</v>
      </c>
      <c r="I202" s="1"/>
      <c r="J202" s="94">
        <f>TAM_WaterHeating!O49*$D$23</f>
        <v>21.173397021548574</v>
      </c>
      <c r="K202" s="1">
        <v>2043</v>
      </c>
      <c r="L202" s="1003">
        <v>105273.4101681225</v>
      </c>
      <c r="M202" s="934">
        <v>20.781243865669314</v>
      </c>
      <c r="N202" s="892">
        <v>386223.64143976534</v>
      </c>
      <c r="O202" s="1004">
        <f t="shared" si="42"/>
        <v>0.46103611935617489</v>
      </c>
      <c r="P202" s="1">
        <v>2043</v>
      </c>
      <c r="Q202" s="1003">
        <v>728.24294654818368</v>
      </c>
      <c r="R202" s="934">
        <v>-63.092778343268407</v>
      </c>
      <c r="S202" s="892">
        <v>1282775.4407642623</v>
      </c>
      <c r="T202" s="1004">
        <f t="shared" si="46"/>
        <v>1.5099094428000284</v>
      </c>
      <c r="U202" s="1">
        <v>2043</v>
      </c>
      <c r="V202" s="85">
        <f t="shared" si="41"/>
        <v>21.173397021548574</v>
      </c>
      <c r="W202" s="1005">
        <f t="shared" si="43"/>
        <v>1.9709455621562033</v>
      </c>
      <c r="X202" s="83">
        <f t="shared" si="44"/>
        <v>83.874022208937717</v>
      </c>
      <c r="Y202" s="990">
        <f t="shared" si="45"/>
        <v>1668999.0822040276</v>
      </c>
      <c r="Z202" s="1">
        <v>2043</v>
      </c>
      <c r="AA202" s="1006">
        <v>30.844799999999999</v>
      </c>
      <c r="AB202" s="1007">
        <v>23.73696</v>
      </c>
      <c r="AC202" s="991"/>
      <c r="BJ202" s="18"/>
      <c r="BL202"/>
      <c r="BS202" s="18"/>
      <c r="BT202" s="18"/>
      <c r="CD202"/>
      <c r="CE202"/>
    </row>
    <row r="203" spans="8:83" ht="13.2" x14ac:dyDescent="0.25">
      <c r="H203" s="1">
        <v>2044</v>
      </c>
      <c r="I203" s="1"/>
      <c r="J203" s="94">
        <f>TAM_WaterHeating!O50*$D$23</f>
        <v>21.644577196104954</v>
      </c>
      <c r="K203" s="1">
        <v>2044</v>
      </c>
      <c r="L203" s="1003">
        <v>108117.70789221636</v>
      </c>
      <c r="M203" s="934">
        <v>21.830391209090834</v>
      </c>
      <c r="N203" s="892">
        <v>405722.25807707437</v>
      </c>
      <c r="O203" s="1004">
        <f t="shared" si="42"/>
        <v>0.48431166642980134</v>
      </c>
      <c r="P203" s="1">
        <v>2044</v>
      </c>
      <c r="Q203" s="1001">
        <v>738.36663518366549</v>
      </c>
      <c r="R203" s="998">
        <v>-64.897056289836769</v>
      </c>
      <c r="S203" s="999">
        <v>1319459.2498933845</v>
      </c>
      <c r="T203" s="1004">
        <f t="shared" si="46"/>
        <v>1.5530886525367968</v>
      </c>
      <c r="U203" s="1">
        <v>2044</v>
      </c>
      <c r="V203" s="85">
        <f t="shared" si="41"/>
        <v>21.644577196104954</v>
      </c>
      <c r="W203" s="1005">
        <f t="shared" si="43"/>
        <v>2.0374003189665983</v>
      </c>
      <c r="X203" s="83">
        <f t="shared" si="44"/>
        <v>86.727447498927603</v>
      </c>
      <c r="Y203" s="990">
        <f t="shared" si="45"/>
        <v>1725181.5079704588</v>
      </c>
      <c r="Z203" s="1">
        <v>2044</v>
      </c>
      <c r="AA203" s="1006">
        <v>31.125599999999999</v>
      </c>
      <c r="AB203" s="1007">
        <v>23.838480000000001</v>
      </c>
      <c r="AC203" s="991"/>
      <c r="BJ203" s="18"/>
      <c r="BL203"/>
      <c r="BS203" s="18"/>
      <c r="BT203" s="18"/>
      <c r="CD203"/>
      <c r="CE203"/>
    </row>
    <row r="204" spans="8:83" ht="13.2" x14ac:dyDescent="0.25">
      <c r="H204" s="1">
        <v>2045</v>
      </c>
      <c r="I204" s="1"/>
      <c r="J204" s="94">
        <f>TAM_WaterHeating!O51*$D$23</f>
        <v>22.124903559337245</v>
      </c>
      <c r="K204" s="1">
        <v>2045</v>
      </c>
      <c r="L204" s="1003">
        <v>110983.88458972285</v>
      </c>
      <c r="M204" s="934">
        <v>22.897708599710036</v>
      </c>
      <c r="N204" s="892">
        <v>425558.56873497152</v>
      </c>
      <c r="O204" s="1004">
        <f t="shared" si="42"/>
        <v>0.50799031969392761</v>
      </c>
      <c r="P204" s="1">
        <v>2045</v>
      </c>
      <c r="Q204" s="1003">
        <v>748.49032381915094</v>
      </c>
      <c r="R204" s="934">
        <v>-66.701334236405941</v>
      </c>
      <c r="S204" s="892">
        <v>1356143.0590225232</v>
      </c>
      <c r="T204" s="1004">
        <f t="shared" si="46"/>
        <v>1.5962678622735846</v>
      </c>
      <c r="U204" s="1">
        <v>2045</v>
      </c>
      <c r="V204" s="85">
        <f t="shared" si="41"/>
        <v>22.124903559337245</v>
      </c>
      <c r="W204" s="1005">
        <f t="shared" si="43"/>
        <v>2.1042581819675124</v>
      </c>
      <c r="X204" s="83">
        <f t="shared" si="44"/>
        <v>89.599042836115984</v>
      </c>
      <c r="Y204" s="990">
        <f t="shared" si="45"/>
        <v>1781701.6277574948</v>
      </c>
      <c r="Z204" s="1">
        <v>2045</v>
      </c>
      <c r="AA204" s="1006">
        <v>31.406399999999998</v>
      </c>
      <c r="AB204" s="1007">
        <v>24.045444</v>
      </c>
      <c r="AC204" s="991"/>
      <c r="BJ204" s="18"/>
      <c r="BL204"/>
      <c r="BS204" s="18"/>
      <c r="BT204" s="18"/>
      <c r="CD204"/>
      <c r="CE204"/>
    </row>
    <row r="205" spans="8:83" ht="13.2" x14ac:dyDescent="0.25">
      <c r="H205" s="1">
        <v>2046</v>
      </c>
      <c r="I205" s="1"/>
      <c r="J205" s="94">
        <f>TAM_WaterHeating!O52*$D$23</f>
        <v>22.61441911193652</v>
      </c>
      <c r="K205" s="1">
        <v>2046</v>
      </c>
      <c r="L205" s="1003">
        <v>113872.04748407903</v>
      </c>
      <c r="M205" s="934">
        <v>23.983285084434389</v>
      </c>
      <c r="N205" s="892">
        <v>445734.22836833278</v>
      </c>
      <c r="O205" s="1004">
        <f t="shared" si="42"/>
        <v>0.53207405467229651</v>
      </c>
      <c r="P205" s="1">
        <v>2046</v>
      </c>
      <c r="Q205" s="1001">
        <v>758.61401245463276</v>
      </c>
      <c r="R205" s="998">
        <v>-68.505612182974204</v>
      </c>
      <c r="S205" s="999">
        <v>1392826.8681516433</v>
      </c>
      <c r="T205" s="1004">
        <f t="shared" si="46"/>
        <v>1.6394470720103504</v>
      </c>
      <c r="U205" s="1">
        <v>2046</v>
      </c>
      <c r="V205" s="85">
        <f t="shared" si="41"/>
        <v>22.61441911193652</v>
      </c>
      <c r="W205" s="1005">
        <f t="shared" si="43"/>
        <v>2.1715211266826469</v>
      </c>
      <c r="X205" s="83">
        <f t="shared" si="44"/>
        <v>92.488897267408589</v>
      </c>
      <c r="Y205" s="990">
        <f t="shared" si="45"/>
        <v>1838561.0965199762</v>
      </c>
      <c r="Z205" s="1">
        <v>2046</v>
      </c>
      <c r="AA205" s="1006">
        <v>31.676399999999997</v>
      </c>
      <c r="AB205" s="1007">
        <v>24.048287999999999</v>
      </c>
      <c r="AC205" s="991"/>
      <c r="BJ205" s="18"/>
      <c r="BL205"/>
      <c r="BS205" s="18"/>
      <c r="BT205" s="18"/>
      <c r="CD205"/>
      <c r="CE205"/>
    </row>
    <row r="206" spans="8:83" ht="13.2" x14ac:dyDescent="0.25">
      <c r="H206" s="1">
        <v>2047</v>
      </c>
      <c r="I206" s="1"/>
      <c r="J206" s="94">
        <f>TAM_WaterHeating!O53*$D$23</f>
        <v>23.113155812056288</v>
      </c>
      <c r="K206" s="1">
        <v>2047</v>
      </c>
      <c r="L206" s="1003">
        <v>116782.30564781907</v>
      </c>
      <c r="M206" s="934">
        <v>25.087211245809282</v>
      </c>
      <c r="N206" s="892">
        <v>466250.92047217669</v>
      </c>
      <c r="O206" s="1004">
        <f t="shared" si="42"/>
        <v>0.55656488095709</v>
      </c>
      <c r="P206" s="1">
        <v>2047</v>
      </c>
      <c r="Q206" s="1003">
        <v>768.73770109011457</v>
      </c>
      <c r="R206" s="934">
        <v>-70.309890129542566</v>
      </c>
      <c r="S206" s="892">
        <v>1429510.6772807655</v>
      </c>
      <c r="T206" s="1004">
        <f t="shared" si="46"/>
        <v>1.6826262817471187</v>
      </c>
      <c r="U206" s="1">
        <v>2047</v>
      </c>
      <c r="V206" s="85">
        <f t="shared" si="41"/>
        <v>23.113155812056288</v>
      </c>
      <c r="W206" s="1005">
        <f t="shared" si="43"/>
        <v>2.2391911627042087</v>
      </c>
      <c r="X206" s="83">
        <f t="shared" si="44"/>
        <v>95.397101375351852</v>
      </c>
      <c r="Y206" s="990">
        <f t="shared" si="45"/>
        <v>1895761.5977529422</v>
      </c>
      <c r="Z206" s="1">
        <v>2047</v>
      </c>
      <c r="AA206" s="1006">
        <v>31.95</v>
      </c>
      <c r="AB206" s="1007">
        <v>24.15654</v>
      </c>
      <c r="AC206" s="991"/>
      <c r="BJ206" s="18"/>
      <c r="BL206"/>
      <c r="BS206" s="18"/>
      <c r="BT206" s="18"/>
      <c r="CD206"/>
      <c r="CE206"/>
    </row>
    <row r="207" spans="8:83" ht="13.2" x14ac:dyDescent="0.25">
      <c r="H207" s="1">
        <v>2048</v>
      </c>
      <c r="I207" s="1"/>
      <c r="J207" s="94">
        <f>TAM_WaterHeating!O54*$D$23</f>
        <v>23.62112316357727</v>
      </c>
      <c r="K207" s="1">
        <v>2048</v>
      </c>
      <c r="L207" s="1003">
        <v>119714.7412651506</v>
      </c>
      <c r="M207" s="934">
        <v>26.209555336164769</v>
      </c>
      <c r="N207" s="892">
        <v>487109.91352993104</v>
      </c>
      <c r="O207" s="1004">
        <f t="shared" si="42"/>
        <v>0.58146431274012422</v>
      </c>
      <c r="P207" s="1">
        <v>2048</v>
      </c>
      <c r="Q207" s="1001">
        <v>778.86138972559638</v>
      </c>
      <c r="R207" s="998">
        <v>-72.114168076110928</v>
      </c>
      <c r="S207" s="999">
        <v>1466194.4864098877</v>
      </c>
      <c r="T207" s="1004">
        <f t="shared" si="46"/>
        <v>1.725805491483887</v>
      </c>
      <c r="U207" s="1">
        <v>2048</v>
      </c>
      <c r="V207" s="85">
        <f t="shared" si="41"/>
        <v>23.62112316357727</v>
      </c>
      <c r="W207" s="1005">
        <f t="shared" si="43"/>
        <v>2.3072698042240112</v>
      </c>
      <c r="X207" s="83">
        <f t="shared" si="44"/>
        <v>98.323723412275697</v>
      </c>
      <c r="Y207" s="990">
        <f t="shared" si="45"/>
        <v>1953304.3999398188</v>
      </c>
      <c r="Z207" s="1">
        <v>2048</v>
      </c>
      <c r="AA207" s="1006">
        <v>32.223599999999998</v>
      </c>
      <c r="AB207" s="1007">
        <v>24.267060000000001</v>
      </c>
      <c r="AC207" s="991"/>
      <c r="BJ207" s="18"/>
      <c r="BL207"/>
      <c r="BS207" s="18"/>
      <c r="BT207" s="18"/>
      <c r="CD207"/>
      <c r="CE207"/>
    </row>
    <row r="208" spans="8:83" ht="13.2" x14ac:dyDescent="0.25">
      <c r="H208" s="1">
        <v>2049</v>
      </c>
      <c r="I208" s="1"/>
      <c r="J208" s="94">
        <f>TAM_WaterHeating!O55*$D$23</f>
        <v>24.138320078809883</v>
      </c>
      <c r="K208" s="1">
        <v>2049</v>
      </c>
      <c r="L208" s="1003">
        <v>122669.43001619414</v>
      </c>
      <c r="M208" s="934">
        <v>27.350380206318576</v>
      </c>
      <c r="N208" s="892">
        <v>508312.37563681905</v>
      </c>
      <c r="O208" s="1004">
        <f t="shared" si="42"/>
        <v>0.60677374437956599</v>
      </c>
      <c r="P208" s="1">
        <v>2049</v>
      </c>
      <c r="Q208" s="1003">
        <v>788.98507836107819</v>
      </c>
      <c r="R208" s="934">
        <v>-73.918446022679291</v>
      </c>
      <c r="S208" s="892">
        <v>1502878.2955390099</v>
      </c>
      <c r="T208" s="1004">
        <f t="shared" si="46"/>
        <v>1.7689847012206554</v>
      </c>
      <c r="U208" s="1">
        <v>2049</v>
      </c>
      <c r="V208" s="85">
        <f t="shared" si="41"/>
        <v>24.138320078809883</v>
      </c>
      <c r="W208" s="1005">
        <f t="shared" si="43"/>
        <v>2.3757584456002214</v>
      </c>
      <c r="X208" s="83">
        <f t="shared" si="44"/>
        <v>101.26882622899787</v>
      </c>
      <c r="Y208" s="990">
        <f t="shared" si="45"/>
        <v>2011190.6711758289</v>
      </c>
      <c r="Z208" s="1">
        <v>2049</v>
      </c>
      <c r="AA208" s="1006">
        <v>32.493600000000001</v>
      </c>
      <c r="AB208" s="1007">
        <v>24.379812000000001</v>
      </c>
      <c r="AC208" s="991"/>
      <c r="BJ208" s="18"/>
      <c r="BL208"/>
      <c r="BS208" s="18"/>
      <c r="BT208" s="18"/>
      <c r="CD208"/>
      <c r="CE208"/>
    </row>
    <row r="209" spans="8:83" ht="13.2" x14ac:dyDescent="0.25">
      <c r="H209" s="13">
        <v>2050</v>
      </c>
      <c r="I209" s="13"/>
      <c r="J209" s="94">
        <f>TAM_WaterHeating!O56*$D$23</f>
        <v>24.664749368272908</v>
      </c>
      <c r="K209" s="13">
        <v>2050</v>
      </c>
      <c r="L209" s="1003">
        <v>125706.05245924181</v>
      </c>
      <c r="M209" s="934">
        <v>28.559249359115796</v>
      </c>
      <c r="N209" s="892">
        <v>530779.45456797269</v>
      </c>
      <c r="O209" s="1004">
        <f t="shared" si="42"/>
        <v>0.63359275226078959</v>
      </c>
      <c r="P209" s="13">
        <v>2050</v>
      </c>
      <c r="Q209" s="1001">
        <v>799.10876699656001</v>
      </c>
      <c r="R209" s="998">
        <v>-75.722723969247653</v>
      </c>
      <c r="S209" s="999">
        <v>1539562.104668132</v>
      </c>
      <c r="T209" s="1004">
        <f t="shared" si="46"/>
        <v>1.8121639109574237</v>
      </c>
      <c r="U209" s="37">
        <v>2050</v>
      </c>
      <c r="V209" s="85">
        <f t="shared" si="41"/>
        <v>24.664749368272908</v>
      </c>
      <c r="W209" s="1005">
        <f t="shared" si="43"/>
        <v>2.4457566632182131</v>
      </c>
      <c r="X209" s="83">
        <f t="shared" si="44"/>
        <v>104.28197332836345</v>
      </c>
      <c r="Y209" s="990">
        <f t="shared" si="45"/>
        <v>2070341.5592361046</v>
      </c>
      <c r="Z209" s="37">
        <v>2050</v>
      </c>
      <c r="AA209" s="1006">
        <v>32.698799999999999</v>
      </c>
      <c r="AB209" s="1007">
        <v>24.343703999999999</v>
      </c>
      <c r="AC209" s="991"/>
      <c r="BJ209" s="18"/>
      <c r="BL209"/>
      <c r="BS209" s="18"/>
      <c r="BT209" s="18"/>
      <c r="CD209"/>
      <c r="CE209"/>
    </row>
    <row r="210" spans="8:83" ht="13.2" x14ac:dyDescent="0.25">
      <c r="H210" s="1">
        <v>2051</v>
      </c>
      <c r="I210" s="1"/>
      <c r="J210" s="94">
        <f>TAM_WaterHeating!O57*$D$23</f>
        <v>25.200434995582459</v>
      </c>
      <c r="K210" s="1">
        <v>2051</v>
      </c>
      <c r="L210" s="1003">
        <v>128646.74401820813</v>
      </c>
      <c r="M210" s="934">
        <v>29.688449842883333</v>
      </c>
      <c r="N210" s="892">
        <v>551765.87509098672</v>
      </c>
      <c r="O210" s="1004">
        <f t="shared" si="42"/>
        <v>0.65864429452536677</v>
      </c>
      <c r="P210" s="1">
        <v>2051</v>
      </c>
      <c r="Q210" s="1003">
        <v>809.23245563204182</v>
      </c>
      <c r="R210" s="934">
        <v>-77.527001915816015</v>
      </c>
      <c r="S210" s="892">
        <v>1576245.9137972542</v>
      </c>
      <c r="T210" s="1004">
        <f t="shared" si="46"/>
        <v>1.8553431206941919</v>
      </c>
      <c r="U210" s="1">
        <v>2051</v>
      </c>
      <c r="V210" s="85">
        <f t="shared" si="41"/>
        <v>25.200434995582459</v>
      </c>
      <c r="W210" s="1005">
        <f t="shared" si="43"/>
        <v>2.5139874152195585</v>
      </c>
      <c r="X210" s="83">
        <f t="shared" si="44"/>
        <v>107.21545175869934</v>
      </c>
      <c r="Y210" s="990">
        <f t="shared" si="45"/>
        <v>2128011.7888882412</v>
      </c>
      <c r="Z210" s="1">
        <v>2051</v>
      </c>
      <c r="AA210" s="1006">
        <v>33.03</v>
      </c>
      <c r="AB210" s="1007">
        <v>24.612083999999999</v>
      </c>
      <c r="AC210" s="991"/>
      <c r="BJ210" s="18"/>
      <c r="BL210"/>
      <c r="BS210" s="18"/>
      <c r="BT210" s="18"/>
      <c r="CD210"/>
      <c r="CE210"/>
    </row>
    <row r="211" spans="8:83" ht="13.2" x14ac:dyDescent="0.25">
      <c r="H211" s="1">
        <v>2052</v>
      </c>
      <c r="I211" s="1"/>
      <c r="J211" s="94">
        <f>TAM_WaterHeating!O58*$D$23</f>
        <v>25.745408417417597</v>
      </c>
      <c r="K211" s="1">
        <v>2052</v>
      </c>
      <c r="L211" s="1003">
        <v>131668.70393382592</v>
      </c>
      <c r="M211" s="934">
        <v>30.885142061670525</v>
      </c>
      <c r="N211" s="892">
        <v>574006.6432283629</v>
      </c>
      <c r="O211" s="1004">
        <f t="shared" si="42"/>
        <v>0.68519315465037678</v>
      </c>
      <c r="P211" s="1">
        <v>2052</v>
      </c>
      <c r="Q211" s="1001">
        <v>819.35614426752727</v>
      </c>
      <c r="R211" s="998">
        <v>-79.331279862385188</v>
      </c>
      <c r="S211" s="999">
        <v>1612929.7229263927</v>
      </c>
      <c r="T211" s="1004">
        <f t="shared" si="46"/>
        <v>1.8985223304309793</v>
      </c>
      <c r="U211" s="1">
        <v>2052</v>
      </c>
      <c r="V211" s="85">
        <f t="shared" si="41"/>
        <v>25.745408417417597</v>
      </c>
      <c r="W211" s="1005">
        <f t="shared" si="43"/>
        <v>2.5837154850813562</v>
      </c>
      <c r="X211" s="83">
        <f t="shared" si="44"/>
        <v>110.21642192405571</v>
      </c>
      <c r="Y211" s="990">
        <f t="shared" si="45"/>
        <v>2186936.3661547555</v>
      </c>
      <c r="Z211" s="1">
        <v>2052</v>
      </c>
      <c r="AA211" s="1006">
        <v>33.296399999999998</v>
      </c>
      <c r="AB211" s="1007">
        <v>24.731567999999999</v>
      </c>
      <c r="AC211" s="991"/>
      <c r="BJ211" s="18"/>
      <c r="BL211"/>
      <c r="BS211" s="18"/>
      <c r="BT211" s="18"/>
      <c r="CD211"/>
      <c r="CE211"/>
    </row>
    <row r="212" spans="8:83" ht="13.2" x14ac:dyDescent="0.25">
      <c r="H212" s="1">
        <v>2053</v>
      </c>
      <c r="I212" s="1"/>
      <c r="J212" s="94">
        <f>TAM_WaterHeating!O59*$D$23</f>
        <v>26.299689729076533</v>
      </c>
      <c r="K212" s="1">
        <v>2053</v>
      </c>
      <c r="L212" s="1003">
        <v>134713.28222965091</v>
      </c>
      <c r="M212" s="934">
        <v>32.100618390121667</v>
      </c>
      <c r="N212" s="892">
        <v>596596.51786208316</v>
      </c>
      <c r="O212" s="1004">
        <f t="shared" si="42"/>
        <v>0.71215874406652113</v>
      </c>
      <c r="P212" s="1">
        <v>2053</v>
      </c>
      <c r="Q212" s="1003">
        <v>829.47983290300908</v>
      </c>
      <c r="R212" s="934">
        <v>-81.135557808953365</v>
      </c>
      <c r="S212" s="892">
        <v>1649613.5320555109</v>
      </c>
      <c r="T212" s="1004">
        <f t="shared" si="46"/>
        <v>1.9417015401677429</v>
      </c>
      <c r="U212" s="1">
        <v>2053</v>
      </c>
      <c r="V212" s="85">
        <f t="shared" si="41"/>
        <v>26.299689729076533</v>
      </c>
      <c r="W212" s="1005">
        <f t="shared" si="43"/>
        <v>2.653860284234264</v>
      </c>
      <c r="X212" s="83">
        <f t="shared" si="44"/>
        <v>113.23617619907503</v>
      </c>
      <c r="Y212" s="990">
        <f t="shared" si="45"/>
        <v>2246210.0499175941</v>
      </c>
      <c r="Z212" s="1">
        <v>2053</v>
      </c>
      <c r="AA212" s="1006">
        <v>33.559199999999997</v>
      </c>
      <c r="AB212" s="1007">
        <v>24.85332</v>
      </c>
      <c r="AC212" s="991"/>
      <c r="BJ212" s="18"/>
      <c r="BL212"/>
      <c r="BS212" s="18"/>
      <c r="BT212" s="18"/>
      <c r="CD212"/>
      <c r="CE212"/>
    </row>
    <row r="213" spans="8:83" ht="13.2" x14ac:dyDescent="0.25">
      <c r="H213" s="1">
        <v>2054</v>
      </c>
      <c r="I213" s="1"/>
      <c r="J213" s="94">
        <f>TAM_WaterHeating!O60*$D$23</f>
        <v>26.863301398284271</v>
      </c>
      <c r="K213" s="1">
        <v>2054</v>
      </c>
      <c r="L213" s="1003">
        <v>137780.56171313988</v>
      </c>
      <c r="M213" s="934">
        <v>33.334947598162692</v>
      </c>
      <c r="N213" s="892">
        <v>619536.77709519956</v>
      </c>
      <c r="O213" s="1004">
        <f t="shared" si="42"/>
        <v>0.73954258844858523</v>
      </c>
      <c r="P213" s="1">
        <v>2054</v>
      </c>
      <c r="Q213" s="1001">
        <v>839.6035215384909</v>
      </c>
      <c r="R213" s="998">
        <v>-82.939835755521713</v>
      </c>
      <c r="S213" s="999">
        <v>1686297.3411846331</v>
      </c>
      <c r="T213" s="1004">
        <f t="shared" si="46"/>
        <v>1.9848807499045111</v>
      </c>
      <c r="U213" s="1">
        <v>2054</v>
      </c>
      <c r="V213" s="85">
        <f t="shared" si="41"/>
        <v>26.863301398284271</v>
      </c>
      <c r="W213" s="1005">
        <f t="shared" si="43"/>
        <v>2.7244233383530965</v>
      </c>
      <c r="X213" s="83">
        <f t="shared" si="44"/>
        <v>116.2747833536844</v>
      </c>
      <c r="Y213" s="990">
        <f t="shared" si="45"/>
        <v>2305834.1182798324</v>
      </c>
      <c r="Z213" s="1">
        <v>2054</v>
      </c>
      <c r="AA213" s="1006">
        <v>33.821999999999996</v>
      </c>
      <c r="AB213" s="1007">
        <v>24.977339999999998</v>
      </c>
      <c r="AC213" s="991"/>
      <c r="BJ213" s="18"/>
      <c r="BL213"/>
      <c r="BS213" s="18"/>
      <c r="BT213" s="18"/>
      <c r="CD213"/>
      <c r="CE213"/>
    </row>
    <row r="214" spans="8:83" ht="13.2" x14ac:dyDescent="0.25">
      <c r="H214" s="1">
        <v>2055</v>
      </c>
      <c r="I214" s="1"/>
      <c r="J214" s="94">
        <f>TAM_WaterHeating!O61*$D$23</f>
        <v>27.436272111577026</v>
      </c>
      <c r="K214" s="1">
        <v>2055</v>
      </c>
      <c r="L214" s="1003">
        <v>140870.63869411577</v>
      </c>
      <c r="M214" s="934">
        <v>34.588209669164108</v>
      </c>
      <c r="N214" s="892">
        <v>642828.90743491158</v>
      </c>
      <c r="O214" s="1004">
        <f t="shared" si="42"/>
        <v>0.76734646224390224</v>
      </c>
      <c r="P214" s="1">
        <v>2055</v>
      </c>
      <c r="Q214" s="1003">
        <v>849.72721017397271</v>
      </c>
      <c r="R214" s="934">
        <v>-84.744113702090075</v>
      </c>
      <c r="S214" s="892">
        <v>1722981.1503137553</v>
      </c>
      <c r="T214" s="1004">
        <f t="shared" si="46"/>
        <v>2.0280599596412792</v>
      </c>
      <c r="U214" s="1">
        <v>2055</v>
      </c>
      <c r="V214" s="85">
        <f t="shared" si="41"/>
        <v>27.436272111577026</v>
      </c>
      <c r="W214" s="1005">
        <f t="shared" si="43"/>
        <v>2.7954064218851813</v>
      </c>
      <c r="X214" s="83">
        <f t="shared" si="44"/>
        <v>119.33232337125418</v>
      </c>
      <c r="Y214" s="990">
        <f t="shared" si="45"/>
        <v>2365810.057748667</v>
      </c>
      <c r="Z214" s="1">
        <v>2055</v>
      </c>
      <c r="AA214" s="1006">
        <v>34.081200000000003</v>
      </c>
      <c r="AB214" s="1007">
        <v>25.103591999999999</v>
      </c>
      <c r="AC214" s="991"/>
      <c r="BJ214" s="18"/>
      <c r="BL214"/>
      <c r="BS214" s="18"/>
      <c r="BT214" s="18"/>
      <c r="CD214"/>
      <c r="CE214"/>
    </row>
    <row r="215" spans="8:83" ht="13.2" x14ac:dyDescent="0.25">
      <c r="H215" s="1">
        <v>2056</v>
      </c>
      <c r="I215" s="1"/>
      <c r="J215" s="94">
        <f>TAM_WaterHeating!O62*$D$23</f>
        <v>28.018624495304554</v>
      </c>
      <c r="K215" s="1">
        <v>2056</v>
      </c>
      <c r="L215" s="1003">
        <v>143983.60971215751</v>
      </c>
      <c r="M215" s="934">
        <v>35.860484777304166</v>
      </c>
      <c r="N215" s="892">
        <v>666474.39893461869</v>
      </c>
      <c r="O215" s="1004">
        <f t="shared" si="42"/>
        <v>0.79557214413291366</v>
      </c>
      <c r="P215" s="1">
        <v>2056</v>
      </c>
      <c r="Q215" s="1001">
        <v>859.85089880945452</v>
      </c>
      <c r="R215" s="998">
        <v>-86.548391648658452</v>
      </c>
      <c r="S215" s="999">
        <v>1759664.9594428772</v>
      </c>
      <c r="T215" s="1004">
        <f t="shared" si="46"/>
        <v>2.0712391693780474</v>
      </c>
      <c r="U215" s="1">
        <v>2056</v>
      </c>
      <c r="V215" s="85">
        <f t="shared" si="41"/>
        <v>28.018624495304554</v>
      </c>
      <c r="W215" s="1005">
        <f t="shared" si="43"/>
        <v>2.866811313510961</v>
      </c>
      <c r="X215" s="83">
        <f t="shared" si="44"/>
        <v>122.40887642596262</v>
      </c>
      <c r="Y215" s="990">
        <f t="shared" si="45"/>
        <v>2426139.3583774958</v>
      </c>
      <c r="Z215" s="1">
        <v>2056</v>
      </c>
      <c r="AA215" s="1006">
        <v>34.340400000000002</v>
      </c>
      <c r="AB215" s="1007">
        <v>25.232075999999999</v>
      </c>
      <c r="AC215" s="991"/>
      <c r="BJ215" s="18"/>
      <c r="BL215"/>
      <c r="BS215" s="18"/>
      <c r="BT215" s="18"/>
      <c r="CD215"/>
      <c r="CE215"/>
    </row>
    <row r="216" spans="8:83" ht="13.2" x14ac:dyDescent="0.25">
      <c r="H216" s="1">
        <v>2057</v>
      </c>
      <c r="I216" s="1"/>
      <c r="J216" s="94">
        <f>TAM_WaterHeating!O63*$D$23</f>
        <v>28.610393129569054</v>
      </c>
      <c r="K216" s="1">
        <v>2057</v>
      </c>
      <c r="L216" s="1003">
        <v>147119.60469916291</v>
      </c>
      <c r="M216" s="934">
        <v>37.151880828408878</v>
      </c>
      <c r="N216" s="892">
        <v>690475.25704603142</v>
      </c>
      <c r="O216" s="1004">
        <f t="shared" si="42"/>
        <v>0.82422202802830336</v>
      </c>
      <c r="P216" s="1">
        <v>2057</v>
      </c>
      <c r="Q216" s="1003">
        <v>869.97458744493633</v>
      </c>
      <c r="R216" s="934">
        <v>-88.3526695952268</v>
      </c>
      <c r="S216" s="892">
        <v>1796348.7685719994</v>
      </c>
      <c r="T216" s="1004">
        <f t="shared" si="46"/>
        <v>2.1144183791148157</v>
      </c>
      <c r="U216" s="1">
        <v>2057</v>
      </c>
      <c r="V216" s="85">
        <f t="shared" si="41"/>
        <v>28.610393129569054</v>
      </c>
      <c r="W216" s="1005">
        <f t="shared" si="43"/>
        <v>2.9386404071431191</v>
      </c>
      <c r="X216" s="83">
        <f t="shared" si="44"/>
        <v>125.50455042363568</v>
      </c>
      <c r="Y216" s="990">
        <f t="shared" si="45"/>
        <v>2486824.0256180307</v>
      </c>
      <c r="Z216" s="1">
        <v>2057</v>
      </c>
      <c r="AA216" s="1006">
        <v>34.595999999999997</v>
      </c>
      <c r="AB216" s="1007">
        <v>25.362827999999997</v>
      </c>
      <c r="AC216" s="991"/>
      <c r="BJ216" s="18"/>
      <c r="BL216"/>
      <c r="BS216" s="18"/>
      <c r="BT216" s="18"/>
      <c r="CD216"/>
      <c r="CE216"/>
    </row>
    <row r="217" spans="8:83" ht="13.2" x14ac:dyDescent="0.25">
      <c r="H217" s="1">
        <v>2058</v>
      </c>
      <c r="I217" s="1"/>
      <c r="J217" s="94">
        <f>TAM_WaterHeating!O64*$D$23</f>
        <v>29.211636726820515</v>
      </c>
      <c r="K217" s="1">
        <v>2058</v>
      </c>
      <c r="L217" s="1003">
        <v>150278.7999486115</v>
      </c>
      <c r="M217" s="934">
        <v>38.462544230666246</v>
      </c>
      <c r="N217" s="892">
        <v>714834.2027950841</v>
      </c>
      <c r="O217" s="1004">
        <f t="shared" si="42"/>
        <v>0.85329936202548251</v>
      </c>
      <c r="P217" s="1">
        <v>2058</v>
      </c>
      <c r="Q217" s="1001">
        <v>880.09827608042178</v>
      </c>
      <c r="R217" s="998">
        <v>-90.156947541795986</v>
      </c>
      <c r="S217" s="999">
        <v>1833032.5777011381</v>
      </c>
      <c r="T217" s="1004">
        <f t="shared" si="46"/>
        <v>2.1575975888516035</v>
      </c>
      <c r="U217" s="1">
        <v>2058</v>
      </c>
      <c r="V217" s="85">
        <f t="shared" si="41"/>
        <v>29.211636726820515</v>
      </c>
      <c r="W217" s="1005">
        <f t="shared" si="43"/>
        <v>3.0108969508770862</v>
      </c>
      <c r="X217" s="83">
        <f t="shared" si="44"/>
        <v>128.61949177246223</v>
      </c>
      <c r="Y217" s="990">
        <f t="shared" si="45"/>
        <v>2547866.780496222</v>
      </c>
      <c r="Z217" s="1">
        <v>2058</v>
      </c>
      <c r="AA217" s="1006">
        <v>34.851599999999998</v>
      </c>
      <c r="AB217" s="1007">
        <v>25.495812000000001</v>
      </c>
      <c r="AC217" s="991"/>
      <c r="BJ217" s="18"/>
      <c r="BL217"/>
      <c r="BS217" s="18"/>
      <c r="BT217" s="18"/>
      <c r="CD217"/>
      <c r="CE217"/>
    </row>
    <row r="218" spans="8:83" ht="13.2" x14ac:dyDescent="0.25">
      <c r="H218" s="1">
        <v>2059</v>
      </c>
      <c r="I218" s="1"/>
      <c r="J218" s="94">
        <f>TAM_WaterHeating!O65*$D$23</f>
        <v>29.822425775732569</v>
      </c>
      <c r="K218" s="1">
        <v>2059</v>
      </c>
      <c r="L218" s="1003">
        <v>153461.40081146182</v>
      </c>
      <c r="M218" s="934">
        <v>39.792645523915901</v>
      </c>
      <c r="N218" s="892">
        <v>739554.40569936181</v>
      </c>
      <c r="O218" s="1004">
        <f t="shared" si="42"/>
        <v>0.88280792958545906</v>
      </c>
      <c r="P218" s="1">
        <v>2059</v>
      </c>
      <c r="Q218" s="1003">
        <v>890.2219647159036</v>
      </c>
      <c r="R218" s="934">
        <v>-91.961225488364349</v>
      </c>
      <c r="S218" s="892">
        <v>1869716.3868302603</v>
      </c>
      <c r="T218" s="1004">
        <f t="shared" si="46"/>
        <v>2.2007767985883717</v>
      </c>
      <c r="U218" s="1">
        <v>2059</v>
      </c>
      <c r="V218" s="85">
        <f t="shared" si="41"/>
        <v>29.822425775732569</v>
      </c>
      <c r="W218" s="1005">
        <f t="shared" si="43"/>
        <v>3.0835847281738307</v>
      </c>
      <c r="X218" s="83">
        <f t="shared" si="44"/>
        <v>131.75387101228026</v>
      </c>
      <c r="Y218" s="990">
        <f t="shared" si="45"/>
        <v>2609270.7925296221</v>
      </c>
      <c r="Z218" s="1">
        <v>2059</v>
      </c>
      <c r="AA218" s="1006">
        <v>35.107199999999999</v>
      </c>
      <c r="AB218" s="1007">
        <v>25.631063999999999</v>
      </c>
      <c r="AC218" s="991"/>
      <c r="BJ218" s="18"/>
      <c r="BL218"/>
      <c r="BS218" s="18"/>
      <c r="BT218" s="18"/>
      <c r="CD218"/>
      <c r="CE218"/>
    </row>
    <row r="219" spans="8:83" ht="13.2" x14ac:dyDescent="0.25">
      <c r="H219" s="1">
        <v>2060</v>
      </c>
      <c r="I219" s="1"/>
      <c r="J219" s="94">
        <f>TAM_WaterHeating!O66*$D$23</f>
        <v>30.442821298358268</v>
      </c>
      <c r="K219" s="1">
        <v>2060</v>
      </c>
      <c r="L219" s="1003">
        <v>156645.61583607827</v>
      </c>
      <c r="M219" s="934">
        <v>41.124087346033811</v>
      </c>
      <c r="N219" s="892">
        <v>764299.522605145</v>
      </c>
      <c r="O219" s="1004">
        <f t="shared" si="42"/>
        <v>0.9123462370508667</v>
      </c>
      <c r="P219" s="1">
        <v>2060</v>
      </c>
      <c r="Q219" s="1001">
        <v>900.34565335138541</v>
      </c>
      <c r="R219" s="998">
        <v>-93.765503434932697</v>
      </c>
      <c r="S219" s="999">
        <v>1906400.1959593825</v>
      </c>
      <c r="T219" s="1004">
        <f t="shared" si="46"/>
        <v>2.24395600832514</v>
      </c>
      <c r="U219" s="1">
        <v>2060</v>
      </c>
      <c r="V219" s="85">
        <f t="shared" si="41"/>
        <v>30.442821298358268</v>
      </c>
      <c r="W219" s="1005">
        <f t="shared" si="43"/>
        <v>3.1563022453760068</v>
      </c>
      <c r="X219" s="83">
        <f t="shared" si="44"/>
        <v>134.8895907809665</v>
      </c>
      <c r="Y219" s="990">
        <f t="shared" si="45"/>
        <v>2670699.7185645276</v>
      </c>
      <c r="Z219" s="1">
        <v>2060</v>
      </c>
      <c r="AA219" s="1006">
        <v>35.359200000000001</v>
      </c>
      <c r="AB219" s="1007">
        <v>25.768547999999999</v>
      </c>
      <c r="AC219" s="991"/>
      <c r="BJ219" s="18"/>
      <c r="BL219"/>
      <c r="BS219" s="18"/>
      <c r="BT219" s="18"/>
      <c r="CD219"/>
      <c r="CE219"/>
    </row>
    <row r="220" spans="8:83" ht="15.75" customHeight="1" thickBot="1" x14ac:dyDescent="0.3">
      <c r="J220" s="65"/>
      <c r="L220" s="880"/>
      <c r="M220" s="996"/>
      <c r="N220" s="996"/>
      <c r="O220" s="60"/>
      <c r="Q220" s="61"/>
      <c r="R220" s="59"/>
      <c r="S220" s="59"/>
      <c r="T220" s="60"/>
      <c r="V220" s="61"/>
      <c r="W220" s="59"/>
      <c r="X220" s="59"/>
      <c r="Y220" s="60"/>
      <c r="Z220" s="18"/>
      <c r="AA220" s="61"/>
      <c r="AB220" s="60"/>
      <c r="AC220" s="18"/>
      <c r="AD220" s="18"/>
      <c r="BJ220" s="18"/>
      <c r="BL220"/>
      <c r="BS220" s="18"/>
      <c r="BT220" s="18"/>
      <c r="CD220"/>
      <c r="CE220"/>
    </row>
    <row r="221" spans="8:83" ht="15.75" customHeight="1" x14ac:dyDescent="0.25">
      <c r="M221" s="18"/>
      <c r="N221" s="18"/>
      <c r="V221" s="18"/>
      <c r="Z221" s="18"/>
      <c r="AA221" s="994" t="s">
        <v>732</v>
      </c>
      <c r="AB221" s="34"/>
      <c r="AC221" s="18"/>
      <c r="AD221" s="18"/>
      <c r="BJ221" s="18"/>
      <c r="BL221"/>
      <c r="BS221" s="18"/>
      <c r="BT221" s="18"/>
      <c r="CD221"/>
      <c r="CE221"/>
    </row>
    <row r="222" spans="8:83" ht="15.75" customHeight="1" x14ac:dyDescent="0.25">
      <c r="M222" s="18"/>
      <c r="X222" s="18"/>
      <c r="Y222" s="18"/>
      <c r="Z222" s="18"/>
      <c r="AA222" s="18"/>
      <c r="AB222" s="18"/>
      <c r="BH222" s="18"/>
      <c r="BL222"/>
      <c r="BQ222" s="18"/>
      <c r="BR222" s="18"/>
      <c r="BS222" s="18"/>
      <c r="BT222" s="18"/>
      <c r="CB222"/>
      <c r="CC222"/>
      <c r="CD222"/>
      <c r="CE222"/>
    </row>
    <row r="223" spans="8:83" ht="15.75" customHeight="1" x14ac:dyDescent="0.25">
      <c r="M223" s="18"/>
      <c r="W223" s="18"/>
      <c r="X223" s="18"/>
      <c r="Y223" s="18"/>
      <c r="Z223" s="18"/>
      <c r="AA223" s="18"/>
      <c r="BG223" s="18"/>
      <c r="BL223"/>
      <c r="BP223" s="18"/>
      <c r="BQ223" s="18"/>
      <c r="BR223" s="18"/>
      <c r="BS223" s="18"/>
      <c r="BT223" s="18"/>
      <c r="CA223"/>
      <c r="CB223"/>
      <c r="CC223"/>
      <c r="CD223"/>
      <c r="CE223"/>
    </row>
    <row r="224" spans="8:83" ht="15.75" customHeight="1" x14ac:dyDescent="0.25">
      <c r="W224" s="18"/>
      <c r="X224" s="18"/>
      <c r="Y224" s="18"/>
      <c r="Z224" s="18"/>
      <c r="AA224" s="18"/>
      <c r="BF224" s="18"/>
      <c r="BL224"/>
      <c r="BO224" s="18"/>
      <c r="BP224" s="18"/>
      <c r="BQ224" s="18"/>
      <c r="BR224" s="18"/>
      <c r="BS224" s="18"/>
      <c r="BT224" s="18"/>
      <c r="BZ224"/>
      <c r="CA224"/>
      <c r="CB224"/>
      <c r="CC224"/>
      <c r="CD224"/>
      <c r="CE224"/>
    </row>
    <row r="225" spans="8:26" s="18" customFormat="1" ht="15.75" customHeight="1" thickBot="1" x14ac:dyDescent="0.3">
      <c r="H225" s="33" t="s">
        <v>797</v>
      </c>
      <c r="I225" s="33"/>
      <c r="J225" s="34"/>
      <c r="K225" s="91" t="s">
        <v>71</v>
      </c>
      <c r="L225" s="91"/>
      <c r="M225" s="91"/>
      <c r="N225" s="34"/>
      <c r="O225" s="34"/>
      <c r="P225" s="34"/>
      <c r="Q225" s="34"/>
      <c r="R225" s="34"/>
      <c r="S225" s="34"/>
      <c r="T225" s="33" t="s">
        <v>797</v>
      </c>
      <c r="U225" s="91" t="s">
        <v>71</v>
      </c>
      <c r="V225" s="34"/>
      <c r="W225" s="34"/>
      <c r="X225" s="34"/>
    </row>
    <row r="226" spans="8:26" s="18" customFormat="1" ht="81" customHeight="1" x14ac:dyDescent="0.25">
      <c r="J226" s="74" t="s">
        <v>748</v>
      </c>
      <c r="L226" s="915" t="s">
        <v>908</v>
      </c>
      <c r="M226" s="1626" t="s">
        <v>903</v>
      </c>
      <c r="N226" s="1627"/>
      <c r="P226" s="915" t="s">
        <v>550</v>
      </c>
      <c r="Q226" s="1626" t="s">
        <v>904</v>
      </c>
      <c r="R226" s="1627"/>
      <c r="T226" s="1611" t="s">
        <v>752</v>
      </c>
      <c r="U226" s="1612"/>
      <c r="V226" s="1613"/>
    </row>
    <row r="227" spans="8:26" s="18" customFormat="1" ht="72" customHeight="1" x14ac:dyDescent="0.25">
      <c r="J227" s="63" t="s">
        <v>749</v>
      </c>
      <c r="L227" s="52" t="s">
        <v>750</v>
      </c>
      <c r="M227" s="42" t="s">
        <v>728</v>
      </c>
      <c r="N227" s="53" t="s">
        <v>755</v>
      </c>
      <c r="P227" s="52" t="s">
        <v>751</v>
      </c>
      <c r="Q227" s="42" t="s">
        <v>728</v>
      </c>
      <c r="R227" s="53" t="s">
        <v>756</v>
      </c>
      <c r="T227" s="52" t="s">
        <v>757</v>
      </c>
      <c r="U227" s="42" t="s">
        <v>758</v>
      </c>
      <c r="V227" s="53" t="s">
        <v>725</v>
      </c>
    </row>
    <row r="228" spans="8:26" s="18" customFormat="1" ht="30.6" customHeight="1" thickBot="1" x14ac:dyDescent="0.3">
      <c r="J228" s="75" t="s">
        <v>11</v>
      </c>
      <c r="L228" s="1000" t="s">
        <v>738</v>
      </c>
      <c r="M228" s="44" t="s">
        <v>12</v>
      </c>
      <c r="N228" s="66" t="s">
        <v>11</v>
      </c>
      <c r="P228" s="1000" t="s">
        <v>738</v>
      </c>
      <c r="Q228" s="44" t="s">
        <v>12</v>
      </c>
      <c r="R228" s="66" t="s">
        <v>11</v>
      </c>
      <c r="T228" s="72" t="s">
        <v>11</v>
      </c>
      <c r="U228" s="46" t="s">
        <v>11</v>
      </c>
      <c r="V228" s="73" t="s">
        <v>12</v>
      </c>
    </row>
    <row r="229" spans="8:26" s="18" customFormat="1" ht="13.2" x14ac:dyDescent="0.25">
      <c r="H229" s="1">
        <v>2014</v>
      </c>
      <c r="I229" s="1"/>
      <c r="J229" s="93">
        <f>AVERAGE(TAM_Cooking!C48:E48)*$D$23</f>
        <v>17.325060924917381</v>
      </c>
      <c r="K229" s="1">
        <v>2014</v>
      </c>
      <c r="L229" s="1001">
        <v>129.41130669062318</v>
      </c>
      <c r="M229" s="999">
        <v>0</v>
      </c>
      <c r="N229" s="1004">
        <f>M229*$D$25</f>
        <v>0</v>
      </c>
      <c r="O229" s="1">
        <v>2014</v>
      </c>
      <c r="P229" s="1001">
        <v>2209.1017214069079</v>
      </c>
      <c r="Q229" s="999">
        <v>0</v>
      </c>
      <c r="R229" s="1004">
        <f>Q229*$D$25</f>
        <v>0</v>
      </c>
      <c r="S229" s="1">
        <v>2014</v>
      </c>
      <c r="T229" s="84">
        <f t="shared" ref="T229:T275" si="47">J229</f>
        <v>17.325060924917381</v>
      </c>
      <c r="U229" s="1005">
        <f t="shared" ref="U229:U275" si="48">N229+R229</f>
        <v>0</v>
      </c>
      <c r="V229" s="990">
        <f t="shared" ref="V229:V275" si="49">M229+Q229</f>
        <v>0</v>
      </c>
      <c r="W229" s="1249"/>
      <c r="Z229" s="991"/>
    </row>
    <row r="230" spans="8:26" s="18" customFormat="1" ht="13.2" x14ac:dyDescent="0.25">
      <c r="H230" s="1">
        <v>2015</v>
      </c>
      <c r="I230" s="1"/>
      <c r="J230" s="93">
        <f>AVERAGE(TAM_Cooking!C49:E49)*$D$23</f>
        <v>17.591828072237664</v>
      </c>
      <c r="K230" s="1">
        <v>2015</v>
      </c>
      <c r="L230" s="1003">
        <v>129.41130669062318</v>
      </c>
      <c r="M230" s="892">
        <v>0</v>
      </c>
      <c r="N230" s="1004">
        <f t="shared" ref="N230:N275" si="50">M230*$D$25</f>
        <v>0</v>
      </c>
      <c r="O230" s="1">
        <v>2015</v>
      </c>
      <c r="P230" s="1003">
        <v>2330.1865184385724</v>
      </c>
      <c r="Q230" s="892">
        <v>0</v>
      </c>
      <c r="R230" s="1004">
        <f t="shared" ref="R230:R275" si="51">Q230*$D$25</f>
        <v>0</v>
      </c>
      <c r="S230" s="1">
        <v>2015</v>
      </c>
      <c r="T230" s="85">
        <f t="shared" si="47"/>
        <v>17.591828072237664</v>
      </c>
      <c r="U230" s="1005">
        <f t="shared" si="48"/>
        <v>0</v>
      </c>
      <c r="V230" s="990">
        <f t="shared" si="49"/>
        <v>0</v>
      </c>
      <c r="W230" s="1249"/>
      <c r="Z230" s="991"/>
    </row>
    <row r="231" spans="8:26" s="18" customFormat="1" ht="13.2" x14ac:dyDescent="0.25">
      <c r="H231" s="1">
        <v>2016</v>
      </c>
      <c r="I231" s="1"/>
      <c r="J231" s="93">
        <f>AVERAGE(TAM_Cooking!C50:E50)*$D$23</f>
        <v>17.843707622827861</v>
      </c>
      <c r="K231" s="1">
        <v>2016</v>
      </c>
      <c r="L231" s="1001">
        <v>129.41130669062318</v>
      </c>
      <c r="M231" s="999">
        <v>0</v>
      </c>
      <c r="N231" s="1004">
        <f t="shared" si="50"/>
        <v>0</v>
      </c>
      <c r="O231" s="1">
        <v>2016</v>
      </c>
      <c r="P231" s="1001">
        <v>2445.5468388350073</v>
      </c>
      <c r="Q231" s="999">
        <v>0</v>
      </c>
      <c r="R231" s="1004">
        <f t="shared" si="51"/>
        <v>0</v>
      </c>
      <c r="S231" s="1">
        <v>2016</v>
      </c>
      <c r="T231" s="85">
        <f t="shared" si="47"/>
        <v>17.843707622827861</v>
      </c>
      <c r="U231" s="1005">
        <f t="shared" si="48"/>
        <v>0</v>
      </c>
      <c r="V231" s="990">
        <f t="shared" si="49"/>
        <v>0</v>
      </c>
      <c r="W231" s="1249"/>
      <c r="Z231" s="991"/>
    </row>
    <row r="232" spans="8:26" s="18" customFormat="1" ht="13.2" x14ac:dyDescent="0.25">
      <c r="H232" s="1">
        <v>2017</v>
      </c>
      <c r="I232" s="1"/>
      <c r="J232" s="93">
        <f>AVERAGE(TAM_Cooking!C51:E51)*$D$23</f>
        <v>18.102001917728618</v>
      </c>
      <c r="K232" s="1">
        <v>2017</v>
      </c>
      <c r="L232" s="1003">
        <v>129.41130669062318</v>
      </c>
      <c r="M232" s="892">
        <v>0</v>
      </c>
      <c r="N232" s="1004">
        <f t="shared" si="50"/>
        <v>0</v>
      </c>
      <c r="O232" s="1">
        <v>2017</v>
      </c>
      <c r="P232" s="1003">
        <v>2561.8153222712135</v>
      </c>
      <c r="Q232" s="892">
        <v>0</v>
      </c>
      <c r="R232" s="1004">
        <f t="shared" si="51"/>
        <v>0</v>
      </c>
      <c r="S232" s="1">
        <v>2017</v>
      </c>
      <c r="T232" s="85">
        <f t="shared" si="47"/>
        <v>18.102001917728618</v>
      </c>
      <c r="U232" s="1005">
        <f t="shared" si="48"/>
        <v>0</v>
      </c>
      <c r="V232" s="990">
        <f t="shared" si="49"/>
        <v>0</v>
      </c>
      <c r="W232" s="1249"/>
      <c r="Z232" s="991"/>
    </row>
    <row r="233" spans="8:26" s="18" customFormat="1" ht="13.2" x14ac:dyDescent="0.25">
      <c r="H233" s="1">
        <v>2018</v>
      </c>
      <c r="I233" s="1"/>
      <c r="J233" s="93">
        <f>AVERAGE(TAM_Cooking!C52:E52)*$D$23</f>
        <v>18.359046512862005</v>
      </c>
      <c r="K233" s="1">
        <v>2018</v>
      </c>
      <c r="L233" s="1001">
        <v>129.41130669062318</v>
      </c>
      <c r="M233" s="999">
        <v>0</v>
      </c>
      <c r="N233" s="1004">
        <f t="shared" si="50"/>
        <v>0</v>
      </c>
      <c r="O233" s="1">
        <v>2018</v>
      </c>
      <c r="P233" s="1001">
        <v>2678.9127025840944</v>
      </c>
      <c r="Q233" s="999">
        <v>0</v>
      </c>
      <c r="R233" s="1004">
        <f t="shared" si="51"/>
        <v>0</v>
      </c>
      <c r="S233" s="1">
        <v>2018</v>
      </c>
      <c r="T233" s="85">
        <f t="shared" si="47"/>
        <v>18.359046512862005</v>
      </c>
      <c r="U233" s="1005">
        <f t="shared" si="48"/>
        <v>0</v>
      </c>
      <c r="V233" s="990">
        <f t="shared" si="49"/>
        <v>0</v>
      </c>
      <c r="W233" s="1249"/>
      <c r="Z233" s="991"/>
    </row>
    <row r="234" spans="8:26" s="18" customFormat="1" ht="13.2" x14ac:dyDescent="0.25">
      <c r="H234" s="1">
        <v>2019</v>
      </c>
      <c r="I234" s="1"/>
      <c r="J234" s="93">
        <f>AVERAGE(TAM_Cooking!C53:E53)*$D$23</f>
        <v>18.614285877802562</v>
      </c>
      <c r="K234" s="1">
        <v>2019</v>
      </c>
      <c r="L234" s="1003">
        <v>135.60480933591543</v>
      </c>
      <c r="M234" s="892">
        <v>49153.773125561464</v>
      </c>
      <c r="N234" s="1004">
        <f t="shared" si="50"/>
        <v>4.9153773125561462E-2</v>
      </c>
      <c r="O234" s="1">
        <v>2019</v>
      </c>
      <c r="P234" s="1003">
        <v>2773.1135635534592</v>
      </c>
      <c r="Q234" s="892">
        <v>345151.13513964223</v>
      </c>
      <c r="R234" s="1004">
        <f t="shared" si="51"/>
        <v>0.34515113513964218</v>
      </c>
      <c r="S234" s="1">
        <v>2019</v>
      </c>
      <c r="T234" s="85">
        <f t="shared" si="47"/>
        <v>18.614285877802562</v>
      </c>
      <c r="U234" s="1005">
        <f t="shared" si="48"/>
        <v>0.39430490826520365</v>
      </c>
      <c r="V234" s="990">
        <f t="shared" si="49"/>
        <v>394304.9082652037</v>
      </c>
      <c r="W234" s="1249"/>
      <c r="Z234" s="991"/>
    </row>
    <row r="235" spans="8:26" s="18" customFormat="1" ht="13.2" x14ac:dyDescent="0.25">
      <c r="H235" s="37">
        <v>2020</v>
      </c>
      <c r="I235" s="37"/>
      <c r="J235" s="93">
        <f>AVERAGE(TAM_Cooking!C54:E54)*$D$23</f>
        <v>18.862492002773376</v>
      </c>
      <c r="K235" s="37">
        <v>2020</v>
      </c>
      <c r="L235" s="1001">
        <v>141.79831198120792</v>
      </c>
      <c r="M235" s="999">
        <v>97655.456222988287</v>
      </c>
      <c r="N235" s="1004">
        <f t="shared" si="50"/>
        <v>9.7655456222988282E-2</v>
      </c>
      <c r="O235" s="37">
        <v>2020</v>
      </c>
      <c r="P235" s="1001">
        <v>2867.2531178322097</v>
      </c>
      <c r="Q235" s="999">
        <v>689845.75513683225</v>
      </c>
      <c r="R235" s="1004">
        <f t="shared" si="51"/>
        <v>0.68984575513683222</v>
      </c>
      <c r="S235" s="37">
        <v>2020</v>
      </c>
      <c r="T235" s="85">
        <f t="shared" si="47"/>
        <v>18.862492002773376</v>
      </c>
      <c r="U235" s="1005">
        <f t="shared" si="48"/>
        <v>0.78750121135982054</v>
      </c>
      <c r="V235" s="990">
        <f t="shared" si="49"/>
        <v>787501.21135982056</v>
      </c>
      <c r="W235" s="1249"/>
      <c r="Z235" s="991"/>
    </row>
    <row r="236" spans="8:26" s="18" customFormat="1" ht="13.2" x14ac:dyDescent="0.25">
      <c r="H236" s="1">
        <v>2021</v>
      </c>
      <c r="I236" s="1"/>
      <c r="J236" s="93">
        <f>AVERAGE(TAM_Cooking!C55:E55)*$D$23</f>
        <v>19.108714570788361</v>
      </c>
      <c r="K236" s="1">
        <v>2021</v>
      </c>
      <c r="L236" s="1003">
        <v>147.99181462649995</v>
      </c>
      <c r="M236" s="892">
        <v>146157.13932041053</v>
      </c>
      <c r="N236" s="1004">
        <f t="shared" si="50"/>
        <v>0.14615713932041052</v>
      </c>
      <c r="O236" s="1">
        <v>2021</v>
      </c>
      <c r="P236" s="1003">
        <v>2961.3926721109892</v>
      </c>
      <c r="Q236" s="892">
        <v>1034540.375134239</v>
      </c>
      <c r="R236" s="1004">
        <f t="shared" si="51"/>
        <v>1.034540375134239</v>
      </c>
      <c r="S236" s="1">
        <v>2021</v>
      </c>
      <c r="T236" s="85">
        <f t="shared" si="47"/>
        <v>19.108714570788361</v>
      </c>
      <c r="U236" s="1005">
        <f t="shared" si="48"/>
        <v>1.1806975144546494</v>
      </c>
      <c r="V236" s="990">
        <f t="shared" si="49"/>
        <v>1180697.5144546495</v>
      </c>
      <c r="W236" s="1249"/>
      <c r="Z236" s="991"/>
    </row>
    <row r="237" spans="8:26" s="18" customFormat="1" ht="13.2" x14ac:dyDescent="0.25">
      <c r="H237" s="1">
        <v>2022</v>
      </c>
      <c r="I237" s="1"/>
      <c r="J237" s="93">
        <f>AVERAGE(TAM_Cooking!C56:E56)*$D$23</f>
        <v>19.346318577306889</v>
      </c>
      <c r="K237" s="1">
        <v>2022</v>
      </c>
      <c r="L237" s="1001">
        <v>154.18531727179197</v>
      </c>
      <c r="M237" s="999">
        <v>194658.82241782823</v>
      </c>
      <c r="N237" s="1004">
        <f t="shared" si="50"/>
        <v>0.19465882241782823</v>
      </c>
      <c r="O237" s="1">
        <v>2022</v>
      </c>
      <c r="P237" s="1001">
        <v>3055.5322263897397</v>
      </c>
      <c r="Q237" s="999">
        <v>1379234.9951314291</v>
      </c>
      <c r="R237" s="1004">
        <f t="shared" si="51"/>
        <v>1.3792349951314289</v>
      </c>
      <c r="S237" s="1">
        <v>2022</v>
      </c>
      <c r="T237" s="85">
        <f t="shared" si="47"/>
        <v>19.346318577306889</v>
      </c>
      <c r="U237" s="1005">
        <f t="shared" si="48"/>
        <v>1.5738938175492572</v>
      </c>
      <c r="V237" s="990">
        <f t="shared" si="49"/>
        <v>1573893.8175492573</v>
      </c>
      <c r="W237" s="1249"/>
      <c r="Z237" s="991"/>
    </row>
    <row r="238" spans="8:26" s="18" customFormat="1" ht="13.2" x14ac:dyDescent="0.25">
      <c r="H238" s="1">
        <v>2023</v>
      </c>
      <c r="I238" s="1"/>
      <c r="J238" s="93">
        <f>AVERAGE(TAM_Cooking!C57:E57)*$D$23</f>
        <v>19.580117263989475</v>
      </c>
      <c r="K238" s="1">
        <v>2023</v>
      </c>
      <c r="L238" s="1003">
        <v>160.37881991708446</v>
      </c>
      <c r="M238" s="892">
        <v>243160.50551525503</v>
      </c>
      <c r="N238" s="1004">
        <f t="shared" si="50"/>
        <v>0.24316050551525503</v>
      </c>
      <c r="O238" s="1">
        <v>2023</v>
      </c>
      <c r="P238" s="1003">
        <v>3149.6717806685192</v>
      </c>
      <c r="Q238" s="892">
        <v>1723929.6151288392</v>
      </c>
      <c r="R238" s="1004">
        <f t="shared" si="51"/>
        <v>1.723929615128839</v>
      </c>
      <c r="S238" s="1">
        <v>2023</v>
      </c>
      <c r="T238" s="85">
        <f t="shared" si="47"/>
        <v>19.580117263989475</v>
      </c>
      <c r="U238" s="1005">
        <f t="shared" si="48"/>
        <v>1.9670901206440941</v>
      </c>
      <c r="V238" s="990">
        <f t="shared" si="49"/>
        <v>1967090.1206440942</v>
      </c>
      <c r="W238" s="1249"/>
      <c r="Z238" s="991"/>
    </row>
    <row r="239" spans="8:26" s="18" customFormat="1" ht="13.2" x14ac:dyDescent="0.25">
      <c r="H239" s="1">
        <v>2024</v>
      </c>
      <c r="I239" s="1"/>
      <c r="J239" s="93">
        <f>AVERAGE(TAM_Cooking!C58:E58)*$D$23</f>
        <v>19.809956869326601</v>
      </c>
      <c r="K239" s="1">
        <v>2024</v>
      </c>
      <c r="L239" s="1001">
        <v>166.57232256237603</v>
      </c>
      <c r="M239" s="999">
        <v>291662.18861267273</v>
      </c>
      <c r="N239" s="1004">
        <f t="shared" si="50"/>
        <v>0.29166218861267273</v>
      </c>
      <c r="O239" s="1">
        <v>2024</v>
      </c>
      <c r="P239" s="1001">
        <v>3243.8113349472696</v>
      </c>
      <c r="Q239" s="999">
        <v>2068624.2351260292</v>
      </c>
      <c r="R239" s="1004">
        <f t="shared" si="51"/>
        <v>2.0686242351260291</v>
      </c>
      <c r="S239" s="1">
        <v>2024</v>
      </c>
      <c r="T239" s="85">
        <f t="shared" si="47"/>
        <v>19.809956869326601</v>
      </c>
      <c r="U239" s="1005">
        <f t="shared" si="48"/>
        <v>2.3602864237387018</v>
      </c>
      <c r="V239" s="990">
        <f t="shared" si="49"/>
        <v>2360286.4237387022</v>
      </c>
      <c r="W239" s="1249"/>
      <c r="Z239" s="991"/>
    </row>
    <row r="240" spans="8:26" s="18" customFormat="1" ht="13.2" x14ac:dyDescent="0.25">
      <c r="H240" s="1">
        <v>2025</v>
      </c>
      <c r="I240" s="1"/>
      <c r="J240" s="93">
        <f>AVERAGE(TAM_Cooking!C59:E59)*$D$23</f>
        <v>20.035730044633745</v>
      </c>
      <c r="K240" s="1">
        <v>2025</v>
      </c>
      <c r="L240" s="1003">
        <v>172.76582520766851</v>
      </c>
      <c r="M240" s="892">
        <v>340163.87171009957</v>
      </c>
      <c r="N240" s="1004">
        <f t="shared" si="50"/>
        <v>0.34016387171009954</v>
      </c>
      <c r="O240" s="1">
        <v>2025</v>
      </c>
      <c r="P240" s="1003">
        <v>3337.9508892260201</v>
      </c>
      <c r="Q240" s="892">
        <v>2413318.8551232195</v>
      </c>
      <c r="R240" s="1004">
        <f t="shared" si="51"/>
        <v>2.4133188551232196</v>
      </c>
      <c r="S240" s="1">
        <v>2025</v>
      </c>
      <c r="T240" s="85">
        <f t="shared" si="47"/>
        <v>20.035730044633745</v>
      </c>
      <c r="U240" s="1005">
        <f t="shared" si="48"/>
        <v>2.7534827268333193</v>
      </c>
      <c r="V240" s="990">
        <f t="shared" si="49"/>
        <v>2753482.7268333193</v>
      </c>
      <c r="W240" s="1249"/>
      <c r="Z240" s="991"/>
    </row>
    <row r="241" spans="8:26" s="18" customFormat="1" ht="13.2" x14ac:dyDescent="0.25">
      <c r="H241" s="1">
        <v>2026</v>
      </c>
      <c r="I241" s="1"/>
      <c r="J241" s="93">
        <f>AVERAGE(TAM_Cooking!C60:E60)*$D$23</f>
        <v>20.257469279008191</v>
      </c>
      <c r="K241" s="1">
        <v>2026</v>
      </c>
      <c r="L241" s="1001">
        <v>178.95932785295963</v>
      </c>
      <c r="M241" s="999">
        <v>388665.55480751267</v>
      </c>
      <c r="N241" s="1004">
        <f t="shared" si="50"/>
        <v>0.38866555480751264</v>
      </c>
      <c r="O241" s="1">
        <v>2026</v>
      </c>
      <c r="P241" s="1001">
        <v>3432.0904435047996</v>
      </c>
      <c r="Q241" s="999">
        <v>2758013.4751206259</v>
      </c>
      <c r="R241" s="1004">
        <f t="shared" si="51"/>
        <v>2.758013475120626</v>
      </c>
      <c r="S241" s="1">
        <v>2026</v>
      </c>
      <c r="T241" s="85">
        <f t="shared" si="47"/>
        <v>20.257469279008191</v>
      </c>
      <c r="U241" s="1005">
        <f t="shared" si="48"/>
        <v>3.1466790299281389</v>
      </c>
      <c r="V241" s="990">
        <f t="shared" si="49"/>
        <v>3146679.0299281385</v>
      </c>
      <c r="W241" s="1249"/>
      <c r="Z241" s="991"/>
    </row>
    <row r="242" spans="8:26" s="18" customFormat="1" ht="13.2" x14ac:dyDescent="0.25">
      <c r="H242" s="1">
        <v>2027</v>
      </c>
      <c r="I242" s="1"/>
      <c r="J242" s="93">
        <f>AVERAGE(TAM_Cooking!C61:E61)*$D$23</f>
        <v>20.475310604341889</v>
      </c>
      <c r="K242" s="1">
        <v>2027</v>
      </c>
      <c r="L242" s="1003">
        <v>185.15283049825211</v>
      </c>
      <c r="M242" s="892">
        <v>437167.23790493497</v>
      </c>
      <c r="N242" s="1004">
        <f t="shared" si="50"/>
        <v>0.43716723790493495</v>
      </c>
      <c r="O242" s="1">
        <v>2027</v>
      </c>
      <c r="P242" s="1003">
        <v>3526.2299977835501</v>
      </c>
      <c r="Q242" s="892">
        <v>3102708.0951178162</v>
      </c>
      <c r="R242" s="1004">
        <f t="shared" si="51"/>
        <v>3.1027080951178161</v>
      </c>
      <c r="S242" s="1">
        <v>2027</v>
      </c>
      <c r="T242" s="85">
        <f t="shared" si="47"/>
        <v>20.475310604341889</v>
      </c>
      <c r="U242" s="1005">
        <f t="shared" si="48"/>
        <v>3.539875333022751</v>
      </c>
      <c r="V242" s="990">
        <f t="shared" si="49"/>
        <v>3539875.3330227514</v>
      </c>
      <c r="W242" s="1249"/>
      <c r="Z242" s="991"/>
    </row>
    <row r="243" spans="8:26" s="18" customFormat="1" ht="13.2" x14ac:dyDescent="0.25">
      <c r="H243" s="1">
        <v>2028</v>
      </c>
      <c r="I243" s="1"/>
      <c r="J243" s="93">
        <f>AVERAGE(TAM_Cooking!C62:E62)*$D$23</f>
        <v>20.689336302068394</v>
      </c>
      <c r="K243" s="1">
        <v>2028</v>
      </c>
      <c r="L243" s="1001">
        <v>191.34633314354369</v>
      </c>
      <c r="M243" s="999">
        <v>485668.92100235261</v>
      </c>
      <c r="N243" s="1004">
        <f t="shared" si="50"/>
        <v>0.48566892100235259</v>
      </c>
      <c r="O243" s="1">
        <v>2028</v>
      </c>
      <c r="P243" s="1001">
        <v>3620.3695520623005</v>
      </c>
      <c r="Q243" s="999">
        <v>3447402.7151150061</v>
      </c>
      <c r="R243" s="1004">
        <f t="shared" si="51"/>
        <v>3.4474027151150057</v>
      </c>
      <c r="S243" s="1">
        <v>2028</v>
      </c>
      <c r="T243" s="85">
        <f t="shared" si="47"/>
        <v>20.689336302068394</v>
      </c>
      <c r="U243" s="1005">
        <f t="shared" si="48"/>
        <v>3.9330716361173583</v>
      </c>
      <c r="V243" s="990">
        <f t="shared" si="49"/>
        <v>3933071.6361173587</v>
      </c>
      <c r="W243" s="1249"/>
      <c r="Z243" s="991"/>
    </row>
    <row r="244" spans="8:26" s="18" customFormat="1" ht="13.2" x14ac:dyDescent="0.25">
      <c r="H244" s="1">
        <v>2029</v>
      </c>
      <c r="I244" s="1"/>
      <c r="J244" s="93">
        <f>AVERAGE(TAM_Cooking!C63:E63)*$D$23</f>
        <v>20.89964804640325</v>
      </c>
      <c r="K244" s="1">
        <v>2029</v>
      </c>
      <c r="L244" s="1003">
        <v>197.53983578883617</v>
      </c>
      <c r="M244" s="892">
        <v>534170.60409977939</v>
      </c>
      <c r="N244" s="1004">
        <f t="shared" si="50"/>
        <v>0.53417060409977934</v>
      </c>
      <c r="O244" s="1">
        <v>2029</v>
      </c>
      <c r="P244" s="1003">
        <v>3714.50910634108</v>
      </c>
      <c r="Q244" s="892">
        <v>3792097.3351124167</v>
      </c>
      <c r="R244" s="1004">
        <f t="shared" si="51"/>
        <v>3.7920973351124165</v>
      </c>
      <c r="S244" s="1">
        <v>2029</v>
      </c>
      <c r="T244" s="85">
        <f t="shared" si="47"/>
        <v>20.89964804640325</v>
      </c>
      <c r="U244" s="1005">
        <f t="shared" si="48"/>
        <v>4.3262679392121957</v>
      </c>
      <c r="V244" s="990">
        <f t="shared" si="49"/>
        <v>4326267.9392121956</v>
      </c>
      <c r="W244" s="1249"/>
      <c r="Z244" s="991"/>
    </row>
    <row r="245" spans="8:26" s="18" customFormat="1" ht="13.2" x14ac:dyDescent="0.25">
      <c r="H245" s="1">
        <v>2030</v>
      </c>
      <c r="I245" s="1"/>
      <c r="J245" s="93">
        <f>AVERAGE(TAM_Cooking!C64:E64)*$D$23</f>
        <v>21.106316003560046</v>
      </c>
      <c r="K245" s="1">
        <v>2030</v>
      </c>
      <c r="L245" s="1001">
        <v>203.73333843412729</v>
      </c>
      <c r="M245" s="999">
        <v>582672.28719719255</v>
      </c>
      <c r="N245" s="1004">
        <f t="shared" si="50"/>
        <v>0.58267228719719255</v>
      </c>
      <c r="O245" s="1">
        <v>2030</v>
      </c>
      <c r="P245" s="1001">
        <v>3808.6486606198305</v>
      </c>
      <c r="Q245" s="999">
        <v>4136791.9551096065</v>
      </c>
      <c r="R245" s="1004">
        <f t="shared" si="51"/>
        <v>4.1367919551096062</v>
      </c>
      <c r="S245" s="1">
        <v>2030</v>
      </c>
      <c r="T245" s="85">
        <f t="shared" si="47"/>
        <v>21.106316003560046</v>
      </c>
      <c r="U245" s="1005">
        <f t="shared" si="48"/>
        <v>4.719464242306799</v>
      </c>
      <c r="V245" s="990">
        <f t="shared" si="49"/>
        <v>4719464.2423067987</v>
      </c>
      <c r="W245" s="1249"/>
      <c r="Z245" s="991"/>
    </row>
    <row r="246" spans="8:26" s="18" customFormat="1" ht="13.2" x14ac:dyDescent="0.25">
      <c r="H246" s="1">
        <v>2031</v>
      </c>
      <c r="I246" s="1"/>
      <c r="J246" s="93">
        <f>AVERAGE(TAM_Cooking!C65:E65)*$D$23</f>
        <v>21.30936961759441</v>
      </c>
      <c r="K246" s="1">
        <v>2031</v>
      </c>
      <c r="L246" s="1003">
        <v>209.92684107941886</v>
      </c>
      <c r="M246" s="892">
        <v>631173.97029461013</v>
      </c>
      <c r="N246" s="1004">
        <f t="shared" si="50"/>
        <v>0.63117397029461009</v>
      </c>
      <c r="O246" s="1">
        <v>2031</v>
      </c>
      <c r="P246" s="1003">
        <v>3902.78821489861</v>
      </c>
      <c r="Q246" s="892">
        <v>4481486.5751070129</v>
      </c>
      <c r="R246" s="1004">
        <f t="shared" si="51"/>
        <v>4.481486575107013</v>
      </c>
      <c r="S246" s="1">
        <v>2031</v>
      </c>
      <c r="T246" s="85">
        <f t="shared" si="47"/>
        <v>21.30936961759441</v>
      </c>
      <c r="U246" s="1005">
        <f t="shared" si="48"/>
        <v>5.1126605454016234</v>
      </c>
      <c r="V246" s="990">
        <f t="shared" si="49"/>
        <v>5112660.5454016235</v>
      </c>
      <c r="W246" s="1249"/>
      <c r="Z246" s="991"/>
    </row>
    <row r="247" spans="8:26" s="18" customFormat="1" ht="13.2" x14ac:dyDescent="0.25">
      <c r="H247" s="1">
        <v>2032</v>
      </c>
      <c r="I247" s="1"/>
      <c r="J247" s="93">
        <f>AVERAGE(TAM_Cooking!C66:E66)*$D$23</f>
        <v>21.508860975614901</v>
      </c>
      <c r="K247" s="1">
        <v>2032</v>
      </c>
      <c r="L247" s="1001">
        <v>216.12034372471226</v>
      </c>
      <c r="M247" s="999">
        <v>679675.65339204157</v>
      </c>
      <c r="N247" s="1004">
        <f t="shared" si="50"/>
        <v>0.6796756533920415</v>
      </c>
      <c r="O247" s="1">
        <v>2032</v>
      </c>
      <c r="P247" s="1001">
        <v>3996.9277691773605</v>
      </c>
      <c r="Q247" s="999">
        <v>4826181.1951042032</v>
      </c>
      <c r="R247" s="1004">
        <f t="shared" si="51"/>
        <v>4.8261811951042031</v>
      </c>
      <c r="S247" s="1">
        <v>2032</v>
      </c>
      <c r="T247" s="85">
        <f t="shared" si="47"/>
        <v>21.508860975614901</v>
      </c>
      <c r="U247" s="1005">
        <f t="shared" si="48"/>
        <v>5.5058568484962445</v>
      </c>
      <c r="V247" s="990">
        <f t="shared" si="49"/>
        <v>5505856.8484962452</v>
      </c>
      <c r="W247" s="1249"/>
      <c r="Z247" s="991"/>
    </row>
    <row r="248" spans="8:26" s="18" customFormat="1" ht="13.2" x14ac:dyDescent="0.25">
      <c r="H248" s="1">
        <v>2033</v>
      </c>
      <c r="I248" s="1"/>
      <c r="J248" s="93">
        <f>AVERAGE(TAM_Cooking!C67:E67)*$D$23</f>
        <v>21.704955243209156</v>
      </c>
      <c r="K248" s="1">
        <v>2033</v>
      </c>
      <c r="L248" s="1003">
        <v>222.31384637000383</v>
      </c>
      <c r="M248" s="892">
        <v>728177.33648945938</v>
      </c>
      <c r="N248" s="1004">
        <f t="shared" si="50"/>
        <v>0.72817733648945937</v>
      </c>
      <c r="O248" s="1">
        <v>2033</v>
      </c>
      <c r="P248" s="1003">
        <v>4091.0673234561109</v>
      </c>
      <c r="Q248" s="892">
        <v>5170875.8151013935</v>
      </c>
      <c r="R248" s="1004">
        <f t="shared" si="51"/>
        <v>5.1708758151013932</v>
      </c>
      <c r="S248" s="1">
        <v>2033</v>
      </c>
      <c r="T248" s="85">
        <f t="shared" si="47"/>
        <v>21.704955243209156</v>
      </c>
      <c r="U248" s="1005">
        <f t="shared" si="48"/>
        <v>5.8990531515908522</v>
      </c>
      <c r="V248" s="990">
        <f t="shared" si="49"/>
        <v>5899053.151590853</v>
      </c>
      <c r="W248" s="1249"/>
      <c r="Z248" s="991"/>
    </row>
    <row r="249" spans="8:26" s="18" customFormat="1" ht="13.2" x14ac:dyDescent="0.25">
      <c r="H249" s="1">
        <v>2034</v>
      </c>
      <c r="I249" s="1"/>
      <c r="J249" s="93">
        <f>AVERAGE(TAM_Cooking!C68:E68)*$D$23</f>
        <v>21.897852626561335</v>
      </c>
      <c r="K249" s="1">
        <v>2034</v>
      </c>
      <c r="L249" s="1001">
        <v>228.50734901529495</v>
      </c>
      <c r="M249" s="999">
        <v>776679.01958687254</v>
      </c>
      <c r="N249" s="1004">
        <f t="shared" si="50"/>
        <v>0.77667901958687247</v>
      </c>
      <c r="O249" s="1">
        <v>2034</v>
      </c>
      <c r="P249" s="1001">
        <v>4185.2068777348904</v>
      </c>
      <c r="Q249" s="999">
        <v>5515570.4350988008</v>
      </c>
      <c r="R249" s="1004">
        <f t="shared" si="51"/>
        <v>5.5155704350988008</v>
      </c>
      <c r="S249" s="1">
        <v>2034</v>
      </c>
      <c r="T249" s="85">
        <f t="shared" si="47"/>
        <v>21.897852626561335</v>
      </c>
      <c r="U249" s="1005">
        <f t="shared" si="48"/>
        <v>6.2922494546856731</v>
      </c>
      <c r="V249" s="990">
        <f t="shared" si="49"/>
        <v>6292249.4546856731</v>
      </c>
      <c r="W249" s="1249"/>
      <c r="Z249" s="991"/>
    </row>
    <row r="250" spans="8:26" s="18" customFormat="1" ht="13.2" x14ac:dyDescent="0.25">
      <c r="H250" s="1">
        <v>2035</v>
      </c>
      <c r="I250" s="1"/>
      <c r="J250" s="93">
        <f>AVERAGE(TAM_Cooking!C69:E69)*$D$23</f>
        <v>22.087689745262928</v>
      </c>
      <c r="K250" s="1">
        <v>2035</v>
      </c>
      <c r="L250" s="1003">
        <v>234.70085166058834</v>
      </c>
      <c r="M250" s="892">
        <v>825180.7026843084</v>
      </c>
      <c r="N250" s="1004">
        <f t="shared" si="50"/>
        <v>0.82518070268430832</v>
      </c>
      <c r="O250" s="1">
        <v>2035</v>
      </c>
      <c r="P250" s="1003">
        <v>4279.3464320136409</v>
      </c>
      <c r="Q250" s="892">
        <v>5860265.0550959902</v>
      </c>
      <c r="R250" s="1004">
        <f t="shared" si="51"/>
        <v>5.86026505509599</v>
      </c>
      <c r="S250" s="1">
        <v>2035</v>
      </c>
      <c r="T250" s="85">
        <f t="shared" si="47"/>
        <v>22.087689745262928</v>
      </c>
      <c r="U250" s="1005">
        <f t="shared" si="48"/>
        <v>6.6854457577802986</v>
      </c>
      <c r="V250" s="990">
        <f t="shared" si="49"/>
        <v>6685445.7577802986</v>
      </c>
      <c r="W250" s="1249"/>
      <c r="Z250" s="991"/>
    </row>
    <row r="251" spans="8:26" s="18" customFormat="1" ht="13.2" x14ac:dyDescent="0.25">
      <c r="H251" s="1">
        <v>2036</v>
      </c>
      <c r="I251" s="1"/>
      <c r="J251" s="93">
        <f>AVERAGE(TAM_Cooking!C70:E70)*$D$23</f>
        <v>22.274520378497499</v>
      </c>
      <c r="K251" s="1">
        <v>2036</v>
      </c>
      <c r="L251" s="1001">
        <v>240.89435430587992</v>
      </c>
      <c r="M251" s="999">
        <v>873682.3857817261</v>
      </c>
      <c r="N251" s="1004">
        <f t="shared" si="50"/>
        <v>0.87368238578172608</v>
      </c>
      <c r="O251" s="1">
        <v>2036</v>
      </c>
      <c r="P251" s="1001">
        <v>4373.4859862923913</v>
      </c>
      <c r="Q251" s="999">
        <v>6204959.6750931796</v>
      </c>
      <c r="R251" s="1004">
        <f t="shared" si="51"/>
        <v>6.2049596750931792</v>
      </c>
      <c r="S251" s="1">
        <v>2036</v>
      </c>
      <c r="T251" s="85">
        <f t="shared" si="47"/>
        <v>22.274520378497499</v>
      </c>
      <c r="U251" s="1005">
        <f t="shared" si="48"/>
        <v>7.0786420608749054</v>
      </c>
      <c r="V251" s="990">
        <f t="shared" si="49"/>
        <v>7078642.0608749054</v>
      </c>
      <c r="W251" s="1249"/>
      <c r="Z251" s="991"/>
    </row>
    <row r="252" spans="8:26" s="18" customFormat="1" ht="13.2" x14ac:dyDescent="0.25">
      <c r="H252" s="1">
        <v>2037</v>
      </c>
      <c r="I252" s="1"/>
      <c r="J252" s="93">
        <f>AVERAGE(TAM_Cooking!C71:E71)*$D$23</f>
        <v>22.45829414969916</v>
      </c>
      <c r="K252" s="1">
        <v>2037</v>
      </c>
      <c r="L252" s="1003">
        <v>247.08785695117149</v>
      </c>
      <c r="M252" s="892">
        <v>922184.06887913914</v>
      </c>
      <c r="N252" s="1004">
        <f t="shared" si="50"/>
        <v>0.92218406887913906</v>
      </c>
      <c r="O252" s="1">
        <v>2037</v>
      </c>
      <c r="P252" s="1003">
        <v>4467.6255405711709</v>
      </c>
      <c r="Q252" s="892">
        <v>6549654.2950905869</v>
      </c>
      <c r="R252" s="1004">
        <f t="shared" si="51"/>
        <v>6.5496542950905869</v>
      </c>
      <c r="S252" s="1">
        <v>2037</v>
      </c>
      <c r="T252" s="85">
        <f t="shared" si="47"/>
        <v>22.45829414969916</v>
      </c>
      <c r="U252" s="1005">
        <f t="shared" si="48"/>
        <v>7.4718383639697263</v>
      </c>
      <c r="V252" s="990">
        <f t="shared" si="49"/>
        <v>7471838.3639697265</v>
      </c>
      <c r="W252" s="1249"/>
      <c r="Z252" s="991"/>
    </row>
    <row r="253" spans="8:26" s="18" customFormat="1" ht="13.2" x14ac:dyDescent="0.25">
      <c r="H253" s="1">
        <v>2038</v>
      </c>
      <c r="I253" s="1"/>
      <c r="J253" s="93">
        <f>AVERAGE(TAM_Cooking!C72:E72)*$D$23</f>
        <v>22.638905615212035</v>
      </c>
      <c r="K253" s="1">
        <v>2038</v>
      </c>
      <c r="L253" s="1001">
        <v>253.28135959646261</v>
      </c>
      <c r="M253" s="999">
        <v>970685.7519765523</v>
      </c>
      <c r="N253" s="1004">
        <f t="shared" si="50"/>
        <v>0.97068575197655227</v>
      </c>
      <c r="O253" s="1">
        <v>2038</v>
      </c>
      <c r="P253" s="1001">
        <v>4561.7650948499213</v>
      </c>
      <c r="Q253" s="999">
        <v>6894348.9150877772</v>
      </c>
      <c r="R253" s="1004">
        <f t="shared" si="51"/>
        <v>6.894348915087777</v>
      </c>
      <c r="S253" s="1">
        <v>2038</v>
      </c>
      <c r="T253" s="85">
        <f t="shared" si="47"/>
        <v>22.638905615212035</v>
      </c>
      <c r="U253" s="1005">
        <f t="shared" si="48"/>
        <v>7.8650346670643296</v>
      </c>
      <c r="V253" s="990">
        <f t="shared" si="49"/>
        <v>7865034.6670643296</v>
      </c>
      <c r="W253" s="1249"/>
      <c r="Z253" s="991"/>
    </row>
    <row r="254" spans="8:26" s="18" customFormat="1" ht="13.2" x14ac:dyDescent="0.25">
      <c r="H254" s="1">
        <v>2039</v>
      </c>
      <c r="I254" s="1"/>
      <c r="J254" s="93">
        <f>AVERAGE(TAM_Cooking!C73:E73)*$D$23</f>
        <v>22.81619475310988</v>
      </c>
      <c r="K254" s="1">
        <v>2039</v>
      </c>
      <c r="L254" s="1003">
        <v>259.47486224175645</v>
      </c>
      <c r="M254" s="892">
        <v>1019187.4350739928</v>
      </c>
      <c r="N254" s="1004">
        <f t="shared" si="50"/>
        <v>1.0191874350739927</v>
      </c>
      <c r="O254" s="1">
        <v>2039</v>
      </c>
      <c r="P254" s="1003">
        <v>4655.9046491287008</v>
      </c>
      <c r="Q254" s="892">
        <v>7239043.5350851845</v>
      </c>
      <c r="R254" s="1004">
        <f t="shared" si="51"/>
        <v>7.2390435350851838</v>
      </c>
      <c r="S254" s="1">
        <v>2039</v>
      </c>
      <c r="T254" s="85">
        <f t="shared" si="47"/>
        <v>22.81619475310988</v>
      </c>
      <c r="U254" s="1005">
        <f t="shared" si="48"/>
        <v>8.2582309701591772</v>
      </c>
      <c r="V254" s="990">
        <f t="shared" si="49"/>
        <v>8258230.9701591777</v>
      </c>
      <c r="W254" s="1249"/>
      <c r="Z254" s="991"/>
    </row>
    <row r="255" spans="8:26" s="18" customFormat="1" ht="13.2" x14ac:dyDescent="0.25">
      <c r="H255" s="1">
        <v>2040</v>
      </c>
      <c r="I255" s="1"/>
      <c r="J255" s="93">
        <f>AVERAGE(TAM_Cooking!C74:E74)*$D$23</f>
        <v>22.990026369817411</v>
      </c>
      <c r="K255" s="1">
        <v>2040</v>
      </c>
      <c r="L255" s="1001">
        <v>265.66836488704803</v>
      </c>
      <c r="M255" s="999">
        <v>1067689.1181714104</v>
      </c>
      <c r="N255" s="1004">
        <f t="shared" si="50"/>
        <v>1.0676891181714103</v>
      </c>
      <c r="O255" s="1">
        <v>2040</v>
      </c>
      <c r="P255" s="1001">
        <v>4750.0442034074513</v>
      </c>
      <c r="Q255" s="999">
        <v>7583738.1550823776</v>
      </c>
      <c r="R255" s="1004">
        <f t="shared" si="51"/>
        <v>7.5837381550823775</v>
      </c>
      <c r="S255" s="1">
        <v>2040</v>
      </c>
      <c r="T255" s="85">
        <f t="shared" si="47"/>
        <v>22.990026369817411</v>
      </c>
      <c r="U255" s="1005">
        <f t="shared" si="48"/>
        <v>8.6514272732537876</v>
      </c>
      <c r="V255" s="990">
        <f t="shared" si="49"/>
        <v>8651427.2732537873</v>
      </c>
      <c r="W255" s="1249"/>
      <c r="Z255" s="991"/>
    </row>
    <row r="256" spans="8:26" s="18" customFormat="1" ht="13.2" x14ac:dyDescent="0.25">
      <c r="H256" s="1">
        <v>2041</v>
      </c>
      <c r="I256" s="1"/>
      <c r="J256" s="93">
        <f>AVERAGE(TAM_Cooking!C75:E75)*$D$23</f>
        <v>23.160359088847173</v>
      </c>
      <c r="K256" s="1">
        <v>2041</v>
      </c>
      <c r="L256" s="1003">
        <v>271.8618675323396</v>
      </c>
      <c r="M256" s="892">
        <v>1116190.8012688234</v>
      </c>
      <c r="N256" s="1004">
        <f t="shared" si="50"/>
        <v>1.1161908012688233</v>
      </c>
      <c r="O256" s="1">
        <v>2041</v>
      </c>
      <c r="P256" s="1003">
        <v>4844.1837576862017</v>
      </c>
      <c r="Q256" s="892">
        <v>7928432.7750795679</v>
      </c>
      <c r="R256" s="1004">
        <f t="shared" si="51"/>
        <v>7.9284327750795676</v>
      </c>
      <c r="S256" s="1">
        <v>2041</v>
      </c>
      <c r="T256" s="85">
        <f t="shared" si="47"/>
        <v>23.160359088847173</v>
      </c>
      <c r="U256" s="1005">
        <f t="shared" si="48"/>
        <v>9.0446235763483909</v>
      </c>
      <c r="V256" s="990">
        <f t="shared" si="49"/>
        <v>9044623.5763483904</v>
      </c>
      <c r="W256" s="1249"/>
      <c r="Z256" s="991"/>
    </row>
    <row r="257" spans="8:26" s="18" customFormat="1" ht="13.2" x14ac:dyDescent="0.25">
      <c r="H257" s="1">
        <v>2042</v>
      </c>
      <c r="I257" s="1"/>
      <c r="J257" s="93">
        <f>AVERAGE(TAM_Cooking!C76:E76)*$D$23</f>
        <v>23.327170449166488</v>
      </c>
      <c r="K257" s="1">
        <v>2042</v>
      </c>
      <c r="L257" s="1001">
        <v>278.05537017763072</v>
      </c>
      <c r="M257" s="999">
        <v>1164692.4843662367</v>
      </c>
      <c r="N257" s="1004">
        <f t="shared" si="50"/>
        <v>1.1646924843662367</v>
      </c>
      <c r="O257" s="1">
        <v>2042</v>
      </c>
      <c r="P257" s="1001">
        <v>4938.3233119649813</v>
      </c>
      <c r="Q257" s="999">
        <v>8273127.3950769743</v>
      </c>
      <c r="R257" s="1004">
        <f t="shared" si="51"/>
        <v>8.2731273950769744</v>
      </c>
      <c r="S257" s="1">
        <v>2042</v>
      </c>
      <c r="T257" s="85">
        <f t="shared" si="47"/>
        <v>23.327170449166488</v>
      </c>
      <c r="U257" s="1005">
        <f t="shared" si="48"/>
        <v>9.4378198794432109</v>
      </c>
      <c r="V257" s="990">
        <f t="shared" si="49"/>
        <v>9437819.8794432115</v>
      </c>
      <c r="W257" s="1249"/>
      <c r="Z257" s="991"/>
    </row>
    <row r="258" spans="8:26" s="18" customFormat="1" ht="13.2" x14ac:dyDescent="0.25">
      <c r="H258" s="1">
        <v>2043</v>
      </c>
      <c r="I258" s="1"/>
      <c r="J258" s="93">
        <f>AVERAGE(TAM_Cooking!C77:E77)*$D$23</f>
        <v>23.490360682416345</v>
      </c>
      <c r="K258" s="1">
        <v>2043</v>
      </c>
      <c r="L258" s="1003">
        <v>284.24887282292411</v>
      </c>
      <c r="M258" s="892">
        <v>1213194.1674636728</v>
      </c>
      <c r="N258" s="1004">
        <f t="shared" si="50"/>
        <v>1.2131941674636728</v>
      </c>
      <c r="O258" s="1">
        <v>2043</v>
      </c>
      <c r="P258" s="1003">
        <v>5032.4628662437317</v>
      </c>
      <c r="Q258" s="892">
        <v>8617822.0150741637</v>
      </c>
      <c r="R258" s="1004">
        <f t="shared" si="51"/>
        <v>8.6178220150741627</v>
      </c>
      <c r="S258" s="1">
        <v>2043</v>
      </c>
      <c r="T258" s="85">
        <f t="shared" si="47"/>
        <v>23.490360682416345</v>
      </c>
      <c r="U258" s="1005">
        <f t="shared" si="48"/>
        <v>9.8310161825378355</v>
      </c>
      <c r="V258" s="990">
        <f t="shared" si="49"/>
        <v>9831016.182537837</v>
      </c>
      <c r="W258" s="1249"/>
      <c r="Z258" s="991"/>
    </row>
    <row r="259" spans="8:26" s="18" customFormat="1" ht="13.2" x14ac:dyDescent="0.25">
      <c r="H259" s="1">
        <v>2044</v>
      </c>
      <c r="I259" s="1"/>
      <c r="J259" s="93">
        <f>AVERAGE(TAM_Cooking!C78:E78)*$D$23</f>
        <v>23.649818358315574</v>
      </c>
      <c r="K259" s="1">
        <v>2044</v>
      </c>
      <c r="L259" s="1001">
        <v>290.44237546821569</v>
      </c>
      <c r="M259" s="999">
        <v>1261695.8505610903</v>
      </c>
      <c r="N259" s="1004">
        <f t="shared" si="50"/>
        <v>1.2616958505610902</v>
      </c>
      <c r="O259" s="1">
        <v>2044</v>
      </c>
      <c r="P259" s="1001">
        <v>5126.6024205224821</v>
      </c>
      <c r="Q259" s="999">
        <v>8962516.635071354</v>
      </c>
      <c r="R259" s="1004">
        <f t="shared" si="51"/>
        <v>8.9625166350713528</v>
      </c>
      <c r="S259" s="1">
        <v>2044</v>
      </c>
      <c r="T259" s="85">
        <f t="shared" si="47"/>
        <v>23.649818358315574</v>
      </c>
      <c r="U259" s="1005">
        <f t="shared" si="48"/>
        <v>10.224212485632442</v>
      </c>
      <c r="V259" s="990">
        <f t="shared" si="49"/>
        <v>10224212.485632444</v>
      </c>
      <c r="W259" s="1249"/>
      <c r="Z259" s="991"/>
    </row>
    <row r="260" spans="8:26" s="18" customFormat="1" ht="13.2" x14ac:dyDescent="0.25">
      <c r="H260" s="1">
        <v>2045</v>
      </c>
      <c r="I260" s="1"/>
      <c r="J260" s="93">
        <f>AVERAGE(TAM_Cooking!C79:E79)*$D$23</f>
        <v>23.805449961369192</v>
      </c>
      <c r="K260" s="1">
        <v>2045</v>
      </c>
      <c r="L260" s="1003">
        <v>296.63587811350726</v>
      </c>
      <c r="M260" s="892">
        <v>1310197.533658508</v>
      </c>
      <c r="N260" s="1004">
        <f t="shared" si="50"/>
        <v>1.3101975336585079</v>
      </c>
      <c r="O260" s="1">
        <v>2045</v>
      </c>
      <c r="P260" s="1003">
        <v>5220.7419748012617</v>
      </c>
      <c r="Q260" s="892">
        <v>9307211.2550687641</v>
      </c>
      <c r="R260" s="1004">
        <f t="shared" si="51"/>
        <v>9.3072112550687631</v>
      </c>
      <c r="S260" s="1">
        <v>2045</v>
      </c>
      <c r="T260" s="85">
        <f t="shared" si="47"/>
        <v>23.805449961369192</v>
      </c>
      <c r="U260" s="1005">
        <f t="shared" si="48"/>
        <v>10.617408788727271</v>
      </c>
      <c r="V260" s="990">
        <f t="shared" si="49"/>
        <v>10617408.788727272</v>
      </c>
      <c r="W260" s="1249"/>
      <c r="Z260" s="991"/>
    </row>
    <row r="261" spans="8:26" s="18" customFormat="1" ht="13.2" x14ac:dyDescent="0.25">
      <c r="H261" s="1">
        <v>2046</v>
      </c>
      <c r="I261" s="1"/>
      <c r="J261" s="93">
        <f>AVERAGE(TAM_Cooking!C80:E80)*$D$23</f>
        <v>23.957201493691183</v>
      </c>
      <c r="K261" s="1">
        <v>2046</v>
      </c>
      <c r="L261" s="1001">
        <v>302.82938075879838</v>
      </c>
      <c r="M261" s="999">
        <v>1358699.2167559166</v>
      </c>
      <c r="N261" s="1004">
        <f t="shared" si="50"/>
        <v>1.3586992167559164</v>
      </c>
      <c r="O261" s="1">
        <v>2046</v>
      </c>
      <c r="P261" s="1001">
        <v>5314.8815290800121</v>
      </c>
      <c r="Q261" s="999">
        <v>9651905.8750659544</v>
      </c>
      <c r="R261" s="1004">
        <f t="shared" si="51"/>
        <v>9.6519058750659532</v>
      </c>
      <c r="S261" s="1">
        <v>2046</v>
      </c>
      <c r="T261" s="85">
        <f t="shared" si="47"/>
        <v>23.957201493691183</v>
      </c>
      <c r="U261" s="1005">
        <f t="shared" si="48"/>
        <v>11.010605091821869</v>
      </c>
      <c r="V261" s="990">
        <f t="shared" si="49"/>
        <v>11010605.091821872</v>
      </c>
      <c r="W261" s="1249"/>
      <c r="Z261" s="991"/>
    </row>
    <row r="262" spans="8:26" s="18" customFormat="1" ht="13.2" x14ac:dyDescent="0.25">
      <c r="H262" s="1">
        <v>2047</v>
      </c>
      <c r="I262" s="1"/>
      <c r="J262" s="93">
        <f>AVERAGE(TAM_Cooking!C81:E81)*$D$23</f>
        <v>24.105038994084467</v>
      </c>
      <c r="K262" s="1">
        <v>2047</v>
      </c>
      <c r="L262" s="1003">
        <v>309.02288340409177</v>
      </c>
      <c r="M262" s="892">
        <v>1407200.8998533525</v>
      </c>
      <c r="N262" s="1004">
        <f t="shared" si="50"/>
        <v>1.4072008998533523</v>
      </c>
      <c r="O262" s="1">
        <v>2047</v>
      </c>
      <c r="P262" s="1003">
        <v>5409.0210833587917</v>
      </c>
      <c r="Q262" s="892">
        <v>9996600.4950633608</v>
      </c>
      <c r="R262" s="1004">
        <f t="shared" si="51"/>
        <v>9.99660049506336</v>
      </c>
      <c r="S262" s="1">
        <v>2047</v>
      </c>
      <c r="T262" s="85">
        <f t="shared" si="47"/>
        <v>24.105038994084467</v>
      </c>
      <c r="U262" s="1005">
        <f t="shared" si="48"/>
        <v>11.403801394916712</v>
      </c>
      <c r="V262" s="990">
        <f t="shared" si="49"/>
        <v>11403801.394916713</v>
      </c>
      <c r="W262" s="1249"/>
      <c r="Z262" s="991"/>
    </row>
    <row r="263" spans="8:26" s="18" customFormat="1" ht="13.2" x14ac:dyDescent="0.25">
      <c r="H263" s="1">
        <v>2048</v>
      </c>
      <c r="I263" s="1"/>
      <c r="J263" s="93">
        <f>AVERAGE(TAM_Cooking!C82:E82)*$D$23</f>
        <v>24.248916201592596</v>
      </c>
      <c r="K263" s="1">
        <v>2048</v>
      </c>
      <c r="L263" s="1001">
        <v>315.21638604938335</v>
      </c>
      <c r="M263" s="999">
        <v>1455702.5829507702</v>
      </c>
      <c r="N263" s="1004">
        <f t="shared" si="50"/>
        <v>1.4557025829507702</v>
      </c>
      <c r="O263" s="1">
        <v>2048</v>
      </c>
      <c r="P263" s="1001">
        <v>5503.1606376375421</v>
      </c>
      <c r="Q263" s="999">
        <v>10341295.115060551</v>
      </c>
      <c r="R263" s="1004">
        <f t="shared" si="51"/>
        <v>10.34129511506055</v>
      </c>
      <c r="S263" s="1">
        <v>2048</v>
      </c>
      <c r="T263" s="85">
        <f t="shared" si="47"/>
        <v>24.248916201592596</v>
      </c>
      <c r="U263" s="1005">
        <f t="shared" si="48"/>
        <v>11.796997698011321</v>
      </c>
      <c r="V263" s="990">
        <f t="shared" si="49"/>
        <v>11796997.698011322</v>
      </c>
      <c r="W263" s="1249"/>
      <c r="Z263" s="991"/>
    </row>
    <row r="264" spans="8:26" s="18" customFormat="1" ht="13.2" x14ac:dyDescent="0.25">
      <c r="H264" s="1">
        <v>2049</v>
      </c>
      <c r="I264" s="1"/>
      <c r="J264" s="93">
        <f>AVERAGE(TAM_Cooking!C83:E83)*$D$23</f>
        <v>24.388795901507212</v>
      </c>
      <c r="K264" s="1">
        <v>2049</v>
      </c>
      <c r="L264" s="1003">
        <v>321.40988869467492</v>
      </c>
      <c r="M264" s="892">
        <v>1504204.2660481881</v>
      </c>
      <c r="N264" s="1004">
        <f t="shared" si="50"/>
        <v>1.504204266048188</v>
      </c>
      <c r="O264" s="1">
        <v>2049</v>
      </c>
      <c r="P264" s="1003">
        <v>5597.3001919162925</v>
      </c>
      <c r="Q264" s="892">
        <v>10685989.735057741</v>
      </c>
      <c r="R264" s="1004">
        <f t="shared" si="51"/>
        <v>10.68598973505774</v>
      </c>
      <c r="S264" s="1">
        <v>2049</v>
      </c>
      <c r="T264" s="85">
        <f t="shared" si="47"/>
        <v>24.388795901507212</v>
      </c>
      <c r="U264" s="1005">
        <f t="shared" si="48"/>
        <v>12.190194001105928</v>
      </c>
      <c r="V264" s="990">
        <f t="shared" si="49"/>
        <v>12190194.001105929</v>
      </c>
      <c r="W264" s="1249"/>
      <c r="Z264" s="991"/>
    </row>
    <row r="265" spans="8:26" s="18" customFormat="1" ht="13.2" x14ac:dyDescent="0.25">
      <c r="H265" s="13">
        <v>2050</v>
      </c>
      <c r="I265" s="13"/>
      <c r="J265" s="93">
        <f>AVERAGE(TAM_Cooking!C84:E84)*$D$23</f>
        <v>24.524648059702329</v>
      </c>
      <c r="K265" s="13">
        <v>2050</v>
      </c>
      <c r="L265" s="1001">
        <v>327.60339133996831</v>
      </c>
      <c r="M265" s="999">
        <v>1552705.9491456239</v>
      </c>
      <c r="N265" s="1004">
        <f t="shared" si="50"/>
        <v>1.5527059491456239</v>
      </c>
      <c r="O265" s="13">
        <v>2050</v>
      </c>
      <c r="P265" s="1001">
        <v>5691.4397461950721</v>
      </c>
      <c r="Q265" s="999">
        <v>11030684.355055148</v>
      </c>
      <c r="R265" s="1004">
        <f t="shared" si="51"/>
        <v>11.030684355055147</v>
      </c>
      <c r="S265" s="37">
        <v>2050</v>
      </c>
      <c r="T265" s="85">
        <f t="shared" si="47"/>
        <v>24.524648059702329</v>
      </c>
      <c r="U265" s="1005">
        <f t="shared" si="48"/>
        <v>12.583390304200771</v>
      </c>
      <c r="V265" s="990">
        <f t="shared" si="49"/>
        <v>12583390.304200772</v>
      </c>
      <c r="W265" s="1249"/>
      <c r="Z265" s="991"/>
    </row>
    <row r="266" spans="8:26" s="18" customFormat="1" ht="13.2" x14ac:dyDescent="0.25">
      <c r="H266" s="1">
        <v>2051</v>
      </c>
      <c r="I266" s="1"/>
      <c r="J266" s="93">
        <f>AVERAGE(TAM_Cooking!C85:E85)*$D$23</f>
        <v>24.656462690209896</v>
      </c>
      <c r="K266" s="1">
        <v>2051</v>
      </c>
      <c r="L266" s="1003">
        <v>333.79689398525943</v>
      </c>
      <c r="M266" s="892">
        <v>1601207.6322430323</v>
      </c>
      <c r="N266" s="1004">
        <f t="shared" si="50"/>
        <v>1.6012076322430322</v>
      </c>
      <c r="O266" s="1">
        <v>2051</v>
      </c>
      <c r="P266" s="1003">
        <v>5785.5793004738225</v>
      </c>
      <c r="Q266" s="892">
        <v>11375378.975052338</v>
      </c>
      <c r="R266" s="1004">
        <f t="shared" si="51"/>
        <v>11.375378975052337</v>
      </c>
      <c r="S266" s="1">
        <v>2051</v>
      </c>
      <c r="T266" s="85">
        <f t="shared" si="47"/>
        <v>24.656462690209896</v>
      </c>
      <c r="U266" s="1005">
        <f t="shared" si="48"/>
        <v>12.976586607295369</v>
      </c>
      <c r="V266" s="990">
        <f t="shared" si="49"/>
        <v>12976586.60729537</v>
      </c>
      <c r="W266" s="1249"/>
      <c r="Z266" s="991"/>
    </row>
    <row r="267" spans="8:26" s="18" customFormat="1" ht="13.2" x14ac:dyDescent="0.25">
      <c r="H267" s="1">
        <v>2052</v>
      </c>
      <c r="I267" s="1"/>
      <c r="J267" s="93">
        <f>AVERAGE(TAM_Cooking!C86:E86)*$D$23</f>
        <v>24.784232940421834</v>
      </c>
      <c r="K267" s="1">
        <v>2052</v>
      </c>
      <c r="L267" s="1001">
        <v>339.990396630551</v>
      </c>
      <c r="M267" s="999">
        <v>1649709.3153404503</v>
      </c>
      <c r="N267" s="1004">
        <f t="shared" si="50"/>
        <v>1.6497093153404503</v>
      </c>
      <c r="O267" s="1">
        <v>2052</v>
      </c>
      <c r="P267" s="1001">
        <v>5879.7188547526021</v>
      </c>
      <c r="Q267" s="999">
        <v>11720073.595049744</v>
      </c>
      <c r="R267" s="1004">
        <f t="shared" si="51"/>
        <v>11.720073595049744</v>
      </c>
      <c r="S267" s="1">
        <v>2052</v>
      </c>
      <c r="T267" s="85">
        <f t="shared" si="47"/>
        <v>24.784232940421834</v>
      </c>
      <c r="U267" s="1005">
        <f t="shared" si="48"/>
        <v>13.369782910390194</v>
      </c>
      <c r="V267" s="990">
        <f t="shared" si="49"/>
        <v>13369782.910390195</v>
      </c>
      <c r="W267" s="1249"/>
      <c r="Z267" s="991"/>
    </row>
    <row r="268" spans="8:26" s="18" customFormat="1" ht="13.2" x14ac:dyDescent="0.25">
      <c r="H268" s="1">
        <v>2053</v>
      </c>
      <c r="I268" s="1"/>
      <c r="J268" s="93">
        <f>AVERAGE(TAM_Cooking!C87:E87)*$D$23</f>
        <v>24.907944834119746</v>
      </c>
      <c r="K268" s="1">
        <v>2053</v>
      </c>
      <c r="L268" s="1003">
        <v>346.18389927584258</v>
      </c>
      <c r="M268" s="892">
        <v>1698210.9984378677</v>
      </c>
      <c r="N268" s="1004">
        <f t="shared" si="50"/>
        <v>1.6982109984378677</v>
      </c>
      <c r="O268" s="1">
        <v>2053</v>
      </c>
      <c r="P268" s="1003">
        <v>5973.8584090313525</v>
      </c>
      <c r="Q268" s="892">
        <v>12064768.215046935</v>
      </c>
      <c r="R268" s="1004">
        <f t="shared" si="51"/>
        <v>12.064768215046934</v>
      </c>
      <c r="S268" s="1">
        <v>2053</v>
      </c>
      <c r="T268" s="85">
        <f t="shared" si="47"/>
        <v>24.907944834119746</v>
      </c>
      <c r="U268" s="1005">
        <f t="shared" si="48"/>
        <v>13.762979213484801</v>
      </c>
      <c r="V268" s="990">
        <f t="shared" si="49"/>
        <v>13762979.213484803</v>
      </c>
      <c r="W268" s="1249"/>
      <c r="Z268" s="991"/>
    </row>
    <row r="269" spans="8:26" s="18" customFormat="1" ht="13.2" x14ac:dyDescent="0.25">
      <c r="H269" s="1">
        <v>2054</v>
      </c>
      <c r="I269" s="1"/>
      <c r="J269" s="93">
        <f>AVERAGE(TAM_Cooking!C88:E88)*$D$23</f>
        <v>25.027587146251246</v>
      </c>
      <c r="K269" s="1">
        <v>2054</v>
      </c>
      <c r="L269" s="1001">
        <v>352.37740192113597</v>
      </c>
      <c r="M269" s="999">
        <v>1746712.6815353036</v>
      </c>
      <c r="N269" s="1004">
        <f t="shared" si="50"/>
        <v>1.7467126815353036</v>
      </c>
      <c r="O269" s="1">
        <v>2054</v>
      </c>
      <c r="P269" s="1001">
        <v>6067.9979633101029</v>
      </c>
      <c r="Q269" s="999">
        <v>12409462.835044125</v>
      </c>
      <c r="R269" s="1004">
        <f t="shared" si="51"/>
        <v>12.409462835044124</v>
      </c>
      <c r="S269" s="1">
        <v>2054</v>
      </c>
      <c r="T269" s="85">
        <f t="shared" si="47"/>
        <v>25.027587146251246</v>
      </c>
      <c r="U269" s="1005">
        <f t="shared" si="48"/>
        <v>14.156175516579427</v>
      </c>
      <c r="V269" s="990">
        <f t="shared" si="49"/>
        <v>14156175.516579429</v>
      </c>
      <c r="W269" s="1249"/>
      <c r="Z269" s="991"/>
    </row>
    <row r="270" spans="8:26" s="18" customFormat="1" ht="13.2" x14ac:dyDescent="0.25">
      <c r="H270" s="1">
        <v>2055</v>
      </c>
      <c r="I270" s="1"/>
      <c r="J270" s="93">
        <f>AVERAGE(TAM_Cooking!C89:E89)*$D$23</f>
        <v>25.143167619336275</v>
      </c>
      <c r="K270" s="1">
        <v>2055</v>
      </c>
      <c r="L270" s="1003">
        <v>358.57090456642709</v>
      </c>
      <c r="M270" s="892">
        <v>1795214.3646327169</v>
      </c>
      <c r="N270" s="1004">
        <f t="shared" si="50"/>
        <v>1.7952143646327168</v>
      </c>
      <c r="O270" s="1">
        <v>2055</v>
      </c>
      <c r="P270" s="1003">
        <v>6162.1375175888825</v>
      </c>
      <c r="Q270" s="892">
        <v>12754157.455041531</v>
      </c>
      <c r="R270" s="1004">
        <f t="shared" si="51"/>
        <v>12.754157455041531</v>
      </c>
      <c r="S270" s="1">
        <v>2055</v>
      </c>
      <c r="T270" s="85">
        <f t="shared" si="47"/>
        <v>25.143167619336275</v>
      </c>
      <c r="U270" s="1005">
        <f t="shared" si="48"/>
        <v>14.549371819674247</v>
      </c>
      <c r="V270" s="990">
        <f t="shared" si="49"/>
        <v>14549371.819674248</v>
      </c>
      <c r="W270" s="1249"/>
      <c r="Z270" s="991"/>
    </row>
    <row r="271" spans="8:26" s="18" customFormat="1" ht="13.2" x14ac:dyDescent="0.25">
      <c r="H271" s="1">
        <v>2056</v>
      </c>
      <c r="I271" s="1"/>
      <c r="J271" s="93">
        <f>AVERAGE(TAM_Cooking!C90:E90)*$D$23</f>
        <v>25.254694157686085</v>
      </c>
      <c r="K271" s="1">
        <v>2056</v>
      </c>
      <c r="L271" s="1001">
        <v>364.76440721171866</v>
      </c>
      <c r="M271" s="999">
        <v>1843716.0477301299</v>
      </c>
      <c r="N271" s="1004">
        <f t="shared" si="50"/>
        <v>1.8437160477301298</v>
      </c>
      <c r="O271" s="1">
        <v>2056</v>
      </c>
      <c r="P271" s="1001">
        <v>6256.2770718676329</v>
      </c>
      <c r="Q271" s="999">
        <v>13098852.075038727</v>
      </c>
      <c r="R271" s="1004">
        <f t="shared" si="51"/>
        <v>13.098852075038726</v>
      </c>
      <c r="S271" s="1">
        <v>2056</v>
      </c>
      <c r="T271" s="85">
        <f t="shared" si="47"/>
        <v>25.254694157686085</v>
      </c>
      <c r="U271" s="1005">
        <f t="shared" si="48"/>
        <v>14.942568122768856</v>
      </c>
      <c r="V271" s="990">
        <f t="shared" si="49"/>
        <v>14942568.122768857</v>
      </c>
      <c r="W271" s="1249"/>
      <c r="Z271" s="991"/>
    </row>
    <row r="272" spans="8:26" s="18" customFormat="1" ht="13.2" x14ac:dyDescent="0.25">
      <c r="H272" s="1">
        <v>2057</v>
      </c>
      <c r="I272" s="1"/>
      <c r="J272" s="93">
        <f>AVERAGE(TAM_Cooking!C91:E91)*$D$23</f>
        <v>25.36221324002554</v>
      </c>
      <c r="K272" s="1">
        <v>2057</v>
      </c>
      <c r="L272" s="1003">
        <v>370.95790985701024</v>
      </c>
      <c r="M272" s="892">
        <v>1892217.7308275476</v>
      </c>
      <c r="N272" s="1004">
        <f t="shared" si="50"/>
        <v>1.8922177308275476</v>
      </c>
      <c r="O272" s="1">
        <v>2057</v>
      </c>
      <c r="P272" s="1003">
        <v>6350.4166261463834</v>
      </c>
      <c r="Q272" s="892">
        <v>13443546.69503592</v>
      </c>
      <c r="R272" s="1004">
        <f t="shared" si="51"/>
        <v>13.443546695035918</v>
      </c>
      <c r="S272" s="1">
        <v>2057</v>
      </c>
      <c r="T272" s="85">
        <f t="shared" si="47"/>
        <v>25.36221324002554</v>
      </c>
      <c r="U272" s="1005">
        <f t="shared" si="48"/>
        <v>15.335764425863466</v>
      </c>
      <c r="V272" s="990">
        <f t="shared" si="49"/>
        <v>15335764.425863467</v>
      </c>
      <c r="W272" s="1249"/>
      <c r="Z272" s="991"/>
    </row>
    <row r="273" spans="8:83" s="18" customFormat="1" ht="13.2" x14ac:dyDescent="0.25">
      <c r="H273" s="1">
        <v>2058</v>
      </c>
      <c r="I273" s="1"/>
      <c r="J273" s="93">
        <f>AVERAGE(TAM_Cooking!C92:E92)*$D$23</f>
        <v>25.465820603968595</v>
      </c>
      <c r="K273" s="1">
        <v>2058</v>
      </c>
      <c r="L273" s="1001">
        <v>377.15141250230408</v>
      </c>
      <c r="M273" s="999">
        <v>1940719.4139249884</v>
      </c>
      <c r="N273" s="1004">
        <f t="shared" si="50"/>
        <v>1.9407194139249884</v>
      </c>
      <c r="O273" s="1">
        <v>2058</v>
      </c>
      <c r="P273" s="1001">
        <v>6444.5561804251629</v>
      </c>
      <c r="Q273" s="999">
        <v>13788241.315033326</v>
      </c>
      <c r="R273" s="1004">
        <f t="shared" si="51"/>
        <v>13.788241315033325</v>
      </c>
      <c r="S273" s="1">
        <v>2058</v>
      </c>
      <c r="T273" s="85">
        <f t="shared" si="47"/>
        <v>25.465820603968595</v>
      </c>
      <c r="U273" s="1005">
        <f t="shared" si="48"/>
        <v>15.728960728958313</v>
      </c>
      <c r="V273" s="990">
        <f t="shared" si="49"/>
        <v>15728960.728958314</v>
      </c>
      <c r="W273" s="1249"/>
      <c r="Z273" s="991"/>
    </row>
    <row r="274" spans="8:83" s="18" customFormat="1" ht="13.2" x14ac:dyDescent="0.25">
      <c r="H274" s="1">
        <v>2059</v>
      </c>
      <c r="I274" s="1"/>
      <c r="J274" s="93">
        <f>AVERAGE(TAM_Cooking!C93:E93)*$D$23</f>
        <v>25.56563936474333</v>
      </c>
      <c r="K274" s="1">
        <v>2059</v>
      </c>
      <c r="L274" s="1003">
        <v>383.3449151475952</v>
      </c>
      <c r="M274" s="892">
        <v>1989221.0970224014</v>
      </c>
      <c r="N274" s="1004">
        <f t="shared" si="50"/>
        <v>1.9892210970224014</v>
      </c>
      <c r="O274" s="1">
        <v>2059</v>
      </c>
      <c r="P274" s="1003">
        <v>6538.6957347039133</v>
      </c>
      <c r="Q274" s="892">
        <v>14132935.935030516</v>
      </c>
      <c r="R274" s="1004">
        <f t="shared" si="51"/>
        <v>14.132935935030515</v>
      </c>
      <c r="S274" s="1">
        <v>2059</v>
      </c>
      <c r="T274" s="85">
        <f t="shared" si="47"/>
        <v>25.56563936474333</v>
      </c>
      <c r="U274" s="1005">
        <f t="shared" si="48"/>
        <v>16.122157032052918</v>
      </c>
      <c r="V274" s="990">
        <f t="shared" si="49"/>
        <v>16122157.032052917</v>
      </c>
      <c r="W274" s="1249"/>
      <c r="Z274" s="991"/>
    </row>
    <row r="275" spans="8:83" s="18" customFormat="1" ht="13.2" x14ac:dyDescent="0.25">
      <c r="H275" s="1">
        <v>2060</v>
      </c>
      <c r="I275" s="1"/>
      <c r="J275" s="93">
        <f>AVERAGE(TAM_Cooking!C94:E94)*$D$23</f>
        <v>25.661773863785992</v>
      </c>
      <c r="K275" s="1">
        <v>2060</v>
      </c>
      <c r="L275" s="1001">
        <v>389.53841779288678</v>
      </c>
      <c r="M275" s="999">
        <v>2037722.7801198144</v>
      </c>
      <c r="N275" s="1004">
        <f t="shared" si="50"/>
        <v>2.0377227801198146</v>
      </c>
      <c r="O275" s="1">
        <v>2060</v>
      </c>
      <c r="P275" s="1001">
        <v>6632.8352889826929</v>
      </c>
      <c r="Q275" s="999">
        <v>14477630.555027923</v>
      </c>
      <c r="R275" s="1004">
        <f t="shared" si="51"/>
        <v>14.477630555027922</v>
      </c>
      <c r="S275" s="1">
        <v>2060</v>
      </c>
      <c r="T275" s="85">
        <f t="shared" si="47"/>
        <v>25.661773863785992</v>
      </c>
      <c r="U275" s="1005">
        <f t="shared" si="48"/>
        <v>16.515353335147736</v>
      </c>
      <c r="V275" s="990">
        <f t="shared" si="49"/>
        <v>16515353.335147737</v>
      </c>
      <c r="W275" s="1249"/>
      <c r="Z275" s="991"/>
    </row>
    <row r="276" spans="8:83" s="18" customFormat="1" ht="15.75" customHeight="1" thickBot="1" x14ac:dyDescent="0.3">
      <c r="J276" s="65"/>
      <c r="L276" s="61"/>
      <c r="M276" s="59"/>
      <c r="N276" s="60"/>
      <c r="P276" s="61"/>
      <c r="Q276" s="59"/>
      <c r="R276" s="60"/>
      <c r="T276" s="61"/>
      <c r="U276" s="59"/>
      <c r="V276" s="60"/>
      <c r="Z276" s="991"/>
    </row>
    <row r="277" spans="8:83" ht="15.75" customHeight="1" x14ac:dyDescent="0.25">
      <c r="W277" s="18"/>
      <c r="X277" s="18"/>
      <c r="Y277" s="18"/>
      <c r="Z277" s="991"/>
      <c r="BI277" s="18"/>
      <c r="BL277"/>
      <c r="BR277" s="18"/>
      <c r="BS277" s="18"/>
      <c r="BT277" s="18"/>
      <c r="CC277"/>
      <c r="CD277"/>
      <c r="CE277"/>
    </row>
    <row r="278" spans="8:83" ht="15.75" customHeight="1" x14ac:dyDescent="0.25">
      <c r="W278" s="18"/>
      <c r="X278" s="18"/>
      <c r="Y278" s="18"/>
      <c r="Z278" s="991"/>
      <c r="BI278" s="18"/>
      <c r="BL278"/>
      <c r="BR278" s="18"/>
      <c r="BS278" s="18"/>
      <c r="BT278" s="18"/>
      <c r="CC278"/>
      <c r="CD278"/>
      <c r="CE278"/>
    </row>
    <row r="279" spans="8:83" ht="15.75" customHeight="1" x14ac:dyDescent="0.25">
      <c r="BI279" s="18"/>
      <c r="BL279"/>
      <c r="BR279" s="18"/>
      <c r="BS279" s="18"/>
      <c r="BT279" s="18"/>
      <c r="CC279"/>
      <c r="CD279"/>
      <c r="CE279"/>
    </row>
  </sheetData>
  <mergeCells count="90">
    <mergeCell ref="E114:F114"/>
    <mergeCell ref="H4:I4"/>
    <mergeCell ref="N81:O82"/>
    <mergeCell ref="N86:O92"/>
    <mergeCell ref="N72:O73"/>
    <mergeCell ref="N66:O66"/>
    <mergeCell ref="N75:O76"/>
    <mergeCell ref="N79:O79"/>
    <mergeCell ref="AA131:AB132"/>
    <mergeCell ref="AA128:AB129"/>
    <mergeCell ref="Z114:AC114"/>
    <mergeCell ref="P66:Q66"/>
    <mergeCell ref="P72:Q73"/>
    <mergeCell ref="M226:N226"/>
    <mergeCell ref="Q226:R226"/>
    <mergeCell ref="T226:V226"/>
    <mergeCell ref="P8:P10"/>
    <mergeCell ref="Q8:Q10"/>
    <mergeCell ref="M170:N170"/>
    <mergeCell ref="R170:S170"/>
    <mergeCell ref="V170:Y170"/>
    <mergeCell ref="M114:N114"/>
    <mergeCell ref="R118:S120"/>
    <mergeCell ref="Q114:S114"/>
    <mergeCell ref="R128:S129"/>
    <mergeCell ref="R122:S122"/>
    <mergeCell ref="R137:S138"/>
    <mergeCell ref="R142:S148"/>
    <mergeCell ref="R131:S132"/>
    <mergeCell ref="AA170:AB170"/>
    <mergeCell ref="A6:F6"/>
    <mergeCell ref="A1:G3"/>
    <mergeCell ref="F78:G81"/>
    <mergeCell ref="M2:N2"/>
    <mergeCell ref="AA62:AB64"/>
    <mergeCell ref="AA118:AB120"/>
    <mergeCell ref="AA122:AB122"/>
    <mergeCell ref="N62:O64"/>
    <mergeCell ref="V2:W2"/>
    <mergeCell ref="P13:P14"/>
    <mergeCell ref="Q13:Q14"/>
    <mergeCell ref="AA81:AB82"/>
    <mergeCell ref="AA86:AB92"/>
    <mergeCell ref="AA142:AB148"/>
    <mergeCell ref="AA137:AB138"/>
    <mergeCell ref="AL114:AM114"/>
    <mergeCell ref="AQ54:AR54"/>
    <mergeCell ref="AK66:AL66"/>
    <mergeCell ref="AK62:AL64"/>
    <mergeCell ref="AJ58:AM58"/>
    <mergeCell ref="AG114:AJ114"/>
    <mergeCell ref="BO20:BP23"/>
    <mergeCell ref="BH58:BI58"/>
    <mergeCell ref="Z58:AC58"/>
    <mergeCell ref="AA79:AB79"/>
    <mergeCell ref="AA72:AB73"/>
    <mergeCell ref="AM62:AN64"/>
    <mergeCell ref="AT58:AU58"/>
    <mergeCell ref="AY58:AZ58"/>
    <mergeCell ref="AC62:AD64"/>
    <mergeCell ref="AC66:AD66"/>
    <mergeCell ref="AM66:AN66"/>
    <mergeCell ref="AA75:AB76"/>
    <mergeCell ref="AA66:AB66"/>
    <mergeCell ref="BC58:BF58"/>
    <mergeCell ref="BF15:BG17"/>
    <mergeCell ref="M58:O58"/>
    <mergeCell ref="P62:Q64"/>
    <mergeCell ref="AS2:AU2"/>
    <mergeCell ref="AT15:AU17"/>
    <mergeCell ref="AV15:AW17"/>
    <mergeCell ref="AT6:AU8"/>
    <mergeCell ref="AV6:AW8"/>
    <mergeCell ref="BF6:BG8"/>
    <mergeCell ref="AI10:AJ10"/>
    <mergeCell ref="BD6:BE8"/>
    <mergeCell ref="W10:X10"/>
    <mergeCell ref="AI14:AJ16"/>
    <mergeCell ref="W17:X19"/>
    <mergeCell ref="W6:X8"/>
    <mergeCell ref="AI6:AJ8"/>
    <mergeCell ref="BC2:BE2"/>
    <mergeCell ref="BD15:BE17"/>
    <mergeCell ref="Y6:Z8"/>
    <mergeCell ref="AG6:AH8"/>
    <mergeCell ref="AG10:AH10"/>
    <mergeCell ref="AG17:AH19"/>
    <mergeCell ref="Y10:Z10"/>
    <mergeCell ref="Y14:Z16"/>
    <mergeCell ref="AF2:AG2"/>
  </mergeCells>
  <hyperlinks>
    <hyperlink ref="AY57" location="'PDS 1'!A1" display="Back to Top/Left" xr:uid="{EBC7F8BC-E2BD-400B-A5A7-DC4A7618D926}"/>
    <hyperlink ref="N1" location="'PDS 1'!A1" display="Back to Top/Left" xr:uid="{B57CF51F-F650-4B29-95F4-965DA3B2A77B}"/>
    <hyperlink ref="X1" location="'PDS 1'!A1" display="Back to Top/Left" xr:uid="{D0625AB4-90F9-4C96-8684-5ADDF648859F}"/>
    <hyperlink ref="AJ1" location="'PDS 1'!A1" display="Back to Top/Left" xr:uid="{97C6E8F0-653C-4101-94C6-57D4D7CDC75C}"/>
    <hyperlink ref="BJ57" location="'PDS 1'!A1" display="Back to Top/Left" xr:uid="{B013A5CD-F9F6-4497-9313-A7A2A3006E1C}"/>
    <hyperlink ref="O113" location="'PDS 1'!A1" display="Back to Top/Left" xr:uid="{634E4111-2017-4099-9FFC-E6CDB8427139}"/>
    <hyperlink ref="K113" location="'PDS 1'!A1" display="Back to Top/Left" xr:uid="{8B68E9D5-484A-4790-9515-22F883B71998}"/>
    <hyperlink ref="AI113" location="'PDS 1'!A1" display="Back to Top/Left" xr:uid="{E4986EE6-3606-4165-A20F-6C9330A9C377}"/>
    <hyperlink ref="K169" location="'PDS 1'!A1" display="Back to Top/Left" xr:uid="{144ACC9F-5574-4E66-94B8-EEA49AB14F7D}"/>
    <hyperlink ref="W169" location="'PDS 1'!A1" display="Back to Top/Left" xr:uid="{ACC8F9F0-37D2-4B68-B8D2-3B10675554CE}"/>
    <hyperlink ref="F78:G81" location="'PDS 1'!BL2:BN52" display="Click Here to go to Previous Solution in Space Heating and Cooling" xr:uid="{41FBD3B3-981E-437D-97D9-7B26582E5D86}"/>
    <hyperlink ref="BO20:BP23" location="'PDS 1'!I58:K108" display="Click Here to go to Next Solution in Space Heating and Cooling" xr:uid="{99751596-F62B-4540-86F2-C5F4EB88A493}"/>
    <hyperlink ref="K225" location="'PDS 1'!A1" display="Back to Top/Left" xr:uid="{E19B23B6-9FBB-4F65-894F-1F6D00832C36}"/>
    <hyperlink ref="U225" location="'PDS 1'!A1" display="Back to Top/Left" xr:uid="{1112BB5D-22F8-48DE-A4CE-4DF94CC75FFE}"/>
    <hyperlink ref="BB1" location="'PDS 1'!A1" display="Back to Top/Left" xr:uid="{3276E4D1-A239-42CC-A75A-62595198CACA}"/>
    <hyperlink ref="BL1" location="'PDS 1'!A1" display="Back to Top/Left" xr:uid="{8BB11A66-1F67-4C35-8083-EEBD099AE174}"/>
    <hyperlink ref="N57" location="'PDS 1'!A1" display="Back to Top/Left" xr:uid="{D4C1219C-0779-409E-BA78-4AE67CDB55EA}"/>
    <hyperlink ref="Z57" location="'PDS 1'!A1" display="Back to Top/Left" xr:uid="{05E07CDD-7B03-4096-A966-D709F0FA4204}"/>
    <hyperlink ref="AI57" location="'PDS 1'!A1" display="Back to Top/Left" xr:uid="{DD70BEE8-EF12-4785-B7DD-CAC70CB0A793}"/>
    <hyperlink ref="AS57" location="'PDS 1'!A1" display="Back to Top/Left" xr:uid="{8D35F069-4D54-41DE-B76F-EBD9B69686D5}"/>
    <hyperlink ref="AB113" location="'PDS 1'!A1" display="Back to Top/Left" xr:uid="{A862EF38-5FE3-4684-9602-A280CE11D145}"/>
    <hyperlink ref="B9" location="'PDS 1'!L2:S52" display="Insulation" xr:uid="{A6503AB7-2409-45F1-A9A3-8DA2D4D4D8EA}"/>
    <hyperlink ref="B10" location="'PDS 1'!U2:AC52" display="Cool Roofs" xr:uid="{DA0ED50C-AA59-4A51-83C6-F82EA7A6DA29}"/>
    <hyperlink ref="B11" location="'PDS 1'!AE2:AN52" display="Green Roof" xr:uid="{658F557B-1CC2-40B9-9CA4-054F9C3FBC32}"/>
    <hyperlink ref="B14" location="'PDS 1'!L58:U108" display="Smart Glass" xr:uid="{44F181BB-D6B3-41BE-A040-4C815622D97D}"/>
    <hyperlink ref="B18" location="'PDS 1'!AX58:BA108" display="District Heating" xr:uid="{7A37DF8C-63B3-49AF-A107-BAF2C9F97EBD}"/>
    <hyperlink ref="B17" location="'PDS 1'!AS58:AV108" display="Heat Pumps" xr:uid="{D1E08CC3-4601-46C9-9A31-B944F16670F1}"/>
    <hyperlink ref="B15" location="'PDS 1'!Y58:AG108" display="Building Automation" xr:uid="{BBA21795-5746-46A7-8871-2E8E78489596}"/>
    <hyperlink ref="B16" location="'PDS 1'!AI58:AQ108" display="Smart Thermostats" xr:uid="{BFD9BCCA-1A56-4E8A-A378-8B4A677E24E8}"/>
    <hyperlink ref="C10" location="'PDS 1'!P114:W164" display="Smart Glass" xr:uid="{193DF128-5C78-4AEE-BDD4-E64228739C07}"/>
    <hyperlink ref="C11" location="'PDS 1'!Y114:AE164" display="Building Automation" xr:uid="{3D58EC3A-CB68-45C7-A86C-859A3C207EFC}"/>
    <hyperlink ref="C9" location="'PDS 1'!L114:N164" display="LED Lighting - Commercial" xr:uid="{2972D9AA-A876-45B0-BB95-425535AB22E5}"/>
    <hyperlink ref="D9" location="'PDS 1'!L170:O220" display="Water Saving - Home" xr:uid="{05B80F1F-5C77-4619-B11A-CD5CE5DD8E7A}"/>
    <hyperlink ref="D10" location="'PDS 1'!Q170:T220" display="Solar Water" xr:uid="{90B2823F-7601-40DA-823B-2DBC6C36D295}"/>
    <hyperlink ref="B20" location="'PDS 1'!BC58:BH108" display="RESULTS" xr:uid="{45A98D58-5F0E-4A8A-BBA7-5BB3988961A2}"/>
    <hyperlink ref="C20" location="'PDS 1'!AG114:AM164" display="RESULTS" xr:uid="{936301BE-DA7D-408A-92AD-2C62A33494AD}"/>
    <hyperlink ref="D20" location="'PDS 1'!V170:AB220" display="RESULTS" xr:uid="{1AD6238A-10C7-4DC2-B2AD-808CDDD42B07}"/>
    <hyperlink ref="B12" location="'PDS 1'!AR2:AZ52" display="High Performance Static - Residential" xr:uid="{3C29916C-977F-4BCE-99F4-75FE5B9E2FC3}"/>
    <hyperlink ref="B13" location="'PDS 1'!BB2:BK52" display="High Performance Static - Commercial" xr:uid="{52FF84B3-32CB-4CA6-9C5F-52A145068A7E}"/>
    <hyperlink ref="E9" location="'PDS 1'!L226:N276" display="Small Biogas" xr:uid="{D7EFC515-D96A-49E1-9DBD-0905461AB451}"/>
    <hyperlink ref="E10" location="'PDS 1'!P226:R276" display="Clean Cookstoves" xr:uid="{4AEA9395-05F8-4279-9BF4-78BF3EDEEC98}"/>
    <hyperlink ref="E20" location="'PDS 1'!T226:V276" display="RESULTS" xr:uid="{02EFF1AE-159B-4E4E-974F-6B8F83C342D0}"/>
    <hyperlink ref="H4:I4" location="'Table of Contents'!A1" display="Jump Back to Table of Contents Sheet" xr:uid="{3A96904E-A6E8-4A2E-8D59-958AA28BC618}"/>
    <hyperlink ref="C13" location="'PDS 1'!D114:F164" display="LED Lighting - Residential" xr:uid="{44A68E94-6818-4C03-9804-D838B639A98A}"/>
  </hyperlink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theme="9" tint="0.59999389629810485"/>
  </sheetPr>
  <dimension ref="A1:CY279"/>
  <sheetViews>
    <sheetView showGridLines="0" topLeftCell="I170" zoomScale="70" zoomScaleNormal="70" workbookViewId="0">
      <selection activeCell="N177" sqref="N177"/>
    </sheetView>
  </sheetViews>
  <sheetFormatPr defaultColWidth="14.44140625" defaultRowHeight="15.75" customHeight="1" x14ac:dyDescent="0.25"/>
  <cols>
    <col min="1" max="1" width="14.44140625" customWidth="1"/>
    <col min="2" max="2" width="22" customWidth="1"/>
    <col min="3" max="3" width="24.5546875" customWidth="1"/>
    <col min="4" max="4" width="22" customWidth="1"/>
    <col min="5" max="5" width="26.44140625" customWidth="1"/>
    <col min="6" max="6" width="20.77734375" customWidth="1"/>
    <col min="7" max="7" width="18.77734375" customWidth="1"/>
    <col min="8" max="8" width="19.5546875" customWidth="1"/>
    <col min="9" max="9" width="19.5546875" style="18" customWidth="1"/>
    <col min="10" max="10" width="23.5546875" customWidth="1"/>
    <col min="11" max="11" width="19.21875" customWidth="1"/>
    <col min="12" max="12" width="19.21875" style="18" customWidth="1"/>
    <col min="13" max="13" width="29.21875" customWidth="1"/>
    <col min="14" max="14" width="22.33203125" customWidth="1"/>
    <col min="15" max="15" width="28.88671875" customWidth="1"/>
    <col min="16" max="16" width="20.88671875" customWidth="1"/>
    <col min="17" max="17" width="22.5546875" customWidth="1"/>
    <col min="18" max="18" width="18.77734375" customWidth="1"/>
    <col min="19" max="19" width="30.77734375" customWidth="1"/>
    <col min="20" max="20" width="22.44140625" customWidth="1"/>
    <col min="21" max="21" width="18" customWidth="1"/>
    <col min="22" max="22" width="22.5546875" customWidth="1"/>
    <col min="23" max="23" width="26.109375" customWidth="1"/>
    <col min="24" max="24" width="21.88671875" customWidth="1"/>
    <col min="25" max="25" width="20.21875" customWidth="1"/>
    <col min="26" max="26" width="19.77734375" customWidth="1"/>
    <col min="27" max="27" width="25.21875" customWidth="1"/>
    <col min="28" max="28" width="21.6640625" customWidth="1"/>
    <col min="29" max="29" width="20" customWidth="1"/>
    <col min="30" max="30" width="18.77734375" customWidth="1"/>
    <col min="31" max="31" width="18" customWidth="1"/>
    <col min="32" max="32" width="19.88671875" customWidth="1"/>
    <col min="33" max="33" width="19" customWidth="1"/>
    <col min="34" max="34" width="21" customWidth="1"/>
    <col min="35" max="35" width="20.5546875" customWidth="1"/>
    <col min="36" max="36" width="16.77734375" customWidth="1"/>
    <col min="37" max="37" width="18.21875" customWidth="1"/>
    <col min="38" max="38" width="19.33203125" customWidth="1"/>
    <col min="40" max="40" width="16.88671875" customWidth="1"/>
    <col min="41" max="41" width="19.109375" customWidth="1"/>
    <col min="42" max="42" width="23.33203125" customWidth="1"/>
    <col min="43" max="43" width="24.21875" customWidth="1"/>
    <col min="44" max="44" width="16.44140625" customWidth="1"/>
    <col min="48" max="48" width="16.5546875" customWidth="1"/>
    <col min="50" max="53" width="17.6640625" customWidth="1"/>
    <col min="54" max="54" width="16.44140625" customWidth="1"/>
    <col min="55" max="55" width="20.109375" customWidth="1"/>
    <col min="56" max="56" width="23.21875" customWidth="1"/>
    <col min="57" max="58" width="17.6640625" customWidth="1"/>
    <col min="59" max="59" width="22.109375" customWidth="1"/>
    <col min="60" max="60" width="21.21875" customWidth="1"/>
    <col min="64" max="64" width="15.88671875" style="18" customWidth="1"/>
    <col min="65" max="65" width="15.44140625" customWidth="1"/>
    <col min="67" max="67" width="17.109375" customWidth="1"/>
    <col min="71" max="71" width="15.5546875" bestFit="1" customWidth="1"/>
    <col min="73" max="75" width="14.44140625" style="18"/>
    <col min="76" max="76" width="16.33203125" style="18" customWidth="1"/>
    <col min="77" max="83" width="14.44140625" style="18"/>
  </cols>
  <sheetData>
    <row r="1" spans="1:83" ht="18.45" customHeight="1" thickBot="1" x14ac:dyDescent="0.3">
      <c r="A1" s="1615" t="s">
        <v>873</v>
      </c>
      <c r="B1" s="1615"/>
      <c r="C1" s="1615"/>
      <c r="D1" s="1615"/>
      <c r="E1" s="1615"/>
      <c r="F1" s="1615"/>
      <c r="G1" s="1615"/>
      <c r="H1" s="33" t="s">
        <v>7</v>
      </c>
      <c r="I1" s="33"/>
      <c r="J1" s="34"/>
      <c r="K1" s="34"/>
      <c r="L1" s="34"/>
      <c r="M1" s="34"/>
      <c r="N1" s="91" t="s">
        <v>71</v>
      </c>
      <c r="O1" s="91"/>
      <c r="P1" s="91"/>
      <c r="Q1" s="91"/>
      <c r="R1" s="91"/>
      <c r="S1" s="91"/>
      <c r="T1" s="33" t="s">
        <v>7</v>
      </c>
      <c r="U1" s="34"/>
      <c r="V1" s="34"/>
      <c r="W1" s="34"/>
      <c r="X1" s="91" t="s">
        <v>71</v>
      </c>
      <c r="Y1" s="34"/>
      <c r="Z1" s="34"/>
      <c r="AA1" s="34"/>
      <c r="AB1" s="34"/>
      <c r="AC1" s="34"/>
      <c r="AD1" s="33" t="s">
        <v>7</v>
      </c>
      <c r="AE1" s="34"/>
      <c r="AF1" s="34"/>
      <c r="AG1" s="34"/>
      <c r="AH1" s="34"/>
      <c r="AI1" s="844"/>
      <c r="AJ1" s="946" t="s">
        <v>71</v>
      </c>
      <c r="AK1" s="962"/>
      <c r="AL1" s="34"/>
      <c r="AM1" s="34"/>
      <c r="AN1" s="34"/>
      <c r="AO1" s="34"/>
      <c r="AP1" s="34"/>
      <c r="AQ1" s="1075"/>
      <c r="AR1" s="1075"/>
      <c r="AS1" s="1075"/>
      <c r="AT1" s="1075"/>
      <c r="AU1" s="33" t="s">
        <v>7</v>
      </c>
      <c r="AV1" s="33"/>
      <c r="AW1" s="33"/>
      <c r="AX1" s="34"/>
      <c r="AY1" s="34"/>
      <c r="AZ1" s="34"/>
      <c r="BA1" s="962"/>
      <c r="BB1" s="946" t="s">
        <v>71</v>
      </c>
      <c r="BC1" s="962"/>
      <c r="BD1" s="1075"/>
      <c r="BE1" s="33" t="s">
        <v>7</v>
      </c>
      <c r="BF1" s="33"/>
      <c r="BG1" s="33"/>
      <c r="BH1" s="34"/>
      <c r="BI1" s="34"/>
      <c r="BJ1" s="34"/>
      <c r="BK1" s="962"/>
      <c r="BL1" s="946" t="s">
        <v>71</v>
      </c>
      <c r="BM1" s="962"/>
      <c r="BU1"/>
      <c r="BV1"/>
      <c r="BW1"/>
      <c r="BX1"/>
      <c r="BY1"/>
      <c r="BZ1"/>
      <c r="CA1"/>
      <c r="CB1"/>
      <c r="CC1"/>
      <c r="CD1"/>
      <c r="CE1"/>
    </row>
    <row r="2" spans="1:83" ht="106.2" customHeight="1" thickBot="1" x14ac:dyDescent="0.3">
      <c r="A2" s="1615"/>
      <c r="B2" s="1615"/>
      <c r="C2" s="1615"/>
      <c r="D2" s="1615"/>
      <c r="E2" s="1615"/>
      <c r="F2" s="1615"/>
      <c r="G2" s="1615"/>
      <c r="J2" s="90" t="s">
        <v>68</v>
      </c>
      <c r="K2" s="1"/>
      <c r="L2" s="915" t="s">
        <v>672</v>
      </c>
      <c r="M2" s="1616" t="s">
        <v>710</v>
      </c>
      <c r="N2" s="1617"/>
      <c r="O2" s="50"/>
      <c r="P2" s="50"/>
      <c r="Q2" s="50"/>
      <c r="R2" s="1082"/>
      <c r="S2" s="1083"/>
      <c r="T2" s="18"/>
      <c r="U2" s="920" t="s">
        <v>8</v>
      </c>
      <c r="V2" s="1616" t="s">
        <v>693</v>
      </c>
      <c r="W2" s="1617"/>
      <c r="X2" s="847" t="s">
        <v>711</v>
      </c>
      <c r="Y2" s="895">
        <v>0.5</v>
      </c>
      <c r="Z2" s="847" t="s">
        <v>712</v>
      </c>
      <c r="AA2" s="895">
        <v>0.75</v>
      </c>
      <c r="AB2" s="941"/>
      <c r="AC2" s="51"/>
      <c r="AE2" s="915" t="s">
        <v>9</v>
      </c>
      <c r="AF2" s="1579" t="s">
        <v>693</v>
      </c>
      <c r="AG2" s="1580"/>
      <c r="AH2" s="847" t="s">
        <v>713</v>
      </c>
      <c r="AI2" s="895">
        <v>0.5</v>
      </c>
      <c r="AJ2" s="847" t="s">
        <v>798</v>
      </c>
      <c r="AK2" s="895">
        <v>0.5</v>
      </c>
      <c r="AL2" s="50"/>
      <c r="AM2" s="50"/>
      <c r="AN2" s="947" t="s">
        <v>51</v>
      </c>
      <c r="AP2" s="931" t="s">
        <v>56</v>
      </c>
      <c r="AR2" s="915" t="s">
        <v>911</v>
      </c>
      <c r="AS2" s="1565" t="s">
        <v>742</v>
      </c>
      <c r="AT2" s="1566"/>
      <c r="AU2" s="1566"/>
      <c r="AV2" s="847" t="s">
        <v>801</v>
      </c>
      <c r="AW2" s="895">
        <v>0.5</v>
      </c>
      <c r="AX2" s="847" t="s">
        <v>802</v>
      </c>
      <c r="AY2" s="895">
        <v>0.5</v>
      </c>
      <c r="AZ2" s="51"/>
      <c r="BA2" s="18"/>
      <c r="BB2" s="915" t="s">
        <v>912</v>
      </c>
      <c r="BC2" s="1565" t="s">
        <v>841</v>
      </c>
      <c r="BD2" s="1566"/>
      <c r="BE2" s="1566"/>
      <c r="BF2" s="847" t="s">
        <v>803</v>
      </c>
      <c r="BG2" s="895">
        <v>0.5</v>
      </c>
      <c r="BH2" s="847" t="s">
        <v>804</v>
      </c>
      <c r="BI2" s="895">
        <v>0.5</v>
      </c>
      <c r="BJ2" s="50"/>
      <c r="BK2" s="875"/>
      <c r="BL2"/>
      <c r="BM2" s="979" t="s">
        <v>666</v>
      </c>
      <c r="BU2"/>
      <c r="BV2"/>
      <c r="BW2"/>
      <c r="BX2"/>
      <c r="BY2"/>
      <c r="BZ2"/>
      <c r="CA2"/>
      <c r="CB2"/>
      <c r="CC2"/>
      <c r="CD2"/>
      <c r="CE2"/>
    </row>
    <row r="3" spans="1:83" ht="91.2" customHeight="1" thickBot="1" x14ac:dyDescent="0.3">
      <c r="A3" s="1615"/>
      <c r="B3" s="1615"/>
      <c r="C3" s="1615"/>
      <c r="D3" s="1615"/>
      <c r="E3" s="1615"/>
      <c r="F3" s="1615"/>
      <c r="G3" s="1615"/>
      <c r="J3" s="63" t="s">
        <v>692</v>
      </c>
      <c r="K3" s="6"/>
      <c r="L3" s="52" t="s">
        <v>387</v>
      </c>
      <c r="M3" s="42" t="s">
        <v>729</v>
      </c>
      <c r="N3" s="42" t="s">
        <v>728</v>
      </c>
      <c r="O3" s="42" t="s">
        <v>836</v>
      </c>
      <c r="P3" s="42" t="s">
        <v>702</v>
      </c>
      <c r="Q3" s="42" t="s">
        <v>703</v>
      </c>
      <c r="R3" s="42" t="s">
        <v>837</v>
      </c>
      <c r="S3" s="53" t="s">
        <v>838</v>
      </c>
      <c r="U3" s="52" t="s">
        <v>387</v>
      </c>
      <c r="V3" s="42" t="s">
        <v>644</v>
      </c>
      <c r="W3" s="47" t="s">
        <v>679</v>
      </c>
      <c r="X3" s="47" t="s">
        <v>679</v>
      </c>
      <c r="Y3" s="47" t="s">
        <v>680</v>
      </c>
      <c r="Z3" s="47" t="s">
        <v>680</v>
      </c>
      <c r="AA3" s="42" t="s">
        <v>729</v>
      </c>
      <c r="AB3" s="42" t="s">
        <v>728</v>
      </c>
      <c r="AC3" s="53" t="s">
        <v>10</v>
      </c>
      <c r="AE3" s="52" t="s">
        <v>651</v>
      </c>
      <c r="AF3" s="42" t="s">
        <v>644</v>
      </c>
      <c r="AG3" s="47" t="s">
        <v>681</v>
      </c>
      <c r="AH3" s="47" t="s">
        <v>681</v>
      </c>
      <c r="AI3" s="47" t="s">
        <v>682</v>
      </c>
      <c r="AJ3" s="47" t="s">
        <v>682</v>
      </c>
      <c r="AK3" s="42" t="s">
        <v>729</v>
      </c>
      <c r="AL3" s="42" t="s">
        <v>728</v>
      </c>
      <c r="AM3" s="42" t="s">
        <v>55</v>
      </c>
      <c r="AN3" s="53" t="s">
        <v>653</v>
      </c>
      <c r="AO3" s="7"/>
      <c r="AP3" s="63" t="s">
        <v>709</v>
      </c>
      <c r="AQ3" s="9"/>
      <c r="AR3" s="52" t="s">
        <v>656</v>
      </c>
      <c r="AS3" s="42" t="s">
        <v>644</v>
      </c>
      <c r="AT3" s="47" t="s">
        <v>683</v>
      </c>
      <c r="AU3" s="47" t="s">
        <v>683</v>
      </c>
      <c r="AV3" s="47" t="s">
        <v>684</v>
      </c>
      <c r="AW3" s="47" t="s">
        <v>684</v>
      </c>
      <c r="AX3" s="42" t="s">
        <v>729</v>
      </c>
      <c r="AY3" s="42" t="s">
        <v>728</v>
      </c>
      <c r="AZ3" s="53" t="s">
        <v>664</v>
      </c>
      <c r="BA3" s="630"/>
      <c r="BB3" s="52" t="s">
        <v>665</v>
      </c>
      <c r="BC3" s="42" t="s">
        <v>644</v>
      </c>
      <c r="BD3" s="47" t="s">
        <v>685</v>
      </c>
      <c r="BE3" s="47" t="s">
        <v>685</v>
      </c>
      <c r="BF3" s="47" t="s">
        <v>686</v>
      </c>
      <c r="BG3" s="47" t="s">
        <v>686</v>
      </c>
      <c r="BH3" s="42" t="s">
        <v>729</v>
      </c>
      <c r="BI3" s="42" t="s">
        <v>728</v>
      </c>
      <c r="BJ3" s="42" t="s">
        <v>667</v>
      </c>
      <c r="BK3" s="53" t="s">
        <v>668</v>
      </c>
      <c r="BL3" s="9"/>
      <c r="BM3" s="63" t="s">
        <v>669</v>
      </c>
      <c r="BN3" s="6"/>
      <c r="BO3" s="6"/>
      <c r="BP3" s="6"/>
      <c r="BQ3" s="6"/>
      <c r="BR3" s="6"/>
      <c r="BS3" s="6"/>
      <c r="BT3" s="6"/>
      <c r="BU3" s="6"/>
      <c r="BV3" s="6"/>
      <c r="BW3"/>
      <c r="BX3"/>
      <c r="BY3"/>
      <c r="BZ3"/>
      <c r="CA3"/>
      <c r="CB3"/>
      <c r="CC3"/>
      <c r="CD3"/>
      <c r="CE3"/>
    </row>
    <row r="4" spans="1:83" ht="48" customHeight="1" thickBot="1" x14ac:dyDescent="0.3">
      <c r="A4" s="9"/>
      <c r="B4" s="18"/>
      <c r="C4" s="18"/>
      <c r="D4" s="18"/>
      <c r="E4" s="9"/>
      <c r="F4" s="9"/>
      <c r="G4" s="7"/>
      <c r="H4" s="1637" t="s">
        <v>834</v>
      </c>
      <c r="I4" s="1638"/>
      <c r="J4" s="64" t="s">
        <v>11</v>
      </c>
      <c r="K4" s="6"/>
      <c r="L4" s="821" t="s">
        <v>551</v>
      </c>
      <c r="M4" s="824" t="s">
        <v>6</v>
      </c>
      <c r="N4" s="824" t="s">
        <v>12</v>
      </c>
      <c r="O4" s="824" t="s">
        <v>11</v>
      </c>
      <c r="P4" s="824"/>
      <c r="Q4" s="824"/>
      <c r="R4" s="823" t="s">
        <v>11</v>
      </c>
      <c r="S4" s="939" t="s">
        <v>11</v>
      </c>
      <c r="U4" s="821" t="s">
        <v>555</v>
      </c>
      <c r="V4" s="822" t="s">
        <v>555</v>
      </c>
      <c r="W4" s="825">
        <f t="array" ref="W4">AVERAGE($V$5:$V$51/$U$5:$U$51)*$Y$2</f>
        <v>0.21415972571826894</v>
      </c>
      <c r="X4" s="942">
        <f t="array" ref="X4">AVERAGE($V$11:$V$41/$U$11:$U$41)*$Y$2</f>
        <v>0.21577791877421823</v>
      </c>
      <c r="Y4" s="943">
        <f t="array" ref="Y4">AVERAGE($V$5:$V$51/$U$5:$U$51)*$AA$2</f>
        <v>0.32123958857740342</v>
      </c>
      <c r="Z4" s="944">
        <f t="array" ref="Z4">AVERAGE($V$11:$V$41/$U$11:$U$41)*$AA$2</f>
        <v>0.32366687816132733</v>
      </c>
      <c r="AA4" s="824" t="s">
        <v>6</v>
      </c>
      <c r="AB4" s="824" t="s">
        <v>12</v>
      </c>
      <c r="AC4" s="826" t="s">
        <v>11</v>
      </c>
      <c r="AD4" s="8"/>
      <c r="AE4" s="821" t="s">
        <v>555</v>
      </c>
      <c r="AF4" s="822" t="s">
        <v>555</v>
      </c>
      <c r="AG4" s="825">
        <f t="array" ref="AG4">AVERAGE($AF$5:$AF$51/$AE$5:$AE$51)*$AI$2</f>
        <v>0.21415972571826894</v>
      </c>
      <c r="AH4" s="942">
        <f t="array" ref="AH4">AVERAGE($AF$11:$AF$41/$AE$11:$AE$41)*$AI$2</f>
        <v>0.21577791877421823</v>
      </c>
      <c r="AI4" s="943">
        <f t="array" ref="AI4">AVERAGE($AF$5:$AF$51/$AE$5:$AE$51)*$AK$2</f>
        <v>0.21415972571826894</v>
      </c>
      <c r="AJ4" s="944">
        <f t="array" ref="AJ4">AVERAGE($AF$11:$AF$41/$AE$11:$AE$41)*$AK$2</f>
        <v>0.21577791877421823</v>
      </c>
      <c r="AK4" s="824" t="s">
        <v>6</v>
      </c>
      <c r="AL4" s="824" t="s">
        <v>12</v>
      </c>
      <c r="AM4" s="824" t="s">
        <v>11</v>
      </c>
      <c r="AN4" s="826" t="s">
        <v>11</v>
      </c>
      <c r="AO4" s="7"/>
      <c r="AP4" s="928" t="s">
        <v>11</v>
      </c>
      <c r="AQ4" s="9"/>
      <c r="AR4" s="821" t="s">
        <v>657</v>
      </c>
      <c r="AS4" s="822" t="s">
        <v>657</v>
      </c>
      <c r="AT4" s="852">
        <f t="array" ref="AT4">AVERAGE($AS$5:$AS$51/$AR$5:$AR$51)*$AW$2</f>
        <v>0.27908441749784135</v>
      </c>
      <c r="AU4" s="852">
        <f t="array" ref="AU4">AVERAGE($AS$11:$AS$41/$AR$11:$AR$41)*$AW$2</f>
        <v>0.27473564343045376</v>
      </c>
      <c r="AV4" s="852">
        <f t="array" ref="AV4">AVERAGE($AS$5:$AS$51/$AR$5:$AR$51)*$AY$2</f>
        <v>0.27908441749784135</v>
      </c>
      <c r="AW4" s="852">
        <f t="array" ref="AW4">AVERAGE($AS$11:$AS$41/$AR$11:$AR$41)*$AY$2</f>
        <v>0.27473564343045376</v>
      </c>
      <c r="AX4" s="45" t="s">
        <v>6</v>
      </c>
      <c r="AY4" s="44" t="s">
        <v>12</v>
      </c>
      <c r="AZ4" s="54" t="s">
        <v>11</v>
      </c>
      <c r="BA4" s="630"/>
      <c r="BB4" s="821" t="s">
        <v>657</v>
      </c>
      <c r="BC4" s="822" t="s">
        <v>657</v>
      </c>
      <c r="BD4" s="852">
        <f t="array" ref="BD4">AVERAGE($BC$5:$BC$51/$BB$5:$BB$51)*$BG$2</f>
        <v>0</v>
      </c>
      <c r="BE4" s="852">
        <f t="array" ref="BE4">AVERAGE($BC$11:$BC$41/$BB$11:$BB41)*$BG$2</f>
        <v>0</v>
      </c>
      <c r="BF4" s="852">
        <f t="array" ref="BF4">AVERAGE($BC$5:$BC$51/$BB$5:$BB$51)*$BI$2</f>
        <v>0</v>
      </c>
      <c r="BG4" s="852">
        <f t="array" ref="BG4">AVERAGE($BC$11:$BC$41/$BB$11:$BB41)*$BI$2</f>
        <v>0</v>
      </c>
      <c r="BH4" s="45" t="s">
        <v>6</v>
      </c>
      <c r="BI4" s="44" t="s">
        <v>12</v>
      </c>
      <c r="BJ4" s="43" t="s">
        <v>11</v>
      </c>
      <c r="BK4" s="54" t="s">
        <v>11</v>
      </c>
      <c r="BL4" s="9"/>
      <c r="BM4" s="980" t="s">
        <v>11</v>
      </c>
      <c r="BN4" s="10"/>
      <c r="BO4" s="10"/>
      <c r="BP4" s="10"/>
      <c r="BQ4" s="10"/>
      <c r="BR4" s="10"/>
      <c r="BS4" s="10"/>
      <c r="BT4" s="10"/>
      <c r="BU4" s="10"/>
      <c r="BV4" s="10"/>
      <c r="BW4"/>
      <c r="BX4"/>
      <c r="BY4"/>
      <c r="BZ4"/>
      <c r="CA4"/>
      <c r="CB4"/>
      <c r="CC4"/>
      <c r="CD4"/>
      <c r="CE4"/>
    </row>
    <row r="5" spans="1:83" ht="13.2" x14ac:dyDescent="0.25">
      <c r="A5" s="18"/>
      <c r="B5" s="18"/>
      <c r="C5" s="18"/>
      <c r="D5" s="18"/>
      <c r="E5" s="18"/>
      <c r="F5" s="18"/>
      <c r="H5" s="11">
        <v>2014</v>
      </c>
      <c r="I5" s="11"/>
      <c r="J5" s="93">
        <f>SUM(TAM_SpaceHeating!$O20,TAM_SpaceCooling!$O20)*$D$23</f>
        <v>72.681685365447365</v>
      </c>
      <c r="K5" s="11">
        <v>2014</v>
      </c>
      <c r="L5" s="834">
        <v>54249.103864761768</v>
      </c>
      <c r="M5" s="835">
        <v>0</v>
      </c>
      <c r="N5" s="836">
        <v>0</v>
      </c>
      <c r="O5" s="923">
        <f>N5*$D$25-M5*$D$23</f>
        <v>0</v>
      </c>
      <c r="P5" s="69"/>
      <c r="Q5" s="898"/>
      <c r="R5" s="914">
        <f>O5*(($Q$11*$Q$15)*$D$26)/($P$11-$P$15+($Q$11*$Q$15)*$D$26)</f>
        <v>0</v>
      </c>
      <c r="S5" s="832">
        <f>O5*(($P$11-$P$15)/($P$11-$P$15+($Q$11*$Q$15)*$D$26))</f>
        <v>0</v>
      </c>
      <c r="T5" s="11">
        <v>2014</v>
      </c>
      <c r="U5" s="827">
        <v>2171561071.4630699</v>
      </c>
      <c r="V5" s="828">
        <f>U5*TAM_RoofArea!C20/TAM_RoofArea!O20*L5/TAM_Area!J32</f>
        <v>564969004.68523204</v>
      </c>
      <c r="W5" s="69" t="s">
        <v>13</v>
      </c>
      <c r="X5" s="69" t="s">
        <v>14</v>
      </c>
      <c r="Y5" s="898" t="s">
        <v>13</v>
      </c>
      <c r="Z5" s="69" t="s">
        <v>14</v>
      </c>
      <c r="AA5" s="831">
        <v>0</v>
      </c>
      <c r="AB5" s="831">
        <v>0</v>
      </c>
      <c r="AC5" s="932">
        <f t="shared" ref="AC5:AC51" si="0">AB5*$D$25-AA5*$D$23</f>
        <v>0</v>
      </c>
      <c r="AD5" s="11">
        <v>2014</v>
      </c>
      <c r="AE5" s="827">
        <v>166121923.88193703</v>
      </c>
      <c r="AF5" s="828">
        <f>AE5*TAM_RoofArea!C20/TAM_RoofArea!O20*L5/TAM_Area!J32</f>
        <v>43219478.938596331</v>
      </c>
      <c r="AG5" s="69" t="s">
        <v>13</v>
      </c>
      <c r="AH5" s="69" t="s">
        <v>14</v>
      </c>
      <c r="AI5" s="898" t="s">
        <v>13</v>
      </c>
      <c r="AJ5" s="69" t="s">
        <v>14</v>
      </c>
      <c r="AK5" s="829">
        <v>0</v>
      </c>
      <c r="AL5" s="831">
        <v>0</v>
      </c>
      <c r="AM5" s="830">
        <f t="shared" ref="AM5:AM51" si="1">AL5*$D$25-AK5*$D$23</f>
        <v>0</v>
      </c>
      <c r="AN5" s="950">
        <f t="shared" ref="AN5:AN51" si="2">AM5+AC5</f>
        <v>0</v>
      </c>
      <c r="AO5" s="11">
        <v>2014</v>
      </c>
      <c r="AP5" s="929">
        <f t="shared" ref="AP5:AP51" si="3">O5+AN5</f>
        <v>0</v>
      </c>
      <c r="AQ5" s="11">
        <v>2014</v>
      </c>
      <c r="AR5" s="827">
        <v>32950.767216997279</v>
      </c>
      <c r="AS5" s="850">
        <f>L5/TAM_Area!J32*AR5</f>
        <v>9955.8670560718583</v>
      </c>
      <c r="AT5" s="848" t="s">
        <v>13</v>
      </c>
      <c r="AU5" s="55" t="s">
        <v>14</v>
      </c>
      <c r="AV5" s="848" t="s">
        <v>13</v>
      </c>
      <c r="AW5" s="55" t="s">
        <v>14</v>
      </c>
      <c r="AX5" s="872">
        <v>0</v>
      </c>
      <c r="AY5" s="952">
        <v>0</v>
      </c>
      <c r="AZ5" s="922">
        <f t="shared" ref="AZ5:AZ51" si="4">AY5*$D$25-AX5*$D$23</f>
        <v>0</v>
      </c>
      <c r="BA5" s="11">
        <v>2014</v>
      </c>
      <c r="BB5" s="827">
        <v>1166.6727674001304</v>
      </c>
      <c r="BC5" s="869">
        <v>0</v>
      </c>
      <c r="BD5" s="848" t="s">
        <v>13</v>
      </c>
      <c r="BE5" s="55" t="s">
        <v>14</v>
      </c>
      <c r="BF5" s="848" t="s">
        <v>13</v>
      </c>
      <c r="BG5" s="55" t="s">
        <v>14</v>
      </c>
      <c r="BH5" s="872">
        <v>0</v>
      </c>
      <c r="BI5" s="952">
        <v>0</v>
      </c>
      <c r="BJ5" s="857">
        <f t="shared" ref="BJ5:BJ51" si="5">BI5*$D$25-BH5*$D$23</f>
        <v>0</v>
      </c>
      <c r="BK5" s="922">
        <f t="shared" ref="BK5:BK51" si="6">BJ5+AZ5</f>
        <v>0</v>
      </c>
      <c r="BL5" s="11">
        <v>2014</v>
      </c>
      <c r="BM5" s="981">
        <f t="shared" ref="BM5:BM51" si="7">O5+AN5+BK5</f>
        <v>0</v>
      </c>
      <c r="BN5" s="10"/>
      <c r="BO5" s="10"/>
      <c r="BP5" s="10"/>
      <c r="BQ5" s="10"/>
      <c r="BR5" s="10"/>
      <c r="BS5" s="10"/>
      <c r="BT5" s="10"/>
      <c r="BU5" s="10"/>
      <c r="BV5" s="10"/>
      <c r="BW5"/>
      <c r="BX5"/>
      <c r="BY5"/>
      <c r="BZ5"/>
      <c r="CA5"/>
      <c r="CB5"/>
      <c r="CC5"/>
      <c r="CD5"/>
      <c r="CE5"/>
    </row>
    <row r="6" spans="1:83" ht="13.05" customHeight="1" x14ac:dyDescent="0.25">
      <c r="A6" s="1614" t="s">
        <v>69</v>
      </c>
      <c r="B6" s="1614"/>
      <c r="C6" s="1614"/>
      <c r="D6" s="1614"/>
      <c r="E6" s="1614"/>
      <c r="F6" s="1614"/>
      <c r="H6" s="11">
        <v>2015</v>
      </c>
      <c r="I6" s="11"/>
      <c r="J6" s="94">
        <f>SUM(TAM_SpaceHeating!$O21,TAM_SpaceCooling!$O21)*$D$23</f>
        <v>73.867159300104163</v>
      </c>
      <c r="K6" s="11">
        <v>2015</v>
      </c>
      <c r="L6" s="837">
        <v>54109.201508665756</v>
      </c>
      <c r="M6" s="940">
        <v>2.487089629004303</v>
      </c>
      <c r="N6" s="919">
        <v>-78015.653848303395</v>
      </c>
      <c r="O6" s="924">
        <f t="shared" ref="O6:O51" si="8">N6*$D$25-M6*$D$23</f>
        <v>-8.6969176512718877E-2</v>
      </c>
      <c r="P6" s="88"/>
      <c r="Q6" s="89"/>
      <c r="R6" s="914">
        <f t="shared" ref="R6:R51" si="9">O6*(($Q$11*$Q$15)*$D$26)/($P$11-$P$15+($Q$11*$Q$15)*$D$26)</f>
        <v>-7.801565384830339E-2</v>
      </c>
      <c r="S6" s="832">
        <f t="shared" ref="S6:S51" si="10">O6*(($P$11-$P$15)/($P$11-$P$15+($Q$11*$Q$15)*$D$26))</f>
        <v>-8.9535226644154881E-3</v>
      </c>
      <c r="T6" s="11">
        <v>2015</v>
      </c>
      <c r="U6" s="818">
        <v>2897113121.9362559</v>
      </c>
      <c r="V6" s="933">
        <f>U6*TAM_RoofArea!C21/TAM_RoofArea!O21*L6/TAM_Area!J33</f>
        <v>741374653.01023722</v>
      </c>
      <c r="W6" s="1572" t="s">
        <v>15</v>
      </c>
      <c r="X6" s="1570"/>
      <c r="Y6" s="1569" t="s">
        <v>16</v>
      </c>
      <c r="Z6" s="1570"/>
      <c r="AA6" s="892">
        <v>0</v>
      </c>
      <c r="AB6" s="892">
        <v>0</v>
      </c>
      <c r="AC6" s="935">
        <f t="shared" si="0"/>
        <v>0</v>
      </c>
      <c r="AD6" s="11">
        <v>2015</v>
      </c>
      <c r="AE6" s="818">
        <v>174091442.91145325</v>
      </c>
      <c r="AF6" s="933">
        <f>AE6*TAM_RoofArea!C21/TAM_RoofArea!O21*L6/TAM_Area!J33</f>
        <v>44550204.858507425</v>
      </c>
      <c r="AG6" s="1572" t="s">
        <v>652</v>
      </c>
      <c r="AH6" s="1570"/>
      <c r="AI6" s="1569" t="s">
        <v>79</v>
      </c>
      <c r="AJ6" s="1570"/>
      <c r="AK6" s="934">
        <v>0</v>
      </c>
      <c r="AL6" s="892">
        <v>0</v>
      </c>
      <c r="AM6" s="914">
        <f t="shared" si="1"/>
        <v>0</v>
      </c>
      <c r="AN6" s="951">
        <f t="shared" si="2"/>
        <v>0</v>
      </c>
      <c r="AO6" s="11">
        <v>2015</v>
      </c>
      <c r="AP6" s="930">
        <f t="shared" si="3"/>
        <v>-8.6969176512718877E-2</v>
      </c>
      <c r="AQ6" s="11">
        <v>2015</v>
      </c>
      <c r="AR6" s="818">
        <v>33201.575412747916</v>
      </c>
      <c r="AS6" s="933">
        <f>L6/TAM_Area!J33*AR6</f>
        <v>9894.085568660943</v>
      </c>
      <c r="AT6" s="1581" t="s">
        <v>17</v>
      </c>
      <c r="AU6" s="1582"/>
      <c r="AV6" s="1581" t="s">
        <v>17</v>
      </c>
      <c r="AW6" s="1582"/>
      <c r="AX6" s="934">
        <v>0</v>
      </c>
      <c r="AY6" s="892">
        <v>0</v>
      </c>
      <c r="AZ6" s="922">
        <f t="shared" si="4"/>
        <v>0</v>
      </c>
      <c r="BA6" s="11">
        <v>2015</v>
      </c>
      <c r="BB6" s="818">
        <v>1459.3468192498849</v>
      </c>
      <c r="BC6" s="958">
        <v>0</v>
      </c>
      <c r="BD6" s="1581" t="s">
        <v>17</v>
      </c>
      <c r="BE6" s="1582"/>
      <c r="BF6" s="1581" t="s">
        <v>17</v>
      </c>
      <c r="BG6" s="1582"/>
      <c r="BH6" s="934">
        <v>-0.29833162418988035</v>
      </c>
      <c r="BI6" s="892">
        <v>3665.777811375905</v>
      </c>
      <c r="BJ6" s="857">
        <f t="shared" si="5"/>
        <v>4.7397716584594738E-3</v>
      </c>
      <c r="BK6" s="922">
        <f t="shared" si="6"/>
        <v>4.7397716584594738E-3</v>
      </c>
      <c r="BL6" s="11">
        <v>2015</v>
      </c>
      <c r="BM6" s="981">
        <f t="shared" si="7"/>
        <v>-8.2229404854259405E-2</v>
      </c>
      <c r="BN6" s="10"/>
      <c r="BO6" s="10"/>
      <c r="BP6" s="10"/>
      <c r="BQ6" s="10"/>
      <c r="BR6" s="10"/>
      <c r="BS6" s="10"/>
      <c r="BT6" s="10"/>
      <c r="BU6" s="10"/>
      <c r="BV6" s="10"/>
      <c r="BW6"/>
      <c r="BX6"/>
      <c r="BY6"/>
      <c r="BZ6"/>
      <c r="CA6"/>
      <c r="CB6"/>
      <c r="CC6"/>
      <c r="CD6"/>
      <c r="CE6"/>
    </row>
    <row r="7" spans="1:83" ht="31.2" x14ac:dyDescent="0.3">
      <c r="A7" s="1052"/>
      <c r="B7" s="1053" t="s">
        <v>796</v>
      </c>
      <c r="C7" s="1054" t="s">
        <v>36</v>
      </c>
      <c r="D7" s="1054" t="s">
        <v>37</v>
      </c>
      <c r="E7" s="1054" t="s">
        <v>548</v>
      </c>
      <c r="F7" s="1055"/>
      <c r="H7" s="11">
        <v>2016</v>
      </c>
      <c r="I7" s="11"/>
      <c r="J7" s="94">
        <f>SUM(TAM_SpaceHeating!$O22,TAM_SpaceCooling!$O22)*$D$23</f>
        <v>75.073696865214259</v>
      </c>
      <c r="K7" s="11">
        <v>2016</v>
      </c>
      <c r="L7" s="837">
        <v>54710.252417455566</v>
      </c>
      <c r="M7" s="940">
        <v>1.6407247578315278</v>
      </c>
      <c r="N7" s="919">
        <v>-51466.667415026423</v>
      </c>
      <c r="O7" s="924">
        <f t="shared" si="8"/>
        <v>-5.7373276543219921E-2</v>
      </c>
      <c r="P7" s="88"/>
      <c r="Q7" s="89"/>
      <c r="R7" s="914">
        <f t="shared" si="9"/>
        <v>-5.1466667415026417E-2</v>
      </c>
      <c r="S7" s="832">
        <f t="shared" si="10"/>
        <v>-5.9066091281935003E-3</v>
      </c>
      <c r="T7" s="11">
        <v>2016</v>
      </c>
      <c r="U7" s="818">
        <v>3622665172.4094419</v>
      </c>
      <c r="V7" s="933">
        <f>U7*TAM_RoofArea!C22/TAM_RoofArea!O22*L7/TAM_Area!J34</f>
        <v>924412476.9863205</v>
      </c>
      <c r="W7" s="1570"/>
      <c r="X7" s="1570"/>
      <c r="Y7" s="1571"/>
      <c r="Z7" s="1570"/>
      <c r="AA7" s="892">
        <v>0</v>
      </c>
      <c r="AB7" s="892">
        <v>0</v>
      </c>
      <c r="AC7" s="935">
        <f t="shared" si="0"/>
        <v>0</v>
      </c>
      <c r="AD7" s="11">
        <v>2016</v>
      </c>
      <c r="AE7" s="818">
        <v>182060961.94096947</v>
      </c>
      <c r="AF7" s="933">
        <f>AE7*TAM_RoofArea!C22/TAM_RoofArea!O22*L7/TAM_Area!J34</f>
        <v>46457350.26028572</v>
      </c>
      <c r="AG7" s="1570"/>
      <c r="AH7" s="1570"/>
      <c r="AI7" s="1571"/>
      <c r="AJ7" s="1570"/>
      <c r="AK7" s="934">
        <v>0</v>
      </c>
      <c r="AL7" s="892">
        <v>0</v>
      </c>
      <c r="AM7" s="914">
        <f t="shared" si="1"/>
        <v>0</v>
      </c>
      <c r="AN7" s="951">
        <f t="shared" si="2"/>
        <v>0</v>
      </c>
      <c r="AO7" s="11">
        <v>2016</v>
      </c>
      <c r="AP7" s="930">
        <f t="shared" si="3"/>
        <v>-5.7373276543219921E-2</v>
      </c>
      <c r="AQ7" s="11">
        <v>2016</v>
      </c>
      <c r="AR7" s="818">
        <v>33452.383608498611</v>
      </c>
      <c r="AS7" s="933">
        <f>L7/TAM_Area!J34*AR7</f>
        <v>9968.8265325829761</v>
      </c>
      <c r="AT7" s="1581"/>
      <c r="AU7" s="1582"/>
      <c r="AV7" s="1581"/>
      <c r="AW7" s="1582"/>
      <c r="AX7" s="934">
        <v>0</v>
      </c>
      <c r="AY7" s="892">
        <v>0</v>
      </c>
      <c r="AZ7" s="922">
        <f t="shared" si="4"/>
        <v>0</v>
      </c>
      <c r="BA7" s="11">
        <v>2016</v>
      </c>
      <c r="BB7" s="818">
        <v>1521.8013628120345</v>
      </c>
      <c r="BC7" s="958">
        <v>0</v>
      </c>
      <c r="BD7" s="1581"/>
      <c r="BE7" s="1582"/>
      <c r="BF7" s="1581"/>
      <c r="BG7" s="1582"/>
      <c r="BH7" s="934">
        <v>-0.19368843592560792</v>
      </c>
      <c r="BI7" s="892">
        <v>2379.9648215781781</v>
      </c>
      <c r="BJ7" s="857">
        <f t="shared" si="5"/>
        <v>3.0772431909103664E-3</v>
      </c>
      <c r="BK7" s="922">
        <f t="shared" si="6"/>
        <v>3.0772431909103664E-3</v>
      </c>
      <c r="BL7" s="11">
        <v>2016</v>
      </c>
      <c r="BM7" s="981">
        <f t="shared" si="7"/>
        <v>-5.4296033352309557E-2</v>
      </c>
      <c r="BN7" s="10"/>
      <c r="BO7" s="10"/>
      <c r="BP7" s="10"/>
      <c r="BQ7" s="10"/>
      <c r="BR7" s="10"/>
      <c r="BS7" s="10"/>
      <c r="BT7" s="10"/>
      <c r="BU7" s="10"/>
      <c r="BV7" s="10"/>
      <c r="BW7"/>
      <c r="BX7"/>
      <c r="BY7"/>
      <c r="BZ7"/>
      <c r="CA7"/>
      <c r="CB7"/>
      <c r="CC7"/>
      <c r="CD7"/>
      <c r="CE7"/>
    </row>
    <row r="8" spans="1:83" ht="23.4" customHeight="1" x14ac:dyDescent="0.35">
      <c r="A8" s="1052"/>
      <c r="B8" s="1056"/>
      <c r="C8" s="1056"/>
      <c r="D8" s="1056"/>
      <c r="E8" s="1056"/>
      <c r="F8" s="1056"/>
      <c r="H8" s="11">
        <v>2017</v>
      </c>
      <c r="I8" s="11"/>
      <c r="J8" s="94">
        <f>SUM(TAM_SpaceHeating!$O23,TAM_SpaceCooling!$O23)*$D$23</f>
        <v>76.301096727037347</v>
      </c>
      <c r="K8" s="11">
        <v>2017</v>
      </c>
      <c r="L8" s="837">
        <v>55307.836264420257</v>
      </c>
      <c r="M8" s="940">
        <v>0.80995775684981586</v>
      </c>
      <c r="N8" s="919">
        <v>-25406.958902177226</v>
      </c>
      <c r="O8" s="924">
        <f t="shared" si="8"/>
        <v>-2.8322806826836563E-2</v>
      </c>
      <c r="P8" s="1628" t="s">
        <v>707</v>
      </c>
      <c r="Q8" s="1630" t="s">
        <v>704</v>
      </c>
      <c r="R8" s="914">
        <f t="shared" si="9"/>
        <v>-2.5406958902177226E-2</v>
      </c>
      <c r="S8" s="832">
        <f t="shared" si="10"/>
        <v>-2.915847924659337E-3</v>
      </c>
      <c r="T8" s="11">
        <v>2017</v>
      </c>
      <c r="U8" s="818">
        <v>4348217222.8826284</v>
      </c>
      <c r="V8" s="933">
        <f>U8*TAM_RoofArea!C23/TAM_RoofArea!O23*L8/TAM_Area!J35</f>
        <v>1106276248.6732447</v>
      </c>
      <c r="W8" s="1570"/>
      <c r="X8" s="1570"/>
      <c r="Y8" s="1571"/>
      <c r="Z8" s="1570"/>
      <c r="AA8" s="892">
        <v>0</v>
      </c>
      <c r="AB8" s="892">
        <v>0</v>
      </c>
      <c r="AC8" s="935">
        <f t="shared" si="0"/>
        <v>0</v>
      </c>
      <c r="AD8" s="11">
        <v>2017</v>
      </c>
      <c r="AE8" s="818">
        <v>190030480.97048378</v>
      </c>
      <c r="AF8" s="933">
        <f>AE8*TAM_RoofArea!C23/TAM_RoofArea!O23*L8/TAM_Area!J35</f>
        <v>48347678.334761485</v>
      </c>
      <c r="AG8" s="1570"/>
      <c r="AH8" s="1570"/>
      <c r="AI8" s="1571"/>
      <c r="AJ8" s="1570"/>
      <c r="AK8" s="934">
        <v>0</v>
      </c>
      <c r="AL8" s="892">
        <v>0</v>
      </c>
      <c r="AM8" s="914">
        <f t="shared" si="1"/>
        <v>0</v>
      </c>
      <c r="AN8" s="951">
        <f t="shared" si="2"/>
        <v>0</v>
      </c>
      <c r="AO8" s="11">
        <v>2017</v>
      </c>
      <c r="AP8" s="930">
        <f t="shared" si="3"/>
        <v>-2.8322806826836563E-2</v>
      </c>
      <c r="AQ8" s="11">
        <v>2017</v>
      </c>
      <c r="AR8" s="818">
        <v>33703.191804249305</v>
      </c>
      <c r="AS8" s="933">
        <f>L8/TAM_Area!J35*AR8</f>
        <v>10043.567496505008</v>
      </c>
      <c r="AT8" s="1581"/>
      <c r="AU8" s="1582"/>
      <c r="AV8" s="1581"/>
      <c r="AW8" s="1582"/>
      <c r="AX8" s="934">
        <v>0</v>
      </c>
      <c r="AY8" s="892">
        <v>0</v>
      </c>
      <c r="AZ8" s="922">
        <f t="shared" si="4"/>
        <v>0</v>
      </c>
      <c r="BA8" s="11">
        <v>2017</v>
      </c>
      <c r="BB8" s="818">
        <v>1587.1750609318246</v>
      </c>
      <c r="BC8" s="958">
        <v>0</v>
      </c>
      <c r="BD8" s="1581"/>
      <c r="BE8" s="1582"/>
      <c r="BF8" s="1581"/>
      <c r="BG8" s="1582"/>
      <c r="BH8" s="934">
        <v>-9.4154917858826348E-2</v>
      </c>
      <c r="BI8" s="892">
        <v>1156.9373835444524</v>
      </c>
      <c r="BJ8" s="857">
        <f t="shared" si="5"/>
        <v>1.4958950878362271E-3</v>
      </c>
      <c r="BK8" s="922">
        <f t="shared" si="6"/>
        <v>1.4958950878362271E-3</v>
      </c>
      <c r="BL8" s="11">
        <v>2017</v>
      </c>
      <c r="BM8" s="981">
        <f t="shared" si="7"/>
        <v>-2.6826911739000335E-2</v>
      </c>
      <c r="BN8" s="10"/>
      <c r="BO8" s="10"/>
      <c r="BP8" s="10"/>
      <c r="BQ8" s="10"/>
      <c r="BR8" s="10"/>
      <c r="BS8" s="10"/>
      <c r="BT8" s="10"/>
      <c r="BU8" s="10"/>
      <c r="BV8" s="10"/>
      <c r="BW8"/>
      <c r="BX8"/>
      <c r="BY8"/>
      <c r="BZ8"/>
      <c r="CA8"/>
      <c r="CB8"/>
      <c r="CC8"/>
      <c r="CD8"/>
      <c r="CE8"/>
    </row>
    <row r="9" spans="1:83" ht="39.6" customHeight="1" x14ac:dyDescent="0.3">
      <c r="A9" s="1057">
        <v>1</v>
      </c>
      <c r="B9" s="1058" t="s">
        <v>4</v>
      </c>
      <c r="C9" s="1058" t="s">
        <v>39</v>
      </c>
      <c r="D9" s="1059" t="s">
        <v>40</v>
      </c>
      <c r="E9" s="1058" t="s">
        <v>908</v>
      </c>
      <c r="F9" s="1061"/>
      <c r="H9" s="11">
        <v>2018</v>
      </c>
      <c r="I9" s="11"/>
      <c r="J9" s="94">
        <f>SUM(TAM_SpaceHeating!$O24,TAM_SpaceCooling!$O24)*$D$23</f>
        <v>77.548299110726859</v>
      </c>
      <c r="K9" s="11">
        <v>2018</v>
      </c>
      <c r="L9" s="837">
        <v>55900.794676305944</v>
      </c>
      <c r="M9" s="940">
        <v>0</v>
      </c>
      <c r="N9" s="919">
        <v>0</v>
      </c>
      <c r="O9" s="924">
        <f t="shared" si="8"/>
        <v>0</v>
      </c>
      <c r="P9" s="1628"/>
      <c r="Q9" s="1630"/>
      <c r="R9" s="914">
        <f t="shared" si="9"/>
        <v>0</v>
      </c>
      <c r="S9" s="832">
        <f t="shared" si="10"/>
        <v>0</v>
      </c>
      <c r="T9" s="11">
        <v>2018</v>
      </c>
      <c r="U9" s="818">
        <v>5073769273.355814</v>
      </c>
      <c r="V9" s="933">
        <f>U9*TAM_RoofArea!C24/TAM_RoofArea!O24*L9/TAM_Area!J36</f>
        <v>1286908010.8763874</v>
      </c>
      <c r="W9" s="88"/>
      <c r="X9" s="88"/>
      <c r="Y9" s="89"/>
      <c r="Z9" s="88"/>
      <c r="AA9" s="892">
        <v>8.5186068314506892E-14</v>
      </c>
      <c r="AB9" s="892">
        <v>8.6994733107292098E-11</v>
      </c>
      <c r="AC9" s="935">
        <f t="shared" si="0"/>
        <v>-2.1967511282493274E-16</v>
      </c>
      <c r="AD9" s="11">
        <v>2018</v>
      </c>
      <c r="AE9" s="818">
        <v>198000000</v>
      </c>
      <c r="AF9" s="933">
        <f>AE9*TAM_RoofArea!C24/TAM_RoofArea!O24*L9/TAM_Area!J36</f>
        <v>50220609.654367208</v>
      </c>
      <c r="AG9" s="88"/>
      <c r="AH9" s="88"/>
      <c r="AI9" s="89"/>
      <c r="AJ9" s="88"/>
      <c r="AK9" s="934">
        <v>0</v>
      </c>
      <c r="AL9" s="892">
        <v>0</v>
      </c>
      <c r="AM9" s="914">
        <f t="shared" si="1"/>
        <v>0</v>
      </c>
      <c r="AN9" s="951">
        <f t="shared" si="2"/>
        <v>-2.1967511282493274E-16</v>
      </c>
      <c r="AO9" s="11">
        <v>2018</v>
      </c>
      <c r="AP9" s="930">
        <f t="shared" si="3"/>
        <v>-2.1967511282493274E-16</v>
      </c>
      <c r="AQ9" s="11">
        <v>2018</v>
      </c>
      <c r="AR9" s="818">
        <v>33954</v>
      </c>
      <c r="AS9" s="933">
        <f>L9/TAM_Area!J36*AR9</f>
        <v>10118.308460427041</v>
      </c>
      <c r="AT9" s="89"/>
      <c r="AU9" s="88"/>
      <c r="AV9" s="89"/>
      <c r="AW9" s="88"/>
      <c r="AX9" s="934">
        <v>0</v>
      </c>
      <c r="AY9" s="892">
        <v>0</v>
      </c>
      <c r="AZ9" s="922">
        <f t="shared" si="4"/>
        <v>0</v>
      </c>
      <c r="BA9" s="11">
        <v>2018</v>
      </c>
      <c r="BB9" s="818">
        <v>1655.6215533228151</v>
      </c>
      <c r="BC9" s="958">
        <v>0</v>
      </c>
      <c r="BD9" s="89"/>
      <c r="BE9" s="88"/>
      <c r="BF9" s="89"/>
      <c r="BG9" s="88"/>
      <c r="BH9" s="934">
        <v>1.5919739365318178E-14</v>
      </c>
      <c r="BI9" s="892">
        <v>-1.9561529049004684E-10</v>
      </c>
      <c r="BJ9" s="857">
        <f t="shared" si="5"/>
        <v>-2.5292635220519224E-16</v>
      </c>
      <c r="BK9" s="922">
        <f t="shared" si="6"/>
        <v>-2.5292635220519224E-16</v>
      </c>
      <c r="BL9" s="11">
        <v>2018</v>
      </c>
      <c r="BM9" s="981">
        <f t="shared" si="7"/>
        <v>-4.7260146503012498E-16</v>
      </c>
      <c r="BN9" s="10"/>
      <c r="BO9" s="10"/>
      <c r="BP9" s="10"/>
      <c r="BQ9" s="10"/>
      <c r="BR9" s="10"/>
      <c r="BS9" s="10"/>
      <c r="BT9" s="10"/>
      <c r="BU9" s="10"/>
      <c r="BV9" s="10"/>
      <c r="BW9"/>
      <c r="BX9"/>
      <c r="BY9"/>
      <c r="BZ9"/>
      <c r="CA9"/>
      <c r="CB9"/>
      <c r="CC9"/>
      <c r="CD9"/>
      <c r="CE9"/>
    </row>
    <row r="10" spans="1:83" ht="23.4" customHeight="1" x14ac:dyDescent="0.3">
      <c r="A10" s="1057">
        <v>2</v>
      </c>
      <c r="B10" s="1058" t="s">
        <v>8</v>
      </c>
      <c r="C10" s="1058" t="s">
        <v>2</v>
      </c>
      <c r="D10" s="1058" t="s">
        <v>910</v>
      </c>
      <c r="E10" s="1058" t="s">
        <v>550</v>
      </c>
      <c r="F10" s="1061"/>
      <c r="H10" s="11">
        <v>2019</v>
      </c>
      <c r="I10" s="11"/>
      <c r="J10" s="94">
        <f>SUM(TAM_SpaceHeating!$O25,TAM_SpaceCooling!$O25)*$D$23</f>
        <v>78.813607687100458</v>
      </c>
      <c r="K10" s="11">
        <v>2019</v>
      </c>
      <c r="L10" s="837">
        <v>60463.947313006152</v>
      </c>
      <c r="M10" s="940">
        <v>-18.671356622976546</v>
      </c>
      <c r="N10" s="919">
        <v>585687.81687193678</v>
      </c>
      <c r="O10" s="924">
        <f t="shared" si="8"/>
        <v>0.65290470071465223</v>
      </c>
      <c r="P10" s="1629"/>
      <c r="Q10" s="1631"/>
      <c r="R10" s="914">
        <f t="shared" si="9"/>
        <v>0.58568781687193661</v>
      </c>
      <c r="S10" s="832">
        <f t="shared" si="10"/>
        <v>6.7216883842715555E-2</v>
      </c>
      <c r="T10" s="11">
        <v>2019</v>
      </c>
      <c r="U10" s="818">
        <v>5245421727.6268225</v>
      </c>
      <c r="V10" s="933">
        <f>U10*TAM_RoofArea!C25/TAM_RoofArea!O25*L10/TAM_Area!J37</f>
        <v>1419565802.9518921</v>
      </c>
      <c r="W10" s="1573" t="s">
        <v>645</v>
      </c>
      <c r="X10" s="1573"/>
      <c r="Y10" s="1575" t="s">
        <v>75</v>
      </c>
      <c r="Z10" s="1576"/>
      <c r="AA10" s="892">
        <v>-0.35485688307997432</v>
      </c>
      <c r="AB10" s="892">
        <v>-362.39118022037798</v>
      </c>
      <c r="AC10" s="935">
        <f t="shared" si="0"/>
        <v>9.1509359886752942E-4</v>
      </c>
      <c r="AD10" s="11">
        <v>2019</v>
      </c>
      <c r="AE10" s="818">
        <v>177589050.41087222</v>
      </c>
      <c r="AF10" s="933">
        <f>AE10*TAM_RoofArea!C25/TAM_RoofArea!O25*L10/TAM_Area!J37</f>
        <v>48060834.005816117</v>
      </c>
      <c r="AG10" s="1573" t="s">
        <v>645</v>
      </c>
      <c r="AH10" s="1573"/>
      <c r="AI10" s="1583" t="s">
        <v>75</v>
      </c>
      <c r="AJ10" s="1584"/>
      <c r="AK10" s="934">
        <v>3.5355699887064773E-2</v>
      </c>
      <c r="AL10" s="892">
        <v>-400.93007297783879</v>
      </c>
      <c r="AM10" s="914">
        <f t="shared" si="1"/>
        <v>-5.2821059257127188E-4</v>
      </c>
      <c r="AN10" s="951">
        <f t="shared" si="2"/>
        <v>3.8688300629625754E-4</v>
      </c>
      <c r="AO10" s="11">
        <v>2019</v>
      </c>
      <c r="AP10" s="930">
        <f t="shared" si="3"/>
        <v>0.65329158372094853</v>
      </c>
      <c r="AQ10" s="11">
        <v>2019</v>
      </c>
      <c r="AR10" s="818">
        <v>43240.200880493052</v>
      </c>
      <c r="AS10" s="933">
        <f>L10/TAM_Area!J37*AR10</f>
        <v>13792.683955825561</v>
      </c>
      <c r="AT10" s="841" t="s">
        <v>658</v>
      </c>
      <c r="AU10" s="851"/>
      <c r="AV10" s="841" t="s">
        <v>661</v>
      </c>
      <c r="AW10" s="851"/>
      <c r="AX10" s="934">
        <v>-5.657383623308732</v>
      </c>
      <c r="AY10" s="892">
        <v>245492.52421505025</v>
      </c>
      <c r="AZ10" s="922">
        <f t="shared" si="4"/>
        <v>0.26585910525896167</v>
      </c>
      <c r="BA10" s="11">
        <v>2019</v>
      </c>
      <c r="BB10" s="818">
        <v>3409.2054756566749</v>
      </c>
      <c r="BC10" s="958">
        <v>0</v>
      </c>
      <c r="BD10" s="841" t="s">
        <v>658</v>
      </c>
      <c r="BE10" s="851"/>
      <c r="BF10" s="841" t="s">
        <v>661</v>
      </c>
      <c r="BG10" s="851"/>
      <c r="BH10" s="934">
        <v>-2.8554992832198067</v>
      </c>
      <c r="BI10" s="892">
        <v>35087.215246629712</v>
      </c>
      <c r="BJ10" s="857">
        <f t="shared" si="5"/>
        <v>4.5367012666221014E-2</v>
      </c>
      <c r="BK10" s="922">
        <f t="shared" si="6"/>
        <v>0.31122611792518268</v>
      </c>
      <c r="BL10" s="11">
        <v>2019</v>
      </c>
      <c r="BM10" s="981">
        <f t="shared" si="7"/>
        <v>0.96451770164613126</v>
      </c>
      <c r="BN10" s="10"/>
      <c r="BO10" s="10"/>
      <c r="BP10" s="10"/>
      <c r="BQ10" s="10"/>
      <c r="BR10" s="10"/>
      <c r="BS10" s="10"/>
      <c r="BT10" s="10"/>
      <c r="BU10" s="10"/>
      <c r="BV10" s="10"/>
      <c r="BW10"/>
      <c r="BX10"/>
      <c r="BY10"/>
      <c r="BZ10"/>
      <c r="CA10"/>
      <c r="CB10"/>
      <c r="CC10"/>
      <c r="CD10"/>
      <c r="CE10"/>
    </row>
    <row r="11" spans="1:83" ht="23.4" customHeight="1" x14ac:dyDescent="0.3">
      <c r="A11" s="1057">
        <v>3</v>
      </c>
      <c r="B11" s="1058" t="s">
        <v>3</v>
      </c>
      <c r="C11" s="1058" t="s">
        <v>38</v>
      </c>
      <c r="D11" s="1062"/>
      <c r="E11" s="1060"/>
      <c r="F11" s="1061"/>
      <c r="H11" s="38">
        <v>2020</v>
      </c>
      <c r="I11" s="38"/>
      <c r="J11" s="94">
        <f>SUM(TAM_SpaceHeating!$O26,TAM_SpaceCooling!$O26)*$D$23</f>
        <v>80.102255759672929</v>
      </c>
      <c r="K11" s="38">
        <v>2020</v>
      </c>
      <c r="L11" s="837">
        <v>65004.904752723305</v>
      </c>
      <c r="M11" s="940">
        <v>-37.242859877635119</v>
      </c>
      <c r="N11" s="919">
        <v>1168243.4081387189</v>
      </c>
      <c r="O11" s="924">
        <f t="shared" si="8"/>
        <v>1.3023177036982054</v>
      </c>
      <c r="P11" s="925">
        <v>7.6356265437883099E-3</v>
      </c>
      <c r="Q11" s="926">
        <v>223.64608171835295</v>
      </c>
      <c r="R11" s="914">
        <f t="shared" si="9"/>
        <v>1.168243408138719</v>
      </c>
      <c r="S11" s="832">
        <f t="shared" si="10"/>
        <v>0.13407429555948644</v>
      </c>
      <c r="T11" s="38">
        <v>2020</v>
      </c>
      <c r="U11" s="818">
        <v>5454485970.9789267</v>
      </c>
      <c r="V11" s="933">
        <f>U11*TAM_RoofArea!C26/TAM_RoofArea!O26*L11/TAM_Area!J38</f>
        <v>1565586782.0672505</v>
      </c>
      <c r="W11" s="936">
        <v>5.4352171396042266E-8</v>
      </c>
      <c r="X11" s="844" t="s">
        <v>646</v>
      </c>
      <c r="Y11" s="945">
        <v>-9.2193429309034597E-2</v>
      </c>
      <c r="Z11" s="844" t="s">
        <v>76</v>
      </c>
      <c r="AA11" s="892">
        <v>-0.86161254551562472</v>
      </c>
      <c r="AB11" s="892">
        <v>-879.9062443202547</v>
      </c>
      <c r="AC11" s="935">
        <f t="shared" si="0"/>
        <v>2.2218989195359942E-3</v>
      </c>
      <c r="AD11" s="38">
        <v>2020</v>
      </c>
      <c r="AE11" s="818">
        <v>191252668.08152395</v>
      </c>
      <c r="AF11" s="933">
        <f>AE11*TAM_RoofArea!C26/TAM_RoofArea!O26*L11/TAM_Area!J38</f>
        <v>54894750.995168678</v>
      </c>
      <c r="AG11" s="936">
        <v>4.317682514974903E-8</v>
      </c>
      <c r="AH11" s="844" t="s">
        <v>646</v>
      </c>
      <c r="AI11" s="945">
        <v>6.8577757030832368E-2</v>
      </c>
      <c r="AJ11" s="844" t="s">
        <v>76</v>
      </c>
      <c r="AK11" s="934">
        <v>2.8262129819967785E-2</v>
      </c>
      <c r="AL11" s="892">
        <v>-320.48970342613558</v>
      </c>
      <c r="AM11" s="914">
        <f t="shared" si="1"/>
        <v>-4.2223337077801956E-4</v>
      </c>
      <c r="AN11" s="951">
        <f t="shared" si="2"/>
        <v>1.7996655487579746E-3</v>
      </c>
      <c r="AO11" s="38">
        <v>2020</v>
      </c>
      <c r="AP11" s="930">
        <f t="shared" si="3"/>
        <v>1.3041173692469634</v>
      </c>
      <c r="AQ11" s="38">
        <v>2020</v>
      </c>
      <c r="AR11" s="818">
        <v>52182.026508276511</v>
      </c>
      <c r="AS11" s="933">
        <f>L11/TAM_Area!J38*AR11</f>
        <v>17711.937314893683</v>
      </c>
      <c r="AT11" s="953">
        <v>6.3383198645144828E-3</v>
      </c>
      <c r="AU11" s="92" t="s">
        <v>659</v>
      </c>
      <c r="AV11" s="954">
        <v>222.8</v>
      </c>
      <c r="AW11" s="92" t="s">
        <v>662</v>
      </c>
      <c r="AX11" s="934">
        <v>-11.099141541910498</v>
      </c>
      <c r="AY11" s="892">
        <v>481628.33832190331</v>
      </c>
      <c r="AZ11" s="922">
        <f t="shared" si="4"/>
        <v>0.52158524787278104</v>
      </c>
      <c r="BA11" s="38">
        <v>2020</v>
      </c>
      <c r="BB11" s="818">
        <v>5172.9752018738418</v>
      </c>
      <c r="BC11" s="958">
        <v>0</v>
      </c>
      <c r="BD11" s="953">
        <v>2.848775331318653E-2</v>
      </c>
      <c r="BE11" s="92" t="s">
        <v>659</v>
      </c>
      <c r="BF11" s="954">
        <v>259.82974203775547</v>
      </c>
      <c r="BG11" s="92" t="s">
        <v>662</v>
      </c>
      <c r="BH11" s="934">
        <v>-5.7288277349583581</v>
      </c>
      <c r="BI11" s="892">
        <v>70393.508073548757</v>
      </c>
      <c r="BJ11" s="857">
        <f t="shared" si="5"/>
        <v>9.1017287919398851E-2</v>
      </c>
      <c r="BK11" s="922">
        <f t="shared" si="6"/>
        <v>0.61260253579217994</v>
      </c>
      <c r="BL11" s="38">
        <v>2020</v>
      </c>
      <c r="BM11" s="981">
        <f t="shared" si="7"/>
        <v>1.9167199050391432</v>
      </c>
      <c r="BN11" s="39"/>
      <c r="BO11" s="10"/>
      <c r="BP11" s="10"/>
      <c r="BQ11" s="10"/>
      <c r="BR11" s="10"/>
      <c r="BS11" s="10"/>
      <c r="BT11" s="10"/>
      <c r="BU11" s="10"/>
      <c r="BV11" s="10"/>
      <c r="BW11"/>
      <c r="BX11"/>
      <c r="BY11"/>
      <c r="BZ11"/>
      <c r="CA11"/>
      <c r="CB11"/>
      <c r="CC11"/>
      <c r="CD11"/>
      <c r="CE11"/>
    </row>
    <row r="12" spans="1:83" ht="36" customHeight="1" x14ac:dyDescent="0.3">
      <c r="A12" s="1057">
        <v>4</v>
      </c>
      <c r="B12" s="1059" t="s">
        <v>906</v>
      </c>
      <c r="C12" s="1106" t="s">
        <v>852</v>
      </c>
      <c r="D12" s="1062"/>
      <c r="E12" s="1060"/>
      <c r="F12" s="1061"/>
      <c r="H12" s="11">
        <v>2021</v>
      </c>
      <c r="I12" s="11"/>
      <c r="J12" s="94">
        <f>SUM(TAM_SpaceHeating!$O27,TAM_SpaceCooling!$O27)*$D$23</f>
        <v>81.349356504296736</v>
      </c>
      <c r="K12" s="11">
        <v>2021</v>
      </c>
      <c r="L12" s="837">
        <v>69329.017856495775</v>
      </c>
      <c r="M12" s="940">
        <v>-54.838808044343445</v>
      </c>
      <c r="N12" s="919">
        <v>1720197.5417161989</v>
      </c>
      <c r="O12" s="924">
        <f t="shared" si="8"/>
        <v>1.9176172506758351</v>
      </c>
      <c r="P12" s="88"/>
      <c r="Q12" s="89"/>
      <c r="R12" s="914">
        <f t="shared" si="9"/>
        <v>1.7201975417161988</v>
      </c>
      <c r="S12" s="832">
        <f t="shared" si="10"/>
        <v>0.1974197089596364</v>
      </c>
      <c r="T12" s="11">
        <v>2021</v>
      </c>
      <c r="U12" s="818">
        <v>5705212756.3384676</v>
      </c>
      <c r="V12" s="933">
        <f>U12*TAM_RoofArea!C27/TAM_RoofArea!O27*L12/TAM_Area!J39</f>
        <v>1724365460.9991779</v>
      </c>
      <c r="W12" s="936">
        <v>4.9180377328180327E-8</v>
      </c>
      <c r="X12" s="820" t="s">
        <v>647</v>
      </c>
      <c r="Y12" s="848" t="s">
        <v>18</v>
      </c>
      <c r="Z12" s="88"/>
      <c r="AA12" s="892">
        <v>-1.5375258299529371</v>
      </c>
      <c r="AB12" s="892">
        <v>-1570.1704735156254</v>
      </c>
      <c r="AC12" s="935">
        <f t="shared" si="0"/>
        <v>3.9649225143149483E-3</v>
      </c>
      <c r="AD12" s="11">
        <v>2021</v>
      </c>
      <c r="AE12" s="818">
        <v>207413094.59150454</v>
      </c>
      <c r="AF12" s="933">
        <f>AE12*TAM_RoofArea!C27/TAM_RoofArea!O27*L12/TAM_Area!J39</f>
        <v>62689331.975427471</v>
      </c>
      <c r="AG12" s="936">
        <v>4.1594187599490757E-8</v>
      </c>
      <c r="AH12" s="820" t="s">
        <v>647</v>
      </c>
      <c r="AI12" s="848" t="s">
        <v>18</v>
      </c>
      <c r="AJ12" s="88"/>
      <c r="AK12" s="934">
        <v>1.805809582132667E-2</v>
      </c>
      <c r="AL12" s="892">
        <v>-204.77698641553778</v>
      </c>
      <c r="AM12" s="914">
        <f t="shared" si="1"/>
        <v>-2.6978613137231379E-4</v>
      </c>
      <c r="AN12" s="951">
        <f t="shared" si="2"/>
        <v>3.6951363829426345E-3</v>
      </c>
      <c r="AO12" s="11">
        <v>2021</v>
      </c>
      <c r="AP12" s="930">
        <f t="shared" si="3"/>
        <v>1.9213123870587778</v>
      </c>
      <c r="AQ12" s="11">
        <v>2021</v>
      </c>
      <c r="AR12" s="818">
        <v>60664.503960510672</v>
      </c>
      <c r="AS12" s="933">
        <f>L12/TAM_Area!J39*AR12</f>
        <v>21757.027753992526</v>
      </c>
      <c r="AT12" s="953">
        <v>5.4749989492326647E-3</v>
      </c>
      <c r="AU12" s="92" t="s">
        <v>660</v>
      </c>
      <c r="AV12" s="955">
        <v>0.16815467381236857</v>
      </c>
      <c r="AW12" s="92" t="s">
        <v>650</v>
      </c>
      <c r="AX12" s="934">
        <v>-16.25328508265153</v>
      </c>
      <c r="AY12" s="892">
        <v>705283.61649149575</v>
      </c>
      <c r="AZ12" s="922">
        <f t="shared" si="4"/>
        <v>0.76379544278904121</v>
      </c>
      <c r="BA12" s="11">
        <v>2021</v>
      </c>
      <c r="BB12" s="818">
        <v>6938.1914417801499</v>
      </c>
      <c r="BC12" s="958">
        <v>0</v>
      </c>
      <c r="BD12" s="953">
        <v>2.6737359458853464E-2</v>
      </c>
      <c r="BE12" s="92" t="s">
        <v>660</v>
      </c>
      <c r="BF12" s="955">
        <v>8.2777777777777783E-2</v>
      </c>
      <c r="BG12" s="92" t="s">
        <v>650</v>
      </c>
      <c r="BH12" s="934">
        <v>-8.6046881553686489</v>
      </c>
      <c r="BI12" s="892">
        <v>105730.91270298336</v>
      </c>
      <c r="BJ12" s="857">
        <f t="shared" si="5"/>
        <v>0.13670779006231049</v>
      </c>
      <c r="BK12" s="922">
        <f t="shared" si="6"/>
        <v>0.9005032328513517</v>
      </c>
      <c r="BL12" s="11">
        <v>2021</v>
      </c>
      <c r="BM12" s="981">
        <f t="shared" si="7"/>
        <v>2.8218156199101294</v>
      </c>
      <c r="BN12" s="10"/>
      <c r="BO12" s="10"/>
      <c r="BP12" s="10"/>
      <c r="BQ12" s="10"/>
      <c r="BR12" s="10"/>
      <c r="BS12" s="10"/>
      <c r="BT12" s="10"/>
      <c r="BU12" s="10"/>
      <c r="BV12" s="10"/>
      <c r="BW12"/>
      <c r="BX12"/>
      <c r="BY12"/>
      <c r="BZ12"/>
      <c r="CA12"/>
      <c r="CB12"/>
      <c r="CC12"/>
      <c r="CD12"/>
      <c r="CE12"/>
    </row>
    <row r="13" spans="1:83" ht="36" customHeight="1" x14ac:dyDescent="0.3">
      <c r="A13" s="1057">
        <v>5</v>
      </c>
      <c r="B13" s="1081" t="s">
        <v>907</v>
      </c>
      <c r="C13" s="1058" t="s">
        <v>851</v>
      </c>
      <c r="D13" s="1062"/>
      <c r="E13" s="1060"/>
      <c r="F13" s="1061"/>
      <c r="H13" s="11">
        <v>2022</v>
      </c>
      <c r="I13" s="11"/>
      <c r="J13" s="94">
        <f>SUM(TAM_SpaceHeating!$O28,TAM_SpaceCooling!$O28)*$D$23</f>
        <v>82.608424082665934</v>
      </c>
      <c r="K13" s="11">
        <v>2022</v>
      </c>
      <c r="L13" s="837">
        <v>73565.462510552359</v>
      </c>
      <c r="M13" s="940">
        <v>-72.040347005939495</v>
      </c>
      <c r="N13" s="919">
        <v>2259779.7480169991</v>
      </c>
      <c r="O13" s="924">
        <f t="shared" si="8"/>
        <v>2.5191249972383813</v>
      </c>
      <c r="P13" s="1618" t="s">
        <v>705</v>
      </c>
      <c r="Q13" s="1575" t="s">
        <v>706</v>
      </c>
      <c r="R13" s="914">
        <f t="shared" si="9"/>
        <v>2.2597797480169994</v>
      </c>
      <c r="S13" s="832">
        <f t="shared" si="10"/>
        <v>0.25934524922138213</v>
      </c>
      <c r="T13" s="11">
        <v>2022</v>
      </c>
      <c r="U13" s="818">
        <v>6002208099.893774</v>
      </c>
      <c r="V13" s="933">
        <f>U13*TAM_RoofArea!C28/TAM_RoofArea!O28*L13/TAM_Area!J40</f>
        <v>1900917591.6901536</v>
      </c>
      <c r="W13" s="55" t="s">
        <v>18</v>
      </c>
      <c r="X13" s="88"/>
      <c r="Y13" s="78">
        <f>Y11*(1-$Z$4)</f>
        <v>-6.2353469857592353E-2</v>
      </c>
      <c r="Z13" s="844" t="s">
        <v>77</v>
      </c>
      <c r="AA13" s="892">
        <v>-2.4012980135530562</v>
      </c>
      <c r="AB13" s="892">
        <v>-2452.2822092088963</v>
      </c>
      <c r="AC13" s="935">
        <f t="shared" si="0"/>
        <v>6.192390639582105E-3</v>
      </c>
      <c r="AD13" s="11">
        <v>2022</v>
      </c>
      <c r="AE13" s="818">
        <v>226342339.58816719</v>
      </c>
      <c r="AF13" s="933">
        <f>AE13*TAM_RoofArea!C28/TAM_RoofArea!O28*L13/TAM_Area!J40</f>
        <v>71683308.526918337</v>
      </c>
      <c r="AG13" s="55" t="s">
        <v>18</v>
      </c>
      <c r="AH13" s="88"/>
      <c r="AI13" s="78">
        <f>AI11*(1-AJ4)</f>
        <v>5.3780191344515345E-2</v>
      </c>
      <c r="AJ13" s="844" t="s">
        <v>77</v>
      </c>
      <c r="AK13" s="934">
        <v>4.4047348657427765E-3</v>
      </c>
      <c r="AL13" s="892">
        <v>-49.949249394335517</v>
      </c>
      <c r="AM13" s="914">
        <f t="shared" si="1"/>
        <v>-6.5806294911009512E-5</v>
      </c>
      <c r="AN13" s="951">
        <f t="shared" si="2"/>
        <v>6.1265843446710955E-3</v>
      </c>
      <c r="AO13" s="11">
        <v>2022</v>
      </c>
      <c r="AP13" s="930">
        <f t="shared" si="3"/>
        <v>2.5252515815830523</v>
      </c>
      <c r="AQ13" s="11">
        <v>2022</v>
      </c>
      <c r="AR13" s="818">
        <v>68807.587130356464</v>
      </c>
      <c r="AS13" s="933">
        <f>L13/TAM_Area!J40*AR13</f>
        <v>25949.616885649466</v>
      </c>
      <c r="AT13" s="848" t="s">
        <v>18</v>
      </c>
      <c r="AU13" s="88"/>
      <c r="AV13" s="848" t="s">
        <v>18</v>
      </c>
      <c r="AW13" s="88"/>
      <c r="AX13" s="934">
        <v>-21.194921682961393</v>
      </c>
      <c r="AY13" s="892">
        <v>919717.51801540307</v>
      </c>
      <c r="AZ13" s="922">
        <f t="shared" si="4"/>
        <v>0.99601923607406406</v>
      </c>
      <c r="BA13" s="11">
        <v>2022</v>
      </c>
      <c r="BB13" s="818">
        <v>8715.0018696911429</v>
      </c>
      <c r="BC13" s="958">
        <v>0</v>
      </c>
      <c r="BD13" s="848" t="s">
        <v>18</v>
      </c>
      <c r="BE13" s="88"/>
      <c r="BF13" s="848" t="s">
        <v>18</v>
      </c>
      <c r="BG13" s="88"/>
      <c r="BH13" s="934">
        <v>-11.500842971208272</v>
      </c>
      <c r="BI13" s="892">
        <v>141317.6866195733</v>
      </c>
      <c r="BJ13" s="857">
        <f t="shared" si="5"/>
        <v>0.1827207213159231</v>
      </c>
      <c r="BK13" s="922">
        <f t="shared" si="6"/>
        <v>1.178739957389987</v>
      </c>
      <c r="BL13" s="11">
        <v>2022</v>
      </c>
      <c r="BM13" s="981">
        <f t="shared" si="7"/>
        <v>3.7039915389730393</v>
      </c>
      <c r="BN13" s="10"/>
      <c r="BO13" s="10"/>
      <c r="BP13" s="10"/>
      <c r="BQ13" s="10"/>
      <c r="BR13" s="10"/>
      <c r="BS13" s="10"/>
      <c r="BT13" s="10"/>
      <c r="BU13" s="10"/>
      <c r="BV13" s="10"/>
      <c r="BW13"/>
      <c r="BX13"/>
      <c r="BY13"/>
      <c r="BZ13"/>
      <c r="CA13"/>
      <c r="CB13"/>
      <c r="CC13"/>
      <c r="CD13"/>
      <c r="CE13"/>
    </row>
    <row r="14" spans="1:83" ht="23.4" customHeight="1" x14ac:dyDescent="0.3">
      <c r="A14" s="1057">
        <v>6</v>
      </c>
      <c r="B14" s="1063" t="s">
        <v>905</v>
      </c>
      <c r="C14" s="1064"/>
      <c r="D14" s="1062"/>
      <c r="E14" s="1060"/>
      <c r="F14" s="1061"/>
      <c r="H14" s="11">
        <v>2023</v>
      </c>
      <c r="I14" s="11"/>
      <c r="J14" s="94">
        <f>SUM(TAM_SpaceHeating!$O29,TAM_SpaceCooling!$O29)*$D$23</f>
        <v>83.879819366080923</v>
      </c>
      <c r="K14" s="11">
        <v>2023</v>
      </c>
      <c r="L14" s="837">
        <v>77715.697086880624</v>
      </c>
      <c r="M14" s="940">
        <v>-88.854037792511491</v>
      </c>
      <c r="N14" s="919">
        <v>2787195.8350853031</v>
      </c>
      <c r="O14" s="924">
        <f t="shared" si="8"/>
        <v>3.1070703711383443</v>
      </c>
      <c r="P14" s="1619"/>
      <c r="Q14" s="1620"/>
      <c r="R14" s="914">
        <f t="shared" si="9"/>
        <v>2.7871958350853028</v>
      </c>
      <c r="S14" s="832">
        <f t="shared" si="10"/>
        <v>0.31987453605304134</v>
      </c>
      <c r="T14" s="11">
        <v>2023</v>
      </c>
      <c r="U14" s="818">
        <v>6350445721.2578096</v>
      </c>
      <c r="V14" s="933">
        <f>U14*TAM_RoofArea!C29/TAM_RoofArea!O29*L14/TAM_Area!J41</f>
        <v>2098429788.3086243</v>
      </c>
      <c r="W14" s="937">
        <f>W11-(W11-W12)*(1-$X$4)</f>
        <v>5.0296336288472426E-8</v>
      </c>
      <c r="X14" s="820" t="s">
        <v>648</v>
      </c>
      <c r="Y14" s="1567" t="s">
        <v>20</v>
      </c>
      <c r="Z14" s="1577"/>
      <c r="AA14" s="892">
        <v>-3.4731233173522753</v>
      </c>
      <c r="AB14" s="892">
        <v>-3546.8644347601612</v>
      </c>
      <c r="AC14" s="935">
        <f t="shared" si="0"/>
        <v>8.9563795077080306E-3</v>
      </c>
      <c r="AD14" s="11">
        <v>2023</v>
      </c>
      <c r="AE14" s="818">
        <v>248337980.15164897</v>
      </c>
      <c r="AF14" s="933">
        <f>AE14*TAM_RoofArea!C29/TAM_RoofArea!O29*L14/TAM_Area!J41</f>
        <v>82060352.610241637</v>
      </c>
      <c r="AG14" s="937">
        <f>AG11-(AG11-AG12)*(1-$AH$4)</f>
        <v>4.1935685836259411E-8</v>
      </c>
      <c r="AH14" s="820" t="s">
        <v>648</v>
      </c>
      <c r="AI14" s="1585" t="s">
        <v>799</v>
      </c>
      <c r="AJ14" s="1570"/>
      <c r="AK14" s="934">
        <v>-1.3068667360202457E-2</v>
      </c>
      <c r="AL14" s="892">
        <v>148.19737058482161</v>
      </c>
      <c r="AM14" s="914">
        <f t="shared" si="1"/>
        <v>1.9524457308155044E-4</v>
      </c>
      <c r="AN14" s="951">
        <f t="shared" si="2"/>
        <v>9.1516240807895805E-3</v>
      </c>
      <c r="AO14" s="11">
        <v>2023</v>
      </c>
      <c r="AP14" s="930">
        <f t="shared" si="3"/>
        <v>3.1162219952191337</v>
      </c>
      <c r="AQ14" s="11">
        <v>2023</v>
      </c>
      <c r="AR14" s="818">
        <v>76625.671064048845</v>
      </c>
      <c r="AS14" s="933">
        <f>L14/TAM_Area!J41*AR14</f>
        <v>30261.504260336991</v>
      </c>
      <c r="AT14" s="956">
        <f>AT11-(AT11-AT12)*(1-AU4)</f>
        <v>5.7121839763795831E-3</v>
      </c>
      <c r="AU14" s="92" t="s">
        <v>77</v>
      </c>
      <c r="AV14" s="957">
        <f>AV12*(1-AW4)</f>
        <v>0.12195659130668941</v>
      </c>
      <c r="AW14" s="92" t="s">
        <v>77</v>
      </c>
      <c r="AX14" s="934">
        <v>-25.933064597899175</v>
      </c>
      <c r="AY14" s="892">
        <v>1125321.1577416142</v>
      </c>
      <c r="AZ14" s="922">
        <f t="shared" si="4"/>
        <v>1.2186801902940509</v>
      </c>
      <c r="BA14" s="11">
        <v>2023</v>
      </c>
      <c r="BB14" s="818">
        <v>10507.776776206585</v>
      </c>
      <c r="BC14" s="958">
        <v>0</v>
      </c>
      <c r="BD14" s="956">
        <f>BD11-(BD11-BD12)*(1-BE4)</f>
        <v>2.6737359458853464E-2</v>
      </c>
      <c r="BE14" s="92" t="s">
        <v>77</v>
      </c>
      <c r="BF14" s="957">
        <f>BF12*(1-BG4)</f>
        <v>8.2777777777777783E-2</v>
      </c>
      <c r="BG14" s="92" t="s">
        <v>77</v>
      </c>
      <c r="BH14" s="934">
        <v>-14.424941912284737</v>
      </c>
      <c r="BI14" s="892">
        <v>177247.82659576138</v>
      </c>
      <c r="BJ14" s="857">
        <f t="shared" si="5"/>
        <v>0.22917761747998644</v>
      </c>
      <c r="BK14" s="922">
        <f t="shared" si="6"/>
        <v>1.4478578077740374</v>
      </c>
      <c r="BL14" s="11">
        <v>2023</v>
      </c>
      <c r="BM14" s="981">
        <f t="shared" si="7"/>
        <v>4.5640798029931711</v>
      </c>
      <c r="BN14" s="10"/>
      <c r="BO14" s="10"/>
      <c r="BP14" s="10"/>
      <c r="BQ14" s="10"/>
      <c r="BR14" s="10"/>
      <c r="BS14" s="10"/>
      <c r="BT14" s="10"/>
      <c r="BU14" s="10"/>
      <c r="BV14" s="10"/>
      <c r="BW14"/>
      <c r="BX14"/>
      <c r="BY14"/>
      <c r="BZ14"/>
      <c r="CA14"/>
      <c r="CB14"/>
      <c r="CC14"/>
      <c r="CD14"/>
      <c r="CE14"/>
    </row>
    <row r="15" spans="1:83" ht="18" x14ac:dyDescent="0.3">
      <c r="A15" s="1068">
        <v>7</v>
      </c>
      <c r="B15" s="1063" t="s">
        <v>38</v>
      </c>
      <c r="C15" s="1064"/>
      <c r="D15" s="1064"/>
      <c r="E15" s="1065"/>
      <c r="F15" s="1066"/>
      <c r="H15" s="11">
        <v>2024</v>
      </c>
      <c r="I15" s="11"/>
      <c r="J15" s="94">
        <f>SUM(TAM_SpaceHeating!$O30,TAM_SpaceCooling!$O30)*$D$23</f>
        <v>85.162643764688269</v>
      </c>
      <c r="K15" s="11">
        <v>2024</v>
      </c>
      <c r="L15" s="837">
        <v>81778.375694816539</v>
      </c>
      <c r="M15" s="940">
        <v>-105.27382541313925</v>
      </c>
      <c r="N15" s="919">
        <v>3302255.8684409959</v>
      </c>
      <c r="O15" s="924">
        <f t="shared" si="8"/>
        <v>3.681241639928297</v>
      </c>
      <c r="P15" s="925">
        <v>3.1367537293325292E-3</v>
      </c>
      <c r="Q15" s="927">
        <v>0.63100490912481266</v>
      </c>
      <c r="R15" s="914">
        <f t="shared" si="9"/>
        <v>3.3022558684409957</v>
      </c>
      <c r="S15" s="832">
        <f t="shared" si="10"/>
        <v>0.37898577148730134</v>
      </c>
      <c r="T15" s="11">
        <v>2024</v>
      </c>
      <c r="U15" s="818">
        <v>6755276596.7723579</v>
      </c>
      <c r="V15" s="933">
        <f>U15*TAM_RoofArea!C30/TAM_RoofArea!O30*L15/TAM_Area!J42</f>
        <v>2320261077.1001992</v>
      </c>
      <c r="W15" s="55" t="s">
        <v>649</v>
      </c>
      <c r="X15" s="88"/>
      <c r="Y15" s="1578"/>
      <c r="Z15" s="1577"/>
      <c r="AA15" s="892">
        <v>-4.7747276944431007</v>
      </c>
      <c r="AB15" s="892">
        <v>-4876.1043872162882</v>
      </c>
      <c r="AC15" s="935">
        <f t="shared" si="0"/>
        <v>1.2312915312778875E-2</v>
      </c>
      <c r="AD15" s="11">
        <v>2024</v>
      </c>
      <c r="AE15" s="818">
        <v>273725242.05050945</v>
      </c>
      <c r="AF15" s="933">
        <f>AE15*TAM_RoofArea!C30/TAM_RoofArea!O30*L15/TAM_Area!J42</f>
        <v>94017471.505620137</v>
      </c>
      <c r="AG15" s="55" t="s">
        <v>649</v>
      </c>
      <c r="AH15" s="88"/>
      <c r="AI15" s="1571"/>
      <c r="AJ15" s="1570"/>
      <c r="AK15" s="934">
        <v>-3.4767269235791209E-2</v>
      </c>
      <c r="AL15" s="892">
        <v>394.25732870432518</v>
      </c>
      <c r="AM15" s="914">
        <f t="shared" si="1"/>
        <v>5.1941949795317351E-4</v>
      </c>
      <c r="AN15" s="951">
        <f t="shared" si="2"/>
        <v>1.2832334810732048E-2</v>
      </c>
      <c r="AO15" s="11">
        <v>2024</v>
      </c>
      <c r="AP15" s="930">
        <f t="shared" si="3"/>
        <v>3.694073974739029</v>
      </c>
      <c r="AQ15" s="11">
        <v>2024</v>
      </c>
      <c r="AR15" s="818">
        <v>84129.995674943741</v>
      </c>
      <c r="AS15" s="933">
        <f>L15/TAM_Area!J42*AR15</f>
        <v>34665.867342712147</v>
      </c>
      <c r="AT15" s="1567" t="s">
        <v>21</v>
      </c>
      <c r="AU15" s="1568"/>
      <c r="AV15" s="1567" t="s">
        <v>663</v>
      </c>
      <c r="AW15" s="1568"/>
      <c r="AX15" s="934">
        <v>-30.474751540596628</v>
      </c>
      <c r="AY15" s="892">
        <v>1322399.925241783</v>
      </c>
      <c r="AZ15" s="922">
        <f t="shared" si="4"/>
        <v>1.4321090307879309</v>
      </c>
      <c r="BA15" s="11">
        <v>2024</v>
      </c>
      <c r="BB15" s="818">
        <v>12317.297937396255</v>
      </c>
      <c r="BC15" s="958">
        <v>0</v>
      </c>
      <c r="BD15" s="1567" t="s">
        <v>21</v>
      </c>
      <c r="BE15" s="1568"/>
      <c r="BF15" s="1567" t="s">
        <v>663</v>
      </c>
      <c r="BG15" s="1568"/>
      <c r="BH15" s="934">
        <v>-17.378353394626174</v>
      </c>
      <c r="BI15" s="892">
        <v>213538.14717182977</v>
      </c>
      <c r="BJ15" s="857">
        <f t="shared" si="5"/>
        <v>0.27610021939248397</v>
      </c>
      <c r="BK15" s="922">
        <f t="shared" si="6"/>
        <v>1.7082092501804149</v>
      </c>
      <c r="BL15" s="11">
        <v>2024</v>
      </c>
      <c r="BM15" s="981">
        <f t="shared" si="7"/>
        <v>5.4022832249194437</v>
      </c>
      <c r="BN15" s="10"/>
      <c r="BO15" s="10"/>
      <c r="BP15" s="10"/>
      <c r="BQ15" s="10"/>
      <c r="BR15" s="10"/>
      <c r="BS15" s="10"/>
      <c r="BT15" s="10"/>
      <c r="BU15" s="10"/>
      <c r="BV15" s="10"/>
      <c r="BW15"/>
      <c r="BX15"/>
      <c r="BY15"/>
      <c r="BZ15"/>
      <c r="CA15"/>
      <c r="CB15"/>
      <c r="CC15"/>
      <c r="CD15"/>
      <c r="CE15"/>
    </row>
    <row r="16" spans="1:83" ht="18" x14ac:dyDescent="0.3">
      <c r="A16" s="1068">
        <v>8</v>
      </c>
      <c r="B16" s="1063" t="s">
        <v>5</v>
      </c>
      <c r="C16" s="1070"/>
      <c r="D16" s="1064"/>
      <c r="E16" s="1065"/>
      <c r="F16" s="1066"/>
      <c r="H16" s="11">
        <v>2025</v>
      </c>
      <c r="I16" s="11"/>
      <c r="J16" s="94">
        <f>SUM(TAM_SpaceHeating!$O31,TAM_SpaceCooling!$O31)*$D$23</f>
        <v>86.456340171057775</v>
      </c>
      <c r="K16" s="11">
        <v>2025</v>
      </c>
      <c r="L16" s="837">
        <v>85752.985116148091</v>
      </c>
      <c r="M16" s="940">
        <v>-121.29740096436194</v>
      </c>
      <c r="N16" s="919">
        <v>3804887.4218188273</v>
      </c>
      <c r="O16" s="924">
        <f t="shared" si="8"/>
        <v>4.2415580652905298</v>
      </c>
      <c r="P16" s="88"/>
      <c r="Q16" s="89"/>
      <c r="R16" s="914">
        <f t="shared" si="9"/>
        <v>3.8048874218188269</v>
      </c>
      <c r="S16" s="832">
        <f t="shared" si="10"/>
        <v>0.43667064347170298</v>
      </c>
      <c r="T16" s="11">
        <v>2025</v>
      </c>
      <c r="U16" s="818">
        <v>7222434854.590189</v>
      </c>
      <c r="V16" s="933">
        <f>U16*TAM_RoofArea!C31/TAM_RoofArea!O31*L16/TAM_Area!J43</f>
        <v>2570002975.9753866</v>
      </c>
      <c r="W16" s="938">
        <f>(W11-W12)/W11*(1-$X$4)</f>
        <v>7.4621399723234852E-2</v>
      </c>
      <c r="X16" s="844" t="s">
        <v>650</v>
      </c>
      <c r="Y16" s="1578"/>
      <c r="Z16" s="1577"/>
      <c r="AA16" s="892">
        <v>-6.3293927650970971</v>
      </c>
      <c r="AB16" s="892">
        <v>-6463.7780006226421</v>
      </c>
      <c r="AC16" s="935">
        <f t="shared" si="0"/>
        <v>1.6322035953726909E-2</v>
      </c>
      <c r="AD16" s="11">
        <v>2025</v>
      </c>
      <c r="AE16" s="818">
        <v>302859210.98825985</v>
      </c>
      <c r="AF16" s="933">
        <f>AE16*TAM_RoofArea!C31/TAM_RoofArea!O31*L16/TAM_Area!J43</f>
        <v>107768237.33435391</v>
      </c>
      <c r="AG16" s="938">
        <f>(AG11-AG12)/AG11*(1-$AH$4)</f>
        <v>2.8745497363111008E-2</v>
      </c>
      <c r="AH16" s="844" t="s">
        <v>650</v>
      </c>
      <c r="AI16" s="1571"/>
      <c r="AJ16" s="1570"/>
      <c r="AK16" s="934">
        <v>-6.1133427923489858E-2</v>
      </c>
      <c r="AL16" s="892">
        <v>693.24691059835163</v>
      </c>
      <c r="AM16" s="914">
        <f t="shared" si="1"/>
        <v>9.1332725112291512E-4</v>
      </c>
      <c r="AN16" s="951">
        <f t="shared" si="2"/>
        <v>1.7235363204849825E-2</v>
      </c>
      <c r="AO16" s="11">
        <v>2025</v>
      </c>
      <c r="AP16" s="930">
        <f t="shared" si="3"/>
        <v>4.2587934284953795</v>
      </c>
      <c r="AQ16" s="11">
        <v>2025</v>
      </c>
      <c r="AR16" s="818">
        <v>91331.7883177318</v>
      </c>
      <c r="AS16" s="933">
        <f>L16/TAM_Area!J43*AR16</f>
        <v>39138.854528544296</v>
      </c>
      <c r="AT16" s="1567"/>
      <c r="AU16" s="1568"/>
      <c r="AV16" s="1567"/>
      <c r="AW16" s="1568"/>
      <c r="AX16" s="934">
        <v>-34.827012360754281</v>
      </c>
      <c r="AY16" s="892">
        <v>1511258.8688673659</v>
      </c>
      <c r="AZ16" s="922">
        <f t="shared" si="4"/>
        <v>1.6366361133660812</v>
      </c>
      <c r="BA16" s="11">
        <v>2025</v>
      </c>
      <c r="BB16" s="818">
        <v>14145.023040526443</v>
      </c>
      <c r="BC16" s="958">
        <v>0</v>
      </c>
      <c r="BD16" s="1567"/>
      <c r="BE16" s="1568"/>
      <c r="BF16" s="1567"/>
      <c r="BG16" s="1568"/>
      <c r="BH16" s="934">
        <v>-20.363628945064818</v>
      </c>
      <c r="BI16" s="892">
        <v>250220.0004730268</v>
      </c>
      <c r="BJ16" s="857">
        <f t="shared" si="5"/>
        <v>0.3235290646752601</v>
      </c>
      <c r="BK16" s="922">
        <f t="shared" si="6"/>
        <v>1.9601651780413412</v>
      </c>
      <c r="BL16" s="11">
        <v>2025</v>
      </c>
      <c r="BM16" s="981">
        <f t="shared" si="7"/>
        <v>6.2189586065367202</v>
      </c>
      <c r="BN16" s="10"/>
      <c r="BO16" s="10"/>
      <c r="BP16" s="10"/>
      <c r="BQ16" s="10"/>
      <c r="BR16" s="10"/>
      <c r="BS16" s="10"/>
      <c r="BT16" s="10"/>
      <c r="BU16" s="10"/>
      <c r="BV16" s="10"/>
      <c r="BW16"/>
      <c r="BX16"/>
      <c r="BY16"/>
      <c r="BZ16"/>
      <c r="CA16"/>
      <c r="CB16"/>
      <c r="CC16"/>
      <c r="CD16"/>
      <c r="CE16"/>
    </row>
    <row r="17" spans="1:83" ht="18" customHeight="1" x14ac:dyDescent="0.3">
      <c r="A17" s="1068">
        <v>9</v>
      </c>
      <c r="B17" s="1063" t="s">
        <v>909</v>
      </c>
      <c r="C17" s="1064"/>
      <c r="D17" s="1064"/>
      <c r="E17" s="1065"/>
      <c r="F17" s="1066"/>
      <c r="H17" s="11">
        <v>2026</v>
      </c>
      <c r="I17" s="11"/>
      <c r="J17" s="94">
        <f>SUM(TAM_SpaceHeating!$O32,TAM_SpaceCooling!$O32)*$D$23</f>
        <v>87.761568777507662</v>
      </c>
      <c r="K17" s="11">
        <v>2026</v>
      </c>
      <c r="L17" s="837">
        <v>89641.689785392446</v>
      </c>
      <c r="M17" s="940">
        <v>-136.93450196178699</v>
      </c>
      <c r="N17" s="919">
        <v>4295395.9440607335</v>
      </c>
      <c r="O17" s="924">
        <f t="shared" si="8"/>
        <v>4.7883601511231664</v>
      </c>
      <c r="P17" s="88"/>
      <c r="Q17" s="89"/>
      <c r="R17" s="914">
        <f t="shared" si="9"/>
        <v>4.2953959440607337</v>
      </c>
      <c r="S17" s="832">
        <f t="shared" si="10"/>
        <v>0.49296420706243316</v>
      </c>
      <c r="T17" s="11">
        <v>2026</v>
      </c>
      <c r="U17" s="818">
        <v>7758039159.5535622</v>
      </c>
      <c r="V17" s="933">
        <f>U17*TAM_RoofArea!C32/TAM_RoofArea!O32*L17/TAM_Area!J44</f>
        <v>2851512152.9963269</v>
      </c>
      <c r="W17" s="1574" t="s">
        <v>19</v>
      </c>
      <c r="X17" s="1570"/>
      <c r="Y17" s="89"/>
      <c r="Z17" s="88"/>
      <c r="AA17" s="892">
        <v>-8.1619614396283282</v>
      </c>
      <c r="AB17" s="892">
        <v>-8335.2556482708023</v>
      </c>
      <c r="AC17" s="935">
        <f t="shared" si="0"/>
        <v>2.104780553439118E-2</v>
      </c>
      <c r="AD17" s="11">
        <v>2026</v>
      </c>
      <c r="AE17" s="818">
        <v>336127175.56826901</v>
      </c>
      <c r="AF17" s="933">
        <f>AE17*TAM_RoofArea!C32/TAM_RoofArea!O32*L17/TAM_Area!J44</f>
        <v>123545486.99395898</v>
      </c>
      <c r="AG17" s="1574" t="s">
        <v>800</v>
      </c>
      <c r="AH17" s="1570"/>
      <c r="AI17" s="89"/>
      <c r="AJ17" s="88"/>
      <c r="AK17" s="934">
        <v>-9.2649618177828685E-2</v>
      </c>
      <c r="AL17" s="892">
        <v>1050.63733135137</v>
      </c>
      <c r="AM17" s="914">
        <f t="shared" si="1"/>
        <v>1.3841759567915532E-3</v>
      </c>
      <c r="AN17" s="951">
        <f t="shared" si="2"/>
        <v>2.2431981491182734E-2</v>
      </c>
      <c r="AO17" s="11">
        <v>2026</v>
      </c>
      <c r="AP17" s="930">
        <f t="shared" si="3"/>
        <v>4.810792132614349</v>
      </c>
      <c r="AQ17" s="11">
        <v>2026</v>
      </c>
      <c r="AR17" s="818">
        <v>98244.055209234371</v>
      </c>
      <c r="AS17" s="933">
        <f>L17/TAM_Area!J44*AR17</f>
        <v>43660.736145071853</v>
      </c>
      <c r="AT17" s="1567"/>
      <c r="AU17" s="1568"/>
      <c r="AV17" s="1567"/>
      <c r="AW17" s="1568"/>
      <c r="AX17" s="934">
        <v>-38.997990717492769</v>
      </c>
      <c r="AY17" s="892">
        <v>1692251.3688320816</v>
      </c>
      <c r="AZ17" s="922">
        <f t="shared" si="4"/>
        <v>1.8326441354150556</v>
      </c>
      <c r="BA17" s="11">
        <v>2026</v>
      </c>
      <c r="BB17" s="818">
        <v>15995.001888500121</v>
      </c>
      <c r="BC17" s="958">
        <v>0</v>
      </c>
      <c r="BD17" s="1567"/>
      <c r="BE17" s="1568"/>
      <c r="BF17" s="1567"/>
      <c r="BG17" s="1568"/>
      <c r="BH17" s="934">
        <v>-23.387857313713369</v>
      </c>
      <c r="BI17" s="892">
        <v>287380.49018118315</v>
      </c>
      <c r="BJ17" s="857">
        <f t="shared" si="5"/>
        <v>0.37157677651055121</v>
      </c>
      <c r="BK17" s="922">
        <f t="shared" si="6"/>
        <v>2.2042209119256069</v>
      </c>
      <c r="BL17" s="11">
        <v>2026</v>
      </c>
      <c r="BM17" s="981">
        <f t="shared" si="7"/>
        <v>7.0150130445399554</v>
      </c>
      <c r="BN17" s="10"/>
      <c r="BO17" s="10"/>
      <c r="BP17" s="10"/>
      <c r="BQ17" s="10"/>
      <c r="BR17" s="10"/>
      <c r="BS17" s="10"/>
      <c r="BT17" s="10"/>
      <c r="BU17" s="10"/>
      <c r="BV17" s="10"/>
      <c r="BW17"/>
      <c r="BX17"/>
      <c r="BY17"/>
      <c r="BZ17"/>
      <c r="CA17"/>
      <c r="CB17"/>
      <c r="CC17"/>
      <c r="CD17"/>
      <c r="CE17"/>
    </row>
    <row r="18" spans="1:83" ht="18" x14ac:dyDescent="0.3">
      <c r="A18" s="1071">
        <v>10</v>
      </c>
      <c r="B18" s="1069" t="s">
        <v>1</v>
      </c>
      <c r="C18" s="1072"/>
      <c r="D18" s="1072"/>
      <c r="E18" s="1073"/>
      <c r="F18" s="1074"/>
      <c r="G18" s="18"/>
      <c r="H18" s="11">
        <v>2027</v>
      </c>
      <c r="I18" s="11"/>
      <c r="J18" s="94">
        <f>SUM(TAM_SpaceHeating!$O33,TAM_SpaceCooling!$O33)*$D$23</f>
        <v>89.079648240304209</v>
      </c>
      <c r="K18" s="11">
        <v>2027</v>
      </c>
      <c r="L18" s="837">
        <v>93448.066032835093</v>
      </c>
      <c r="M18" s="940">
        <v>-152.20121786051129</v>
      </c>
      <c r="N18" s="919">
        <v>4774286.1332462728</v>
      </c>
      <c r="O18" s="924">
        <f t="shared" si="8"/>
        <v>5.3222105175441135</v>
      </c>
      <c r="P18" s="88"/>
      <c r="Q18" s="89"/>
      <c r="R18" s="914">
        <f t="shared" si="9"/>
        <v>4.7742861332462727</v>
      </c>
      <c r="S18" s="832">
        <f t="shared" si="10"/>
        <v>0.54792438429784052</v>
      </c>
      <c r="T18" s="11">
        <v>2027</v>
      </c>
      <c r="U18" s="818">
        <v>8368588664.1102352</v>
      </c>
      <c r="V18" s="933">
        <f>U18*TAM_RoofArea!C33/TAM_RoofArea!O33*L18/TAM_Area!J45</f>
        <v>3168892397.4174457</v>
      </c>
      <c r="W18" s="1570"/>
      <c r="X18" s="1570"/>
      <c r="Y18" s="89"/>
      <c r="Z18" s="88"/>
      <c r="AA18" s="892">
        <v>-10.298821478363394</v>
      </c>
      <c r="AB18" s="892">
        <v>-10517.485353614979</v>
      </c>
      <c r="AC18" s="935">
        <f t="shared" si="0"/>
        <v>2.6558271968493238E-2</v>
      </c>
      <c r="AD18" s="11">
        <v>2027</v>
      </c>
      <c r="AE18" s="818">
        <v>373951102.3754586</v>
      </c>
      <c r="AF18" s="933">
        <f>AE18*TAM_RoofArea!C33/TAM_RoofArea!O33*L18/TAM_Area!J45</f>
        <v>141602228.62972516</v>
      </c>
      <c r="AG18" s="1570"/>
      <c r="AH18" s="1570"/>
      <c r="AI18" s="89"/>
      <c r="AJ18" s="88"/>
      <c r="AK18" s="934">
        <v>-0.12984151574220082</v>
      </c>
      <c r="AL18" s="892">
        <v>1472.3897009070156</v>
      </c>
      <c r="AM18" s="914">
        <f t="shared" si="1"/>
        <v>1.9398191575789384E-3</v>
      </c>
      <c r="AN18" s="951">
        <f t="shared" si="2"/>
        <v>2.8498091126072177E-2</v>
      </c>
      <c r="AO18" s="11">
        <v>2027</v>
      </c>
      <c r="AP18" s="930">
        <f t="shared" si="3"/>
        <v>5.3507086086701854</v>
      </c>
      <c r="AQ18" s="11">
        <v>2027</v>
      </c>
      <c r="AR18" s="818">
        <v>104880.60531920398</v>
      </c>
      <c r="AS18" s="933">
        <f>L18/TAM_Area!J45*AR18</f>
        <v>48215.160890634106</v>
      </c>
      <c r="AT18" s="89"/>
      <c r="AU18" s="67"/>
      <c r="AV18" s="89"/>
      <c r="AW18" s="67"/>
      <c r="AX18" s="934">
        <v>-42.996332902352492</v>
      </c>
      <c r="AY18" s="892">
        <v>1865752.6162271914</v>
      </c>
      <c r="AZ18" s="922">
        <f t="shared" si="4"/>
        <v>2.0205394146756603</v>
      </c>
      <c r="BA18" s="11">
        <v>2027</v>
      </c>
      <c r="BB18" s="818">
        <v>17869.401794075115</v>
      </c>
      <c r="BC18" s="958">
        <v>0</v>
      </c>
      <c r="BD18" s="89"/>
      <c r="BE18" s="67"/>
      <c r="BF18" s="89"/>
      <c r="BG18" s="67"/>
      <c r="BH18" s="934">
        <v>-26.454832151503695</v>
      </c>
      <c r="BI18" s="892">
        <v>325066.23113791173</v>
      </c>
      <c r="BJ18" s="857">
        <f t="shared" si="5"/>
        <v>0.42030362688332501</v>
      </c>
      <c r="BK18" s="922">
        <f t="shared" si="6"/>
        <v>2.4408430415589852</v>
      </c>
      <c r="BL18" s="11">
        <v>2027</v>
      </c>
      <c r="BM18" s="981">
        <f t="shared" si="7"/>
        <v>7.7915516502291702</v>
      </c>
      <c r="BN18" s="12"/>
      <c r="BO18" s="12"/>
      <c r="BP18" s="12"/>
      <c r="BQ18" s="12"/>
      <c r="BR18" s="12"/>
      <c r="BS18" s="12"/>
      <c r="BT18" s="12"/>
      <c r="BU18" s="12"/>
      <c r="BV18" s="12"/>
      <c r="BW18"/>
      <c r="BX18"/>
      <c r="BY18"/>
      <c r="BZ18"/>
      <c r="CA18"/>
      <c r="CB18"/>
      <c r="CC18"/>
      <c r="CD18"/>
      <c r="CE18"/>
    </row>
    <row r="19" spans="1:83" ht="18" thickBot="1" x14ac:dyDescent="0.35">
      <c r="A19" s="1051"/>
      <c r="B19" s="1080"/>
      <c r="C19" s="1080"/>
      <c r="D19" s="1080"/>
      <c r="E19" s="1080"/>
      <c r="F19" s="1080"/>
      <c r="H19" s="11">
        <v>2028</v>
      </c>
      <c r="I19" s="11"/>
      <c r="J19" s="94">
        <f>SUM(TAM_SpaceHeating!$O34,TAM_SpaceCooling!$O34)*$D$23</f>
        <v>90.411195304515331</v>
      </c>
      <c r="K19" s="11">
        <v>2028</v>
      </c>
      <c r="L19" s="837">
        <v>97174.165381977233</v>
      </c>
      <c r="M19" s="940">
        <v>-167.10677820384259</v>
      </c>
      <c r="N19" s="919">
        <v>5241847.5040143561</v>
      </c>
      <c r="O19" s="924">
        <f t="shared" si="8"/>
        <v>5.8434319055481891</v>
      </c>
      <c r="P19" s="88"/>
      <c r="Q19" s="89"/>
      <c r="R19" s="914">
        <f t="shared" si="9"/>
        <v>5.2418475040143564</v>
      </c>
      <c r="S19" s="832">
        <f t="shared" si="10"/>
        <v>0.6015844015338333</v>
      </c>
      <c r="T19" s="11">
        <v>2028</v>
      </c>
      <c r="U19" s="818">
        <v>9060952544.3823509</v>
      </c>
      <c r="V19" s="933">
        <f>U19*TAM_RoofArea!C34/TAM_RoofArea!O34*L19/TAM_Area!J46</f>
        <v>3526440170.5384192</v>
      </c>
      <c r="W19" s="1570"/>
      <c r="X19" s="1570"/>
      <c r="Y19" s="89"/>
      <c r="Z19" s="88"/>
      <c r="AA19" s="892">
        <v>-12.767863006147081</v>
      </c>
      <c r="AB19" s="892">
        <v>-13038.949402728535</v>
      </c>
      <c r="AC19" s="935">
        <f t="shared" si="0"/>
        <v>3.2925357419400961E-2</v>
      </c>
      <c r="AD19" s="11">
        <v>2028</v>
      </c>
      <c r="AE19" s="818">
        <v>416790241.93764615</v>
      </c>
      <c r="AF19" s="933">
        <f>AE19*TAM_RoofArea!C34/TAM_RoofArea!O34*L19/TAM_Area!J46</f>
        <v>162210964.53800392</v>
      </c>
      <c r="AG19" s="1570"/>
      <c r="AH19" s="1570"/>
      <c r="AI19" s="89"/>
      <c r="AJ19" s="88"/>
      <c r="AK19" s="934">
        <v>-0.17328124379232612</v>
      </c>
      <c r="AL19" s="892">
        <v>1964.9918384097823</v>
      </c>
      <c r="AM19" s="914">
        <f t="shared" si="1"/>
        <v>2.5888043160621562E-3</v>
      </c>
      <c r="AN19" s="951">
        <f t="shared" si="2"/>
        <v>3.5514161735463116E-2</v>
      </c>
      <c r="AO19" s="11">
        <v>2028</v>
      </c>
      <c r="AP19" s="930">
        <f t="shared" si="3"/>
        <v>5.8789460672836524</v>
      </c>
      <c r="AQ19" s="11">
        <v>2028</v>
      </c>
      <c r="AR19" s="818">
        <v>111253.37740743991</v>
      </c>
      <c r="AS19" s="933">
        <f>L19/TAM_Area!J46*AR19</f>
        <v>52786.933031954104</v>
      </c>
      <c r="AT19" s="89"/>
      <c r="AU19" s="88"/>
      <c r="AV19" s="89"/>
      <c r="AW19" s="88"/>
      <c r="AX19" s="934">
        <v>-46.829514201303539</v>
      </c>
      <c r="AY19" s="892">
        <v>2032086.9883522086</v>
      </c>
      <c r="AZ19" s="922">
        <f t="shared" si="4"/>
        <v>2.2006732394769015</v>
      </c>
      <c r="BA19" s="11">
        <v>2028</v>
      </c>
      <c r="BB19" s="818">
        <v>19769.331704371358</v>
      </c>
      <c r="BC19" s="958">
        <v>0</v>
      </c>
      <c r="BD19" s="89"/>
      <c r="BE19" s="88"/>
      <c r="BF19" s="89"/>
      <c r="BG19" s="88"/>
      <c r="BH19" s="934">
        <v>-29.566494552659151</v>
      </c>
      <c r="BI19" s="892">
        <v>363301.07472052902</v>
      </c>
      <c r="BJ19" s="857">
        <f t="shared" si="5"/>
        <v>0.46974045511010198</v>
      </c>
      <c r="BK19" s="922">
        <f t="shared" si="6"/>
        <v>2.6704136945870034</v>
      </c>
      <c r="BL19" s="11">
        <v>2028</v>
      </c>
      <c r="BM19" s="981">
        <f t="shared" si="7"/>
        <v>8.5493597618706563</v>
      </c>
      <c r="BN19" s="12"/>
      <c r="BO19" s="12"/>
      <c r="BP19" s="12"/>
      <c r="BQ19" s="12"/>
      <c r="BR19" s="12"/>
      <c r="BS19" s="12"/>
      <c r="BT19" s="12"/>
      <c r="BU19" s="12"/>
      <c r="BV19" s="12"/>
      <c r="BW19"/>
      <c r="BX19"/>
      <c r="BY19"/>
      <c r="BZ19"/>
      <c r="CA19"/>
      <c r="CB19"/>
      <c r="CC19"/>
      <c r="CD19"/>
      <c r="CE19"/>
    </row>
    <row r="20" spans="1:83" ht="30" customHeight="1" x14ac:dyDescent="0.35">
      <c r="A20" s="1056"/>
      <c r="B20" s="1067" t="s">
        <v>70</v>
      </c>
      <c r="C20" s="1067" t="s">
        <v>70</v>
      </c>
      <c r="D20" s="1067" t="s">
        <v>70</v>
      </c>
      <c r="E20" s="1067" t="s">
        <v>70</v>
      </c>
      <c r="F20" s="1061"/>
      <c r="G20" s="18"/>
      <c r="H20" s="11">
        <v>2029</v>
      </c>
      <c r="I20" s="11"/>
      <c r="J20" s="94">
        <f>SUM(TAM_SpaceHeating!$O35,TAM_SpaceCooling!$O35)*$D$23</f>
        <v>91.756859151955908</v>
      </c>
      <c r="K20" s="11">
        <v>2029</v>
      </c>
      <c r="L20" s="837">
        <v>100822.11070200556</v>
      </c>
      <c r="M20" s="940">
        <v>-181.66073351025358</v>
      </c>
      <c r="N20" s="919">
        <v>5698379.6394336997</v>
      </c>
      <c r="O20" s="924">
        <f t="shared" si="8"/>
        <v>6.3523582800706118</v>
      </c>
      <c r="P20" s="88"/>
      <c r="Q20" s="89"/>
      <c r="R20" s="914">
        <f t="shared" si="9"/>
        <v>5.698379639433699</v>
      </c>
      <c r="S20" s="832">
        <f t="shared" si="10"/>
        <v>0.6539786406369128</v>
      </c>
      <c r="T20" s="11">
        <v>2029</v>
      </c>
      <c r="U20" s="818">
        <v>9842352104.8983173</v>
      </c>
      <c r="V20" s="933">
        <f>U20*TAM_RoofArea!C35/TAM_RoofArea!O35*L20/TAM_Area!J47</f>
        <v>3928660507.126616</v>
      </c>
      <c r="W20" s="88"/>
      <c r="X20" s="88"/>
      <c r="Y20" s="89"/>
      <c r="Z20" s="88"/>
      <c r="AA20" s="892">
        <v>-15.598405854245215</v>
      </c>
      <c r="AB20" s="892">
        <v>-15929.590143535166</v>
      </c>
      <c r="AC20" s="935">
        <f t="shared" si="0"/>
        <v>4.02246709317476E-2</v>
      </c>
      <c r="AD20" s="11">
        <v>2029</v>
      </c>
      <c r="AE20" s="818">
        <v>465143862.34400058</v>
      </c>
      <c r="AF20" s="933">
        <f>AE20*TAM_RoofArea!C35/TAM_RoofArea!O35*L20/TAM_Area!J47</f>
        <v>185666221.10722521</v>
      </c>
      <c r="AG20" s="88"/>
      <c r="AH20" s="88"/>
      <c r="AI20" s="89"/>
      <c r="AJ20" s="88"/>
      <c r="AK20" s="934">
        <v>-0.22359077841186092</v>
      </c>
      <c r="AL20" s="892">
        <v>2535.4968899551145</v>
      </c>
      <c r="AM20" s="914">
        <f t="shared" si="1"/>
        <v>3.3404236922378134E-3</v>
      </c>
      <c r="AN20" s="951">
        <f t="shared" si="2"/>
        <v>4.3565094623985411E-2</v>
      </c>
      <c r="AO20" s="11">
        <v>2029</v>
      </c>
      <c r="AP20" s="930">
        <f t="shared" si="3"/>
        <v>6.3959233746945969</v>
      </c>
      <c r="AQ20" s="11">
        <v>2029</v>
      </c>
      <c r="AR20" s="818">
        <v>117373.90778605136</v>
      </c>
      <c r="AS20" s="933">
        <f>L20/TAM_Area!J47*AR20</f>
        <v>57362.795860206119</v>
      </c>
      <c r="AT20" s="89"/>
      <c r="AU20" s="88"/>
      <c r="AV20" s="89"/>
      <c r="AW20" s="88"/>
      <c r="AX20" s="934">
        <v>-50.504757913374249</v>
      </c>
      <c r="AY20" s="892">
        <v>2191567.9279626007</v>
      </c>
      <c r="AZ20" s="922">
        <f t="shared" si="4"/>
        <v>2.3733850564507479</v>
      </c>
      <c r="BA20" s="11">
        <v>2029</v>
      </c>
      <c r="BB20" s="818">
        <v>21699.610119152792</v>
      </c>
      <c r="BC20" s="958">
        <v>0</v>
      </c>
      <c r="BD20" s="89"/>
      <c r="BE20" s="88"/>
      <c r="BF20" s="89"/>
      <c r="BG20" s="88"/>
      <c r="BH20" s="934">
        <v>-32.731278789553642</v>
      </c>
      <c r="BI20" s="892">
        <v>402188.65784184216</v>
      </c>
      <c r="BJ20" s="857">
        <f t="shared" si="5"/>
        <v>0.52002126148423522</v>
      </c>
      <c r="BK20" s="922">
        <f t="shared" si="6"/>
        <v>2.8934063179349829</v>
      </c>
      <c r="BL20" s="11">
        <v>2029</v>
      </c>
      <c r="BM20" s="981">
        <f t="shared" si="7"/>
        <v>9.289329692629579</v>
      </c>
      <c r="BN20" s="12"/>
      <c r="BO20" s="1586" t="s">
        <v>61</v>
      </c>
      <c r="BP20" s="1587"/>
      <c r="BQ20" s="12"/>
      <c r="BR20" s="12"/>
      <c r="BS20" s="12"/>
      <c r="BT20" s="12"/>
      <c r="BU20" s="12"/>
      <c r="BV20" s="12"/>
      <c r="BW20"/>
      <c r="BX20"/>
      <c r="BY20"/>
      <c r="BZ20"/>
      <c r="CA20"/>
      <c r="CB20"/>
      <c r="CC20"/>
      <c r="CD20"/>
      <c r="CE20"/>
    </row>
    <row r="21" spans="1:83" ht="13.8" thickBot="1" x14ac:dyDescent="0.3">
      <c r="A21" s="18"/>
      <c r="B21" s="18"/>
      <c r="C21" s="18"/>
      <c r="D21" s="18"/>
      <c r="E21" s="18"/>
      <c r="F21" s="18"/>
      <c r="G21" s="18"/>
      <c r="H21" s="11">
        <v>2030</v>
      </c>
      <c r="I21" s="11"/>
      <c r="J21" s="94">
        <f>SUM(TAM_SpaceHeating!$O36,TAM_SpaceCooling!$O36)*$D$23</f>
        <v>93.1172088735957</v>
      </c>
      <c r="K21" s="11">
        <v>2030</v>
      </c>
      <c r="L21" s="837">
        <v>104393.8175019214</v>
      </c>
      <c r="M21" s="940">
        <v>-195.87170141111559</v>
      </c>
      <c r="N21" s="919">
        <v>6144152.8595354855</v>
      </c>
      <c r="O21" s="924">
        <f t="shared" si="8"/>
        <v>6.8492909846155019</v>
      </c>
      <c r="P21" s="88"/>
      <c r="Q21" s="89"/>
      <c r="R21" s="914">
        <f t="shared" si="9"/>
        <v>6.1441528595354855</v>
      </c>
      <c r="S21" s="832">
        <f t="shared" si="10"/>
        <v>0.70513812508001628</v>
      </c>
      <c r="T21" s="11">
        <v>2030</v>
      </c>
      <c r="U21" s="818">
        <v>10720334429.241858</v>
      </c>
      <c r="V21" s="933">
        <f>U21*TAM_RoofArea!C36/TAM_RoofArea!O36*L21/TAM_Area!J48</f>
        <v>4380245552.901475</v>
      </c>
      <c r="W21" s="88"/>
      <c r="X21" s="88"/>
      <c r="Y21" s="89"/>
      <c r="Z21" s="88"/>
      <c r="AA21" s="892">
        <v>-18.82109257710988</v>
      </c>
      <c r="AB21" s="892">
        <v>-19220.700731113284</v>
      </c>
      <c r="AC21" s="935">
        <f t="shared" si="0"/>
        <v>4.8535232546482281E-2</v>
      </c>
      <c r="AD21" s="11">
        <v>2030</v>
      </c>
      <c r="AE21" s="818">
        <v>519554104.91640741</v>
      </c>
      <c r="AF21" s="933">
        <f>AE21*TAM_RoofArea!C36/TAM_RoofArea!O36*L21/TAM_Area!J48</f>
        <v>212285780.12866551</v>
      </c>
      <c r="AG21" s="88"/>
      <c r="AH21" s="88"/>
      <c r="AI21" s="89"/>
      <c r="AJ21" s="88"/>
      <c r="AK21" s="934">
        <v>-0.28144550611857433</v>
      </c>
      <c r="AL21" s="892">
        <v>3191.5636705777242</v>
      </c>
      <c r="AM21" s="914">
        <f t="shared" si="1"/>
        <v>4.2047674926045915E-3</v>
      </c>
      <c r="AN21" s="951">
        <f t="shared" si="2"/>
        <v>5.2740000039086875E-2</v>
      </c>
      <c r="AO21" s="11">
        <v>2030</v>
      </c>
      <c r="AP21" s="930">
        <f t="shared" si="3"/>
        <v>6.9020309846545889</v>
      </c>
      <c r="AQ21" s="11">
        <v>2030</v>
      </c>
      <c r="AR21" s="818">
        <v>123253.08681213589</v>
      </c>
      <c r="AS21" s="933">
        <f>L21/TAM_Area!J48*AR21</f>
        <v>61931.02755702108</v>
      </c>
      <c r="AT21" s="89"/>
      <c r="AU21" s="88"/>
      <c r="AV21" s="89"/>
      <c r="AW21" s="88"/>
      <c r="AX21" s="934">
        <v>-54.028882881977893</v>
      </c>
      <c r="AY21" s="892">
        <v>2344491.3271514666</v>
      </c>
      <c r="AZ21" s="922">
        <f t="shared" si="4"/>
        <v>2.538995305526587</v>
      </c>
      <c r="BA21" s="11">
        <v>2030</v>
      </c>
      <c r="BB21" s="818">
        <v>23660.199613195153</v>
      </c>
      <c r="BC21" s="958">
        <v>0</v>
      </c>
      <c r="BD21" s="89"/>
      <c r="BE21" s="88"/>
      <c r="BF21" s="89"/>
      <c r="BG21" s="88"/>
      <c r="BH21" s="934">
        <v>-35.949119353304809</v>
      </c>
      <c r="BI21" s="892">
        <v>441728.17555531155</v>
      </c>
      <c r="BJ21" s="857">
        <f t="shared" si="5"/>
        <v>0.57114500522720879</v>
      </c>
      <c r="BK21" s="922">
        <f t="shared" si="6"/>
        <v>3.1101403107537959</v>
      </c>
      <c r="BL21" s="11">
        <v>2030</v>
      </c>
      <c r="BM21" s="981">
        <f t="shared" si="7"/>
        <v>10.012171295408384</v>
      </c>
      <c r="BN21" s="12"/>
      <c r="BO21" s="1588"/>
      <c r="BP21" s="1589"/>
      <c r="BQ21" s="12"/>
      <c r="BR21" s="12"/>
      <c r="BS21" s="12"/>
      <c r="BT21" s="12"/>
      <c r="BU21" s="12"/>
      <c r="BV21" s="12"/>
      <c r="BW21"/>
      <c r="BX21"/>
      <c r="BY21"/>
      <c r="BZ21"/>
      <c r="CA21"/>
      <c r="CB21"/>
      <c r="CC21"/>
      <c r="CD21"/>
      <c r="CE21"/>
    </row>
    <row r="22" spans="1:83" ht="13.2" x14ac:dyDescent="0.25">
      <c r="A22" s="18"/>
      <c r="B22" s="633"/>
      <c r="C22" s="50"/>
      <c r="D22" s="50"/>
      <c r="E22" s="51"/>
      <c r="F22" s="18"/>
      <c r="G22" s="18"/>
      <c r="H22" s="11">
        <v>2031</v>
      </c>
      <c r="I22" s="11"/>
      <c r="J22" s="94">
        <f>SUM(TAM_SpaceHeating!$O37,TAM_SpaceCooling!$O37)*$D$23</f>
        <v>94.492747131146444</v>
      </c>
      <c r="K22" s="11">
        <v>2031</v>
      </c>
      <c r="L22" s="837">
        <v>107891.00827550079</v>
      </c>
      <c r="M22" s="940">
        <v>-209.74743118685188</v>
      </c>
      <c r="N22" s="919">
        <v>6579410.245699659</v>
      </c>
      <c r="O22" s="924">
        <f t="shared" si="8"/>
        <v>7.3345009979723255</v>
      </c>
      <c r="P22" s="88"/>
      <c r="Q22" s="89"/>
      <c r="R22" s="914">
        <f t="shared" si="9"/>
        <v>6.579410245699659</v>
      </c>
      <c r="S22" s="832">
        <f t="shared" si="10"/>
        <v>0.75509075227266675</v>
      </c>
      <c r="T22" s="11">
        <v>2031</v>
      </c>
      <c r="U22" s="818">
        <v>11702736585.538189</v>
      </c>
      <c r="V22" s="933">
        <f>U22*TAM_RoofArea!C37/TAM_RoofArea!O37*L22/TAM_Area!J49</f>
        <v>4886051612.997427</v>
      </c>
      <c r="W22" s="88"/>
      <c r="X22" s="88"/>
      <c r="Y22" s="89"/>
      <c r="Z22" s="88"/>
      <c r="AA22" s="892">
        <v>-22.467743120036062</v>
      </c>
      <c r="AB22" s="892">
        <v>-22944.776709666257</v>
      </c>
      <c r="AC22" s="935">
        <f t="shared" si="0"/>
        <v>5.7939098522463567E-2</v>
      </c>
      <c r="AD22" s="11">
        <v>2031</v>
      </c>
      <c r="AE22" s="818">
        <v>580608953.50260186</v>
      </c>
      <c r="AF22" s="933">
        <f>AE22*TAM_RoofArea!C37/TAM_RoofArea!O37*L22/TAM_Area!J49</f>
        <v>242412130.96156108</v>
      </c>
      <c r="AG22" s="88"/>
      <c r="AH22" s="88"/>
      <c r="AI22" s="89"/>
      <c r="AJ22" s="88"/>
      <c r="AK22" s="934">
        <v>-0.34757792293775758</v>
      </c>
      <c r="AL22" s="892">
        <v>3941.4986113711475</v>
      </c>
      <c r="AM22" s="914">
        <f t="shared" si="1"/>
        <v>5.1927791339470746E-3</v>
      </c>
      <c r="AN22" s="951">
        <f t="shared" si="2"/>
        <v>6.3131877656410637E-2</v>
      </c>
      <c r="AO22" s="11">
        <v>2031</v>
      </c>
      <c r="AP22" s="930">
        <f t="shared" si="3"/>
        <v>7.3976328756287364</v>
      </c>
      <c r="AQ22" s="11">
        <v>2031</v>
      </c>
      <c r="AR22" s="818">
        <v>128901.18426470712</v>
      </c>
      <c r="AS22" s="933">
        <f>L22/TAM_Area!J49*AR22</f>
        <v>66481.256119323501</v>
      </c>
      <c r="AT22" s="89"/>
      <c r="AU22" s="88"/>
      <c r="AV22" s="89"/>
      <c r="AW22" s="88"/>
      <c r="AX22" s="934">
        <v>-57.408319384318133</v>
      </c>
      <c r="AY22" s="892">
        <v>2491136.216843212</v>
      </c>
      <c r="AZ22" s="922">
        <f t="shared" si="4"/>
        <v>2.6978061666267572</v>
      </c>
      <c r="BA22" s="11">
        <v>2031</v>
      </c>
      <c r="BB22" s="818">
        <v>25654.854632535396</v>
      </c>
      <c r="BC22" s="958">
        <v>0</v>
      </c>
      <c r="BD22" s="89"/>
      <c r="BE22" s="88"/>
      <c r="BF22" s="89"/>
      <c r="BG22" s="88"/>
      <c r="BH22" s="934">
        <v>-39.22658800318186</v>
      </c>
      <c r="BI22" s="892">
        <v>482000.37896929705</v>
      </c>
      <c r="BJ22" s="857">
        <f t="shared" si="5"/>
        <v>0.62321609578075177</v>
      </c>
      <c r="BK22" s="922">
        <f t="shared" si="6"/>
        <v>3.3210222624075092</v>
      </c>
      <c r="BL22" s="11">
        <v>2031</v>
      </c>
      <c r="BM22" s="981">
        <f t="shared" si="7"/>
        <v>10.718655138036246</v>
      </c>
      <c r="BN22" s="12"/>
      <c r="BO22" s="1588"/>
      <c r="BP22" s="1589"/>
      <c r="BQ22" s="12"/>
      <c r="BR22" s="12"/>
      <c r="BS22" s="12"/>
      <c r="BT22" s="12"/>
      <c r="BU22" s="12"/>
      <c r="BV22" s="12"/>
      <c r="BW22"/>
      <c r="BX22"/>
      <c r="BY22"/>
      <c r="BZ22"/>
      <c r="CA22"/>
      <c r="CB22"/>
      <c r="CC22"/>
      <c r="CD22"/>
      <c r="CE22"/>
    </row>
    <row r="23" spans="1:83" ht="13.05" customHeight="1" thickBot="1" x14ac:dyDescent="0.3">
      <c r="A23" s="18"/>
      <c r="B23" s="89"/>
      <c r="C23" s="636" t="s">
        <v>553</v>
      </c>
      <c r="D23" s="631">
        <f>3600/10^6</f>
        <v>3.5999999999999999E-3</v>
      </c>
      <c r="E23" s="635"/>
      <c r="F23" s="18"/>
      <c r="G23" s="18"/>
      <c r="H23" s="11">
        <v>2032</v>
      </c>
      <c r="I23" s="11"/>
      <c r="J23" s="94">
        <f>SUM(TAM_SpaceHeating!$O38,TAM_SpaceCooling!$O38)*$D$23</f>
        <v>95.884250059190819</v>
      </c>
      <c r="K23" s="11">
        <v>2032</v>
      </c>
      <c r="L23" s="837">
        <v>111315.97972388878</v>
      </c>
      <c r="M23" s="940">
        <v>-223.29825540380619</v>
      </c>
      <c r="N23" s="919">
        <v>7004475.9124695184</v>
      </c>
      <c r="O23" s="924">
        <f t="shared" si="8"/>
        <v>7.8083496319232202</v>
      </c>
      <c r="P23" s="88"/>
      <c r="Q23" s="89"/>
      <c r="R23" s="914">
        <f t="shared" si="9"/>
        <v>7.004475912469518</v>
      </c>
      <c r="S23" s="832">
        <f t="shared" si="10"/>
        <v>0.80387371945370234</v>
      </c>
      <c r="T23" s="11">
        <v>2032</v>
      </c>
      <c r="U23" s="818">
        <v>12797639474.237583</v>
      </c>
      <c r="V23" s="933">
        <f>U23*TAM_RoofArea!C38/TAM_RoofArea!O38*L23/TAM_Area!J50</f>
        <v>5451087009.274334</v>
      </c>
      <c r="W23" s="88"/>
      <c r="X23" s="88"/>
      <c r="Y23" s="89"/>
      <c r="Z23" s="88"/>
      <c r="AA23" s="892">
        <v>-26.571167432631739</v>
      </c>
      <c r="AB23" s="892">
        <v>-27135.324647414422</v>
      </c>
      <c r="AC23" s="935">
        <f t="shared" si="0"/>
        <v>6.8520878110059844E-2</v>
      </c>
      <c r="AD23" s="11">
        <v>2032</v>
      </c>
      <c r="AE23" s="818">
        <v>648945305.63699627</v>
      </c>
      <c r="AF23" s="933">
        <f>AE23*TAM_RoofArea!C38/TAM_RoofArea!O38*L23/TAM_Area!J50</f>
        <v>276414828.87594283</v>
      </c>
      <c r="AG23" s="88"/>
      <c r="AH23" s="88"/>
      <c r="AI23" s="89"/>
      <c r="AJ23" s="88"/>
      <c r="AK23" s="934">
        <v>-0.42278146037993025</v>
      </c>
      <c r="AL23" s="892">
        <v>4794.2991456893233</v>
      </c>
      <c r="AM23" s="914">
        <f t="shared" si="1"/>
        <v>6.3163124030570714E-3</v>
      </c>
      <c r="AN23" s="951">
        <f t="shared" si="2"/>
        <v>7.4837190513116908E-2</v>
      </c>
      <c r="AO23" s="11">
        <v>2032</v>
      </c>
      <c r="AP23" s="930">
        <f t="shared" si="3"/>
        <v>7.8831868224363371</v>
      </c>
      <c r="AQ23" s="11">
        <v>2032</v>
      </c>
      <c r="AR23" s="818">
        <v>134314.64589343849</v>
      </c>
      <c r="AS23" s="933">
        <f>L23/TAM_Area!J50*AR23</f>
        <v>70997.531718230603</v>
      </c>
      <c r="AT23" s="89"/>
      <c r="AU23" s="88"/>
      <c r="AV23" s="89"/>
      <c r="AW23" s="88"/>
      <c r="AX23" s="934">
        <v>-60.640841976710249</v>
      </c>
      <c r="AY23" s="892">
        <v>2631406.0277004759</v>
      </c>
      <c r="AZ23" s="922">
        <f t="shared" si="4"/>
        <v>2.8497130588166328</v>
      </c>
      <c r="BA23" s="11">
        <v>2032</v>
      </c>
      <c r="BB23" s="818">
        <v>27669.711900908627</v>
      </c>
      <c r="BC23" s="958">
        <v>0</v>
      </c>
      <c r="BD23" s="89"/>
      <c r="BE23" s="88"/>
      <c r="BF23" s="89"/>
      <c r="BG23" s="88"/>
      <c r="BH23" s="934">
        <v>-42.539418545609919</v>
      </c>
      <c r="BI23" s="892">
        <v>522707.09495443245</v>
      </c>
      <c r="BJ23" s="857">
        <f t="shared" si="5"/>
        <v>0.67584900171862816</v>
      </c>
      <c r="BK23" s="922">
        <f t="shared" si="6"/>
        <v>3.5255620605352611</v>
      </c>
      <c r="BL23" s="11">
        <v>2032</v>
      </c>
      <c r="BM23" s="981">
        <f t="shared" si="7"/>
        <v>11.408748882971597</v>
      </c>
      <c r="BN23" s="12"/>
      <c r="BO23" s="1590"/>
      <c r="BP23" s="1591"/>
      <c r="BQ23" s="12"/>
      <c r="BR23" s="12"/>
      <c r="BS23" s="12"/>
      <c r="BT23" s="12"/>
      <c r="BU23" s="12"/>
      <c r="BV23" s="12"/>
      <c r="BW23"/>
      <c r="BX23"/>
      <c r="BY23"/>
      <c r="BZ23"/>
      <c r="CA23"/>
      <c r="CB23"/>
      <c r="CC23"/>
      <c r="CD23"/>
      <c r="CE23"/>
    </row>
    <row r="24" spans="1:83" ht="13.2" x14ac:dyDescent="0.25">
      <c r="A24" s="18"/>
      <c r="B24" s="89"/>
      <c r="C24" s="636" t="s">
        <v>552</v>
      </c>
      <c r="D24" s="632">
        <f>1/D23</f>
        <v>277.77777777777777</v>
      </c>
      <c r="E24" s="635"/>
      <c r="F24" s="18"/>
      <c r="G24" s="18"/>
      <c r="H24" s="11">
        <v>2033</v>
      </c>
      <c r="I24" s="11"/>
      <c r="J24" s="94">
        <f>SUM(TAM_SpaceHeating!$O39,TAM_SpaceCooling!$O39)*$D$23</f>
        <v>97.293158834511644</v>
      </c>
      <c r="K24" s="11">
        <v>2033</v>
      </c>
      <c r="L24" s="837">
        <v>114672.46100343304</v>
      </c>
      <c r="M24" s="940">
        <v>-236.54095106209195</v>
      </c>
      <c r="N24" s="919">
        <v>7419876.1250098534</v>
      </c>
      <c r="O24" s="924">
        <f t="shared" si="8"/>
        <v>8.2714235488333845</v>
      </c>
      <c r="P24" s="88"/>
      <c r="Q24" s="89"/>
      <c r="R24" s="914">
        <f t="shared" si="9"/>
        <v>7.4198761250098526</v>
      </c>
      <c r="S24" s="832">
        <f t="shared" si="10"/>
        <v>0.85154742382353099</v>
      </c>
      <c r="T24" s="11">
        <v>2033</v>
      </c>
      <c r="U24" s="818">
        <v>14013310539.874006</v>
      </c>
      <c r="V24" s="933">
        <f>U24*TAM_RoofArea!C39/TAM_RoofArea!O39*L24/TAM_Area!J51</f>
        <v>6080500764.8394604</v>
      </c>
      <c r="W24" s="88"/>
      <c r="X24" s="88"/>
      <c r="Y24" s="89"/>
      <c r="Z24" s="846"/>
      <c r="AA24" s="892">
        <v>-31.164932867967821</v>
      </c>
      <c r="AB24" s="892">
        <v>-31826.624597179947</v>
      </c>
      <c r="AC24" s="935">
        <f t="shared" si="0"/>
        <v>8.0367133727504203E-2</v>
      </c>
      <c r="AD24" s="11">
        <v>2033</v>
      </c>
      <c r="AE24" s="818">
        <v>725252129.94486809</v>
      </c>
      <c r="AF24" s="933">
        <f>AE24*TAM_RoofArea!C39/TAM_RoofArea!O39*L24/TAM_Area!J51</f>
        <v>314693385.14144331</v>
      </c>
      <c r="AG24" s="88"/>
      <c r="AH24" s="88"/>
      <c r="AI24" s="89"/>
      <c r="AJ24" s="88"/>
      <c r="AK24" s="934">
        <v>-0.50791441885846567</v>
      </c>
      <c r="AL24" s="892">
        <v>5759.6983137059442</v>
      </c>
      <c r="AM24" s="914">
        <f t="shared" si="1"/>
        <v>7.5881902215964199E-3</v>
      </c>
      <c r="AN24" s="951">
        <f t="shared" si="2"/>
        <v>8.7955323949100619E-2</v>
      </c>
      <c r="AO24" s="11">
        <v>2033</v>
      </c>
      <c r="AP24" s="930">
        <f t="shared" si="3"/>
        <v>8.3593788727824858</v>
      </c>
      <c r="AQ24" s="11">
        <v>2033</v>
      </c>
      <c r="AR24" s="818">
        <v>139499.41286471288</v>
      </c>
      <c r="AS24" s="933">
        <f>L24/TAM_Area!J51*AR24</f>
        <v>75470.227448703867</v>
      </c>
      <c r="AT24" s="89"/>
      <c r="AU24" s="88"/>
      <c r="AV24" s="89"/>
      <c r="AW24" s="88"/>
      <c r="AX24" s="934">
        <v>-63.73017063664372</v>
      </c>
      <c r="AY24" s="892">
        <v>2765462.181808942</v>
      </c>
      <c r="AZ24" s="922">
        <f t="shared" si="4"/>
        <v>2.9948907961008593</v>
      </c>
      <c r="BA24" s="11">
        <v>2033</v>
      </c>
      <c r="BB24" s="818">
        <v>29699.776305863197</v>
      </c>
      <c r="BC24" s="958">
        <v>0</v>
      </c>
      <c r="BD24" s="89"/>
      <c r="BE24" s="88"/>
      <c r="BF24" s="89"/>
      <c r="BG24" s="88"/>
      <c r="BH24" s="934">
        <v>-45.878867566452072</v>
      </c>
      <c r="BI24" s="892">
        <v>563740.88798950298</v>
      </c>
      <c r="BJ24" s="857">
        <f t="shared" si="5"/>
        <v>0.72890481122873041</v>
      </c>
      <c r="BK24" s="922">
        <f t="shared" si="6"/>
        <v>3.7237956073295897</v>
      </c>
      <c r="BL24" s="11">
        <v>2033</v>
      </c>
      <c r="BM24" s="981">
        <f t="shared" si="7"/>
        <v>12.083174480112076</v>
      </c>
      <c r="BN24" s="12"/>
      <c r="BO24" s="12"/>
      <c r="BP24" s="12"/>
      <c r="BQ24" s="12"/>
      <c r="BR24" s="12"/>
      <c r="BS24" s="12"/>
      <c r="BT24" s="12"/>
      <c r="BU24" s="12"/>
      <c r="BV24" s="12"/>
      <c r="BW24"/>
      <c r="BX24"/>
      <c r="BY24"/>
      <c r="BZ24"/>
      <c r="CA24"/>
      <c r="CB24"/>
      <c r="CC24"/>
      <c r="CD24"/>
      <c r="CE24"/>
    </row>
    <row r="25" spans="1:83" ht="13.2" x14ac:dyDescent="0.25">
      <c r="A25" s="18"/>
      <c r="B25" s="89"/>
      <c r="C25" s="636" t="s">
        <v>554</v>
      </c>
      <c r="D25" s="637">
        <f>1/10^6</f>
        <v>9.9999999999999995E-7</v>
      </c>
      <c r="E25" s="635"/>
      <c r="F25" s="18"/>
      <c r="G25" s="18"/>
      <c r="H25" s="11">
        <v>2034</v>
      </c>
      <c r="I25" s="11"/>
      <c r="J25" s="94">
        <f>SUM(TAM_SpaceHeating!$O40,TAM_SpaceCooling!$O40)*$D$23</f>
        <v>98.721216004808909</v>
      </c>
      <c r="K25" s="11">
        <v>2034</v>
      </c>
      <c r="L25" s="837">
        <v>117964.75256863344</v>
      </c>
      <c r="M25" s="940">
        <v>-249.49486535954847</v>
      </c>
      <c r="N25" s="919">
        <v>7826217.7710950216</v>
      </c>
      <c r="O25" s="924">
        <f t="shared" si="8"/>
        <v>8.7243992863893958</v>
      </c>
      <c r="P25" s="88"/>
      <c r="Q25" s="89"/>
      <c r="R25" s="914">
        <f t="shared" si="9"/>
        <v>7.8262177710950214</v>
      </c>
      <c r="S25" s="832">
        <f t="shared" si="10"/>
        <v>0.89818151529437451</v>
      </c>
      <c r="T25" s="11">
        <v>2034</v>
      </c>
      <c r="U25" s="818">
        <v>15358134766.306332</v>
      </c>
      <c r="V25" s="933">
        <f>U25*TAM_RoofArea!C40/TAM_RoofArea!O40*L25/TAM_Area!J52</f>
        <v>6779526817.6449795</v>
      </c>
      <c r="W25" s="88"/>
      <c r="X25" s="88"/>
      <c r="Y25" s="89"/>
      <c r="Z25" s="846"/>
      <c r="AA25" s="892">
        <v>-36.283084010501796</v>
      </c>
      <c r="AB25" s="892">
        <v>-37053.443975715527</v>
      </c>
      <c r="AC25" s="935">
        <f t="shared" si="0"/>
        <v>9.3565658462090945E-2</v>
      </c>
      <c r="AD25" s="11">
        <v>2034</v>
      </c>
      <c r="AE25" s="818">
        <v>810273689.69770539</v>
      </c>
      <c r="AF25" s="933">
        <f>AE25*TAM_RoofArea!C40/TAM_RoofArea!O40*L25/TAM_Area!J52</f>
        <v>357678343.92163527</v>
      </c>
      <c r="AG25" s="88"/>
      <c r="AH25" s="88"/>
      <c r="AI25" s="89"/>
      <c r="AJ25" s="88"/>
      <c r="AK25" s="934">
        <v>-0.60390398351667329</v>
      </c>
      <c r="AL25" s="892">
        <v>6848.210301488919</v>
      </c>
      <c r="AM25" s="914">
        <f t="shared" si="1"/>
        <v>9.022264642148942E-3</v>
      </c>
      <c r="AN25" s="951">
        <f t="shared" si="2"/>
        <v>0.10258792310423989</v>
      </c>
      <c r="AO25" s="11">
        <v>2034</v>
      </c>
      <c r="AP25" s="930">
        <f t="shared" si="3"/>
        <v>8.8269872094936357</v>
      </c>
      <c r="AQ25" s="11">
        <v>2034</v>
      </c>
      <c r="AR25" s="818">
        <v>144469.01145705275</v>
      </c>
      <c r="AS25" s="933">
        <f>L25/TAM_Area!J52*AR25</f>
        <v>79895.238443489667</v>
      </c>
      <c r="AT25" s="89"/>
      <c r="AU25" s="88"/>
      <c r="AV25" s="89"/>
      <c r="AW25" s="88"/>
      <c r="AX25" s="934">
        <v>-66.684774652534543</v>
      </c>
      <c r="AY25" s="892">
        <v>2893672.1895108316</v>
      </c>
      <c r="AZ25" s="922">
        <f t="shared" si="4"/>
        <v>3.1337373782599558</v>
      </c>
      <c r="BA25" s="11">
        <v>2034</v>
      </c>
      <c r="BB25" s="818">
        <v>31748.437490570039</v>
      </c>
      <c r="BC25" s="958">
        <v>0</v>
      </c>
      <c r="BD25" s="89"/>
      <c r="BE25" s="88"/>
      <c r="BF25" s="89"/>
      <c r="BG25" s="88"/>
      <c r="BH25" s="934">
        <v>-49.250868276282972</v>
      </c>
      <c r="BI25" s="892">
        <v>605174.66295589576</v>
      </c>
      <c r="BJ25" s="857">
        <f t="shared" si="5"/>
        <v>0.78247778875051444</v>
      </c>
      <c r="BK25" s="922">
        <f t="shared" si="6"/>
        <v>3.9162151670104701</v>
      </c>
      <c r="BL25" s="11">
        <v>2034</v>
      </c>
      <c r="BM25" s="981">
        <f t="shared" si="7"/>
        <v>12.743202376504106</v>
      </c>
      <c r="BN25" s="12"/>
      <c r="BO25" s="12"/>
      <c r="BP25" s="12"/>
      <c r="BQ25" s="12"/>
      <c r="BR25" s="12"/>
      <c r="BS25" s="12"/>
      <c r="BT25" s="12"/>
      <c r="BU25" s="12"/>
      <c r="BV25" s="12"/>
      <c r="BW25"/>
      <c r="BX25"/>
      <c r="BY25"/>
      <c r="BZ25"/>
      <c r="CA25"/>
      <c r="CB25"/>
      <c r="CC25"/>
      <c r="CD25"/>
      <c r="CE25"/>
    </row>
    <row r="26" spans="1:83" ht="13.2" x14ac:dyDescent="0.25">
      <c r="A26" s="18"/>
      <c r="B26" s="89"/>
      <c r="C26" s="636" t="s">
        <v>708</v>
      </c>
      <c r="D26" s="637">
        <f>1/3600</f>
        <v>2.7777777777777778E-4</v>
      </c>
      <c r="E26" s="635"/>
      <c r="F26" s="18"/>
      <c r="G26" s="18"/>
      <c r="H26" s="11">
        <v>2035</v>
      </c>
      <c r="I26" s="11"/>
      <c r="J26" s="94">
        <f>SUM(TAM_SpaceHeating!$O41,TAM_SpaceCooling!$O41)*$D$23</f>
        <v>100.16982373017761</v>
      </c>
      <c r="K26" s="11">
        <v>2035</v>
      </c>
      <c r="L26" s="837">
        <v>121196.31576869852</v>
      </c>
      <c r="M26" s="940">
        <v>-262.17557046603088</v>
      </c>
      <c r="N26" s="919">
        <v>8223989.3224708354</v>
      </c>
      <c r="O26" s="924">
        <f t="shared" si="8"/>
        <v>9.167821376148547</v>
      </c>
      <c r="P26" s="88"/>
      <c r="Q26" s="89"/>
      <c r="R26" s="914">
        <f t="shared" si="9"/>
        <v>8.2239893224708354</v>
      </c>
      <c r="S26" s="832">
        <f t="shared" si="10"/>
        <v>0.94383205367771106</v>
      </c>
      <c r="T26" s="11">
        <v>2035</v>
      </c>
      <c r="U26" s="818">
        <v>16840533642.568264</v>
      </c>
      <c r="V26" s="933">
        <f>U26*TAM_RoofArea!C41/TAM_RoofArea!O41*L26/TAM_Area!J53</f>
        <v>7553400158.0905428</v>
      </c>
      <c r="W26" s="88"/>
      <c r="X26" s="88"/>
      <c r="Y26" s="89"/>
      <c r="Z26" s="846"/>
      <c r="AA26" s="892">
        <v>-41.959813662449164</v>
      </c>
      <c r="AB26" s="892">
        <v>-42850.701564481475</v>
      </c>
      <c r="AC26" s="935">
        <f t="shared" si="0"/>
        <v>0.1082046276203355</v>
      </c>
      <c r="AD26" s="11">
        <v>2035</v>
      </c>
      <c r="AE26" s="818">
        <v>904812807.31481111</v>
      </c>
      <c r="AF26" s="933">
        <f>AE26*TAM_RoofArea!C41/TAM_RoofArea!O41*L26/TAM_Area!J53</f>
        <v>405831153.98068589</v>
      </c>
      <c r="AG26" s="88"/>
      <c r="AH26" s="88"/>
      <c r="AI26" s="89"/>
      <c r="AJ26" s="88"/>
      <c r="AK26" s="934">
        <v>-0.71175029106480991</v>
      </c>
      <c r="AL26" s="892">
        <v>8071.17655852188</v>
      </c>
      <c r="AM26" s="914">
        <f t="shared" si="1"/>
        <v>1.0633477606355194E-2</v>
      </c>
      <c r="AN26" s="951">
        <f t="shared" si="2"/>
        <v>0.11883810522669069</v>
      </c>
      <c r="AO26" s="11">
        <v>2035</v>
      </c>
      <c r="AP26" s="930">
        <f t="shared" si="3"/>
        <v>9.2866594813752386</v>
      </c>
      <c r="AQ26" s="11">
        <v>2035</v>
      </c>
      <c r="AR26" s="818">
        <v>149235.64324049625</v>
      </c>
      <c r="AS26" s="933">
        <f>L26/TAM_Area!J53*AR26</f>
        <v>84268.865113954147</v>
      </c>
      <c r="AT26" s="89"/>
      <c r="AU26" s="88"/>
      <c r="AV26" s="89"/>
      <c r="AW26" s="67"/>
      <c r="AX26" s="934">
        <v>-69.512293865275183</v>
      </c>
      <c r="AY26" s="892">
        <v>3016367.5686861728</v>
      </c>
      <c r="AZ26" s="922">
        <f t="shared" si="4"/>
        <v>3.2666118266011632</v>
      </c>
      <c r="BA26" s="11">
        <v>2035</v>
      </c>
      <c r="BB26" s="818">
        <v>33817.015616041535</v>
      </c>
      <c r="BC26" s="958">
        <v>0</v>
      </c>
      <c r="BD26" s="89"/>
      <c r="BE26" s="88"/>
      <c r="BF26" s="89"/>
      <c r="BG26" s="67"/>
      <c r="BH26" s="934">
        <v>-52.657731476825461</v>
      </c>
      <c r="BI26" s="892">
        <v>647036.81404649804</v>
      </c>
      <c r="BJ26" s="857">
        <f t="shared" si="5"/>
        <v>0.83660464736306972</v>
      </c>
      <c r="BK26" s="922">
        <f t="shared" si="6"/>
        <v>4.1032164739642329</v>
      </c>
      <c r="BL26" s="11">
        <v>2035</v>
      </c>
      <c r="BM26" s="981">
        <f t="shared" si="7"/>
        <v>13.389875955339472</v>
      </c>
      <c r="BN26" s="12"/>
      <c r="BO26" s="12"/>
      <c r="BP26" s="12"/>
      <c r="BQ26" s="12"/>
      <c r="BR26" s="12"/>
      <c r="BS26" s="12"/>
      <c r="BT26" s="12"/>
      <c r="BU26" s="12"/>
      <c r="BV26" s="12"/>
      <c r="BW26"/>
      <c r="BX26"/>
      <c r="BY26"/>
      <c r="BZ26"/>
      <c r="CA26"/>
      <c r="CB26"/>
      <c r="CC26"/>
      <c r="CD26"/>
      <c r="CE26"/>
    </row>
    <row r="27" spans="1:83" ht="13.8" thickBot="1" x14ac:dyDescent="0.3">
      <c r="A27" s="18"/>
      <c r="B27" s="61"/>
      <c r="C27" s="59"/>
      <c r="D27" s="59"/>
      <c r="E27" s="60"/>
      <c r="F27" s="18"/>
      <c r="G27" s="18"/>
      <c r="H27" s="11">
        <v>2036</v>
      </c>
      <c r="I27" s="11"/>
      <c r="J27" s="94">
        <f>SUM(TAM_SpaceHeating!$O42,TAM_SpaceCooling!$O42)*$D$23</f>
        <v>101.63986243736608</v>
      </c>
      <c r="K27" s="11">
        <v>2036</v>
      </c>
      <c r="L27" s="837">
        <v>124369.42241266326</v>
      </c>
      <c r="M27" s="940">
        <v>-274.59328696144718</v>
      </c>
      <c r="N27" s="919">
        <v>8613511.3808618765</v>
      </c>
      <c r="O27" s="924">
        <f t="shared" si="8"/>
        <v>9.6020472139230861</v>
      </c>
      <c r="P27" s="88"/>
      <c r="Q27" s="89"/>
      <c r="R27" s="914">
        <f t="shared" si="9"/>
        <v>8.6135113808618762</v>
      </c>
      <c r="S27" s="832">
        <f t="shared" si="10"/>
        <v>0.98853583306120973</v>
      </c>
      <c r="T27" s="11">
        <v>2036</v>
      </c>
      <c r="U27" s="818">
        <v>18468872127.229767</v>
      </c>
      <c r="V27" s="933">
        <f>U27*TAM_RoofArea!C42/TAM_RoofArea!O42*L27/TAM_Area!J54</f>
        <v>8407283495.3648968</v>
      </c>
      <c r="W27" s="88"/>
      <c r="X27" s="88"/>
      <c r="Y27" s="89"/>
      <c r="Z27" s="846"/>
      <c r="AA27" s="892">
        <v>-48.229085101892679</v>
      </c>
      <c r="AB27" s="892">
        <v>-49253.081747564611</v>
      </c>
      <c r="AC27" s="935">
        <f t="shared" si="0"/>
        <v>0.12437162461924901</v>
      </c>
      <c r="AD27" s="11">
        <v>2036</v>
      </c>
      <c r="AE27" s="818">
        <v>1009734138.8073184</v>
      </c>
      <c r="AF27" s="933">
        <f>AE27*TAM_RoofArea!C42/TAM_RoofArea!O42*L27/TAM_Area!J54</f>
        <v>459644806.75488758</v>
      </c>
      <c r="AG27" s="88"/>
      <c r="AH27" s="88"/>
      <c r="AI27" s="80"/>
      <c r="AJ27" s="88"/>
      <c r="AK27" s="934">
        <v>-0.83253050900302838</v>
      </c>
      <c r="AL27" s="892">
        <v>9440.8120556815738</v>
      </c>
      <c r="AM27" s="914">
        <f t="shared" si="1"/>
        <v>1.2437921888092476E-2</v>
      </c>
      <c r="AN27" s="951">
        <f t="shared" si="2"/>
        <v>0.13680954650734148</v>
      </c>
      <c r="AO27" s="11">
        <v>2036</v>
      </c>
      <c r="AP27" s="930">
        <f t="shared" si="3"/>
        <v>9.7388567604304281</v>
      </c>
      <c r="AQ27" s="11">
        <v>2036</v>
      </c>
      <c r="AR27" s="818">
        <v>153809.85940811451</v>
      </c>
      <c r="AS27" s="933">
        <f>L27/TAM_Area!J54*AR27</f>
        <v>88587.326911089665</v>
      </c>
      <c r="AT27" s="89"/>
      <c r="AU27" s="88"/>
      <c r="AV27" s="89"/>
      <c r="AW27" s="67"/>
      <c r="AX27" s="934">
        <v>-72.219334755509976</v>
      </c>
      <c r="AY27" s="892">
        <v>3133834.9963075002</v>
      </c>
      <c r="AZ27" s="922">
        <f t="shared" si="4"/>
        <v>3.3938246014273359</v>
      </c>
      <c r="BA27" s="11">
        <v>2036</v>
      </c>
      <c r="BB27" s="818">
        <v>35908.764835239461</v>
      </c>
      <c r="BC27" s="958">
        <v>0</v>
      </c>
      <c r="BD27" s="89"/>
      <c r="BE27" s="88"/>
      <c r="BF27" s="89"/>
      <c r="BG27" s="67"/>
      <c r="BH27" s="934">
        <v>-56.1051532174248</v>
      </c>
      <c r="BI27" s="892">
        <v>689397.33200184756</v>
      </c>
      <c r="BJ27" s="857">
        <f t="shared" si="5"/>
        <v>0.89137588358457676</v>
      </c>
      <c r="BK27" s="922">
        <f t="shared" si="6"/>
        <v>4.285200485011913</v>
      </c>
      <c r="BL27" s="11">
        <v>2036</v>
      </c>
      <c r="BM27" s="981">
        <f t="shared" si="7"/>
        <v>14.024057245442341</v>
      </c>
      <c r="BN27" s="12"/>
      <c r="BO27" s="12"/>
      <c r="BP27" s="12"/>
      <c r="BQ27" s="12"/>
      <c r="BR27" s="12"/>
      <c r="BS27" s="12"/>
      <c r="BT27" s="12"/>
      <c r="BU27" s="12"/>
      <c r="BV27" s="12"/>
      <c r="BW27"/>
      <c r="BX27"/>
      <c r="BY27"/>
      <c r="BZ27"/>
      <c r="CA27"/>
      <c r="CB27"/>
      <c r="CC27"/>
      <c r="CD27"/>
      <c r="CE27"/>
    </row>
    <row r="28" spans="1:83" ht="13.2" x14ac:dyDescent="0.25">
      <c r="A28" s="18"/>
      <c r="B28" s="18"/>
      <c r="C28" s="18"/>
      <c r="D28" s="18"/>
      <c r="E28" s="18"/>
      <c r="F28" s="18"/>
      <c r="G28" s="18"/>
      <c r="H28" s="11">
        <v>2037</v>
      </c>
      <c r="I28" s="11"/>
      <c r="J28" s="94">
        <f>SUM(TAM_SpaceHeating!$O43,TAM_SpaceCooling!$O43)*$D$23</f>
        <v>103.13159651541849</v>
      </c>
      <c r="K28" s="11">
        <v>2037</v>
      </c>
      <c r="L28" s="837">
        <v>127484.97818741109</v>
      </c>
      <c r="M28" s="940">
        <v>-286.75208941589528</v>
      </c>
      <c r="N28" s="919">
        <v>8994911.7584091406</v>
      </c>
      <c r="O28" s="924">
        <f t="shared" si="8"/>
        <v>10.027219280306364</v>
      </c>
      <c r="P28" s="88"/>
      <c r="Q28" s="89"/>
      <c r="R28" s="914">
        <f t="shared" si="9"/>
        <v>8.99491175840914</v>
      </c>
      <c r="S28" s="832">
        <f t="shared" si="10"/>
        <v>1.0323075218972229</v>
      </c>
      <c r="T28" s="11">
        <v>2037</v>
      </c>
      <c r="U28" s="818">
        <v>20251354052.529339</v>
      </c>
      <c r="V28" s="933">
        <f>U28*TAM_RoofArea!C43/TAM_RoofArea!O43*L28/TAM_Area!J55</f>
        <v>9346186354.0482845</v>
      </c>
      <c r="W28" s="88"/>
      <c r="X28" s="88"/>
      <c r="Y28" s="89"/>
      <c r="Z28" s="846"/>
      <c r="AA28" s="892">
        <v>-55.124207404225103</v>
      </c>
      <c r="AB28" s="892">
        <v>-56294.600816374543</v>
      </c>
      <c r="AC28" s="935">
        <f t="shared" si="0"/>
        <v>0.14215254583883585</v>
      </c>
      <c r="AD28" s="11">
        <v>2037</v>
      </c>
      <c r="AE28" s="818">
        <v>1125967420.6433969</v>
      </c>
      <c r="AF28" s="933">
        <f>AE28*TAM_RoofArea!C43/TAM_RoofArea!O43*L28/TAM_Area!J55</f>
        <v>519644331.66412908</v>
      </c>
      <c r="AG28" s="88"/>
      <c r="AH28" s="88"/>
      <c r="AI28" s="80"/>
      <c r="AJ28" s="88"/>
      <c r="AK28" s="934">
        <v>-0.96740288048735579</v>
      </c>
      <c r="AL28" s="892">
        <v>10970.251153610194</v>
      </c>
      <c r="AM28" s="914">
        <f t="shared" si="1"/>
        <v>1.4452901523364673E-2</v>
      </c>
      <c r="AN28" s="951">
        <f t="shared" si="2"/>
        <v>0.15660544736220053</v>
      </c>
      <c r="AO28" s="11">
        <v>2037</v>
      </c>
      <c r="AP28" s="930">
        <f t="shared" si="3"/>
        <v>10.183824727668565</v>
      </c>
      <c r="AQ28" s="11">
        <v>2037</v>
      </c>
      <c r="AR28" s="818">
        <v>158200.40771238832</v>
      </c>
      <c r="AS28" s="933">
        <f>L28/TAM_Area!J55*AR28</f>
        <v>92846.436749312212</v>
      </c>
      <c r="AT28" s="89"/>
      <c r="AU28" s="88"/>
      <c r="AV28" s="89"/>
      <c r="AW28" s="67"/>
      <c r="AX28" s="934">
        <v>-74.811374605007813</v>
      </c>
      <c r="AY28" s="892">
        <v>3246312.1496858778</v>
      </c>
      <c r="AZ28" s="922">
        <f t="shared" si="4"/>
        <v>3.5156330982639057</v>
      </c>
      <c r="BA28" s="11">
        <v>2037</v>
      </c>
      <c r="BB28" s="818">
        <v>38022.876593477486</v>
      </c>
      <c r="BC28" s="958">
        <v>0</v>
      </c>
      <c r="BD28" s="89"/>
      <c r="BE28" s="88"/>
      <c r="BF28" s="89"/>
      <c r="BG28" s="67"/>
      <c r="BH28" s="934">
        <v>-59.591718208927318</v>
      </c>
      <c r="BI28" s="892">
        <v>732238.82632373355</v>
      </c>
      <c r="BJ28" s="857">
        <f t="shared" si="5"/>
        <v>0.94676901187587181</v>
      </c>
      <c r="BK28" s="922">
        <f t="shared" si="6"/>
        <v>4.4624021101397773</v>
      </c>
      <c r="BL28" s="11">
        <v>2037</v>
      </c>
      <c r="BM28" s="981">
        <f t="shared" si="7"/>
        <v>14.646226837808342</v>
      </c>
      <c r="BN28" s="12"/>
      <c r="BO28" s="12"/>
      <c r="BP28" s="12"/>
      <c r="BQ28" s="12"/>
      <c r="BR28" s="12"/>
      <c r="BS28" s="12"/>
      <c r="BT28" s="12"/>
      <c r="BU28" s="12"/>
      <c r="BV28" s="12"/>
      <c r="BW28"/>
      <c r="BX28"/>
      <c r="BY28"/>
      <c r="BZ28"/>
      <c r="CA28"/>
      <c r="CB28"/>
      <c r="CC28"/>
      <c r="CD28"/>
      <c r="CE28"/>
    </row>
    <row r="29" spans="1:83" ht="13.2" x14ac:dyDescent="0.25">
      <c r="A29" s="18"/>
      <c r="B29" s="18"/>
      <c r="C29" s="18"/>
      <c r="D29" s="18"/>
      <c r="E29" s="18"/>
      <c r="F29" s="18"/>
      <c r="G29" s="18"/>
      <c r="H29" s="11">
        <v>2038</v>
      </c>
      <c r="I29" s="11"/>
      <c r="J29" s="94">
        <f>SUM(TAM_SpaceHeating!$O44,TAM_SpaceCooling!$O44)*$D$23</f>
        <v>104.64502374786944</v>
      </c>
      <c r="K29" s="11">
        <v>2038</v>
      </c>
      <c r="L29" s="837">
        <v>130543.30119650447</v>
      </c>
      <c r="M29" s="940">
        <v>-298.65340893684441</v>
      </c>
      <c r="N29" s="919">
        <v>9368235.346452143</v>
      </c>
      <c r="O29" s="924">
        <f t="shared" si="8"/>
        <v>10.443387618624781</v>
      </c>
      <c r="P29" s="88"/>
      <c r="Q29" s="89"/>
      <c r="R29" s="914">
        <f t="shared" si="9"/>
        <v>9.368235346452142</v>
      </c>
      <c r="S29" s="832">
        <f t="shared" si="10"/>
        <v>1.0751522721726399</v>
      </c>
      <c r="T29" s="11">
        <v>2038</v>
      </c>
      <c r="U29" s="818">
        <v>22195906889.806652</v>
      </c>
      <c r="V29" s="933">
        <f>U29*TAM_RoofArea!C44/TAM_RoofArea!O44*L29/TAM_Area!J56</f>
        <v>10374904517.114252</v>
      </c>
      <c r="W29" s="88"/>
      <c r="X29" s="88"/>
      <c r="Y29" s="89"/>
      <c r="Z29" s="846"/>
      <c r="AA29" s="892">
        <v>-62.677367568503087</v>
      </c>
      <c r="AB29" s="892">
        <v>-64008.129162136822</v>
      </c>
      <c r="AC29" s="935">
        <f t="shared" si="0"/>
        <v>0.16163039408447427</v>
      </c>
      <c r="AD29" s="11">
        <v>2038</v>
      </c>
      <c r="AE29" s="818">
        <v>1254510644.2586703</v>
      </c>
      <c r="AF29" s="933">
        <f>AE29*TAM_RoofArea!C44/TAM_RoofArea!O44*L29/TAM_Area!J56</f>
        <v>586388662.31072783</v>
      </c>
      <c r="AG29" s="88"/>
      <c r="AH29" s="88"/>
      <c r="AI29" s="80"/>
      <c r="AJ29" s="88"/>
      <c r="AK29" s="934">
        <v>-1.1176106790578615</v>
      </c>
      <c r="AL29" s="892">
        <v>12673.592448933941</v>
      </c>
      <c r="AM29" s="914">
        <f t="shared" si="1"/>
        <v>1.6696990893542242E-2</v>
      </c>
      <c r="AN29" s="951">
        <f t="shared" si="2"/>
        <v>0.17832738497801651</v>
      </c>
      <c r="AO29" s="11">
        <v>2038</v>
      </c>
      <c r="AP29" s="930">
        <f t="shared" si="3"/>
        <v>10.621715003602798</v>
      </c>
      <c r="AQ29" s="11">
        <v>2038</v>
      </c>
      <c r="AR29" s="818">
        <v>162415.0333369454</v>
      </c>
      <c r="AS29" s="933">
        <f>L29/TAM_Area!J56*AR29</f>
        <v>97042.14928651815</v>
      </c>
      <c r="AT29" s="89"/>
      <c r="AU29" s="88"/>
      <c r="AV29" s="89"/>
      <c r="AW29" s="67"/>
      <c r="AX29" s="934">
        <v>-77.293262951198017</v>
      </c>
      <c r="AY29" s="892">
        <v>3354009.4662362142</v>
      </c>
      <c r="AZ29" s="922">
        <f t="shared" si="4"/>
        <v>3.6322652128605268</v>
      </c>
      <c r="BA29" s="11">
        <v>2038</v>
      </c>
      <c r="BB29" s="818">
        <v>40163.482763803608</v>
      </c>
      <c r="BC29" s="958">
        <v>0</v>
      </c>
      <c r="BD29" s="89"/>
      <c r="BE29" s="88"/>
      <c r="BF29" s="89"/>
      <c r="BG29" s="67"/>
      <c r="BH29" s="934">
        <v>-63.124658856522956</v>
      </c>
      <c r="BI29" s="892">
        <v>775650.16586922202</v>
      </c>
      <c r="BJ29" s="857">
        <f t="shared" si="5"/>
        <v>1.0028989377527047</v>
      </c>
      <c r="BK29" s="922">
        <f t="shared" si="6"/>
        <v>4.6351641506132317</v>
      </c>
      <c r="BL29" s="11">
        <v>2038</v>
      </c>
      <c r="BM29" s="981">
        <f t="shared" si="7"/>
        <v>15.25687915421603</v>
      </c>
      <c r="BN29" s="12"/>
      <c r="BO29" s="12"/>
      <c r="BP29" s="12"/>
      <c r="BQ29" s="12"/>
      <c r="BR29" s="12"/>
      <c r="BS29" s="12"/>
      <c r="BT29" s="12"/>
      <c r="BU29" s="12"/>
      <c r="BV29" s="12"/>
      <c r="BW29"/>
      <c r="BX29"/>
      <c r="BY29"/>
      <c r="BZ29"/>
      <c r="CA29"/>
      <c r="CB29"/>
      <c r="CC29"/>
      <c r="CD29"/>
      <c r="CE29"/>
    </row>
    <row r="30" spans="1:83" ht="13.2" x14ac:dyDescent="0.25">
      <c r="B30" s="18"/>
      <c r="C30" s="18"/>
      <c r="D30" s="18"/>
      <c r="E30" s="18"/>
      <c r="F30" s="18"/>
      <c r="G30" s="18"/>
      <c r="H30" s="11">
        <v>2039</v>
      </c>
      <c r="I30" s="11"/>
      <c r="J30" s="94">
        <f>SUM(TAM_SpaceHeating!$O45,TAM_SpaceCooling!$O45)*$D$23</f>
        <v>106.17981069259234</v>
      </c>
      <c r="K30" s="11">
        <v>2039</v>
      </c>
      <c r="L30" s="837">
        <v>133544.02519206019</v>
      </c>
      <c r="M30" s="940">
        <v>-310.29559782164955</v>
      </c>
      <c r="N30" s="919">
        <v>9733430.4594393428</v>
      </c>
      <c r="O30" s="924">
        <f t="shared" si="8"/>
        <v>10.850494611597281</v>
      </c>
      <c r="P30" s="88"/>
      <c r="Q30" s="89"/>
      <c r="R30" s="914">
        <f t="shared" si="9"/>
        <v>9.7334304594393419</v>
      </c>
      <c r="S30" s="832">
        <f t="shared" si="10"/>
        <v>1.1170641521579383</v>
      </c>
      <c r="T30" s="11">
        <v>2039</v>
      </c>
      <c r="U30" s="818">
        <v>24310057333.180023</v>
      </c>
      <c r="V30" s="933">
        <f>U30*TAM_RoofArea!C45/TAM_RoofArea!O45*L30/TAM_Area!J57</f>
        <v>11497931035.277922</v>
      </c>
      <c r="W30" s="88"/>
      <c r="X30" s="88"/>
      <c r="Y30" s="89"/>
      <c r="Z30" s="846"/>
      <c r="AA30" s="892">
        <v>-70.919125364180104</v>
      </c>
      <c r="AB30" s="892">
        <v>-72424.875397245822</v>
      </c>
      <c r="AC30" s="935">
        <f t="shared" si="0"/>
        <v>0.18288397591380254</v>
      </c>
      <c r="AD30" s="11">
        <v>2039</v>
      </c>
      <c r="AE30" s="818">
        <v>1396433105.4432373</v>
      </c>
      <c r="AF30" s="933">
        <f>AE30*TAM_RoofArea!C45/TAM_RoofArea!O45*L30/TAM_Area!J57</f>
        <v>660471150.75499523</v>
      </c>
      <c r="AG30" s="88"/>
      <c r="AH30" s="88"/>
      <c r="AI30" s="80"/>
      <c r="AJ30" s="88"/>
      <c r="AK30" s="934">
        <v>-1.2844860074910187</v>
      </c>
      <c r="AL30" s="892">
        <v>14565.941852866634</v>
      </c>
      <c r="AM30" s="914">
        <f t="shared" si="1"/>
        <v>1.91900914798343E-2</v>
      </c>
      <c r="AN30" s="951">
        <f t="shared" si="2"/>
        <v>0.20207406739363684</v>
      </c>
      <c r="AO30" s="11">
        <v>2039</v>
      </c>
      <c r="AP30" s="930">
        <f t="shared" si="3"/>
        <v>11.052568678990918</v>
      </c>
      <c r="AQ30" s="11">
        <v>2039</v>
      </c>
      <c r="AR30" s="818">
        <v>166460.40333535741</v>
      </c>
      <c r="AS30" s="933">
        <f>L30/TAM_Area!J57*AR30</f>
        <v>101170.37998122345</v>
      </c>
      <c r="AT30" s="89"/>
      <c r="AU30" s="88"/>
      <c r="AV30" s="89"/>
      <c r="AW30" s="67"/>
      <c r="AX30" s="934">
        <v>-79.669174275590194</v>
      </c>
      <c r="AY30" s="892">
        <v>3457108.0904718135</v>
      </c>
      <c r="AZ30" s="922">
        <f t="shared" si="4"/>
        <v>3.7439171178639383</v>
      </c>
      <c r="BA30" s="11">
        <v>2039</v>
      </c>
      <c r="BB30" s="818">
        <v>42328.658625613425</v>
      </c>
      <c r="BC30" s="958">
        <v>0</v>
      </c>
      <c r="BD30" s="89"/>
      <c r="BE30" s="88"/>
      <c r="BF30" s="89"/>
      <c r="BG30" s="67"/>
      <c r="BH30" s="934">
        <v>-66.700606141094454</v>
      </c>
      <c r="BI30" s="892">
        <v>819589.95349994628</v>
      </c>
      <c r="BJ30" s="857">
        <f t="shared" si="5"/>
        <v>1.0597121356078862</v>
      </c>
      <c r="BK30" s="922">
        <f t="shared" si="6"/>
        <v>4.8036292534718248</v>
      </c>
      <c r="BL30" s="11">
        <v>2039</v>
      </c>
      <c r="BM30" s="981">
        <f t="shared" si="7"/>
        <v>15.856197932462742</v>
      </c>
      <c r="BN30" s="12"/>
      <c r="BO30" s="12"/>
      <c r="BP30" s="12"/>
      <c r="BQ30" s="12"/>
      <c r="BR30" s="12"/>
      <c r="BS30" s="12"/>
      <c r="BT30" s="12"/>
      <c r="BU30" s="12"/>
      <c r="BV30" s="12"/>
      <c r="BW30"/>
      <c r="BX30"/>
      <c r="BY30"/>
      <c r="BZ30"/>
      <c r="CA30"/>
      <c r="CB30"/>
      <c r="CC30"/>
      <c r="CD30"/>
      <c r="CE30"/>
    </row>
    <row r="31" spans="1:83" ht="13.2" x14ac:dyDescent="0.25">
      <c r="B31" s="18"/>
      <c r="C31" s="18"/>
      <c r="D31" s="18"/>
      <c r="E31" s="18"/>
      <c r="F31" s="18"/>
      <c r="G31" s="18"/>
      <c r="H31" s="11">
        <v>2040</v>
      </c>
      <c r="I31" s="11"/>
      <c r="J31" s="94">
        <f>SUM(TAM_SpaceHeating!$O46,TAM_SpaceCooling!$O46)*$D$23</f>
        <v>107.73574223844068</v>
      </c>
      <c r="K31" s="11">
        <v>2040</v>
      </c>
      <c r="L31" s="837">
        <v>136487.07487287151</v>
      </c>
      <c r="M31" s="940">
        <v>-321.67831729975819</v>
      </c>
      <c r="N31" s="919">
        <v>10090486.470730737</v>
      </c>
      <c r="O31" s="924">
        <f t="shared" si="8"/>
        <v>11.248528413009867</v>
      </c>
      <c r="P31" s="88"/>
      <c r="Q31" s="89"/>
      <c r="R31" s="914">
        <f t="shared" si="9"/>
        <v>10.090486470730736</v>
      </c>
      <c r="S31" s="832">
        <f t="shared" si="10"/>
        <v>1.1580419422791297</v>
      </c>
      <c r="T31" s="11">
        <v>2040</v>
      </c>
      <c r="U31" s="818">
        <v>26600799730.384289</v>
      </c>
      <c r="V31" s="933">
        <f>U31*TAM_RoofArea!C46/TAM_RoofArea!O46*L31/TAM_Area!J58</f>
        <v>12719399649.268139</v>
      </c>
      <c r="W31" s="88"/>
      <c r="X31" s="88"/>
      <c r="Y31" s="89"/>
      <c r="Z31" s="846"/>
      <c r="AA31" s="892">
        <v>-79.877879135986632</v>
      </c>
      <c r="AB31" s="892">
        <v>-81573.840818150624</v>
      </c>
      <c r="AC31" s="935">
        <f t="shared" si="0"/>
        <v>0.20598652407140128</v>
      </c>
      <c r="AD31" s="11">
        <v>2040</v>
      </c>
      <c r="AE31" s="818">
        <v>1552878267.1298568</v>
      </c>
      <c r="AF31" s="933">
        <f>AE31*TAM_RoofArea!C46/TAM_RoofArea!O46*L31/TAM_Area!J58</f>
        <v>742522010.10808754</v>
      </c>
      <c r="AG31" s="88"/>
      <c r="AH31" s="88"/>
      <c r="AI31" s="80"/>
      <c r="AJ31" s="88"/>
      <c r="AK31" s="934">
        <v>-1.4694533641919278</v>
      </c>
      <c r="AL31" s="892">
        <v>16663.453033736914</v>
      </c>
      <c r="AM31" s="914">
        <f t="shared" si="1"/>
        <v>2.1953485144827853E-2</v>
      </c>
      <c r="AN31" s="951">
        <f t="shared" si="2"/>
        <v>0.22794000921622914</v>
      </c>
      <c r="AO31" s="11">
        <v>2040</v>
      </c>
      <c r="AP31" s="930">
        <f t="shared" si="3"/>
        <v>11.476468422226096</v>
      </c>
      <c r="AQ31" s="11">
        <v>2040</v>
      </c>
      <c r="AR31" s="818">
        <v>170343.10206668463</v>
      </c>
      <c r="AS31" s="933">
        <f>L31/TAM_Area!J58*AR31</f>
        <v>105227.81059117906</v>
      </c>
      <c r="AT31" s="70"/>
      <c r="AU31" s="88"/>
      <c r="AV31" s="89"/>
      <c r="AW31" s="67"/>
      <c r="AX31" s="934">
        <v>-81.943231281692078</v>
      </c>
      <c r="AY31" s="892">
        <v>3555786.9200878236</v>
      </c>
      <c r="AZ31" s="922">
        <f t="shared" si="4"/>
        <v>3.8507825527019151</v>
      </c>
      <c r="BA31" s="11">
        <v>2040</v>
      </c>
      <c r="BB31" s="818">
        <v>44523.425694332756</v>
      </c>
      <c r="BC31" s="958">
        <v>0</v>
      </c>
      <c r="BD31" s="70"/>
      <c r="BE31" s="88"/>
      <c r="BF31" s="89"/>
      <c r="BG31" s="67"/>
      <c r="BH31" s="934">
        <v>-70.328349692382517</v>
      </c>
      <c r="BI31" s="892">
        <v>864166.19261568366</v>
      </c>
      <c r="BJ31" s="857">
        <f t="shared" si="5"/>
        <v>1.1173482515082607</v>
      </c>
      <c r="BK31" s="922">
        <f t="shared" si="6"/>
        <v>4.9681308042101762</v>
      </c>
      <c r="BL31" s="11">
        <v>2040</v>
      </c>
      <c r="BM31" s="981">
        <f t="shared" si="7"/>
        <v>16.444599226436274</v>
      </c>
      <c r="BN31" s="12"/>
      <c r="BO31" s="12"/>
      <c r="BP31" s="12"/>
      <c r="BQ31" s="12"/>
      <c r="BR31" s="12"/>
      <c r="BS31" s="12"/>
      <c r="BT31" s="12"/>
      <c r="BU31" s="12"/>
      <c r="BV31" s="12"/>
      <c r="BW31"/>
      <c r="BX31"/>
      <c r="BY31"/>
      <c r="BZ31"/>
      <c r="CA31"/>
      <c r="CB31"/>
      <c r="CC31"/>
      <c r="CD31"/>
      <c r="CE31"/>
    </row>
    <row r="32" spans="1:83" ht="13.2" x14ac:dyDescent="0.25">
      <c r="B32" s="18"/>
      <c r="C32" s="18"/>
      <c r="D32" s="18"/>
      <c r="E32" s="18"/>
      <c r="F32" s="18"/>
      <c r="G32" s="18"/>
      <c r="H32" s="11">
        <v>2041</v>
      </c>
      <c r="I32" s="11"/>
      <c r="J32" s="94">
        <f>SUM(TAM_SpaceHeating!$O47,TAM_SpaceCooling!$O47)*$D$23</f>
        <v>109.31304361346466</v>
      </c>
      <c r="K32" s="11">
        <v>2041</v>
      </c>
      <c r="L32" s="837">
        <v>139373.33025595805</v>
      </c>
      <c r="M32" s="940">
        <v>-332.80552645581724</v>
      </c>
      <c r="N32" s="919">
        <v>10439527.569890605</v>
      </c>
      <c r="O32" s="924">
        <f t="shared" si="8"/>
        <v>11.637627465131546</v>
      </c>
      <c r="P32" s="88"/>
      <c r="Q32" s="89"/>
      <c r="R32" s="914">
        <f t="shared" si="9"/>
        <v>10.439527569890604</v>
      </c>
      <c r="S32" s="832">
        <f t="shared" si="10"/>
        <v>1.1980998952409418</v>
      </c>
      <c r="T32" s="11">
        <v>2041</v>
      </c>
      <c r="U32" s="818">
        <v>29074459972.552776</v>
      </c>
      <c r="V32" s="933">
        <f>U32*TAM_RoofArea!C47/TAM_RoofArea!O47*L32/TAM_Area!J59</f>
        <v>14043024682.370575</v>
      </c>
      <c r="W32" s="88"/>
      <c r="X32" s="88"/>
      <c r="Y32" s="89"/>
      <c r="Z32" s="846"/>
      <c r="AA32" s="892">
        <v>-89.579313171284866</v>
      </c>
      <c r="AB32" s="892">
        <v>-91481.255039250973</v>
      </c>
      <c r="AC32" s="935">
        <f t="shared" si="0"/>
        <v>0.23100427237737453</v>
      </c>
      <c r="AD32" s="11">
        <v>2041</v>
      </c>
      <c r="AE32" s="818">
        <v>1725066364.741565</v>
      </c>
      <c r="AF32" s="933">
        <f>AE32*TAM_RoofArea!C47/TAM_RoofArea!O47*L32/TAM_Area!J59</f>
        <v>833210644.72607219</v>
      </c>
      <c r="AG32" s="88"/>
      <c r="AH32" s="88"/>
      <c r="AI32" s="80"/>
      <c r="AJ32" s="88"/>
      <c r="AK32" s="934">
        <v>-1.6740328888731426</v>
      </c>
      <c r="AL32" s="892">
        <v>18983.364222660086</v>
      </c>
      <c r="AM32" s="914">
        <f t="shared" si="1"/>
        <v>2.5009882622603397E-2</v>
      </c>
      <c r="AN32" s="951">
        <f t="shared" si="2"/>
        <v>0.25601415499997793</v>
      </c>
      <c r="AO32" s="11">
        <v>2041</v>
      </c>
      <c r="AP32" s="930">
        <f t="shared" si="3"/>
        <v>11.893641620131524</v>
      </c>
      <c r="AQ32" s="11">
        <v>2041</v>
      </c>
      <c r="AR32" s="818">
        <v>174070.31468860764</v>
      </c>
      <c r="AS32" s="933">
        <f>L32/TAM_Area!J59*AR32</f>
        <v>109212.46099587182</v>
      </c>
      <c r="AT32" s="70"/>
      <c r="AU32" s="88"/>
      <c r="AV32" s="89"/>
      <c r="AW32" s="67"/>
      <c r="AX32" s="934">
        <v>-84.119932854589592</v>
      </c>
      <c r="AY32" s="892">
        <v>3650241.1765380786</v>
      </c>
      <c r="AZ32" s="922">
        <f t="shared" si="4"/>
        <v>3.9530729348146005</v>
      </c>
      <c r="BA32" s="11">
        <v>2041</v>
      </c>
      <c r="BB32" s="818">
        <v>46746.754409616122</v>
      </c>
      <c r="BC32" s="958">
        <v>0</v>
      </c>
      <c r="BD32" s="70"/>
      <c r="BE32" s="88"/>
      <c r="BF32" s="89"/>
      <c r="BG32" s="67"/>
      <c r="BH32" s="934">
        <v>-74.006087374286153</v>
      </c>
      <c r="BI32" s="892">
        <v>909356.7393000751</v>
      </c>
      <c r="BJ32" s="857">
        <f t="shared" si="5"/>
        <v>1.1757786538475052</v>
      </c>
      <c r="BK32" s="922">
        <f t="shared" si="6"/>
        <v>5.1288515886621058</v>
      </c>
      <c r="BL32" s="11">
        <v>2041</v>
      </c>
      <c r="BM32" s="981">
        <f t="shared" si="7"/>
        <v>17.02249320879363</v>
      </c>
      <c r="BN32" s="12"/>
      <c r="BO32" s="12"/>
      <c r="BP32" s="12"/>
      <c r="BQ32" s="12"/>
      <c r="BR32" s="12"/>
      <c r="BS32" s="12"/>
      <c r="BT32" s="12"/>
      <c r="BU32" s="12"/>
      <c r="BV32" s="12"/>
      <c r="BW32"/>
      <c r="BX32"/>
      <c r="BY32"/>
      <c r="BZ32"/>
      <c r="CA32"/>
      <c r="CB32"/>
      <c r="CC32"/>
      <c r="CD32"/>
      <c r="CE32"/>
    </row>
    <row r="33" spans="2:83" ht="13.2" x14ac:dyDescent="0.25">
      <c r="B33" s="18"/>
      <c r="C33" s="18"/>
      <c r="D33" s="18"/>
      <c r="E33" s="18"/>
      <c r="F33" s="18"/>
      <c r="G33" s="18"/>
      <c r="H33" s="11">
        <v>2042</v>
      </c>
      <c r="I33" s="11"/>
      <c r="J33" s="94">
        <f>SUM(TAM_SpaceHeating!$O48,TAM_SpaceCooling!$O48)*$D$23</f>
        <v>110.91212857930077</v>
      </c>
      <c r="K33" s="11">
        <v>2042</v>
      </c>
      <c r="L33" s="837">
        <v>142204.04908015809</v>
      </c>
      <c r="M33" s="940">
        <v>-343.68288369689338</v>
      </c>
      <c r="N33" s="919">
        <v>10780731.251256874</v>
      </c>
      <c r="O33" s="924">
        <f t="shared" si="8"/>
        <v>12.017989632565689</v>
      </c>
      <c r="P33" s="88"/>
      <c r="Q33" s="89"/>
      <c r="R33" s="914">
        <f t="shared" si="9"/>
        <v>10.780731251256872</v>
      </c>
      <c r="S33" s="832">
        <f t="shared" si="10"/>
        <v>1.237258381308816</v>
      </c>
      <c r="T33" s="11">
        <v>2042</v>
      </c>
      <c r="U33" s="818">
        <v>31736558016.175541</v>
      </c>
      <c r="V33" s="933">
        <f>U33*TAM_RoofArea!C48/TAM_RoofArea!O48*L33/TAM_Area!J60</f>
        <v>15471997841.104591</v>
      </c>
      <c r="W33" s="88"/>
      <c r="X33" s="88"/>
      <c r="Y33" s="89"/>
      <c r="Z33" s="846"/>
      <c r="AA33" s="892">
        <v>-100.04583951380573</v>
      </c>
      <c r="AB33" s="892">
        <v>-102170.00595526185</v>
      </c>
      <c r="AC33" s="935">
        <f t="shared" si="0"/>
        <v>0.25799501629443883</v>
      </c>
      <c r="AD33" s="11">
        <v>2042</v>
      </c>
      <c r="AE33" s="818">
        <v>1914296673.3247857</v>
      </c>
      <c r="AF33" s="933">
        <f>AE33*TAM_RoofArea!C48/TAM_RoofArea!O48*L33/TAM_Area!J60</f>
        <v>933245312.29313016</v>
      </c>
      <c r="AG33" s="88"/>
      <c r="AH33" s="88"/>
      <c r="AI33" s="80"/>
      <c r="AJ33" s="88"/>
      <c r="AK33" s="934">
        <v>-1.8998431868942021</v>
      </c>
      <c r="AL33" s="892">
        <v>21544.030241263004</v>
      </c>
      <c r="AM33" s="914">
        <f t="shared" si="1"/>
        <v>2.838346571408213E-2</v>
      </c>
      <c r="AN33" s="951">
        <f t="shared" si="2"/>
        <v>0.28637848200852095</v>
      </c>
      <c r="AO33" s="11">
        <v>2042</v>
      </c>
      <c r="AP33" s="930">
        <f t="shared" si="3"/>
        <v>12.30436811457421</v>
      </c>
      <c r="AQ33" s="11">
        <v>2042</v>
      </c>
      <c r="AR33" s="818">
        <v>177649.2677177318</v>
      </c>
      <c r="AS33" s="933">
        <f>L33/TAM_Area!J60*AR33</f>
        <v>113123.13832460003</v>
      </c>
      <c r="AT33" s="70"/>
      <c r="AU33" s="88"/>
      <c r="AV33" s="89"/>
      <c r="AW33" s="67"/>
      <c r="AX33" s="934">
        <v>-86.203803775675397</v>
      </c>
      <c r="AY33" s="892">
        <v>3740667.2050025449</v>
      </c>
      <c r="AZ33" s="922">
        <f t="shared" si="4"/>
        <v>4.0510008985949764</v>
      </c>
      <c r="BA33" s="11">
        <v>2042</v>
      </c>
      <c r="BB33" s="818">
        <v>49001.566689135318</v>
      </c>
      <c r="BC33" s="958">
        <v>0</v>
      </c>
      <c r="BD33" s="70"/>
      <c r="BE33" s="88"/>
      <c r="BF33" s="89"/>
      <c r="BG33" s="67"/>
      <c r="BH33" s="934">
        <v>-77.73893369354073</v>
      </c>
      <c r="BI33" s="892">
        <v>955224.43853430031</v>
      </c>
      <c r="BJ33" s="857">
        <f t="shared" si="5"/>
        <v>1.2350845998310469</v>
      </c>
      <c r="BK33" s="922">
        <f t="shared" si="6"/>
        <v>5.286085498426023</v>
      </c>
      <c r="BL33" s="11">
        <v>2042</v>
      </c>
      <c r="BM33" s="981">
        <f t="shared" si="7"/>
        <v>17.590453613000232</v>
      </c>
      <c r="BN33" s="12"/>
      <c r="BO33" s="12"/>
      <c r="BP33" s="12"/>
      <c r="BQ33" s="12"/>
      <c r="BR33" s="12"/>
      <c r="BS33" s="12"/>
      <c r="BT33" s="12"/>
      <c r="BU33" s="12"/>
      <c r="BV33" s="12"/>
      <c r="BW33"/>
      <c r="BX33"/>
      <c r="BY33"/>
      <c r="BZ33"/>
      <c r="CA33"/>
      <c r="CB33"/>
      <c r="CC33"/>
      <c r="CD33"/>
      <c r="CE33"/>
    </row>
    <row r="34" spans="2:83" ht="13.2" x14ac:dyDescent="0.25">
      <c r="B34" s="18"/>
      <c r="C34" s="18"/>
      <c r="D34" s="18"/>
      <c r="E34" s="18"/>
      <c r="F34" s="18"/>
      <c r="G34" s="18"/>
      <c r="H34" s="11">
        <v>2043</v>
      </c>
      <c r="I34" s="11"/>
      <c r="J34" s="94">
        <f>SUM(TAM_SpaceHeating!$O49,TAM_SpaceCooling!$O49)*$D$23</f>
        <v>112.53311314689859</v>
      </c>
      <c r="K34" s="11">
        <v>2043</v>
      </c>
      <c r="L34" s="837">
        <v>144979.84237001088</v>
      </c>
      <c r="M34" s="940">
        <v>-354.31313794467519</v>
      </c>
      <c r="N34" s="919">
        <v>11114183.743697375</v>
      </c>
      <c r="O34" s="924">
        <f t="shared" si="8"/>
        <v>12.389711040298206</v>
      </c>
      <c r="P34" s="88"/>
      <c r="Q34" s="89"/>
      <c r="R34" s="914">
        <f t="shared" si="9"/>
        <v>11.114183743697374</v>
      </c>
      <c r="S34" s="832">
        <f t="shared" si="10"/>
        <v>1.2755272966008309</v>
      </c>
      <c r="T34" s="11">
        <v>2043</v>
      </c>
      <c r="U34" s="818">
        <v>35607729322.031281</v>
      </c>
      <c r="V34" s="933">
        <f>U34*TAM_RoofArea!C49/TAM_RoofArea!O49*L34/TAM_Area!J61</f>
        <v>17508460079.132351</v>
      </c>
      <c r="W34" s="88"/>
      <c r="X34" s="88"/>
      <c r="Y34" s="89"/>
      <c r="Z34" s="846"/>
      <c r="AA34" s="892">
        <v>-115.42142680197458</v>
      </c>
      <c r="AB34" s="892">
        <v>-117872.04666412175</v>
      </c>
      <c r="AC34" s="935">
        <f t="shared" si="0"/>
        <v>0.29764508982298676</v>
      </c>
      <c r="AD34" s="11">
        <v>2043</v>
      </c>
      <c r="AE34" s="818">
        <v>2246511863.1592169</v>
      </c>
      <c r="AF34" s="933">
        <f>AE34*TAM_RoofArea!C49/TAM_RoofArea!O49*L34/TAM_Area!J61</f>
        <v>1104618688.7599211</v>
      </c>
      <c r="AG34" s="88"/>
      <c r="AH34" s="88"/>
      <c r="AI34" s="80"/>
      <c r="AJ34" s="88"/>
      <c r="AK34" s="934">
        <v>-2.303780584148015</v>
      </c>
      <c r="AL34" s="892">
        <v>26124.639610523453</v>
      </c>
      <c r="AM34" s="914">
        <f t="shared" si="1"/>
        <v>3.4418249713456306E-2</v>
      </c>
      <c r="AN34" s="951">
        <f t="shared" si="2"/>
        <v>0.33206333953644307</v>
      </c>
      <c r="AO34" s="11">
        <v>2043</v>
      </c>
      <c r="AP34" s="930">
        <f t="shared" si="3"/>
        <v>12.721774379834649</v>
      </c>
      <c r="AQ34" s="11">
        <v>2043</v>
      </c>
      <c r="AR34" s="818">
        <v>181086.22183373137</v>
      </c>
      <c r="AS34" s="933">
        <f>L34/TAM_Area!J61*AR34</f>
        <v>116958.44632992907</v>
      </c>
      <c r="AT34" s="70"/>
      <c r="AU34" s="88"/>
      <c r="AV34" s="89"/>
      <c r="AW34" s="67"/>
      <c r="AX34" s="934">
        <v>-88.198764081177842</v>
      </c>
      <c r="AY34" s="892">
        <v>3827235.1087750285</v>
      </c>
      <c r="AZ34" s="922">
        <f t="shared" si="4"/>
        <v>4.1447506594672685</v>
      </c>
      <c r="BA34" s="11">
        <v>2043</v>
      </c>
      <c r="BB34" s="818">
        <v>51286.73835467855</v>
      </c>
      <c r="BC34" s="958">
        <v>0</v>
      </c>
      <c r="BD34" s="70"/>
      <c r="BE34" s="88"/>
      <c r="BF34" s="89"/>
      <c r="BG34" s="67"/>
      <c r="BH34" s="934">
        <v>-81.524920895512878</v>
      </c>
      <c r="BI34" s="892">
        <v>1001745.1113487573</v>
      </c>
      <c r="BJ34" s="857">
        <f t="shared" si="5"/>
        <v>1.2952348265726035</v>
      </c>
      <c r="BK34" s="922">
        <f t="shared" si="6"/>
        <v>5.4399854860398715</v>
      </c>
      <c r="BL34" s="11">
        <v>2043</v>
      </c>
      <c r="BM34" s="981">
        <f t="shared" si="7"/>
        <v>18.161759865874522</v>
      </c>
      <c r="BN34" s="12"/>
      <c r="BO34" s="12"/>
      <c r="BP34" s="12"/>
      <c r="BQ34" s="12"/>
      <c r="BR34" s="12"/>
      <c r="BS34" s="12"/>
      <c r="BT34" s="12"/>
      <c r="BU34" s="12"/>
      <c r="BV34" s="12"/>
      <c r="BW34"/>
      <c r="BX34"/>
      <c r="BY34"/>
      <c r="BZ34"/>
      <c r="CA34"/>
      <c r="CB34"/>
      <c r="CC34"/>
      <c r="CD34"/>
      <c r="CE34"/>
    </row>
    <row r="35" spans="2:83" ht="13.2" x14ac:dyDescent="0.25">
      <c r="B35" s="18"/>
      <c r="C35" s="18"/>
      <c r="D35" s="18"/>
      <c r="E35" s="18"/>
      <c r="F35" s="18"/>
      <c r="G35" s="18"/>
      <c r="H35" s="11">
        <v>2044</v>
      </c>
      <c r="I35" s="11"/>
      <c r="J35" s="94">
        <f>SUM(TAM_SpaceHeating!$O50,TAM_SpaceCooling!$O50)*$D$23</f>
        <v>114.17610206699315</v>
      </c>
      <c r="K35" s="11">
        <v>2044</v>
      </c>
      <c r="L35" s="837">
        <v>147701.28503177746</v>
      </c>
      <c r="M35" s="940">
        <v>-364.69887562931137</v>
      </c>
      <c r="N35" s="919">
        <v>11439966.179004395</v>
      </c>
      <c r="O35" s="924">
        <f t="shared" si="8"/>
        <v>12.752882131269917</v>
      </c>
      <c r="P35" s="88"/>
      <c r="Q35" s="89"/>
      <c r="R35" s="914">
        <f t="shared" si="9"/>
        <v>11.439966179004395</v>
      </c>
      <c r="S35" s="832">
        <f t="shared" si="10"/>
        <v>1.3129159522655212</v>
      </c>
      <c r="T35" s="11">
        <v>2044</v>
      </c>
      <c r="U35" s="818">
        <v>39581805691.36058</v>
      </c>
      <c r="V35" s="933">
        <f>U35*TAM_RoofArea!C50/TAM_RoofArea!O50*L35/TAM_Area!J62</f>
        <v>19616131266.866478</v>
      </c>
      <c r="W35" s="88"/>
      <c r="X35" s="88"/>
      <c r="Y35" s="89"/>
      <c r="Z35" s="846"/>
      <c r="AA35" s="892">
        <v>-131.21482767016937</v>
      </c>
      <c r="AB35" s="892">
        <v>-134000.77194244415</v>
      </c>
      <c r="AC35" s="935">
        <f t="shared" si="0"/>
        <v>0.33837260767016558</v>
      </c>
      <c r="AD35" s="11">
        <v>2044</v>
      </c>
      <c r="AE35" s="818">
        <v>2593139789.5143566</v>
      </c>
      <c r="AF35" s="933">
        <f>AE35*TAM_RoofArea!C50/TAM_RoofArea!O50*L35/TAM_Area!J62</f>
        <v>1285120009.4580531</v>
      </c>
      <c r="AG35" s="88"/>
      <c r="AH35" s="88"/>
      <c r="AI35" s="80"/>
      <c r="AJ35" s="88"/>
      <c r="AK35" s="934">
        <v>-2.7256730192070506</v>
      </c>
      <c r="AL35" s="892">
        <v>30908.857298684696</v>
      </c>
      <c r="AM35" s="914">
        <f t="shared" si="1"/>
        <v>4.0721280167830075E-2</v>
      </c>
      <c r="AN35" s="951">
        <f t="shared" si="2"/>
        <v>0.37909388783799564</v>
      </c>
      <c r="AO35" s="11">
        <v>2044</v>
      </c>
      <c r="AP35" s="930">
        <f t="shared" si="3"/>
        <v>13.131976019107913</v>
      </c>
      <c r="AQ35" s="11">
        <v>2044</v>
      </c>
      <c r="AR35" s="818">
        <v>184387.09884517686</v>
      </c>
      <c r="AS35" s="933">
        <f>L35/TAM_Area!J62*AR35</f>
        <v>120717.2956499118</v>
      </c>
      <c r="AT35" s="70"/>
      <c r="AU35" s="67"/>
      <c r="AV35" s="70"/>
      <c r="AW35" s="67"/>
      <c r="AX35" s="934">
        <v>-90.108521627965501</v>
      </c>
      <c r="AY35" s="892">
        <v>3910105.7839875114</v>
      </c>
      <c r="AZ35" s="922">
        <f t="shared" si="4"/>
        <v>4.2344964618481864</v>
      </c>
      <c r="BA35" s="11">
        <v>2044</v>
      </c>
      <c r="BB35" s="818">
        <v>53606.10143694462</v>
      </c>
      <c r="BC35" s="958">
        <v>0</v>
      </c>
      <c r="BD35" s="70"/>
      <c r="BE35" s="67"/>
      <c r="BF35" s="70"/>
      <c r="BG35" s="67"/>
      <c r="BH35" s="934">
        <v>-85.370756543187781</v>
      </c>
      <c r="BI35" s="892">
        <v>1049001.177552694</v>
      </c>
      <c r="BJ35" s="857">
        <f t="shared" si="5"/>
        <v>1.3563359011081699</v>
      </c>
      <c r="BK35" s="922">
        <f t="shared" si="6"/>
        <v>5.5908323629563563</v>
      </c>
      <c r="BL35" s="11">
        <v>2044</v>
      </c>
      <c r="BM35" s="981">
        <f t="shared" si="7"/>
        <v>18.722808382064269</v>
      </c>
      <c r="BN35" s="12"/>
      <c r="BO35" s="12"/>
      <c r="BP35" s="12"/>
      <c r="BQ35" s="12"/>
      <c r="BR35" s="12"/>
      <c r="BS35" s="12"/>
      <c r="BT35" s="12"/>
      <c r="BU35" s="12"/>
      <c r="BV35" s="12"/>
      <c r="BW35"/>
      <c r="BX35"/>
      <c r="BY35"/>
      <c r="BZ35"/>
      <c r="CA35"/>
      <c r="CB35"/>
      <c r="CC35"/>
      <c r="CD35"/>
      <c r="CE35"/>
    </row>
    <row r="36" spans="2:83" ht="13.2" x14ac:dyDescent="0.25">
      <c r="B36" s="18"/>
      <c r="C36" s="18"/>
      <c r="D36" s="18"/>
      <c r="E36" s="18"/>
      <c r="F36" s="18"/>
      <c r="G36" s="18"/>
      <c r="H36" s="11">
        <v>2045</v>
      </c>
      <c r="I36" s="11"/>
      <c r="J36" s="94">
        <f>SUM(TAM_SpaceHeating!$O51,TAM_SpaceCooling!$O51)*$D$23</f>
        <v>115.841178792344</v>
      </c>
      <c r="K36" s="11">
        <v>2045</v>
      </c>
      <c r="L36" s="837">
        <v>150368.91262930856</v>
      </c>
      <c r="M36" s="940">
        <v>-374.84250618445043</v>
      </c>
      <c r="N36" s="919">
        <v>11758154.136899428</v>
      </c>
      <c r="O36" s="924">
        <f t="shared" si="8"/>
        <v>13.107587159163449</v>
      </c>
      <c r="P36" s="88"/>
      <c r="Q36" s="89"/>
      <c r="R36" s="914">
        <f t="shared" si="9"/>
        <v>11.758154136899426</v>
      </c>
      <c r="S36" s="832">
        <f t="shared" si="10"/>
        <v>1.3494330222640214</v>
      </c>
      <c r="T36" s="11">
        <v>2045</v>
      </c>
      <c r="U36" s="818">
        <v>43636030919.423012</v>
      </c>
      <c r="V36" s="933">
        <f>U36*TAM_RoofArea!C51/TAM_RoofArea!O51*L36/TAM_Area!J63</f>
        <v>21781617860.065678</v>
      </c>
      <c r="W36" s="88"/>
      <c r="X36" s="88"/>
      <c r="Y36" s="89"/>
      <c r="Z36" s="846"/>
      <c r="AA36" s="892">
        <v>-147.33364772058849</v>
      </c>
      <c r="AB36" s="892">
        <v>-150461.82568087429</v>
      </c>
      <c r="AC36" s="935">
        <f t="shared" si="0"/>
        <v>0.37993930611324422</v>
      </c>
      <c r="AD36" s="11">
        <v>2045</v>
      </c>
      <c r="AE36" s="818">
        <v>2953917484.3725224</v>
      </c>
      <c r="AF36" s="933">
        <f>AE36*TAM_RoofArea!C51/TAM_RoofArea!O51*L36/TAM_Area!J63</f>
        <v>1474494826.3873765</v>
      </c>
      <c r="AG36" s="88"/>
      <c r="AH36" s="88"/>
      <c r="AI36" s="80"/>
      <c r="AJ36" s="88"/>
      <c r="AK36" s="934">
        <v>-3.1651928928889816</v>
      </c>
      <c r="AL36" s="892">
        <v>35892.968364040222</v>
      </c>
      <c r="AM36" s="914">
        <f t="shared" si="1"/>
        <v>4.7287662778440556E-2</v>
      </c>
      <c r="AN36" s="951">
        <f t="shared" si="2"/>
        <v>0.42722696889168477</v>
      </c>
      <c r="AO36" s="11">
        <v>2045</v>
      </c>
      <c r="AP36" s="930">
        <f t="shared" si="3"/>
        <v>13.534814128055134</v>
      </c>
      <c r="AQ36" s="11">
        <v>2045</v>
      </c>
      <c r="AR36" s="818">
        <v>187557.49400844565</v>
      </c>
      <c r="AS36" s="933">
        <f>L36/TAM_Area!J63*AR36</f>
        <v>124398.86270185973</v>
      </c>
      <c r="AT36" s="70"/>
      <c r="AU36" s="67"/>
      <c r="AV36" s="70"/>
      <c r="AW36" s="67"/>
      <c r="AX36" s="934">
        <v>-91.936579806859413</v>
      </c>
      <c r="AY36" s="892">
        <v>3989431.2543161777</v>
      </c>
      <c r="AZ36" s="922">
        <f t="shared" si="4"/>
        <v>4.3204029416208716</v>
      </c>
      <c r="BA36" s="11">
        <v>2045</v>
      </c>
      <c r="BB36" s="818">
        <v>55959.446365097392</v>
      </c>
      <c r="BC36" s="958">
        <v>0</v>
      </c>
      <c r="BD36" s="70"/>
      <c r="BE36" s="67"/>
      <c r="BF36" s="70"/>
      <c r="BG36" s="67"/>
      <c r="BH36" s="934">
        <v>-89.276073805061515</v>
      </c>
      <c r="BI36" s="892">
        <v>1096988.1296696065</v>
      </c>
      <c r="BJ36" s="857">
        <f t="shared" si="5"/>
        <v>1.4183819953678278</v>
      </c>
      <c r="BK36" s="922">
        <f t="shared" si="6"/>
        <v>5.738784936988699</v>
      </c>
      <c r="BL36" s="11">
        <v>2045</v>
      </c>
      <c r="BM36" s="981">
        <f t="shared" si="7"/>
        <v>19.273599065043832</v>
      </c>
      <c r="BN36" s="12"/>
      <c r="BO36" s="12"/>
      <c r="BP36" s="12"/>
      <c r="BQ36" s="12"/>
      <c r="BR36" s="12"/>
      <c r="BS36" s="12"/>
      <c r="BT36" s="12"/>
      <c r="BU36" s="12"/>
      <c r="BV36" s="12"/>
      <c r="BW36"/>
      <c r="BX36"/>
      <c r="BY36"/>
      <c r="BZ36"/>
      <c r="CA36"/>
      <c r="CB36"/>
      <c r="CC36"/>
      <c r="CD36"/>
      <c r="CE36"/>
    </row>
    <row r="37" spans="2:83" ht="13.2" x14ac:dyDescent="0.25">
      <c r="B37" s="18"/>
      <c r="C37" s="18"/>
      <c r="D37" s="18"/>
      <c r="E37" s="18"/>
      <c r="F37" s="18"/>
      <c r="G37" s="18"/>
      <c r="H37" s="11">
        <v>2046</v>
      </c>
      <c r="I37" s="11"/>
      <c r="J37" s="94">
        <f>SUM(TAM_SpaceHeating!$O52,TAM_SpaceCooling!$O52)*$D$23</f>
        <v>117.52847926026688</v>
      </c>
      <c r="K37" s="11">
        <v>2046</v>
      </c>
      <c r="L37" s="837">
        <v>152983.40154362202</v>
      </c>
      <c r="M37" s="940">
        <v>-384.74707256226509</v>
      </c>
      <c r="N37" s="919">
        <v>12068843.069472592</v>
      </c>
      <c r="O37" s="924">
        <f t="shared" si="8"/>
        <v>13.453932530696747</v>
      </c>
      <c r="P37" s="88"/>
      <c r="Q37" s="89"/>
      <c r="R37" s="914">
        <f t="shared" si="9"/>
        <v>12.068843069472594</v>
      </c>
      <c r="S37" s="832">
        <f t="shared" si="10"/>
        <v>1.3850894612241542</v>
      </c>
      <c r="T37" s="11">
        <v>2046</v>
      </c>
      <c r="U37" s="818">
        <v>47744650927.457741</v>
      </c>
      <c r="V37" s="933">
        <f>U37*TAM_RoofArea!C52/TAM_RoofArea!O52*L37/TAM_Area!J64</f>
        <v>23989700303.010353</v>
      </c>
      <c r="W37" s="88"/>
      <c r="X37" s="88"/>
      <c r="Y37" s="89"/>
      <c r="Z37" s="846"/>
      <c r="AA37" s="892">
        <v>-163.6733206327408</v>
      </c>
      <c r="AB37" s="892">
        <v>-167148.42141393584</v>
      </c>
      <c r="AC37" s="935">
        <f t="shared" si="0"/>
        <v>0.42207553286393107</v>
      </c>
      <c r="AD37" s="11">
        <v>2046</v>
      </c>
      <c r="AE37" s="818">
        <v>3328407157.8725109</v>
      </c>
      <c r="AF37" s="933">
        <f>AE37*TAM_RoofArea!C52/TAM_RoofArea!O52*L37/TAM_Area!J64</f>
        <v>1672386092.5294998</v>
      </c>
      <c r="AG37" s="88"/>
      <c r="AH37" s="88"/>
      <c r="AI37" s="80"/>
      <c r="AJ37" s="88"/>
      <c r="AK37" s="934">
        <v>-3.6217948171963741</v>
      </c>
      <c r="AL37" s="892">
        <v>41070.788161672448</v>
      </c>
      <c r="AM37" s="914">
        <f t="shared" si="1"/>
        <v>5.4109249503579392E-2</v>
      </c>
      <c r="AN37" s="951">
        <f t="shared" si="2"/>
        <v>0.47618478236751044</v>
      </c>
      <c r="AO37" s="11">
        <v>2046</v>
      </c>
      <c r="AP37" s="930">
        <f t="shared" si="3"/>
        <v>13.930117313064258</v>
      </c>
      <c r="AQ37" s="11">
        <v>2046</v>
      </c>
      <c r="AR37" s="818">
        <v>190602.87094508176</v>
      </c>
      <c r="AS37" s="933">
        <f>L37/TAM_Area!J64*AR37</f>
        <v>128002.72583293378</v>
      </c>
      <c r="AT37" s="70"/>
      <c r="AU37" s="67"/>
      <c r="AV37" s="70"/>
      <c r="AW37" s="67"/>
      <c r="AX37" s="934">
        <v>-93.686359587387869</v>
      </c>
      <c r="AY37" s="892">
        <v>4065359.9669056088</v>
      </c>
      <c r="AZ37" s="922">
        <f t="shared" si="4"/>
        <v>4.4026308614202048</v>
      </c>
      <c r="BA37" s="11">
        <v>2046</v>
      </c>
      <c r="BB37" s="818">
        <v>58349.524046842525</v>
      </c>
      <c r="BC37" s="958">
        <v>0</v>
      </c>
      <c r="BD37" s="70"/>
      <c r="BE37" s="67"/>
      <c r="BF37" s="70"/>
      <c r="BG37" s="67"/>
      <c r="BH37" s="934">
        <v>-93.245687853076333</v>
      </c>
      <c r="BI37" s="892">
        <v>1145765.1345763216</v>
      </c>
      <c r="BJ37" s="857">
        <f t="shared" si="5"/>
        <v>1.4814496108473962</v>
      </c>
      <c r="BK37" s="922">
        <f t="shared" si="6"/>
        <v>5.884080472267601</v>
      </c>
      <c r="BL37" s="11">
        <v>2046</v>
      </c>
      <c r="BM37" s="981">
        <f t="shared" si="7"/>
        <v>19.81419778533186</v>
      </c>
      <c r="BN37" s="12"/>
      <c r="BO37" s="12"/>
      <c r="BP37" s="12"/>
      <c r="BQ37" s="12"/>
      <c r="BR37" s="12"/>
      <c r="BS37" s="12"/>
      <c r="BT37" s="12"/>
      <c r="BU37" s="12"/>
      <c r="BV37" s="12"/>
      <c r="BW37"/>
      <c r="BX37"/>
      <c r="BY37"/>
      <c r="BZ37"/>
      <c r="CA37"/>
      <c r="CB37"/>
      <c r="CC37"/>
      <c r="CD37"/>
      <c r="CE37"/>
    </row>
    <row r="38" spans="2:83" ht="13.2" x14ac:dyDescent="0.25">
      <c r="B38" s="18"/>
      <c r="C38" s="18"/>
      <c r="D38" s="18"/>
      <c r="E38" s="18"/>
      <c r="F38" s="18"/>
      <c r="G38" s="18"/>
      <c r="H38" s="11">
        <v>2047</v>
      </c>
      <c r="I38" s="11"/>
      <c r="J38" s="94">
        <f>SUM(TAM_SpaceHeating!$O53,TAM_SpaceCooling!$O53)*$D$23</f>
        <v>119.23808451760939</v>
      </c>
      <c r="K38" s="11">
        <v>2047</v>
      </c>
      <c r="L38" s="837">
        <v>155545.31541027891</v>
      </c>
      <c r="M38" s="940">
        <v>-394.41511048745946</v>
      </c>
      <c r="N38" s="919">
        <v>12372112.517975017</v>
      </c>
      <c r="O38" s="924">
        <f t="shared" si="8"/>
        <v>13.792006915729871</v>
      </c>
      <c r="P38" s="88"/>
      <c r="Q38" s="89"/>
      <c r="R38" s="914">
        <f t="shared" si="9"/>
        <v>12.372112517975017</v>
      </c>
      <c r="S38" s="832">
        <f t="shared" si="10"/>
        <v>1.4198943977548539</v>
      </c>
      <c r="T38" s="11">
        <v>2047</v>
      </c>
      <c r="U38" s="818">
        <v>51879035746.468918</v>
      </c>
      <c r="V38" s="933">
        <f>U38*TAM_RoofArea!C53/TAM_RoofArea!O53*L38/TAM_Area!J65</f>
        <v>26223403785.318943</v>
      </c>
      <c r="W38" s="88"/>
      <c r="X38" s="88"/>
      <c r="Y38" s="89"/>
      <c r="Z38" s="846"/>
      <c r="AA38" s="892">
        <v>-180.11760344016329</v>
      </c>
      <c r="AB38" s="892">
        <v>-183941.84811242973</v>
      </c>
      <c r="AC38" s="935">
        <f t="shared" si="0"/>
        <v>0.46448152427215805</v>
      </c>
      <c r="AD38" s="11">
        <v>2047</v>
      </c>
      <c r="AE38" s="818">
        <v>3715972079.6430411</v>
      </c>
      <c r="AF38" s="933">
        <f>AE38*TAM_RoofArea!C53/TAM_RoofArea!O53*L38/TAM_Area!J65</f>
        <v>1878320113.2662401</v>
      </c>
      <c r="AG38" s="88"/>
      <c r="AH38" s="88"/>
      <c r="AI38" s="80"/>
      <c r="AJ38" s="88"/>
      <c r="AK38" s="934">
        <v>-4.0946855688664812</v>
      </c>
      <c r="AL38" s="892">
        <v>46433.321619736234</v>
      </c>
      <c r="AM38" s="914">
        <f t="shared" si="1"/>
        <v>6.1174189667655567E-2</v>
      </c>
      <c r="AN38" s="951">
        <f t="shared" si="2"/>
        <v>0.52565571393981358</v>
      </c>
      <c r="AO38" s="11">
        <v>2047</v>
      </c>
      <c r="AP38" s="930">
        <f t="shared" si="3"/>
        <v>14.317662629669686</v>
      </c>
      <c r="AQ38" s="11">
        <v>2047</v>
      </c>
      <c r="AR38" s="818">
        <v>193528.32209111957</v>
      </c>
      <c r="AS38" s="933">
        <f>L38/TAM_Area!J65*AR38</f>
        <v>131528.59714694379</v>
      </c>
      <c r="AT38" s="70"/>
      <c r="AU38" s="67"/>
      <c r="AV38" s="70"/>
      <c r="AW38" s="67"/>
      <c r="AX38" s="934">
        <v>-95.361049526509646</v>
      </c>
      <c r="AY38" s="892">
        <v>4138030.2837529057</v>
      </c>
      <c r="AZ38" s="922">
        <f t="shared" si="4"/>
        <v>4.4813300620483396</v>
      </c>
      <c r="BA38" s="11">
        <v>2047</v>
      </c>
      <c r="BB38" s="818">
        <v>60774.047844500397</v>
      </c>
      <c r="BC38" s="958">
        <v>0</v>
      </c>
      <c r="BD38" s="70"/>
      <c r="BE38" s="67"/>
      <c r="BF38" s="70"/>
      <c r="BG38" s="67"/>
      <c r="BH38" s="934">
        <v>-97.275596170690051</v>
      </c>
      <c r="BI38" s="892">
        <v>1195283.0109754591</v>
      </c>
      <c r="BJ38" s="857">
        <f t="shared" si="5"/>
        <v>1.5454751571899432</v>
      </c>
      <c r="BK38" s="922">
        <f t="shared" si="6"/>
        <v>6.0268052192382831</v>
      </c>
      <c r="BL38" s="11">
        <v>2047</v>
      </c>
      <c r="BM38" s="981">
        <f t="shared" si="7"/>
        <v>20.344467848907968</v>
      </c>
      <c r="BN38" s="12"/>
      <c r="BO38" s="12"/>
      <c r="BP38" s="12"/>
      <c r="BQ38" s="12"/>
      <c r="BR38" s="12"/>
      <c r="BS38" s="12"/>
      <c r="BT38" s="12"/>
      <c r="BU38" s="12"/>
      <c r="BV38" s="12"/>
      <c r="BW38"/>
      <c r="BX38"/>
      <c r="BY38"/>
      <c r="BZ38"/>
      <c r="CA38"/>
      <c r="CB38"/>
      <c r="CC38"/>
      <c r="CD38"/>
      <c r="CE38"/>
    </row>
    <row r="39" spans="2:83" ht="13.2" x14ac:dyDescent="0.25">
      <c r="C39" s="18"/>
      <c r="D39" s="18"/>
      <c r="E39" s="18"/>
      <c r="F39" s="18"/>
      <c r="G39" s="18"/>
      <c r="H39" s="11">
        <v>2048</v>
      </c>
      <c r="I39" s="11"/>
      <c r="J39" s="94">
        <f>SUM(TAM_SpaceHeating!$O54,TAM_SpaceCooling!$O54)*$D$23</f>
        <v>120.96994714526903</v>
      </c>
      <c r="K39" s="11">
        <v>2048</v>
      </c>
      <c r="L39" s="837">
        <v>158054.92641337932</v>
      </c>
      <c r="M39" s="940">
        <v>-403.84784448168131</v>
      </c>
      <c r="N39" s="919">
        <v>12668000.89351014</v>
      </c>
      <c r="O39" s="924">
        <f t="shared" si="8"/>
        <v>14.121853133644192</v>
      </c>
      <c r="P39" s="88"/>
      <c r="Q39" s="89"/>
      <c r="R39" s="914">
        <f t="shared" si="9"/>
        <v>12.668000893510138</v>
      </c>
      <c r="S39" s="832">
        <f t="shared" si="10"/>
        <v>1.4538522401340526</v>
      </c>
      <c r="T39" s="11">
        <v>2048</v>
      </c>
      <c r="U39" s="818">
        <v>56007868154.697052</v>
      </c>
      <c r="V39" s="933">
        <f>U39*TAM_RoofArea!C54/TAM_RoofArea!O54*L39/TAM_Area!J66</f>
        <v>28464110993.027115</v>
      </c>
      <c r="W39" s="88"/>
      <c r="X39" s="88"/>
      <c r="Y39" s="89"/>
      <c r="Z39" s="846"/>
      <c r="AA39" s="892">
        <v>-196.53934243342655</v>
      </c>
      <c r="AB39" s="892">
        <v>-200712.25234803915</v>
      </c>
      <c r="AC39" s="935">
        <f t="shared" si="0"/>
        <v>0.50682938041229642</v>
      </c>
      <c r="AD39" s="11">
        <v>2048</v>
      </c>
      <c r="AE39" s="818">
        <v>4115750886.2805939</v>
      </c>
      <c r="AF39" s="933">
        <f>AE39*TAM_RoofArea!C54/TAM_RoofArea!O54*L39/TAM_Area!J66</f>
        <v>2091691648.0941932</v>
      </c>
      <c r="AG39" s="88"/>
      <c r="AH39" s="88"/>
      <c r="AI39" s="80"/>
      <c r="AJ39" s="88"/>
      <c r="AK39" s="934">
        <v>-4.5827920822499664</v>
      </c>
      <c r="AL39" s="892">
        <v>51968.400281928902</v>
      </c>
      <c r="AM39" s="914">
        <f t="shared" si="1"/>
        <v>6.8466451778028778E-2</v>
      </c>
      <c r="AN39" s="951">
        <f t="shared" si="2"/>
        <v>0.57529583219032521</v>
      </c>
      <c r="AO39" s="11">
        <v>2048</v>
      </c>
      <c r="AP39" s="930">
        <f t="shared" si="3"/>
        <v>14.697148965834518</v>
      </c>
      <c r="AQ39" s="11">
        <v>2048</v>
      </c>
      <c r="AR39" s="818">
        <v>196338.40329464278</v>
      </c>
      <c r="AS39" s="933">
        <f>L39/TAM_Area!J66*AR39</f>
        <v>134976.12214731859</v>
      </c>
      <c r="AT39" s="70"/>
      <c r="AU39" s="67"/>
      <c r="AV39" s="70"/>
      <c r="AW39" s="67"/>
      <c r="AX39" s="934">
        <v>-96.963502204210954</v>
      </c>
      <c r="AY39" s="892">
        <v>4207565.9877068093</v>
      </c>
      <c r="AZ39" s="922">
        <f t="shared" si="4"/>
        <v>4.5566345956419685</v>
      </c>
      <c r="BA39" s="11">
        <v>2048</v>
      </c>
      <c r="BB39" s="818">
        <v>63236.69545227538</v>
      </c>
      <c r="BC39" s="958">
        <v>0</v>
      </c>
      <c r="BD39" s="70"/>
      <c r="BE39" s="67"/>
      <c r="BF39" s="70"/>
      <c r="BG39" s="67"/>
      <c r="BH39" s="934">
        <v>-101.37223617123686</v>
      </c>
      <c r="BI39" s="892">
        <v>1245620.8591870882</v>
      </c>
      <c r="BJ39" s="857">
        <f t="shared" si="5"/>
        <v>1.6105609094035409</v>
      </c>
      <c r="BK39" s="922">
        <f t="shared" si="6"/>
        <v>6.167195505045509</v>
      </c>
      <c r="BL39" s="11">
        <v>2048</v>
      </c>
      <c r="BM39" s="981">
        <f t="shared" si="7"/>
        <v>20.864344470880027</v>
      </c>
      <c r="BN39" s="12"/>
      <c r="BO39" s="12"/>
      <c r="BP39" s="12"/>
      <c r="BQ39" s="12"/>
      <c r="BR39" s="12"/>
      <c r="BS39" s="12"/>
      <c r="BT39" s="12"/>
      <c r="BU39" s="12"/>
      <c r="BV39" s="12"/>
      <c r="BW39"/>
      <c r="BX39"/>
      <c r="BY39"/>
      <c r="BZ39"/>
      <c r="CA39"/>
      <c r="CB39"/>
      <c r="CC39"/>
      <c r="CD39"/>
      <c r="CE39"/>
    </row>
    <row r="40" spans="2:83" ht="13.2" x14ac:dyDescent="0.25">
      <c r="C40" s="18"/>
      <c r="D40" s="18"/>
      <c r="E40" s="18"/>
      <c r="F40" s="18"/>
      <c r="G40" s="18"/>
      <c r="H40" s="11">
        <v>2049</v>
      </c>
      <c r="I40" s="11"/>
      <c r="J40" s="94">
        <f>SUM(TAM_SpaceHeating!$O55,TAM_SpaceCooling!$O55)*$D$23</f>
        <v>122.72396868977123</v>
      </c>
      <c r="K40" s="11">
        <v>2049</v>
      </c>
      <c r="L40" s="837">
        <v>160512.40582261805</v>
      </c>
      <c r="M40" s="940">
        <v>-413.04604506550464</v>
      </c>
      <c r="N40" s="919">
        <v>12956532.365961384</v>
      </c>
      <c r="O40" s="924">
        <f t="shared" si="8"/>
        <v>14.4434981281972</v>
      </c>
      <c r="P40" s="88"/>
      <c r="Q40" s="89"/>
      <c r="R40" s="914">
        <f t="shared" si="9"/>
        <v>12.956532365961383</v>
      </c>
      <c r="S40" s="832">
        <f t="shared" si="10"/>
        <v>1.4869657622358168</v>
      </c>
      <c r="T40" s="11">
        <v>2049</v>
      </c>
      <c r="U40" s="818">
        <v>60097397993.096359</v>
      </c>
      <c r="V40" s="933">
        <f>U40*TAM_RoofArea!C55/TAM_RoofArea!O55*L40/TAM_Area!J67</f>
        <v>30691741896.367897</v>
      </c>
      <c r="W40" s="88"/>
      <c r="X40" s="88"/>
      <c r="Y40" s="89"/>
      <c r="Z40" s="846"/>
      <c r="AA40" s="892">
        <v>-212.80150572798129</v>
      </c>
      <c r="AB40" s="892">
        <v>-217319.69278458841</v>
      </c>
      <c r="AC40" s="935">
        <f t="shared" si="0"/>
        <v>0.54876572783614419</v>
      </c>
      <c r="AD40" s="11">
        <v>2049</v>
      </c>
      <c r="AE40" s="818">
        <v>4526630445.7478466</v>
      </c>
      <c r="AF40" s="933">
        <f>AE40*TAM_RoofArea!C55/TAM_RoofArea!O55*L40/TAM_Area!J67</f>
        <v>2311750224.4788227</v>
      </c>
      <c r="AG40" s="88"/>
      <c r="AH40" s="88"/>
      <c r="AI40" s="80"/>
      <c r="AJ40" s="88"/>
      <c r="AK40" s="934">
        <v>-5.0847276444359579</v>
      </c>
      <c r="AL40" s="892">
        <v>57660.298963618945</v>
      </c>
      <c r="AM40" s="914">
        <f t="shared" si="1"/>
        <v>7.5965318483588395E-2</v>
      </c>
      <c r="AN40" s="951">
        <f t="shared" si="2"/>
        <v>0.62473104631973264</v>
      </c>
      <c r="AO40" s="11">
        <v>2049</v>
      </c>
      <c r="AP40" s="930">
        <f t="shared" si="3"/>
        <v>15.068229174516933</v>
      </c>
      <c r="AQ40" s="11">
        <v>2049</v>
      </c>
      <c r="AR40" s="818">
        <v>199037.33698359385</v>
      </c>
      <c r="AS40" s="933">
        <f>L40/TAM_Area!J67*AR40</f>
        <v>138345.03253501892</v>
      </c>
      <c r="AT40" s="70"/>
      <c r="AU40" s="67"/>
      <c r="AV40" s="70"/>
      <c r="AW40" s="67"/>
      <c r="AX40" s="934">
        <v>-98.496361434161713</v>
      </c>
      <c r="AY40" s="892">
        <v>4274081.8025574302</v>
      </c>
      <c r="AZ40" s="922">
        <f t="shared" si="4"/>
        <v>4.6286687037204119</v>
      </c>
      <c r="BA40" s="11">
        <v>2049</v>
      </c>
      <c r="BB40" s="818">
        <v>65737.110679661622</v>
      </c>
      <c r="BC40" s="958">
        <v>0</v>
      </c>
      <c r="BD40" s="70"/>
      <c r="BE40" s="67"/>
      <c r="BF40" s="70"/>
      <c r="BG40" s="67"/>
      <c r="BH40" s="934">
        <v>-105.53498438104384</v>
      </c>
      <c r="BI40" s="892">
        <v>1296771.0182199867</v>
      </c>
      <c r="BJ40" s="857">
        <f t="shared" si="5"/>
        <v>1.6766969619917447</v>
      </c>
      <c r="BK40" s="922">
        <f t="shared" si="6"/>
        <v>6.3053656657121566</v>
      </c>
      <c r="BL40" s="11">
        <v>2049</v>
      </c>
      <c r="BM40" s="981">
        <f t="shared" si="7"/>
        <v>21.373594840229089</v>
      </c>
      <c r="BN40" s="12"/>
      <c r="BO40" s="12"/>
      <c r="BP40" s="12"/>
      <c r="BQ40" s="12"/>
      <c r="BR40" s="12"/>
      <c r="BS40" s="12"/>
      <c r="BT40" s="12"/>
      <c r="BU40" s="12"/>
      <c r="BV40" s="12"/>
      <c r="BW40"/>
      <c r="BX40"/>
      <c r="BY40"/>
      <c r="BZ40"/>
      <c r="CA40"/>
      <c r="CB40"/>
      <c r="CC40"/>
      <c r="CD40"/>
      <c r="CE40"/>
    </row>
    <row r="41" spans="2:83" ht="13.2" x14ac:dyDescent="0.25">
      <c r="C41" s="18"/>
      <c r="D41" s="18"/>
      <c r="E41" s="18"/>
      <c r="F41" s="18"/>
      <c r="G41" s="18"/>
      <c r="H41" s="38">
        <v>2050</v>
      </c>
      <c r="I41" s="38"/>
      <c r="J41" s="94">
        <f>SUM(TAM_SpaceHeating!$O56,TAM_SpaceCooling!$O56)*$D$23</f>
        <v>124.50008902876587</v>
      </c>
      <c r="K41" s="38">
        <v>2050</v>
      </c>
      <c r="L41" s="837">
        <v>162918.03327628959</v>
      </c>
      <c r="M41" s="940">
        <v>-422.01097029605035</v>
      </c>
      <c r="N41" s="919">
        <v>13237746.398381349</v>
      </c>
      <c r="O41" s="924">
        <f t="shared" si="8"/>
        <v>14.75698589144713</v>
      </c>
      <c r="P41" s="844"/>
      <c r="Q41" s="845"/>
      <c r="R41" s="914">
        <f t="shared" si="9"/>
        <v>13.237746398381349</v>
      </c>
      <c r="S41" s="832">
        <f t="shared" si="10"/>
        <v>1.5192394930657813</v>
      </c>
      <c r="T41" s="38">
        <v>2050</v>
      </c>
      <c r="U41" s="818">
        <v>64111758526.452026</v>
      </c>
      <c r="V41" s="933">
        <f>U41*TAM_RoofArea!C56/TAM_RoofArea!O56*L41/TAM_Area!J68</f>
        <v>32884979594.881245</v>
      </c>
      <c r="W41" s="844"/>
      <c r="X41" s="844"/>
      <c r="Y41" s="845"/>
      <c r="Z41" s="56"/>
      <c r="AA41" s="892">
        <v>-228.75846774877664</v>
      </c>
      <c r="AB41" s="892">
        <v>-233615.45193474903</v>
      </c>
      <c r="AC41" s="935">
        <f t="shared" si="0"/>
        <v>0.58991503196084683</v>
      </c>
      <c r="AD41" s="38">
        <v>2050</v>
      </c>
      <c r="AE41" s="818">
        <v>4947217466.0780926</v>
      </c>
      <c r="AF41" s="933">
        <f>AE41*TAM_RoofArea!C56/TAM_RoofArea!O56*L41/TAM_Area!J68</f>
        <v>2537586694.9008088</v>
      </c>
      <c r="AG41" s="844"/>
      <c r="AH41" s="844"/>
      <c r="AI41" s="949"/>
      <c r="AJ41" s="62"/>
      <c r="AK41" s="934">
        <v>-5.5987565260646193</v>
      </c>
      <c r="AL41" s="892">
        <v>63489.334668820782</v>
      </c>
      <c r="AM41" s="914">
        <f t="shared" si="1"/>
        <v>8.3644858162653407E-2</v>
      </c>
      <c r="AN41" s="951">
        <f t="shared" si="2"/>
        <v>0.67355989012350026</v>
      </c>
      <c r="AO41" s="14">
        <v>2050</v>
      </c>
      <c r="AP41" s="930">
        <f t="shared" si="3"/>
        <v>15.430545781570629</v>
      </c>
      <c r="AQ41" s="38">
        <v>2050</v>
      </c>
      <c r="AR41" s="818">
        <v>201629.23344051663</v>
      </c>
      <c r="AS41" s="933">
        <f>L41/TAM_Area!J68*AR41</f>
        <v>141635.32437051446</v>
      </c>
      <c r="AT41" s="71"/>
      <c r="AU41" s="68"/>
      <c r="AV41" s="71"/>
      <c r="AW41" s="68"/>
      <c r="AX41" s="934">
        <v>-99.962200811772846</v>
      </c>
      <c r="AY41" s="892">
        <v>4337689.4050931633</v>
      </c>
      <c r="AZ41" s="922">
        <f t="shared" si="4"/>
        <v>4.6975533280155446</v>
      </c>
      <c r="BA41" s="14">
        <v>2050</v>
      </c>
      <c r="BB41" s="818">
        <v>68275.905145678538</v>
      </c>
      <c r="BC41" s="958">
        <v>0</v>
      </c>
      <c r="BD41" s="71"/>
      <c r="BE41" s="68"/>
      <c r="BF41" s="71"/>
      <c r="BG41" s="68"/>
      <c r="BH41" s="934">
        <v>-109.76491137428411</v>
      </c>
      <c r="BI41" s="892">
        <v>1348746.6428547075</v>
      </c>
      <c r="BJ41" s="857">
        <f t="shared" si="5"/>
        <v>1.7439003238021302</v>
      </c>
      <c r="BK41" s="922">
        <f t="shared" si="6"/>
        <v>6.4414536518176746</v>
      </c>
      <c r="BL41" s="14">
        <v>2050</v>
      </c>
      <c r="BM41" s="981">
        <f t="shared" si="7"/>
        <v>21.871999433388304</v>
      </c>
      <c r="BN41" s="36"/>
      <c r="BO41" s="12"/>
      <c r="BP41" s="12"/>
      <c r="BQ41" s="12"/>
      <c r="BR41" s="12"/>
      <c r="BS41" s="12"/>
      <c r="BT41" s="12"/>
      <c r="BU41" s="12"/>
      <c r="BV41" s="12"/>
      <c r="BW41"/>
      <c r="BX41"/>
      <c r="BY41"/>
      <c r="BZ41"/>
      <c r="CA41"/>
      <c r="CB41"/>
      <c r="CC41"/>
      <c r="CD41"/>
      <c r="CE41"/>
    </row>
    <row r="42" spans="2:83" ht="13.2" x14ac:dyDescent="0.25">
      <c r="C42" s="18"/>
      <c r="D42" s="18"/>
      <c r="E42" s="18"/>
      <c r="F42" s="18"/>
      <c r="G42" s="18"/>
      <c r="H42" s="11">
        <v>2051</v>
      </c>
      <c r="I42" s="11"/>
      <c r="J42" s="94">
        <f>SUM(TAM_SpaceHeating!$O57,TAM_SpaceCooling!$O57)*$D$23</f>
        <v>126.29839533482388</v>
      </c>
      <c r="K42" s="11">
        <v>2051</v>
      </c>
      <c r="L42" s="837">
        <v>165272.45736553217</v>
      </c>
      <c r="M42" s="940">
        <v>-430.74553810235744</v>
      </c>
      <c r="N42" s="919">
        <v>13511734.521103006</v>
      </c>
      <c r="O42" s="924">
        <f t="shared" si="8"/>
        <v>15.062418458271491</v>
      </c>
      <c r="P42" s="88"/>
      <c r="Q42" s="89"/>
      <c r="R42" s="914">
        <f t="shared" si="9"/>
        <v>13.511734521103005</v>
      </c>
      <c r="S42" s="832">
        <f t="shared" si="10"/>
        <v>1.5506839371684868</v>
      </c>
      <c r="T42" s="11">
        <v>2051</v>
      </c>
      <c r="U42" s="818">
        <v>68013338548.961349</v>
      </c>
      <c r="V42" s="933">
        <f>U42*TAM_RoofArea!C57/TAM_RoofArea!O57*L42/TAM_Area!J69</f>
        <v>35021541281.084885</v>
      </c>
      <c r="W42" s="88"/>
      <c r="X42" s="88"/>
      <c r="Y42" s="89"/>
      <c r="Z42" s="846"/>
      <c r="AA42" s="892">
        <v>-244.25752004770629</v>
      </c>
      <c r="AB42" s="892">
        <v>-249443.57905505737</v>
      </c>
      <c r="AC42" s="935">
        <f t="shared" si="0"/>
        <v>0.62988349311668523</v>
      </c>
      <c r="AD42" s="11">
        <v>2051</v>
      </c>
      <c r="AE42" s="818">
        <v>5375809099.7288456</v>
      </c>
      <c r="AF42" s="933">
        <f>AE42*TAM_RoofArea!C57/TAM_RoofArea!O57*L42/TAM_Area!J69</f>
        <v>2768120552.8508892</v>
      </c>
      <c r="AG42" s="88"/>
      <c r="AH42" s="88"/>
      <c r="AI42" s="80"/>
      <c r="AJ42" s="88"/>
      <c r="AK42" s="934">
        <v>-6.1227573609430976</v>
      </c>
      <c r="AL42" s="892">
        <v>69431.451318734034</v>
      </c>
      <c r="AM42" s="914">
        <f t="shared" si="1"/>
        <v>9.1473377818129184E-2</v>
      </c>
      <c r="AN42" s="951">
        <f t="shared" si="2"/>
        <v>0.72135687093481438</v>
      </c>
      <c r="AO42" s="11">
        <v>2051</v>
      </c>
      <c r="AP42" s="930">
        <f t="shared" si="3"/>
        <v>15.783775329206305</v>
      </c>
      <c r="AQ42" s="11">
        <v>2051</v>
      </c>
      <c r="AR42" s="818">
        <v>204118.36277162188</v>
      </c>
      <c r="AS42" s="933">
        <f>L42/TAM_Area!J69*AR42</f>
        <v>144847.49188773616</v>
      </c>
      <c r="AT42" s="70"/>
      <c r="AU42" s="67"/>
      <c r="AV42" s="70"/>
      <c r="AW42" s="67"/>
      <c r="AX42" s="934">
        <v>-101.36369400378931</v>
      </c>
      <c r="AY42" s="892">
        <v>4398504.8145274427</v>
      </c>
      <c r="AZ42" s="922">
        <f t="shared" si="4"/>
        <v>4.7634141129410841</v>
      </c>
      <c r="BA42" s="11">
        <v>2051</v>
      </c>
      <c r="BB42" s="818">
        <v>70854.659888394614</v>
      </c>
      <c r="BC42" s="958">
        <v>0</v>
      </c>
      <c r="BD42" s="70"/>
      <c r="BE42" s="67"/>
      <c r="BF42" s="70"/>
      <c r="BG42" s="67"/>
      <c r="BH42" s="934">
        <v>-114.06478459027585</v>
      </c>
      <c r="BI42" s="892">
        <v>1401581.7382614214</v>
      </c>
      <c r="BJ42" s="857">
        <f t="shared" si="5"/>
        <v>1.8122149627864144</v>
      </c>
      <c r="BK42" s="922">
        <f t="shared" si="6"/>
        <v>6.5756290757274982</v>
      </c>
      <c r="BL42" s="11">
        <v>2051</v>
      </c>
      <c r="BM42" s="981">
        <f t="shared" si="7"/>
        <v>22.359404404933805</v>
      </c>
      <c r="BN42" s="12"/>
      <c r="BO42" s="12"/>
      <c r="BP42" s="12"/>
      <c r="BQ42" s="12"/>
      <c r="BR42" s="12"/>
      <c r="BS42" s="12"/>
      <c r="BT42" s="12"/>
      <c r="BU42" s="12"/>
      <c r="BV42" s="12"/>
      <c r="BW42"/>
      <c r="BX42"/>
      <c r="BY42"/>
      <c r="BZ42"/>
      <c r="CA42"/>
      <c r="CB42"/>
      <c r="CC42"/>
      <c r="CD42"/>
      <c r="CE42"/>
    </row>
    <row r="43" spans="2:83" ht="13.2" x14ac:dyDescent="0.25">
      <c r="C43" s="18"/>
      <c r="D43" s="18"/>
      <c r="E43" s="18"/>
      <c r="F43" s="18"/>
      <c r="G43" s="18"/>
      <c r="H43" s="11">
        <v>2052</v>
      </c>
      <c r="I43" s="11"/>
      <c r="J43" s="94">
        <f>SUM(TAM_SpaceHeating!$O58,TAM_SpaceCooling!$O58)*$D$23</f>
        <v>128.11901830051141</v>
      </c>
      <c r="K43" s="11">
        <v>2052</v>
      </c>
      <c r="L43" s="837">
        <v>167576.41120187147</v>
      </c>
      <c r="M43" s="940">
        <v>-439.25304665993974</v>
      </c>
      <c r="N43" s="919">
        <v>13778600.192126505</v>
      </c>
      <c r="O43" s="924">
        <f t="shared" si="8"/>
        <v>15.359911160102287</v>
      </c>
      <c r="P43" s="88"/>
      <c r="Q43" s="89"/>
      <c r="R43" s="914">
        <f t="shared" si="9"/>
        <v>13.778600192126504</v>
      </c>
      <c r="S43" s="832">
        <f t="shared" si="10"/>
        <v>1.5813109679757831</v>
      </c>
      <c r="T43" s="11">
        <v>2052</v>
      </c>
      <c r="U43" s="818">
        <v>71763201421.111664</v>
      </c>
      <c r="V43" s="933">
        <f>U43*TAM_RoofArea!C58/TAM_RoofArea!O58*L43/TAM_Area!J70</f>
        <v>37078434301.902596</v>
      </c>
      <c r="W43" s="88"/>
      <c r="X43" s="88"/>
      <c r="Y43" s="89"/>
      <c r="Z43" s="846"/>
      <c r="AA43" s="892">
        <v>-259.14057267078624</v>
      </c>
      <c r="AB43" s="892">
        <v>-264642.62763641065</v>
      </c>
      <c r="AC43" s="935">
        <f t="shared" si="0"/>
        <v>0.66826343397841992</v>
      </c>
      <c r="AD43" s="11">
        <v>2052</v>
      </c>
      <c r="AE43" s="818">
        <v>5810362865.7868042</v>
      </c>
      <c r="AF43" s="933">
        <f>AE43*TAM_RoofArea!C58/TAM_RoofArea!O58*L43/TAM_Area!J70</f>
        <v>3002083986.2630706</v>
      </c>
      <c r="AG43" s="838"/>
      <c r="AH43" s="838"/>
      <c r="AI43" s="80"/>
      <c r="AJ43" s="88"/>
      <c r="AK43" s="934">
        <v>-6.6541856758574909</v>
      </c>
      <c r="AL43" s="892">
        <v>75457.794843588839</v>
      </c>
      <c r="AM43" s="914">
        <f t="shared" si="1"/>
        <v>9.9412863276675797E-2</v>
      </c>
      <c r="AN43" s="951">
        <f t="shared" si="2"/>
        <v>0.76767629725509567</v>
      </c>
      <c r="AO43" s="11">
        <v>2052</v>
      </c>
      <c r="AP43" s="930">
        <f t="shared" si="3"/>
        <v>16.127587457357382</v>
      </c>
      <c r="AQ43" s="11">
        <v>2052</v>
      </c>
      <c r="AR43" s="818">
        <v>206508.88128272921</v>
      </c>
      <c r="AS43" s="933">
        <f>L43/TAM_Area!J70*AR43</f>
        <v>147982.24009179877</v>
      </c>
      <c r="AT43" s="70"/>
      <c r="AU43" s="67"/>
      <c r="AV43" s="70"/>
      <c r="AW43" s="67"/>
      <c r="AX43" s="934">
        <v>-102.70344342244641</v>
      </c>
      <c r="AY43" s="892">
        <v>4456640.958105674</v>
      </c>
      <c r="AZ43" s="922">
        <f t="shared" si="4"/>
        <v>4.8263733544264813</v>
      </c>
      <c r="BA43" s="11">
        <v>2052</v>
      </c>
      <c r="BB43" s="818">
        <v>73472.926893974887</v>
      </c>
      <c r="BC43" s="958">
        <v>0</v>
      </c>
      <c r="BD43" s="70"/>
      <c r="BE43" s="67"/>
      <c r="BF43" s="70"/>
      <c r="BG43" s="67"/>
      <c r="BH43" s="934">
        <v>-118.43381982835604</v>
      </c>
      <c r="BI43" s="892">
        <v>1455266.6685009315</v>
      </c>
      <c r="BJ43" s="857">
        <f t="shared" si="5"/>
        <v>1.8816284198830131</v>
      </c>
      <c r="BK43" s="922">
        <f t="shared" si="6"/>
        <v>6.7080017743094942</v>
      </c>
      <c r="BL43" s="11">
        <v>2052</v>
      </c>
      <c r="BM43" s="981">
        <f t="shared" si="7"/>
        <v>22.835589231666876</v>
      </c>
      <c r="BN43" s="12"/>
      <c r="BO43" s="12"/>
      <c r="BP43" s="12"/>
      <c r="BQ43" s="12"/>
      <c r="BR43" s="12"/>
      <c r="BS43" s="12"/>
      <c r="BT43" s="12"/>
      <c r="BU43" s="12"/>
      <c r="BV43" s="12"/>
      <c r="BW43"/>
      <c r="BX43"/>
      <c r="BY43"/>
      <c r="BZ43"/>
      <c r="CA43"/>
      <c r="CB43"/>
      <c r="CC43"/>
      <c r="CD43"/>
      <c r="CE43"/>
    </row>
    <row r="44" spans="2:83" ht="13.2" x14ac:dyDescent="0.25">
      <c r="C44" s="18"/>
      <c r="D44" s="18"/>
      <c r="E44" s="18"/>
      <c r="F44" s="18"/>
      <c r="G44" s="18"/>
      <c r="H44" s="11">
        <v>2053</v>
      </c>
      <c r="I44" s="11"/>
      <c r="J44" s="94">
        <f>SUM(TAM_SpaceHeating!$O59,TAM_SpaceCooling!$O59)*$D$23</f>
        <v>129.9620049022493</v>
      </c>
      <c r="K44" s="11">
        <v>2053</v>
      </c>
      <c r="L44" s="837">
        <v>169830.39151127933</v>
      </c>
      <c r="M44" s="940">
        <v>-447.53573067576781</v>
      </c>
      <c r="N44" s="919">
        <v>14038413.510302903</v>
      </c>
      <c r="O44" s="924">
        <f t="shared" si="8"/>
        <v>15.649542140735667</v>
      </c>
      <c r="P44" s="88"/>
      <c r="Q44" s="89"/>
      <c r="R44" s="914">
        <f t="shared" si="9"/>
        <v>14.038413510302904</v>
      </c>
      <c r="S44" s="832">
        <f t="shared" si="10"/>
        <v>1.6111286304327641</v>
      </c>
      <c r="T44" s="11">
        <v>2053</v>
      </c>
      <c r="U44" s="818">
        <v>75321540038.905029</v>
      </c>
      <c r="V44" s="933">
        <f>U44*TAM_RoofArea!C59/TAM_RoofArea!O59*L44/TAM_Area!J71</f>
        <v>39032226074.630562</v>
      </c>
      <c r="W44" s="88"/>
      <c r="X44" s="88"/>
      <c r="Y44" s="89"/>
      <c r="Z44" s="846"/>
      <c r="AA44" s="892">
        <v>-273.24600141731889</v>
      </c>
      <c r="AB44" s="892">
        <v>-279047.54188410292</v>
      </c>
      <c r="AC44" s="935">
        <f t="shared" si="0"/>
        <v>0.70463806321824518</v>
      </c>
      <c r="AD44" s="11">
        <v>2053</v>
      </c>
      <c r="AE44" s="818">
        <v>6248466289.1128578</v>
      </c>
      <c r="AF44" s="933">
        <f>AE44*TAM_RoofArea!C59/TAM_RoofArea!O59*L44/TAM_Area!J71</f>
        <v>3238005339.3808227</v>
      </c>
      <c r="AG44" s="838"/>
      <c r="AH44" s="838"/>
      <c r="AI44" s="80"/>
      <c r="AJ44" s="88"/>
      <c r="AK44" s="934">
        <v>-7.190036067755841</v>
      </c>
      <c r="AL44" s="892">
        <v>81534.284275710612</v>
      </c>
      <c r="AM44" s="914">
        <f t="shared" si="1"/>
        <v>0.10741841411963163</v>
      </c>
      <c r="AN44" s="951">
        <f t="shared" si="2"/>
        <v>0.81205647733787678</v>
      </c>
      <c r="AO44" s="11">
        <v>2053</v>
      </c>
      <c r="AP44" s="930">
        <f t="shared" si="3"/>
        <v>16.461598618073545</v>
      </c>
      <c r="AQ44" s="11">
        <v>2053</v>
      </c>
      <c r="AR44" s="818">
        <v>208804.52083426528</v>
      </c>
      <c r="AS44" s="933">
        <f>L44/TAM_Area!J71*AR44</f>
        <v>151040.15819004047</v>
      </c>
      <c r="AT44" s="70"/>
      <c r="AU44" s="67"/>
      <c r="AV44" s="70"/>
      <c r="AW44" s="67"/>
      <c r="AX44" s="934">
        <v>-103.98378571948717</v>
      </c>
      <c r="AY44" s="892">
        <v>4512199.2308494281</v>
      </c>
      <c r="AZ44" s="922">
        <f t="shared" si="4"/>
        <v>4.8865408594395818</v>
      </c>
      <c r="BA44" s="11">
        <v>2053</v>
      </c>
      <c r="BB44" s="818">
        <v>76132.230549276137</v>
      </c>
      <c r="BC44" s="958">
        <v>0</v>
      </c>
      <c r="BD44" s="70"/>
      <c r="BE44" s="67"/>
      <c r="BF44" s="70"/>
      <c r="BG44" s="67"/>
      <c r="BH44" s="934">
        <v>-122.87468536590995</v>
      </c>
      <c r="BI44" s="892">
        <v>1509834.2202818599</v>
      </c>
      <c r="BJ44" s="857">
        <f t="shared" si="5"/>
        <v>1.9521830875991355</v>
      </c>
      <c r="BK44" s="922">
        <f t="shared" si="6"/>
        <v>6.8387239470387176</v>
      </c>
      <c r="BL44" s="11">
        <v>2053</v>
      </c>
      <c r="BM44" s="981">
        <f t="shared" si="7"/>
        <v>23.300322565112261</v>
      </c>
      <c r="BN44" s="12"/>
      <c r="BO44" s="12"/>
      <c r="BP44" s="12"/>
      <c r="BQ44" s="12"/>
      <c r="BR44" s="12"/>
      <c r="BS44" s="12"/>
      <c r="BT44" s="12"/>
      <c r="BU44" s="12"/>
      <c r="BV44" s="12"/>
      <c r="BW44"/>
      <c r="BX44"/>
      <c r="BY44"/>
      <c r="BZ44"/>
      <c r="CA44"/>
      <c r="CB44"/>
      <c r="CC44"/>
      <c r="CD44"/>
      <c r="CE44"/>
    </row>
    <row r="45" spans="2:83" ht="13.2" x14ac:dyDescent="0.25">
      <c r="C45" s="18"/>
      <c r="D45" s="18"/>
      <c r="E45" s="18"/>
      <c r="F45" s="18"/>
      <c r="G45" s="18"/>
      <c r="H45" s="11">
        <v>2054</v>
      </c>
      <c r="I45" s="11"/>
      <c r="J45" s="94">
        <f>SUM(TAM_SpaceHeating!$O60,TAM_SpaceCooling!$O60)*$D$23</f>
        <v>131.8274094586391</v>
      </c>
      <c r="K45" s="11">
        <v>2054</v>
      </c>
      <c r="L45" s="837">
        <v>172034.88550225002</v>
      </c>
      <c r="M45" s="940">
        <v>-455.59578203889134</v>
      </c>
      <c r="N45" s="919">
        <v>14291243.231359933</v>
      </c>
      <c r="O45" s="924">
        <f t="shared" si="8"/>
        <v>15.93138804669994</v>
      </c>
      <c r="P45" s="88"/>
      <c r="Q45" s="89"/>
      <c r="R45" s="914">
        <f t="shared" si="9"/>
        <v>14.291243231359932</v>
      </c>
      <c r="S45" s="832">
        <f t="shared" si="10"/>
        <v>1.6401448153400087</v>
      </c>
      <c r="T45" s="11">
        <v>2054</v>
      </c>
      <c r="U45" s="818">
        <v>78648155030.994186</v>
      </c>
      <c r="V45" s="933">
        <f>U45*TAM_RoofArea!C60/TAM_RoofArea!O60*L45/TAM_Area!J72</f>
        <v>40859374948.965523</v>
      </c>
      <c r="W45" s="88"/>
      <c r="X45" s="88"/>
      <c r="Y45" s="89"/>
      <c r="Z45" s="846"/>
      <c r="AA45" s="892">
        <v>-286.41058940865378</v>
      </c>
      <c r="AB45" s="892">
        <v>-292491.63950984838</v>
      </c>
      <c r="AC45" s="935">
        <f t="shared" si="0"/>
        <v>0.7385864823613052</v>
      </c>
      <c r="AD45" s="11">
        <v>2054</v>
      </c>
      <c r="AE45" s="818">
        <v>6687306737.0496397</v>
      </c>
      <c r="AF45" s="933">
        <f>AE45*TAM_RoofArea!C60/TAM_RoofArea!O60*L45/TAM_Area!J72</f>
        <v>3474196861.4543414</v>
      </c>
      <c r="AG45" s="838"/>
      <c r="AH45" s="838"/>
      <c r="AI45" s="80"/>
      <c r="AJ45" s="88"/>
      <c r="AK45" s="934">
        <v>-7.7268046270494324</v>
      </c>
      <c r="AL45" s="892">
        <v>87621.185633545669</v>
      </c>
      <c r="AM45" s="914">
        <f t="shared" si="1"/>
        <v>0.11543768229092362</v>
      </c>
      <c r="AN45" s="951">
        <f t="shared" si="2"/>
        <v>0.85402416465222886</v>
      </c>
      <c r="AO45" s="11">
        <v>2054</v>
      </c>
      <c r="AP45" s="930">
        <f t="shared" si="3"/>
        <v>16.78541221135217</v>
      </c>
      <c r="AQ45" s="11">
        <v>2054</v>
      </c>
      <c r="AR45" s="818">
        <v>211008.82545033435</v>
      </c>
      <c r="AS45" s="933">
        <f>L45/TAM_Area!J72*AR45</f>
        <v>154021.92225616539</v>
      </c>
      <c r="AT45" s="70"/>
      <c r="AU45" s="67"/>
      <c r="AV45" s="70"/>
      <c r="AW45" s="67"/>
      <c r="AX45" s="934">
        <v>-105.20693993559166</v>
      </c>
      <c r="AY45" s="892">
        <v>4565275.9242485808</v>
      </c>
      <c r="AZ45" s="922">
        <f t="shared" si="4"/>
        <v>4.9440209080167108</v>
      </c>
      <c r="BA45" s="11">
        <v>2054</v>
      </c>
      <c r="BB45" s="818">
        <v>78833.069021812335</v>
      </c>
      <c r="BC45" s="958">
        <v>0</v>
      </c>
      <c r="BD45" s="70"/>
      <c r="BE45" s="67"/>
      <c r="BF45" s="70"/>
      <c r="BG45" s="67"/>
      <c r="BH45" s="934">
        <v>-127.38825319229295</v>
      </c>
      <c r="BI45" s="892">
        <v>1565295.108255184</v>
      </c>
      <c r="BJ45" s="857">
        <f t="shared" si="5"/>
        <v>2.0238928197474388</v>
      </c>
      <c r="BK45" s="922">
        <f t="shared" si="6"/>
        <v>6.9679137277641496</v>
      </c>
      <c r="BL45" s="11">
        <v>2054</v>
      </c>
      <c r="BM45" s="981">
        <f t="shared" si="7"/>
        <v>23.753325939116319</v>
      </c>
      <c r="BN45" s="12"/>
      <c r="BO45" s="12"/>
      <c r="BP45" s="12"/>
      <c r="BQ45" s="12"/>
      <c r="BR45" s="12"/>
      <c r="BS45" s="12"/>
      <c r="BT45" s="12"/>
      <c r="BU45" s="12"/>
      <c r="BV45" s="12"/>
      <c r="BW45"/>
      <c r="BX45"/>
      <c r="BY45"/>
      <c r="BZ45"/>
      <c r="CA45"/>
      <c r="CB45"/>
      <c r="CC45"/>
      <c r="CD45"/>
      <c r="CE45"/>
    </row>
    <row r="46" spans="2:83" ht="13.2" x14ac:dyDescent="0.25">
      <c r="C46" s="18"/>
      <c r="D46" s="18"/>
      <c r="E46" s="18"/>
      <c r="F46" s="18"/>
      <c r="G46" s="18"/>
      <c r="H46" s="11">
        <v>2055</v>
      </c>
      <c r="I46" s="11"/>
      <c r="J46" s="94">
        <f>SUM(TAM_SpaceHeating!$O61,TAM_SpaceCooling!$O61)*$D$23</f>
        <v>133.71533964376135</v>
      </c>
      <c r="K46" s="11">
        <v>2055</v>
      </c>
      <c r="L46" s="837">
        <v>174190.52657489522</v>
      </c>
      <c r="M46" s="940">
        <v>-463.43605033585345</v>
      </c>
      <c r="N46" s="919">
        <v>14537178.741845939</v>
      </c>
      <c r="O46" s="924">
        <f t="shared" si="8"/>
        <v>16.205548523055011</v>
      </c>
      <c r="P46" s="88"/>
      <c r="Q46" s="89"/>
      <c r="R46" s="914">
        <f t="shared" si="9"/>
        <v>14.537178741845938</v>
      </c>
      <c r="S46" s="832">
        <f t="shared" si="10"/>
        <v>1.6683697812090723</v>
      </c>
      <c r="T46" s="11">
        <v>2055</v>
      </c>
      <c r="U46" s="818">
        <v>81702942377.723175</v>
      </c>
      <c r="V46" s="933">
        <f>U46*TAM_RoofArea!C61/TAM_RoofArea!O61*L46/TAM_Area!J73</f>
        <v>42536567250.428596</v>
      </c>
      <c r="W46" s="88"/>
      <c r="X46" s="88"/>
      <c r="Y46" s="89"/>
      <c r="Z46" s="846"/>
      <c r="AA46" s="892">
        <v>-298.47150691163461</v>
      </c>
      <c r="AB46" s="892">
        <v>-304808.63359070075</v>
      </c>
      <c r="AC46" s="935">
        <f t="shared" si="0"/>
        <v>0.76968879129118384</v>
      </c>
      <c r="AD46" s="11">
        <v>2055</v>
      </c>
      <c r="AE46" s="818">
        <v>7123642018.5344315</v>
      </c>
      <c r="AF46" s="933">
        <f>AE46*TAM_RoofArea!C61/TAM_RoofArea!O61*L46/TAM_Area!J73</f>
        <v>3708743760.8855052</v>
      </c>
      <c r="AG46" s="838"/>
      <c r="AH46" s="838"/>
      <c r="AI46" s="80"/>
      <c r="AJ46" s="88"/>
      <c r="AK46" s="934">
        <v>-8.2604523107002024</v>
      </c>
      <c r="AL46" s="892">
        <v>93672.696576165457</v>
      </c>
      <c r="AM46" s="914">
        <f t="shared" si="1"/>
        <v>0.12341032489468617</v>
      </c>
      <c r="AN46" s="951">
        <f t="shared" si="2"/>
        <v>0.89309911618587001</v>
      </c>
      <c r="AO46" s="11">
        <v>2055</v>
      </c>
      <c r="AP46" s="930">
        <f t="shared" si="3"/>
        <v>17.09864763924088</v>
      </c>
      <c r="AQ46" s="11">
        <v>2055</v>
      </c>
      <c r="AR46" s="818">
        <v>213125.31627499804</v>
      </c>
      <c r="AS46" s="933">
        <f>L46/TAM_Area!J73*AR46</f>
        <v>156928.43372446593</v>
      </c>
      <c r="AT46" s="70"/>
      <c r="AU46" s="67"/>
      <c r="AV46" s="70"/>
      <c r="AW46" s="67"/>
      <c r="AX46" s="934">
        <v>-106.37511078542389</v>
      </c>
      <c r="AY46" s="892">
        <v>4615966.7081399625</v>
      </c>
      <c r="AZ46" s="922">
        <f t="shared" si="4"/>
        <v>4.9989171069674878</v>
      </c>
      <c r="BA46" s="11">
        <v>2055</v>
      </c>
      <c r="BB46" s="818">
        <v>81575.915570721714</v>
      </c>
      <c r="BC46" s="958">
        <v>0</v>
      </c>
      <c r="BD46" s="70"/>
      <c r="BE46" s="67"/>
      <c r="BF46" s="70"/>
      <c r="BG46" s="67"/>
      <c r="BH46" s="934">
        <v>-131.97535169739217</v>
      </c>
      <c r="BI46" s="892">
        <v>1621659.5113393341</v>
      </c>
      <c r="BJ46" s="857">
        <f t="shared" si="5"/>
        <v>2.0967707774499456</v>
      </c>
      <c r="BK46" s="922">
        <f t="shared" si="6"/>
        <v>7.0956878844174334</v>
      </c>
      <c r="BL46" s="11">
        <v>2055</v>
      </c>
      <c r="BM46" s="981">
        <f t="shared" si="7"/>
        <v>24.194335523658314</v>
      </c>
      <c r="BN46" s="12"/>
      <c r="BO46" s="12"/>
      <c r="BP46" s="12"/>
      <c r="BQ46" s="12"/>
      <c r="BR46" s="12"/>
      <c r="BS46" s="12"/>
      <c r="BT46" s="12"/>
      <c r="BU46" s="12"/>
      <c r="BV46" s="12"/>
      <c r="BW46"/>
      <c r="BX46"/>
      <c r="BY46"/>
      <c r="BZ46"/>
      <c r="CA46"/>
      <c r="CB46"/>
      <c r="CC46"/>
      <c r="CD46"/>
      <c r="CE46"/>
    </row>
    <row r="47" spans="2:83" ht="13.2" x14ac:dyDescent="0.25">
      <c r="C47" s="18"/>
      <c r="D47" s="18"/>
      <c r="E47" s="18"/>
      <c r="F47" s="18"/>
      <c r="G47" s="18"/>
      <c r="H47" s="11">
        <v>2056</v>
      </c>
      <c r="I47" s="11"/>
      <c r="J47" s="94">
        <f>SUM(TAM_SpaceHeating!$O62,TAM_SpaceCooling!$O62)*$D$23</f>
        <v>135.62589426572382</v>
      </c>
      <c r="K47" s="11">
        <v>2056</v>
      </c>
      <c r="L47" s="837">
        <v>176297.97799541327</v>
      </c>
      <c r="M47" s="940">
        <v>-471.05951951692271</v>
      </c>
      <c r="N47" s="919">
        <v>14776313.643064443</v>
      </c>
      <c r="O47" s="924">
        <f t="shared" si="8"/>
        <v>16.472127913325366</v>
      </c>
      <c r="P47" s="88"/>
      <c r="Q47" s="89"/>
      <c r="R47" s="914">
        <f t="shared" si="9"/>
        <v>14.776313643064443</v>
      </c>
      <c r="S47" s="832">
        <f t="shared" si="10"/>
        <v>1.695814270260922</v>
      </c>
      <c r="T47" s="11">
        <v>2056</v>
      </c>
      <c r="U47" s="818">
        <v>84446376228.940277</v>
      </c>
      <c r="V47" s="933">
        <f>U47*TAM_RoofArea!C62/TAM_RoofArea!O62*L47/TAM_Area!J74</f>
        <v>44041025710.76902</v>
      </c>
      <c r="W47" s="88"/>
      <c r="X47" s="88"/>
      <c r="Y47" s="89"/>
      <c r="Z47" s="846"/>
      <c r="AA47" s="892">
        <v>-309.26827166816747</v>
      </c>
      <c r="AB47" s="892">
        <v>-315834.63452020759</v>
      </c>
      <c r="AC47" s="935">
        <f t="shared" si="0"/>
        <v>0.79753114348519527</v>
      </c>
      <c r="AD47" s="11">
        <v>2056</v>
      </c>
      <c r="AE47" s="818">
        <v>7553772394.7690563</v>
      </c>
      <c r="AF47" s="933">
        <f>AE47*TAM_RoofArea!C62/TAM_RoofArea!O62*L47/TAM_Area!J74</f>
        <v>3939492718.4253917</v>
      </c>
      <c r="AG47" s="838"/>
      <c r="AH47" s="838"/>
      <c r="AI47" s="80"/>
      <c r="AJ47" s="88"/>
      <c r="AK47" s="934">
        <v>-8.7863700737918293</v>
      </c>
      <c r="AL47" s="892">
        <v>99636.550998796141</v>
      </c>
      <c r="AM47" s="914">
        <f t="shared" si="1"/>
        <v>0.1312674832644467</v>
      </c>
      <c r="AN47" s="951">
        <f t="shared" si="2"/>
        <v>0.92879862674964198</v>
      </c>
      <c r="AO47" s="11">
        <v>2056</v>
      </c>
      <c r="AP47" s="930">
        <f t="shared" si="3"/>
        <v>17.400926540075009</v>
      </c>
      <c r="AQ47" s="11">
        <v>2056</v>
      </c>
      <c r="AR47" s="818">
        <v>215157.3840249452</v>
      </c>
      <c r="AS47" s="933">
        <f>L47/TAM_Area!J74*AR47</f>
        <v>159760.69562979866</v>
      </c>
      <c r="AT47" s="70"/>
      <c r="AU47" s="67"/>
      <c r="AV47" s="70"/>
      <c r="AW47" s="67"/>
      <c r="AX47" s="934">
        <v>-107.49042131838962</v>
      </c>
      <c r="AY47" s="892">
        <v>4664363.7086356124</v>
      </c>
      <c r="AZ47" s="922">
        <f t="shared" si="4"/>
        <v>5.0513292253818145</v>
      </c>
      <c r="BA47" s="11">
        <v>2056</v>
      </c>
      <c r="BB47" s="818">
        <v>84362.219792185628</v>
      </c>
      <c r="BC47" s="958">
        <v>0</v>
      </c>
      <c r="BD47" s="70"/>
      <c r="BE47" s="67"/>
      <c r="BF47" s="70"/>
      <c r="BG47" s="67"/>
      <c r="BH47" s="934">
        <v>-136.63851824545372</v>
      </c>
      <c r="BI47" s="892">
        <v>1678958.607635462</v>
      </c>
      <c r="BJ47" s="857">
        <f t="shared" si="5"/>
        <v>2.1708572733190952</v>
      </c>
      <c r="BK47" s="922">
        <f t="shared" si="6"/>
        <v>7.2221864987009097</v>
      </c>
      <c r="BL47" s="11">
        <v>2056</v>
      </c>
      <c r="BM47" s="981">
        <f t="shared" si="7"/>
        <v>24.623113038775919</v>
      </c>
      <c r="BN47" s="12"/>
      <c r="BO47" s="12"/>
      <c r="BP47" s="12"/>
      <c r="BQ47" s="12"/>
      <c r="BR47" s="12"/>
      <c r="BS47" s="12"/>
      <c r="BT47" s="12"/>
      <c r="BU47" s="12"/>
      <c r="BV47" s="12"/>
      <c r="BW47"/>
      <c r="BX47"/>
      <c r="BY47"/>
      <c r="BZ47"/>
      <c r="CA47"/>
      <c r="CB47"/>
      <c r="CC47"/>
      <c r="CD47"/>
      <c r="CE47"/>
    </row>
    <row r="48" spans="2:83" ht="13.2" x14ac:dyDescent="0.25">
      <c r="C48" s="18"/>
      <c r="D48" s="18"/>
      <c r="E48" s="18"/>
      <c r="F48" s="18"/>
      <c r="G48" s="18"/>
      <c r="H48" s="11">
        <v>2057</v>
      </c>
      <c r="I48" s="11"/>
      <c r="J48" s="94">
        <f>SUM(TAM_SpaceHeating!$O63,TAM_SpaceCooling!$O63)*$D$23</f>
        <v>137.55928048765693</v>
      </c>
      <c r="K48" s="11">
        <v>2057</v>
      </c>
      <c r="L48" s="837">
        <v>178358.22044467425</v>
      </c>
      <c r="M48" s="940">
        <v>-478.47060154060455</v>
      </c>
      <c r="N48" s="919">
        <v>15008786.330440979</v>
      </c>
      <c r="O48" s="924">
        <f t="shared" si="8"/>
        <v>16.731280495987154</v>
      </c>
      <c r="P48" s="88"/>
      <c r="Q48" s="89"/>
      <c r="R48" s="914">
        <f t="shared" si="9"/>
        <v>15.008786330440977</v>
      </c>
      <c r="S48" s="832">
        <f t="shared" si="10"/>
        <v>1.7224941655461761</v>
      </c>
      <c r="T48" s="11">
        <v>2057</v>
      </c>
      <c r="U48" s="818">
        <v>86839972993.869446</v>
      </c>
      <c r="V48" s="933">
        <f>U48*TAM_RoofArea!C63/TAM_RoofArea!O63*L48/TAM_Area!J75</f>
        <v>45350840206.550262</v>
      </c>
      <c r="W48" s="88"/>
      <c r="X48" s="88"/>
      <c r="Y48" s="89"/>
      <c r="Z48" s="846"/>
      <c r="AA48" s="892">
        <v>-318.64463318588969</v>
      </c>
      <c r="AB48" s="892">
        <v>-325410.07430620835</v>
      </c>
      <c r="AC48" s="935">
        <f t="shared" si="0"/>
        <v>0.82171060516299455</v>
      </c>
      <c r="AD48" s="11">
        <v>2057</v>
      </c>
      <c r="AE48" s="818">
        <v>7973514731.7242584</v>
      </c>
      <c r="AF48" s="933">
        <f>AE48*TAM_RoofArea!C63/TAM_RoofArea!O63*L48/TAM_Area!J75</f>
        <v>4164045427.6572523</v>
      </c>
      <c r="AG48" s="838"/>
      <c r="AH48" s="838"/>
      <c r="AI48" s="80"/>
      <c r="AJ48" s="88"/>
      <c r="AK48" s="934">
        <v>-9.2993466693462778</v>
      </c>
      <c r="AL48" s="892">
        <v>105453.65388598319</v>
      </c>
      <c r="AM48" s="914">
        <f t="shared" si="1"/>
        <v>0.1389313018956298</v>
      </c>
      <c r="AN48" s="951">
        <f t="shared" si="2"/>
        <v>0.96064190705862429</v>
      </c>
      <c r="AO48" s="11">
        <v>2057</v>
      </c>
      <c r="AP48" s="930">
        <f t="shared" si="3"/>
        <v>17.691922403045776</v>
      </c>
      <c r="AQ48" s="11">
        <v>2057</v>
      </c>
      <c r="AR48" s="818">
        <v>217108.58487087517</v>
      </c>
      <c r="AS48" s="933">
        <f>L48/TAM_Area!J75*AR48</f>
        <v>162520.08330203904</v>
      </c>
      <c r="AT48" s="70"/>
      <c r="AU48" s="67"/>
      <c r="AV48" s="70"/>
      <c r="AW48" s="67"/>
      <c r="AX48" s="934">
        <v>-108.55509818058749</v>
      </c>
      <c r="AY48" s="892">
        <v>4710563.5472496133</v>
      </c>
      <c r="AZ48" s="922">
        <f t="shared" si="4"/>
        <v>5.1013619006997279</v>
      </c>
      <c r="BA48" s="11">
        <v>2057</v>
      </c>
      <c r="BB48" s="818">
        <v>87191.408802576349</v>
      </c>
      <c r="BC48" s="958">
        <v>0</v>
      </c>
      <c r="BD48" s="70"/>
      <c r="BE48" s="67"/>
      <c r="BF48" s="70"/>
      <c r="BG48" s="67"/>
      <c r="BH48" s="934">
        <v>-141.37675006449763</v>
      </c>
      <c r="BI48" s="892">
        <v>1737180.0754888034</v>
      </c>
      <c r="BJ48" s="857">
        <f t="shared" si="5"/>
        <v>2.2461363757209947</v>
      </c>
      <c r="BK48" s="922">
        <f t="shared" si="6"/>
        <v>7.3474982764207226</v>
      </c>
      <c r="BL48" s="11">
        <v>2057</v>
      </c>
      <c r="BM48" s="981">
        <f t="shared" si="7"/>
        <v>25.039420679466499</v>
      </c>
      <c r="BN48" s="12"/>
      <c r="BO48" s="12"/>
      <c r="BP48" s="12"/>
      <c r="BQ48" s="12"/>
      <c r="BR48" s="12"/>
      <c r="BS48" s="12"/>
      <c r="BT48" s="12"/>
      <c r="BU48" s="12"/>
      <c r="BV48" s="12"/>
      <c r="BW48"/>
      <c r="BX48"/>
      <c r="BY48"/>
      <c r="BZ48"/>
      <c r="CA48"/>
      <c r="CB48"/>
      <c r="CC48"/>
      <c r="CD48"/>
      <c r="CE48"/>
    </row>
    <row r="49" spans="2:103" ht="13.2" x14ac:dyDescent="0.25">
      <c r="B49" s="18"/>
      <c r="H49" s="11">
        <v>2058</v>
      </c>
      <c r="I49" s="11"/>
      <c r="J49" s="94">
        <f>SUM(TAM_SpaceHeating!$O64,TAM_SpaceCooling!$O64)*$D$23</f>
        <v>139.51586820108565</v>
      </c>
      <c r="K49" s="11">
        <v>2058</v>
      </c>
      <c r="L49" s="837">
        <v>180372.63489043873</v>
      </c>
      <c r="M49" s="940">
        <v>-485.67550920521575</v>
      </c>
      <c r="N49" s="919">
        <v>15234791.688597824</v>
      </c>
      <c r="O49" s="924">
        <f t="shared" si="8"/>
        <v>16.983223521736601</v>
      </c>
      <c r="P49" s="88"/>
      <c r="Q49" s="89"/>
      <c r="R49" s="914">
        <f t="shared" si="9"/>
        <v>15.234791688597824</v>
      </c>
      <c r="S49" s="832">
        <f t="shared" si="10"/>
        <v>1.7484318331387765</v>
      </c>
      <c r="T49" s="11">
        <v>2058</v>
      </c>
      <c r="U49" s="818">
        <v>88846723761.032959</v>
      </c>
      <c r="V49" s="933">
        <f>U49*TAM_RoofArea!C64/TAM_RoofArea!O64*L49/TAM_Area!J76</f>
        <v>46445253348.573654</v>
      </c>
      <c r="W49" s="88"/>
      <c r="X49" s="88"/>
      <c r="Y49" s="89"/>
      <c r="Z49" s="846"/>
      <c r="AA49" s="892">
        <v>-326.45032844298794</v>
      </c>
      <c r="AB49" s="892">
        <v>-333381.49955265876</v>
      </c>
      <c r="AC49" s="935">
        <f t="shared" si="0"/>
        <v>0.84183968284209776</v>
      </c>
      <c r="AD49" s="11">
        <v>2058</v>
      </c>
      <c r="AE49" s="818">
        <v>8378179598.7591457</v>
      </c>
      <c r="AF49" s="933">
        <f>AE49*TAM_RoofArea!C64/TAM_RoofArea!O64*L49/TAM_Area!J76</f>
        <v>4379752652.5664167</v>
      </c>
      <c r="AG49" s="838"/>
      <c r="AH49" s="838"/>
      <c r="AI49" s="80"/>
      <c r="AJ49" s="88"/>
      <c r="AK49" s="934">
        <v>-9.7935401183388535</v>
      </c>
      <c r="AL49" s="892">
        <v>111057.75778443963</v>
      </c>
      <c r="AM49" s="914">
        <f t="shared" si="1"/>
        <v>0.1463145022104595</v>
      </c>
      <c r="AN49" s="951">
        <f t="shared" si="2"/>
        <v>0.98815418505255725</v>
      </c>
      <c r="AO49" s="11">
        <v>2058</v>
      </c>
      <c r="AP49" s="930">
        <f t="shared" si="3"/>
        <v>17.971377706789159</v>
      </c>
      <c r="AQ49" s="11">
        <v>2058</v>
      </c>
      <c r="AR49" s="818">
        <v>218982.73121951226</v>
      </c>
      <c r="AS49" s="933">
        <f>L49/TAM_Area!J76*AR49</f>
        <v>165208.4185818937</v>
      </c>
      <c r="AT49" s="70"/>
      <c r="AU49" s="67"/>
      <c r="AV49" s="70"/>
      <c r="AW49" s="67"/>
      <c r="AX49" s="934">
        <v>-109.57152845668838</v>
      </c>
      <c r="AY49" s="892">
        <v>4754669.8074545115</v>
      </c>
      <c r="AZ49" s="922">
        <f t="shared" si="4"/>
        <v>5.1491273098985895</v>
      </c>
      <c r="BA49" s="11">
        <v>2058</v>
      </c>
      <c r="BB49" s="818">
        <v>90064.888362447527</v>
      </c>
      <c r="BC49" s="958">
        <v>0</v>
      </c>
      <c r="BD49" s="70"/>
      <c r="BE49" s="67"/>
      <c r="BF49" s="70"/>
      <c r="BG49" s="67"/>
      <c r="BH49" s="934">
        <v>-146.19250778915739</v>
      </c>
      <c r="BI49" s="892">
        <v>1796354.1501781938</v>
      </c>
      <c r="BJ49" s="857">
        <f t="shared" si="5"/>
        <v>2.3226471782191602</v>
      </c>
      <c r="BK49" s="922">
        <f t="shared" si="6"/>
        <v>7.4717744881177497</v>
      </c>
      <c r="BL49" s="11">
        <v>2058</v>
      </c>
      <c r="BM49" s="981">
        <f t="shared" si="7"/>
        <v>25.443152194906908</v>
      </c>
      <c r="BN49" s="12"/>
      <c r="BO49" s="12"/>
      <c r="BP49" s="12"/>
      <c r="BQ49" s="12"/>
      <c r="BR49" s="12"/>
      <c r="BS49" s="12"/>
      <c r="BT49" s="12"/>
      <c r="BU49" s="12"/>
      <c r="BV49" s="12"/>
      <c r="BW49"/>
      <c r="BX49"/>
      <c r="BY49"/>
      <c r="BZ49"/>
      <c r="CA49"/>
      <c r="CB49"/>
      <c r="CC49"/>
      <c r="CD49"/>
      <c r="CE49"/>
    </row>
    <row r="50" spans="2:103" ht="13.2" x14ac:dyDescent="0.25">
      <c r="B50" s="18"/>
      <c r="H50" s="11">
        <v>2059</v>
      </c>
      <c r="I50" s="11"/>
      <c r="J50" s="94">
        <f>SUM(TAM_SpaceHeating!$O65,TAM_SpaceCooling!$O65)*$D$23</f>
        <v>141.49611688732296</v>
      </c>
      <c r="K50" s="11">
        <v>2059</v>
      </c>
      <c r="L50" s="837">
        <v>182342.83829527401</v>
      </c>
      <c r="M50" s="940">
        <v>-492.68151701969168</v>
      </c>
      <c r="N50" s="919">
        <v>15454557.906163329</v>
      </c>
      <c r="O50" s="924">
        <f t="shared" si="8"/>
        <v>17.22821136743422</v>
      </c>
      <c r="P50" s="88"/>
      <c r="Q50" s="89"/>
      <c r="R50" s="914">
        <f t="shared" si="9"/>
        <v>15.45455790616333</v>
      </c>
      <c r="S50" s="832">
        <f t="shared" si="10"/>
        <v>1.7736534612708903</v>
      </c>
      <c r="T50" s="11">
        <v>2059</v>
      </c>
      <c r="U50" s="818">
        <v>91307332262.432587</v>
      </c>
      <c r="V50" s="933">
        <f>U50*TAM_RoofArea!C65/TAM_RoofArea!O65*L50/TAM_Area!J77</f>
        <v>47763053583.758911</v>
      </c>
      <c r="W50" s="88"/>
      <c r="X50" s="88"/>
      <c r="Y50" s="89"/>
      <c r="Z50" s="846"/>
      <c r="AA50" s="892">
        <v>-336.09876999810967</v>
      </c>
      <c r="AB50" s="892">
        <v>-343234.79616085731</v>
      </c>
      <c r="AC50" s="935">
        <f t="shared" si="0"/>
        <v>0.86672077583233742</v>
      </c>
      <c r="AD50" s="11">
        <v>2059</v>
      </c>
      <c r="AE50" s="818">
        <v>8798549587.630806</v>
      </c>
      <c r="AF50" s="933">
        <f>AE50*TAM_RoofArea!C65/TAM_RoofArea!O65*L50/TAM_Area!J77</f>
        <v>4602539412.7769918</v>
      </c>
      <c r="AG50" s="838"/>
      <c r="AH50" s="838"/>
      <c r="AI50" s="80"/>
      <c r="AJ50" s="88"/>
      <c r="AK50" s="934">
        <v>-10.307298627437092</v>
      </c>
      <c r="AL50" s="892">
        <v>116883.7274923988</v>
      </c>
      <c r="AM50" s="914">
        <f t="shared" si="1"/>
        <v>0.15399000255117232</v>
      </c>
      <c r="AN50" s="951">
        <f t="shared" si="2"/>
        <v>1.0207107783835097</v>
      </c>
      <c r="AO50" s="11">
        <v>2059</v>
      </c>
      <c r="AP50" s="930">
        <f t="shared" si="3"/>
        <v>18.24892214581773</v>
      </c>
      <c r="AQ50" s="11">
        <v>2059</v>
      </c>
      <c r="AR50" s="818">
        <v>220783.7349295929</v>
      </c>
      <c r="AS50" s="933">
        <f>L50/TAM_Area!J77*AR50</f>
        <v>167827.80277360138</v>
      </c>
      <c r="AT50" s="70"/>
      <c r="AU50" s="67"/>
      <c r="AV50" s="70"/>
      <c r="AW50" s="67"/>
      <c r="AX50" s="934">
        <v>-110.54216150183618</v>
      </c>
      <c r="AY50" s="892">
        <v>4796788.7748439806</v>
      </c>
      <c r="AZ50" s="922">
        <f t="shared" si="4"/>
        <v>5.1947405562505908</v>
      </c>
      <c r="BA50" s="11">
        <v>2059</v>
      </c>
      <c r="BB50" s="818">
        <v>92982.043944325153</v>
      </c>
      <c r="BC50" s="958">
        <v>0</v>
      </c>
      <c r="BD50" s="70"/>
      <c r="BE50" s="67"/>
      <c r="BF50" s="70"/>
      <c r="BG50" s="67"/>
      <c r="BH50" s="934">
        <v>-151.08471575431895</v>
      </c>
      <c r="BI50" s="892">
        <v>1856467.6143676639</v>
      </c>
      <c r="BJ50" s="857">
        <f t="shared" si="5"/>
        <v>2.4003725910832117</v>
      </c>
      <c r="BK50" s="922">
        <f t="shared" si="6"/>
        <v>7.5951131473338025</v>
      </c>
      <c r="BL50" s="11">
        <v>2059</v>
      </c>
      <c r="BM50" s="981">
        <f t="shared" si="7"/>
        <v>25.844035293151531</v>
      </c>
      <c r="BN50" s="12"/>
      <c r="BO50" s="12"/>
      <c r="BP50" s="12"/>
      <c r="BQ50" s="12"/>
      <c r="BR50" s="12"/>
      <c r="BS50" s="12"/>
      <c r="BT50" s="12"/>
      <c r="BU50" s="12"/>
      <c r="BV50" s="12"/>
      <c r="BW50"/>
      <c r="BX50"/>
      <c r="BY50"/>
      <c r="BZ50"/>
      <c r="CA50"/>
      <c r="CB50"/>
      <c r="CC50"/>
      <c r="CD50"/>
      <c r="CE50"/>
    </row>
    <row r="51" spans="2:103" ht="13.2" x14ac:dyDescent="0.25">
      <c r="B51" s="18"/>
      <c r="H51" s="11">
        <v>2060</v>
      </c>
      <c r="I51" s="11"/>
      <c r="J51" s="94">
        <f>SUM(TAM_SpaceHeating!$O66,TAM_SpaceCooling!$O66)*$D$23</f>
        <v>143.5004292863191</v>
      </c>
      <c r="K51" s="11">
        <v>2060</v>
      </c>
      <c r="L51" s="837">
        <v>184270.30864389791</v>
      </c>
      <c r="M51" s="940">
        <v>-499.49527424929977</v>
      </c>
      <c r="N51" s="919">
        <v>15668293.558964992</v>
      </c>
      <c r="O51" s="924">
        <f t="shared" si="8"/>
        <v>17.46647654626247</v>
      </c>
      <c r="P51" s="88"/>
      <c r="Q51" s="89"/>
      <c r="R51" s="914">
        <f t="shared" si="9"/>
        <v>15.66829355896499</v>
      </c>
      <c r="S51" s="832">
        <f t="shared" si="10"/>
        <v>1.7981829872974793</v>
      </c>
      <c r="T51" s="11">
        <v>2060</v>
      </c>
      <c r="U51" s="818">
        <v>93712593360.522919</v>
      </c>
      <c r="V51" s="933">
        <f>U51*TAM_RoofArea!C66/TAM_RoofArea!O66*L51/TAM_Area!J78</f>
        <v>49037675212.831795</v>
      </c>
      <c r="W51" s="88"/>
      <c r="X51" s="88"/>
      <c r="Y51" s="89"/>
      <c r="Z51" s="846"/>
      <c r="AA51" s="892">
        <v>-345.52249086465417</v>
      </c>
      <c r="AB51" s="892">
        <v>-352858.60082614532</v>
      </c>
      <c r="AC51" s="935">
        <f t="shared" si="0"/>
        <v>0.8910223662866098</v>
      </c>
      <c r="AD51" s="11">
        <v>2060</v>
      </c>
      <c r="AE51" s="818">
        <v>9238117538.6032124</v>
      </c>
      <c r="AF51" s="933">
        <f>AE51*TAM_RoofArea!C66/TAM_RoofArea!O66*L51/TAM_Area!J78</f>
        <v>4834097437.611042</v>
      </c>
      <c r="AG51" s="838"/>
      <c r="AH51" s="838"/>
      <c r="AI51" s="80"/>
      <c r="AJ51" s="88"/>
      <c r="AK51" s="934">
        <v>-10.844973492378358</v>
      </c>
      <c r="AL51" s="892">
        <v>122980.90626492647</v>
      </c>
      <c r="AM51" s="914">
        <f t="shared" si="1"/>
        <v>0.16202281083748854</v>
      </c>
      <c r="AN51" s="951">
        <f t="shared" si="2"/>
        <v>1.0530451771240983</v>
      </c>
      <c r="AO51" s="11">
        <v>2060</v>
      </c>
      <c r="AP51" s="930">
        <f t="shared" si="3"/>
        <v>18.519521723386568</v>
      </c>
      <c r="AQ51" s="11">
        <v>2060</v>
      </c>
      <c r="AR51" s="818">
        <v>222515.23946576589</v>
      </c>
      <c r="AS51" s="933">
        <f>L51/TAM_Area!J78*AR51</f>
        <v>170380.24150575776</v>
      </c>
      <c r="AT51" s="70"/>
      <c r="AU51" s="67"/>
      <c r="AV51" s="70"/>
      <c r="AW51" s="67"/>
      <c r="AX51" s="934">
        <v>-111.4692786200045</v>
      </c>
      <c r="AY51" s="892">
        <v>4837019.4427174525</v>
      </c>
      <c r="AZ51" s="922">
        <f t="shared" si="4"/>
        <v>5.2383088457494686</v>
      </c>
      <c r="BA51" s="11">
        <v>2060</v>
      </c>
      <c r="BB51" s="818">
        <v>95945.241747108899</v>
      </c>
      <c r="BC51" s="958">
        <v>0</v>
      </c>
      <c r="BD51" s="70"/>
      <c r="BE51" s="67"/>
      <c r="BF51" s="70"/>
      <c r="BG51" s="67"/>
      <c r="BH51" s="934">
        <v>-156.05751573999441</v>
      </c>
      <c r="BI51" s="892">
        <v>1917571.360567552</v>
      </c>
      <c r="BJ51" s="857">
        <f t="shared" si="5"/>
        <v>2.4793784172315316</v>
      </c>
      <c r="BK51" s="922">
        <f t="shared" si="6"/>
        <v>7.7176872629810003</v>
      </c>
      <c r="BL51" s="11">
        <v>2060</v>
      </c>
      <c r="BM51" s="981">
        <f t="shared" si="7"/>
        <v>26.23720898636757</v>
      </c>
      <c r="BN51" s="12"/>
      <c r="BO51" s="12"/>
      <c r="BP51" s="12"/>
      <c r="BQ51" s="12"/>
      <c r="BR51" s="12"/>
      <c r="BS51" s="12"/>
      <c r="BT51" s="12"/>
      <c r="BU51" s="12"/>
      <c r="BV51" s="12"/>
      <c r="BW51"/>
      <c r="BX51"/>
      <c r="BY51"/>
      <c r="BZ51"/>
      <c r="CA51"/>
      <c r="CB51"/>
      <c r="CC51"/>
      <c r="CD51"/>
      <c r="CE51"/>
    </row>
    <row r="52" spans="2:103" ht="13.8" thickBot="1" x14ac:dyDescent="0.3">
      <c r="B52" s="18"/>
      <c r="J52" s="65"/>
      <c r="K52" s="6"/>
      <c r="L52" s="61"/>
      <c r="M52" s="59"/>
      <c r="N52" s="59"/>
      <c r="O52" s="59"/>
      <c r="P52" s="59"/>
      <c r="Q52" s="61"/>
      <c r="R52" s="59"/>
      <c r="S52" s="60"/>
      <c r="U52" s="57"/>
      <c r="V52" s="58"/>
      <c r="W52" s="59"/>
      <c r="X52" s="59"/>
      <c r="Y52" s="61"/>
      <c r="Z52" s="59"/>
      <c r="AA52" s="59"/>
      <c r="AB52" s="59"/>
      <c r="AC52" s="60"/>
      <c r="AD52" s="18"/>
      <c r="AE52" s="61"/>
      <c r="AF52" s="59"/>
      <c r="AG52" s="59"/>
      <c r="AH52" s="59"/>
      <c r="AI52" s="61"/>
      <c r="AJ52" s="59"/>
      <c r="AK52" s="59"/>
      <c r="AL52" s="59"/>
      <c r="AM52" s="59"/>
      <c r="AN52" s="60"/>
      <c r="AP52" s="65"/>
      <c r="AQ52" s="18"/>
      <c r="AR52" s="61"/>
      <c r="AS52" s="59"/>
      <c r="AT52" s="61"/>
      <c r="AU52" s="59"/>
      <c r="AV52" s="61"/>
      <c r="AW52" s="59"/>
      <c r="AX52" s="59"/>
      <c r="AY52" s="59"/>
      <c r="AZ52" s="60"/>
      <c r="BA52" s="18"/>
      <c r="BB52" s="61"/>
      <c r="BC52" s="59"/>
      <c r="BD52" s="61"/>
      <c r="BE52" s="59"/>
      <c r="BF52" s="61"/>
      <c r="BG52" s="59"/>
      <c r="BH52" s="59"/>
      <c r="BI52" s="59"/>
      <c r="BJ52" s="59"/>
      <c r="BK52" s="60"/>
      <c r="BM52" s="65"/>
      <c r="BU52"/>
      <c r="BV52"/>
      <c r="BW52"/>
      <c r="BX52"/>
      <c r="BY52"/>
      <c r="BZ52"/>
      <c r="CA52"/>
      <c r="CB52"/>
      <c r="CC52"/>
      <c r="CD52"/>
      <c r="CE52"/>
    </row>
    <row r="53" spans="2:103" ht="13.2" x14ac:dyDescent="0.25">
      <c r="B53" s="18"/>
      <c r="J53" s="18"/>
      <c r="K53" s="18"/>
      <c r="M53" s="18"/>
      <c r="N53" s="18"/>
      <c r="O53" s="18"/>
      <c r="P53" s="18"/>
      <c r="Q53" s="18"/>
      <c r="R53" s="18"/>
      <c r="S53" s="18"/>
      <c r="T53" s="18"/>
      <c r="U53" s="18"/>
      <c r="V53" s="18"/>
      <c r="X53" s="6"/>
      <c r="AD53" s="18"/>
      <c r="AE53" s="1"/>
      <c r="AF53" s="1"/>
      <c r="AO53" s="18"/>
      <c r="AP53" s="18"/>
      <c r="AQ53" s="18"/>
      <c r="AR53" s="18"/>
      <c r="AS53" s="18"/>
      <c r="AT53" s="18"/>
      <c r="AU53" s="18"/>
      <c r="AV53" s="18"/>
      <c r="AW53" s="18"/>
      <c r="AX53" s="18"/>
      <c r="AY53" s="18"/>
      <c r="AZ53" s="18"/>
      <c r="BA53" s="18"/>
      <c r="BB53" s="18"/>
      <c r="BC53" s="18"/>
      <c r="BD53" s="18"/>
      <c r="BE53" s="18"/>
      <c r="BF53" s="18"/>
      <c r="BG53" s="18"/>
      <c r="BH53" s="37" t="s">
        <v>57</v>
      </c>
      <c r="BI53" s="37"/>
      <c r="BJ53" s="37"/>
      <c r="BK53" s="18"/>
      <c r="BU53"/>
      <c r="BV53"/>
      <c r="BW53"/>
      <c r="BX53"/>
      <c r="BY53"/>
      <c r="BZ53"/>
      <c r="CA53"/>
      <c r="CB53"/>
      <c r="CC53"/>
      <c r="CD53"/>
      <c r="CE53"/>
    </row>
    <row r="54" spans="2:103" ht="13.2" x14ac:dyDescent="0.25">
      <c r="B54" s="18"/>
      <c r="J54" s="18"/>
      <c r="K54" s="18"/>
      <c r="M54" s="18"/>
      <c r="N54" s="18"/>
      <c r="O54" s="18"/>
      <c r="P54" s="18"/>
      <c r="Q54" s="18"/>
      <c r="R54" s="18"/>
      <c r="S54" s="18"/>
      <c r="T54" s="18"/>
      <c r="U54" s="18"/>
      <c r="V54" s="18"/>
      <c r="W54" s="18"/>
      <c r="X54" s="18"/>
      <c r="Y54" s="18"/>
      <c r="Z54" s="18"/>
      <c r="AA54" s="18"/>
      <c r="AB54" s="18"/>
      <c r="AC54" s="17"/>
      <c r="AG54" s="1"/>
      <c r="AH54" s="1"/>
      <c r="AI54" s="1"/>
      <c r="AJ54" s="1"/>
      <c r="AR54" s="1640"/>
      <c r="AS54" s="1640"/>
      <c r="AX54" s="18"/>
      <c r="AY54" s="18"/>
      <c r="AZ54" s="18"/>
      <c r="BA54" s="18"/>
      <c r="BB54" s="18"/>
      <c r="BC54" s="18"/>
      <c r="BD54" s="18"/>
      <c r="BE54" s="18"/>
      <c r="BF54" s="18"/>
      <c r="BG54" s="18"/>
      <c r="BH54" s="18"/>
      <c r="BI54" s="18"/>
      <c r="BJ54" s="18"/>
      <c r="BK54" s="18"/>
      <c r="BM54" s="18"/>
      <c r="BN54" s="18"/>
      <c r="BO54" s="18"/>
      <c r="BP54" s="1"/>
      <c r="BQ54" s="18"/>
      <c r="BR54" s="18"/>
      <c r="BS54" s="18"/>
      <c r="BT54" s="18"/>
      <c r="BU54"/>
      <c r="BV54"/>
      <c r="BW54"/>
      <c r="BX54"/>
      <c r="BY54"/>
      <c r="BZ54"/>
      <c r="CA54"/>
      <c r="CB54"/>
      <c r="CC54"/>
      <c r="CD54"/>
      <c r="CE54"/>
    </row>
    <row r="55" spans="2:103" ht="13.05" customHeight="1" x14ac:dyDescent="0.25">
      <c r="B55" s="18"/>
      <c r="C55" s="18"/>
      <c r="D55" s="18"/>
      <c r="E55" s="18"/>
      <c r="F55" s="18"/>
      <c r="G55" s="18"/>
      <c r="J55" s="18"/>
      <c r="K55" s="18"/>
      <c r="M55" s="18"/>
      <c r="N55" s="18"/>
      <c r="O55" s="18"/>
      <c r="P55" s="18"/>
      <c r="Q55" s="18"/>
      <c r="R55" s="18"/>
      <c r="S55" s="18"/>
      <c r="T55" s="18"/>
      <c r="U55" s="18"/>
      <c r="V55" s="18"/>
      <c r="W55" s="18"/>
      <c r="X55" s="18"/>
      <c r="Y55" s="18"/>
      <c r="Z55" s="18"/>
      <c r="AA55" s="18"/>
      <c r="AB55" s="18"/>
      <c r="AC55" s="18"/>
      <c r="AD55" s="18"/>
      <c r="AE55" s="18"/>
      <c r="AG55" s="17"/>
      <c r="AH55" s="17"/>
      <c r="AI55" s="18"/>
      <c r="AK55" s="18"/>
      <c r="AP55" s="18"/>
      <c r="AX55" s="18"/>
      <c r="AY55" s="18"/>
      <c r="AZ55" s="18"/>
      <c r="BA55" s="18"/>
      <c r="BB55" s="18"/>
      <c r="BC55" s="18"/>
      <c r="BD55" s="18"/>
      <c r="BE55" s="18"/>
      <c r="BF55" s="18"/>
      <c r="BG55" s="18"/>
      <c r="BH55" s="18"/>
      <c r="BI55" s="18"/>
      <c r="BJ55" s="18"/>
      <c r="BK55" s="18"/>
      <c r="BM55" s="18"/>
      <c r="BR55" s="18"/>
      <c r="BS55" s="18"/>
      <c r="BT55" s="18"/>
      <c r="BZ55" s="1"/>
      <c r="CE55"/>
    </row>
    <row r="56" spans="2:103" ht="13.2" x14ac:dyDescent="0.25">
      <c r="B56" s="18"/>
      <c r="C56" s="18"/>
      <c r="D56" s="18"/>
      <c r="E56" s="18"/>
      <c r="F56" s="18"/>
      <c r="G56" s="18"/>
      <c r="J56" s="18"/>
      <c r="K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V56" s="18"/>
      <c r="AX56" s="18"/>
      <c r="AY56" s="18"/>
      <c r="AZ56" s="18"/>
      <c r="BA56" s="18"/>
      <c r="BB56" s="18"/>
      <c r="BC56" s="18"/>
      <c r="BD56" s="18"/>
      <c r="BE56" s="18"/>
      <c r="BF56" s="18"/>
      <c r="BK56" s="48"/>
      <c r="BL56" s="48"/>
      <c r="BM56" s="48"/>
      <c r="BU56" s="1"/>
      <c r="BV56"/>
      <c r="BY56"/>
      <c r="BZ56"/>
      <c r="CA56"/>
      <c r="CB56"/>
      <c r="CE56"/>
      <c r="CM56" s="18"/>
      <c r="CN56" s="18"/>
      <c r="CO56" s="18"/>
      <c r="CP56" s="18"/>
      <c r="CQ56" s="18"/>
      <c r="CR56" s="18"/>
      <c r="CS56" s="18"/>
      <c r="CT56" s="18"/>
      <c r="CU56" s="18"/>
      <c r="CV56" s="18"/>
      <c r="CW56" s="18"/>
      <c r="CX56" s="18"/>
      <c r="CY56" s="18"/>
    </row>
    <row r="57" spans="2:103" ht="15.75" customHeight="1" thickBot="1" x14ac:dyDescent="0.3">
      <c r="B57" s="18"/>
      <c r="C57" s="18"/>
      <c r="D57" s="18"/>
      <c r="E57" s="18"/>
      <c r="F57" s="18"/>
      <c r="G57" s="18"/>
      <c r="H57" s="33" t="s">
        <v>22</v>
      </c>
      <c r="I57" s="33"/>
      <c r="J57" s="33"/>
      <c r="K57" s="33"/>
      <c r="L57" s="33"/>
      <c r="M57" s="962"/>
      <c r="N57" s="946" t="s">
        <v>71</v>
      </c>
      <c r="O57" s="962"/>
      <c r="P57" s="33"/>
      <c r="Q57" s="33"/>
      <c r="R57" s="33"/>
      <c r="S57" s="33"/>
      <c r="T57" s="33"/>
      <c r="U57" s="33"/>
      <c r="V57" s="33"/>
      <c r="W57" s="33"/>
      <c r="X57" s="33"/>
      <c r="Y57" s="962"/>
      <c r="Z57" s="946" t="s">
        <v>71</v>
      </c>
      <c r="AA57" s="962"/>
      <c r="AB57" s="33"/>
      <c r="AC57" s="33"/>
      <c r="AD57" s="33"/>
      <c r="AE57" s="33"/>
      <c r="AF57" s="33"/>
      <c r="AG57" s="33"/>
      <c r="AH57" s="962"/>
      <c r="AI57" s="946" t="s">
        <v>71</v>
      </c>
      <c r="AJ57" s="962"/>
      <c r="AK57" s="33"/>
      <c r="AL57" s="33"/>
      <c r="AM57" s="33"/>
      <c r="AN57" s="33"/>
      <c r="AO57" s="33"/>
      <c r="AP57" s="33"/>
      <c r="AQ57" s="33"/>
      <c r="AR57" s="962"/>
      <c r="AS57" s="946" t="s">
        <v>71</v>
      </c>
      <c r="AT57" s="962"/>
      <c r="AU57" s="33"/>
      <c r="AV57" s="33"/>
      <c r="AW57" s="33"/>
      <c r="AX57" s="34"/>
      <c r="AY57" s="91" t="s">
        <v>71</v>
      </c>
      <c r="AZ57" s="33"/>
      <c r="BA57" s="34"/>
      <c r="BB57" s="34"/>
      <c r="BC57" s="34"/>
      <c r="BD57" s="34"/>
      <c r="BE57" s="34"/>
      <c r="BF57" s="33" t="s">
        <v>22</v>
      </c>
      <c r="BG57" s="34"/>
      <c r="BH57" s="34"/>
      <c r="BI57" s="34"/>
      <c r="BJ57" s="1078"/>
      <c r="BK57" s="1077" t="s">
        <v>71</v>
      </c>
      <c r="BL57" s="34"/>
      <c r="BM57" s="34"/>
      <c r="BP57" s="18"/>
      <c r="BQ57" s="18"/>
      <c r="BR57" s="18"/>
      <c r="BS57" s="18"/>
      <c r="BT57" s="18"/>
      <c r="CA57"/>
      <c r="CB57"/>
      <c r="CC57"/>
      <c r="CD57"/>
      <c r="CE57"/>
    </row>
    <row r="58" spans="2:103" ht="117" customHeight="1" x14ac:dyDescent="0.25">
      <c r="B58" s="18"/>
      <c r="C58" s="18"/>
      <c r="D58" s="18"/>
      <c r="E58" s="18"/>
      <c r="F58" s="18"/>
      <c r="G58" s="18"/>
      <c r="J58" s="979"/>
      <c r="K58" s="18"/>
      <c r="L58" s="843" t="s">
        <v>913</v>
      </c>
      <c r="M58" s="1565" t="s">
        <v>791</v>
      </c>
      <c r="N58" s="1566"/>
      <c r="O58" s="1566"/>
      <c r="P58" s="847" t="s">
        <v>715</v>
      </c>
      <c r="Q58" s="49">
        <v>0.5</v>
      </c>
      <c r="R58" s="1012" t="s">
        <v>769</v>
      </c>
      <c r="S58" s="1013">
        <f>U114</f>
        <v>0.5</v>
      </c>
      <c r="T58" s="847" t="s">
        <v>714</v>
      </c>
      <c r="U58" s="49">
        <v>0.5</v>
      </c>
      <c r="V58" s="874"/>
      <c r="W58" s="931"/>
      <c r="Y58" s="863" t="s">
        <v>671</v>
      </c>
      <c r="Z58" s="1594" t="s">
        <v>777</v>
      </c>
      <c r="AA58" s="1595"/>
      <c r="AB58" s="1595"/>
      <c r="AC58" s="1595"/>
      <c r="AD58" s="847" t="s">
        <v>743</v>
      </c>
      <c r="AE58" s="49">
        <v>0.5</v>
      </c>
      <c r="AF58" s="847" t="s">
        <v>744</v>
      </c>
      <c r="AG58" s="984">
        <v>0.5</v>
      </c>
      <c r="AI58" s="863" t="s">
        <v>674</v>
      </c>
      <c r="AJ58" s="1594" t="s">
        <v>694</v>
      </c>
      <c r="AK58" s="1595"/>
      <c r="AL58" s="1595"/>
      <c r="AM58" s="1595"/>
      <c r="AN58" s="847" t="s">
        <v>689</v>
      </c>
      <c r="AO58" s="49">
        <v>0.5</v>
      </c>
      <c r="AP58" s="847" t="s">
        <v>690</v>
      </c>
      <c r="AQ58" s="984">
        <v>0.5</v>
      </c>
      <c r="AS58" s="915" t="s">
        <v>60</v>
      </c>
      <c r="AT58" s="1565" t="s">
        <v>745</v>
      </c>
      <c r="AU58" s="1566"/>
      <c r="AV58" s="51"/>
      <c r="AW58" s="18"/>
      <c r="AX58" s="920" t="s">
        <v>59</v>
      </c>
      <c r="AY58" s="1565" t="s">
        <v>746</v>
      </c>
      <c r="AZ58" s="1566"/>
      <c r="BA58" s="51"/>
      <c r="BC58" s="1607" t="s">
        <v>784</v>
      </c>
      <c r="BD58" s="1608"/>
      <c r="BE58" s="1608"/>
      <c r="BF58" s="1609"/>
      <c r="BH58" s="1592" t="s">
        <v>733</v>
      </c>
      <c r="BI58" s="1593"/>
      <c r="BL58"/>
      <c r="BO58" s="18"/>
      <c r="BP58" s="18"/>
      <c r="BQ58" s="18"/>
      <c r="BR58" s="18"/>
      <c r="BS58" s="18"/>
      <c r="BT58" s="18"/>
      <c r="BZ58"/>
      <c r="CA58"/>
      <c r="CB58"/>
      <c r="CC58"/>
      <c r="CD58"/>
      <c r="CE58"/>
    </row>
    <row r="59" spans="2:103" ht="106.2" thickBot="1" x14ac:dyDescent="0.3">
      <c r="J59" s="63" t="s">
        <v>722</v>
      </c>
      <c r="K59" s="18"/>
      <c r="L59" s="52" t="s">
        <v>670</v>
      </c>
      <c r="M59" s="42" t="s">
        <v>644</v>
      </c>
      <c r="N59" s="47" t="s">
        <v>678</v>
      </c>
      <c r="O59" s="47" t="s">
        <v>678</v>
      </c>
      <c r="P59" s="47" t="s">
        <v>765</v>
      </c>
      <c r="Q59" s="47" t="s">
        <v>765</v>
      </c>
      <c r="R59" s="42" t="s">
        <v>729</v>
      </c>
      <c r="S59" s="42" t="s">
        <v>728</v>
      </c>
      <c r="T59" s="42" t="s">
        <v>717</v>
      </c>
      <c r="U59" s="986" t="s">
        <v>719</v>
      </c>
      <c r="V59" s="874"/>
      <c r="W59" s="987" t="s">
        <v>721</v>
      </c>
      <c r="X59" s="15"/>
      <c r="Y59" s="52" t="s">
        <v>673</v>
      </c>
      <c r="Z59" s="42" t="s">
        <v>677</v>
      </c>
      <c r="AA59" s="47" t="s">
        <v>781</v>
      </c>
      <c r="AB59" s="47" t="s">
        <v>781</v>
      </c>
      <c r="AC59" s="47" t="s">
        <v>691</v>
      </c>
      <c r="AD59" s="47" t="s">
        <v>691</v>
      </c>
      <c r="AE59" s="42" t="s">
        <v>730</v>
      </c>
      <c r="AF59" s="42" t="s">
        <v>728</v>
      </c>
      <c r="AG59" s="53" t="s">
        <v>716</v>
      </c>
      <c r="AH59" s="18"/>
      <c r="AI59" s="52" t="s">
        <v>675</v>
      </c>
      <c r="AJ59" s="42" t="s">
        <v>676</v>
      </c>
      <c r="AK59" s="47" t="s">
        <v>687</v>
      </c>
      <c r="AL59" s="47" t="s">
        <v>687</v>
      </c>
      <c r="AM59" s="47" t="s">
        <v>691</v>
      </c>
      <c r="AN59" s="47" t="s">
        <v>691</v>
      </c>
      <c r="AO59" s="42" t="s">
        <v>730</v>
      </c>
      <c r="AP59" s="42" t="s">
        <v>728</v>
      </c>
      <c r="AQ59" s="53" t="s">
        <v>695</v>
      </c>
      <c r="AS59" s="52" t="s">
        <v>699</v>
      </c>
      <c r="AT59" s="42" t="s">
        <v>729</v>
      </c>
      <c r="AU59" s="42" t="s">
        <v>728</v>
      </c>
      <c r="AV59" s="53" t="s">
        <v>701</v>
      </c>
      <c r="AW59" s="18"/>
      <c r="AX59" s="52" t="s">
        <v>58</v>
      </c>
      <c r="AY59" s="42" t="s">
        <v>730</v>
      </c>
      <c r="AZ59" s="42" t="s">
        <v>728</v>
      </c>
      <c r="BA59" s="921" t="s">
        <v>697</v>
      </c>
      <c r="BC59" s="52" t="s">
        <v>723</v>
      </c>
      <c r="BD59" s="42" t="s">
        <v>724</v>
      </c>
      <c r="BE59" s="42" t="s">
        <v>726</v>
      </c>
      <c r="BF59" s="53" t="s">
        <v>725</v>
      </c>
      <c r="BG59" s="18"/>
      <c r="BH59" s="993" t="s">
        <v>731</v>
      </c>
      <c r="BI59" s="53" t="s">
        <v>727</v>
      </c>
      <c r="BL59"/>
      <c r="BO59" s="18"/>
      <c r="BP59" s="18"/>
      <c r="BQ59" s="18"/>
      <c r="BR59" s="18"/>
      <c r="BS59" s="18"/>
      <c r="BT59" s="18"/>
      <c r="BZ59"/>
      <c r="CA59"/>
      <c r="CB59"/>
      <c r="CC59"/>
      <c r="CD59"/>
      <c r="CE59"/>
    </row>
    <row r="60" spans="2:103" ht="27" thickBot="1" x14ac:dyDescent="0.3">
      <c r="J60" s="980" t="s">
        <v>11</v>
      </c>
      <c r="K60" s="840"/>
      <c r="L60" s="860" t="s">
        <v>779</v>
      </c>
      <c r="M60" s="859" t="s">
        <v>779</v>
      </c>
      <c r="N60" s="852">
        <f t="array" ref="N60">AVERAGE($M$61:$M$107/$L$61:$L$107)*$Q$58</f>
        <v>0</v>
      </c>
      <c r="O60" s="852">
        <f t="array" ref="O60">AVERAGE($M$67:$M$97/$L$67:$L$97)*$Q$58</f>
        <v>0</v>
      </c>
      <c r="P60" s="852">
        <f t="array" ref="P60">AVERAGE($M$61:$M$107/$L$61:$L$107)*$U$58</f>
        <v>0</v>
      </c>
      <c r="Q60" s="852">
        <f t="array" ref="Q60">AVERAGE($M$67:$M$97/$L$67:$L$97)*$U$58</f>
        <v>0</v>
      </c>
      <c r="R60" s="45" t="s">
        <v>6</v>
      </c>
      <c r="S60" s="855" t="s">
        <v>12</v>
      </c>
      <c r="T60" s="43" t="s">
        <v>11</v>
      </c>
      <c r="U60" s="43" t="s">
        <v>11</v>
      </c>
      <c r="V60" s="874"/>
      <c r="W60" s="974" t="s">
        <v>11</v>
      </c>
      <c r="Y60" s="860" t="s">
        <v>779</v>
      </c>
      <c r="Z60" s="859" t="s">
        <v>779</v>
      </c>
      <c r="AA60" s="903">
        <f t="array" ref="AA60">AVERAGE($Z$61:$Z$107/$Y$61:$Y$107)*$AE$58</f>
        <v>0.2768433773049146</v>
      </c>
      <c r="AB60" s="903">
        <f t="array" ref="AB60">AVERAGE($Z$67:$Z$97/$Y$67:$Y$97)*$AE$58</f>
        <v>0.27982913590217012</v>
      </c>
      <c r="AC60" s="903">
        <f t="array" ref="AC60">AVERAGE($Z$61:$Z$107/$Y$61:$Y$107)*$AG$58</f>
        <v>0.2768433773049146</v>
      </c>
      <c r="AD60" s="903">
        <f t="array" ref="AD60">AVERAGE($Z$67:$Z$97/$Y$67:$Y$97)*$AG$58</f>
        <v>0.27982913590217012</v>
      </c>
      <c r="AE60" s="44" t="s">
        <v>6</v>
      </c>
      <c r="AF60" s="44" t="s">
        <v>12</v>
      </c>
      <c r="AG60" s="66" t="s">
        <v>11</v>
      </c>
      <c r="AH60" s="18"/>
      <c r="AI60" s="860" t="s">
        <v>780</v>
      </c>
      <c r="AJ60" s="859" t="s">
        <v>780</v>
      </c>
      <c r="AK60" s="903">
        <f t="array" ref="AK60">AVERAGE($AJ$61:$AJ$107/$AI$61:$AI$107)*$AO$58</f>
        <v>0.33181468234300493</v>
      </c>
      <c r="AL60" s="903">
        <f t="array" ref="AL60">AVERAGE($AJ$67:$AJ$97/$AI$67:$AI$97)*$AO$58</f>
        <v>0.32829141879295565</v>
      </c>
      <c r="AM60" s="903">
        <f t="array" ref="AM60">AVERAGE($AJ$61:$AJ$107/$AI$61:$AI$107)*$AQ$58</f>
        <v>0.33181468234300493</v>
      </c>
      <c r="AN60" s="903">
        <f t="array" ref="AN60">AVERAGE($AJ$67:$AJ$97/$AI$67:$AI$97)*$AQ$58</f>
        <v>0.32829141879295565</v>
      </c>
      <c r="AO60" s="44" t="s">
        <v>6</v>
      </c>
      <c r="AP60" s="44" t="s">
        <v>12</v>
      </c>
      <c r="AQ60" s="66" t="s">
        <v>11</v>
      </c>
      <c r="AS60" s="887" t="s">
        <v>6</v>
      </c>
      <c r="AT60" s="44" t="s">
        <v>6</v>
      </c>
      <c r="AU60" s="44" t="s">
        <v>12</v>
      </c>
      <c r="AV60" s="66" t="s">
        <v>11</v>
      </c>
      <c r="AW60" s="18"/>
      <c r="AX60" s="887" t="s">
        <v>6</v>
      </c>
      <c r="AY60" s="44" t="s">
        <v>6</v>
      </c>
      <c r="AZ60" s="44" t="s">
        <v>12</v>
      </c>
      <c r="BA60" s="66" t="s">
        <v>11</v>
      </c>
      <c r="BC60" s="72" t="s">
        <v>11</v>
      </c>
      <c r="BD60" s="46" t="s">
        <v>11</v>
      </c>
      <c r="BE60" s="46" t="s">
        <v>6</v>
      </c>
      <c r="BF60" s="73" t="s">
        <v>12</v>
      </c>
      <c r="BG60" s="18"/>
      <c r="BH60" s="995" t="s">
        <v>11</v>
      </c>
      <c r="BI60" s="77" t="s">
        <v>11</v>
      </c>
      <c r="BL60"/>
      <c r="BO60" s="18"/>
      <c r="BP60" s="18"/>
      <c r="BQ60" s="18"/>
      <c r="BR60" s="18"/>
      <c r="BS60" s="18"/>
      <c r="BT60" s="18"/>
      <c r="BZ60"/>
      <c r="CA60"/>
      <c r="CB60"/>
      <c r="CC60"/>
      <c r="CD60"/>
      <c r="CE60"/>
    </row>
    <row r="61" spans="2:103" ht="13.8" thickTop="1" x14ac:dyDescent="0.25">
      <c r="G61" s="18"/>
      <c r="H61">
        <f t="shared" ref="H61:H107" si="11">H5</f>
        <v>2014</v>
      </c>
      <c r="J61" s="981">
        <f t="shared" ref="J61:J107" si="12">BM5</f>
        <v>0</v>
      </c>
      <c r="K61" s="11">
        <v>2014</v>
      </c>
      <c r="L61" s="856">
        <v>48.883016128971576</v>
      </c>
      <c r="M61" s="1045">
        <v>0</v>
      </c>
      <c r="N61" s="55" t="s">
        <v>13</v>
      </c>
      <c r="O61" s="55" t="s">
        <v>14</v>
      </c>
      <c r="P61" s="839" t="s">
        <v>13</v>
      </c>
      <c r="Q61" s="55" t="s">
        <v>14</v>
      </c>
      <c r="R61" s="872">
        <v>0</v>
      </c>
      <c r="S61" s="1226">
        <v>0</v>
      </c>
      <c r="T61" s="41">
        <f>S61*$D$25-R61*$D$23</f>
        <v>0</v>
      </c>
      <c r="U61" s="873">
        <f t="shared" ref="U61:U107" si="13">T61+BK5</f>
        <v>0</v>
      </c>
      <c r="V61" s="874"/>
      <c r="W61" s="975">
        <f t="shared" ref="W61:W107" si="14">U61+AN5+O5</f>
        <v>0</v>
      </c>
      <c r="X61" s="11">
        <v>2014</v>
      </c>
      <c r="Y61" s="856">
        <v>7462.3807746838138</v>
      </c>
      <c r="Z61" s="889">
        <f>MAX(($U5+$AE5)/10^6*TAM_RoofArea!$I20/TAM_RoofArea!$O20*NumStories_Comm,$BB5,$L61)/TAM_Area!$R32*Y61</f>
        <v>300.24364333746632</v>
      </c>
      <c r="AA61" s="55" t="s">
        <v>13</v>
      </c>
      <c r="AB61" s="55" t="s">
        <v>14</v>
      </c>
      <c r="AC61" s="864" t="s">
        <v>13</v>
      </c>
      <c r="AD61" s="55" t="s">
        <v>14</v>
      </c>
      <c r="AE61" s="886">
        <v>0</v>
      </c>
      <c r="AF61" s="888">
        <v>0</v>
      </c>
      <c r="AG61" s="988">
        <f>AF61*$D$25+AE61*$D$23</f>
        <v>0</v>
      </c>
      <c r="AH61" s="1">
        <v>2014</v>
      </c>
      <c r="AI61" s="856">
        <v>31.806234395177853</v>
      </c>
      <c r="AJ61" s="893">
        <f>MAX($L5,($U5+$AE5)/10^6*TAM_RoofArea!$C20/TAM_RoofArea!$O20*NumStories_RES,$AR5)/TAM_Area!$J32*AI61</f>
        <v>9.6100536630086726</v>
      </c>
      <c r="AK61" s="55" t="s">
        <v>13</v>
      </c>
      <c r="AL61" s="55" t="s">
        <v>14</v>
      </c>
      <c r="AM61" s="907" t="s">
        <v>13</v>
      </c>
      <c r="AN61" s="908" t="s">
        <v>14</v>
      </c>
      <c r="AO61" s="886">
        <v>0</v>
      </c>
      <c r="AP61" s="888">
        <v>0</v>
      </c>
      <c r="AQ61" s="988">
        <f>AO61*$D$23+AP61*$D$25</f>
        <v>0</v>
      </c>
      <c r="AR61" s="11">
        <v>2014</v>
      </c>
      <c r="AS61" s="916">
        <v>275.37593099231572</v>
      </c>
      <c r="AT61" s="917">
        <v>0</v>
      </c>
      <c r="AU61" s="917">
        <v>0</v>
      </c>
      <c r="AV61" s="922">
        <f>AU61*$D$25-AT61*$D$23</f>
        <v>0</v>
      </c>
      <c r="AW61" s="11">
        <v>2014</v>
      </c>
      <c r="AX61" s="916">
        <v>149.98312584865261</v>
      </c>
      <c r="AY61" s="917">
        <v>0</v>
      </c>
      <c r="AZ61" s="917">
        <v>0</v>
      </c>
      <c r="BA61" s="922">
        <f>AY61*$D$23+AZ61*$D$25</f>
        <v>0</v>
      </c>
      <c r="BB61" s="1">
        <v>2014</v>
      </c>
      <c r="BC61" s="84">
        <f t="shared" ref="BC61:BC107" si="15">J5</f>
        <v>72.681685365447365</v>
      </c>
      <c r="BD61" s="992">
        <f>SUM(W61,AG61,AQ61,AV61,BA61)</f>
        <v>0</v>
      </c>
      <c r="BE61" s="83">
        <f t="shared" ref="BE61:BE107" si="16">SUM(-M5,-AA5,-AK5,-AX5,-BH5,-R61,AE61,AO61,-AT61,AY61)</f>
        <v>0</v>
      </c>
      <c r="BF61" s="990">
        <f t="shared" ref="BF61:BF107" si="17">SUM(N5,AB5,AL5,AY5,BI5,S61,AF61,AP61,AU61,AZ61)</f>
        <v>0</v>
      </c>
      <c r="BG61" s="1">
        <v>2014</v>
      </c>
      <c r="BH61" s="1006">
        <v>48.534099999999995</v>
      </c>
      <c r="BI61" s="1007">
        <v>48.534099999999995</v>
      </c>
      <c r="BL61"/>
      <c r="BO61" s="18"/>
      <c r="BP61" s="18"/>
      <c r="BQ61" s="18"/>
      <c r="BR61" s="18"/>
      <c r="BS61" s="18"/>
      <c r="BT61" s="18"/>
      <c r="BZ61"/>
      <c r="CA61"/>
      <c r="CB61"/>
      <c r="CC61"/>
      <c r="CD61"/>
      <c r="CE61"/>
    </row>
    <row r="62" spans="2:103" ht="13.2" customHeight="1" x14ac:dyDescent="0.25">
      <c r="F62" s="18"/>
      <c r="G62" s="18"/>
      <c r="H62">
        <f t="shared" si="11"/>
        <v>2015</v>
      </c>
      <c r="J62" s="982">
        <f t="shared" si="12"/>
        <v>-8.2229404854259405E-2</v>
      </c>
      <c r="K62" s="11">
        <v>2015</v>
      </c>
      <c r="L62" s="818">
        <v>11.977823904185495</v>
      </c>
      <c r="M62" s="1046">
        <v>0</v>
      </c>
      <c r="N62" s="1582" t="s">
        <v>17</v>
      </c>
      <c r="O62" s="1582"/>
      <c r="P62" s="1581" t="s">
        <v>17</v>
      </c>
      <c r="Q62" s="1582"/>
      <c r="R62" s="853">
        <v>0.21292367775011778</v>
      </c>
      <c r="S62" s="1227">
        <v>-454.20076314393026</v>
      </c>
      <c r="T62" s="41">
        <f t="shared" ref="T62:T107" si="18">S62*$D$25-R62*$D$23</f>
        <v>-1.2207260030443542E-3</v>
      </c>
      <c r="U62" s="873">
        <f t="shared" si="13"/>
        <v>3.5190456554151199E-3</v>
      </c>
      <c r="V62" s="874"/>
      <c r="W62" s="976">
        <f t="shared" si="14"/>
        <v>-8.3450130857303753E-2</v>
      </c>
      <c r="X62" s="11">
        <v>2015</v>
      </c>
      <c r="Y62" s="818">
        <v>7582.3595263431343</v>
      </c>
      <c r="Z62" s="890">
        <f>MAX(($U6+$AE6)/10^6*TAM_RoofArea!$I21/TAM_RoofArea!$O21*NumStories_Comm,$BB6,$L62)/TAM_Area!$R33*Y62</f>
        <v>370.07177834306322</v>
      </c>
      <c r="AA62" s="1568" t="s">
        <v>82</v>
      </c>
      <c r="AB62" s="1600"/>
      <c r="AC62" s="1567" t="s">
        <v>82</v>
      </c>
      <c r="AD62" s="1602"/>
      <c r="AE62" s="891">
        <v>0</v>
      </c>
      <c r="AF62" s="985">
        <v>0</v>
      </c>
      <c r="AG62" s="988">
        <f t="shared" ref="AG62:AG107" si="19">AF62*$D$25+AE62*$D$23</f>
        <v>0</v>
      </c>
      <c r="AH62" s="1">
        <v>2015</v>
      </c>
      <c r="AI62" s="818">
        <v>33.154675796383344</v>
      </c>
      <c r="AJ62" s="890">
        <f>MAX($L6,($U6+$AE6)/10^6*TAM_RoofArea!$C21/TAM_RoofArea!$O21*NumStories_RES,$AR6)/TAM_Area!$J33*AI62</f>
        <v>9.8801094602480184</v>
      </c>
      <c r="AK62" s="1568" t="s">
        <v>80</v>
      </c>
      <c r="AL62" s="1600"/>
      <c r="AM62" s="1567" t="s">
        <v>80</v>
      </c>
      <c r="AN62" s="1600"/>
      <c r="AO62" s="891">
        <v>0</v>
      </c>
      <c r="AP62" s="985">
        <v>0</v>
      </c>
      <c r="AQ62" s="988">
        <f t="shared" ref="AQ62:AQ107" si="20">AO62*$D$23+AP62*$D$25</f>
        <v>0</v>
      </c>
      <c r="AR62" s="11">
        <v>2015</v>
      </c>
      <c r="AS62" s="918">
        <v>281.20632022675903</v>
      </c>
      <c r="AT62" s="919">
        <v>0</v>
      </c>
      <c r="AU62" s="919">
        <v>0</v>
      </c>
      <c r="AV62" s="922">
        <f t="shared" ref="AV62:AV107" si="21">AU62*$D$25-AT62*$D$23</f>
        <v>0</v>
      </c>
      <c r="AW62" s="11">
        <v>2015</v>
      </c>
      <c r="AX62" s="918">
        <v>149.26320683388343</v>
      </c>
      <c r="AY62" s="919">
        <v>-0.29219427519518715</v>
      </c>
      <c r="AZ62" s="919">
        <v>-672.02473480754304</v>
      </c>
      <c r="BA62" s="922">
        <f t="shared" ref="BA62:BA107" si="22">AY62*$D$23+AZ62*$D$25</f>
        <v>-1.7239241255102167E-3</v>
      </c>
      <c r="BB62" s="1">
        <v>2015</v>
      </c>
      <c r="BC62" s="85">
        <f t="shared" si="15"/>
        <v>73.867159300104163</v>
      </c>
      <c r="BD62" s="992">
        <f t="shared" ref="BD62:BD107" si="23">SUM(W62,AG62,AQ62,AV62,BA62)</f>
        <v>-8.5174054982813968E-2</v>
      </c>
      <c r="BE62" s="83">
        <f t="shared" si="16"/>
        <v>-2.6938759577597278</v>
      </c>
      <c r="BF62" s="990">
        <f t="shared" si="17"/>
        <v>-75476.101534878966</v>
      </c>
      <c r="BG62" s="1">
        <v>2015</v>
      </c>
      <c r="BH62" s="1006">
        <v>49.097300000000004</v>
      </c>
      <c r="BI62" s="1007">
        <v>47.916800000000002</v>
      </c>
      <c r="BJ62" s="18"/>
      <c r="BL62"/>
      <c r="BO62" s="18"/>
      <c r="BP62" s="18"/>
      <c r="BQ62" s="18"/>
      <c r="BR62" s="18"/>
      <c r="BS62" s="18"/>
      <c r="BT62" s="18"/>
      <c r="BZ62"/>
      <c r="CA62"/>
      <c r="CB62"/>
      <c r="CC62"/>
      <c r="CD62"/>
      <c r="CE62"/>
    </row>
    <row r="63" spans="2:103" ht="13.2" x14ac:dyDescent="0.25">
      <c r="F63" s="18"/>
      <c r="G63" s="18"/>
      <c r="H63">
        <f t="shared" si="11"/>
        <v>2016</v>
      </c>
      <c r="J63" s="982">
        <f t="shared" si="12"/>
        <v>-5.4296033352309557E-2</v>
      </c>
      <c r="K63" s="11">
        <v>2016</v>
      </c>
      <c r="L63" s="818">
        <v>20.706600796423434</v>
      </c>
      <c r="M63" s="1046">
        <v>0</v>
      </c>
      <c r="N63" s="1582"/>
      <c r="O63" s="1582"/>
      <c r="P63" s="1581"/>
      <c r="Q63" s="1582"/>
      <c r="R63" s="853">
        <v>0.16454039465766002</v>
      </c>
      <c r="S63" s="1227">
        <v>-350.99136747590467</v>
      </c>
      <c r="T63" s="41">
        <f t="shared" si="18"/>
        <v>-9.4333678824348071E-4</v>
      </c>
      <c r="U63" s="873">
        <f t="shared" si="13"/>
        <v>2.1339064026668856E-3</v>
      </c>
      <c r="V63" s="874"/>
      <c r="W63" s="976">
        <f t="shared" si="14"/>
        <v>-5.5239370140553037E-2</v>
      </c>
      <c r="X63" s="11">
        <v>2016</v>
      </c>
      <c r="Y63" s="818">
        <v>7702.338278002484</v>
      </c>
      <c r="Z63" s="890">
        <f>MAX(($U7+$AE7)/10^6*TAM_RoofArea!$I22/TAM_RoofArea!$O22*NumStories_Comm,$BB7,$L63)/TAM_Area!$R34*Y63</f>
        <v>380.05018248206261</v>
      </c>
      <c r="AA63" s="1600"/>
      <c r="AB63" s="1600"/>
      <c r="AC63" s="1601"/>
      <c r="AD63" s="1602"/>
      <c r="AE63" s="891">
        <v>0</v>
      </c>
      <c r="AF63" s="985">
        <v>0</v>
      </c>
      <c r="AG63" s="988">
        <f t="shared" si="19"/>
        <v>0</v>
      </c>
      <c r="AH63" s="1">
        <v>2016</v>
      </c>
      <c r="AI63" s="818">
        <v>34.503117197588836</v>
      </c>
      <c r="AJ63" s="890">
        <f>MAX($L7,($U7+$AE7)/10^6*TAM_RoofArea!$C22/TAM_RoofArea!$O22*NumStories_RES,$AR7)/TAM_Area!$J34*AI63</f>
        <v>10.281945651512896</v>
      </c>
      <c r="AK63" s="1600"/>
      <c r="AL63" s="1600"/>
      <c r="AM63" s="1601"/>
      <c r="AN63" s="1600"/>
      <c r="AO63" s="891">
        <v>0</v>
      </c>
      <c r="AP63" s="985">
        <v>0</v>
      </c>
      <c r="AQ63" s="988">
        <f t="shared" si="20"/>
        <v>0</v>
      </c>
      <c r="AR63" s="11">
        <v>2016</v>
      </c>
      <c r="AS63" s="918">
        <v>287.08425444162145</v>
      </c>
      <c r="AT63" s="919">
        <v>0</v>
      </c>
      <c r="AU63" s="919">
        <v>0</v>
      </c>
      <c r="AV63" s="922">
        <f t="shared" si="21"/>
        <v>0</v>
      </c>
      <c r="AW63" s="11">
        <v>2016</v>
      </c>
      <c r="AX63" s="918">
        <v>149.18177823616904</v>
      </c>
      <c r="AY63" s="919">
        <v>-0.19479618346347544</v>
      </c>
      <c r="AZ63" s="919">
        <v>-448.0164898717353</v>
      </c>
      <c r="BA63" s="922">
        <f t="shared" si="22"/>
        <v>-1.1492827503402467E-3</v>
      </c>
      <c r="BB63" s="1">
        <v>2016</v>
      </c>
      <c r="BC63" s="85">
        <f t="shared" si="15"/>
        <v>75.073696865214259</v>
      </c>
      <c r="BD63" s="992">
        <f t="shared" si="23"/>
        <v>-5.6388652890893287E-2</v>
      </c>
      <c r="BE63" s="83">
        <f t="shared" si="16"/>
        <v>-1.8063729000270554</v>
      </c>
      <c r="BF63" s="990">
        <f t="shared" si="17"/>
        <v>-49885.710450795887</v>
      </c>
      <c r="BG63" s="1">
        <v>2016</v>
      </c>
      <c r="BH63" s="1006">
        <v>49.659099999999995</v>
      </c>
      <c r="BI63" s="1007">
        <v>47.8108</v>
      </c>
      <c r="BJ63" s="18"/>
      <c r="BL63"/>
      <c r="BO63" s="18"/>
      <c r="BP63" s="18"/>
      <c r="BQ63" s="18"/>
      <c r="BR63" s="18"/>
      <c r="BS63" s="18"/>
      <c r="BT63" s="18"/>
      <c r="BZ63"/>
      <c r="CA63"/>
      <c r="CB63"/>
      <c r="CC63"/>
      <c r="CD63"/>
      <c r="CE63"/>
    </row>
    <row r="64" spans="2:103" ht="13.2" x14ac:dyDescent="0.25">
      <c r="H64">
        <f t="shared" si="11"/>
        <v>2017</v>
      </c>
      <c r="J64" s="982">
        <f t="shared" si="12"/>
        <v>-2.6826911739000335E-2</v>
      </c>
      <c r="K64" s="11">
        <v>2017</v>
      </c>
      <c r="L64" s="818">
        <v>34.401133738024036</v>
      </c>
      <c r="M64" s="1046">
        <v>0</v>
      </c>
      <c r="N64" s="1582"/>
      <c r="O64" s="1582"/>
      <c r="P64" s="1581"/>
      <c r="Q64" s="1582"/>
      <c r="R64" s="853">
        <v>8.7722446629153294E-2</v>
      </c>
      <c r="S64" s="1227">
        <v>-187.12621642095462</v>
      </c>
      <c r="T64" s="41">
        <f t="shared" si="18"/>
        <v>-5.0292702428590642E-4</v>
      </c>
      <c r="U64" s="873">
        <f t="shared" si="13"/>
        <v>9.9296806355032071E-4</v>
      </c>
      <c r="V64" s="874"/>
      <c r="W64" s="976">
        <f t="shared" si="14"/>
        <v>-2.7329838763286242E-2</v>
      </c>
      <c r="X64" s="11">
        <v>2017</v>
      </c>
      <c r="Y64" s="818">
        <v>7822.3170296618337</v>
      </c>
      <c r="Z64" s="890">
        <f>MAX(($U8+$AE8)/10^6*TAM_RoofArea!$I23/TAM_RoofArea!$O23*NumStories_Comm,$BB8,$L64)/TAM_Area!$R35*Y64</f>
        <v>390.15505610759539</v>
      </c>
      <c r="AA64" s="1600"/>
      <c r="AB64" s="1600"/>
      <c r="AC64" s="1601"/>
      <c r="AD64" s="1602"/>
      <c r="AE64" s="891">
        <v>0</v>
      </c>
      <c r="AF64" s="985">
        <v>0</v>
      </c>
      <c r="AG64" s="988">
        <f t="shared" si="19"/>
        <v>0</v>
      </c>
      <c r="AH64" s="1">
        <v>2017</v>
      </c>
      <c r="AI64" s="818">
        <v>35.851558598794327</v>
      </c>
      <c r="AJ64" s="890">
        <f>MAX($L8,($U8+$AE8)/10^6*TAM_RoofArea!$C23/TAM_RoofArea!$O23*NumStories_RES,$AR8)/TAM_Area!$J35*AI64</f>
        <v>10.683781842777771</v>
      </c>
      <c r="AK64" s="1600"/>
      <c r="AL64" s="1600"/>
      <c r="AM64" s="1601"/>
      <c r="AN64" s="1600"/>
      <c r="AO64" s="891">
        <v>0</v>
      </c>
      <c r="AP64" s="985">
        <v>0</v>
      </c>
      <c r="AQ64" s="988">
        <f t="shared" si="20"/>
        <v>0</v>
      </c>
      <c r="AR64" s="11">
        <v>2017</v>
      </c>
      <c r="AS64" s="918">
        <v>293.00973363690201</v>
      </c>
      <c r="AT64" s="919">
        <v>0</v>
      </c>
      <c r="AU64" s="919">
        <v>0</v>
      </c>
      <c r="AV64" s="922">
        <f t="shared" si="21"/>
        <v>0</v>
      </c>
      <c r="AW64" s="11">
        <v>2017</v>
      </c>
      <c r="AX64" s="918">
        <v>149.10034963845465</v>
      </c>
      <c r="AY64" s="919">
        <v>-9.7398091731729045E-2</v>
      </c>
      <c r="AZ64" s="919">
        <v>-224.0082449358477</v>
      </c>
      <c r="BA64" s="922">
        <f t="shared" si="22"/>
        <v>-5.7464137517007218E-4</v>
      </c>
      <c r="BB64" s="1">
        <v>2017</v>
      </c>
      <c r="BC64" s="85">
        <f t="shared" si="15"/>
        <v>76.301096727037347</v>
      </c>
      <c r="BD64" s="992">
        <f t="shared" si="23"/>
        <v>-2.7904480138456315E-2</v>
      </c>
      <c r="BE64" s="83">
        <f t="shared" si="16"/>
        <v>-0.90092337735187189</v>
      </c>
      <c r="BF64" s="990">
        <f t="shared" si="17"/>
        <v>-24661.155979989577</v>
      </c>
      <c r="BG64" s="1">
        <v>2017</v>
      </c>
      <c r="BH64" s="1006">
        <v>50.219199999999994</v>
      </c>
      <c r="BI64" s="1007">
        <v>47.6965</v>
      </c>
      <c r="BJ64" s="18"/>
      <c r="BL64"/>
    </row>
    <row r="65" spans="2:64" ht="13.2" x14ac:dyDescent="0.25">
      <c r="H65">
        <f t="shared" si="11"/>
        <v>2018</v>
      </c>
      <c r="J65" s="982">
        <f t="shared" si="12"/>
        <v>-4.7260146503012498E-16</v>
      </c>
      <c r="K65" s="11">
        <v>2018</v>
      </c>
      <c r="L65" s="818">
        <v>54.09077682101951</v>
      </c>
      <c r="M65" s="1046">
        <v>0</v>
      </c>
      <c r="N65" s="88"/>
      <c r="O65" s="88"/>
      <c r="P65" s="89"/>
      <c r="Q65" s="88"/>
      <c r="R65" s="853">
        <v>-2.3424402463100236E-2</v>
      </c>
      <c r="S65" s="1227">
        <v>49.968052343229033</v>
      </c>
      <c r="T65" s="41">
        <f t="shared" si="18"/>
        <v>1.3429590121038988E-4</v>
      </c>
      <c r="U65" s="873">
        <f t="shared" si="13"/>
        <v>1.3429590121013697E-4</v>
      </c>
      <c r="V65" s="874"/>
      <c r="W65" s="976">
        <f t="shared" si="14"/>
        <v>1.3429590120991728E-4</v>
      </c>
      <c r="X65" s="11">
        <v>2018</v>
      </c>
      <c r="Y65" s="818">
        <v>7942.2957813211542</v>
      </c>
      <c r="Z65" s="890">
        <f>MAX(($U9+$AE9)/10^6*TAM_RoofArea!$I24/TAM_RoofArea!$O24*NumStories_Comm,$BB9,$L65)/TAM_Area!$R36*Y65</f>
        <v>400.40647490783653</v>
      </c>
      <c r="AA65" s="88"/>
      <c r="AB65" s="88"/>
      <c r="AC65" s="89"/>
      <c r="AD65" s="1026"/>
      <c r="AE65" s="891">
        <v>0</v>
      </c>
      <c r="AF65" s="985">
        <v>0</v>
      </c>
      <c r="AG65" s="988">
        <f t="shared" si="19"/>
        <v>0</v>
      </c>
      <c r="AH65" s="1">
        <v>2018</v>
      </c>
      <c r="AI65" s="818">
        <v>37.200000000000273</v>
      </c>
      <c r="AJ65" s="890">
        <f>MAX($L9,($U9+$AE9)/10^6*TAM_RoofArea!$C24/TAM_RoofArea!$O24*NumStories_RES,$AR9)/TAM_Area!$J36*AI65</f>
        <v>11.085618034042783</v>
      </c>
      <c r="AK65" s="88"/>
      <c r="AL65" s="88"/>
      <c r="AM65" s="89"/>
      <c r="AN65" s="88"/>
      <c r="AO65" s="891">
        <v>0</v>
      </c>
      <c r="AP65" s="985">
        <v>0</v>
      </c>
      <c r="AQ65" s="988">
        <f t="shared" si="20"/>
        <v>0</v>
      </c>
      <c r="AR65" s="11">
        <v>2018</v>
      </c>
      <c r="AS65" s="918">
        <v>298.9827578126006</v>
      </c>
      <c r="AT65" s="919">
        <v>0</v>
      </c>
      <c r="AU65" s="919">
        <v>0</v>
      </c>
      <c r="AV65" s="922">
        <f t="shared" si="21"/>
        <v>0</v>
      </c>
      <c r="AW65" s="11">
        <v>2018</v>
      </c>
      <c r="AX65" s="918">
        <v>149.01892104074025</v>
      </c>
      <c r="AY65" s="919">
        <v>0</v>
      </c>
      <c r="AZ65" s="919">
        <v>0</v>
      </c>
      <c r="BA65" s="922">
        <f t="shared" si="22"/>
        <v>0</v>
      </c>
      <c r="BB65" s="1">
        <v>2018</v>
      </c>
      <c r="BC65" s="85">
        <f t="shared" si="15"/>
        <v>77.548299110726859</v>
      </c>
      <c r="BD65" s="992">
        <f t="shared" si="23"/>
        <v>1.3429590120991728E-4</v>
      </c>
      <c r="BE65" s="83">
        <f t="shared" si="16"/>
        <v>2.3424402462999129E-2</v>
      </c>
      <c r="BF65" s="990">
        <f t="shared" si="17"/>
        <v>49.968052343120412</v>
      </c>
      <c r="BG65" s="1">
        <v>2018</v>
      </c>
      <c r="BH65" s="1006">
        <v>50.7774</v>
      </c>
      <c r="BI65" s="1007">
        <v>47.574199999999998</v>
      </c>
      <c r="BJ65" s="18"/>
      <c r="BL65"/>
    </row>
    <row r="66" spans="2:64" ht="26.4" customHeight="1" x14ac:dyDescent="0.25">
      <c r="H66">
        <f t="shared" si="11"/>
        <v>2019</v>
      </c>
      <c r="J66" s="982">
        <f t="shared" si="12"/>
        <v>0.96451770164613126</v>
      </c>
      <c r="K66" s="11">
        <v>2019</v>
      </c>
      <c r="L66" s="818">
        <v>80.6338949004856</v>
      </c>
      <c r="M66" s="1046">
        <v>0</v>
      </c>
      <c r="N66" s="1573" t="s">
        <v>763</v>
      </c>
      <c r="O66" s="1573"/>
      <c r="P66" s="1575" t="s">
        <v>764</v>
      </c>
      <c r="Q66" s="1576"/>
      <c r="R66" s="853">
        <v>-0.17381527869543989</v>
      </c>
      <c r="S66" s="1227">
        <v>370.77620048529417</v>
      </c>
      <c r="T66" s="41">
        <f t="shared" si="18"/>
        <v>9.9651120378887775E-4</v>
      </c>
      <c r="U66" s="873">
        <f t="shared" si="13"/>
        <v>0.31222262912897153</v>
      </c>
      <c r="V66" s="874"/>
      <c r="W66" s="976">
        <f t="shared" si="14"/>
        <v>0.96551421284992001</v>
      </c>
      <c r="X66" s="11">
        <v>2019</v>
      </c>
      <c r="Y66" s="818">
        <v>11637.5755211786</v>
      </c>
      <c r="Z66" s="890">
        <f>MAX(($U10+$AE10)/10^6*TAM_RoofArea!$I25/TAM_RoofArea!$O25*NumStories_Comm,$BB10,$L66)/TAM_Area!$R37*Y66</f>
        <v>1170.4420007018091</v>
      </c>
      <c r="AA66" s="1643" t="s">
        <v>74</v>
      </c>
      <c r="AB66" s="1643"/>
      <c r="AC66" s="1644" t="s">
        <v>74</v>
      </c>
      <c r="AD66" s="1645"/>
      <c r="AE66" s="891">
        <v>69.935552352188765</v>
      </c>
      <c r="AF66" s="985">
        <v>119324.9984014956</v>
      </c>
      <c r="AG66" s="988">
        <f t="shared" si="19"/>
        <v>0.37109298686937514</v>
      </c>
      <c r="AH66" s="1">
        <v>2019</v>
      </c>
      <c r="AI66" s="818">
        <v>54.130843837534968</v>
      </c>
      <c r="AJ66" s="890">
        <f>MAX($L10,($U10+$AE10)/10^6*TAM_RoofArea!$C25/TAM_RoofArea!$O25*NumStories_RES,$AR10)/TAM_Area!$J37*AI66</f>
        <v>17.266562275618046</v>
      </c>
      <c r="AK66" s="1643" t="s">
        <v>74</v>
      </c>
      <c r="AL66" s="1643"/>
      <c r="AM66" s="1644" t="s">
        <v>74</v>
      </c>
      <c r="AN66" s="1645"/>
      <c r="AO66" s="891">
        <v>5.0756690540667684</v>
      </c>
      <c r="AP66" s="985">
        <v>39025.623523733491</v>
      </c>
      <c r="AQ66" s="988">
        <f t="shared" si="20"/>
        <v>5.7298032118373851E-2</v>
      </c>
      <c r="AR66" s="11">
        <v>2019</v>
      </c>
      <c r="AS66" s="918">
        <v>462.01177071119935</v>
      </c>
      <c r="AT66" s="919">
        <v>19.272588025232594</v>
      </c>
      <c r="AU66" s="919">
        <v>487391.96538005199</v>
      </c>
      <c r="AV66" s="922">
        <f t="shared" si="21"/>
        <v>0.41801064848921465</v>
      </c>
      <c r="AW66" s="11">
        <v>2019</v>
      </c>
      <c r="AX66" s="918">
        <v>195.51392008389581</v>
      </c>
      <c r="AY66" s="919">
        <v>28.51727754945377</v>
      </c>
      <c r="AZ66" s="919">
        <v>65587.581651977671</v>
      </c>
      <c r="BA66" s="922">
        <f t="shared" si="22"/>
        <v>0.16824978083001124</v>
      </c>
      <c r="BB66" s="1">
        <v>2019</v>
      </c>
      <c r="BC66" s="85">
        <f t="shared" si="15"/>
        <v>78.813607687100458</v>
      </c>
      <c r="BD66" s="992">
        <f t="shared" si="23"/>
        <v>1.980165661156895</v>
      </c>
      <c r="BE66" s="83">
        <f t="shared" si="16"/>
        <v>111.93346692187014</v>
      </c>
      <c r="BF66" s="990">
        <f t="shared" si="17"/>
        <v>1577205.1802381626</v>
      </c>
      <c r="BG66" s="1">
        <v>2019</v>
      </c>
      <c r="BH66" s="1006">
        <v>51.333500000000001</v>
      </c>
      <c r="BI66" s="1007">
        <v>47.444099999999999</v>
      </c>
      <c r="BJ66" s="18"/>
      <c r="BL66"/>
    </row>
    <row r="67" spans="2:64" ht="13.2" x14ac:dyDescent="0.25">
      <c r="B67" s="18"/>
      <c r="C67" s="18"/>
      <c r="D67" s="18"/>
      <c r="E67" s="18"/>
      <c r="H67" s="34">
        <f t="shared" si="11"/>
        <v>2020</v>
      </c>
      <c r="J67" s="982">
        <f t="shared" si="12"/>
        <v>1.9167199050391432</v>
      </c>
      <c r="K67" s="38">
        <v>2020</v>
      </c>
      <c r="L67" s="818">
        <v>114.0417218578287</v>
      </c>
      <c r="M67" s="1046">
        <v>0</v>
      </c>
      <c r="N67" s="973" t="s">
        <v>73</v>
      </c>
      <c r="P67" s="970" t="s">
        <v>27</v>
      </c>
      <c r="Q67" s="1026"/>
      <c r="R67" s="853">
        <v>-0.36351450895999271</v>
      </c>
      <c r="S67" s="1227">
        <v>775.4354477067011</v>
      </c>
      <c r="T67" s="41">
        <f t="shared" si="18"/>
        <v>2.0840876799626748E-3</v>
      </c>
      <c r="U67" s="873">
        <f t="shared" si="13"/>
        <v>0.61468662347214265</v>
      </c>
      <c r="V67" s="876"/>
      <c r="W67" s="976">
        <f t="shared" si="14"/>
        <v>1.9188039927191061</v>
      </c>
      <c r="X67" s="38">
        <v>2020</v>
      </c>
      <c r="Y67" s="818">
        <v>12721.96250532558</v>
      </c>
      <c r="Z67" s="890">
        <f>MAX(($U11+$AE11)/10^6*TAM_RoofArea!$I26/TAM_RoofArea!$O26*NumStories_Comm,$BB11,$L67)/TAM_Area!$R38*Y67</f>
        <v>1880.5146454164844</v>
      </c>
      <c r="AA67" s="883" t="s">
        <v>73</v>
      </c>
      <c r="AB67" s="88"/>
      <c r="AC67" s="970" t="s">
        <v>27</v>
      </c>
      <c r="AD67" s="971"/>
      <c r="AE67" s="891">
        <v>88.800096247838127</v>
      </c>
      <c r="AF67" s="985">
        <v>151511.94187278504</v>
      </c>
      <c r="AG67" s="988">
        <f t="shared" si="19"/>
        <v>0.47119228836500227</v>
      </c>
      <c r="AH67" s="37">
        <v>2020</v>
      </c>
      <c r="AI67" s="818">
        <v>75.378098301820671</v>
      </c>
      <c r="AJ67" s="890">
        <f>MAX($L11,($U11+$AE11)/10^6*TAM_RoofArea!$C26/TAM_RoofArea!$O26*NumStories_RES,$AR11)/TAM_Area!$J38*AI67</f>
        <v>25.585287528570493</v>
      </c>
      <c r="AK67" s="883" t="s">
        <v>73</v>
      </c>
      <c r="AL67" s="88"/>
      <c r="AM67" s="868" t="s">
        <v>27</v>
      </c>
      <c r="AN67" s="883"/>
      <c r="AO67" s="891">
        <v>11.559664978003433</v>
      </c>
      <c r="AP67" s="985">
        <v>88879.540546599761</v>
      </c>
      <c r="AQ67" s="988">
        <f t="shared" si="20"/>
        <v>0.1304943344674121</v>
      </c>
      <c r="AR67" s="38">
        <v>2020</v>
      </c>
      <c r="AS67" s="918">
        <v>588.20312300877231</v>
      </c>
      <c r="AT67" s="919">
        <v>33.922791804836393</v>
      </c>
      <c r="AU67" s="919">
        <v>857886.65991774574</v>
      </c>
      <c r="AV67" s="922">
        <f t="shared" si="21"/>
        <v>0.73576460942033473</v>
      </c>
      <c r="AW67" s="38">
        <v>2020</v>
      </c>
      <c r="AX67" s="918">
        <v>218.87831334515255</v>
      </c>
      <c r="AY67" s="919">
        <v>42.920784219476126</v>
      </c>
      <c r="AZ67" s="919">
        <v>98714.557681040853</v>
      </c>
      <c r="BA67" s="922">
        <f t="shared" si="22"/>
        <v>0.25322938087115487</v>
      </c>
      <c r="BB67" s="37">
        <v>2020</v>
      </c>
      <c r="BC67" s="85">
        <f t="shared" si="15"/>
        <v>80.102255759672929</v>
      </c>
      <c r="BD67" s="992">
        <f t="shared" si="23"/>
        <v>3.50948460584301</v>
      </c>
      <c r="BE67" s="83">
        <f t="shared" si="16"/>
        <v>164.62544771964093</v>
      </c>
      <c r="BF67" s="990">
        <f t="shared" si="17"/>
        <v>2916832.9940523026</v>
      </c>
      <c r="BG67" s="37">
        <v>2020</v>
      </c>
      <c r="BH67" s="1006">
        <v>51.889300000000006</v>
      </c>
      <c r="BI67" s="1007">
        <v>47.666899999999998</v>
      </c>
      <c r="BJ67" s="18"/>
      <c r="BL67"/>
    </row>
    <row r="68" spans="2:64" ht="13.2" x14ac:dyDescent="0.25">
      <c r="B68" s="18"/>
      <c r="C68" s="18"/>
      <c r="D68" s="18"/>
      <c r="E68" s="18"/>
      <c r="H68">
        <f t="shared" si="11"/>
        <v>2021</v>
      </c>
      <c r="J68" s="982">
        <f t="shared" si="12"/>
        <v>2.8218156199101294</v>
      </c>
      <c r="K68" s="11">
        <v>2021</v>
      </c>
      <c r="L68" s="818">
        <v>153.34667940217849</v>
      </c>
      <c r="M68" s="1046">
        <v>0</v>
      </c>
      <c r="N68" s="1041">
        <v>7.27983461703198E-2</v>
      </c>
      <c r="O68" s="92" t="s">
        <v>659</v>
      </c>
      <c r="P68" s="954">
        <v>172.08833829038255</v>
      </c>
      <c r="Q68" s="1027" t="s">
        <v>662</v>
      </c>
      <c r="R68" s="853">
        <v>-0.58698159464450317</v>
      </c>
      <c r="S68" s="1227">
        <v>1252.1270112188242</v>
      </c>
      <c r="T68" s="41">
        <f t="shared" si="18"/>
        <v>3.3652607519390355E-3</v>
      </c>
      <c r="U68" s="873">
        <f t="shared" si="13"/>
        <v>0.90386849360329069</v>
      </c>
      <c r="V68" s="874"/>
      <c r="W68" s="976">
        <f t="shared" si="14"/>
        <v>2.8251808806620682</v>
      </c>
      <c r="X68" s="11">
        <v>2021</v>
      </c>
      <c r="Y68" s="818">
        <v>13899.284724478752</v>
      </c>
      <c r="Z68" s="890">
        <f>MAX(($U12+$AE12)/10^6*TAM_RoofArea!$I27/TAM_RoofArea!$O27*NumStories_Comm,$BB12,$L68)/TAM_Area!$R39*Y68</f>
        <v>2670.7741774525584</v>
      </c>
      <c r="AA68" s="884">
        <v>0.1153677319896399</v>
      </c>
      <c r="AB68" s="88"/>
      <c r="AC68" s="900">
        <v>0.24069299803579677</v>
      </c>
      <c r="AD68" s="971"/>
      <c r="AE68" s="891">
        <v>109.4825226139687</v>
      </c>
      <c r="AF68" s="985">
        <v>186800.58134258317</v>
      </c>
      <c r="AG68" s="988">
        <f t="shared" si="19"/>
        <v>0.58093766275287051</v>
      </c>
      <c r="AH68" s="1">
        <v>2021</v>
      </c>
      <c r="AI68" s="818">
        <v>89.913790266106389</v>
      </c>
      <c r="AJ68" s="890">
        <f>MAX($L12,($U12+$AE12)/10^6*TAM_RoofArea!$C27/TAM_RoofArea!$O27*NumStories_RES,$AR12)/TAM_Area!$J39*AI68</f>
        <v>32.247141286439231</v>
      </c>
      <c r="AK68" s="894">
        <v>0.20899999999999999</v>
      </c>
      <c r="AL68" s="88"/>
      <c r="AM68" s="912">
        <v>0.15785714285714286</v>
      </c>
      <c r="AN68" s="883"/>
      <c r="AO68" s="891">
        <v>15.85386140766065</v>
      </c>
      <c r="AP68" s="985">
        <v>121896.60517702326</v>
      </c>
      <c r="AQ68" s="988">
        <f t="shared" si="20"/>
        <v>0.17897050624460159</v>
      </c>
      <c r="AR68" s="11">
        <v>2021</v>
      </c>
      <c r="AS68" s="918">
        <v>708.47403610573701</v>
      </c>
      <c r="AT68" s="919">
        <v>47.886541031130335</v>
      </c>
      <c r="AU68" s="919">
        <v>1211021.3385902247</v>
      </c>
      <c r="AV68" s="922">
        <f t="shared" si="21"/>
        <v>1.0386297908781554</v>
      </c>
      <c r="AW68" s="11">
        <v>2021</v>
      </c>
      <c r="AX68" s="918">
        <v>245.90319556993637</v>
      </c>
      <c r="AY68" s="919">
        <v>59.55783820879693</v>
      </c>
      <c r="AZ68" s="919">
        <v>136978.52362521773</v>
      </c>
      <c r="BA68" s="922">
        <f t="shared" si="22"/>
        <v>0.35138674117688667</v>
      </c>
      <c r="BB68" s="1">
        <v>2021</v>
      </c>
      <c r="BC68" s="85">
        <f t="shared" si="15"/>
        <v>81.349356504296736</v>
      </c>
      <c r="BD68" s="992">
        <f t="shared" si="23"/>
        <v>4.9751055817145824</v>
      </c>
      <c r="BE68" s="83">
        <f t="shared" si="16"/>
        <v>218.81091181043567</v>
      </c>
      <c r="BF68" s="990">
        <f t="shared" si="17"/>
        <v>4187386.2991970149</v>
      </c>
      <c r="BG68" s="1">
        <v>2021</v>
      </c>
      <c r="BH68" s="1006">
        <v>52.438600000000001</v>
      </c>
      <c r="BI68" s="1007">
        <v>47.161999999999999</v>
      </c>
      <c r="BJ68" s="18"/>
      <c r="BL68"/>
    </row>
    <row r="69" spans="2:64" ht="13.2" x14ac:dyDescent="0.25">
      <c r="B69" s="18"/>
      <c r="C69" s="18"/>
      <c r="D69" s="18"/>
      <c r="E69" s="18"/>
      <c r="H69">
        <f t="shared" si="11"/>
        <v>2022</v>
      </c>
      <c r="J69" s="982">
        <f t="shared" si="12"/>
        <v>3.7039915389730393</v>
      </c>
      <c r="K69" s="11">
        <v>2022</v>
      </c>
      <c r="L69" s="818">
        <v>199.44283384530229</v>
      </c>
      <c r="M69" s="1046">
        <v>0</v>
      </c>
      <c r="N69" s="1041">
        <v>6.654831630683207E-2</v>
      </c>
      <c r="O69" s="92" t="s">
        <v>660</v>
      </c>
      <c r="P69" s="1048">
        <v>7.0979869137775778E-2</v>
      </c>
      <c r="Q69" s="1027" t="s">
        <v>650</v>
      </c>
      <c r="R69" s="853">
        <v>-0.84933609372826169</v>
      </c>
      <c r="S69" s="1227">
        <v>1811.7717391195506</v>
      </c>
      <c r="T69" s="41">
        <f t="shared" si="18"/>
        <v>4.8693816765412925E-3</v>
      </c>
      <c r="U69" s="873">
        <f t="shared" si="13"/>
        <v>1.1836093390665283</v>
      </c>
      <c r="V69" s="874"/>
      <c r="W69" s="976">
        <f t="shared" si="14"/>
        <v>3.7088609206495811</v>
      </c>
      <c r="X69" s="11">
        <v>2022</v>
      </c>
      <c r="Y69" s="818">
        <v>15200.215464746541</v>
      </c>
      <c r="Z69" s="890">
        <f>MAX(($U13+$AE13)/10^6*TAM_RoofArea!$I28/TAM_RoofArea!$O28*NumStories_Comm,$BB13,$L69)/TAM_Area!$R40*Y69</f>
        <v>3555.635643559649</v>
      </c>
      <c r="AA69" s="866" t="s">
        <v>78</v>
      </c>
      <c r="AB69" s="866"/>
      <c r="AC69" s="963" t="s">
        <v>78</v>
      </c>
      <c r="AD69" s="1029"/>
      <c r="AE69" s="891">
        <v>132.5828237906737</v>
      </c>
      <c r="AF69" s="985">
        <v>226214.63196883982</v>
      </c>
      <c r="AG69" s="988">
        <f t="shared" si="19"/>
        <v>0.70351279761526508</v>
      </c>
      <c r="AH69" s="1">
        <v>2022</v>
      </c>
      <c r="AI69" s="818">
        <v>113.77765931372542</v>
      </c>
      <c r="AJ69" s="890">
        <f>MAX($L13,($U13+$AE13)/10^6*TAM_RoofArea!$C28/TAM_RoofArea!$O28*NumStories_RES,$AR13)/TAM_Area!$J40*AI69</f>
        <v>42.909318470121832</v>
      </c>
      <c r="AK69" s="906" t="s">
        <v>78</v>
      </c>
      <c r="AL69" s="88"/>
      <c r="AM69" s="911" t="s">
        <v>78</v>
      </c>
      <c r="AN69" s="883"/>
      <c r="AO69" s="989">
        <v>23.191587188289581</v>
      </c>
      <c r="AP69" s="985">
        <v>178314.6499283411</v>
      </c>
      <c r="AQ69" s="988">
        <f t="shared" si="20"/>
        <v>0.26180436380618355</v>
      </c>
      <c r="AR69" s="11">
        <v>2022</v>
      </c>
      <c r="AS69" s="918">
        <v>823.32054327503283</v>
      </c>
      <c r="AT69" s="919">
        <v>61.221349055280541</v>
      </c>
      <c r="AU69" s="919">
        <v>1548250.4788773046</v>
      </c>
      <c r="AV69" s="922">
        <f t="shared" si="21"/>
        <v>1.3278536222782946</v>
      </c>
      <c r="AW69" s="11">
        <v>2022</v>
      </c>
      <c r="AX69" s="918">
        <v>276.42990652492233</v>
      </c>
      <c r="AY69" s="919">
        <v>78.331628642597735</v>
      </c>
      <c r="AZ69" s="919">
        <v>180156.82179406285</v>
      </c>
      <c r="BA69" s="922">
        <f t="shared" si="22"/>
        <v>0.46215068490741468</v>
      </c>
      <c r="BB69" s="1">
        <v>2022</v>
      </c>
      <c r="BC69" s="85">
        <f t="shared" si="15"/>
        <v>82.608424082665934</v>
      </c>
      <c r="BD69" s="992">
        <f t="shared" si="23"/>
        <v>6.4641823892567398</v>
      </c>
      <c r="BE69" s="83">
        <f t="shared" si="16"/>
        <v>280.86703159880517</v>
      </c>
      <c r="BF69" s="990">
        <f t="shared" si="17"/>
        <v>5453061.0755010406</v>
      </c>
      <c r="BG69" s="1">
        <v>2022</v>
      </c>
      <c r="BH69" s="1006">
        <v>52.987099999999998</v>
      </c>
      <c r="BI69" s="1007">
        <v>47.0105</v>
      </c>
      <c r="BJ69" s="18"/>
      <c r="BL69"/>
    </row>
    <row r="70" spans="2:64" ht="13.2" customHeight="1" x14ac:dyDescent="0.25">
      <c r="B70" s="18"/>
      <c r="C70" s="18"/>
      <c r="D70" s="18"/>
      <c r="E70" s="18"/>
      <c r="H70">
        <f t="shared" si="11"/>
        <v>2023</v>
      </c>
      <c r="J70" s="982">
        <f t="shared" si="12"/>
        <v>4.5640798029931711</v>
      </c>
      <c r="K70" s="11">
        <v>2023</v>
      </c>
      <c r="L70" s="818">
        <v>358.16541673263436</v>
      </c>
      <c r="M70" s="1046">
        <v>0</v>
      </c>
      <c r="N70" s="1042" t="s">
        <v>18</v>
      </c>
      <c r="O70" s="88"/>
      <c r="P70" s="966" t="s">
        <v>18</v>
      </c>
      <c r="Q70" s="1026"/>
      <c r="R70" s="853">
        <v>-1.7566064372313193</v>
      </c>
      <c r="S70" s="1227">
        <v>3747.1266360068566</v>
      </c>
      <c r="T70" s="41">
        <f t="shared" si="18"/>
        <v>1.0070909810039606E-2</v>
      </c>
      <c r="U70" s="873">
        <f t="shared" si="13"/>
        <v>1.4579287175840769</v>
      </c>
      <c r="V70" s="874"/>
      <c r="W70" s="976">
        <f t="shared" si="14"/>
        <v>4.5741507128032106</v>
      </c>
      <c r="X70" s="11">
        <v>2023</v>
      </c>
      <c r="Y70" s="818">
        <v>16660.625375006974</v>
      </c>
      <c r="Z70" s="890">
        <f>MAX(($U14+$AE14)/10^6*TAM_RoofArea!$I29/TAM_RoofArea!$O29*NumStories_Comm,$BB14,$L70)/TAM_Area!$R41*Y70</f>
        <v>4554.0637824133719</v>
      </c>
      <c r="AA70" s="897" t="s">
        <v>18</v>
      </c>
      <c r="AB70" s="1025"/>
      <c r="AC70" s="902" t="s">
        <v>18</v>
      </c>
      <c r="AD70" s="969"/>
      <c r="AE70" s="891">
        <v>158.80265640792663</v>
      </c>
      <c r="AF70" s="985">
        <v>270951.26991495118</v>
      </c>
      <c r="AG70" s="988">
        <f t="shared" si="19"/>
        <v>0.84264083298348713</v>
      </c>
      <c r="AH70" s="1">
        <v>2023</v>
      </c>
      <c r="AI70" s="818">
        <v>138.36157300420152</v>
      </c>
      <c r="AJ70" s="890">
        <f>MAX($L14,($U14+$AE14)/10^6*TAM_RoofArea!$C29/TAM_RoofArea!$O29*NumStories_RES,$AR14)/TAM_Area!$J41*AI70</f>
        <v>54.642644857671442</v>
      </c>
      <c r="AK70" s="904" t="s">
        <v>18</v>
      </c>
      <c r="AL70" s="88"/>
      <c r="AM70" s="910" t="s">
        <v>18</v>
      </c>
      <c r="AN70" s="883"/>
      <c r="AO70" s="891">
        <v>30.764243865380838</v>
      </c>
      <c r="AP70" s="985">
        <v>236539.02299259062</v>
      </c>
      <c r="AQ70" s="988">
        <f t="shared" si="20"/>
        <v>0.34729030090796165</v>
      </c>
      <c r="AR70" s="11">
        <v>2023</v>
      </c>
      <c r="AS70" s="918">
        <v>932.93111746524721</v>
      </c>
      <c r="AT70" s="919">
        <v>73.949068667147699</v>
      </c>
      <c r="AU70" s="919">
        <v>1870126.7244709111</v>
      </c>
      <c r="AV70" s="922">
        <f t="shared" si="21"/>
        <v>1.6039100772691792</v>
      </c>
      <c r="AW70" s="11">
        <v>2023</v>
      </c>
      <c r="AX70" s="918">
        <v>310.16769828086194</v>
      </c>
      <c r="AY70" s="919">
        <v>99.064747730707552</v>
      </c>
      <c r="AZ70" s="919">
        <v>227841.42768722345</v>
      </c>
      <c r="BA70" s="922">
        <f t="shared" si="22"/>
        <v>0.58447451951777063</v>
      </c>
      <c r="BB70" s="1">
        <v>2023</v>
      </c>
      <c r="BC70" s="85">
        <f t="shared" si="15"/>
        <v>83.879819366080923</v>
      </c>
      <c r="BD70" s="992">
        <f t="shared" si="23"/>
        <v>7.952466443481609</v>
      </c>
      <c r="BE70" s="83">
        <f t="shared" si="16"/>
        <v>349.13742206150653</v>
      </c>
      <c r="BF70" s="990">
        <f t="shared" si="17"/>
        <v>6695571.7240601862</v>
      </c>
      <c r="BG70" s="1">
        <v>2023</v>
      </c>
      <c r="BH70" s="1006">
        <v>53.532499999999999</v>
      </c>
      <c r="BI70" s="1007">
        <v>46.852499999999999</v>
      </c>
      <c r="BJ70" s="18"/>
      <c r="BL70"/>
    </row>
    <row r="71" spans="2:64" ht="12.45" customHeight="1" x14ac:dyDescent="0.25">
      <c r="B71" s="18"/>
      <c r="C71" s="18"/>
      <c r="D71" s="18"/>
      <c r="E71" s="18"/>
      <c r="H71">
        <f t="shared" si="11"/>
        <v>2024</v>
      </c>
      <c r="J71" s="982">
        <f t="shared" si="12"/>
        <v>5.4022832249194437</v>
      </c>
      <c r="K71" s="11">
        <v>2024</v>
      </c>
      <c r="L71" s="818">
        <v>522.52244499701999</v>
      </c>
      <c r="M71" s="1046">
        <v>0</v>
      </c>
      <c r="N71" s="1043">
        <f>N68-(N68-N69)*((1-N77-N78)+N77*(1-$O$60)+N78*(1-O83))</f>
        <v>6.7072195982233421E-2</v>
      </c>
      <c r="O71" s="92" t="s">
        <v>77</v>
      </c>
      <c r="P71" s="957">
        <f>P69*(1-Q60)</f>
        <v>7.0979869137775778E-2</v>
      </c>
      <c r="Q71" s="1027" t="s">
        <v>77</v>
      </c>
      <c r="R71" s="853">
        <v>-2.6961404611899553</v>
      </c>
      <c r="S71" s="1227">
        <v>5751.3051998512628</v>
      </c>
      <c r="T71" s="41">
        <f t="shared" si="18"/>
        <v>1.5457410860135102E-2</v>
      </c>
      <c r="U71" s="873">
        <f t="shared" si="13"/>
        <v>1.72366666104055</v>
      </c>
      <c r="V71" s="874"/>
      <c r="W71" s="976">
        <f t="shared" si="14"/>
        <v>5.4177406357795785</v>
      </c>
      <c r="X71" s="11">
        <v>2024</v>
      </c>
      <c r="Y71" s="818">
        <v>18318.990466605548</v>
      </c>
      <c r="Z71" s="890">
        <f>MAX(($U15+$AE15)/10^6*TAM_RoofArea!$I30/TAM_RoofArea!$O30*NumStories_Comm,$BB15,$L71)/TAM_Area!$R42*Y71</f>
        <v>5688.8270198276568</v>
      </c>
      <c r="AA71" s="882">
        <f>AA68*((1-AA77-AA78)+AA77*(1-AB60)+AA78*(1-AB83))</f>
        <v>9.6140213974086675E-2</v>
      </c>
      <c r="AB71" s="88"/>
      <c r="AC71" s="78">
        <f>AC68*(1-AD60)</f>
        <v>0.17334008437773704</v>
      </c>
      <c r="AD71" s="1028"/>
      <c r="AE71" s="891">
        <v>188.89463992759514</v>
      </c>
      <c r="AF71" s="985">
        <v>322294.62482690968</v>
      </c>
      <c r="AG71" s="988">
        <f t="shared" si="19"/>
        <v>1.0023153285662521</v>
      </c>
      <c r="AH71" s="1">
        <v>2024</v>
      </c>
      <c r="AI71" s="818">
        <v>162.36474264705862</v>
      </c>
      <c r="AJ71" s="890">
        <f>MAX($L15,($U15+$AE15)/10^6*TAM_RoofArea!$C30/TAM_RoofArea!$O30*NumStories_RES,$AR15)/TAM_Area!$J42*AI71</f>
        <v>68.826441977048106</v>
      </c>
      <c r="AK71" s="35">
        <f>AK68*(1-AL60)</f>
        <v>0.14038709347227227</v>
      </c>
      <c r="AL71" s="88"/>
      <c r="AM71" s="913">
        <f>AM68*(1-AN60)</f>
        <v>0.10603399746196915</v>
      </c>
      <c r="AN71" s="883"/>
      <c r="AO71" s="891">
        <v>38.147419624759891</v>
      </c>
      <c r="AP71" s="985">
        <v>293306.52192245517</v>
      </c>
      <c r="AQ71" s="988">
        <f t="shared" si="20"/>
        <v>0.43063723257159076</v>
      </c>
      <c r="AR71" s="11">
        <v>2024</v>
      </c>
      <c r="AS71" s="918">
        <v>1037.4824512251157</v>
      </c>
      <c r="AT71" s="919">
        <v>86.090186759765487</v>
      </c>
      <c r="AU71" s="919">
        <v>2177168.1763675031</v>
      </c>
      <c r="AV71" s="922">
        <f t="shared" si="21"/>
        <v>1.8672435040323472</v>
      </c>
      <c r="AW71" s="11">
        <v>2024</v>
      </c>
      <c r="AX71" s="918">
        <v>346.82076622625414</v>
      </c>
      <c r="AY71" s="919">
        <v>121.57670221016691</v>
      </c>
      <c r="AZ71" s="919">
        <v>279617.22045028216</v>
      </c>
      <c r="BA71" s="922">
        <f t="shared" si="22"/>
        <v>0.71729334840688308</v>
      </c>
      <c r="BB71" s="1">
        <v>2024</v>
      </c>
      <c r="BC71" s="85">
        <f t="shared" si="15"/>
        <v>85.162643764688269</v>
      </c>
      <c r="BD71" s="992">
        <f t="shared" si="23"/>
        <v>9.435230049356651</v>
      </c>
      <c r="BE71" s="83">
        <f t="shared" si="16"/>
        <v>423.16114077598729</v>
      </c>
      <c r="BF71" s="990">
        <f t="shared" si="17"/>
        <v>7911849.9425630979</v>
      </c>
      <c r="BG71" s="1">
        <v>2024</v>
      </c>
      <c r="BH71" s="1006">
        <v>54.074800000000003</v>
      </c>
      <c r="BI71" s="1007">
        <v>46.688199999999995</v>
      </c>
      <c r="BJ71" s="18"/>
      <c r="BL71"/>
    </row>
    <row r="72" spans="2:64" ht="13.2" customHeight="1" x14ac:dyDescent="0.25">
      <c r="B72" s="18"/>
      <c r="C72" s="18"/>
      <c r="D72" s="18"/>
      <c r="E72" s="18"/>
      <c r="H72">
        <f t="shared" si="11"/>
        <v>2025</v>
      </c>
      <c r="J72" s="982">
        <f t="shared" si="12"/>
        <v>6.2189586065367202</v>
      </c>
      <c r="K72" s="11">
        <v>2025</v>
      </c>
      <c r="L72" s="818">
        <v>734.07926622475838</v>
      </c>
      <c r="M72" s="1046">
        <v>0</v>
      </c>
      <c r="N72" s="1650" t="s">
        <v>776</v>
      </c>
      <c r="O72" s="1650"/>
      <c r="P72" s="1649" t="s">
        <v>663</v>
      </c>
      <c r="Q72" s="1651"/>
      <c r="R72" s="853">
        <v>-3.9059475885033308</v>
      </c>
      <c r="S72" s="1227">
        <v>8332.0201597326959</v>
      </c>
      <c r="T72" s="41">
        <f t="shared" si="18"/>
        <v>2.2393431478344685E-2</v>
      </c>
      <c r="U72" s="873">
        <f t="shared" si="13"/>
        <v>1.9825586095196859</v>
      </c>
      <c r="V72" s="874"/>
      <c r="W72" s="976">
        <f t="shared" si="14"/>
        <v>6.2413520380150658</v>
      </c>
      <c r="X72" s="11">
        <v>2025</v>
      </c>
      <c r="Y72" s="818">
        <v>20212.382711219539</v>
      </c>
      <c r="Z72" s="890">
        <f>MAX(($U16+$AE16)/10^6*TAM_RoofArea!$I31/TAM_RoofArea!$O31*NumStories_Comm,$BB16,$L72)/TAM_Area!$R43*Y72</f>
        <v>6986.5209371849078</v>
      </c>
      <c r="AA72" s="1641" t="s">
        <v>776</v>
      </c>
      <c r="AB72" s="1642"/>
      <c r="AC72" s="963" t="s">
        <v>77</v>
      </c>
      <c r="AD72" s="1029"/>
      <c r="AE72" s="891">
        <v>223.58392974906945</v>
      </c>
      <c r="AF72" s="985">
        <v>381481.96679071261</v>
      </c>
      <c r="AG72" s="988">
        <f t="shared" si="19"/>
        <v>1.1863841138873625</v>
      </c>
      <c r="AH72" s="1">
        <v>2025</v>
      </c>
      <c r="AI72" s="818">
        <v>185.92397452731063</v>
      </c>
      <c r="AJ72" s="890">
        <f>MAX($L16,($U16+$AE16)/10^6*TAM_RoofArea!$C31/TAM_RoofArea!$O31*NumStories_RES,$AR16)/TAM_Area!$J43*AI72</f>
        <v>84.858286653660599</v>
      </c>
      <c r="AK72" s="906" t="s">
        <v>77</v>
      </c>
      <c r="AL72" s="88"/>
      <c r="AM72" s="911" t="s">
        <v>77</v>
      </c>
      <c r="AN72" s="883"/>
      <c r="AO72" s="891">
        <v>45.385750619891709</v>
      </c>
      <c r="AP72" s="985">
        <v>348960.34358560212</v>
      </c>
      <c r="AQ72" s="988">
        <f t="shared" si="20"/>
        <v>0.5123490458172123</v>
      </c>
      <c r="AR72" s="11">
        <v>2025</v>
      </c>
      <c r="AS72" s="918">
        <v>1228.0045066568314</v>
      </c>
      <c r="AT72" s="919">
        <v>108.19931420832961</v>
      </c>
      <c r="AU72" s="919">
        <v>2736294.489132842</v>
      </c>
      <c r="AV72" s="922">
        <f t="shared" si="21"/>
        <v>2.346776957982855</v>
      </c>
      <c r="AW72" s="11">
        <v>2025</v>
      </c>
      <c r="AX72" s="918">
        <v>386.09312597480061</v>
      </c>
      <c r="AY72" s="919">
        <v>145.68688912351359</v>
      </c>
      <c r="AZ72" s="919">
        <v>335068.82693976135</v>
      </c>
      <c r="BA72" s="922">
        <f t="shared" si="22"/>
        <v>0.85954162778441034</v>
      </c>
      <c r="BB72" s="1">
        <v>2025</v>
      </c>
      <c r="BC72" s="85">
        <f t="shared" si="15"/>
        <v>86.456340171057775</v>
      </c>
      <c r="BD72" s="992">
        <f t="shared" si="23"/>
        <v>11.146403783486907</v>
      </c>
      <c r="BE72" s="83">
        <f t="shared" si="16"/>
        <v>493.24177133585016</v>
      </c>
      <c r="BF72" s="990">
        <f t="shared" si="17"/>
        <v>9370733.4066778459</v>
      </c>
      <c r="BG72" s="1">
        <v>2025</v>
      </c>
      <c r="BH72" s="1006">
        <v>54.715900000000005</v>
      </c>
      <c r="BI72" s="1007">
        <v>46.625999999999998</v>
      </c>
      <c r="BJ72" s="18"/>
      <c r="BL72"/>
    </row>
    <row r="73" spans="2:64" ht="13.2" x14ac:dyDescent="0.25">
      <c r="B73" s="18"/>
      <c r="C73" s="18"/>
      <c r="D73" s="18"/>
      <c r="E73" s="18"/>
      <c r="H73">
        <f t="shared" si="11"/>
        <v>2026</v>
      </c>
      <c r="J73" s="982">
        <f t="shared" si="12"/>
        <v>7.0150130445399554</v>
      </c>
      <c r="K73" s="11">
        <v>2026</v>
      </c>
      <c r="L73" s="818">
        <v>998.64857603044334</v>
      </c>
      <c r="M73" s="1046">
        <v>0</v>
      </c>
      <c r="N73" s="1650"/>
      <c r="O73" s="1650"/>
      <c r="P73" s="1649"/>
      <c r="Q73" s="1651"/>
      <c r="R73" s="853">
        <v>-5.4193121872582495</v>
      </c>
      <c r="S73" s="1227">
        <v>11560.272474987987</v>
      </c>
      <c r="T73" s="41">
        <f t="shared" si="18"/>
        <v>3.1069796349117683E-2</v>
      </c>
      <c r="U73" s="873">
        <f t="shared" si="13"/>
        <v>2.2352907082747246</v>
      </c>
      <c r="V73" s="874"/>
      <c r="W73" s="976">
        <f t="shared" si="14"/>
        <v>7.0460828408890741</v>
      </c>
      <c r="X73" s="11">
        <v>2026</v>
      </c>
      <c r="Y73" s="818">
        <v>22370.965929074569</v>
      </c>
      <c r="Z73" s="890">
        <f>MAX(($U17+$AE17)/10^6*TAM_RoofArea!$I32/TAM_RoofArea!$O32*NumStories_Comm,$BB17,$L73)/TAM_Area!$R44*Y73</f>
        <v>8475.6643887146583</v>
      </c>
      <c r="AA73" s="1641"/>
      <c r="AB73" s="1642"/>
      <c r="AC73" s="89"/>
      <c r="AD73" s="1026"/>
      <c r="AE73" s="891">
        <v>263.46055268002158</v>
      </c>
      <c r="AF73" s="985">
        <v>449520.00763624237</v>
      </c>
      <c r="AG73" s="988">
        <f t="shared" si="19"/>
        <v>1.39797799728432</v>
      </c>
      <c r="AH73" s="1">
        <v>2026</v>
      </c>
      <c r="AI73" s="818">
        <v>219.41788933186876</v>
      </c>
      <c r="AJ73" s="890">
        <f>MAX($L17,($U17+$AE17)/10^6*TAM_RoofArea!$C32/TAM_RoofArea!$O32*NumStories_RES,$AR17)/TAM_Area!$J44*AI73</f>
        <v>106.8693215685945</v>
      </c>
      <c r="AK73" s="88"/>
      <c r="AL73" s="88"/>
      <c r="AM73" s="89"/>
      <c r="AN73" s="883"/>
      <c r="AO73" s="891">
        <v>55.516531744090514</v>
      </c>
      <c r="AP73" s="985">
        <v>426853.53282684204</v>
      </c>
      <c r="AQ73" s="988">
        <f t="shared" si="20"/>
        <v>0.62671304710556786</v>
      </c>
      <c r="AR73" s="11">
        <v>2026</v>
      </c>
      <c r="AS73" s="918">
        <v>1232.1402023551129</v>
      </c>
      <c r="AT73" s="919">
        <v>108.69758459400529</v>
      </c>
      <c r="AU73" s="919">
        <v>2748895.4424789734</v>
      </c>
      <c r="AV73" s="922">
        <f t="shared" si="21"/>
        <v>2.3575841379405542</v>
      </c>
      <c r="AW73" s="11">
        <v>2026</v>
      </c>
      <c r="AX73" s="918">
        <v>427.69341395708193</v>
      </c>
      <c r="AY73" s="919">
        <v>171.21752503091145</v>
      </c>
      <c r="AZ73" s="919">
        <v>393787.35868948803</v>
      </c>
      <c r="BA73" s="922">
        <f t="shared" si="22"/>
        <v>1.0101704488007692</v>
      </c>
      <c r="BB73" s="1">
        <v>2026</v>
      </c>
      <c r="BC73" s="85">
        <f t="shared" si="15"/>
        <v>87.761568777507662</v>
      </c>
      <c r="BD73" s="992">
        <f t="shared" si="23"/>
        <v>12.438528472020286</v>
      </c>
      <c r="BE73" s="83">
        <f t="shared" si="16"/>
        <v>594.49129809907572</v>
      </c>
      <c r="BF73" s="990">
        <f t="shared" si="17"/>
        <v>10298359.798863614</v>
      </c>
      <c r="BG73" s="1">
        <v>2026</v>
      </c>
      <c r="BH73" s="1006">
        <v>55.148600000000002</v>
      </c>
      <c r="BI73" s="1007">
        <v>46.342100000000002</v>
      </c>
      <c r="BJ73" s="18"/>
      <c r="BL73"/>
    </row>
    <row r="74" spans="2:64" ht="12.45" customHeight="1" x14ac:dyDescent="0.25">
      <c r="B74" s="18"/>
      <c r="C74" s="18"/>
      <c r="D74" s="18"/>
      <c r="E74" s="18"/>
      <c r="H74">
        <f t="shared" si="11"/>
        <v>2027</v>
      </c>
      <c r="J74" s="982">
        <f t="shared" si="12"/>
        <v>7.7915516502291702</v>
      </c>
      <c r="K74" s="11">
        <v>2027</v>
      </c>
      <c r="L74" s="818">
        <v>1322.0151746174884</v>
      </c>
      <c r="M74" s="1046">
        <v>0</v>
      </c>
      <c r="N74" s="88"/>
      <c r="O74" s="67"/>
      <c r="P74" s="89"/>
      <c r="Q74" s="1039"/>
      <c r="R74" s="853">
        <v>-7.2693588922275154</v>
      </c>
      <c r="S74" s="1227">
        <v>15506.722367869808</v>
      </c>
      <c r="T74" s="41">
        <f t="shared" si="18"/>
        <v>4.1676414379888865E-2</v>
      </c>
      <c r="U74" s="873">
        <f t="shared" si="13"/>
        <v>2.4825194559388741</v>
      </c>
      <c r="V74" s="874"/>
      <c r="W74" s="976">
        <f t="shared" si="14"/>
        <v>7.8332280646090595</v>
      </c>
      <c r="X74" s="11">
        <v>2027</v>
      </c>
      <c r="Y74" s="818">
        <v>24693.74732650815</v>
      </c>
      <c r="Z74" s="890">
        <f>MAX(($U18+$AE18)/10^6*TAM_RoofArea!$I33/TAM_RoofArea!$O33*NumStories_Comm,$BB18,$L74)/TAM_Area!$R45*Y74</f>
        <v>10132.092799635038</v>
      </c>
      <c r="AC74" s="89"/>
      <c r="AD74" s="1026"/>
      <c r="AE74" s="891">
        <v>306.5490143965622</v>
      </c>
      <c r="AF74" s="985">
        <v>523038.13185948238</v>
      </c>
      <c r="AG74" s="988">
        <f t="shared" si="19"/>
        <v>1.6266145836871062</v>
      </c>
      <c r="AH74" s="1">
        <v>2027</v>
      </c>
      <c r="AI74" s="818">
        <v>251.63154959011536</v>
      </c>
      <c r="AJ74" s="890">
        <f>MAX($L18,($U18+$AE18)/10^6*TAM_RoofArea!$C33/TAM_RoofArea!$O33*NumStories_RES,$AR18)/TAM_Area!$J45*AI74</f>
        <v>129.830997726416</v>
      </c>
      <c r="AK74" s="88"/>
      <c r="AL74" s="88"/>
      <c r="AM74" s="89"/>
      <c r="AN74" s="883"/>
      <c r="AO74" s="891">
        <v>65.441102053400442</v>
      </c>
      <c r="AP74" s="985">
        <v>503161.21569588699</v>
      </c>
      <c r="AQ74" s="988">
        <f t="shared" si="20"/>
        <v>0.73874918308812854</v>
      </c>
      <c r="AR74" s="11">
        <v>2027</v>
      </c>
      <c r="AS74" s="918">
        <v>1322.6511778682986</v>
      </c>
      <c r="AT74" s="919">
        <v>119.21077146024604</v>
      </c>
      <c r="AU74" s="919">
        <v>3014767.5091903131</v>
      </c>
      <c r="AV74" s="922">
        <f t="shared" si="21"/>
        <v>2.5856087319334273</v>
      </c>
      <c r="AW74" s="11">
        <v>2027</v>
      </c>
      <c r="AX74" s="918">
        <v>471.33489463724936</v>
      </c>
      <c r="AY74" s="919">
        <v>197.9936504136121</v>
      </c>
      <c r="AZ74" s="919">
        <v>455370.42203822313</v>
      </c>
      <c r="BA74" s="922">
        <f t="shared" si="22"/>
        <v>1.1681475635272265</v>
      </c>
      <c r="BB74" s="1">
        <v>2027</v>
      </c>
      <c r="BC74" s="85">
        <f t="shared" si="15"/>
        <v>89.079648240304209</v>
      </c>
      <c r="BD74" s="992">
        <f t="shared" si="23"/>
        <v>13.952348126844948</v>
      </c>
      <c r="BE74" s="83">
        <f t="shared" si="16"/>
        <v>690.12340020402917</v>
      </c>
      <c r="BF74" s="990">
        <f t="shared" si="17"/>
        <v>11467903.886110444</v>
      </c>
      <c r="BG74" s="1">
        <v>2027</v>
      </c>
      <c r="BH74" s="1006">
        <v>55.679699999999997</v>
      </c>
      <c r="BI74" s="1007">
        <v>46.160899999999998</v>
      </c>
      <c r="BJ74" s="18"/>
      <c r="BL74"/>
    </row>
    <row r="75" spans="2:64" ht="13.2" x14ac:dyDescent="0.25">
      <c r="B75" s="18"/>
      <c r="C75" s="18"/>
      <c r="D75" s="18"/>
      <c r="E75" s="18"/>
      <c r="H75">
        <f t="shared" si="11"/>
        <v>2028</v>
      </c>
      <c r="J75" s="982">
        <f t="shared" si="12"/>
        <v>8.5493597618706563</v>
      </c>
      <c r="K75" s="11">
        <v>2028</v>
      </c>
      <c r="L75" s="818">
        <v>1709.9177718909318</v>
      </c>
      <c r="M75" s="1046">
        <v>0</v>
      </c>
      <c r="N75" s="1646" t="s">
        <v>858</v>
      </c>
      <c r="O75" s="1646"/>
      <c r="P75" s="89"/>
      <c r="Q75" s="1026"/>
      <c r="R75" s="853">
        <v>-9.4889484182132406</v>
      </c>
      <c r="S75" s="1227">
        <v>20241.467076497858</v>
      </c>
      <c r="T75" s="41">
        <f t="shared" si="18"/>
        <v>5.4401681382065518E-2</v>
      </c>
      <c r="U75" s="873">
        <f t="shared" si="13"/>
        <v>2.7248153759690688</v>
      </c>
      <c r="V75" s="874"/>
      <c r="W75" s="976">
        <f t="shared" si="14"/>
        <v>8.6037614432527221</v>
      </c>
      <c r="X75" s="11">
        <v>2028</v>
      </c>
      <c r="Y75" s="818">
        <v>27320.893031240033</v>
      </c>
      <c r="Z75" s="890">
        <f>MAX(($U19+$AE19)/10^6*TAM_RoofArea!$I34/TAM_RoofArea!$O34*NumStories_Comm,$BB19,$L75)/TAM_Area!$R46*Y75</f>
        <v>12023.318426196078</v>
      </c>
      <c r="AA75" s="1646" t="s">
        <v>858</v>
      </c>
      <c r="AB75" s="1646"/>
      <c r="AC75" s="89"/>
      <c r="AD75" s="1026"/>
      <c r="AE75" s="891">
        <v>355.59106883647439</v>
      </c>
      <c r="AF75" s="985">
        <v>606714.3576248663</v>
      </c>
      <c r="AG75" s="988">
        <f t="shared" si="19"/>
        <v>1.886842205436174</v>
      </c>
      <c r="AH75" s="1">
        <v>2028</v>
      </c>
      <c r="AI75" s="818">
        <v>286.00704024660513</v>
      </c>
      <c r="AJ75" s="890">
        <f>MAX($L19,($U19+$AE19)/10^6*TAM_RoofArea!$C34/TAM_RoofArea!$O34*NumStories_RES,$AR19)/TAM_Area!$J46*AI75</f>
        <v>155.36469411205306</v>
      </c>
      <c r="AK75" s="88"/>
      <c r="AL75" s="88"/>
      <c r="AM75" s="89"/>
      <c r="AN75" s="883"/>
      <c r="AO75" s="891">
        <v>76.039097431567882</v>
      </c>
      <c r="AP75" s="985">
        <v>584646.70525972045</v>
      </c>
      <c r="AQ75" s="988">
        <f t="shared" si="20"/>
        <v>0.85838745601336475</v>
      </c>
      <c r="AR75" s="11">
        <v>2028</v>
      </c>
      <c r="AS75" s="918">
        <v>1408.8913832914373</v>
      </c>
      <c r="AT75" s="919">
        <v>129.22877723009924</v>
      </c>
      <c r="AU75" s="919">
        <v>3268116.7487924267</v>
      </c>
      <c r="AV75" s="922">
        <f t="shared" si="21"/>
        <v>2.8028931507640689</v>
      </c>
      <c r="AW75" s="11">
        <v>2028</v>
      </c>
      <c r="AX75" s="918">
        <v>516.72980753656395</v>
      </c>
      <c r="AY75" s="919">
        <v>225.83968035596865</v>
      </c>
      <c r="AZ75" s="919">
        <v>519414.1849591583</v>
      </c>
      <c r="BA75" s="922">
        <f t="shared" si="22"/>
        <v>1.3324370342406455</v>
      </c>
      <c r="BB75" s="1">
        <v>2028</v>
      </c>
      <c r="BC75" s="85">
        <f t="shared" si="15"/>
        <v>90.411195304515331</v>
      </c>
      <c r="BD75" s="992">
        <f t="shared" si="23"/>
        <v>15.484321289706976</v>
      </c>
      <c r="BE75" s="83">
        <f t="shared" si="16"/>
        <v>794.17394901986961</v>
      </c>
      <c r="BF75" s="990">
        <f t="shared" si="17"/>
        <v>12625295.073235445</v>
      </c>
      <c r="BG75" s="1">
        <v>2028</v>
      </c>
      <c r="BH75" s="1006">
        <v>56.206800000000001</v>
      </c>
      <c r="BI75" s="1007">
        <v>45.974599999999995</v>
      </c>
      <c r="BJ75" s="18"/>
      <c r="BL75"/>
    </row>
    <row r="76" spans="2:64" ht="13.2" x14ac:dyDescent="0.25">
      <c r="B76" s="18"/>
      <c r="C76" s="18"/>
      <c r="D76" s="18"/>
      <c r="E76" s="18"/>
      <c r="H76">
        <f t="shared" si="11"/>
        <v>2029</v>
      </c>
      <c r="J76" s="982">
        <f t="shared" si="12"/>
        <v>9.289329692629579</v>
      </c>
      <c r="K76" s="11">
        <v>2029</v>
      </c>
      <c r="L76" s="818">
        <v>2168.0533435156926</v>
      </c>
      <c r="M76" s="1046">
        <v>0</v>
      </c>
      <c r="N76" s="1646"/>
      <c r="O76" s="1646"/>
      <c r="P76" s="89"/>
      <c r="Q76" s="1026"/>
      <c r="R76" s="853">
        <v>-12.110702503490614</v>
      </c>
      <c r="S76" s="1227">
        <v>25834.094063272936</v>
      </c>
      <c r="T76" s="41">
        <f t="shared" si="18"/>
        <v>6.9432623075839139E-2</v>
      </c>
      <c r="U76" s="873">
        <f t="shared" si="13"/>
        <v>2.9628389410108222</v>
      </c>
      <c r="V76" s="874"/>
      <c r="W76" s="977">
        <f t="shared" si="14"/>
        <v>9.3587623157054196</v>
      </c>
      <c r="X76" s="11">
        <v>2029</v>
      </c>
      <c r="Y76" s="818">
        <v>30221.070691259236</v>
      </c>
      <c r="Z76" s="890">
        <f>MAX(($U20+$AE20)/10^6*TAM_RoofArea!$I35/TAM_RoofArea!$O35*NumStories_Comm,$BB20,$L76)/TAM_Area!$R47*Y76</f>
        <v>14153.939885555186</v>
      </c>
      <c r="AA76" s="1646"/>
      <c r="AB76" s="1646"/>
      <c r="AC76" s="89"/>
      <c r="AD76" s="1026"/>
      <c r="AE76" s="891">
        <v>409.9738318393434</v>
      </c>
      <c r="AF76" s="985">
        <v>699502.97357383545</v>
      </c>
      <c r="AG76" s="988">
        <f t="shared" si="19"/>
        <v>2.1754087681954717</v>
      </c>
      <c r="AH76" s="1">
        <v>2029</v>
      </c>
      <c r="AI76" s="818">
        <v>322.54436130133814</v>
      </c>
      <c r="AJ76" s="890">
        <f>MAX($L20,($U20+$AE20)/10^6*TAM_RoofArea!$C35/TAM_RoofArea!$O35*NumStories_RES,$AR20)/TAM_Area!$J47*AI76</f>
        <v>183.51179343859127</v>
      </c>
      <c r="AK76" s="88"/>
      <c r="AL76" s="88"/>
      <c r="AM76" s="89"/>
      <c r="AN76" s="883"/>
      <c r="AO76" s="891">
        <v>87.307221580338151</v>
      </c>
      <c r="AP76" s="985">
        <v>671284.65705767344</v>
      </c>
      <c r="AQ76" s="988">
        <f t="shared" si="20"/>
        <v>0.98559065474689067</v>
      </c>
      <c r="AR76" s="11">
        <v>2029</v>
      </c>
      <c r="AS76" s="918">
        <v>1491.0690923115374</v>
      </c>
      <c r="AT76" s="919">
        <v>138.77575052091206</v>
      </c>
      <c r="AU76" s="919">
        <v>3509553.8650504006</v>
      </c>
      <c r="AV76" s="922">
        <f t="shared" si="21"/>
        <v>3.0099611631751171</v>
      </c>
      <c r="AW76" s="11">
        <v>2029</v>
      </c>
      <c r="AX76" s="918">
        <v>563.59249191714071</v>
      </c>
      <c r="AY76" s="919">
        <v>254.58131115656593</v>
      </c>
      <c r="AZ76" s="919">
        <v>585517.76212132245</v>
      </c>
      <c r="BA76" s="922">
        <f t="shared" si="22"/>
        <v>1.5020104822849598</v>
      </c>
      <c r="BB76" s="1">
        <v>2029</v>
      </c>
      <c r="BC76" s="85">
        <f t="shared" si="15"/>
        <v>91.756859151955908</v>
      </c>
      <c r="BD76" s="992">
        <f t="shared" si="23"/>
        <v>17.031733384107856</v>
      </c>
      <c r="BE76" s="83">
        <f t="shared" si="16"/>
        <v>905.9160834046645</v>
      </c>
      <c r="BF76" s="990">
        <f t="shared" si="17"/>
        <v>13770435.483851066</v>
      </c>
      <c r="BG76" s="1">
        <v>2029</v>
      </c>
      <c r="BH76" s="1006">
        <v>56.729399999999998</v>
      </c>
      <c r="BI76" s="1007">
        <v>45.783499999999997</v>
      </c>
      <c r="BJ76" s="18"/>
      <c r="BL76"/>
    </row>
    <row r="77" spans="2:64" ht="13.8" customHeight="1" thickBot="1" x14ac:dyDescent="0.3">
      <c r="B77" s="18"/>
      <c r="C77" s="18"/>
      <c r="D77" s="18"/>
      <c r="E77" s="18"/>
      <c r="H77">
        <f t="shared" si="11"/>
        <v>2030</v>
      </c>
      <c r="J77" s="982">
        <f t="shared" si="12"/>
        <v>10.012171295408384</v>
      </c>
      <c r="K77" s="11">
        <v>2030</v>
      </c>
      <c r="L77" s="818">
        <v>2702.0740060405396</v>
      </c>
      <c r="M77" s="1046">
        <v>0</v>
      </c>
      <c r="N77" s="1021">
        <f>AA77</f>
        <v>0.29604682948798711</v>
      </c>
      <c r="O77" s="79" t="s">
        <v>878</v>
      </c>
      <c r="P77" s="89"/>
      <c r="Q77" s="1026"/>
      <c r="R77" s="853">
        <v>-15.166986016298495</v>
      </c>
      <c r="S77" s="1227">
        <v>32353.64284511705</v>
      </c>
      <c r="T77" s="41">
        <f t="shared" si="18"/>
        <v>8.6954792503791623E-2</v>
      </c>
      <c r="U77" s="873">
        <f t="shared" si="13"/>
        <v>3.1970951032575874</v>
      </c>
      <c r="V77" s="874"/>
      <c r="W77" s="976">
        <f t="shared" si="14"/>
        <v>10.099126087912175</v>
      </c>
      <c r="X77" s="11">
        <v>2030</v>
      </c>
      <c r="Y77" s="818">
        <v>33333.659369825502</v>
      </c>
      <c r="Z77" s="890">
        <f>MAX(($U21+$AE21)/10^6*TAM_RoofArea!$I36/TAM_RoofArea!$O36*NumStories_Comm,$BB21,$L77)/TAM_Area!$R48*Y77</f>
        <v>16506.029971294211</v>
      </c>
      <c r="AA77" s="885">
        <v>0.29604682948798711</v>
      </c>
      <c r="AB77" s="79" t="s">
        <v>875</v>
      </c>
      <c r="AC77" s="89"/>
      <c r="AD77" s="1026"/>
      <c r="AE77" s="891">
        <v>468.51151269579003</v>
      </c>
      <c r="AF77" s="985">
        <v>799380.76733811316</v>
      </c>
      <c r="AG77" s="988">
        <f t="shared" si="19"/>
        <v>2.4860222130429572</v>
      </c>
      <c r="AH77" s="1">
        <v>2030</v>
      </c>
      <c r="AI77" s="818">
        <v>361.24351275431434</v>
      </c>
      <c r="AJ77" s="890">
        <f>MAX($L21,($U21+$AE21)/10^6*TAM_RoofArea!$C36/TAM_RoofArea!$O36*NumStories_RES,$AR21)/TAM_Area!$J48*AI77</f>
        <v>214.30562152563078</v>
      </c>
      <c r="AK77" s="88"/>
      <c r="AL77" s="88"/>
      <c r="AM77" s="89"/>
      <c r="AN77" s="883"/>
      <c r="AO77" s="891">
        <v>99.242140592332007</v>
      </c>
      <c r="AP77" s="985">
        <v>763049.4374613791</v>
      </c>
      <c r="AQ77" s="988">
        <f t="shared" si="20"/>
        <v>1.1203211435937743</v>
      </c>
      <c r="AR77" s="11">
        <v>2030</v>
      </c>
      <c r="AS77" s="918">
        <v>1539.3254777876175</v>
      </c>
      <c r="AT77" s="919">
        <v>144.38966306874872</v>
      </c>
      <c r="AU77" s="919">
        <v>3651526.280305658</v>
      </c>
      <c r="AV77" s="922">
        <f t="shared" si="21"/>
        <v>3.1317234932581623</v>
      </c>
      <c r="AW77" s="11">
        <v>2030</v>
      </c>
      <c r="AX77" s="918">
        <v>611.63848579485955</v>
      </c>
      <c r="AY77" s="919">
        <v>284.04497056633994</v>
      </c>
      <c r="AZ77" s="919">
        <v>653281.95047883375</v>
      </c>
      <c r="BA77" s="922">
        <f t="shared" si="22"/>
        <v>1.6758438445176576</v>
      </c>
      <c r="BB77" s="1">
        <v>2030</v>
      </c>
      <c r="BC77" s="85">
        <f t="shared" si="15"/>
        <v>93.1172088735957</v>
      </c>
      <c r="BD77" s="992">
        <f t="shared" si="23"/>
        <v>18.513036782324725</v>
      </c>
      <c r="BE77" s="83">
        <f t="shared" si="16"/>
        <v>1027.5281885316385</v>
      </c>
      <c r="BF77" s="990">
        <f t="shared" si="17"/>
        <v>14813935.303610828</v>
      </c>
      <c r="BG77" s="1">
        <v>2030</v>
      </c>
      <c r="BH77" s="1006">
        <v>57.1233</v>
      </c>
      <c r="BI77" s="1007">
        <v>45.1021</v>
      </c>
      <c r="BJ77" s="18"/>
      <c r="BL77"/>
    </row>
    <row r="78" spans="2:64" ht="13.2" x14ac:dyDescent="0.25">
      <c r="B78" s="18"/>
      <c r="C78" s="18"/>
      <c r="D78" s="18"/>
      <c r="E78" s="18"/>
      <c r="F78" s="1586" t="s">
        <v>72</v>
      </c>
      <c r="G78" s="1587"/>
      <c r="H78">
        <f t="shared" si="11"/>
        <v>2031</v>
      </c>
      <c r="J78" s="982">
        <f t="shared" si="12"/>
        <v>10.718655138036246</v>
      </c>
      <c r="K78" s="11">
        <v>2031</v>
      </c>
      <c r="L78" s="818">
        <v>3317.5863386479764</v>
      </c>
      <c r="M78" s="1046">
        <v>0</v>
      </c>
      <c r="N78" s="1021">
        <f>AA134</f>
        <v>0.23642252607782235</v>
      </c>
      <c r="O78" s="79" t="s">
        <v>882</v>
      </c>
      <c r="P78" s="89"/>
      <c r="Q78" s="1026"/>
      <c r="R78" s="853">
        <v>-18.689903071077254</v>
      </c>
      <c r="S78" s="1227">
        <v>39868.596708778648</v>
      </c>
      <c r="T78" s="41">
        <f t="shared" si="18"/>
        <v>0.10715224776465676</v>
      </c>
      <c r="U78" s="873">
        <f t="shared" si="13"/>
        <v>3.4281745101721661</v>
      </c>
      <c r="V78" s="874"/>
      <c r="W78" s="976">
        <f t="shared" si="14"/>
        <v>10.825807385800902</v>
      </c>
      <c r="X78" s="11">
        <v>2031</v>
      </c>
      <c r="Y78" s="818">
        <v>36574.9401568557</v>
      </c>
      <c r="Z78" s="890">
        <f>MAX(($U22+$AE22)/10^6*TAM_RoofArea!$I37/TAM_RoofArea!$O37*NumStories_Comm,$BB22,$L78)/TAM_Area!$R49*Y78</f>
        <v>19044.614624814865</v>
      </c>
      <c r="AA78" s="1021">
        <f>AA134</f>
        <v>0.23642252607782235</v>
      </c>
      <c r="AB78" s="79" t="s">
        <v>879</v>
      </c>
      <c r="AC78" s="89"/>
      <c r="AD78" s="1026"/>
      <c r="AE78" s="891">
        <v>529.56650712066187</v>
      </c>
      <c r="AF78" s="985">
        <v>903553.63603102963</v>
      </c>
      <c r="AG78" s="988">
        <f t="shared" si="19"/>
        <v>2.8099930616654123</v>
      </c>
      <c r="AH78" s="1">
        <v>2031</v>
      </c>
      <c r="AI78" s="818">
        <v>402.10449460553372</v>
      </c>
      <c r="AJ78" s="890">
        <f>MAX($L22,($U22+$AE22)/10^6*TAM_RoofArea!$C37/TAM_RoofArea!$O37*NumStories_RES,$AR22)/TAM_Area!$J49*AI78</f>
        <v>247.77237992196845</v>
      </c>
      <c r="AK78" s="88"/>
      <c r="AL78" s="88"/>
      <c r="AM78" s="89"/>
      <c r="AN78" s="88"/>
      <c r="AO78" s="891">
        <v>111.84038565797896</v>
      </c>
      <c r="AP78" s="985">
        <v>859914.37561130512</v>
      </c>
      <c r="AQ78" s="988">
        <f t="shared" si="20"/>
        <v>1.2625397639800293</v>
      </c>
      <c r="AR78" s="11">
        <v>2031</v>
      </c>
      <c r="AS78" s="918">
        <v>1644.0689371526828</v>
      </c>
      <c r="AT78" s="919">
        <v>156.55305746419234</v>
      </c>
      <c r="AU78" s="919">
        <v>3959131.086278074</v>
      </c>
      <c r="AV78" s="922">
        <f t="shared" si="21"/>
        <v>3.3955400794069814</v>
      </c>
      <c r="AW78" s="11">
        <v>2031</v>
      </c>
      <c r="AX78" s="918">
        <v>660.58413456812696</v>
      </c>
      <c r="AY78" s="919">
        <v>314.05757898272697</v>
      </c>
      <c r="AZ78" s="919">
        <v>722308.68003550277</v>
      </c>
      <c r="BA78" s="922">
        <f t="shared" si="22"/>
        <v>1.8529159643733197</v>
      </c>
      <c r="BB78" s="1">
        <v>2031</v>
      </c>
      <c r="BC78" s="85">
        <f t="shared" si="15"/>
        <v>94.492747131146444</v>
      </c>
      <c r="BD78" s="992">
        <f t="shared" si="23"/>
        <v>20.146796255226647</v>
      </c>
      <c r="BE78" s="83">
        <f t="shared" si="16"/>
        <v>1146.7989769855783</v>
      </c>
      <c r="BF78" s="990">
        <f t="shared" si="17"/>
        <v>16018319.938078564</v>
      </c>
      <c r="BG78" s="1">
        <v>2031</v>
      </c>
      <c r="BH78" s="1006">
        <v>57.760599999999997</v>
      </c>
      <c r="BI78" s="1007">
        <v>45.388199999999998</v>
      </c>
      <c r="BJ78" s="18"/>
      <c r="BL78"/>
    </row>
    <row r="79" spans="2:64" ht="24.45" customHeight="1" x14ac:dyDescent="0.25">
      <c r="B79" s="18"/>
      <c r="C79" s="18"/>
      <c r="D79" s="18"/>
      <c r="E79" s="18"/>
      <c r="F79" s="1588"/>
      <c r="G79" s="1589"/>
      <c r="H79">
        <f t="shared" si="11"/>
        <v>2032</v>
      </c>
      <c r="J79" s="982">
        <f t="shared" si="12"/>
        <v>11.408748882971597</v>
      </c>
      <c r="K79" s="11">
        <v>2032</v>
      </c>
      <c r="L79" s="818">
        <v>4020.162020303444</v>
      </c>
      <c r="M79" s="1046">
        <v>0</v>
      </c>
      <c r="N79" s="1639"/>
      <c r="O79" s="1639"/>
      <c r="P79" s="89"/>
      <c r="Q79" s="1026"/>
      <c r="R79" s="853">
        <v>-22.711357938382832</v>
      </c>
      <c r="S79" s="1227">
        <v>48447.012641564957</v>
      </c>
      <c r="T79" s="41">
        <f t="shared" si="18"/>
        <v>0.13020790121974316</v>
      </c>
      <c r="U79" s="873">
        <f t="shared" si="13"/>
        <v>3.6557699617550043</v>
      </c>
      <c r="V79" s="874"/>
      <c r="W79" s="976">
        <f t="shared" si="14"/>
        <v>11.538956784191342</v>
      </c>
      <c r="X79" s="11">
        <v>2032</v>
      </c>
      <c r="Y79" s="818">
        <v>39847.156662245281</v>
      </c>
      <c r="Z79" s="890">
        <f>MAX(($U23+$AE23)/10^6*TAM_RoofArea!$I38/TAM_RoofArea!$O38*NumStories_Comm,$BB23,$L79)/TAM_Area!$R50*Y79</f>
        <v>21704.69653407477</v>
      </c>
      <c r="AA79" s="1596"/>
      <c r="AB79" s="1597"/>
      <c r="AC79" s="89"/>
      <c r="AD79" s="1026"/>
      <c r="AE79" s="891">
        <v>591.22662725607233</v>
      </c>
      <c r="AF79" s="985">
        <v>1008758.9785089404</v>
      </c>
      <c r="AG79" s="988">
        <f t="shared" si="19"/>
        <v>3.1371748366308005</v>
      </c>
      <c r="AH79" s="1">
        <v>2032</v>
      </c>
      <c r="AI79" s="818">
        <v>445.12730685499639</v>
      </c>
      <c r="AJ79" s="890">
        <f>MAX($L23,($U23+$AE23)/10^6*TAM_RoofArea!$C38/TAM_RoofArea!$O38*NumStories_RES,$AR23)/TAM_Area!$J50*AI79</f>
        <v>283.90299546818858</v>
      </c>
      <c r="AK79" s="82"/>
      <c r="AL79" s="82"/>
      <c r="AM79" s="81"/>
      <c r="AN79" s="82"/>
      <c r="AO79" s="891">
        <v>125.09885101008219</v>
      </c>
      <c r="AP79" s="985">
        <v>961855.59199519712</v>
      </c>
      <c r="AQ79" s="988">
        <f t="shared" si="20"/>
        <v>1.4122114556314931</v>
      </c>
      <c r="AR79" s="11">
        <v>2032</v>
      </c>
      <c r="AS79" s="918">
        <v>1715.3095465366421</v>
      </c>
      <c r="AT79" s="919">
        <v>164.83191168632845</v>
      </c>
      <c r="AU79" s="919">
        <v>4168498.2467828793</v>
      </c>
      <c r="AV79" s="922">
        <f t="shared" si="21"/>
        <v>3.5751033647120964</v>
      </c>
      <c r="AW79" s="11">
        <v>2032</v>
      </c>
      <c r="AX79" s="918">
        <v>710.14920322666626</v>
      </c>
      <c r="AY79" s="919">
        <v>344.44814336020391</v>
      </c>
      <c r="AZ79" s="919">
        <v>792204.67971853132</v>
      </c>
      <c r="BA79" s="922">
        <f t="shared" si="22"/>
        <v>2.0322179958152655</v>
      </c>
      <c r="BB79" s="1">
        <v>2032</v>
      </c>
      <c r="BC79" s="85">
        <f t="shared" si="15"/>
        <v>95.884250059190819</v>
      </c>
      <c r="BD79" s="992">
        <f t="shared" si="23"/>
        <v>21.695664436980998</v>
      </c>
      <c r="BE79" s="83">
        <f t="shared" si="16"/>
        <v>1272.1255326975509</v>
      </c>
      <c r="BF79" s="990">
        <f t="shared" si="17"/>
        <v>17116012.519269817</v>
      </c>
      <c r="BG79" s="1">
        <v>2032</v>
      </c>
      <c r="BH79" s="1006">
        <v>58.268800000000006</v>
      </c>
      <c r="BI79" s="1007">
        <v>45.184599999999996</v>
      </c>
      <c r="BJ79" s="18"/>
      <c r="BL79"/>
    </row>
    <row r="80" spans="2:64" ht="13.2" x14ac:dyDescent="0.25">
      <c r="B80" s="18"/>
      <c r="C80" s="18"/>
      <c r="D80" s="18"/>
      <c r="E80" s="18"/>
      <c r="F80" s="1588"/>
      <c r="G80" s="1589"/>
      <c r="H80">
        <f t="shared" si="11"/>
        <v>2033</v>
      </c>
      <c r="J80" s="982">
        <f t="shared" si="12"/>
        <v>12.083174480112076</v>
      </c>
      <c r="K80" s="11">
        <v>2033</v>
      </c>
      <c r="L80" s="818">
        <v>4815.3639472972482</v>
      </c>
      <c r="M80" s="1046">
        <v>0</v>
      </c>
      <c r="N80" s="88"/>
      <c r="O80" s="88"/>
      <c r="P80" s="89"/>
      <c r="Q80" s="1026"/>
      <c r="R80" s="853">
        <v>-27.263204597854269</v>
      </c>
      <c r="S80" s="1227">
        <v>58156.84035209506</v>
      </c>
      <c r="T80" s="41">
        <f t="shared" si="18"/>
        <v>0.15630437690437043</v>
      </c>
      <c r="U80" s="873">
        <f t="shared" si="13"/>
        <v>3.8800999842339601</v>
      </c>
      <c r="V80" s="874"/>
      <c r="W80" s="976">
        <f t="shared" si="14"/>
        <v>12.239478857016445</v>
      </c>
      <c r="X80" s="11">
        <v>2033</v>
      </c>
      <c r="Y80" s="818">
        <v>43050.958575983786</v>
      </c>
      <c r="Z80" s="890">
        <f>MAX(($U24+$AE24)/10^6*TAM_RoofArea!$I39/TAM_RoofArea!$O39*NumStories_Comm,$BB24,$L80)/TAM_Area!$R51*Y80</f>
        <v>24416.032253643931</v>
      </c>
      <c r="AA80" s="88"/>
      <c r="AB80" s="88"/>
      <c r="AC80" s="89"/>
      <c r="AD80" s="1026"/>
      <c r="AE80" s="891">
        <v>651.54850698267217</v>
      </c>
      <c r="AF80" s="985">
        <v>1111680.9968509669</v>
      </c>
      <c r="AG80" s="988">
        <f t="shared" si="19"/>
        <v>3.4572556219885868</v>
      </c>
      <c r="AH80" s="1">
        <v>2033</v>
      </c>
      <c r="AI80" s="818">
        <v>490.31194950270219</v>
      </c>
      <c r="AJ80" s="890">
        <f>MAX($L24,($U24+$AE24)/10^6*TAM_RoofArea!$C39/TAM_RoofArea!$O39*NumStories_RES,$AR24)/TAM_Area!$J51*AI80</f>
        <v>322.69259790873872</v>
      </c>
      <c r="AK80" s="82"/>
      <c r="AL80" s="82"/>
      <c r="AM80" s="81"/>
      <c r="AN80" s="82"/>
      <c r="AO80" s="891">
        <v>139.01571323189935</v>
      </c>
      <c r="AP80" s="985">
        <v>1068859.0667913225</v>
      </c>
      <c r="AQ80" s="988">
        <f t="shared" si="20"/>
        <v>1.5693156344261601</v>
      </c>
      <c r="AR80" s="11">
        <v>2033</v>
      </c>
      <c r="AS80" s="918">
        <v>1783.3395783442104</v>
      </c>
      <c r="AT80" s="919">
        <v>172.73851048595435</v>
      </c>
      <c r="AU80" s="919">
        <v>4368451.295297998</v>
      </c>
      <c r="AV80" s="922">
        <f t="shared" si="21"/>
        <v>3.7465926575485624</v>
      </c>
      <c r="AW80" s="11">
        <v>2033</v>
      </c>
      <c r="AX80" s="918">
        <v>760.06109103022106</v>
      </c>
      <c r="AY80" s="919">
        <v>375.05032891161409</v>
      </c>
      <c r="AZ80" s="919">
        <v>862587.39209706732</v>
      </c>
      <c r="BA80" s="922">
        <f t="shared" si="22"/>
        <v>2.212768576178878</v>
      </c>
      <c r="BB80" s="1">
        <v>2033</v>
      </c>
      <c r="BC80" s="85">
        <f t="shared" si="15"/>
        <v>97.293158834511644</v>
      </c>
      <c r="BD80" s="992">
        <f t="shared" si="23"/>
        <v>23.22541134715863</v>
      </c>
      <c r="BE80" s="83">
        <f t="shared" si="16"/>
        <v>1397.9620797900996</v>
      </c>
      <c r="BF80" s="990">
        <f t="shared" si="17"/>
        <v>18192747.859914273</v>
      </c>
      <c r="BG80" s="1">
        <v>2033</v>
      </c>
      <c r="BH80" s="1006">
        <v>58.771699999999996</v>
      </c>
      <c r="BI80" s="1007">
        <v>44.977400000000003</v>
      </c>
      <c r="BJ80" s="18"/>
      <c r="BL80"/>
    </row>
    <row r="81" spans="2:64" ht="13.8" thickBot="1" x14ac:dyDescent="0.3">
      <c r="B81" s="18"/>
      <c r="C81" s="18"/>
      <c r="D81" s="18"/>
      <c r="E81" s="18"/>
      <c r="F81" s="1590"/>
      <c r="G81" s="1591"/>
      <c r="H81">
        <f t="shared" si="11"/>
        <v>2034</v>
      </c>
      <c r="J81" s="982">
        <f t="shared" si="12"/>
        <v>12.743202376504106</v>
      </c>
      <c r="K81" s="11">
        <v>2034</v>
      </c>
      <c r="L81" s="818">
        <v>5708.7547886918956</v>
      </c>
      <c r="M81" s="1046">
        <v>0</v>
      </c>
      <c r="N81" s="1646" t="s">
        <v>771</v>
      </c>
      <c r="O81" s="1646"/>
      <c r="P81" s="89"/>
      <c r="Q81" s="1026"/>
      <c r="R81" s="853">
        <v>-32.377295727990088</v>
      </c>
      <c r="S81" s="1227">
        <v>69066.026773444144</v>
      </c>
      <c r="T81" s="41">
        <f t="shared" si="18"/>
        <v>0.18562429139420844</v>
      </c>
      <c r="U81" s="873">
        <f t="shared" si="13"/>
        <v>4.1018394584046787</v>
      </c>
      <c r="V81" s="874"/>
      <c r="W81" s="976">
        <f t="shared" si="14"/>
        <v>12.928826667898313</v>
      </c>
      <c r="X81" s="11">
        <v>2034</v>
      </c>
      <c r="Y81" s="818">
        <v>46097.881869714307</v>
      </c>
      <c r="Z81" s="890">
        <f>MAX(($U25+$AE25)/10^6*TAM_RoofArea!$I40/TAM_RoofArea!$O40*NumStories_Comm,$BB25,$L81)/TAM_Area!$R52*Y81</f>
        <v>27113.311318672746</v>
      </c>
      <c r="AA81" s="1646" t="s">
        <v>771</v>
      </c>
      <c r="AB81" s="1646"/>
      <c r="AC81" s="89"/>
      <c r="AD81" s="1026"/>
      <c r="AE81" s="891">
        <v>708.80172396487046</v>
      </c>
      <c r="AF81" s="985">
        <v>1209367.2207400315</v>
      </c>
      <c r="AG81" s="988">
        <f t="shared" si="19"/>
        <v>3.7610534270135649</v>
      </c>
      <c r="AH81" s="1">
        <v>2034</v>
      </c>
      <c r="AI81" s="818">
        <v>537.65842254865129</v>
      </c>
      <c r="AJ81" s="890">
        <f>MAX($L25,($U25+$AE25)/10^6*TAM_RoofArea!$C40/TAM_RoofArea!$O40*NumStories_RES,$AR25)/TAM_Area!$J52*AI81</f>
        <v>364.14561922369523</v>
      </c>
      <c r="AK81" s="82"/>
      <c r="AL81" s="82"/>
      <c r="AM81" s="81"/>
      <c r="AN81" s="82"/>
      <c r="AO81" s="891">
        <v>153.59016363127515</v>
      </c>
      <c r="AP81" s="985">
        <v>1180918.582156227</v>
      </c>
      <c r="AQ81" s="988">
        <f t="shared" si="20"/>
        <v>1.7338431712288176</v>
      </c>
      <c r="AR81" s="11">
        <v>2034</v>
      </c>
      <c r="AS81" s="918">
        <v>1848.3908700742168</v>
      </c>
      <c r="AT81" s="919">
        <v>180.29973462331554</v>
      </c>
      <c r="AU81" s="919">
        <v>4559670.02981163</v>
      </c>
      <c r="AV81" s="922">
        <f t="shared" si="21"/>
        <v>3.9105909851676941</v>
      </c>
      <c r="AW81" s="11">
        <v>2034</v>
      </c>
      <c r="AX81" s="918">
        <v>810.05279512654772</v>
      </c>
      <c r="AY81" s="919">
        <v>405.70121655406535</v>
      </c>
      <c r="AZ81" s="919">
        <v>933082.11560174392</v>
      </c>
      <c r="BA81" s="922">
        <f t="shared" si="22"/>
        <v>2.3936064951963791</v>
      </c>
      <c r="BB81" s="1">
        <v>2034</v>
      </c>
      <c r="BC81" s="85">
        <f t="shared" si="15"/>
        <v>98.721216004808909</v>
      </c>
      <c r="BD81" s="992">
        <f t="shared" si="23"/>
        <v>24.727920746504768</v>
      </c>
      <c r="BE81" s="83">
        <f t="shared" si="16"/>
        <v>1522.4881615372701</v>
      </c>
      <c r="BF81" s="990">
        <f t="shared" si="17"/>
        <v>19246963.364970598</v>
      </c>
      <c r="BG81" s="1">
        <v>2034</v>
      </c>
      <c r="BH81" s="1006">
        <v>59.268999999999998</v>
      </c>
      <c r="BI81" s="1007">
        <v>44.7669</v>
      </c>
      <c r="BJ81" s="18"/>
      <c r="BL81"/>
    </row>
    <row r="82" spans="2:64" ht="13.2" x14ac:dyDescent="0.25">
      <c r="B82" s="18"/>
      <c r="C82" s="18"/>
      <c r="D82" s="18"/>
      <c r="E82" s="18"/>
      <c r="H82">
        <f t="shared" si="11"/>
        <v>2035</v>
      </c>
      <c r="J82" s="982">
        <f t="shared" si="12"/>
        <v>13.389875955339472</v>
      </c>
      <c r="K82" s="11">
        <v>2035</v>
      </c>
      <c r="L82" s="818">
        <v>6379.8451730113165</v>
      </c>
      <c r="M82" s="1046">
        <v>0</v>
      </c>
      <c r="N82" s="1646"/>
      <c r="O82" s="1646"/>
      <c r="P82" s="89"/>
      <c r="Q82" s="1039"/>
      <c r="R82" s="853">
        <v>-36.2184610540329</v>
      </c>
      <c r="S82" s="1227">
        <v>77259.855852886161</v>
      </c>
      <c r="T82" s="41">
        <f t="shared" si="18"/>
        <v>0.2076463156474046</v>
      </c>
      <c r="U82" s="873">
        <f t="shared" si="13"/>
        <v>4.3108627896116376</v>
      </c>
      <c r="V82" s="874"/>
      <c r="W82" s="976">
        <f t="shared" si="14"/>
        <v>13.597522270986875</v>
      </c>
      <c r="X82" s="11">
        <v>2035</v>
      </c>
      <c r="Y82" s="818">
        <v>48919.582704308865</v>
      </c>
      <c r="Z82" s="890">
        <f>MAX(($U26+$AE26)/10^6*TAM_RoofArea!$I41/TAM_RoofArea!$O41*NumStories_Comm,$BB26,$L82)/TAM_Area!$R53*Y82</f>
        <v>29736.498856670321</v>
      </c>
      <c r="AA82" s="1646"/>
      <c r="AB82" s="1646"/>
      <c r="AC82" s="89"/>
      <c r="AD82" s="1026"/>
      <c r="AE82" s="891">
        <v>761.64942176594604</v>
      </c>
      <c r="AF82" s="985">
        <v>1299536.6873924057</v>
      </c>
      <c r="AG82" s="988">
        <f t="shared" si="19"/>
        <v>4.0414746057498112</v>
      </c>
      <c r="AH82" s="1">
        <v>2035</v>
      </c>
      <c r="AI82" s="818">
        <v>587.16672599284357</v>
      </c>
      <c r="AJ82" s="890">
        <f>MAX($L26,($U26+$AE26)/10^6*TAM_RoofArea!$C41/TAM_RoofArea!$O41*NumStories_RES,$AR26)/TAM_Area!$J53*AI82</f>
        <v>408.26219277593106</v>
      </c>
      <c r="AK82" s="82"/>
      <c r="AL82" s="82"/>
      <c r="AM82" s="81"/>
      <c r="AN82" s="82"/>
      <c r="AO82" s="891">
        <v>168.82140970071981</v>
      </c>
      <c r="AP82" s="985">
        <v>1298028.0446865386</v>
      </c>
      <c r="AQ82" s="988">
        <f t="shared" si="20"/>
        <v>1.90578511960913</v>
      </c>
      <c r="AR82" s="11">
        <v>2035</v>
      </c>
      <c r="AS82" s="918">
        <v>1865.0546218758266</v>
      </c>
      <c r="AT82" s="919">
        <v>182.25059000561913</v>
      </c>
      <c r="AU82" s="919">
        <v>4609005.9694222491</v>
      </c>
      <c r="AV82" s="922">
        <f t="shared" si="21"/>
        <v>3.95290384540202</v>
      </c>
      <c r="AW82" s="11">
        <v>2035</v>
      </c>
      <c r="AX82" s="918">
        <v>859.8578011262714</v>
      </c>
      <c r="AY82" s="919">
        <v>436.23818525362663</v>
      </c>
      <c r="AZ82" s="919">
        <v>1003314.8341532637</v>
      </c>
      <c r="BA82" s="922">
        <f t="shared" si="22"/>
        <v>2.5737723010663194</v>
      </c>
      <c r="BB82" s="1">
        <v>2035</v>
      </c>
      <c r="BC82" s="85">
        <f t="shared" si="15"/>
        <v>100.16982373017761</v>
      </c>
      <c r="BD82" s="992">
        <f t="shared" si="23"/>
        <v>26.071458142814159</v>
      </c>
      <c r="BE82" s="83">
        <f t="shared" si="16"/>
        <v>1647.6940475303518</v>
      </c>
      <c r="BF82" s="990">
        <f t="shared" si="17"/>
        <v>20139759.571704894</v>
      </c>
      <c r="BG82" s="1">
        <v>2035</v>
      </c>
      <c r="BH82" s="1006">
        <v>59.765300000000003</v>
      </c>
      <c r="BI82" s="1007">
        <v>44.442399999999999</v>
      </c>
      <c r="BJ82" s="18"/>
      <c r="BL82"/>
    </row>
    <row r="83" spans="2:64" ht="13.2" x14ac:dyDescent="0.25">
      <c r="B83" s="18"/>
      <c r="C83" s="18"/>
      <c r="D83" s="18"/>
      <c r="E83" s="18"/>
      <c r="H83">
        <f t="shared" si="11"/>
        <v>2036</v>
      </c>
      <c r="J83" s="982">
        <f t="shared" si="12"/>
        <v>14.024057245442341</v>
      </c>
      <c r="K83" s="11">
        <v>2036</v>
      </c>
      <c r="L83" s="818">
        <v>6409.5530715812874</v>
      </c>
      <c r="M83" s="1046">
        <v>0</v>
      </c>
      <c r="N83" s="1044">
        <f>R116</f>
        <v>0.33579021549309773</v>
      </c>
      <c r="O83" s="1024">
        <f>S116</f>
        <v>0.35453621508873184</v>
      </c>
      <c r="P83" s="89"/>
      <c r="Q83" s="1039"/>
      <c r="R83" s="853">
        <v>-36.386973938666245</v>
      </c>
      <c r="S83" s="1227">
        <v>77619.32118623369</v>
      </c>
      <c r="T83" s="41">
        <f t="shared" si="18"/>
        <v>0.20861242736543217</v>
      </c>
      <c r="U83" s="873">
        <f t="shared" si="13"/>
        <v>4.4938129123773454</v>
      </c>
      <c r="V83" s="874"/>
      <c r="W83" s="976">
        <f t="shared" si="14"/>
        <v>14.232669672807774</v>
      </c>
      <c r="X83" s="11">
        <v>2036</v>
      </c>
      <c r="Y83" s="818">
        <v>51472.031996054873</v>
      </c>
      <c r="Z83" s="890">
        <f>MAX(($U27+$AE27)/10^6*TAM_RoofArea!$I42/TAM_RoofArea!$O42*NumStories_Comm,$BB27,$L83)/TAM_Area!$R54*Y83</f>
        <v>32239.652350922217</v>
      </c>
      <c r="AA83" s="1022">
        <f>AA116</f>
        <v>0.33579021549309773</v>
      </c>
      <c r="AB83" s="1024">
        <f>AB116</f>
        <v>0.35453621508873184</v>
      </c>
      <c r="AC83" s="89"/>
      <c r="AD83" s="1026"/>
      <c r="AE83" s="891">
        <v>809.23035868928025</v>
      </c>
      <c r="AF83" s="985">
        <v>1380719.9344157036</v>
      </c>
      <c r="AG83" s="988">
        <f t="shared" si="19"/>
        <v>4.2939492256971121</v>
      </c>
      <c r="AH83" s="1">
        <v>2036</v>
      </c>
      <c r="AI83" s="818">
        <v>638.83685983527891</v>
      </c>
      <c r="AJ83" s="890">
        <f>MAX($L27,($U27+$AE27)/10^6*TAM_RoofArea!$C42/TAM_RoofArea!$O42*NumStories_RES,$AR27)/TAM_Area!$J54*AI83</f>
        <v>455.03829355502052</v>
      </c>
      <c r="AK83" s="82"/>
      <c r="AL83" s="82"/>
      <c r="AM83" s="81"/>
      <c r="AN83" s="82"/>
      <c r="AO83" s="891">
        <v>184.70831762434577</v>
      </c>
      <c r="AP83" s="985">
        <v>1420178.736739025</v>
      </c>
      <c r="AQ83" s="988">
        <f t="shared" si="20"/>
        <v>2.0851286801866697</v>
      </c>
      <c r="AR83" s="11">
        <v>2036</v>
      </c>
      <c r="AS83" s="918">
        <v>1970.4536649558661</v>
      </c>
      <c r="AT83" s="919">
        <v>194.48999707697601</v>
      </c>
      <c r="AU83" s="919">
        <v>4918533.0894844299</v>
      </c>
      <c r="AV83" s="922">
        <f t="shared" si="21"/>
        <v>4.2183691000073162</v>
      </c>
      <c r="AW83" s="11">
        <v>2036</v>
      </c>
      <c r="AX83" s="918">
        <v>909.20856240267767</v>
      </c>
      <c r="AY83" s="919">
        <v>466.49798412856052</v>
      </c>
      <c r="AZ83" s="919">
        <v>1072910.083070009</v>
      </c>
      <c r="BA83" s="922">
        <f t="shared" si="22"/>
        <v>2.7523028259328268</v>
      </c>
      <c r="BB83" s="1">
        <v>2036</v>
      </c>
      <c r="BC83" s="85">
        <f t="shared" si="15"/>
        <v>101.63986243736608</v>
      </c>
      <c r="BD83" s="992">
        <f t="shared" si="23"/>
        <v>27.582419504631698</v>
      </c>
      <c r="BE83" s="83">
        <f t="shared" si="16"/>
        <v>1754.3130278491547</v>
      </c>
      <c r="BF83" s="990">
        <f t="shared" si="17"/>
        <v>21266892.60437474</v>
      </c>
      <c r="BG83" s="1">
        <v>2036</v>
      </c>
      <c r="BH83" s="1006">
        <v>60.246300000000005</v>
      </c>
      <c r="BI83" s="1007">
        <v>44.337199999999996</v>
      </c>
      <c r="BJ83" s="18"/>
      <c r="BL83"/>
    </row>
    <row r="84" spans="2:64" ht="13.2" x14ac:dyDescent="0.25">
      <c r="B84" s="18"/>
      <c r="C84" s="18"/>
      <c r="D84" s="18"/>
      <c r="E84" s="18"/>
      <c r="H84">
        <f t="shared" si="11"/>
        <v>2037</v>
      </c>
      <c r="J84" s="982">
        <f t="shared" si="12"/>
        <v>14.646226837808342</v>
      </c>
      <c r="K84" s="11">
        <v>2037</v>
      </c>
      <c r="L84" s="818">
        <v>6438.0514506073223</v>
      </c>
      <c r="M84" s="1046">
        <v>0</v>
      </c>
      <c r="N84" s="55" t="s">
        <v>13</v>
      </c>
      <c r="O84" s="55" t="s">
        <v>14</v>
      </c>
      <c r="P84" s="89"/>
      <c r="Q84" s="1039"/>
      <c r="R84" s="853">
        <v>-36.548560932735484</v>
      </c>
      <c r="S84" s="1227">
        <v>77964.012470903952</v>
      </c>
      <c r="T84" s="41">
        <f t="shared" si="18"/>
        <v>0.20953883182875169</v>
      </c>
      <c r="U84" s="873">
        <f t="shared" si="13"/>
        <v>4.6719409419685292</v>
      </c>
      <c r="V84" s="874"/>
      <c r="W84" s="976">
        <f t="shared" si="14"/>
        <v>14.855765669637094</v>
      </c>
      <c r="X84" s="11">
        <v>2037</v>
      </c>
      <c r="Y84" s="818">
        <v>53514.165653311022</v>
      </c>
      <c r="Z84" s="890">
        <f>MAX(($U28+$AE28)/10^6*TAM_RoofArea!$I43/TAM_RoofArea!$O43*NumStories_Comm,$BB28,$L84)/TAM_Area!$R55*Y84</f>
        <v>34445.879051814314</v>
      </c>
      <c r="AA84" s="55" t="s">
        <v>13</v>
      </c>
      <c r="AB84" s="55" t="s">
        <v>14</v>
      </c>
      <c r="AC84" s="89"/>
      <c r="AD84" s="1026"/>
      <c r="AE84" s="891">
        <v>846.82914141362176</v>
      </c>
      <c r="AF84" s="985">
        <v>1444871.4930662562</v>
      </c>
      <c r="AG84" s="988">
        <f t="shared" si="19"/>
        <v>4.4934564021552941</v>
      </c>
      <c r="AH84" s="1">
        <v>2037</v>
      </c>
      <c r="AI84" s="818">
        <v>692.66882407595767</v>
      </c>
      <c r="AJ84" s="890">
        <f>MAX($L28,($U28+$AE28)/10^6*TAM_RoofArea!$C43/TAM_RoofArea!$O43*NumStories_RES,$AR28)/TAM_Area!$J55*AI84</f>
        <v>504.46596200727555</v>
      </c>
      <c r="AK84" s="82"/>
      <c r="AL84" s="82"/>
      <c r="AM84" s="81"/>
      <c r="AN84" s="82"/>
      <c r="AO84" s="891">
        <v>201.24847679949613</v>
      </c>
      <c r="AP84" s="985">
        <v>1547352.1237577982</v>
      </c>
      <c r="AQ84" s="988">
        <f t="shared" si="20"/>
        <v>2.2718466402359843</v>
      </c>
      <c r="AR84" s="11">
        <v>2037</v>
      </c>
      <c r="AS84" s="918">
        <v>2027.8857534479932</v>
      </c>
      <c r="AT84" s="919">
        <v>201.16780081628661</v>
      </c>
      <c r="AU84" s="919">
        <v>5087410.6623700047</v>
      </c>
      <c r="AV84" s="922">
        <f t="shared" si="21"/>
        <v>4.3632065794313721</v>
      </c>
      <c r="AW84" s="11">
        <v>2037</v>
      </c>
      <c r="AX84" s="918">
        <v>957.83270905750203</v>
      </c>
      <c r="AY84" s="919">
        <v>496.31441924625659</v>
      </c>
      <c r="AZ84" s="919">
        <v>1141485.628875932</v>
      </c>
      <c r="BA84" s="922">
        <f t="shared" si="22"/>
        <v>2.9282175381624556</v>
      </c>
      <c r="BB84" s="1">
        <v>2037</v>
      </c>
      <c r="BC84" s="85">
        <f t="shared" si="15"/>
        <v>103.13159651541849</v>
      </c>
      <c r="BD84" s="992">
        <f t="shared" si="23"/>
        <v>28.912492829622202</v>
      </c>
      <c r="BE84" s="83">
        <f t="shared" si="16"/>
        <v>1857.0195900903661</v>
      </c>
      <c r="BF84" s="990">
        <f t="shared" si="17"/>
        <v>22227222.305296887</v>
      </c>
      <c r="BG84" s="1">
        <v>2037</v>
      </c>
      <c r="BH84" s="1006">
        <v>60.7258</v>
      </c>
      <c r="BI84" s="1007">
        <v>44.118600000000001</v>
      </c>
      <c r="BJ84" s="18"/>
      <c r="BL84"/>
    </row>
    <row r="85" spans="2:64" ht="13.2" x14ac:dyDescent="0.25">
      <c r="B85" s="18"/>
      <c r="C85" s="18"/>
      <c r="D85" s="18"/>
      <c r="E85" s="18"/>
      <c r="H85">
        <f t="shared" si="11"/>
        <v>2038</v>
      </c>
      <c r="J85" s="982">
        <f t="shared" si="12"/>
        <v>15.25687915421603</v>
      </c>
      <c r="K85" s="11">
        <v>2038</v>
      </c>
      <c r="L85" s="818">
        <v>6465.2311960103616</v>
      </c>
      <c r="M85" s="1046">
        <v>0</v>
      </c>
      <c r="N85" s="88"/>
      <c r="O85" s="88"/>
      <c r="P85" s="89"/>
      <c r="Q85" s="1039"/>
      <c r="R85" s="853">
        <v>-36.702597232636435</v>
      </c>
      <c r="S85" s="1227">
        <v>78292.596899400407</v>
      </c>
      <c r="T85" s="41">
        <f t="shared" si="18"/>
        <v>0.21042194693689156</v>
      </c>
      <c r="U85" s="873">
        <f t="shared" si="13"/>
        <v>4.8455860975501235</v>
      </c>
      <c r="V85" s="874"/>
      <c r="W85" s="976">
        <f t="shared" si="14"/>
        <v>15.467301101152922</v>
      </c>
      <c r="X85" s="11">
        <v>2038</v>
      </c>
      <c r="Y85" s="818">
        <v>55268.074390137779</v>
      </c>
      <c r="Z85" s="890">
        <f>MAX(($U29+$AE29)/10^6*TAM_RoofArea!$I44/TAM_RoofArea!$O44*NumStories_Comm,$BB29,$L85)/TAM_Area!$R56*Y85</f>
        <v>36475.153095705267</v>
      </c>
      <c r="AA85" s="88"/>
      <c r="AB85" s="88"/>
      <c r="AC85" s="89"/>
      <c r="AD85" s="1026"/>
      <c r="AE85" s="891">
        <v>878.79002985201782</v>
      </c>
      <c r="AF85" s="985">
        <v>1499403.5991775568</v>
      </c>
      <c r="AG85" s="988">
        <f t="shared" si="19"/>
        <v>4.6630477066448206</v>
      </c>
      <c r="AH85" s="1">
        <v>2038</v>
      </c>
      <c r="AI85" s="818">
        <v>748.6626187148795</v>
      </c>
      <c r="AJ85" s="890">
        <f>MAX($L29,($U29+$AE29)/10^6*TAM_RoofArea!$C44/TAM_RoofArea!$O44*NumStories_RES,$AR29)/TAM_Area!$J56*AI85</f>
        <v>556.53433722503667</v>
      </c>
      <c r="AK85" s="82"/>
      <c r="AL85" s="82"/>
      <c r="AM85" s="81"/>
      <c r="AN85" s="82"/>
      <c r="AO85" s="891">
        <v>218.43822557869063</v>
      </c>
      <c r="AP85" s="985">
        <v>1679520.0521980708</v>
      </c>
      <c r="AQ85" s="988">
        <f t="shared" si="20"/>
        <v>2.465897664281357</v>
      </c>
      <c r="AR85" s="11">
        <v>2038</v>
      </c>
      <c r="AS85" s="918">
        <v>2083.176814759137</v>
      </c>
      <c r="AT85" s="919">
        <v>207.59735982115342</v>
      </c>
      <c r="AU85" s="919">
        <v>5250010.2777307546</v>
      </c>
      <c r="AV85" s="922">
        <f t="shared" si="21"/>
        <v>4.502659782374602</v>
      </c>
      <c r="AW85" s="11">
        <v>2038</v>
      </c>
      <c r="AX85" s="918">
        <v>1005.4539304593933</v>
      </c>
      <c r="AY85" s="919">
        <v>525.51889212817878</v>
      </c>
      <c r="AZ85" s="919">
        <v>1208653.7078212074</v>
      </c>
      <c r="BA85" s="922">
        <f t="shared" si="22"/>
        <v>3.1005217194826509</v>
      </c>
      <c r="BB85" s="1">
        <v>2038</v>
      </c>
      <c r="BC85" s="85">
        <f t="shared" si="15"/>
        <v>104.64502374786944</v>
      </c>
      <c r="BD85" s="992">
        <f t="shared" si="23"/>
        <v>30.199427973936352</v>
      </c>
      <c r="BE85" s="83">
        <f t="shared" si="16"/>
        <v>1954.7186939624967</v>
      </c>
      <c r="BF85" s="990">
        <f t="shared" si="17"/>
        <v>23162440.675671365</v>
      </c>
      <c r="BG85" s="1">
        <v>2038</v>
      </c>
      <c r="BH85" s="1006">
        <v>61.198800000000006</v>
      </c>
      <c r="BI85" s="1007">
        <v>43.898000000000003</v>
      </c>
      <c r="BJ85" s="18"/>
      <c r="BL85"/>
    </row>
    <row r="86" spans="2:64" ht="13.2" customHeight="1" x14ac:dyDescent="0.25">
      <c r="B86" s="18"/>
      <c r="C86" s="18"/>
      <c r="D86" s="18"/>
      <c r="E86" s="18"/>
      <c r="H86">
        <f t="shared" si="11"/>
        <v>2039</v>
      </c>
      <c r="J86" s="982">
        <f t="shared" si="12"/>
        <v>15.856197932462742</v>
      </c>
      <c r="K86" s="11">
        <v>2039</v>
      </c>
      <c r="L86" s="818">
        <v>6490.9379591570987</v>
      </c>
      <c r="M86" s="1046">
        <v>0</v>
      </c>
      <c r="N86" s="1568" t="s">
        <v>775</v>
      </c>
      <c r="O86" s="1568"/>
      <c r="P86" s="89"/>
      <c r="Q86" s="1039"/>
      <c r="R86" s="853">
        <v>-36.848199014913462</v>
      </c>
      <c r="S86" s="1227">
        <v>78603.189132843472</v>
      </c>
      <c r="T86" s="41">
        <f t="shared" si="18"/>
        <v>0.21125670558653192</v>
      </c>
      <c r="U86" s="873">
        <f t="shared" si="13"/>
        <v>5.0148859590583568</v>
      </c>
      <c r="V86" s="874"/>
      <c r="W86" s="976">
        <f t="shared" si="14"/>
        <v>16.067454638049274</v>
      </c>
      <c r="X86" s="11">
        <v>2039</v>
      </c>
      <c r="Y86" s="818">
        <v>57024.22154636059</v>
      </c>
      <c r="Z86" s="1030">
        <f>MAX(($U30+$AE30)/10^6*TAM_RoofArea!$I45/TAM_RoofArea!$O45*NumStories_Comm,$BB30,$L86)/TAM_Area!$R57*Y86</f>
        <v>38505.404298134832</v>
      </c>
      <c r="AA86" s="1621" t="s">
        <v>775</v>
      </c>
      <c r="AB86" s="1622"/>
      <c r="AC86" s="89"/>
      <c r="AD86" s="1026"/>
      <c r="AE86" s="891">
        <v>910.79470344231481</v>
      </c>
      <c r="AF86" s="985">
        <v>1554010.4121154272</v>
      </c>
      <c r="AG86" s="988">
        <f t="shared" si="19"/>
        <v>4.8328713445077609</v>
      </c>
      <c r="AH86" s="1">
        <v>2039</v>
      </c>
      <c r="AI86" s="818">
        <v>806.81824375204451</v>
      </c>
      <c r="AJ86" s="890">
        <f>MAX($L30,($U30+$AE30)/10^6*TAM_RoofArea!$C45/TAM_RoofArea!$O45*NumStories_RES,$AR30)/TAM_Area!$J57*AI86</f>
        <v>611.22995340888338</v>
      </c>
      <c r="AK86" s="82"/>
      <c r="AL86" s="82"/>
      <c r="AM86" s="81"/>
      <c r="AN86" s="82"/>
      <c r="AO86" s="891">
        <v>236.27244042744223</v>
      </c>
      <c r="AP86" s="985">
        <v>1816643.1284102814</v>
      </c>
      <c r="AQ86" s="988">
        <f t="shared" si="20"/>
        <v>2.6672239139490732</v>
      </c>
      <c r="AR86" s="11">
        <v>2039</v>
      </c>
      <c r="AS86" s="918">
        <v>2136.5069020774122</v>
      </c>
      <c r="AT86" s="919">
        <v>213.79955063918214</v>
      </c>
      <c r="AU86" s="919">
        <v>5406859.8906889837</v>
      </c>
      <c r="AV86" s="922">
        <f t="shared" si="21"/>
        <v>4.6371815083879282</v>
      </c>
      <c r="AW86" s="11">
        <v>2039</v>
      </c>
      <c r="AX86" s="918">
        <v>1051.7918431444116</v>
      </c>
      <c r="AY86" s="919">
        <v>553.9403191457468</v>
      </c>
      <c r="AZ86" s="919">
        <v>1274020.8404988556</v>
      </c>
      <c r="BA86" s="922">
        <f t="shared" si="22"/>
        <v>3.268205989423544</v>
      </c>
      <c r="BB86" s="1">
        <v>2039</v>
      </c>
      <c r="BC86" s="85">
        <f t="shared" si="15"/>
        <v>106.17981069259234</v>
      </c>
      <c r="BD86" s="992">
        <f t="shared" si="23"/>
        <v>31.472937394317583</v>
      </c>
      <c r="BE86" s="83">
        <f t="shared" si="16"/>
        <v>2052.9251010012404</v>
      </c>
      <c r="BF86" s="990">
        <f t="shared" si="17"/>
        <v>24082407.030713111</v>
      </c>
      <c r="BG86" s="1">
        <v>2039</v>
      </c>
      <c r="BH86" s="1006">
        <v>61.665300000000002</v>
      </c>
      <c r="BI86" s="1007">
        <v>43.6755</v>
      </c>
      <c r="BJ86" s="18"/>
      <c r="BL86"/>
    </row>
    <row r="87" spans="2:64" ht="13.2" x14ac:dyDescent="0.25">
      <c r="B87" s="18"/>
      <c r="C87" s="18"/>
      <c r="D87" s="18"/>
      <c r="E87" s="18"/>
      <c r="H87">
        <f t="shared" si="11"/>
        <v>2040</v>
      </c>
      <c r="J87" s="982">
        <f t="shared" si="12"/>
        <v>16.444599226436274</v>
      </c>
      <c r="K87" s="11">
        <v>2040</v>
      </c>
      <c r="L87" s="818">
        <v>6515.0401814553989</v>
      </c>
      <c r="M87" s="1046">
        <v>0</v>
      </c>
      <c r="N87" s="1568"/>
      <c r="O87" s="1568"/>
      <c r="P87" s="89"/>
      <c r="Q87" s="1039"/>
      <c r="R87" s="853">
        <v>-36.984612955309331</v>
      </c>
      <c r="S87" s="1227">
        <v>78894.182208324783</v>
      </c>
      <c r="T87" s="41">
        <f t="shared" si="18"/>
        <v>0.21203878884743838</v>
      </c>
      <c r="U87" s="873">
        <f t="shared" si="13"/>
        <v>5.1801695930576148</v>
      </c>
      <c r="V87" s="874"/>
      <c r="W87" s="976">
        <f t="shared" si="14"/>
        <v>16.656638015283711</v>
      </c>
      <c r="X87" s="11">
        <v>2040</v>
      </c>
      <c r="Y87" s="818">
        <v>58774.598427400284</v>
      </c>
      <c r="Z87" s="1030">
        <f>MAX(($U31+$AE31)/10^6*TAM_RoofArea!$I46/TAM_RoofArea!$O46*NumStories_Comm,$BB31,$L87)/TAM_Area!$R58*Y87</f>
        <v>40533.646049075694</v>
      </c>
      <c r="AA87" s="1621"/>
      <c r="AB87" s="1622"/>
      <c r="AC87" s="89"/>
      <c r="AD87" s="1026"/>
      <c r="AE87" s="891">
        <v>942.6865061488769</v>
      </c>
      <c r="AF87" s="985">
        <v>1608424.6432037475</v>
      </c>
      <c r="AG87" s="988">
        <f t="shared" si="19"/>
        <v>5.0020960653397042</v>
      </c>
      <c r="AH87" s="1">
        <v>2040</v>
      </c>
      <c r="AI87" s="818">
        <v>867.13569918745281</v>
      </c>
      <c r="AJ87" s="890">
        <f>MAX($L31,($U31+$AE31)/10^6*TAM_RoofArea!$C46/TAM_RoofArea!$O46*NumStories_RES,$AR31)/TAM_Area!$J58*AI87</f>
        <v>668.53796372980469</v>
      </c>
      <c r="AK87" s="82"/>
      <c r="AL87" s="82"/>
      <c r="AM87" s="81"/>
      <c r="AN87" s="82"/>
      <c r="AO87" s="891">
        <v>254.74594171052939</v>
      </c>
      <c r="AP87" s="985">
        <v>1958681.5273995402</v>
      </c>
      <c r="AQ87" s="988">
        <f t="shared" si="20"/>
        <v>2.8757669175574461</v>
      </c>
      <c r="AR87" s="11">
        <v>2040</v>
      </c>
      <c r="AS87" s="918">
        <v>2175.2148323178844</v>
      </c>
      <c r="AT87" s="919">
        <v>218.30635265831251</v>
      </c>
      <c r="AU87" s="919">
        <v>5520834.1577052707</v>
      </c>
      <c r="AV87" s="922">
        <f t="shared" si="21"/>
        <v>4.7349312881353463</v>
      </c>
      <c r="AW87" s="11">
        <v>2040</v>
      </c>
      <c r="AX87" s="918">
        <v>1096.5684002408723</v>
      </c>
      <c r="AY87" s="919">
        <v>581.40904240596376</v>
      </c>
      <c r="AZ87" s="919">
        <v>1337196.8265859135</v>
      </c>
      <c r="BA87" s="922">
        <f t="shared" si="22"/>
        <v>3.4302693792473828</v>
      </c>
      <c r="BB87" s="1">
        <v>2040</v>
      </c>
      <c r="BC87" s="85">
        <f t="shared" si="15"/>
        <v>107.73574223844068</v>
      </c>
      <c r="BD87" s="992">
        <f t="shared" si="23"/>
        <v>32.699701665563587</v>
      </c>
      <c r="BE87" s="83">
        <f t="shared" si="16"/>
        <v>2152.8169813363779</v>
      </c>
      <c r="BF87" s="990">
        <f t="shared" si="17"/>
        <v>24949560.532752629</v>
      </c>
      <c r="BG87" s="1">
        <v>2040</v>
      </c>
      <c r="BH87" s="1006">
        <v>62.120100000000001</v>
      </c>
      <c r="BI87" s="1007">
        <v>43.677300000000002</v>
      </c>
      <c r="BJ87" s="18"/>
      <c r="BL87"/>
    </row>
    <row r="88" spans="2:64" ht="13.2" x14ac:dyDescent="0.25">
      <c r="B88" s="18"/>
      <c r="C88" s="18"/>
      <c r="D88" s="18"/>
      <c r="E88" s="18"/>
      <c r="H88">
        <f t="shared" si="11"/>
        <v>2041</v>
      </c>
      <c r="J88" s="982">
        <f t="shared" si="12"/>
        <v>17.02249320879363</v>
      </c>
      <c r="K88" s="11">
        <v>2041</v>
      </c>
      <c r="L88" s="818">
        <v>6537.4820459581006</v>
      </c>
      <c r="M88" s="1046">
        <v>0</v>
      </c>
      <c r="N88" s="1568"/>
      <c r="O88" s="1568"/>
      <c r="P88" s="89"/>
      <c r="Q88" s="1039"/>
      <c r="R88" s="853">
        <v>-37.111519437601714</v>
      </c>
      <c r="S88" s="1227">
        <v>79164.894332566517</v>
      </c>
      <c r="T88" s="41">
        <f t="shared" si="18"/>
        <v>0.21276636430793269</v>
      </c>
      <c r="U88" s="873">
        <f t="shared" si="13"/>
        <v>5.3416179529700383</v>
      </c>
      <c r="V88" s="874"/>
      <c r="W88" s="976">
        <f t="shared" si="14"/>
        <v>17.235259573101562</v>
      </c>
      <c r="X88" s="11">
        <v>2041</v>
      </c>
      <c r="Y88" s="818">
        <v>60058.421262179792</v>
      </c>
      <c r="Z88" s="1030">
        <f>MAX(($U32+$AE32)/10^6*TAM_RoofArea!$I47/TAM_RoofArea!$O47*NumStories_Comm,$BB32,$L88)/TAM_Area!$R59*Y88</f>
        <v>42232.645650060935</v>
      </c>
      <c r="AA88" s="1621"/>
      <c r="AB88" s="1622"/>
      <c r="AC88" s="89"/>
      <c r="AD88" s="1026"/>
      <c r="AE88" s="891">
        <v>965.45216394202862</v>
      </c>
      <c r="AF88" s="985">
        <v>1647267.7207002507</v>
      </c>
      <c r="AG88" s="988">
        <f t="shared" si="19"/>
        <v>5.1228955108915537</v>
      </c>
      <c r="AH88" s="1">
        <v>2041</v>
      </c>
      <c r="AI88" s="818">
        <v>929.6149850211043</v>
      </c>
      <c r="AJ88" s="890">
        <f>MAX($L32,($U32+$AE32)/10^6*TAM_RoofArea!$C47/TAM_RoofArea!$O47*NumStories_RES,$AR32)/TAM_Area!$J59*AI88</f>
        <v>728.44309672693089</v>
      </c>
      <c r="AK88" s="82"/>
      <c r="AL88" s="82"/>
      <c r="AM88" s="81"/>
      <c r="AN88" s="82"/>
      <c r="AO88" s="891">
        <v>273.85486111668575</v>
      </c>
      <c r="AP88" s="985">
        <v>2105605.5066318968</v>
      </c>
      <c r="AQ88" s="988">
        <f t="shared" si="20"/>
        <v>3.0914830066519654</v>
      </c>
      <c r="AR88" s="11">
        <v>2041</v>
      </c>
      <c r="AS88" s="918">
        <v>2238.0271614179642</v>
      </c>
      <c r="AT88" s="919">
        <v>225.60797678291686</v>
      </c>
      <c r="AU88" s="919">
        <v>5705487.7666496458</v>
      </c>
      <c r="AV88" s="922">
        <f t="shared" si="21"/>
        <v>4.8932990502311453</v>
      </c>
      <c r="AW88" s="11">
        <v>2041</v>
      </c>
      <c r="AX88" s="918">
        <v>1139.513166429959</v>
      </c>
      <c r="AY88" s="919">
        <v>607.7600484127081</v>
      </c>
      <c r="AZ88" s="919">
        <v>1397802.1475209829</v>
      </c>
      <c r="BA88" s="922">
        <f t="shared" si="22"/>
        <v>3.5857383218067316</v>
      </c>
      <c r="BB88" s="1">
        <v>2041</v>
      </c>
      <c r="BC88" s="85">
        <f t="shared" si="15"/>
        <v>109.31304361346466</v>
      </c>
      <c r="BD88" s="992">
        <f t="shared" si="23"/>
        <v>33.928675462682961</v>
      </c>
      <c r="BE88" s="83">
        <f t="shared" si="16"/>
        <v>2240.7555088709582</v>
      </c>
      <c r="BF88" s="990">
        <f t="shared" si="17"/>
        <v>25861955.630747512</v>
      </c>
      <c r="BG88" s="1">
        <v>2041</v>
      </c>
      <c r="BH88" s="1006">
        <v>62.577199999999998</v>
      </c>
      <c r="BI88" s="1007">
        <v>43.226199999999999</v>
      </c>
      <c r="BJ88" s="18"/>
      <c r="BL88"/>
    </row>
    <row r="89" spans="2:64" ht="13.2" x14ac:dyDescent="0.25">
      <c r="B89" s="18"/>
      <c r="C89" s="18"/>
      <c r="D89" s="18"/>
      <c r="E89" s="18"/>
      <c r="H89">
        <f t="shared" si="11"/>
        <v>2042</v>
      </c>
      <c r="J89" s="982">
        <f t="shared" si="12"/>
        <v>17.590453613000232</v>
      </c>
      <c r="K89" s="11">
        <v>2042</v>
      </c>
      <c r="L89" s="818">
        <v>6558.22742169509</v>
      </c>
      <c r="M89" s="1046">
        <v>0</v>
      </c>
      <c r="N89" s="1568"/>
      <c r="O89" s="1568"/>
      <c r="P89" s="89"/>
      <c r="Q89" s="1039"/>
      <c r="R89" s="853">
        <v>-37.228711570429198</v>
      </c>
      <c r="S89" s="1227">
        <v>79414.884172715625</v>
      </c>
      <c r="T89" s="41">
        <f t="shared" si="18"/>
        <v>0.21343824582626075</v>
      </c>
      <c r="U89" s="873">
        <f t="shared" si="13"/>
        <v>5.4995237442522837</v>
      </c>
      <c r="V89" s="874"/>
      <c r="W89" s="976">
        <f t="shared" si="14"/>
        <v>17.803891858826493</v>
      </c>
      <c r="X89" s="11">
        <v>2042</v>
      </c>
      <c r="Y89" s="818">
        <v>61074.15181715283</v>
      </c>
      <c r="Z89" s="1030">
        <f>MAX(($U33+$AE33)/10^6*TAM_RoofArea!$I48/TAM_RoofArea!$O48*NumStories_Comm,$BB33,$L89)/TAM_Area!$R60*Y89</f>
        <v>43727.365349273539</v>
      </c>
      <c r="AA89" s="1621"/>
      <c r="AB89" s="1622"/>
      <c r="AC89" s="89"/>
      <c r="AD89" s="1026"/>
      <c r="AE89" s="891">
        <v>982.97373690665506</v>
      </c>
      <c r="AF89" s="985">
        <v>1677163.2687537905</v>
      </c>
      <c r="AG89" s="988">
        <f t="shared" si="19"/>
        <v>5.2158687216177491</v>
      </c>
      <c r="AH89" s="1">
        <v>2042</v>
      </c>
      <c r="AI89" s="818">
        <v>994.25610125299897</v>
      </c>
      <c r="AJ89" s="890">
        <f>MAX($L33,($U33+$AE33)/10^6*TAM_RoofArea!$C48/TAM_RoofArea!$O48*NumStories_RES,$AR33)/TAM_Area!$J60*AI89</f>
        <v>790.92945102232034</v>
      </c>
      <c r="AK89" s="82"/>
      <c r="AL89" s="82"/>
      <c r="AM89" s="81"/>
      <c r="AN89" s="82"/>
      <c r="AO89" s="891">
        <v>293.59615938322833</v>
      </c>
      <c r="AP89" s="985">
        <v>2257391.6979326364</v>
      </c>
      <c r="AQ89" s="988">
        <f t="shared" si="20"/>
        <v>3.314337871712258</v>
      </c>
      <c r="AR89" s="11">
        <v>2042</v>
      </c>
      <c r="AS89" s="918">
        <v>2286.6134200632887</v>
      </c>
      <c r="AT89" s="919">
        <v>231.2601369896467</v>
      </c>
      <c r="AU89" s="919">
        <v>5848427.4418086968</v>
      </c>
      <c r="AV89" s="922">
        <f t="shared" si="21"/>
        <v>5.0158909486459686</v>
      </c>
      <c r="AW89" s="11">
        <v>2042</v>
      </c>
      <c r="AX89" s="918">
        <v>1180.360751367187</v>
      </c>
      <c r="AY89" s="919">
        <v>632.83140199873901</v>
      </c>
      <c r="AZ89" s="919">
        <v>1455464.3646662836</v>
      </c>
      <c r="BA89" s="922">
        <f t="shared" si="22"/>
        <v>3.7336574118617438</v>
      </c>
      <c r="BB89" s="1">
        <v>2042</v>
      </c>
      <c r="BC89" s="85">
        <f t="shared" si="15"/>
        <v>110.91212857930077</v>
      </c>
      <c r="BD89" s="992">
        <f t="shared" si="23"/>
        <v>35.083646812664213</v>
      </c>
      <c r="BE89" s="83">
        <f t="shared" si="16"/>
        <v>2324.9411767362144</v>
      </c>
      <c r="BF89" s="990">
        <f t="shared" si="17"/>
        <v>26713858.576413844</v>
      </c>
      <c r="BG89" s="1">
        <v>2042</v>
      </c>
      <c r="BH89" s="1006">
        <v>63.022300000000001</v>
      </c>
      <c r="BI89" s="1007">
        <v>43.000099999999996</v>
      </c>
      <c r="BJ89" s="18"/>
      <c r="BL89"/>
    </row>
    <row r="90" spans="2:64" ht="13.2" x14ac:dyDescent="0.25">
      <c r="B90" s="18"/>
      <c r="C90" s="18"/>
      <c r="D90" s="18"/>
      <c r="E90" s="18"/>
      <c r="H90">
        <f t="shared" si="11"/>
        <v>2043</v>
      </c>
      <c r="J90" s="982">
        <f t="shared" si="12"/>
        <v>18.161759865874522</v>
      </c>
      <c r="K90" s="11">
        <v>2043</v>
      </c>
      <c r="L90" s="818">
        <v>6577.1743448450688</v>
      </c>
      <c r="M90" s="1046">
        <v>0</v>
      </c>
      <c r="N90" s="1568"/>
      <c r="O90" s="1622"/>
      <c r="P90" s="89"/>
      <c r="Q90" s="67"/>
      <c r="R90" s="853">
        <v>-37.335605493637274</v>
      </c>
      <c r="S90" s="1227">
        <v>79642.906260299293</v>
      </c>
      <c r="T90" s="41">
        <f t="shared" si="18"/>
        <v>0.21405108603739348</v>
      </c>
      <c r="U90" s="873">
        <f t="shared" si="13"/>
        <v>5.6540365720772652</v>
      </c>
      <c r="V90" s="874"/>
      <c r="W90" s="976">
        <f t="shared" si="14"/>
        <v>18.375810951911916</v>
      </c>
      <c r="X90" s="11">
        <v>2043</v>
      </c>
      <c r="Y90" s="818">
        <v>61919.32371808272</v>
      </c>
      <c r="Z90" s="1030">
        <f>MAX(($U34+$AE34)/10^6*TAM_RoofArea!$I49/TAM_RoofArea!$O49*NumStories_Comm,$BB34,$L90)/TAM_Area!$R61*Y90</f>
        <v>45077.531374937593</v>
      </c>
      <c r="AA90" s="1621"/>
      <c r="AB90" s="1622"/>
      <c r="AC90" s="89"/>
      <c r="AD90" s="1026"/>
      <c r="AE90" s="891">
        <v>997.15905546407782</v>
      </c>
      <c r="AF90" s="985">
        <v>1701366.4537899951</v>
      </c>
      <c r="AG90" s="988">
        <f t="shared" si="19"/>
        <v>5.2911390534606753</v>
      </c>
      <c r="AH90" s="1">
        <v>2043</v>
      </c>
      <c r="AI90" s="818">
        <v>1061.0590478831368</v>
      </c>
      <c r="AJ90" s="890">
        <f>MAX($L34,($U34+$AE34)/10^6*TAM_RoofArea!$C49/TAM_RoofArea!$O49*NumStories_RES,$AR34)/TAM_Area!$J61*AI90</f>
        <v>855.97980847574411</v>
      </c>
      <c r="AK90" s="82"/>
      <c r="AL90" s="82"/>
      <c r="AM90" s="81"/>
      <c r="AN90" s="82"/>
      <c r="AO90" s="891">
        <v>313.96579772330631</v>
      </c>
      <c r="AP90" s="985">
        <v>2414009.0480212057</v>
      </c>
      <c r="AQ90" s="988">
        <f t="shared" si="20"/>
        <v>3.5442859198251084</v>
      </c>
      <c r="AR90" s="11">
        <v>2043</v>
      </c>
      <c r="AS90" s="918">
        <v>2334.010499783968</v>
      </c>
      <c r="AT90" s="919">
        <v>236.77441599198227</v>
      </c>
      <c r="AU90" s="919">
        <v>5987880.1856271978</v>
      </c>
      <c r="AV90" s="922">
        <f t="shared" si="21"/>
        <v>5.1354922880560618</v>
      </c>
      <c r="AW90" s="11">
        <v>2043</v>
      </c>
      <c r="AX90" s="918">
        <v>1218.843724855197</v>
      </c>
      <c r="AY90" s="919">
        <v>656.45992332487037</v>
      </c>
      <c r="AZ90" s="919">
        <v>1509808.1767326924</v>
      </c>
      <c r="BA90" s="922">
        <f t="shared" si="22"/>
        <v>3.8730639007022258</v>
      </c>
      <c r="BB90" s="1">
        <v>2043</v>
      </c>
      <c r="BC90" s="85">
        <f t="shared" si="15"/>
        <v>112.53311314689859</v>
      </c>
      <c r="BD90" s="992">
        <f t="shared" si="23"/>
        <v>36.21979211395599</v>
      </c>
      <c r="BE90" s="83">
        <f t="shared" si="16"/>
        <v>2409.9079963213981</v>
      </c>
      <c r="BF90" s="990">
        <f t="shared" si="17"/>
        <v>27544123.327198949</v>
      </c>
      <c r="BG90" s="1">
        <v>2043</v>
      </c>
      <c r="BH90" s="1006">
        <v>63.459900000000005</v>
      </c>
      <c r="BI90" s="1007">
        <v>42.773300000000006</v>
      </c>
      <c r="BJ90" s="18"/>
      <c r="BL90"/>
    </row>
    <row r="91" spans="2:64" ht="13.2" x14ac:dyDescent="0.25">
      <c r="H91">
        <f t="shared" si="11"/>
        <v>2044</v>
      </c>
      <c r="J91" s="982">
        <f t="shared" si="12"/>
        <v>18.722808382064269</v>
      </c>
      <c r="K91" s="11">
        <v>2044</v>
      </c>
      <c r="L91" s="818">
        <v>6594.2139992565089</v>
      </c>
      <c r="M91" s="1046">
        <v>0</v>
      </c>
      <c r="N91" s="1568"/>
      <c r="O91" s="1622"/>
      <c r="P91" s="70"/>
      <c r="Q91" s="67"/>
      <c r="R91" s="853">
        <v>-37.431578109599513</v>
      </c>
      <c r="S91" s="1227">
        <v>79847.631426948501</v>
      </c>
      <c r="T91" s="41">
        <f t="shared" si="18"/>
        <v>0.21460131262150672</v>
      </c>
      <c r="U91" s="873">
        <f t="shared" si="13"/>
        <v>5.8054336755778628</v>
      </c>
      <c r="V91" s="874"/>
      <c r="W91" s="976">
        <f t="shared" si="14"/>
        <v>18.937409694685776</v>
      </c>
      <c r="X91" s="11">
        <v>2044</v>
      </c>
      <c r="Y91" s="818">
        <v>62619.863168725875</v>
      </c>
      <c r="Z91" s="1030">
        <f>MAX(($U35+$AE35)/10^6*TAM_RoofArea!$I50/TAM_RoofArea!$O50*NumStories_Comm,$BB35,$L91)/TAM_Area!$R62*Y91</f>
        <v>46299.919741240359</v>
      </c>
      <c r="AA91" s="1621"/>
      <c r="AB91" s="1622"/>
      <c r="AC91" s="89"/>
      <c r="AD91" s="1026"/>
      <c r="AE91" s="891">
        <v>1008.5152554851197</v>
      </c>
      <c r="AF91" s="985">
        <v>1720742.5579856671</v>
      </c>
      <c r="AG91" s="988">
        <f t="shared" si="19"/>
        <v>5.3513974777320978</v>
      </c>
      <c r="AH91" s="1">
        <v>2044</v>
      </c>
      <c r="AI91" s="818">
        <v>1130.023824911518</v>
      </c>
      <c r="AJ91" s="890">
        <f>MAX($L35,($U35+$AE35)/10^6*TAM_RoofArea!$C50/TAM_RoofArea!$O50*NumStories_RES,$AR35)/TAM_Area!$J62*AI91</f>
        <v>923.57639362405655</v>
      </c>
      <c r="AK91" s="82"/>
      <c r="AL91" s="82"/>
      <c r="AM91" s="81"/>
      <c r="AN91" s="82"/>
      <c r="AO91" s="891">
        <v>334.95972438052968</v>
      </c>
      <c r="AP91" s="985">
        <v>2575426.4038973185</v>
      </c>
      <c r="AQ91" s="988">
        <f t="shared" si="20"/>
        <v>3.7812814116672255</v>
      </c>
      <c r="AR91" s="11">
        <v>2044</v>
      </c>
      <c r="AS91" s="918">
        <v>2380.4113568806633</v>
      </c>
      <c r="AT91" s="919">
        <v>242.17318640903011</v>
      </c>
      <c r="AU91" s="919">
        <v>6124411.7879608115</v>
      </c>
      <c r="AV91" s="922">
        <f t="shared" si="21"/>
        <v>5.2525883168883034</v>
      </c>
      <c r="AW91" s="11">
        <v>2044</v>
      </c>
      <c r="AX91" s="918">
        <v>1254.6966523262961</v>
      </c>
      <c r="AY91" s="919">
        <v>678.48365023986321</v>
      </c>
      <c r="AZ91" s="919">
        <v>1560461.0830212738</v>
      </c>
      <c r="BA91" s="922">
        <f t="shared" si="22"/>
        <v>4.0030022238847813</v>
      </c>
      <c r="BB91" s="1">
        <v>2044</v>
      </c>
      <c r="BC91" s="85">
        <f t="shared" si="15"/>
        <v>114.17610206699315</v>
      </c>
      <c r="BD91" s="992">
        <f t="shared" si="23"/>
        <v>37.325679124858183</v>
      </c>
      <c r="BE91" s="83">
        <f t="shared" si="16"/>
        <v>2491.3356762959229</v>
      </c>
      <c r="BF91" s="990">
        <f t="shared" si="17"/>
        <v>28356870.690192863</v>
      </c>
      <c r="BG91" s="1">
        <v>2044</v>
      </c>
      <c r="BH91" s="1006">
        <v>63.889699999999998</v>
      </c>
      <c r="BI91" s="1007">
        <v>42.546199999999999</v>
      </c>
      <c r="BJ91" s="18"/>
      <c r="BL91"/>
    </row>
    <row r="92" spans="2:64" ht="13.2" x14ac:dyDescent="0.25">
      <c r="H92">
        <f t="shared" si="11"/>
        <v>2045</v>
      </c>
      <c r="J92" s="982">
        <f t="shared" si="12"/>
        <v>19.273599065043832</v>
      </c>
      <c r="K92" s="11">
        <v>2045</v>
      </c>
      <c r="L92" s="818">
        <v>6609.2534859299449</v>
      </c>
      <c r="M92" s="1046">
        <v>0</v>
      </c>
      <c r="N92" s="1568"/>
      <c r="O92" s="1622"/>
      <c r="P92" s="70"/>
      <c r="Q92" s="67"/>
      <c r="R92" s="853">
        <v>-37.516097464692564</v>
      </c>
      <c r="S92" s="1227">
        <v>80027.924929246219</v>
      </c>
      <c r="T92" s="41">
        <f t="shared" si="18"/>
        <v>0.21508587580213945</v>
      </c>
      <c r="U92" s="873">
        <f t="shared" si="13"/>
        <v>5.9538708127908384</v>
      </c>
      <c r="V92" s="874"/>
      <c r="W92" s="976">
        <f t="shared" si="14"/>
        <v>19.488684940845971</v>
      </c>
      <c r="X92" s="11">
        <v>2045</v>
      </c>
      <c r="Y92" s="818">
        <v>63199.015745052187</v>
      </c>
      <c r="Z92" s="1030">
        <f>MAX(($U36+$AE36)/10^6*TAM_RoofArea!$I51/TAM_RoofArea!$O51*NumStories_Comm,$BB36,$L92)/TAM_Area!$R63*Y92</f>
        <v>47407.47290941851</v>
      </c>
      <c r="AA92" s="1621"/>
      <c r="AB92" s="1622"/>
      <c r="AC92" s="89"/>
      <c r="AD92" s="1026"/>
      <c r="AE92" s="891">
        <v>1017.4970377629629</v>
      </c>
      <c r="AF92" s="985">
        <v>1736067.398069134</v>
      </c>
      <c r="AG92" s="988">
        <f t="shared" si="19"/>
        <v>5.3990567340158009</v>
      </c>
      <c r="AH92" s="1">
        <v>2045</v>
      </c>
      <c r="AI92" s="818">
        <v>1201.1504323381423</v>
      </c>
      <c r="AJ92" s="890">
        <f>MAX($L36,($U36+$AE36)/10^6*TAM_RoofArea!$C51/TAM_RoofArea!$O51*NumStories_RES,$AR36)/TAM_Area!$J63*AI92</f>
        <v>993.70105897532494</v>
      </c>
      <c r="AK92" s="82"/>
      <c r="AL92" s="82"/>
      <c r="AM92" s="81"/>
      <c r="AN92" s="82"/>
      <c r="AO92" s="891">
        <v>356.57372816092538</v>
      </c>
      <c r="AP92" s="985">
        <v>2741611.3866826799</v>
      </c>
      <c r="AQ92" s="988">
        <f t="shared" si="20"/>
        <v>4.0252768080620109</v>
      </c>
      <c r="AR92" s="11">
        <v>2045</v>
      </c>
      <c r="AS92" s="918">
        <v>2436.6939991168356</v>
      </c>
      <c r="AT92" s="919">
        <v>248.71771581016253</v>
      </c>
      <c r="AU92" s="919">
        <v>6289918.934335201</v>
      </c>
      <c r="AV92" s="922">
        <f t="shared" si="21"/>
        <v>5.3945351574186153</v>
      </c>
      <c r="AW92" s="11">
        <v>2045</v>
      </c>
      <c r="AX92" s="918">
        <v>1287.6556117070922</v>
      </c>
      <c r="AY92" s="919">
        <v>698.74154348218656</v>
      </c>
      <c r="AZ92" s="919">
        <v>1607052.7054096244</v>
      </c>
      <c r="BA92" s="922">
        <f t="shared" si="22"/>
        <v>4.1225222619454964</v>
      </c>
      <c r="BB92" s="1">
        <v>2045</v>
      </c>
      <c r="BC92" s="85">
        <f t="shared" si="15"/>
        <v>115.841178792344</v>
      </c>
      <c r="BD92" s="992">
        <f t="shared" si="23"/>
        <v>38.430075902287896</v>
      </c>
      <c r="BE92" s="83">
        <f t="shared" si="16"/>
        <v>2568.1646914704534</v>
      </c>
      <c r="BF92" s="990">
        <f t="shared" si="17"/>
        <v>29184683.012994267</v>
      </c>
      <c r="BG92" s="1">
        <v>2045</v>
      </c>
      <c r="BH92" s="1006">
        <v>64.379199999999997</v>
      </c>
      <c r="BI92" s="1007">
        <v>42.524000000000001</v>
      </c>
      <c r="BJ92" s="18"/>
      <c r="BL92"/>
    </row>
    <row r="93" spans="2:64" ht="13.2" x14ac:dyDescent="0.25">
      <c r="H93">
        <f t="shared" si="11"/>
        <v>2046</v>
      </c>
      <c r="J93" s="982">
        <f t="shared" si="12"/>
        <v>19.81419778533186</v>
      </c>
      <c r="K93" s="11">
        <v>2046</v>
      </c>
      <c r="L93" s="818">
        <v>6622.2189114336998</v>
      </c>
      <c r="M93" s="1046">
        <v>0</v>
      </c>
      <c r="N93" s="67"/>
      <c r="O93" s="67"/>
      <c r="P93" s="70"/>
      <c r="Q93" s="67"/>
      <c r="R93" s="853">
        <v>-37.588740434028693</v>
      </c>
      <c r="S93" s="1227">
        <v>80182.884173131941</v>
      </c>
      <c r="T93" s="41">
        <f t="shared" si="18"/>
        <v>0.21550234973563523</v>
      </c>
      <c r="U93" s="873">
        <f t="shared" si="13"/>
        <v>6.099582822003236</v>
      </c>
      <c r="V93" s="874"/>
      <c r="W93" s="976">
        <f t="shared" si="14"/>
        <v>20.029700135067493</v>
      </c>
      <c r="X93" s="11">
        <v>2046</v>
      </c>
      <c r="Y93" s="818">
        <v>63677.087621859195</v>
      </c>
      <c r="Z93" s="890">
        <f>MAX(($U37+$AE37)/10^6*TAM_RoofArea!$I52/TAM_RoofArea!$O52*NumStories_Comm,$BB37,$L93)/TAM_Area!$R64*Y93</f>
        <v>48414.846005577419</v>
      </c>
      <c r="AA93" s="88"/>
      <c r="AB93" s="88"/>
      <c r="AC93" s="89"/>
      <c r="AD93" s="1026"/>
      <c r="AE93" s="891">
        <v>1024.5016062128334</v>
      </c>
      <c r="AF93" s="985">
        <v>1748018.6888071389</v>
      </c>
      <c r="AG93" s="988">
        <f t="shared" si="19"/>
        <v>5.4362244711733396</v>
      </c>
      <c r="AH93" s="1">
        <v>2046</v>
      </c>
      <c r="AI93" s="818">
        <v>1274.4388701630098</v>
      </c>
      <c r="AJ93" s="890">
        <f>MAX($L37,($U37+$AE37)/10^6*TAM_RoofArea!$C52/TAM_RoofArea!$O52*NumStories_RES,$AR37)/TAM_Area!$J64*AI93</f>
        <v>1066.3356131599278</v>
      </c>
      <c r="AK93" s="82"/>
      <c r="AL93" s="82"/>
      <c r="AM93" s="81"/>
      <c r="AN93" s="82"/>
      <c r="AO93" s="891">
        <v>378.80335162392191</v>
      </c>
      <c r="AP93" s="985">
        <v>2912529.7241669116</v>
      </c>
      <c r="AQ93" s="988">
        <f t="shared" si="20"/>
        <v>4.2762217900130306</v>
      </c>
      <c r="AR93" s="11">
        <v>2046</v>
      </c>
      <c r="AS93" s="918">
        <v>2470.9897339015374</v>
      </c>
      <c r="AT93" s="919">
        <v>252.71293894838908</v>
      </c>
      <c r="AU93" s="919">
        <v>6390955.6842995882</v>
      </c>
      <c r="AV93" s="922">
        <f t="shared" si="21"/>
        <v>5.4811891040853871</v>
      </c>
      <c r="AW93" s="11">
        <v>2046</v>
      </c>
      <c r="AX93" s="918">
        <v>1317.4580078368315</v>
      </c>
      <c r="AY93" s="919">
        <v>717.07337344229722</v>
      </c>
      <c r="AZ93" s="919">
        <v>1649214.5279136787</v>
      </c>
      <c r="BA93" s="922">
        <f t="shared" si="22"/>
        <v>4.2306786723059489</v>
      </c>
      <c r="BB93" s="1">
        <v>2046</v>
      </c>
      <c r="BC93" s="85">
        <f t="shared" si="15"/>
        <v>117.52847926026688</v>
      </c>
      <c r="BD93" s="992">
        <f t="shared" si="23"/>
        <v>39.454014172645202</v>
      </c>
      <c r="BE93" s="83">
        <f t="shared" si="16"/>
        <v>2644.2283682173584</v>
      </c>
      <c r="BF93" s="990">
        <f t="shared" si="17"/>
        <v>29934792.047062706</v>
      </c>
      <c r="BG93" s="1">
        <v>2046</v>
      </c>
      <c r="BH93" s="1006">
        <v>64.724999999999994</v>
      </c>
      <c r="BI93" s="1007">
        <v>42.092199999999998</v>
      </c>
      <c r="BJ93" s="18"/>
      <c r="BL93"/>
    </row>
    <row r="94" spans="2:64" ht="13.2" x14ac:dyDescent="0.25">
      <c r="H94">
        <f t="shared" si="11"/>
        <v>2047</v>
      </c>
      <c r="J94" s="982">
        <f t="shared" si="12"/>
        <v>20.344467848907968</v>
      </c>
      <c r="K94" s="11">
        <v>2047</v>
      </c>
      <c r="L94" s="818">
        <v>6633.0716293598243</v>
      </c>
      <c r="M94" s="1046">
        <v>0</v>
      </c>
      <c r="N94" s="67"/>
      <c r="O94" s="67"/>
      <c r="P94" s="70"/>
      <c r="Q94" s="67"/>
      <c r="R94" s="853">
        <v>-37.649285722471859</v>
      </c>
      <c r="S94" s="1227">
        <v>80312.037100162968</v>
      </c>
      <c r="T94" s="41">
        <f t="shared" si="18"/>
        <v>0.21584946570106164</v>
      </c>
      <c r="U94" s="873">
        <f t="shared" si="13"/>
        <v>6.2426546849393443</v>
      </c>
      <c r="V94" s="874"/>
      <c r="W94" s="976">
        <f t="shared" si="14"/>
        <v>20.56031731460903</v>
      </c>
      <c r="X94" s="11">
        <v>2047</v>
      </c>
      <c r="Y94" s="818">
        <v>64071.463896904497</v>
      </c>
      <c r="Z94" s="890">
        <f>MAX(($U38+$AE38)/10^6*TAM_RoofArea!$I53/TAM_RoofArea!$O53*NumStories_Comm,$BB38,$L94)/TAM_Area!$R65*Y94</f>
        <v>49331.374796332559</v>
      </c>
      <c r="AA94" s="88"/>
      <c r="AB94" s="88"/>
      <c r="AC94" s="89"/>
      <c r="AD94" s="1026"/>
      <c r="AE94" s="891">
        <v>1029.8690263056919</v>
      </c>
      <c r="AF94" s="985">
        <v>1757176.654569319</v>
      </c>
      <c r="AG94" s="988">
        <f t="shared" si="19"/>
        <v>5.4647051492698093</v>
      </c>
      <c r="AH94" s="1">
        <v>2047</v>
      </c>
      <c r="AI94" s="818">
        <v>1349.8891383861205</v>
      </c>
      <c r="AJ94" s="890">
        <f>MAX($L38,($U38+$AE38)/10^6*TAM_RoofArea!$C53/TAM_RoofArea!$O53*NumStories_RES,$AR38)/TAM_Area!$J65*AI94</f>
        <v>1141.46172906272</v>
      </c>
      <c r="AK94" s="82"/>
      <c r="AL94" s="82"/>
      <c r="AM94" s="81"/>
      <c r="AN94" s="82"/>
      <c r="AO94" s="891">
        <v>401.64403791234753</v>
      </c>
      <c r="AP94" s="985">
        <v>3088146.3797488213</v>
      </c>
      <c r="AQ94" s="988">
        <f t="shared" si="20"/>
        <v>4.5340649162332722</v>
      </c>
      <c r="AR94" s="11">
        <v>2047</v>
      </c>
      <c r="AS94" s="918">
        <v>2515.546635698794</v>
      </c>
      <c r="AT94" s="919">
        <v>257.89790909344532</v>
      </c>
      <c r="AU94" s="919">
        <v>6522080.4084999524</v>
      </c>
      <c r="AV94" s="922">
        <f t="shared" si="21"/>
        <v>5.5936479357635491</v>
      </c>
      <c r="AW94" s="11">
        <v>2047</v>
      </c>
      <c r="AX94" s="918">
        <v>1343.843183811297</v>
      </c>
      <c r="AY94" s="919">
        <v>733.32009319081749</v>
      </c>
      <c r="AZ94" s="919">
        <v>1686580.7546243095</v>
      </c>
      <c r="BA94" s="922">
        <f t="shared" si="22"/>
        <v>4.3265330901112522</v>
      </c>
      <c r="BB94" s="1">
        <v>2047</v>
      </c>
      <c r="BC94" s="85">
        <f t="shared" si="15"/>
        <v>119.23808451760939</v>
      </c>
      <c r="BD94" s="992">
        <f t="shared" si="23"/>
        <v>40.479268405986915</v>
      </c>
      <c r="BE94" s="83">
        <f t="shared" si="16"/>
        <v>2715.8485792315723</v>
      </c>
      <c r="BF94" s="990">
        <f t="shared" si="17"/>
        <v>30702213.520753253</v>
      </c>
      <c r="BG94" s="1">
        <v>2047</v>
      </c>
      <c r="BH94" s="1006">
        <v>65.13</v>
      </c>
      <c r="BI94" s="1007">
        <v>41.865900000000003</v>
      </c>
      <c r="BJ94" s="18"/>
      <c r="BL94"/>
    </row>
    <row r="95" spans="2:64" ht="13.2" x14ac:dyDescent="0.25">
      <c r="H95" s="11">
        <v>2048</v>
      </c>
      <c r="J95" s="982">
        <f t="shared" si="12"/>
        <v>20.864344470880027</v>
      </c>
      <c r="K95" s="11">
        <v>2048</v>
      </c>
      <c r="L95" s="818">
        <v>6641.7973792071016</v>
      </c>
      <c r="M95" s="1046">
        <v>0</v>
      </c>
      <c r="N95" s="67"/>
      <c r="O95" s="67"/>
      <c r="P95" s="70"/>
      <c r="Q95" s="67"/>
      <c r="R95" s="853">
        <v>-37.697651672250174</v>
      </c>
      <c r="S95" s="1227">
        <v>80415.209521058787</v>
      </c>
      <c r="T95" s="41">
        <f t="shared" si="18"/>
        <v>0.2161267555411594</v>
      </c>
      <c r="U95" s="873">
        <f t="shared" si="13"/>
        <v>6.3833222605866684</v>
      </c>
      <c r="V95" s="877"/>
      <c r="W95" s="976">
        <f t="shared" si="14"/>
        <v>21.080471226421185</v>
      </c>
      <c r="X95" s="11">
        <v>2048</v>
      </c>
      <c r="Y95" s="818">
        <v>64396.795325983403</v>
      </c>
      <c r="Z95" s="890">
        <f>MAX(($U39+$AE39)/10^6*TAM_RoofArea!$I54/TAM_RoofArea!$O54*NumStories_Comm,$BB39,$L95)/TAM_Area!$R66*Y95</f>
        <v>50170.141847292733</v>
      </c>
      <c r="AA95" s="88"/>
      <c r="AB95" s="88"/>
      <c r="AC95" s="89"/>
      <c r="AD95" s="1026"/>
      <c r="AE95" s="891">
        <v>1033.8858777455412</v>
      </c>
      <c r="AF95" s="985">
        <v>1764030.261576314</v>
      </c>
      <c r="AG95" s="988">
        <f t="shared" si="19"/>
        <v>5.486019421460262</v>
      </c>
      <c r="AH95" s="1">
        <v>2048</v>
      </c>
      <c r="AI95" s="818">
        <v>1427.5012370074744</v>
      </c>
      <c r="AJ95" s="890">
        <f>MAX($L39,($U39+$AE39)/10^6*TAM_RoofArea!$C54/TAM_RoofArea!$O54*NumStories_RES,$AR39)/TAM_Area!$J66*AI95</f>
        <v>1219.060903092857</v>
      </c>
      <c r="AK95" s="82"/>
      <c r="AL95" s="82"/>
      <c r="AM95" s="81"/>
      <c r="AN95" s="82"/>
      <c r="AO95" s="891">
        <v>425.09131393612307</v>
      </c>
      <c r="AP95" s="985">
        <v>3268426.960892654</v>
      </c>
      <c r="AQ95" s="988">
        <f t="shared" si="20"/>
        <v>4.7987556910626967</v>
      </c>
      <c r="AR95" s="11">
        <v>2048</v>
      </c>
      <c r="AS95" s="918">
        <v>2559.8680150580112</v>
      </c>
      <c r="AT95" s="919">
        <v>263.05557122223445</v>
      </c>
      <c r="AU95" s="919">
        <v>6652514.5296686096</v>
      </c>
      <c r="AV95" s="922">
        <f t="shared" si="21"/>
        <v>5.7055144732685656</v>
      </c>
      <c r="AW95" s="11">
        <v>2048</v>
      </c>
      <c r="AX95" s="918">
        <v>1366.5530407772617</v>
      </c>
      <c r="AY95" s="919">
        <v>747.32421666304856</v>
      </c>
      <c r="AZ95" s="919">
        <v>1718789.1795031049</v>
      </c>
      <c r="BA95" s="922">
        <f t="shared" si="22"/>
        <v>4.4091563594900798</v>
      </c>
      <c r="BB95" s="1">
        <v>2048</v>
      </c>
      <c r="BC95" s="85">
        <f t="shared" si="15"/>
        <v>120.96994714526903</v>
      </c>
      <c r="BD95" s="992">
        <f t="shared" si="23"/>
        <v>41.479917171702795</v>
      </c>
      <c r="BE95" s="83">
        <f t="shared" si="16"/>
        <v>2784.2492061675339</v>
      </c>
      <c r="BF95" s="990">
        <f t="shared" si="17"/>
        <v>31456620.029499672</v>
      </c>
      <c r="BG95" s="1">
        <v>2048</v>
      </c>
      <c r="BH95" s="1006">
        <v>65.526399999999995</v>
      </c>
      <c r="BI95" s="1007">
        <v>41.640500000000003</v>
      </c>
      <c r="BJ95" s="18"/>
      <c r="BL95"/>
    </row>
    <row r="96" spans="2:64" ht="13.2" x14ac:dyDescent="0.25">
      <c r="H96" s="11">
        <v>2049</v>
      </c>
      <c r="J96" s="982">
        <f t="shared" si="12"/>
        <v>21.373594840229089</v>
      </c>
      <c r="K96" s="11">
        <v>2049</v>
      </c>
      <c r="L96" s="818">
        <v>6648.4026876792796</v>
      </c>
      <c r="M96" s="1046">
        <v>0</v>
      </c>
      <c r="N96" s="67"/>
      <c r="O96" s="67"/>
      <c r="P96" s="70"/>
      <c r="Q96" s="67"/>
      <c r="R96" s="853">
        <v>-37.733875656249779</v>
      </c>
      <c r="S96" s="1227">
        <v>80492.481158250841</v>
      </c>
      <c r="T96" s="41">
        <f t="shared" si="18"/>
        <v>0.21633443352075005</v>
      </c>
      <c r="U96" s="873">
        <f t="shared" si="13"/>
        <v>6.5217000992329064</v>
      </c>
      <c r="V96" s="877"/>
      <c r="W96" s="976">
        <f t="shared" si="14"/>
        <v>21.589929273749839</v>
      </c>
      <c r="X96" s="11">
        <v>2049</v>
      </c>
      <c r="Y96" s="818">
        <v>64665.275525345955</v>
      </c>
      <c r="Z96" s="890">
        <f>MAX(($U40+$AE40)/10^6*TAM_RoofArea!$I55/TAM_RoofArea!$O55*NumStories_Comm,$BB40,$L96)/TAM_Area!$R67*Y96</f>
        <v>50939.647983197421</v>
      </c>
      <c r="AA96" s="88"/>
      <c r="AB96" s="88"/>
      <c r="AC96" s="89"/>
      <c r="AD96" s="1026"/>
      <c r="AE96" s="891">
        <v>1036.790676755332</v>
      </c>
      <c r="AF96" s="985">
        <v>1768986.4694783334</v>
      </c>
      <c r="AG96" s="988">
        <f t="shared" si="19"/>
        <v>5.5014329057975289</v>
      </c>
      <c r="AH96" s="1">
        <v>2049</v>
      </c>
      <c r="AI96" s="818">
        <v>1507.2751660270717</v>
      </c>
      <c r="AJ96" s="890">
        <f>MAX($L40,($U40+$AE40)/10^6*TAM_RoofArea!$C55/TAM_RoofArea!$O55*NumStories_RES,$AR40)/TAM_Area!$J67*AI96</f>
        <v>1299.1147370483052</v>
      </c>
      <c r="AK96" s="82"/>
      <c r="AL96" s="82"/>
      <c r="AM96" s="81"/>
      <c r="AN96" s="82"/>
      <c r="AO96" s="891">
        <v>449.14072207924329</v>
      </c>
      <c r="AP96" s="985">
        <v>3453337.194039166</v>
      </c>
      <c r="AQ96" s="988">
        <f t="shared" si="20"/>
        <v>5.0702437935244422</v>
      </c>
      <c r="AR96" s="11">
        <v>2049</v>
      </c>
      <c r="AS96" s="918">
        <v>2604.1430320138866</v>
      </c>
      <c r="AT96" s="919">
        <v>268.20785778988727</v>
      </c>
      <c r="AU96" s="919">
        <v>6782812.7061834512</v>
      </c>
      <c r="AV96" s="922">
        <f t="shared" si="21"/>
        <v>5.8172644181398567</v>
      </c>
      <c r="AW96" s="11">
        <v>2049</v>
      </c>
      <c r="AX96" s="918">
        <v>1385.331796622854</v>
      </c>
      <c r="AY96" s="919">
        <v>758.92967141730651</v>
      </c>
      <c r="AZ96" s="919">
        <v>1745480.8477376765</v>
      </c>
      <c r="BA96" s="922">
        <f t="shared" si="22"/>
        <v>4.4776276648399795</v>
      </c>
      <c r="BB96" s="1">
        <v>2049</v>
      </c>
      <c r="BC96" s="85">
        <f t="shared" si="15"/>
        <v>122.72396868977123</v>
      </c>
      <c r="BD96" s="992">
        <f t="shared" si="23"/>
        <v>42.456498056051643</v>
      </c>
      <c r="BE96" s="83">
        <f t="shared" si="16"/>
        <v>2849.3507123713716</v>
      </c>
      <c r="BF96" s="990">
        <f t="shared" si="17"/>
        <v>32198835.491514709</v>
      </c>
      <c r="BG96" s="1">
        <v>2049</v>
      </c>
      <c r="BH96" s="1006">
        <v>65.913899999999998</v>
      </c>
      <c r="BI96" s="1007">
        <v>41.416199999999996</v>
      </c>
      <c r="BJ96" s="18"/>
      <c r="BL96"/>
    </row>
    <row r="97" spans="8:66" ht="13.2" x14ac:dyDescent="0.25">
      <c r="H97" s="38">
        <v>2050</v>
      </c>
      <c r="J97" s="983">
        <f t="shared" si="12"/>
        <v>21.871999433388304</v>
      </c>
      <c r="K97" s="38">
        <v>2050</v>
      </c>
      <c r="L97" s="818">
        <v>6652.8807217307367</v>
      </c>
      <c r="M97" s="1046">
        <v>0</v>
      </c>
      <c r="N97" s="68"/>
      <c r="O97" s="68"/>
      <c r="P97" s="71"/>
      <c r="Q97" s="68"/>
      <c r="R97" s="853">
        <v>-37.757918547424936</v>
      </c>
      <c r="S97" s="1227">
        <v>80543.768547400599</v>
      </c>
      <c r="T97" s="41">
        <f t="shared" si="18"/>
        <v>0.21647227531813035</v>
      </c>
      <c r="U97" s="873">
        <f t="shared" si="13"/>
        <v>6.6579259271358051</v>
      </c>
      <c r="V97" s="878"/>
      <c r="W97" s="976">
        <f t="shared" si="14"/>
        <v>22.088471708706436</v>
      </c>
      <c r="X97" s="38">
        <v>2050</v>
      </c>
      <c r="Y97" s="818">
        <v>64888.613353710083</v>
      </c>
      <c r="Z97" s="890">
        <f>MAX(($U41+$AE41)/10^6*TAM_RoofArea!$I56/TAM_RoofArea!$O56*NumStories_Comm,$BB41,$L97)/TAM_Area!$R68*Y97</f>
        <v>51649.319404119895</v>
      </c>
      <c r="AA97" s="866"/>
      <c r="AB97" s="866"/>
      <c r="AC97" s="867"/>
      <c r="AD97" s="866"/>
      <c r="AE97" s="891">
        <v>1038.8124573393511</v>
      </c>
      <c r="AF97" s="985">
        <v>1772436.059234075</v>
      </c>
      <c r="AG97" s="988">
        <f t="shared" si="19"/>
        <v>5.5121609056557386</v>
      </c>
      <c r="AH97" s="37">
        <v>2050</v>
      </c>
      <c r="AI97" s="818">
        <v>1589.2109254449119</v>
      </c>
      <c r="AJ97" s="890">
        <f>MAX($L41,($U41+$AE41)/10^6*TAM_RoofArea!$C56/TAM_RoofArea!$O56*NumStories_RES,$AR41)/TAM_Area!$J68*AI97</f>
        <v>1381.6052182316271</v>
      </c>
      <c r="AK97" s="862"/>
      <c r="AL97" s="862"/>
      <c r="AM97" s="861"/>
      <c r="AN97" s="862"/>
      <c r="AO97" s="891">
        <v>473.78763533258382</v>
      </c>
      <c r="AP97" s="985">
        <v>3642841.5032053269</v>
      </c>
      <c r="AQ97" s="988">
        <f t="shared" si="20"/>
        <v>5.3484769904026281</v>
      </c>
      <c r="AR97" s="38">
        <v>2050</v>
      </c>
      <c r="AS97" s="918">
        <v>2672.0670120172658</v>
      </c>
      <c r="AT97" s="919">
        <v>276.10216024773763</v>
      </c>
      <c r="AU97" s="919">
        <v>6982454.7877346557</v>
      </c>
      <c r="AV97" s="922">
        <f t="shared" si="21"/>
        <v>5.9884870108427997</v>
      </c>
      <c r="AW97" s="38">
        <v>2050</v>
      </c>
      <c r="AX97" s="918">
        <v>1399.9254659981884</v>
      </c>
      <c r="AY97" s="919">
        <v>767.98148135530744</v>
      </c>
      <c r="AZ97" s="919">
        <v>1766299.3260225432</v>
      </c>
      <c r="BA97" s="922">
        <f t="shared" si="22"/>
        <v>4.5310326589016494</v>
      </c>
      <c r="BB97" s="37">
        <v>2050</v>
      </c>
      <c r="BC97" s="85">
        <f t="shared" si="15"/>
        <v>124.50008902876587</v>
      </c>
      <c r="BD97" s="992">
        <f t="shared" si="23"/>
        <v>43.468629274509254</v>
      </c>
      <c r="BE97" s="83">
        <f t="shared" si="16"/>
        <v>2908.3326390838783</v>
      </c>
      <c r="BF97" s="990">
        <f t="shared" si="17"/>
        <v>32998631.773807295</v>
      </c>
      <c r="BG97" s="37">
        <v>2050</v>
      </c>
      <c r="BH97" s="1006">
        <v>66.2577</v>
      </c>
      <c r="BI97" s="1007">
        <v>41.037300000000002</v>
      </c>
      <c r="BJ97" s="18"/>
      <c r="BL97"/>
    </row>
    <row r="98" spans="8:66" ht="13.2" x14ac:dyDescent="0.25">
      <c r="H98" s="11">
        <v>2051</v>
      </c>
      <c r="J98" s="982">
        <f t="shared" si="12"/>
        <v>22.359404404933805</v>
      </c>
      <c r="K98" s="11">
        <v>2051</v>
      </c>
      <c r="L98" s="818">
        <v>6655.2116270704037</v>
      </c>
      <c r="M98" s="1046">
        <v>0</v>
      </c>
      <c r="N98" s="67"/>
      <c r="O98" s="67"/>
      <c r="P98" s="70"/>
      <c r="Q98" s="67"/>
      <c r="R98" s="853">
        <v>-37.76966665712331</v>
      </c>
      <c r="S98" s="1227">
        <v>80568.829172160025</v>
      </c>
      <c r="T98" s="41">
        <f t="shared" si="18"/>
        <v>0.21653962913780392</v>
      </c>
      <c r="U98" s="873">
        <f t="shared" si="13"/>
        <v>6.7921687048653023</v>
      </c>
      <c r="V98" s="877"/>
      <c r="W98" s="976">
        <f t="shared" si="14"/>
        <v>22.575944034071608</v>
      </c>
      <c r="X98" s="11">
        <v>2051</v>
      </c>
      <c r="Y98" s="818">
        <v>65070.055493968372</v>
      </c>
      <c r="Z98" s="890">
        <f>MAX(($U42+$AE42)/10^6*TAM_RoofArea!$I57/TAM_RoofArea!$O57*NumStories_Comm,$BB42,$L98)/TAM_Area!$R69*Y98</f>
        <v>52302.893454814606</v>
      </c>
      <c r="AA98" s="88"/>
      <c r="AB98" s="88"/>
      <c r="AC98" s="89"/>
      <c r="AD98" s="88"/>
      <c r="AE98" s="891">
        <v>1040.0147270350476</v>
      </c>
      <c r="AF98" s="985">
        <v>1774487.3882747705</v>
      </c>
      <c r="AG98" s="988">
        <f t="shared" si="19"/>
        <v>5.5185404056009419</v>
      </c>
      <c r="AH98" s="1">
        <v>2051</v>
      </c>
      <c r="AI98" s="818">
        <v>1673.3085152609956</v>
      </c>
      <c r="AJ98" s="890">
        <f>MAX($L42,($U42+$AE42)/10^6*TAM_RoofArea!$C57/TAM_RoofArea!$O57*NumStories_RES,$AR42)/TAM_Area!$J69*AI98</f>
        <v>1466.5150228503503</v>
      </c>
      <c r="AK98" s="82"/>
      <c r="AL98" s="82"/>
      <c r="AM98" s="81"/>
      <c r="AN98" s="82"/>
      <c r="AO98" s="891">
        <v>499.02727461686612</v>
      </c>
      <c r="AP98" s="985">
        <v>3836903.1431765207</v>
      </c>
      <c r="AQ98" s="988">
        <f t="shared" si="20"/>
        <v>5.6334013317972387</v>
      </c>
      <c r="AR98" s="11">
        <v>2051</v>
      </c>
      <c r="AS98" s="918">
        <v>2693.3030758576597</v>
      </c>
      <c r="AT98" s="919">
        <v>278.58315947779062</v>
      </c>
      <c r="AU98" s="919">
        <v>7045197.7410556497</v>
      </c>
      <c r="AV98" s="922">
        <f t="shared" si="21"/>
        <v>6.0422983669356034</v>
      </c>
      <c r="AW98" s="11">
        <v>2051</v>
      </c>
      <c r="AX98" s="918">
        <v>1410.0820122374323</v>
      </c>
      <c r="AY98" s="919">
        <v>774.32585942156686</v>
      </c>
      <c r="AZ98" s="919">
        <v>1780890.915760736</v>
      </c>
      <c r="BA98" s="922">
        <f t="shared" si="22"/>
        <v>4.568464009678376</v>
      </c>
      <c r="BB98" s="1">
        <v>2051</v>
      </c>
      <c r="BC98" s="85">
        <f t="shared" si="15"/>
        <v>126.29839533482388</v>
      </c>
      <c r="BD98" s="992">
        <f t="shared" si="23"/>
        <v>44.338648148083763</v>
      </c>
      <c r="BE98" s="83">
        <f t="shared" si="16"/>
        <v>2969.1086623578849</v>
      </c>
      <c r="BF98" s="990">
        <f t="shared" si="17"/>
        <v>33649856.963595383</v>
      </c>
      <c r="BG98" s="1">
        <v>2051</v>
      </c>
      <c r="BH98" s="1006">
        <v>66.661100000000005</v>
      </c>
      <c r="BI98" s="1007">
        <v>40.972199999999994</v>
      </c>
      <c r="BJ98" s="18"/>
      <c r="BL98"/>
    </row>
    <row r="99" spans="8:66" ht="13.2" x14ac:dyDescent="0.25">
      <c r="H99" s="11">
        <v>2052</v>
      </c>
      <c r="J99" s="982">
        <f t="shared" si="12"/>
        <v>22.835589231666876</v>
      </c>
      <c r="K99" s="11">
        <v>2052</v>
      </c>
      <c r="L99" s="818">
        <v>6655.3462393837499</v>
      </c>
      <c r="M99" s="1046">
        <v>0</v>
      </c>
      <c r="N99" s="67"/>
      <c r="O99" s="67"/>
      <c r="P99" s="70"/>
      <c r="Q99" s="67"/>
      <c r="R99" s="853">
        <v>-37.768838463095904</v>
      </c>
      <c r="S99" s="1227">
        <v>80567.062499879816</v>
      </c>
      <c r="T99" s="41">
        <f t="shared" si="18"/>
        <v>0.21653488096702506</v>
      </c>
      <c r="U99" s="873">
        <f t="shared" si="13"/>
        <v>6.9245366552765191</v>
      </c>
      <c r="V99" s="877"/>
      <c r="W99" s="976">
        <f t="shared" si="14"/>
        <v>23.052124112633901</v>
      </c>
      <c r="X99" s="11">
        <v>2052</v>
      </c>
      <c r="Y99" s="818">
        <v>65221.267428134961</v>
      </c>
      <c r="Z99" s="890">
        <f>MAX(($U43+$AE43)/10^6*TAM_RoofArea!$I58/TAM_RoofArea!$O58*NumStories_Comm,$BB43,$L99)/TAM_Area!$R70*Y99</f>
        <v>52909.512975949641</v>
      </c>
      <c r="AA99" s="88"/>
      <c r="AB99" s="88"/>
      <c r="AC99" s="89"/>
      <c r="AD99" s="88"/>
      <c r="AE99" s="891">
        <v>1040.6256713660487</v>
      </c>
      <c r="AF99" s="985">
        <v>1775529.7898697851</v>
      </c>
      <c r="AG99" s="988">
        <f t="shared" si="19"/>
        <v>5.5217822067875604</v>
      </c>
      <c r="AH99" s="1">
        <v>2052</v>
      </c>
      <c r="AI99" s="818">
        <v>1759.5679354753224</v>
      </c>
      <c r="AJ99" s="890">
        <f>MAX($L43,($U43+$AE43)/10^6*TAM_RoofArea!$C58/TAM_RoofArea!$O58*NumStories_RES,$AR43)/TAM_Area!$J70*AI99</f>
        <v>1553.827312673897</v>
      </c>
      <c r="AK99" s="82"/>
      <c r="AL99" s="82"/>
      <c r="AM99" s="81"/>
      <c r="AN99" s="82"/>
      <c r="AO99" s="891">
        <v>524.8546482165217</v>
      </c>
      <c r="AP99" s="985">
        <v>4035483.7338277949</v>
      </c>
      <c r="AQ99" s="988">
        <f t="shared" si="20"/>
        <v>5.9249604674072733</v>
      </c>
      <c r="AR99" s="11">
        <v>2052</v>
      </c>
      <c r="AS99" s="918">
        <v>2738.5588139169336</v>
      </c>
      <c r="AT99" s="919">
        <v>283.84915728275939</v>
      </c>
      <c r="AU99" s="919">
        <v>7178371.6052243058</v>
      </c>
      <c r="AV99" s="922">
        <f t="shared" si="21"/>
        <v>6.1565146390063719</v>
      </c>
      <c r="AW99" s="11">
        <v>2052</v>
      </c>
      <c r="AX99" s="918">
        <v>1415.5512878084476</v>
      </c>
      <c r="AY99" s="919">
        <v>777.81017126712084</v>
      </c>
      <c r="AZ99" s="919">
        <v>1788904.5694931066</v>
      </c>
      <c r="BA99" s="922">
        <f t="shared" si="22"/>
        <v>4.5890211860547421</v>
      </c>
      <c r="BB99" s="1">
        <v>2052</v>
      </c>
      <c r="BC99" s="85">
        <f t="shared" si="15"/>
        <v>128.11901830051141</v>
      </c>
      <c r="BD99" s="992">
        <f t="shared" si="23"/>
        <v>45.244402611889853</v>
      </c>
      <c r="BE99" s="83">
        <f t="shared" si="16"/>
        <v>3023.3952402874138</v>
      </c>
      <c r="BF99" s="990">
        <f t="shared" si="17"/>
        <v>34360179.746855162</v>
      </c>
      <c r="BG99" s="1">
        <v>2052</v>
      </c>
      <c r="BH99" s="1006">
        <v>67.020499999999998</v>
      </c>
      <c r="BI99" s="1007">
        <v>40.753099999999996</v>
      </c>
      <c r="BJ99" s="18"/>
      <c r="BL99"/>
    </row>
    <row r="100" spans="8:66" ht="13.2" x14ac:dyDescent="0.25">
      <c r="H100">
        <f t="shared" si="11"/>
        <v>2053</v>
      </c>
      <c r="J100" s="982">
        <f t="shared" si="12"/>
        <v>23.300322565112261</v>
      </c>
      <c r="K100" s="11">
        <v>2053</v>
      </c>
      <c r="L100" s="818">
        <v>6653.2116460062216</v>
      </c>
      <c r="M100" s="1046">
        <v>0</v>
      </c>
      <c r="N100" s="67"/>
      <c r="O100" s="67"/>
      <c r="P100" s="70"/>
      <c r="Q100" s="67"/>
      <c r="R100" s="853">
        <v>-37.755016456474891</v>
      </c>
      <c r="S100" s="1227">
        <v>80537.57791638124</v>
      </c>
      <c r="T100" s="41">
        <f t="shared" si="18"/>
        <v>0.21645563715969085</v>
      </c>
      <c r="U100" s="873">
        <f t="shared" si="13"/>
        <v>7.0551795841984086</v>
      </c>
      <c r="V100" s="874"/>
      <c r="W100" s="976">
        <f t="shared" si="14"/>
        <v>23.516778202271951</v>
      </c>
      <c r="X100" s="11">
        <v>2053</v>
      </c>
      <c r="Y100" s="818">
        <v>65346.012729475464</v>
      </c>
      <c r="Z100" s="890">
        <f>MAX(($U44+$AE44)/10^6*TAM_RoofArea!$I59/TAM_RoofArea!$O59*NumStories_Comm,$BB44,$L100)/TAM_Area!$R71*Y100</f>
        <v>53473.671545352903</v>
      </c>
      <c r="AA100" s="88"/>
      <c r="AB100" s="88"/>
      <c r="AC100" s="89"/>
      <c r="AD100" s="88"/>
      <c r="AE100" s="891">
        <v>1040.7189086307901</v>
      </c>
      <c r="AF100" s="985">
        <v>1775688.8725693852</v>
      </c>
      <c r="AG100" s="988">
        <f t="shared" si="19"/>
        <v>5.5222769436402297</v>
      </c>
      <c r="AH100" s="1">
        <v>2053</v>
      </c>
      <c r="AI100" s="818">
        <v>1847.9891860878922</v>
      </c>
      <c r="AJ100" s="890">
        <f>MAX($L44,($U44+$AE44)/10^6*TAM_RoofArea!$C59/TAM_RoofArea!$O59*NumStories_RES,$AR44)/TAM_Area!$J71*AI100</f>
        <v>1643.5254992723817</v>
      </c>
      <c r="AK100" s="82"/>
      <c r="AL100" s="82"/>
      <c r="AM100" s="81"/>
      <c r="AN100" s="82"/>
      <c r="AO100" s="891">
        <v>551.26457720772135</v>
      </c>
      <c r="AP100" s="985">
        <v>4238543.4556339858</v>
      </c>
      <c r="AQ100" s="988">
        <f t="shared" si="20"/>
        <v>6.2230959335817824</v>
      </c>
      <c r="AR100" s="11">
        <v>2053</v>
      </c>
      <c r="AS100" s="918">
        <v>2784.509470399219</v>
      </c>
      <c r="AT100" s="919">
        <v>289.19572848768917</v>
      </c>
      <c r="AU100" s="919">
        <v>7313583.1214048713</v>
      </c>
      <c r="AV100" s="922">
        <f t="shared" si="21"/>
        <v>6.2724784988491908</v>
      </c>
      <c r="AW100" s="11">
        <v>2053</v>
      </c>
      <c r="AX100" s="918">
        <v>1416.0852282576755</v>
      </c>
      <c r="AY100" s="919">
        <v>778.28305359029594</v>
      </c>
      <c r="AZ100" s="919">
        <v>1789992.1630731472</v>
      </c>
      <c r="BA100" s="922">
        <f t="shared" si="22"/>
        <v>4.5918111559982124</v>
      </c>
      <c r="BB100" s="1">
        <v>2053</v>
      </c>
      <c r="BC100" s="85">
        <f t="shared" si="15"/>
        <v>129.9620049022493</v>
      </c>
      <c r="BD100" s="992">
        <f t="shared" si="23"/>
        <v>46.126440734341365</v>
      </c>
      <c r="BE100" s="83">
        <f t="shared" si="16"/>
        <v>3073.6560666438327</v>
      </c>
      <c r="BF100" s="990">
        <f t="shared" si="17"/>
        <v>35061278.894423574</v>
      </c>
      <c r="BG100" s="1">
        <v>2053</v>
      </c>
      <c r="BH100" s="1006">
        <v>67.37</v>
      </c>
      <c r="BI100" s="1007">
        <v>40.5364</v>
      </c>
      <c r="BJ100" s="18"/>
      <c r="BL100"/>
    </row>
    <row r="101" spans="8:66" ht="13.2" x14ac:dyDescent="0.25">
      <c r="H101">
        <f t="shared" si="11"/>
        <v>2054</v>
      </c>
      <c r="J101" s="982">
        <f t="shared" si="12"/>
        <v>23.753325939116319</v>
      </c>
      <c r="K101" s="11">
        <v>2054</v>
      </c>
      <c r="L101" s="818">
        <v>6648.7230775817479</v>
      </c>
      <c r="M101" s="1046">
        <v>0</v>
      </c>
      <c r="N101" s="67"/>
      <c r="O101" s="67"/>
      <c r="P101" s="70"/>
      <c r="Q101" s="67"/>
      <c r="R101" s="853">
        <v>-37.727715235196058</v>
      </c>
      <c r="S101" s="1227">
        <v>80479.339980278339</v>
      </c>
      <c r="T101" s="41">
        <f t="shared" si="18"/>
        <v>0.21629911482698413</v>
      </c>
      <c r="U101" s="873">
        <f t="shared" si="13"/>
        <v>7.1842128425911334</v>
      </c>
      <c r="V101" s="874"/>
      <c r="W101" s="976">
        <f t="shared" si="14"/>
        <v>23.969625053943304</v>
      </c>
      <c r="X101" s="11">
        <v>2054</v>
      </c>
      <c r="Y101" s="818">
        <v>65448.675346423501</v>
      </c>
      <c r="Z101" s="890">
        <f>MAX(($U45+$AE45)/10^6*TAM_RoofArea!$I60/TAM_RoofArea!$O60*NumStories_Comm,$BB45,$L101)/TAM_Area!$R72*Y101</f>
        <v>53999.683343922901</v>
      </c>
      <c r="AA101" s="88"/>
      <c r="AB101" s="88"/>
      <c r="AC101" s="89"/>
      <c r="AD101" s="88"/>
      <c r="AE101" s="891">
        <v>1040.3801921284205</v>
      </c>
      <c r="AF101" s="985">
        <v>1775110.9498284557</v>
      </c>
      <c r="AG101" s="988">
        <f t="shared" si="19"/>
        <v>5.5204796414907698</v>
      </c>
      <c r="AH101" s="1">
        <v>2054</v>
      </c>
      <c r="AI101" s="818">
        <v>1938.5722670987054</v>
      </c>
      <c r="AJ101" s="890">
        <f>MAX($L45,($U45+$AE45)/10^6*TAM_RoofArea!$C60/TAM_RoofArea!$O60*NumStories_RES,$AR45)/TAM_Area!$J72*AI101</f>
        <v>1735.5934881424382</v>
      </c>
      <c r="AK101" s="82"/>
      <c r="AL101" s="82"/>
      <c r="AM101" s="81"/>
      <c r="AN101" s="82"/>
      <c r="AO101" s="891">
        <v>578.25172188444697</v>
      </c>
      <c r="AP101" s="985">
        <v>4446041.2528535621</v>
      </c>
      <c r="AQ101" s="988">
        <f t="shared" si="20"/>
        <v>6.5277474516375715</v>
      </c>
      <c r="AR101" s="11">
        <v>2054</v>
      </c>
      <c r="AS101" s="918">
        <v>2831.3365551803176</v>
      </c>
      <c r="AT101" s="919">
        <v>294.64391853811071</v>
      </c>
      <c r="AU101" s="919">
        <v>7451364.5160448868</v>
      </c>
      <c r="AV101" s="922">
        <f t="shared" si="21"/>
        <v>6.3906464093076885</v>
      </c>
      <c r="AW101" s="11">
        <v>2054</v>
      </c>
      <c r="AX101" s="918">
        <v>1411.4380310498211</v>
      </c>
      <c r="AY101" s="919">
        <v>775.5945232606266</v>
      </c>
      <c r="AZ101" s="919">
        <v>1783808.7466437488</v>
      </c>
      <c r="BA101" s="922">
        <f t="shared" si="22"/>
        <v>4.5759490303820041</v>
      </c>
      <c r="BB101" s="1">
        <v>2054</v>
      </c>
      <c r="BC101" s="85">
        <f t="shared" si="15"/>
        <v>131.8274094586391</v>
      </c>
      <c r="BD101" s="992">
        <f t="shared" si="23"/>
        <v>46.984447586761334</v>
      </c>
      <c r="BE101" s="83">
        <f t="shared" si="16"/>
        <v>3119.6386031730581</v>
      </c>
      <c r="BF101" s="990">
        <f t="shared" si="17"/>
        <v>35753748.615338333</v>
      </c>
      <c r="BG101" s="1">
        <v>2054</v>
      </c>
      <c r="BH101" s="1006">
        <v>67.709500000000006</v>
      </c>
      <c r="BI101" s="1007">
        <v>40.322300000000006</v>
      </c>
      <c r="BJ101" s="18"/>
      <c r="BL101"/>
    </row>
    <row r="102" spans="8:66" ht="13.2" x14ac:dyDescent="0.25">
      <c r="H102">
        <f t="shared" si="11"/>
        <v>2055</v>
      </c>
      <c r="J102" s="982">
        <f t="shared" si="12"/>
        <v>24.194335523658314</v>
      </c>
      <c r="K102" s="11">
        <v>2055</v>
      </c>
      <c r="L102" s="818">
        <v>6641.8187086841417</v>
      </c>
      <c r="M102" s="1046">
        <v>0</v>
      </c>
      <c r="N102" s="67"/>
      <c r="O102" s="67"/>
      <c r="P102" s="70"/>
      <c r="Q102" s="67"/>
      <c r="R102" s="853">
        <v>-37.686580777583629</v>
      </c>
      <c r="S102" s="1227">
        <v>80391.593505877274</v>
      </c>
      <c r="T102" s="41">
        <f t="shared" si="18"/>
        <v>0.21606328430517832</v>
      </c>
      <c r="U102" s="873">
        <f t="shared" si="13"/>
        <v>7.311751168722612</v>
      </c>
      <c r="V102" s="874"/>
      <c r="W102" s="976">
        <f t="shared" si="14"/>
        <v>24.410398807963492</v>
      </c>
      <c r="X102" s="11">
        <v>2055</v>
      </c>
      <c r="Y102" s="818">
        <v>65532.795529550298</v>
      </c>
      <c r="Z102" s="890">
        <f>MAX(($U46+$AE46)/10^6*TAM_RoofArea!$I61/TAM_RoofArea!$O61*NumStories_Comm,$BB46,$L102)/TAM_Area!$R73*Y102</f>
        <v>54491.232416737403</v>
      </c>
      <c r="AA102" s="88"/>
      <c r="AB102" s="88"/>
      <c r="AC102" s="89"/>
      <c r="AD102" s="88"/>
      <c r="AE102" s="891">
        <v>1039.678771799011</v>
      </c>
      <c r="AF102" s="985">
        <v>1773914.1768443214</v>
      </c>
      <c r="AG102" s="988">
        <f t="shared" si="19"/>
        <v>5.5167577553207607</v>
      </c>
      <c r="AH102" s="1">
        <v>2055</v>
      </c>
      <c r="AI102" s="818">
        <v>2031.3171785077616</v>
      </c>
      <c r="AJ102" s="890">
        <f>MAX($L46,($U46+$AE46)/10^6*TAM_RoofArea!$C61/TAM_RoofArea!$O61*NumStories_RES,$AR46)/TAM_Area!$J73*AI102</f>
        <v>1830.0158423584814</v>
      </c>
      <c r="AK102" s="82"/>
      <c r="AL102" s="82"/>
      <c r="AM102" s="81"/>
      <c r="AN102" s="82"/>
      <c r="AO102" s="891">
        <v>605.81072143780011</v>
      </c>
      <c r="AP102" s="985">
        <v>4657935.9074899144</v>
      </c>
      <c r="AQ102" s="988">
        <f t="shared" si="20"/>
        <v>6.8388545046659948</v>
      </c>
      <c r="AR102" s="11">
        <v>2055</v>
      </c>
      <c r="AS102" s="918">
        <v>2888.5921293555916</v>
      </c>
      <c r="AT102" s="919">
        <v>301.30125604976115</v>
      </c>
      <c r="AU102" s="919">
        <v>7619724.5105486587</v>
      </c>
      <c r="AV102" s="922">
        <f t="shared" si="21"/>
        <v>6.5350399887695181</v>
      </c>
      <c r="AW102" s="11">
        <v>2055</v>
      </c>
      <c r="AX102" s="918">
        <v>1401.3665662092196</v>
      </c>
      <c r="AY102" s="919">
        <v>769.59622788290051</v>
      </c>
      <c r="AZ102" s="919">
        <v>1770013.1209155549</v>
      </c>
      <c r="BA102" s="922">
        <f t="shared" si="22"/>
        <v>4.5405595412939963</v>
      </c>
      <c r="BB102" s="1">
        <v>2055</v>
      </c>
      <c r="BC102" s="85">
        <f t="shared" si="15"/>
        <v>133.71533964376135</v>
      </c>
      <c r="BD102" s="992">
        <f t="shared" si="23"/>
        <v>47.841610598013759</v>
      </c>
      <c r="BE102" s="83">
        <f t="shared" si="16"/>
        <v>3159.9895178885386</v>
      </c>
      <c r="BF102" s="990">
        <f t="shared" si="17"/>
        <v>36465648.333615027</v>
      </c>
      <c r="BG102" s="1">
        <v>2055</v>
      </c>
      <c r="BH102" s="1006">
        <v>68.038600000000002</v>
      </c>
      <c r="BI102" s="1007">
        <v>40.111199999999997</v>
      </c>
      <c r="BJ102" s="18"/>
      <c r="BL102"/>
    </row>
    <row r="103" spans="8:66" ht="13.2" x14ac:dyDescent="0.25">
      <c r="H103">
        <f t="shared" si="11"/>
        <v>2056</v>
      </c>
      <c r="J103" s="982">
        <f t="shared" si="12"/>
        <v>24.623113038775919</v>
      </c>
      <c r="K103" s="11">
        <v>2056</v>
      </c>
      <c r="L103" s="818">
        <v>6632.4757798418796</v>
      </c>
      <c r="M103" s="1046">
        <v>0</v>
      </c>
      <c r="N103" s="67"/>
      <c r="O103" s="67"/>
      <c r="P103" s="70"/>
      <c r="Q103" s="67"/>
      <c r="R103" s="853">
        <v>-37.631482759485436</v>
      </c>
      <c r="S103" s="1227">
        <v>80274.060490609292</v>
      </c>
      <c r="T103" s="41">
        <f t="shared" si="18"/>
        <v>0.21574739842475685</v>
      </c>
      <c r="U103" s="873">
        <f t="shared" si="13"/>
        <v>7.4379338971256663</v>
      </c>
      <c r="V103" s="874"/>
      <c r="W103" s="976">
        <f t="shared" si="14"/>
        <v>24.838860437200672</v>
      </c>
      <c r="X103" s="11">
        <v>2056</v>
      </c>
      <c r="Y103" s="818">
        <v>65601.231689797656</v>
      </c>
      <c r="Z103" s="890">
        <f>MAX(($U47+$AE47)/10^6*TAM_RoofArea!$I62/TAM_RoofArea!$O62*NumStories_Comm,$BB47,$L103)/TAM_Area!$R74*Y103</f>
        <v>54952.145926001693</v>
      </c>
      <c r="AA103" s="88"/>
      <c r="AB103" s="88"/>
      <c r="AC103" s="89"/>
      <c r="AD103" s="88"/>
      <c r="AE103" s="891">
        <v>1038.6705602912357</v>
      </c>
      <c r="AF103" s="985">
        <v>1772193.9525448438</v>
      </c>
      <c r="AG103" s="988">
        <f t="shared" si="19"/>
        <v>5.511407969593292</v>
      </c>
      <c r="AH103" s="1">
        <v>2056</v>
      </c>
      <c r="AI103" s="818">
        <v>2126.2239203150616</v>
      </c>
      <c r="AJ103" s="890">
        <f>MAX($L47,($U47+$AE47)/10^6*TAM_RoofArea!$C62/TAM_RoofArea!$O62*NumStories_RES,$AR47)/TAM_Area!$J74*AI103</f>
        <v>1926.7777000998244</v>
      </c>
      <c r="AK103" s="82"/>
      <c r="AL103" s="82"/>
      <c r="AM103" s="81"/>
      <c r="AN103" s="82"/>
      <c r="AO103" s="891">
        <v>633.93627338491433</v>
      </c>
      <c r="AP103" s="985">
        <v>4874186.6500015538</v>
      </c>
      <c r="AQ103" s="988">
        <f t="shared" si="20"/>
        <v>7.1563572341872455</v>
      </c>
      <c r="AR103" s="11">
        <v>2056</v>
      </c>
      <c r="AS103" s="918">
        <v>2928.3421563534371</v>
      </c>
      <c r="AT103" s="919">
        <v>305.92888560209457</v>
      </c>
      <c r="AU103" s="919">
        <v>7736754.4319899129</v>
      </c>
      <c r="AV103" s="922">
        <f t="shared" si="21"/>
        <v>6.635410443822372</v>
      </c>
      <c r="AW103" s="11">
        <v>2056</v>
      </c>
      <c r="AX103" s="918">
        <v>1385.6305617583782</v>
      </c>
      <c r="AY103" s="919">
        <v>760.14155894755004</v>
      </c>
      <c r="AZ103" s="919">
        <v>1748268.0974043049</v>
      </c>
      <c r="BA103" s="922">
        <f t="shared" si="22"/>
        <v>4.4847777096154848</v>
      </c>
      <c r="BB103" s="1">
        <v>2056</v>
      </c>
      <c r="BC103" s="85">
        <f t="shared" si="15"/>
        <v>135.62589426572382</v>
      </c>
      <c r="BD103" s="992">
        <f t="shared" si="23"/>
        <v>48.626813794419071</v>
      </c>
      <c r="BE103" s="83">
        <f t="shared" si="16"/>
        <v>3197.6940906038162</v>
      </c>
      <c r="BF103" s="990">
        <f t="shared" si="17"/>
        <v>37115115.068245336</v>
      </c>
      <c r="BG103" s="1">
        <v>2056</v>
      </c>
      <c r="BH103" s="1006">
        <v>68.357300000000009</v>
      </c>
      <c r="BI103" s="1007">
        <v>39.903199999999998</v>
      </c>
      <c r="BJ103" s="18"/>
      <c r="BL103"/>
    </row>
    <row r="104" spans="8:66" ht="13.2" x14ac:dyDescent="0.25">
      <c r="H104">
        <f t="shared" si="11"/>
        <v>2057</v>
      </c>
      <c r="J104" s="982">
        <f t="shared" si="12"/>
        <v>25.039420679466499</v>
      </c>
      <c r="K104" s="11">
        <v>2057</v>
      </c>
      <c r="L104" s="818">
        <v>6620.7079478869709</v>
      </c>
      <c r="M104" s="1046">
        <v>0</v>
      </c>
      <c r="N104" s="67"/>
      <c r="O104" s="67"/>
      <c r="P104" s="70"/>
      <c r="Q104" s="67"/>
      <c r="R104" s="853">
        <v>-37.562499381972657</v>
      </c>
      <c r="S104" s="1227">
        <v>80126.907750051658</v>
      </c>
      <c r="T104" s="41">
        <f t="shared" si="18"/>
        <v>0.21535190552515321</v>
      </c>
      <c r="U104" s="873">
        <f t="shared" si="13"/>
        <v>7.5628501819458762</v>
      </c>
      <c r="V104" s="874"/>
      <c r="W104" s="976">
        <f t="shared" si="14"/>
        <v>25.254772584991656</v>
      </c>
      <c r="X104" s="11">
        <v>2057</v>
      </c>
      <c r="Y104" s="818">
        <v>65656.293344382284</v>
      </c>
      <c r="Z104" s="890">
        <f>MAX(($U48+$AE48)/10^6*TAM_RoofArea!$I63/TAM_RoofArea!$O63*NumStories_Comm,$BB48,$L104)/TAM_Area!$R75*Y104</f>
        <v>55384.464951876653</v>
      </c>
      <c r="AA104" s="88"/>
      <c r="AB104" s="88"/>
      <c r="AC104" s="89"/>
      <c r="AD104" s="88"/>
      <c r="AE104" s="891">
        <v>1037.400733483365</v>
      </c>
      <c r="AF104" s="985">
        <v>1770027.3566329917</v>
      </c>
      <c r="AG104" s="988">
        <f t="shared" si="19"/>
        <v>5.5046699971731057</v>
      </c>
      <c r="AH104" s="1">
        <v>2057</v>
      </c>
      <c r="AI104" s="818">
        <v>2223.2924925206039</v>
      </c>
      <c r="AJ104" s="890">
        <f>MAX($L48,($U48+$AE48)/10^6*TAM_RoofArea!$C63/TAM_RoofArea!$O63*NumStories_RES,$AR48)/TAM_Area!$J75*AI104</f>
        <v>2025.865027069661</v>
      </c>
      <c r="AK104" s="82"/>
      <c r="AL104" s="82"/>
      <c r="AM104" s="81"/>
      <c r="AN104" s="82"/>
      <c r="AO104" s="891">
        <v>662.62315806953848</v>
      </c>
      <c r="AP104" s="985">
        <v>5094753.3476813212</v>
      </c>
      <c r="AQ104" s="988">
        <f t="shared" si="20"/>
        <v>7.4801967167316592</v>
      </c>
      <c r="AR104" s="11">
        <v>2057</v>
      </c>
      <c r="AS104" s="918">
        <v>2978.8802209789546</v>
      </c>
      <c r="AT104" s="919">
        <v>311.80735099613946</v>
      </c>
      <c r="AU104" s="919">
        <v>7885417.2269436056</v>
      </c>
      <c r="AV104" s="922">
        <f t="shared" si="21"/>
        <v>6.7629107633575032</v>
      </c>
      <c r="AW104" s="11">
        <v>2057</v>
      </c>
      <c r="AX104" s="918">
        <v>1363.9926237828938</v>
      </c>
      <c r="AY104" s="919">
        <v>747.08566407380954</v>
      </c>
      <c r="AZ104" s="919">
        <v>1718240.5265891696</v>
      </c>
      <c r="BA104" s="922">
        <f t="shared" si="22"/>
        <v>4.4077489172548843</v>
      </c>
      <c r="BB104" s="1">
        <v>2057</v>
      </c>
      <c r="BC104" s="85">
        <f t="shared" si="15"/>
        <v>137.55928048765693</v>
      </c>
      <c r="BD104" s="992">
        <f t="shared" si="23"/>
        <v>49.410298979508809</v>
      </c>
      <c r="BE104" s="83">
        <f t="shared" si="16"/>
        <v>3229.2111336534717</v>
      </c>
      <c r="BF104" s="990">
        <f t="shared" si="17"/>
        <v>37785138.898356311</v>
      </c>
      <c r="BG104" s="1">
        <v>2057</v>
      </c>
      <c r="BH104" s="1006">
        <v>68.665199999999999</v>
      </c>
      <c r="BI104" s="1007">
        <v>39.698800000000006</v>
      </c>
      <c r="BJ104" s="18"/>
      <c r="BL104"/>
    </row>
    <row r="105" spans="8:66" ht="13.2" x14ac:dyDescent="0.25">
      <c r="H105">
        <f t="shared" si="11"/>
        <v>2058</v>
      </c>
      <c r="J105" s="982">
        <f t="shared" si="12"/>
        <v>25.443152194906908</v>
      </c>
      <c r="K105" s="11">
        <v>2058</v>
      </c>
      <c r="L105" s="818">
        <v>6606.5453509363933</v>
      </c>
      <c r="M105" s="1046">
        <v>0</v>
      </c>
      <c r="N105" s="67"/>
      <c r="O105" s="67"/>
      <c r="P105" s="70"/>
      <c r="Q105" s="67"/>
      <c r="R105" s="853">
        <v>-37.479803220429517</v>
      </c>
      <c r="S105" s="1227">
        <v>79950.503415508603</v>
      </c>
      <c r="T105" s="41">
        <f t="shared" si="18"/>
        <v>0.21487779500905485</v>
      </c>
      <c r="U105" s="873">
        <f t="shared" si="13"/>
        <v>7.6866522831268043</v>
      </c>
      <c r="V105" s="874"/>
      <c r="W105" s="976">
        <f t="shared" si="14"/>
        <v>25.658029989915963</v>
      </c>
      <c r="X105" s="11">
        <v>2058</v>
      </c>
      <c r="Y105" s="818">
        <v>65699.849236455208</v>
      </c>
      <c r="Z105" s="890">
        <f>MAX(($U49+$AE49)/10^6*TAM_RoofArea!$I64/TAM_RoofArea!$O64*NumStories_Comm,$BB49,$L105)/TAM_Area!$R76*Y105</f>
        <v>55791.132138590758</v>
      </c>
      <c r="AA105" s="88"/>
      <c r="AB105" s="88"/>
      <c r="AC105" s="89"/>
      <c r="AD105" s="88"/>
      <c r="AE105" s="891">
        <v>1035.9058453843907</v>
      </c>
      <c r="AF105" s="985">
        <v>1767476.758060148</v>
      </c>
      <c r="AG105" s="988">
        <f t="shared" si="19"/>
        <v>5.4967378014439543</v>
      </c>
      <c r="AH105" s="1">
        <v>2058</v>
      </c>
      <c r="AI105" s="818">
        <v>2322.5228951243903</v>
      </c>
      <c r="AJ105" s="890">
        <f>MAX($L49,($U49+$AE49)/10^6*TAM_RoofArea!$C64/TAM_RoofArea!$O64*NumStories_RES,$AR49)/TAM_Area!$J76*AI105</f>
        <v>2127.2646754692455</v>
      </c>
      <c r="AK105" s="82"/>
      <c r="AL105" s="82"/>
      <c r="AM105" s="81"/>
      <c r="AN105" s="82"/>
      <c r="AO105" s="891">
        <v>691.86627346868806</v>
      </c>
      <c r="AP105" s="985">
        <v>5319596.7722765319</v>
      </c>
      <c r="AQ105" s="988">
        <f t="shared" si="20"/>
        <v>7.8103153567638088</v>
      </c>
      <c r="AR105" s="11">
        <v>2058</v>
      </c>
      <c r="AS105" s="918">
        <v>3031.0137701627586</v>
      </c>
      <c r="AT105" s="919">
        <v>317.87080733471743</v>
      </c>
      <c r="AU105" s="919">
        <v>8038758.3297569091</v>
      </c>
      <c r="AV105" s="922">
        <f t="shared" si="21"/>
        <v>6.8944234233519266</v>
      </c>
      <c r="AW105" s="11">
        <v>2058</v>
      </c>
      <c r="AX105" s="918">
        <v>1336.2182572969832</v>
      </c>
      <c r="AY105" s="919">
        <v>730.2854597413891</v>
      </c>
      <c r="AZ105" s="919">
        <v>1679601.3271946383</v>
      </c>
      <c r="BA105" s="922">
        <f t="shared" si="22"/>
        <v>4.308628982263639</v>
      </c>
      <c r="BB105" s="1">
        <v>2058</v>
      </c>
      <c r="BC105" s="85">
        <f t="shared" si="15"/>
        <v>139.51586820108565</v>
      </c>
      <c r="BD105" s="992">
        <f t="shared" si="23"/>
        <v>50.16813555373929</v>
      </c>
      <c r="BE105" s="83">
        <f t="shared" si="16"/>
        <v>3255.3499884925677</v>
      </c>
      <c r="BF105" s="990">
        <f t="shared" si="17"/>
        <v>38448875.59516605</v>
      </c>
      <c r="BG105" s="1">
        <v>2058</v>
      </c>
      <c r="BH105" s="1006">
        <v>68.962199999999996</v>
      </c>
      <c r="BI105" s="1007">
        <v>39.498199999999997</v>
      </c>
      <c r="BJ105" s="18"/>
      <c r="BL105"/>
    </row>
    <row r="106" spans="8:66" ht="13.2" x14ac:dyDescent="0.25">
      <c r="H106">
        <f t="shared" si="11"/>
        <v>2059</v>
      </c>
      <c r="J106" s="982">
        <f t="shared" si="12"/>
        <v>25.844035293151531</v>
      </c>
      <c r="K106" s="11">
        <v>2059</v>
      </c>
      <c r="L106" s="818">
        <v>6590.0381738286133</v>
      </c>
      <c r="M106" s="1046">
        <v>0</v>
      </c>
      <c r="N106" s="67"/>
      <c r="O106" s="67"/>
      <c r="P106" s="70"/>
      <c r="Q106" s="67"/>
      <c r="R106" s="853">
        <v>-37.383681640778207</v>
      </c>
      <c r="S106" s="1227">
        <v>79745.460485133095</v>
      </c>
      <c r="T106" s="41">
        <f t="shared" si="18"/>
        <v>0.21432671439193463</v>
      </c>
      <c r="U106" s="873">
        <f t="shared" si="13"/>
        <v>7.8094398617257372</v>
      </c>
      <c r="V106" s="874"/>
      <c r="W106" s="976">
        <f t="shared" si="14"/>
        <v>26.058362007543465</v>
      </c>
      <c r="X106" s="11">
        <v>2059</v>
      </c>
      <c r="Y106" s="818">
        <v>65733.414619714225</v>
      </c>
      <c r="Z106" s="890">
        <f>MAX(($U50+$AE50)/10^6*TAM_RoofArea!$I65/TAM_RoofArea!$O65*NumStories_Comm,$BB50,$L106)/TAM_Area!$R77*Y106</f>
        <v>56173.499859496871</v>
      </c>
      <c r="AA106" s="88"/>
      <c r="AB106" s="88"/>
      <c r="AC106" s="89"/>
      <c r="AD106" s="88"/>
      <c r="AE106" s="891">
        <v>1034.2155354861081</v>
      </c>
      <c r="AF106" s="985">
        <v>1764592.7281336398</v>
      </c>
      <c r="AG106" s="988">
        <f t="shared" si="19"/>
        <v>5.4877686558836292</v>
      </c>
      <c r="AH106" s="1">
        <v>2059</v>
      </c>
      <c r="AI106" s="818">
        <v>2423.9151281264189</v>
      </c>
      <c r="AJ106" s="890">
        <f>MAX($L50,($U50+$AE50)/10^6*TAM_RoofArea!$C65/TAM_RoofArea!$O65*NumStories_RES,$AR50)/TAM_Area!$J77*AI106</f>
        <v>2230.9642312598185</v>
      </c>
      <c r="AK106" s="82"/>
      <c r="AL106" s="82"/>
      <c r="AM106" s="81"/>
      <c r="AN106" s="82"/>
      <c r="AO106" s="891">
        <v>721.66065511593058</v>
      </c>
      <c r="AP106" s="985">
        <v>5548678.7531744195</v>
      </c>
      <c r="AQ106" s="988">
        <f t="shared" si="20"/>
        <v>8.1466571115917699</v>
      </c>
      <c r="AR106" s="11">
        <v>2059</v>
      </c>
      <c r="AS106" s="918">
        <v>3084.9209384041155</v>
      </c>
      <c r="AT106" s="919">
        <v>324.13990870006444</v>
      </c>
      <c r="AU106" s="919">
        <v>8197300.0695389686</v>
      </c>
      <c r="AV106" s="922">
        <f t="shared" si="21"/>
        <v>7.0303963982187367</v>
      </c>
      <c r="AW106" s="11">
        <v>2059</v>
      </c>
      <c r="AX106" s="918">
        <v>1302.0758355230971</v>
      </c>
      <c r="AY106" s="919">
        <v>709.59961254559084</v>
      </c>
      <c r="AZ106" s="919">
        <v>1632025.4430787037</v>
      </c>
      <c r="BA106" s="922">
        <f t="shared" si="22"/>
        <v>4.18658404824283</v>
      </c>
      <c r="BB106" s="1">
        <v>2059</v>
      </c>
      <c r="BC106" s="85">
        <f t="shared" si="15"/>
        <v>141.49611688732296</v>
      </c>
      <c r="BD106" s="992">
        <f t="shared" si="23"/>
        <v>50.909768221480427</v>
      </c>
      <c r="BE106" s="83">
        <f t="shared" si="16"/>
        <v>3279.434038989737</v>
      </c>
      <c r="BF106" s="990">
        <f t="shared" si="17"/>
        <v>39103805.681117386</v>
      </c>
      <c r="BG106" s="1">
        <v>2059</v>
      </c>
      <c r="BH106" s="1006">
        <v>69.248000000000005</v>
      </c>
      <c r="BI106" s="1007">
        <v>39.301699999999997</v>
      </c>
      <c r="BJ106" s="18"/>
      <c r="BL106"/>
    </row>
    <row r="107" spans="8:66" ht="13.2" x14ac:dyDescent="0.25">
      <c r="H107">
        <f t="shared" si="11"/>
        <v>2060</v>
      </c>
      <c r="J107" s="982">
        <f t="shared" si="12"/>
        <v>26.23720898636757</v>
      </c>
      <c r="K107" s="11">
        <v>2060</v>
      </c>
      <c r="L107" s="818">
        <v>6571.2339529337023</v>
      </c>
      <c r="M107" s="1046">
        <v>0</v>
      </c>
      <c r="N107" s="67"/>
      <c r="O107" s="67"/>
      <c r="P107" s="70"/>
      <c r="Q107" s="67"/>
      <c r="R107" s="853">
        <v>-37.27440684341326</v>
      </c>
      <c r="S107" s="1227">
        <v>79512.359606545841</v>
      </c>
      <c r="T107" s="41">
        <f t="shared" si="18"/>
        <v>0.21370022424283358</v>
      </c>
      <c r="U107" s="873">
        <f t="shared" si="13"/>
        <v>7.9313874872238337</v>
      </c>
      <c r="V107" s="874"/>
      <c r="W107" s="976">
        <f t="shared" si="14"/>
        <v>26.450909210610401</v>
      </c>
      <c r="X107" s="11">
        <v>2060</v>
      </c>
      <c r="Y107" s="818">
        <v>65758.221348225634</v>
      </c>
      <c r="Z107" s="890">
        <f>MAX(($U51+$AE51)/10^6*TAM_RoofArea!$I66/TAM_RoofArea!$O66*NumStories_Comm,$BB51,$L107)/TAM_Area!$R78*Y107</f>
        <v>56534.507076138041</v>
      </c>
      <c r="AA107" s="88"/>
      <c r="AB107" s="88"/>
      <c r="AC107" s="89"/>
      <c r="AD107" s="88"/>
      <c r="AE107" s="891">
        <v>1032.3538997722774</v>
      </c>
      <c r="AF107" s="985">
        <v>1761416.3797513698</v>
      </c>
      <c r="AG107" s="988">
        <f t="shared" si="19"/>
        <v>5.477890418931568</v>
      </c>
      <c r="AH107" s="1">
        <v>2060</v>
      </c>
      <c r="AI107" s="818">
        <v>2527.4691915266917</v>
      </c>
      <c r="AJ107" s="890">
        <f>MAX($L51,($U51+$AE51)/10^6*TAM_RoofArea!$C66/TAM_RoofArea!$O66*NumStories_RES,$AR51)/TAM_Area!$J78*AI107</f>
        <v>2336.9517011168273</v>
      </c>
      <c r="AK107" s="82"/>
      <c r="AL107" s="82"/>
      <c r="AM107" s="81"/>
      <c r="AN107" s="82"/>
      <c r="AO107" s="891">
        <v>752.0013445050206</v>
      </c>
      <c r="AP107" s="985">
        <v>5781961.1655886918</v>
      </c>
      <c r="AQ107" s="988">
        <f t="shared" si="20"/>
        <v>8.4891660058067657</v>
      </c>
      <c r="AR107" s="11">
        <v>2060</v>
      </c>
      <c r="AS107" s="918">
        <v>3126.4008188346897</v>
      </c>
      <c r="AT107" s="919">
        <v>328.96810880556461</v>
      </c>
      <c r="AU107" s="919">
        <v>8319402.2976147691</v>
      </c>
      <c r="AV107" s="922">
        <f t="shared" si="21"/>
        <v>7.1351171059147358</v>
      </c>
      <c r="AW107" s="11">
        <v>2060</v>
      </c>
      <c r="AX107" s="918">
        <v>1261.336309799532</v>
      </c>
      <c r="AY107" s="919">
        <v>684.88836218951633</v>
      </c>
      <c r="AZ107" s="919">
        <v>1575191.4361283262</v>
      </c>
      <c r="BA107" s="922">
        <f t="shared" si="22"/>
        <v>4.0407895400105849</v>
      </c>
      <c r="BB107" s="1">
        <v>2060</v>
      </c>
      <c r="BC107" s="85">
        <f t="shared" si="15"/>
        <v>143.5004292863191</v>
      </c>
      <c r="BD107" s="992">
        <f t="shared" si="23"/>
        <v>51.593872281274059</v>
      </c>
      <c r="BE107" s="83">
        <f t="shared" si="16"/>
        <v>3300.9394374709946</v>
      </c>
      <c r="BF107" s="990">
        <f t="shared" si="17"/>
        <v>39710490.306378476</v>
      </c>
      <c r="BG107" s="1">
        <v>2060</v>
      </c>
      <c r="BH107" s="1006">
        <v>69.52239999999999</v>
      </c>
      <c r="BI107" s="1007">
        <v>39.1096</v>
      </c>
      <c r="BJ107" s="18"/>
      <c r="BL107"/>
    </row>
    <row r="108" spans="8:66" ht="13.8" thickBot="1" x14ac:dyDescent="0.3">
      <c r="J108" s="65"/>
      <c r="K108" s="18"/>
      <c r="L108" s="61"/>
      <c r="M108" s="59"/>
      <c r="N108" s="59"/>
      <c r="O108" s="59"/>
      <c r="P108" s="61"/>
      <c r="Q108" s="59"/>
      <c r="R108" s="59"/>
      <c r="S108" s="59"/>
      <c r="T108" s="59"/>
      <c r="U108" s="59"/>
      <c r="V108" s="874"/>
      <c r="W108" s="978"/>
      <c r="Y108" s="61"/>
      <c r="Z108" s="59"/>
      <c r="AA108" s="59"/>
      <c r="AB108" s="59"/>
      <c r="AC108" s="61"/>
      <c r="AD108" s="59"/>
      <c r="AE108" s="59"/>
      <c r="AF108" s="59"/>
      <c r="AG108" s="60"/>
      <c r="AI108" s="61"/>
      <c r="AJ108" s="59"/>
      <c r="AK108" s="59"/>
      <c r="AL108" s="59"/>
      <c r="AM108" s="61"/>
      <c r="AN108" s="59"/>
      <c r="AO108" s="59"/>
      <c r="AP108" s="59"/>
      <c r="AQ108" s="60"/>
      <c r="AS108" s="61"/>
      <c r="AT108" s="59"/>
      <c r="AU108" s="59"/>
      <c r="AV108" s="60"/>
      <c r="AW108" s="18"/>
      <c r="AX108" s="61"/>
      <c r="AY108" s="59"/>
      <c r="AZ108" s="59"/>
      <c r="BA108" s="60"/>
      <c r="BC108" s="61"/>
      <c r="BD108" s="59"/>
      <c r="BE108" s="86"/>
      <c r="BF108" s="87"/>
      <c r="BH108" s="61"/>
      <c r="BI108" s="60"/>
      <c r="BL108"/>
    </row>
    <row r="109" spans="8:66" ht="13.2" x14ac:dyDescent="0.25">
      <c r="J109" s="18"/>
      <c r="K109" s="18"/>
      <c r="M109" s="18"/>
      <c r="N109" s="18"/>
      <c r="O109" s="18"/>
      <c r="P109" s="18"/>
      <c r="Q109" s="18"/>
      <c r="R109" s="18"/>
      <c r="S109" s="18"/>
      <c r="T109" s="18"/>
      <c r="U109" s="18"/>
      <c r="V109" s="18"/>
      <c r="W109" s="18"/>
      <c r="Y109" s="18"/>
      <c r="Z109" s="18"/>
      <c r="AC109" s="18"/>
      <c r="AD109" s="18"/>
      <c r="AI109" s="18"/>
      <c r="AJ109" s="18"/>
      <c r="AM109" s="18"/>
      <c r="AN109" s="18"/>
      <c r="AR109" s="18"/>
      <c r="AS109" s="18"/>
      <c r="AU109" s="18"/>
      <c r="AY109" s="18"/>
      <c r="BH109" s="34" t="s">
        <v>732</v>
      </c>
      <c r="BI109" s="34"/>
      <c r="BL109"/>
    </row>
    <row r="110" spans="8:66" s="18" customFormat="1" ht="13.2" x14ac:dyDescent="0.25">
      <c r="BN110" s="15"/>
    </row>
    <row r="111" spans="8:66" s="18" customFormat="1" ht="13.2" x14ac:dyDescent="0.25">
      <c r="BM111" s="15"/>
      <c r="BN111" s="15"/>
    </row>
    <row r="112" spans="8:66" s="18" customFormat="1" ht="13.2" x14ac:dyDescent="0.25">
      <c r="AV112" s="15"/>
      <c r="AW112" s="15"/>
      <c r="AX112" s="15"/>
      <c r="AY112" s="15"/>
    </row>
    <row r="113" spans="3:83" ht="18" thickBot="1" x14ac:dyDescent="0.35">
      <c r="H113" s="40" t="s">
        <v>23</v>
      </c>
      <c r="I113" s="40"/>
      <c r="J113" s="1076"/>
      <c r="K113" s="1077" t="s">
        <v>71</v>
      </c>
      <c r="L113" s="34"/>
      <c r="M113" s="34"/>
      <c r="N113" s="1076"/>
      <c r="O113" s="1077" t="s">
        <v>71</v>
      </c>
      <c r="P113" s="1077"/>
      <c r="Q113" s="34"/>
      <c r="R113" s="34"/>
      <c r="S113" s="34"/>
      <c r="T113" s="34"/>
      <c r="U113" s="34"/>
      <c r="V113" s="34"/>
      <c r="W113" s="40" t="s">
        <v>23</v>
      </c>
      <c r="X113" s="34"/>
      <c r="Y113" s="34"/>
      <c r="Z113" s="34"/>
      <c r="AA113" s="1076"/>
      <c r="AB113" s="1077" t="s">
        <v>71</v>
      </c>
      <c r="AC113" s="1077"/>
      <c r="AD113" s="34"/>
      <c r="AE113" s="34"/>
      <c r="AF113" s="40" t="s">
        <v>23</v>
      </c>
      <c r="AG113" s="34"/>
      <c r="AH113" s="34"/>
      <c r="AI113" s="91" t="s">
        <v>71</v>
      </c>
      <c r="AJ113" s="34"/>
      <c r="AK113" s="34"/>
      <c r="AL113" s="34"/>
      <c r="AM113" s="34"/>
      <c r="AN113" s="34"/>
      <c r="AO113" s="34"/>
      <c r="AS113" s="5"/>
      <c r="AT113" s="5"/>
      <c r="BE113" s="18"/>
      <c r="BF113" s="18"/>
      <c r="BG113" s="18"/>
      <c r="BH113" s="18"/>
      <c r="BL113"/>
    </row>
    <row r="114" spans="3:83" ht="93" customHeight="1" x14ac:dyDescent="0.3">
      <c r="C114" s="18"/>
      <c r="D114" s="915" t="s">
        <v>847</v>
      </c>
      <c r="E114" s="1632" t="s">
        <v>850</v>
      </c>
      <c r="F114" s="1633"/>
      <c r="J114" s="74" t="s">
        <v>63</v>
      </c>
      <c r="L114" s="915" t="s">
        <v>64</v>
      </c>
      <c r="M114" s="1632" t="s">
        <v>849</v>
      </c>
      <c r="N114" s="1633"/>
      <c r="P114" s="915" t="s">
        <v>24</v>
      </c>
      <c r="Q114" s="1565" t="s">
        <v>767</v>
      </c>
      <c r="R114" s="1566"/>
      <c r="S114" s="1566"/>
      <c r="T114" s="847" t="s">
        <v>766</v>
      </c>
      <c r="U114" s="895">
        <v>0.5</v>
      </c>
      <c r="V114" s="1012" t="s">
        <v>768</v>
      </c>
      <c r="W114" s="1014">
        <f>Q58</f>
        <v>0.5</v>
      </c>
      <c r="Y114" s="915" t="s">
        <v>66</v>
      </c>
      <c r="Z114" s="1594" t="s">
        <v>777</v>
      </c>
      <c r="AA114" s="1595"/>
      <c r="AB114" s="1595"/>
      <c r="AC114" s="1595"/>
      <c r="AD114" s="847" t="s">
        <v>778</v>
      </c>
      <c r="AE114" s="984">
        <v>0.5</v>
      </c>
      <c r="AF114" s="16"/>
      <c r="AG114" s="1611" t="s">
        <v>785</v>
      </c>
      <c r="AH114" s="1612"/>
      <c r="AI114" s="1612"/>
      <c r="AJ114" s="1613"/>
      <c r="AL114" s="1592" t="s">
        <v>783</v>
      </c>
      <c r="AM114" s="1593"/>
      <c r="BL114"/>
    </row>
    <row r="115" spans="3:83" ht="66.599999999999994" thickBot="1" x14ac:dyDescent="0.3">
      <c r="C115" s="18"/>
      <c r="D115" s="52" t="s">
        <v>846</v>
      </c>
      <c r="E115" s="42" t="s">
        <v>729</v>
      </c>
      <c r="F115" s="53" t="s">
        <v>848</v>
      </c>
      <c r="J115" s="63" t="s">
        <v>786</v>
      </c>
      <c r="K115" s="18"/>
      <c r="L115" s="52" t="s">
        <v>759</v>
      </c>
      <c r="M115" s="42" t="s">
        <v>730</v>
      </c>
      <c r="N115" s="53" t="s">
        <v>65</v>
      </c>
      <c r="P115" s="52" t="s">
        <v>762</v>
      </c>
      <c r="Q115" s="42" t="s">
        <v>761</v>
      </c>
      <c r="R115" s="47" t="s">
        <v>678</v>
      </c>
      <c r="S115" s="47" t="s">
        <v>678</v>
      </c>
      <c r="T115" s="42" t="s">
        <v>729</v>
      </c>
      <c r="U115" s="42" t="s">
        <v>728</v>
      </c>
      <c r="V115" s="42" t="s">
        <v>717</v>
      </c>
      <c r="W115" s="921" t="s">
        <v>789</v>
      </c>
      <c r="X115" s="15"/>
      <c r="Y115" s="52" t="s">
        <v>673</v>
      </c>
      <c r="Z115" s="42" t="s">
        <v>677</v>
      </c>
      <c r="AA115" s="47" t="s">
        <v>782</v>
      </c>
      <c r="AB115" s="47" t="s">
        <v>782</v>
      </c>
      <c r="AC115" s="42" t="s">
        <v>730</v>
      </c>
      <c r="AD115" s="42" t="s">
        <v>728</v>
      </c>
      <c r="AE115" s="53" t="s">
        <v>716</v>
      </c>
      <c r="AG115" s="52" t="s">
        <v>790</v>
      </c>
      <c r="AH115" s="42" t="s">
        <v>787</v>
      </c>
      <c r="AI115" s="42" t="s">
        <v>726</v>
      </c>
      <c r="AJ115" s="53" t="s">
        <v>725</v>
      </c>
      <c r="AL115" s="993" t="s">
        <v>731</v>
      </c>
      <c r="AM115" s="53" t="s">
        <v>727</v>
      </c>
      <c r="BL115"/>
    </row>
    <row r="116" spans="3:83" ht="28.8" customHeight="1" thickBot="1" x14ac:dyDescent="0.3">
      <c r="C116" s="1089"/>
      <c r="D116" s="860" t="s">
        <v>760</v>
      </c>
      <c r="E116" s="44" t="s">
        <v>6</v>
      </c>
      <c r="F116" s="66" t="s">
        <v>11</v>
      </c>
      <c r="J116" s="75" t="s">
        <v>760</v>
      </c>
      <c r="K116" s="972"/>
      <c r="L116" s="860" t="s">
        <v>760</v>
      </c>
      <c r="M116" s="44" t="s">
        <v>6</v>
      </c>
      <c r="N116" s="66" t="s">
        <v>11</v>
      </c>
      <c r="P116" s="860" t="s">
        <v>779</v>
      </c>
      <c r="Q116" s="859" t="s">
        <v>779</v>
      </c>
      <c r="R116" s="852">
        <f t="array" ref="R116">AVERAGE($Q$117:$Q$163/$P$117:$P$163)*$U$114</f>
        <v>0.33579021549309773</v>
      </c>
      <c r="S116" s="852">
        <f t="array" ref="S116">AVERAGE($Q$123:$Q$153/$P$123:$P$153)*$U$114</f>
        <v>0.35453621508873184</v>
      </c>
      <c r="T116" s="45" t="s">
        <v>6</v>
      </c>
      <c r="U116" s="855" t="s">
        <v>12</v>
      </c>
      <c r="V116" s="43" t="s">
        <v>11</v>
      </c>
      <c r="W116" s="54" t="s">
        <v>11</v>
      </c>
      <c r="X116" s="18"/>
      <c r="Y116" s="860" t="s">
        <v>779</v>
      </c>
      <c r="Z116" s="859" t="s">
        <v>779</v>
      </c>
      <c r="AA116" s="852">
        <f t="array" ref="AA116">AVERAGE($Z$117:$Z$163/$Y$117:$Y$163)*$AE$114</f>
        <v>0.33579021549309773</v>
      </c>
      <c r="AB116" s="852">
        <f t="array" ref="AB116">AVERAGE($Z$123:$Z$153/$Y$123:$Y$153)*$AE$114</f>
        <v>0.35453621508873184</v>
      </c>
      <c r="AC116" s="44" t="s">
        <v>6</v>
      </c>
      <c r="AD116" s="44" t="s">
        <v>12</v>
      </c>
      <c r="AE116" s="66" t="s">
        <v>11</v>
      </c>
      <c r="AG116" s="72" t="s">
        <v>760</v>
      </c>
      <c r="AH116" s="46" t="s">
        <v>11</v>
      </c>
      <c r="AI116" s="46" t="s">
        <v>6</v>
      </c>
      <c r="AJ116" s="73" t="s">
        <v>12</v>
      </c>
      <c r="AL116" s="995" t="s">
        <v>11</v>
      </c>
      <c r="AM116" s="77" t="s">
        <v>11</v>
      </c>
      <c r="BL116"/>
    </row>
    <row r="117" spans="3:83" ht="13.8" thickTop="1" x14ac:dyDescent="0.25">
      <c r="C117" s="11">
        <v>2014</v>
      </c>
      <c r="D117" s="856">
        <v>1.2322359984266313</v>
      </c>
      <c r="E117" s="1008">
        <v>0</v>
      </c>
      <c r="F117" s="922">
        <f>-E117*$D$23</f>
        <v>0</v>
      </c>
      <c r="H117" s="1">
        <v>2014</v>
      </c>
      <c r="I117" s="1"/>
      <c r="J117" s="93">
        <f>TAM_Lighting!$I20</f>
        <v>51.516940054663465</v>
      </c>
      <c r="K117" s="11">
        <v>2014</v>
      </c>
      <c r="L117" s="856">
        <v>1.4407364140050591</v>
      </c>
      <c r="M117" s="1008">
        <v>0</v>
      </c>
      <c r="N117" s="922">
        <f t="shared" ref="N117:N163" si="24">M117*$D$23</f>
        <v>0</v>
      </c>
      <c r="O117" s="1">
        <v>2014</v>
      </c>
      <c r="P117" s="1010">
        <f t="shared" ref="P117:P163" si="25">L61</f>
        <v>48.883016128971576</v>
      </c>
      <c r="Q117" s="893">
        <f>$L117/$J117*P117</f>
        <v>1.3670753986684165</v>
      </c>
      <c r="R117" s="55" t="s">
        <v>13</v>
      </c>
      <c r="S117" s="55" t="s">
        <v>14</v>
      </c>
      <c r="T117" s="1017">
        <f t="shared" ref="T117:T163" si="26">R61</f>
        <v>0</v>
      </c>
      <c r="U117" s="1017">
        <f t="shared" ref="U117:U163" si="27">S61</f>
        <v>0</v>
      </c>
      <c r="V117" s="41">
        <f>U117*$D$25-T117*$D$23</f>
        <v>0</v>
      </c>
      <c r="W117" s="922">
        <f>V117+N117</f>
        <v>0</v>
      </c>
      <c r="X117" s="11">
        <v>2014</v>
      </c>
      <c r="Y117" s="1010">
        <f t="shared" ref="Y117:Y163" si="28">Y61</f>
        <v>7462.3807746838138</v>
      </c>
      <c r="Z117" s="1015">
        <f>MAX($L117/$J117,$P117/TAM_Area!$R32)*Y117</f>
        <v>208.69492065814205</v>
      </c>
      <c r="AA117" s="966" t="s">
        <v>13</v>
      </c>
      <c r="AB117" s="55" t="s">
        <v>14</v>
      </c>
      <c r="AC117" s="1035">
        <f t="shared" ref="AC117:AC163" si="29">AE61</f>
        <v>0</v>
      </c>
      <c r="AD117" s="1035">
        <f t="shared" ref="AD117:AD163" si="30">AF61</f>
        <v>0</v>
      </c>
      <c r="AE117" s="988">
        <f>AD117*$D$25+AC117*$D$23</f>
        <v>0</v>
      </c>
      <c r="AF117" s="1">
        <v>2014</v>
      </c>
      <c r="AG117" s="84">
        <f>J117</f>
        <v>51.516940054663465</v>
      </c>
      <c r="AH117" s="1005">
        <f>N117+V117+AE117</f>
        <v>0</v>
      </c>
      <c r="AI117" s="83">
        <f>M117-T117+AC117</f>
        <v>0</v>
      </c>
      <c r="AJ117" s="990">
        <f>U117+AD117</f>
        <v>0</v>
      </c>
      <c r="AK117" s="1">
        <v>2014</v>
      </c>
      <c r="AL117" s="1049">
        <v>7.9</v>
      </c>
      <c r="AM117" s="1050">
        <v>7.8</v>
      </c>
      <c r="BL117"/>
      <c r="BP117" s="18"/>
      <c r="BQ117" s="18"/>
      <c r="BR117" s="18"/>
      <c r="BS117" s="18"/>
      <c r="BT117" s="18"/>
      <c r="CA117"/>
      <c r="CB117"/>
      <c r="CC117"/>
      <c r="CD117"/>
      <c r="CE117"/>
    </row>
    <row r="118" spans="3:83" ht="12.45" customHeight="1" x14ac:dyDescent="0.25">
      <c r="C118" s="11">
        <v>2015</v>
      </c>
      <c r="D118" s="818">
        <v>1.2440360016205716</v>
      </c>
      <c r="E118" s="1009">
        <v>0</v>
      </c>
      <c r="F118" s="922">
        <f t="shared" ref="F118:F136" si="31">-E118*$D$23</f>
        <v>0</v>
      </c>
      <c r="H118" s="1">
        <v>2015</v>
      </c>
      <c r="I118" s="1"/>
      <c r="J118" s="93">
        <f>TAM_Lighting!$I21</f>
        <v>53.121990102301979</v>
      </c>
      <c r="K118" s="11">
        <v>2015</v>
      </c>
      <c r="L118" s="818">
        <v>1.633394021477053</v>
      </c>
      <c r="M118" s="1009">
        <v>0</v>
      </c>
      <c r="N118" s="922">
        <f t="shared" si="24"/>
        <v>0</v>
      </c>
      <c r="O118" s="1">
        <v>2015</v>
      </c>
      <c r="P118" s="1010">
        <f t="shared" si="25"/>
        <v>11.977823904185495</v>
      </c>
      <c r="Q118" s="1015">
        <f t="shared" ref="Q118:Q163" si="32">$L118/$J118*P118</f>
        <v>0.36829391966913</v>
      </c>
      <c r="R118" s="1568" t="s">
        <v>17</v>
      </c>
      <c r="S118" s="1623"/>
      <c r="T118" s="1038">
        <f t="shared" si="26"/>
        <v>0.21292367775011778</v>
      </c>
      <c r="U118" s="1017">
        <f t="shared" si="27"/>
        <v>-454.20076314393026</v>
      </c>
      <c r="V118" s="41">
        <f t="shared" ref="V118:V163" si="33">U118*$D$25-T118*$D$23</f>
        <v>-1.2207260030443542E-3</v>
      </c>
      <c r="W118" s="922">
        <f t="shared" ref="W118:W163" si="34">V118+N118</f>
        <v>-1.2207260030443542E-3</v>
      </c>
      <c r="X118" s="11">
        <v>2015</v>
      </c>
      <c r="Y118" s="1010">
        <f t="shared" si="28"/>
        <v>7582.3595263431343</v>
      </c>
      <c r="Z118" s="1015">
        <f>MAX($L118/$J118,$P118/TAM_Area!$R33)*Y118</f>
        <v>233.14225794567452</v>
      </c>
      <c r="AA118" s="1567" t="s">
        <v>81</v>
      </c>
      <c r="AB118" s="1602"/>
      <c r="AC118" s="1035">
        <f t="shared" si="29"/>
        <v>0</v>
      </c>
      <c r="AD118" s="1035">
        <f t="shared" si="30"/>
        <v>0</v>
      </c>
      <c r="AE118" s="988">
        <f t="shared" ref="AE118:AE163" si="35">AD118*$D$25+AC118*$D$23</f>
        <v>0</v>
      </c>
      <c r="AF118" s="1">
        <v>2015</v>
      </c>
      <c r="AG118" s="84">
        <f t="shared" ref="AG118:AG163" si="36">J118</f>
        <v>53.121990102301979</v>
      </c>
      <c r="AH118" s="1005">
        <f t="shared" ref="AH118:AH163" si="37">N118+V118+AE118</f>
        <v>-1.2207260030443542E-3</v>
      </c>
      <c r="AI118" s="83">
        <f t="shared" ref="AI118:AI163" si="38">M118-T118+AC118</f>
        <v>-0.21292367775011778</v>
      </c>
      <c r="AJ118" s="990">
        <f t="shared" ref="AJ118:AJ163" si="39">U118+AD118</f>
        <v>-454.20076314393026</v>
      </c>
      <c r="AK118" s="1">
        <v>2015</v>
      </c>
      <c r="AL118" s="1049">
        <v>8</v>
      </c>
      <c r="AM118" s="1050">
        <v>7.8</v>
      </c>
      <c r="AN118" s="18"/>
      <c r="BL118"/>
      <c r="BP118" s="18"/>
      <c r="BQ118" s="18"/>
      <c r="BR118" s="18"/>
      <c r="BS118" s="18"/>
      <c r="BT118" s="18"/>
      <c r="CA118"/>
      <c r="CB118"/>
      <c r="CC118"/>
      <c r="CD118"/>
      <c r="CE118"/>
    </row>
    <row r="119" spans="3:83" ht="13.05" customHeight="1" x14ac:dyDescent="0.25">
      <c r="C119" s="11">
        <v>2016</v>
      </c>
      <c r="D119" s="818">
        <v>1.2558360048145083</v>
      </c>
      <c r="E119" s="1009">
        <v>0</v>
      </c>
      <c r="F119" s="922">
        <f t="shared" si="31"/>
        <v>0</v>
      </c>
      <c r="H119" s="1">
        <v>2016</v>
      </c>
      <c r="I119" s="1"/>
      <c r="J119" s="93">
        <f>TAM_Lighting!$I22</f>
        <v>54.794507318912586</v>
      </c>
      <c r="K119" s="11">
        <v>2016</v>
      </c>
      <c r="L119" s="818">
        <v>3.7103004826728068</v>
      </c>
      <c r="M119" s="1009">
        <v>0</v>
      </c>
      <c r="N119" s="922">
        <f t="shared" si="24"/>
        <v>0</v>
      </c>
      <c r="O119" s="1">
        <v>2016</v>
      </c>
      <c r="P119" s="1010">
        <f t="shared" si="25"/>
        <v>20.706600796423434</v>
      </c>
      <c r="Q119" s="1015">
        <f t="shared" si="32"/>
        <v>1.4021060629733144</v>
      </c>
      <c r="R119" s="1568"/>
      <c r="S119" s="1623"/>
      <c r="T119" s="1038">
        <f t="shared" si="26"/>
        <v>0.16454039465766002</v>
      </c>
      <c r="U119" s="1017">
        <f t="shared" si="27"/>
        <v>-350.99136747590467</v>
      </c>
      <c r="V119" s="41">
        <f t="shared" si="33"/>
        <v>-9.4333678824348071E-4</v>
      </c>
      <c r="W119" s="922">
        <f t="shared" si="34"/>
        <v>-9.4333678824348071E-4</v>
      </c>
      <c r="X119" s="11">
        <v>2016</v>
      </c>
      <c r="Y119" s="1010">
        <f t="shared" si="28"/>
        <v>7702.338278002484</v>
      </c>
      <c r="Z119" s="1015">
        <f>MAX($L119/$J119,$P119/TAM_Area!$R34)*Y119</f>
        <v>521.54843302547624</v>
      </c>
      <c r="AA119" s="1601"/>
      <c r="AB119" s="1602"/>
      <c r="AC119" s="1035">
        <f t="shared" si="29"/>
        <v>0</v>
      </c>
      <c r="AD119" s="1035">
        <f t="shared" si="30"/>
        <v>0</v>
      </c>
      <c r="AE119" s="988">
        <f t="shared" si="35"/>
        <v>0</v>
      </c>
      <c r="AF119" s="1">
        <v>2016</v>
      </c>
      <c r="AG119" s="84">
        <f t="shared" si="36"/>
        <v>54.794507318912586</v>
      </c>
      <c r="AH119" s="1005">
        <f t="shared" si="37"/>
        <v>-9.4333678824348071E-4</v>
      </c>
      <c r="AI119" s="83">
        <f t="shared" si="38"/>
        <v>-0.16454039465766002</v>
      </c>
      <c r="AJ119" s="990">
        <f t="shared" si="39"/>
        <v>-350.99136747590467</v>
      </c>
      <c r="AK119" s="1">
        <v>2016</v>
      </c>
      <c r="AL119" s="1049">
        <v>8.1</v>
      </c>
      <c r="AM119" s="1050">
        <v>7.8</v>
      </c>
      <c r="AN119" s="18"/>
      <c r="BL119"/>
      <c r="BP119" s="18"/>
      <c r="BQ119" s="18"/>
      <c r="BR119" s="18"/>
      <c r="BS119" s="18"/>
      <c r="BT119" s="18"/>
      <c r="CA119"/>
      <c r="CB119"/>
      <c r="CC119"/>
      <c r="CD119"/>
      <c r="CE119"/>
    </row>
    <row r="120" spans="3:83" ht="12.45" customHeight="1" x14ac:dyDescent="0.25">
      <c r="C120" s="11">
        <v>2017</v>
      </c>
      <c r="D120" s="818">
        <v>1.2676360080084486</v>
      </c>
      <c r="E120" s="1009">
        <v>0</v>
      </c>
      <c r="F120" s="922">
        <f t="shared" si="31"/>
        <v>0</v>
      </c>
      <c r="H120" s="1">
        <v>2017</v>
      </c>
      <c r="I120" s="1"/>
      <c r="J120" s="93">
        <f>TAM_Lighting!$I23</f>
        <v>56.535393527023977</v>
      </c>
      <c r="K120" s="11">
        <v>2017</v>
      </c>
      <c r="L120" s="818">
        <v>5.9808762867653584</v>
      </c>
      <c r="M120" s="1009">
        <v>0</v>
      </c>
      <c r="N120" s="922">
        <f t="shared" si="24"/>
        <v>0</v>
      </c>
      <c r="O120" s="1">
        <v>2017</v>
      </c>
      <c r="P120" s="1010">
        <f t="shared" si="25"/>
        <v>34.401133738024036</v>
      </c>
      <c r="Q120" s="1015">
        <f t="shared" si="32"/>
        <v>3.639294116052159</v>
      </c>
      <c r="R120" s="1568"/>
      <c r="S120" s="1623"/>
      <c r="T120" s="1038">
        <f t="shared" si="26"/>
        <v>8.7722446629153294E-2</v>
      </c>
      <c r="U120" s="1017">
        <f t="shared" si="27"/>
        <v>-187.12621642095462</v>
      </c>
      <c r="V120" s="41">
        <f t="shared" si="33"/>
        <v>-5.0292702428590642E-4</v>
      </c>
      <c r="W120" s="922">
        <f t="shared" si="34"/>
        <v>-5.0292702428590642E-4</v>
      </c>
      <c r="X120" s="11">
        <v>2017</v>
      </c>
      <c r="Y120" s="1010">
        <f t="shared" si="28"/>
        <v>7822.3170296618337</v>
      </c>
      <c r="Z120" s="1015">
        <f>MAX($L120/$J120,$P120/TAM_Area!$R35)*Y120</f>
        <v>827.52250425040984</v>
      </c>
      <c r="AA120" s="1601"/>
      <c r="AB120" s="1602"/>
      <c r="AC120" s="1035">
        <f t="shared" si="29"/>
        <v>0</v>
      </c>
      <c r="AD120" s="1035">
        <f t="shared" si="30"/>
        <v>0</v>
      </c>
      <c r="AE120" s="988">
        <f t="shared" si="35"/>
        <v>0</v>
      </c>
      <c r="AF120" s="1">
        <v>2017</v>
      </c>
      <c r="AG120" s="84">
        <f t="shared" si="36"/>
        <v>56.535393527023977</v>
      </c>
      <c r="AH120" s="1005">
        <f t="shared" si="37"/>
        <v>-5.0292702428590642E-4</v>
      </c>
      <c r="AI120" s="83">
        <f t="shared" si="38"/>
        <v>-8.7722446629153294E-2</v>
      </c>
      <c r="AJ120" s="990">
        <f t="shared" si="39"/>
        <v>-187.12621642095462</v>
      </c>
      <c r="AK120" s="1">
        <v>2017</v>
      </c>
      <c r="AL120" s="1049">
        <v>8.1999999999999993</v>
      </c>
      <c r="AM120" s="1050">
        <v>7.8</v>
      </c>
      <c r="AN120" s="18"/>
      <c r="BL120"/>
      <c r="BP120" s="18"/>
      <c r="BQ120" s="18"/>
      <c r="BR120" s="18"/>
      <c r="BS120" s="18"/>
      <c r="BT120" s="18"/>
      <c r="CA120"/>
      <c r="CB120"/>
      <c r="CC120"/>
      <c r="CD120"/>
      <c r="CE120"/>
    </row>
    <row r="121" spans="3:83" ht="13.2" x14ac:dyDescent="0.25">
      <c r="C121" s="11">
        <v>2018</v>
      </c>
      <c r="D121" s="818">
        <v>1.2794360112020513</v>
      </c>
      <c r="E121" s="1009">
        <v>9.5763381786293447E-12</v>
      </c>
      <c r="F121" s="922">
        <f t="shared" si="31"/>
        <v>-3.4474817443065641E-14</v>
      </c>
      <c r="H121" s="1">
        <v>2018</v>
      </c>
      <c r="I121" s="1"/>
      <c r="J121" s="93">
        <f>TAM_Lighting!$I24</f>
        <v>58.344974062205317</v>
      </c>
      <c r="K121" s="11">
        <v>2018</v>
      </c>
      <c r="L121" s="818">
        <v>8.4547461792753893</v>
      </c>
      <c r="M121" s="1009">
        <v>-9.9068951054601382E-13</v>
      </c>
      <c r="N121" s="922">
        <f t="shared" si="24"/>
        <v>-3.5664822379656499E-15</v>
      </c>
      <c r="O121" s="1">
        <v>2018</v>
      </c>
      <c r="P121" s="1010">
        <f t="shared" si="25"/>
        <v>54.09077682101951</v>
      </c>
      <c r="Q121" s="1015">
        <f t="shared" si="32"/>
        <v>7.8382722078849554</v>
      </c>
      <c r="R121" s="88"/>
      <c r="S121" s="1026"/>
      <c r="T121" s="1038">
        <f t="shared" si="26"/>
        <v>-2.3424402463100236E-2</v>
      </c>
      <c r="U121" s="1017">
        <f t="shared" si="27"/>
        <v>49.968052343229033</v>
      </c>
      <c r="V121" s="41">
        <f t="shared" si="33"/>
        <v>1.3429590121038988E-4</v>
      </c>
      <c r="W121" s="922">
        <f t="shared" si="34"/>
        <v>1.342959012068234E-4</v>
      </c>
      <c r="X121" s="11">
        <v>2018</v>
      </c>
      <c r="Y121" s="1010">
        <f t="shared" si="28"/>
        <v>7942.2957813211542</v>
      </c>
      <c r="Z121" s="1015">
        <f>MAX($L121/$J121,$P121/TAM_Area!$R36)*Y121</f>
        <v>1150.9148129915536</v>
      </c>
      <c r="AA121" s="89"/>
      <c r="AB121" s="1026"/>
      <c r="AC121" s="1035">
        <f t="shared" si="29"/>
        <v>0</v>
      </c>
      <c r="AD121" s="1035">
        <f t="shared" si="30"/>
        <v>0</v>
      </c>
      <c r="AE121" s="988">
        <f t="shared" si="35"/>
        <v>0</v>
      </c>
      <c r="AF121" s="1">
        <v>2018</v>
      </c>
      <c r="AG121" s="84">
        <f t="shared" si="36"/>
        <v>58.344974062205317</v>
      </c>
      <c r="AH121" s="1005">
        <f t="shared" si="37"/>
        <v>1.342959012068234E-4</v>
      </c>
      <c r="AI121" s="83">
        <f t="shared" si="38"/>
        <v>2.3424402462109545E-2</v>
      </c>
      <c r="AJ121" s="990">
        <f t="shared" si="39"/>
        <v>49.968052343229033</v>
      </c>
      <c r="AK121" s="1">
        <v>2018</v>
      </c>
      <c r="AL121" s="1049">
        <v>8.4</v>
      </c>
      <c r="AM121" s="1050">
        <v>7.9</v>
      </c>
      <c r="AN121" s="18"/>
      <c r="BL121"/>
      <c r="BP121" s="18"/>
      <c r="BQ121" s="18"/>
      <c r="BR121" s="18"/>
      <c r="BS121" s="18"/>
      <c r="BT121" s="18"/>
      <c r="CA121"/>
      <c r="CB121"/>
      <c r="CC121"/>
      <c r="CD121"/>
      <c r="CE121"/>
    </row>
    <row r="122" spans="3:83" ht="26.4" customHeight="1" x14ac:dyDescent="0.25">
      <c r="C122" s="11">
        <v>2019</v>
      </c>
      <c r="D122" s="818">
        <v>2.6112054231439288</v>
      </c>
      <c r="E122" s="1009">
        <v>-37.452389138447238</v>
      </c>
      <c r="F122" s="922">
        <f t="shared" si="31"/>
        <v>0.13482860089841006</v>
      </c>
      <c r="H122" s="1">
        <v>2019</v>
      </c>
      <c r="I122" s="1"/>
      <c r="J122" s="93">
        <f>TAM_Lighting!$I25</f>
        <v>60.223113764436938</v>
      </c>
      <c r="K122" s="11">
        <v>2019</v>
      </c>
      <c r="L122" s="818">
        <v>12.474525757572337</v>
      </c>
      <c r="M122" s="1009">
        <v>18.666791999831744</v>
      </c>
      <c r="N122" s="922">
        <f t="shared" si="24"/>
        <v>6.7200451199394273E-2</v>
      </c>
      <c r="O122" s="1">
        <v>2019</v>
      </c>
      <c r="P122" s="1010">
        <f t="shared" si="25"/>
        <v>80.6338949004856</v>
      </c>
      <c r="Q122" s="1015">
        <f t="shared" si="32"/>
        <v>16.702384449996281</v>
      </c>
      <c r="R122" s="1573" t="s">
        <v>792</v>
      </c>
      <c r="S122" s="1576"/>
      <c r="T122" s="1038">
        <f t="shared" si="26"/>
        <v>-0.17381527869543989</v>
      </c>
      <c r="U122" s="1017">
        <f t="shared" si="27"/>
        <v>370.77620048529417</v>
      </c>
      <c r="V122" s="41">
        <f t="shared" si="33"/>
        <v>9.9651120378887775E-4</v>
      </c>
      <c r="W122" s="922">
        <f t="shared" si="34"/>
        <v>6.8196962403183153E-2</v>
      </c>
      <c r="X122" s="11">
        <v>2019</v>
      </c>
      <c r="Y122" s="1010">
        <f t="shared" si="28"/>
        <v>11637.5755211786</v>
      </c>
      <c r="Z122" s="1015">
        <f>MAX($L122/$J122,$P122/TAM_Area!$R37)*Y122</f>
        <v>2410.589996433624</v>
      </c>
      <c r="AA122" s="1644" t="s">
        <v>772</v>
      </c>
      <c r="AB122" s="1645"/>
      <c r="AC122" s="1035">
        <f t="shared" si="29"/>
        <v>69.935552352188765</v>
      </c>
      <c r="AD122" s="1035">
        <f t="shared" si="30"/>
        <v>119324.9984014956</v>
      </c>
      <c r="AE122" s="988">
        <f t="shared" si="35"/>
        <v>0.37109298686937514</v>
      </c>
      <c r="AF122" s="1">
        <v>2019</v>
      </c>
      <c r="AG122" s="84">
        <f t="shared" si="36"/>
        <v>60.223113764436938</v>
      </c>
      <c r="AH122" s="1005">
        <f t="shared" si="37"/>
        <v>0.43928994927255827</v>
      </c>
      <c r="AI122" s="83">
        <f t="shared" si="38"/>
        <v>88.776159630715952</v>
      </c>
      <c r="AJ122" s="990">
        <f t="shared" si="39"/>
        <v>119695.7746019809</v>
      </c>
      <c r="AK122" s="1">
        <v>2019</v>
      </c>
      <c r="AL122" s="1049">
        <v>8.5</v>
      </c>
      <c r="AM122" s="1050">
        <v>7.9</v>
      </c>
      <c r="AN122" s="18"/>
      <c r="BL122"/>
      <c r="BP122" s="18"/>
      <c r="BQ122" s="18"/>
      <c r="BR122" s="18"/>
      <c r="BS122" s="18"/>
      <c r="BT122" s="18"/>
      <c r="CA122"/>
      <c r="CB122"/>
      <c r="CC122"/>
      <c r="CD122"/>
      <c r="CE122"/>
    </row>
    <row r="123" spans="3:83" ht="13.2" x14ac:dyDescent="0.25">
      <c r="C123" s="38">
        <v>2020</v>
      </c>
      <c r="D123" s="818">
        <v>3.9429748350858063</v>
      </c>
      <c r="E123" s="1009">
        <v>-74.904778276903954</v>
      </c>
      <c r="F123" s="922">
        <f t="shared" si="31"/>
        <v>0.26965720179685421</v>
      </c>
      <c r="G123" s="37"/>
      <c r="H123" s="37">
        <v>2020</v>
      </c>
      <c r="I123" s="37"/>
      <c r="J123" s="93">
        <f>TAM_Lighting!$I26</f>
        <v>62.174915307163339</v>
      </c>
      <c r="K123" s="38">
        <v>2020</v>
      </c>
      <c r="L123" s="818">
        <v>16.494305335869285</v>
      </c>
      <c r="M123" s="1009">
        <v>37.289264918730069</v>
      </c>
      <c r="N123" s="922">
        <f t="shared" si="24"/>
        <v>0.13424135370742823</v>
      </c>
      <c r="O123" s="37">
        <v>2020</v>
      </c>
      <c r="P123" s="1010">
        <f t="shared" si="25"/>
        <v>114.0417218578287</v>
      </c>
      <c r="Q123" s="1015">
        <f t="shared" si="32"/>
        <v>30.253985422551679</v>
      </c>
      <c r="R123" s="973" t="s">
        <v>73</v>
      </c>
      <c r="S123" s="1026"/>
      <c r="T123" s="1038">
        <f t="shared" si="26"/>
        <v>-0.36351450895999271</v>
      </c>
      <c r="U123" s="1017">
        <f t="shared" si="27"/>
        <v>775.4354477067011</v>
      </c>
      <c r="V123" s="41">
        <f t="shared" si="33"/>
        <v>2.0840876799626748E-3</v>
      </c>
      <c r="W123" s="922">
        <f t="shared" si="34"/>
        <v>0.13632544138739092</v>
      </c>
      <c r="X123" s="38">
        <v>2020</v>
      </c>
      <c r="Y123" s="1010">
        <f t="shared" si="28"/>
        <v>12721.96250532558</v>
      </c>
      <c r="Z123" s="1015">
        <f>MAX($L123/$J123,$P123/TAM_Area!$R38)*Y123</f>
        <v>3374.9934840706487</v>
      </c>
      <c r="AA123" s="970" t="s">
        <v>73</v>
      </c>
      <c r="AB123" s="1026"/>
      <c r="AC123" s="1035">
        <f t="shared" si="29"/>
        <v>88.800096247838127</v>
      </c>
      <c r="AD123" s="1035">
        <f t="shared" si="30"/>
        <v>151511.94187278504</v>
      </c>
      <c r="AE123" s="988">
        <f t="shared" si="35"/>
        <v>0.47119228836500227</v>
      </c>
      <c r="AF123" s="37">
        <v>2020</v>
      </c>
      <c r="AG123" s="84">
        <f t="shared" si="36"/>
        <v>62.174915307163339</v>
      </c>
      <c r="AH123" s="1005">
        <f t="shared" si="37"/>
        <v>0.60751772975239315</v>
      </c>
      <c r="AI123" s="83">
        <f t="shared" si="38"/>
        <v>126.45287567552819</v>
      </c>
      <c r="AJ123" s="990">
        <f t="shared" si="39"/>
        <v>152287.37732049174</v>
      </c>
      <c r="AK123" s="37">
        <v>2020</v>
      </c>
      <c r="AL123" s="1049">
        <v>8.6</v>
      </c>
      <c r="AM123" s="1050">
        <v>7.9</v>
      </c>
      <c r="AN123" s="18"/>
      <c r="BL123"/>
      <c r="BP123" s="18"/>
      <c r="BQ123" s="18"/>
      <c r="BR123" s="18"/>
      <c r="BS123" s="18"/>
      <c r="BT123" s="18"/>
      <c r="CA123"/>
      <c r="CB123"/>
      <c r="CC123"/>
      <c r="CD123"/>
      <c r="CE123"/>
    </row>
    <row r="124" spans="3:83" ht="13.05" customHeight="1" x14ac:dyDescent="0.25">
      <c r="C124" s="11">
        <v>2021</v>
      </c>
      <c r="D124" s="818">
        <v>5.2747442470276837</v>
      </c>
      <c r="E124" s="1009">
        <v>-112.35716741536075</v>
      </c>
      <c r="F124" s="922">
        <f t="shared" si="31"/>
        <v>0.40448580269529866</v>
      </c>
      <c r="H124" s="1">
        <v>2021</v>
      </c>
      <c r="I124" s="1"/>
      <c r="J124" s="93">
        <f>TAM_Lighting!$I27</f>
        <v>64.150342060012093</v>
      </c>
      <c r="K124" s="11">
        <v>2021</v>
      </c>
      <c r="L124" s="818">
        <v>20.514084914167142</v>
      </c>
      <c r="M124" s="1009">
        <v>55.86686377689395</v>
      </c>
      <c r="N124" s="922">
        <f t="shared" si="24"/>
        <v>0.20112070959681821</v>
      </c>
      <c r="O124" s="1">
        <v>2021</v>
      </c>
      <c r="P124" s="1010">
        <f t="shared" si="25"/>
        <v>153.34667940217849</v>
      </c>
      <c r="Q124" s="1015">
        <f t="shared" si="32"/>
        <v>49.037412764206579</v>
      </c>
      <c r="R124" s="1047">
        <f>$N68</f>
        <v>7.27983461703198E-2</v>
      </c>
      <c r="S124" s="1027" t="s">
        <v>793</v>
      </c>
      <c r="T124" s="1038">
        <f t="shared" si="26"/>
        <v>-0.58698159464450317</v>
      </c>
      <c r="U124" s="1017">
        <f t="shared" si="27"/>
        <v>1252.1270112188242</v>
      </c>
      <c r="V124" s="41">
        <f t="shared" si="33"/>
        <v>3.3652607519390355E-3</v>
      </c>
      <c r="W124" s="922">
        <f t="shared" si="34"/>
        <v>0.20448597034875726</v>
      </c>
      <c r="X124" s="11">
        <v>2021</v>
      </c>
      <c r="Y124" s="1010">
        <f t="shared" si="28"/>
        <v>13899.284724478752</v>
      </c>
      <c r="Z124" s="1015">
        <f>MAX($L124/$J124,$P124/TAM_Area!$R39)*Y124</f>
        <v>4444.7324508013644</v>
      </c>
      <c r="AA124" s="1033">
        <f>AA68</f>
        <v>0.1153677319896399</v>
      </c>
      <c r="AB124" s="1026"/>
      <c r="AC124" s="1035">
        <f t="shared" si="29"/>
        <v>109.4825226139687</v>
      </c>
      <c r="AD124" s="1035">
        <f t="shared" si="30"/>
        <v>186800.58134258317</v>
      </c>
      <c r="AE124" s="988">
        <f t="shared" si="35"/>
        <v>0.58093766275287051</v>
      </c>
      <c r="AF124" s="1">
        <v>2021</v>
      </c>
      <c r="AG124" s="84">
        <f t="shared" si="36"/>
        <v>64.150342060012093</v>
      </c>
      <c r="AH124" s="1005">
        <f t="shared" si="37"/>
        <v>0.78542363310162777</v>
      </c>
      <c r="AI124" s="83">
        <f t="shared" si="38"/>
        <v>165.93636798550716</v>
      </c>
      <c r="AJ124" s="990">
        <f t="shared" si="39"/>
        <v>188052.70835380201</v>
      </c>
      <c r="AK124" s="1">
        <v>2021</v>
      </c>
      <c r="AL124" s="1049">
        <v>8.6999999999999993</v>
      </c>
      <c r="AM124" s="1050">
        <v>7.9</v>
      </c>
      <c r="AN124" s="18"/>
      <c r="BL124"/>
      <c r="BP124" s="18"/>
      <c r="BQ124" s="18"/>
      <c r="BR124" s="18"/>
      <c r="BS124" s="18"/>
      <c r="BT124" s="18"/>
      <c r="CA124"/>
      <c r="CB124"/>
      <c r="CC124"/>
      <c r="CD124"/>
      <c r="CE124"/>
    </row>
    <row r="125" spans="3:83" ht="12.45" customHeight="1" x14ac:dyDescent="0.25">
      <c r="C125" s="11">
        <v>2022</v>
      </c>
      <c r="D125" s="818">
        <v>6.6065136589695612</v>
      </c>
      <c r="E125" s="1009">
        <v>-149.80955655381746</v>
      </c>
      <c r="F125" s="922">
        <f t="shared" si="31"/>
        <v>0.53931440359374283</v>
      </c>
      <c r="H125" s="1">
        <v>2022</v>
      </c>
      <c r="I125" s="1"/>
      <c r="J125" s="93">
        <f>TAM_Lighting!$I28</f>
        <v>66.190763749175943</v>
      </c>
      <c r="K125" s="11">
        <v>2022</v>
      </c>
      <c r="L125" s="818">
        <v>24.53386449246409</v>
      </c>
      <c r="M125" s="1009">
        <v>74.399033594509831</v>
      </c>
      <c r="N125" s="922">
        <f t="shared" si="24"/>
        <v>0.26783652094023536</v>
      </c>
      <c r="O125" s="1">
        <v>2022</v>
      </c>
      <c r="P125" s="1010">
        <f t="shared" si="25"/>
        <v>199.44283384530229</v>
      </c>
      <c r="Q125" s="1015">
        <f t="shared" si="32"/>
        <v>73.924263483280853</v>
      </c>
      <c r="R125" s="1047">
        <f>$N69</f>
        <v>6.654831630683207E-2</v>
      </c>
      <c r="S125" s="1027" t="s">
        <v>794</v>
      </c>
      <c r="T125" s="1038">
        <f t="shared" si="26"/>
        <v>-0.84933609372826169</v>
      </c>
      <c r="U125" s="1017">
        <f t="shared" si="27"/>
        <v>1811.7717391195506</v>
      </c>
      <c r="V125" s="41">
        <f t="shared" si="33"/>
        <v>4.8693816765412925E-3</v>
      </c>
      <c r="W125" s="922">
        <f t="shared" si="34"/>
        <v>0.27270590261677663</v>
      </c>
      <c r="X125" s="11">
        <v>2022</v>
      </c>
      <c r="Y125" s="1010">
        <f t="shared" si="28"/>
        <v>15200.215464746541</v>
      </c>
      <c r="Z125" s="1015">
        <f>MAX($L125/$J125,$P125/TAM_Area!$R40)*Y125</f>
        <v>5634.0190888489551</v>
      </c>
      <c r="AA125" s="963" t="s">
        <v>78</v>
      </c>
      <c r="AB125" s="1029"/>
      <c r="AC125" s="1035">
        <f t="shared" si="29"/>
        <v>132.5828237906737</v>
      </c>
      <c r="AD125" s="1035">
        <f t="shared" si="30"/>
        <v>226214.63196883982</v>
      </c>
      <c r="AE125" s="988">
        <f t="shared" si="35"/>
        <v>0.70351279761526508</v>
      </c>
      <c r="AF125" s="1">
        <v>2022</v>
      </c>
      <c r="AG125" s="84">
        <f t="shared" si="36"/>
        <v>66.190763749175943</v>
      </c>
      <c r="AH125" s="1005">
        <f t="shared" si="37"/>
        <v>0.97621870023204171</v>
      </c>
      <c r="AI125" s="83">
        <f t="shared" si="38"/>
        <v>207.83119347891179</v>
      </c>
      <c r="AJ125" s="990">
        <f t="shared" si="39"/>
        <v>228026.40370795937</v>
      </c>
      <c r="AK125" s="1">
        <v>2022</v>
      </c>
      <c r="AL125" s="1049">
        <v>8.9</v>
      </c>
      <c r="AM125" s="1050">
        <v>7.9</v>
      </c>
      <c r="AN125" s="18"/>
      <c r="BL125"/>
      <c r="BP125" s="18"/>
      <c r="BQ125" s="18"/>
      <c r="BR125" s="18"/>
      <c r="BS125" s="18"/>
      <c r="BT125" s="18"/>
      <c r="CA125"/>
      <c r="CB125"/>
      <c r="CC125"/>
      <c r="CD125"/>
      <c r="CE125"/>
    </row>
    <row r="126" spans="3:83" ht="13.2" x14ac:dyDescent="0.25">
      <c r="C126" s="11">
        <v>2023</v>
      </c>
      <c r="D126" s="818">
        <v>7.9382830709114387</v>
      </c>
      <c r="E126" s="1009">
        <v>-187.26194569227414</v>
      </c>
      <c r="F126" s="922">
        <f t="shared" si="31"/>
        <v>0.67414300449218689</v>
      </c>
      <c r="H126" s="1">
        <v>2023</v>
      </c>
      <c r="I126" s="1"/>
      <c r="J126" s="93">
        <f>TAM_Lighting!$I29</f>
        <v>68.296813756052188</v>
      </c>
      <c r="K126" s="11">
        <v>2023</v>
      </c>
      <c r="L126" s="818">
        <v>28.553644070761038</v>
      </c>
      <c r="M126" s="1009">
        <v>92.885219391777653</v>
      </c>
      <c r="N126" s="922">
        <f t="shared" si="24"/>
        <v>0.33438678981039954</v>
      </c>
      <c r="O126" s="1">
        <v>2023</v>
      </c>
      <c r="P126" s="1010">
        <f t="shared" si="25"/>
        <v>358.16541673263436</v>
      </c>
      <c r="Q126" s="1015">
        <f t="shared" si="32"/>
        <v>149.74238570438686</v>
      </c>
      <c r="R126" s="55" t="s">
        <v>18</v>
      </c>
      <c r="S126" s="1026"/>
      <c r="T126" s="1038">
        <f t="shared" si="26"/>
        <v>-1.7566064372313193</v>
      </c>
      <c r="U126" s="1017">
        <f t="shared" si="27"/>
        <v>3747.1266360068566</v>
      </c>
      <c r="V126" s="41">
        <f t="shared" si="33"/>
        <v>1.0070909810039606E-2</v>
      </c>
      <c r="W126" s="922">
        <f t="shared" si="34"/>
        <v>0.34445769962043915</v>
      </c>
      <c r="X126" s="11">
        <v>2023</v>
      </c>
      <c r="Y126" s="1010">
        <f t="shared" si="28"/>
        <v>16660.625375006974</v>
      </c>
      <c r="Z126" s="1015">
        <f>MAX($L126/$J126,$P126/TAM_Area!$R41)*Y126</f>
        <v>6965.5016214000507</v>
      </c>
      <c r="AA126" s="968" t="s">
        <v>18</v>
      </c>
      <c r="AB126" s="1026"/>
      <c r="AC126" s="1035">
        <f t="shared" si="29"/>
        <v>158.80265640792663</v>
      </c>
      <c r="AD126" s="1035">
        <f t="shared" si="30"/>
        <v>270951.26991495118</v>
      </c>
      <c r="AE126" s="988">
        <f t="shared" si="35"/>
        <v>0.84264083298348713</v>
      </c>
      <c r="AF126" s="1">
        <v>2023</v>
      </c>
      <c r="AG126" s="84">
        <f t="shared" si="36"/>
        <v>68.296813756052188</v>
      </c>
      <c r="AH126" s="1005">
        <f t="shared" si="37"/>
        <v>1.1870985326039263</v>
      </c>
      <c r="AI126" s="83">
        <f t="shared" si="38"/>
        <v>253.44448223693561</v>
      </c>
      <c r="AJ126" s="990">
        <f t="shared" si="39"/>
        <v>274698.39655095804</v>
      </c>
      <c r="AK126" s="1">
        <v>2023</v>
      </c>
      <c r="AL126" s="1049">
        <v>9</v>
      </c>
      <c r="AM126" s="1050">
        <v>7.9</v>
      </c>
      <c r="AN126" s="18"/>
      <c r="BL126"/>
      <c r="BP126" s="18"/>
      <c r="BQ126" s="18"/>
      <c r="BR126" s="18"/>
      <c r="BS126" s="18"/>
      <c r="BT126" s="18"/>
      <c r="CA126"/>
      <c r="CB126"/>
      <c r="CC126"/>
      <c r="CD126"/>
      <c r="CE126"/>
    </row>
    <row r="127" spans="3:83" ht="13.2" customHeight="1" x14ac:dyDescent="0.25">
      <c r="C127" s="11">
        <v>2024</v>
      </c>
      <c r="D127" s="818">
        <v>9.2700524828533162</v>
      </c>
      <c r="E127" s="1009">
        <v>-224.71433483073099</v>
      </c>
      <c r="F127" s="922">
        <f t="shared" si="31"/>
        <v>0.80897160539063151</v>
      </c>
      <c r="H127" s="1">
        <v>2024</v>
      </c>
      <c r="I127" s="1"/>
      <c r="J127" s="93">
        <f>TAM_Lighting!$I30</f>
        <v>70.467955173759478</v>
      </c>
      <c r="K127" s="11">
        <v>2024</v>
      </c>
      <c r="L127" s="818">
        <v>32.573423649058896</v>
      </c>
      <c r="M127" s="1009">
        <v>111.32486618889745</v>
      </c>
      <c r="N127" s="922">
        <f t="shared" si="24"/>
        <v>0.40076951828003077</v>
      </c>
      <c r="O127" s="1">
        <v>2024</v>
      </c>
      <c r="P127" s="1010">
        <f t="shared" si="25"/>
        <v>522.52244499701999</v>
      </c>
      <c r="Q127" s="1015">
        <f t="shared" si="32"/>
        <v>241.53311849423383</v>
      </c>
      <c r="R127" s="1047">
        <f>R124-(R124-R125)*((1-R133-R134)+R133*(1-S139)+R134*(1-S116))</f>
        <v>6.7072195982233421E-2</v>
      </c>
      <c r="S127" s="1027" t="s">
        <v>77</v>
      </c>
      <c r="T127" s="1038">
        <f t="shared" si="26"/>
        <v>-2.6961404611899553</v>
      </c>
      <c r="U127" s="1017">
        <f t="shared" si="27"/>
        <v>5751.3051998512628</v>
      </c>
      <c r="V127" s="41">
        <f t="shared" si="33"/>
        <v>1.5457410860135102E-2</v>
      </c>
      <c r="W127" s="922">
        <f t="shared" si="34"/>
        <v>0.41622692914016585</v>
      </c>
      <c r="X127" s="11">
        <v>2024</v>
      </c>
      <c r="Y127" s="1010">
        <f t="shared" si="28"/>
        <v>18318.990466605548</v>
      </c>
      <c r="Z127" s="1015">
        <f>MAX($L127/$J127,$P127/TAM_Area!$R42)*Y127</f>
        <v>8467.8523141539154</v>
      </c>
      <c r="AA127" s="1034">
        <f>AA124*((1-AA133-AA134)+AA133*(1-AB139)+AA134*(1-AB116))</f>
        <v>9.6140213974086675E-2</v>
      </c>
      <c r="AB127" s="1026"/>
      <c r="AC127" s="1035">
        <f t="shared" si="29"/>
        <v>188.89463992759514</v>
      </c>
      <c r="AD127" s="1035">
        <f t="shared" si="30"/>
        <v>322294.62482690968</v>
      </c>
      <c r="AE127" s="988">
        <f t="shared" si="35"/>
        <v>1.0023153285662521</v>
      </c>
      <c r="AF127" s="1">
        <v>2024</v>
      </c>
      <c r="AG127" s="84">
        <f t="shared" si="36"/>
        <v>70.467955173759478</v>
      </c>
      <c r="AH127" s="1005">
        <f t="shared" si="37"/>
        <v>1.418542257706418</v>
      </c>
      <c r="AI127" s="83">
        <f t="shared" si="38"/>
        <v>302.91564657768254</v>
      </c>
      <c r="AJ127" s="990">
        <f t="shared" si="39"/>
        <v>328045.93002676097</v>
      </c>
      <c r="AK127" s="1">
        <v>2024</v>
      </c>
      <c r="AL127" s="1049">
        <v>9.1999999999999993</v>
      </c>
      <c r="AM127" s="1050">
        <v>7.9</v>
      </c>
      <c r="AN127" s="18"/>
      <c r="BL127"/>
      <c r="BP127" s="18"/>
      <c r="BQ127" s="18"/>
      <c r="BR127" s="18"/>
      <c r="BS127" s="18"/>
      <c r="BT127" s="18"/>
      <c r="CA127"/>
      <c r="CB127"/>
      <c r="CC127"/>
      <c r="CD127"/>
      <c r="CE127"/>
    </row>
    <row r="128" spans="3:83" ht="12.45" customHeight="1" x14ac:dyDescent="0.25">
      <c r="C128" s="11">
        <v>2025</v>
      </c>
      <c r="D128" s="818">
        <v>10.601821894794739</v>
      </c>
      <c r="E128" s="1009">
        <v>-262.16672396917477</v>
      </c>
      <c r="F128" s="922">
        <f t="shared" si="31"/>
        <v>0.94380020628902916</v>
      </c>
      <c r="H128" s="1">
        <v>2025</v>
      </c>
      <c r="I128" s="1"/>
      <c r="J128" s="93">
        <f>TAM_Lighting!$I31</f>
        <v>72.703885558813667</v>
      </c>
      <c r="K128" s="11">
        <v>2025</v>
      </c>
      <c r="L128" s="818">
        <v>36.593203227355843</v>
      </c>
      <c r="M128" s="1009">
        <v>129.71741900605559</v>
      </c>
      <c r="N128" s="922">
        <f t="shared" si="24"/>
        <v>0.46698270842180012</v>
      </c>
      <c r="O128" s="1">
        <v>2025</v>
      </c>
      <c r="P128" s="1010">
        <f t="shared" si="25"/>
        <v>734.07926622475838</v>
      </c>
      <c r="Q128" s="1015">
        <f t="shared" si="32"/>
        <v>369.47560047833508</v>
      </c>
      <c r="R128" s="1650" t="s">
        <v>776</v>
      </c>
      <c r="S128" s="1651"/>
      <c r="T128" s="1038">
        <f t="shared" si="26"/>
        <v>-3.9059475885033308</v>
      </c>
      <c r="U128" s="1017">
        <f t="shared" si="27"/>
        <v>8332.0201597326959</v>
      </c>
      <c r="V128" s="41">
        <f t="shared" si="33"/>
        <v>2.2393431478344685E-2</v>
      </c>
      <c r="W128" s="922">
        <f t="shared" si="34"/>
        <v>0.48937613990014478</v>
      </c>
      <c r="X128" s="11">
        <v>2025</v>
      </c>
      <c r="Y128" s="1010">
        <f t="shared" si="28"/>
        <v>20212.382711219539</v>
      </c>
      <c r="Z128" s="1036">
        <f>MAX($L128/$J128,$P128/TAM_Area!$R43)*Y128</f>
        <v>10173.264091400222</v>
      </c>
      <c r="AA128" s="1649" t="s">
        <v>776</v>
      </c>
      <c r="AB128" s="1642"/>
      <c r="AC128" s="1035">
        <f t="shared" si="29"/>
        <v>223.58392974906945</v>
      </c>
      <c r="AD128" s="1035">
        <f t="shared" si="30"/>
        <v>381481.96679071261</v>
      </c>
      <c r="AE128" s="988">
        <f t="shared" si="35"/>
        <v>1.1863841138873625</v>
      </c>
      <c r="AF128" s="1">
        <v>2025</v>
      </c>
      <c r="AG128" s="84">
        <f t="shared" si="36"/>
        <v>72.703885558813667</v>
      </c>
      <c r="AH128" s="1005">
        <f t="shared" si="37"/>
        <v>1.6757602537875074</v>
      </c>
      <c r="AI128" s="83">
        <f t="shared" si="38"/>
        <v>357.2072963436284</v>
      </c>
      <c r="AJ128" s="990">
        <f t="shared" si="39"/>
        <v>389813.98695044534</v>
      </c>
      <c r="AK128" s="1">
        <v>2025</v>
      </c>
      <c r="AL128" s="1049">
        <v>9.3000000000000007</v>
      </c>
      <c r="AM128" s="1050">
        <v>7.9</v>
      </c>
      <c r="AN128" s="18"/>
      <c r="BL128"/>
      <c r="BP128" s="18"/>
      <c r="BQ128" s="18"/>
      <c r="BR128" s="18"/>
      <c r="BS128" s="18"/>
      <c r="BT128" s="18"/>
      <c r="CA128"/>
      <c r="CB128"/>
      <c r="CC128"/>
      <c r="CD128"/>
      <c r="CE128"/>
    </row>
    <row r="129" spans="3:83" ht="12.45" customHeight="1" x14ac:dyDescent="0.25">
      <c r="C129" s="11">
        <v>2026</v>
      </c>
      <c r="D129" s="818">
        <v>11.933591306736616</v>
      </c>
      <c r="E129" s="1009">
        <v>-299.61911310763151</v>
      </c>
      <c r="F129" s="922">
        <f t="shared" si="31"/>
        <v>1.0786288071874734</v>
      </c>
      <c r="H129" s="1">
        <v>2026</v>
      </c>
      <c r="I129" s="1"/>
      <c r="J129" s="93">
        <f>TAM_Lighting!$I32</f>
        <v>75.005428262628428</v>
      </c>
      <c r="K129" s="11">
        <v>2026</v>
      </c>
      <c r="L129" s="818">
        <v>40.612982805652791</v>
      </c>
      <c r="M129" s="1009">
        <v>148.06232286345212</v>
      </c>
      <c r="N129" s="922">
        <f t="shared" si="24"/>
        <v>0.53302436230842765</v>
      </c>
      <c r="O129" s="1">
        <v>2026</v>
      </c>
      <c r="P129" s="1010">
        <f t="shared" si="25"/>
        <v>998.64857603044334</v>
      </c>
      <c r="Q129" s="1015">
        <f t="shared" si="32"/>
        <v>540.73549590572998</v>
      </c>
      <c r="R129" s="1650"/>
      <c r="S129" s="1651"/>
      <c r="T129" s="1038">
        <f t="shared" si="26"/>
        <v>-5.4193121872582495</v>
      </c>
      <c r="U129" s="1017">
        <f t="shared" si="27"/>
        <v>11560.272474987987</v>
      </c>
      <c r="V129" s="41">
        <f t="shared" si="33"/>
        <v>3.1069796349117683E-2</v>
      </c>
      <c r="W129" s="922">
        <f t="shared" si="34"/>
        <v>0.56409415865754531</v>
      </c>
      <c r="X129" s="11">
        <v>2026</v>
      </c>
      <c r="Y129" s="1010">
        <f t="shared" si="28"/>
        <v>22370.965929074569</v>
      </c>
      <c r="Z129" s="1036">
        <f>MAX($L129/$J129,$P129/TAM_Area!$R44)*Y129</f>
        <v>12113.145350521747</v>
      </c>
      <c r="AA129" s="1649"/>
      <c r="AB129" s="1642"/>
      <c r="AC129" s="1035">
        <f t="shared" si="29"/>
        <v>263.46055268002158</v>
      </c>
      <c r="AD129" s="1035">
        <f t="shared" si="30"/>
        <v>449520.00763624237</v>
      </c>
      <c r="AE129" s="988">
        <f t="shared" si="35"/>
        <v>1.39797799728432</v>
      </c>
      <c r="AF129" s="1">
        <v>2026</v>
      </c>
      <c r="AG129" s="84">
        <f t="shared" si="36"/>
        <v>75.005428262628428</v>
      </c>
      <c r="AH129" s="1005">
        <f t="shared" si="37"/>
        <v>1.9620721559418652</v>
      </c>
      <c r="AI129" s="83">
        <f t="shared" si="38"/>
        <v>416.94218773073192</v>
      </c>
      <c r="AJ129" s="990">
        <f t="shared" si="39"/>
        <v>461080.28011123039</v>
      </c>
      <c r="AK129" s="1">
        <v>2026</v>
      </c>
      <c r="AL129" s="1049">
        <v>9.5</v>
      </c>
      <c r="AM129" s="1050">
        <v>7.9</v>
      </c>
      <c r="AN129" s="18"/>
      <c r="BL129"/>
      <c r="BP129" s="18"/>
      <c r="BQ129" s="18"/>
      <c r="BR129" s="18"/>
      <c r="BS129" s="18"/>
      <c r="BT129" s="18"/>
      <c r="CA129"/>
      <c r="CB129"/>
      <c r="CC129"/>
      <c r="CD129"/>
      <c r="CE129"/>
    </row>
    <row r="130" spans="3:83" ht="12.45" customHeight="1" x14ac:dyDescent="0.25">
      <c r="C130" s="11">
        <v>2027</v>
      </c>
      <c r="D130" s="818">
        <v>13.265360718678494</v>
      </c>
      <c r="E130" s="1009">
        <v>-337.07150224608836</v>
      </c>
      <c r="F130" s="922">
        <f t="shared" si="31"/>
        <v>1.213457408085918</v>
      </c>
      <c r="H130" s="1">
        <v>2027</v>
      </c>
      <c r="I130" s="1"/>
      <c r="J130" s="93">
        <f>TAM_Lighting!$I33</f>
        <v>77.374039327155515</v>
      </c>
      <c r="K130" s="11">
        <v>2027</v>
      </c>
      <c r="L130" s="818">
        <v>44.632762383949739</v>
      </c>
      <c r="M130" s="1009">
        <v>166.35902278128245</v>
      </c>
      <c r="N130" s="922">
        <f t="shared" si="24"/>
        <v>0.5988924820126168</v>
      </c>
      <c r="O130" s="1">
        <v>2027</v>
      </c>
      <c r="P130" s="1010">
        <f t="shared" si="25"/>
        <v>1322.0151746174884</v>
      </c>
      <c r="Q130" s="1015">
        <f t="shared" si="32"/>
        <v>762.59672714242629</v>
      </c>
      <c r="R130" s="88"/>
      <c r="S130" s="1026"/>
      <c r="T130" s="1038">
        <f t="shared" si="26"/>
        <v>-7.2693588922275154</v>
      </c>
      <c r="U130" s="1017">
        <f t="shared" si="27"/>
        <v>15506.722367869808</v>
      </c>
      <c r="V130" s="41">
        <f t="shared" si="33"/>
        <v>4.1676414379888865E-2</v>
      </c>
      <c r="W130" s="922">
        <f t="shared" si="34"/>
        <v>0.64056889639250569</v>
      </c>
      <c r="X130" s="11">
        <v>2027</v>
      </c>
      <c r="Y130" s="1010">
        <f t="shared" si="28"/>
        <v>24693.74732650815</v>
      </c>
      <c r="Z130" s="1015">
        <f>MAX($L130/$J130,$P130/TAM_Area!$R45)*Y130</f>
        <v>14244.443826089833</v>
      </c>
      <c r="AA130" s="89"/>
      <c r="AB130" s="1026"/>
      <c r="AC130" s="1035">
        <f t="shared" si="29"/>
        <v>306.5490143965622</v>
      </c>
      <c r="AD130" s="1035">
        <f t="shared" si="30"/>
        <v>523038.13185948238</v>
      </c>
      <c r="AE130" s="988">
        <f t="shared" si="35"/>
        <v>1.6266145836871062</v>
      </c>
      <c r="AF130" s="1">
        <v>2027</v>
      </c>
      <c r="AG130" s="84">
        <f t="shared" si="36"/>
        <v>77.374039327155515</v>
      </c>
      <c r="AH130" s="1005">
        <f t="shared" si="37"/>
        <v>2.2671834800796118</v>
      </c>
      <c r="AI130" s="83">
        <f t="shared" si="38"/>
        <v>480.17739607007218</v>
      </c>
      <c r="AJ130" s="990">
        <f t="shared" si="39"/>
        <v>538544.85422735219</v>
      </c>
      <c r="AK130" s="1">
        <v>2027</v>
      </c>
      <c r="AL130" s="1049">
        <v>9.6999999999999993</v>
      </c>
      <c r="AM130" s="1050">
        <v>7.9</v>
      </c>
      <c r="AN130" s="18"/>
      <c r="BL130"/>
      <c r="BP130" s="18"/>
      <c r="BQ130" s="18"/>
      <c r="BR130" s="18"/>
      <c r="BS130" s="18"/>
      <c r="BT130" s="18"/>
      <c r="CA130"/>
      <c r="CB130"/>
      <c r="CC130"/>
      <c r="CD130"/>
      <c r="CE130"/>
    </row>
    <row r="131" spans="3:83" ht="13.2" x14ac:dyDescent="0.25">
      <c r="C131" s="11">
        <v>2028</v>
      </c>
      <c r="D131" s="818">
        <v>14.597130130620371</v>
      </c>
      <c r="E131" s="1009">
        <v>-374.52389138454504</v>
      </c>
      <c r="F131" s="922">
        <f t="shared" si="31"/>
        <v>1.348286008984362</v>
      </c>
      <c r="H131" s="1">
        <v>2028</v>
      </c>
      <c r="I131" s="1"/>
      <c r="J131" s="93">
        <f>TAM_Lighting!$I34</f>
        <v>79.810484047950538</v>
      </c>
      <c r="K131" s="11">
        <v>2028</v>
      </c>
      <c r="L131" s="818">
        <v>48.652541962247597</v>
      </c>
      <c r="M131" s="1009">
        <v>184.60696377974659</v>
      </c>
      <c r="N131" s="922">
        <f t="shared" si="24"/>
        <v>0.66458506960708774</v>
      </c>
      <c r="O131" s="1">
        <v>2028</v>
      </c>
      <c r="P131" s="1010">
        <f t="shared" si="25"/>
        <v>1709.9177718909318</v>
      </c>
      <c r="Q131" s="1015">
        <f t="shared" si="32"/>
        <v>1042.3673924710743</v>
      </c>
      <c r="R131" s="1646" t="s">
        <v>858</v>
      </c>
      <c r="S131" s="1648"/>
      <c r="T131" s="1038">
        <f t="shared" si="26"/>
        <v>-9.4889484182132406</v>
      </c>
      <c r="U131" s="1017">
        <f t="shared" si="27"/>
        <v>20241.467076497858</v>
      </c>
      <c r="V131" s="41">
        <f t="shared" si="33"/>
        <v>5.4401681382065518E-2</v>
      </c>
      <c r="W131" s="922">
        <f t="shared" si="34"/>
        <v>0.71898675098915321</v>
      </c>
      <c r="X131" s="11">
        <v>2028</v>
      </c>
      <c r="Y131" s="1010">
        <f t="shared" si="28"/>
        <v>27320.893031240033</v>
      </c>
      <c r="Z131" s="1015">
        <f>MAX($L131/$J131,$P131/TAM_Area!$R46)*Y131</f>
        <v>16654.840657899971</v>
      </c>
      <c r="AA131" s="1647" t="s">
        <v>858</v>
      </c>
      <c r="AB131" s="1648"/>
      <c r="AC131" s="1035">
        <f t="shared" si="29"/>
        <v>355.59106883647439</v>
      </c>
      <c r="AD131" s="1035">
        <f t="shared" si="30"/>
        <v>606714.3576248663</v>
      </c>
      <c r="AE131" s="988">
        <f t="shared" si="35"/>
        <v>1.886842205436174</v>
      </c>
      <c r="AF131" s="1">
        <v>2028</v>
      </c>
      <c r="AG131" s="84">
        <f t="shared" si="36"/>
        <v>79.810484047950538</v>
      </c>
      <c r="AH131" s="1005">
        <f t="shared" si="37"/>
        <v>2.6058289564253272</v>
      </c>
      <c r="AI131" s="83">
        <f t="shared" si="38"/>
        <v>549.68698103443421</v>
      </c>
      <c r="AJ131" s="990">
        <f t="shared" si="39"/>
        <v>626955.82470136415</v>
      </c>
      <c r="AK131" s="1">
        <v>2028</v>
      </c>
      <c r="AL131" s="1049">
        <v>9.8000000000000007</v>
      </c>
      <c r="AM131" s="1050">
        <v>7.9</v>
      </c>
      <c r="AN131" s="18"/>
      <c r="BL131"/>
      <c r="BP131" s="18"/>
      <c r="BQ131" s="18"/>
      <c r="BR131" s="18"/>
      <c r="BS131" s="18"/>
      <c r="BT131" s="18"/>
      <c r="CA131"/>
      <c r="CB131"/>
      <c r="CC131"/>
      <c r="CD131"/>
      <c r="CE131"/>
    </row>
    <row r="132" spans="3:83" ht="13.2" x14ac:dyDescent="0.25">
      <c r="C132" s="11">
        <v>2029</v>
      </c>
      <c r="D132" s="818">
        <v>15.928899542562249</v>
      </c>
      <c r="E132" s="1009">
        <v>-411.97628052300178</v>
      </c>
      <c r="F132" s="922">
        <f t="shared" si="31"/>
        <v>1.4831146098828063</v>
      </c>
      <c r="H132" s="1">
        <v>2029</v>
      </c>
      <c r="I132" s="1"/>
      <c r="J132" s="93">
        <f>TAM_Lighting!$I35</f>
        <v>82.315542642792508</v>
      </c>
      <c r="K132" s="11">
        <v>2029</v>
      </c>
      <c r="L132" s="818">
        <v>52.672321540544544</v>
      </c>
      <c r="M132" s="1009">
        <v>202.805590879031</v>
      </c>
      <c r="N132" s="922">
        <f t="shared" si="24"/>
        <v>0.73010012716451156</v>
      </c>
      <c r="O132" s="1">
        <v>2029</v>
      </c>
      <c r="P132" s="1010">
        <f t="shared" si="25"/>
        <v>2168.0533435156926</v>
      </c>
      <c r="Q132" s="1015">
        <f t="shared" si="32"/>
        <v>1387.3006137159953</v>
      </c>
      <c r="R132" s="1646"/>
      <c r="S132" s="1648"/>
      <c r="T132" s="1038">
        <f t="shared" si="26"/>
        <v>-12.110702503490614</v>
      </c>
      <c r="U132" s="1017">
        <f t="shared" si="27"/>
        <v>25834.094063272936</v>
      </c>
      <c r="V132" s="41">
        <f t="shared" si="33"/>
        <v>6.9432623075839139E-2</v>
      </c>
      <c r="W132" s="922">
        <f t="shared" si="34"/>
        <v>0.79953275024035064</v>
      </c>
      <c r="X132" s="11">
        <v>2029</v>
      </c>
      <c r="Y132" s="1010">
        <f t="shared" si="28"/>
        <v>30221.070691259236</v>
      </c>
      <c r="Z132" s="1015">
        <f>MAX($L132/$J132,$P132/TAM_Area!$R47)*Y132</f>
        <v>19337.951274368614</v>
      </c>
      <c r="AA132" s="1647"/>
      <c r="AB132" s="1648"/>
      <c r="AC132" s="1035">
        <f t="shared" si="29"/>
        <v>409.9738318393434</v>
      </c>
      <c r="AD132" s="1035">
        <f t="shared" si="30"/>
        <v>699502.97357383545</v>
      </c>
      <c r="AE132" s="988">
        <f t="shared" si="35"/>
        <v>2.1754087681954717</v>
      </c>
      <c r="AF132" s="1">
        <v>2029</v>
      </c>
      <c r="AG132" s="84">
        <f t="shared" si="36"/>
        <v>82.315542642792508</v>
      </c>
      <c r="AH132" s="1005">
        <f t="shared" si="37"/>
        <v>2.9749415184358226</v>
      </c>
      <c r="AI132" s="83">
        <f t="shared" si="38"/>
        <v>624.89012522186499</v>
      </c>
      <c r="AJ132" s="990">
        <f t="shared" si="39"/>
        <v>725337.06763710838</v>
      </c>
      <c r="AK132" s="1">
        <v>2029</v>
      </c>
      <c r="AL132" s="1049">
        <v>10</v>
      </c>
      <c r="AM132" s="1050">
        <v>7.9</v>
      </c>
      <c r="AN132" s="18"/>
      <c r="BL132"/>
      <c r="BP132" s="18"/>
      <c r="BQ132" s="18"/>
      <c r="BR132" s="18"/>
      <c r="BS132" s="18"/>
      <c r="BT132" s="18"/>
      <c r="CA132"/>
      <c r="CB132"/>
      <c r="CC132"/>
      <c r="CD132"/>
      <c r="CE132"/>
    </row>
    <row r="133" spans="3:83" ht="12.45" customHeight="1" x14ac:dyDescent="0.25">
      <c r="C133" s="11">
        <v>2030</v>
      </c>
      <c r="D133" s="818">
        <v>17.260668954504126</v>
      </c>
      <c r="E133" s="1009">
        <v>-449.42866966145857</v>
      </c>
      <c r="F133" s="922">
        <f t="shared" si="31"/>
        <v>1.6179432107812508</v>
      </c>
      <c r="H133" s="1">
        <v>2030</v>
      </c>
      <c r="I133" s="1"/>
      <c r="J133" s="93">
        <f>TAM_Lighting!$I36</f>
        <v>84.889931418219675</v>
      </c>
      <c r="K133" s="11">
        <v>2030</v>
      </c>
      <c r="L133" s="818">
        <v>56.692101118841492</v>
      </c>
      <c r="M133" s="1009">
        <v>220.95434909933556</v>
      </c>
      <c r="N133" s="922">
        <f t="shared" si="24"/>
        <v>0.79543565675760797</v>
      </c>
      <c r="O133" s="1">
        <v>2030</v>
      </c>
      <c r="P133" s="1010">
        <f t="shared" si="25"/>
        <v>2702.0740060405396</v>
      </c>
      <c r="Q133" s="1015">
        <f t="shared" si="32"/>
        <v>1804.5279366095174</v>
      </c>
      <c r="R133" s="1238">
        <f>AA77</f>
        <v>0.29604682948798711</v>
      </c>
      <c r="S133" s="1029" t="s">
        <v>877</v>
      </c>
      <c r="T133" s="1038">
        <f t="shared" si="26"/>
        <v>-15.166986016298495</v>
      </c>
      <c r="U133" s="1017">
        <f t="shared" si="27"/>
        <v>32353.64284511705</v>
      </c>
      <c r="V133" s="41">
        <f t="shared" si="33"/>
        <v>8.6954792503791623E-2</v>
      </c>
      <c r="W133" s="922">
        <f t="shared" si="34"/>
        <v>0.88239044926139965</v>
      </c>
      <c r="X133" s="11">
        <v>2030</v>
      </c>
      <c r="Y133" s="1010">
        <f t="shared" si="28"/>
        <v>33333.659369825502</v>
      </c>
      <c r="Z133" s="1015">
        <f>MAX($L133/$J133,$P133/TAM_Area!$R48)*Y133</f>
        <v>22261.240598076074</v>
      </c>
      <c r="AA133" s="1236">
        <f>AA77</f>
        <v>0.29604682948798711</v>
      </c>
      <c r="AB133" s="1029" t="s">
        <v>876</v>
      </c>
      <c r="AC133" s="1035">
        <f t="shared" si="29"/>
        <v>468.51151269579003</v>
      </c>
      <c r="AD133" s="1035">
        <f t="shared" si="30"/>
        <v>799380.76733811316</v>
      </c>
      <c r="AE133" s="988">
        <f t="shared" si="35"/>
        <v>2.4860222130429572</v>
      </c>
      <c r="AF133" s="1">
        <v>2030</v>
      </c>
      <c r="AG133" s="84">
        <f t="shared" si="36"/>
        <v>84.889931418219675</v>
      </c>
      <c r="AH133" s="1005">
        <f t="shared" si="37"/>
        <v>3.3684126623043569</v>
      </c>
      <c r="AI133" s="83">
        <f t="shared" si="38"/>
        <v>704.63284781142409</v>
      </c>
      <c r="AJ133" s="990">
        <f t="shared" si="39"/>
        <v>831734.41018323018</v>
      </c>
      <c r="AK133" s="1">
        <v>2030</v>
      </c>
      <c r="AL133" s="1049">
        <v>10.199999999999999</v>
      </c>
      <c r="AM133" s="1050">
        <v>7.9</v>
      </c>
      <c r="AN133" s="18"/>
      <c r="BL133"/>
      <c r="BP133" s="18"/>
      <c r="BQ133" s="18"/>
      <c r="BR133" s="18"/>
      <c r="BS133" s="18"/>
      <c r="BT133" s="18"/>
      <c r="CA133"/>
      <c r="CB133"/>
      <c r="CC133"/>
      <c r="CD133"/>
      <c r="CE133"/>
    </row>
    <row r="134" spans="3:83" ht="13.2" x14ac:dyDescent="0.25">
      <c r="C134" s="11">
        <v>2031</v>
      </c>
      <c r="D134" s="818">
        <v>18.592438366446004</v>
      </c>
      <c r="E134" s="1009">
        <v>-486.88105879991519</v>
      </c>
      <c r="F134" s="922">
        <f t="shared" si="31"/>
        <v>1.7527718116796946</v>
      </c>
      <c r="H134" s="1">
        <v>2031</v>
      </c>
      <c r="I134" s="1"/>
      <c r="J134" s="93">
        <f>TAM_Lighting!$I37</f>
        <v>87.534329215216459</v>
      </c>
      <c r="K134" s="11">
        <v>2031</v>
      </c>
      <c r="L134" s="818">
        <v>60.71188069713935</v>
      </c>
      <c r="M134" s="1009">
        <v>239.05268346086032</v>
      </c>
      <c r="N134" s="922">
        <f t="shared" si="24"/>
        <v>0.86058966045909713</v>
      </c>
      <c r="O134" s="1">
        <v>2031</v>
      </c>
      <c r="P134" s="1010">
        <f t="shared" si="25"/>
        <v>3317.5863386479764</v>
      </c>
      <c r="Q134" s="1015">
        <f t="shared" si="32"/>
        <v>2301.0047349450888</v>
      </c>
      <c r="R134" s="1238">
        <f>AA134</f>
        <v>0.23642252607782235</v>
      </c>
      <c r="S134" s="1029" t="s">
        <v>881</v>
      </c>
      <c r="T134" s="1038">
        <f t="shared" si="26"/>
        <v>-18.689903071077254</v>
      </c>
      <c r="U134" s="1017">
        <f t="shared" si="27"/>
        <v>39868.596708778648</v>
      </c>
      <c r="V134" s="41">
        <f t="shared" si="33"/>
        <v>0.10715224776465676</v>
      </c>
      <c r="W134" s="922">
        <f t="shared" si="34"/>
        <v>0.96774190822375394</v>
      </c>
      <c r="X134" s="11">
        <v>2031</v>
      </c>
      <c r="Y134" s="1010">
        <f t="shared" si="28"/>
        <v>36574.9401568557</v>
      </c>
      <c r="Z134" s="1015">
        <f>MAX($L134/$J134,$P134/TAM_Area!$R49)*Y134</f>
        <v>25367.572051057996</v>
      </c>
      <c r="AA134" s="1237">
        <v>0.23642252607782235</v>
      </c>
      <c r="AB134" s="1029" t="s">
        <v>880</v>
      </c>
      <c r="AC134" s="1035">
        <f t="shared" si="29"/>
        <v>529.56650712066187</v>
      </c>
      <c r="AD134" s="1035">
        <f t="shared" si="30"/>
        <v>903553.63603102963</v>
      </c>
      <c r="AE134" s="988">
        <f t="shared" si="35"/>
        <v>2.8099930616654123</v>
      </c>
      <c r="AF134" s="1">
        <v>2031</v>
      </c>
      <c r="AG134" s="84">
        <f t="shared" si="36"/>
        <v>87.534329215216459</v>
      </c>
      <c r="AH134" s="1005">
        <f t="shared" si="37"/>
        <v>3.777734969889166</v>
      </c>
      <c r="AI134" s="83">
        <f t="shared" si="38"/>
        <v>787.30909365259947</v>
      </c>
      <c r="AJ134" s="990">
        <f t="shared" si="39"/>
        <v>943422.23273980827</v>
      </c>
      <c r="AK134" s="1">
        <v>2031</v>
      </c>
      <c r="AL134" s="1049">
        <v>10.4</v>
      </c>
      <c r="AM134" s="1050">
        <v>7.9</v>
      </c>
      <c r="AN134" s="18"/>
      <c r="BL134"/>
      <c r="BP134" s="18"/>
      <c r="BQ134" s="18"/>
      <c r="BR134" s="18"/>
      <c r="BS134" s="18"/>
      <c r="BT134" s="18"/>
      <c r="CA134"/>
      <c r="CB134"/>
      <c r="CC134"/>
      <c r="CD134"/>
      <c r="CE134"/>
    </row>
    <row r="135" spans="3:83" ht="13.2" x14ac:dyDescent="0.25">
      <c r="C135" s="11">
        <v>2032</v>
      </c>
      <c r="D135" s="818">
        <v>19.924207778387881</v>
      </c>
      <c r="E135" s="1009">
        <v>-524.33344793837205</v>
      </c>
      <c r="F135" s="922">
        <f t="shared" si="31"/>
        <v>1.8876004125781394</v>
      </c>
      <c r="H135" s="1">
        <v>2032</v>
      </c>
      <c r="I135" s="1"/>
      <c r="J135" s="93">
        <f>TAM_Lighting!$I38</f>
        <v>90.249680079446435</v>
      </c>
      <c r="K135" s="11">
        <v>2032</v>
      </c>
      <c r="L135" s="818">
        <v>64.731660275436298</v>
      </c>
      <c r="M135" s="1009">
        <v>257.10003898379171</v>
      </c>
      <c r="N135" s="922">
        <f t="shared" si="24"/>
        <v>0.92556014034165013</v>
      </c>
      <c r="O135" s="1">
        <v>2032</v>
      </c>
      <c r="P135" s="1010">
        <f t="shared" si="25"/>
        <v>4020.162020303444</v>
      </c>
      <c r="Q135" s="1015">
        <f t="shared" si="32"/>
        <v>2883.4646496410091</v>
      </c>
      <c r="R135" s="88"/>
      <c r="S135" s="1026"/>
      <c r="T135" s="1038">
        <f t="shared" si="26"/>
        <v>-22.711357938382832</v>
      </c>
      <c r="U135" s="1017">
        <f t="shared" si="27"/>
        <v>48447.012641564957</v>
      </c>
      <c r="V135" s="41">
        <f t="shared" si="33"/>
        <v>0.13020790121974316</v>
      </c>
      <c r="W135" s="922">
        <f t="shared" si="34"/>
        <v>1.0557680415613933</v>
      </c>
      <c r="X135" s="11">
        <v>2032</v>
      </c>
      <c r="Y135" s="1010">
        <f t="shared" si="28"/>
        <v>39847.156662245281</v>
      </c>
      <c r="Z135" s="1015">
        <f>MAX($L135/$J135,$P135/TAM_Area!$R50)*Y135</f>
        <v>28580.407218418262</v>
      </c>
      <c r="AA135" s="89"/>
      <c r="AB135" s="1026"/>
      <c r="AC135" s="1035">
        <f t="shared" si="29"/>
        <v>591.22662725607233</v>
      </c>
      <c r="AD135" s="1035">
        <f t="shared" si="30"/>
        <v>1008758.9785089404</v>
      </c>
      <c r="AE135" s="988">
        <f t="shared" si="35"/>
        <v>3.1371748366308005</v>
      </c>
      <c r="AF135" s="1">
        <v>2032</v>
      </c>
      <c r="AG135" s="84">
        <f t="shared" si="36"/>
        <v>90.249680079446435</v>
      </c>
      <c r="AH135" s="1005">
        <f t="shared" si="37"/>
        <v>4.192942878192194</v>
      </c>
      <c r="AI135" s="83">
        <f t="shared" si="38"/>
        <v>871.03802417824681</v>
      </c>
      <c r="AJ135" s="990">
        <f t="shared" si="39"/>
        <v>1057205.9911505054</v>
      </c>
      <c r="AK135" s="1">
        <v>2032</v>
      </c>
      <c r="AL135" s="1049">
        <v>10.6</v>
      </c>
      <c r="AM135" s="1050">
        <v>7.9</v>
      </c>
      <c r="AN135" s="18"/>
      <c r="BL135"/>
      <c r="BP135" s="18"/>
      <c r="BQ135" s="18"/>
      <c r="BR135" s="18"/>
      <c r="BS135" s="18"/>
      <c r="BT135" s="18"/>
      <c r="CA135"/>
      <c r="CB135"/>
      <c r="CC135"/>
      <c r="CD135"/>
      <c r="CE135"/>
    </row>
    <row r="136" spans="3:83" ht="13.2" x14ac:dyDescent="0.25">
      <c r="C136" s="11">
        <v>2033</v>
      </c>
      <c r="D136" s="818">
        <v>21.255977190329759</v>
      </c>
      <c r="E136" s="1009">
        <v>-561.78583707682878</v>
      </c>
      <c r="F136" s="922">
        <f t="shared" si="31"/>
        <v>2.0224290134765837</v>
      </c>
      <c r="H136" s="1">
        <v>2033</v>
      </c>
      <c r="I136" s="1"/>
      <c r="J136" s="93">
        <f>TAM_Lighting!$I39</f>
        <v>93.037563599573133</v>
      </c>
      <c r="K136" s="11">
        <v>2033</v>
      </c>
      <c r="L136" s="818">
        <v>68.751439853733245</v>
      </c>
      <c r="M136" s="1009">
        <v>275.09586068832965</v>
      </c>
      <c r="N136" s="922">
        <f t="shared" si="24"/>
        <v>0.99034509847798669</v>
      </c>
      <c r="O136" s="1">
        <v>2033</v>
      </c>
      <c r="P136" s="1010">
        <f t="shared" si="25"/>
        <v>4815.3639472972482</v>
      </c>
      <c r="Q136" s="1015">
        <f t="shared" si="32"/>
        <v>3558.3821414468039</v>
      </c>
      <c r="R136" s="88"/>
      <c r="S136" s="1026"/>
      <c r="T136" s="1038">
        <f t="shared" si="26"/>
        <v>-27.263204597854269</v>
      </c>
      <c r="U136" s="1017">
        <f t="shared" si="27"/>
        <v>58156.84035209506</v>
      </c>
      <c r="V136" s="41">
        <f t="shared" si="33"/>
        <v>0.15630437690437043</v>
      </c>
      <c r="W136" s="922">
        <f t="shared" si="34"/>
        <v>1.1466494753823571</v>
      </c>
      <c r="X136" s="11">
        <v>2033</v>
      </c>
      <c r="Y136" s="1010">
        <f t="shared" si="28"/>
        <v>43050.958575983786</v>
      </c>
      <c r="Z136" s="1015">
        <f>MAX($L136/$J136,$P136/TAM_Area!$R51)*Y136</f>
        <v>31813.122298872095</v>
      </c>
      <c r="AA136" s="89"/>
      <c r="AB136" s="1026"/>
      <c r="AC136" s="1035">
        <f t="shared" si="29"/>
        <v>651.54850698267217</v>
      </c>
      <c r="AD136" s="1035">
        <f t="shared" si="30"/>
        <v>1111680.9968509669</v>
      </c>
      <c r="AE136" s="988">
        <f t="shared" si="35"/>
        <v>3.4572556219885868</v>
      </c>
      <c r="AF136" s="1">
        <v>2033</v>
      </c>
      <c r="AG136" s="84">
        <f t="shared" si="36"/>
        <v>93.037563599573133</v>
      </c>
      <c r="AH136" s="1005">
        <f t="shared" si="37"/>
        <v>4.6039050973709443</v>
      </c>
      <c r="AI136" s="83">
        <f t="shared" si="38"/>
        <v>953.90757226885603</v>
      </c>
      <c r="AJ136" s="990">
        <f t="shared" si="39"/>
        <v>1169837.8372030619</v>
      </c>
      <c r="AK136" s="1">
        <v>2033</v>
      </c>
      <c r="AL136" s="1049">
        <v>10.7</v>
      </c>
      <c r="AM136" s="1050">
        <v>7.9</v>
      </c>
      <c r="AN136" s="18"/>
      <c r="BL136"/>
      <c r="BP136" s="18"/>
      <c r="BQ136" s="18"/>
      <c r="BR136" s="18"/>
      <c r="BS136" s="18"/>
      <c r="BT136" s="18"/>
      <c r="CA136"/>
      <c r="CB136"/>
      <c r="CC136"/>
      <c r="CD136"/>
      <c r="CE136"/>
    </row>
    <row r="137" spans="3:83" ht="13.2" x14ac:dyDescent="0.25">
      <c r="C137" s="11">
        <v>2034</v>
      </c>
      <c r="D137" s="818">
        <v>22.587746602271636</v>
      </c>
      <c r="E137" s="1009">
        <v>-599.23822621528552</v>
      </c>
      <c r="F137" s="922">
        <f>-E137*$D$23</f>
        <v>2.1572576143750277</v>
      </c>
      <c r="H137" s="1">
        <v>2034</v>
      </c>
      <c r="I137" s="1"/>
      <c r="J137" s="93">
        <f>TAM_Lighting!$I40</f>
        <v>95.899905844813119</v>
      </c>
      <c r="K137" s="11">
        <v>2034</v>
      </c>
      <c r="L137" s="818">
        <v>72.771219432031103</v>
      </c>
      <c r="M137" s="1009">
        <v>293.03959359467422</v>
      </c>
      <c r="N137" s="922">
        <f t="shared" si="24"/>
        <v>1.0549425369408272</v>
      </c>
      <c r="O137" s="1">
        <v>2034</v>
      </c>
      <c r="P137" s="1010">
        <f t="shared" si="25"/>
        <v>5708.7547886918956</v>
      </c>
      <c r="Q137" s="1015">
        <f t="shared" si="32"/>
        <v>4331.9442678475325</v>
      </c>
      <c r="R137" s="1646" t="s">
        <v>773</v>
      </c>
      <c r="S137" s="1648"/>
      <c r="T137" s="1038">
        <f t="shared" si="26"/>
        <v>-32.377295727990088</v>
      </c>
      <c r="U137" s="1017">
        <f t="shared" si="27"/>
        <v>69066.026773444144</v>
      </c>
      <c r="V137" s="41">
        <f t="shared" si="33"/>
        <v>0.18562429139420844</v>
      </c>
      <c r="W137" s="922">
        <f t="shared" si="34"/>
        <v>1.2405668283350355</v>
      </c>
      <c r="X137" s="11">
        <v>2034</v>
      </c>
      <c r="Y137" s="1010">
        <f t="shared" si="28"/>
        <v>46097.881869714307</v>
      </c>
      <c r="Z137" s="1015">
        <f>MAX($L137/$J137,$P137/TAM_Area!$R52)*Y137</f>
        <v>34980.212413568974</v>
      </c>
      <c r="AA137" s="1647" t="s">
        <v>773</v>
      </c>
      <c r="AB137" s="1648"/>
      <c r="AC137" s="1035">
        <f t="shared" si="29"/>
        <v>708.80172396487046</v>
      </c>
      <c r="AD137" s="1035">
        <f t="shared" si="30"/>
        <v>1209367.2207400315</v>
      </c>
      <c r="AE137" s="988">
        <f t="shared" si="35"/>
        <v>3.7610534270135649</v>
      </c>
      <c r="AF137" s="1">
        <v>2034</v>
      </c>
      <c r="AG137" s="84">
        <f t="shared" si="36"/>
        <v>95.899905844813119</v>
      </c>
      <c r="AH137" s="1005">
        <f t="shared" si="37"/>
        <v>5.0016202553486</v>
      </c>
      <c r="AI137" s="83">
        <f t="shared" si="38"/>
        <v>1034.2186132875347</v>
      </c>
      <c r="AJ137" s="990">
        <f t="shared" si="39"/>
        <v>1278433.2475134756</v>
      </c>
      <c r="AK137" s="1">
        <v>2034</v>
      </c>
      <c r="AL137" s="1049">
        <v>10.9</v>
      </c>
      <c r="AM137" s="1050">
        <v>7.9</v>
      </c>
      <c r="AN137" s="18"/>
      <c r="BL137"/>
      <c r="BP137" s="18"/>
      <c r="BQ137" s="18"/>
      <c r="BR137" s="18"/>
      <c r="BS137" s="18"/>
      <c r="BT137" s="18"/>
      <c r="CA137"/>
      <c r="CB137"/>
      <c r="CC137"/>
      <c r="CD137"/>
      <c r="CE137"/>
    </row>
    <row r="138" spans="3:83" ht="13.2" x14ac:dyDescent="0.25">
      <c r="C138" s="11">
        <v>2035</v>
      </c>
      <c r="D138" s="818">
        <v>23.919516014213059</v>
      </c>
      <c r="E138" s="1009">
        <v>-636.69061535372941</v>
      </c>
      <c r="F138" s="922">
        <f t="shared" ref="F138:F163" si="40">-E138*$D$23</f>
        <v>2.292086215273426</v>
      </c>
      <c r="H138" s="1">
        <v>2035</v>
      </c>
      <c r="I138" s="1"/>
      <c r="J138" s="93">
        <f>TAM_Lighting!$I41</f>
        <v>98.838376374235793</v>
      </c>
      <c r="K138" s="11">
        <v>2035</v>
      </c>
      <c r="L138" s="818">
        <v>76.790999010328051</v>
      </c>
      <c r="M138" s="1009">
        <v>310.93068272301184</v>
      </c>
      <c r="N138" s="922">
        <f t="shared" si="24"/>
        <v>1.1193504578028426</v>
      </c>
      <c r="O138" s="1">
        <v>2035</v>
      </c>
      <c r="P138" s="1010">
        <f t="shared" si="25"/>
        <v>6379.8451730113165</v>
      </c>
      <c r="Q138" s="1015">
        <f t="shared" si="32"/>
        <v>4956.7253362375577</v>
      </c>
      <c r="R138" s="1646"/>
      <c r="S138" s="1648"/>
      <c r="T138" s="1038">
        <f t="shared" si="26"/>
        <v>-36.2184610540329</v>
      </c>
      <c r="U138" s="1017">
        <f t="shared" si="27"/>
        <v>77259.855852886161</v>
      </c>
      <c r="V138" s="41">
        <f t="shared" si="33"/>
        <v>0.2076463156474046</v>
      </c>
      <c r="W138" s="922">
        <f t="shared" si="34"/>
        <v>1.3269967734502472</v>
      </c>
      <c r="X138" s="11">
        <v>2035</v>
      </c>
      <c r="Y138" s="1010">
        <f t="shared" si="28"/>
        <v>48919.582704308865</v>
      </c>
      <c r="Z138" s="1015">
        <f>MAX($L138/$J138,$P138/TAM_Area!$R53)*Y138</f>
        <v>38007.338493790478</v>
      </c>
      <c r="AA138" s="1647"/>
      <c r="AB138" s="1648"/>
      <c r="AC138" s="1035">
        <f t="shared" si="29"/>
        <v>761.64942176594604</v>
      </c>
      <c r="AD138" s="1035">
        <f t="shared" si="30"/>
        <v>1299536.6873924057</v>
      </c>
      <c r="AE138" s="988">
        <f t="shared" si="35"/>
        <v>4.0414746057498112</v>
      </c>
      <c r="AF138" s="1">
        <v>2035</v>
      </c>
      <c r="AG138" s="84">
        <f t="shared" si="36"/>
        <v>98.838376374235793</v>
      </c>
      <c r="AH138" s="1005">
        <f t="shared" si="37"/>
        <v>5.3684713792000585</v>
      </c>
      <c r="AI138" s="83">
        <f t="shared" si="38"/>
        <v>1108.7985655429907</v>
      </c>
      <c r="AJ138" s="990">
        <f t="shared" si="39"/>
        <v>1376796.5432452918</v>
      </c>
      <c r="AK138" s="1">
        <v>2035</v>
      </c>
      <c r="AL138" s="1049">
        <v>11.1</v>
      </c>
      <c r="AM138" s="1050">
        <v>7.9</v>
      </c>
      <c r="AN138" s="18"/>
      <c r="BL138"/>
      <c r="BP138" s="18"/>
      <c r="BQ138" s="18"/>
      <c r="BR138" s="18"/>
      <c r="BS138" s="18"/>
      <c r="BT138" s="18"/>
      <c r="CA138"/>
      <c r="CB138"/>
      <c r="CC138"/>
      <c r="CD138"/>
      <c r="CE138"/>
    </row>
    <row r="139" spans="3:83" ht="13.2" customHeight="1" x14ac:dyDescent="0.25">
      <c r="C139" s="11">
        <v>2036</v>
      </c>
      <c r="D139" s="818">
        <v>25.251285426154936</v>
      </c>
      <c r="E139" s="1009">
        <v>-674.14300449218604</v>
      </c>
      <c r="F139" s="922">
        <f t="shared" si="40"/>
        <v>2.4269148161718697</v>
      </c>
      <c r="H139" s="1">
        <v>2036</v>
      </c>
      <c r="I139" s="1"/>
      <c r="J139" s="93">
        <f>TAM_Lighting!$I42</f>
        <v>101.85417723318407</v>
      </c>
      <c r="K139" s="11">
        <v>2036</v>
      </c>
      <c r="L139" s="818">
        <v>80.810778588624999</v>
      </c>
      <c r="M139" s="1009">
        <v>328.76857309354239</v>
      </c>
      <c r="N139" s="922">
        <f t="shared" si="24"/>
        <v>1.1835668631367526</v>
      </c>
      <c r="O139" s="1">
        <v>2036</v>
      </c>
      <c r="P139" s="1010">
        <f t="shared" si="25"/>
        <v>6409.5530715812874</v>
      </c>
      <c r="Q139" s="1015">
        <f t="shared" si="32"/>
        <v>5085.3189156275967</v>
      </c>
      <c r="R139" s="1044">
        <f>N60</f>
        <v>0</v>
      </c>
      <c r="S139" s="1032">
        <f>O60</f>
        <v>0</v>
      </c>
      <c r="T139" s="1038">
        <f t="shared" si="26"/>
        <v>-36.386973938666245</v>
      </c>
      <c r="U139" s="1017">
        <f t="shared" si="27"/>
        <v>77619.32118623369</v>
      </c>
      <c r="V139" s="41">
        <f t="shared" si="33"/>
        <v>0.20861242736543217</v>
      </c>
      <c r="W139" s="922">
        <f t="shared" si="34"/>
        <v>1.3921792905021848</v>
      </c>
      <c r="X139" s="11">
        <v>2036</v>
      </c>
      <c r="Y139" s="1010">
        <f t="shared" si="28"/>
        <v>51472.031996054873</v>
      </c>
      <c r="Z139" s="1015">
        <f>MAX($L139/$J139,$P139/TAM_Area!$R54)*Y139</f>
        <v>40837.745629392302</v>
      </c>
      <c r="AA139" s="1031">
        <f>AA60</f>
        <v>0.2768433773049146</v>
      </c>
      <c r="AB139" s="1032">
        <f>AB60</f>
        <v>0.27982913590217012</v>
      </c>
      <c r="AC139" s="1035">
        <f t="shared" si="29"/>
        <v>809.23035868928025</v>
      </c>
      <c r="AD139" s="1035">
        <f t="shared" si="30"/>
        <v>1380719.9344157036</v>
      </c>
      <c r="AE139" s="988">
        <f t="shared" si="35"/>
        <v>4.2939492256971121</v>
      </c>
      <c r="AF139" s="1">
        <v>2036</v>
      </c>
      <c r="AG139" s="84">
        <f t="shared" si="36"/>
        <v>101.85417723318407</v>
      </c>
      <c r="AH139" s="1005">
        <f t="shared" si="37"/>
        <v>5.6861285161992967</v>
      </c>
      <c r="AI139" s="83">
        <f t="shared" si="38"/>
        <v>1174.3859057214888</v>
      </c>
      <c r="AJ139" s="990">
        <f t="shared" si="39"/>
        <v>1458339.2556019374</v>
      </c>
      <c r="AK139" s="1">
        <v>2036</v>
      </c>
      <c r="AL139" s="1049">
        <v>11.3</v>
      </c>
      <c r="AM139" s="1050">
        <v>7.9</v>
      </c>
      <c r="AN139" s="18"/>
      <c r="BL139"/>
      <c r="BP139" s="18"/>
      <c r="BQ139" s="18"/>
      <c r="BR139" s="18"/>
      <c r="BS139" s="18"/>
      <c r="BT139" s="18"/>
      <c r="CA139"/>
      <c r="CB139"/>
      <c r="CC139"/>
      <c r="CD139"/>
      <c r="CE139"/>
    </row>
    <row r="140" spans="3:83" ht="13.2" x14ac:dyDescent="0.25">
      <c r="C140" s="11">
        <v>2037</v>
      </c>
      <c r="D140" s="818">
        <v>26.583054838096814</v>
      </c>
      <c r="E140" s="1009">
        <v>-711.59539363064277</v>
      </c>
      <c r="F140" s="922">
        <f t="shared" si="40"/>
        <v>2.5617434170703137</v>
      </c>
      <c r="H140" s="1">
        <v>2037</v>
      </c>
      <c r="I140" s="1"/>
      <c r="J140" s="93">
        <f>TAM_Lighting!$I43</f>
        <v>104.94792855768996</v>
      </c>
      <c r="K140" s="11">
        <v>2037</v>
      </c>
      <c r="L140" s="818">
        <v>84.830558166922856</v>
      </c>
      <c r="M140" s="1009">
        <v>346.55270972646588</v>
      </c>
      <c r="N140" s="922">
        <f t="shared" si="24"/>
        <v>1.247589755015277</v>
      </c>
      <c r="O140" s="1">
        <v>2037</v>
      </c>
      <c r="P140" s="1010">
        <f t="shared" si="25"/>
        <v>6438.0514506073223</v>
      </c>
      <c r="Q140" s="1015">
        <f t="shared" si="32"/>
        <v>5203.947381983543</v>
      </c>
      <c r="R140" s="55" t="s">
        <v>13</v>
      </c>
      <c r="S140" s="967" t="s">
        <v>14</v>
      </c>
      <c r="T140" s="1038">
        <f t="shared" si="26"/>
        <v>-36.548560932735484</v>
      </c>
      <c r="U140" s="1017">
        <f t="shared" si="27"/>
        <v>77964.012470903952</v>
      </c>
      <c r="V140" s="41">
        <f t="shared" si="33"/>
        <v>0.20953883182875169</v>
      </c>
      <c r="W140" s="922">
        <f t="shared" si="34"/>
        <v>1.4571285868440287</v>
      </c>
      <c r="X140" s="11">
        <v>2037</v>
      </c>
      <c r="Y140" s="1010">
        <f t="shared" si="28"/>
        <v>53514.165653311022</v>
      </c>
      <c r="Z140" s="1015">
        <f>MAX($L140/$J140,$P140/TAM_Area!$R55)*Y140</f>
        <v>43256.085228133918</v>
      </c>
      <c r="AA140" s="966" t="s">
        <v>13</v>
      </c>
      <c r="AB140" s="967" t="s">
        <v>14</v>
      </c>
      <c r="AC140" s="1035">
        <f t="shared" si="29"/>
        <v>846.82914141362176</v>
      </c>
      <c r="AD140" s="1035">
        <f t="shared" si="30"/>
        <v>1444871.4930662562</v>
      </c>
      <c r="AE140" s="988">
        <f t="shared" si="35"/>
        <v>4.4934564021552941</v>
      </c>
      <c r="AF140" s="1">
        <v>2037</v>
      </c>
      <c r="AG140" s="84">
        <f t="shared" si="36"/>
        <v>104.94792855768996</v>
      </c>
      <c r="AH140" s="1005">
        <f t="shared" si="37"/>
        <v>5.9505849889993225</v>
      </c>
      <c r="AI140" s="83">
        <f t="shared" si="38"/>
        <v>1229.9304120728232</v>
      </c>
      <c r="AJ140" s="990">
        <f t="shared" si="39"/>
        <v>1522835.5055371602</v>
      </c>
      <c r="AK140" s="1">
        <v>2037</v>
      </c>
      <c r="AL140" s="1049">
        <v>11.5</v>
      </c>
      <c r="AM140" s="1050">
        <v>8</v>
      </c>
      <c r="AN140" s="18"/>
      <c r="BL140"/>
      <c r="BP140" s="18"/>
      <c r="BQ140" s="18"/>
      <c r="BR140" s="18"/>
      <c r="BS140" s="18"/>
      <c r="BT140" s="18"/>
      <c r="CA140"/>
      <c r="CB140"/>
      <c r="CC140"/>
      <c r="CD140"/>
      <c r="CE140"/>
    </row>
    <row r="141" spans="3:83" ht="13.2" x14ac:dyDescent="0.25">
      <c r="C141" s="11">
        <v>2038</v>
      </c>
      <c r="D141" s="818">
        <v>27.914824250038691</v>
      </c>
      <c r="E141" s="1009">
        <v>-749.04778276909974</v>
      </c>
      <c r="F141" s="922">
        <f t="shared" si="40"/>
        <v>2.6965720179687591</v>
      </c>
      <c r="H141" s="1">
        <v>2038</v>
      </c>
      <c r="I141" s="1"/>
      <c r="J141" s="93">
        <f>TAM_Lighting!$I44</f>
        <v>108.119988335814</v>
      </c>
      <c r="K141" s="11">
        <v>2038</v>
      </c>
      <c r="L141" s="818">
        <v>88.850337745218894</v>
      </c>
      <c r="M141" s="1009">
        <v>364.28253764196427</v>
      </c>
      <c r="N141" s="922">
        <f t="shared" si="24"/>
        <v>1.3114171355110713</v>
      </c>
      <c r="O141" s="1">
        <v>2038</v>
      </c>
      <c r="P141" s="1010">
        <f t="shared" si="25"/>
        <v>6465.2311960103616</v>
      </c>
      <c r="Q141" s="1015">
        <f t="shared" si="32"/>
        <v>5312.9674189593625</v>
      </c>
      <c r="R141" s="88"/>
      <c r="S141" s="1026"/>
      <c r="T141" s="1038">
        <f t="shared" si="26"/>
        <v>-36.702597232636435</v>
      </c>
      <c r="U141" s="1017">
        <f t="shared" si="27"/>
        <v>78292.596899400407</v>
      </c>
      <c r="V141" s="41">
        <f t="shared" si="33"/>
        <v>0.21042194693689156</v>
      </c>
      <c r="W141" s="922">
        <f t="shared" si="34"/>
        <v>1.5218390824479628</v>
      </c>
      <c r="X141" s="11">
        <v>2038</v>
      </c>
      <c r="Y141" s="1010">
        <f t="shared" si="28"/>
        <v>55268.074390137779</v>
      </c>
      <c r="Z141" s="1015">
        <f>MAX($L141/$J141,$P141/TAM_Area!$R56)*Y141</f>
        <v>45417.939380826094</v>
      </c>
      <c r="AA141" s="89"/>
      <c r="AB141" s="1026"/>
      <c r="AC141" s="1035">
        <f t="shared" si="29"/>
        <v>878.79002985201782</v>
      </c>
      <c r="AD141" s="1035">
        <f t="shared" si="30"/>
        <v>1499403.5991775568</v>
      </c>
      <c r="AE141" s="988">
        <f t="shared" si="35"/>
        <v>4.6630477066448206</v>
      </c>
      <c r="AF141" s="1">
        <v>2038</v>
      </c>
      <c r="AG141" s="84">
        <f t="shared" si="36"/>
        <v>108.119988335814</v>
      </c>
      <c r="AH141" s="1005">
        <f t="shared" si="37"/>
        <v>6.1848867890927837</v>
      </c>
      <c r="AI141" s="83">
        <f t="shared" si="38"/>
        <v>1279.7751647266186</v>
      </c>
      <c r="AJ141" s="990">
        <f t="shared" si="39"/>
        <v>1577696.1960769573</v>
      </c>
      <c r="AK141" s="1">
        <v>2038</v>
      </c>
      <c r="AL141" s="1049">
        <v>11.7</v>
      </c>
      <c r="AM141" s="1050">
        <v>8</v>
      </c>
      <c r="AN141" s="18"/>
      <c r="BL141"/>
      <c r="BP141" s="18"/>
      <c r="BQ141" s="18"/>
      <c r="BR141" s="18"/>
      <c r="BS141" s="18"/>
      <c r="BT141" s="18"/>
      <c r="CA141"/>
      <c r="CB141"/>
      <c r="CC141"/>
      <c r="CD141"/>
      <c r="CE141"/>
    </row>
    <row r="142" spans="3:83" ht="13.2" x14ac:dyDescent="0.25">
      <c r="C142" s="11">
        <v>2039</v>
      </c>
      <c r="D142" s="818">
        <v>29.246593661980569</v>
      </c>
      <c r="E142" s="1009">
        <v>-786.50017190755625</v>
      </c>
      <c r="F142" s="922">
        <f t="shared" si="40"/>
        <v>2.8314006188672023</v>
      </c>
      <c r="H142" s="1">
        <v>2039</v>
      </c>
      <c r="I142" s="1"/>
      <c r="J142" s="93">
        <f>TAM_Lighting!$I45</f>
        <v>111.37035354169252</v>
      </c>
      <c r="K142" s="11">
        <v>2039</v>
      </c>
      <c r="L142" s="818">
        <v>92.870117323517661</v>
      </c>
      <c r="M142" s="1009">
        <v>381.95750186025555</v>
      </c>
      <c r="N142" s="922">
        <f t="shared" si="24"/>
        <v>1.37504700669692</v>
      </c>
      <c r="O142" s="1">
        <v>2039</v>
      </c>
      <c r="P142" s="1010">
        <f t="shared" si="25"/>
        <v>6490.9379591570987</v>
      </c>
      <c r="Q142" s="1015">
        <f t="shared" si="32"/>
        <v>5412.6987177150777</v>
      </c>
      <c r="R142" s="1568" t="s">
        <v>774</v>
      </c>
      <c r="S142" s="1623"/>
      <c r="T142" s="1038">
        <f t="shared" si="26"/>
        <v>-36.848199014913462</v>
      </c>
      <c r="U142" s="1017">
        <f t="shared" si="27"/>
        <v>78603.189132843472</v>
      </c>
      <c r="V142" s="41">
        <f t="shared" si="33"/>
        <v>0.21125670558653192</v>
      </c>
      <c r="W142" s="922">
        <f t="shared" si="34"/>
        <v>1.586303712283452</v>
      </c>
      <c r="X142" s="11">
        <v>2039</v>
      </c>
      <c r="Y142" s="1010">
        <f t="shared" si="28"/>
        <v>57024.22154636059</v>
      </c>
      <c r="Z142" s="1015">
        <f>MAX($L142/$J142,$P142/TAM_Area!$R57)*Y142</f>
        <v>47551.668616282361</v>
      </c>
      <c r="AA142" s="1567" t="s">
        <v>774</v>
      </c>
      <c r="AB142" s="1623"/>
      <c r="AC142" s="1035">
        <f t="shared" si="29"/>
        <v>910.79470344231481</v>
      </c>
      <c r="AD142" s="1035">
        <f t="shared" si="30"/>
        <v>1554010.4121154272</v>
      </c>
      <c r="AE142" s="988">
        <f t="shared" si="35"/>
        <v>4.8328713445077609</v>
      </c>
      <c r="AF142" s="1">
        <v>2039</v>
      </c>
      <c r="AG142" s="84">
        <f t="shared" si="36"/>
        <v>111.37035354169252</v>
      </c>
      <c r="AH142" s="1005">
        <f t="shared" si="37"/>
        <v>6.4191750567912127</v>
      </c>
      <c r="AI142" s="83">
        <f t="shared" si="38"/>
        <v>1329.6004043174839</v>
      </c>
      <c r="AJ142" s="990">
        <f t="shared" si="39"/>
        <v>1632613.6012482706</v>
      </c>
      <c r="AK142" s="1">
        <v>2039</v>
      </c>
      <c r="AL142" s="1049">
        <v>12</v>
      </c>
      <c r="AM142" s="1050">
        <v>8</v>
      </c>
      <c r="AN142" s="18"/>
      <c r="BL142"/>
      <c r="BP142" s="18"/>
      <c r="BQ142" s="18"/>
      <c r="BR142" s="18"/>
      <c r="BS142" s="18"/>
      <c r="BT142" s="18"/>
      <c r="CA142"/>
      <c r="CB142"/>
      <c r="CC142"/>
      <c r="CD142"/>
      <c r="CE142"/>
    </row>
    <row r="143" spans="3:83" ht="13.2" x14ac:dyDescent="0.25">
      <c r="C143" s="11">
        <v>2040</v>
      </c>
      <c r="D143" s="818">
        <v>30.578363073922446</v>
      </c>
      <c r="E143" s="1009">
        <v>-823.95256104601322</v>
      </c>
      <c r="F143" s="922">
        <f t="shared" si="40"/>
        <v>2.9662292197656477</v>
      </c>
      <c r="H143" s="1">
        <v>2040</v>
      </c>
      <c r="I143" s="1"/>
      <c r="J143" s="93">
        <f>TAM_Lighting!$I46</f>
        <v>114.69909375735185</v>
      </c>
      <c r="K143" s="11">
        <v>2040</v>
      </c>
      <c r="L143" s="818">
        <v>96.889896901814609</v>
      </c>
      <c r="M143" s="1009">
        <v>399.57704740151269</v>
      </c>
      <c r="N143" s="922">
        <f t="shared" si="24"/>
        <v>1.4384773706454457</v>
      </c>
      <c r="O143" s="1">
        <v>2040</v>
      </c>
      <c r="P143" s="1010">
        <f t="shared" si="25"/>
        <v>6515.0401814553989</v>
      </c>
      <c r="Q143" s="1015">
        <f t="shared" si="32"/>
        <v>5503.4573579787557</v>
      </c>
      <c r="R143" s="1568"/>
      <c r="S143" s="1623"/>
      <c r="T143" s="1038">
        <f t="shared" si="26"/>
        <v>-36.984612955309331</v>
      </c>
      <c r="U143" s="1017">
        <f t="shared" si="27"/>
        <v>78894.182208324783</v>
      </c>
      <c r="V143" s="41">
        <f t="shared" si="33"/>
        <v>0.21203878884743838</v>
      </c>
      <c r="W143" s="922">
        <f t="shared" si="34"/>
        <v>1.6505161594928841</v>
      </c>
      <c r="X143" s="11">
        <v>2040</v>
      </c>
      <c r="Y143" s="1010">
        <f t="shared" si="28"/>
        <v>58774.598427400284</v>
      </c>
      <c r="Z143" s="1015">
        <f>MAX($L143/$J143,$P143/TAM_Area!$R58)*Y143</f>
        <v>49648.733878608859</v>
      </c>
      <c r="AA143" s="1567"/>
      <c r="AB143" s="1623"/>
      <c r="AC143" s="1035">
        <f t="shared" si="29"/>
        <v>942.6865061488769</v>
      </c>
      <c r="AD143" s="1035">
        <f t="shared" si="30"/>
        <v>1608424.6432037475</v>
      </c>
      <c r="AE143" s="988">
        <f t="shared" si="35"/>
        <v>5.0020960653397042</v>
      </c>
      <c r="AF143" s="1">
        <v>2040</v>
      </c>
      <c r="AG143" s="84">
        <f t="shared" si="36"/>
        <v>114.69909375735185</v>
      </c>
      <c r="AH143" s="1005">
        <f t="shared" si="37"/>
        <v>6.6526122248325885</v>
      </c>
      <c r="AI143" s="83">
        <f t="shared" si="38"/>
        <v>1379.2481665056989</v>
      </c>
      <c r="AJ143" s="990">
        <f t="shared" si="39"/>
        <v>1687318.8254120722</v>
      </c>
      <c r="AK143" s="1">
        <v>2040</v>
      </c>
      <c r="AL143" s="1049">
        <v>12.2</v>
      </c>
      <c r="AM143" s="1050">
        <v>8</v>
      </c>
      <c r="AN143" s="18"/>
      <c r="BL143"/>
      <c r="BP143" s="18"/>
      <c r="BQ143" s="18"/>
      <c r="BR143" s="18"/>
      <c r="BS143" s="18"/>
      <c r="BT143" s="18"/>
      <c r="CA143"/>
      <c r="CB143"/>
      <c r="CC143"/>
      <c r="CD143"/>
      <c r="CE143"/>
    </row>
    <row r="144" spans="3:83" ht="13.2" x14ac:dyDescent="0.25">
      <c r="C144" s="11">
        <v>2041</v>
      </c>
      <c r="D144" s="818">
        <v>31.910132485864324</v>
      </c>
      <c r="E144" s="1009">
        <v>-861.40495018446995</v>
      </c>
      <c r="F144" s="922">
        <f t="shared" si="40"/>
        <v>3.1010578206640917</v>
      </c>
      <c r="H144" s="1">
        <v>2041</v>
      </c>
      <c r="I144" s="1"/>
      <c r="J144" s="93">
        <f>TAM_Lighting!$I47</f>
        <v>118.10669085480606</v>
      </c>
      <c r="K144" s="11">
        <v>2041</v>
      </c>
      <c r="L144" s="818">
        <v>100.90967648011156</v>
      </c>
      <c r="M144" s="1009">
        <v>417.14061928594009</v>
      </c>
      <c r="N144" s="922">
        <f t="shared" si="24"/>
        <v>1.5017062294293844</v>
      </c>
      <c r="O144" s="1">
        <v>2041</v>
      </c>
      <c r="P144" s="1010">
        <f t="shared" si="25"/>
        <v>6537.4820459581006</v>
      </c>
      <c r="Q144" s="1015">
        <f t="shared" si="32"/>
        <v>5585.5870101649289</v>
      </c>
      <c r="R144" s="1568"/>
      <c r="S144" s="1623"/>
      <c r="T144" s="1038">
        <f t="shared" si="26"/>
        <v>-37.111519437601714</v>
      </c>
      <c r="U144" s="1017">
        <f t="shared" si="27"/>
        <v>79164.894332566517</v>
      </c>
      <c r="V144" s="41">
        <f t="shared" si="33"/>
        <v>0.21276636430793269</v>
      </c>
      <c r="W144" s="922">
        <f t="shared" si="34"/>
        <v>1.7144725937373171</v>
      </c>
      <c r="X144" s="11">
        <v>2041</v>
      </c>
      <c r="Y144" s="1010">
        <f t="shared" si="28"/>
        <v>60058.421262179792</v>
      </c>
      <c r="Z144" s="1015">
        <f>MAX($L144/$J144,$P144/TAM_Area!$R59)*Y144</f>
        <v>51313.5692449739</v>
      </c>
      <c r="AA144" s="1567"/>
      <c r="AB144" s="1623"/>
      <c r="AC144" s="1035">
        <f t="shared" si="29"/>
        <v>965.45216394202862</v>
      </c>
      <c r="AD144" s="1035">
        <f t="shared" si="30"/>
        <v>1647267.7207002507</v>
      </c>
      <c r="AE144" s="988">
        <f t="shared" si="35"/>
        <v>5.1228955108915537</v>
      </c>
      <c r="AF144" s="1">
        <v>2041</v>
      </c>
      <c r="AG144" s="84">
        <f t="shared" si="36"/>
        <v>118.10669085480606</v>
      </c>
      <c r="AH144" s="1005">
        <f t="shared" si="37"/>
        <v>6.8373681046288706</v>
      </c>
      <c r="AI144" s="83">
        <f t="shared" si="38"/>
        <v>1419.7043026655704</v>
      </c>
      <c r="AJ144" s="990">
        <f t="shared" si="39"/>
        <v>1726432.6150328172</v>
      </c>
      <c r="AK144" s="1">
        <v>2041</v>
      </c>
      <c r="AL144" s="1049">
        <v>12.4</v>
      </c>
      <c r="AM144" s="1050">
        <v>8</v>
      </c>
      <c r="AN144" s="18"/>
      <c r="BL144"/>
      <c r="BP144" s="18"/>
      <c r="BQ144" s="18"/>
      <c r="BR144" s="18"/>
      <c r="BS144" s="18"/>
      <c r="BT144" s="18"/>
      <c r="CA144"/>
      <c r="CB144"/>
      <c r="CC144"/>
      <c r="CD144"/>
      <c r="CE144"/>
    </row>
    <row r="145" spans="2:83" ht="13.2" x14ac:dyDescent="0.25">
      <c r="B145" s="18"/>
      <c r="C145" s="11">
        <v>2042</v>
      </c>
      <c r="D145" s="818">
        <v>33.241901897806201</v>
      </c>
      <c r="E145" s="1009">
        <v>-898.85733932292669</v>
      </c>
      <c r="F145" s="922">
        <f t="shared" si="40"/>
        <v>3.2358864215625358</v>
      </c>
      <c r="H145" s="1">
        <v>2042</v>
      </c>
      <c r="I145" s="1"/>
      <c r="J145" s="93">
        <f>TAM_Lighting!$I48</f>
        <v>121.59382306080165</v>
      </c>
      <c r="K145" s="11">
        <v>2042</v>
      </c>
      <c r="L145" s="818">
        <v>104.9294560584085</v>
      </c>
      <c r="M145" s="1009">
        <v>434.6476625337333</v>
      </c>
      <c r="N145" s="922">
        <f t="shared" si="24"/>
        <v>1.5647315851214398</v>
      </c>
      <c r="O145" s="1">
        <v>2042</v>
      </c>
      <c r="P145" s="1010">
        <f t="shared" si="25"/>
        <v>6558.22742169509</v>
      </c>
      <c r="Q145" s="1015">
        <f t="shared" si="32"/>
        <v>5659.4259374647854</v>
      </c>
      <c r="R145" s="1568"/>
      <c r="S145" s="1623"/>
      <c r="T145" s="1038">
        <f t="shared" si="26"/>
        <v>-37.228711570429198</v>
      </c>
      <c r="U145" s="1017">
        <f t="shared" si="27"/>
        <v>79414.884172715625</v>
      </c>
      <c r="V145" s="41">
        <f t="shared" si="33"/>
        <v>0.21343824582626075</v>
      </c>
      <c r="W145" s="922">
        <f t="shared" si="34"/>
        <v>1.7781698309477005</v>
      </c>
      <c r="X145" s="11">
        <v>2042</v>
      </c>
      <c r="Y145" s="1010">
        <f t="shared" si="28"/>
        <v>61074.15181715283</v>
      </c>
      <c r="Z145" s="1015">
        <f>MAX($L145/$J145,$P145/TAM_Area!$R60)*Y145</f>
        <v>52703.972686162015</v>
      </c>
      <c r="AA145" s="1567"/>
      <c r="AB145" s="1623"/>
      <c r="AC145" s="1035">
        <f t="shared" si="29"/>
        <v>982.97373690665506</v>
      </c>
      <c r="AD145" s="1035">
        <f t="shared" si="30"/>
        <v>1677163.2687537905</v>
      </c>
      <c r="AE145" s="988">
        <f t="shared" si="35"/>
        <v>5.2158687216177491</v>
      </c>
      <c r="AF145" s="1">
        <v>2042</v>
      </c>
      <c r="AG145" s="84">
        <f t="shared" si="36"/>
        <v>121.59382306080165</v>
      </c>
      <c r="AH145" s="1005">
        <f t="shared" si="37"/>
        <v>6.9940385525654492</v>
      </c>
      <c r="AI145" s="83">
        <f t="shared" si="38"/>
        <v>1454.8501110108175</v>
      </c>
      <c r="AJ145" s="990">
        <f t="shared" si="39"/>
        <v>1756578.1529265062</v>
      </c>
      <c r="AK145" s="1">
        <v>2042</v>
      </c>
      <c r="AL145" s="1049">
        <v>12.6</v>
      </c>
      <c r="AM145" s="1050">
        <v>8</v>
      </c>
      <c r="AN145" s="18"/>
      <c r="BL145"/>
      <c r="BP145" s="18"/>
      <c r="BQ145" s="18"/>
      <c r="BR145" s="18"/>
      <c r="BS145" s="18"/>
      <c r="BT145" s="18"/>
      <c r="CA145"/>
      <c r="CB145"/>
      <c r="CC145"/>
      <c r="CD145"/>
      <c r="CE145"/>
    </row>
    <row r="146" spans="2:83" ht="13.2" x14ac:dyDescent="0.25">
      <c r="B146" s="18"/>
      <c r="C146" s="11">
        <v>2043</v>
      </c>
      <c r="D146" s="818">
        <v>34.573671309748079</v>
      </c>
      <c r="E146" s="1009">
        <v>-936.30972846138343</v>
      </c>
      <c r="F146" s="922">
        <f t="shared" si="40"/>
        <v>3.3707150224609803</v>
      </c>
      <c r="H146" s="1">
        <v>2043</v>
      </c>
      <c r="I146" s="1"/>
      <c r="J146" s="93">
        <f>TAM_Lighting!$I49</f>
        <v>125.16087051700467</v>
      </c>
      <c r="K146" s="11">
        <v>2043</v>
      </c>
      <c r="L146" s="818">
        <v>108.94923563670545</v>
      </c>
      <c r="M146" s="1009">
        <v>452.09762216508778</v>
      </c>
      <c r="N146" s="922">
        <f t="shared" si="24"/>
        <v>1.627551439794316</v>
      </c>
      <c r="O146" s="1">
        <v>2043</v>
      </c>
      <c r="P146" s="1010">
        <f t="shared" si="25"/>
        <v>6577.1743448450688</v>
      </c>
      <c r="Q146" s="1015">
        <f t="shared" si="32"/>
        <v>5725.2567400676808</v>
      </c>
      <c r="R146" s="1568"/>
      <c r="S146" s="1623"/>
      <c r="T146" s="1038">
        <f t="shared" si="26"/>
        <v>-37.335605493637274</v>
      </c>
      <c r="U146" s="1017">
        <f t="shared" si="27"/>
        <v>79642.906260299293</v>
      </c>
      <c r="V146" s="41">
        <f t="shared" si="33"/>
        <v>0.21405108603739348</v>
      </c>
      <c r="W146" s="922">
        <f t="shared" si="34"/>
        <v>1.8416025258317095</v>
      </c>
      <c r="X146" s="11">
        <v>2043</v>
      </c>
      <c r="Y146" s="1010">
        <f t="shared" si="28"/>
        <v>61919.32371808272</v>
      </c>
      <c r="Z146" s="1015">
        <f>MAX($L146/$J146,$P146/TAM_Area!$R61)*Y146</f>
        <v>53899.137664676935</v>
      </c>
      <c r="AA146" s="1567"/>
      <c r="AB146" s="1623"/>
      <c r="AC146" s="1035">
        <f t="shared" si="29"/>
        <v>997.15905546407782</v>
      </c>
      <c r="AD146" s="1035">
        <f t="shared" si="30"/>
        <v>1701366.4537899951</v>
      </c>
      <c r="AE146" s="988">
        <f t="shared" si="35"/>
        <v>5.2911390534606753</v>
      </c>
      <c r="AF146" s="1">
        <v>2043</v>
      </c>
      <c r="AG146" s="84">
        <f t="shared" si="36"/>
        <v>125.16087051700467</v>
      </c>
      <c r="AH146" s="1005">
        <f t="shared" si="37"/>
        <v>7.1327415792923849</v>
      </c>
      <c r="AI146" s="83">
        <f t="shared" si="38"/>
        <v>1486.5922831228029</v>
      </c>
      <c r="AJ146" s="990">
        <f t="shared" si="39"/>
        <v>1781009.3600502943</v>
      </c>
      <c r="AK146" s="1">
        <v>2043</v>
      </c>
      <c r="AL146" s="1049">
        <v>12.8</v>
      </c>
      <c r="AM146" s="1050">
        <v>8</v>
      </c>
      <c r="AN146" s="18"/>
      <c r="BL146"/>
      <c r="BP146" s="18"/>
      <c r="BQ146" s="18"/>
      <c r="BR146" s="18"/>
      <c r="BS146" s="18"/>
      <c r="BT146" s="18"/>
      <c r="CA146"/>
      <c r="CB146"/>
      <c r="CC146"/>
      <c r="CD146"/>
      <c r="CE146"/>
    </row>
    <row r="147" spans="2:83" ht="13.2" x14ac:dyDescent="0.25">
      <c r="C147" s="11">
        <v>2044</v>
      </c>
      <c r="D147" s="818">
        <v>35.905440721689502</v>
      </c>
      <c r="E147" s="1009">
        <v>-973.76211759982721</v>
      </c>
      <c r="F147" s="922">
        <f t="shared" si="40"/>
        <v>3.5055436233593777</v>
      </c>
      <c r="H147" s="1">
        <v>2044</v>
      </c>
      <c r="I147" s="1"/>
      <c r="J147" s="93">
        <f>TAM_Lighting!$I50</f>
        <v>128.80820096342904</v>
      </c>
      <c r="K147" s="11">
        <v>2044</v>
      </c>
      <c r="L147" s="818">
        <v>112.9690152150024</v>
      </c>
      <c r="M147" s="1009">
        <v>469.48994320019887</v>
      </c>
      <c r="N147" s="922">
        <f t="shared" si="24"/>
        <v>1.6901637955207158</v>
      </c>
      <c r="O147" s="1">
        <v>2044</v>
      </c>
      <c r="P147" s="1010">
        <f t="shared" si="25"/>
        <v>6594.2139992565089</v>
      </c>
      <c r="Q147" s="1015">
        <f t="shared" si="32"/>
        <v>5783.3418683061391</v>
      </c>
      <c r="R147" s="1568"/>
      <c r="S147" s="1623"/>
      <c r="T147" s="1038">
        <f t="shared" si="26"/>
        <v>-37.431578109599513</v>
      </c>
      <c r="U147" s="1017">
        <f t="shared" si="27"/>
        <v>79847.631426948501</v>
      </c>
      <c r="V147" s="41">
        <f t="shared" si="33"/>
        <v>0.21460131262150672</v>
      </c>
      <c r="W147" s="922">
        <f t="shared" si="34"/>
        <v>1.9047651081422226</v>
      </c>
      <c r="X147" s="11">
        <v>2044</v>
      </c>
      <c r="Y147" s="1010">
        <f t="shared" si="28"/>
        <v>62619.863168725875</v>
      </c>
      <c r="Z147" s="1015">
        <f>MAX($L147/$J147,$P147/TAM_Area!$R62)*Y147</f>
        <v>54919.672987883954</v>
      </c>
      <c r="AA147" s="1567"/>
      <c r="AB147" s="1623"/>
      <c r="AC147" s="1035">
        <f t="shared" si="29"/>
        <v>1008.5152554851197</v>
      </c>
      <c r="AD147" s="1035">
        <f t="shared" si="30"/>
        <v>1720742.5579856671</v>
      </c>
      <c r="AE147" s="988">
        <f t="shared" si="35"/>
        <v>5.3513974777320978</v>
      </c>
      <c r="AF147" s="1">
        <v>2044</v>
      </c>
      <c r="AG147" s="84">
        <f t="shared" si="36"/>
        <v>128.80820096342904</v>
      </c>
      <c r="AH147" s="1005">
        <f t="shared" si="37"/>
        <v>7.2561625858743204</v>
      </c>
      <c r="AI147" s="83">
        <f t="shared" si="38"/>
        <v>1515.4367767949182</v>
      </c>
      <c r="AJ147" s="990">
        <f t="shared" si="39"/>
        <v>1800590.1894126157</v>
      </c>
      <c r="AK147" s="1">
        <v>2044</v>
      </c>
      <c r="AL147" s="1049">
        <v>13</v>
      </c>
      <c r="AM147" s="1050">
        <v>8</v>
      </c>
      <c r="AN147" s="18"/>
      <c r="BL147"/>
      <c r="BP147" s="18"/>
      <c r="BQ147" s="18"/>
      <c r="BR147" s="18"/>
      <c r="BS147" s="18"/>
      <c r="BT147" s="18"/>
      <c r="CA147"/>
      <c r="CB147"/>
      <c r="CC147"/>
      <c r="CD147"/>
      <c r="CE147"/>
    </row>
    <row r="148" spans="2:83" ht="13.2" x14ac:dyDescent="0.25">
      <c r="C148" s="11">
        <v>2045</v>
      </c>
      <c r="D148" s="818">
        <v>37.237210133631379</v>
      </c>
      <c r="E148" s="1009">
        <v>-1011.2145067382839</v>
      </c>
      <c r="F148" s="922">
        <f t="shared" si="40"/>
        <v>3.6403722242578223</v>
      </c>
      <c r="H148" s="1">
        <v>2045</v>
      </c>
      <c r="I148" s="1"/>
      <c r="J148" s="93">
        <f>TAM_Lighting!$I51</f>
        <v>132.53614455516617</v>
      </c>
      <c r="K148" s="11">
        <v>2045</v>
      </c>
      <c r="L148" s="818">
        <v>116.98879479330117</v>
      </c>
      <c r="M148" s="1009">
        <v>486.82407065927111</v>
      </c>
      <c r="N148" s="922">
        <f t="shared" si="24"/>
        <v>1.752566654373376</v>
      </c>
      <c r="O148" s="1">
        <v>2045</v>
      </c>
      <c r="P148" s="1010">
        <f t="shared" si="25"/>
        <v>6609.2534859299449</v>
      </c>
      <c r="Q148" s="1015">
        <f t="shared" si="32"/>
        <v>5833.9451656565452</v>
      </c>
      <c r="R148" s="1568"/>
      <c r="S148" s="1623"/>
      <c r="T148" s="1038">
        <f t="shared" si="26"/>
        <v>-37.516097464692564</v>
      </c>
      <c r="U148" s="1017">
        <f t="shared" si="27"/>
        <v>80027.924929246219</v>
      </c>
      <c r="V148" s="41">
        <f t="shared" si="33"/>
        <v>0.21508587580213945</v>
      </c>
      <c r="W148" s="922">
        <f t="shared" si="34"/>
        <v>1.9676525301755154</v>
      </c>
      <c r="X148" s="11">
        <v>2045</v>
      </c>
      <c r="Y148" s="1010">
        <f t="shared" si="28"/>
        <v>63199.015745052187</v>
      </c>
      <c r="Z148" s="1015">
        <f>MAX($L148/$J148,$P148/TAM_Area!$R63)*Y148</f>
        <v>55785.361109995582</v>
      </c>
      <c r="AA148" s="1567"/>
      <c r="AB148" s="1623"/>
      <c r="AC148" s="1035">
        <f t="shared" si="29"/>
        <v>1017.4970377629629</v>
      </c>
      <c r="AD148" s="1035">
        <f t="shared" si="30"/>
        <v>1736067.398069134</v>
      </c>
      <c r="AE148" s="988">
        <f t="shared" si="35"/>
        <v>5.3990567340158009</v>
      </c>
      <c r="AF148" s="1">
        <v>2045</v>
      </c>
      <c r="AG148" s="84">
        <f t="shared" si="36"/>
        <v>132.53614455516617</v>
      </c>
      <c r="AH148" s="1005">
        <f t="shared" si="37"/>
        <v>7.3667092641913161</v>
      </c>
      <c r="AI148" s="83">
        <f t="shared" si="38"/>
        <v>1541.8372058869265</v>
      </c>
      <c r="AJ148" s="990">
        <f t="shared" si="39"/>
        <v>1816095.3229983803</v>
      </c>
      <c r="AK148" s="1">
        <v>2045</v>
      </c>
      <c r="AL148" s="1049">
        <v>13.3</v>
      </c>
      <c r="AM148" s="1050">
        <v>8</v>
      </c>
      <c r="AN148" s="18"/>
      <c r="BL148"/>
      <c r="BP148" s="18"/>
      <c r="BQ148" s="18"/>
      <c r="BR148" s="18"/>
      <c r="BS148" s="18"/>
      <c r="BT148" s="18"/>
      <c r="CA148"/>
      <c r="CB148"/>
      <c r="CC148"/>
      <c r="CD148"/>
      <c r="CE148"/>
    </row>
    <row r="149" spans="2:83" ht="13.2" x14ac:dyDescent="0.25">
      <c r="C149" s="11">
        <v>2046</v>
      </c>
      <c r="D149" s="818">
        <v>38.568979545573256</v>
      </c>
      <c r="E149" s="1009">
        <v>-1048.6668958767405</v>
      </c>
      <c r="F149" s="922">
        <f t="shared" si="40"/>
        <v>3.7752008251562654</v>
      </c>
      <c r="H149" s="1">
        <v>2046</v>
      </c>
      <c r="I149" s="1"/>
      <c r="J149" s="93">
        <f>TAM_Lighting!$I52</f>
        <v>136.34504817161337</v>
      </c>
      <c r="K149" s="11">
        <v>2046</v>
      </c>
      <c r="L149" s="818">
        <v>121.00857437159812</v>
      </c>
      <c r="M149" s="1009">
        <v>504.09944956248205</v>
      </c>
      <c r="N149" s="922">
        <f t="shared" si="24"/>
        <v>1.8147580184249352</v>
      </c>
      <c r="O149" s="1">
        <v>2046</v>
      </c>
      <c r="P149" s="1010">
        <f t="shared" si="25"/>
        <v>6622.2189114336998</v>
      </c>
      <c r="Q149" s="1015">
        <f t="shared" si="32"/>
        <v>5877.3331367384862</v>
      </c>
      <c r="R149" s="67"/>
      <c r="S149" s="1039"/>
      <c r="T149" s="1038">
        <f t="shared" si="26"/>
        <v>-37.588740434028693</v>
      </c>
      <c r="U149" s="1017">
        <f t="shared" si="27"/>
        <v>80182.884173131941</v>
      </c>
      <c r="V149" s="41">
        <f t="shared" si="33"/>
        <v>0.21550234973563523</v>
      </c>
      <c r="W149" s="922">
        <f t="shared" si="34"/>
        <v>2.0302603681605706</v>
      </c>
      <c r="X149" s="11">
        <v>2046</v>
      </c>
      <c r="Y149" s="1010">
        <f t="shared" si="28"/>
        <v>63677.087621859195</v>
      </c>
      <c r="Z149" s="1015">
        <f>MAX($L149/$J149,$P149/TAM_Area!$R64)*Y149</f>
        <v>56514.510036021791</v>
      </c>
      <c r="AA149" s="89"/>
      <c r="AB149" s="1026"/>
      <c r="AC149" s="1035">
        <f t="shared" si="29"/>
        <v>1024.5016062128334</v>
      </c>
      <c r="AD149" s="1035">
        <f t="shared" si="30"/>
        <v>1748018.6888071389</v>
      </c>
      <c r="AE149" s="988">
        <f t="shared" si="35"/>
        <v>5.4362244711733396</v>
      </c>
      <c r="AF149" s="1">
        <v>2046</v>
      </c>
      <c r="AG149" s="84">
        <f t="shared" si="36"/>
        <v>136.34504817161337</v>
      </c>
      <c r="AH149" s="1005">
        <f t="shared" si="37"/>
        <v>7.4664848393339103</v>
      </c>
      <c r="AI149" s="83">
        <f t="shared" si="38"/>
        <v>1566.1897962093442</v>
      </c>
      <c r="AJ149" s="990">
        <f t="shared" si="39"/>
        <v>1828201.572980271</v>
      </c>
      <c r="AK149" s="1">
        <v>2046</v>
      </c>
      <c r="AL149" s="1049">
        <v>13.5</v>
      </c>
      <c r="AM149" s="1050">
        <v>8</v>
      </c>
      <c r="AN149" s="18"/>
      <c r="BL149"/>
      <c r="BP149" s="18"/>
      <c r="BQ149" s="18"/>
      <c r="BR149" s="18"/>
      <c r="BS149" s="18"/>
      <c r="BT149" s="18"/>
      <c r="CA149"/>
      <c r="CB149"/>
      <c r="CC149"/>
      <c r="CD149"/>
      <c r="CE149"/>
    </row>
    <row r="150" spans="2:83" ht="13.2" x14ac:dyDescent="0.25">
      <c r="C150" s="11">
        <v>2047</v>
      </c>
      <c r="D150" s="818">
        <v>39.900748957515134</v>
      </c>
      <c r="E150" s="1009">
        <v>-1086.1192850151974</v>
      </c>
      <c r="F150" s="922">
        <f t="shared" si="40"/>
        <v>3.9100294260547108</v>
      </c>
      <c r="H150" s="1">
        <v>2047</v>
      </c>
      <c r="I150" s="1"/>
      <c r="J150" s="93">
        <f>TAM_Lighting!$I53</f>
        <v>140.23518961475236</v>
      </c>
      <c r="K150" s="11">
        <v>2047</v>
      </c>
      <c r="L150" s="818">
        <v>125.02835394989506</v>
      </c>
      <c r="M150" s="1009">
        <v>521.31552493003596</v>
      </c>
      <c r="N150" s="922">
        <f t="shared" si="24"/>
        <v>1.8767358897481294</v>
      </c>
      <c r="O150" s="1">
        <v>2047</v>
      </c>
      <c r="P150" s="1010">
        <f t="shared" si="25"/>
        <v>6633.0716293598243</v>
      </c>
      <c r="Q150" s="1015">
        <f t="shared" si="32"/>
        <v>5913.7940322174663</v>
      </c>
      <c r="R150" s="67"/>
      <c r="S150" s="1039"/>
      <c r="T150" s="1038">
        <f t="shared" si="26"/>
        <v>-37.649285722471859</v>
      </c>
      <c r="U150" s="1017">
        <f t="shared" si="27"/>
        <v>80312.037100162968</v>
      </c>
      <c r="V150" s="41">
        <f t="shared" si="33"/>
        <v>0.21584946570106164</v>
      </c>
      <c r="W150" s="922">
        <f t="shared" si="34"/>
        <v>2.0925853554491911</v>
      </c>
      <c r="X150" s="11">
        <v>2047</v>
      </c>
      <c r="Y150" s="1010">
        <f t="shared" si="28"/>
        <v>64071.463896904497</v>
      </c>
      <c r="Z150" s="1015">
        <f>MAX($L150/$J150,$P150/TAM_Area!$R65)*Y150</f>
        <v>57123.676932992785</v>
      </c>
      <c r="AA150" s="89"/>
      <c r="AB150" s="1026"/>
      <c r="AC150" s="1035">
        <f t="shared" si="29"/>
        <v>1029.8690263056919</v>
      </c>
      <c r="AD150" s="1035">
        <f t="shared" si="30"/>
        <v>1757176.654569319</v>
      </c>
      <c r="AE150" s="988">
        <f t="shared" si="35"/>
        <v>5.4647051492698093</v>
      </c>
      <c r="AF150" s="1">
        <v>2047</v>
      </c>
      <c r="AG150" s="84">
        <f t="shared" si="36"/>
        <v>140.23518961475236</v>
      </c>
      <c r="AH150" s="1005">
        <f t="shared" si="37"/>
        <v>7.5572905047190009</v>
      </c>
      <c r="AI150" s="83">
        <f t="shared" si="38"/>
        <v>1588.8338369581998</v>
      </c>
      <c r="AJ150" s="990">
        <f t="shared" si="39"/>
        <v>1837488.691669482</v>
      </c>
      <c r="AK150" s="1">
        <v>2047</v>
      </c>
      <c r="AL150" s="1049">
        <v>13.7</v>
      </c>
      <c r="AM150" s="1050">
        <v>8</v>
      </c>
      <c r="AN150" s="18"/>
      <c r="BL150"/>
      <c r="BP150" s="18"/>
      <c r="BQ150" s="18"/>
      <c r="BR150" s="18"/>
      <c r="BS150" s="18"/>
      <c r="BT150" s="18"/>
      <c r="CA150"/>
      <c r="CB150"/>
      <c r="CC150"/>
      <c r="CD150"/>
      <c r="CE150"/>
    </row>
    <row r="151" spans="2:83" ht="13.2" x14ac:dyDescent="0.25">
      <c r="C151" s="11">
        <v>2048</v>
      </c>
      <c r="D151" s="818">
        <v>41.232518369457011</v>
      </c>
      <c r="E151" s="1009">
        <v>-1123.5716741536542</v>
      </c>
      <c r="F151" s="922">
        <f t="shared" si="40"/>
        <v>4.0448580269531549</v>
      </c>
      <c r="H151" s="1">
        <v>2048</v>
      </c>
      <c r="I151" s="1"/>
      <c r="J151" s="93">
        <f>TAM_Lighting!$I54</f>
        <v>144.20672308801005</v>
      </c>
      <c r="K151" s="11">
        <v>2048</v>
      </c>
      <c r="L151" s="818">
        <v>129.04813352819201</v>
      </c>
      <c r="M151" s="1009">
        <v>538.47174178212845</v>
      </c>
      <c r="N151" s="922">
        <f t="shared" si="24"/>
        <v>1.9384982704156624</v>
      </c>
      <c r="O151" s="1">
        <v>2048</v>
      </c>
      <c r="P151" s="1010">
        <f t="shared" si="25"/>
        <v>6641.7973792071016</v>
      </c>
      <c r="Q151" s="1015">
        <f t="shared" si="32"/>
        <v>5943.6310367860906</v>
      </c>
      <c r="R151" s="67"/>
      <c r="S151" s="1039"/>
      <c r="T151" s="1038">
        <f t="shared" si="26"/>
        <v>-37.697651672250174</v>
      </c>
      <c r="U151" s="1017">
        <f t="shared" si="27"/>
        <v>80415.209521058787</v>
      </c>
      <c r="V151" s="41">
        <f t="shared" si="33"/>
        <v>0.2161267555411594</v>
      </c>
      <c r="W151" s="922">
        <f t="shared" si="34"/>
        <v>2.1546250259568218</v>
      </c>
      <c r="X151" s="11">
        <v>2048</v>
      </c>
      <c r="Y151" s="1010">
        <f t="shared" si="28"/>
        <v>64396.795325983403</v>
      </c>
      <c r="Z151" s="1015">
        <f>MAX($L151/$J151,$P151/TAM_Area!$R66)*Y151</f>
        <v>57627.592279060038</v>
      </c>
      <c r="AA151" s="89"/>
      <c r="AB151" s="1026"/>
      <c r="AC151" s="1035">
        <f t="shared" si="29"/>
        <v>1033.8858777455412</v>
      </c>
      <c r="AD151" s="1035">
        <f t="shared" si="30"/>
        <v>1764030.261576314</v>
      </c>
      <c r="AE151" s="988">
        <f t="shared" si="35"/>
        <v>5.486019421460262</v>
      </c>
      <c r="AF151" s="1">
        <v>2048</v>
      </c>
      <c r="AG151" s="84">
        <f t="shared" si="36"/>
        <v>144.20672308801005</v>
      </c>
      <c r="AH151" s="1005">
        <f t="shared" si="37"/>
        <v>7.6406444474170838</v>
      </c>
      <c r="AI151" s="83">
        <f t="shared" si="38"/>
        <v>1610.0552711999198</v>
      </c>
      <c r="AJ151" s="990">
        <f t="shared" si="39"/>
        <v>1844445.4710973727</v>
      </c>
      <c r="AK151" s="1">
        <v>2048</v>
      </c>
      <c r="AL151" s="1049">
        <v>14</v>
      </c>
      <c r="AM151" s="1050">
        <v>8.1</v>
      </c>
      <c r="AN151" s="18"/>
      <c r="BL151"/>
      <c r="BP151" s="18"/>
      <c r="BQ151" s="18"/>
      <c r="BR151" s="18"/>
      <c r="BS151" s="18"/>
      <c r="BT151" s="18"/>
      <c r="CA151"/>
      <c r="CB151"/>
      <c r="CC151"/>
      <c r="CD151"/>
      <c r="CE151"/>
    </row>
    <row r="152" spans="2:83" ht="13.2" x14ac:dyDescent="0.25">
      <c r="C152" s="11">
        <v>2049</v>
      </c>
      <c r="D152" s="818">
        <v>42.564287781398889</v>
      </c>
      <c r="E152" s="1009">
        <v>-1161.0240632921109</v>
      </c>
      <c r="F152" s="922">
        <f t="shared" si="40"/>
        <v>4.1796866278515994</v>
      </c>
      <c r="H152" s="1">
        <v>2049</v>
      </c>
      <c r="I152" s="1"/>
      <c r="J152" s="93">
        <f>TAM_Lighting!$I55</f>
        <v>148.25973492250313</v>
      </c>
      <c r="K152" s="11">
        <v>2049</v>
      </c>
      <c r="L152" s="818">
        <v>133.06791310648896</v>
      </c>
      <c r="M152" s="1009">
        <v>555.56754513895498</v>
      </c>
      <c r="N152" s="922">
        <f t="shared" si="24"/>
        <v>2.0000431625002379</v>
      </c>
      <c r="O152" s="1">
        <v>2049</v>
      </c>
      <c r="P152" s="1010">
        <f t="shared" si="25"/>
        <v>6648.4026876792796</v>
      </c>
      <c r="Q152" s="1015">
        <f t="shared" si="32"/>
        <v>5967.1567037637697</v>
      </c>
      <c r="R152" s="67"/>
      <c r="S152" s="1039"/>
      <c r="T152" s="1038">
        <f t="shared" si="26"/>
        <v>-37.733875656249779</v>
      </c>
      <c r="U152" s="1017">
        <f t="shared" si="27"/>
        <v>80492.481158250841</v>
      </c>
      <c r="V152" s="41">
        <f t="shared" si="33"/>
        <v>0.21633443352075005</v>
      </c>
      <c r="W152" s="922">
        <f t="shared" si="34"/>
        <v>2.2163775960209882</v>
      </c>
      <c r="X152" s="11">
        <v>2049</v>
      </c>
      <c r="Y152" s="1010">
        <f t="shared" si="28"/>
        <v>64665.275525345955</v>
      </c>
      <c r="Z152" s="1015">
        <f>MAX($L152/$J152,$P152/TAM_Area!$R67)*Y152</f>
        <v>58039.178804088362</v>
      </c>
      <c r="AA152" s="89"/>
      <c r="AB152" s="1026"/>
      <c r="AC152" s="1035">
        <f t="shared" si="29"/>
        <v>1036.790676755332</v>
      </c>
      <c r="AD152" s="1035">
        <f t="shared" si="30"/>
        <v>1768986.4694783334</v>
      </c>
      <c r="AE152" s="988">
        <f t="shared" si="35"/>
        <v>5.5014329057975289</v>
      </c>
      <c r="AF152" s="1">
        <v>2049</v>
      </c>
      <c r="AG152" s="84">
        <f t="shared" si="36"/>
        <v>148.25973492250313</v>
      </c>
      <c r="AH152" s="1005">
        <f t="shared" si="37"/>
        <v>7.7178105018185175</v>
      </c>
      <c r="AI152" s="83">
        <f t="shared" si="38"/>
        <v>1630.0920975505369</v>
      </c>
      <c r="AJ152" s="990">
        <f t="shared" si="39"/>
        <v>1849478.9506365843</v>
      </c>
      <c r="AK152" s="1">
        <v>2049</v>
      </c>
      <c r="AL152" s="1049">
        <v>14.2</v>
      </c>
      <c r="AM152" s="1050">
        <v>8.1</v>
      </c>
      <c r="AN152" s="18"/>
      <c r="BL152"/>
      <c r="BP152" s="18"/>
      <c r="BQ152" s="18"/>
      <c r="BR152" s="18"/>
      <c r="BS152" s="18"/>
      <c r="BT152" s="18"/>
      <c r="CA152"/>
      <c r="CB152"/>
      <c r="CC152"/>
      <c r="CD152"/>
      <c r="CE152"/>
    </row>
    <row r="153" spans="2:83" ht="13.2" x14ac:dyDescent="0.25">
      <c r="C153" s="38">
        <v>2050</v>
      </c>
      <c r="D153" s="818">
        <v>43.896057193340766</v>
      </c>
      <c r="E153" s="1009">
        <v>-1198.4764524305676</v>
      </c>
      <c r="F153" s="922">
        <f t="shared" si="40"/>
        <v>4.314515228750043</v>
      </c>
      <c r="G153" s="37"/>
      <c r="H153" s="37">
        <v>2050</v>
      </c>
      <c r="I153" s="37"/>
      <c r="J153" s="93">
        <f>TAM_Lighting!$I56</f>
        <v>152.39431686302655</v>
      </c>
      <c r="K153" s="38">
        <v>2050</v>
      </c>
      <c r="L153" s="818">
        <v>137.08769268478591</v>
      </c>
      <c r="M153" s="1009">
        <v>572.60238002071094</v>
      </c>
      <c r="N153" s="922">
        <f t="shared" si="24"/>
        <v>2.0613685680745593</v>
      </c>
      <c r="O153" s="37">
        <v>2050</v>
      </c>
      <c r="P153" s="1010">
        <f t="shared" si="25"/>
        <v>6652.8807217307367</v>
      </c>
      <c r="Q153" s="1015">
        <f t="shared" si="32"/>
        <v>5984.6593142242918</v>
      </c>
      <c r="R153" s="68"/>
      <c r="S153" s="1040"/>
      <c r="T153" s="1038">
        <f t="shared" si="26"/>
        <v>-37.757918547424936</v>
      </c>
      <c r="U153" s="1017">
        <f t="shared" si="27"/>
        <v>80543.768547400599</v>
      </c>
      <c r="V153" s="41">
        <f t="shared" si="33"/>
        <v>0.21647227531813035</v>
      </c>
      <c r="W153" s="922">
        <f t="shared" si="34"/>
        <v>2.2778408433926898</v>
      </c>
      <c r="X153" s="38">
        <v>2050</v>
      </c>
      <c r="Y153" s="1010">
        <f t="shared" si="28"/>
        <v>64888.613353710083</v>
      </c>
      <c r="Z153" s="1015">
        <f>MAX($L153/$J153,$P153/TAM_Area!$R68)*Y153</f>
        <v>58371.141846257953</v>
      </c>
      <c r="AA153" s="963"/>
      <c r="AB153" s="1029"/>
      <c r="AC153" s="1035">
        <f t="shared" si="29"/>
        <v>1038.8124573393511</v>
      </c>
      <c r="AD153" s="1035">
        <f t="shared" si="30"/>
        <v>1772436.059234075</v>
      </c>
      <c r="AE153" s="988">
        <f t="shared" si="35"/>
        <v>5.5121609056557386</v>
      </c>
      <c r="AF153" s="37">
        <v>2050</v>
      </c>
      <c r="AG153" s="84">
        <f t="shared" si="36"/>
        <v>152.39431686302655</v>
      </c>
      <c r="AH153" s="1005">
        <f t="shared" si="37"/>
        <v>7.7900017490484288</v>
      </c>
      <c r="AI153" s="83">
        <f t="shared" si="38"/>
        <v>1649.172755907487</v>
      </c>
      <c r="AJ153" s="990">
        <f t="shared" si="39"/>
        <v>1852979.8277814756</v>
      </c>
      <c r="AK153" s="37">
        <v>2050</v>
      </c>
      <c r="AL153" s="1049">
        <v>14.5</v>
      </c>
      <c r="AM153" s="1050">
        <v>8.1</v>
      </c>
      <c r="AN153" s="18"/>
      <c r="BL153"/>
      <c r="BP153" s="18"/>
      <c r="BQ153" s="18"/>
      <c r="BR153" s="18"/>
      <c r="BS153" s="18"/>
      <c r="BT153" s="18"/>
      <c r="CA153"/>
      <c r="CB153"/>
      <c r="CC153"/>
      <c r="CD153"/>
      <c r="CE153"/>
    </row>
    <row r="154" spans="2:83" ht="13.2" x14ac:dyDescent="0.25">
      <c r="C154" s="11">
        <v>2051</v>
      </c>
      <c r="D154" s="818">
        <v>45.227826605282644</v>
      </c>
      <c r="E154" s="1009">
        <v>-1235.9288415690244</v>
      </c>
      <c r="F154" s="922">
        <f t="shared" si="40"/>
        <v>4.4493438296484875</v>
      </c>
      <c r="H154" s="1">
        <v>2051</v>
      </c>
      <c r="I154" s="1"/>
      <c r="J154" s="93">
        <f>TAM_Lighting!$I57</f>
        <v>156.6106507923958</v>
      </c>
      <c r="K154" s="11">
        <v>2051</v>
      </c>
      <c r="L154" s="818">
        <v>141.10747226308285</v>
      </c>
      <c r="M154" s="1009">
        <v>589.57569144759179</v>
      </c>
      <c r="N154" s="922">
        <f t="shared" si="24"/>
        <v>2.1224724892113302</v>
      </c>
      <c r="O154" s="1">
        <v>2051</v>
      </c>
      <c r="P154" s="1010">
        <f t="shared" si="25"/>
        <v>6655.2116270704037</v>
      </c>
      <c r="Q154" s="1015">
        <f t="shared" si="32"/>
        <v>5996.3998956664909</v>
      </c>
      <c r="R154" s="67"/>
      <c r="S154" s="1039"/>
      <c r="T154" s="1038">
        <f t="shared" si="26"/>
        <v>-37.76966665712331</v>
      </c>
      <c r="U154" s="1017">
        <f t="shared" si="27"/>
        <v>80568.829172160025</v>
      </c>
      <c r="V154" s="41">
        <f t="shared" si="33"/>
        <v>0.21653962913780392</v>
      </c>
      <c r="W154" s="922">
        <f t="shared" si="34"/>
        <v>2.3390121183491344</v>
      </c>
      <c r="X154" s="11">
        <v>2051</v>
      </c>
      <c r="Y154" s="1010">
        <f t="shared" si="28"/>
        <v>65070.055493968372</v>
      </c>
      <c r="Z154" s="1015">
        <f>MAX($L154/$J154,$P154/TAM_Area!$R69)*Y154</f>
        <v>58628.650122551102</v>
      </c>
      <c r="AA154" s="89"/>
      <c r="AB154" s="1026"/>
      <c r="AC154" s="1035">
        <f t="shared" si="29"/>
        <v>1040.0147270350476</v>
      </c>
      <c r="AD154" s="1035">
        <f t="shared" si="30"/>
        <v>1774487.3882747705</v>
      </c>
      <c r="AE154" s="988">
        <f t="shared" si="35"/>
        <v>5.5185404056009419</v>
      </c>
      <c r="AF154" s="1">
        <v>2051</v>
      </c>
      <c r="AG154" s="84">
        <f t="shared" si="36"/>
        <v>156.6106507923958</v>
      </c>
      <c r="AH154" s="1005">
        <f t="shared" si="37"/>
        <v>7.8575525239500763</v>
      </c>
      <c r="AI154" s="83">
        <f t="shared" si="38"/>
        <v>1667.3600851397628</v>
      </c>
      <c r="AJ154" s="990">
        <f t="shared" si="39"/>
        <v>1855056.2174469305</v>
      </c>
      <c r="AK154" s="1">
        <v>2051</v>
      </c>
      <c r="AL154" s="1049">
        <v>14.7</v>
      </c>
      <c r="AM154" s="1050">
        <v>8.1</v>
      </c>
      <c r="AN154" s="18"/>
      <c r="BL154"/>
      <c r="BP154" s="18"/>
      <c r="BQ154" s="18"/>
      <c r="BR154" s="18"/>
      <c r="BS154" s="18"/>
      <c r="BT154" s="18"/>
      <c r="CA154"/>
      <c r="CB154"/>
      <c r="CC154"/>
      <c r="CD154"/>
      <c r="CE154"/>
    </row>
    <row r="155" spans="2:83" ht="13.2" x14ac:dyDescent="0.25">
      <c r="C155" s="11">
        <v>2052</v>
      </c>
      <c r="D155" s="818">
        <v>46.51838575548571</v>
      </c>
      <c r="E155" s="1009">
        <v>-1272.2119439430223</v>
      </c>
      <c r="F155" s="922">
        <f t="shared" si="40"/>
        <v>4.5799629981948806</v>
      </c>
      <c r="H155" s="1">
        <v>2052</v>
      </c>
      <c r="I155" s="1"/>
      <c r="J155" s="93">
        <f>TAM_Lighting!$I58</f>
        <v>160.90895918754782</v>
      </c>
      <c r="K155" s="11">
        <v>2052</v>
      </c>
      <c r="L155" s="818">
        <v>145.12725184138162</v>
      </c>
      <c r="M155" s="1009">
        <v>606.48692443980212</v>
      </c>
      <c r="N155" s="922">
        <f t="shared" si="24"/>
        <v>2.1833529279832877</v>
      </c>
      <c r="O155" s="1">
        <v>2052</v>
      </c>
      <c r="P155" s="1010">
        <f t="shared" si="25"/>
        <v>6655.3462393837499</v>
      </c>
      <c r="Q155" s="1015">
        <f t="shared" si="32"/>
        <v>6002.599946276845</v>
      </c>
      <c r="R155" s="67"/>
      <c r="S155" s="1039"/>
      <c r="T155" s="1038">
        <f t="shared" si="26"/>
        <v>-37.768838463095904</v>
      </c>
      <c r="U155" s="1017">
        <f t="shared" si="27"/>
        <v>80567.062499879816</v>
      </c>
      <c r="V155" s="41">
        <f t="shared" si="33"/>
        <v>0.21653488096702506</v>
      </c>
      <c r="W155" s="922">
        <f t="shared" si="34"/>
        <v>2.3998878089503126</v>
      </c>
      <c r="X155" s="11">
        <v>2052</v>
      </c>
      <c r="Y155" s="1010">
        <f t="shared" si="28"/>
        <v>65221.267428134961</v>
      </c>
      <c r="Z155" s="1015">
        <f>MAX($L155/$J155,$P155/TAM_Area!$R70)*Y155</f>
        <v>58824.464164389021</v>
      </c>
      <c r="AA155" s="89"/>
      <c r="AB155" s="1026"/>
      <c r="AC155" s="1035">
        <f t="shared" si="29"/>
        <v>1040.6256713660487</v>
      </c>
      <c r="AD155" s="1035">
        <f t="shared" si="30"/>
        <v>1775529.7898697851</v>
      </c>
      <c r="AE155" s="988">
        <f t="shared" si="35"/>
        <v>5.5217822067875604</v>
      </c>
      <c r="AF155" s="1">
        <v>2052</v>
      </c>
      <c r="AG155" s="84">
        <f t="shared" si="36"/>
        <v>160.90895918754782</v>
      </c>
      <c r="AH155" s="1005">
        <f t="shared" si="37"/>
        <v>7.921670015737873</v>
      </c>
      <c r="AI155" s="83">
        <f t="shared" si="38"/>
        <v>1684.8814342689466</v>
      </c>
      <c r="AJ155" s="990">
        <f t="shared" si="39"/>
        <v>1856096.8523696649</v>
      </c>
      <c r="AK155" s="1">
        <v>2052</v>
      </c>
      <c r="AL155" s="1049">
        <v>14.9</v>
      </c>
      <c r="AM155" s="1050">
        <v>8.1</v>
      </c>
      <c r="AN155" s="18"/>
      <c r="BL155"/>
      <c r="BP155" s="18"/>
      <c r="BQ155" s="18"/>
      <c r="BR155" s="18"/>
      <c r="BS155" s="18"/>
      <c r="BT155" s="18"/>
      <c r="CA155"/>
      <c r="CB155"/>
      <c r="CC155"/>
      <c r="CD155"/>
      <c r="CE155"/>
    </row>
    <row r="156" spans="2:83" ht="13.2" x14ac:dyDescent="0.25">
      <c r="C156" s="11">
        <v>2053</v>
      </c>
      <c r="D156" s="818">
        <v>46.66190137412849</v>
      </c>
      <c r="E156" s="1009">
        <v>-1275.9492006193575</v>
      </c>
      <c r="F156" s="922">
        <f t="shared" si="40"/>
        <v>4.5934171222296865</v>
      </c>
      <c r="H156" s="1">
        <v>2053</v>
      </c>
      <c r="I156" s="1"/>
      <c r="J156" s="93">
        <f>TAM_Lighting!$I59</f>
        <v>165.28942072012208</v>
      </c>
      <c r="K156" s="11">
        <v>2053</v>
      </c>
      <c r="L156" s="818">
        <v>149.14703141967857</v>
      </c>
      <c r="M156" s="1009">
        <v>623.33552401751922</v>
      </c>
      <c r="N156" s="922">
        <f t="shared" si="24"/>
        <v>2.244007886463069</v>
      </c>
      <c r="O156" s="1">
        <v>2053</v>
      </c>
      <c r="P156" s="1010">
        <f t="shared" si="25"/>
        <v>6653.2116460062216</v>
      </c>
      <c r="Q156" s="1015">
        <f t="shared" si="32"/>
        <v>6003.4499611980273</v>
      </c>
      <c r="R156" s="67"/>
      <c r="S156" s="1039"/>
      <c r="T156" s="1038">
        <f t="shared" si="26"/>
        <v>-37.755016456474891</v>
      </c>
      <c r="U156" s="1017">
        <f t="shared" si="27"/>
        <v>80537.57791638124</v>
      </c>
      <c r="V156" s="41">
        <f t="shared" si="33"/>
        <v>0.21645563715969085</v>
      </c>
      <c r="W156" s="922">
        <f t="shared" si="34"/>
        <v>2.4604635236227601</v>
      </c>
      <c r="X156" s="11">
        <v>2053</v>
      </c>
      <c r="Y156" s="1010">
        <f t="shared" si="28"/>
        <v>65346.012729475464</v>
      </c>
      <c r="Z156" s="1015">
        <f>MAX($L156/$J156,$P156/TAM_Area!$R71)*Y156</f>
        <v>58964.232382522408</v>
      </c>
      <c r="AA156" s="89"/>
      <c r="AB156" s="1026"/>
      <c r="AC156" s="1035">
        <f t="shared" si="29"/>
        <v>1040.7189086307901</v>
      </c>
      <c r="AD156" s="1035">
        <f t="shared" si="30"/>
        <v>1775688.8725693852</v>
      </c>
      <c r="AE156" s="988">
        <f t="shared" si="35"/>
        <v>5.5222769436402297</v>
      </c>
      <c r="AF156" s="1">
        <v>2053</v>
      </c>
      <c r="AG156" s="84">
        <f t="shared" si="36"/>
        <v>165.28942072012208</v>
      </c>
      <c r="AH156" s="1005">
        <f t="shared" si="37"/>
        <v>7.9827404672629898</v>
      </c>
      <c r="AI156" s="83">
        <f t="shared" si="38"/>
        <v>1701.8094491047841</v>
      </c>
      <c r="AJ156" s="990">
        <f t="shared" si="39"/>
        <v>1856226.4504857664</v>
      </c>
      <c r="AK156" s="1">
        <v>2053</v>
      </c>
      <c r="AL156" s="1049">
        <v>15.2</v>
      </c>
      <c r="AM156" s="1050">
        <v>8.1</v>
      </c>
      <c r="AN156" s="18"/>
      <c r="BL156"/>
      <c r="BP156" s="18"/>
      <c r="BQ156" s="18"/>
      <c r="BR156" s="18"/>
      <c r="BS156" s="18"/>
      <c r="BT156" s="18"/>
      <c r="CA156"/>
      <c r="CB156"/>
      <c r="CC156"/>
      <c r="CD156"/>
      <c r="CE156"/>
    </row>
    <row r="157" spans="2:83" ht="13.2" x14ac:dyDescent="0.25">
      <c r="C157" s="11">
        <v>2054</v>
      </c>
      <c r="D157" s="818">
        <v>46.79709081770136</v>
      </c>
      <c r="E157" s="1009">
        <v>-1279.4502130716321</v>
      </c>
      <c r="F157" s="922">
        <f t="shared" si="40"/>
        <v>4.6060207670578759</v>
      </c>
      <c r="H157" s="1">
        <v>2054</v>
      </c>
      <c r="I157" s="1"/>
      <c r="J157" s="93">
        <f>TAM_Lighting!$I60</f>
        <v>169.75223335760904</v>
      </c>
      <c r="K157" s="11">
        <v>2054</v>
      </c>
      <c r="L157" s="818">
        <v>153.16681099797552</v>
      </c>
      <c r="M157" s="1009">
        <v>640.12093520094766</v>
      </c>
      <c r="N157" s="922">
        <f t="shared" si="24"/>
        <v>2.3044353667234114</v>
      </c>
      <c r="O157" s="1">
        <v>2054</v>
      </c>
      <c r="P157" s="1010">
        <f t="shared" si="25"/>
        <v>6648.7230775817479</v>
      </c>
      <c r="Q157" s="1015">
        <f t="shared" si="32"/>
        <v>5999.1181904305367</v>
      </c>
      <c r="R157" s="67"/>
      <c r="S157" s="1039"/>
      <c r="T157" s="1038">
        <f t="shared" si="26"/>
        <v>-37.727715235196058</v>
      </c>
      <c r="U157" s="1017">
        <f t="shared" si="27"/>
        <v>80479.339980278339</v>
      </c>
      <c r="V157" s="41">
        <f t="shared" si="33"/>
        <v>0.21629911482698413</v>
      </c>
      <c r="W157" s="922">
        <f t="shared" si="34"/>
        <v>2.5207344815503956</v>
      </c>
      <c r="X157" s="11">
        <v>2054</v>
      </c>
      <c r="Y157" s="1010">
        <f t="shared" si="28"/>
        <v>65448.675346423501</v>
      </c>
      <c r="Z157" s="1015">
        <f>MAX($L157/$J157,$P157/TAM_Area!$R72)*Y157</f>
        <v>59054.097189609456</v>
      </c>
      <c r="AA157" s="89"/>
      <c r="AB157" s="88"/>
      <c r="AC157" s="1035">
        <f t="shared" si="29"/>
        <v>1040.3801921284205</v>
      </c>
      <c r="AD157" s="1035">
        <f t="shared" si="30"/>
        <v>1775110.9498284557</v>
      </c>
      <c r="AE157" s="988">
        <f t="shared" si="35"/>
        <v>5.5204796414907698</v>
      </c>
      <c r="AF157" s="1">
        <v>2054</v>
      </c>
      <c r="AG157" s="84">
        <f t="shared" si="36"/>
        <v>169.75223335760904</v>
      </c>
      <c r="AH157" s="1005">
        <f t="shared" si="37"/>
        <v>8.0412141230411649</v>
      </c>
      <c r="AI157" s="83">
        <f t="shared" si="38"/>
        <v>1718.2288425645643</v>
      </c>
      <c r="AJ157" s="990">
        <f t="shared" si="39"/>
        <v>1855590.2898087341</v>
      </c>
      <c r="AK157" s="1">
        <v>2054</v>
      </c>
      <c r="AL157" s="1049">
        <v>15.4</v>
      </c>
      <c r="AM157" s="1050">
        <v>8.1</v>
      </c>
      <c r="AN157" s="18"/>
      <c r="BL157"/>
      <c r="BP157" s="18"/>
      <c r="BQ157" s="18"/>
      <c r="BR157" s="18"/>
      <c r="BS157" s="18"/>
      <c r="BT157" s="18"/>
      <c r="CA157"/>
      <c r="CB157"/>
      <c r="CC157"/>
      <c r="CD157"/>
      <c r="CE157"/>
    </row>
    <row r="158" spans="2:83" ht="13.2" x14ac:dyDescent="0.25">
      <c r="C158" s="11">
        <v>2055</v>
      </c>
      <c r="D158" s="818">
        <v>46.923954086204319</v>
      </c>
      <c r="E158" s="1009">
        <v>-1282.7149812998464</v>
      </c>
      <c r="F158" s="922">
        <f t="shared" si="40"/>
        <v>4.6177739326794471</v>
      </c>
      <c r="H158" s="1">
        <v>2055</v>
      </c>
      <c r="I158" s="1"/>
      <c r="J158" s="93">
        <f>TAM_Lighting!$I61</f>
        <v>174.29761150550843</v>
      </c>
      <c r="K158" s="11">
        <v>2055</v>
      </c>
      <c r="L158" s="818">
        <v>157.18659057627247</v>
      </c>
      <c r="M158" s="1009">
        <v>656.84260301028303</v>
      </c>
      <c r="N158" s="922">
        <f t="shared" si="24"/>
        <v>2.3646333708370189</v>
      </c>
      <c r="O158" s="1">
        <v>2055</v>
      </c>
      <c r="P158" s="1010">
        <f t="shared" si="25"/>
        <v>6641.8187086841417</v>
      </c>
      <c r="Q158" s="1015">
        <f t="shared" si="32"/>
        <v>5989.7828147275932</v>
      </c>
      <c r="R158" s="67"/>
      <c r="S158" s="1039"/>
      <c r="T158" s="1038">
        <f t="shared" si="26"/>
        <v>-37.686580777583629</v>
      </c>
      <c r="U158" s="1017">
        <f t="shared" si="27"/>
        <v>80391.593505877274</v>
      </c>
      <c r="V158" s="41">
        <f t="shared" si="33"/>
        <v>0.21606328430517832</v>
      </c>
      <c r="W158" s="922">
        <f t="shared" si="34"/>
        <v>2.580696655142197</v>
      </c>
      <c r="X158" s="11">
        <v>2055</v>
      </c>
      <c r="Y158" s="1010">
        <f t="shared" si="28"/>
        <v>65532.795529550298</v>
      </c>
      <c r="Z158" s="1015">
        <f>MAX($L158/$J158,$P158/TAM_Area!$R73)*Y158</f>
        <v>59099.356619103506</v>
      </c>
      <c r="AA158" s="89"/>
      <c r="AB158" s="88"/>
      <c r="AC158" s="1035">
        <f t="shared" si="29"/>
        <v>1039.678771799011</v>
      </c>
      <c r="AD158" s="1035">
        <f t="shared" si="30"/>
        <v>1773914.1768443214</v>
      </c>
      <c r="AE158" s="988">
        <f t="shared" si="35"/>
        <v>5.5167577553207607</v>
      </c>
      <c r="AF158" s="1">
        <v>2055</v>
      </c>
      <c r="AG158" s="84">
        <f t="shared" si="36"/>
        <v>174.29761150550843</v>
      </c>
      <c r="AH158" s="1005">
        <f t="shared" si="37"/>
        <v>8.0974544104629587</v>
      </c>
      <c r="AI158" s="83">
        <f t="shared" si="38"/>
        <v>1734.2079555868777</v>
      </c>
      <c r="AJ158" s="990">
        <f t="shared" si="39"/>
        <v>1854305.7703501987</v>
      </c>
      <c r="AK158" s="1">
        <v>2055</v>
      </c>
      <c r="AL158" s="1049">
        <v>15.7</v>
      </c>
      <c r="AM158" s="1050">
        <v>8.1999999999999993</v>
      </c>
      <c r="AN158" s="18"/>
      <c r="BL158"/>
      <c r="BP158" s="18"/>
      <c r="BQ158" s="18"/>
      <c r="BR158" s="18"/>
      <c r="BS158" s="18"/>
      <c r="BT158" s="18"/>
      <c r="CA158"/>
      <c r="CB158"/>
      <c r="CC158"/>
      <c r="CD158"/>
      <c r="CE158"/>
    </row>
    <row r="159" spans="2:83" ht="13.2" x14ac:dyDescent="0.25">
      <c r="C159" s="11">
        <v>2056</v>
      </c>
      <c r="D159" s="818">
        <v>47.042491179637366</v>
      </c>
      <c r="E159" s="1009">
        <v>-1285.7435053039999</v>
      </c>
      <c r="F159" s="922">
        <f t="shared" si="40"/>
        <v>4.6286766190943993</v>
      </c>
      <c r="H159" s="1">
        <v>2056</v>
      </c>
      <c r="I159" s="1"/>
      <c r="J159" s="93">
        <f>TAM_Lighting!$I62</f>
        <v>178.9257103810348</v>
      </c>
      <c r="K159" s="11">
        <v>2056</v>
      </c>
      <c r="L159" s="818">
        <v>161.20637015456941</v>
      </c>
      <c r="M159" s="1009">
        <v>673.49997246572059</v>
      </c>
      <c r="N159" s="922">
        <f t="shared" si="24"/>
        <v>2.4245999008765939</v>
      </c>
      <c r="O159" s="1">
        <v>2056</v>
      </c>
      <c r="P159" s="1010">
        <f t="shared" si="25"/>
        <v>6632.4757798418796</v>
      </c>
      <c r="Q159" s="1015">
        <f t="shared" si="32"/>
        <v>5975.6495772992939</v>
      </c>
      <c r="R159" s="67"/>
      <c r="S159" s="1039"/>
      <c r="T159" s="1038">
        <f t="shared" si="26"/>
        <v>-37.631482759485436</v>
      </c>
      <c r="U159" s="1017">
        <f t="shared" si="27"/>
        <v>80274.060490609292</v>
      </c>
      <c r="V159" s="41">
        <f t="shared" si="33"/>
        <v>0.21574739842475685</v>
      </c>
      <c r="W159" s="922">
        <f t="shared" si="34"/>
        <v>2.6403472993013506</v>
      </c>
      <c r="X159" s="11">
        <v>2056</v>
      </c>
      <c r="Y159" s="1010">
        <f t="shared" si="28"/>
        <v>65601.231689797656</v>
      </c>
      <c r="Z159" s="1015">
        <f>MAX($L159/$J159,$P159/TAM_Area!$R74)*Y159</f>
        <v>59104.621777721448</v>
      </c>
      <c r="AA159" s="89"/>
      <c r="AB159" s="88"/>
      <c r="AC159" s="1035">
        <f t="shared" si="29"/>
        <v>1038.6705602912357</v>
      </c>
      <c r="AD159" s="1035">
        <f t="shared" si="30"/>
        <v>1772193.9525448438</v>
      </c>
      <c r="AE159" s="988">
        <f t="shared" si="35"/>
        <v>5.511407969593292</v>
      </c>
      <c r="AF159" s="1">
        <v>2056</v>
      </c>
      <c r="AG159" s="84">
        <f t="shared" si="36"/>
        <v>178.9257103810348</v>
      </c>
      <c r="AH159" s="1005">
        <f t="shared" si="37"/>
        <v>8.1517552688946431</v>
      </c>
      <c r="AI159" s="83">
        <f t="shared" si="38"/>
        <v>1749.8020155164418</v>
      </c>
      <c r="AJ159" s="990">
        <f t="shared" si="39"/>
        <v>1852468.0130354532</v>
      </c>
      <c r="AK159" s="1">
        <v>2056</v>
      </c>
      <c r="AL159" s="1049">
        <v>15.9</v>
      </c>
      <c r="AM159" s="1050">
        <v>8.1999999999999993</v>
      </c>
      <c r="AN159" s="18"/>
      <c r="BL159"/>
      <c r="BP159" s="18"/>
      <c r="BQ159" s="18"/>
      <c r="BR159" s="18"/>
      <c r="BS159" s="18"/>
      <c r="BT159" s="18"/>
      <c r="CA159"/>
      <c r="CB159"/>
      <c r="CC159"/>
      <c r="CD159"/>
      <c r="CE159"/>
    </row>
    <row r="160" spans="2:83" ht="13.2" x14ac:dyDescent="0.25">
      <c r="C160" s="11">
        <v>2057</v>
      </c>
      <c r="D160" s="818">
        <v>47.152702098000518</v>
      </c>
      <c r="E160" s="1009">
        <v>-1288.5357850840933</v>
      </c>
      <c r="F160" s="922">
        <f t="shared" si="40"/>
        <v>4.638728826302736</v>
      </c>
      <c r="H160" s="1">
        <v>2057</v>
      </c>
      <c r="I160" s="1"/>
      <c r="J160" s="93">
        <f>TAM_Lighting!$I63</f>
        <v>183.63671099739162</v>
      </c>
      <c r="K160" s="11">
        <v>2057</v>
      </c>
      <c r="L160" s="818">
        <v>165.22614973286636</v>
      </c>
      <c r="M160" s="1009">
        <v>690.0924885874557</v>
      </c>
      <c r="N160" s="922">
        <f t="shared" si="24"/>
        <v>2.4843329589148406</v>
      </c>
      <c r="O160" s="1">
        <v>2057</v>
      </c>
      <c r="P160" s="1010">
        <f t="shared" si="25"/>
        <v>6620.7079478869709</v>
      </c>
      <c r="Q160" s="1015">
        <f t="shared" si="32"/>
        <v>5956.9466082993013</v>
      </c>
      <c r="R160" s="67"/>
      <c r="S160" s="1039"/>
      <c r="T160" s="1038">
        <f t="shared" si="26"/>
        <v>-37.562499381972657</v>
      </c>
      <c r="U160" s="1017">
        <f t="shared" si="27"/>
        <v>80126.907750051658</v>
      </c>
      <c r="V160" s="41">
        <f t="shared" si="33"/>
        <v>0.21535190552515321</v>
      </c>
      <c r="W160" s="922">
        <f t="shared" si="34"/>
        <v>2.6996848644399938</v>
      </c>
      <c r="X160" s="11">
        <v>2057</v>
      </c>
      <c r="Y160" s="1010">
        <f t="shared" si="28"/>
        <v>65656.293344382284</v>
      </c>
      <c r="Z160" s="1015">
        <f>MAX($L160/$J160,$P160/TAM_Area!$R75)*Y160</f>
        <v>59073.899200786669</v>
      </c>
      <c r="AA160" s="89"/>
      <c r="AB160" s="88"/>
      <c r="AC160" s="1035">
        <f t="shared" si="29"/>
        <v>1037.400733483365</v>
      </c>
      <c r="AD160" s="1035">
        <f t="shared" si="30"/>
        <v>1770027.3566329917</v>
      </c>
      <c r="AE160" s="988">
        <f t="shared" si="35"/>
        <v>5.5046699971731057</v>
      </c>
      <c r="AF160" s="1">
        <v>2057</v>
      </c>
      <c r="AG160" s="84">
        <f t="shared" si="36"/>
        <v>183.63671099739162</v>
      </c>
      <c r="AH160" s="1005">
        <f t="shared" si="37"/>
        <v>8.2043548616130995</v>
      </c>
      <c r="AI160" s="83">
        <f t="shared" si="38"/>
        <v>1765.0557214527935</v>
      </c>
      <c r="AJ160" s="990">
        <f t="shared" si="39"/>
        <v>1850154.2643830434</v>
      </c>
      <c r="AK160" s="1">
        <v>2057</v>
      </c>
      <c r="AL160" s="1049">
        <v>16.2</v>
      </c>
      <c r="AM160" s="1050">
        <v>8.1999999999999993</v>
      </c>
      <c r="AN160" s="18"/>
      <c r="BL160"/>
      <c r="BP160" s="18"/>
      <c r="BQ160" s="18"/>
      <c r="BR160" s="18"/>
      <c r="BS160" s="18"/>
      <c r="BT160" s="18"/>
      <c r="CA160"/>
      <c r="CB160"/>
      <c r="CC160"/>
      <c r="CD160"/>
      <c r="CE160"/>
    </row>
    <row r="161" spans="3:83" ht="13.2" x14ac:dyDescent="0.25">
      <c r="C161" s="11">
        <v>2058</v>
      </c>
      <c r="D161" s="818">
        <v>47.254586841293751</v>
      </c>
      <c r="E161" s="1009">
        <v>-1291.0918206401266</v>
      </c>
      <c r="F161" s="922">
        <f t="shared" si="40"/>
        <v>4.6479305543044553</v>
      </c>
      <c r="H161" s="1">
        <v>2058</v>
      </c>
      <c r="I161" s="1"/>
      <c r="J161" s="93">
        <f>TAM_Lighting!$I64</f>
        <v>188.43090251797696</v>
      </c>
      <c r="K161" s="11">
        <v>2058</v>
      </c>
      <c r="L161" s="818">
        <v>169.24592931116513</v>
      </c>
      <c r="M161" s="1009">
        <v>706.61959639569318</v>
      </c>
      <c r="N161" s="922">
        <f t="shared" si="24"/>
        <v>2.5438305470244953</v>
      </c>
      <c r="O161" s="1">
        <v>2058</v>
      </c>
      <c r="P161" s="1010">
        <f t="shared" si="25"/>
        <v>6606.5453509363933</v>
      </c>
      <c r="Q161" s="1015">
        <f t="shared" si="32"/>
        <v>5933.9041129355837</v>
      </c>
      <c r="R161" s="67"/>
      <c r="S161" s="1039"/>
      <c r="T161" s="1038">
        <f t="shared" si="26"/>
        <v>-37.479803220429517</v>
      </c>
      <c r="U161" s="1017">
        <f t="shared" si="27"/>
        <v>79950.503415508603</v>
      </c>
      <c r="V161" s="41">
        <f t="shared" si="33"/>
        <v>0.21487779500905485</v>
      </c>
      <c r="W161" s="922">
        <f t="shared" si="34"/>
        <v>2.7587083420335503</v>
      </c>
      <c r="X161" s="11">
        <v>2058</v>
      </c>
      <c r="Y161" s="1010">
        <f t="shared" si="28"/>
        <v>65699.849236455208</v>
      </c>
      <c r="Z161" s="1015">
        <f>MAX($L161/$J161,$P161/TAM_Area!$R76)*Y161</f>
        <v>59010.660624344629</v>
      </c>
      <c r="AA161" s="89"/>
      <c r="AB161" s="88"/>
      <c r="AC161" s="1035">
        <f t="shared" si="29"/>
        <v>1035.9058453843907</v>
      </c>
      <c r="AD161" s="1035">
        <f t="shared" si="30"/>
        <v>1767476.758060148</v>
      </c>
      <c r="AE161" s="988">
        <f t="shared" si="35"/>
        <v>5.4967378014439543</v>
      </c>
      <c r="AF161" s="1">
        <v>2058</v>
      </c>
      <c r="AG161" s="84">
        <f t="shared" si="36"/>
        <v>188.43090251797696</v>
      </c>
      <c r="AH161" s="1005">
        <f t="shared" si="37"/>
        <v>8.2554461434775046</v>
      </c>
      <c r="AI161" s="83">
        <f t="shared" si="38"/>
        <v>1780.0052450005132</v>
      </c>
      <c r="AJ161" s="990">
        <f t="shared" si="39"/>
        <v>1847427.2614756566</v>
      </c>
      <c r="AK161" s="1">
        <v>2058</v>
      </c>
      <c r="AL161" s="1049">
        <v>16.399999999999999</v>
      </c>
      <c r="AM161" s="1050">
        <v>8.1999999999999993</v>
      </c>
      <c r="AN161" s="18"/>
      <c r="BL161"/>
      <c r="BP161" s="18"/>
      <c r="BQ161" s="18"/>
      <c r="BR161" s="18"/>
      <c r="BS161" s="18"/>
      <c r="BT161" s="18"/>
      <c r="CA161"/>
      <c r="CB161"/>
      <c r="CC161"/>
      <c r="CD161"/>
      <c r="CE161"/>
    </row>
    <row r="162" spans="3:83" ht="13.2" x14ac:dyDescent="0.25">
      <c r="C162" s="11">
        <v>2059</v>
      </c>
      <c r="D162" s="818">
        <v>47.348145409517073</v>
      </c>
      <c r="E162" s="1009">
        <v>-1293.4116119720989</v>
      </c>
      <c r="F162" s="922">
        <f t="shared" si="40"/>
        <v>4.6562818030995556</v>
      </c>
      <c r="H162" s="1">
        <v>2059</v>
      </c>
      <c r="I162" s="1"/>
      <c r="J162" s="93">
        <f>TAM_Lighting!$I65</f>
        <v>193.30861669140816</v>
      </c>
      <c r="K162" s="11">
        <v>2059</v>
      </c>
      <c r="L162" s="818">
        <v>173.26570888946208</v>
      </c>
      <c r="M162" s="1009">
        <v>723.08074091061019</v>
      </c>
      <c r="N162" s="922">
        <f t="shared" si="24"/>
        <v>2.6030906672781966</v>
      </c>
      <c r="O162" s="1">
        <v>2059</v>
      </c>
      <c r="P162" s="1010">
        <f t="shared" si="25"/>
        <v>6590.0381738286133</v>
      </c>
      <c r="Q162" s="1015">
        <f t="shared" si="32"/>
        <v>5906.7601607216957</v>
      </c>
      <c r="R162" s="67"/>
      <c r="S162" s="1039"/>
      <c r="T162" s="1038">
        <f t="shared" si="26"/>
        <v>-37.383681640778207</v>
      </c>
      <c r="U162" s="1017">
        <f t="shared" si="27"/>
        <v>79745.460485133095</v>
      </c>
      <c r="V162" s="41">
        <f t="shared" si="33"/>
        <v>0.21432671439193463</v>
      </c>
      <c r="W162" s="922">
        <f t="shared" si="34"/>
        <v>2.8174173816701313</v>
      </c>
      <c r="X162" s="11">
        <v>2059</v>
      </c>
      <c r="Y162" s="1010">
        <f t="shared" si="28"/>
        <v>65733.414619714225</v>
      </c>
      <c r="Z162" s="1015">
        <f>MAX($L162/$J162,$P162/TAM_Area!$R77)*Y162</f>
        <v>58917.946218565688</v>
      </c>
      <c r="AA162" s="89"/>
      <c r="AB162" s="88"/>
      <c r="AC162" s="1035">
        <f t="shared" si="29"/>
        <v>1034.2155354861081</v>
      </c>
      <c r="AD162" s="1035">
        <f t="shared" si="30"/>
        <v>1764592.7281336398</v>
      </c>
      <c r="AE162" s="988">
        <f t="shared" si="35"/>
        <v>5.4877686558836292</v>
      </c>
      <c r="AF162" s="1">
        <v>2059</v>
      </c>
      <c r="AG162" s="84">
        <f t="shared" si="36"/>
        <v>193.30861669140816</v>
      </c>
      <c r="AH162" s="1005">
        <f t="shared" si="37"/>
        <v>8.3051860375537601</v>
      </c>
      <c r="AI162" s="83">
        <f t="shared" si="38"/>
        <v>1794.6799580374966</v>
      </c>
      <c r="AJ162" s="990">
        <f t="shared" si="39"/>
        <v>1844338.1886187729</v>
      </c>
      <c r="AK162" s="1">
        <v>2059</v>
      </c>
      <c r="AL162" s="1049">
        <v>16.7</v>
      </c>
      <c r="AM162" s="1050">
        <v>8.1999999999999993</v>
      </c>
      <c r="AN162" s="18"/>
      <c r="BL162"/>
      <c r="BP162" s="18"/>
      <c r="BQ162" s="18"/>
      <c r="BR162" s="18"/>
      <c r="BS162" s="18"/>
      <c r="BT162" s="18"/>
      <c r="CA162"/>
      <c r="CB162"/>
      <c r="CC162"/>
      <c r="CD162"/>
      <c r="CE162"/>
    </row>
    <row r="163" spans="3:83" ht="13.2" x14ac:dyDescent="0.25">
      <c r="C163" s="11">
        <v>2060</v>
      </c>
      <c r="D163" s="818">
        <v>47.433377802670492</v>
      </c>
      <c r="E163" s="1009">
        <v>-1295.4951590800113</v>
      </c>
      <c r="F163" s="922">
        <f t="shared" si="40"/>
        <v>4.6637825726880404</v>
      </c>
      <c r="H163" s="1">
        <v>2060</v>
      </c>
      <c r="I163" s="1"/>
      <c r="J163" s="93">
        <f>TAM_Lighting!$I66</f>
        <v>198.27013574085581</v>
      </c>
      <c r="K163" s="11">
        <v>2060</v>
      </c>
      <c r="L163" s="818">
        <v>177.28548846775902</v>
      </c>
      <c r="M163" s="1009">
        <v>739.47536715241131</v>
      </c>
      <c r="N163" s="922">
        <f t="shared" si="24"/>
        <v>2.6621113217486805</v>
      </c>
      <c r="O163" s="1">
        <v>2060</v>
      </c>
      <c r="P163" s="1010">
        <f t="shared" si="25"/>
        <v>6571.2339529337023</v>
      </c>
      <c r="Q163" s="1015">
        <f t="shared" si="32"/>
        <v>5875.743297540479</v>
      </c>
      <c r="R163" s="67"/>
      <c r="S163" s="1039"/>
      <c r="T163" s="1038">
        <f t="shared" si="26"/>
        <v>-37.27440684341326</v>
      </c>
      <c r="U163" s="1017">
        <f t="shared" si="27"/>
        <v>79512.359606545841</v>
      </c>
      <c r="V163" s="41">
        <f t="shared" si="33"/>
        <v>0.21370022424283358</v>
      </c>
      <c r="W163" s="922">
        <f t="shared" si="34"/>
        <v>2.8758115459915139</v>
      </c>
      <c r="X163" s="11">
        <v>2060</v>
      </c>
      <c r="Y163" s="1010">
        <f t="shared" si="28"/>
        <v>65758.221348225634</v>
      </c>
      <c r="Z163" s="1015">
        <f>MAX($L163/$J163,$P163/TAM_Area!$R78)*Y163</f>
        <v>58798.458723650037</v>
      </c>
      <c r="AA163" s="89"/>
      <c r="AB163" s="88"/>
      <c r="AC163" s="1035">
        <f t="shared" si="29"/>
        <v>1032.3538997722774</v>
      </c>
      <c r="AD163" s="1035">
        <f t="shared" si="30"/>
        <v>1761416.3797513698</v>
      </c>
      <c r="AE163" s="988">
        <f t="shared" si="35"/>
        <v>5.477890418931568</v>
      </c>
      <c r="AF163" s="1">
        <v>2060</v>
      </c>
      <c r="AG163" s="84">
        <f t="shared" si="36"/>
        <v>198.27013574085581</v>
      </c>
      <c r="AH163" s="1005">
        <f t="shared" si="37"/>
        <v>8.3537019649230828</v>
      </c>
      <c r="AI163" s="83">
        <f t="shared" si="38"/>
        <v>1809.103673768102</v>
      </c>
      <c r="AJ163" s="990">
        <f t="shared" si="39"/>
        <v>1840928.7393579157</v>
      </c>
      <c r="AK163" s="1">
        <v>2060</v>
      </c>
      <c r="AL163" s="1049">
        <v>16.899999999999999</v>
      </c>
      <c r="AM163" s="1050">
        <v>8.3000000000000007</v>
      </c>
      <c r="AN163" s="18"/>
      <c r="BG163" s="18"/>
      <c r="BL163"/>
      <c r="BP163" s="18"/>
      <c r="BQ163" s="18"/>
      <c r="BR163" s="18"/>
      <c r="BS163" s="18"/>
      <c r="BT163" s="18"/>
      <c r="CA163"/>
      <c r="CB163"/>
      <c r="CC163"/>
      <c r="CD163"/>
      <c r="CE163"/>
    </row>
    <row r="164" spans="3:83" ht="13.8" thickBot="1" x14ac:dyDescent="0.3">
      <c r="C164" s="18"/>
      <c r="D164" s="61"/>
      <c r="E164" s="59"/>
      <c r="F164" s="60"/>
      <c r="J164" s="65"/>
      <c r="L164" s="61"/>
      <c r="M164" s="59"/>
      <c r="N164" s="60"/>
      <c r="O164" s="11"/>
      <c r="P164" s="61"/>
      <c r="Q164" s="59"/>
      <c r="R164" s="59"/>
      <c r="S164" s="59"/>
      <c r="T164" s="1018"/>
      <c r="U164" s="1019"/>
      <c r="V164" s="1018"/>
      <c r="W164" s="60"/>
      <c r="Y164" s="61"/>
      <c r="Z164" s="59"/>
      <c r="AA164" s="59"/>
      <c r="AB164" s="59"/>
      <c r="AC164" s="59"/>
      <c r="AD164" s="59"/>
      <c r="AE164" s="60"/>
      <c r="AG164" s="61"/>
      <c r="AH164" s="59"/>
      <c r="AI164" s="59"/>
      <c r="AJ164" s="60"/>
      <c r="AL164" s="61"/>
      <c r="AM164" s="60"/>
      <c r="BG164" s="18"/>
      <c r="BL164"/>
      <c r="BP164" s="18"/>
      <c r="BQ164" s="18"/>
      <c r="BR164" s="18"/>
      <c r="BS164" s="18"/>
      <c r="BT164" s="18"/>
      <c r="CA164"/>
      <c r="CB164"/>
      <c r="CC164"/>
      <c r="CD164"/>
      <c r="CE164"/>
    </row>
    <row r="165" spans="3:83" ht="15.75" customHeight="1" x14ac:dyDescent="0.25">
      <c r="C165" s="18"/>
      <c r="D165" s="18"/>
      <c r="E165" s="18"/>
      <c r="F165" s="18"/>
      <c r="L165"/>
      <c r="P165" s="18"/>
      <c r="Q165" s="18"/>
      <c r="R165" s="18"/>
      <c r="S165" s="18"/>
      <c r="T165" s="18"/>
      <c r="U165" s="18"/>
      <c r="Y165" s="18"/>
      <c r="Z165" s="18"/>
      <c r="BC165" s="18"/>
      <c r="BM165" s="18"/>
      <c r="BN165" s="18"/>
      <c r="BO165" s="18"/>
      <c r="BP165" s="18"/>
      <c r="BQ165" s="18"/>
      <c r="BR165" s="18"/>
      <c r="BS165" s="18"/>
      <c r="BT165" s="18"/>
      <c r="BW165"/>
      <c r="BX165"/>
      <c r="BY165"/>
      <c r="BZ165"/>
      <c r="CA165"/>
      <c r="CB165"/>
      <c r="CC165"/>
      <c r="CD165"/>
      <c r="CE165"/>
    </row>
    <row r="166" spans="3:83" s="18" customFormat="1" ht="15.75" customHeight="1" x14ac:dyDescent="0.25"/>
    <row r="167" spans="3:83" s="18" customFormat="1" ht="15.75" customHeight="1" x14ac:dyDescent="0.25"/>
    <row r="168" spans="3:83" ht="15.75" customHeight="1" x14ac:dyDescent="0.25">
      <c r="M168" s="18"/>
      <c r="N168" s="18"/>
      <c r="V168" s="18"/>
      <c r="BH168" s="18"/>
      <c r="BL168"/>
      <c r="BQ168" s="18"/>
      <c r="BR168" s="18"/>
      <c r="BS168" s="18"/>
      <c r="BT168" s="18"/>
      <c r="CB168"/>
      <c r="CC168"/>
      <c r="CD168"/>
      <c r="CE168"/>
    </row>
    <row r="169" spans="3:83" ht="15.75" customHeight="1" thickBot="1" x14ac:dyDescent="0.3">
      <c r="H169" s="33" t="s">
        <v>25</v>
      </c>
      <c r="I169" s="33"/>
      <c r="J169" s="34"/>
      <c r="K169" s="91" t="s">
        <v>71</v>
      </c>
      <c r="L169" s="91"/>
      <c r="M169" s="1079"/>
      <c r="N169" s="1079"/>
      <c r="O169" s="34"/>
      <c r="P169" s="34"/>
      <c r="Q169" s="34"/>
      <c r="R169" s="34"/>
      <c r="S169" s="34"/>
      <c r="T169" s="34"/>
      <c r="U169" s="34"/>
      <c r="V169" s="33" t="s">
        <v>25</v>
      </c>
      <c r="W169" s="34"/>
      <c r="X169" s="1079" t="s">
        <v>71</v>
      </c>
      <c r="Y169" s="34"/>
      <c r="Z169" s="34"/>
      <c r="AA169" s="34"/>
      <c r="AB169" s="34"/>
      <c r="AC169" s="34"/>
      <c r="AD169" s="34"/>
      <c r="BH169" s="18"/>
      <c r="BL169"/>
      <c r="BQ169" s="18"/>
      <c r="BR169" s="18"/>
      <c r="BS169" s="18"/>
      <c r="BT169" s="18"/>
      <c r="CB169"/>
      <c r="CC169"/>
      <c r="CD169"/>
      <c r="CE169"/>
    </row>
    <row r="170" spans="3:83" ht="81" customHeight="1" x14ac:dyDescent="0.25">
      <c r="J170" s="74" t="s">
        <v>67</v>
      </c>
      <c r="L170" s="74" t="s">
        <v>737</v>
      </c>
      <c r="M170" s="1626" t="s">
        <v>753</v>
      </c>
      <c r="N170" s="1595"/>
      <c r="O170" s="997"/>
      <c r="Q170" s="76" t="s">
        <v>740</v>
      </c>
      <c r="R170" s="1626" t="s">
        <v>754</v>
      </c>
      <c r="S170" s="1595"/>
      <c r="T170" s="51"/>
      <c r="V170" s="1611" t="s">
        <v>26</v>
      </c>
      <c r="W170" s="1612"/>
      <c r="X170" s="1612"/>
      <c r="Y170" s="1613"/>
      <c r="Z170" s="18"/>
      <c r="AA170" s="1592" t="s">
        <v>62</v>
      </c>
      <c r="AB170" s="1593"/>
      <c r="BI170" s="18"/>
      <c r="BL170"/>
      <c r="BR170" s="18"/>
      <c r="BS170" s="18"/>
      <c r="BT170" s="18"/>
      <c r="CC170"/>
      <c r="CD170"/>
      <c r="CE170"/>
    </row>
    <row r="171" spans="3:83" ht="72" customHeight="1" x14ac:dyDescent="0.25">
      <c r="J171" s="63" t="s">
        <v>734</v>
      </c>
      <c r="L171" s="52" t="s">
        <v>735</v>
      </c>
      <c r="M171" s="42" t="s">
        <v>730</v>
      </c>
      <c r="N171" s="42" t="s">
        <v>728</v>
      </c>
      <c r="O171" s="53" t="s">
        <v>741</v>
      </c>
      <c r="Q171" s="52" t="s">
        <v>917</v>
      </c>
      <c r="R171" s="42" t="s">
        <v>729</v>
      </c>
      <c r="S171" s="42" t="s">
        <v>728</v>
      </c>
      <c r="T171" s="53" t="s">
        <v>739</v>
      </c>
      <c r="U171" s="18"/>
      <c r="V171" s="52" t="s">
        <v>747</v>
      </c>
      <c r="W171" s="42" t="s">
        <v>795</v>
      </c>
      <c r="X171" s="42" t="s">
        <v>726</v>
      </c>
      <c r="Y171" s="53" t="s">
        <v>725</v>
      </c>
      <c r="Z171" s="18"/>
      <c r="AA171" s="993" t="s">
        <v>731</v>
      </c>
      <c r="AB171" s="53" t="s">
        <v>727</v>
      </c>
      <c r="BI171" s="18"/>
      <c r="BL171"/>
      <c r="BR171" s="18"/>
      <c r="BS171" s="18"/>
      <c r="BT171" s="18"/>
      <c r="CC171"/>
      <c r="CD171"/>
      <c r="CE171"/>
    </row>
    <row r="172" spans="3:83" ht="30.6" customHeight="1" thickBot="1" x14ac:dyDescent="0.3">
      <c r="J172" s="75" t="s">
        <v>11</v>
      </c>
      <c r="L172" s="1000" t="s">
        <v>736</v>
      </c>
      <c r="M172" s="44" t="s">
        <v>6</v>
      </c>
      <c r="N172" s="44" t="s">
        <v>12</v>
      </c>
      <c r="O172" s="66" t="s">
        <v>11</v>
      </c>
      <c r="Q172" s="1000" t="s">
        <v>738</v>
      </c>
      <c r="R172" s="44" t="s">
        <v>6</v>
      </c>
      <c r="S172" s="44" t="s">
        <v>12</v>
      </c>
      <c r="T172" s="66" t="s">
        <v>11</v>
      </c>
      <c r="U172" s="18"/>
      <c r="V172" s="72" t="s">
        <v>11</v>
      </c>
      <c r="W172" s="46" t="s">
        <v>11</v>
      </c>
      <c r="X172" s="46" t="s">
        <v>6</v>
      </c>
      <c r="Y172" s="73" t="s">
        <v>12</v>
      </c>
      <c r="Z172" s="18"/>
      <c r="AA172" s="995" t="s">
        <v>11</v>
      </c>
      <c r="AB172" s="77" t="s">
        <v>11</v>
      </c>
      <c r="BJ172" s="18"/>
      <c r="BL172"/>
      <c r="BS172" s="18"/>
      <c r="BT172" s="18"/>
      <c r="CD172"/>
      <c r="CE172"/>
    </row>
    <row r="173" spans="3:83" ht="13.2" x14ac:dyDescent="0.25">
      <c r="H173" s="1">
        <v>2014</v>
      </c>
      <c r="I173" s="1"/>
      <c r="J173" s="93">
        <f>TAM_WaterHeating!O20*$D$23</f>
        <v>11.064588652332715</v>
      </c>
      <c r="K173" s="1">
        <v>2014</v>
      </c>
      <c r="L173" s="1001">
        <v>34401.374300166499</v>
      </c>
      <c r="M173" s="998">
        <v>0</v>
      </c>
      <c r="N173" s="999">
        <v>0</v>
      </c>
      <c r="O173" s="1002">
        <f>N173*$D$25+M173*$D$23</f>
        <v>0</v>
      </c>
      <c r="P173" s="1">
        <v>2014</v>
      </c>
      <c r="Q173" s="1001">
        <v>315.33521526819999</v>
      </c>
      <c r="R173" s="998">
        <v>0</v>
      </c>
      <c r="S173" s="999">
        <v>0</v>
      </c>
      <c r="T173" s="1004">
        <f>S173*$D$25-R173*$D$23</f>
        <v>0</v>
      </c>
      <c r="U173" s="1">
        <v>2014</v>
      </c>
      <c r="V173" s="84">
        <f t="shared" ref="V173:V219" si="41">J173</f>
        <v>11.064588652332715</v>
      </c>
      <c r="W173" s="1005">
        <f>O173+T173</f>
        <v>0</v>
      </c>
      <c r="X173" s="83">
        <f>M173-R173</f>
        <v>0</v>
      </c>
      <c r="Y173" s="990">
        <f>N173+S173</f>
        <v>0</v>
      </c>
      <c r="Z173" s="1">
        <v>2014</v>
      </c>
      <c r="AA173" s="1006">
        <v>21.999600000000001</v>
      </c>
      <c r="AB173" s="1007">
        <v>21.771035999999999</v>
      </c>
      <c r="BJ173" s="18"/>
      <c r="BL173"/>
      <c r="BS173" s="18"/>
      <c r="BT173" s="18"/>
      <c r="CD173"/>
      <c r="CE173"/>
    </row>
    <row r="174" spans="3:83" ht="13.2" x14ac:dyDescent="0.25">
      <c r="H174" s="1">
        <v>2015</v>
      </c>
      <c r="I174" s="1"/>
      <c r="J174" s="94">
        <f>TAM_WaterHeating!O21*$D$23</f>
        <v>11.313152546109203</v>
      </c>
      <c r="K174" s="1">
        <v>2015</v>
      </c>
      <c r="L174" s="1003">
        <v>35008.712374680676</v>
      </c>
      <c r="M174" s="934">
        <v>-0.80860263627390527</v>
      </c>
      <c r="N174" s="892">
        <v>-15028.04435953061</v>
      </c>
      <c r="O174" s="1004">
        <f t="shared" ref="O174:O219" si="42">N174*$D$25+M174*$D$23</f>
        <v>-1.7939013850116668E-2</v>
      </c>
      <c r="P174" s="1">
        <v>2015</v>
      </c>
      <c r="Q174" s="1003">
        <v>337.77176522809998</v>
      </c>
      <c r="R174" s="934">
        <v>0</v>
      </c>
      <c r="S174" s="892">
        <v>0</v>
      </c>
      <c r="T174" s="1004">
        <f>S174*$D$25-R174*$D$23</f>
        <v>0</v>
      </c>
      <c r="U174" s="1">
        <v>2015</v>
      </c>
      <c r="V174" s="85">
        <f t="shared" si="41"/>
        <v>11.313152546109203</v>
      </c>
      <c r="W174" s="1005">
        <f t="shared" ref="W174:W219" si="43">O174+T174</f>
        <v>-1.7939013850116668E-2</v>
      </c>
      <c r="X174" s="83">
        <f t="shared" ref="X174:X219" si="44">M174-R174</f>
        <v>-0.80860263627390527</v>
      </c>
      <c r="Y174" s="990">
        <f t="shared" ref="Y174:Y219" si="45">N174+S174</f>
        <v>-15028.04435953061</v>
      </c>
      <c r="Z174" s="1">
        <v>2015</v>
      </c>
      <c r="AA174" s="1006">
        <v>22.327199999999998</v>
      </c>
      <c r="AB174" s="1007">
        <v>21.807359999999999</v>
      </c>
      <c r="AC174" s="18"/>
      <c r="BJ174" s="18"/>
      <c r="BL174"/>
      <c r="BS174" s="18"/>
      <c r="BT174" s="18"/>
      <c r="CD174"/>
      <c r="CE174"/>
    </row>
    <row r="175" spans="3:83" ht="13.2" x14ac:dyDescent="0.25">
      <c r="H175" s="1">
        <v>2016</v>
      </c>
      <c r="I175" s="1"/>
      <c r="J175" s="94">
        <f>TAM_WaterHeating!O22*$D$23</f>
        <v>11.569600855599141</v>
      </c>
      <c r="K175" s="1">
        <v>2016</v>
      </c>
      <c r="L175" s="1003">
        <v>36914.259924569633</v>
      </c>
      <c r="M175" s="934">
        <v>-0.53906842418247469</v>
      </c>
      <c r="N175" s="892">
        <v>-10018.696239684677</v>
      </c>
      <c r="O175" s="1004">
        <f t="shared" si="42"/>
        <v>-1.1959342566741585E-2</v>
      </c>
      <c r="P175" s="1">
        <v>2016</v>
      </c>
      <c r="Q175" s="1001">
        <v>360.20831518799997</v>
      </c>
      <c r="R175" s="998">
        <v>0</v>
      </c>
      <c r="S175" s="999">
        <v>0</v>
      </c>
      <c r="T175" s="1004">
        <f t="shared" ref="T175:T219" si="46">S175*$D$25-R175*$D$23</f>
        <v>0</v>
      </c>
      <c r="U175" s="1">
        <v>2016</v>
      </c>
      <c r="V175" s="85">
        <f t="shared" si="41"/>
        <v>11.569600855599141</v>
      </c>
      <c r="W175" s="1005">
        <f t="shared" si="43"/>
        <v>-1.1959342566741585E-2</v>
      </c>
      <c r="X175" s="83">
        <f t="shared" si="44"/>
        <v>-0.53906842418247469</v>
      </c>
      <c r="Y175" s="990">
        <f t="shared" si="45"/>
        <v>-10018.696239684677</v>
      </c>
      <c r="Z175" s="1">
        <v>2016</v>
      </c>
      <c r="AA175" s="1006">
        <v>22.654799999999998</v>
      </c>
      <c r="AB175" s="1007">
        <v>21.845916000000003</v>
      </c>
      <c r="AC175" s="18"/>
      <c r="BJ175" s="18"/>
      <c r="BL175"/>
      <c r="BS175" s="18"/>
      <c r="BT175" s="18"/>
      <c r="CD175"/>
      <c r="CE175"/>
    </row>
    <row r="176" spans="3:83" ht="13.2" x14ac:dyDescent="0.25">
      <c r="H176" s="1">
        <v>2017</v>
      </c>
      <c r="I176" s="1"/>
      <c r="J176" s="94">
        <f>TAM_WaterHeating!O23*$D$23</f>
        <v>11.833995934092085</v>
      </c>
      <c r="K176" s="1">
        <v>2017</v>
      </c>
      <c r="L176" s="1003">
        <v>38819.807474458124</v>
      </c>
      <c r="M176" s="934">
        <v>-0.26953421209181744</v>
      </c>
      <c r="N176" s="892">
        <v>-5009.3481198531199</v>
      </c>
      <c r="O176" s="1004">
        <f t="shared" si="42"/>
        <v>-5.9796712833836627E-3</v>
      </c>
      <c r="P176" s="1">
        <v>2017</v>
      </c>
      <c r="Q176" s="1003">
        <v>374.45471999999995</v>
      </c>
      <c r="R176" s="934">
        <v>0</v>
      </c>
      <c r="S176" s="892">
        <v>0</v>
      </c>
      <c r="T176" s="1004">
        <f t="shared" si="46"/>
        <v>0</v>
      </c>
      <c r="U176" s="1">
        <v>2017</v>
      </c>
      <c r="V176" s="85">
        <f t="shared" si="41"/>
        <v>11.833995934092085</v>
      </c>
      <c r="W176" s="1005">
        <f t="shared" si="43"/>
        <v>-5.9796712833836627E-3</v>
      </c>
      <c r="X176" s="83">
        <f t="shared" si="44"/>
        <v>-0.26953421209181744</v>
      </c>
      <c r="Y176" s="990">
        <f t="shared" si="45"/>
        <v>-5009.3481198531199</v>
      </c>
      <c r="Z176" s="1">
        <v>2017</v>
      </c>
      <c r="AA176" s="1006">
        <v>22.982399999999998</v>
      </c>
      <c r="AB176" s="1007">
        <v>21.88674</v>
      </c>
      <c r="AC176" s="18"/>
      <c r="BJ176" s="18"/>
      <c r="BL176"/>
      <c r="BS176" s="18"/>
      <c r="BT176" s="18"/>
      <c r="CD176"/>
      <c r="CE176"/>
    </row>
    <row r="177" spans="8:83" ht="13.2" x14ac:dyDescent="0.25">
      <c r="H177" s="1">
        <v>2018</v>
      </c>
      <c r="I177" s="1"/>
      <c r="J177" s="94">
        <f>TAM_WaterHeating!O24*$D$23</f>
        <v>12.106272298635311</v>
      </c>
      <c r="K177" s="1">
        <v>2018</v>
      </c>
      <c r="L177" s="1003">
        <v>40725.355024347082</v>
      </c>
      <c r="M177" s="934">
        <v>-7.7344465931986077E-13</v>
      </c>
      <c r="N177" s="892">
        <v>-1.4374626211289794E-8</v>
      </c>
      <c r="O177" s="1004">
        <f t="shared" si="42"/>
        <v>-1.7159026984841291E-14</v>
      </c>
      <c r="P177" s="1">
        <v>2018</v>
      </c>
      <c r="Q177" s="1001">
        <v>394.16122157726659</v>
      </c>
      <c r="R177" s="998">
        <v>0</v>
      </c>
      <c r="S177" s="999">
        <v>0</v>
      </c>
      <c r="T177" s="1004">
        <f t="shared" si="46"/>
        <v>0</v>
      </c>
      <c r="U177" s="1">
        <v>2018</v>
      </c>
      <c r="V177" s="85">
        <f t="shared" si="41"/>
        <v>12.106272298635311</v>
      </c>
      <c r="W177" s="1005">
        <f t="shared" si="43"/>
        <v>-1.7159026984841291E-14</v>
      </c>
      <c r="X177" s="83">
        <f t="shared" si="44"/>
        <v>-7.7344465931986077E-13</v>
      </c>
      <c r="Y177" s="990">
        <f t="shared" si="45"/>
        <v>-1.4374626211289794E-8</v>
      </c>
      <c r="Z177" s="1">
        <v>2018</v>
      </c>
      <c r="AA177" s="1006">
        <v>23.3064</v>
      </c>
      <c r="AB177" s="1007">
        <v>21.929796</v>
      </c>
      <c r="AC177" s="18"/>
      <c r="BJ177" s="18"/>
      <c r="BL177"/>
      <c r="BS177" s="18"/>
      <c r="BT177" s="18"/>
      <c r="CD177"/>
      <c r="CE177"/>
    </row>
    <row r="178" spans="8:83" ht="13.2" x14ac:dyDescent="0.25">
      <c r="H178" s="1">
        <v>2019</v>
      </c>
      <c r="I178" s="1"/>
      <c r="J178" s="94">
        <f>TAM_WaterHeating!O25*$D$23</f>
        <v>12.386266732916722</v>
      </c>
      <c r="K178" s="1">
        <v>2019</v>
      </c>
      <c r="L178" s="1003">
        <v>44042.063372885554</v>
      </c>
      <c r="M178" s="934">
        <v>1.4414748617711968</v>
      </c>
      <c r="N178" s="892">
        <v>26790.103314117619</v>
      </c>
      <c r="O178" s="1004">
        <f t="shared" si="42"/>
        <v>3.1979412816493927E-2</v>
      </c>
      <c r="P178" s="1">
        <v>2019</v>
      </c>
      <c r="Q178" s="1003">
        <v>455.25467588799074</v>
      </c>
      <c r="R178" s="934">
        <v>-13.140325909117028</v>
      </c>
      <c r="S178" s="892">
        <v>266820.21760817489</v>
      </c>
      <c r="T178" s="1004">
        <f t="shared" si="46"/>
        <v>0.31412539088099617</v>
      </c>
      <c r="U178" s="1">
        <v>2019</v>
      </c>
      <c r="V178" s="85">
        <f t="shared" si="41"/>
        <v>12.386266732916722</v>
      </c>
      <c r="W178" s="1005">
        <f t="shared" si="43"/>
        <v>0.34610480369749008</v>
      </c>
      <c r="X178" s="83">
        <f t="shared" si="44"/>
        <v>14.581800770888224</v>
      </c>
      <c r="Y178" s="990">
        <f t="shared" si="45"/>
        <v>293610.32092229254</v>
      </c>
      <c r="Z178" s="1">
        <v>2019</v>
      </c>
      <c r="AA178" s="1006">
        <v>23.626799999999999</v>
      </c>
      <c r="AB178" s="1007">
        <v>21.975083999999999</v>
      </c>
      <c r="AC178" s="18"/>
      <c r="BJ178" s="18"/>
      <c r="BL178"/>
      <c r="BS178" s="18"/>
      <c r="BT178" s="18"/>
      <c r="CD178"/>
      <c r="CE178"/>
    </row>
    <row r="179" spans="8:83" ht="13.2" x14ac:dyDescent="0.25">
      <c r="H179" s="37">
        <v>2020</v>
      </c>
      <c r="I179" s="37"/>
      <c r="J179" s="94">
        <f>TAM_WaterHeating!O26*$D$23</f>
        <v>12.67489997788185</v>
      </c>
      <c r="K179" s="37">
        <v>2020</v>
      </c>
      <c r="L179" s="1003">
        <v>47342.012790675464</v>
      </c>
      <c r="M179" s="934">
        <v>2.8690317687581683</v>
      </c>
      <c r="N179" s="892">
        <v>53321.538609472533</v>
      </c>
      <c r="O179" s="1004">
        <f t="shared" si="42"/>
        <v>6.3650052977001936E-2</v>
      </c>
      <c r="P179" s="37">
        <v>2020</v>
      </c>
      <c r="Q179" s="1001">
        <v>515.41540570626967</v>
      </c>
      <c r="R179" s="998">
        <v>-26.073249561293078</v>
      </c>
      <c r="S179" s="999">
        <v>529429.03926527791</v>
      </c>
      <c r="T179" s="1004">
        <f t="shared" si="46"/>
        <v>0.62329273768593296</v>
      </c>
      <c r="U179" s="37">
        <v>2020</v>
      </c>
      <c r="V179" s="85">
        <f t="shared" si="41"/>
        <v>12.67489997788185</v>
      </c>
      <c r="W179" s="1005">
        <f t="shared" si="43"/>
        <v>0.68694279066293484</v>
      </c>
      <c r="X179" s="83">
        <f t="shared" si="44"/>
        <v>28.942281330051248</v>
      </c>
      <c r="Y179" s="990">
        <f t="shared" si="45"/>
        <v>582750.57787475048</v>
      </c>
      <c r="Z179" s="37">
        <v>2020</v>
      </c>
      <c r="AA179" s="1006">
        <v>23.6844</v>
      </c>
      <c r="AB179" s="1007">
        <v>21.945708</v>
      </c>
      <c r="AC179" s="18"/>
      <c r="BJ179" s="18"/>
      <c r="BL179"/>
      <c r="BS179" s="18"/>
      <c r="BT179" s="18"/>
      <c r="CD179"/>
      <c r="CE179"/>
    </row>
    <row r="180" spans="8:83" ht="13.2" x14ac:dyDescent="0.25">
      <c r="H180" s="1">
        <v>2021</v>
      </c>
      <c r="I180" s="1"/>
      <c r="J180" s="94">
        <f>TAM_WaterHeating!O27*$D$23</f>
        <v>12.961933950318436</v>
      </c>
      <c r="K180" s="1">
        <v>2021</v>
      </c>
      <c r="L180" s="1003">
        <v>50587.280130028295</v>
      </c>
      <c r="M180" s="934">
        <v>4.251176309846965</v>
      </c>
      <c r="N180" s="892">
        <v>79008.975853653857</v>
      </c>
      <c r="O180" s="1004">
        <f t="shared" si="42"/>
        <v>9.4313210569102926E-2</v>
      </c>
      <c r="P180" s="1">
        <v>2021</v>
      </c>
      <c r="Q180" s="1003">
        <v>574.6434110312257</v>
      </c>
      <c r="R180" s="934">
        <v>-38.798770956332987</v>
      </c>
      <c r="S180" s="892">
        <v>787826.46496734652</v>
      </c>
      <c r="T180" s="1004">
        <f t="shared" si="46"/>
        <v>0.92750204041014517</v>
      </c>
      <c r="U180" s="1">
        <v>2021</v>
      </c>
      <c r="V180" s="85">
        <f t="shared" si="41"/>
        <v>12.961933950318436</v>
      </c>
      <c r="W180" s="1005">
        <f t="shared" si="43"/>
        <v>1.0218152509792482</v>
      </c>
      <c r="X180" s="83">
        <f t="shared" si="44"/>
        <v>43.049947266179956</v>
      </c>
      <c r="Y180" s="990">
        <f t="shared" si="45"/>
        <v>866835.44082100037</v>
      </c>
      <c r="Z180" s="1">
        <v>2021</v>
      </c>
      <c r="AA180" s="1006">
        <v>24.267599999999998</v>
      </c>
      <c r="AB180" s="1007">
        <v>22.072464</v>
      </c>
      <c r="AC180" s="18"/>
      <c r="BJ180" s="18"/>
      <c r="BL180"/>
      <c r="BS180" s="18"/>
      <c r="BT180" s="18"/>
      <c r="CD180"/>
      <c r="CE180"/>
    </row>
    <row r="181" spans="8:83" ht="13.2" x14ac:dyDescent="0.25">
      <c r="H181" s="1">
        <v>2022</v>
      </c>
      <c r="I181" s="1"/>
      <c r="J181" s="94">
        <f>TAM_WaterHeating!O28*$D$23</f>
        <v>13.255821481530962</v>
      </c>
      <c r="K181" s="1">
        <v>2022</v>
      </c>
      <c r="L181" s="1003">
        <v>53819.000394350704</v>
      </c>
      <c r="M181" s="934">
        <v>5.6220702777005407</v>
      </c>
      <c r="N181" s="892">
        <v>104487.31890735842</v>
      </c>
      <c r="O181" s="1004">
        <f t="shared" si="42"/>
        <v>0.12472677190708037</v>
      </c>
      <c r="P181" s="1">
        <v>2022</v>
      </c>
      <c r="Q181" s="1001">
        <v>632.93869186239317</v>
      </c>
      <c r="R181" s="998">
        <v>-51.316890094133107</v>
      </c>
      <c r="S181" s="999">
        <v>1042012.4947122759</v>
      </c>
      <c r="T181" s="1004">
        <f t="shared" si="46"/>
        <v>1.2267532990511552</v>
      </c>
      <c r="U181" s="1">
        <v>2022</v>
      </c>
      <c r="V181" s="85">
        <f t="shared" si="41"/>
        <v>13.255821481530962</v>
      </c>
      <c r="W181" s="1005">
        <f t="shared" si="43"/>
        <v>1.3514800709582355</v>
      </c>
      <c r="X181" s="83">
        <f t="shared" si="44"/>
        <v>56.938960371833645</v>
      </c>
      <c r="Y181" s="990">
        <f t="shared" si="45"/>
        <v>1146499.8136196344</v>
      </c>
      <c r="Z181" s="1">
        <v>2022</v>
      </c>
      <c r="AA181" s="1006">
        <v>24.584399999999999</v>
      </c>
      <c r="AB181" s="1007">
        <v>22.12452</v>
      </c>
      <c r="AC181" s="18"/>
      <c r="BJ181" s="18"/>
      <c r="BL181"/>
      <c r="BS181" s="18"/>
      <c r="BT181" s="18"/>
      <c r="CD181"/>
      <c r="CE181"/>
    </row>
    <row r="182" spans="8:83" ht="13.2" x14ac:dyDescent="0.25">
      <c r="H182" s="1">
        <v>2023</v>
      </c>
      <c r="I182" s="1"/>
      <c r="J182" s="94">
        <f>TAM_WaterHeating!O29*$D$23</f>
        <v>13.556651128647733</v>
      </c>
      <c r="K182" s="1">
        <v>2023</v>
      </c>
      <c r="L182" s="1003">
        <v>57029.382817928425</v>
      </c>
      <c r="M182" s="934">
        <v>6.9752435981483876</v>
      </c>
      <c r="N182" s="892">
        <v>129636.32012695762</v>
      </c>
      <c r="O182" s="1004">
        <f t="shared" si="42"/>
        <v>0.1547471970802918</v>
      </c>
      <c r="P182" s="1">
        <v>2023</v>
      </c>
      <c r="Q182" s="1003">
        <v>690.30124820070341</v>
      </c>
      <c r="R182" s="934">
        <v>-63.627606974900743</v>
      </c>
      <c r="S182" s="892">
        <v>1291987.1285042753</v>
      </c>
      <c r="T182" s="1004">
        <f t="shared" si="46"/>
        <v>1.521046513613918</v>
      </c>
      <c r="U182" s="1">
        <v>2023</v>
      </c>
      <c r="V182" s="85">
        <f t="shared" si="41"/>
        <v>13.556651128647733</v>
      </c>
      <c r="W182" s="1005">
        <f t="shared" si="43"/>
        <v>1.6757937106942098</v>
      </c>
      <c r="X182" s="83">
        <f t="shared" si="44"/>
        <v>70.602850573049125</v>
      </c>
      <c r="Y182" s="990">
        <f t="shared" si="45"/>
        <v>1421623.4486312331</v>
      </c>
      <c r="Z182" s="1">
        <v>2023</v>
      </c>
      <c r="AA182" s="1006">
        <v>24.897600000000001</v>
      </c>
      <c r="AB182" s="1007">
        <v>22.178808</v>
      </c>
      <c r="AC182" s="18"/>
      <c r="BJ182" s="18"/>
      <c r="BL182"/>
      <c r="BS182" s="18"/>
      <c r="BT182" s="18"/>
      <c r="CD182"/>
      <c r="CE182"/>
    </row>
    <row r="183" spans="8:83" ht="13.2" x14ac:dyDescent="0.25">
      <c r="H183" s="1">
        <v>2024</v>
      </c>
      <c r="I183" s="1"/>
      <c r="J183" s="94">
        <f>TAM_WaterHeating!O30*$D$23</f>
        <v>13.864295001394053</v>
      </c>
      <c r="K183" s="1">
        <v>2024</v>
      </c>
      <c r="L183" s="1003">
        <v>60220.689353053254</v>
      </c>
      <c r="M183" s="934">
        <v>8.3125747770570797</v>
      </c>
      <c r="N183" s="892">
        <v>154490.89192582492</v>
      </c>
      <c r="O183" s="1004">
        <f t="shared" si="42"/>
        <v>0.18441616112323039</v>
      </c>
      <c r="P183" s="1">
        <v>2024</v>
      </c>
      <c r="Q183" s="1001">
        <v>746.73108004569076</v>
      </c>
      <c r="R183" s="998">
        <v>-75.730921598532234</v>
      </c>
      <c r="S183" s="999">
        <v>1537750.3663412402</v>
      </c>
      <c r="T183" s="1004">
        <f t="shared" si="46"/>
        <v>1.8103816840959563</v>
      </c>
      <c r="U183" s="1">
        <v>2024</v>
      </c>
      <c r="V183" s="85">
        <f t="shared" si="41"/>
        <v>13.864295001394053</v>
      </c>
      <c r="W183" s="1005">
        <f t="shared" si="43"/>
        <v>1.9947978452191868</v>
      </c>
      <c r="X183" s="83">
        <f t="shared" si="44"/>
        <v>84.043496375589314</v>
      </c>
      <c r="Y183" s="990">
        <f t="shared" si="45"/>
        <v>1692241.258267065</v>
      </c>
      <c r="Z183" s="1">
        <v>2024</v>
      </c>
      <c r="AA183" s="1006">
        <v>25.210799999999999</v>
      </c>
      <c r="AB183" s="1007">
        <v>22.235363999999997</v>
      </c>
      <c r="AC183" s="18"/>
      <c r="BJ183" s="18"/>
      <c r="BL183"/>
      <c r="BS183" s="18"/>
      <c r="BT183" s="18"/>
      <c r="CD183"/>
      <c r="CE183"/>
    </row>
    <row r="184" spans="8:83" ht="13.2" x14ac:dyDescent="0.25">
      <c r="H184" s="1">
        <v>2025</v>
      </c>
      <c r="I184" s="1"/>
      <c r="J184" s="94">
        <f>TAM_WaterHeating!O31*$D$23</f>
        <v>14.178676519646281</v>
      </c>
      <c r="K184" s="1">
        <v>2025</v>
      </c>
      <c r="L184" s="1003">
        <v>63395.098052638554</v>
      </c>
      <c r="M184" s="934">
        <v>9.6358726435475113</v>
      </c>
      <c r="N184" s="892">
        <v>179084.65176085231</v>
      </c>
      <c r="O184" s="1004">
        <f t="shared" si="42"/>
        <v>0.21377379327762336</v>
      </c>
      <c r="P184" s="1">
        <v>2025</v>
      </c>
      <c r="Q184" s="1003">
        <v>802.22818739712238</v>
      </c>
      <c r="R184" s="934">
        <v>-87.626833964975802</v>
      </c>
      <c r="S184" s="892">
        <v>1779302.2082221191</v>
      </c>
      <c r="T184" s="1004">
        <f t="shared" si="46"/>
        <v>2.0947588104960317</v>
      </c>
      <c r="U184" s="1">
        <v>2025</v>
      </c>
      <c r="V184" s="85">
        <f t="shared" si="41"/>
        <v>14.178676519646281</v>
      </c>
      <c r="W184" s="1005">
        <f t="shared" si="43"/>
        <v>2.3085326037736551</v>
      </c>
      <c r="X184" s="83">
        <f t="shared" si="44"/>
        <v>97.262706608523317</v>
      </c>
      <c r="Y184" s="990">
        <f t="shared" si="45"/>
        <v>1958386.8599829716</v>
      </c>
      <c r="Z184" s="1">
        <v>2025</v>
      </c>
      <c r="AA184" s="1006">
        <v>25.4664</v>
      </c>
      <c r="AB184" s="1007">
        <v>22.292064</v>
      </c>
      <c r="AC184" s="18"/>
      <c r="BJ184" s="18"/>
      <c r="BL184"/>
      <c r="BS184" s="18"/>
      <c r="BT184" s="18"/>
      <c r="CD184"/>
      <c r="CE184"/>
    </row>
    <row r="185" spans="8:83" ht="13.2" x14ac:dyDescent="0.25">
      <c r="H185" s="1">
        <v>2026</v>
      </c>
      <c r="I185" s="1"/>
      <c r="J185" s="94">
        <f>TAM_WaterHeating!O32*$D$23</f>
        <v>14.499927831518923</v>
      </c>
      <c r="K185" s="1">
        <v>2026</v>
      </c>
      <c r="L185" s="1003">
        <v>66554.802473284915</v>
      </c>
      <c r="M185" s="934">
        <v>10.946958902239725</v>
      </c>
      <c r="N185" s="892">
        <v>203451.4563827005</v>
      </c>
      <c r="O185" s="1004">
        <f t="shared" si="42"/>
        <v>0.24286050843076351</v>
      </c>
      <c r="P185" s="1">
        <v>2026</v>
      </c>
      <c r="Q185" s="1001">
        <v>856.79257025546394</v>
      </c>
      <c r="R185" s="998">
        <v>-99.31534407433503</v>
      </c>
      <c r="S185" s="999">
        <v>2016642.654149015</v>
      </c>
      <c r="T185" s="1004">
        <f t="shared" si="46"/>
        <v>2.3741778928166211</v>
      </c>
      <c r="U185" s="1">
        <v>2026</v>
      </c>
      <c r="V185" s="85">
        <f t="shared" si="41"/>
        <v>14.499927831518923</v>
      </c>
      <c r="W185" s="1005">
        <f t="shared" si="43"/>
        <v>2.6170384012473846</v>
      </c>
      <c r="X185" s="83">
        <f t="shared" si="44"/>
        <v>110.26230297657476</v>
      </c>
      <c r="Y185" s="990">
        <f t="shared" si="45"/>
        <v>2220094.1105317157</v>
      </c>
      <c r="Z185" s="1">
        <v>2026</v>
      </c>
      <c r="AA185" s="1006">
        <v>25.833600000000001</v>
      </c>
      <c r="AB185" s="1007">
        <v>22.355207999999998</v>
      </c>
      <c r="AC185" s="18"/>
      <c r="BJ185" s="18"/>
      <c r="BL185"/>
      <c r="BS185" s="18"/>
      <c r="BT185" s="18"/>
      <c r="CD185"/>
      <c r="CE185"/>
    </row>
    <row r="186" spans="8:83" ht="13.2" x14ac:dyDescent="0.25">
      <c r="H186" s="1">
        <v>2027</v>
      </c>
      <c r="I186" s="1"/>
      <c r="J186" s="94">
        <f>TAM_WaterHeating!O33*$D$23</f>
        <v>14.828296103082115</v>
      </c>
      <c r="K186" s="1">
        <v>2027</v>
      </c>
      <c r="L186" s="1003">
        <v>69701.996640746642</v>
      </c>
      <c r="M186" s="934">
        <v>12.247655647377638</v>
      </c>
      <c r="N186" s="892">
        <v>227625.16978326914</v>
      </c>
      <c r="O186" s="1004">
        <f t="shared" si="42"/>
        <v>0.27171673011382863</v>
      </c>
      <c r="P186" s="1">
        <v>2027</v>
      </c>
      <c r="Q186" s="1003">
        <v>910.42422862071544</v>
      </c>
      <c r="R186" s="934">
        <v>-110.79645192660976</v>
      </c>
      <c r="S186" s="892">
        <v>2249771.7041219254</v>
      </c>
      <c r="T186" s="1004">
        <f t="shared" si="46"/>
        <v>2.6486389310577203</v>
      </c>
      <c r="U186" s="1">
        <v>2027</v>
      </c>
      <c r="V186" s="85">
        <f t="shared" si="41"/>
        <v>14.828296103082115</v>
      </c>
      <c r="W186" s="1005">
        <f t="shared" si="43"/>
        <v>2.9203556611715489</v>
      </c>
      <c r="X186" s="83">
        <f t="shared" si="44"/>
        <v>123.0441075739874</v>
      </c>
      <c r="Y186" s="990">
        <f t="shared" si="45"/>
        <v>2477396.8739051945</v>
      </c>
      <c r="Z186" s="1">
        <v>2027</v>
      </c>
      <c r="AA186" s="1006">
        <v>26.1432</v>
      </c>
      <c r="AB186" s="1007">
        <v>22.418495999999998</v>
      </c>
      <c r="AC186" s="18"/>
      <c r="BJ186" s="18"/>
      <c r="BL186"/>
      <c r="BS186" s="18"/>
      <c r="BT186" s="18"/>
      <c r="CD186"/>
      <c r="CE186"/>
    </row>
    <row r="187" spans="8:83" ht="13.2" x14ac:dyDescent="0.25">
      <c r="H187" s="1">
        <v>2028</v>
      </c>
      <c r="I187" s="1"/>
      <c r="J187" s="94">
        <f>TAM_WaterHeating!O34*$D$23</f>
        <v>15.163904441107164</v>
      </c>
      <c r="K187" s="1">
        <v>2028</v>
      </c>
      <c r="L187" s="1003">
        <v>72838.734937197558</v>
      </c>
      <c r="M187" s="934">
        <v>13.539669002021311</v>
      </c>
      <c r="N187" s="892">
        <v>251637.5006064325</v>
      </c>
      <c r="O187" s="1004">
        <f t="shared" si="42"/>
        <v>0.30038030901370921</v>
      </c>
      <c r="P187" s="1">
        <v>2028</v>
      </c>
      <c r="Q187" s="1001">
        <v>963.12316249217838</v>
      </c>
      <c r="R187" s="998">
        <v>-122.07015752164494</v>
      </c>
      <c r="S187" s="999">
        <v>2478689.3581377007</v>
      </c>
      <c r="T187" s="1004">
        <f t="shared" si="46"/>
        <v>2.9181419252156222</v>
      </c>
      <c r="U187" s="1">
        <v>2028</v>
      </c>
      <c r="V187" s="85">
        <f t="shared" si="41"/>
        <v>15.163904441107164</v>
      </c>
      <c r="W187" s="1005">
        <f t="shared" si="43"/>
        <v>3.2185222342293316</v>
      </c>
      <c r="X187" s="83">
        <f t="shared" si="44"/>
        <v>135.60982652366624</v>
      </c>
      <c r="Y187" s="990">
        <f t="shared" si="45"/>
        <v>2730326.8587441333</v>
      </c>
      <c r="Z187" s="1">
        <v>2028</v>
      </c>
      <c r="AA187" s="1006">
        <v>26.449199999999998</v>
      </c>
      <c r="AB187" s="1007">
        <v>22.484016</v>
      </c>
      <c r="AC187" s="18"/>
      <c r="BJ187" s="18"/>
      <c r="BL187"/>
      <c r="BS187" s="18"/>
      <c r="BT187" s="18"/>
      <c r="CD187"/>
      <c r="CE187"/>
    </row>
    <row r="188" spans="8:83" ht="13.2" x14ac:dyDescent="0.25">
      <c r="H188" s="1">
        <v>2029</v>
      </c>
      <c r="I188" s="1"/>
      <c r="J188" s="94">
        <f>TAM_WaterHeating!O35*$D$23</f>
        <v>15.506880171874066</v>
      </c>
      <c r="K188" s="1">
        <v>2029</v>
      </c>
      <c r="L188" s="1003">
        <v>75967.005592021509</v>
      </c>
      <c r="M188" s="934">
        <v>14.824650150668605</v>
      </c>
      <c r="N188" s="892">
        <v>275519.1364517191</v>
      </c>
      <c r="O188" s="1004">
        <f t="shared" si="42"/>
        <v>0.32888787699412608</v>
      </c>
      <c r="P188" s="1">
        <v>2029</v>
      </c>
      <c r="Q188" s="1003">
        <v>1014.8893718705513</v>
      </c>
      <c r="R188" s="934">
        <v>-133.13646085959573</v>
      </c>
      <c r="S188" s="892">
        <v>2703395.6161994925</v>
      </c>
      <c r="T188" s="1004">
        <f t="shared" si="46"/>
        <v>3.1826868752940367</v>
      </c>
      <c r="U188" s="1">
        <v>2029</v>
      </c>
      <c r="V188" s="85">
        <f t="shared" si="41"/>
        <v>15.506880171874066</v>
      </c>
      <c r="W188" s="1005">
        <f t="shared" si="43"/>
        <v>3.5115747522881628</v>
      </c>
      <c r="X188" s="83">
        <f t="shared" si="44"/>
        <v>147.96111101026435</v>
      </c>
      <c r="Y188" s="990">
        <f t="shared" si="45"/>
        <v>2978914.7526512118</v>
      </c>
      <c r="Z188" s="1">
        <v>2029</v>
      </c>
      <c r="AA188" s="1006">
        <v>26.755199999999999</v>
      </c>
      <c r="AB188" s="1007">
        <v>22.551804000000001</v>
      </c>
      <c r="AC188" s="18"/>
      <c r="BJ188" s="18"/>
      <c r="BL188"/>
      <c r="BS188" s="18"/>
      <c r="BT188" s="18"/>
      <c r="CD188"/>
      <c r="CE188"/>
    </row>
    <row r="189" spans="8:83" ht="13.2" x14ac:dyDescent="0.25">
      <c r="H189" s="1">
        <v>2030</v>
      </c>
      <c r="I189" s="1"/>
      <c r="J189" s="94">
        <f>TAM_WaterHeating!O36*$D$23</f>
        <v>15.857337793180308</v>
      </c>
      <c r="K189" s="1">
        <v>2030</v>
      </c>
      <c r="L189" s="1003">
        <v>79088.398006782649</v>
      </c>
      <c r="M189" s="934">
        <v>16.10391905933901</v>
      </c>
      <c r="N189" s="892">
        <v>299294.60915591009</v>
      </c>
      <c r="O189" s="1004">
        <f t="shared" si="42"/>
        <v>0.35726871776953051</v>
      </c>
      <c r="P189" s="1">
        <v>2030</v>
      </c>
      <c r="Q189" s="1001">
        <v>1065.7228567553684</v>
      </c>
      <c r="R189" s="998">
        <v>-143.99536194035861</v>
      </c>
      <c r="S189" s="999">
        <v>2923890.4783051987</v>
      </c>
      <c r="T189" s="1004">
        <f t="shared" si="46"/>
        <v>3.4422737812904898</v>
      </c>
      <c r="U189" s="1">
        <v>2030</v>
      </c>
      <c r="V189" s="85">
        <f t="shared" si="41"/>
        <v>15.857337793180308</v>
      </c>
      <c r="W189" s="1005">
        <f t="shared" si="43"/>
        <v>3.7995424990600202</v>
      </c>
      <c r="X189" s="83">
        <f t="shared" si="44"/>
        <v>160.09928099969761</v>
      </c>
      <c r="Y189" s="990">
        <f t="shared" si="45"/>
        <v>3223185.0874611088</v>
      </c>
      <c r="Z189" s="1">
        <v>2030</v>
      </c>
      <c r="AA189" s="1006">
        <v>27.147600000000001</v>
      </c>
      <c r="AB189" s="1007">
        <v>22.408235999999999</v>
      </c>
      <c r="AC189" s="18"/>
      <c r="BJ189" s="18"/>
      <c r="BL189"/>
      <c r="BS189" s="18"/>
      <c r="BT189" s="18"/>
      <c r="CD189"/>
      <c r="CE189"/>
    </row>
    <row r="190" spans="8:83" ht="13.2" x14ac:dyDescent="0.25">
      <c r="H190" s="1">
        <v>2031</v>
      </c>
      <c r="I190" s="1"/>
      <c r="J190" s="94">
        <f>TAM_WaterHeating!O37*$D$23</f>
        <v>16.215382546581242</v>
      </c>
      <c r="K190" s="1">
        <v>2031</v>
      </c>
      <c r="L190" s="1003">
        <v>82205.494331546986</v>
      </c>
      <c r="M190" s="934">
        <v>17.379620151707957</v>
      </c>
      <c r="N190" s="892">
        <v>323003.77326890983</v>
      </c>
      <c r="O190" s="1004">
        <f t="shared" si="42"/>
        <v>0.38557040581505847</v>
      </c>
      <c r="P190" s="1">
        <v>2031</v>
      </c>
      <c r="Q190" s="1003">
        <v>1115.6236171473283</v>
      </c>
      <c r="R190" s="934">
        <v>-154.6468607640889</v>
      </c>
      <c r="S190" s="892">
        <v>3140173.9444579729</v>
      </c>
      <c r="T190" s="1004">
        <f t="shared" si="46"/>
        <v>3.6969026432086927</v>
      </c>
      <c r="U190" s="1">
        <v>2031</v>
      </c>
      <c r="V190" s="85">
        <f t="shared" si="41"/>
        <v>16.215382546581242</v>
      </c>
      <c r="W190" s="1005">
        <f t="shared" si="43"/>
        <v>4.0824730490237515</v>
      </c>
      <c r="X190" s="83">
        <f t="shared" si="44"/>
        <v>172.02648091579687</v>
      </c>
      <c r="Y190" s="990">
        <f t="shared" si="45"/>
        <v>3463177.7177268825</v>
      </c>
      <c r="Z190" s="1">
        <v>2031</v>
      </c>
      <c r="AA190" s="1006">
        <v>27.36</v>
      </c>
      <c r="AB190" s="1007">
        <v>22.694148000000002</v>
      </c>
      <c r="AC190" s="18"/>
      <c r="BJ190" s="18"/>
      <c r="BL190"/>
      <c r="BS190" s="18"/>
      <c r="BT190" s="18"/>
      <c r="CD190"/>
      <c r="CE190"/>
    </row>
    <row r="191" spans="8:83" ht="13.2" x14ac:dyDescent="0.25">
      <c r="H191" s="1">
        <v>2032</v>
      </c>
      <c r="I191" s="1"/>
      <c r="J191" s="94">
        <f>TAM_WaterHeating!O38*$D$23</f>
        <v>16.581167659721729</v>
      </c>
      <c r="K191" s="1">
        <v>2032</v>
      </c>
      <c r="L191" s="1003">
        <v>85319.128573317692</v>
      </c>
      <c r="M191" s="934">
        <v>18.652446053809978</v>
      </c>
      <c r="N191" s="892">
        <v>346659.50138635974</v>
      </c>
      <c r="O191" s="1004">
        <f t="shared" si="42"/>
        <v>0.41380830718007561</v>
      </c>
      <c r="P191" s="1">
        <v>2032</v>
      </c>
      <c r="Q191" s="1001">
        <v>1164.5916530459654</v>
      </c>
      <c r="R191" s="998">
        <v>-165.09095733068295</v>
      </c>
      <c r="S191" s="999">
        <v>3352246.0146557107</v>
      </c>
      <c r="T191" s="1004">
        <f t="shared" si="46"/>
        <v>3.9465734610461691</v>
      </c>
      <c r="U191" s="1">
        <v>2032</v>
      </c>
      <c r="V191" s="85">
        <f t="shared" si="41"/>
        <v>16.581167659721729</v>
      </c>
      <c r="W191" s="1005">
        <f t="shared" si="43"/>
        <v>4.3603817682262447</v>
      </c>
      <c r="X191" s="83">
        <f t="shared" si="44"/>
        <v>183.74340338449292</v>
      </c>
      <c r="Y191" s="990">
        <f t="shared" si="45"/>
        <v>3698905.5160420705</v>
      </c>
      <c r="Z191" s="1">
        <v>2032</v>
      </c>
      <c r="AA191" s="1006">
        <v>27.658799999999999</v>
      </c>
      <c r="AB191" s="1007">
        <v>22.768667999999998</v>
      </c>
      <c r="AC191" s="18"/>
      <c r="BJ191" s="18"/>
      <c r="BL191"/>
      <c r="BS191" s="18"/>
      <c r="BT191" s="18"/>
      <c r="CD191"/>
      <c r="CE191"/>
    </row>
    <row r="192" spans="8:83" ht="13.2" x14ac:dyDescent="0.25">
      <c r="H192" s="1">
        <v>2033</v>
      </c>
      <c r="I192" s="1"/>
      <c r="J192" s="94">
        <f>TAM_WaterHeating!O39*$D$23</f>
        <v>16.954962218454025</v>
      </c>
      <c r="K192" s="1">
        <v>2033</v>
      </c>
      <c r="L192" s="1003">
        <v>88431.310349923675</v>
      </c>
      <c r="M192" s="934">
        <v>19.924065712817367</v>
      </c>
      <c r="N192" s="892">
        <v>370292.81123070332</v>
      </c>
      <c r="O192" s="1004">
        <f t="shared" si="42"/>
        <v>0.44201944779684582</v>
      </c>
      <c r="P192" s="1">
        <v>2033</v>
      </c>
      <c r="Q192" s="1003">
        <v>1212.6269644508138</v>
      </c>
      <c r="R192" s="934">
        <v>-175.3276516400374</v>
      </c>
      <c r="S192" s="892">
        <v>3560106.6888963133</v>
      </c>
      <c r="T192" s="1004">
        <f t="shared" si="46"/>
        <v>4.1912862348004474</v>
      </c>
      <c r="U192" s="1">
        <v>2033</v>
      </c>
      <c r="V192" s="85">
        <f t="shared" si="41"/>
        <v>16.954962218454025</v>
      </c>
      <c r="W192" s="1005">
        <f t="shared" si="43"/>
        <v>4.6333056825972934</v>
      </c>
      <c r="X192" s="83">
        <f t="shared" si="44"/>
        <v>195.25171735285477</v>
      </c>
      <c r="Y192" s="990">
        <f t="shared" si="45"/>
        <v>3930399.5001270166</v>
      </c>
      <c r="Z192" s="1">
        <v>2033</v>
      </c>
      <c r="AA192" s="1006">
        <v>27.957599999999999</v>
      </c>
      <c r="AB192" s="1007">
        <v>22.845455999999999</v>
      </c>
      <c r="AC192" s="18"/>
      <c r="BJ192" s="18"/>
      <c r="BL192"/>
      <c r="BS192" s="18"/>
      <c r="BT192" s="18"/>
      <c r="CD192"/>
      <c r="CE192"/>
    </row>
    <row r="193" spans="8:83" ht="13.2" x14ac:dyDescent="0.25">
      <c r="H193" s="1">
        <v>2034</v>
      </c>
      <c r="I193" s="1"/>
      <c r="J193" s="94">
        <f>TAM_WaterHeating!O40*$D$23</f>
        <v>17.337093017742717</v>
      </c>
      <c r="K193" s="1">
        <v>2034</v>
      </c>
      <c r="L193" s="1003">
        <v>91543.746303381413</v>
      </c>
      <c r="M193" s="934">
        <v>21.195896460586301</v>
      </c>
      <c r="N193" s="892">
        <v>393930.04420258803</v>
      </c>
      <c r="O193" s="1004">
        <f t="shared" si="42"/>
        <v>0.47023527146069871</v>
      </c>
      <c r="P193" s="1">
        <v>2034</v>
      </c>
      <c r="Q193" s="1001">
        <v>1259.7295513628051</v>
      </c>
      <c r="R193" s="998">
        <v>-185.35694369235929</v>
      </c>
      <c r="S193" s="999">
        <v>3763755.9671839839</v>
      </c>
      <c r="T193" s="1004">
        <f t="shared" si="46"/>
        <v>4.4310409644764768</v>
      </c>
      <c r="U193" s="1">
        <v>2034</v>
      </c>
      <c r="V193" s="85">
        <f t="shared" si="41"/>
        <v>17.337093017742717</v>
      </c>
      <c r="W193" s="1005">
        <f t="shared" si="43"/>
        <v>4.9012762359371758</v>
      </c>
      <c r="X193" s="83">
        <f t="shared" si="44"/>
        <v>206.55284015294561</v>
      </c>
      <c r="Y193" s="990">
        <f t="shared" si="45"/>
        <v>4157686.0113865719</v>
      </c>
      <c r="Z193" s="1">
        <v>2034</v>
      </c>
      <c r="AA193" s="1006">
        <v>28.256399999999999</v>
      </c>
      <c r="AB193" s="1007">
        <v>22.924512</v>
      </c>
      <c r="AC193" s="18"/>
      <c r="BJ193" s="18"/>
      <c r="BL193"/>
      <c r="BS193" s="18"/>
      <c r="BT193" s="18"/>
      <c r="CD193"/>
      <c r="CE193"/>
    </row>
    <row r="194" spans="8:83" ht="13.2" x14ac:dyDescent="0.25">
      <c r="H194" s="1">
        <v>2035</v>
      </c>
      <c r="I194" s="1"/>
      <c r="J194" s="94">
        <f>TAM_WaterHeating!O41*$D$23</f>
        <v>17.727833676969535</v>
      </c>
      <c r="K194" s="1">
        <v>2035</v>
      </c>
      <c r="L194" s="1003">
        <v>94658.014638689594</v>
      </c>
      <c r="M194" s="934">
        <v>22.46924896461276</v>
      </c>
      <c r="N194" s="892">
        <v>417595.5593238459</v>
      </c>
      <c r="O194" s="1004">
        <f t="shared" si="42"/>
        <v>0.49848485559645184</v>
      </c>
      <c r="P194" s="1">
        <v>2035</v>
      </c>
      <c r="Q194" s="1003">
        <v>1305.8994137817062</v>
      </c>
      <c r="R194" s="934">
        <v>-195.17883348759679</v>
      </c>
      <c r="S194" s="892">
        <v>3963193.8495176709</v>
      </c>
      <c r="T194" s="1004">
        <f t="shared" si="46"/>
        <v>4.6658376500730192</v>
      </c>
      <c r="U194" s="1">
        <v>2035</v>
      </c>
      <c r="V194" s="85">
        <f t="shared" si="41"/>
        <v>17.727833676969535</v>
      </c>
      <c r="W194" s="1005">
        <f t="shared" si="43"/>
        <v>5.164322505669471</v>
      </c>
      <c r="X194" s="83">
        <f t="shared" si="44"/>
        <v>217.64808245220956</v>
      </c>
      <c r="Y194" s="990">
        <f t="shared" si="45"/>
        <v>4380789.4088415168</v>
      </c>
      <c r="Z194" s="1">
        <v>2035</v>
      </c>
      <c r="AA194" s="1006">
        <v>28.630800000000001</v>
      </c>
      <c r="AB194" s="1007">
        <v>23.079024</v>
      </c>
      <c r="AC194" s="18"/>
      <c r="BJ194" s="18"/>
      <c r="BL194"/>
      <c r="BS194" s="18"/>
      <c r="BT194" s="18"/>
      <c r="CD194"/>
      <c r="CE194"/>
    </row>
    <row r="195" spans="8:83" ht="13.2" x14ac:dyDescent="0.25">
      <c r="H195" s="1">
        <v>2036</v>
      </c>
      <c r="I195" s="1"/>
      <c r="J195" s="94">
        <f>TAM_WaterHeating!O42*$D$23</f>
        <v>18.127369690461162</v>
      </c>
      <c r="K195" s="1">
        <v>2036</v>
      </c>
      <c r="L195" s="1003">
        <v>97775.540534891683</v>
      </c>
      <c r="M195" s="934">
        <v>23.745306807417084</v>
      </c>
      <c r="N195" s="892">
        <v>441311.35371620348</v>
      </c>
      <c r="O195" s="1004">
        <f t="shared" si="42"/>
        <v>0.52679445822290494</v>
      </c>
      <c r="P195" s="1">
        <v>2036</v>
      </c>
      <c r="Q195" s="1001">
        <v>1351.136551706586</v>
      </c>
      <c r="R195" s="998">
        <v>-204.79332102554284</v>
      </c>
      <c r="S195" s="999">
        <v>4158420.33589317</v>
      </c>
      <c r="T195" s="1004">
        <f t="shared" si="46"/>
        <v>4.895676291585124</v>
      </c>
      <c r="U195" s="1">
        <v>2036</v>
      </c>
      <c r="V195" s="85">
        <f t="shared" si="41"/>
        <v>18.127369690461162</v>
      </c>
      <c r="W195" s="1005">
        <f t="shared" si="43"/>
        <v>5.4224707498080287</v>
      </c>
      <c r="X195" s="83">
        <f t="shared" si="44"/>
        <v>228.53862783295992</v>
      </c>
      <c r="Y195" s="990">
        <f t="shared" si="45"/>
        <v>4599731.689609373</v>
      </c>
      <c r="Z195" s="1">
        <v>2036</v>
      </c>
      <c r="AA195" s="1006">
        <v>28.8432</v>
      </c>
      <c r="AB195" s="1007">
        <v>23.089319999999997</v>
      </c>
      <c r="AC195" s="18"/>
      <c r="BJ195" s="18"/>
      <c r="BL195"/>
      <c r="BS195" s="18"/>
      <c r="BT195" s="18"/>
      <c r="CD195"/>
      <c r="CE195"/>
    </row>
    <row r="196" spans="8:83" ht="13.2" x14ac:dyDescent="0.25">
      <c r="H196" s="1">
        <v>2037</v>
      </c>
      <c r="I196" s="1"/>
      <c r="J196" s="94">
        <f>TAM_WaterHeating!O43*$D$23</f>
        <v>18.535779837215905</v>
      </c>
      <c r="K196" s="1">
        <v>2037</v>
      </c>
      <c r="L196" s="1003">
        <v>100897.56565767882</v>
      </c>
      <c r="M196" s="934">
        <v>25.025101167372522</v>
      </c>
      <c r="N196" s="892">
        <v>465096.59203933517</v>
      </c>
      <c r="O196" s="1004">
        <f t="shared" si="42"/>
        <v>0.55518695624187619</v>
      </c>
      <c r="P196" s="1">
        <v>2037</v>
      </c>
      <c r="Q196" s="1003">
        <v>1395.4409651386086</v>
      </c>
      <c r="R196" s="934">
        <v>-214.20040630645622</v>
      </c>
      <c r="S196" s="892">
        <v>4349435.4263157342</v>
      </c>
      <c r="T196" s="1004">
        <f t="shared" si="46"/>
        <v>5.1205568890189763</v>
      </c>
      <c r="U196" s="1">
        <v>2037</v>
      </c>
      <c r="V196" s="85">
        <f t="shared" si="41"/>
        <v>18.535779837215905</v>
      </c>
      <c r="W196" s="1005">
        <f t="shared" si="43"/>
        <v>5.6757438452608522</v>
      </c>
      <c r="X196" s="83">
        <f t="shared" si="44"/>
        <v>239.22550747382874</v>
      </c>
      <c r="Y196" s="990">
        <f t="shared" si="45"/>
        <v>4814532.0183550697</v>
      </c>
      <c r="Z196" s="1">
        <v>2037</v>
      </c>
      <c r="AA196" s="1006">
        <v>29.134799999999998</v>
      </c>
      <c r="AB196" s="1007">
        <v>23.175072</v>
      </c>
      <c r="AC196" s="18"/>
      <c r="BJ196" s="18"/>
      <c r="BL196"/>
      <c r="BS196" s="18"/>
      <c r="BT196" s="18"/>
      <c r="CD196"/>
      <c r="CE196"/>
    </row>
    <row r="197" spans="8:83" ht="13.2" x14ac:dyDescent="0.25">
      <c r="H197" s="1">
        <v>2038</v>
      </c>
      <c r="I197" s="1"/>
      <c r="J197" s="94">
        <f>TAM_WaterHeating!O44*$D$23</f>
        <v>18.953095794346222</v>
      </c>
      <c r="K197" s="1">
        <v>2038</v>
      </c>
      <c r="L197" s="1003">
        <v>104025.1996828319</v>
      </c>
      <c r="M197" s="934">
        <v>26.309553607888006</v>
      </c>
      <c r="N197" s="892">
        <v>488968.40173652169</v>
      </c>
      <c r="O197" s="1004">
        <f t="shared" si="42"/>
        <v>0.58368279472491846</v>
      </c>
      <c r="P197" s="1">
        <v>2038</v>
      </c>
      <c r="Q197" s="1001">
        <v>1438.8126540775411</v>
      </c>
      <c r="R197" s="998">
        <v>-223.40008933028531</v>
      </c>
      <c r="S197" s="999">
        <v>4536239.1207843181</v>
      </c>
      <c r="T197" s="1004">
        <f t="shared" si="46"/>
        <v>5.3404794423733453</v>
      </c>
      <c r="U197" s="1">
        <v>2038</v>
      </c>
      <c r="V197" s="85">
        <f t="shared" si="41"/>
        <v>18.953095794346222</v>
      </c>
      <c r="W197" s="1005">
        <f t="shared" si="43"/>
        <v>5.9241622370982636</v>
      </c>
      <c r="X197" s="83">
        <f t="shared" si="44"/>
        <v>249.70964293817332</v>
      </c>
      <c r="Y197" s="990">
        <f t="shared" si="45"/>
        <v>5025207.5225208402</v>
      </c>
      <c r="Z197" s="1">
        <v>2038</v>
      </c>
      <c r="AA197" s="1006">
        <v>29.422799999999999</v>
      </c>
      <c r="AB197" s="1007">
        <v>23.263127999999998</v>
      </c>
      <c r="AC197" s="18"/>
      <c r="BJ197" s="18"/>
      <c r="BL197"/>
      <c r="BS197" s="18"/>
      <c r="BT197" s="18"/>
      <c r="CD197"/>
      <c r="CE197"/>
    </row>
    <row r="198" spans="8:83" ht="13.2" x14ac:dyDescent="0.25">
      <c r="H198" s="1">
        <v>2039</v>
      </c>
      <c r="I198" s="1"/>
      <c r="J198" s="94">
        <f>TAM_WaterHeating!O45*$D$23</f>
        <v>19.379287575082099</v>
      </c>
      <c r="K198" s="1">
        <v>2039</v>
      </c>
      <c r="L198" s="1003">
        <v>107159.41868612441</v>
      </c>
      <c r="M198" s="934">
        <v>27.599474740253275</v>
      </c>
      <c r="N198" s="892">
        <v>512941.8481833557</v>
      </c>
      <c r="O198" s="1004">
        <f t="shared" si="42"/>
        <v>0.61229995724826747</v>
      </c>
      <c r="P198" s="1">
        <v>2039</v>
      </c>
      <c r="Q198" s="1003">
        <v>1481.2516185224522</v>
      </c>
      <c r="R198" s="934">
        <v>-232.39237009682293</v>
      </c>
      <c r="S198" s="892">
        <v>4718831.4192947131</v>
      </c>
      <c r="T198" s="1004">
        <f t="shared" si="46"/>
        <v>5.5554439516432748</v>
      </c>
      <c r="U198" s="1">
        <v>2039</v>
      </c>
      <c r="V198" s="85">
        <f t="shared" si="41"/>
        <v>19.379287575082099</v>
      </c>
      <c r="W198" s="1005">
        <f t="shared" si="43"/>
        <v>6.1677439088915422</v>
      </c>
      <c r="X198" s="83">
        <f t="shared" si="44"/>
        <v>259.9918448370762</v>
      </c>
      <c r="Y198" s="990">
        <f t="shared" si="45"/>
        <v>5231773.2674780684</v>
      </c>
      <c r="Z198" s="1">
        <v>2039</v>
      </c>
      <c r="AA198" s="1006">
        <v>29.710799999999999</v>
      </c>
      <c r="AB198" s="1007">
        <v>23.353380000000001</v>
      </c>
      <c r="AC198" s="18"/>
      <c r="BJ198" s="18"/>
      <c r="BL198"/>
      <c r="BS198" s="18"/>
      <c r="BT198" s="18"/>
      <c r="CD198"/>
      <c r="CE198"/>
    </row>
    <row r="199" spans="8:83" ht="13.2" x14ac:dyDescent="0.25">
      <c r="H199" s="1">
        <v>2040</v>
      </c>
      <c r="I199" s="1"/>
      <c r="J199" s="94">
        <f>TAM_WaterHeating!O46*$D$23</f>
        <v>19.814342203545252</v>
      </c>
      <c r="K199" s="1">
        <v>2040</v>
      </c>
      <c r="L199" s="1003">
        <v>110244.15062899316</v>
      </c>
      <c r="M199" s="934">
        <v>28.848297864652825</v>
      </c>
      <c r="N199" s="892">
        <v>536151.47979816888</v>
      </c>
      <c r="O199" s="1004">
        <f t="shared" si="42"/>
        <v>0.64000535211091902</v>
      </c>
      <c r="P199" s="1">
        <v>2040</v>
      </c>
      <c r="Q199" s="1001">
        <v>1522.7578584747389</v>
      </c>
      <c r="R199" s="998">
        <v>-241.17724860637972</v>
      </c>
      <c r="S199" s="999">
        <v>4897212.3218532279</v>
      </c>
      <c r="T199" s="1004">
        <f t="shared" si="46"/>
        <v>5.7654504168361944</v>
      </c>
      <c r="U199" s="1">
        <v>2040</v>
      </c>
      <c r="V199" s="85">
        <f t="shared" si="41"/>
        <v>19.814342203545252</v>
      </c>
      <c r="W199" s="1005">
        <f t="shared" si="43"/>
        <v>6.4054557689471139</v>
      </c>
      <c r="X199" s="83">
        <f t="shared" si="44"/>
        <v>270.02554647103256</v>
      </c>
      <c r="Y199" s="990">
        <f t="shared" si="45"/>
        <v>5433363.8016513968</v>
      </c>
      <c r="Z199" s="1">
        <v>2040</v>
      </c>
      <c r="AA199" s="1006">
        <v>30.052799999999998</v>
      </c>
      <c r="AB199" s="1007">
        <v>23.626404000000001</v>
      </c>
      <c r="AC199" s="18"/>
      <c r="BJ199" s="18"/>
      <c r="BL199"/>
      <c r="BS199" s="18"/>
      <c r="BT199" s="18"/>
      <c r="CD199"/>
      <c r="CE199"/>
    </row>
    <row r="200" spans="8:83" ht="13.2" x14ac:dyDescent="0.25">
      <c r="H200" s="1">
        <v>2041</v>
      </c>
      <c r="I200" s="1"/>
      <c r="J200" s="94">
        <f>TAM_WaterHeating!O47*$D$23</f>
        <v>20.258322657796015</v>
      </c>
      <c r="K200" s="1">
        <v>2041</v>
      </c>
      <c r="L200" s="1003">
        <v>113450.90299247111</v>
      </c>
      <c r="M200" s="934">
        <v>30.198456493227688</v>
      </c>
      <c r="N200" s="892">
        <v>561244.45235651324</v>
      </c>
      <c r="O200" s="1004">
        <f t="shared" si="42"/>
        <v>0.66995889573213285</v>
      </c>
      <c r="P200" s="1">
        <v>2041</v>
      </c>
      <c r="Q200" s="1003">
        <v>1563.3313739337027</v>
      </c>
      <c r="R200" s="934">
        <v>-249.75472485880033</v>
      </c>
      <c r="S200" s="892">
        <v>5071381.8284567054</v>
      </c>
      <c r="T200" s="1004">
        <f t="shared" si="46"/>
        <v>5.9704988379483872</v>
      </c>
      <c r="U200" s="1">
        <v>2041</v>
      </c>
      <c r="V200" s="85">
        <f t="shared" si="41"/>
        <v>20.258322657796015</v>
      </c>
      <c r="W200" s="1005">
        <f t="shared" si="43"/>
        <v>6.6404577336805204</v>
      </c>
      <c r="X200" s="83">
        <f t="shared" si="44"/>
        <v>279.95318135202803</v>
      </c>
      <c r="Y200" s="990">
        <f t="shared" si="45"/>
        <v>5632626.280813219</v>
      </c>
      <c r="Z200" s="1">
        <v>2041</v>
      </c>
      <c r="AA200" s="1006">
        <v>30.283200000000001</v>
      </c>
      <c r="AB200" s="1007">
        <v>23.540687999999999</v>
      </c>
      <c r="AC200" s="18"/>
      <c r="BJ200" s="18"/>
      <c r="BL200"/>
      <c r="BS200" s="18"/>
      <c r="BT200" s="18"/>
      <c r="CD200"/>
      <c r="CE200"/>
    </row>
    <row r="201" spans="8:83" ht="13.2" x14ac:dyDescent="0.25">
      <c r="H201" s="1">
        <v>2042</v>
      </c>
      <c r="I201" s="1"/>
      <c r="J201" s="94">
        <f>TAM_WaterHeating!O48*$D$23</f>
        <v>20.711326201660384</v>
      </c>
      <c r="K201" s="1">
        <v>2042</v>
      </c>
      <c r="L201" s="1003">
        <v>116610.63644475314</v>
      </c>
      <c r="M201" s="934">
        <v>31.509566862109192</v>
      </c>
      <c r="N201" s="892">
        <v>585611.70507113019</v>
      </c>
      <c r="O201" s="1004">
        <f t="shared" si="42"/>
        <v>0.69904614577472324</v>
      </c>
      <c r="P201" s="1">
        <v>2042</v>
      </c>
      <c r="Q201" s="1001">
        <v>1602.9721648986451</v>
      </c>
      <c r="R201" s="998">
        <v>-258.12479885392952</v>
      </c>
      <c r="S201" s="999">
        <v>5241339.9391019968</v>
      </c>
      <c r="T201" s="1004">
        <f t="shared" si="46"/>
        <v>6.1705892149761432</v>
      </c>
      <c r="U201" s="1">
        <v>2042</v>
      </c>
      <c r="V201" s="85">
        <f t="shared" si="41"/>
        <v>20.711326201660384</v>
      </c>
      <c r="W201" s="1005">
        <f t="shared" si="43"/>
        <v>6.8696353607508662</v>
      </c>
      <c r="X201" s="83">
        <f t="shared" si="44"/>
        <v>289.6343657160387</v>
      </c>
      <c r="Y201" s="990">
        <f t="shared" si="45"/>
        <v>5826951.6441731267</v>
      </c>
      <c r="Z201" s="1">
        <v>2042</v>
      </c>
      <c r="AA201" s="1006">
        <v>30.564</v>
      </c>
      <c r="AB201" s="1007">
        <v>23.637708</v>
      </c>
      <c r="AC201" s="18"/>
      <c r="BJ201" s="18"/>
      <c r="BL201"/>
      <c r="BS201" s="18"/>
      <c r="BT201" s="18"/>
      <c r="CD201"/>
      <c r="CE201"/>
    </row>
    <row r="202" spans="8:83" ht="13.2" x14ac:dyDescent="0.25">
      <c r="H202" s="1">
        <v>2043</v>
      </c>
      <c r="I202" s="1"/>
      <c r="J202" s="94">
        <f>TAM_WaterHeating!O49*$D$23</f>
        <v>21.173397021548574</v>
      </c>
      <c r="K202" s="1">
        <v>2043</v>
      </c>
      <c r="L202" s="1003">
        <v>119780.64988443608</v>
      </c>
      <c r="M202" s="934">
        <v>32.829214553686199</v>
      </c>
      <c r="N202" s="892">
        <v>610137.62566342182</v>
      </c>
      <c r="O202" s="1004">
        <f t="shared" si="42"/>
        <v>0.72832279805669209</v>
      </c>
      <c r="P202" s="1">
        <v>2043</v>
      </c>
      <c r="Q202" s="1003">
        <v>1641.6802313709632</v>
      </c>
      <c r="R202" s="934">
        <v>-266.28747059207791</v>
      </c>
      <c r="S202" s="892">
        <v>5407086.6537954081</v>
      </c>
      <c r="T202" s="1004">
        <f t="shared" si="46"/>
        <v>6.3657215479268885</v>
      </c>
      <c r="U202" s="1">
        <v>2043</v>
      </c>
      <c r="V202" s="85">
        <f t="shared" si="41"/>
        <v>21.173397021548574</v>
      </c>
      <c r="W202" s="1005">
        <f t="shared" si="43"/>
        <v>7.0940443459835807</v>
      </c>
      <c r="X202" s="83">
        <f t="shared" si="44"/>
        <v>299.11668514576411</v>
      </c>
      <c r="Y202" s="990">
        <f t="shared" si="45"/>
        <v>6017224.2794588301</v>
      </c>
      <c r="Z202" s="1">
        <v>2043</v>
      </c>
      <c r="AA202" s="1006">
        <v>30.844799999999999</v>
      </c>
      <c r="AB202" s="1007">
        <v>23.73696</v>
      </c>
      <c r="AC202" s="18"/>
      <c r="BJ202" s="18"/>
      <c r="BL202"/>
      <c r="BS202" s="18"/>
      <c r="BT202" s="18"/>
      <c r="CD202"/>
      <c r="CE202"/>
    </row>
    <row r="203" spans="8:83" ht="13.2" x14ac:dyDescent="0.25">
      <c r="H203" s="1">
        <v>2044</v>
      </c>
      <c r="I203" s="1"/>
      <c r="J203" s="94">
        <f>TAM_WaterHeating!O50*$D$23</f>
        <v>21.644577196104954</v>
      </c>
      <c r="K203" s="1">
        <v>2044</v>
      </c>
      <c r="L203" s="1003">
        <v>122961.69926626996</v>
      </c>
      <c r="M203" s="934">
        <v>34.158027373168657</v>
      </c>
      <c r="N203" s="892">
        <v>634833.88202082855</v>
      </c>
      <c r="O203" s="1004">
        <f t="shared" si="42"/>
        <v>0.75780278056423567</v>
      </c>
      <c r="P203" s="1">
        <v>2044</v>
      </c>
      <c r="Q203" s="1001">
        <v>1679.4555733494926</v>
      </c>
      <c r="R203" s="998">
        <v>-274.24274007298663</v>
      </c>
      <c r="S203" s="999">
        <v>5568621.9725316809</v>
      </c>
      <c r="T203" s="1004">
        <f t="shared" si="46"/>
        <v>6.5558958367944324</v>
      </c>
      <c r="U203" s="1">
        <v>2044</v>
      </c>
      <c r="V203" s="85">
        <f t="shared" si="41"/>
        <v>21.644577196104954</v>
      </c>
      <c r="W203" s="1005">
        <f t="shared" si="43"/>
        <v>7.3136986173586678</v>
      </c>
      <c r="X203" s="83">
        <f t="shared" si="44"/>
        <v>308.40076744615527</v>
      </c>
      <c r="Y203" s="990">
        <f t="shared" si="45"/>
        <v>6203455.8545525093</v>
      </c>
      <c r="Z203" s="1">
        <v>2044</v>
      </c>
      <c r="AA203" s="1006">
        <v>31.125599999999999</v>
      </c>
      <c r="AB203" s="1007">
        <v>23.838480000000001</v>
      </c>
      <c r="AC203" s="18"/>
      <c r="BJ203" s="18"/>
      <c r="BL203"/>
      <c r="BS203" s="18"/>
      <c r="BT203" s="18"/>
      <c r="CD203"/>
      <c r="CE203"/>
    </row>
    <row r="204" spans="8:83" ht="13.2" x14ac:dyDescent="0.25">
      <c r="H204" s="1">
        <v>2045</v>
      </c>
      <c r="I204" s="1"/>
      <c r="J204" s="94">
        <f>TAM_WaterHeating!O51*$D$23</f>
        <v>22.124903559337245</v>
      </c>
      <c r="K204" s="1">
        <v>2045</v>
      </c>
      <c r="L204" s="1003">
        <v>126154.50392098323</v>
      </c>
      <c r="M204" s="934">
        <v>35.496602710252269</v>
      </c>
      <c r="N204" s="892">
        <v>659711.57675227639</v>
      </c>
      <c r="O204" s="1004">
        <f t="shared" si="42"/>
        <v>0.78749934650918452</v>
      </c>
      <c r="P204" s="1">
        <v>2045</v>
      </c>
      <c r="Q204" s="1003">
        <v>1716.2981908351649</v>
      </c>
      <c r="R204" s="934">
        <v>-281.99060729686272</v>
      </c>
      <c r="S204" s="892">
        <v>5725945.8953150231</v>
      </c>
      <c r="T204" s="1004">
        <f t="shared" si="46"/>
        <v>6.7411120815837293</v>
      </c>
      <c r="U204" s="1">
        <v>2045</v>
      </c>
      <c r="V204" s="85">
        <f t="shared" si="41"/>
        <v>22.124903559337245</v>
      </c>
      <c r="W204" s="1005">
        <f t="shared" si="43"/>
        <v>7.5286114280929137</v>
      </c>
      <c r="X204" s="83">
        <f t="shared" si="44"/>
        <v>317.48721000711498</v>
      </c>
      <c r="Y204" s="990">
        <f t="shared" si="45"/>
        <v>6385657.4720672993</v>
      </c>
      <c r="Z204" s="1">
        <v>2045</v>
      </c>
      <c r="AA204" s="1006">
        <v>31.406399999999998</v>
      </c>
      <c r="AB204" s="1007">
        <v>24.045444</v>
      </c>
      <c r="AC204" s="18"/>
      <c r="BJ204" s="18"/>
      <c r="BL204"/>
      <c r="BS204" s="18"/>
      <c r="BT204" s="18"/>
      <c r="CD204"/>
      <c r="CE204"/>
    </row>
    <row r="205" spans="8:83" ht="13.2" x14ac:dyDescent="0.25">
      <c r="H205" s="1">
        <v>2046</v>
      </c>
      <c r="I205" s="1"/>
      <c r="J205" s="94">
        <f>TAM_WaterHeating!O52*$D$23</f>
        <v>22.61441911193652</v>
      </c>
      <c r="K205" s="1">
        <v>2046</v>
      </c>
      <c r="L205" s="1003">
        <v>129359.77787425715</v>
      </c>
      <c r="M205" s="934">
        <v>36.845533548899013</v>
      </c>
      <c r="N205" s="892">
        <v>684781.73058523412</v>
      </c>
      <c r="O205" s="1004">
        <f t="shared" si="42"/>
        <v>0.81742565136127054</v>
      </c>
      <c r="P205" s="1">
        <v>2046</v>
      </c>
      <c r="Q205" s="1001">
        <v>1752.208083827747</v>
      </c>
      <c r="R205" s="998">
        <v>-289.53107226365438</v>
      </c>
      <c r="S205" s="999">
        <v>5879058.4221443795</v>
      </c>
      <c r="T205" s="1004">
        <f t="shared" si="46"/>
        <v>6.9213702822935357</v>
      </c>
      <c r="U205" s="1">
        <v>2046</v>
      </c>
      <c r="V205" s="85">
        <f t="shared" si="41"/>
        <v>22.61441911193652</v>
      </c>
      <c r="W205" s="1005">
        <f t="shared" si="43"/>
        <v>7.7387959336548064</v>
      </c>
      <c r="X205" s="83">
        <f t="shared" si="44"/>
        <v>326.37660581255341</v>
      </c>
      <c r="Y205" s="990">
        <f t="shared" si="45"/>
        <v>6563840.1527296137</v>
      </c>
      <c r="Z205" s="1">
        <v>2046</v>
      </c>
      <c r="AA205" s="1006">
        <v>31.676399999999997</v>
      </c>
      <c r="AB205" s="1007">
        <v>24.048287999999999</v>
      </c>
      <c r="AC205" s="18"/>
      <c r="BJ205" s="18"/>
      <c r="BL205"/>
      <c r="BS205" s="18"/>
      <c r="BT205" s="18"/>
      <c r="CD205"/>
      <c r="CE205"/>
    </row>
    <row r="206" spans="8:83" ht="13.2" x14ac:dyDescent="0.25">
      <c r="H206" s="1">
        <v>2047</v>
      </c>
      <c r="I206" s="1"/>
      <c r="J206" s="94">
        <f>TAM_WaterHeating!O53*$D$23</f>
        <v>23.113155812056288</v>
      </c>
      <c r="K206" s="1">
        <v>2047</v>
      </c>
      <c r="L206" s="1003">
        <v>132578.20449737486</v>
      </c>
      <c r="M206" s="934">
        <v>38.205387415209962</v>
      </c>
      <c r="N206" s="892">
        <v>710054.89110765152</v>
      </c>
      <c r="O206" s="1004">
        <f t="shared" si="42"/>
        <v>0.84759428580240737</v>
      </c>
      <c r="P206" s="1">
        <v>2047</v>
      </c>
      <c r="Q206" s="1003">
        <v>1787.1852523263078</v>
      </c>
      <c r="R206" s="934">
        <v>-296.86413497315471</v>
      </c>
      <c r="S206" s="892">
        <v>6027959.5530155497</v>
      </c>
      <c r="T206" s="1004">
        <f t="shared" si="46"/>
        <v>7.0966704389189061</v>
      </c>
      <c r="U206" s="1">
        <v>2047</v>
      </c>
      <c r="V206" s="85">
        <f t="shared" si="41"/>
        <v>23.113155812056288</v>
      </c>
      <c r="W206" s="1005">
        <f t="shared" si="43"/>
        <v>7.9442647247213136</v>
      </c>
      <c r="X206" s="83">
        <f t="shared" si="44"/>
        <v>335.06952238836465</v>
      </c>
      <c r="Y206" s="990">
        <f t="shared" si="45"/>
        <v>6738014.4441232011</v>
      </c>
      <c r="Z206" s="1">
        <v>2047</v>
      </c>
      <c r="AA206" s="1006">
        <v>31.95</v>
      </c>
      <c r="AB206" s="1007">
        <v>24.15654</v>
      </c>
      <c r="AC206" s="18"/>
      <c r="BJ206" s="18"/>
      <c r="BL206"/>
      <c r="BS206" s="18"/>
      <c r="BT206" s="18"/>
      <c r="CD206"/>
      <c r="CE206"/>
    </row>
    <row r="207" spans="8:83" ht="13.2" x14ac:dyDescent="0.25">
      <c r="H207" s="1">
        <v>2048</v>
      </c>
      <c r="I207" s="1"/>
      <c r="J207" s="94">
        <f>TAM_WaterHeating!O54*$D$23</f>
        <v>23.62112316357727</v>
      </c>
      <c r="K207" s="1">
        <v>2048</v>
      </c>
      <c r="L207" s="1003">
        <v>135810.40233733127</v>
      </c>
      <c r="M207" s="934">
        <v>39.576678000018013</v>
      </c>
      <c r="N207" s="892">
        <v>735540.60536807519</v>
      </c>
      <c r="O207" s="1004">
        <f t="shared" si="42"/>
        <v>0.87801664616814001</v>
      </c>
      <c r="P207" s="1">
        <v>2048</v>
      </c>
      <c r="Q207" s="1001">
        <v>1821.2296963320114</v>
      </c>
      <c r="R207" s="998">
        <v>-303.98979542562239</v>
      </c>
      <c r="S207" s="999">
        <v>6172649.2879337873</v>
      </c>
      <c r="T207" s="1004">
        <f t="shared" si="46"/>
        <v>7.2670125514660278</v>
      </c>
      <c r="U207" s="1">
        <v>2048</v>
      </c>
      <c r="V207" s="85">
        <f t="shared" si="41"/>
        <v>23.62112316357727</v>
      </c>
      <c r="W207" s="1005">
        <f t="shared" si="43"/>
        <v>8.1450291976341678</v>
      </c>
      <c r="X207" s="83">
        <f t="shared" si="44"/>
        <v>343.56647342564042</v>
      </c>
      <c r="Y207" s="990">
        <f t="shared" si="45"/>
        <v>6908189.8933018623</v>
      </c>
      <c r="Z207" s="1">
        <v>2048</v>
      </c>
      <c r="AA207" s="1006">
        <v>32.223599999999998</v>
      </c>
      <c r="AB207" s="1007">
        <v>24.267060000000001</v>
      </c>
      <c r="AC207" s="18"/>
      <c r="BJ207" s="18"/>
      <c r="BL207"/>
      <c r="BS207" s="18"/>
      <c r="BT207" s="18"/>
      <c r="CD207"/>
      <c r="CE207"/>
    </row>
    <row r="208" spans="8:83" ht="13.2" x14ac:dyDescent="0.25">
      <c r="H208" s="1">
        <v>2049</v>
      </c>
      <c r="I208" s="1"/>
      <c r="J208" s="94">
        <f>TAM_WaterHeating!O55*$D$23</f>
        <v>24.138320078809883</v>
      </c>
      <c r="K208" s="1">
        <v>2049</v>
      </c>
      <c r="L208" s="1003">
        <v>139056.95244601151</v>
      </c>
      <c r="M208" s="934">
        <v>40.959887855222952</v>
      </c>
      <c r="N208" s="892">
        <v>761247.84169165103</v>
      </c>
      <c r="O208" s="1004">
        <f t="shared" si="42"/>
        <v>0.90870343797045372</v>
      </c>
      <c r="P208" s="1">
        <v>2049</v>
      </c>
      <c r="Q208" s="1003">
        <v>1854.341415844392</v>
      </c>
      <c r="R208" s="934">
        <v>-310.90805362095386</v>
      </c>
      <c r="S208" s="892">
        <v>6313127.6268969905</v>
      </c>
      <c r="T208" s="1004">
        <f t="shared" si="46"/>
        <v>7.4323966199324243</v>
      </c>
      <c r="U208" s="1">
        <v>2049</v>
      </c>
      <c r="V208" s="85">
        <f t="shared" si="41"/>
        <v>24.138320078809883</v>
      </c>
      <c r="W208" s="1005">
        <f t="shared" si="43"/>
        <v>8.341100057902878</v>
      </c>
      <c r="X208" s="83">
        <f t="shared" si="44"/>
        <v>351.86794147617684</v>
      </c>
      <c r="Y208" s="990">
        <f t="shared" si="45"/>
        <v>7074375.4685886418</v>
      </c>
      <c r="Z208" s="1">
        <v>2049</v>
      </c>
      <c r="AA208" s="1006">
        <v>32.493600000000001</v>
      </c>
      <c r="AB208" s="1007">
        <v>24.379812000000001</v>
      </c>
      <c r="AC208" s="18"/>
      <c r="BJ208" s="18"/>
      <c r="BL208"/>
      <c r="BS208" s="18"/>
      <c r="BT208" s="18"/>
      <c r="CD208"/>
      <c r="CE208"/>
    </row>
    <row r="209" spans="8:83" ht="13.2" x14ac:dyDescent="0.25">
      <c r="H209" s="13">
        <v>2050</v>
      </c>
      <c r="I209" s="13"/>
      <c r="J209" s="94">
        <f>TAM_WaterHeating!O56*$D$23</f>
        <v>24.664749368272908</v>
      </c>
      <c r="K209" s="13">
        <v>2050</v>
      </c>
      <c r="L209" s="1003">
        <v>142392.91423166747</v>
      </c>
      <c r="M209" s="934">
        <v>42.417352309127622</v>
      </c>
      <c r="N209" s="892">
        <v>788335.11482576816</v>
      </c>
      <c r="O209" s="1004">
        <f t="shared" si="42"/>
        <v>0.94103758313862751</v>
      </c>
      <c r="P209" s="13">
        <v>2050</v>
      </c>
      <c r="Q209" s="1001">
        <v>1886.520410863217</v>
      </c>
      <c r="R209" s="998">
        <v>-317.61890955909757</v>
      </c>
      <c r="S209" s="999">
        <v>6449394.5699041085</v>
      </c>
      <c r="T209" s="1004">
        <f t="shared" si="46"/>
        <v>7.5928226443168594</v>
      </c>
      <c r="U209" s="37">
        <v>2050</v>
      </c>
      <c r="V209" s="85">
        <f t="shared" si="41"/>
        <v>24.664749368272908</v>
      </c>
      <c r="W209" s="1005">
        <f t="shared" si="43"/>
        <v>8.5338602274554862</v>
      </c>
      <c r="X209" s="83">
        <f t="shared" si="44"/>
        <v>360.03626186822521</v>
      </c>
      <c r="Y209" s="990">
        <f t="shared" si="45"/>
        <v>7237729.6847298769</v>
      </c>
      <c r="Z209" s="37">
        <v>2050</v>
      </c>
      <c r="AA209" s="1006">
        <v>32.698799999999999</v>
      </c>
      <c r="AB209" s="1007">
        <v>24.343703999999999</v>
      </c>
      <c r="AC209" s="18"/>
      <c r="BJ209" s="18"/>
      <c r="BL209"/>
      <c r="BS209" s="18"/>
      <c r="BT209" s="18"/>
      <c r="CD209"/>
      <c r="CE209"/>
    </row>
    <row r="210" spans="8:83" ht="13.2" x14ac:dyDescent="0.25">
      <c r="H210" s="1">
        <v>2051</v>
      </c>
      <c r="I210" s="1"/>
      <c r="J210" s="94">
        <f>TAM_WaterHeating!O57*$D$23</f>
        <v>25.200434995582459</v>
      </c>
      <c r="K210" s="1">
        <v>2051</v>
      </c>
      <c r="L210" s="1003">
        <v>145595.9949953444</v>
      </c>
      <c r="M210" s="934">
        <v>43.764461747942654</v>
      </c>
      <c r="N210" s="892">
        <v>813371.41757261835</v>
      </c>
      <c r="O210" s="1004">
        <f t="shared" si="42"/>
        <v>0.97092347986521188</v>
      </c>
      <c r="P210" s="1">
        <v>2051</v>
      </c>
      <c r="Q210" s="1003">
        <v>1917.7666813889518</v>
      </c>
      <c r="R210" s="934">
        <v>-324.12236324015686</v>
      </c>
      <c r="S210" s="892">
        <v>6581450.1169572426</v>
      </c>
      <c r="T210" s="1004">
        <f t="shared" si="46"/>
        <v>7.7482906246218075</v>
      </c>
      <c r="U210" s="1">
        <v>2051</v>
      </c>
      <c r="V210" s="85">
        <f t="shared" si="41"/>
        <v>25.200434995582459</v>
      </c>
      <c r="W210" s="1005">
        <f t="shared" si="43"/>
        <v>8.7192141044870191</v>
      </c>
      <c r="X210" s="83">
        <f t="shared" si="44"/>
        <v>367.88682498809953</v>
      </c>
      <c r="Y210" s="990">
        <f t="shared" si="45"/>
        <v>7394821.5345298611</v>
      </c>
      <c r="Z210" s="1">
        <v>2051</v>
      </c>
      <c r="AA210" s="1006">
        <v>33.03</v>
      </c>
      <c r="AB210" s="1007">
        <v>24.612083999999999</v>
      </c>
      <c r="AC210" s="18"/>
      <c r="BJ210" s="18"/>
      <c r="BL210"/>
      <c r="BS210" s="18"/>
      <c r="BT210" s="18"/>
      <c r="CD210"/>
      <c r="CE210"/>
    </row>
    <row r="211" spans="8:83" ht="13.2" x14ac:dyDescent="0.25">
      <c r="H211" s="1">
        <v>2052</v>
      </c>
      <c r="I211" s="1"/>
      <c r="J211" s="94">
        <f>TAM_WaterHeating!O58*$D$23</f>
        <v>25.745408417417597</v>
      </c>
      <c r="K211" s="1">
        <v>2052</v>
      </c>
      <c r="L211" s="1003">
        <v>148888.88878008269</v>
      </c>
      <c r="M211" s="934">
        <v>45.186159093644811</v>
      </c>
      <c r="N211" s="892">
        <v>839793.95173042396</v>
      </c>
      <c r="O211" s="1004">
        <f t="shared" si="42"/>
        <v>1.0024641244675452</v>
      </c>
      <c r="P211" s="1">
        <v>2052</v>
      </c>
      <c r="Q211" s="1001">
        <v>1948.0802274215966</v>
      </c>
      <c r="R211" s="998">
        <v>-330.41841466413177</v>
      </c>
      <c r="S211" s="999">
        <v>6709294.2680563936</v>
      </c>
      <c r="T211" s="1004">
        <f t="shared" si="46"/>
        <v>7.8988005608472669</v>
      </c>
      <c r="U211" s="1">
        <v>2052</v>
      </c>
      <c r="V211" s="85">
        <f t="shared" si="41"/>
        <v>25.745408417417597</v>
      </c>
      <c r="W211" s="1005">
        <f t="shared" si="43"/>
        <v>8.9012646853148123</v>
      </c>
      <c r="X211" s="83">
        <f t="shared" si="44"/>
        <v>375.60457375777656</v>
      </c>
      <c r="Y211" s="990">
        <f t="shared" si="45"/>
        <v>7549088.2197868172</v>
      </c>
      <c r="Z211" s="1">
        <v>2052</v>
      </c>
      <c r="AA211" s="1006">
        <v>33.296399999999998</v>
      </c>
      <c r="AB211" s="1007">
        <v>24.731567999999999</v>
      </c>
      <c r="AC211" s="18"/>
      <c r="BJ211" s="18"/>
      <c r="BL211"/>
      <c r="BS211" s="18"/>
      <c r="BT211" s="18"/>
      <c r="CD211"/>
      <c r="CE211"/>
    </row>
    <row r="212" spans="8:83" ht="13.2" x14ac:dyDescent="0.25">
      <c r="H212" s="1">
        <v>2053</v>
      </c>
      <c r="I212" s="1"/>
      <c r="J212" s="94">
        <f>TAM_WaterHeating!O59*$D$23</f>
        <v>26.299689729076533</v>
      </c>
      <c r="K212" s="1">
        <v>2053</v>
      </c>
      <c r="L212" s="1003">
        <v>152198.27450322732</v>
      </c>
      <c r="M212" s="934">
        <v>46.621552662363825</v>
      </c>
      <c r="N212" s="892">
        <v>866471.03297702444</v>
      </c>
      <c r="O212" s="1004">
        <f t="shared" si="42"/>
        <v>1.0343086225615341</v>
      </c>
      <c r="P212" s="1">
        <v>2053</v>
      </c>
      <c r="Q212" s="1003">
        <v>1977.4610489604529</v>
      </c>
      <c r="R212" s="934">
        <v>-336.50706383086674</v>
      </c>
      <c r="S212" s="892">
        <v>6832927.0231984034</v>
      </c>
      <c r="T212" s="1004">
        <f t="shared" si="46"/>
        <v>8.0443524529895232</v>
      </c>
      <c r="U212" s="1">
        <v>2053</v>
      </c>
      <c r="V212" s="85">
        <f t="shared" si="41"/>
        <v>26.299689729076533</v>
      </c>
      <c r="W212" s="1005">
        <f t="shared" si="43"/>
        <v>9.0786610755510573</v>
      </c>
      <c r="X212" s="83">
        <f t="shared" si="44"/>
        <v>383.12861649323054</v>
      </c>
      <c r="Y212" s="990">
        <f t="shared" si="45"/>
        <v>7699398.0561754275</v>
      </c>
      <c r="Z212" s="1">
        <v>2053</v>
      </c>
      <c r="AA212" s="1006">
        <v>33.559199999999997</v>
      </c>
      <c r="AB212" s="1007">
        <v>24.85332</v>
      </c>
      <c r="AC212" s="18"/>
      <c r="BJ212" s="18"/>
      <c r="BL212"/>
      <c r="BS212" s="18"/>
      <c r="BT212" s="18"/>
      <c r="CD212"/>
      <c r="CE212"/>
    </row>
    <row r="213" spans="8:83" ht="13.2" x14ac:dyDescent="0.25">
      <c r="H213" s="1">
        <v>2054</v>
      </c>
      <c r="I213" s="1"/>
      <c r="J213" s="94">
        <f>TAM_WaterHeating!O60*$D$23</f>
        <v>26.863301398284271</v>
      </c>
      <c r="K213" s="1">
        <v>2054</v>
      </c>
      <c r="L213" s="1003">
        <v>155524.61714886976</v>
      </c>
      <c r="M213" s="934">
        <v>48.071028614031079</v>
      </c>
      <c r="N213" s="892">
        <v>893409.83817323903</v>
      </c>
      <c r="O213" s="1004">
        <f t="shared" si="42"/>
        <v>1.0664655411837507</v>
      </c>
      <c r="P213" s="1">
        <v>2054</v>
      </c>
      <c r="Q213" s="1001">
        <v>2005.9091460062191</v>
      </c>
      <c r="R213" s="998">
        <v>-342.38831074051768</v>
      </c>
      <c r="S213" s="999">
        <v>6952348.3823864339</v>
      </c>
      <c r="T213" s="1004">
        <f t="shared" si="46"/>
        <v>8.184946301052296</v>
      </c>
      <c r="U213" s="1">
        <v>2054</v>
      </c>
      <c r="V213" s="85">
        <f t="shared" si="41"/>
        <v>26.863301398284271</v>
      </c>
      <c r="W213" s="1005">
        <f t="shared" si="43"/>
        <v>9.2514118422360472</v>
      </c>
      <c r="X213" s="83">
        <f t="shared" si="44"/>
        <v>390.45933935454877</v>
      </c>
      <c r="Y213" s="990">
        <f t="shared" si="45"/>
        <v>7845758.2205596734</v>
      </c>
      <c r="Z213" s="1">
        <v>2054</v>
      </c>
      <c r="AA213" s="1006">
        <v>33.821999999999996</v>
      </c>
      <c r="AB213" s="1007">
        <v>24.977339999999998</v>
      </c>
      <c r="AC213" s="18"/>
      <c r="BJ213" s="18"/>
      <c r="BL213"/>
      <c r="BS213" s="18"/>
      <c r="BT213" s="18"/>
      <c r="CD213"/>
      <c r="CE213"/>
    </row>
    <row r="214" spans="8:83" ht="13.2" x14ac:dyDescent="0.25">
      <c r="H214" s="1">
        <v>2055</v>
      </c>
      <c r="I214" s="1"/>
      <c r="J214" s="94">
        <f>TAM_WaterHeating!O61*$D$23</f>
        <v>27.436272111577026</v>
      </c>
      <c r="K214" s="1">
        <v>2055</v>
      </c>
      <c r="L214" s="1003">
        <v>158868.3775241237</v>
      </c>
      <c r="M214" s="934">
        <v>49.534969639683091</v>
      </c>
      <c r="N214" s="892">
        <v>920617.47970977111</v>
      </c>
      <c r="O214" s="1004">
        <f t="shared" si="42"/>
        <v>1.0989433704126301</v>
      </c>
      <c r="P214" s="1">
        <v>2055</v>
      </c>
      <c r="Q214" s="1003">
        <v>2033.4245185584296</v>
      </c>
      <c r="R214" s="934">
        <v>-348.06215539298057</v>
      </c>
      <c r="S214" s="892">
        <v>7067558.3456183784</v>
      </c>
      <c r="T214" s="1004">
        <f t="shared" si="46"/>
        <v>8.3205821050331075</v>
      </c>
      <c r="U214" s="1">
        <v>2055</v>
      </c>
      <c r="V214" s="85">
        <f t="shared" si="41"/>
        <v>27.436272111577026</v>
      </c>
      <c r="W214" s="1005">
        <f t="shared" si="43"/>
        <v>9.419525475445738</v>
      </c>
      <c r="X214" s="83">
        <f t="shared" si="44"/>
        <v>397.59712503266366</v>
      </c>
      <c r="Y214" s="990">
        <f t="shared" si="45"/>
        <v>7988175.8253281498</v>
      </c>
      <c r="Z214" s="1">
        <v>2055</v>
      </c>
      <c r="AA214" s="1006">
        <v>34.081200000000003</v>
      </c>
      <c r="AB214" s="1007">
        <v>25.103591999999999</v>
      </c>
      <c r="AC214" s="18"/>
      <c r="BJ214" s="18"/>
      <c r="BL214"/>
      <c r="BS214" s="18"/>
      <c r="BT214" s="18"/>
      <c r="CD214"/>
      <c r="CE214"/>
    </row>
    <row r="215" spans="8:83" ht="13.2" x14ac:dyDescent="0.25">
      <c r="H215" s="1">
        <v>2056</v>
      </c>
      <c r="I215" s="1"/>
      <c r="J215" s="94">
        <f>TAM_WaterHeating!O62*$D$23</f>
        <v>28.018624495304554</v>
      </c>
      <c r="K215" s="1">
        <v>2056</v>
      </c>
      <c r="L215" s="1003">
        <v>162229.9967176127</v>
      </c>
      <c r="M215" s="934">
        <v>51.013742054547095</v>
      </c>
      <c r="N215" s="892">
        <v>948100.7656295792</v>
      </c>
      <c r="O215" s="1004">
        <f t="shared" si="42"/>
        <v>1.1317502370259487</v>
      </c>
      <c r="P215" s="1">
        <v>2056</v>
      </c>
      <c r="Q215" s="1001">
        <v>2060.0071666177828</v>
      </c>
      <c r="R215" s="998">
        <v>-353.52859778841093</v>
      </c>
      <c r="S215" s="999">
        <v>7178556.9128973912</v>
      </c>
      <c r="T215" s="1004">
        <f t="shared" si="46"/>
        <v>8.4512598649356701</v>
      </c>
      <c r="U215" s="1">
        <v>2056</v>
      </c>
      <c r="V215" s="85">
        <f t="shared" si="41"/>
        <v>28.018624495304554</v>
      </c>
      <c r="W215" s="1005">
        <f t="shared" si="43"/>
        <v>9.5830101019616194</v>
      </c>
      <c r="X215" s="83">
        <f t="shared" si="44"/>
        <v>404.54233984295803</v>
      </c>
      <c r="Y215" s="990">
        <f t="shared" si="45"/>
        <v>8126657.6785269706</v>
      </c>
      <c r="Z215" s="1">
        <v>2056</v>
      </c>
      <c r="AA215" s="1006">
        <v>34.340400000000002</v>
      </c>
      <c r="AB215" s="1007">
        <v>25.232075999999999</v>
      </c>
      <c r="AC215" s="18"/>
      <c r="BJ215" s="18"/>
      <c r="BL215"/>
      <c r="BS215" s="18"/>
      <c r="BT215" s="18"/>
      <c r="CD215"/>
      <c r="CE215"/>
    </row>
    <row r="216" spans="8:83" ht="13.2" x14ac:dyDescent="0.25">
      <c r="H216" s="1">
        <v>2057</v>
      </c>
      <c r="I216" s="1"/>
      <c r="J216" s="94">
        <f>TAM_WaterHeating!O63*$D$23</f>
        <v>28.610393129569054</v>
      </c>
      <c r="K216" s="1">
        <v>2057</v>
      </c>
      <c r="L216" s="1003">
        <v>165609.93863000305</v>
      </c>
      <c r="M216" s="934">
        <v>52.507731118791632</v>
      </c>
      <c r="N216" s="892">
        <v>975866.85607120791</v>
      </c>
      <c r="O216" s="1004">
        <f t="shared" si="42"/>
        <v>1.1648946880988578</v>
      </c>
      <c r="P216" s="1">
        <v>2057</v>
      </c>
      <c r="Q216" s="1003">
        <v>2085.6570901838131</v>
      </c>
      <c r="R216" s="934">
        <v>-358.7876379267052</v>
      </c>
      <c r="S216" s="892">
        <v>7285344.0842213696</v>
      </c>
      <c r="T216" s="1004">
        <f t="shared" si="46"/>
        <v>8.5769795807575093</v>
      </c>
      <c r="U216" s="1">
        <v>2057</v>
      </c>
      <c r="V216" s="85">
        <f t="shared" si="41"/>
        <v>28.610393129569054</v>
      </c>
      <c r="W216" s="1005">
        <f t="shared" si="43"/>
        <v>9.7418742688563675</v>
      </c>
      <c r="X216" s="83">
        <f t="shared" si="44"/>
        <v>411.29536904549684</v>
      </c>
      <c r="Y216" s="990">
        <f t="shared" si="45"/>
        <v>8261210.9402925773</v>
      </c>
      <c r="Z216" s="1">
        <v>2057</v>
      </c>
      <c r="AA216" s="1006">
        <v>34.595999999999997</v>
      </c>
      <c r="AB216" s="1007">
        <v>25.362827999999997</v>
      </c>
      <c r="AC216" s="18"/>
      <c r="BJ216" s="18"/>
      <c r="BL216"/>
      <c r="BS216" s="18"/>
      <c r="BT216" s="18"/>
      <c r="CD216"/>
      <c r="CE216"/>
    </row>
    <row r="217" spans="8:83" ht="13.2" x14ac:dyDescent="0.25">
      <c r="H217" s="1">
        <v>2058</v>
      </c>
      <c r="I217" s="1"/>
      <c r="J217" s="94">
        <f>TAM_WaterHeating!O64*$D$23</f>
        <v>29.211636726820515</v>
      </c>
      <c r="K217" s="1">
        <v>2058</v>
      </c>
      <c r="L217" s="1003">
        <v>169008.70698606173</v>
      </c>
      <c r="M217" s="934">
        <v>54.017355165700778</v>
      </c>
      <c r="N217" s="892">
        <v>1003923.5258437756</v>
      </c>
      <c r="O217" s="1004">
        <f t="shared" si="42"/>
        <v>1.1983860044402983</v>
      </c>
      <c r="P217" s="1">
        <v>2058</v>
      </c>
      <c r="Q217" s="1001">
        <v>2110.3742892560549</v>
      </c>
      <c r="R217" s="998">
        <v>-363.83927580775969</v>
      </c>
      <c r="S217" s="999">
        <v>7387919.8595882105</v>
      </c>
      <c r="T217" s="1004">
        <f t="shared" si="46"/>
        <v>8.6977412524961455</v>
      </c>
      <c r="U217" s="1">
        <v>2058</v>
      </c>
      <c r="V217" s="85">
        <f t="shared" si="41"/>
        <v>29.211636726820515</v>
      </c>
      <c r="W217" s="1005">
        <f t="shared" si="43"/>
        <v>9.8961272569364436</v>
      </c>
      <c r="X217" s="83">
        <f t="shared" si="44"/>
        <v>417.85663097346048</v>
      </c>
      <c r="Y217" s="990">
        <f t="shared" si="45"/>
        <v>8391843.3854319863</v>
      </c>
      <c r="Z217" s="1">
        <v>2058</v>
      </c>
      <c r="AA217" s="1006">
        <v>34.851599999999998</v>
      </c>
      <c r="AB217" s="1007">
        <v>25.495812000000001</v>
      </c>
      <c r="AC217" s="18"/>
      <c r="BJ217" s="18"/>
      <c r="BL217"/>
      <c r="BS217" s="18"/>
      <c r="BT217" s="18"/>
      <c r="CD217"/>
      <c r="CE217"/>
    </row>
    <row r="218" spans="8:83" ht="13.2" x14ac:dyDescent="0.25">
      <c r="H218" s="1">
        <v>2059</v>
      </c>
      <c r="I218" s="1"/>
      <c r="J218" s="94">
        <f>TAM_WaterHeating!O65*$D$23</f>
        <v>29.822425775732569</v>
      </c>
      <c r="K218" s="1">
        <v>2059</v>
      </c>
      <c r="L218" s="1003">
        <v>172426.82436718047</v>
      </c>
      <c r="M218" s="934">
        <v>55.543048188605994</v>
      </c>
      <c r="N218" s="892">
        <v>1032278.8408015658</v>
      </c>
      <c r="O218" s="1004">
        <f t="shared" si="42"/>
        <v>1.2322338142805473</v>
      </c>
      <c r="P218" s="1">
        <v>2059</v>
      </c>
      <c r="Q218" s="1003">
        <v>2134.1587638356723</v>
      </c>
      <c r="R218" s="934">
        <v>-368.68351143183338</v>
      </c>
      <c r="S218" s="892">
        <v>7486284.2390031703</v>
      </c>
      <c r="T218" s="1004">
        <f t="shared" si="46"/>
        <v>8.8135448801577692</v>
      </c>
      <c r="U218" s="1">
        <v>2059</v>
      </c>
      <c r="V218" s="85">
        <f t="shared" si="41"/>
        <v>29.822425775732569</v>
      </c>
      <c r="W218" s="1005">
        <f t="shared" si="43"/>
        <v>10.045778694438317</v>
      </c>
      <c r="X218" s="83">
        <f t="shared" si="44"/>
        <v>424.22655962043939</v>
      </c>
      <c r="Y218" s="990">
        <f t="shared" si="45"/>
        <v>8518563.0798047353</v>
      </c>
      <c r="Z218" s="1">
        <v>2059</v>
      </c>
      <c r="AA218" s="1006">
        <v>35.107199999999999</v>
      </c>
      <c r="AB218" s="1007">
        <v>25.631063999999999</v>
      </c>
      <c r="AC218" s="18"/>
      <c r="BJ218" s="18"/>
      <c r="BL218"/>
      <c r="BS218" s="18"/>
      <c r="BT218" s="18"/>
      <c r="CD218"/>
      <c r="CE218"/>
    </row>
    <row r="219" spans="8:83" ht="13.2" x14ac:dyDescent="0.25">
      <c r="H219" s="1">
        <v>2060</v>
      </c>
      <c r="I219" s="1"/>
      <c r="J219" s="94">
        <f>TAM_WaterHeating!O66*$D$23</f>
        <v>30.442821298358268</v>
      </c>
      <c r="K219" s="1">
        <v>2060</v>
      </c>
      <c r="L219" s="1003">
        <v>175837.3006155031</v>
      </c>
      <c r="M219" s="934">
        <v>57.062395404468901</v>
      </c>
      <c r="N219" s="892">
        <v>1060516.2176455646</v>
      </c>
      <c r="O219" s="1004">
        <f t="shared" si="42"/>
        <v>1.2659408411016524</v>
      </c>
      <c r="P219" s="1">
        <v>2060</v>
      </c>
      <c r="Q219" s="1001">
        <v>2157.0105139217339</v>
      </c>
      <c r="R219" s="998">
        <v>-373.32034479871925</v>
      </c>
      <c r="S219" s="999">
        <v>7580437.222462045</v>
      </c>
      <c r="T219" s="1004">
        <f t="shared" si="46"/>
        <v>8.9243904637374349</v>
      </c>
      <c r="U219" s="1">
        <v>2060</v>
      </c>
      <c r="V219" s="85">
        <f t="shared" si="41"/>
        <v>30.442821298358268</v>
      </c>
      <c r="W219" s="1005">
        <f t="shared" si="43"/>
        <v>10.190331304839088</v>
      </c>
      <c r="X219" s="83">
        <f t="shared" si="44"/>
        <v>430.38274020318818</v>
      </c>
      <c r="Y219" s="990">
        <f t="shared" si="45"/>
        <v>8640953.4401076101</v>
      </c>
      <c r="Z219" s="1">
        <v>2060</v>
      </c>
      <c r="AA219" s="1006">
        <v>35.359200000000001</v>
      </c>
      <c r="AB219" s="1007">
        <v>25.768547999999999</v>
      </c>
      <c r="AC219" s="18"/>
      <c r="BJ219" s="18"/>
      <c r="BL219"/>
      <c r="BS219" s="18"/>
      <c r="BT219" s="18"/>
      <c r="CD219"/>
      <c r="CE219"/>
    </row>
    <row r="220" spans="8:83" ht="15.75" customHeight="1" thickBot="1" x14ac:dyDescent="0.3">
      <c r="J220" s="65"/>
      <c r="L220" s="880"/>
      <c r="M220" s="996"/>
      <c r="N220" s="996"/>
      <c r="O220" s="60"/>
      <c r="Q220" s="61"/>
      <c r="R220" s="59"/>
      <c r="S220" s="59"/>
      <c r="T220" s="60"/>
      <c r="V220" s="61"/>
      <c r="W220" s="59"/>
      <c r="X220" s="59"/>
      <c r="Y220" s="60"/>
      <c r="Z220" s="18"/>
      <c r="AA220" s="61"/>
      <c r="AB220" s="60"/>
      <c r="AC220" s="18"/>
      <c r="AD220" s="18"/>
      <c r="BJ220" s="18"/>
      <c r="BL220"/>
      <c r="BS220" s="18"/>
      <c r="BT220" s="18"/>
      <c r="CD220"/>
      <c r="CE220"/>
    </row>
    <row r="221" spans="8:83" ht="15.75" customHeight="1" x14ac:dyDescent="0.25">
      <c r="M221" s="18"/>
      <c r="N221" s="18"/>
      <c r="V221" s="18"/>
      <c r="Z221" s="18"/>
      <c r="AA221" s="34" t="s">
        <v>732</v>
      </c>
      <c r="AB221" s="34"/>
      <c r="AC221" s="18"/>
      <c r="AD221" s="18"/>
      <c r="BJ221" s="18"/>
      <c r="BL221"/>
      <c r="BS221" s="18"/>
      <c r="BT221" s="18"/>
      <c r="CD221"/>
      <c r="CE221"/>
    </row>
    <row r="222" spans="8:83" ht="15.75" customHeight="1" x14ac:dyDescent="0.25">
      <c r="M222" s="18"/>
      <c r="X222" s="18"/>
      <c r="Y222" s="18"/>
      <c r="Z222" s="18"/>
      <c r="AA222" s="18"/>
      <c r="AB222" s="18"/>
      <c r="BH222" s="18"/>
      <c r="BL222"/>
      <c r="BQ222" s="18"/>
      <c r="BR222" s="18"/>
      <c r="BS222" s="18"/>
      <c r="BT222" s="18"/>
      <c r="CB222"/>
      <c r="CC222"/>
      <c r="CD222"/>
      <c r="CE222"/>
    </row>
    <row r="223" spans="8:83" ht="15.75" customHeight="1" x14ac:dyDescent="0.25">
      <c r="M223" s="18"/>
      <c r="X223" s="18"/>
      <c r="Y223" s="18"/>
      <c r="Z223" s="18"/>
      <c r="AA223" s="18"/>
      <c r="BG223" s="18"/>
      <c r="BL223"/>
      <c r="BP223" s="18"/>
      <c r="BQ223" s="18"/>
      <c r="BR223" s="18"/>
      <c r="BS223" s="18"/>
      <c r="BT223" s="18"/>
      <c r="CA223"/>
      <c r="CB223"/>
      <c r="CC223"/>
      <c r="CD223"/>
      <c r="CE223"/>
    </row>
    <row r="224" spans="8:83" ht="15.75" customHeight="1" x14ac:dyDescent="0.25">
      <c r="W224" s="18"/>
      <c r="X224" s="18"/>
      <c r="Y224" s="18"/>
      <c r="Z224" s="18"/>
      <c r="AA224" s="18"/>
      <c r="BF224" s="18"/>
      <c r="BL224"/>
      <c r="BO224" s="18"/>
      <c r="BP224" s="18"/>
      <c r="BQ224" s="18"/>
      <c r="BR224" s="18"/>
      <c r="BS224" s="18"/>
      <c r="BT224" s="18"/>
      <c r="BZ224"/>
      <c r="CA224"/>
      <c r="CB224"/>
      <c r="CC224"/>
      <c r="CD224"/>
      <c r="CE224"/>
    </row>
    <row r="225" spans="8:24" s="18" customFormat="1" ht="15.75" customHeight="1" thickBot="1" x14ac:dyDescent="0.3">
      <c r="H225" s="33" t="s">
        <v>797</v>
      </c>
      <c r="I225" s="33"/>
      <c r="J225" s="34"/>
      <c r="K225" s="91" t="s">
        <v>71</v>
      </c>
      <c r="L225" s="91"/>
      <c r="M225" s="91"/>
      <c r="N225" s="34"/>
      <c r="O225" s="34"/>
      <c r="P225" s="34"/>
      <c r="Q225" s="34"/>
      <c r="R225" s="34"/>
      <c r="S225" s="34"/>
      <c r="T225" s="33" t="s">
        <v>797</v>
      </c>
      <c r="U225" s="34"/>
      <c r="V225" s="34"/>
      <c r="W225" s="34"/>
      <c r="X225" s="34"/>
    </row>
    <row r="226" spans="8:24" s="18" customFormat="1" ht="81" customHeight="1" x14ac:dyDescent="0.25">
      <c r="J226" s="74" t="s">
        <v>748</v>
      </c>
      <c r="L226" s="915" t="s">
        <v>908</v>
      </c>
      <c r="M226" s="1626" t="s">
        <v>903</v>
      </c>
      <c r="N226" s="1627"/>
      <c r="P226" s="915" t="s">
        <v>550</v>
      </c>
      <c r="Q226" s="1626" t="s">
        <v>904</v>
      </c>
      <c r="R226" s="1627"/>
      <c r="T226" s="1611" t="s">
        <v>752</v>
      </c>
      <c r="U226" s="1612"/>
      <c r="V226" s="1613"/>
    </row>
    <row r="227" spans="8:24" s="18" customFormat="1" ht="72" customHeight="1" x14ac:dyDescent="0.25">
      <c r="J227" s="63" t="s">
        <v>749</v>
      </c>
      <c r="L227" s="52" t="s">
        <v>750</v>
      </c>
      <c r="M227" s="42" t="s">
        <v>728</v>
      </c>
      <c r="N227" s="53" t="s">
        <v>755</v>
      </c>
      <c r="P227" s="52" t="s">
        <v>751</v>
      </c>
      <c r="Q227" s="42" t="s">
        <v>728</v>
      </c>
      <c r="R227" s="53" t="s">
        <v>756</v>
      </c>
      <c r="T227" s="52" t="s">
        <v>757</v>
      </c>
      <c r="U227" s="42" t="s">
        <v>758</v>
      </c>
      <c r="V227" s="53" t="s">
        <v>725</v>
      </c>
    </row>
    <row r="228" spans="8:24" s="18" customFormat="1" ht="30.6" customHeight="1" thickBot="1" x14ac:dyDescent="0.3">
      <c r="J228" s="75" t="s">
        <v>11</v>
      </c>
      <c r="L228" s="1000" t="s">
        <v>738</v>
      </c>
      <c r="M228" s="44" t="s">
        <v>12</v>
      </c>
      <c r="N228" s="66" t="s">
        <v>11</v>
      </c>
      <c r="P228" s="1000" t="s">
        <v>738</v>
      </c>
      <c r="Q228" s="44" t="s">
        <v>12</v>
      </c>
      <c r="R228" s="66" t="s">
        <v>11</v>
      </c>
      <c r="T228" s="72" t="s">
        <v>11</v>
      </c>
      <c r="U228" s="46" t="s">
        <v>11</v>
      </c>
      <c r="V228" s="73" t="s">
        <v>12</v>
      </c>
    </row>
    <row r="229" spans="8:24" s="18" customFormat="1" ht="13.2" x14ac:dyDescent="0.25">
      <c r="H229" s="1">
        <v>2014</v>
      </c>
      <c r="I229" s="1"/>
      <c r="J229" s="93">
        <f>AVERAGE(TAM_Cooking!C48:E48)*$D$23</f>
        <v>17.325060924917381</v>
      </c>
      <c r="K229" s="1">
        <v>2014</v>
      </c>
      <c r="L229" s="1001">
        <v>129.41130669062318</v>
      </c>
      <c r="M229" s="999">
        <v>0</v>
      </c>
      <c r="N229" s="1004">
        <f>M229*$D$25</f>
        <v>0</v>
      </c>
      <c r="O229" s="1">
        <v>2014</v>
      </c>
      <c r="P229" s="1001">
        <v>2209.1017214069079</v>
      </c>
      <c r="Q229" s="999">
        <v>0</v>
      </c>
      <c r="R229" s="1004">
        <f>Q229*$D$25</f>
        <v>0</v>
      </c>
      <c r="S229" s="1">
        <v>2014</v>
      </c>
      <c r="T229" s="84">
        <f t="shared" ref="T229:T275" si="47">J229</f>
        <v>17.325060924917381</v>
      </c>
      <c r="U229" s="1005">
        <f t="shared" ref="U229:U275" si="48">N229+R229</f>
        <v>0</v>
      </c>
      <c r="V229" s="990">
        <f t="shared" ref="V229:V275" si="49">M229+Q229</f>
        <v>0</v>
      </c>
    </row>
    <row r="230" spans="8:24" s="18" customFormat="1" ht="13.2" x14ac:dyDescent="0.25">
      <c r="H230" s="1">
        <v>2015</v>
      </c>
      <c r="I230" s="1"/>
      <c r="J230" s="93">
        <f>AVERAGE(TAM_Cooking!C49:E49)*$D$23</f>
        <v>17.591828072237664</v>
      </c>
      <c r="K230" s="1">
        <v>2015</v>
      </c>
      <c r="L230" s="1003">
        <v>129.41130669062318</v>
      </c>
      <c r="M230" s="892">
        <v>0</v>
      </c>
      <c r="N230" s="1004">
        <f t="shared" ref="N230:N275" si="50">M230*$D$25</f>
        <v>0</v>
      </c>
      <c r="O230" s="1">
        <v>2015</v>
      </c>
      <c r="P230" s="1003">
        <v>2222.0712013305438</v>
      </c>
      <c r="Q230" s="892">
        <v>-805071.66340559663</v>
      </c>
      <c r="R230" s="1004">
        <f t="shared" ref="R230:R275" si="51">Q230*$D$25</f>
        <v>-0.80507166340559655</v>
      </c>
      <c r="S230" s="1">
        <v>2015</v>
      </c>
      <c r="T230" s="85">
        <f t="shared" si="47"/>
        <v>17.591828072237664</v>
      </c>
      <c r="U230" s="1005">
        <f t="shared" si="48"/>
        <v>-0.80507166340559655</v>
      </c>
      <c r="V230" s="990">
        <f t="shared" si="49"/>
        <v>-805071.66340559663</v>
      </c>
    </row>
    <row r="231" spans="8:24" s="18" customFormat="1" ht="13.2" x14ac:dyDescent="0.25">
      <c r="H231" s="1">
        <v>2016</v>
      </c>
      <c r="I231" s="1"/>
      <c r="J231" s="93">
        <f>AVERAGE(TAM_Cooking!C50:E50)*$D$23</f>
        <v>17.843707622827861</v>
      </c>
      <c r="K231" s="1">
        <v>2016</v>
      </c>
      <c r="L231" s="1001">
        <v>129.41130669062318</v>
      </c>
      <c r="M231" s="999">
        <v>0</v>
      </c>
      <c r="N231" s="1004">
        <f t="shared" si="50"/>
        <v>0</v>
      </c>
      <c r="O231" s="1">
        <v>2016</v>
      </c>
      <c r="P231" s="1001">
        <v>2324.8632045144795</v>
      </c>
      <c r="Q231" s="999">
        <v>-898660.58600354404</v>
      </c>
      <c r="R231" s="1004">
        <f t="shared" si="51"/>
        <v>-0.89866058600354404</v>
      </c>
      <c r="S231" s="1">
        <v>2016</v>
      </c>
      <c r="T231" s="85">
        <f t="shared" si="47"/>
        <v>17.843707622827861</v>
      </c>
      <c r="U231" s="1005">
        <f t="shared" si="48"/>
        <v>-0.89866058600354404</v>
      </c>
      <c r="V231" s="990">
        <f t="shared" si="49"/>
        <v>-898660.58600354404</v>
      </c>
    </row>
    <row r="232" spans="8:24" s="18" customFormat="1" ht="13.2" x14ac:dyDescent="0.25">
      <c r="H232" s="1">
        <v>2017</v>
      </c>
      <c r="I232" s="1"/>
      <c r="J232" s="93">
        <f>AVERAGE(TAM_Cooking!C51:E51)*$D$23</f>
        <v>18.102001917728618</v>
      </c>
      <c r="K232" s="1">
        <v>2017</v>
      </c>
      <c r="L232" s="1003">
        <v>129.41130669062318</v>
      </c>
      <c r="M232" s="892">
        <v>0</v>
      </c>
      <c r="N232" s="1004">
        <f t="shared" si="50"/>
        <v>0</v>
      </c>
      <c r="O232" s="1">
        <v>2017</v>
      </c>
      <c r="P232" s="1003">
        <v>2428.7585523893003</v>
      </c>
      <c r="Q232" s="892">
        <v>-990796.10476629459</v>
      </c>
      <c r="R232" s="1004">
        <f t="shared" si="51"/>
        <v>-0.99079610476629454</v>
      </c>
      <c r="S232" s="1">
        <v>2017</v>
      </c>
      <c r="T232" s="85">
        <f t="shared" si="47"/>
        <v>18.102001917728618</v>
      </c>
      <c r="U232" s="1005">
        <f t="shared" si="48"/>
        <v>-0.99079610476629454</v>
      </c>
      <c r="V232" s="990">
        <f t="shared" si="49"/>
        <v>-990796.10476629459</v>
      </c>
    </row>
    <row r="233" spans="8:24" s="18" customFormat="1" ht="13.2" x14ac:dyDescent="0.25">
      <c r="H233" s="1">
        <v>2018</v>
      </c>
      <c r="I233" s="1"/>
      <c r="J233" s="93">
        <f>AVERAGE(TAM_Cooking!C52:E52)*$D$23</f>
        <v>18.359046512862005</v>
      </c>
      <c r="K233" s="1">
        <v>2018</v>
      </c>
      <c r="L233" s="1001">
        <v>129.41130669062318</v>
      </c>
      <c r="M233" s="999">
        <v>0</v>
      </c>
      <c r="N233" s="1004">
        <f t="shared" si="50"/>
        <v>0</v>
      </c>
      <c r="O233" s="1">
        <v>2018</v>
      </c>
      <c r="P233" s="1001">
        <v>2533.7031460571025</v>
      </c>
      <c r="Q233" s="999">
        <v>-1081290.8137592014</v>
      </c>
      <c r="R233" s="1004">
        <f t="shared" si="51"/>
        <v>-1.0812908137592014</v>
      </c>
      <c r="S233" s="1">
        <v>2018</v>
      </c>
      <c r="T233" s="85">
        <f t="shared" si="47"/>
        <v>18.359046512862005</v>
      </c>
      <c r="U233" s="1005">
        <f t="shared" si="48"/>
        <v>-1.0812908137592014</v>
      </c>
      <c r="V233" s="990">
        <f t="shared" si="49"/>
        <v>-1081290.8137592014</v>
      </c>
    </row>
    <row r="234" spans="8:24" s="18" customFormat="1" ht="13.2" x14ac:dyDescent="0.25">
      <c r="H234" s="1">
        <v>2019</v>
      </c>
      <c r="I234" s="1"/>
      <c r="J234" s="93">
        <f>AVERAGE(TAM_Cooking!C53:E53)*$D$23</f>
        <v>18.614285877802562</v>
      </c>
      <c r="K234" s="1">
        <v>2019</v>
      </c>
      <c r="L234" s="1003">
        <v>140.86532997897075</v>
      </c>
      <c r="M234" s="892">
        <v>101909.23019906302</v>
      </c>
      <c r="N234" s="1004">
        <f t="shared" si="50"/>
        <v>0.10190923019906302</v>
      </c>
      <c r="O234" s="1">
        <v>2019</v>
      </c>
      <c r="P234" s="1003">
        <v>2917.4414930412604</v>
      </c>
      <c r="Q234" s="892">
        <v>1419876.9869126019</v>
      </c>
      <c r="R234" s="1004">
        <f t="shared" si="51"/>
        <v>1.4198769869126018</v>
      </c>
      <c r="S234" s="1">
        <v>2019</v>
      </c>
      <c r="T234" s="85">
        <f t="shared" si="47"/>
        <v>18.614285877802562</v>
      </c>
      <c r="U234" s="1005">
        <f t="shared" si="48"/>
        <v>1.5217862171116647</v>
      </c>
      <c r="V234" s="990">
        <f t="shared" si="49"/>
        <v>1521786.2171116648</v>
      </c>
    </row>
    <row r="235" spans="8:24" s="18" customFormat="1" ht="13.2" x14ac:dyDescent="0.25">
      <c r="H235" s="37">
        <v>2020</v>
      </c>
      <c r="I235" s="37"/>
      <c r="J235" s="93">
        <f>AVERAGE(TAM_Cooking!C54:E54)*$D$23</f>
        <v>18.862492002773376</v>
      </c>
      <c r="K235" s="37">
        <v>2020</v>
      </c>
      <c r="L235" s="1001">
        <v>152.319353267319</v>
      </c>
      <c r="M235" s="999">
        <v>203166.37036999597</v>
      </c>
      <c r="N235" s="1004">
        <f t="shared" si="50"/>
        <v>0.20316637036999596</v>
      </c>
      <c r="O235" s="37">
        <v>2020</v>
      </c>
      <c r="P235" s="1001">
        <v>3156.0271177460381</v>
      </c>
      <c r="Q235" s="999">
        <v>2840177.1852950226</v>
      </c>
      <c r="R235" s="1004">
        <f t="shared" si="51"/>
        <v>2.8401771852950226</v>
      </c>
      <c r="S235" s="37">
        <v>2020</v>
      </c>
      <c r="T235" s="85">
        <f t="shared" si="47"/>
        <v>18.862492002773376</v>
      </c>
      <c r="U235" s="1005">
        <f t="shared" si="48"/>
        <v>3.0433435556650186</v>
      </c>
      <c r="V235" s="990">
        <f t="shared" si="49"/>
        <v>3043343.5556650185</v>
      </c>
    </row>
    <row r="236" spans="8:24" s="18" customFormat="1" ht="13.2" x14ac:dyDescent="0.25">
      <c r="H236" s="1">
        <v>2021</v>
      </c>
      <c r="I236" s="1"/>
      <c r="J236" s="93">
        <f>AVERAGE(TAM_Cooking!C55:E55)*$D$23</f>
        <v>19.108714570788361</v>
      </c>
      <c r="K236" s="1">
        <v>2021</v>
      </c>
      <c r="L236" s="1003">
        <v>163.77337655566726</v>
      </c>
      <c r="M236" s="892">
        <v>304423.51054092887</v>
      </c>
      <c r="N236" s="1004">
        <f t="shared" si="50"/>
        <v>0.30442351054092887</v>
      </c>
      <c r="O236" s="1">
        <v>2021</v>
      </c>
      <c r="P236" s="1003">
        <v>3394.7308833889838</v>
      </c>
      <c r="Q236" s="892">
        <v>4261357.1102892803</v>
      </c>
      <c r="R236" s="1004">
        <f t="shared" si="51"/>
        <v>4.2613571102892802</v>
      </c>
      <c r="S236" s="1">
        <v>2021</v>
      </c>
      <c r="T236" s="85">
        <f t="shared" si="47"/>
        <v>19.108714570788361</v>
      </c>
      <c r="U236" s="1005">
        <f t="shared" si="48"/>
        <v>4.5657806208302087</v>
      </c>
      <c r="V236" s="990">
        <f t="shared" si="49"/>
        <v>4565780.620830209</v>
      </c>
    </row>
    <row r="237" spans="8:24" s="18" customFormat="1" ht="13.2" x14ac:dyDescent="0.25">
      <c r="H237" s="1">
        <v>2022</v>
      </c>
      <c r="I237" s="1"/>
      <c r="J237" s="93">
        <f>AVERAGE(TAM_Cooking!C56:E56)*$D$23</f>
        <v>19.346318577306889</v>
      </c>
      <c r="K237" s="1">
        <v>2022</v>
      </c>
      <c r="L237" s="1001">
        <v>175.22739984401233</v>
      </c>
      <c r="M237" s="999">
        <v>405680.65071182529</v>
      </c>
      <c r="N237" s="1004">
        <f t="shared" si="50"/>
        <v>0.4056806507118253</v>
      </c>
      <c r="O237" s="1">
        <v>2022</v>
      </c>
      <c r="P237" s="1001">
        <v>3633.5527899701556</v>
      </c>
      <c r="Q237" s="999">
        <v>5683416.7618958084</v>
      </c>
      <c r="R237" s="1004">
        <f t="shared" si="51"/>
        <v>5.683416761895808</v>
      </c>
      <c r="S237" s="1">
        <v>2022</v>
      </c>
      <c r="T237" s="85">
        <f t="shared" si="47"/>
        <v>19.346318577306889</v>
      </c>
      <c r="U237" s="1005">
        <f t="shared" si="48"/>
        <v>6.0890974126076332</v>
      </c>
      <c r="V237" s="990">
        <f t="shared" si="49"/>
        <v>6089097.4126076335</v>
      </c>
    </row>
    <row r="238" spans="8:24" s="18" customFormat="1" ht="13.2" x14ac:dyDescent="0.25">
      <c r="H238" s="1">
        <v>2023</v>
      </c>
      <c r="I238" s="1"/>
      <c r="J238" s="93">
        <f>AVERAGE(TAM_Cooking!C57:E57)*$D$23</f>
        <v>19.580117263989475</v>
      </c>
      <c r="K238" s="1">
        <v>2023</v>
      </c>
      <c r="L238" s="1003">
        <v>186.68142313236058</v>
      </c>
      <c r="M238" s="892">
        <v>506937.79088275827</v>
      </c>
      <c r="N238" s="1004">
        <f t="shared" si="50"/>
        <v>0.50693779088275825</v>
      </c>
      <c r="O238" s="1">
        <v>2023</v>
      </c>
      <c r="P238" s="1003">
        <v>3872.4928374895244</v>
      </c>
      <c r="Q238" s="892">
        <v>7106356.1401143931</v>
      </c>
      <c r="R238" s="1004">
        <f t="shared" si="51"/>
        <v>7.1063561401143929</v>
      </c>
      <c r="S238" s="1">
        <v>2023</v>
      </c>
      <c r="T238" s="85">
        <f t="shared" si="47"/>
        <v>19.580117263989475</v>
      </c>
      <c r="U238" s="1005">
        <f t="shared" si="48"/>
        <v>7.613293930997151</v>
      </c>
      <c r="V238" s="990">
        <f t="shared" si="49"/>
        <v>7613293.930997151</v>
      </c>
    </row>
    <row r="239" spans="8:24" s="18" customFormat="1" ht="13.2" x14ac:dyDescent="0.25">
      <c r="H239" s="1">
        <v>2024</v>
      </c>
      <c r="I239" s="1"/>
      <c r="J239" s="93">
        <f>AVERAGE(TAM_Cooking!C58:E58)*$D$23</f>
        <v>19.809956869326601</v>
      </c>
      <c r="K239" s="1">
        <v>2024</v>
      </c>
      <c r="L239" s="1001">
        <v>198.13544642070929</v>
      </c>
      <c r="M239" s="999">
        <v>608194.93105369573</v>
      </c>
      <c r="N239" s="1004">
        <f t="shared" si="50"/>
        <v>0.60819493105369571</v>
      </c>
      <c r="O239" s="1">
        <v>2024</v>
      </c>
      <c r="P239" s="1001">
        <v>4111.5510259471193</v>
      </c>
      <c r="Q239" s="999">
        <v>8530175.2449452467</v>
      </c>
      <c r="R239" s="1004">
        <f t="shared" si="51"/>
        <v>8.5301752449452461</v>
      </c>
      <c r="S239" s="1">
        <v>2024</v>
      </c>
      <c r="T239" s="85">
        <f t="shared" si="47"/>
        <v>19.809956869326601</v>
      </c>
      <c r="U239" s="1005">
        <f t="shared" si="48"/>
        <v>9.1383701759989417</v>
      </c>
      <c r="V239" s="990">
        <f t="shared" si="49"/>
        <v>9138370.1759989429</v>
      </c>
    </row>
    <row r="240" spans="8:24" s="18" customFormat="1" ht="13.2" x14ac:dyDescent="0.25">
      <c r="H240" s="1">
        <v>2025</v>
      </c>
      <c r="I240" s="1"/>
      <c r="J240" s="93">
        <f>AVERAGE(TAM_Cooking!C59:E59)*$D$23</f>
        <v>20.035730044633745</v>
      </c>
      <c r="K240" s="1">
        <v>2025</v>
      </c>
      <c r="L240" s="1003">
        <v>209.5894697090539</v>
      </c>
      <c r="M240" s="892">
        <v>709452.07122459216</v>
      </c>
      <c r="N240" s="1004">
        <f t="shared" si="50"/>
        <v>0.70945207122459208</v>
      </c>
      <c r="O240" s="1">
        <v>2025</v>
      </c>
      <c r="P240" s="1003">
        <v>4350.7273553428822</v>
      </c>
      <c r="Q240" s="892">
        <v>9954874.0763879362</v>
      </c>
      <c r="R240" s="1004">
        <f t="shared" si="51"/>
        <v>9.9548740763879362</v>
      </c>
      <c r="S240" s="1">
        <v>2025</v>
      </c>
      <c r="T240" s="85">
        <f t="shared" si="47"/>
        <v>20.035730044633745</v>
      </c>
      <c r="U240" s="1005">
        <f t="shared" si="48"/>
        <v>10.664326147612528</v>
      </c>
      <c r="V240" s="990">
        <f t="shared" si="49"/>
        <v>10664326.147612529</v>
      </c>
    </row>
    <row r="241" spans="8:22" s="18" customFormat="1" ht="13.2" x14ac:dyDescent="0.25">
      <c r="H241" s="1">
        <v>2026</v>
      </c>
      <c r="I241" s="1"/>
      <c r="J241" s="93">
        <f>AVERAGE(TAM_Cooking!C60:E60)*$D$23</f>
        <v>20.257469279008191</v>
      </c>
      <c r="K241" s="1">
        <v>2026</v>
      </c>
      <c r="L241" s="1001">
        <v>221.04349299740215</v>
      </c>
      <c r="M241" s="999">
        <v>810709.21139552502</v>
      </c>
      <c r="N241" s="1004">
        <f t="shared" si="50"/>
        <v>0.81070921139552499</v>
      </c>
      <c r="O241" s="1">
        <v>2026</v>
      </c>
      <c r="P241" s="1001">
        <v>4590.0218256768712</v>
      </c>
      <c r="Q241" s="999">
        <v>11380452.634442896</v>
      </c>
      <c r="R241" s="1004">
        <f t="shared" si="51"/>
        <v>11.380452634442895</v>
      </c>
      <c r="S241" s="1">
        <v>2026</v>
      </c>
      <c r="T241" s="85">
        <f t="shared" si="47"/>
        <v>20.257469279008191</v>
      </c>
      <c r="U241" s="1005">
        <f t="shared" si="48"/>
        <v>12.191161845838419</v>
      </c>
      <c r="V241" s="990">
        <f t="shared" si="49"/>
        <v>12191161.84583842</v>
      </c>
    </row>
    <row r="242" spans="8:22" s="18" customFormat="1" ht="13.2" x14ac:dyDescent="0.25">
      <c r="H242" s="1">
        <v>2027</v>
      </c>
      <c r="I242" s="1"/>
      <c r="J242" s="93">
        <f>AVERAGE(TAM_Cooking!C61:E61)*$D$23</f>
        <v>20.475310604341889</v>
      </c>
      <c r="K242" s="1">
        <v>2027</v>
      </c>
      <c r="L242" s="1003">
        <v>232.49751628575086</v>
      </c>
      <c r="M242" s="892">
        <v>911966.35156645812</v>
      </c>
      <c r="N242" s="1004">
        <f t="shared" si="50"/>
        <v>0.91196635156645811</v>
      </c>
      <c r="O242" s="1">
        <v>2027</v>
      </c>
      <c r="P242" s="1003">
        <v>4829.4344369490864</v>
      </c>
      <c r="Q242" s="892">
        <v>12806910.919110129</v>
      </c>
      <c r="R242" s="1004">
        <f t="shared" si="51"/>
        <v>12.806910919110129</v>
      </c>
      <c r="S242" s="1">
        <v>2027</v>
      </c>
      <c r="T242" s="85">
        <f t="shared" si="47"/>
        <v>20.475310604341889</v>
      </c>
      <c r="U242" s="1005">
        <f t="shared" si="48"/>
        <v>13.718877270676586</v>
      </c>
      <c r="V242" s="990">
        <f t="shared" si="49"/>
        <v>13718877.270676587</v>
      </c>
    </row>
    <row r="243" spans="8:22" s="18" customFormat="1" ht="13.2" x14ac:dyDescent="0.25">
      <c r="H243" s="1">
        <v>2028</v>
      </c>
      <c r="I243" s="1"/>
      <c r="J243" s="93">
        <f>AVERAGE(TAM_Cooking!C62:E62)*$D$23</f>
        <v>20.689336302068394</v>
      </c>
      <c r="K243" s="1">
        <v>2028</v>
      </c>
      <c r="L243" s="1001">
        <v>243.95153957409548</v>
      </c>
      <c r="M243" s="999">
        <v>1013223.4917373544</v>
      </c>
      <c r="N243" s="1004">
        <f t="shared" si="50"/>
        <v>1.0132234917373544</v>
      </c>
      <c r="O243" s="1">
        <v>2028</v>
      </c>
      <c r="P243" s="1001">
        <v>5068.9651891594694</v>
      </c>
      <c r="Q243" s="999">
        <v>14234248.930389198</v>
      </c>
      <c r="R243" s="1004">
        <f t="shared" si="51"/>
        <v>14.234248930389198</v>
      </c>
      <c r="S243" s="1">
        <v>2028</v>
      </c>
      <c r="T243" s="85">
        <f t="shared" si="47"/>
        <v>20.689336302068394</v>
      </c>
      <c r="U243" s="1005">
        <f t="shared" si="48"/>
        <v>15.247472422126553</v>
      </c>
      <c r="V243" s="990">
        <f t="shared" si="49"/>
        <v>15247472.422126552</v>
      </c>
    </row>
    <row r="244" spans="8:22" s="18" customFormat="1" ht="13.2" x14ac:dyDescent="0.25">
      <c r="H244" s="1">
        <v>2029</v>
      </c>
      <c r="I244" s="1"/>
      <c r="J244" s="93">
        <f>AVERAGE(TAM_Cooking!C63:E63)*$D$23</f>
        <v>20.89964804640325</v>
      </c>
      <c r="K244" s="1">
        <v>2029</v>
      </c>
      <c r="L244" s="1003">
        <v>255.40556286244419</v>
      </c>
      <c r="M244" s="892">
        <v>1114480.631908292</v>
      </c>
      <c r="N244" s="1004">
        <f t="shared" si="50"/>
        <v>1.1144806319082918</v>
      </c>
      <c r="O244" s="1">
        <v>2029</v>
      </c>
      <c r="P244" s="1003">
        <v>5308.6140823080787</v>
      </c>
      <c r="Q244" s="892">
        <v>15662466.66828054</v>
      </c>
      <c r="R244" s="1004">
        <f t="shared" si="51"/>
        <v>15.662466668280539</v>
      </c>
      <c r="S244" s="1">
        <v>2029</v>
      </c>
      <c r="T244" s="85">
        <f t="shared" si="47"/>
        <v>20.89964804640325</v>
      </c>
      <c r="U244" s="1005">
        <f t="shared" si="48"/>
        <v>16.77694730018883</v>
      </c>
      <c r="V244" s="990">
        <f t="shared" si="49"/>
        <v>16776947.300188832</v>
      </c>
    </row>
    <row r="245" spans="8:22" s="18" customFormat="1" ht="13.2" x14ac:dyDescent="0.25">
      <c r="H245" s="1">
        <v>2030</v>
      </c>
      <c r="I245" s="1"/>
      <c r="J245" s="93">
        <f>AVERAGE(TAM_Cooking!C64:E64)*$D$23</f>
        <v>21.106316003560046</v>
      </c>
      <c r="K245" s="1">
        <v>2030</v>
      </c>
      <c r="L245" s="1001">
        <v>266.85958615079244</v>
      </c>
      <c r="M245" s="999">
        <v>1215737.7720792249</v>
      </c>
      <c r="N245" s="1004">
        <f t="shared" si="50"/>
        <v>1.2157377720792248</v>
      </c>
      <c r="O245" s="1">
        <v>2030</v>
      </c>
      <c r="P245" s="1001">
        <v>5548.3811163948849</v>
      </c>
      <c r="Q245" s="999">
        <v>17091564.132783931</v>
      </c>
      <c r="R245" s="1004">
        <f t="shared" si="51"/>
        <v>17.09156413278393</v>
      </c>
      <c r="S245" s="1">
        <v>2030</v>
      </c>
      <c r="T245" s="85">
        <f t="shared" si="47"/>
        <v>21.106316003560046</v>
      </c>
      <c r="U245" s="1005">
        <f t="shared" si="48"/>
        <v>18.307301904863156</v>
      </c>
      <c r="V245" s="990">
        <f t="shared" si="49"/>
        <v>18307301.904863156</v>
      </c>
    </row>
    <row r="246" spans="8:22" s="18" customFormat="1" ht="13.2" x14ac:dyDescent="0.25">
      <c r="H246" s="1">
        <v>2031</v>
      </c>
      <c r="I246" s="1"/>
      <c r="J246" s="93">
        <f>AVERAGE(TAM_Cooking!C65:E65)*$D$23</f>
        <v>21.30936961759441</v>
      </c>
      <c r="K246" s="1">
        <v>2031</v>
      </c>
      <c r="L246" s="1003">
        <v>278.31360943913705</v>
      </c>
      <c r="M246" s="892">
        <v>1316994.9122501214</v>
      </c>
      <c r="N246" s="1004">
        <f t="shared" si="50"/>
        <v>1.3169949122501212</v>
      </c>
      <c r="O246" s="1">
        <v>2031</v>
      </c>
      <c r="P246" s="1003">
        <v>5598.0336200717975</v>
      </c>
      <c r="Q246" s="892">
        <v>17104989.652471829</v>
      </c>
      <c r="R246" s="1004">
        <f t="shared" si="51"/>
        <v>17.104989652471829</v>
      </c>
      <c r="S246" s="1">
        <v>2031</v>
      </c>
      <c r="T246" s="85">
        <f t="shared" si="47"/>
        <v>21.30936961759441</v>
      </c>
      <c r="U246" s="1005">
        <f t="shared" si="48"/>
        <v>18.421984564721949</v>
      </c>
      <c r="V246" s="990">
        <f t="shared" si="49"/>
        <v>18421984.564721949</v>
      </c>
    </row>
    <row r="247" spans="8:22" s="18" customFormat="1" ht="13.2" x14ac:dyDescent="0.25">
      <c r="H247" s="1">
        <v>2032</v>
      </c>
      <c r="I247" s="1"/>
      <c r="J247" s="93">
        <f>AVERAGE(TAM_Cooking!C66:E66)*$D$23</f>
        <v>21.508860975614901</v>
      </c>
      <c r="K247" s="1">
        <v>2032</v>
      </c>
      <c r="L247" s="1001">
        <v>289.76763272748576</v>
      </c>
      <c r="M247" s="999">
        <v>1418252.0524210541</v>
      </c>
      <c r="N247" s="1004">
        <f t="shared" si="50"/>
        <v>1.418252052421054</v>
      </c>
      <c r="O247" s="1">
        <v>2032</v>
      </c>
      <c r="P247" s="1001">
        <v>5646.403654855334</v>
      </c>
      <c r="Q247" s="999">
        <v>17108865.374842621</v>
      </c>
      <c r="R247" s="1004">
        <f t="shared" si="51"/>
        <v>17.108865374842619</v>
      </c>
      <c r="S247" s="1">
        <v>2032</v>
      </c>
      <c r="T247" s="85">
        <f t="shared" si="47"/>
        <v>21.508860975614901</v>
      </c>
      <c r="U247" s="1005">
        <f t="shared" si="48"/>
        <v>18.527117427263672</v>
      </c>
      <c r="V247" s="990">
        <f t="shared" si="49"/>
        <v>18527117.427263677</v>
      </c>
    </row>
    <row r="248" spans="8:22" s="18" customFormat="1" ht="13.2" x14ac:dyDescent="0.25">
      <c r="H248" s="1">
        <v>2033</v>
      </c>
      <c r="I248" s="1"/>
      <c r="J248" s="93">
        <f>AVERAGE(TAM_Cooking!C67:E67)*$D$23</f>
        <v>21.704955243209156</v>
      </c>
      <c r="K248" s="1">
        <v>2033</v>
      </c>
      <c r="L248" s="1003">
        <v>301.22165601583401</v>
      </c>
      <c r="M248" s="892">
        <v>1519509.1925919871</v>
      </c>
      <c r="N248" s="1004">
        <f t="shared" si="50"/>
        <v>1.519509192591987</v>
      </c>
      <c r="O248" s="1">
        <v>2033</v>
      </c>
      <c r="P248" s="1003">
        <v>5693.5265141242562</v>
      </c>
      <c r="Q248" s="892">
        <v>17103454.109088447</v>
      </c>
      <c r="R248" s="1004">
        <f t="shared" si="51"/>
        <v>17.103454109088446</v>
      </c>
      <c r="S248" s="1">
        <v>2033</v>
      </c>
      <c r="T248" s="85">
        <f t="shared" si="47"/>
        <v>21.704955243209156</v>
      </c>
      <c r="U248" s="1005">
        <f t="shared" si="48"/>
        <v>18.622963301680432</v>
      </c>
      <c r="V248" s="990">
        <f t="shared" si="49"/>
        <v>18622963.301680434</v>
      </c>
    </row>
    <row r="249" spans="8:22" s="18" customFormat="1" ht="13.2" x14ac:dyDescent="0.25">
      <c r="H249" s="1">
        <v>2034</v>
      </c>
      <c r="I249" s="1"/>
      <c r="J249" s="93">
        <f>AVERAGE(TAM_Cooking!C68:E68)*$D$23</f>
        <v>21.897852626561335</v>
      </c>
      <c r="K249" s="1">
        <v>2034</v>
      </c>
      <c r="L249" s="1001">
        <v>312.67567930417908</v>
      </c>
      <c r="M249" s="999">
        <v>1620766.3327628882</v>
      </c>
      <c r="N249" s="1004">
        <f t="shared" si="50"/>
        <v>1.6207663327628881</v>
      </c>
      <c r="O249" s="1">
        <v>2034</v>
      </c>
      <c r="P249" s="1001">
        <v>5739.4445492439354</v>
      </c>
      <c r="Q249" s="999">
        <v>17089071.221108228</v>
      </c>
      <c r="R249" s="1004">
        <f t="shared" si="51"/>
        <v>17.089071221108227</v>
      </c>
      <c r="S249" s="1">
        <v>2034</v>
      </c>
      <c r="T249" s="85">
        <f t="shared" si="47"/>
        <v>21.897852626561335</v>
      </c>
      <c r="U249" s="1005">
        <f t="shared" si="48"/>
        <v>18.709837553871115</v>
      </c>
      <c r="V249" s="990">
        <f t="shared" si="49"/>
        <v>18709837.553871118</v>
      </c>
    </row>
    <row r="250" spans="8:22" s="18" customFormat="1" ht="13.2" x14ac:dyDescent="0.25">
      <c r="H250" s="1">
        <v>2035</v>
      </c>
      <c r="I250" s="1"/>
      <c r="J250" s="93">
        <f>AVERAGE(TAM_Cooking!C69:E69)*$D$23</f>
        <v>22.087689745262928</v>
      </c>
      <c r="K250" s="1">
        <v>2035</v>
      </c>
      <c r="L250" s="1003">
        <v>324.12970259252734</v>
      </c>
      <c r="M250" s="892">
        <v>1722023.4729338211</v>
      </c>
      <c r="N250" s="1004">
        <f t="shared" si="50"/>
        <v>1.7220234729338211</v>
      </c>
      <c r="O250" s="1">
        <v>2035</v>
      </c>
      <c r="P250" s="1003">
        <v>5784.1857873429817</v>
      </c>
      <c r="Q250" s="892">
        <v>17065925.412570275</v>
      </c>
      <c r="R250" s="1004">
        <f t="shared" si="51"/>
        <v>17.065925412570273</v>
      </c>
      <c r="S250" s="1">
        <v>2035</v>
      </c>
      <c r="T250" s="85">
        <f t="shared" si="47"/>
        <v>22.087689745262928</v>
      </c>
      <c r="U250" s="1005">
        <f t="shared" si="48"/>
        <v>18.787948885504093</v>
      </c>
      <c r="V250" s="990">
        <f t="shared" si="49"/>
        <v>18787948.885504097</v>
      </c>
    </row>
    <row r="251" spans="8:22" s="18" customFormat="1" ht="13.2" x14ac:dyDescent="0.25">
      <c r="H251" s="1">
        <v>2036</v>
      </c>
      <c r="I251" s="1"/>
      <c r="J251" s="93">
        <f>AVERAGE(TAM_Cooking!C70:E70)*$D$23</f>
        <v>22.274520378497499</v>
      </c>
      <c r="K251" s="1">
        <v>2036</v>
      </c>
      <c r="L251" s="1001">
        <v>335.58372588087559</v>
      </c>
      <c r="M251" s="999">
        <v>1823280.6131047539</v>
      </c>
      <c r="N251" s="1004">
        <f t="shared" si="50"/>
        <v>1.8232806131047539</v>
      </c>
      <c r="O251" s="1">
        <v>2036</v>
      </c>
      <c r="P251" s="1001">
        <v>5827.760674114943</v>
      </c>
      <c r="Q251" s="999">
        <v>17034094.466457661</v>
      </c>
      <c r="R251" s="1004">
        <f t="shared" si="51"/>
        <v>17.03409446645766</v>
      </c>
      <c r="S251" s="1">
        <v>2036</v>
      </c>
      <c r="T251" s="85">
        <f t="shared" si="47"/>
        <v>22.274520378497499</v>
      </c>
      <c r="U251" s="1005">
        <f t="shared" si="48"/>
        <v>18.857375079562413</v>
      </c>
      <c r="V251" s="990">
        <f t="shared" si="49"/>
        <v>18857375.079562414</v>
      </c>
    </row>
    <row r="252" spans="8:22" s="18" customFormat="1" ht="13.2" x14ac:dyDescent="0.25">
      <c r="H252" s="1">
        <v>2037</v>
      </c>
      <c r="I252" s="1"/>
      <c r="J252" s="93">
        <f>AVERAGE(TAM_Cooking!C71:E71)*$D$23</f>
        <v>22.45829414969916</v>
      </c>
      <c r="K252" s="1">
        <v>2037</v>
      </c>
      <c r="L252" s="1003">
        <v>347.03774916922066</v>
      </c>
      <c r="M252" s="892">
        <v>1924537.7532756506</v>
      </c>
      <c r="N252" s="1004">
        <f t="shared" si="50"/>
        <v>1.9245377532756505</v>
      </c>
      <c r="O252" s="1">
        <v>2037</v>
      </c>
      <c r="P252" s="1003">
        <v>5870.1566971155889</v>
      </c>
      <c r="Q252" s="892">
        <v>16993485.20990127</v>
      </c>
      <c r="R252" s="1004">
        <f t="shared" si="51"/>
        <v>16.993485209901269</v>
      </c>
      <c r="S252" s="1">
        <v>2037</v>
      </c>
      <c r="T252" s="85">
        <f t="shared" si="47"/>
        <v>22.45829414969916</v>
      </c>
      <c r="U252" s="1005">
        <f t="shared" si="48"/>
        <v>18.91802296317692</v>
      </c>
      <c r="V252" s="990">
        <f t="shared" si="49"/>
        <v>18918022.963176921</v>
      </c>
    </row>
    <row r="253" spans="8:22" s="18" customFormat="1" ht="13.2" x14ac:dyDescent="0.25">
      <c r="H253" s="1">
        <v>2038</v>
      </c>
      <c r="I253" s="1"/>
      <c r="J253" s="93">
        <f>AVERAGE(TAM_Cooking!C72:E72)*$D$23</f>
        <v>22.638905615212035</v>
      </c>
      <c r="K253" s="1">
        <v>2038</v>
      </c>
      <c r="L253" s="1001">
        <v>358.49177245756891</v>
      </c>
      <c r="M253" s="999">
        <v>2025794.8934465835</v>
      </c>
      <c r="N253" s="1004">
        <f t="shared" si="50"/>
        <v>2.0257948934465833</v>
      </c>
      <c r="O253" s="1">
        <v>2038</v>
      </c>
      <c r="P253" s="1001">
        <v>5911.3486460993345</v>
      </c>
      <c r="Q253" s="999">
        <v>16943909.916916564</v>
      </c>
      <c r="R253" s="1004">
        <f t="shared" si="51"/>
        <v>16.943909916916564</v>
      </c>
      <c r="S253" s="1">
        <v>2038</v>
      </c>
      <c r="T253" s="85">
        <f t="shared" si="47"/>
        <v>22.638905615212035</v>
      </c>
      <c r="U253" s="1005">
        <f t="shared" si="48"/>
        <v>18.969704810363147</v>
      </c>
      <c r="V253" s="990">
        <f t="shared" si="49"/>
        <v>18969704.810363147</v>
      </c>
    </row>
    <row r="254" spans="8:22" s="18" customFormat="1" ht="13.2" x14ac:dyDescent="0.25">
      <c r="H254" s="1">
        <v>2039</v>
      </c>
      <c r="I254" s="1"/>
      <c r="J254" s="93">
        <f>AVERAGE(TAM_Cooking!C73:E73)*$D$23</f>
        <v>22.81619475310988</v>
      </c>
      <c r="K254" s="1">
        <v>2039</v>
      </c>
      <c r="L254" s="1003">
        <v>369.94579574591717</v>
      </c>
      <c r="M254" s="892">
        <v>2127052.0336175165</v>
      </c>
      <c r="N254" s="1004">
        <f t="shared" si="50"/>
        <v>2.1270520336175163</v>
      </c>
      <c r="O254" s="1">
        <v>2039</v>
      </c>
      <c r="P254" s="1003">
        <v>5951.2999122235478</v>
      </c>
      <c r="Q254" s="892">
        <v>16885095.982819751</v>
      </c>
      <c r="R254" s="1004">
        <f t="shared" si="51"/>
        <v>16.885095982819749</v>
      </c>
      <c r="S254" s="1">
        <v>2039</v>
      </c>
      <c r="T254" s="85">
        <f t="shared" si="47"/>
        <v>22.81619475310988</v>
      </c>
      <c r="U254" s="1005">
        <f t="shared" si="48"/>
        <v>19.012148016437266</v>
      </c>
      <c r="V254" s="990">
        <f t="shared" si="49"/>
        <v>19012148.016437266</v>
      </c>
    </row>
    <row r="255" spans="8:22" s="18" customFormat="1" ht="13.2" x14ac:dyDescent="0.25">
      <c r="H255" s="1">
        <v>2040</v>
      </c>
      <c r="I255" s="1"/>
      <c r="J255" s="93">
        <f>AVERAGE(TAM_Cooking!C74:E74)*$D$23</f>
        <v>22.990026369817411</v>
      </c>
      <c r="K255" s="1">
        <v>2040</v>
      </c>
      <c r="L255" s="1001">
        <v>381.39981903426587</v>
      </c>
      <c r="M255" s="999">
        <v>2228309.1737884539</v>
      </c>
      <c r="N255" s="1004">
        <f t="shared" si="50"/>
        <v>2.2283091737884537</v>
      </c>
      <c r="O255" s="1">
        <v>2040</v>
      </c>
      <c r="P255" s="1001">
        <v>5989.9806021795121</v>
      </c>
      <c r="Q255" s="999">
        <v>16816820.809588499</v>
      </c>
      <c r="R255" s="1004">
        <f t="shared" si="51"/>
        <v>16.816820809588499</v>
      </c>
      <c r="S255" s="1">
        <v>2040</v>
      </c>
      <c r="T255" s="85">
        <f t="shared" si="47"/>
        <v>22.990026369817411</v>
      </c>
      <c r="U255" s="1005">
        <f t="shared" si="48"/>
        <v>19.045129983376953</v>
      </c>
      <c r="V255" s="990">
        <f t="shared" si="49"/>
        <v>19045129.983376954</v>
      </c>
    </row>
    <row r="256" spans="8:22" s="18" customFormat="1" ht="13.2" x14ac:dyDescent="0.25">
      <c r="H256" s="1">
        <v>2041</v>
      </c>
      <c r="I256" s="1"/>
      <c r="J256" s="93">
        <f>AVERAGE(TAM_Cooking!C75:E75)*$D$23</f>
        <v>23.160359088847173</v>
      </c>
      <c r="K256" s="1">
        <v>2041</v>
      </c>
      <c r="L256" s="1003">
        <v>392.85384232261049</v>
      </c>
      <c r="M256" s="892">
        <v>2329566.3139593457</v>
      </c>
      <c r="N256" s="1004">
        <f t="shared" si="50"/>
        <v>2.3295663139593454</v>
      </c>
      <c r="O256" s="1">
        <v>2041</v>
      </c>
      <c r="P256" s="1003">
        <v>6027.3817475447322</v>
      </c>
      <c r="Q256" s="892">
        <v>16739017.614615021</v>
      </c>
      <c r="R256" s="1004">
        <f t="shared" si="51"/>
        <v>16.739017614615019</v>
      </c>
      <c r="S256" s="1">
        <v>2041</v>
      </c>
      <c r="T256" s="85">
        <f t="shared" si="47"/>
        <v>23.160359088847173</v>
      </c>
      <c r="U256" s="1005">
        <f t="shared" si="48"/>
        <v>19.068583928574363</v>
      </c>
      <c r="V256" s="990">
        <f t="shared" si="49"/>
        <v>19068583.928574368</v>
      </c>
    </row>
    <row r="257" spans="8:22" s="18" customFormat="1" ht="13.2" x14ac:dyDescent="0.25">
      <c r="H257" s="1">
        <v>2042</v>
      </c>
      <c r="I257" s="1"/>
      <c r="J257" s="93">
        <f>AVERAGE(TAM_Cooking!C76:E76)*$D$23</f>
        <v>23.327170449166488</v>
      </c>
      <c r="K257" s="1">
        <v>2042</v>
      </c>
      <c r="L257" s="1001">
        <v>404.3078656109592</v>
      </c>
      <c r="M257" s="999">
        <v>2430823.4541302831</v>
      </c>
      <c r="N257" s="1004">
        <f t="shared" si="50"/>
        <v>2.4308234541302829</v>
      </c>
      <c r="O257" s="1">
        <v>2042</v>
      </c>
      <c r="P257" s="1001">
        <v>6063.5001488546923</v>
      </c>
      <c r="Q257" s="999">
        <v>16651662.573354492</v>
      </c>
      <c r="R257" s="1004">
        <f t="shared" si="51"/>
        <v>16.651662573354493</v>
      </c>
      <c r="S257" s="1">
        <v>2042</v>
      </c>
      <c r="T257" s="85">
        <f t="shared" si="47"/>
        <v>23.327170449166488</v>
      </c>
      <c r="U257" s="1005">
        <f t="shared" si="48"/>
        <v>19.082486027484777</v>
      </c>
      <c r="V257" s="990">
        <f t="shared" si="49"/>
        <v>19082486.027484775</v>
      </c>
    </row>
    <row r="258" spans="8:22" s="18" customFormat="1" ht="13.2" x14ac:dyDescent="0.25">
      <c r="H258" s="1">
        <v>2043</v>
      </c>
      <c r="I258" s="1"/>
      <c r="J258" s="93">
        <f>AVERAGE(TAM_Cooking!C77:E77)*$D$23</f>
        <v>23.490360682416345</v>
      </c>
      <c r="K258" s="1">
        <v>2043</v>
      </c>
      <c r="L258" s="1003">
        <v>415.76188889930745</v>
      </c>
      <c r="M258" s="892">
        <v>2532080.5943012158</v>
      </c>
      <c r="N258" s="1004">
        <f t="shared" si="50"/>
        <v>2.5320805943012159</v>
      </c>
      <c r="O258" s="1">
        <v>2043</v>
      </c>
      <c r="P258" s="1003">
        <v>6098.3184079922903</v>
      </c>
      <c r="Q258" s="892">
        <v>16554626.13218352</v>
      </c>
      <c r="R258" s="1004">
        <f t="shared" si="51"/>
        <v>16.554626132183518</v>
      </c>
      <c r="S258" s="1">
        <v>2043</v>
      </c>
      <c r="T258" s="85">
        <f t="shared" si="47"/>
        <v>23.490360682416345</v>
      </c>
      <c r="U258" s="1005">
        <f t="shared" si="48"/>
        <v>19.086706726484735</v>
      </c>
      <c r="V258" s="990">
        <f t="shared" si="49"/>
        <v>19086706.726484735</v>
      </c>
    </row>
    <row r="259" spans="8:22" s="18" customFormat="1" ht="13.2" x14ac:dyDescent="0.25">
      <c r="H259" s="1">
        <v>2044</v>
      </c>
      <c r="I259" s="1"/>
      <c r="J259" s="93">
        <f>AVERAGE(TAM_Cooking!C78:E78)*$D$23</f>
        <v>23.649818358315574</v>
      </c>
      <c r="K259" s="1">
        <v>2044</v>
      </c>
      <c r="L259" s="1001">
        <v>427.21591218765207</v>
      </c>
      <c r="M259" s="999">
        <v>2633337.7344721127</v>
      </c>
      <c r="N259" s="1004">
        <f t="shared" si="50"/>
        <v>2.6333377344721125</v>
      </c>
      <c r="O259" s="1">
        <v>2044</v>
      </c>
      <c r="P259" s="1001">
        <v>6131.8181614528457</v>
      </c>
      <c r="Q259" s="999">
        <v>16447771.54880088</v>
      </c>
      <c r="R259" s="1004">
        <f t="shared" si="51"/>
        <v>16.44777154880088</v>
      </c>
      <c r="S259" s="1">
        <v>2044</v>
      </c>
      <c r="T259" s="85">
        <f t="shared" si="47"/>
        <v>23.649818358315574</v>
      </c>
      <c r="U259" s="1005">
        <f t="shared" si="48"/>
        <v>19.081109283272994</v>
      </c>
      <c r="V259" s="990">
        <f t="shared" si="49"/>
        <v>19081109.283272993</v>
      </c>
    </row>
    <row r="260" spans="8:22" s="18" customFormat="1" ht="13.2" x14ac:dyDescent="0.25">
      <c r="H260" s="1">
        <v>2045</v>
      </c>
      <c r="I260" s="1"/>
      <c r="J260" s="93">
        <f>AVERAGE(TAM_Cooking!C79:E79)*$D$23</f>
        <v>23.805449961369192</v>
      </c>
      <c r="K260" s="1">
        <v>2045</v>
      </c>
      <c r="L260" s="1003">
        <v>438.66993547600077</v>
      </c>
      <c r="M260" s="892">
        <v>2734594.8746430497</v>
      </c>
      <c r="N260" s="1004">
        <f t="shared" si="50"/>
        <v>2.7345948746430495</v>
      </c>
      <c r="O260" s="1">
        <v>2045</v>
      </c>
      <c r="P260" s="1003">
        <v>6163.9845507196696</v>
      </c>
      <c r="Q260" s="892">
        <v>16330988.180505177</v>
      </c>
      <c r="R260" s="1004">
        <f t="shared" si="51"/>
        <v>16.330988180505177</v>
      </c>
      <c r="S260" s="1">
        <v>2045</v>
      </c>
      <c r="T260" s="85">
        <f t="shared" si="47"/>
        <v>23.805449961369192</v>
      </c>
      <c r="U260" s="1005">
        <f t="shared" si="48"/>
        <v>19.065583055148227</v>
      </c>
      <c r="V260" s="990">
        <f t="shared" si="49"/>
        <v>19065583.055148225</v>
      </c>
    </row>
    <row r="261" spans="8:22" s="18" customFormat="1" ht="13.2" x14ac:dyDescent="0.25">
      <c r="H261" s="1">
        <v>2046</v>
      </c>
      <c r="I261" s="1"/>
      <c r="J261" s="93">
        <f>AVERAGE(TAM_Cooking!C80:E80)*$D$23</f>
        <v>23.957201493691183</v>
      </c>
      <c r="K261" s="1">
        <v>2046</v>
      </c>
      <c r="L261" s="1001">
        <v>450.12395876434903</v>
      </c>
      <c r="M261" s="999">
        <v>2835852.0148139787</v>
      </c>
      <c r="N261" s="1004">
        <f t="shared" si="50"/>
        <v>2.8358520148139785</v>
      </c>
      <c r="O261" s="1">
        <v>2046</v>
      </c>
      <c r="P261" s="1001">
        <v>6194.8099115004024</v>
      </c>
      <c r="Q261" s="999">
        <v>16204218.955784591</v>
      </c>
      <c r="R261" s="1004">
        <f t="shared" si="51"/>
        <v>16.20421895578459</v>
      </c>
      <c r="S261" s="1">
        <v>2046</v>
      </c>
      <c r="T261" s="85">
        <f t="shared" si="47"/>
        <v>23.957201493691183</v>
      </c>
      <c r="U261" s="1005">
        <f t="shared" si="48"/>
        <v>19.04007097059857</v>
      </c>
      <c r="V261" s="990">
        <f t="shared" si="49"/>
        <v>19040070.970598571</v>
      </c>
    </row>
    <row r="262" spans="8:22" s="18" customFormat="1" ht="13.2" x14ac:dyDescent="0.25">
      <c r="H262" s="1">
        <v>2047</v>
      </c>
      <c r="I262" s="1"/>
      <c r="J262" s="93">
        <f>AVERAGE(TAM_Cooking!C81:E81)*$D$23</f>
        <v>24.105038994084467</v>
      </c>
      <c r="K262" s="1">
        <v>2047</v>
      </c>
      <c r="L262" s="1003">
        <v>461.5779820526941</v>
      </c>
      <c r="M262" s="892">
        <v>2937109.1549848793</v>
      </c>
      <c r="N262" s="1004">
        <f t="shared" si="50"/>
        <v>2.9371091549848791</v>
      </c>
      <c r="O262" s="1">
        <v>2047</v>
      </c>
      <c r="P262" s="1003">
        <v>6224.2899573771519</v>
      </c>
      <c r="Q262" s="892">
        <v>16067431.956186909</v>
      </c>
      <c r="R262" s="1004">
        <f t="shared" si="51"/>
        <v>16.067431956186908</v>
      </c>
      <c r="S262" s="1">
        <v>2047</v>
      </c>
      <c r="T262" s="85">
        <f t="shared" si="47"/>
        <v>24.105038994084467</v>
      </c>
      <c r="U262" s="1005">
        <f t="shared" si="48"/>
        <v>19.004541111171786</v>
      </c>
      <c r="V262" s="990">
        <f t="shared" si="49"/>
        <v>19004541.111171789</v>
      </c>
    </row>
    <row r="263" spans="8:22" s="18" customFormat="1" ht="13.2" x14ac:dyDescent="0.25">
      <c r="H263" s="1">
        <v>2048</v>
      </c>
      <c r="I263" s="1"/>
      <c r="J263" s="93">
        <f>AVERAGE(TAM_Cooking!C82:E82)*$D$23</f>
        <v>24.248916201592596</v>
      </c>
      <c r="K263" s="1">
        <v>2048</v>
      </c>
      <c r="L263" s="1001">
        <v>473.03200534104235</v>
      </c>
      <c r="M263" s="999">
        <v>3038366.2951558125</v>
      </c>
      <c r="N263" s="1004">
        <f t="shared" si="50"/>
        <v>3.0383662951558126</v>
      </c>
      <c r="O263" s="1">
        <v>2048</v>
      </c>
      <c r="P263" s="1001">
        <v>6252.4185037693906</v>
      </c>
      <c r="Q263" s="999">
        <v>15920581.128750658</v>
      </c>
      <c r="R263" s="1004">
        <f t="shared" si="51"/>
        <v>15.920581128750657</v>
      </c>
      <c r="S263" s="1">
        <v>2048</v>
      </c>
      <c r="T263" s="85">
        <f t="shared" si="47"/>
        <v>24.248916201592596</v>
      </c>
      <c r="U263" s="1005">
        <f t="shared" si="48"/>
        <v>18.958947423906469</v>
      </c>
      <c r="V263" s="990">
        <f t="shared" si="49"/>
        <v>18958947.423906472</v>
      </c>
    </row>
    <row r="264" spans="8:22" s="18" customFormat="1" ht="13.2" x14ac:dyDescent="0.25">
      <c r="H264" s="1">
        <v>2049</v>
      </c>
      <c r="I264" s="1"/>
      <c r="J264" s="93">
        <f>AVERAGE(TAM_Cooking!C83:E83)*$D$23</f>
        <v>24.388795901507212</v>
      </c>
      <c r="K264" s="1">
        <v>2049</v>
      </c>
      <c r="L264" s="1003">
        <v>484.4860286293906</v>
      </c>
      <c r="M264" s="892">
        <v>3139623.4353267453</v>
      </c>
      <c r="N264" s="1004">
        <f t="shared" si="50"/>
        <v>3.1396234353267451</v>
      </c>
      <c r="O264" s="1">
        <v>2049</v>
      </c>
      <c r="P264" s="1003">
        <v>6279.1914527027338</v>
      </c>
      <c r="Q264" s="892">
        <v>15763635.95825245</v>
      </c>
      <c r="R264" s="1004">
        <f t="shared" si="51"/>
        <v>15.763635958252451</v>
      </c>
      <c r="S264" s="1">
        <v>2049</v>
      </c>
      <c r="T264" s="85">
        <f t="shared" si="47"/>
        <v>24.388795901507212</v>
      </c>
      <c r="U264" s="1005">
        <f t="shared" si="48"/>
        <v>18.903259393579194</v>
      </c>
      <c r="V264" s="990">
        <f t="shared" si="49"/>
        <v>18903259.393579196</v>
      </c>
    </row>
    <row r="265" spans="8:22" s="18" customFormat="1" ht="13.2" x14ac:dyDescent="0.25">
      <c r="H265" s="13">
        <v>2050</v>
      </c>
      <c r="I265" s="13"/>
      <c r="J265" s="93">
        <f>AVERAGE(TAM_Cooking!C84:E84)*$D$23</f>
        <v>24.524648059702329</v>
      </c>
      <c r="K265" s="13">
        <v>2050</v>
      </c>
      <c r="L265" s="1001">
        <v>495.94005191773567</v>
      </c>
      <c r="M265" s="999">
        <v>3240880.5754976464</v>
      </c>
      <c r="N265" s="1004">
        <f t="shared" si="50"/>
        <v>3.2408805754976462</v>
      </c>
      <c r="O265" s="13">
        <v>2050</v>
      </c>
      <c r="P265" s="1001">
        <v>6304.6071138595726</v>
      </c>
      <c r="Q265" s="999">
        <v>15596583.857883617</v>
      </c>
      <c r="R265" s="1004">
        <f t="shared" si="51"/>
        <v>15.596583857883617</v>
      </c>
      <c r="S265" s="37">
        <v>2050</v>
      </c>
      <c r="T265" s="85">
        <f t="shared" si="47"/>
        <v>24.524648059702329</v>
      </c>
      <c r="U265" s="1005">
        <f t="shared" si="48"/>
        <v>18.837464433381264</v>
      </c>
      <c r="V265" s="990">
        <f t="shared" si="49"/>
        <v>18837464.433381263</v>
      </c>
    </row>
    <row r="266" spans="8:22" s="18" customFormat="1" ht="13.2" x14ac:dyDescent="0.25">
      <c r="H266" s="1">
        <v>2051</v>
      </c>
      <c r="I266" s="1"/>
      <c r="J266" s="93">
        <f>AVERAGE(TAM_Cooking!C85:E85)*$D$23</f>
        <v>24.656462690209896</v>
      </c>
      <c r="K266" s="1">
        <v>2051</v>
      </c>
      <c r="L266" s="1003">
        <v>499.01188391381612</v>
      </c>
      <c r="M266" s="892">
        <v>3258076.391152171</v>
      </c>
      <c r="N266" s="1004">
        <f t="shared" si="50"/>
        <v>3.2580763911521706</v>
      </c>
      <c r="O266" s="1">
        <v>2051</v>
      </c>
      <c r="P266" s="1003">
        <v>6337.0513765215801</v>
      </c>
      <c r="Q266" s="892">
        <v>15481869.650576947</v>
      </c>
      <c r="R266" s="1004">
        <f t="shared" si="51"/>
        <v>15.481869650576947</v>
      </c>
      <c r="S266" s="1">
        <v>2051</v>
      </c>
      <c r="T266" s="85">
        <f t="shared" si="47"/>
        <v>24.656462690209896</v>
      </c>
      <c r="U266" s="1005">
        <f t="shared" si="48"/>
        <v>18.739946041729116</v>
      </c>
      <c r="V266" s="990">
        <f t="shared" si="49"/>
        <v>18739946.041729119</v>
      </c>
    </row>
    <row r="267" spans="8:22" s="18" customFormat="1" ht="13.2" x14ac:dyDescent="0.25">
      <c r="H267" s="1">
        <v>2052</v>
      </c>
      <c r="I267" s="1"/>
      <c r="J267" s="93">
        <f>AVERAGE(TAM_Cooking!C86:E86)*$D$23</f>
        <v>24.784232940421834</v>
      </c>
      <c r="K267" s="1">
        <v>2052</v>
      </c>
      <c r="L267" s="1001">
        <v>502.08371590989628</v>
      </c>
      <c r="M267" s="999">
        <v>3275272.2068066974</v>
      </c>
      <c r="N267" s="1004">
        <f t="shared" si="50"/>
        <v>3.2752722068066973</v>
      </c>
      <c r="O267" s="1">
        <v>2052</v>
      </c>
      <c r="P267" s="1001">
        <v>6368.1470318437341</v>
      </c>
      <c r="Q267" s="999">
        <v>15357113.15154493</v>
      </c>
      <c r="R267" s="1004">
        <f t="shared" si="51"/>
        <v>15.35711315154493</v>
      </c>
      <c r="S267" s="1">
        <v>2052</v>
      </c>
      <c r="T267" s="85">
        <f t="shared" si="47"/>
        <v>24.784232940421834</v>
      </c>
      <c r="U267" s="1005">
        <f t="shared" si="48"/>
        <v>18.632385358351627</v>
      </c>
      <c r="V267" s="990">
        <f t="shared" si="49"/>
        <v>18632385.358351629</v>
      </c>
    </row>
    <row r="268" spans="8:22" s="18" customFormat="1" ht="13.2" x14ac:dyDescent="0.25">
      <c r="H268" s="1">
        <v>2053</v>
      </c>
      <c r="I268" s="1"/>
      <c r="J268" s="93">
        <f>AVERAGE(TAM_Cooking!C87:E87)*$D$23</f>
        <v>24.907944834119746</v>
      </c>
      <c r="K268" s="1">
        <v>2053</v>
      </c>
      <c r="L268" s="1003">
        <v>505.15554790597599</v>
      </c>
      <c r="M268" s="892">
        <v>3292468.0224612197</v>
      </c>
      <c r="N268" s="1004">
        <f t="shared" si="50"/>
        <v>3.2924680224612195</v>
      </c>
      <c r="O268" s="1">
        <v>2053</v>
      </c>
      <c r="P268" s="1003">
        <v>6397.8974368815934</v>
      </c>
      <c r="Q268" s="892">
        <v>15222339.358820925</v>
      </c>
      <c r="R268" s="1004">
        <f t="shared" si="51"/>
        <v>15.222339358820923</v>
      </c>
      <c r="S268" s="1">
        <v>2053</v>
      </c>
      <c r="T268" s="85">
        <f t="shared" si="47"/>
        <v>24.907944834119746</v>
      </c>
      <c r="U268" s="1005">
        <f t="shared" si="48"/>
        <v>18.514807381282143</v>
      </c>
      <c r="V268" s="990">
        <f t="shared" si="49"/>
        <v>18514807.381282143</v>
      </c>
    </row>
    <row r="269" spans="8:22" s="18" customFormat="1" ht="13.2" x14ac:dyDescent="0.25">
      <c r="H269" s="1">
        <v>2054</v>
      </c>
      <c r="I269" s="1"/>
      <c r="J269" s="93">
        <f>AVERAGE(TAM_Cooking!C88:E88)*$D$23</f>
        <v>25.027587146251246</v>
      </c>
      <c r="K269" s="1">
        <v>2054</v>
      </c>
      <c r="L269" s="1001">
        <v>508.2273799020557</v>
      </c>
      <c r="M269" s="999">
        <v>3309663.8381157415</v>
      </c>
      <c r="N269" s="1004">
        <f t="shared" si="50"/>
        <v>3.3096638381157413</v>
      </c>
      <c r="O269" s="1">
        <v>2054</v>
      </c>
      <c r="P269" s="1001">
        <v>6426.3068849898837</v>
      </c>
      <c r="Q269" s="999">
        <v>15077580.242511684</v>
      </c>
      <c r="R269" s="1004">
        <f t="shared" si="51"/>
        <v>15.077580242511683</v>
      </c>
      <c r="S269" s="1">
        <v>2054</v>
      </c>
      <c r="T269" s="85">
        <f t="shared" si="47"/>
        <v>25.027587146251246</v>
      </c>
      <c r="U269" s="1005">
        <f t="shared" si="48"/>
        <v>18.387244080627426</v>
      </c>
      <c r="V269" s="990">
        <f t="shared" si="49"/>
        <v>18387244.080627427</v>
      </c>
    </row>
    <row r="270" spans="8:22" s="18" customFormat="1" ht="13.2" x14ac:dyDescent="0.25">
      <c r="H270" s="1">
        <v>2055</v>
      </c>
      <c r="I270" s="1"/>
      <c r="J270" s="93">
        <f>AVERAGE(TAM_Cooking!C89:E89)*$D$23</f>
        <v>25.143167619336275</v>
      </c>
      <c r="K270" s="1">
        <v>2055</v>
      </c>
      <c r="L270" s="1003">
        <v>511.29921189813587</v>
      </c>
      <c r="M270" s="892">
        <v>3326859.653770268</v>
      </c>
      <c r="N270" s="1004">
        <f t="shared" si="50"/>
        <v>3.3268596537702679</v>
      </c>
      <c r="O270" s="1">
        <v>2055</v>
      </c>
      <c r="P270" s="1003">
        <v>6453.3840317211425</v>
      </c>
      <c r="Q270" s="892">
        <v>14922900.255465027</v>
      </c>
      <c r="R270" s="1004">
        <f t="shared" si="51"/>
        <v>14.922900255465025</v>
      </c>
      <c r="S270" s="1">
        <v>2055</v>
      </c>
      <c r="T270" s="85">
        <f t="shared" si="47"/>
        <v>25.143167619336275</v>
      </c>
      <c r="U270" s="1005">
        <f t="shared" si="48"/>
        <v>18.249759909235294</v>
      </c>
      <c r="V270" s="990">
        <f t="shared" si="49"/>
        <v>18249759.909235295</v>
      </c>
    </row>
    <row r="271" spans="8:22" s="18" customFormat="1" ht="13.2" x14ac:dyDescent="0.25">
      <c r="H271" s="1">
        <v>2056</v>
      </c>
      <c r="I271" s="1"/>
      <c r="J271" s="93">
        <f>AVERAGE(TAM_Cooking!C90:E90)*$D$23</f>
        <v>25.254694157686085</v>
      </c>
      <c r="K271" s="1">
        <v>2056</v>
      </c>
      <c r="L271" s="1001">
        <v>514.37104389421552</v>
      </c>
      <c r="M271" s="999">
        <v>3344055.4694247846</v>
      </c>
      <c r="N271" s="1004">
        <f t="shared" si="50"/>
        <v>3.3440554694247844</v>
      </c>
      <c r="O271" s="1">
        <v>2056</v>
      </c>
      <c r="P271" s="1001">
        <v>6479.1381516853316</v>
      </c>
      <c r="Q271" s="999">
        <v>14758368.46028807</v>
      </c>
      <c r="R271" s="1004">
        <f t="shared" si="51"/>
        <v>14.75836846028807</v>
      </c>
      <c r="S271" s="1">
        <v>2056</v>
      </c>
      <c r="T271" s="85">
        <f t="shared" si="47"/>
        <v>25.254694157686085</v>
      </c>
      <c r="U271" s="1005">
        <f t="shared" si="48"/>
        <v>18.102423929712856</v>
      </c>
      <c r="V271" s="990">
        <f t="shared" si="49"/>
        <v>18102423.929712854</v>
      </c>
    </row>
    <row r="272" spans="8:22" s="18" customFormat="1" ht="13.2" x14ac:dyDescent="0.25">
      <c r="H272" s="1">
        <v>2057</v>
      </c>
      <c r="I272" s="1"/>
      <c r="J272" s="93">
        <f>AVERAGE(TAM_Cooking!C91:E91)*$D$23</f>
        <v>25.36221324002554</v>
      </c>
      <c r="K272" s="1">
        <v>2057</v>
      </c>
      <c r="L272" s="1003">
        <v>517.44287589029568</v>
      </c>
      <c r="M272" s="892">
        <v>3361251.2850793111</v>
      </c>
      <c r="N272" s="1004">
        <f t="shared" si="50"/>
        <v>3.361251285079311</v>
      </c>
      <c r="O272" s="1">
        <v>2057</v>
      </c>
      <c r="P272" s="1003">
        <v>6503.5868301596438</v>
      </c>
      <c r="Q272" s="892">
        <v>14584115.804276157</v>
      </c>
      <c r="R272" s="1004">
        <f t="shared" si="51"/>
        <v>14.584115804276157</v>
      </c>
      <c r="S272" s="1">
        <v>2057</v>
      </c>
      <c r="T272" s="85">
        <f t="shared" si="47"/>
        <v>25.36221324002554</v>
      </c>
      <c r="U272" s="1005">
        <f t="shared" si="48"/>
        <v>17.945367089355468</v>
      </c>
      <c r="V272" s="990">
        <f t="shared" si="49"/>
        <v>17945367.089355469</v>
      </c>
    </row>
    <row r="273" spans="8:83" s="18" customFormat="1" ht="13.2" x14ac:dyDescent="0.25">
      <c r="H273" s="1">
        <v>2058</v>
      </c>
      <c r="I273" s="1"/>
      <c r="J273" s="93">
        <f>AVERAGE(TAM_Cooking!C92:E92)*$D$23</f>
        <v>25.465820603968595</v>
      </c>
      <c r="K273" s="1">
        <v>2058</v>
      </c>
      <c r="L273" s="1001">
        <v>520.51470788637539</v>
      </c>
      <c r="M273" s="999">
        <v>3378447.1007338334</v>
      </c>
      <c r="N273" s="1004">
        <f t="shared" si="50"/>
        <v>3.3784471007338333</v>
      </c>
      <c r="O273" s="1">
        <v>2058</v>
      </c>
      <c r="P273" s="1001">
        <v>6526.7575919304118</v>
      </c>
      <c r="Q273" s="999">
        <v>14400347.248447863</v>
      </c>
      <c r="R273" s="1004">
        <f t="shared" si="51"/>
        <v>14.400347248447863</v>
      </c>
      <c r="S273" s="1">
        <v>2058</v>
      </c>
      <c r="T273" s="85">
        <f t="shared" si="47"/>
        <v>25.465820603968595</v>
      </c>
      <c r="U273" s="1005">
        <f t="shared" si="48"/>
        <v>17.778794349181695</v>
      </c>
      <c r="V273" s="990">
        <f t="shared" si="49"/>
        <v>17778794.349181697</v>
      </c>
    </row>
    <row r="274" spans="8:83" s="18" customFormat="1" ht="13.2" x14ac:dyDescent="0.25">
      <c r="H274" s="1">
        <v>2059</v>
      </c>
      <c r="I274" s="1"/>
      <c r="J274" s="93">
        <f>AVERAGE(TAM_Cooking!C93:E93)*$D$23</f>
        <v>25.56563936474333</v>
      </c>
      <c r="K274" s="1">
        <v>2059</v>
      </c>
      <c r="L274" s="1003">
        <v>523.5865398824551</v>
      </c>
      <c r="M274" s="892">
        <v>3395642.9163883552</v>
      </c>
      <c r="N274" s="1004">
        <f t="shared" si="50"/>
        <v>3.395642916388355</v>
      </c>
      <c r="O274" s="1">
        <v>2059</v>
      </c>
      <c r="P274" s="1003">
        <v>6548.6830363700483</v>
      </c>
      <c r="Q274" s="892">
        <v>14207305.541302444</v>
      </c>
      <c r="R274" s="1004">
        <f t="shared" si="51"/>
        <v>14.207305541302444</v>
      </c>
      <c r="S274" s="1">
        <v>2059</v>
      </c>
      <c r="T274" s="85">
        <f t="shared" si="47"/>
        <v>25.56563936474333</v>
      </c>
      <c r="U274" s="1005">
        <f t="shared" si="48"/>
        <v>17.6029484576908</v>
      </c>
      <c r="V274" s="990">
        <f t="shared" si="49"/>
        <v>17602948.457690798</v>
      </c>
    </row>
    <row r="275" spans="8:83" s="18" customFormat="1" ht="13.2" x14ac:dyDescent="0.25">
      <c r="H275" s="1">
        <v>2060</v>
      </c>
      <c r="I275" s="1"/>
      <c r="J275" s="93">
        <f>AVERAGE(TAM_Cooking!C94:E94)*$D$23</f>
        <v>25.661773863785992</v>
      </c>
      <c r="K275" s="1">
        <v>2060</v>
      </c>
      <c r="L275" s="1001">
        <v>526.65837187853526</v>
      </c>
      <c r="M275" s="999">
        <v>3412838.7320428775</v>
      </c>
      <c r="N275" s="1004">
        <f t="shared" si="50"/>
        <v>3.4128387320428772</v>
      </c>
      <c r="O275" s="1">
        <v>2060</v>
      </c>
      <c r="P275" s="1001">
        <v>6569.391548600569</v>
      </c>
      <c r="Q275" s="999">
        <v>14005202.050276153</v>
      </c>
      <c r="R275" s="1004">
        <f t="shared" si="51"/>
        <v>14.005202050276152</v>
      </c>
      <c r="S275" s="1">
        <v>2060</v>
      </c>
      <c r="T275" s="85">
        <f t="shared" si="47"/>
        <v>25.661773863785992</v>
      </c>
      <c r="U275" s="1005">
        <f t="shared" si="48"/>
        <v>17.418040782319029</v>
      </c>
      <c r="V275" s="990">
        <f t="shared" si="49"/>
        <v>17418040.782319032</v>
      </c>
    </row>
    <row r="276" spans="8:83" s="18" customFormat="1" ht="15.75" customHeight="1" thickBot="1" x14ac:dyDescent="0.3">
      <c r="J276" s="65"/>
      <c r="L276" s="61"/>
      <c r="M276" s="59"/>
      <c r="N276" s="60"/>
      <c r="P276" s="61"/>
      <c r="Q276" s="59"/>
      <c r="R276" s="60"/>
      <c r="T276" s="61"/>
      <c r="U276" s="59"/>
      <c r="V276" s="60"/>
    </row>
    <row r="277" spans="8:83" ht="15.75" customHeight="1" x14ac:dyDescent="0.25">
      <c r="W277" s="18"/>
      <c r="X277" s="18"/>
      <c r="Y277" s="18"/>
      <c r="Z277" s="18"/>
      <c r="BI277" s="18"/>
      <c r="BL277"/>
      <c r="BR277" s="18"/>
      <c r="BS277" s="18"/>
      <c r="BT277" s="18"/>
      <c r="CC277"/>
      <c r="CD277"/>
      <c r="CE277"/>
    </row>
    <row r="278" spans="8:83" ht="15.75" customHeight="1" x14ac:dyDescent="0.25">
      <c r="W278" s="18"/>
      <c r="X278" s="18"/>
      <c r="Y278" s="18"/>
      <c r="Z278" s="18"/>
      <c r="BI278" s="18"/>
      <c r="BL278"/>
      <c r="BR278" s="18"/>
      <c r="BS278" s="18"/>
      <c r="BT278" s="18"/>
      <c r="CC278"/>
      <c r="CD278"/>
      <c r="CE278"/>
    </row>
    <row r="279" spans="8:83" ht="15.75" customHeight="1" x14ac:dyDescent="0.25">
      <c r="BI279" s="18"/>
      <c r="BL279"/>
      <c r="BR279" s="18"/>
      <c r="BS279" s="18"/>
      <c r="BT279" s="18"/>
      <c r="CC279"/>
      <c r="CD279"/>
      <c r="CE279"/>
    </row>
  </sheetData>
  <mergeCells count="90">
    <mergeCell ref="E114:F114"/>
    <mergeCell ref="H4:I4"/>
    <mergeCell ref="N72:O73"/>
    <mergeCell ref="N66:O66"/>
    <mergeCell ref="N75:O76"/>
    <mergeCell ref="N79:O79"/>
    <mergeCell ref="N81:O82"/>
    <mergeCell ref="N86:O92"/>
    <mergeCell ref="P66:Q66"/>
    <mergeCell ref="P72:Q73"/>
    <mergeCell ref="R137:S138"/>
    <mergeCell ref="R142:S148"/>
    <mergeCell ref="R131:S132"/>
    <mergeCell ref="AA128:AB129"/>
    <mergeCell ref="Z114:AC114"/>
    <mergeCell ref="AG114:AJ114"/>
    <mergeCell ref="R128:S129"/>
    <mergeCell ref="R122:S122"/>
    <mergeCell ref="AA118:AB120"/>
    <mergeCell ref="AA122:AB122"/>
    <mergeCell ref="M226:N226"/>
    <mergeCell ref="Q226:R226"/>
    <mergeCell ref="T226:V226"/>
    <mergeCell ref="Q8:Q10"/>
    <mergeCell ref="AI10:AJ10"/>
    <mergeCell ref="M170:N170"/>
    <mergeCell ref="R170:S170"/>
    <mergeCell ref="V170:Y170"/>
    <mergeCell ref="M114:N114"/>
    <mergeCell ref="R118:S120"/>
    <mergeCell ref="Q114:S114"/>
    <mergeCell ref="AA81:AB82"/>
    <mergeCell ref="AA86:AB92"/>
    <mergeCell ref="AA142:AB148"/>
    <mergeCell ref="AA137:AB138"/>
    <mergeCell ref="AA131:AB132"/>
    <mergeCell ref="AF2:AG2"/>
    <mergeCell ref="AC66:AD66"/>
    <mergeCell ref="AI6:AJ8"/>
    <mergeCell ref="AI14:AJ16"/>
    <mergeCell ref="AG6:AH8"/>
    <mergeCell ref="AG10:AH10"/>
    <mergeCell ref="AG17:AH19"/>
    <mergeCell ref="AA170:AB170"/>
    <mergeCell ref="A6:F6"/>
    <mergeCell ref="AC62:AD64"/>
    <mergeCell ref="Z58:AC58"/>
    <mergeCell ref="A1:G3"/>
    <mergeCell ref="F78:G81"/>
    <mergeCell ref="N62:O64"/>
    <mergeCell ref="M58:O58"/>
    <mergeCell ref="P62:Q64"/>
    <mergeCell ref="W6:X8"/>
    <mergeCell ref="Y6:Z8"/>
    <mergeCell ref="M2:N2"/>
    <mergeCell ref="V2:W2"/>
    <mergeCell ref="P13:P14"/>
    <mergeCell ref="Q13:Q14"/>
    <mergeCell ref="P8:P10"/>
    <mergeCell ref="Y10:Z10"/>
    <mergeCell ref="W10:X10"/>
    <mergeCell ref="W17:X19"/>
    <mergeCell ref="AA62:AB64"/>
    <mergeCell ref="AA75:AB76"/>
    <mergeCell ref="AA66:AB66"/>
    <mergeCell ref="Y14:Z16"/>
    <mergeCell ref="BO20:BP23"/>
    <mergeCell ref="AA79:AB79"/>
    <mergeCell ref="AA72:AB73"/>
    <mergeCell ref="BH58:BI58"/>
    <mergeCell ref="AL114:AM114"/>
    <mergeCell ref="AK66:AL66"/>
    <mergeCell ref="AK62:AL64"/>
    <mergeCell ref="AM66:AN66"/>
    <mergeCell ref="AM62:AN64"/>
    <mergeCell ref="AT58:AU58"/>
    <mergeCell ref="AJ58:AM58"/>
    <mergeCell ref="AY58:AZ58"/>
    <mergeCell ref="AS2:AU2"/>
    <mergeCell ref="AT6:AU8"/>
    <mergeCell ref="AV6:AW8"/>
    <mergeCell ref="BC58:BF58"/>
    <mergeCell ref="BC2:BE2"/>
    <mergeCell ref="AR54:AS54"/>
    <mergeCell ref="AT15:AU17"/>
    <mergeCell ref="AV15:AW17"/>
    <mergeCell ref="BF6:BG8"/>
    <mergeCell ref="BD15:BE17"/>
    <mergeCell ref="BF15:BG17"/>
    <mergeCell ref="BD6:BE8"/>
  </mergeCells>
  <hyperlinks>
    <hyperlink ref="BO20:BP23" location="'PDS 2'!I58:K108" display="Click Here to go to Next Solution in Space Heating and Cooling" xr:uid="{34C0DEC5-E7AC-4CE7-8883-99DD4446C4A8}"/>
    <hyperlink ref="AY57" location="'PDS 2'!A1" display="Back to Top/Left" xr:uid="{3764293D-BE10-4EC4-9FE0-F26BFD84C984}"/>
    <hyperlink ref="O113" location="'PDS 2'!A1" display="Back to Top/Left" xr:uid="{B7635C17-8E27-473C-97FA-279881490322}"/>
    <hyperlink ref="AI113" location="'PDS 2'!A1" display="Back to Top/Left" xr:uid="{BD2ABFF3-7B99-4E03-A5BD-9FA635EBEE17}"/>
    <hyperlink ref="N1" location="'PDS 2'!A1" display="Back to Top/Left" xr:uid="{43DB9D9C-8B8F-4942-B52E-B3D90BB192D9}"/>
    <hyperlink ref="X1" location="'PDS 2'!A1" display="Back to Top/Left" xr:uid="{883E1AC8-FEDA-4C03-B155-508A369A7EE2}"/>
    <hyperlink ref="AJ1" location="'PDS 2'!A1" display="Back to Top/Left" xr:uid="{70443F7F-1C44-438E-A709-9AF6EB80D51C}"/>
    <hyperlink ref="BK57" location="'PDS 2'!A1" display="Back to Top/Left" xr:uid="{AFE99A5E-4BC3-4780-BB4B-B102D616F20A}"/>
    <hyperlink ref="K169" location="'PDS 2'!A1" display="Back to Top/Left" xr:uid="{550B1698-7785-4152-B874-2CBBC00B3052}"/>
    <hyperlink ref="X169" location="'PDS 2'!A1" display="Back to Top/Left" xr:uid="{26F2B89D-995B-47C1-BD36-371CF6E0A8A3}"/>
    <hyperlink ref="F78:G81" location="'PDS 2'!BL2:BN52" display="Click Here to go to Previous Solution in Space Heating and Cooling" xr:uid="{71985158-8648-4C1E-A16D-DAAA74DDEB88}"/>
    <hyperlink ref="K225" location="'PDS 2'!A1" display="Back to Top/Left" xr:uid="{2D570A1A-84C5-45E0-82DD-5B7A309F5B2A}"/>
    <hyperlink ref="BB1" location="'PDS 2'!A1" display="Back to Top/Left" xr:uid="{3485D5C2-6A32-49AA-BF73-711B813F4DAC}"/>
    <hyperlink ref="BL1" location="'PDS 2'!A1" display="Back to Top/Left" xr:uid="{179148CD-2386-4177-A3CF-C872D752913E}"/>
    <hyperlink ref="N57" location="'PDS 2'!A1" display="Back to Top/Left" xr:uid="{DE81222F-AF59-4605-8689-0B656E8CB1DC}"/>
    <hyperlink ref="Z57" location="'PDS 2'!A1" display="Back to Top/Left" xr:uid="{57F3140F-B271-4664-952D-3E4EA09BA457}"/>
    <hyperlink ref="AI57" location="'PDS 2'!A1" display="Back to Top/Left" xr:uid="{124D1A78-4FE2-4ABF-8EC2-F55AA4CB26CD}"/>
    <hyperlink ref="AS57" location="'PDS 2'!A1" display="Back to Top/Left" xr:uid="{C05101C3-34A7-466D-B042-B401D85CC4AA}"/>
    <hyperlink ref="AB113" location="'PDS 2'!A1" display="Back to Top/Left" xr:uid="{4E640605-AAEA-488D-B1B6-BC1BD2F20627}"/>
    <hyperlink ref="B9" location="'PDS 2'!L2:S52" display="Insulation" xr:uid="{F354F23A-D855-48BD-802F-8F60102E144E}"/>
    <hyperlink ref="B10" location="'PDS 2'!U2:AC52" display="Cool Roofs" xr:uid="{87282260-FB7C-42C2-A9F5-5ECBFA45616A}"/>
    <hyperlink ref="B11" location="'PDS 2'!AE2:AN52" display="Green Roof" xr:uid="{116CD40C-566C-4355-867C-CB59ACAD3D00}"/>
    <hyperlink ref="B14" location="'PDS 2'!L58:U108" display="Smart Glass" xr:uid="{4457F42A-5929-4ADD-93C5-94895F3ACE2B}"/>
    <hyperlink ref="B18" location="'PDS 2'!AX58:BA108" display="District Heating" xr:uid="{55CEFD65-A78D-4852-A821-145B5E906E63}"/>
    <hyperlink ref="B17" location="'PDS 2'!AS58:AV108" display="Heat Pumps" xr:uid="{8C8A2D3B-065B-4E65-A2E0-B41C1635D0CD}"/>
    <hyperlink ref="B15" location="'PDS 2'!Y58:AG108" display="Building Automation" xr:uid="{EB4685FF-7987-452B-A18C-9B2FE77FF910}"/>
    <hyperlink ref="B16" location="'PDS 2'!AI58:AQ108" display="Smart Thermostats" xr:uid="{D897DB43-1473-41B2-A548-66F93D034C47}"/>
    <hyperlink ref="C10" location="'PDS 2'!P114:W164" display="Smart Glass" xr:uid="{BAEAC2EF-2F66-4677-9A15-AA8D42D8D953}"/>
    <hyperlink ref="C11" location="'PDS 2'!Y114:AE164" display="Building Automation" xr:uid="{70DFE634-7190-4123-B466-8C2984359F83}"/>
    <hyperlink ref="C9" location="'PDS 2'!L114:N164" display="LED Lighting - Commercial" xr:uid="{F40F4BAB-BF2B-4220-BDD8-426CD4DEC89D}"/>
    <hyperlink ref="D9" location="'PDS 2'!L170:O220" display="Water Saving - Home" xr:uid="{6D1DD3EE-BF10-4015-B9D5-86BF6DF00798}"/>
    <hyperlink ref="D10" location="'PDS 2'!Q170:T220" display="Solar Water" xr:uid="{BCB86F27-63DA-4FC8-B6AA-2D73271F4952}"/>
    <hyperlink ref="B20" location="'PDS 2'!BC58:BH108" display="RESULTS" xr:uid="{9C3BEC4C-4E13-40F1-9ADA-CA0C270D5318}"/>
    <hyperlink ref="C20" location="'PDS 2'!AG114:AM164" display="RESULTS" xr:uid="{B2488802-41D3-4C22-8E59-1FBFC7F3D824}"/>
    <hyperlink ref="D20" location="'PDS 2'!V170:AB220" display="RESULTS" xr:uid="{FE63498E-BE54-4840-802E-DD2C30643CDA}"/>
    <hyperlink ref="B12" location="'PDS 2'!AR2:AZ52" display="High Performance Static - Residential" xr:uid="{49ABFC44-4A73-4D92-86CA-72AA911D76BD}"/>
    <hyperlink ref="B13" location="'PDS 2'!BB2:BK52" display="High Performance Static - Commercial" xr:uid="{0443DAD2-A4D5-427A-8D58-125A1C59CDB2}"/>
    <hyperlink ref="E9" location="'PDS 2'!L226:N276" display="Small Biogas" xr:uid="{C99E4CAD-AF5B-455B-A64A-58F717F29E0A}"/>
    <hyperlink ref="E10" location="'PDS 2'!P226:R276" display="Clean Cookstoves" xr:uid="{A2DFC5D4-4185-4969-88A0-33DDC73AF254}"/>
    <hyperlink ref="E20" location="'PDS 2'!T226:V276" display="RESULTS" xr:uid="{B6204D69-CA4D-4EE0-94B4-EB86F70D8982}"/>
    <hyperlink ref="H4:I4" location="'Table of Contents'!A1" display="Jump Back to Table of Contents Sheet" xr:uid="{8F601779-7C12-47AC-8DCF-1D792001D95E}"/>
    <hyperlink ref="C13" location="'PDS 2'!D114:F164" display="LED Lighting - Residential" xr:uid="{18283D33-B655-4961-AC30-FFA1F6B4C366}"/>
    <hyperlink ref="K113" location="'PDS 2'!A1" display="Back to Top/Left" xr:uid="{817C0F59-AC60-48A2-84BB-62568019DEAC}"/>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tabColor theme="9" tint="0.59999389629810485"/>
  </sheetPr>
  <dimension ref="A1:CY279"/>
  <sheetViews>
    <sheetView showGridLines="0" zoomScale="70" zoomScaleNormal="70" workbookViewId="0">
      <selection sqref="A1:G3"/>
    </sheetView>
  </sheetViews>
  <sheetFormatPr defaultColWidth="14.44140625" defaultRowHeight="15.75" customHeight="1" x14ac:dyDescent="0.25"/>
  <cols>
    <col min="1" max="1" width="14.44140625" customWidth="1"/>
    <col min="2" max="3" width="24.5546875" customWidth="1"/>
    <col min="4" max="4" width="22" customWidth="1"/>
    <col min="5" max="5" width="26.44140625" customWidth="1"/>
    <col min="6" max="6" width="20.77734375" customWidth="1"/>
    <col min="7" max="7" width="18.77734375" customWidth="1"/>
    <col min="8" max="8" width="19.5546875" customWidth="1"/>
    <col min="9" max="9" width="19.5546875" style="18" customWidth="1"/>
    <col min="10" max="10" width="23.5546875" customWidth="1"/>
    <col min="11" max="11" width="19.21875" customWidth="1"/>
    <col min="12" max="12" width="19.21875" style="18" customWidth="1"/>
    <col min="13" max="13" width="29.21875" customWidth="1"/>
    <col min="14" max="14" width="22.33203125" customWidth="1"/>
    <col min="15" max="15" width="28.88671875" customWidth="1"/>
    <col min="16" max="16" width="20.88671875" customWidth="1"/>
    <col min="17" max="17" width="22.5546875" customWidth="1"/>
    <col min="18" max="18" width="18.77734375" customWidth="1"/>
    <col min="19" max="19" width="30.77734375" customWidth="1"/>
    <col min="20" max="20" width="22.44140625" customWidth="1"/>
    <col min="21" max="21" width="18" customWidth="1"/>
    <col min="22" max="22" width="22.5546875" customWidth="1"/>
    <col min="23" max="23" width="26.109375" customWidth="1"/>
    <col min="24" max="24" width="21.88671875" customWidth="1"/>
    <col min="25" max="25" width="20.21875" customWidth="1"/>
    <col min="26" max="26" width="19.77734375" customWidth="1"/>
    <col min="27" max="27" width="25.21875" customWidth="1"/>
    <col min="28" max="28" width="21.6640625" customWidth="1"/>
    <col min="29" max="29" width="20" customWidth="1"/>
    <col min="30" max="30" width="18.77734375" customWidth="1"/>
    <col min="31" max="31" width="18" customWidth="1"/>
    <col min="32" max="32" width="19.88671875" customWidth="1"/>
    <col min="33" max="33" width="19" customWidth="1"/>
    <col min="34" max="34" width="21" customWidth="1"/>
    <col min="35" max="35" width="20.5546875" customWidth="1"/>
    <col min="36" max="36" width="16.77734375" customWidth="1"/>
    <col min="37" max="37" width="18.21875" customWidth="1"/>
    <col min="38" max="38" width="19.33203125" customWidth="1"/>
    <col min="40" max="40" width="16.88671875" customWidth="1"/>
    <col min="41" max="41" width="19.109375" customWidth="1"/>
    <col min="42" max="42" width="23.33203125" customWidth="1"/>
    <col min="43" max="43" width="24.21875" customWidth="1"/>
    <col min="44" max="44" width="16.44140625" customWidth="1"/>
    <col min="48" max="48" width="16.5546875" customWidth="1"/>
    <col min="50" max="53" width="17.6640625" customWidth="1"/>
    <col min="54" max="54" width="16.44140625" customWidth="1"/>
    <col min="55" max="55" width="20.109375" customWidth="1"/>
    <col min="56" max="56" width="23.21875" customWidth="1"/>
    <col min="57" max="58" width="17.6640625" customWidth="1"/>
    <col min="59" max="59" width="22.109375" customWidth="1"/>
    <col min="60" max="60" width="21.6640625" customWidth="1"/>
    <col min="64" max="64" width="15.88671875" style="18" customWidth="1"/>
    <col min="65" max="65" width="15.44140625" customWidth="1"/>
    <col min="67" max="67" width="17.109375" customWidth="1"/>
    <col min="71" max="71" width="15.5546875" bestFit="1" customWidth="1"/>
    <col min="73" max="75" width="14.44140625" style="18"/>
    <col min="76" max="76" width="16.33203125" style="18" customWidth="1"/>
    <col min="77" max="83" width="14.44140625" style="18"/>
  </cols>
  <sheetData>
    <row r="1" spans="1:83" ht="18.45" customHeight="1" thickBot="1" x14ac:dyDescent="0.3">
      <c r="A1" s="1615" t="s">
        <v>872</v>
      </c>
      <c r="B1" s="1615"/>
      <c r="C1" s="1615"/>
      <c r="D1" s="1615"/>
      <c r="E1" s="1615"/>
      <c r="F1" s="1615"/>
      <c r="G1" s="1615"/>
      <c r="H1" s="33" t="s">
        <v>7</v>
      </c>
      <c r="I1" s="33"/>
      <c r="J1" s="34"/>
      <c r="K1" s="34"/>
      <c r="L1" s="34"/>
      <c r="M1" s="34"/>
      <c r="N1" s="91" t="s">
        <v>71</v>
      </c>
      <c r="O1" s="91"/>
      <c r="P1" s="91"/>
      <c r="Q1" s="91"/>
      <c r="R1" s="91"/>
      <c r="S1" s="91"/>
      <c r="T1" s="33" t="s">
        <v>7</v>
      </c>
      <c r="U1" s="34"/>
      <c r="V1" s="34"/>
      <c r="W1" s="34"/>
      <c r="X1" s="91" t="s">
        <v>71</v>
      </c>
      <c r="Y1" s="34"/>
      <c r="Z1" s="34"/>
      <c r="AA1" s="34"/>
      <c r="AB1" s="34"/>
      <c r="AC1" s="34"/>
      <c r="AD1" s="33" t="s">
        <v>7</v>
      </c>
      <c r="AE1" s="34"/>
      <c r="AF1" s="34"/>
      <c r="AG1" s="34"/>
      <c r="AH1" s="34"/>
      <c r="AI1" s="844"/>
      <c r="AJ1" s="946" t="s">
        <v>71</v>
      </c>
      <c r="AK1" s="962"/>
      <c r="AL1" s="34"/>
      <c r="AM1" s="34"/>
      <c r="AN1" s="34"/>
      <c r="AO1" s="34"/>
      <c r="AP1" s="34"/>
      <c r="AQ1" s="1075"/>
      <c r="AR1" s="1075"/>
      <c r="AS1" s="1075"/>
      <c r="AT1" s="1075"/>
      <c r="AU1" s="33" t="s">
        <v>7</v>
      </c>
      <c r="AV1" s="33"/>
      <c r="AW1" s="33"/>
      <c r="AX1" s="34"/>
      <c r="AY1" s="34"/>
      <c r="AZ1" s="34"/>
      <c r="BA1" s="962"/>
      <c r="BB1" s="946" t="s">
        <v>71</v>
      </c>
      <c r="BC1" s="962"/>
      <c r="BD1" s="1075"/>
      <c r="BE1" s="33" t="s">
        <v>7</v>
      </c>
      <c r="BF1" s="33"/>
      <c r="BG1" s="33"/>
      <c r="BH1" s="34"/>
      <c r="BI1" s="34"/>
      <c r="BJ1" s="34"/>
      <c r="BK1" s="962"/>
      <c r="BL1" s="946" t="s">
        <v>71</v>
      </c>
      <c r="BM1" s="962"/>
      <c r="BU1"/>
      <c r="BV1"/>
      <c r="BW1"/>
      <c r="BX1"/>
      <c r="BY1"/>
      <c r="BZ1"/>
      <c r="CA1"/>
      <c r="CB1"/>
      <c r="CC1"/>
      <c r="CD1"/>
      <c r="CE1"/>
    </row>
    <row r="2" spans="1:83" ht="94.2" customHeight="1" thickBot="1" x14ac:dyDescent="0.3">
      <c r="A2" s="1615"/>
      <c r="B2" s="1615"/>
      <c r="C2" s="1615"/>
      <c r="D2" s="1615"/>
      <c r="E2" s="1615"/>
      <c r="F2" s="1615"/>
      <c r="G2" s="1615"/>
      <c r="J2" s="90" t="s">
        <v>68</v>
      </c>
      <c r="K2" s="1"/>
      <c r="L2" s="915" t="s">
        <v>672</v>
      </c>
      <c r="M2" s="1616" t="s">
        <v>710</v>
      </c>
      <c r="N2" s="1617"/>
      <c r="O2" s="50"/>
      <c r="P2" s="50"/>
      <c r="Q2" s="50"/>
      <c r="R2" s="1082"/>
      <c r="S2" s="1083"/>
      <c r="T2" s="18"/>
      <c r="U2" s="920" t="s">
        <v>8</v>
      </c>
      <c r="V2" s="1616" t="s">
        <v>693</v>
      </c>
      <c r="W2" s="1617"/>
      <c r="X2" s="847" t="s">
        <v>711</v>
      </c>
      <c r="Y2" s="895">
        <v>0.5</v>
      </c>
      <c r="Z2" s="847" t="s">
        <v>712</v>
      </c>
      <c r="AA2" s="895">
        <v>0.75</v>
      </c>
      <c r="AB2" s="941"/>
      <c r="AC2" s="51"/>
      <c r="AE2" s="915" t="s">
        <v>9</v>
      </c>
      <c r="AF2" s="1579" t="s">
        <v>693</v>
      </c>
      <c r="AG2" s="1580"/>
      <c r="AH2" s="847" t="s">
        <v>713</v>
      </c>
      <c r="AI2" s="895">
        <v>0.5</v>
      </c>
      <c r="AJ2" s="847" t="s">
        <v>798</v>
      </c>
      <c r="AK2" s="895">
        <v>0.5</v>
      </c>
      <c r="AL2" s="50"/>
      <c r="AM2" s="50"/>
      <c r="AN2" s="947" t="s">
        <v>51</v>
      </c>
      <c r="AP2" s="931" t="s">
        <v>56</v>
      </c>
      <c r="AR2" s="915" t="s">
        <v>911</v>
      </c>
      <c r="AS2" s="1565" t="s">
        <v>742</v>
      </c>
      <c r="AT2" s="1566"/>
      <c r="AU2" s="1566"/>
      <c r="AV2" s="847" t="s">
        <v>801</v>
      </c>
      <c r="AW2" s="895">
        <v>0.5</v>
      </c>
      <c r="AX2" s="847" t="s">
        <v>802</v>
      </c>
      <c r="AY2" s="895">
        <v>0.5</v>
      </c>
      <c r="AZ2" s="51"/>
      <c r="BA2" s="18"/>
      <c r="BB2" s="915" t="s">
        <v>912</v>
      </c>
      <c r="BC2" s="1565" t="s">
        <v>841</v>
      </c>
      <c r="BD2" s="1566"/>
      <c r="BE2" s="1566"/>
      <c r="BF2" s="847" t="s">
        <v>803</v>
      </c>
      <c r="BG2" s="895">
        <v>0.5</v>
      </c>
      <c r="BH2" s="847" t="s">
        <v>804</v>
      </c>
      <c r="BI2" s="895">
        <v>0.5</v>
      </c>
      <c r="BJ2" s="50"/>
      <c r="BK2" s="879"/>
      <c r="BL2"/>
      <c r="BM2" s="979" t="s">
        <v>666</v>
      </c>
      <c r="BU2"/>
      <c r="BV2"/>
      <c r="BW2"/>
      <c r="BX2"/>
      <c r="BY2"/>
      <c r="BZ2"/>
      <c r="CA2"/>
      <c r="CB2"/>
      <c r="CC2"/>
      <c r="CD2"/>
      <c r="CE2"/>
    </row>
    <row r="3" spans="1:83" ht="84.6" customHeight="1" thickBot="1" x14ac:dyDescent="0.3">
      <c r="A3" s="1615"/>
      <c r="B3" s="1615"/>
      <c r="C3" s="1615"/>
      <c r="D3" s="1615"/>
      <c r="E3" s="1615"/>
      <c r="F3" s="1615"/>
      <c r="G3" s="1615"/>
      <c r="J3" s="63" t="s">
        <v>692</v>
      </c>
      <c r="K3" s="6"/>
      <c r="L3" s="52" t="s">
        <v>387</v>
      </c>
      <c r="M3" s="42" t="s">
        <v>729</v>
      </c>
      <c r="N3" s="42" t="s">
        <v>728</v>
      </c>
      <c r="O3" s="42" t="s">
        <v>836</v>
      </c>
      <c r="P3" s="42" t="s">
        <v>702</v>
      </c>
      <c r="Q3" s="42" t="s">
        <v>703</v>
      </c>
      <c r="R3" s="42" t="s">
        <v>837</v>
      </c>
      <c r="S3" s="53" t="s">
        <v>838</v>
      </c>
      <c r="U3" s="52" t="s">
        <v>387</v>
      </c>
      <c r="V3" s="42" t="s">
        <v>644</v>
      </c>
      <c r="W3" s="47" t="s">
        <v>679</v>
      </c>
      <c r="X3" s="47" t="s">
        <v>679</v>
      </c>
      <c r="Y3" s="47" t="s">
        <v>680</v>
      </c>
      <c r="Z3" s="47" t="s">
        <v>680</v>
      </c>
      <c r="AA3" s="42" t="s">
        <v>729</v>
      </c>
      <c r="AB3" s="42" t="s">
        <v>728</v>
      </c>
      <c r="AC3" s="53" t="s">
        <v>10</v>
      </c>
      <c r="AE3" s="52" t="s">
        <v>651</v>
      </c>
      <c r="AF3" s="42" t="s">
        <v>644</v>
      </c>
      <c r="AG3" s="47" t="s">
        <v>681</v>
      </c>
      <c r="AH3" s="47" t="s">
        <v>681</v>
      </c>
      <c r="AI3" s="47" t="s">
        <v>682</v>
      </c>
      <c r="AJ3" s="47" t="s">
        <v>682</v>
      </c>
      <c r="AK3" s="42" t="s">
        <v>729</v>
      </c>
      <c r="AL3" s="42" t="s">
        <v>728</v>
      </c>
      <c r="AM3" s="42" t="s">
        <v>55</v>
      </c>
      <c r="AN3" s="53" t="s">
        <v>653</v>
      </c>
      <c r="AO3" s="7"/>
      <c r="AP3" s="63" t="s">
        <v>709</v>
      </c>
      <c r="AQ3" s="9"/>
      <c r="AR3" s="52" t="s">
        <v>656</v>
      </c>
      <c r="AS3" s="42" t="s">
        <v>644</v>
      </c>
      <c r="AT3" s="47" t="s">
        <v>683</v>
      </c>
      <c r="AU3" s="47" t="s">
        <v>683</v>
      </c>
      <c r="AV3" s="47" t="s">
        <v>684</v>
      </c>
      <c r="AW3" s="47" t="s">
        <v>684</v>
      </c>
      <c r="AX3" s="42" t="s">
        <v>729</v>
      </c>
      <c r="AY3" s="42" t="s">
        <v>728</v>
      </c>
      <c r="AZ3" s="53" t="s">
        <v>664</v>
      </c>
      <c r="BA3" s="630"/>
      <c r="BB3" s="52" t="s">
        <v>665</v>
      </c>
      <c r="BC3" s="42" t="s">
        <v>644</v>
      </c>
      <c r="BD3" s="47" t="s">
        <v>685</v>
      </c>
      <c r="BE3" s="47" t="s">
        <v>685</v>
      </c>
      <c r="BF3" s="47" t="s">
        <v>686</v>
      </c>
      <c r="BG3" s="47" t="s">
        <v>686</v>
      </c>
      <c r="BH3" s="42" t="s">
        <v>729</v>
      </c>
      <c r="BI3" s="42" t="s">
        <v>728</v>
      </c>
      <c r="BJ3" s="42" t="s">
        <v>667</v>
      </c>
      <c r="BK3" s="53" t="s">
        <v>668</v>
      </c>
      <c r="BL3" s="9"/>
      <c r="BM3" s="63" t="s">
        <v>669</v>
      </c>
      <c r="BN3" s="6"/>
      <c r="BO3" s="6"/>
      <c r="BP3" s="6"/>
      <c r="BQ3" s="6"/>
      <c r="BR3" s="6"/>
      <c r="BS3" s="6"/>
      <c r="BT3" s="6"/>
      <c r="BU3" s="6"/>
      <c r="BV3" s="6"/>
      <c r="BW3"/>
      <c r="BX3"/>
      <c r="BY3"/>
      <c r="BZ3"/>
      <c r="CA3"/>
      <c r="CB3"/>
      <c r="CC3"/>
      <c r="CD3"/>
      <c r="CE3"/>
    </row>
    <row r="4" spans="1:83" ht="48" customHeight="1" thickBot="1" x14ac:dyDescent="0.3">
      <c r="A4" s="9"/>
      <c r="B4" s="18"/>
      <c r="C4" s="18"/>
      <c r="D4" s="18"/>
      <c r="E4" s="9"/>
      <c r="F4" s="9"/>
      <c r="G4" s="18"/>
      <c r="H4" s="1637" t="s">
        <v>834</v>
      </c>
      <c r="I4" s="1638"/>
      <c r="J4" s="64" t="s">
        <v>11</v>
      </c>
      <c r="K4" s="6"/>
      <c r="L4" s="821" t="s">
        <v>551</v>
      </c>
      <c r="M4" s="824" t="s">
        <v>6</v>
      </c>
      <c r="N4" s="824" t="s">
        <v>12</v>
      </c>
      <c r="O4" s="824" t="s">
        <v>11</v>
      </c>
      <c r="P4" s="824"/>
      <c r="Q4" s="824"/>
      <c r="R4" s="823" t="s">
        <v>11</v>
      </c>
      <c r="S4" s="939" t="s">
        <v>11</v>
      </c>
      <c r="U4" s="821" t="s">
        <v>555</v>
      </c>
      <c r="V4" s="822" t="s">
        <v>555</v>
      </c>
      <c r="W4" s="825">
        <f t="array" ref="W4">AVERAGE($V$5:$V$51/$U$5:$U$51)*$Y$2</f>
        <v>0.23648606677646014</v>
      </c>
      <c r="X4" s="942">
        <f t="array" ref="X4">AVERAGE($V$11:$V$41/$U$11:$U$41)*$Y$2</f>
        <v>0.24009993591325637</v>
      </c>
      <c r="Y4" s="943">
        <f t="array" ref="Y4">AVERAGE($V$5:$V$51/$U$5:$U$51)*$AA$2</f>
        <v>0.35472910016469023</v>
      </c>
      <c r="Z4" s="944">
        <f t="array" ref="Z4">AVERAGE($V$11:$V$41/$U$11:$U$41)*$AA$2</f>
        <v>0.36014990386988455</v>
      </c>
      <c r="AA4" s="824" t="s">
        <v>6</v>
      </c>
      <c r="AB4" s="824" t="s">
        <v>12</v>
      </c>
      <c r="AC4" s="826" t="s">
        <v>11</v>
      </c>
      <c r="AD4" s="8"/>
      <c r="AE4" s="821" t="s">
        <v>555</v>
      </c>
      <c r="AF4" s="822" t="s">
        <v>555</v>
      </c>
      <c r="AG4" s="825">
        <f t="array" ref="AG4">AVERAGE($AF$5:$AF$51/$AE$5:$AE$51)*$AI$2</f>
        <v>0.23648606677646014</v>
      </c>
      <c r="AH4" s="942">
        <f t="array" ref="AH4">AVERAGE($AF$11:$AF$41/$AE$11:$AE$41)*$AI$2</f>
        <v>0.24009993591325632</v>
      </c>
      <c r="AI4" s="943">
        <f t="array" ref="AI4">AVERAGE($AF$5:$AF$51/$AE$5:$AE$51)*$AK$2</f>
        <v>0.23648606677646014</v>
      </c>
      <c r="AJ4" s="944">
        <f t="array" ref="AJ4">AVERAGE($AF$11:$AF$41/$AE$11:$AE$41)*$AK$2</f>
        <v>0.24009993591325632</v>
      </c>
      <c r="AK4" s="824" t="s">
        <v>6</v>
      </c>
      <c r="AL4" s="824" t="s">
        <v>12</v>
      </c>
      <c r="AM4" s="824" t="s">
        <v>11</v>
      </c>
      <c r="AN4" s="826" t="s">
        <v>11</v>
      </c>
      <c r="AO4" s="7"/>
      <c r="AP4" s="928" t="s">
        <v>11</v>
      </c>
      <c r="AQ4" s="9"/>
      <c r="AR4" s="821" t="s">
        <v>657</v>
      </c>
      <c r="AS4" s="822" t="s">
        <v>657</v>
      </c>
      <c r="AT4" s="852">
        <f t="array" ref="AT4">AVERAGE($AS$5:$AS$51/$AR$5:$AR$51)*$AW$2</f>
        <v>0.30851595105995888</v>
      </c>
      <c r="AU4" s="852">
        <f t="array" ref="AU4">AVERAGE($AS$11:$AS$41/$AR$11:$AR$41)*$AW$2</f>
        <v>0.30586052024025684</v>
      </c>
      <c r="AV4" s="852">
        <f t="array" ref="AV4">AVERAGE($AS$5:$AS$51/$AR$5:$AR$51)*$AY$2</f>
        <v>0.30851595105995888</v>
      </c>
      <c r="AW4" s="852">
        <f t="array" ref="AW4">AVERAGE($AS$11:$AS$41/$AR$11:$AR$41)*$AY$2</f>
        <v>0.30586052024025684</v>
      </c>
      <c r="AX4" s="45" t="s">
        <v>6</v>
      </c>
      <c r="AY4" s="44" t="s">
        <v>12</v>
      </c>
      <c r="AZ4" s="54" t="s">
        <v>11</v>
      </c>
      <c r="BA4" s="630"/>
      <c r="BB4" s="821" t="s">
        <v>657</v>
      </c>
      <c r="BC4" s="822" t="s">
        <v>657</v>
      </c>
      <c r="BD4" s="852">
        <f t="array" ref="BD4">AVERAGE($BC$5:$BC$51/$BB$5:$BB$51)*$BG$2</f>
        <v>0</v>
      </c>
      <c r="BE4" s="852">
        <f t="array" ref="BE4">AVERAGE($BC$11:$BC$41/$BB$11:$BB41)*$BG$2</f>
        <v>0</v>
      </c>
      <c r="BF4" s="852">
        <f t="array" ref="BF4">AVERAGE($BC$5:$BC$51/$BB$5:$BB$51)*$BI$2</f>
        <v>0</v>
      </c>
      <c r="BG4" s="852">
        <f t="array" ref="BG4">AVERAGE($BC$11:$BC$41/$BB$11:$BB41)*$BI$2</f>
        <v>0</v>
      </c>
      <c r="BH4" s="45" t="s">
        <v>6</v>
      </c>
      <c r="BI4" s="44" t="s">
        <v>12</v>
      </c>
      <c r="BJ4" s="43" t="s">
        <v>11</v>
      </c>
      <c r="BK4" s="54" t="s">
        <v>11</v>
      </c>
      <c r="BL4" s="9"/>
      <c r="BM4" s="980" t="s">
        <v>11</v>
      </c>
      <c r="BN4" s="10"/>
      <c r="BO4" s="10"/>
      <c r="BP4" s="10"/>
      <c r="BQ4" s="10"/>
      <c r="BR4" s="10"/>
      <c r="BS4" s="10"/>
      <c r="BT4" s="10"/>
      <c r="BU4" s="10"/>
      <c r="BV4" s="10"/>
      <c r="BW4"/>
      <c r="BX4"/>
      <c r="BY4"/>
      <c r="BZ4"/>
      <c r="CA4"/>
      <c r="CB4"/>
      <c r="CC4"/>
      <c r="CD4"/>
      <c r="CE4"/>
    </row>
    <row r="5" spans="1:83" ht="13.2" x14ac:dyDescent="0.25">
      <c r="A5" s="18"/>
      <c r="B5" s="18"/>
      <c r="C5" s="18"/>
      <c r="D5" s="18"/>
      <c r="E5" s="18"/>
      <c r="F5" s="18"/>
      <c r="G5" s="18"/>
      <c r="H5" s="11">
        <v>2014</v>
      </c>
      <c r="I5" s="11"/>
      <c r="J5" s="93">
        <f>SUM(TAM_SpaceHeating!$O20,TAM_SpaceCooling!$O20)*$D$23</f>
        <v>72.681685365447365</v>
      </c>
      <c r="K5" s="11">
        <v>2014</v>
      </c>
      <c r="L5" s="834">
        <v>54249.103864761768</v>
      </c>
      <c r="M5" s="835">
        <v>0</v>
      </c>
      <c r="N5" s="836">
        <v>0</v>
      </c>
      <c r="O5" s="923">
        <f>N5*$D$25-M5*$D$23</f>
        <v>0</v>
      </c>
      <c r="P5" s="69"/>
      <c r="Q5" s="898"/>
      <c r="R5" s="914">
        <f>O5*(($Q$11*$Q$15)*$D$26)/($P$11-$P$15+($Q$11*$Q$15)*$D$26)</f>
        <v>0</v>
      </c>
      <c r="S5" s="832">
        <f>O5*(($P$11-$P$15)/($P$11-$P$15+($Q$11*$Q$15)*$D$26))</f>
        <v>0</v>
      </c>
      <c r="T5" s="11">
        <v>2014</v>
      </c>
      <c r="U5" s="827">
        <v>2171561071.4630699</v>
      </c>
      <c r="V5" s="828">
        <f>U5*TAM_RoofArea!C20/TAM_RoofArea!O20*L5/TAM_Area!J32</f>
        <v>564969004.68523204</v>
      </c>
      <c r="W5" s="69" t="s">
        <v>13</v>
      </c>
      <c r="X5" s="69" t="s">
        <v>14</v>
      </c>
      <c r="Y5" s="898" t="s">
        <v>13</v>
      </c>
      <c r="Z5" s="69" t="s">
        <v>14</v>
      </c>
      <c r="AA5" s="831">
        <v>0</v>
      </c>
      <c r="AB5" s="831">
        <v>0</v>
      </c>
      <c r="AC5" s="932">
        <f t="shared" ref="AC5:AC51" si="0">AB5*$D$25-AA5*$D$23</f>
        <v>0</v>
      </c>
      <c r="AD5" s="11">
        <v>2014</v>
      </c>
      <c r="AE5" s="827">
        <v>166121923.88193703</v>
      </c>
      <c r="AF5" s="828">
        <f>AE5*TAM_RoofArea!C20/TAM_RoofArea!O20*L5/TAM_Area!J32</f>
        <v>43219478.938596331</v>
      </c>
      <c r="AG5" s="69" t="s">
        <v>13</v>
      </c>
      <c r="AH5" s="69" t="s">
        <v>14</v>
      </c>
      <c r="AI5" s="898" t="s">
        <v>13</v>
      </c>
      <c r="AJ5" s="69" t="s">
        <v>14</v>
      </c>
      <c r="AK5" s="829">
        <v>0</v>
      </c>
      <c r="AL5" s="831">
        <v>0</v>
      </c>
      <c r="AM5" s="830">
        <f t="shared" ref="AM5:AM51" si="1">AL5*$D$25-AK5*$D$23</f>
        <v>0</v>
      </c>
      <c r="AN5" s="950">
        <f t="shared" ref="AN5:AN51" si="2">AM5+AC5</f>
        <v>0</v>
      </c>
      <c r="AO5" s="11">
        <v>2014</v>
      </c>
      <c r="AP5" s="929">
        <f t="shared" ref="AP5:AP51" si="3">O5+AN5</f>
        <v>0</v>
      </c>
      <c r="AQ5" s="11">
        <v>2014</v>
      </c>
      <c r="AR5" s="827">
        <v>32950.767216997279</v>
      </c>
      <c r="AS5" s="850">
        <f>L5/TAM_Area!J32*AR5</f>
        <v>9955.8670560718583</v>
      </c>
      <c r="AT5" s="848" t="s">
        <v>13</v>
      </c>
      <c r="AU5" s="55" t="s">
        <v>14</v>
      </c>
      <c r="AV5" s="848" t="s">
        <v>13</v>
      </c>
      <c r="AW5" s="55" t="s">
        <v>14</v>
      </c>
      <c r="AX5" s="872">
        <v>0</v>
      </c>
      <c r="AY5" s="952">
        <v>0</v>
      </c>
      <c r="AZ5" s="922">
        <f t="shared" ref="AZ5:AZ51" si="4">AY5*$D$25-AX5*$D$23</f>
        <v>0</v>
      </c>
      <c r="BA5" s="11">
        <v>2014</v>
      </c>
      <c r="BB5" s="827">
        <v>1166.6727674001304</v>
      </c>
      <c r="BC5" s="869">
        <v>0</v>
      </c>
      <c r="BD5" s="848" t="s">
        <v>13</v>
      </c>
      <c r="BE5" s="55" t="s">
        <v>14</v>
      </c>
      <c r="BF5" s="848" t="s">
        <v>13</v>
      </c>
      <c r="BG5" s="55" t="s">
        <v>14</v>
      </c>
      <c r="BH5" s="872">
        <v>0</v>
      </c>
      <c r="BI5" s="952">
        <v>0</v>
      </c>
      <c r="BJ5" s="857">
        <f t="shared" ref="BJ5:BJ51" si="5">BI5*$D$25-BH5*$D$23</f>
        <v>0</v>
      </c>
      <c r="BK5" s="922">
        <f t="shared" ref="BK5:BK51" si="6">BJ5+AZ5</f>
        <v>0</v>
      </c>
      <c r="BL5" s="11">
        <v>2014</v>
      </c>
      <c r="BM5" s="981">
        <f t="shared" ref="BM5:BM51" si="7">O5+AN5+BK5</f>
        <v>0</v>
      </c>
      <c r="BN5" s="10"/>
      <c r="BO5" s="10"/>
      <c r="BP5" s="10"/>
      <c r="BQ5" s="10"/>
      <c r="BR5" s="10"/>
      <c r="BS5" s="10"/>
      <c r="BT5" s="10"/>
      <c r="BU5" s="10"/>
      <c r="BV5" s="10"/>
      <c r="BW5"/>
      <c r="BX5"/>
      <c r="BY5"/>
      <c r="BZ5"/>
      <c r="CA5"/>
      <c r="CB5"/>
      <c r="CC5"/>
      <c r="CD5"/>
      <c r="CE5"/>
    </row>
    <row r="6" spans="1:83" ht="13.05" customHeight="1" x14ac:dyDescent="0.25">
      <c r="A6" s="1614" t="s">
        <v>69</v>
      </c>
      <c r="B6" s="1614"/>
      <c r="C6" s="1614"/>
      <c r="D6" s="1614"/>
      <c r="E6" s="1614"/>
      <c r="F6" s="1614"/>
      <c r="G6" s="18"/>
      <c r="H6" s="11">
        <v>2015</v>
      </c>
      <c r="I6" s="11"/>
      <c r="J6" s="94">
        <f>SUM(TAM_SpaceHeating!$O21,TAM_SpaceCooling!$O21)*$D$23</f>
        <v>73.867159300104163</v>
      </c>
      <c r="K6" s="11">
        <v>2015</v>
      </c>
      <c r="L6" s="837">
        <v>54109.201508665756</v>
      </c>
      <c r="M6" s="940">
        <v>2.487089629004303</v>
      </c>
      <c r="N6" s="919">
        <v>-78015.653848303409</v>
      </c>
      <c r="O6" s="924">
        <f t="shared" ref="O6:O51" si="8">N6*$D$25-M6*$D$23</f>
        <v>-8.696917651271889E-2</v>
      </c>
      <c r="P6" s="88"/>
      <c r="Q6" s="89"/>
      <c r="R6" s="914">
        <f t="shared" ref="R6:R51" si="9">O6*(($Q$11*$Q$15)*$D$26)/($P$11-$P$15+($Q$11*$Q$15)*$D$26)</f>
        <v>-7.801565384830339E-2</v>
      </c>
      <c r="S6" s="832">
        <f t="shared" ref="S6:S51" si="10">O6*(($P$11-$P$15)/($P$11-$P$15+($Q$11*$Q$15)*$D$26))</f>
        <v>-8.9535226644154899E-3</v>
      </c>
      <c r="T6" s="11">
        <v>2015</v>
      </c>
      <c r="U6" s="818">
        <v>2897113121.9362559</v>
      </c>
      <c r="V6" s="933">
        <f>U6*TAM_RoofArea!C21/TAM_RoofArea!O21*L6/TAM_Area!J33</f>
        <v>741374653.01023722</v>
      </c>
      <c r="W6" s="1572" t="s">
        <v>15</v>
      </c>
      <c r="X6" s="1570"/>
      <c r="Y6" s="1569" t="s">
        <v>16</v>
      </c>
      <c r="Z6" s="1570"/>
      <c r="AA6" s="892">
        <v>0</v>
      </c>
      <c r="AB6" s="892">
        <v>0</v>
      </c>
      <c r="AC6" s="935">
        <f t="shared" si="0"/>
        <v>0</v>
      </c>
      <c r="AD6" s="11">
        <v>2015</v>
      </c>
      <c r="AE6" s="818">
        <v>174091442.91145325</v>
      </c>
      <c r="AF6" s="933">
        <f>AE6*TAM_RoofArea!C21/TAM_RoofArea!O21*L6/TAM_Area!J33</f>
        <v>44550204.858507425</v>
      </c>
      <c r="AG6" s="1572" t="s">
        <v>652</v>
      </c>
      <c r="AH6" s="1570"/>
      <c r="AI6" s="1569" t="s">
        <v>79</v>
      </c>
      <c r="AJ6" s="1570"/>
      <c r="AK6" s="934">
        <v>0</v>
      </c>
      <c r="AL6" s="892">
        <v>0</v>
      </c>
      <c r="AM6" s="914">
        <f t="shared" si="1"/>
        <v>0</v>
      </c>
      <c r="AN6" s="951">
        <f t="shared" si="2"/>
        <v>0</v>
      </c>
      <c r="AO6" s="11">
        <v>2015</v>
      </c>
      <c r="AP6" s="930">
        <f t="shared" si="3"/>
        <v>-8.696917651271889E-2</v>
      </c>
      <c r="AQ6" s="11">
        <v>2015</v>
      </c>
      <c r="AR6" s="818">
        <v>33201.575412747916</v>
      </c>
      <c r="AS6" s="933">
        <f>L6/TAM_Area!J33*AR6</f>
        <v>9894.085568660943</v>
      </c>
      <c r="AT6" s="1581" t="s">
        <v>17</v>
      </c>
      <c r="AU6" s="1582"/>
      <c r="AV6" s="1581" t="s">
        <v>17</v>
      </c>
      <c r="AW6" s="1582"/>
      <c r="AX6" s="934">
        <v>0</v>
      </c>
      <c r="AY6" s="892">
        <v>0</v>
      </c>
      <c r="AZ6" s="922">
        <f t="shared" si="4"/>
        <v>0</v>
      </c>
      <c r="BA6" s="11">
        <v>2015</v>
      </c>
      <c r="BB6" s="818">
        <v>1459.3468192498849</v>
      </c>
      <c r="BC6" s="958">
        <v>0</v>
      </c>
      <c r="BD6" s="1581" t="s">
        <v>17</v>
      </c>
      <c r="BE6" s="1582"/>
      <c r="BF6" s="1581" t="s">
        <v>17</v>
      </c>
      <c r="BG6" s="1582"/>
      <c r="BH6" s="934">
        <v>-0.29833162418988035</v>
      </c>
      <c r="BI6" s="892">
        <v>3665.777811375905</v>
      </c>
      <c r="BJ6" s="857">
        <f t="shared" si="5"/>
        <v>4.7397716584594738E-3</v>
      </c>
      <c r="BK6" s="922">
        <f t="shared" si="6"/>
        <v>4.7397716584594738E-3</v>
      </c>
      <c r="BL6" s="11">
        <v>2015</v>
      </c>
      <c r="BM6" s="981">
        <f t="shared" si="7"/>
        <v>-8.2229404854259419E-2</v>
      </c>
      <c r="BN6" s="10"/>
      <c r="BO6" s="10"/>
      <c r="BP6" s="10"/>
      <c r="BQ6" s="10"/>
      <c r="BR6" s="10"/>
      <c r="BS6" s="10"/>
      <c r="BT6" s="10"/>
      <c r="BU6" s="10"/>
      <c r="BV6" s="10"/>
      <c r="BW6"/>
      <c r="BX6"/>
      <c r="BY6"/>
      <c r="BZ6"/>
      <c r="CA6"/>
      <c r="CB6"/>
      <c r="CC6"/>
      <c r="CD6"/>
      <c r="CE6"/>
    </row>
    <row r="7" spans="1:83" ht="31.2" x14ac:dyDescent="0.3">
      <c r="A7" s="1052"/>
      <c r="B7" s="1053" t="s">
        <v>796</v>
      </c>
      <c r="C7" s="1054" t="s">
        <v>36</v>
      </c>
      <c r="D7" s="1054" t="s">
        <v>37</v>
      </c>
      <c r="E7" s="1054" t="s">
        <v>548</v>
      </c>
      <c r="F7" s="1055"/>
      <c r="G7" s="18"/>
      <c r="H7" s="11">
        <v>2016</v>
      </c>
      <c r="I7" s="11"/>
      <c r="J7" s="94">
        <f>SUM(TAM_SpaceHeating!$O22,TAM_SpaceCooling!$O22)*$D$23</f>
        <v>75.073696865214259</v>
      </c>
      <c r="K7" s="11">
        <v>2016</v>
      </c>
      <c r="L7" s="837">
        <v>54710.252417455566</v>
      </c>
      <c r="M7" s="940">
        <v>1.640724757831528</v>
      </c>
      <c r="N7" s="919">
        <v>-51466.667415026437</v>
      </c>
      <c r="O7" s="924">
        <f t="shared" si="8"/>
        <v>-5.7373276543219942E-2</v>
      </c>
      <c r="P7" s="88"/>
      <c r="Q7" s="89"/>
      <c r="R7" s="914">
        <f t="shared" si="9"/>
        <v>-5.1466667415026437E-2</v>
      </c>
      <c r="S7" s="832">
        <f t="shared" si="10"/>
        <v>-5.9066091281935029E-3</v>
      </c>
      <c r="T7" s="11">
        <v>2016</v>
      </c>
      <c r="U7" s="818">
        <v>3622665172.4094419</v>
      </c>
      <c r="V7" s="933">
        <f>U7*TAM_RoofArea!C22/TAM_RoofArea!O22*L7/TAM_Area!J34</f>
        <v>924412476.9863205</v>
      </c>
      <c r="W7" s="1570"/>
      <c r="X7" s="1570"/>
      <c r="Y7" s="1571"/>
      <c r="Z7" s="1570"/>
      <c r="AA7" s="892">
        <v>0</v>
      </c>
      <c r="AB7" s="892">
        <v>0</v>
      </c>
      <c r="AC7" s="935">
        <f t="shared" si="0"/>
        <v>0</v>
      </c>
      <c r="AD7" s="11">
        <v>2016</v>
      </c>
      <c r="AE7" s="818">
        <v>182060961.94096947</v>
      </c>
      <c r="AF7" s="933">
        <f>AE7*TAM_RoofArea!C22/TAM_RoofArea!O22*L7/TAM_Area!J34</f>
        <v>46457350.26028572</v>
      </c>
      <c r="AG7" s="1570"/>
      <c r="AH7" s="1570"/>
      <c r="AI7" s="1571"/>
      <c r="AJ7" s="1570"/>
      <c r="AK7" s="934">
        <v>0</v>
      </c>
      <c r="AL7" s="892">
        <v>0</v>
      </c>
      <c r="AM7" s="914">
        <f t="shared" si="1"/>
        <v>0</v>
      </c>
      <c r="AN7" s="951">
        <f t="shared" si="2"/>
        <v>0</v>
      </c>
      <c r="AO7" s="11">
        <v>2016</v>
      </c>
      <c r="AP7" s="930">
        <f t="shared" si="3"/>
        <v>-5.7373276543219942E-2</v>
      </c>
      <c r="AQ7" s="11">
        <v>2016</v>
      </c>
      <c r="AR7" s="818">
        <v>33452.383608498611</v>
      </c>
      <c r="AS7" s="933">
        <f>L7/TAM_Area!J34*AR7</f>
        <v>9968.8265325829761</v>
      </c>
      <c r="AT7" s="1581"/>
      <c r="AU7" s="1582"/>
      <c r="AV7" s="1581"/>
      <c r="AW7" s="1582"/>
      <c r="AX7" s="934">
        <v>0</v>
      </c>
      <c r="AY7" s="892">
        <v>0</v>
      </c>
      <c r="AZ7" s="922">
        <f t="shared" si="4"/>
        <v>0</v>
      </c>
      <c r="BA7" s="11">
        <v>2016</v>
      </c>
      <c r="BB7" s="818">
        <v>1521.8013628120345</v>
      </c>
      <c r="BC7" s="958">
        <v>0</v>
      </c>
      <c r="BD7" s="1581"/>
      <c r="BE7" s="1582"/>
      <c r="BF7" s="1581"/>
      <c r="BG7" s="1582"/>
      <c r="BH7" s="934">
        <v>-0.19368843592560792</v>
      </c>
      <c r="BI7" s="892">
        <v>2379.9648215781781</v>
      </c>
      <c r="BJ7" s="857">
        <f t="shared" si="5"/>
        <v>3.0772431909103664E-3</v>
      </c>
      <c r="BK7" s="922">
        <f t="shared" si="6"/>
        <v>3.0772431909103664E-3</v>
      </c>
      <c r="BL7" s="11">
        <v>2016</v>
      </c>
      <c r="BM7" s="981">
        <f t="shared" si="7"/>
        <v>-5.4296033352309578E-2</v>
      </c>
      <c r="BN7" s="10"/>
      <c r="BO7" s="10"/>
      <c r="BP7" s="10"/>
      <c r="BQ7" s="10"/>
      <c r="BR7" s="10"/>
      <c r="BS7" s="10"/>
      <c r="BT7" s="10"/>
      <c r="BU7" s="10"/>
      <c r="BV7" s="10"/>
      <c r="BW7"/>
      <c r="BX7"/>
      <c r="BY7"/>
      <c r="BZ7"/>
      <c r="CA7"/>
      <c r="CB7"/>
      <c r="CC7"/>
      <c r="CD7"/>
      <c r="CE7"/>
    </row>
    <row r="8" spans="1:83" ht="23.4" customHeight="1" x14ac:dyDescent="0.35">
      <c r="A8" s="1052"/>
      <c r="B8" s="1056"/>
      <c r="C8" s="1056"/>
      <c r="D8" s="1056"/>
      <c r="E8" s="1056"/>
      <c r="F8" s="1056"/>
      <c r="G8" s="18"/>
      <c r="H8" s="11">
        <v>2017</v>
      </c>
      <c r="I8" s="11"/>
      <c r="J8" s="94">
        <f>SUM(TAM_SpaceHeating!$O23,TAM_SpaceCooling!$O23)*$D$23</f>
        <v>76.301096727037347</v>
      </c>
      <c r="K8" s="11">
        <v>2017</v>
      </c>
      <c r="L8" s="837">
        <v>55307.836264420257</v>
      </c>
      <c r="M8" s="940">
        <v>0.80995775684981597</v>
      </c>
      <c r="N8" s="919">
        <v>-25406.958902177234</v>
      </c>
      <c r="O8" s="924">
        <f t="shared" si="8"/>
        <v>-2.832280682683657E-2</v>
      </c>
      <c r="P8" s="1628" t="s">
        <v>707</v>
      </c>
      <c r="Q8" s="1630" t="s">
        <v>704</v>
      </c>
      <c r="R8" s="914">
        <f t="shared" si="9"/>
        <v>-2.5406958902177233E-2</v>
      </c>
      <c r="S8" s="832">
        <f t="shared" si="10"/>
        <v>-2.9158479246593379E-3</v>
      </c>
      <c r="T8" s="11">
        <v>2017</v>
      </c>
      <c r="U8" s="818">
        <v>4348217222.8826284</v>
      </c>
      <c r="V8" s="933">
        <f>U8*TAM_RoofArea!C23/TAM_RoofArea!O23*L8/TAM_Area!J35</f>
        <v>1106276248.6732447</v>
      </c>
      <c r="W8" s="1570"/>
      <c r="X8" s="1570"/>
      <c r="Y8" s="1571"/>
      <c r="Z8" s="1570"/>
      <c r="AA8" s="892">
        <v>0</v>
      </c>
      <c r="AB8" s="892">
        <v>0</v>
      </c>
      <c r="AC8" s="935">
        <f t="shared" si="0"/>
        <v>0</v>
      </c>
      <c r="AD8" s="11">
        <v>2017</v>
      </c>
      <c r="AE8" s="818">
        <v>190030480.97048378</v>
      </c>
      <c r="AF8" s="933">
        <f>AE8*TAM_RoofArea!C23/TAM_RoofArea!O23*L8/TAM_Area!J35</f>
        <v>48347678.334761485</v>
      </c>
      <c r="AG8" s="1570"/>
      <c r="AH8" s="1570"/>
      <c r="AI8" s="1571"/>
      <c r="AJ8" s="1570"/>
      <c r="AK8" s="934">
        <v>0</v>
      </c>
      <c r="AL8" s="892">
        <v>0</v>
      </c>
      <c r="AM8" s="914">
        <f t="shared" si="1"/>
        <v>0</v>
      </c>
      <c r="AN8" s="951">
        <f t="shared" si="2"/>
        <v>0</v>
      </c>
      <c r="AO8" s="11">
        <v>2017</v>
      </c>
      <c r="AP8" s="930">
        <f t="shared" si="3"/>
        <v>-2.832280682683657E-2</v>
      </c>
      <c r="AQ8" s="11">
        <v>2017</v>
      </c>
      <c r="AR8" s="818">
        <v>33703.191804249305</v>
      </c>
      <c r="AS8" s="933">
        <f>L8/TAM_Area!J35*AR8</f>
        <v>10043.567496505008</v>
      </c>
      <c r="AT8" s="1581"/>
      <c r="AU8" s="1582"/>
      <c r="AV8" s="1581"/>
      <c r="AW8" s="1582"/>
      <c r="AX8" s="934">
        <v>0</v>
      </c>
      <c r="AY8" s="892">
        <v>0</v>
      </c>
      <c r="AZ8" s="922">
        <f t="shared" si="4"/>
        <v>0</v>
      </c>
      <c r="BA8" s="11">
        <v>2017</v>
      </c>
      <c r="BB8" s="818">
        <v>1587.1750609318246</v>
      </c>
      <c r="BC8" s="958">
        <v>0</v>
      </c>
      <c r="BD8" s="1581"/>
      <c r="BE8" s="1582"/>
      <c r="BF8" s="1581"/>
      <c r="BG8" s="1582"/>
      <c r="BH8" s="934">
        <v>-9.4154917858826348E-2</v>
      </c>
      <c r="BI8" s="892">
        <v>1156.9373835444524</v>
      </c>
      <c r="BJ8" s="857">
        <f t="shared" si="5"/>
        <v>1.4958950878362271E-3</v>
      </c>
      <c r="BK8" s="922">
        <f t="shared" si="6"/>
        <v>1.4958950878362271E-3</v>
      </c>
      <c r="BL8" s="11">
        <v>2017</v>
      </c>
      <c r="BM8" s="981">
        <f t="shared" si="7"/>
        <v>-2.6826911739000342E-2</v>
      </c>
      <c r="BN8" s="10"/>
      <c r="BO8" s="10"/>
      <c r="BP8" s="10"/>
      <c r="BQ8" s="10"/>
      <c r="BR8" s="10"/>
      <c r="BS8" s="10"/>
      <c r="BT8" s="10"/>
      <c r="BU8" s="10"/>
      <c r="BV8" s="10"/>
      <c r="BW8"/>
      <c r="BX8"/>
      <c r="BY8"/>
      <c r="BZ8"/>
      <c r="CA8"/>
      <c r="CB8"/>
      <c r="CC8"/>
      <c r="CD8"/>
      <c r="CE8"/>
    </row>
    <row r="9" spans="1:83" ht="39.6" customHeight="1" x14ac:dyDescent="0.3">
      <c r="A9" s="1057">
        <v>1</v>
      </c>
      <c r="B9" s="1058" t="s">
        <v>4</v>
      </c>
      <c r="C9" s="1058" t="s">
        <v>39</v>
      </c>
      <c r="D9" s="1059" t="s">
        <v>40</v>
      </c>
      <c r="E9" s="1058" t="s">
        <v>908</v>
      </c>
      <c r="F9" s="1061"/>
      <c r="G9" s="18"/>
      <c r="H9" s="11">
        <v>2018</v>
      </c>
      <c r="I9" s="11"/>
      <c r="J9" s="94">
        <f>SUM(TAM_SpaceHeating!$O24,TAM_SpaceCooling!$O24)*$D$23</f>
        <v>77.548299110726859</v>
      </c>
      <c r="K9" s="11">
        <v>2018</v>
      </c>
      <c r="L9" s="837">
        <v>55900.794676305944</v>
      </c>
      <c r="M9" s="940">
        <v>0</v>
      </c>
      <c r="N9" s="919">
        <v>0</v>
      </c>
      <c r="O9" s="924">
        <f t="shared" si="8"/>
        <v>0</v>
      </c>
      <c r="P9" s="1628"/>
      <c r="Q9" s="1630"/>
      <c r="R9" s="914">
        <f t="shared" si="9"/>
        <v>0</v>
      </c>
      <c r="S9" s="832">
        <f t="shared" si="10"/>
        <v>0</v>
      </c>
      <c r="T9" s="11">
        <v>2018</v>
      </c>
      <c r="U9" s="818">
        <v>5073769273.355814</v>
      </c>
      <c r="V9" s="933">
        <f>U9*TAM_RoofArea!C24/TAM_RoofArea!O24*L9/TAM_Area!J36</f>
        <v>1286908010.8763874</v>
      </c>
      <c r="W9" s="88"/>
      <c r="X9" s="88"/>
      <c r="Y9" s="89"/>
      <c r="Z9" s="88"/>
      <c r="AA9" s="892">
        <v>8.2546921312212067E-14</v>
      </c>
      <c r="AB9" s="892">
        <v>8.2302029198552471E-11</v>
      </c>
      <c r="AC9" s="935">
        <f t="shared" si="0"/>
        <v>-2.1486688752541093E-16</v>
      </c>
      <c r="AD9" s="11">
        <v>2018</v>
      </c>
      <c r="AE9" s="818">
        <v>198000000</v>
      </c>
      <c r="AF9" s="933">
        <f>AE9*TAM_RoofArea!C24/TAM_RoofArea!O24*L9/TAM_Area!J36</f>
        <v>50220609.654367208</v>
      </c>
      <c r="AG9" s="88"/>
      <c r="AH9" s="88"/>
      <c r="AI9" s="89"/>
      <c r="AJ9" s="88"/>
      <c r="AK9" s="934">
        <v>0</v>
      </c>
      <c r="AL9" s="892">
        <v>0</v>
      </c>
      <c r="AM9" s="914">
        <f t="shared" si="1"/>
        <v>0</v>
      </c>
      <c r="AN9" s="951">
        <f t="shared" si="2"/>
        <v>-2.1486688752541093E-16</v>
      </c>
      <c r="AO9" s="11">
        <v>2018</v>
      </c>
      <c r="AP9" s="930">
        <f t="shared" si="3"/>
        <v>-2.1486688752541093E-16</v>
      </c>
      <c r="AQ9" s="11">
        <v>2018</v>
      </c>
      <c r="AR9" s="818">
        <v>33954</v>
      </c>
      <c r="AS9" s="933">
        <f>L9/TAM_Area!J36*AR9</f>
        <v>10118.308460427041</v>
      </c>
      <c r="AT9" s="89"/>
      <c r="AU9" s="88"/>
      <c r="AV9" s="89"/>
      <c r="AW9" s="88"/>
      <c r="AX9" s="934">
        <v>0</v>
      </c>
      <c r="AY9" s="892">
        <v>0</v>
      </c>
      <c r="AZ9" s="922">
        <f t="shared" si="4"/>
        <v>0</v>
      </c>
      <c r="BA9" s="11">
        <v>2018</v>
      </c>
      <c r="BB9" s="818">
        <v>1655.6215533228151</v>
      </c>
      <c r="BC9" s="958">
        <v>0</v>
      </c>
      <c r="BD9" s="89"/>
      <c r="BE9" s="88"/>
      <c r="BF9" s="89"/>
      <c r="BG9" s="88"/>
      <c r="BH9" s="934">
        <v>1.5919739365318178E-14</v>
      </c>
      <c r="BI9" s="892">
        <v>-1.9561529049004684E-10</v>
      </c>
      <c r="BJ9" s="857">
        <f t="shared" si="5"/>
        <v>-2.5292635220519224E-16</v>
      </c>
      <c r="BK9" s="922">
        <f t="shared" si="6"/>
        <v>-2.5292635220519224E-16</v>
      </c>
      <c r="BL9" s="11">
        <v>2018</v>
      </c>
      <c r="BM9" s="981">
        <f t="shared" si="7"/>
        <v>-4.6779323973060318E-16</v>
      </c>
      <c r="BN9" s="10"/>
      <c r="BO9" s="10"/>
      <c r="BP9" s="10"/>
      <c r="BQ9" s="10"/>
      <c r="BR9" s="10"/>
      <c r="BS9" s="10"/>
      <c r="BT9" s="10"/>
      <c r="BU9" s="10"/>
      <c r="BV9" s="10"/>
      <c r="BW9"/>
      <c r="BX9"/>
      <c r="BY9"/>
      <c r="BZ9"/>
      <c r="CA9"/>
      <c r="CB9"/>
      <c r="CC9"/>
      <c r="CD9"/>
      <c r="CE9"/>
    </row>
    <row r="10" spans="1:83" ht="23.4" customHeight="1" x14ac:dyDescent="0.3">
      <c r="A10" s="1057">
        <v>2</v>
      </c>
      <c r="B10" s="1058" t="s">
        <v>8</v>
      </c>
      <c r="C10" s="1058" t="s">
        <v>2</v>
      </c>
      <c r="D10" s="1058" t="s">
        <v>910</v>
      </c>
      <c r="E10" s="1058" t="s">
        <v>550</v>
      </c>
      <c r="F10" s="1061"/>
      <c r="G10" s="18"/>
      <c r="H10" s="11">
        <v>2019</v>
      </c>
      <c r="I10" s="11"/>
      <c r="J10" s="94">
        <f>SUM(TAM_SpaceHeating!$O25,TAM_SpaceCooling!$O25)*$D$23</f>
        <v>78.813607687100458</v>
      </c>
      <c r="K10" s="11">
        <v>2019</v>
      </c>
      <c r="L10" s="837">
        <v>61780.801907756468</v>
      </c>
      <c r="M10" s="940">
        <v>-24.595717959889928</v>
      </c>
      <c r="N10" s="919">
        <v>771524.67531999503</v>
      </c>
      <c r="O10" s="924">
        <f t="shared" si="8"/>
        <v>0.8600692599755988</v>
      </c>
      <c r="P10" s="1629"/>
      <c r="Q10" s="1631"/>
      <c r="R10" s="914">
        <f t="shared" si="9"/>
        <v>0.77152467531999502</v>
      </c>
      <c r="S10" s="832">
        <f t="shared" si="10"/>
        <v>8.8544584655603734E-2</v>
      </c>
      <c r="T10" s="11">
        <v>2019</v>
      </c>
      <c r="U10" s="818">
        <v>5400324864.6530352</v>
      </c>
      <c r="V10" s="933">
        <f>U10*TAM_RoofArea!C25/TAM_RoofArea!O25*L10/TAM_Area!J37</f>
        <v>1493317137.2895324</v>
      </c>
      <c r="W10" s="1573" t="s">
        <v>645</v>
      </c>
      <c r="X10" s="1573"/>
      <c r="Y10" s="1575" t="s">
        <v>75</v>
      </c>
      <c r="Z10" s="1576"/>
      <c r="AA10" s="892">
        <v>-0.95331341572133077</v>
      </c>
      <c r="AB10" s="892">
        <v>-950.48521893767395</v>
      </c>
      <c r="AC10" s="935">
        <f t="shared" si="0"/>
        <v>2.4814430776591168E-3</v>
      </c>
      <c r="AD10" s="11">
        <v>2019</v>
      </c>
      <c r="AE10" s="818">
        <v>193463968.2731134</v>
      </c>
      <c r="AF10" s="933">
        <f>AE10*TAM_RoofArea!C25/TAM_RoofArea!O25*L10/TAM_Area!J37</f>
        <v>53497348.124600343</v>
      </c>
      <c r="AG10" s="1573" t="s">
        <v>645</v>
      </c>
      <c r="AH10" s="1573"/>
      <c r="AI10" s="1583" t="s">
        <v>75</v>
      </c>
      <c r="AJ10" s="1584"/>
      <c r="AK10" s="934">
        <v>1.5097736623381319E-2</v>
      </c>
      <c r="AL10" s="892">
        <v>-171.18641959697746</v>
      </c>
      <c r="AM10" s="914">
        <f t="shared" si="1"/>
        <v>-2.2553827144115022E-4</v>
      </c>
      <c r="AN10" s="951">
        <f t="shared" si="2"/>
        <v>2.2559048062179665E-3</v>
      </c>
      <c r="AO10" s="11">
        <v>2019</v>
      </c>
      <c r="AP10" s="930">
        <f t="shared" si="3"/>
        <v>0.86232516478181676</v>
      </c>
      <c r="AQ10" s="11">
        <v>2019</v>
      </c>
      <c r="AR10" s="818">
        <v>47849.168505033165</v>
      </c>
      <c r="AS10" s="933">
        <f>L10/TAM_Area!J37*AR10</f>
        <v>15595.256505408897</v>
      </c>
      <c r="AT10" s="841" t="s">
        <v>658</v>
      </c>
      <c r="AU10" s="851"/>
      <c r="AV10" s="841" t="s">
        <v>661</v>
      </c>
      <c r="AW10" s="851"/>
      <c r="AX10" s="934">
        <v>-8.1765893681455424</v>
      </c>
      <c r="AY10" s="892">
        <v>354809.16570441483</v>
      </c>
      <c r="AZ10" s="922">
        <f t="shared" si="4"/>
        <v>0.38424488742973878</v>
      </c>
      <c r="BA10" s="11">
        <v>2019</v>
      </c>
      <c r="BB10" s="818">
        <v>4006.0968290569899</v>
      </c>
      <c r="BC10" s="958">
        <v>0</v>
      </c>
      <c r="BD10" s="841" t="s">
        <v>658</v>
      </c>
      <c r="BE10" s="851"/>
      <c r="BF10" s="841" t="s">
        <v>661</v>
      </c>
      <c r="BG10" s="851"/>
      <c r="BH10" s="934">
        <v>-3.9002942399162635</v>
      </c>
      <c r="BI10" s="892">
        <v>47925.23126352251</v>
      </c>
      <c r="BJ10" s="857">
        <f t="shared" si="5"/>
        <v>6.1966290527221052E-2</v>
      </c>
      <c r="BK10" s="922">
        <f t="shared" si="6"/>
        <v>0.44621117795695986</v>
      </c>
      <c r="BL10" s="11">
        <v>2019</v>
      </c>
      <c r="BM10" s="981">
        <f t="shared" si="7"/>
        <v>1.3085363427387766</v>
      </c>
      <c r="BN10" s="10"/>
      <c r="BO10" s="10"/>
      <c r="BP10" s="10"/>
      <c r="BQ10" s="10"/>
      <c r="BR10" s="10"/>
      <c r="BS10" s="10"/>
      <c r="BT10" s="10"/>
      <c r="BU10" s="10"/>
      <c r="BV10" s="10"/>
      <c r="BW10"/>
      <c r="BX10"/>
      <c r="BY10"/>
      <c r="BZ10"/>
      <c r="CA10"/>
      <c r="CB10"/>
      <c r="CC10"/>
      <c r="CD10"/>
      <c r="CE10"/>
    </row>
    <row r="11" spans="1:83" ht="23.4" customHeight="1" x14ac:dyDescent="0.3">
      <c r="A11" s="1057">
        <v>3</v>
      </c>
      <c r="B11" s="1058" t="s">
        <v>3</v>
      </c>
      <c r="C11" s="1058" t="s">
        <v>38</v>
      </c>
      <c r="D11" s="1062"/>
      <c r="E11" s="1060"/>
      <c r="F11" s="1061"/>
      <c r="G11" s="18"/>
      <c r="H11" s="38">
        <v>2020</v>
      </c>
      <c r="I11" s="38"/>
      <c r="J11" s="94">
        <f>SUM(TAM_SpaceHeating!$O26,TAM_SpaceCooling!$O26)*$D$23</f>
        <v>80.102255759672929</v>
      </c>
      <c r="K11" s="38">
        <v>2020</v>
      </c>
      <c r="L11" s="837">
        <v>67573.164976455228</v>
      </c>
      <c r="M11" s="940">
        <v>-48.797135978630784</v>
      </c>
      <c r="N11" s="919">
        <v>1530680.850782827</v>
      </c>
      <c r="O11" s="924">
        <f t="shared" si="8"/>
        <v>1.7063505403058978</v>
      </c>
      <c r="P11" s="925">
        <v>7.6356265437883099E-3</v>
      </c>
      <c r="Q11" s="926">
        <v>223.64608171835295</v>
      </c>
      <c r="R11" s="914">
        <f t="shared" si="9"/>
        <v>1.5306808507828269</v>
      </c>
      <c r="S11" s="832">
        <f t="shared" si="10"/>
        <v>0.17566968952307085</v>
      </c>
      <c r="T11" s="38">
        <v>2020</v>
      </c>
      <c r="U11" s="818">
        <v>5853811614.0393791</v>
      </c>
      <c r="V11" s="933">
        <f>U11*TAM_RoofArea!C26/TAM_RoofArea!O26*L11/TAM_Area!J38</f>
        <v>1746586879.5431466</v>
      </c>
      <c r="W11" s="936">
        <v>5.4352171396042266E-8</v>
      </c>
      <c r="X11" s="844" t="s">
        <v>646</v>
      </c>
      <c r="Y11" s="945">
        <v>-9.2193429309034597E-2</v>
      </c>
      <c r="Z11" s="844" t="s">
        <v>76</v>
      </c>
      <c r="AA11" s="892">
        <v>-2.4060243215024109</v>
      </c>
      <c r="AB11" s="892">
        <v>-2398.886364420031</v>
      </c>
      <c r="AC11" s="935">
        <f t="shared" si="0"/>
        <v>6.2628011929886486E-3</v>
      </c>
      <c r="AD11" s="38">
        <v>2020</v>
      </c>
      <c r="AE11" s="818">
        <v>232521020.14089629</v>
      </c>
      <c r="AF11" s="933">
        <f>AE11*TAM_RoofArea!C26/TAM_RoofArea!O26*L11/TAM_Area!J38</f>
        <v>69376705.26022248</v>
      </c>
      <c r="AG11" s="936">
        <v>4.317682514974903E-8</v>
      </c>
      <c r="AH11" s="844" t="s">
        <v>646</v>
      </c>
      <c r="AI11" s="945">
        <v>6.8577757030832368E-2</v>
      </c>
      <c r="AJ11" s="844" t="s">
        <v>76</v>
      </c>
      <c r="AK11" s="934">
        <v>-2.2433707789219937E-2</v>
      </c>
      <c r="AL11" s="892">
        <v>254.36568477251035</v>
      </c>
      <c r="AM11" s="914">
        <f t="shared" si="1"/>
        <v>3.3512703281370212E-4</v>
      </c>
      <c r="AN11" s="951">
        <f t="shared" si="2"/>
        <v>6.5979282258023511E-3</v>
      </c>
      <c r="AO11" s="38">
        <v>2020</v>
      </c>
      <c r="AP11" s="930">
        <f t="shared" si="3"/>
        <v>1.7129484685317002</v>
      </c>
      <c r="AQ11" s="38">
        <v>2020</v>
      </c>
      <c r="AR11" s="818">
        <v>60811.72291630118</v>
      </c>
      <c r="AS11" s="933">
        <f>L11/TAM_Area!J38*AR11</f>
        <v>21456.583345413543</v>
      </c>
      <c r="AT11" s="953">
        <v>6.3383198645144828E-3</v>
      </c>
      <c r="AU11" s="92" t="s">
        <v>659</v>
      </c>
      <c r="AV11" s="954">
        <v>222.8</v>
      </c>
      <c r="AW11" s="92" t="s">
        <v>662</v>
      </c>
      <c r="AX11" s="934">
        <v>-15.794295629219022</v>
      </c>
      <c r="AY11" s="892">
        <v>685366.55111042643</v>
      </c>
      <c r="AZ11" s="922">
        <f t="shared" si="4"/>
        <v>0.74222601537561494</v>
      </c>
      <c r="BA11" s="38">
        <v>2020</v>
      </c>
      <c r="BB11" s="818">
        <v>6294.3290827324308</v>
      </c>
      <c r="BC11" s="958">
        <v>0</v>
      </c>
      <c r="BD11" s="953">
        <v>2.848775331318653E-2</v>
      </c>
      <c r="BE11" s="92" t="s">
        <v>659</v>
      </c>
      <c r="BF11" s="954">
        <v>259.82974203775547</v>
      </c>
      <c r="BG11" s="92" t="s">
        <v>662</v>
      </c>
      <c r="BH11" s="934">
        <v>-7.6916386765457645</v>
      </c>
      <c r="BI11" s="892">
        <v>94511.731601260966</v>
      </c>
      <c r="BJ11" s="857">
        <f t="shared" si="5"/>
        <v>0.12220163083682571</v>
      </c>
      <c r="BK11" s="922">
        <f t="shared" si="6"/>
        <v>0.86442764621244061</v>
      </c>
      <c r="BL11" s="38">
        <v>2020</v>
      </c>
      <c r="BM11" s="981">
        <f t="shared" si="7"/>
        <v>2.577376114744141</v>
      </c>
      <c r="BN11" s="39"/>
      <c r="BO11" s="10"/>
      <c r="BP11" s="10"/>
      <c r="BQ11" s="10"/>
      <c r="BR11" s="10"/>
      <c r="BS11" s="10"/>
      <c r="BT11" s="10"/>
      <c r="BU11" s="10"/>
      <c r="BV11" s="10"/>
      <c r="BW11"/>
      <c r="BX11"/>
      <c r="BY11"/>
      <c r="BZ11"/>
      <c r="CA11"/>
      <c r="CB11"/>
      <c r="CC11"/>
      <c r="CD11"/>
      <c r="CE11"/>
    </row>
    <row r="12" spans="1:83" ht="36" customHeight="1" x14ac:dyDescent="0.3">
      <c r="A12" s="1057">
        <v>4</v>
      </c>
      <c r="B12" s="1059" t="s">
        <v>906</v>
      </c>
      <c r="C12" s="1106" t="s">
        <v>852</v>
      </c>
      <c r="D12" s="1062"/>
      <c r="E12" s="1060"/>
      <c r="F12" s="1061"/>
      <c r="G12" s="18"/>
      <c r="H12" s="11">
        <v>2021</v>
      </c>
      <c r="I12" s="11"/>
      <c r="J12" s="94">
        <f>SUM(TAM_SpaceHeating!$O27,TAM_SpaceCooling!$O27)*$D$23</f>
        <v>81.349356504296736</v>
      </c>
      <c r="K12" s="11">
        <v>2021</v>
      </c>
      <c r="L12" s="837">
        <v>73085.323315003378</v>
      </c>
      <c r="M12" s="940">
        <v>-71.737948554415155</v>
      </c>
      <c r="N12" s="919">
        <v>2250294.0372314858</v>
      </c>
      <c r="O12" s="924">
        <f t="shared" si="8"/>
        <v>2.5085506520273801</v>
      </c>
      <c r="P12" s="88"/>
      <c r="Q12" s="89"/>
      <c r="R12" s="914">
        <f t="shared" si="9"/>
        <v>2.2502940372314852</v>
      </c>
      <c r="S12" s="832">
        <f t="shared" si="10"/>
        <v>0.25825661479589457</v>
      </c>
      <c r="T12" s="11">
        <v>2021</v>
      </c>
      <c r="U12" s="818">
        <v>6475024100.469512</v>
      </c>
      <c r="V12" s="933">
        <f>U12*TAM_RoofArea!C27/TAM_RoofArea!O27*L12/TAM_Area!J39</f>
        <v>2063070099.0767882</v>
      </c>
      <c r="W12" s="936">
        <v>4.9180377328180327E-8</v>
      </c>
      <c r="X12" s="820" t="s">
        <v>647</v>
      </c>
      <c r="Y12" s="848" t="s">
        <v>18</v>
      </c>
      <c r="Z12" s="88"/>
      <c r="AA12" s="892">
        <v>-4.5186347614804632</v>
      </c>
      <c r="AB12" s="892">
        <v>-4505.2293188545818</v>
      </c>
      <c r="AC12" s="935">
        <f t="shared" si="0"/>
        <v>1.1761855822475086E-2</v>
      </c>
      <c r="AD12" s="11">
        <v>2021</v>
      </c>
      <c r="AE12" s="818">
        <v>288812132.83592594</v>
      </c>
      <c r="AF12" s="933">
        <f>AE12*TAM_RoofArea!C27/TAM_RoofArea!O27*L12/TAM_Area!J39</f>
        <v>92021228.996072322</v>
      </c>
      <c r="AG12" s="936">
        <v>4.1594187599490757E-8</v>
      </c>
      <c r="AH12" s="820" t="s">
        <v>647</v>
      </c>
      <c r="AI12" s="848" t="s">
        <v>18</v>
      </c>
      <c r="AJ12" s="88"/>
      <c r="AK12" s="934">
        <v>-8.077153781325519E-2</v>
      </c>
      <c r="AL12" s="892">
        <v>915.83200240622023</v>
      </c>
      <c r="AM12" s="914">
        <f t="shared" si="1"/>
        <v>1.2066095385339388E-3</v>
      </c>
      <c r="AN12" s="951">
        <f t="shared" si="2"/>
        <v>1.2968465361009025E-2</v>
      </c>
      <c r="AO12" s="11">
        <v>2021</v>
      </c>
      <c r="AP12" s="930">
        <f t="shared" si="3"/>
        <v>2.5215191173883893</v>
      </c>
      <c r="AQ12" s="11">
        <v>2021</v>
      </c>
      <c r="AR12" s="818">
        <v>72783.790127689688</v>
      </c>
      <c r="AS12" s="933">
        <f>L12/TAM_Area!J39*AR12</f>
        <v>27517.863168015425</v>
      </c>
      <c r="AT12" s="953">
        <v>5.4749989492326647E-3</v>
      </c>
      <c r="AU12" s="92" t="s">
        <v>660</v>
      </c>
      <c r="AV12" s="955">
        <v>0.16815467381236857</v>
      </c>
      <c r="AW12" s="92" t="s">
        <v>650</v>
      </c>
      <c r="AX12" s="934">
        <v>-22.818437448703406</v>
      </c>
      <c r="AY12" s="892">
        <v>990167.21879101393</v>
      </c>
      <c r="AZ12" s="922">
        <f t="shared" si="4"/>
        <v>1.0723135936063461</v>
      </c>
      <c r="BA12" s="11">
        <v>2021</v>
      </c>
      <c r="BB12" s="818">
        <v>8518.4177561138367</v>
      </c>
      <c r="BC12" s="958">
        <v>0</v>
      </c>
      <c r="BD12" s="953">
        <v>2.6737359458853464E-2</v>
      </c>
      <c r="BE12" s="92" t="s">
        <v>660</v>
      </c>
      <c r="BF12" s="955">
        <v>8.2777777777777783E-2</v>
      </c>
      <c r="BG12" s="92" t="s">
        <v>650</v>
      </c>
      <c r="BH12" s="934">
        <v>-11.370706584433719</v>
      </c>
      <c r="BI12" s="892">
        <v>139718.6235621915</v>
      </c>
      <c r="BJ12" s="857">
        <f t="shared" si="5"/>
        <v>0.18065316726615288</v>
      </c>
      <c r="BK12" s="922">
        <f t="shared" si="6"/>
        <v>1.252966760872499</v>
      </c>
      <c r="BL12" s="11">
        <v>2021</v>
      </c>
      <c r="BM12" s="981">
        <f t="shared" si="7"/>
        <v>3.7744858782608883</v>
      </c>
      <c r="BN12" s="10"/>
      <c r="BO12" s="10"/>
      <c r="BP12" s="10"/>
      <c r="BQ12" s="10"/>
      <c r="BR12" s="10"/>
      <c r="BS12" s="10"/>
      <c r="BT12" s="10"/>
      <c r="BU12" s="10"/>
      <c r="BV12" s="10"/>
      <c r="BW12"/>
      <c r="BX12"/>
      <c r="BY12"/>
      <c r="BZ12"/>
      <c r="CA12"/>
      <c r="CB12"/>
      <c r="CC12"/>
      <c r="CD12"/>
      <c r="CE12"/>
    </row>
    <row r="13" spans="1:83" ht="36" customHeight="1" x14ac:dyDescent="0.3">
      <c r="A13" s="1057">
        <v>5</v>
      </c>
      <c r="B13" s="1081" t="s">
        <v>907</v>
      </c>
      <c r="C13" s="1058" t="s">
        <v>851</v>
      </c>
      <c r="D13" s="1062"/>
      <c r="E13" s="1060"/>
      <c r="F13" s="1061"/>
      <c r="G13" s="18"/>
      <c r="H13" s="11">
        <v>2022</v>
      </c>
      <c r="I13" s="11"/>
      <c r="J13" s="94">
        <f>SUM(TAM_SpaceHeating!$O28,TAM_SpaceCooling!$O28)*$D$23</f>
        <v>82.608424082665934</v>
      </c>
      <c r="K13" s="11">
        <v>2022</v>
      </c>
      <c r="L13" s="837">
        <v>78448.869985962621</v>
      </c>
      <c r="M13" s="940">
        <v>-94.010176138972867</v>
      </c>
      <c r="N13" s="919">
        <v>2948934.8812943203</v>
      </c>
      <c r="O13" s="924">
        <f t="shared" si="8"/>
        <v>3.2873715153946224</v>
      </c>
      <c r="P13" s="1618" t="s">
        <v>705</v>
      </c>
      <c r="Q13" s="1575" t="s">
        <v>706</v>
      </c>
      <c r="R13" s="914">
        <f t="shared" si="9"/>
        <v>2.9489348812943201</v>
      </c>
      <c r="S13" s="832">
        <f t="shared" si="10"/>
        <v>0.33843663410030228</v>
      </c>
      <c r="T13" s="11">
        <v>2022</v>
      </c>
      <c r="U13" s="818">
        <v>7312991578.6908922</v>
      </c>
      <c r="V13" s="933">
        <f>U13*TAM_RoofArea!C28/TAM_RoofArea!O28*L13/TAM_Area!J40</f>
        <v>2469790051.7451606</v>
      </c>
      <c r="W13" s="55" t="s">
        <v>18</v>
      </c>
      <c r="X13" s="88"/>
      <c r="Y13" s="78">
        <f>Y11*(1-$Z$4)</f>
        <v>-5.898997460595079E-2</v>
      </c>
      <c r="Z13" s="844" t="s">
        <v>77</v>
      </c>
      <c r="AA13" s="892">
        <v>-7.4840452584979005</v>
      </c>
      <c r="AB13" s="892">
        <v>-7461.8423267235612</v>
      </c>
      <c r="AC13" s="935">
        <f t="shared" si="0"/>
        <v>1.9480720603868878E-2</v>
      </c>
      <c r="AD13" s="11">
        <v>2022</v>
      </c>
      <c r="AE13" s="818">
        <v>369911657.36731464</v>
      </c>
      <c r="AF13" s="933">
        <f>AE13*TAM_RoofArea!C28/TAM_RoofArea!O28*L13/TAM_Area!J40</f>
        <v>124928918.83705732</v>
      </c>
      <c r="AG13" s="55" t="s">
        <v>18</v>
      </c>
      <c r="AH13" s="88"/>
      <c r="AI13" s="78">
        <f>AI11*(1-AJ4)</f>
        <v>5.2112241962654654E-2</v>
      </c>
      <c r="AJ13" s="844" t="s">
        <v>77</v>
      </c>
      <c r="AK13" s="934">
        <v>-0.16906013731923331</v>
      </c>
      <c r="AL13" s="892">
        <v>1916.8965737177637</v>
      </c>
      <c r="AM13" s="914">
        <f t="shared" si="1"/>
        <v>2.5255130680670035E-3</v>
      </c>
      <c r="AN13" s="951">
        <f t="shared" si="2"/>
        <v>2.2006233671935882E-2</v>
      </c>
      <c r="AO13" s="11">
        <v>2022</v>
      </c>
      <c r="AP13" s="930">
        <f t="shared" si="3"/>
        <v>3.3093777490665581</v>
      </c>
      <c r="AQ13" s="11">
        <v>2022</v>
      </c>
      <c r="AR13" s="818">
        <v>83936.639363014372</v>
      </c>
      <c r="AS13" s="933">
        <f>L13/TAM_Area!J40*AR13</f>
        <v>33756.61737729708</v>
      </c>
      <c r="AT13" s="848" t="s">
        <v>18</v>
      </c>
      <c r="AU13" s="88"/>
      <c r="AV13" s="848" t="s">
        <v>18</v>
      </c>
      <c r="AW13" s="88"/>
      <c r="AX13" s="934">
        <v>-29.351650500444862</v>
      </c>
      <c r="AY13" s="892">
        <v>1273664.8689589722</v>
      </c>
      <c r="AZ13" s="922">
        <f t="shared" si="4"/>
        <v>1.3793308107605735</v>
      </c>
      <c r="BA13" s="11">
        <v>2022</v>
      </c>
      <c r="BB13" s="818">
        <v>10694.644335624729</v>
      </c>
      <c r="BC13" s="958">
        <v>0</v>
      </c>
      <c r="BD13" s="848" t="s">
        <v>18</v>
      </c>
      <c r="BE13" s="88"/>
      <c r="BF13" s="848" t="s">
        <v>18</v>
      </c>
      <c r="BG13" s="88"/>
      <c r="BH13" s="934">
        <v>-14.965996977355161</v>
      </c>
      <c r="BI13" s="892">
        <v>183896.09145086553</v>
      </c>
      <c r="BJ13" s="857">
        <f t="shared" si="5"/>
        <v>0.23777368056934411</v>
      </c>
      <c r="BK13" s="922">
        <f t="shared" si="6"/>
        <v>1.6171044913299175</v>
      </c>
      <c r="BL13" s="11">
        <v>2022</v>
      </c>
      <c r="BM13" s="981">
        <f t="shared" si="7"/>
        <v>4.9264822403964761</v>
      </c>
      <c r="BN13" s="10"/>
      <c r="BO13" s="10"/>
      <c r="BP13" s="10"/>
      <c r="BQ13" s="10"/>
      <c r="BR13" s="10"/>
      <c r="BS13" s="10"/>
      <c r="BT13" s="10"/>
      <c r="BU13" s="10"/>
      <c r="BV13" s="10"/>
      <c r="BW13"/>
      <c r="BX13"/>
      <c r="BY13"/>
      <c r="BZ13"/>
      <c r="CA13"/>
      <c r="CB13"/>
      <c r="CC13"/>
      <c r="CD13"/>
      <c r="CE13"/>
    </row>
    <row r="14" spans="1:83" ht="23.4" customHeight="1" x14ac:dyDescent="0.3">
      <c r="A14" s="1057">
        <v>6</v>
      </c>
      <c r="B14" s="1063" t="s">
        <v>905</v>
      </c>
      <c r="C14" s="1064"/>
      <c r="D14" s="1062"/>
      <c r="E14" s="1060"/>
      <c r="F14" s="1061"/>
      <c r="G14" s="18"/>
      <c r="H14" s="11">
        <v>2023</v>
      </c>
      <c r="I14" s="11"/>
      <c r="J14" s="94">
        <f>SUM(TAM_SpaceHeating!$O29,TAM_SpaceCooling!$O29)*$D$23</f>
        <v>83.879819366080923</v>
      </c>
      <c r="K14" s="11">
        <v>2023</v>
      </c>
      <c r="L14" s="837">
        <v>83667.597695073302</v>
      </c>
      <c r="M14" s="940">
        <v>-115.63088163305235</v>
      </c>
      <c r="N14" s="919">
        <v>3627138.6163392463</v>
      </c>
      <c r="O14" s="924">
        <f t="shared" si="8"/>
        <v>4.0434097902182344</v>
      </c>
      <c r="P14" s="1619"/>
      <c r="Q14" s="1620"/>
      <c r="R14" s="914">
        <f t="shared" si="9"/>
        <v>3.6271386163392458</v>
      </c>
      <c r="S14" s="832">
        <f t="shared" si="10"/>
        <v>0.41627117387898843</v>
      </c>
      <c r="T14" s="11">
        <v>2023</v>
      </c>
      <c r="U14" s="818">
        <v>8424469596.7358971</v>
      </c>
      <c r="V14" s="933">
        <f>U14*TAM_RoofArea!C29/TAM_RoofArea!O29*L14/TAM_Area!J41</f>
        <v>2996962813.5307121</v>
      </c>
      <c r="W14" s="937">
        <f>W11-(W11-W12)*(1-$X$4)</f>
        <v>5.0422124752430537E-8</v>
      </c>
      <c r="X14" s="820" t="s">
        <v>648</v>
      </c>
      <c r="Y14" s="1567" t="s">
        <v>20</v>
      </c>
      <c r="Z14" s="1577"/>
      <c r="AA14" s="892">
        <v>-11.525554635799011</v>
      </c>
      <c r="AB14" s="892">
        <v>-11491.361750213569</v>
      </c>
      <c r="AC14" s="935">
        <f t="shared" si="0"/>
        <v>3.0000634938662868E-2</v>
      </c>
      <c r="AD14" s="11">
        <v>2023</v>
      </c>
      <c r="AE14" s="818">
        <v>486128843.68271351</v>
      </c>
      <c r="AF14" s="933">
        <f>AE14*TAM_RoofArea!C29/TAM_RoofArea!O29*L14/TAM_Area!J41</f>
        <v>172937898.389029</v>
      </c>
      <c r="AG14" s="937">
        <f>AG11-(AG11-AG12)*(1-$AH$4)</f>
        <v>4.1974178773881679E-8</v>
      </c>
      <c r="AH14" s="820" t="s">
        <v>648</v>
      </c>
      <c r="AI14" s="1585" t="s">
        <v>799</v>
      </c>
      <c r="AJ14" s="1570"/>
      <c r="AK14" s="934">
        <v>-0.29974568668945345</v>
      </c>
      <c r="AL14" s="892">
        <v>3398.6810191495269</v>
      </c>
      <c r="AM14" s="914">
        <f t="shared" si="1"/>
        <v>4.4777654912315588E-3</v>
      </c>
      <c r="AN14" s="951">
        <f t="shared" si="2"/>
        <v>3.4478400429894425E-2</v>
      </c>
      <c r="AO14" s="11">
        <v>2023</v>
      </c>
      <c r="AP14" s="930">
        <f t="shared" si="3"/>
        <v>4.077888190648129</v>
      </c>
      <c r="AQ14" s="11">
        <v>2023</v>
      </c>
      <c r="AR14" s="818">
        <v>94332.121450634193</v>
      </c>
      <c r="AS14" s="933">
        <f>L14/TAM_Area!J41*AR14</f>
        <v>40107.38764726877</v>
      </c>
      <c r="AT14" s="956">
        <f>AT11-(AT11-AT12)*(1-AU4)</f>
        <v>5.7390547335150564E-3</v>
      </c>
      <c r="AU14" s="92" t="s">
        <v>77</v>
      </c>
      <c r="AV14" s="957">
        <f>AV12*(1-AW4)</f>
        <v>0.11672279779928682</v>
      </c>
      <c r="AW14" s="92" t="s">
        <v>77</v>
      </c>
      <c r="AX14" s="934">
        <v>-35.430999829202278</v>
      </c>
      <c r="AY14" s="892">
        <v>1537467.8760862981</v>
      </c>
      <c r="AZ14" s="922">
        <f t="shared" si="4"/>
        <v>1.6650194754714263</v>
      </c>
      <c r="BA14" s="11">
        <v>2023</v>
      </c>
      <c r="BB14" s="818">
        <v>12832.987788774752</v>
      </c>
      <c r="BC14" s="958">
        <v>0</v>
      </c>
      <c r="BD14" s="956">
        <f>BD11-(BD11-BD12)*(1-BE4)</f>
        <v>2.6737359458853464E-2</v>
      </c>
      <c r="BE14" s="92" t="s">
        <v>77</v>
      </c>
      <c r="BF14" s="957">
        <f>BF12*(1-BG4)</f>
        <v>8.2777777777777783E-2</v>
      </c>
      <c r="BG14" s="92" t="s">
        <v>77</v>
      </c>
      <c r="BH14" s="934">
        <v>-18.494976978711634</v>
      </c>
      <c r="BI14" s="892">
        <v>227258.7641842399</v>
      </c>
      <c r="BJ14" s="857">
        <f t="shared" si="5"/>
        <v>0.29384068130760177</v>
      </c>
      <c r="BK14" s="922">
        <f t="shared" si="6"/>
        <v>1.958860156779028</v>
      </c>
      <c r="BL14" s="11">
        <v>2023</v>
      </c>
      <c r="BM14" s="981">
        <f t="shared" si="7"/>
        <v>6.0367483474271566</v>
      </c>
      <c r="BN14" s="10"/>
      <c r="BO14" s="10"/>
      <c r="BP14" s="10"/>
      <c r="BQ14" s="10"/>
      <c r="BR14" s="10"/>
      <c r="BS14" s="10"/>
      <c r="BT14" s="10"/>
      <c r="BU14" s="10"/>
      <c r="BV14" s="10"/>
      <c r="BW14"/>
      <c r="BX14"/>
      <c r="BY14"/>
      <c r="BZ14"/>
      <c r="CA14"/>
      <c r="CB14"/>
      <c r="CC14"/>
      <c r="CD14"/>
      <c r="CE14"/>
    </row>
    <row r="15" spans="1:83" ht="18" x14ac:dyDescent="0.3">
      <c r="A15" s="1068">
        <v>7</v>
      </c>
      <c r="B15" s="1063" t="s">
        <v>38</v>
      </c>
      <c r="C15" s="1064"/>
      <c r="D15" s="1064"/>
      <c r="E15" s="1065"/>
      <c r="F15" s="1066"/>
      <c r="G15" s="18"/>
      <c r="H15" s="11">
        <v>2024</v>
      </c>
      <c r="I15" s="11"/>
      <c r="J15" s="94">
        <f>SUM(TAM_SpaceHeating!$O30,TAM_SpaceCooling!$O30)*$D$23</f>
        <v>85.162643764688269</v>
      </c>
      <c r="K15" s="11">
        <v>2024</v>
      </c>
      <c r="L15" s="837">
        <v>88742.414734667269</v>
      </c>
      <c r="M15" s="940">
        <v>-136.60415132833242</v>
      </c>
      <c r="N15" s="919">
        <v>4285033.4221927645</v>
      </c>
      <c r="O15" s="924">
        <f t="shared" si="8"/>
        <v>4.7768083669747616</v>
      </c>
      <c r="P15" s="925">
        <v>3.1367537293325292E-3</v>
      </c>
      <c r="Q15" s="927">
        <v>0.63100490912481266</v>
      </c>
      <c r="R15" s="914">
        <f t="shared" si="9"/>
        <v>4.2850334221927646</v>
      </c>
      <c r="S15" s="832">
        <f t="shared" si="10"/>
        <v>0.4917749447819969</v>
      </c>
      <c r="T15" s="11">
        <v>2024</v>
      </c>
      <c r="U15" s="818">
        <v>9872112457.5890427</v>
      </c>
      <c r="V15" s="933">
        <f>U15*TAM_RoofArea!C30/TAM_RoofArea!O30*L15/TAM_Area!J42</f>
        <v>3679565806.219975</v>
      </c>
      <c r="W15" s="55" t="s">
        <v>649</v>
      </c>
      <c r="X15" s="88"/>
      <c r="Y15" s="1578"/>
      <c r="Z15" s="1577"/>
      <c r="AA15" s="892">
        <v>-16.889669756812538</v>
      </c>
      <c r="AB15" s="892">
        <v>-16839.563140357233</v>
      </c>
      <c r="AC15" s="935">
        <f t="shared" si="0"/>
        <v>4.3963247984167897E-2</v>
      </c>
      <c r="AD15" s="11">
        <v>2024</v>
      </c>
      <c r="AE15" s="818">
        <v>651202538.19268894</v>
      </c>
      <c r="AF15" s="933">
        <f>AE15*TAM_RoofArea!C30/TAM_RoofArea!O30*L15/TAM_Area!J42</f>
        <v>242718324.24431875</v>
      </c>
      <c r="AG15" s="55" t="s">
        <v>649</v>
      </c>
      <c r="AH15" s="88"/>
      <c r="AI15" s="1571"/>
      <c r="AJ15" s="1570"/>
      <c r="AK15" s="934">
        <v>-0.48941485920654415</v>
      </c>
      <c r="AL15" s="892">
        <v>5549.2541388872032</v>
      </c>
      <c r="AM15" s="914">
        <f t="shared" si="1"/>
        <v>7.3111476320307615E-3</v>
      </c>
      <c r="AN15" s="951">
        <f t="shared" si="2"/>
        <v>5.1274395616198662E-2</v>
      </c>
      <c r="AO15" s="11">
        <v>2024</v>
      </c>
      <c r="AP15" s="930">
        <f t="shared" si="3"/>
        <v>4.8280827625909604</v>
      </c>
      <c r="AQ15" s="11">
        <v>2024</v>
      </c>
      <c r="AR15" s="818">
        <v>104024.71716099873</v>
      </c>
      <c r="AS15" s="933">
        <f>L15/TAM_Area!J42*AR15</f>
        <v>46513.659522036265</v>
      </c>
      <c r="AT15" s="1567" t="s">
        <v>21</v>
      </c>
      <c r="AU15" s="1568"/>
      <c r="AV15" s="1567" t="s">
        <v>663</v>
      </c>
      <c r="AW15" s="1568"/>
      <c r="AX15" s="934">
        <v>-41.089133861016137</v>
      </c>
      <c r="AY15" s="892">
        <v>1782992.9630000053</v>
      </c>
      <c r="AZ15" s="922">
        <f t="shared" si="4"/>
        <v>1.9309138448996632</v>
      </c>
      <c r="BA15" s="11">
        <v>2024</v>
      </c>
      <c r="BB15" s="818">
        <v>14939.318765672771</v>
      </c>
      <c r="BC15" s="958">
        <v>0</v>
      </c>
      <c r="BD15" s="1567" t="s">
        <v>21</v>
      </c>
      <c r="BE15" s="1568"/>
      <c r="BF15" s="1567" t="s">
        <v>663</v>
      </c>
      <c r="BG15" s="1568"/>
      <c r="BH15" s="934">
        <v>-21.967922538374694</v>
      </c>
      <c r="BI15" s="892">
        <v>269932.90846009512</v>
      </c>
      <c r="BJ15" s="857">
        <f t="shared" si="5"/>
        <v>0.349017429598244</v>
      </c>
      <c r="BK15" s="922">
        <f t="shared" si="6"/>
        <v>2.2799312744979074</v>
      </c>
      <c r="BL15" s="11">
        <v>2024</v>
      </c>
      <c r="BM15" s="981">
        <f t="shared" si="7"/>
        <v>7.1080140370888678</v>
      </c>
      <c r="BN15" s="10"/>
      <c r="BO15" s="10"/>
      <c r="BP15" s="10"/>
      <c r="BQ15" s="10"/>
      <c r="BR15" s="10"/>
      <c r="BS15" s="10"/>
      <c r="BT15" s="10"/>
      <c r="BU15" s="10"/>
      <c r="BV15" s="10"/>
      <c r="BW15"/>
      <c r="BX15"/>
      <c r="BY15"/>
      <c r="BZ15"/>
      <c r="CA15"/>
      <c r="CB15"/>
      <c r="CC15"/>
      <c r="CD15"/>
      <c r="CE15"/>
    </row>
    <row r="16" spans="1:83" ht="18" x14ac:dyDescent="0.3">
      <c r="A16" s="1068">
        <v>8</v>
      </c>
      <c r="B16" s="1063" t="s">
        <v>5</v>
      </c>
      <c r="C16" s="1070"/>
      <c r="D16" s="1064"/>
      <c r="E16" s="1065"/>
      <c r="F16" s="1066"/>
      <c r="G16" s="18"/>
      <c r="H16" s="11">
        <v>2025</v>
      </c>
      <c r="I16" s="11"/>
      <c r="J16" s="94">
        <f>SUM(TAM_SpaceHeating!$O31,TAM_SpaceCooling!$O31)*$D$23</f>
        <v>86.456340171057775</v>
      </c>
      <c r="K16" s="11">
        <v>2025</v>
      </c>
      <c r="L16" s="837">
        <v>93674.984525709064</v>
      </c>
      <c r="M16" s="940">
        <v>-156.93746874417056</v>
      </c>
      <c r="N16" s="919">
        <v>4922854.043774779</v>
      </c>
      <c r="O16" s="924">
        <f t="shared" si="8"/>
        <v>5.4878289312537927</v>
      </c>
      <c r="P16" s="88"/>
      <c r="Q16" s="89"/>
      <c r="R16" s="914">
        <f t="shared" si="9"/>
        <v>4.9228540437747785</v>
      </c>
      <c r="S16" s="832">
        <f t="shared" si="10"/>
        <v>0.56497488747901403</v>
      </c>
      <c r="T16" s="11">
        <v>2025</v>
      </c>
      <c r="U16" s="818">
        <v>11720911620.093678</v>
      </c>
      <c r="V16" s="933">
        <f>U16*TAM_RoofArea!C31/TAM_RoofArea!O31*L16/TAM_Area!J43</f>
        <v>4556021524.2548199</v>
      </c>
      <c r="W16" s="938">
        <f>(W11-W12)/W11*(1-$X$4)</f>
        <v>7.2307077025038607E-2</v>
      </c>
      <c r="X16" s="844" t="s">
        <v>650</v>
      </c>
      <c r="Y16" s="1578"/>
      <c r="Z16" s="1577"/>
      <c r="AA16" s="892">
        <v>-23.83209278253878</v>
      </c>
      <c r="AB16" s="892">
        <v>-23761.39006605139</v>
      </c>
      <c r="AC16" s="935">
        <f t="shared" si="0"/>
        <v>6.2034143951088208E-2</v>
      </c>
      <c r="AD16" s="11">
        <v>2025</v>
      </c>
      <c r="AE16" s="818">
        <v>882971603.61658657</v>
      </c>
      <c r="AF16" s="933">
        <f>AE16*TAM_RoofArea!C31/TAM_RoofArea!O31*L16/TAM_Area!J43</f>
        <v>343218834.99969703</v>
      </c>
      <c r="AG16" s="938">
        <f>(AG11-AG12)/AG11*(1-$AH$4)</f>
        <v>2.7853978880944642E-2</v>
      </c>
      <c r="AH16" s="844" t="s">
        <v>650</v>
      </c>
      <c r="AI16" s="1571"/>
      <c r="AJ16" s="1570"/>
      <c r="AK16" s="934">
        <v>-0.75960420741775181</v>
      </c>
      <c r="AL16" s="892">
        <v>8612.8091794412321</v>
      </c>
      <c r="AM16" s="914">
        <f t="shared" si="1"/>
        <v>1.1347384326145137E-2</v>
      </c>
      <c r="AN16" s="951">
        <f t="shared" si="2"/>
        <v>7.3381528277233349E-2</v>
      </c>
      <c r="AO16" s="11">
        <v>2025</v>
      </c>
      <c r="AP16" s="930">
        <f t="shared" si="3"/>
        <v>5.5612104595310257</v>
      </c>
      <c r="AQ16" s="11">
        <v>2025</v>
      </c>
      <c r="AR16" s="818">
        <v>113065.02810821585</v>
      </c>
      <c r="AS16" s="933">
        <f>L16/TAM_Area!J43*AR16</f>
        <v>52928.407555674341</v>
      </c>
      <c r="AT16" s="1567"/>
      <c r="AU16" s="1568"/>
      <c r="AV16" s="1567"/>
      <c r="AW16" s="1568"/>
      <c r="AX16" s="934">
        <v>-46.35637637879347</v>
      </c>
      <c r="AY16" s="892">
        <v>2011555.9785986794</v>
      </c>
      <c r="AZ16" s="922">
        <f t="shared" si="4"/>
        <v>2.1784389335623358</v>
      </c>
      <c r="BA16" s="11">
        <v>2025</v>
      </c>
      <c r="BB16" s="818">
        <v>17019.693264418951</v>
      </c>
      <c r="BC16" s="958">
        <v>0</v>
      </c>
      <c r="BD16" s="1567"/>
      <c r="BE16" s="1568"/>
      <c r="BF16" s="1567"/>
      <c r="BG16" s="1568"/>
      <c r="BH16" s="934">
        <v>-25.395434038200506</v>
      </c>
      <c r="BI16" s="892">
        <v>312048.77746465098</v>
      </c>
      <c r="BJ16" s="857">
        <f t="shared" si="5"/>
        <v>0.4034723400021728</v>
      </c>
      <c r="BK16" s="922">
        <f t="shared" si="6"/>
        <v>2.5819112735645087</v>
      </c>
      <c r="BL16" s="11">
        <v>2025</v>
      </c>
      <c r="BM16" s="981">
        <f t="shared" si="7"/>
        <v>8.1431217330955334</v>
      </c>
      <c r="BN16" s="10"/>
      <c r="BO16" s="10"/>
      <c r="BP16" s="10"/>
      <c r="BQ16" s="10"/>
      <c r="BR16" s="10"/>
      <c r="BS16" s="10"/>
      <c r="BT16" s="10"/>
      <c r="BU16" s="10"/>
      <c r="BV16" s="10"/>
      <c r="BW16"/>
      <c r="BX16"/>
      <c r="BY16"/>
      <c r="BZ16"/>
      <c r="CA16"/>
      <c r="CB16"/>
      <c r="CC16"/>
      <c r="CD16"/>
      <c r="CE16"/>
    </row>
    <row r="17" spans="1:83" ht="18" customHeight="1" x14ac:dyDescent="0.3">
      <c r="A17" s="1068">
        <v>9</v>
      </c>
      <c r="B17" s="1063" t="s">
        <v>909</v>
      </c>
      <c r="C17" s="1064"/>
      <c r="D17" s="1064"/>
      <c r="E17" s="1065"/>
      <c r="F17" s="1066"/>
      <c r="G17" s="18"/>
      <c r="H17" s="11">
        <v>2026</v>
      </c>
      <c r="I17" s="11"/>
      <c r="J17" s="94">
        <f>SUM(TAM_SpaceHeating!$O32,TAM_SpaceCooling!$O32)*$D$23</f>
        <v>87.761568777507662</v>
      </c>
      <c r="K17" s="11">
        <v>2026</v>
      </c>
      <c r="L17" s="837">
        <v>98469.573122754242</v>
      </c>
      <c r="M17" s="940">
        <v>-176.65002631743113</v>
      </c>
      <c r="N17" s="919">
        <v>5541202.5142784081</v>
      </c>
      <c r="O17" s="924">
        <f t="shared" si="8"/>
        <v>6.1771426090211596</v>
      </c>
      <c r="P17" s="88"/>
      <c r="Q17" s="89"/>
      <c r="R17" s="914">
        <f t="shared" si="9"/>
        <v>5.5412025142784067</v>
      </c>
      <c r="S17" s="832">
        <f t="shared" si="10"/>
        <v>0.63594009474275215</v>
      </c>
      <c r="T17" s="11">
        <v>2026</v>
      </c>
      <c r="U17" s="818">
        <v>14032695542.108871</v>
      </c>
      <c r="V17" s="933">
        <f>U17*TAM_RoofArea!C32/TAM_RoofArea!O32*L17/TAM_Area!J44</f>
        <v>5665736632.3322496</v>
      </c>
      <c r="W17" s="1574" t="s">
        <v>19</v>
      </c>
      <c r="X17" s="1570"/>
      <c r="Y17" s="89"/>
      <c r="Z17" s="88"/>
      <c r="AA17" s="892">
        <v>-32.596081374326957</v>
      </c>
      <c r="AB17" s="892">
        <v>-32499.378515663288</v>
      </c>
      <c r="AC17" s="935">
        <f t="shared" si="0"/>
        <v>8.4846514431913753E-2</v>
      </c>
      <c r="AD17" s="11">
        <v>2026</v>
      </c>
      <c r="AE17" s="818">
        <v>1203843515.3986585</v>
      </c>
      <c r="AF17" s="933">
        <f>AE17*TAM_RoofArea!C32/TAM_RoofArea!O32*L17/TAM_Area!J44</f>
        <v>486054891.18769723</v>
      </c>
      <c r="AG17" s="1574" t="s">
        <v>800</v>
      </c>
      <c r="AH17" s="1570"/>
      <c r="AI17" s="89"/>
      <c r="AJ17" s="88"/>
      <c r="AK17" s="934">
        <v>-1.1373658915391118</v>
      </c>
      <c r="AL17" s="892">
        <v>12896.078372620288</v>
      </c>
      <c r="AM17" s="914">
        <f t="shared" si="1"/>
        <v>1.6990595582161091E-2</v>
      </c>
      <c r="AN17" s="951">
        <f t="shared" si="2"/>
        <v>0.10183711001407485</v>
      </c>
      <c r="AO17" s="11">
        <v>2026</v>
      </c>
      <c r="AP17" s="930">
        <f t="shared" si="3"/>
        <v>6.2789797190352346</v>
      </c>
      <c r="AQ17" s="11">
        <v>2026</v>
      </c>
      <c r="AR17" s="818">
        <v>121501.90345069513</v>
      </c>
      <c r="AS17" s="933">
        <f>L17/TAM_Area!J44*AR17</f>
        <v>59314.363678050409</v>
      </c>
      <c r="AT17" s="1567"/>
      <c r="AU17" s="1568"/>
      <c r="AV17" s="1567"/>
      <c r="AW17" s="1568"/>
      <c r="AX17" s="934">
        <v>-51.262000979847812</v>
      </c>
      <c r="AY17" s="892">
        <v>2224427.200766209</v>
      </c>
      <c r="AZ17" s="922">
        <f t="shared" si="4"/>
        <v>2.4089704042936608</v>
      </c>
      <c r="BA17" s="11">
        <v>2026</v>
      </c>
      <c r="BB17" s="818">
        <v>19082.317803265432</v>
      </c>
      <c r="BC17" s="958">
        <v>0</v>
      </c>
      <c r="BD17" s="1567"/>
      <c r="BE17" s="1568"/>
      <c r="BF17" s="1567"/>
      <c r="BG17" s="1568"/>
      <c r="BH17" s="934">
        <v>-28.791876117303275</v>
      </c>
      <c r="BI17" s="892">
        <v>353782.8780482146</v>
      </c>
      <c r="BJ17" s="857">
        <f t="shared" si="5"/>
        <v>0.45743363207050636</v>
      </c>
      <c r="BK17" s="922">
        <f t="shared" si="6"/>
        <v>2.866404036364167</v>
      </c>
      <c r="BL17" s="11">
        <v>2026</v>
      </c>
      <c r="BM17" s="981">
        <f t="shared" si="7"/>
        <v>9.1453837553994006</v>
      </c>
      <c r="BN17" s="10"/>
      <c r="BO17" s="10"/>
      <c r="BP17" s="10"/>
      <c r="BQ17" s="10"/>
      <c r="BR17" s="10"/>
      <c r="BS17" s="10"/>
      <c r="BT17" s="10"/>
      <c r="BU17" s="10"/>
      <c r="BV17" s="10"/>
      <c r="BW17"/>
      <c r="BX17"/>
      <c r="BY17"/>
      <c r="BZ17"/>
      <c r="CA17"/>
      <c r="CB17"/>
      <c r="CC17"/>
      <c r="CD17"/>
      <c r="CE17"/>
    </row>
    <row r="18" spans="1:83" ht="18" x14ac:dyDescent="0.3">
      <c r="A18" s="1071">
        <v>10</v>
      </c>
      <c r="B18" s="1069" t="s">
        <v>1</v>
      </c>
      <c r="C18" s="1072"/>
      <c r="D18" s="1072"/>
      <c r="E18" s="1073"/>
      <c r="F18" s="1074"/>
      <c r="G18" s="18"/>
      <c r="H18" s="11">
        <v>2027</v>
      </c>
      <c r="I18" s="11"/>
      <c r="J18" s="94">
        <f>SUM(TAM_SpaceHeating!$O33,TAM_SpaceCooling!$O33)*$D$23</f>
        <v>89.079648240304209</v>
      </c>
      <c r="K18" s="11">
        <v>2027</v>
      </c>
      <c r="L18" s="837">
        <v>103131.78590196192</v>
      </c>
      <c r="M18" s="940">
        <v>-195.76704192253123</v>
      </c>
      <c r="N18" s="919">
        <v>6140869.8743394101</v>
      </c>
      <c r="O18" s="924">
        <f t="shared" si="8"/>
        <v>6.8456312252605223</v>
      </c>
      <c r="P18" s="88"/>
      <c r="Q18" s="89"/>
      <c r="R18" s="914">
        <f t="shared" si="9"/>
        <v>6.1408698743394092</v>
      </c>
      <c r="S18" s="832">
        <f t="shared" si="10"/>
        <v>0.70476135092111269</v>
      </c>
      <c r="T18" s="11">
        <v>2027</v>
      </c>
      <c r="U18" s="818">
        <v>16858927147.401966</v>
      </c>
      <c r="V18" s="933">
        <f>U18*TAM_RoofArea!C33/TAM_RoofArea!O33*L18/TAM_Area!J45</f>
        <v>7045428718.0068779</v>
      </c>
      <c r="W18" s="1570"/>
      <c r="X18" s="1570"/>
      <c r="Y18" s="89"/>
      <c r="Z18" s="88"/>
      <c r="AA18" s="892">
        <v>-43.384111073623785</v>
      </c>
      <c r="AB18" s="892">
        <v>-43255.403346052917</v>
      </c>
      <c r="AC18" s="935">
        <f t="shared" si="0"/>
        <v>0.11292739651899272</v>
      </c>
      <c r="AD18" s="11">
        <v>2027</v>
      </c>
      <c r="AE18" s="818">
        <v>1640770327.5497131</v>
      </c>
      <c r="AF18" s="933">
        <f>AE18*TAM_RoofArea!C33/TAM_RoofArea!O33*L18/TAM_Area!J45</f>
        <v>685686003.87799501</v>
      </c>
      <c r="AG18" s="1570"/>
      <c r="AH18" s="1570"/>
      <c r="AI18" s="89"/>
      <c r="AJ18" s="88"/>
      <c r="AK18" s="934">
        <v>-1.6552386634289604</v>
      </c>
      <c r="AL18" s="892">
        <v>18768.003935905894</v>
      </c>
      <c r="AM18" s="914">
        <f t="shared" si="1"/>
        <v>2.472686312425015E-2</v>
      </c>
      <c r="AN18" s="951">
        <f t="shared" si="2"/>
        <v>0.13765425964324288</v>
      </c>
      <c r="AO18" s="11">
        <v>2027</v>
      </c>
      <c r="AP18" s="930">
        <f t="shared" si="3"/>
        <v>6.9832854849037655</v>
      </c>
      <c r="AQ18" s="11">
        <v>2027</v>
      </c>
      <c r="AR18" s="818">
        <v>129381.7738342903</v>
      </c>
      <c r="AS18" s="933">
        <f>L18/TAM_Area!J45*AR18</f>
        <v>65642.295023331273</v>
      </c>
      <c r="AT18" s="89"/>
      <c r="AU18" s="67"/>
      <c r="AV18" s="89"/>
      <c r="AW18" s="67"/>
      <c r="AX18" s="934">
        <v>-55.833831931249279</v>
      </c>
      <c r="AY18" s="892">
        <v>2422814.0161696896</v>
      </c>
      <c r="AZ18" s="922">
        <f t="shared" si="4"/>
        <v>2.6238158111221868</v>
      </c>
      <c r="BA18" s="11">
        <v>2027</v>
      </c>
      <c r="BB18" s="818">
        <v>21133.122379004199</v>
      </c>
      <c r="BC18" s="958">
        <v>0</v>
      </c>
      <c r="BD18" s="89"/>
      <c r="BE18" s="67"/>
      <c r="BF18" s="89"/>
      <c r="BG18" s="67"/>
      <c r="BH18" s="934">
        <v>-32.167628605623975</v>
      </c>
      <c r="BI18" s="892">
        <v>395262.75334466173</v>
      </c>
      <c r="BJ18" s="857">
        <f t="shared" si="5"/>
        <v>0.51106621632490801</v>
      </c>
      <c r="BK18" s="922">
        <f t="shared" si="6"/>
        <v>3.1348820274470945</v>
      </c>
      <c r="BL18" s="11">
        <v>2027</v>
      </c>
      <c r="BM18" s="981">
        <f t="shared" si="7"/>
        <v>10.11816751235086</v>
      </c>
      <c r="BN18" s="12"/>
      <c r="BO18" s="12"/>
      <c r="BP18" s="12"/>
      <c r="BQ18" s="12"/>
      <c r="BR18" s="12"/>
      <c r="BS18" s="12"/>
      <c r="BT18" s="12"/>
      <c r="BU18" s="12"/>
      <c r="BV18" s="12"/>
      <c r="BW18"/>
      <c r="BX18"/>
      <c r="BY18"/>
      <c r="BZ18"/>
      <c r="CA18"/>
      <c r="CB18"/>
      <c r="CC18"/>
      <c r="CD18"/>
      <c r="CE18"/>
    </row>
    <row r="19" spans="1:83" ht="18" thickBot="1" x14ac:dyDescent="0.35">
      <c r="A19" s="1051"/>
      <c r="B19" s="1080"/>
      <c r="C19" s="1080"/>
      <c r="D19" s="1080"/>
      <c r="E19" s="1080"/>
      <c r="F19" s="1080"/>
      <c r="H19" s="11">
        <v>2028</v>
      </c>
      <c r="I19" s="11"/>
      <c r="J19" s="94">
        <f>SUM(TAM_SpaceHeating!$O34,TAM_SpaceCooling!$O34)*$D$23</f>
        <v>90.411195304515331</v>
      </c>
      <c r="K19" s="11">
        <v>2028</v>
      </c>
      <c r="L19" s="837">
        <v>107665.63322627843</v>
      </c>
      <c r="M19" s="940">
        <v>-214.30655767230624</v>
      </c>
      <c r="N19" s="919">
        <v>6722422.0734970504</v>
      </c>
      <c r="O19" s="924">
        <f t="shared" si="8"/>
        <v>7.4939256811173527</v>
      </c>
      <c r="P19" s="88"/>
      <c r="Q19" s="89"/>
      <c r="R19" s="914">
        <f t="shared" si="9"/>
        <v>6.7224220734970501</v>
      </c>
      <c r="S19" s="832">
        <f t="shared" si="10"/>
        <v>0.77150360762030257</v>
      </c>
      <c r="T19" s="11">
        <v>2028</v>
      </c>
      <c r="U19" s="818">
        <v>20232673552.52179</v>
      </c>
      <c r="V19" s="933">
        <f>U19*TAM_RoofArea!C34/TAM_RoofArea!O34*L19/TAM_Area!J46</f>
        <v>8724533576.0741501</v>
      </c>
      <c r="W19" s="1570"/>
      <c r="X19" s="1570"/>
      <c r="Y19" s="89"/>
      <c r="Z19" s="88"/>
      <c r="AA19" s="892">
        <v>-56.326281024379341</v>
      </c>
      <c r="AB19" s="892">
        <v>-56159.177735784593</v>
      </c>
      <c r="AC19" s="935">
        <f t="shared" si="0"/>
        <v>0.14661543395198101</v>
      </c>
      <c r="AD19" s="11">
        <v>2028</v>
      </c>
      <c r="AE19" s="818">
        <v>2224329201.9484668</v>
      </c>
      <c r="AF19" s="933">
        <f>AE19*TAM_RoofArea!C34/TAM_RoofArea!O34*L19/TAM_Area!J46</f>
        <v>959153260.50534904</v>
      </c>
      <c r="AG19" s="1570"/>
      <c r="AH19" s="1570"/>
      <c r="AI19" s="89"/>
      <c r="AJ19" s="88"/>
      <c r="AK19" s="934">
        <v>-2.350137805406959</v>
      </c>
      <c r="AL19" s="892">
        <v>26647.15158986616</v>
      </c>
      <c r="AM19" s="914">
        <f t="shared" si="1"/>
        <v>3.5107647689331209E-2</v>
      </c>
      <c r="AN19" s="951">
        <f t="shared" si="2"/>
        <v>0.18172308164131223</v>
      </c>
      <c r="AO19" s="11">
        <v>2028</v>
      </c>
      <c r="AP19" s="930">
        <f t="shared" si="3"/>
        <v>7.6756487627586649</v>
      </c>
      <c r="AQ19" s="11">
        <v>2028</v>
      </c>
      <c r="AR19" s="818">
        <v>136746.25497647279</v>
      </c>
      <c r="AS19" s="933">
        <f>L19/TAM_Area!J46*AR19</f>
        <v>71887.759255756333</v>
      </c>
      <c r="AT19" s="89"/>
      <c r="AU19" s="88"/>
      <c r="AV19" s="89"/>
      <c r="AW19" s="88"/>
      <c r="AX19" s="934">
        <v>-60.096808081379777</v>
      </c>
      <c r="AY19" s="892">
        <v>2607798.6036479622</v>
      </c>
      <c r="AZ19" s="922">
        <f t="shared" si="4"/>
        <v>2.8241471127409294</v>
      </c>
      <c r="BA19" s="11">
        <v>2028</v>
      </c>
      <c r="BB19" s="818">
        <v>23176.612588683864</v>
      </c>
      <c r="BC19" s="958">
        <v>0</v>
      </c>
      <c r="BD19" s="89"/>
      <c r="BE19" s="88"/>
      <c r="BF19" s="89"/>
      <c r="BG19" s="88"/>
      <c r="BH19" s="934">
        <v>-35.530578072546291</v>
      </c>
      <c r="BI19" s="892">
        <v>436585.3103149418</v>
      </c>
      <c r="BJ19" s="857">
        <f t="shared" si="5"/>
        <v>0.56449539137610838</v>
      </c>
      <c r="BK19" s="922">
        <f t="shared" si="6"/>
        <v>3.3886425041170378</v>
      </c>
      <c r="BL19" s="11">
        <v>2028</v>
      </c>
      <c r="BM19" s="981">
        <f t="shared" si="7"/>
        <v>11.064291266875703</v>
      </c>
      <c r="BN19" s="12"/>
      <c r="BO19" s="12"/>
      <c r="BP19" s="12"/>
      <c r="BQ19" s="12"/>
      <c r="BR19" s="12"/>
      <c r="BS19" s="12"/>
      <c r="BT19" s="12"/>
      <c r="BU19" s="12"/>
      <c r="BV19" s="12"/>
      <c r="BW19"/>
      <c r="BX19"/>
      <c r="BY19"/>
      <c r="BZ19"/>
      <c r="CA19"/>
      <c r="CB19"/>
      <c r="CC19"/>
      <c r="CD19"/>
      <c r="CE19"/>
    </row>
    <row r="20" spans="1:83" ht="30" customHeight="1" x14ac:dyDescent="0.35">
      <c r="A20" s="1056"/>
      <c r="B20" s="1067" t="s">
        <v>70</v>
      </c>
      <c r="C20" s="1067" t="s">
        <v>70</v>
      </c>
      <c r="D20" s="1067" t="s">
        <v>70</v>
      </c>
      <c r="E20" s="1067" t="s">
        <v>70</v>
      </c>
      <c r="F20" s="1061"/>
      <c r="G20" s="18"/>
      <c r="H20" s="11">
        <v>2029</v>
      </c>
      <c r="I20" s="11"/>
      <c r="J20" s="94">
        <f>SUM(TAM_SpaceHeating!$O35,TAM_SpaceCooling!$O35)*$D$23</f>
        <v>91.756859151955908</v>
      </c>
      <c r="K20" s="11">
        <v>2029</v>
      </c>
      <c r="L20" s="837">
        <v>112075.12889080093</v>
      </c>
      <c r="M20" s="940">
        <v>-232.28663112040149</v>
      </c>
      <c r="N20" s="919">
        <v>7286425.5456418199</v>
      </c>
      <c r="O20" s="924">
        <f t="shared" si="8"/>
        <v>8.1226574176752653</v>
      </c>
      <c r="P20" s="88"/>
      <c r="Q20" s="89"/>
      <c r="R20" s="914">
        <f t="shared" si="9"/>
        <v>7.2864255456418192</v>
      </c>
      <c r="S20" s="832">
        <f t="shared" si="10"/>
        <v>0.83623187203344562</v>
      </c>
      <c r="T20" s="11">
        <v>2029</v>
      </c>
      <c r="U20" s="818">
        <v>24161281135.775841</v>
      </c>
      <c r="V20" s="933">
        <f>U20*TAM_RoofArea!C35/TAM_RoofArea!O35*L20/TAM_Area!J47</f>
        <v>10720598319.278463</v>
      </c>
      <c r="W20" s="88"/>
      <c r="X20" s="88"/>
      <c r="Y20" s="89"/>
      <c r="Z20" s="88"/>
      <c r="AA20" s="892">
        <v>-71.451494790880133</v>
      </c>
      <c r="AB20" s="892">
        <v>-71239.51950088366</v>
      </c>
      <c r="AC20" s="935">
        <f t="shared" si="0"/>
        <v>0.18598586174628484</v>
      </c>
      <c r="AD20" s="11">
        <v>2029</v>
      </c>
      <c r="AE20" s="818">
        <v>2986464569.2558994</v>
      </c>
      <c r="AF20" s="933">
        <f>AE20*TAM_RoofArea!C35/TAM_RoofArea!O35*L20/TAM_Area!J47</f>
        <v>1325123732.5467012</v>
      </c>
      <c r="AG20" s="88"/>
      <c r="AH20" s="88"/>
      <c r="AI20" s="89"/>
      <c r="AJ20" s="88"/>
      <c r="AK20" s="934">
        <v>-3.2606292799083292</v>
      </c>
      <c r="AL20" s="892">
        <v>36970.803371688991</v>
      </c>
      <c r="AM20" s="914">
        <f t="shared" si="1"/>
        <v>4.8709068779358974E-2</v>
      </c>
      <c r="AN20" s="951">
        <f t="shared" si="2"/>
        <v>0.23469493052564383</v>
      </c>
      <c r="AO20" s="11">
        <v>2029</v>
      </c>
      <c r="AP20" s="930">
        <f t="shared" si="3"/>
        <v>8.3573523482009087</v>
      </c>
      <c r="AQ20" s="11">
        <v>2029</v>
      </c>
      <c r="AR20" s="818">
        <v>143633.86192826738</v>
      </c>
      <c r="AS20" s="933">
        <f>L20/TAM_Area!J47*AR20</f>
        <v>78031.336631902494</v>
      </c>
      <c r="AT20" s="89"/>
      <c r="AU20" s="88"/>
      <c r="AV20" s="89"/>
      <c r="AW20" s="88"/>
      <c r="AX20" s="934">
        <v>-64.074010157337284</v>
      </c>
      <c r="AY20" s="892">
        <v>2780382.512032296</v>
      </c>
      <c r="AZ20" s="922">
        <f t="shared" si="4"/>
        <v>3.0110489485987104</v>
      </c>
      <c r="BA20" s="11">
        <v>2029</v>
      </c>
      <c r="BB20" s="818">
        <v>25220.668581589154</v>
      </c>
      <c r="BC20" s="958">
        <v>0</v>
      </c>
      <c r="BD20" s="89"/>
      <c r="BE20" s="88"/>
      <c r="BF20" s="89"/>
      <c r="BG20" s="88"/>
      <c r="BH20" s="934">
        <v>-38.894517882949799</v>
      </c>
      <c r="BI20" s="892">
        <v>477920.03622362524</v>
      </c>
      <c r="BJ20" s="857">
        <f t="shared" si="5"/>
        <v>0.61794030060224447</v>
      </c>
      <c r="BK20" s="922">
        <f t="shared" si="6"/>
        <v>3.6289892492009548</v>
      </c>
      <c r="BL20" s="11">
        <v>2029</v>
      </c>
      <c r="BM20" s="981">
        <f t="shared" si="7"/>
        <v>11.986341597401864</v>
      </c>
      <c r="BN20" s="12"/>
      <c r="BO20" s="1586" t="s">
        <v>61</v>
      </c>
      <c r="BP20" s="1587"/>
      <c r="BQ20" s="12"/>
      <c r="BR20" s="12"/>
      <c r="BS20" s="12"/>
      <c r="BT20" s="12"/>
      <c r="BU20" s="12"/>
      <c r="BV20" s="12"/>
      <c r="BW20"/>
      <c r="BX20"/>
      <c r="BY20"/>
      <c r="BZ20"/>
      <c r="CA20"/>
      <c r="CB20"/>
      <c r="CC20"/>
      <c r="CD20"/>
      <c r="CE20"/>
    </row>
    <row r="21" spans="1:83" ht="13.8" thickBot="1" x14ac:dyDescent="0.3">
      <c r="A21" s="18"/>
      <c r="B21" s="18"/>
      <c r="C21" s="18"/>
      <c r="D21" s="18"/>
      <c r="E21" s="18"/>
      <c r="F21" s="18"/>
      <c r="G21" s="18"/>
      <c r="H21" s="11">
        <v>2030</v>
      </c>
      <c r="I21" s="11"/>
      <c r="J21" s="94">
        <f>SUM(TAM_SpaceHeating!$O36,TAM_SpaceCooling!$O36)*$D$23</f>
        <v>93.1172088735957</v>
      </c>
      <c r="K21" s="11">
        <v>2030</v>
      </c>
      <c r="L21" s="837">
        <v>116364.01363727964</v>
      </c>
      <c r="M21" s="940">
        <v>-249.72409138818247</v>
      </c>
      <c r="N21" s="919">
        <v>7833408.1908910675</v>
      </c>
      <c r="O21" s="924">
        <f t="shared" si="8"/>
        <v>8.732414919888523</v>
      </c>
      <c r="P21" s="88"/>
      <c r="Q21" s="89"/>
      <c r="R21" s="914">
        <f t="shared" si="9"/>
        <v>7.8334081908910651</v>
      </c>
      <c r="S21" s="832">
        <f t="shared" si="10"/>
        <v>0.89900672899745693</v>
      </c>
      <c r="T21" s="11">
        <v>2030</v>
      </c>
      <c r="U21" s="818">
        <v>28621652767.647568</v>
      </c>
      <c r="V21" s="933">
        <f>U21*TAM_RoofArea!C36/TAM_RoofArea!O36*L21/TAM_Area!J48</f>
        <v>13035531564.066978</v>
      </c>
      <c r="W21" s="88"/>
      <c r="X21" s="88"/>
      <c r="Y21" s="89"/>
      <c r="Z21" s="88"/>
      <c r="AA21" s="892">
        <v>-88.668879110155785</v>
      </c>
      <c r="AB21" s="892">
        <v>-88405.824972267772</v>
      </c>
      <c r="AC21" s="935">
        <f t="shared" si="0"/>
        <v>0.23080213982429304</v>
      </c>
      <c r="AD21" s="11">
        <v>2030</v>
      </c>
      <c r="AE21" s="818">
        <v>3956597449.6056366</v>
      </c>
      <c r="AF21" s="933">
        <f>AE21*TAM_RoofArea!C36/TAM_RoofArea!O36*L21/TAM_Area!J48</f>
        <v>1802004634.7197814</v>
      </c>
      <c r="AG21" s="88"/>
      <c r="AH21" s="88"/>
      <c r="AI21" s="89"/>
      <c r="AJ21" s="88"/>
      <c r="AK21" s="934">
        <v>-4.4222325791826336</v>
      </c>
      <c r="AL21" s="892">
        <v>50141.698768476752</v>
      </c>
      <c r="AM21" s="914">
        <f t="shared" si="1"/>
        <v>6.6061736053534229E-2</v>
      </c>
      <c r="AN21" s="951">
        <f t="shared" si="2"/>
        <v>0.29686387587782725</v>
      </c>
      <c r="AO21" s="11">
        <v>2030</v>
      </c>
      <c r="AP21" s="930">
        <f t="shared" si="3"/>
        <v>9.0292787957663503</v>
      </c>
      <c r="AQ21" s="11">
        <v>2030</v>
      </c>
      <c r="AR21" s="818">
        <v>150079.99618713351</v>
      </c>
      <c r="AS21" s="933">
        <f>L21/TAM_Area!J48*AR21</f>
        <v>84057.642278156156</v>
      </c>
      <c r="AT21" s="89"/>
      <c r="AU21" s="88"/>
      <c r="AV21" s="89"/>
      <c r="AW21" s="88"/>
      <c r="AX21" s="934">
        <v>-67.78665304213439</v>
      </c>
      <c r="AY21" s="892">
        <v>2941486.3250285978</v>
      </c>
      <c r="AZ21" s="922">
        <f t="shared" si="4"/>
        <v>3.1855182759802814</v>
      </c>
      <c r="BA21" s="11">
        <v>2030</v>
      </c>
      <c r="BB21" s="818">
        <v>27268.015095062023</v>
      </c>
      <c r="BC21" s="958">
        <v>0</v>
      </c>
      <c r="BD21" s="89"/>
      <c r="BE21" s="88"/>
      <c r="BF21" s="89"/>
      <c r="BG21" s="88"/>
      <c r="BH21" s="934">
        <v>-42.2642174003322</v>
      </c>
      <c r="BI21" s="892">
        <v>519325.5350719894</v>
      </c>
      <c r="BJ21" s="857">
        <f t="shared" si="5"/>
        <v>0.67147671771318529</v>
      </c>
      <c r="BK21" s="922">
        <f t="shared" si="6"/>
        <v>3.8569949936934664</v>
      </c>
      <c r="BL21" s="11">
        <v>2030</v>
      </c>
      <c r="BM21" s="981">
        <f t="shared" si="7"/>
        <v>12.886273789459818</v>
      </c>
      <c r="BN21" s="12"/>
      <c r="BO21" s="1588"/>
      <c r="BP21" s="1589"/>
      <c r="BQ21" s="12"/>
      <c r="BR21" s="12"/>
      <c r="BS21" s="12"/>
      <c r="BT21" s="12"/>
      <c r="BU21" s="12"/>
      <c r="BV21" s="12"/>
      <c r="BW21"/>
      <c r="BX21"/>
      <c r="BY21"/>
      <c r="BZ21"/>
      <c r="CA21"/>
      <c r="CB21"/>
      <c r="CC21"/>
      <c r="CD21"/>
      <c r="CE21"/>
    </row>
    <row r="22" spans="1:83" ht="13.2" x14ac:dyDescent="0.25">
      <c r="A22" s="18"/>
      <c r="B22" s="633"/>
      <c r="C22" s="50"/>
      <c r="D22" s="50"/>
      <c r="E22" s="51"/>
      <c r="F22" s="18"/>
      <c r="G22" s="18"/>
      <c r="H22" s="11">
        <v>2031</v>
      </c>
      <c r="I22" s="11"/>
      <c r="J22" s="94">
        <f>SUM(TAM_SpaceHeating!$O37,TAM_SpaceCooling!$O37)*$D$23</f>
        <v>94.492747131146444</v>
      </c>
      <c r="K22" s="11">
        <v>2031</v>
      </c>
      <c r="L22" s="837">
        <v>120535.7716491805</v>
      </c>
      <c r="M22" s="940">
        <v>-266.63461337392573</v>
      </c>
      <c r="N22" s="919">
        <v>8363861.7034016084</v>
      </c>
      <c r="O22" s="924">
        <f t="shared" si="8"/>
        <v>9.3237463115477404</v>
      </c>
      <c r="P22" s="88"/>
      <c r="Q22" s="89"/>
      <c r="R22" s="914">
        <f t="shared" si="9"/>
        <v>8.3638617034016072</v>
      </c>
      <c r="S22" s="832">
        <f t="shared" si="10"/>
        <v>0.95988460814613275</v>
      </c>
      <c r="T22" s="11">
        <v>2031</v>
      </c>
      <c r="U22" s="818">
        <v>33559774093.453548</v>
      </c>
      <c r="V22" s="933">
        <f>U22*TAM_RoofArea!C37/TAM_RoofArea!O37*L22/TAM_Area!J49</f>
        <v>15653820519.403204</v>
      </c>
      <c r="W22" s="88"/>
      <c r="X22" s="88"/>
      <c r="Y22" s="89"/>
      <c r="Z22" s="88"/>
      <c r="AA22" s="892">
        <v>-107.76592010017657</v>
      </c>
      <c r="AB22" s="892">
        <v>-107446.21073325824</v>
      </c>
      <c r="AC22" s="935">
        <f t="shared" si="0"/>
        <v>0.28051110162737741</v>
      </c>
      <c r="AD22" s="11">
        <v>2031</v>
      </c>
      <c r="AE22" s="818">
        <v>5156263278.8198786</v>
      </c>
      <c r="AF22" s="933">
        <f>AE22*TAM_RoofArea!C37/TAM_RoofArea!O37*L22/TAM_Area!J49</f>
        <v>2405118094.4385691</v>
      </c>
      <c r="AG22" s="88"/>
      <c r="AH22" s="88"/>
      <c r="AI22" s="89"/>
      <c r="AJ22" s="88"/>
      <c r="AK22" s="934">
        <v>-5.8609470649890909</v>
      </c>
      <c r="AL22" s="892">
        <v>66454.632805628513</v>
      </c>
      <c r="AM22" s="914">
        <f t="shared" si="1"/>
        <v>8.7554042239589236E-2</v>
      </c>
      <c r="AN22" s="951">
        <f t="shared" si="2"/>
        <v>0.36806514386696665</v>
      </c>
      <c r="AO22" s="11">
        <v>2031</v>
      </c>
      <c r="AP22" s="930">
        <f t="shared" si="3"/>
        <v>9.6918114554147063</v>
      </c>
      <c r="AQ22" s="11">
        <v>2031</v>
      </c>
      <c r="AR22" s="818">
        <v>156117.18217754512</v>
      </c>
      <c r="AS22" s="933">
        <f>L22/TAM_Area!J49*AR22</f>
        <v>89954.669828499013</v>
      </c>
      <c r="AT22" s="89"/>
      <c r="AU22" s="88"/>
      <c r="AV22" s="89"/>
      <c r="AW22" s="88"/>
      <c r="AX22" s="934">
        <v>-71.25422748926394</v>
      </c>
      <c r="AY22" s="892">
        <v>3091955.8106795643</v>
      </c>
      <c r="AZ22" s="922">
        <f t="shared" si="4"/>
        <v>3.3484710296409141</v>
      </c>
      <c r="BA22" s="11">
        <v>2031</v>
      </c>
      <c r="BB22" s="818">
        <v>29324.888887457062</v>
      </c>
      <c r="BC22" s="958">
        <v>0</v>
      </c>
      <c r="BD22" s="89"/>
      <c r="BE22" s="88"/>
      <c r="BF22" s="89"/>
      <c r="BG22" s="88"/>
      <c r="BH22" s="934">
        <v>-45.65059340818857</v>
      </c>
      <c r="BI22" s="892">
        <v>560935.94786106225</v>
      </c>
      <c r="BJ22" s="857">
        <f t="shared" si="5"/>
        <v>0.72527808413054107</v>
      </c>
      <c r="BK22" s="922">
        <f t="shared" si="6"/>
        <v>4.0737491137714557</v>
      </c>
      <c r="BL22" s="11">
        <v>2031</v>
      </c>
      <c r="BM22" s="981">
        <f t="shared" si="7"/>
        <v>13.765560569186162</v>
      </c>
      <c r="BN22" s="12"/>
      <c r="BO22" s="1588"/>
      <c r="BP22" s="1589"/>
      <c r="BQ22" s="12"/>
      <c r="BR22" s="12"/>
      <c r="BS22" s="12"/>
      <c r="BT22" s="12"/>
      <c r="BU22" s="12"/>
      <c r="BV22" s="12"/>
      <c r="BW22"/>
      <c r="BX22"/>
      <c r="BY22"/>
      <c r="BZ22"/>
      <c r="CA22"/>
      <c r="CB22"/>
      <c r="CC22"/>
      <c r="CD22"/>
      <c r="CE22"/>
    </row>
    <row r="23" spans="1:83" ht="13.05" customHeight="1" thickBot="1" x14ac:dyDescent="0.3">
      <c r="A23" s="18"/>
      <c r="B23" s="89"/>
      <c r="C23" s="636" t="s">
        <v>553</v>
      </c>
      <c r="D23" s="631">
        <f>3600/10^6</f>
        <v>3.5999999999999999E-3</v>
      </c>
      <c r="E23" s="635"/>
      <c r="F23" s="18"/>
      <c r="G23" s="18"/>
      <c r="H23" s="11">
        <v>2032</v>
      </c>
      <c r="I23" s="11"/>
      <c r="J23" s="94">
        <f>SUM(TAM_SpaceHeating!$O38,TAM_SpaceCooling!$O38)*$D$23</f>
        <v>95.884250059190819</v>
      </c>
      <c r="K23" s="11">
        <v>2032</v>
      </c>
      <c r="L23" s="837">
        <v>124594.39985629267</v>
      </c>
      <c r="M23" s="940">
        <v>-283.03617875640043</v>
      </c>
      <c r="N23" s="919">
        <v>8878350.1370017007</v>
      </c>
      <c r="O23" s="924">
        <f t="shared" si="8"/>
        <v>9.8972803805247409</v>
      </c>
      <c r="P23" s="88"/>
      <c r="Q23" s="89"/>
      <c r="R23" s="914">
        <f t="shared" si="9"/>
        <v>8.8783501370016999</v>
      </c>
      <c r="S23" s="832">
        <f t="shared" si="10"/>
        <v>1.0189302435230414</v>
      </c>
      <c r="T23" s="11">
        <v>2032</v>
      </c>
      <c r="U23" s="818">
        <v>38895174863.250053</v>
      </c>
      <c r="V23" s="933">
        <f>U23*TAM_RoofArea!C38/TAM_RoofArea!O38*L23/TAM_Area!J50</f>
        <v>18543426219.85099</v>
      </c>
      <c r="W23" s="88"/>
      <c r="X23" s="88"/>
      <c r="Y23" s="89"/>
      <c r="Z23" s="88"/>
      <c r="AA23" s="892">
        <v>-128.42601590012782</v>
      </c>
      <c r="AB23" s="892">
        <v>-128045.0141864029</v>
      </c>
      <c r="AC23" s="935">
        <f t="shared" si="0"/>
        <v>0.33428864305405726</v>
      </c>
      <c r="AD23" s="11">
        <v>2032</v>
      </c>
      <c r="AE23" s="818">
        <v>6593203359.8356323</v>
      </c>
      <c r="AF23" s="933">
        <f>AE23*TAM_RoofArea!C38/TAM_RoofArea!O38*L23/TAM_Area!J50</f>
        <v>3143335400.4818501</v>
      </c>
      <c r="AG23" s="88"/>
      <c r="AH23" s="88"/>
      <c r="AI23" s="89"/>
      <c r="AJ23" s="88"/>
      <c r="AK23" s="934">
        <v>-7.586118679392996</v>
      </c>
      <c r="AL23" s="892">
        <v>86015.574900934444</v>
      </c>
      <c r="AM23" s="914">
        <f t="shared" si="1"/>
        <v>0.11332560214674922</v>
      </c>
      <c r="AN23" s="951">
        <f t="shared" si="2"/>
        <v>0.4476142452008065</v>
      </c>
      <c r="AO23" s="11">
        <v>2032</v>
      </c>
      <c r="AP23" s="930">
        <f t="shared" si="3"/>
        <v>10.344894625725548</v>
      </c>
      <c r="AQ23" s="11">
        <v>2032</v>
      </c>
      <c r="AR23" s="818">
        <v>161762.05767337696</v>
      </c>
      <c r="AS23" s="933">
        <f>L23/TAM_Area!J50*AR23</f>
        <v>95705.644263248381</v>
      </c>
      <c r="AT23" s="89"/>
      <c r="AU23" s="88"/>
      <c r="AV23" s="89"/>
      <c r="AW23" s="88"/>
      <c r="AX23" s="934">
        <v>-74.486703936466824</v>
      </c>
      <c r="AY23" s="892">
        <v>3232223.6191449584</v>
      </c>
      <c r="AZ23" s="922">
        <f t="shared" si="4"/>
        <v>3.5003757533162387</v>
      </c>
      <c r="BA23" s="11">
        <v>2032</v>
      </c>
      <c r="BB23" s="818">
        <v>31379.657776460499</v>
      </c>
      <c r="BC23" s="958">
        <v>0</v>
      </c>
      <c r="BD23" s="89"/>
      <c r="BE23" s="88"/>
      <c r="BF23" s="89"/>
      <c r="BG23" s="88"/>
      <c r="BH23" s="934">
        <v>-49.03328500608427</v>
      </c>
      <c r="BI23" s="892">
        <v>602501.08811720076</v>
      </c>
      <c r="BJ23" s="857">
        <f t="shared" si="5"/>
        <v>0.77902091413910401</v>
      </c>
      <c r="BK23" s="922">
        <f t="shared" si="6"/>
        <v>4.2793966674553428</v>
      </c>
      <c r="BL23" s="11">
        <v>2032</v>
      </c>
      <c r="BM23" s="981">
        <f t="shared" si="7"/>
        <v>14.624291293180891</v>
      </c>
      <c r="BN23" s="12"/>
      <c r="BO23" s="1590"/>
      <c r="BP23" s="1591"/>
      <c r="BQ23" s="12"/>
      <c r="BR23" s="12"/>
      <c r="BS23" s="12"/>
      <c r="BT23" s="12"/>
      <c r="BU23" s="12"/>
      <c r="BV23" s="12"/>
      <c r="BW23"/>
      <c r="BX23"/>
      <c r="BY23"/>
      <c r="BZ23"/>
      <c r="CA23"/>
      <c r="CB23"/>
      <c r="CC23"/>
      <c r="CD23"/>
      <c r="CE23"/>
    </row>
    <row r="24" spans="1:83" ht="13.2" x14ac:dyDescent="0.25">
      <c r="A24" s="18"/>
      <c r="B24" s="89"/>
      <c r="C24" s="636" t="s">
        <v>552</v>
      </c>
      <c r="D24" s="632">
        <f>1/D23</f>
        <v>277.77777777777777</v>
      </c>
      <c r="E24" s="635"/>
      <c r="F24" s="18"/>
      <c r="G24" s="18"/>
      <c r="H24" s="11">
        <v>2033</v>
      </c>
      <c r="I24" s="11"/>
      <c r="J24" s="94">
        <f>SUM(TAM_SpaceHeating!$O39,TAM_SpaceCooling!$O39)*$D$23</f>
        <v>97.293158834511644</v>
      </c>
      <c r="K24" s="11">
        <v>2033</v>
      </c>
      <c r="L24" s="837">
        <v>128545.26819860068</v>
      </c>
      <c r="M24" s="940">
        <v>-298.95294621261826</v>
      </c>
      <c r="N24" s="919">
        <v>9377631.3071561381</v>
      </c>
      <c r="O24" s="924">
        <f t="shared" si="8"/>
        <v>10.453861913521564</v>
      </c>
      <c r="P24" s="88"/>
      <c r="Q24" s="89"/>
      <c r="R24" s="914">
        <f t="shared" si="9"/>
        <v>9.3776313071561379</v>
      </c>
      <c r="S24" s="832">
        <f t="shared" si="10"/>
        <v>1.0762306063654259</v>
      </c>
      <c r="T24" s="11">
        <v>2033</v>
      </c>
      <c r="U24" s="818">
        <v>44529624603.579453</v>
      </c>
      <c r="V24" s="933">
        <f>U24*TAM_RoofArea!C39/TAM_RoofArea!O39*L24/TAM_Area!J51</f>
        <v>21659308982.052998</v>
      </c>
      <c r="W24" s="88"/>
      <c r="X24" s="88"/>
      <c r="Y24" s="89"/>
      <c r="Z24" s="846"/>
      <c r="AA24" s="892">
        <v>-150.2626888899299</v>
      </c>
      <c r="AB24" s="892">
        <v>-149816.90427553808</v>
      </c>
      <c r="AC24" s="935">
        <f t="shared" si="0"/>
        <v>0.39112877572820959</v>
      </c>
      <c r="AD24" s="11">
        <v>2033</v>
      </c>
      <c r="AE24" s="818">
        <v>8256636733.6673279</v>
      </c>
      <c r="AF24" s="933">
        <f>AE24*TAM_RoofArea!C39/TAM_RoofArea!O39*L24/TAM_Area!J51</f>
        <v>4016046570.3250999</v>
      </c>
      <c r="AG24" s="88"/>
      <c r="AH24" s="88"/>
      <c r="AI24" s="89"/>
      <c r="AJ24" s="88"/>
      <c r="AK24" s="934">
        <v>-9.5847317557929728</v>
      </c>
      <c r="AL24" s="892">
        <v>108676.94628681277</v>
      </c>
      <c r="AM24" s="914">
        <f t="shared" si="1"/>
        <v>0.14318198060766746</v>
      </c>
      <c r="AN24" s="951">
        <f t="shared" si="2"/>
        <v>0.5343107563358771</v>
      </c>
      <c r="AO24" s="11">
        <v>2033</v>
      </c>
      <c r="AP24" s="930">
        <f t="shared" si="3"/>
        <v>10.988172669857441</v>
      </c>
      <c r="AQ24" s="11">
        <v>2033</v>
      </c>
      <c r="AR24" s="818">
        <v>167039.29071737741</v>
      </c>
      <c r="AS24" s="933">
        <f>L24/TAM_Area!J51*AR24</f>
        <v>101302.20020608262</v>
      </c>
      <c r="AT24" s="89"/>
      <c r="AU24" s="88"/>
      <c r="AV24" s="89"/>
      <c r="AW24" s="88"/>
      <c r="AX24" s="934">
        <v>-77.498865081612053</v>
      </c>
      <c r="AY24" s="892">
        <v>3362931.2204144853</v>
      </c>
      <c r="AZ24" s="922">
        <f t="shared" si="4"/>
        <v>3.6419271347082884</v>
      </c>
      <c r="BA24" s="11">
        <v>2033</v>
      </c>
      <c r="BB24" s="818">
        <v>33429.765154343659</v>
      </c>
      <c r="BC24" s="958">
        <v>0</v>
      </c>
      <c r="BD24" s="89"/>
      <c r="BE24" s="88"/>
      <c r="BF24" s="89"/>
      <c r="BG24" s="88"/>
      <c r="BH24" s="934">
        <v>-52.407817123563177</v>
      </c>
      <c r="BI24" s="892">
        <v>643965.96799247689</v>
      </c>
      <c r="BJ24" s="857">
        <f t="shared" si="5"/>
        <v>0.83263410963730422</v>
      </c>
      <c r="BK24" s="922">
        <f t="shared" si="6"/>
        <v>4.4745612443455922</v>
      </c>
      <c r="BL24" s="11">
        <v>2033</v>
      </c>
      <c r="BM24" s="981">
        <f t="shared" si="7"/>
        <v>15.462733914203033</v>
      </c>
      <c r="BN24" s="12"/>
      <c r="BO24" s="12"/>
      <c r="BP24" s="12"/>
      <c r="BQ24" s="12"/>
      <c r="BR24" s="12"/>
      <c r="BS24" s="12"/>
      <c r="BT24" s="12"/>
      <c r="BU24" s="12"/>
      <c r="BV24" s="12"/>
      <c r="BW24"/>
      <c r="BX24"/>
      <c r="BY24"/>
      <c r="BZ24"/>
      <c r="CA24"/>
      <c r="CB24"/>
      <c r="CC24"/>
      <c r="CD24"/>
      <c r="CE24"/>
    </row>
    <row r="25" spans="1:83" ht="13.2" x14ac:dyDescent="0.25">
      <c r="A25" s="18"/>
      <c r="B25" s="89"/>
      <c r="C25" s="636" t="s">
        <v>554</v>
      </c>
      <c r="D25" s="637">
        <f>1/10^6</f>
        <v>9.9999999999999995E-7</v>
      </c>
      <c r="E25" s="635"/>
      <c r="F25" s="18"/>
      <c r="G25" s="18"/>
      <c r="H25" s="11">
        <v>2034</v>
      </c>
      <c r="I25" s="11"/>
      <c r="J25" s="94">
        <f>SUM(TAM_SpaceHeating!$O40,TAM_SpaceCooling!$O40)*$D$23</f>
        <v>98.721216004808909</v>
      </c>
      <c r="K25" s="11">
        <v>2034</v>
      </c>
      <c r="L25" s="837">
        <v>132394.26042134722</v>
      </c>
      <c r="M25" s="940">
        <v>-314.41138596409871</v>
      </c>
      <c r="N25" s="919">
        <v>9862535.5384399835</v>
      </c>
      <c r="O25" s="924">
        <f t="shared" si="8"/>
        <v>10.994416527910738</v>
      </c>
      <c r="P25" s="88"/>
      <c r="Q25" s="89"/>
      <c r="R25" s="914">
        <f t="shared" si="9"/>
        <v>9.8625355384399835</v>
      </c>
      <c r="S25" s="832">
        <f t="shared" si="10"/>
        <v>1.1318809894707555</v>
      </c>
      <c r="T25" s="11">
        <v>2034</v>
      </c>
      <c r="U25" s="818">
        <v>50358132103.903191</v>
      </c>
      <c r="V25" s="933">
        <f>U25*TAM_RoofArea!C40/TAM_RoofArea!O40*L25/TAM_Area!J52</f>
        <v>24948671139.619766</v>
      </c>
      <c r="W25" s="88"/>
      <c r="X25" s="88"/>
      <c r="Y25" s="89"/>
      <c r="Z25" s="846"/>
      <c r="AA25" s="892">
        <v>-172.86286202994552</v>
      </c>
      <c r="AB25" s="892">
        <v>-172350.02943749056</v>
      </c>
      <c r="AC25" s="935">
        <f t="shared" si="0"/>
        <v>0.44995627387031334</v>
      </c>
      <c r="AD25" s="11">
        <v>2034</v>
      </c>
      <c r="AE25" s="818">
        <v>10115727805.459492</v>
      </c>
      <c r="AF25" s="933">
        <f>AE25*TAM_RoofArea!C40/TAM_RoofArea!O40*L25/TAM_Area!J52</f>
        <v>5011583150.7728863</v>
      </c>
      <c r="AG25" s="88"/>
      <c r="AH25" s="88"/>
      <c r="AI25" s="89"/>
      <c r="AJ25" s="88"/>
      <c r="AK25" s="934">
        <v>-11.819559010175681</v>
      </c>
      <c r="AL25" s="892">
        <v>134016.64359634466</v>
      </c>
      <c r="AM25" s="914">
        <f t="shared" si="1"/>
        <v>0.17656705603297712</v>
      </c>
      <c r="AN25" s="951">
        <f t="shared" si="2"/>
        <v>0.6265233299032904</v>
      </c>
      <c r="AO25" s="11">
        <v>2034</v>
      </c>
      <c r="AP25" s="930">
        <f t="shared" si="3"/>
        <v>11.620939857814029</v>
      </c>
      <c r="AQ25" s="11">
        <v>2034</v>
      </c>
      <c r="AR25" s="818">
        <v>171979.54514586923</v>
      </c>
      <c r="AS25" s="933">
        <f>L25/TAM_Area!J52*AR25</f>
        <v>106743.11907548454</v>
      </c>
      <c r="AT25" s="89"/>
      <c r="AU25" s="88"/>
      <c r="AV25" s="89"/>
      <c r="AW25" s="88"/>
      <c r="AX25" s="934">
        <v>-80.309086692590427</v>
      </c>
      <c r="AY25" s="892">
        <v>3484875.9996301616</v>
      </c>
      <c r="AZ25" s="922">
        <f t="shared" si="4"/>
        <v>3.7739887117234869</v>
      </c>
      <c r="BA25" s="11">
        <v>2034</v>
      </c>
      <c r="BB25" s="818">
        <v>35481.023941996165</v>
      </c>
      <c r="BC25" s="958">
        <v>0</v>
      </c>
      <c r="BD25" s="89"/>
      <c r="BE25" s="88"/>
      <c r="BF25" s="89"/>
      <c r="BG25" s="88"/>
      <c r="BH25" s="934">
        <v>-55.784364661626114</v>
      </c>
      <c r="BI25" s="892">
        <v>685455.61253719742</v>
      </c>
      <c r="BJ25" s="857">
        <f t="shared" si="5"/>
        <v>0.88627932531905129</v>
      </c>
      <c r="BK25" s="922">
        <f t="shared" si="6"/>
        <v>4.6602680370425382</v>
      </c>
      <c r="BL25" s="11">
        <v>2034</v>
      </c>
      <c r="BM25" s="981">
        <f t="shared" si="7"/>
        <v>16.281207894856568</v>
      </c>
      <c r="BN25" s="12"/>
      <c r="BO25" s="12"/>
      <c r="BP25" s="12"/>
      <c r="BQ25" s="12"/>
      <c r="BR25" s="12"/>
      <c r="BS25" s="12"/>
      <c r="BT25" s="12"/>
      <c r="BU25" s="12"/>
      <c r="BV25" s="12"/>
      <c r="BW25"/>
      <c r="BX25"/>
      <c r="BY25"/>
      <c r="BZ25"/>
      <c r="CA25"/>
      <c r="CB25"/>
      <c r="CC25"/>
      <c r="CD25"/>
      <c r="CE25"/>
    </row>
    <row r="26" spans="1:83" ht="13.2" x14ac:dyDescent="0.25">
      <c r="A26" s="18"/>
      <c r="B26" s="89"/>
      <c r="C26" s="636" t="s">
        <v>708</v>
      </c>
      <c r="D26" s="637">
        <f>1/3600</f>
        <v>2.7777777777777778E-4</v>
      </c>
      <c r="E26" s="635"/>
      <c r="F26" s="18"/>
      <c r="G26" s="18"/>
      <c r="H26" s="11">
        <v>2035</v>
      </c>
      <c r="I26" s="11"/>
      <c r="J26" s="94">
        <f>SUM(TAM_SpaceHeating!$O41,TAM_SpaceCooling!$O41)*$D$23</f>
        <v>100.16982373017761</v>
      </c>
      <c r="K26" s="11">
        <v>2035</v>
      </c>
      <c r="L26" s="837">
        <v>136146.36556176402</v>
      </c>
      <c r="M26" s="940">
        <v>-329.43394305481343</v>
      </c>
      <c r="N26" s="919">
        <v>10333766.892645253</v>
      </c>
      <c r="O26" s="924">
        <f t="shared" si="8"/>
        <v>11.519729087642581</v>
      </c>
      <c r="P26" s="88"/>
      <c r="Q26" s="89"/>
      <c r="R26" s="914">
        <f t="shared" si="9"/>
        <v>10.333766892645253</v>
      </c>
      <c r="S26" s="832">
        <f t="shared" si="10"/>
        <v>1.1859621949973287</v>
      </c>
      <c r="T26" s="11">
        <v>2035</v>
      </c>
      <c r="U26" s="818">
        <v>56279793164.325935</v>
      </c>
      <c r="V26" s="933">
        <f>U26*TAM_RoofArea!C41/TAM_RoofArea!O41*L26/TAM_Area!J53</f>
        <v>28356705362.721539</v>
      </c>
      <c r="W26" s="88"/>
      <c r="X26" s="88"/>
      <c r="Y26" s="89"/>
      <c r="Z26" s="846"/>
      <c r="AA26" s="892">
        <v>-195.82953820045395</v>
      </c>
      <c r="AB26" s="892">
        <v>-195248.57032467474</v>
      </c>
      <c r="AC26" s="935">
        <f t="shared" si="0"/>
        <v>0.5097377671969594</v>
      </c>
      <c r="AD26" s="11">
        <v>2035</v>
      </c>
      <c r="AE26" s="818">
        <v>12122534609.876926</v>
      </c>
      <c r="AF26" s="933">
        <f>AE26*TAM_RoofArea!C41/TAM_RoofArea!O41*L26/TAM_Area!J53</f>
        <v>6107967404.5349998</v>
      </c>
      <c r="AG26" s="88"/>
      <c r="AH26" s="88"/>
      <c r="AI26" s="89"/>
      <c r="AJ26" s="88"/>
      <c r="AK26" s="934">
        <v>-14.232720931279459</v>
      </c>
      <c r="AL26" s="892">
        <v>161378.39718143223</v>
      </c>
      <c r="AM26" s="914">
        <f t="shared" si="1"/>
        <v>0.21261619253403827</v>
      </c>
      <c r="AN26" s="951">
        <f t="shared" si="2"/>
        <v>0.7223539597309977</v>
      </c>
      <c r="AO26" s="11">
        <v>2035</v>
      </c>
      <c r="AP26" s="930">
        <f t="shared" si="3"/>
        <v>12.242083047373578</v>
      </c>
      <c r="AQ26" s="11">
        <v>2035</v>
      </c>
      <c r="AR26" s="818">
        <v>176610.48799535425</v>
      </c>
      <c r="AS26" s="933">
        <f>L26/TAM_Area!J53*AR26</f>
        <v>112028.29031298442</v>
      </c>
      <c r="AT26" s="89"/>
      <c r="AU26" s="88"/>
      <c r="AV26" s="89"/>
      <c r="AW26" s="67"/>
      <c r="AX26" s="934">
        <v>-82.933948659655698</v>
      </c>
      <c r="AY26" s="892">
        <v>3598777.4128834596</v>
      </c>
      <c r="AZ26" s="922">
        <f t="shared" si="4"/>
        <v>3.8973396280582202</v>
      </c>
      <c r="BA26" s="11">
        <v>2035</v>
      </c>
      <c r="BB26" s="818">
        <v>37536.942026636476</v>
      </c>
      <c r="BC26" s="958">
        <v>0</v>
      </c>
      <c r="BD26" s="89"/>
      <c r="BE26" s="88"/>
      <c r="BF26" s="89"/>
      <c r="BG26" s="67"/>
      <c r="BH26" s="934">
        <v>-59.169067804502106</v>
      </c>
      <c r="BI26" s="892">
        <v>727045.46984093322</v>
      </c>
      <c r="BJ26" s="857">
        <f t="shared" si="5"/>
        <v>0.94005411393714078</v>
      </c>
      <c r="BK26" s="922">
        <f t="shared" si="6"/>
        <v>4.8373937419953608</v>
      </c>
      <c r="BL26" s="11">
        <v>2035</v>
      </c>
      <c r="BM26" s="981">
        <f t="shared" si="7"/>
        <v>17.07947678936894</v>
      </c>
      <c r="BN26" s="12"/>
      <c r="BO26" s="12"/>
      <c r="BP26" s="12"/>
      <c r="BQ26" s="12"/>
      <c r="BR26" s="12"/>
      <c r="BS26" s="12"/>
      <c r="BT26" s="12"/>
      <c r="BU26" s="12"/>
      <c r="BV26" s="12"/>
      <c r="BW26"/>
      <c r="BX26"/>
      <c r="BY26"/>
      <c r="BZ26"/>
      <c r="CA26"/>
      <c r="CB26"/>
      <c r="CC26"/>
      <c r="CD26"/>
      <c r="CE26"/>
    </row>
    <row r="27" spans="1:83" ht="13.8" thickBot="1" x14ac:dyDescent="0.3">
      <c r="A27" s="18"/>
      <c r="B27" s="61"/>
      <c r="C27" s="59"/>
      <c r="D27" s="59"/>
      <c r="E27" s="60"/>
      <c r="F27" s="18"/>
      <c r="G27" s="18"/>
      <c r="H27" s="11">
        <v>2036</v>
      </c>
      <c r="I27" s="11"/>
      <c r="J27" s="94">
        <f>SUM(TAM_SpaceHeating!$O42,TAM_SpaceCooling!$O42)*$D$23</f>
        <v>101.63986243736608</v>
      </c>
      <c r="K27" s="11">
        <v>2036</v>
      </c>
      <c r="L27" s="837">
        <v>139805.32934435125</v>
      </c>
      <c r="M27" s="940">
        <v>-344.03746902288776</v>
      </c>
      <c r="N27" s="919">
        <v>10791853.973063868</v>
      </c>
      <c r="O27" s="924">
        <f t="shared" si="8"/>
        <v>12.030388861546264</v>
      </c>
      <c r="P27" s="88"/>
      <c r="Q27" s="89"/>
      <c r="R27" s="914">
        <f t="shared" si="9"/>
        <v>10.791853973063867</v>
      </c>
      <c r="S27" s="832">
        <f t="shared" si="10"/>
        <v>1.2385348884823963</v>
      </c>
      <c r="T27" s="11">
        <v>2036</v>
      </c>
      <c r="U27" s="818">
        <v>62206384982.993324</v>
      </c>
      <c r="V27" s="933">
        <f>U27*TAM_RoofArea!C42/TAM_RoofArea!O42*L27/TAM_Area!J54</f>
        <v>31831740896.359402</v>
      </c>
      <c r="W27" s="88"/>
      <c r="X27" s="88"/>
      <c r="Y27" s="89"/>
      <c r="Z27" s="846"/>
      <c r="AA27" s="892">
        <v>-218.81561392839603</v>
      </c>
      <c r="AB27" s="892">
        <v>-218166.45321658737</v>
      </c>
      <c r="AC27" s="935">
        <f t="shared" si="0"/>
        <v>0.56956975692563838</v>
      </c>
      <c r="AD27" s="11">
        <v>2036</v>
      </c>
      <c r="AE27" s="818">
        <v>14219057855.361177</v>
      </c>
      <c r="AF27" s="933">
        <f>AE27*TAM_RoofArea!C42/TAM_RoofArea!O42*L27/TAM_Area!J54</f>
        <v>7276059612.9471636</v>
      </c>
      <c r="AG27" s="88"/>
      <c r="AH27" s="88"/>
      <c r="AI27" s="80"/>
      <c r="AJ27" s="88"/>
      <c r="AK27" s="934">
        <v>-16.754195970645469</v>
      </c>
      <c r="AL27" s="892">
        <v>189968.26431580499</v>
      </c>
      <c r="AM27" s="914">
        <f t="shared" si="1"/>
        <v>0.25028336981012866</v>
      </c>
      <c r="AN27" s="951">
        <f t="shared" si="2"/>
        <v>0.81985312673576705</v>
      </c>
      <c r="AO27" s="11">
        <v>2036</v>
      </c>
      <c r="AP27" s="930">
        <f t="shared" si="3"/>
        <v>12.850241988282031</v>
      </c>
      <c r="AQ27" s="11">
        <v>2036</v>
      </c>
      <c r="AR27" s="818">
        <v>180956.61265567338</v>
      </c>
      <c r="AS27" s="933">
        <f>L27/TAM_Area!J54*AR27</f>
        <v>117158.01088288659</v>
      </c>
      <c r="AT27" s="89"/>
      <c r="AU27" s="88"/>
      <c r="AV27" s="89"/>
      <c r="AW27" s="67"/>
      <c r="AX27" s="934">
        <v>-85.388129017279311</v>
      </c>
      <c r="AY27" s="892">
        <v>3705272.3884742567</v>
      </c>
      <c r="AZ27" s="922">
        <f t="shared" si="4"/>
        <v>4.0126696529364621</v>
      </c>
      <c r="BA27" s="11">
        <v>2036</v>
      </c>
      <c r="BB27" s="818">
        <v>39602.746664505561</v>
      </c>
      <c r="BC27" s="958">
        <v>0</v>
      </c>
      <c r="BD27" s="89"/>
      <c r="BE27" s="88"/>
      <c r="BF27" s="89"/>
      <c r="BG27" s="67"/>
      <c r="BH27" s="934">
        <v>-62.571076309390151</v>
      </c>
      <c r="BI27" s="892">
        <v>768847.96840338351</v>
      </c>
      <c r="BJ27" s="857">
        <f t="shared" si="5"/>
        <v>0.99410384311718802</v>
      </c>
      <c r="BK27" s="922">
        <f t="shared" si="6"/>
        <v>5.0067734960536505</v>
      </c>
      <c r="BL27" s="11">
        <v>2036</v>
      </c>
      <c r="BM27" s="981">
        <f t="shared" si="7"/>
        <v>17.857015484335683</v>
      </c>
      <c r="BN27" s="12"/>
      <c r="BO27" s="12"/>
      <c r="BP27" s="12"/>
      <c r="BQ27" s="12"/>
      <c r="BR27" s="12"/>
      <c r="BS27" s="12"/>
      <c r="BT27" s="12"/>
      <c r="BU27" s="12"/>
      <c r="BV27" s="12"/>
      <c r="BW27"/>
      <c r="BX27"/>
      <c r="BY27"/>
      <c r="BZ27"/>
      <c r="CA27"/>
      <c r="CB27"/>
      <c r="CC27"/>
      <c r="CD27"/>
      <c r="CE27"/>
    </row>
    <row r="28" spans="1:83" ht="13.2" x14ac:dyDescent="0.25">
      <c r="A28" s="18"/>
      <c r="B28" s="18"/>
      <c r="C28" s="18"/>
      <c r="D28" s="18"/>
      <c r="E28" s="18"/>
      <c r="F28" s="18"/>
      <c r="G28" s="18"/>
      <c r="H28" s="11">
        <v>2037</v>
      </c>
      <c r="I28" s="11"/>
      <c r="J28" s="94">
        <f>SUM(TAM_SpaceHeating!$O43,TAM_SpaceCooling!$O43)*$D$23</f>
        <v>103.13159651541849</v>
      </c>
      <c r="K28" s="11">
        <v>2037</v>
      </c>
      <c r="L28" s="837">
        <v>143373.47937091463</v>
      </c>
      <c r="M28" s="940">
        <v>-358.23243545280786</v>
      </c>
      <c r="N28" s="919">
        <v>11237125.254995225</v>
      </c>
      <c r="O28" s="924">
        <f t="shared" si="8"/>
        <v>12.526762022625332</v>
      </c>
      <c r="P28" s="88"/>
      <c r="Q28" s="89"/>
      <c r="R28" s="914">
        <f t="shared" si="9"/>
        <v>11.237125254995224</v>
      </c>
      <c r="S28" s="832">
        <f t="shared" si="10"/>
        <v>1.2896367676301086</v>
      </c>
      <c r="T28" s="11">
        <v>2037</v>
      </c>
      <c r="U28" s="818">
        <v>68067565329.317986</v>
      </c>
      <c r="V28" s="933">
        <f>U28*TAM_RoofArea!C43/TAM_RoofArea!O43*L28/TAM_Area!J55</f>
        <v>35328922932.606796</v>
      </c>
      <c r="W28" s="88"/>
      <c r="X28" s="88"/>
      <c r="Y28" s="89"/>
      <c r="Z28" s="846"/>
      <c r="AA28" s="892">
        <v>-241.54433499574179</v>
      </c>
      <c r="AB28" s="892">
        <v>-240827.74494248151</v>
      </c>
      <c r="AC28" s="935">
        <f t="shared" si="0"/>
        <v>0.62873186104218892</v>
      </c>
      <c r="AD28" s="11">
        <v>2037</v>
      </c>
      <c r="AE28" s="818">
        <v>16346285689.722624</v>
      </c>
      <c r="AF28" s="933">
        <f>AE28*TAM_RoofArea!C43/TAM_RoofArea!O43*L28/TAM_Area!J55</f>
        <v>8484168114.0289774</v>
      </c>
      <c r="AG28" s="88"/>
      <c r="AH28" s="88"/>
      <c r="AI28" s="80"/>
      <c r="AJ28" s="88"/>
      <c r="AK28" s="934">
        <v>-19.312740132757654</v>
      </c>
      <c r="AL28" s="892">
        <v>218978.44149788941</v>
      </c>
      <c r="AM28" s="914">
        <f t="shared" si="1"/>
        <v>0.28850430597581694</v>
      </c>
      <c r="AN28" s="951">
        <f t="shared" si="2"/>
        <v>0.91723616701800581</v>
      </c>
      <c r="AO28" s="11">
        <v>2037</v>
      </c>
      <c r="AP28" s="930">
        <f t="shared" si="3"/>
        <v>13.443998189643338</v>
      </c>
      <c r="AQ28" s="11">
        <v>2037</v>
      </c>
      <c r="AR28" s="818">
        <v>185039.22196957751</v>
      </c>
      <c r="AS28" s="933">
        <f>L28/TAM_Area!J55*AR28</f>
        <v>122132.50003923105</v>
      </c>
      <c r="AT28" s="89"/>
      <c r="AU28" s="88"/>
      <c r="AV28" s="89"/>
      <c r="AW28" s="67"/>
      <c r="AX28" s="934">
        <v>-87.684393816313332</v>
      </c>
      <c r="AY28" s="892">
        <v>3804914.8874305733</v>
      </c>
      <c r="AZ28" s="922">
        <f t="shared" si="4"/>
        <v>4.1205787051693008</v>
      </c>
      <c r="BA28" s="11">
        <v>2037</v>
      </c>
      <c r="BB28" s="818">
        <v>41679.406931345118</v>
      </c>
      <c r="BC28" s="958">
        <v>0</v>
      </c>
      <c r="BD28" s="89"/>
      <c r="BE28" s="88"/>
      <c r="BF28" s="89"/>
      <c r="BG28" s="67"/>
      <c r="BH28" s="934">
        <v>-65.992086440513276</v>
      </c>
      <c r="BI28" s="892">
        <v>810883.95123026951</v>
      </c>
      <c r="BJ28" s="857">
        <f t="shared" si="5"/>
        <v>1.0484554624161173</v>
      </c>
      <c r="BK28" s="922">
        <f t="shared" si="6"/>
        <v>5.1690341675854183</v>
      </c>
      <c r="BL28" s="11">
        <v>2037</v>
      </c>
      <c r="BM28" s="981">
        <f t="shared" si="7"/>
        <v>18.613032357228757</v>
      </c>
      <c r="BN28" s="12"/>
      <c r="BO28" s="12"/>
      <c r="BP28" s="12"/>
      <c r="BQ28" s="12"/>
      <c r="BR28" s="12"/>
      <c r="BS28" s="12"/>
      <c r="BT28" s="12"/>
      <c r="BU28" s="12"/>
      <c r="BV28" s="12"/>
      <c r="BW28"/>
      <c r="BX28"/>
      <c r="BY28"/>
      <c r="BZ28"/>
      <c r="CA28"/>
      <c r="CB28"/>
      <c r="CC28"/>
      <c r="CD28"/>
      <c r="CE28"/>
    </row>
    <row r="29" spans="1:83" ht="13.2" x14ac:dyDescent="0.25">
      <c r="A29" s="18"/>
      <c r="B29" s="18"/>
      <c r="C29" s="18"/>
      <c r="D29" s="18"/>
      <c r="E29" s="18"/>
      <c r="F29" s="18"/>
      <c r="G29" s="18"/>
      <c r="H29" s="11">
        <v>2038</v>
      </c>
      <c r="I29" s="11"/>
      <c r="J29" s="94">
        <f>SUM(TAM_SpaceHeating!$O44,TAM_SpaceCooling!$O44)*$D$23</f>
        <v>104.64502374786944</v>
      </c>
      <c r="K29" s="11">
        <v>2038</v>
      </c>
      <c r="L29" s="837">
        <v>146852.50537507376</v>
      </c>
      <c r="M29" s="940">
        <v>-372.02644424121843</v>
      </c>
      <c r="N29" s="919">
        <v>11669819.196647791</v>
      </c>
      <c r="O29" s="924">
        <f t="shared" si="8"/>
        <v>13.009114395916177</v>
      </c>
      <c r="P29" s="88"/>
      <c r="Q29" s="89"/>
      <c r="R29" s="914">
        <f t="shared" si="9"/>
        <v>11.669819196647788</v>
      </c>
      <c r="S29" s="832">
        <f t="shared" si="10"/>
        <v>1.3392951992683864</v>
      </c>
      <c r="T29" s="11">
        <v>2038</v>
      </c>
      <c r="U29" s="818">
        <v>73812605536.028198</v>
      </c>
      <c r="V29" s="933">
        <f>U29*TAM_RoofArea!C44/TAM_RoofArea!O44*L29/TAM_Area!J56</f>
        <v>38812223113.455055</v>
      </c>
      <c r="W29" s="88"/>
      <c r="X29" s="88"/>
      <c r="Y29" s="89"/>
      <c r="Z29" s="846"/>
      <c r="AA29" s="892">
        <v>-263.81611471714996</v>
      </c>
      <c r="AB29" s="892">
        <v>-263033.45093122689</v>
      </c>
      <c r="AC29" s="935">
        <f t="shared" si="0"/>
        <v>0.686704562050513</v>
      </c>
      <c r="AD29" s="11">
        <v>2038</v>
      </c>
      <c r="AE29" s="818">
        <v>18452423193.789783</v>
      </c>
      <c r="AF29" s="933">
        <f>AE29*TAM_RoofArea!C44/TAM_RoofArea!O44*L29/TAM_Area!J56</f>
        <v>9702672880.6056328</v>
      </c>
      <c r="AG29" s="88"/>
      <c r="AH29" s="88"/>
      <c r="AI29" s="80"/>
      <c r="AJ29" s="88"/>
      <c r="AK29" s="934">
        <v>-21.845822301369139</v>
      </c>
      <c r="AL29" s="892">
        <v>247699.91663065794</v>
      </c>
      <c r="AM29" s="914">
        <f t="shared" si="1"/>
        <v>0.32634487691558683</v>
      </c>
      <c r="AN29" s="951">
        <f t="shared" si="2"/>
        <v>1.0130494389660998</v>
      </c>
      <c r="AO29" s="11">
        <v>2038</v>
      </c>
      <c r="AP29" s="930">
        <f t="shared" si="3"/>
        <v>14.022163834882276</v>
      </c>
      <c r="AQ29" s="11">
        <v>2038</v>
      </c>
      <c r="AR29" s="818">
        <v>188877.35365952272</v>
      </c>
      <c r="AS29" s="933">
        <f>L29/TAM_Area!J56*AR29</f>
        <v>126952.37780139681</v>
      </c>
      <c r="AT29" s="89"/>
      <c r="AU29" s="88"/>
      <c r="AV29" s="89"/>
      <c r="AW29" s="67"/>
      <c r="AX29" s="934">
        <v>-89.834151699999211</v>
      </c>
      <c r="AY29" s="892">
        <v>3898199.9683897067</v>
      </c>
      <c r="AZ29" s="922">
        <f t="shared" si="4"/>
        <v>4.2216029145097034</v>
      </c>
      <c r="BA29" s="11">
        <v>2038</v>
      </c>
      <c r="BB29" s="818">
        <v>43772.654376837512</v>
      </c>
      <c r="BC29" s="958">
        <v>0</v>
      </c>
      <c r="BD29" s="89"/>
      <c r="BE29" s="88"/>
      <c r="BF29" s="89"/>
      <c r="BG29" s="67"/>
      <c r="BH29" s="934">
        <v>-69.442130667210677</v>
      </c>
      <c r="BI29" s="892">
        <v>853276.69322950195</v>
      </c>
      <c r="BJ29" s="857">
        <f t="shared" si="5"/>
        <v>1.1032683636314604</v>
      </c>
      <c r="BK29" s="922">
        <f t="shared" si="6"/>
        <v>5.3248712781411633</v>
      </c>
      <c r="BL29" s="11">
        <v>2038</v>
      </c>
      <c r="BM29" s="981">
        <f t="shared" si="7"/>
        <v>19.347035113023438</v>
      </c>
      <c r="BN29" s="12"/>
      <c r="BO29" s="12"/>
      <c r="BP29" s="12"/>
      <c r="BQ29" s="12"/>
      <c r="BR29" s="12"/>
      <c r="BS29" s="12"/>
      <c r="BT29" s="12"/>
      <c r="BU29" s="12"/>
      <c r="BV29" s="12"/>
      <c r="BW29"/>
      <c r="BX29"/>
      <c r="BY29"/>
      <c r="BZ29"/>
      <c r="CA29"/>
      <c r="CB29"/>
      <c r="CC29"/>
      <c r="CD29"/>
      <c r="CE29"/>
    </row>
    <row r="30" spans="1:83" ht="13.2" x14ac:dyDescent="0.25">
      <c r="B30" s="18"/>
      <c r="C30" s="18"/>
      <c r="D30" s="18"/>
      <c r="E30" s="18"/>
      <c r="F30" s="18"/>
      <c r="G30" s="18"/>
      <c r="H30" s="11">
        <v>2039</v>
      </c>
      <c r="I30" s="11"/>
      <c r="J30" s="94">
        <f>SUM(TAM_SpaceHeating!$O45,TAM_SpaceCooling!$O45)*$D$23</f>
        <v>106.17981069259234</v>
      </c>
      <c r="K30" s="11">
        <v>2039</v>
      </c>
      <c r="L30" s="837">
        <v>150243.36411523185</v>
      </c>
      <c r="M30" s="940">
        <v>-385.42379972248983</v>
      </c>
      <c r="N30" s="919">
        <v>12090070.817466129</v>
      </c>
      <c r="O30" s="924">
        <f t="shared" si="8"/>
        <v>13.477596496467092</v>
      </c>
      <c r="P30" s="88"/>
      <c r="Q30" s="89"/>
      <c r="R30" s="914">
        <f t="shared" si="9"/>
        <v>12.090070817466128</v>
      </c>
      <c r="S30" s="832">
        <f t="shared" si="10"/>
        <v>1.3875256790009634</v>
      </c>
      <c r="T30" s="11">
        <v>2039</v>
      </c>
      <c r="U30" s="818">
        <v>79409361759.335068</v>
      </c>
      <c r="V30" s="933">
        <f>U30*TAM_RoofArea!C45/TAM_RoofArea!O45*L30/TAM_Area!J57</f>
        <v>42254820276.34568</v>
      </c>
      <c r="W30" s="88"/>
      <c r="X30" s="88"/>
      <c r="Y30" s="89"/>
      <c r="Z30" s="846"/>
      <c r="AA30" s="892">
        <v>-285.5044864696838</v>
      </c>
      <c r="AB30" s="892">
        <v>-284657.47974866518</v>
      </c>
      <c r="AC30" s="935">
        <f t="shared" si="0"/>
        <v>0.7431586715421965</v>
      </c>
      <c r="AD30" s="11">
        <v>2039</v>
      </c>
      <c r="AE30" s="818">
        <v>20498183068.302132</v>
      </c>
      <c r="AF30" s="933">
        <f>AE30*TAM_RoofArea!C45/TAM_RoofArea!O45*L30/TAM_Area!J57</f>
        <v>10907366869.006697</v>
      </c>
      <c r="AG30" s="88"/>
      <c r="AH30" s="88"/>
      <c r="AI30" s="80"/>
      <c r="AJ30" s="88"/>
      <c r="AK30" s="934">
        <v>-24.306011594910956</v>
      </c>
      <c r="AL30" s="892">
        <v>275594.89236099529</v>
      </c>
      <c r="AM30" s="914">
        <f t="shared" si="1"/>
        <v>0.36309653410267473</v>
      </c>
      <c r="AN30" s="951">
        <f t="shared" si="2"/>
        <v>1.1062552056448713</v>
      </c>
      <c r="AO30" s="11">
        <v>2039</v>
      </c>
      <c r="AP30" s="930">
        <f t="shared" si="3"/>
        <v>14.583851702111962</v>
      </c>
      <c r="AQ30" s="11">
        <v>2039</v>
      </c>
      <c r="AR30" s="818">
        <v>192487.81867779364</v>
      </c>
      <c r="AS30" s="933">
        <f>L30/TAM_Area!J57*AR30</f>
        <v>131618.37561803916</v>
      </c>
      <c r="AT30" s="89"/>
      <c r="AU30" s="88"/>
      <c r="AV30" s="89"/>
      <c r="AW30" s="67"/>
      <c r="AX30" s="934">
        <v>-91.847476885859805</v>
      </c>
      <c r="AY30" s="892">
        <v>3985564.7848582794</v>
      </c>
      <c r="AZ30" s="922">
        <f t="shared" si="4"/>
        <v>4.3162157016473746</v>
      </c>
      <c r="BA30" s="11">
        <v>2039</v>
      </c>
      <c r="BB30" s="818">
        <v>45882.002026690512</v>
      </c>
      <c r="BC30" s="958">
        <v>0</v>
      </c>
      <c r="BD30" s="89"/>
      <c r="BE30" s="88"/>
      <c r="BF30" s="89"/>
      <c r="BG30" s="67"/>
      <c r="BH30" s="934">
        <v>-72.920356592674807</v>
      </c>
      <c r="BI30" s="892">
        <v>896015.72049535718</v>
      </c>
      <c r="BJ30" s="857">
        <f t="shared" si="5"/>
        <v>1.1585290042289864</v>
      </c>
      <c r="BK30" s="922">
        <f t="shared" si="6"/>
        <v>5.4747447058763612</v>
      </c>
      <c r="BL30" s="11">
        <v>2039</v>
      </c>
      <c r="BM30" s="981">
        <f t="shared" si="7"/>
        <v>20.058596407988325</v>
      </c>
      <c r="BN30" s="12"/>
      <c r="BO30" s="12"/>
      <c r="BP30" s="12"/>
      <c r="BQ30" s="12"/>
      <c r="BR30" s="12"/>
      <c r="BS30" s="12"/>
      <c r="BT30" s="12"/>
      <c r="BU30" s="12"/>
      <c r="BV30" s="12"/>
      <c r="BW30"/>
      <c r="BX30"/>
      <c r="BY30"/>
      <c r="BZ30"/>
      <c r="CA30"/>
      <c r="CB30"/>
      <c r="CC30"/>
      <c r="CD30"/>
      <c r="CE30"/>
    </row>
    <row r="31" spans="1:83" ht="13.2" x14ac:dyDescent="0.25">
      <c r="B31" s="18"/>
      <c r="C31" s="18"/>
      <c r="D31" s="18"/>
      <c r="E31" s="18"/>
      <c r="F31" s="18"/>
      <c r="G31" s="18"/>
      <c r="H31" s="11">
        <v>2040</v>
      </c>
      <c r="I31" s="11"/>
      <c r="J31" s="94">
        <f>SUM(TAM_SpaceHeating!$O46,TAM_SpaceCooling!$O46)*$D$23</f>
        <v>107.73574223844068</v>
      </c>
      <c r="K31" s="11">
        <v>2040</v>
      </c>
      <c r="L31" s="837">
        <v>153547.25628090827</v>
      </c>
      <c r="M31" s="940">
        <v>-398.42990364605879</v>
      </c>
      <c r="N31" s="919">
        <v>12498049.560886985</v>
      </c>
      <c r="O31" s="924">
        <f t="shared" si="8"/>
        <v>13.932397214012797</v>
      </c>
      <c r="P31" s="88"/>
      <c r="Q31" s="89"/>
      <c r="R31" s="914">
        <f t="shared" si="9"/>
        <v>12.498049560886985</v>
      </c>
      <c r="S31" s="832">
        <f t="shared" si="10"/>
        <v>1.4343476531258117</v>
      </c>
      <c r="T31" s="11">
        <v>2040</v>
      </c>
      <c r="U31" s="818">
        <v>84841516660.415482</v>
      </c>
      <c r="V31" s="933">
        <f>U31*TAM_RoofArea!C46/TAM_RoofArea!O46*L31/TAM_Area!J58</f>
        <v>45638449082.079346</v>
      </c>
      <c r="W31" s="88"/>
      <c r="X31" s="88"/>
      <c r="Y31" s="89"/>
      <c r="Z31" s="846"/>
      <c r="AA31" s="892">
        <v>-306.54525137439623</v>
      </c>
      <c r="AB31" s="892">
        <v>-305635.82297479006</v>
      </c>
      <c r="AC31" s="935">
        <f t="shared" si="0"/>
        <v>0.79792708197303641</v>
      </c>
      <c r="AD31" s="11">
        <v>2040</v>
      </c>
      <c r="AE31" s="818">
        <v>22458495172.716026</v>
      </c>
      <c r="AF31" s="933">
        <f>AE31*TAM_RoofArea!C46/TAM_RoofArea!O46*L31/TAM_Area!J58</f>
        <v>12081006195.382479</v>
      </c>
      <c r="AG31" s="88"/>
      <c r="AH31" s="88"/>
      <c r="AI31" s="80"/>
      <c r="AJ31" s="88"/>
      <c r="AK31" s="934">
        <v>-26.663041263328637</v>
      </c>
      <c r="AL31" s="892">
        <v>302320.1876741618</v>
      </c>
      <c r="AM31" s="914">
        <f t="shared" si="1"/>
        <v>0.39830713622214486</v>
      </c>
      <c r="AN31" s="951">
        <f t="shared" si="2"/>
        <v>1.1962342181951813</v>
      </c>
      <c r="AO31" s="11">
        <v>2040</v>
      </c>
      <c r="AP31" s="930">
        <f t="shared" si="3"/>
        <v>15.128631432207978</v>
      </c>
      <c r="AQ31" s="11">
        <v>2040</v>
      </c>
      <c r="AR31" s="818">
        <v>195886.30079510782</v>
      </c>
      <c r="AS31" s="933">
        <f>L31/TAM_Area!J58*AR31</f>
        <v>136132.11180283563</v>
      </c>
      <c r="AT31" s="70"/>
      <c r="AU31" s="88"/>
      <c r="AV31" s="89"/>
      <c r="AW31" s="67"/>
      <c r="AX31" s="934">
        <v>-93.733768110809024</v>
      </c>
      <c r="AY31" s="892">
        <v>4067417.179012639</v>
      </c>
      <c r="AZ31" s="922">
        <f t="shared" si="4"/>
        <v>4.4048587442115519</v>
      </c>
      <c r="BA31" s="11">
        <v>2040</v>
      </c>
      <c r="BB31" s="818">
        <v>48013.761864555272</v>
      </c>
      <c r="BC31" s="958">
        <v>0</v>
      </c>
      <c r="BD31" s="70"/>
      <c r="BE31" s="88"/>
      <c r="BF31" s="89"/>
      <c r="BG31" s="67"/>
      <c r="BH31" s="934">
        <v>-76.437812674296538</v>
      </c>
      <c r="BI31" s="892">
        <v>939236.79198421736</v>
      </c>
      <c r="BJ31" s="857">
        <f t="shared" si="5"/>
        <v>1.2144129176116847</v>
      </c>
      <c r="BK31" s="922">
        <f t="shared" si="6"/>
        <v>5.6192716618232366</v>
      </c>
      <c r="BL31" s="11">
        <v>2040</v>
      </c>
      <c r="BM31" s="981">
        <f t="shared" si="7"/>
        <v>20.747903094031216</v>
      </c>
      <c r="BN31" s="12"/>
      <c r="BO31" s="12"/>
      <c r="BP31" s="12"/>
      <c r="BQ31" s="12"/>
      <c r="BR31" s="12"/>
      <c r="BS31" s="12"/>
      <c r="BT31" s="12"/>
      <c r="BU31" s="12"/>
      <c r="BV31" s="12"/>
      <c r="BW31"/>
      <c r="BX31"/>
      <c r="BY31"/>
      <c r="BZ31"/>
      <c r="CA31"/>
      <c r="CB31"/>
      <c r="CC31"/>
      <c r="CD31"/>
      <c r="CE31"/>
    </row>
    <row r="32" spans="1:83" ht="13.2" x14ac:dyDescent="0.25">
      <c r="B32" s="18"/>
      <c r="C32" s="18"/>
      <c r="D32" s="18"/>
      <c r="E32" s="18"/>
      <c r="F32" s="18"/>
      <c r="G32" s="18"/>
      <c r="H32" s="11">
        <v>2041</v>
      </c>
      <c r="I32" s="11"/>
      <c r="J32" s="94">
        <f>SUM(TAM_SpaceHeating!$O47,TAM_SpaceCooling!$O47)*$D$23</f>
        <v>109.31304361346466</v>
      </c>
      <c r="K32" s="11">
        <v>2041</v>
      </c>
      <c r="L32" s="837">
        <v>156766.29242126274</v>
      </c>
      <c r="M32" s="940">
        <v>-411.05425110416445</v>
      </c>
      <c r="N32" s="919">
        <v>12894053.271355025</v>
      </c>
      <c r="O32" s="924">
        <f t="shared" si="8"/>
        <v>14.373848575330017</v>
      </c>
      <c r="P32" s="88"/>
      <c r="Q32" s="89"/>
      <c r="R32" s="914">
        <f t="shared" si="9"/>
        <v>12.894053271355025</v>
      </c>
      <c r="S32" s="832">
        <f t="shared" si="10"/>
        <v>1.4797953039749923</v>
      </c>
      <c r="T32" s="11">
        <v>2041</v>
      </c>
      <c r="U32" s="818">
        <v>90105076608.180405</v>
      </c>
      <c r="V32" s="933">
        <f>U32*TAM_RoofArea!C47/TAM_RoofArea!O47*L32/TAM_Area!J59</f>
        <v>48952093796.431671</v>
      </c>
      <c r="W32" s="88"/>
      <c r="X32" s="88"/>
      <c r="Y32" s="89"/>
      <c r="Z32" s="846"/>
      <c r="AA32" s="892">
        <v>-326.92269690355079</v>
      </c>
      <c r="AB32" s="892">
        <v>-325952.814696252</v>
      </c>
      <c r="AC32" s="935">
        <f t="shared" si="0"/>
        <v>0.85096889415653076</v>
      </c>
      <c r="AD32" s="11">
        <v>2041</v>
      </c>
      <c r="AE32" s="818">
        <v>24321311643.058811</v>
      </c>
      <c r="AF32" s="933">
        <f>AE32*TAM_RoofArea!C47/TAM_RoofArea!O47*L32/TAM_Area!J59</f>
        <v>13213230304.219851</v>
      </c>
      <c r="AG32" s="88"/>
      <c r="AH32" s="88"/>
      <c r="AI32" s="80"/>
      <c r="AJ32" s="88"/>
      <c r="AK32" s="934">
        <v>-28.902366127391133</v>
      </c>
      <c r="AL32" s="892">
        <v>327710.88134937757</v>
      </c>
      <c r="AM32" s="914">
        <f t="shared" si="1"/>
        <v>0.43175939940798558</v>
      </c>
      <c r="AN32" s="951">
        <f t="shared" si="2"/>
        <v>1.2827282935645163</v>
      </c>
      <c r="AO32" s="11">
        <v>2041</v>
      </c>
      <c r="AP32" s="930">
        <f t="shared" si="3"/>
        <v>15.656576868894533</v>
      </c>
      <c r="AQ32" s="11">
        <v>2041</v>
      </c>
      <c r="AR32" s="818">
        <v>199088.13530146974</v>
      </c>
      <c r="AS32" s="933">
        <f>L32/TAM_Area!J59*AR32</f>
        <v>140496.61728490359</v>
      </c>
      <c r="AT32" s="70"/>
      <c r="AU32" s="88"/>
      <c r="AV32" s="89"/>
      <c r="AW32" s="67"/>
      <c r="AX32" s="934">
        <v>-95.502215279420284</v>
      </c>
      <c r="AY32" s="892">
        <v>4144155.9311055033</v>
      </c>
      <c r="AZ32" s="922">
        <f t="shared" si="4"/>
        <v>4.4879639061114167</v>
      </c>
      <c r="BA32" s="11">
        <v>2041</v>
      </c>
      <c r="BB32" s="818">
        <v>50168.060915390852</v>
      </c>
      <c r="BC32" s="958">
        <v>0</v>
      </c>
      <c r="BD32" s="70"/>
      <c r="BE32" s="88"/>
      <c r="BF32" s="89"/>
      <c r="BG32" s="67"/>
      <c r="BH32" s="934">
        <v>-79.994721255784043</v>
      </c>
      <c r="BI32" s="892">
        <v>982942.63976524386</v>
      </c>
      <c r="BJ32" s="857">
        <f t="shared" si="5"/>
        <v>1.2709236362860663</v>
      </c>
      <c r="BK32" s="922">
        <f t="shared" si="6"/>
        <v>5.758887542397483</v>
      </c>
      <c r="BL32" s="11">
        <v>2041</v>
      </c>
      <c r="BM32" s="981">
        <f t="shared" si="7"/>
        <v>21.415464411292014</v>
      </c>
      <c r="BN32" s="12"/>
      <c r="BO32" s="12"/>
      <c r="BP32" s="12"/>
      <c r="BQ32" s="12"/>
      <c r="BR32" s="12"/>
      <c r="BS32" s="12"/>
      <c r="BT32" s="12"/>
      <c r="BU32" s="12"/>
      <c r="BV32" s="12"/>
      <c r="BW32"/>
      <c r="BX32"/>
      <c r="BY32"/>
      <c r="BZ32"/>
      <c r="CA32"/>
      <c r="CB32"/>
      <c r="CC32"/>
      <c r="CD32"/>
      <c r="CE32"/>
    </row>
    <row r="33" spans="2:83" ht="13.2" x14ac:dyDescent="0.25">
      <c r="B33" s="18"/>
      <c r="C33" s="18"/>
      <c r="D33" s="18"/>
      <c r="E33" s="18"/>
      <c r="F33" s="18"/>
      <c r="G33" s="18"/>
      <c r="H33" s="11">
        <v>2042</v>
      </c>
      <c r="I33" s="11"/>
      <c r="J33" s="94">
        <f>SUM(TAM_SpaceHeating!$O48,TAM_SpaceCooling!$O48)*$D$23</f>
        <v>110.91212857930077</v>
      </c>
      <c r="K33" s="11">
        <v>2042</v>
      </c>
      <c r="L33" s="837">
        <v>159902.91685602252</v>
      </c>
      <c r="M33" s="940">
        <v>-423.30783878037732</v>
      </c>
      <c r="N33" s="919">
        <v>13278426.895609966</v>
      </c>
      <c r="O33" s="924">
        <f t="shared" si="8"/>
        <v>14.802335115219323</v>
      </c>
      <c r="P33" s="88"/>
      <c r="Q33" s="89"/>
      <c r="R33" s="914">
        <f t="shared" si="9"/>
        <v>13.278426895609964</v>
      </c>
      <c r="S33" s="832">
        <f t="shared" si="10"/>
        <v>1.5239082196093585</v>
      </c>
      <c r="T33" s="11">
        <v>2042</v>
      </c>
      <c r="U33" s="818">
        <v>95204858797.346924</v>
      </c>
      <c r="V33" s="933">
        <f>U33*TAM_RoofArea!C48/TAM_RoofArea!O48*L33/TAM_Area!J60</f>
        <v>52190337962.446465</v>
      </c>
      <c r="W33" s="88"/>
      <c r="X33" s="88"/>
      <c r="Y33" s="89"/>
      <c r="Z33" s="846"/>
      <c r="AA33" s="892">
        <v>-346.65577581064827</v>
      </c>
      <c r="AB33" s="892">
        <v>-345627.35143938096</v>
      </c>
      <c r="AC33" s="935">
        <f t="shared" si="0"/>
        <v>0.90233344147895267</v>
      </c>
      <c r="AD33" s="11">
        <v>2042</v>
      </c>
      <c r="AE33" s="818">
        <v>26084783371.840801</v>
      </c>
      <c r="AF33" s="933">
        <f>AE33*TAM_RoofArea!C48/TAM_RoofArea!O48*L33/TAM_Area!J60</f>
        <v>14299413675.423805</v>
      </c>
      <c r="AG33" s="88"/>
      <c r="AH33" s="88"/>
      <c r="AI33" s="80"/>
      <c r="AJ33" s="88"/>
      <c r="AK33" s="934">
        <v>-31.021753791388164</v>
      </c>
      <c r="AL33" s="892">
        <v>351741.66125951026</v>
      </c>
      <c r="AM33" s="914">
        <f t="shared" si="1"/>
        <v>0.46341997490850761</v>
      </c>
      <c r="AN33" s="951">
        <f t="shared" si="2"/>
        <v>1.3657534163874603</v>
      </c>
      <c r="AO33" s="11">
        <v>2042</v>
      </c>
      <c r="AP33" s="930">
        <f t="shared" si="3"/>
        <v>16.168088531606784</v>
      </c>
      <c r="AQ33" s="11">
        <v>2042</v>
      </c>
      <c r="AR33" s="818">
        <v>202107.83657514205</v>
      </c>
      <c r="AS33" s="933">
        <f>L33/TAM_Area!J60*AR33</f>
        <v>144715.68348585875</v>
      </c>
      <c r="AT33" s="70"/>
      <c r="AU33" s="88"/>
      <c r="AV33" s="89"/>
      <c r="AW33" s="67"/>
      <c r="AX33" s="934">
        <v>-97.161516352484341</v>
      </c>
      <c r="AY33" s="892">
        <v>4216158.4743272439</v>
      </c>
      <c r="AZ33" s="922">
        <f t="shared" si="4"/>
        <v>4.5659399331961872</v>
      </c>
      <c r="BA33" s="11">
        <v>2042</v>
      </c>
      <c r="BB33" s="818">
        <v>52348.856042159583</v>
      </c>
      <c r="BC33" s="958">
        <v>0</v>
      </c>
      <c r="BD33" s="70"/>
      <c r="BE33" s="88"/>
      <c r="BF33" s="89"/>
      <c r="BG33" s="67"/>
      <c r="BH33" s="934">
        <v>-83.598008405748715</v>
      </c>
      <c r="BI33" s="892">
        <v>1027218.3685560675</v>
      </c>
      <c r="BJ33" s="857">
        <f t="shared" si="5"/>
        <v>1.3281711988167628</v>
      </c>
      <c r="BK33" s="922">
        <f t="shared" si="6"/>
        <v>5.8941111320129504</v>
      </c>
      <c r="BL33" s="11">
        <v>2042</v>
      </c>
      <c r="BM33" s="981">
        <f t="shared" si="7"/>
        <v>22.062199663619737</v>
      </c>
      <c r="BN33" s="12"/>
      <c r="BO33" s="12"/>
      <c r="BP33" s="12"/>
      <c r="BQ33" s="12"/>
      <c r="BR33" s="12"/>
      <c r="BS33" s="12"/>
      <c r="BT33" s="12"/>
      <c r="BU33" s="12"/>
      <c r="BV33" s="12"/>
      <c r="BW33"/>
      <c r="BX33"/>
      <c r="BY33"/>
      <c r="BZ33"/>
      <c r="CA33"/>
      <c r="CB33"/>
      <c r="CC33"/>
      <c r="CD33"/>
      <c r="CE33"/>
    </row>
    <row r="34" spans="2:83" ht="13.2" x14ac:dyDescent="0.25">
      <c r="B34" s="18"/>
      <c r="C34" s="18"/>
      <c r="D34" s="18"/>
      <c r="E34" s="18"/>
      <c r="F34" s="18"/>
      <c r="G34" s="18"/>
      <c r="H34" s="11">
        <v>2043</v>
      </c>
      <c r="I34" s="11"/>
      <c r="J34" s="94">
        <f>SUM(TAM_SpaceHeating!$O49,TAM_SpaceCooling!$O49)*$D$23</f>
        <v>112.53311314689859</v>
      </c>
      <c r="K34" s="11">
        <v>2043</v>
      </c>
      <c r="L34" s="837">
        <v>162958.88469860787</v>
      </c>
      <c r="M34" s="940">
        <v>-435.19856270674995</v>
      </c>
      <c r="N34" s="919">
        <v>13651418.118373824</v>
      </c>
      <c r="O34" s="924">
        <f t="shared" si="8"/>
        <v>15.218132944118125</v>
      </c>
      <c r="P34" s="88"/>
      <c r="Q34" s="89"/>
      <c r="R34" s="914">
        <f t="shared" si="9"/>
        <v>13.651418118373824</v>
      </c>
      <c r="S34" s="832">
        <f t="shared" si="10"/>
        <v>1.5667148257443002</v>
      </c>
      <c r="T34" s="11">
        <v>2043</v>
      </c>
      <c r="U34" s="818">
        <v>101692533773.78824</v>
      </c>
      <c r="V34" s="933">
        <f>U34*TAM_RoofArea!C49/TAM_RoofArea!O49*L34/TAM_Area!J61</f>
        <v>56203473808.224159</v>
      </c>
      <c r="W34" s="88"/>
      <c r="X34" s="88"/>
      <c r="Y34" s="89"/>
      <c r="Z34" s="846"/>
      <c r="AA34" s="892">
        <v>-371.84937508856274</v>
      </c>
      <c r="AB34" s="892">
        <v>-370746.20881681342</v>
      </c>
      <c r="AC34" s="935">
        <f t="shared" si="0"/>
        <v>0.96791154150201231</v>
      </c>
      <c r="AD34" s="11">
        <v>2043</v>
      </c>
      <c r="AE34" s="818">
        <v>28219248447.683376</v>
      </c>
      <c r="AF34" s="933">
        <f>AE34*TAM_RoofArea!C49/TAM_RoofArea!O49*L34/TAM_Area!J61</f>
        <v>15596226509.068922</v>
      </c>
      <c r="AG34" s="88"/>
      <c r="AH34" s="88"/>
      <c r="AI34" s="80"/>
      <c r="AJ34" s="88"/>
      <c r="AK34" s="934">
        <v>-33.589035350828226</v>
      </c>
      <c r="AL34" s="892">
        <v>380850.90784533747</v>
      </c>
      <c r="AM34" s="914">
        <f t="shared" si="1"/>
        <v>0.50177143510831901</v>
      </c>
      <c r="AN34" s="951">
        <f t="shared" si="2"/>
        <v>1.4696829766103314</v>
      </c>
      <c r="AO34" s="11">
        <v>2043</v>
      </c>
      <c r="AP34" s="930">
        <f t="shared" si="3"/>
        <v>16.687815920728458</v>
      </c>
      <c r="AQ34" s="11">
        <v>2043</v>
      </c>
      <c r="AR34" s="818">
        <v>204958.17038144707</v>
      </c>
      <c r="AS34" s="933">
        <f>L34/TAM_Area!J61*AR34</f>
        <v>148792.77338114547</v>
      </c>
      <c r="AT34" s="70"/>
      <c r="AU34" s="88"/>
      <c r="AV34" s="89"/>
      <c r="AW34" s="67"/>
      <c r="AX34" s="934">
        <v>-98.7193214080296</v>
      </c>
      <c r="AY34" s="892">
        <v>4283756.7707809489</v>
      </c>
      <c r="AZ34" s="922">
        <f t="shared" si="4"/>
        <v>4.639146327849855</v>
      </c>
      <c r="BA34" s="11">
        <v>2043</v>
      </c>
      <c r="BB34" s="818">
        <v>54555.947558786815</v>
      </c>
      <c r="BC34" s="958">
        <v>0</v>
      </c>
      <c r="BD34" s="70"/>
      <c r="BE34" s="88"/>
      <c r="BF34" s="89"/>
      <c r="BG34" s="67"/>
      <c r="BH34" s="934">
        <v>-87.247324594913152</v>
      </c>
      <c r="BI34" s="892">
        <v>1072059.6834829047</v>
      </c>
      <c r="BJ34" s="857">
        <f t="shared" si="5"/>
        <v>1.386150052024592</v>
      </c>
      <c r="BK34" s="922">
        <f t="shared" si="6"/>
        <v>6.0252963798744474</v>
      </c>
      <c r="BL34" s="11">
        <v>2043</v>
      </c>
      <c r="BM34" s="981">
        <f t="shared" si="7"/>
        <v>22.713112300602905</v>
      </c>
      <c r="BN34" s="12"/>
      <c r="BO34" s="12"/>
      <c r="BP34" s="12"/>
      <c r="BQ34" s="12"/>
      <c r="BR34" s="12"/>
      <c r="BS34" s="12"/>
      <c r="BT34" s="12"/>
      <c r="BU34" s="12"/>
      <c r="BV34" s="12"/>
      <c r="BW34"/>
      <c r="BX34"/>
      <c r="BY34"/>
      <c r="BZ34"/>
      <c r="CA34"/>
      <c r="CB34"/>
      <c r="CC34"/>
      <c r="CD34"/>
      <c r="CE34"/>
    </row>
    <row r="35" spans="2:83" ht="13.2" x14ac:dyDescent="0.25">
      <c r="B35" s="18"/>
      <c r="C35" s="18"/>
      <c r="D35" s="18"/>
      <c r="E35" s="18"/>
      <c r="F35" s="18"/>
      <c r="G35" s="18"/>
      <c r="H35" s="11">
        <v>2044</v>
      </c>
      <c r="I35" s="11"/>
      <c r="J35" s="94">
        <f>SUM(TAM_SpaceHeating!$O50,TAM_SpaceCooling!$O50)*$D$23</f>
        <v>114.17610206699315</v>
      </c>
      <c r="K35" s="11">
        <v>2044</v>
      </c>
      <c r="L35" s="837">
        <v>165935.87386480486</v>
      </c>
      <c r="M35" s="940">
        <v>-446.73397161299732</v>
      </c>
      <c r="N35" s="919">
        <v>14013263.730101425</v>
      </c>
      <c r="O35" s="924">
        <f t="shared" si="8"/>
        <v>15.621506027908215</v>
      </c>
      <c r="P35" s="88"/>
      <c r="Q35" s="89"/>
      <c r="R35" s="914">
        <f t="shared" si="9"/>
        <v>14.013263730101423</v>
      </c>
      <c r="S35" s="832">
        <f t="shared" si="10"/>
        <v>1.6082422978067907</v>
      </c>
      <c r="T35" s="11">
        <v>2044</v>
      </c>
      <c r="U35" s="818">
        <v>107594344490.89583</v>
      </c>
      <c r="V35" s="933">
        <f>U35*TAM_RoofArea!C50/TAM_RoofArea!O50*L35/TAM_Area!J62</f>
        <v>59905019457.045441</v>
      </c>
      <c r="W35" s="88"/>
      <c r="X35" s="88"/>
      <c r="Y35" s="89"/>
      <c r="Z35" s="846"/>
      <c r="AA35" s="892">
        <v>-394.73795214000802</v>
      </c>
      <c r="AB35" s="892">
        <v>-393566.88228174456</v>
      </c>
      <c r="AC35" s="935">
        <f t="shared" si="0"/>
        <v>1.0274897454222844</v>
      </c>
      <c r="AD35" s="11">
        <v>2044</v>
      </c>
      <c r="AE35" s="818">
        <v>30144497883.863281</v>
      </c>
      <c r="AF35" s="933">
        <f>AE35*TAM_RoofArea!C50/TAM_RoofArea!O50*L35/TAM_Area!J62</f>
        <v>16783472596.075853</v>
      </c>
      <c r="AG35" s="88"/>
      <c r="AH35" s="88"/>
      <c r="AI35" s="80"/>
      <c r="AJ35" s="88"/>
      <c r="AK35" s="934">
        <v>-35.903734462149941</v>
      </c>
      <c r="AL35" s="892">
        <v>407096.23608201038</v>
      </c>
      <c r="AM35" s="914">
        <f t="shared" si="1"/>
        <v>0.53634968014575013</v>
      </c>
      <c r="AN35" s="951">
        <f t="shared" si="2"/>
        <v>1.5638394255680346</v>
      </c>
      <c r="AO35" s="11">
        <v>2044</v>
      </c>
      <c r="AP35" s="930">
        <f t="shared" si="3"/>
        <v>17.185345453476248</v>
      </c>
      <c r="AQ35" s="11">
        <v>2044</v>
      </c>
      <c r="AR35" s="818">
        <v>207650.85344802868</v>
      </c>
      <c r="AS35" s="933">
        <f>L35/TAM_Area!J62*AR35</f>
        <v>152731.52914211879</v>
      </c>
      <c r="AT35" s="70"/>
      <c r="AU35" s="67"/>
      <c r="AV35" s="70"/>
      <c r="AW35" s="67"/>
      <c r="AX35" s="934">
        <v>-100.18265187238228</v>
      </c>
      <c r="AY35" s="892">
        <v>4347255.5033001034</v>
      </c>
      <c r="AZ35" s="922">
        <f t="shared" si="4"/>
        <v>4.7079130500406796</v>
      </c>
      <c r="BA35" s="11">
        <v>2044</v>
      </c>
      <c r="BB35" s="818">
        <v>56793.991754083872</v>
      </c>
      <c r="BC35" s="958">
        <v>0</v>
      </c>
      <c r="BD35" s="70"/>
      <c r="BE35" s="67"/>
      <c r="BF35" s="70"/>
      <c r="BG35" s="67"/>
      <c r="BH35" s="934">
        <v>-90.950820162596301</v>
      </c>
      <c r="BI35" s="892">
        <v>1117566.7326045248</v>
      </c>
      <c r="BJ35" s="857">
        <f t="shared" si="5"/>
        <v>1.4449896851898714</v>
      </c>
      <c r="BK35" s="922">
        <f t="shared" si="6"/>
        <v>6.1529027352305512</v>
      </c>
      <c r="BL35" s="11">
        <v>2044</v>
      </c>
      <c r="BM35" s="981">
        <f t="shared" si="7"/>
        <v>23.3382481887068</v>
      </c>
      <c r="BN35" s="12"/>
      <c r="BO35" s="12"/>
      <c r="BP35" s="12"/>
      <c r="BQ35" s="12"/>
      <c r="BR35" s="12"/>
      <c r="BS35" s="12"/>
      <c r="BT35" s="12"/>
      <c r="BU35" s="12"/>
      <c r="BV35" s="12"/>
      <c r="BW35"/>
      <c r="BX35"/>
      <c r="BY35"/>
      <c r="BZ35"/>
      <c r="CA35"/>
      <c r="CB35"/>
      <c r="CC35"/>
      <c r="CD35"/>
      <c r="CE35"/>
    </row>
    <row r="36" spans="2:83" ht="13.2" x14ac:dyDescent="0.25">
      <c r="B36" s="18"/>
      <c r="C36" s="18"/>
      <c r="D36" s="18"/>
      <c r="E36" s="18"/>
      <c r="F36" s="18"/>
      <c r="G36" s="18"/>
      <c r="H36" s="11">
        <v>2045</v>
      </c>
      <c r="I36" s="11"/>
      <c r="J36" s="94">
        <f>SUM(TAM_SpaceHeating!$O51,TAM_SpaceCooling!$O51)*$D$23</f>
        <v>115.841178792344</v>
      </c>
      <c r="K36" s="11">
        <v>2045</v>
      </c>
      <c r="L36" s="837">
        <v>168835.4832161477</v>
      </c>
      <c r="M36" s="940">
        <v>-457.92125857380978</v>
      </c>
      <c r="N36" s="919">
        <v>14364189.364971204</v>
      </c>
      <c r="O36" s="924">
        <f t="shared" si="8"/>
        <v>16.01270589583692</v>
      </c>
      <c r="P36" s="88"/>
      <c r="Q36" s="89"/>
      <c r="R36" s="914">
        <f t="shared" si="9"/>
        <v>14.364189364971203</v>
      </c>
      <c r="S36" s="832">
        <f t="shared" si="10"/>
        <v>1.6485165308657155</v>
      </c>
      <c r="T36" s="11">
        <v>2045</v>
      </c>
      <c r="U36" s="818">
        <v>112904033706.01102</v>
      </c>
      <c r="V36" s="933">
        <f>U36*TAM_RoofArea!C51/TAM_RoofArea!O51*L36/TAM_Area!J63</f>
        <v>63279059794.466545</v>
      </c>
      <c r="W36" s="88"/>
      <c r="X36" s="88"/>
      <c r="Y36" s="89"/>
      <c r="Z36" s="846"/>
      <c r="AA36" s="892">
        <v>-415.29688849206104</v>
      </c>
      <c r="AB36" s="892">
        <v>-414064.8263969238</v>
      </c>
      <c r="AC36" s="935">
        <f t="shared" si="0"/>
        <v>1.081003972174496</v>
      </c>
      <c r="AD36" s="11">
        <v>2045</v>
      </c>
      <c r="AE36" s="818">
        <v>31860641519.997025</v>
      </c>
      <c r="AF36" s="933">
        <f>AE36*TAM_RoofArea!C51/TAM_RoofArea!O51*L36/TAM_Area!J63</f>
        <v>17856859260.526287</v>
      </c>
      <c r="AG36" s="88"/>
      <c r="AH36" s="88"/>
      <c r="AI36" s="80"/>
      <c r="AJ36" s="88"/>
      <c r="AK36" s="934">
        <v>-37.965983732835866</v>
      </c>
      <c r="AL36" s="892">
        <v>430479.14954590431</v>
      </c>
      <c r="AM36" s="914">
        <f t="shared" si="1"/>
        <v>0.56715669098411337</v>
      </c>
      <c r="AN36" s="951">
        <f t="shared" si="2"/>
        <v>1.6481606631586092</v>
      </c>
      <c r="AO36" s="11">
        <v>2045</v>
      </c>
      <c r="AP36" s="930">
        <f t="shared" si="3"/>
        <v>17.660866558995529</v>
      </c>
      <c r="AQ36" s="11">
        <v>2045</v>
      </c>
      <c r="AR36" s="818">
        <v>210196.63208507502</v>
      </c>
      <c r="AS36" s="933">
        <f>L36/TAM_Area!J63*AR36</f>
        <v>156535.70285960645</v>
      </c>
      <c r="AT36" s="70"/>
      <c r="AU36" s="67"/>
      <c r="AV36" s="70"/>
      <c r="AW36" s="67"/>
      <c r="AX36" s="934">
        <v>-101.55794763452514</v>
      </c>
      <c r="AY36" s="892">
        <v>4406934.1198958876</v>
      </c>
      <c r="AZ36" s="922">
        <f t="shared" si="4"/>
        <v>4.7725427313801783</v>
      </c>
      <c r="BA36" s="11">
        <v>2045</v>
      </c>
      <c r="BB36" s="818">
        <v>59063.512413757162</v>
      </c>
      <c r="BC36" s="958">
        <v>0</v>
      </c>
      <c r="BD36" s="70"/>
      <c r="BE36" s="67"/>
      <c r="BF36" s="70"/>
      <c r="BG36" s="67"/>
      <c r="BH36" s="934">
        <v>-94.709411940079463</v>
      </c>
      <c r="BI36" s="892">
        <v>1163750.7815712853</v>
      </c>
      <c r="BJ36" s="857">
        <f t="shared" si="5"/>
        <v>1.5047046645555713</v>
      </c>
      <c r="BK36" s="922">
        <f t="shared" si="6"/>
        <v>6.2772473959357491</v>
      </c>
      <c r="BL36" s="11">
        <v>2045</v>
      </c>
      <c r="BM36" s="981">
        <f t="shared" si="7"/>
        <v>23.938113954931278</v>
      </c>
      <c r="BN36" s="12"/>
      <c r="BO36" s="12"/>
      <c r="BP36" s="12"/>
      <c r="BQ36" s="12"/>
      <c r="BR36" s="12"/>
      <c r="BS36" s="12"/>
      <c r="BT36" s="12"/>
      <c r="BU36" s="12"/>
      <c r="BV36" s="12"/>
      <c r="BW36"/>
      <c r="BX36"/>
      <c r="BY36"/>
      <c r="BZ36"/>
      <c r="CA36"/>
      <c r="CB36"/>
      <c r="CC36"/>
      <c r="CD36"/>
      <c r="CE36"/>
    </row>
    <row r="37" spans="2:83" ht="13.2" x14ac:dyDescent="0.25">
      <c r="B37" s="18"/>
      <c r="C37" s="18"/>
      <c r="D37" s="18"/>
      <c r="E37" s="18"/>
      <c r="F37" s="18"/>
      <c r="G37" s="18"/>
      <c r="H37" s="11">
        <v>2046</v>
      </c>
      <c r="I37" s="11"/>
      <c r="J37" s="94">
        <f>SUM(TAM_SpaceHeating!$O52,TAM_SpaceCooling!$O52)*$D$23</f>
        <v>117.52847926026688</v>
      </c>
      <c r="K37" s="11">
        <v>2046</v>
      </c>
      <c r="L37" s="837">
        <v>171659.41404328251</v>
      </c>
      <c r="M37" s="940">
        <v>-468.76807747942399</v>
      </c>
      <c r="N37" s="919">
        <v>14704435.11213972</v>
      </c>
      <c r="O37" s="924">
        <f t="shared" si="8"/>
        <v>16.392000191065645</v>
      </c>
      <c r="P37" s="88"/>
      <c r="Q37" s="89"/>
      <c r="R37" s="914">
        <f t="shared" si="9"/>
        <v>14.704435112139716</v>
      </c>
      <c r="S37" s="832">
        <f t="shared" si="10"/>
        <v>1.6875650789259267</v>
      </c>
      <c r="T37" s="11">
        <v>2046</v>
      </c>
      <c r="U37" s="818">
        <v>117622438004.33072</v>
      </c>
      <c r="V37" s="933">
        <f>U37*TAM_RoofArea!C52/TAM_RoofArea!O52*L37/TAM_Area!J64</f>
        <v>66315277238.776039</v>
      </c>
      <c r="W37" s="88"/>
      <c r="X37" s="88"/>
      <c r="Y37" s="89"/>
      <c r="Z37" s="846"/>
      <c r="AA37" s="892">
        <v>-433.52947560249959</v>
      </c>
      <c r="AB37" s="892">
        <v>-432243.32285535504</v>
      </c>
      <c r="AC37" s="935">
        <f t="shared" si="0"/>
        <v>1.1284627893136434</v>
      </c>
      <c r="AD37" s="11">
        <v>2046</v>
      </c>
      <c r="AE37" s="818">
        <v>33371989697.672745</v>
      </c>
      <c r="AF37" s="933">
        <f>AE37*TAM_RoofArea!C52/TAM_RoofArea!O52*L37/TAM_Area!J64</f>
        <v>18815055922.657059</v>
      </c>
      <c r="AG37" s="88"/>
      <c r="AH37" s="88"/>
      <c r="AI37" s="80"/>
      <c r="AJ37" s="88"/>
      <c r="AK37" s="934">
        <v>-39.780986964247404</v>
      </c>
      <c r="AL37" s="892">
        <v>451058.65179136791</v>
      </c>
      <c r="AM37" s="914">
        <f t="shared" si="1"/>
        <v>0.59427020486265858</v>
      </c>
      <c r="AN37" s="951">
        <f t="shared" si="2"/>
        <v>1.7227329941763019</v>
      </c>
      <c r="AO37" s="11">
        <v>2046</v>
      </c>
      <c r="AP37" s="930">
        <f t="shared" si="3"/>
        <v>18.114733185241946</v>
      </c>
      <c r="AQ37" s="11">
        <v>2046</v>
      </c>
      <c r="AR37" s="818">
        <v>212605.53762548621</v>
      </c>
      <c r="AS37" s="933">
        <f>L37/TAM_Area!J64*AR37</f>
        <v>160209.27865591866</v>
      </c>
      <c r="AT37" s="70"/>
      <c r="AU37" s="67"/>
      <c r="AV37" s="70"/>
      <c r="AW37" s="67"/>
      <c r="AX37" s="934">
        <v>-102.85122012248269</v>
      </c>
      <c r="AY37" s="892">
        <v>4463053.4762461446</v>
      </c>
      <c r="AZ37" s="922">
        <f t="shared" si="4"/>
        <v>4.8333178686870824</v>
      </c>
      <c r="BA37" s="11">
        <v>2046</v>
      </c>
      <c r="BB37" s="818">
        <v>61367.911420656586</v>
      </c>
      <c r="BC37" s="958">
        <v>0</v>
      </c>
      <c r="BD37" s="70"/>
      <c r="BE37" s="67"/>
      <c r="BF37" s="70"/>
      <c r="BG37" s="67"/>
      <c r="BH37" s="934">
        <v>-98.529054562196961</v>
      </c>
      <c r="BI37" s="892">
        <v>1210684.9985171608</v>
      </c>
      <c r="BJ37" s="857">
        <f t="shared" si="5"/>
        <v>1.5653895949410697</v>
      </c>
      <c r="BK37" s="922">
        <f t="shared" si="6"/>
        <v>6.3987074636281518</v>
      </c>
      <c r="BL37" s="11">
        <v>2046</v>
      </c>
      <c r="BM37" s="981">
        <f t="shared" si="7"/>
        <v>24.513440648870098</v>
      </c>
      <c r="BN37" s="12"/>
      <c r="BO37" s="12"/>
      <c r="BP37" s="12"/>
      <c r="BQ37" s="12"/>
      <c r="BR37" s="12"/>
      <c r="BS37" s="12"/>
      <c r="BT37" s="12"/>
      <c r="BU37" s="12"/>
      <c r="BV37" s="12"/>
      <c r="BW37"/>
      <c r="BX37"/>
      <c r="BY37"/>
      <c r="BZ37"/>
      <c r="CA37"/>
      <c r="CB37"/>
      <c r="CC37"/>
      <c r="CD37"/>
      <c r="CE37"/>
    </row>
    <row r="38" spans="2:83" ht="13.2" x14ac:dyDescent="0.25">
      <c r="B38" s="18"/>
      <c r="C38" s="18"/>
      <c r="D38" s="18"/>
      <c r="E38" s="18"/>
      <c r="F38" s="18"/>
      <c r="G38" s="18"/>
      <c r="H38" s="11">
        <v>2047</v>
      </c>
      <c r="I38" s="11"/>
      <c r="J38" s="94">
        <f>SUM(TAM_SpaceHeating!$O53,TAM_SpaceCooling!$O53)*$D$23</f>
        <v>119.23808451760939</v>
      </c>
      <c r="K38" s="11">
        <v>2047</v>
      </c>
      <c r="L38" s="837">
        <v>174409.21778476756</v>
      </c>
      <c r="M38" s="940">
        <v>-479.28140805459435</v>
      </c>
      <c r="N38" s="919">
        <v>15034219.913370883</v>
      </c>
      <c r="O38" s="924">
        <f t="shared" si="8"/>
        <v>16.759632982367421</v>
      </c>
      <c r="P38" s="88"/>
      <c r="Q38" s="89"/>
      <c r="R38" s="914">
        <f t="shared" si="9"/>
        <v>15.034219913370881</v>
      </c>
      <c r="S38" s="832">
        <f t="shared" si="10"/>
        <v>1.7254130689965397</v>
      </c>
      <c r="T38" s="11">
        <v>2047</v>
      </c>
      <c r="U38" s="818">
        <v>121754789573.2251</v>
      </c>
      <c r="V38" s="933">
        <f>U38*TAM_RoofArea!C53/TAM_RoofArea!O53*L38/TAM_Area!J65</f>
        <v>69007408720.207291</v>
      </c>
      <c r="W38" s="88"/>
      <c r="X38" s="88"/>
      <c r="Y38" s="89"/>
      <c r="Z38" s="846"/>
      <c r="AA38" s="892">
        <v>-449.45629897041999</v>
      </c>
      <c r="AB38" s="892">
        <v>-448122.89608509408</v>
      </c>
      <c r="AC38" s="935">
        <f t="shared" si="0"/>
        <v>1.1699197802084178</v>
      </c>
      <c r="AD38" s="11">
        <v>2047</v>
      </c>
      <c r="AE38" s="818">
        <v>34684960721.094032</v>
      </c>
      <c r="AF38" s="933">
        <f>AE38*TAM_RoofArea!C53/TAM_RoofArea!O53*L38/TAM_Area!J65</f>
        <v>19658522422.934128</v>
      </c>
      <c r="AG38" s="88"/>
      <c r="AH38" s="88"/>
      <c r="AI38" s="80"/>
      <c r="AJ38" s="88"/>
      <c r="AK38" s="934">
        <v>-41.35649286480384</v>
      </c>
      <c r="AL38" s="892">
        <v>468922.60192496097</v>
      </c>
      <c r="AM38" s="914">
        <f t="shared" si="1"/>
        <v>0.61780597623825473</v>
      </c>
      <c r="AN38" s="951">
        <f t="shared" si="2"/>
        <v>1.7877257564466724</v>
      </c>
      <c r="AO38" s="11">
        <v>2047</v>
      </c>
      <c r="AP38" s="930">
        <f t="shared" si="3"/>
        <v>18.547358738814093</v>
      </c>
      <c r="AQ38" s="11">
        <v>2047</v>
      </c>
      <c r="AR38" s="818">
        <v>214886.7021045018</v>
      </c>
      <c r="AS38" s="933">
        <f>L38/TAM_Area!J65*AR38</f>
        <v>163756.17891695627</v>
      </c>
      <c r="AT38" s="70"/>
      <c r="AU38" s="67"/>
      <c r="AV38" s="70"/>
      <c r="AW38" s="67"/>
      <c r="AX38" s="934">
        <v>-104.06794184654893</v>
      </c>
      <c r="AY38" s="892">
        <v>4515851.0426119231</v>
      </c>
      <c r="AZ38" s="922">
        <f t="shared" si="4"/>
        <v>4.8904956332594987</v>
      </c>
      <c r="BA38" s="11">
        <v>2047</v>
      </c>
      <c r="BB38" s="818">
        <v>63705.47850700406</v>
      </c>
      <c r="BC38" s="958">
        <v>0</v>
      </c>
      <c r="BD38" s="70"/>
      <c r="BE38" s="67"/>
      <c r="BF38" s="70"/>
      <c r="BG38" s="67"/>
      <c r="BH38" s="934">
        <v>-102.4067543867402</v>
      </c>
      <c r="BI38" s="892">
        <v>1258332.5987827615</v>
      </c>
      <c r="BJ38" s="857">
        <f t="shared" si="5"/>
        <v>1.626996914575026</v>
      </c>
      <c r="BK38" s="922">
        <f t="shared" si="6"/>
        <v>6.5174925478345251</v>
      </c>
      <c r="BL38" s="11">
        <v>2047</v>
      </c>
      <c r="BM38" s="981">
        <f t="shared" si="7"/>
        <v>25.064851286648619</v>
      </c>
      <c r="BN38" s="12"/>
      <c r="BO38" s="12"/>
      <c r="BP38" s="12"/>
      <c r="BQ38" s="12"/>
      <c r="BR38" s="12"/>
      <c r="BS38" s="12"/>
      <c r="BT38" s="12"/>
      <c r="BU38" s="12"/>
      <c r="BV38" s="12"/>
      <c r="BW38"/>
      <c r="BX38"/>
      <c r="BY38"/>
      <c r="BZ38"/>
      <c r="CA38"/>
      <c r="CB38"/>
      <c r="CC38"/>
      <c r="CD38"/>
      <c r="CE38"/>
    </row>
    <row r="39" spans="2:83" ht="13.2" x14ac:dyDescent="0.25">
      <c r="B39" s="18"/>
      <c r="C39" s="18"/>
      <c r="D39" s="18"/>
      <c r="E39" s="18"/>
      <c r="F39" s="18"/>
      <c r="G39" s="18"/>
      <c r="H39" s="11">
        <v>2048</v>
      </c>
      <c r="I39" s="11"/>
      <c r="J39" s="94">
        <f>SUM(TAM_SpaceHeating!$O54,TAM_SpaceCooling!$O54)*$D$23</f>
        <v>120.96994714526903</v>
      </c>
      <c r="K39" s="11">
        <v>2048</v>
      </c>
      <c r="L39" s="837">
        <v>177086.1185614549</v>
      </c>
      <c r="M39" s="940">
        <v>-489.4667574633429</v>
      </c>
      <c r="N39" s="919">
        <v>15353716.518772706</v>
      </c>
      <c r="O39" s="924">
        <f t="shared" si="8"/>
        <v>17.115796845640741</v>
      </c>
      <c r="P39" s="88"/>
      <c r="Q39" s="89"/>
      <c r="R39" s="914">
        <f t="shared" si="9"/>
        <v>15.353716518772705</v>
      </c>
      <c r="S39" s="832">
        <f t="shared" si="10"/>
        <v>1.762080326868035</v>
      </c>
      <c r="T39" s="11">
        <v>2048</v>
      </c>
      <c r="U39" s="818">
        <v>125308765528.2919</v>
      </c>
      <c r="V39" s="933">
        <f>U39*TAM_RoofArea!C54/TAM_RoofArea!O54*L39/TAM_Area!J66</f>
        <v>71352059919.898422</v>
      </c>
      <c r="W39" s="88"/>
      <c r="X39" s="88"/>
      <c r="Y39" s="89"/>
      <c r="Z39" s="846"/>
      <c r="AA39" s="892">
        <v>-463.10756341170963</v>
      </c>
      <c r="AB39" s="892">
        <v>-461733.66129334149</v>
      </c>
      <c r="AC39" s="935">
        <f t="shared" si="0"/>
        <v>1.2054535669888131</v>
      </c>
      <c r="AD39" s="11">
        <v>2048</v>
      </c>
      <c r="AE39" s="818">
        <v>35806695962.393913</v>
      </c>
      <c r="AF39" s="933">
        <f>AE39*TAM_RoofArea!C54/TAM_RoofArea!O54*L39/TAM_Area!J66</f>
        <v>20388689530.785305</v>
      </c>
      <c r="AG39" s="88"/>
      <c r="AH39" s="88"/>
      <c r="AI39" s="80"/>
      <c r="AJ39" s="88"/>
      <c r="AK39" s="934">
        <v>-42.701123090416104</v>
      </c>
      <c r="AL39" s="892">
        <v>484168.75701074849</v>
      </c>
      <c r="AM39" s="914">
        <f t="shared" si="1"/>
        <v>0.6378928001362465</v>
      </c>
      <c r="AN39" s="951">
        <f t="shared" si="2"/>
        <v>1.8433463671250596</v>
      </c>
      <c r="AO39" s="11">
        <v>2048</v>
      </c>
      <c r="AP39" s="930">
        <f t="shared" si="3"/>
        <v>18.959143212765802</v>
      </c>
      <c r="AQ39" s="11">
        <v>2048</v>
      </c>
      <c r="AR39" s="818">
        <v>217048.24324099405</v>
      </c>
      <c r="AS39" s="933">
        <f>L39/TAM_Area!J66*AR39</f>
        <v>167180.04935534723</v>
      </c>
      <c r="AT39" s="70"/>
      <c r="AU39" s="67"/>
      <c r="AV39" s="70"/>
      <c r="AW39" s="67"/>
      <c r="AX39" s="934">
        <v>-105.21297747258723</v>
      </c>
      <c r="AY39" s="892">
        <v>4565537.9128807504</v>
      </c>
      <c r="AZ39" s="922">
        <f t="shared" si="4"/>
        <v>4.9443046317820647</v>
      </c>
      <c r="BA39" s="11">
        <v>2048</v>
      </c>
      <c r="BB39" s="818">
        <v>66080.400226443744</v>
      </c>
      <c r="BC39" s="958">
        <v>0</v>
      </c>
      <c r="BD39" s="70"/>
      <c r="BE39" s="67"/>
      <c r="BF39" s="70"/>
      <c r="BG39" s="67"/>
      <c r="BH39" s="934">
        <v>-106.34983953147889</v>
      </c>
      <c r="BI39" s="892">
        <v>1306783.6273024501</v>
      </c>
      <c r="BJ39" s="857">
        <f t="shared" si="5"/>
        <v>1.6896430496157739</v>
      </c>
      <c r="BK39" s="922">
        <f t="shared" si="6"/>
        <v>6.6339476813978386</v>
      </c>
      <c r="BL39" s="11">
        <v>2048</v>
      </c>
      <c r="BM39" s="981">
        <f t="shared" si="7"/>
        <v>25.593090894163641</v>
      </c>
      <c r="BN39" s="12"/>
      <c r="BO39" s="12"/>
      <c r="BP39" s="12"/>
      <c r="BQ39" s="12"/>
      <c r="BR39" s="12"/>
      <c r="BS39" s="12"/>
      <c r="BT39" s="12"/>
      <c r="BU39" s="12"/>
      <c r="BV39" s="12"/>
      <c r="BW39"/>
      <c r="BX39"/>
      <c r="BY39"/>
      <c r="BZ39"/>
      <c r="CA39"/>
      <c r="CB39"/>
      <c r="CC39"/>
      <c r="CD39"/>
      <c r="CE39"/>
    </row>
    <row r="40" spans="2:83" ht="13.2" x14ac:dyDescent="0.25">
      <c r="B40" s="18"/>
      <c r="C40" s="18"/>
      <c r="D40" s="18"/>
      <c r="E40" s="18"/>
      <c r="F40" s="18"/>
      <c r="G40" s="18"/>
      <c r="H40" s="11">
        <v>2049</v>
      </c>
      <c r="I40" s="11"/>
      <c r="J40" s="94">
        <f>SUM(TAM_SpaceHeating!$O55,TAM_SpaceCooling!$O55)*$D$23</f>
        <v>122.72396868977123</v>
      </c>
      <c r="K40" s="11">
        <v>2049</v>
      </c>
      <c r="L40" s="837">
        <v>179691.20491417655</v>
      </c>
      <c r="M40" s="940">
        <v>-499.32902291242635</v>
      </c>
      <c r="N40" s="919">
        <v>15663078.545160076</v>
      </c>
      <c r="O40" s="924">
        <f t="shared" si="8"/>
        <v>17.460663027644809</v>
      </c>
      <c r="P40" s="88"/>
      <c r="Q40" s="89"/>
      <c r="R40" s="914">
        <f t="shared" si="9"/>
        <v>15.663078545160072</v>
      </c>
      <c r="S40" s="832">
        <f t="shared" si="10"/>
        <v>1.7975844824847353</v>
      </c>
      <c r="T40" s="11">
        <v>2049</v>
      </c>
      <c r="U40" s="818">
        <v>128293137751.34256</v>
      </c>
      <c r="V40" s="933">
        <f>U40*TAM_RoofArea!C55/TAM_RoofArea!O55*L40/TAM_Area!J67</f>
        <v>73347870934.964905</v>
      </c>
      <c r="W40" s="88"/>
      <c r="X40" s="88"/>
      <c r="Y40" s="89"/>
      <c r="Z40" s="846"/>
      <c r="AA40" s="892">
        <v>-474.51778098649356</v>
      </c>
      <c r="AB40" s="892">
        <v>-473110.02815322572</v>
      </c>
      <c r="AC40" s="935">
        <f t="shared" si="0"/>
        <v>1.2351539833981511</v>
      </c>
      <c r="AD40" s="11">
        <v>2049</v>
      </c>
      <c r="AE40" s="818">
        <v>36744217680.950241</v>
      </c>
      <c r="AF40" s="933">
        <f>AE40*TAM_RoofArea!C55/TAM_RoofArea!O55*L40/TAM_Area!J67</f>
        <v>21007437991.673801</v>
      </c>
      <c r="AG40" s="88"/>
      <c r="AH40" s="88"/>
      <c r="AI40" s="80"/>
      <c r="AJ40" s="88"/>
      <c r="AK40" s="934">
        <v>-43.823355494211455</v>
      </c>
      <c r="AL40" s="892">
        <v>496893.24359795608</v>
      </c>
      <c r="AM40" s="914">
        <f t="shared" si="1"/>
        <v>0.65465732337711735</v>
      </c>
      <c r="AN40" s="951">
        <f t="shared" si="2"/>
        <v>1.8898113067752684</v>
      </c>
      <c r="AO40" s="11">
        <v>2049</v>
      </c>
      <c r="AP40" s="930">
        <f t="shared" si="3"/>
        <v>19.350474334420078</v>
      </c>
      <c r="AQ40" s="11">
        <v>2049</v>
      </c>
      <c r="AR40" s="818">
        <v>219097.5135515747</v>
      </c>
      <c r="AS40" s="933">
        <f>L40/TAM_Area!J67*AR40</f>
        <v>170484.4147487685</v>
      </c>
      <c r="AT40" s="70"/>
      <c r="AU40" s="67"/>
      <c r="AV40" s="70"/>
      <c r="AW40" s="67"/>
      <c r="AX40" s="934">
        <v>-106.29073310742842</v>
      </c>
      <c r="AY40" s="892">
        <v>4612305.2825521361</v>
      </c>
      <c r="AZ40" s="922">
        <f t="shared" si="4"/>
        <v>4.9949519217388776</v>
      </c>
      <c r="BA40" s="11">
        <v>2049</v>
      </c>
      <c r="BB40" s="818">
        <v>68492.768208328242</v>
      </c>
      <c r="BC40" s="958">
        <v>0</v>
      </c>
      <c r="BD40" s="70"/>
      <c r="BE40" s="67"/>
      <c r="BF40" s="70"/>
      <c r="BG40" s="67"/>
      <c r="BH40" s="934">
        <v>-110.35847038386851</v>
      </c>
      <c r="BI40" s="892">
        <v>1356040.0548521308</v>
      </c>
      <c r="BJ40" s="857">
        <f t="shared" si="5"/>
        <v>1.7533305482340573</v>
      </c>
      <c r="BK40" s="922">
        <f t="shared" si="6"/>
        <v>6.7482824699729349</v>
      </c>
      <c r="BL40" s="11">
        <v>2049</v>
      </c>
      <c r="BM40" s="981">
        <f t="shared" si="7"/>
        <v>26.098756804393012</v>
      </c>
      <c r="BN40" s="12"/>
      <c r="BO40" s="12"/>
      <c r="BP40" s="12"/>
      <c r="BQ40" s="12"/>
      <c r="BR40" s="12"/>
      <c r="BS40" s="12"/>
      <c r="BT40" s="12"/>
      <c r="BU40" s="12"/>
      <c r="BV40" s="12"/>
      <c r="BW40"/>
      <c r="BX40"/>
      <c r="BY40"/>
      <c r="BZ40"/>
      <c r="CA40"/>
      <c r="CB40"/>
      <c r="CC40"/>
      <c r="CD40"/>
      <c r="CE40"/>
    </row>
    <row r="41" spans="2:83" ht="13.2" x14ac:dyDescent="0.25">
      <c r="B41" s="18"/>
      <c r="C41" s="18"/>
      <c r="D41" s="18"/>
      <c r="E41" s="18"/>
      <c r="F41" s="18"/>
      <c r="G41" s="18"/>
      <c r="H41" s="38">
        <v>2050</v>
      </c>
      <c r="I41" s="38"/>
      <c r="J41" s="94">
        <f>SUM(TAM_SpaceHeating!$O56,TAM_SpaceCooling!$O56)*$D$23</f>
        <v>124.50008902876587</v>
      </c>
      <c r="K41" s="38">
        <v>2050</v>
      </c>
      <c r="L41" s="837">
        <v>182225.640248868</v>
      </c>
      <c r="M41" s="940">
        <v>-508.87343841718024</v>
      </c>
      <c r="N41" s="919">
        <v>15962470.174444204</v>
      </c>
      <c r="O41" s="924">
        <f t="shared" si="8"/>
        <v>17.794414552746051</v>
      </c>
      <c r="P41" s="844"/>
      <c r="Q41" s="845"/>
      <c r="R41" s="914">
        <f t="shared" si="9"/>
        <v>15.962470174444203</v>
      </c>
      <c r="S41" s="832">
        <f t="shared" si="10"/>
        <v>1.8319443783018492</v>
      </c>
      <c r="T41" s="38">
        <v>2050</v>
      </c>
      <c r="U41" s="818">
        <v>130716881281.5925</v>
      </c>
      <c r="V41" s="933">
        <f>U41*TAM_RoofArea!C56/TAM_RoofArea!O56*L41/TAM_Area!J68</f>
        <v>74994927761.202087</v>
      </c>
      <c r="W41" s="844"/>
      <c r="X41" s="844"/>
      <c r="Y41" s="845"/>
      <c r="Z41" s="56"/>
      <c r="AA41" s="892">
        <v>-483.7222630566539</v>
      </c>
      <c r="AB41" s="892">
        <v>-482287.20326834213</v>
      </c>
      <c r="AC41" s="935">
        <f t="shared" si="0"/>
        <v>1.2591129437356119</v>
      </c>
      <c r="AD41" s="38">
        <v>2050</v>
      </c>
      <c r="AE41" s="818">
        <v>37503969143.173294</v>
      </c>
      <c r="AF41" s="933">
        <f>AE41*TAM_RoofArea!C56/TAM_RoofArea!O56*L41/TAM_Area!J68</f>
        <v>21516788260.818943</v>
      </c>
      <c r="AG41" s="844"/>
      <c r="AH41" s="844"/>
      <c r="AI41" s="949"/>
      <c r="AJ41" s="62"/>
      <c r="AK41" s="934">
        <v>-44.730968921052181</v>
      </c>
      <c r="AL41" s="892">
        <v>507184.26249666931</v>
      </c>
      <c r="AM41" s="914">
        <f t="shared" si="1"/>
        <v>0.66821575061245708</v>
      </c>
      <c r="AN41" s="951">
        <f t="shared" si="2"/>
        <v>1.927328694348069</v>
      </c>
      <c r="AO41" s="14">
        <v>2050</v>
      </c>
      <c r="AP41" s="930">
        <f t="shared" si="3"/>
        <v>19.721743247094121</v>
      </c>
      <c r="AQ41" s="38">
        <v>2050</v>
      </c>
      <c r="AR41" s="818">
        <v>221041.36350952976</v>
      </c>
      <c r="AS41" s="933">
        <f>L41/TAM_Area!J68*AR41</f>
        <v>173672.86131236504</v>
      </c>
      <c r="AT41" s="71"/>
      <c r="AU41" s="68"/>
      <c r="AV41" s="71"/>
      <c r="AW41" s="68"/>
      <c r="AX41" s="934">
        <v>-107.30531400084328</v>
      </c>
      <c r="AY41" s="892">
        <v>4656331.2919460544</v>
      </c>
      <c r="AZ41" s="922">
        <f t="shared" si="4"/>
        <v>5.0426304223490908</v>
      </c>
      <c r="BA41" s="14">
        <v>2050</v>
      </c>
      <c r="BB41" s="818">
        <v>70943.586751661976</v>
      </c>
      <c r="BC41" s="958">
        <v>0</v>
      </c>
      <c r="BD41" s="71"/>
      <c r="BE41" s="68"/>
      <c r="BF41" s="71"/>
      <c r="BG41" s="68"/>
      <c r="BH41" s="934">
        <v>-114.4344048627147</v>
      </c>
      <c r="BI41" s="892">
        <v>1406123.4820239909</v>
      </c>
      <c r="BJ41" s="857">
        <f t="shared" si="5"/>
        <v>1.8180873395297639</v>
      </c>
      <c r="BK41" s="922">
        <f t="shared" si="6"/>
        <v>6.8607177618788544</v>
      </c>
      <c r="BL41" s="14">
        <v>2050</v>
      </c>
      <c r="BM41" s="981">
        <f t="shared" si="7"/>
        <v>26.582461008972977</v>
      </c>
      <c r="BN41" s="36"/>
      <c r="BO41" s="12"/>
      <c r="BP41" s="12"/>
      <c r="BQ41" s="12"/>
      <c r="BR41" s="12"/>
      <c r="BS41" s="12"/>
      <c r="BT41" s="12"/>
      <c r="BU41" s="12"/>
      <c r="BV41" s="12"/>
      <c r="BW41"/>
      <c r="BX41"/>
      <c r="BY41"/>
      <c r="BZ41"/>
      <c r="CA41"/>
      <c r="CB41"/>
      <c r="CC41"/>
      <c r="CD41"/>
      <c r="CE41"/>
    </row>
    <row r="42" spans="2:83" ht="13.2" x14ac:dyDescent="0.25">
      <c r="B42" s="18"/>
      <c r="C42" s="18"/>
      <c r="D42" s="18"/>
      <c r="E42" s="18"/>
      <c r="F42" s="18"/>
      <c r="G42" s="18"/>
      <c r="H42" s="11">
        <v>2051</v>
      </c>
      <c r="I42" s="11"/>
      <c r="J42" s="94">
        <f>SUM(TAM_SpaceHeating!$O57,TAM_SpaceCooling!$O57)*$D$23</f>
        <v>126.29839533482388</v>
      </c>
      <c r="K42" s="11">
        <v>2051</v>
      </c>
      <c r="L42" s="837">
        <v>184690.92454562458</v>
      </c>
      <c r="M42" s="940">
        <v>-518.10675219727705</v>
      </c>
      <c r="N42" s="919">
        <v>16252103.086479297</v>
      </c>
      <c r="O42" s="924">
        <f t="shared" si="8"/>
        <v>18.117287394389493</v>
      </c>
      <c r="P42" s="88"/>
      <c r="Q42" s="89"/>
      <c r="R42" s="914">
        <f t="shared" si="9"/>
        <v>16.252103086479295</v>
      </c>
      <c r="S42" s="832">
        <f t="shared" si="10"/>
        <v>1.8651843079101975</v>
      </c>
      <c r="T42" s="11">
        <v>2051</v>
      </c>
      <c r="U42" s="818">
        <v>132588618881.38702</v>
      </c>
      <c r="V42" s="933">
        <f>U42*TAM_RoofArea!C57/TAM_RoofArea!O57*L42/TAM_Area!J69</f>
        <v>76294367937.393997</v>
      </c>
      <c r="W42" s="88"/>
      <c r="X42" s="88"/>
      <c r="Y42" s="89"/>
      <c r="Z42" s="846"/>
      <c r="AA42" s="892">
        <v>-490.75493498722699</v>
      </c>
      <c r="AB42" s="892">
        <v>-489299.01135727973</v>
      </c>
      <c r="AC42" s="935">
        <f t="shared" si="0"/>
        <v>1.2774187545967375</v>
      </c>
      <c r="AD42" s="11">
        <v>2051</v>
      </c>
      <c r="AE42" s="818">
        <v>38091606132.657104</v>
      </c>
      <c r="AF42" s="933">
        <f>AE42*TAM_RoofArea!C57/TAM_RoofArea!O57*L42/TAM_Area!J69</f>
        <v>21918736601.45055</v>
      </c>
      <c r="AG42" s="88"/>
      <c r="AH42" s="88"/>
      <c r="AI42" s="80"/>
      <c r="AJ42" s="88"/>
      <c r="AK42" s="934">
        <v>-45.430791501323711</v>
      </c>
      <c r="AL42" s="892">
        <v>515119.23479471868</v>
      </c>
      <c r="AM42" s="914">
        <f t="shared" si="1"/>
        <v>0.67867008419948405</v>
      </c>
      <c r="AN42" s="951">
        <f t="shared" si="2"/>
        <v>1.9560888387962216</v>
      </c>
      <c r="AO42" s="11">
        <v>2051</v>
      </c>
      <c r="AP42" s="930">
        <f t="shared" si="3"/>
        <v>20.073376233185716</v>
      </c>
      <c r="AQ42" s="11">
        <v>2051</v>
      </c>
      <c r="AR42" s="818">
        <v>222886.45168026121</v>
      </c>
      <c r="AS42" s="933">
        <f>L42/TAM_Area!J69*AR42</f>
        <v>176749.2764330451</v>
      </c>
      <c r="AT42" s="70"/>
      <c r="AU42" s="67"/>
      <c r="AV42" s="70"/>
      <c r="AW42" s="67"/>
      <c r="AX42" s="934">
        <v>-108.26071039889985</v>
      </c>
      <c r="AY42" s="892">
        <v>4697789.0909926957</v>
      </c>
      <c r="AZ42" s="922">
        <f t="shared" si="4"/>
        <v>5.0875276484287344</v>
      </c>
      <c r="BA42" s="11">
        <v>2051</v>
      </c>
      <c r="BB42" s="818">
        <v>73434.779811529021</v>
      </c>
      <c r="BC42" s="958">
        <v>0</v>
      </c>
      <c r="BD42" s="70"/>
      <c r="BE42" s="67"/>
      <c r="BF42" s="70"/>
      <c r="BG42" s="67"/>
      <c r="BH42" s="934">
        <v>-118.58101064717266</v>
      </c>
      <c r="BI42" s="892">
        <v>1457075.2894914874</v>
      </c>
      <c r="BJ42" s="857">
        <f t="shared" si="5"/>
        <v>1.8839669278213089</v>
      </c>
      <c r="BK42" s="922">
        <f t="shared" si="6"/>
        <v>6.9714945762500431</v>
      </c>
      <c r="BL42" s="11">
        <v>2051</v>
      </c>
      <c r="BM42" s="981">
        <f t="shared" si="7"/>
        <v>27.044870809435757</v>
      </c>
      <c r="BN42" s="12"/>
      <c r="BO42" s="12"/>
      <c r="BP42" s="12"/>
      <c r="BQ42" s="12"/>
      <c r="BR42" s="12"/>
      <c r="BS42" s="12"/>
      <c r="BT42" s="12"/>
      <c r="BU42" s="12"/>
      <c r="BV42" s="12"/>
      <c r="BW42"/>
      <c r="BX42"/>
      <c r="BY42"/>
      <c r="BZ42"/>
      <c r="CA42"/>
      <c r="CB42"/>
      <c r="CC42"/>
      <c r="CD42"/>
      <c r="CE42"/>
    </row>
    <row r="43" spans="2:83" ht="13.2" x14ac:dyDescent="0.25">
      <c r="B43" s="18"/>
      <c r="C43" s="18"/>
      <c r="D43" s="18"/>
      <c r="E43" s="18"/>
      <c r="F43" s="18"/>
      <c r="G43" s="18"/>
      <c r="H43" s="11">
        <v>2052</v>
      </c>
      <c r="I43" s="11"/>
      <c r="J43" s="94">
        <f>SUM(TAM_SpaceHeating!$O58,TAM_SpaceCooling!$O58)*$D$23</f>
        <v>128.11901830051141</v>
      </c>
      <c r="K43" s="11">
        <v>2052</v>
      </c>
      <c r="L43" s="837">
        <v>187088.6110149186</v>
      </c>
      <c r="M43" s="940">
        <v>-527.03595194908667</v>
      </c>
      <c r="N43" s="919">
        <v>16532196.473084923</v>
      </c>
      <c r="O43" s="924">
        <f t="shared" si="8"/>
        <v>18.429525900101634</v>
      </c>
      <c r="P43" s="88"/>
      <c r="Q43" s="89"/>
      <c r="R43" s="914">
        <f t="shared" si="9"/>
        <v>16.53219647308492</v>
      </c>
      <c r="S43" s="832">
        <f t="shared" si="10"/>
        <v>1.8973294270167125</v>
      </c>
      <c r="T43" s="11">
        <v>2052</v>
      </c>
      <c r="U43" s="818">
        <v>133916303345.87166</v>
      </c>
      <c r="V43" s="933">
        <f>U43*TAM_RoofArea!C58/TAM_RoofArea!O58*L43/TAM_Area!J70</f>
        <v>77248045539.031281</v>
      </c>
      <c r="W43" s="88"/>
      <c r="X43" s="88"/>
      <c r="Y43" s="89"/>
      <c r="Z43" s="846"/>
      <c r="AA43" s="892">
        <v>-495.64708622671697</v>
      </c>
      <c r="AB43" s="892">
        <v>-494176.64904207439</v>
      </c>
      <c r="AC43" s="935">
        <f t="shared" si="0"/>
        <v>1.2901528613741067</v>
      </c>
      <c r="AD43" s="11">
        <v>2052</v>
      </c>
      <c r="AE43" s="818">
        <v>38511943179.240356</v>
      </c>
      <c r="AF43" s="933">
        <f>AE43*TAM_RoofArea!C58/TAM_RoofArea!O58*L43/TAM_Area!J70</f>
        <v>22215161755.346165</v>
      </c>
      <c r="AG43" s="838"/>
      <c r="AH43" s="838"/>
      <c r="AI43" s="80"/>
      <c r="AJ43" s="88"/>
      <c r="AK43" s="934">
        <v>-45.928635734201862</v>
      </c>
      <c r="AL43" s="892">
        <v>520764.06579617143</v>
      </c>
      <c r="AM43" s="914">
        <f t="shared" si="1"/>
        <v>0.68610715443929804</v>
      </c>
      <c r="AN43" s="951">
        <f t="shared" si="2"/>
        <v>1.9762600158134047</v>
      </c>
      <c r="AO43" s="11">
        <v>2052</v>
      </c>
      <c r="AP43" s="930">
        <f t="shared" si="3"/>
        <v>20.40578591591504</v>
      </c>
      <c r="AQ43" s="11">
        <v>2052</v>
      </c>
      <c r="AR43" s="818">
        <v>224639.00586156728</v>
      </c>
      <c r="AS43" s="933">
        <f>L43/TAM_Area!J70*AR43</f>
        <v>179717.55313209604</v>
      </c>
      <c r="AT43" s="70"/>
      <c r="AU43" s="67"/>
      <c r="AV43" s="70"/>
      <c r="AW43" s="67"/>
      <c r="AX43" s="934">
        <v>-109.16065440366151</v>
      </c>
      <c r="AY43" s="892">
        <v>4736840.6279029567</v>
      </c>
      <c r="AZ43" s="922">
        <f t="shared" si="4"/>
        <v>5.1298189837561381</v>
      </c>
      <c r="BA43" s="11">
        <v>2052</v>
      </c>
      <c r="BB43" s="818">
        <v>75966.197426606697</v>
      </c>
      <c r="BC43" s="958">
        <v>0</v>
      </c>
      <c r="BD43" s="70"/>
      <c r="BE43" s="67"/>
      <c r="BF43" s="70"/>
      <c r="BG43" s="67"/>
      <c r="BH43" s="934">
        <v>-122.79802524586421</v>
      </c>
      <c r="BI43" s="892">
        <v>1508892.2518672009</v>
      </c>
      <c r="BJ43" s="857">
        <f t="shared" si="5"/>
        <v>1.9509651427523118</v>
      </c>
      <c r="BK43" s="922">
        <f t="shared" si="6"/>
        <v>7.0807841265084495</v>
      </c>
      <c r="BL43" s="11">
        <v>2052</v>
      </c>
      <c r="BM43" s="981">
        <f t="shared" si="7"/>
        <v>27.486570042423487</v>
      </c>
      <c r="BN43" s="12"/>
      <c r="BO43" s="12"/>
      <c r="BP43" s="12"/>
      <c r="BQ43" s="12"/>
      <c r="BR43" s="12"/>
      <c r="BS43" s="12"/>
      <c r="BT43" s="12"/>
      <c r="BU43" s="12"/>
      <c r="BV43" s="12"/>
      <c r="BW43"/>
      <c r="BX43"/>
      <c r="BY43"/>
      <c r="BZ43"/>
      <c r="CA43"/>
      <c r="CB43"/>
      <c r="CC43"/>
      <c r="CD43"/>
      <c r="CE43"/>
    </row>
    <row r="44" spans="2:83" ht="13.2" x14ac:dyDescent="0.25">
      <c r="B44" s="18"/>
      <c r="C44" s="18"/>
      <c r="D44" s="18"/>
      <c r="E44" s="18"/>
      <c r="F44" s="18"/>
      <c r="G44" s="18"/>
      <c r="H44" s="11">
        <v>2053</v>
      </c>
      <c r="I44" s="11"/>
      <c r="J44" s="94">
        <f>SUM(TAM_SpaceHeating!$O59,TAM_SpaceCooling!$O59)*$D$23</f>
        <v>129.9620049022493</v>
      </c>
      <c r="K44" s="11">
        <v>2053</v>
      </c>
      <c r="L44" s="837">
        <v>189419.98624532542</v>
      </c>
      <c r="M44" s="940">
        <v>-535.66682587097398</v>
      </c>
      <c r="N44" s="919">
        <v>16802931.899925116</v>
      </c>
      <c r="O44" s="924">
        <f t="shared" si="8"/>
        <v>18.731332473060622</v>
      </c>
      <c r="P44" s="88"/>
      <c r="Q44" s="89"/>
      <c r="R44" s="914">
        <f t="shared" si="9"/>
        <v>16.802931899925113</v>
      </c>
      <c r="S44" s="832">
        <f t="shared" si="10"/>
        <v>1.9284005731355065</v>
      </c>
      <c r="T44" s="11">
        <v>2053</v>
      </c>
      <c r="U44" s="818">
        <v>134707062117.25574</v>
      </c>
      <c r="V44" s="933">
        <f>U44*TAM_RoofArea!C59/TAM_RoofArea!O59*L44/TAM_Area!J71</f>
        <v>77858294093.640625</v>
      </c>
      <c r="W44" s="88"/>
      <c r="X44" s="88"/>
      <c r="Y44" s="89"/>
      <c r="Z44" s="846"/>
      <c r="AA44" s="892">
        <v>-498.42675895801585</v>
      </c>
      <c r="AB44" s="892">
        <v>-496948.07531281956</v>
      </c>
      <c r="AC44" s="935">
        <f t="shared" si="0"/>
        <v>1.2973882569360375</v>
      </c>
      <c r="AD44" s="11">
        <v>2053</v>
      </c>
      <c r="AE44" s="818">
        <v>38768987872.086639</v>
      </c>
      <c r="AF44" s="933">
        <f>AE44*TAM_RoofArea!C59/TAM_RoofArea!O59*L44/TAM_Area!J71</f>
        <v>22407787773.073593</v>
      </c>
      <c r="AG44" s="838"/>
      <c r="AH44" s="838"/>
      <c r="AI44" s="80"/>
      <c r="AJ44" s="88"/>
      <c r="AK44" s="934">
        <v>-46.229339913246804</v>
      </c>
      <c r="AL44" s="892">
        <v>524173.61472742149</v>
      </c>
      <c r="AM44" s="914">
        <f t="shared" si="1"/>
        <v>0.69059923841510984</v>
      </c>
      <c r="AN44" s="951">
        <f t="shared" si="2"/>
        <v>1.9879874953511474</v>
      </c>
      <c r="AO44" s="11">
        <v>2053</v>
      </c>
      <c r="AP44" s="930">
        <f t="shared" si="3"/>
        <v>20.719319968411771</v>
      </c>
      <c r="AQ44" s="11">
        <v>2053</v>
      </c>
      <c r="AR44" s="818">
        <v>226304.54409054169</v>
      </c>
      <c r="AS44" s="933">
        <f>L44/TAM_Area!J71*AR44</f>
        <v>182581.25959711886</v>
      </c>
      <c r="AT44" s="70"/>
      <c r="AU44" s="67"/>
      <c r="AV44" s="70"/>
      <c r="AW44" s="67"/>
      <c r="AX44" s="934">
        <v>-110.00845278235033</v>
      </c>
      <c r="AY44" s="892">
        <v>4773629.3942069076</v>
      </c>
      <c r="AZ44" s="922">
        <f t="shared" si="4"/>
        <v>5.1696598242233689</v>
      </c>
      <c r="BA44" s="11">
        <v>2053</v>
      </c>
      <c r="BB44" s="818">
        <v>78539.621632478156</v>
      </c>
      <c r="BC44" s="958">
        <v>0</v>
      </c>
      <c r="BD44" s="70"/>
      <c r="BE44" s="67"/>
      <c r="BF44" s="70"/>
      <c r="BG44" s="67"/>
      <c r="BH44" s="934">
        <v>-127.08856792292295</v>
      </c>
      <c r="BI44" s="892">
        <v>1561612.6974017061</v>
      </c>
      <c r="BJ44" s="857">
        <f t="shared" si="5"/>
        <v>2.0191315419242288</v>
      </c>
      <c r="BK44" s="922">
        <f t="shared" si="6"/>
        <v>7.1887913661475977</v>
      </c>
      <c r="BL44" s="11">
        <v>2053</v>
      </c>
      <c r="BM44" s="981">
        <f t="shared" si="7"/>
        <v>27.908111334559369</v>
      </c>
      <c r="BN44" s="12"/>
      <c r="BO44" s="12"/>
      <c r="BP44" s="12"/>
      <c r="BQ44" s="12"/>
      <c r="BR44" s="12"/>
      <c r="BS44" s="12"/>
      <c r="BT44" s="12"/>
      <c r="BU44" s="12"/>
      <c r="BV44" s="12"/>
      <c r="BW44"/>
      <c r="BX44"/>
      <c r="BY44"/>
      <c r="BZ44"/>
      <c r="CA44"/>
      <c r="CB44"/>
      <c r="CC44"/>
      <c r="CD44"/>
      <c r="CE44"/>
    </row>
    <row r="45" spans="2:83" ht="13.2" x14ac:dyDescent="0.25">
      <c r="B45" s="18"/>
      <c r="C45" s="18"/>
      <c r="D45" s="18"/>
      <c r="E45" s="18"/>
      <c r="F45" s="18"/>
      <c r="G45" s="18"/>
      <c r="H45" s="11">
        <v>2054</v>
      </c>
      <c r="I45" s="11"/>
      <c r="J45" s="94">
        <f>SUM(TAM_SpaceHeating!$O60,TAM_SpaceCooling!$O60)*$D$23</f>
        <v>131.8274094586391</v>
      </c>
      <c r="K45" s="11">
        <v>2054</v>
      </c>
      <c r="L45" s="837">
        <v>191686.29809135728</v>
      </c>
      <c r="M45" s="940">
        <v>-544.00498790168012</v>
      </c>
      <c r="N45" s="919">
        <v>17064485.466444176</v>
      </c>
      <c r="O45" s="924">
        <f t="shared" si="8"/>
        <v>19.022903422890224</v>
      </c>
      <c r="P45" s="88"/>
      <c r="Q45" s="89"/>
      <c r="R45" s="914">
        <f t="shared" si="9"/>
        <v>17.064485466444175</v>
      </c>
      <c r="S45" s="832">
        <f t="shared" si="10"/>
        <v>1.9584179564460487</v>
      </c>
      <c r="T45" s="11">
        <v>2054</v>
      </c>
      <c r="U45" s="818">
        <v>134967148480.30557</v>
      </c>
      <c r="V45" s="933">
        <f>U45*TAM_RoofArea!C60/TAM_RoofArea!O60*L45/TAM_Area!J72</f>
        <v>78127836737.343552</v>
      </c>
      <c r="W45" s="88"/>
      <c r="X45" s="88"/>
      <c r="Y45" s="89"/>
      <c r="Z45" s="846"/>
      <c r="AA45" s="892">
        <v>-499.11855608212954</v>
      </c>
      <c r="AB45" s="892">
        <v>-497637.82008104556</v>
      </c>
      <c r="AC45" s="935">
        <f t="shared" si="0"/>
        <v>1.2991889818146207</v>
      </c>
      <c r="AD45" s="11">
        <v>2054</v>
      </c>
      <c r="AE45" s="818">
        <v>38866019796.326019</v>
      </c>
      <c r="AF45" s="933">
        <f>AE45*TAM_RoofArea!C60/TAM_RoofArea!O60*L45/TAM_Area!J72</f>
        <v>22498201106.477482</v>
      </c>
      <c r="AG45" s="838"/>
      <c r="AH45" s="838"/>
      <c r="AI45" s="80"/>
      <c r="AJ45" s="88"/>
      <c r="AK45" s="934">
        <v>-46.336863425253114</v>
      </c>
      <c r="AL45" s="892">
        <v>525392.77528784424</v>
      </c>
      <c r="AM45" s="914">
        <f t="shared" si="1"/>
        <v>0.69220548361875545</v>
      </c>
      <c r="AN45" s="951">
        <f t="shared" si="2"/>
        <v>1.9913944654333762</v>
      </c>
      <c r="AO45" s="11">
        <v>2054</v>
      </c>
      <c r="AP45" s="930">
        <f t="shared" si="3"/>
        <v>21.0142978883236</v>
      </c>
      <c r="AQ45" s="11">
        <v>2054</v>
      </c>
      <c r="AR45" s="818">
        <v>227888.14005766675</v>
      </c>
      <c r="AS45" s="933">
        <f>L45/TAM_Area!J72*AR45</f>
        <v>185343.854484134</v>
      </c>
      <c r="AT45" s="70"/>
      <c r="AU45" s="67"/>
      <c r="AV45" s="70"/>
      <c r="AW45" s="67"/>
      <c r="AX45" s="934">
        <v>-110.80714602075727</v>
      </c>
      <c r="AY45" s="892">
        <v>4808287.3266055901</v>
      </c>
      <c r="AZ45" s="922">
        <f t="shared" si="4"/>
        <v>5.2071930522803154</v>
      </c>
      <c r="BA45" s="11">
        <v>2054</v>
      </c>
      <c r="BB45" s="818">
        <v>81155.771901879911</v>
      </c>
      <c r="BC45" s="958">
        <v>0</v>
      </c>
      <c r="BD45" s="70"/>
      <c r="BE45" s="67"/>
      <c r="BF45" s="70"/>
      <c r="BG45" s="67"/>
      <c r="BH45" s="934">
        <v>-131.4538980390048</v>
      </c>
      <c r="BI45" s="892">
        <v>1615252.1006071777</v>
      </c>
      <c r="BJ45" s="857">
        <f t="shared" si="5"/>
        <v>2.0884861335475948</v>
      </c>
      <c r="BK45" s="922">
        <f t="shared" si="6"/>
        <v>7.2956791858279102</v>
      </c>
      <c r="BL45" s="11">
        <v>2054</v>
      </c>
      <c r="BM45" s="981">
        <f t="shared" si="7"/>
        <v>28.309977074151512</v>
      </c>
      <c r="BN45" s="12"/>
      <c r="BO45" s="12"/>
      <c r="BP45" s="12"/>
      <c r="BQ45" s="12"/>
      <c r="BR45" s="12"/>
      <c r="BS45" s="12"/>
      <c r="BT45" s="12"/>
      <c r="BU45" s="12"/>
      <c r="BV45" s="12"/>
      <c r="BW45"/>
      <c r="BX45"/>
      <c r="BY45"/>
      <c r="BZ45"/>
      <c r="CA45"/>
      <c r="CB45"/>
      <c r="CC45"/>
      <c r="CD45"/>
      <c r="CE45"/>
    </row>
    <row r="46" spans="2:83" ht="13.2" x14ac:dyDescent="0.25">
      <c r="B46" s="18"/>
      <c r="C46" s="18"/>
      <c r="D46" s="18"/>
      <c r="E46" s="18"/>
      <c r="F46" s="18"/>
      <c r="G46" s="18"/>
      <c r="H46" s="11">
        <v>2055</v>
      </c>
      <c r="I46" s="11"/>
      <c r="J46" s="94">
        <f>SUM(TAM_SpaceHeating!$O61,TAM_SpaceCooling!$O61)*$D$23</f>
        <v>133.71533964376135</v>
      </c>
      <c r="K46" s="11">
        <v>2055</v>
      </c>
      <c r="L46" s="837">
        <v>193888.91236947017</v>
      </c>
      <c r="M46" s="940">
        <v>-552.05658267572858</v>
      </c>
      <c r="N46" s="919">
        <v>17317049.919085339</v>
      </c>
      <c r="O46" s="924">
        <f t="shared" si="8"/>
        <v>19.304453616717961</v>
      </c>
      <c r="P46" s="88"/>
      <c r="Q46" s="89"/>
      <c r="R46" s="914">
        <f t="shared" si="9"/>
        <v>17.317049919085338</v>
      </c>
      <c r="S46" s="832">
        <f t="shared" si="10"/>
        <v>1.9874036976326235</v>
      </c>
      <c r="T46" s="11">
        <v>2055</v>
      </c>
      <c r="U46" s="818">
        <v>134701959428.14919</v>
      </c>
      <c r="V46" s="933">
        <f>U46*TAM_RoofArea!C61/TAM_RoofArea!O61*L46/TAM_Area!J73</f>
        <v>78059739463.230133</v>
      </c>
      <c r="W46" s="88"/>
      <c r="X46" s="88"/>
      <c r="Y46" s="89"/>
      <c r="Z46" s="846"/>
      <c r="AA46" s="892">
        <v>-497.74371150933257</v>
      </c>
      <c r="AB46" s="892">
        <v>-496267.05426234438</v>
      </c>
      <c r="AC46" s="935">
        <f t="shared" si="0"/>
        <v>1.2956103071712528</v>
      </c>
      <c r="AD46" s="11">
        <v>2055</v>
      </c>
      <c r="AE46" s="818">
        <v>38805687185.605209</v>
      </c>
      <c r="AF46" s="933">
        <f>AE46*TAM_RoofArea!C61/TAM_RoofArea!O61*L46/TAM_Area!J73</f>
        <v>22487882464.81094</v>
      </c>
      <c r="AG46" s="838"/>
      <c r="AH46" s="838"/>
      <c r="AI46" s="80"/>
      <c r="AJ46" s="88"/>
      <c r="AK46" s="934">
        <v>-46.254403437214705</v>
      </c>
      <c r="AL46" s="892">
        <v>524457.79871059768</v>
      </c>
      <c r="AM46" s="914">
        <f t="shared" si="1"/>
        <v>0.69097365108457054</v>
      </c>
      <c r="AN46" s="951">
        <f t="shared" si="2"/>
        <v>1.9865839582558233</v>
      </c>
      <c r="AO46" s="11">
        <v>2055</v>
      </c>
      <c r="AP46" s="930">
        <f t="shared" si="3"/>
        <v>21.291037574973785</v>
      </c>
      <c r="AQ46" s="11">
        <v>2055</v>
      </c>
      <c r="AR46" s="818">
        <v>229394.61426472408</v>
      </c>
      <c r="AS46" s="933">
        <f>L46/TAM_Area!J73*AR46</f>
        <v>188008.83532017493</v>
      </c>
      <c r="AT46" s="70"/>
      <c r="AU46" s="67"/>
      <c r="AV46" s="70"/>
      <c r="AW46" s="67"/>
      <c r="AX46" s="934">
        <v>-111.55962287751458</v>
      </c>
      <c r="AY46" s="892">
        <v>4840939.777858437</v>
      </c>
      <c r="AZ46" s="922">
        <f t="shared" si="4"/>
        <v>5.2425544202174894</v>
      </c>
      <c r="BA46" s="11">
        <v>2055</v>
      </c>
      <c r="BB46" s="818">
        <v>83815.310149729514</v>
      </c>
      <c r="BC46" s="958">
        <v>0</v>
      </c>
      <c r="BD46" s="70"/>
      <c r="BE46" s="67"/>
      <c r="BF46" s="70"/>
      <c r="BG46" s="67"/>
      <c r="BH46" s="934">
        <v>-135.89517420591392</v>
      </c>
      <c r="BI46" s="892">
        <v>1669824.698034816</v>
      </c>
      <c r="BJ46" s="857">
        <f t="shared" si="5"/>
        <v>2.1590473251761062</v>
      </c>
      <c r="BK46" s="922">
        <f t="shared" si="6"/>
        <v>7.4016017453935952</v>
      </c>
      <c r="BL46" s="11">
        <v>2055</v>
      </c>
      <c r="BM46" s="981">
        <f t="shared" si="7"/>
        <v>28.69263932036738</v>
      </c>
      <c r="BN46" s="12"/>
      <c r="BO46" s="12"/>
      <c r="BP46" s="12"/>
      <c r="BQ46" s="12"/>
      <c r="BR46" s="12"/>
      <c r="BS46" s="12"/>
      <c r="BT46" s="12"/>
      <c r="BU46" s="12"/>
      <c r="BV46" s="12"/>
      <c r="BW46"/>
      <c r="BX46"/>
      <c r="BY46"/>
      <c r="BZ46"/>
      <c r="CA46"/>
      <c r="CB46"/>
      <c r="CC46"/>
      <c r="CD46"/>
      <c r="CE46"/>
    </row>
    <row r="47" spans="2:83" ht="13.2" x14ac:dyDescent="0.25">
      <c r="B47" s="18"/>
      <c r="C47" s="18"/>
      <c r="D47" s="18"/>
      <c r="E47" s="18"/>
      <c r="F47" s="18"/>
      <c r="G47" s="18"/>
      <c r="H47" s="11">
        <v>2056</v>
      </c>
      <c r="I47" s="11"/>
      <c r="J47" s="94">
        <f>SUM(TAM_SpaceHeating!$O62,TAM_SpaceCooling!$O62)*$D$23</f>
        <v>135.62589426572382</v>
      </c>
      <c r="K47" s="11">
        <v>2056</v>
      </c>
      <c r="L47" s="837">
        <v>196029.19748762905</v>
      </c>
      <c r="M47" s="940">
        <v>-559.82776648651225</v>
      </c>
      <c r="N47" s="919">
        <v>17560818.370010186</v>
      </c>
      <c r="O47" s="924">
        <f t="shared" si="8"/>
        <v>19.576198329361631</v>
      </c>
      <c r="P47" s="88"/>
      <c r="Q47" s="89"/>
      <c r="R47" s="914">
        <f t="shared" si="9"/>
        <v>17.560818370010185</v>
      </c>
      <c r="S47" s="832">
        <f t="shared" si="10"/>
        <v>2.0153799593514448</v>
      </c>
      <c r="T47" s="11">
        <v>2056</v>
      </c>
      <c r="U47" s="818">
        <v>133916092409.01176</v>
      </c>
      <c r="V47" s="933">
        <f>U47*TAM_RoofArea!C62/TAM_RoofArea!O62*L47/TAM_Area!J74</f>
        <v>77657357126.860306</v>
      </c>
      <c r="W47" s="88"/>
      <c r="X47" s="88"/>
      <c r="Y47" s="89"/>
      <c r="Z47" s="846"/>
      <c r="AA47" s="892">
        <v>-494.32031342332175</v>
      </c>
      <c r="AB47" s="892">
        <v>-492853.81237816246</v>
      </c>
      <c r="AC47" s="935">
        <f t="shared" si="0"/>
        <v>1.2866993159457958</v>
      </c>
      <c r="AD47" s="11">
        <v>2056</v>
      </c>
      <c r="AE47" s="818">
        <v>38590105581.77739</v>
      </c>
      <c r="AF47" s="933">
        <f>AE47*TAM_RoofArea!C62/TAM_RoofArea!O62*L47/TAM_Area!J74</f>
        <v>22378233689.60297</v>
      </c>
      <c r="AG47" s="838"/>
      <c r="AH47" s="838"/>
      <c r="AI47" s="80"/>
      <c r="AJ47" s="88"/>
      <c r="AK47" s="934">
        <v>-45.984514006472637</v>
      </c>
      <c r="AL47" s="892">
        <v>521397.64429882669</v>
      </c>
      <c r="AM47" s="914">
        <f t="shared" si="1"/>
        <v>0.68694189472212808</v>
      </c>
      <c r="AN47" s="951">
        <f t="shared" si="2"/>
        <v>1.9736412106679238</v>
      </c>
      <c r="AO47" s="11">
        <v>2056</v>
      </c>
      <c r="AP47" s="930">
        <f t="shared" si="3"/>
        <v>21.549839540029556</v>
      </c>
      <c r="AQ47" s="11">
        <v>2056</v>
      </c>
      <c r="AR47" s="818">
        <v>230828.45029892435</v>
      </c>
      <c r="AS47" s="933">
        <f>L47/TAM_Area!J74*AR47</f>
        <v>190579.61888929989</v>
      </c>
      <c r="AT47" s="70"/>
      <c r="AU47" s="67"/>
      <c r="AV47" s="70"/>
      <c r="AW47" s="67"/>
      <c r="AX47" s="934">
        <v>-112.26857021009914</v>
      </c>
      <c r="AY47" s="892">
        <v>4871703.3395682387</v>
      </c>
      <c r="AZ47" s="922">
        <f t="shared" si="4"/>
        <v>5.2758701923245956</v>
      </c>
      <c r="BA47" s="11">
        <v>2056</v>
      </c>
      <c r="BB47" s="818">
        <v>86519.845337751147</v>
      </c>
      <c r="BC47" s="958">
        <v>0</v>
      </c>
      <c r="BD47" s="70"/>
      <c r="BE47" s="67"/>
      <c r="BF47" s="70"/>
      <c r="BG47" s="67"/>
      <c r="BH47" s="934">
        <v>-140.41521274036404</v>
      </c>
      <c r="BI47" s="892">
        <v>1725365.0954403703</v>
      </c>
      <c r="BJ47" s="857">
        <f t="shared" si="5"/>
        <v>2.2308598613056807</v>
      </c>
      <c r="BK47" s="922">
        <f t="shared" si="6"/>
        <v>7.5067300536302763</v>
      </c>
      <c r="BL47" s="11">
        <v>2056</v>
      </c>
      <c r="BM47" s="981">
        <f t="shared" si="7"/>
        <v>29.05656959365983</v>
      </c>
      <c r="BN47" s="12"/>
      <c r="BO47" s="12"/>
      <c r="BP47" s="12"/>
      <c r="BQ47" s="12"/>
      <c r="BR47" s="12"/>
      <c r="BS47" s="12"/>
      <c r="BT47" s="12"/>
      <c r="BU47" s="12"/>
      <c r="BV47" s="12"/>
      <c r="BW47"/>
      <c r="BX47"/>
      <c r="BY47"/>
      <c r="BZ47"/>
      <c r="CA47"/>
      <c r="CB47"/>
      <c r="CC47"/>
      <c r="CD47"/>
      <c r="CE47"/>
    </row>
    <row r="48" spans="2:83" ht="13.2" x14ac:dyDescent="0.25">
      <c r="B48" s="18"/>
      <c r="C48" s="18"/>
      <c r="D48" s="18"/>
      <c r="E48" s="18"/>
      <c r="F48" s="18"/>
      <c r="G48" s="18"/>
      <c r="H48" s="11">
        <v>2057</v>
      </c>
      <c r="I48" s="11"/>
      <c r="J48" s="94">
        <f>SUM(TAM_SpaceHeating!$O63,TAM_SpaceCooling!$O63)*$D$23</f>
        <v>137.55928048765693</v>
      </c>
      <c r="K48" s="11">
        <v>2057</v>
      </c>
      <c r="L48" s="837">
        <v>198108.81291817207</v>
      </c>
      <c r="M48" s="940">
        <v>-567.32600508901896</v>
      </c>
      <c r="N48" s="919">
        <v>17796025.006901409</v>
      </c>
      <c r="O48" s="924">
        <f t="shared" si="8"/>
        <v>19.838398625221878</v>
      </c>
      <c r="P48" s="88"/>
      <c r="Q48" s="89"/>
      <c r="R48" s="914">
        <f t="shared" si="9"/>
        <v>17.796025006901409</v>
      </c>
      <c r="S48" s="832">
        <f t="shared" si="10"/>
        <v>2.0423736183204686</v>
      </c>
      <c r="T48" s="11">
        <v>2057</v>
      </c>
      <c r="U48" s="818">
        <v>132613422151.25648</v>
      </c>
      <c r="V48" s="933">
        <f>U48*TAM_RoofArea!C63/TAM_RoofArea!O63*L48/TAM_Area!J75</f>
        <v>76924344705.815735</v>
      </c>
      <c r="W48" s="88"/>
      <c r="X48" s="88"/>
      <c r="Y48" s="89"/>
      <c r="Z48" s="846"/>
      <c r="AA48" s="892">
        <v>-488.86360654137934</v>
      </c>
      <c r="AB48" s="892">
        <v>-487413.29391924822</v>
      </c>
      <c r="AC48" s="935">
        <f t="shared" si="0"/>
        <v>1.2724956896297175</v>
      </c>
      <c r="AD48" s="11">
        <v>2057</v>
      </c>
      <c r="AE48" s="818">
        <v>38220950045.034081</v>
      </c>
      <c r="AF48" s="933">
        <f>AE48*TAM_RoofArea!C63/TAM_RoofArea!O63*L48/TAM_Area!J75</f>
        <v>22170618090.938908</v>
      </c>
      <c r="AG48" s="838"/>
      <c r="AH48" s="838"/>
      <c r="AI48" s="80"/>
      <c r="AJ48" s="88"/>
      <c r="AK48" s="934">
        <v>-45.529217404424116</v>
      </c>
      <c r="AL48" s="892">
        <v>516235.24167493527</v>
      </c>
      <c r="AM48" s="914">
        <f t="shared" si="1"/>
        <v>0.68014042433086208</v>
      </c>
      <c r="AN48" s="951">
        <f t="shared" si="2"/>
        <v>1.9526361139605797</v>
      </c>
      <c r="AO48" s="11">
        <v>2057</v>
      </c>
      <c r="AP48" s="930">
        <f t="shared" si="3"/>
        <v>21.791034739182457</v>
      </c>
      <c r="AQ48" s="11">
        <v>2057</v>
      </c>
      <c r="AR48" s="818">
        <v>232194.11236019564</v>
      </c>
      <c r="AS48" s="933">
        <f>L48/TAM_Area!J75*AR48</f>
        <v>193059.82496380372</v>
      </c>
      <c r="AT48" s="70"/>
      <c r="AU48" s="67"/>
      <c r="AV48" s="70"/>
      <c r="AW48" s="67"/>
      <c r="AX48" s="934">
        <v>-112.93666325786558</v>
      </c>
      <c r="AY48" s="892">
        <v>4900694.0991891641</v>
      </c>
      <c r="AZ48" s="922">
        <f t="shared" si="4"/>
        <v>5.3072660869174797</v>
      </c>
      <c r="BA48" s="11">
        <v>2057</v>
      </c>
      <c r="BB48" s="818">
        <v>89268.937710731057</v>
      </c>
      <c r="BC48" s="958">
        <v>0</v>
      </c>
      <c r="BD48" s="70"/>
      <c r="BE48" s="67"/>
      <c r="BF48" s="70"/>
      <c r="BG48" s="67"/>
      <c r="BH48" s="934">
        <v>-145.01324389753154</v>
      </c>
      <c r="BI48" s="892">
        <v>1781863.8345121318</v>
      </c>
      <c r="BJ48" s="857">
        <f t="shared" si="5"/>
        <v>2.303911512543245</v>
      </c>
      <c r="BK48" s="922">
        <f t="shared" si="6"/>
        <v>7.6111775994607243</v>
      </c>
      <c r="BL48" s="11">
        <v>2057</v>
      </c>
      <c r="BM48" s="981">
        <f t="shared" si="7"/>
        <v>29.402212338643182</v>
      </c>
      <c r="BN48" s="12"/>
      <c r="BO48" s="12"/>
      <c r="BP48" s="12"/>
      <c r="BQ48" s="12"/>
      <c r="BR48" s="12"/>
      <c r="BS48" s="12"/>
      <c r="BT48" s="12"/>
      <c r="BU48" s="12"/>
      <c r="BV48" s="12"/>
      <c r="BW48"/>
      <c r="BX48"/>
      <c r="BY48"/>
      <c r="BZ48"/>
      <c r="CA48"/>
      <c r="CB48"/>
      <c r="CC48"/>
      <c r="CD48"/>
      <c r="CE48"/>
    </row>
    <row r="49" spans="2:103" ht="13.2" x14ac:dyDescent="0.25">
      <c r="B49" s="18"/>
      <c r="C49" s="18"/>
      <c r="D49" s="18"/>
      <c r="E49" s="18"/>
      <c r="F49" s="18"/>
      <c r="G49" s="18"/>
      <c r="H49" s="11">
        <v>2058</v>
      </c>
      <c r="I49" s="11"/>
      <c r="J49" s="94">
        <f>SUM(TAM_SpaceHeating!$O64,TAM_SpaceCooling!$O64)*$D$23</f>
        <v>139.51586820108565</v>
      </c>
      <c r="K49" s="11">
        <v>2058</v>
      </c>
      <c r="L49" s="837">
        <v>200129.79296445916</v>
      </c>
      <c r="M49" s="940">
        <v>-574.56045055533184</v>
      </c>
      <c r="N49" s="919">
        <v>18022956.914261039</v>
      </c>
      <c r="O49" s="924">
        <f t="shared" si="8"/>
        <v>20.091374536260233</v>
      </c>
      <c r="P49" s="88"/>
      <c r="Q49" s="89"/>
      <c r="R49" s="914">
        <f t="shared" si="9"/>
        <v>18.022956914261037</v>
      </c>
      <c r="S49" s="832">
        <f t="shared" si="10"/>
        <v>2.068417621999195</v>
      </c>
      <c r="T49" s="11">
        <v>2058</v>
      </c>
      <c r="U49" s="818">
        <v>130797185250.48451</v>
      </c>
      <c r="V49" s="933">
        <f>U49*TAM_RoofArea!C64/TAM_RoofArea!O64*L49/TAM_Area!J76</f>
        <v>75864642063.070618</v>
      </c>
      <c r="W49" s="88"/>
      <c r="X49" s="88"/>
      <c r="Y49" s="89"/>
      <c r="Z49" s="846"/>
      <c r="AA49" s="892">
        <v>-481.38632491354929</v>
      </c>
      <c r="AB49" s="892">
        <v>-479958.19515751675</v>
      </c>
      <c r="AC49" s="935">
        <f t="shared" si="0"/>
        <v>1.2530325745312607</v>
      </c>
      <c r="AD49" s="11">
        <v>2058</v>
      </c>
      <c r="AE49" s="818">
        <v>37699536965.426315</v>
      </c>
      <c r="AF49" s="933">
        <f>AE49*TAM_RoofArea!C64/TAM_RoofArea!O64*L49/TAM_Area!J76</f>
        <v>21866387050.672199</v>
      </c>
      <c r="AG49" s="838"/>
      <c r="AH49" s="838"/>
      <c r="AI49" s="80"/>
      <c r="AJ49" s="88"/>
      <c r="AK49" s="934">
        <v>-44.890102886166233</v>
      </c>
      <c r="AL49" s="892">
        <v>508988.61068499187</v>
      </c>
      <c r="AM49" s="914">
        <f t="shared" si="1"/>
        <v>0.67059298107519028</v>
      </c>
      <c r="AN49" s="951">
        <f t="shared" si="2"/>
        <v>1.923625555606451</v>
      </c>
      <c r="AO49" s="11">
        <v>2058</v>
      </c>
      <c r="AP49" s="930">
        <f t="shared" si="3"/>
        <v>22.015000091866682</v>
      </c>
      <c r="AQ49" s="11">
        <v>2058</v>
      </c>
      <c r="AR49" s="818">
        <v>233496.15570108374</v>
      </c>
      <c r="AS49" s="933">
        <f>L49/TAM_Area!J76*AR49</f>
        <v>195453.35842323586</v>
      </c>
      <c r="AT49" s="70"/>
      <c r="AU49" s="67"/>
      <c r="AV49" s="70"/>
      <c r="AW49" s="67"/>
      <c r="AX49" s="934">
        <v>-113.56663182482748</v>
      </c>
      <c r="AY49" s="892">
        <v>4928030.5119157927</v>
      </c>
      <c r="AZ49" s="922">
        <f t="shared" si="4"/>
        <v>5.3368703864851712</v>
      </c>
      <c r="BA49" s="11">
        <v>2058</v>
      </c>
      <c r="BB49" s="818">
        <v>92064.10269387257</v>
      </c>
      <c r="BC49" s="958">
        <v>0</v>
      </c>
      <c r="BD49" s="70"/>
      <c r="BE49" s="67"/>
      <c r="BF49" s="70"/>
      <c r="BG49" s="67"/>
      <c r="BH49" s="934">
        <v>-149.69192026837845</v>
      </c>
      <c r="BI49" s="892">
        <v>1839353.5092103276</v>
      </c>
      <c r="BJ49" s="857">
        <f t="shared" si="5"/>
        <v>2.3782444221764898</v>
      </c>
      <c r="BK49" s="922">
        <f t="shared" si="6"/>
        <v>7.715114808661661</v>
      </c>
      <c r="BL49" s="11">
        <v>2058</v>
      </c>
      <c r="BM49" s="981">
        <f t="shared" si="7"/>
        <v>29.730114900528342</v>
      </c>
      <c r="BN49" s="12"/>
      <c r="BO49" s="12"/>
      <c r="BP49" s="12"/>
      <c r="BQ49" s="12"/>
      <c r="BR49" s="12"/>
      <c r="BS49" s="12"/>
      <c r="BT49" s="12"/>
      <c r="BU49" s="12"/>
      <c r="BV49" s="12"/>
      <c r="BW49"/>
      <c r="BX49"/>
      <c r="BY49"/>
      <c r="BZ49"/>
      <c r="CA49"/>
      <c r="CB49"/>
      <c r="CC49"/>
      <c r="CD49"/>
      <c r="CE49"/>
    </row>
    <row r="50" spans="2:103" ht="13.2" x14ac:dyDescent="0.25">
      <c r="B50" s="18"/>
      <c r="C50" s="18"/>
      <c r="D50" s="18"/>
      <c r="E50" s="18"/>
      <c r="F50" s="18"/>
      <c r="G50" s="18"/>
      <c r="H50" s="11">
        <v>2059</v>
      </c>
      <c r="I50" s="11"/>
      <c r="J50" s="94">
        <f>SUM(TAM_SpaceHeating!$O65,TAM_SpaceCooling!$O65)*$D$23</f>
        <v>141.49611688732296</v>
      </c>
      <c r="K50" s="11">
        <v>2059</v>
      </c>
      <c r="L50" s="837">
        <v>202094.38333430685</v>
      </c>
      <c r="M50" s="940">
        <v>-581.5412060392955</v>
      </c>
      <c r="N50" s="919">
        <v>18241931.010363314</v>
      </c>
      <c r="O50" s="924">
        <f t="shared" si="8"/>
        <v>20.335479352104777</v>
      </c>
      <c r="P50" s="88"/>
      <c r="Q50" s="89"/>
      <c r="R50" s="914">
        <f t="shared" si="9"/>
        <v>18.241931010363313</v>
      </c>
      <c r="S50" s="832">
        <f t="shared" si="10"/>
        <v>2.0935483417414642</v>
      </c>
      <c r="T50" s="11">
        <v>2059</v>
      </c>
      <c r="U50" s="818">
        <v>130838012843.34468</v>
      </c>
      <c r="V50" s="933">
        <f>U50*TAM_RoofArea!C65/TAM_RoofArea!O65*L50/TAM_Area!J77</f>
        <v>75855295175.713501</v>
      </c>
      <c r="W50" s="88"/>
      <c r="X50" s="88"/>
      <c r="Y50" s="89"/>
      <c r="Z50" s="846"/>
      <c r="AA50" s="892">
        <v>-481.21547112393364</v>
      </c>
      <c r="AB50" s="892">
        <v>-479787.84824017418</v>
      </c>
      <c r="AC50" s="935">
        <f t="shared" si="0"/>
        <v>1.2525878478059869</v>
      </c>
      <c r="AD50" s="11">
        <v>2059</v>
      </c>
      <c r="AE50" s="818">
        <v>37709305347.81189</v>
      </c>
      <c r="AF50" s="933">
        <f>AE50*TAM_RoofArea!C65/TAM_RoofArea!O65*L50/TAM_Area!J77</f>
        <v>21862533875.795448</v>
      </c>
      <c r="AG50" s="838"/>
      <c r="AH50" s="838"/>
      <c r="AI50" s="80"/>
      <c r="AJ50" s="88"/>
      <c r="AK50" s="934">
        <v>-44.89227462299732</v>
      </c>
      <c r="AL50" s="892">
        <v>509013.23502847471</v>
      </c>
      <c r="AM50" s="914">
        <f t="shared" si="1"/>
        <v>0.6706254236712651</v>
      </c>
      <c r="AN50" s="951">
        <f t="shared" si="2"/>
        <v>1.9232132714772519</v>
      </c>
      <c r="AO50" s="11">
        <v>2059</v>
      </c>
      <c r="AP50" s="930">
        <f t="shared" si="3"/>
        <v>22.258692623582029</v>
      </c>
      <c r="AQ50" s="11">
        <v>2059</v>
      </c>
      <c r="AR50" s="818">
        <v>234739.08768446548</v>
      </c>
      <c r="AS50" s="933">
        <f>L50/TAM_Area!J77*AR50</f>
        <v>197764.24620165487</v>
      </c>
      <c r="AT50" s="70"/>
      <c r="AU50" s="67"/>
      <c r="AV50" s="70"/>
      <c r="AW50" s="67"/>
      <c r="AX50" s="934">
        <v>-114.16117701638973</v>
      </c>
      <c r="AY50" s="892">
        <v>4953829.7876154669</v>
      </c>
      <c r="AZ50" s="922">
        <f t="shared" si="4"/>
        <v>5.3648100248744699</v>
      </c>
      <c r="BA50" s="11">
        <v>2059</v>
      </c>
      <c r="BB50" s="818">
        <v>94904.814478362765</v>
      </c>
      <c r="BC50" s="958">
        <v>0</v>
      </c>
      <c r="BD50" s="70"/>
      <c r="BE50" s="67"/>
      <c r="BF50" s="70"/>
      <c r="BG50" s="67"/>
      <c r="BH50" s="934">
        <v>-154.45032148039081</v>
      </c>
      <c r="BI50" s="892">
        <v>1897822.8103713647</v>
      </c>
      <c r="BJ50" s="857">
        <f t="shared" si="5"/>
        <v>2.4538439677007715</v>
      </c>
      <c r="BK50" s="922">
        <f t="shared" si="6"/>
        <v>7.818653992575241</v>
      </c>
      <c r="BL50" s="11">
        <v>2059</v>
      </c>
      <c r="BM50" s="981">
        <f t="shared" si="7"/>
        <v>30.077346616157271</v>
      </c>
      <c r="BN50" s="12"/>
      <c r="BO50" s="12"/>
      <c r="BP50" s="12"/>
      <c r="BQ50" s="12"/>
      <c r="BR50" s="12"/>
      <c r="BS50" s="12"/>
      <c r="BT50" s="12"/>
      <c r="BU50" s="12"/>
      <c r="BV50" s="12"/>
      <c r="BW50"/>
      <c r="BX50"/>
      <c r="BY50"/>
      <c r="BZ50"/>
      <c r="CA50"/>
      <c r="CB50"/>
      <c r="CC50"/>
      <c r="CD50"/>
      <c r="CE50"/>
    </row>
    <row r="51" spans="2:103" ht="13.2" x14ac:dyDescent="0.25">
      <c r="B51" s="18"/>
      <c r="C51" s="18"/>
      <c r="D51" s="18"/>
      <c r="E51" s="18"/>
      <c r="F51" s="18"/>
      <c r="G51" s="18"/>
      <c r="H51" s="11">
        <v>2060</v>
      </c>
      <c r="I51" s="11"/>
      <c r="J51" s="94">
        <f>SUM(TAM_SpaceHeating!$O66,TAM_SpaceCooling!$O66)*$D$23</f>
        <v>143.5004292863191</v>
      </c>
      <c r="K51" s="11">
        <v>2060</v>
      </c>
      <c r="L51" s="837">
        <v>204004.6670048481</v>
      </c>
      <c r="M51" s="940">
        <v>-588.27764259010678</v>
      </c>
      <c r="N51" s="919">
        <v>18453241.248639505</v>
      </c>
      <c r="O51" s="924">
        <f t="shared" si="8"/>
        <v>20.571040761963889</v>
      </c>
      <c r="P51" s="88"/>
      <c r="Q51" s="89"/>
      <c r="R51" s="914">
        <f t="shared" si="9"/>
        <v>18.453241248639504</v>
      </c>
      <c r="S51" s="832">
        <f t="shared" si="10"/>
        <v>2.1177995133243845</v>
      </c>
      <c r="T51" s="11">
        <v>2060</v>
      </c>
      <c r="U51" s="818">
        <v>130870367529.7025</v>
      </c>
      <c r="V51" s="933">
        <f>U51*TAM_RoofArea!C66/TAM_RoofArea!O66*L51/TAM_Area!J78</f>
        <v>75815495560.232407</v>
      </c>
      <c r="W51" s="88"/>
      <c r="X51" s="88"/>
      <c r="Y51" s="89"/>
      <c r="Z51" s="846"/>
      <c r="AA51" s="892">
        <v>-481.01128156156847</v>
      </c>
      <c r="AB51" s="892">
        <v>-479584.26444738556</v>
      </c>
      <c r="AC51" s="935">
        <f t="shared" si="0"/>
        <v>1.2520563491742609</v>
      </c>
      <c r="AD51" s="11">
        <v>2060</v>
      </c>
      <c r="AE51" s="818">
        <v>37716679240.956543</v>
      </c>
      <c r="AF51" s="933">
        <f>AE51*TAM_RoofArea!C66/TAM_RoofArea!O66*L51/TAM_Area!J78</f>
        <v>21849932735.08194</v>
      </c>
      <c r="AG51" s="838"/>
      <c r="AH51" s="838"/>
      <c r="AI51" s="80"/>
      <c r="AJ51" s="88"/>
      <c r="AK51" s="934">
        <v>-44.891555534097733</v>
      </c>
      <c r="AL51" s="892">
        <v>509005.08160407655</v>
      </c>
      <c r="AM51" s="914">
        <f t="shared" si="1"/>
        <v>0.67061468152682835</v>
      </c>
      <c r="AN51" s="951">
        <f t="shared" si="2"/>
        <v>1.9226710307010892</v>
      </c>
      <c r="AO51" s="11">
        <v>2060</v>
      </c>
      <c r="AP51" s="930">
        <f t="shared" si="3"/>
        <v>22.493711792664978</v>
      </c>
      <c r="AQ51" s="11">
        <v>2060</v>
      </c>
      <c r="AR51" s="818">
        <v>235927.01612048416</v>
      </c>
      <c r="AS51" s="933">
        <f>L51/TAM_Area!J78*AR51</f>
        <v>199996.26453584936</v>
      </c>
      <c r="AT51" s="70"/>
      <c r="AU51" s="67"/>
      <c r="AV51" s="70"/>
      <c r="AW51" s="67"/>
      <c r="AX51" s="934">
        <v>-114.72276049993616</v>
      </c>
      <c r="AY51" s="892">
        <v>4978198.7461505197</v>
      </c>
      <c r="AZ51" s="922">
        <f t="shared" si="4"/>
        <v>5.3912006839502888</v>
      </c>
      <c r="BA51" s="11">
        <v>2060</v>
      </c>
      <c r="BB51" s="818">
        <v>97793.509320093741</v>
      </c>
      <c r="BC51" s="958">
        <v>0</v>
      </c>
      <c r="BD51" s="70"/>
      <c r="BE51" s="67"/>
      <c r="BF51" s="70"/>
      <c r="BG51" s="67"/>
      <c r="BH51" s="934">
        <v>-159.29271194090961</v>
      </c>
      <c r="BI51" s="892">
        <v>1957324.1373003877</v>
      </c>
      <c r="BJ51" s="857">
        <f t="shared" si="5"/>
        <v>2.5307779002876623</v>
      </c>
      <c r="BK51" s="922">
        <f t="shared" si="6"/>
        <v>7.9219785842379515</v>
      </c>
      <c r="BL51" s="11">
        <v>2060</v>
      </c>
      <c r="BM51" s="981">
        <f t="shared" si="7"/>
        <v>30.41569037690293</v>
      </c>
      <c r="BN51" s="12"/>
      <c r="BO51" s="12"/>
      <c r="BP51" s="12"/>
      <c r="BQ51" s="12"/>
      <c r="BR51" s="12"/>
      <c r="BS51" s="12"/>
      <c r="BT51" s="12"/>
      <c r="BU51" s="12"/>
      <c r="BV51" s="12"/>
      <c r="BW51"/>
      <c r="BX51"/>
      <c r="BY51"/>
      <c r="BZ51"/>
      <c r="CA51"/>
      <c r="CB51"/>
      <c r="CC51"/>
      <c r="CD51"/>
      <c r="CE51"/>
    </row>
    <row r="52" spans="2:103" ht="13.8" thickBot="1" x14ac:dyDescent="0.3">
      <c r="B52" s="18"/>
      <c r="C52" s="18"/>
      <c r="D52" s="18"/>
      <c r="E52" s="18"/>
      <c r="F52" s="18"/>
      <c r="G52" s="18"/>
      <c r="J52" s="65"/>
      <c r="K52" s="6"/>
      <c r="L52" s="61"/>
      <c r="M52" s="59"/>
      <c r="N52" s="59"/>
      <c r="O52" s="59"/>
      <c r="P52" s="59"/>
      <c r="Q52" s="61"/>
      <c r="R52" s="59"/>
      <c r="S52" s="60"/>
      <c r="U52" s="57"/>
      <c r="V52" s="58"/>
      <c r="W52" s="59"/>
      <c r="X52" s="59"/>
      <c r="Y52" s="61"/>
      <c r="Z52" s="59"/>
      <c r="AA52" s="59"/>
      <c r="AB52" s="59"/>
      <c r="AC52" s="60"/>
      <c r="AD52" s="18"/>
      <c r="AE52" s="61"/>
      <c r="AF52" s="59"/>
      <c r="AG52" s="59"/>
      <c r="AH52" s="59"/>
      <c r="AI52" s="61"/>
      <c r="AJ52" s="59"/>
      <c r="AK52" s="59"/>
      <c r="AL52" s="59"/>
      <c r="AM52" s="59"/>
      <c r="AN52" s="60"/>
      <c r="AP52" s="65"/>
      <c r="AQ52" s="18"/>
      <c r="AR52" s="61"/>
      <c r="AS52" s="59"/>
      <c r="AT52" s="61"/>
      <c r="AU52" s="59"/>
      <c r="AV52" s="61"/>
      <c r="AW52" s="59"/>
      <c r="AX52" s="59"/>
      <c r="AY52" s="59"/>
      <c r="AZ52" s="60"/>
      <c r="BA52" s="18"/>
      <c r="BB52" s="61"/>
      <c r="BC52" s="59"/>
      <c r="BD52" s="61"/>
      <c r="BE52" s="59"/>
      <c r="BF52" s="61"/>
      <c r="BG52" s="59"/>
      <c r="BH52" s="59"/>
      <c r="BI52" s="59"/>
      <c r="BJ52" s="59"/>
      <c r="BK52" s="60"/>
      <c r="BM52" s="65"/>
      <c r="BU52"/>
      <c r="BV52"/>
      <c r="BW52"/>
      <c r="BX52"/>
      <c r="BY52"/>
      <c r="BZ52"/>
      <c r="CA52"/>
      <c r="CB52"/>
      <c r="CC52"/>
      <c r="CD52"/>
      <c r="CE52"/>
    </row>
    <row r="53" spans="2:103" ht="13.2" x14ac:dyDescent="0.25">
      <c r="B53" s="18"/>
      <c r="C53" s="18"/>
      <c r="D53" s="18"/>
      <c r="E53" s="18"/>
      <c r="F53" s="18"/>
      <c r="G53" s="18"/>
      <c r="J53" s="18"/>
      <c r="K53" s="18"/>
      <c r="M53" s="18"/>
      <c r="N53" s="18"/>
      <c r="O53" s="18"/>
      <c r="P53" s="18"/>
      <c r="Q53" s="18"/>
      <c r="R53" s="18"/>
      <c r="S53" s="18"/>
      <c r="T53" s="18"/>
      <c r="U53" s="18"/>
      <c r="V53" s="18"/>
      <c r="X53" s="6"/>
      <c r="AD53" s="18"/>
      <c r="AE53" s="1"/>
      <c r="AF53" s="1"/>
      <c r="AO53" s="18"/>
      <c r="AP53" s="18"/>
      <c r="AQ53" s="18"/>
      <c r="AR53" s="18"/>
      <c r="AS53" s="18"/>
      <c r="AT53" s="18"/>
      <c r="AU53" s="18"/>
      <c r="AV53" s="18"/>
      <c r="AW53" s="18"/>
      <c r="AX53" s="18"/>
      <c r="AY53" s="18"/>
      <c r="AZ53" s="18"/>
      <c r="BA53" s="18"/>
      <c r="BB53" s="18"/>
      <c r="BC53" s="18"/>
      <c r="BD53" s="18"/>
      <c r="BE53" s="18"/>
      <c r="BF53" s="18"/>
      <c r="BG53" s="18"/>
      <c r="BH53" s="37" t="s">
        <v>57</v>
      </c>
      <c r="BI53" s="37"/>
      <c r="BJ53" s="37"/>
      <c r="BK53" s="18"/>
      <c r="BU53"/>
      <c r="BV53"/>
      <c r="BW53"/>
      <c r="BX53"/>
      <c r="BY53"/>
      <c r="BZ53"/>
      <c r="CA53"/>
      <c r="CB53"/>
      <c r="CC53"/>
      <c r="CD53"/>
      <c r="CE53"/>
    </row>
    <row r="54" spans="2:103" ht="13.2" x14ac:dyDescent="0.25">
      <c r="B54" s="18"/>
      <c r="C54" s="18"/>
      <c r="D54" s="18"/>
      <c r="E54" s="18"/>
      <c r="F54" s="18"/>
      <c r="G54" s="18"/>
      <c r="J54" s="18"/>
      <c r="K54" s="18"/>
      <c r="M54" s="18"/>
      <c r="N54" s="18"/>
      <c r="O54" s="18"/>
      <c r="P54" s="18"/>
      <c r="Q54" s="18"/>
      <c r="R54" s="18"/>
      <c r="S54" s="18"/>
      <c r="T54" s="18"/>
      <c r="U54" s="18"/>
      <c r="V54" s="18"/>
      <c r="W54" s="18"/>
      <c r="X54" s="18"/>
      <c r="Y54" s="18"/>
      <c r="Z54" s="18"/>
      <c r="AA54" s="18"/>
      <c r="AB54" s="18"/>
      <c r="AC54" s="17"/>
      <c r="AG54" s="1"/>
      <c r="AH54" s="1"/>
      <c r="AI54" s="1"/>
      <c r="AJ54" s="1"/>
      <c r="AR54" s="1610"/>
      <c r="AS54" s="1610"/>
      <c r="AX54" s="18"/>
      <c r="AY54" s="18"/>
      <c r="AZ54" s="18"/>
      <c r="BA54" s="18"/>
      <c r="BB54" s="18"/>
      <c r="BC54" s="18"/>
      <c r="BD54" s="18"/>
      <c r="BE54" s="18"/>
      <c r="BF54" s="18"/>
      <c r="BG54" s="18"/>
      <c r="BH54" s="18"/>
      <c r="BI54" s="18"/>
      <c r="BJ54" s="18"/>
      <c r="BK54" s="18"/>
      <c r="BM54" s="18"/>
      <c r="BN54" s="18"/>
      <c r="BO54" s="18"/>
      <c r="BP54" s="1"/>
      <c r="BQ54" s="18"/>
      <c r="BR54" s="18"/>
      <c r="BS54" s="18"/>
      <c r="BT54" s="18"/>
      <c r="BU54"/>
      <c r="BV54"/>
      <c r="BW54"/>
      <c r="BX54"/>
      <c r="BY54"/>
      <c r="BZ54"/>
      <c r="CA54"/>
      <c r="CB54"/>
      <c r="CC54"/>
      <c r="CD54"/>
      <c r="CE54"/>
    </row>
    <row r="55" spans="2:103" ht="13.05" customHeight="1" x14ac:dyDescent="0.25">
      <c r="B55" s="18"/>
      <c r="C55" s="18"/>
      <c r="D55" s="18"/>
      <c r="E55" s="18"/>
      <c r="F55" s="18"/>
      <c r="G55" s="18"/>
      <c r="J55" s="18"/>
      <c r="K55" s="18"/>
      <c r="M55" s="18"/>
      <c r="N55" s="18"/>
      <c r="O55" s="18"/>
      <c r="P55" s="18"/>
      <c r="Q55" s="18"/>
      <c r="R55" s="18"/>
      <c r="S55" s="18"/>
      <c r="T55" s="18"/>
      <c r="U55" s="18"/>
      <c r="V55" s="18"/>
      <c r="W55" s="18"/>
      <c r="X55" s="18"/>
      <c r="Y55" s="18"/>
      <c r="Z55" s="18"/>
      <c r="AA55" s="18"/>
      <c r="AB55" s="18"/>
      <c r="AC55" s="18"/>
      <c r="AD55" s="18"/>
      <c r="AE55" s="18"/>
      <c r="AG55" s="17"/>
      <c r="AH55" s="17"/>
      <c r="AI55" s="18"/>
      <c r="AK55" s="18"/>
      <c r="AP55" s="18"/>
      <c r="AX55" s="18"/>
      <c r="AY55" s="18"/>
      <c r="AZ55" s="18"/>
      <c r="BA55" s="18"/>
      <c r="BB55" s="18"/>
      <c r="BC55" s="18"/>
      <c r="BD55" s="18"/>
      <c r="BE55" s="18"/>
      <c r="BF55" s="18"/>
      <c r="BG55" s="18"/>
      <c r="BH55" s="18"/>
      <c r="BI55" s="18"/>
      <c r="BJ55" s="18"/>
      <c r="BK55" s="18"/>
      <c r="BM55" s="18"/>
      <c r="BR55" s="18"/>
      <c r="BS55" s="18"/>
      <c r="BT55" s="18"/>
      <c r="BZ55" s="1"/>
      <c r="CE55"/>
    </row>
    <row r="56" spans="2:103" ht="13.2" x14ac:dyDescent="0.25">
      <c r="B56" s="18"/>
      <c r="C56" s="18"/>
      <c r="D56" s="18"/>
      <c r="E56" s="18"/>
      <c r="F56" s="18"/>
      <c r="G56" s="18"/>
      <c r="J56" s="18"/>
      <c r="K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V56" s="18"/>
      <c r="AX56" s="18"/>
      <c r="AY56" s="18"/>
      <c r="AZ56" s="18"/>
      <c r="BA56" s="18"/>
      <c r="BB56" s="18"/>
      <c r="BC56" s="18"/>
      <c r="BD56" s="18"/>
      <c r="BE56" s="18"/>
      <c r="BF56" s="18"/>
      <c r="BK56" s="48"/>
      <c r="BL56" s="48"/>
      <c r="BM56" s="48"/>
      <c r="BU56" s="1"/>
      <c r="BV56"/>
      <c r="BY56"/>
      <c r="BZ56"/>
      <c r="CA56"/>
      <c r="CB56"/>
      <c r="CE56"/>
      <c r="CM56" s="18"/>
      <c r="CN56" s="18"/>
      <c r="CO56" s="18"/>
      <c r="CP56" s="18"/>
      <c r="CQ56" s="18"/>
      <c r="CR56" s="18"/>
      <c r="CS56" s="18"/>
      <c r="CT56" s="18"/>
      <c r="CU56" s="18"/>
      <c r="CV56" s="18"/>
      <c r="CW56" s="18"/>
      <c r="CX56" s="18"/>
      <c r="CY56" s="18"/>
    </row>
    <row r="57" spans="2:103" ht="15.75" customHeight="1" thickBot="1" x14ac:dyDescent="0.3">
      <c r="B57" s="18"/>
      <c r="C57" s="18"/>
      <c r="D57" s="18"/>
      <c r="E57" s="18"/>
      <c r="F57" s="18"/>
      <c r="G57" s="18"/>
      <c r="H57" s="33" t="s">
        <v>22</v>
      </c>
      <c r="I57" s="33"/>
      <c r="J57" s="33"/>
      <c r="K57" s="33"/>
      <c r="L57" s="33"/>
      <c r="M57" s="962"/>
      <c r="N57" s="946" t="s">
        <v>71</v>
      </c>
      <c r="O57" s="962"/>
      <c r="P57" s="33"/>
      <c r="Q57" s="33"/>
      <c r="R57" s="33"/>
      <c r="S57" s="33"/>
      <c r="T57" s="33"/>
      <c r="U57" s="33"/>
      <c r="V57" s="33"/>
      <c r="W57" s="33"/>
      <c r="X57" s="33"/>
      <c r="Y57" s="962"/>
      <c r="Z57" s="946" t="s">
        <v>71</v>
      </c>
      <c r="AA57" s="962"/>
      <c r="AB57" s="33"/>
      <c r="AC57" s="33"/>
      <c r="AD57" s="33"/>
      <c r="AE57" s="33"/>
      <c r="AF57" s="33"/>
      <c r="AG57" s="33"/>
      <c r="AH57" s="962"/>
      <c r="AI57" s="946" t="s">
        <v>71</v>
      </c>
      <c r="AJ57" s="962"/>
      <c r="AK57" s="33"/>
      <c r="AL57" s="33"/>
      <c r="AM57" s="33"/>
      <c r="AN57" s="33"/>
      <c r="AO57" s="33"/>
      <c r="AP57" s="33"/>
      <c r="AQ57" s="33"/>
      <c r="AR57" s="962"/>
      <c r="AS57" s="946" t="s">
        <v>71</v>
      </c>
      <c r="AT57" s="962"/>
      <c r="AU57" s="33"/>
      <c r="AV57" s="33"/>
      <c r="AW57" s="33"/>
      <c r="AX57" s="34"/>
      <c r="AY57" s="91" t="s">
        <v>71</v>
      </c>
      <c r="AZ57" s="33"/>
      <c r="BA57" s="34"/>
      <c r="BB57" s="34"/>
      <c r="BC57" s="34"/>
      <c r="BD57" s="34"/>
      <c r="BE57" s="34"/>
      <c r="BF57" s="33" t="s">
        <v>22</v>
      </c>
      <c r="BG57" s="34"/>
      <c r="BH57" s="34"/>
      <c r="BI57" s="34"/>
      <c r="BJ57" s="1078"/>
      <c r="BK57" s="1077" t="s">
        <v>71</v>
      </c>
      <c r="BL57" s="34"/>
      <c r="BM57" s="34"/>
      <c r="BP57" s="18"/>
      <c r="BQ57" s="18"/>
      <c r="BR57" s="18"/>
      <c r="BS57" s="18"/>
      <c r="BT57" s="18"/>
      <c r="CA57"/>
      <c r="CB57"/>
      <c r="CC57"/>
      <c r="CD57"/>
      <c r="CE57"/>
    </row>
    <row r="58" spans="2:103" ht="117" customHeight="1" x14ac:dyDescent="0.25">
      <c r="B58" s="18"/>
      <c r="C58" s="18"/>
      <c r="D58" s="18"/>
      <c r="E58" s="18"/>
      <c r="F58" s="18"/>
      <c r="G58" s="18"/>
      <c r="J58" s="979"/>
      <c r="K58" s="18"/>
      <c r="L58" s="843" t="s">
        <v>913</v>
      </c>
      <c r="M58" s="1565" t="s">
        <v>791</v>
      </c>
      <c r="N58" s="1566"/>
      <c r="O58" s="1566"/>
      <c r="P58" s="847" t="s">
        <v>715</v>
      </c>
      <c r="Q58" s="49">
        <v>0.5</v>
      </c>
      <c r="R58" s="1012" t="s">
        <v>769</v>
      </c>
      <c r="S58" s="1013">
        <f>U114</f>
        <v>0.5</v>
      </c>
      <c r="T58" s="847" t="s">
        <v>714</v>
      </c>
      <c r="U58" s="49">
        <v>0.5</v>
      </c>
      <c r="V58" s="874"/>
      <c r="W58" s="931"/>
      <c r="Y58" s="863" t="s">
        <v>671</v>
      </c>
      <c r="Z58" s="1594" t="s">
        <v>777</v>
      </c>
      <c r="AA58" s="1595"/>
      <c r="AB58" s="1595"/>
      <c r="AC58" s="1595"/>
      <c r="AD58" s="847" t="s">
        <v>743</v>
      </c>
      <c r="AE58" s="49">
        <v>0.5</v>
      </c>
      <c r="AF58" s="847" t="s">
        <v>744</v>
      </c>
      <c r="AG58" s="984">
        <v>0.5</v>
      </c>
      <c r="AI58" s="863" t="s">
        <v>674</v>
      </c>
      <c r="AJ58" s="1594" t="s">
        <v>694</v>
      </c>
      <c r="AK58" s="1595"/>
      <c r="AL58" s="1595"/>
      <c r="AM58" s="1595"/>
      <c r="AN58" s="847" t="s">
        <v>689</v>
      </c>
      <c r="AO58" s="49">
        <v>0.5</v>
      </c>
      <c r="AP58" s="847" t="s">
        <v>690</v>
      </c>
      <c r="AQ58" s="984">
        <v>0.5</v>
      </c>
      <c r="AS58" s="915" t="s">
        <v>60</v>
      </c>
      <c r="AT58" s="1565" t="s">
        <v>745</v>
      </c>
      <c r="AU58" s="1566"/>
      <c r="AV58" s="51"/>
      <c r="AW58" s="18"/>
      <c r="AX58" s="920" t="s">
        <v>59</v>
      </c>
      <c r="AY58" s="1565" t="s">
        <v>746</v>
      </c>
      <c r="AZ58" s="1566"/>
      <c r="BA58" s="51"/>
      <c r="BC58" s="1607" t="s">
        <v>784</v>
      </c>
      <c r="BD58" s="1608"/>
      <c r="BE58" s="1608"/>
      <c r="BF58" s="1609"/>
      <c r="BH58" s="1592" t="s">
        <v>733</v>
      </c>
      <c r="BI58" s="1593"/>
      <c r="BL58"/>
      <c r="BO58" s="18"/>
      <c r="BP58" s="18"/>
      <c r="BQ58" s="18"/>
      <c r="BR58" s="18"/>
      <c r="BS58" s="18"/>
      <c r="BT58" s="18"/>
      <c r="BZ58"/>
      <c r="CA58"/>
      <c r="CB58"/>
      <c r="CC58"/>
      <c r="CD58"/>
      <c r="CE58"/>
    </row>
    <row r="59" spans="2:103" ht="106.2" thickBot="1" x14ac:dyDescent="0.3">
      <c r="B59" s="18"/>
      <c r="C59" s="18"/>
      <c r="D59" s="18"/>
      <c r="E59" s="18"/>
      <c r="F59" s="18"/>
      <c r="G59" s="18"/>
      <c r="J59" s="63" t="s">
        <v>722</v>
      </c>
      <c r="K59" s="18"/>
      <c r="L59" s="52" t="s">
        <v>670</v>
      </c>
      <c r="M59" s="42" t="s">
        <v>644</v>
      </c>
      <c r="N59" s="47" t="s">
        <v>678</v>
      </c>
      <c r="O59" s="47" t="s">
        <v>678</v>
      </c>
      <c r="P59" s="47" t="s">
        <v>765</v>
      </c>
      <c r="Q59" s="47" t="s">
        <v>765</v>
      </c>
      <c r="R59" s="42" t="s">
        <v>729</v>
      </c>
      <c r="S59" s="42" t="s">
        <v>728</v>
      </c>
      <c r="T59" s="42" t="s">
        <v>717</v>
      </c>
      <c r="U59" s="986" t="s">
        <v>719</v>
      </c>
      <c r="V59" s="874"/>
      <c r="W59" s="987" t="s">
        <v>721</v>
      </c>
      <c r="X59" s="15"/>
      <c r="Y59" s="52" t="s">
        <v>673</v>
      </c>
      <c r="Z59" s="42" t="s">
        <v>677</v>
      </c>
      <c r="AA59" s="47" t="s">
        <v>781</v>
      </c>
      <c r="AB59" s="47" t="s">
        <v>781</v>
      </c>
      <c r="AC59" s="47" t="s">
        <v>691</v>
      </c>
      <c r="AD59" s="47" t="s">
        <v>691</v>
      </c>
      <c r="AE59" s="42" t="s">
        <v>730</v>
      </c>
      <c r="AF59" s="42" t="s">
        <v>728</v>
      </c>
      <c r="AG59" s="53" t="s">
        <v>716</v>
      </c>
      <c r="AH59" s="18"/>
      <c r="AI59" s="52" t="s">
        <v>675</v>
      </c>
      <c r="AJ59" s="42" t="s">
        <v>676</v>
      </c>
      <c r="AK59" s="47" t="s">
        <v>687</v>
      </c>
      <c r="AL59" s="47" t="s">
        <v>687</v>
      </c>
      <c r="AM59" s="47" t="s">
        <v>691</v>
      </c>
      <c r="AN59" s="47" t="s">
        <v>691</v>
      </c>
      <c r="AO59" s="42" t="s">
        <v>730</v>
      </c>
      <c r="AP59" s="42" t="s">
        <v>728</v>
      </c>
      <c r="AQ59" s="53" t="s">
        <v>695</v>
      </c>
      <c r="AS59" s="52" t="s">
        <v>699</v>
      </c>
      <c r="AT59" s="42" t="s">
        <v>729</v>
      </c>
      <c r="AU59" s="42" t="s">
        <v>728</v>
      </c>
      <c r="AV59" s="53" t="s">
        <v>701</v>
      </c>
      <c r="AW59" s="18"/>
      <c r="AX59" s="52" t="s">
        <v>58</v>
      </c>
      <c r="AY59" s="42" t="s">
        <v>730</v>
      </c>
      <c r="AZ59" s="42" t="s">
        <v>728</v>
      </c>
      <c r="BA59" s="53" t="s">
        <v>696</v>
      </c>
      <c r="BC59" s="52" t="s">
        <v>723</v>
      </c>
      <c r="BD59" s="42" t="s">
        <v>724</v>
      </c>
      <c r="BE59" s="42" t="s">
        <v>726</v>
      </c>
      <c r="BF59" s="53" t="s">
        <v>725</v>
      </c>
      <c r="BG59" s="18"/>
      <c r="BH59" s="993" t="s">
        <v>731</v>
      </c>
      <c r="BI59" s="53" t="s">
        <v>727</v>
      </c>
      <c r="BL59"/>
      <c r="BO59" s="18"/>
      <c r="BP59" s="18"/>
      <c r="BQ59" s="18"/>
      <c r="BR59" s="18"/>
      <c r="BS59" s="18"/>
      <c r="BT59" s="18"/>
      <c r="BZ59"/>
      <c r="CA59"/>
      <c r="CB59"/>
      <c r="CC59"/>
      <c r="CD59"/>
      <c r="CE59"/>
    </row>
    <row r="60" spans="2:103" ht="27" thickBot="1" x14ac:dyDescent="0.3">
      <c r="B60" s="18"/>
      <c r="C60" s="18"/>
      <c r="D60" s="18"/>
      <c r="E60" s="18"/>
      <c r="F60" s="18"/>
      <c r="G60" s="18"/>
      <c r="J60" s="980" t="s">
        <v>11</v>
      </c>
      <c r="K60" s="840"/>
      <c r="L60" s="860" t="s">
        <v>779</v>
      </c>
      <c r="M60" s="859" t="s">
        <v>779</v>
      </c>
      <c r="N60" s="852">
        <f t="array" ref="N60">AVERAGE($M$61:$M$107/$L$61:$L$107)*$Q$58</f>
        <v>0</v>
      </c>
      <c r="O60" s="852">
        <f t="array" ref="O60">AVERAGE($M$67:$M$97/$L$67:$L$97)*$Q$58</f>
        <v>0</v>
      </c>
      <c r="P60" s="852">
        <f t="array" ref="P60">AVERAGE($M$61:$M$107/$L$61:$L$107)*$U$58</f>
        <v>0</v>
      </c>
      <c r="Q60" s="852">
        <f t="array" ref="Q60">AVERAGE($M$67:$M$97/$L$67:$L$97)*$U$58</f>
        <v>0</v>
      </c>
      <c r="R60" s="45" t="s">
        <v>6</v>
      </c>
      <c r="S60" s="855" t="s">
        <v>12</v>
      </c>
      <c r="T60" s="43" t="s">
        <v>11</v>
      </c>
      <c r="U60" s="43" t="s">
        <v>11</v>
      </c>
      <c r="V60" s="874"/>
      <c r="W60" s="974" t="s">
        <v>11</v>
      </c>
      <c r="Y60" s="860" t="s">
        <v>779</v>
      </c>
      <c r="Z60" s="859" t="s">
        <v>779</v>
      </c>
      <c r="AA60" s="903">
        <f t="array" ref="AA60">AVERAGE($Z$61:$Z$107/$Y$61:$Y$107)*$AE$58</f>
        <v>0.29836734073192162</v>
      </c>
      <c r="AB60" s="903">
        <f t="array" ref="AB60">AVERAGE($Z$67:$Z$97/$Y$67:$Y$97)*$AE$58</f>
        <v>0.30848141917096816</v>
      </c>
      <c r="AC60" s="903">
        <f t="array" ref="AC60">AVERAGE($Z$61:$Z$107/$Y$61:$Y$107)*$AG$58</f>
        <v>0.29836734073192162</v>
      </c>
      <c r="AD60" s="903">
        <f t="array" ref="AD60">AVERAGE($Z$67:$Z$97/$Y$67:$Y$97)*$AG$58</f>
        <v>0.30848141917096816</v>
      </c>
      <c r="AE60" s="44" t="s">
        <v>6</v>
      </c>
      <c r="AF60" s="44" t="s">
        <v>12</v>
      </c>
      <c r="AG60" s="66" t="s">
        <v>11</v>
      </c>
      <c r="AH60" s="18"/>
      <c r="AI60" s="860" t="s">
        <v>780</v>
      </c>
      <c r="AJ60" s="859" t="s">
        <v>780</v>
      </c>
      <c r="AK60" s="903">
        <f t="array" ref="AK60">AVERAGE($AJ$61:$AJ$107/$AI$61:$AI$107)*$AO$58</f>
        <v>0.37344547223517049</v>
      </c>
      <c r="AL60" s="903">
        <f t="array" ref="AL60">AVERAGE($AJ$67:$AJ$97/$AI$67:$AI$97)*$AO$58</f>
        <v>0.38037818805934626</v>
      </c>
      <c r="AM60" s="903">
        <f t="array" ref="AM60">AVERAGE($AJ$61:$AJ$107/$AI$61:$AI$107)*$AQ$58</f>
        <v>0.37344547223517049</v>
      </c>
      <c r="AN60" s="903">
        <f t="array" ref="AN60">AVERAGE($AJ$67:$AJ$97/$AI$67:$AI$97)*$AQ$58</f>
        <v>0.38037818805934626</v>
      </c>
      <c r="AO60" s="44" t="s">
        <v>6</v>
      </c>
      <c r="AP60" s="44" t="s">
        <v>12</v>
      </c>
      <c r="AQ60" s="66" t="s">
        <v>11</v>
      </c>
      <c r="AS60" s="887" t="s">
        <v>6</v>
      </c>
      <c r="AT60" s="44" t="s">
        <v>6</v>
      </c>
      <c r="AU60" s="44" t="s">
        <v>12</v>
      </c>
      <c r="AV60" s="66" t="s">
        <v>11</v>
      </c>
      <c r="AW60" s="18"/>
      <c r="AX60" s="887" t="s">
        <v>6</v>
      </c>
      <c r="AY60" s="44" t="s">
        <v>6</v>
      </c>
      <c r="AZ60" s="44" t="s">
        <v>12</v>
      </c>
      <c r="BA60" s="66" t="s">
        <v>11</v>
      </c>
      <c r="BC60" s="72" t="s">
        <v>11</v>
      </c>
      <c r="BD60" s="46" t="s">
        <v>11</v>
      </c>
      <c r="BE60" s="46" t="s">
        <v>6</v>
      </c>
      <c r="BF60" s="73" t="s">
        <v>12</v>
      </c>
      <c r="BG60" s="18"/>
      <c r="BH60" s="995" t="s">
        <v>11</v>
      </c>
      <c r="BI60" s="77" t="s">
        <v>11</v>
      </c>
      <c r="BL60"/>
      <c r="BO60" s="18"/>
      <c r="BP60" s="18"/>
      <c r="BQ60" s="18"/>
      <c r="BR60" s="18"/>
      <c r="BS60" s="18"/>
      <c r="BT60" s="18"/>
      <c r="BZ60"/>
      <c r="CA60"/>
      <c r="CB60"/>
      <c r="CC60"/>
      <c r="CD60"/>
      <c r="CE60"/>
    </row>
    <row r="61" spans="2:103" ht="13.8" thickTop="1" x14ac:dyDescent="0.25">
      <c r="B61" s="18"/>
      <c r="C61" s="18"/>
      <c r="D61" s="18"/>
      <c r="E61" s="18"/>
      <c r="F61" s="18"/>
      <c r="G61" s="18"/>
      <c r="H61">
        <f t="shared" ref="H61:H107" si="11">H5</f>
        <v>2014</v>
      </c>
      <c r="J61" s="981">
        <f t="shared" ref="J61:J107" si="12">BM5</f>
        <v>0</v>
      </c>
      <c r="K61" s="11">
        <v>2014</v>
      </c>
      <c r="L61" s="856">
        <v>48.883016128971576</v>
      </c>
      <c r="M61" s="1045">
        <v>0</v>
      </c>
      <c r="N61" s="55" t="s">
        <v>13</v>
      </c>
      <c r="O61" s="55" t="s">
        <v>14</v>
      </c>
      <c r="P61" s="839" t="s">
        <v>13</v>
      </c>
      <c r="Q61" s="55" t="s">
        <v>14</v>
      </c>
      <c r="R61" s="872">
        <v>0</v>
      </c>
      <c r="S61" s="1226">
        <v>0</v>
      </c>
      <c r="T61" s="41">
        <f>S61*$D$25-R61*$D$23</f>
        <v>0</v>
      </c>
      <c r="U61" s="873">
        <f t="shared" ref="U61:U107" si="13">T61+BK5</f>
        <v>0</v>
      </c>
      <c r="V61" s="874"/>
      <c r="W61" s="975">
        <f t="shared" ref="W61:W107" si="14">U61+AN5+O5</f>
        <v>0</v>
      </c>
      <c r="X61" s="11">
        <v>2014</v>
      </c>
      <c r="Y61" s="856">
        <v>7462.3807746838138</v>
      </c>
      <c r="Z61" s="889">
        <f>MAX(($U5+$AE5)/10^6*TAM_RoofArea!$I20/TAM_RoofArea!$O20*NumStories_Comm,$BB5,$L61)/TAM_Area!$R32*Y61</f>
        <v>300.24364333746632</v>
      </c>
      <c r="AA61" s="55" t="s">
        <v>13</v>
      </c>
      <c r="AB61" s="55" t="s">
        <v>14</v>
      </c>
      <c r="AC61" s="864" t="s">
        <v>13</v>
      </c>
      <c r="AD61" s="55" t="s">
        <v>14</v>
      </c>
      <c r="AE61" s="886">
        <v>0</v>
      </c>
      <c r="AF61" s="888">
        <v>0</v>
      </c>
      <c r="AG61" s="988">
        <f>AF61*$D$25+AE61*$D$23</f>
        <v>0</v>
      </c>
      <c r="AH61" s="1">
        <v>2014</v>
      </c>
      <c r="AI61" s="856">
        <v>31.806234395177853</v>
      </c>
      <c r="AJ61" s="893">
        <f>MAX($L5,($U5+$AE5)/10^6*TAM_RoofArea!$C20/TAM_RoofArea!$O20*NumStories_RES,$AR5)/TAM_Area!$J32*AI61</f>
        <v>9.6100536630086726</v>
      </c>
      <c r="AK61" s="55" t="s">
        <v>13</v>
      </c>
      <c r="AL61" s="55" t="s">
        <v>14</v>
      </c>
      <c r="AM61" s="907" t="s">
        <v>13</v>
      </c>
      <c r="AN61" s="908" t="s">
        <v>14</v>
      </c>
      <c r="AO61" s="886">
        <v>0</v>
      </c>
      <c r="AP61" s="888">
        <v>0</v>
      </c>
      <c r="AQ61" s="988">
        <f>AO61*$D$23+AP61*$D$25</f>
        <v>0</v>
      </c>
      <c r="AR61" s="11">
        <v>2014</v>
      </c>
      <c r="AS61" s="916">
        <v>275.37593099231572</v>
      </c>
      <c r="AT61" s="917">
        <v>0</v>
      </c>
      <c r="AU61" s="917">
        <v>0</v>
      </c>
      <c r="AV61" s="922">
        <f>AU61*$D$25-AT61*$D$23</f>
        <v>0</v>
      </c>
      <c r="AW61" s="11">
        <v>2014</v>
      </c>
      <c r="AX61" s="916">
        <v>149.98312584865261</v>
      </c>
      <c r="AY61" s="917">
        <v>0</v>
      </c>
      <c r="AZ61" s="917">
        <v>0</v>
      </c>
      <c r="BA61" s="922">
        <f>AY61*$D$23+AZ61*$D$25</f>
        <v>0</v>
      </c>
      <c r="BB61" s="1">
        <v>2014</v>
      </c>
      <c r="BC61" s="84">
        <f t="shared" ref="BC61:BC107" si="15">J5</f>
        <v>72.681685365447365</v>
      </c>
      <c r="BD61" s="992">
        <f>SUM(W61,AG61,AQ61,AV61,BA61)</f>
        <v>0</v>
      </c>
      <c r="BE61" s="83">
        <f t="shared" ref="BE61:BE107" si="16">SUM(-M5,-AA5,-AK5,-AX5,-BH5,-R61,AE61,AO61,-AT61,AY61)</f>
        <v>0</v>
      </c>
      <c r="BF61" s="990">
        <f t="shared" ref="BF61:BF107" si="17">SUM(N5,AB5,AL5,AY5,BI5,S61,AF61,AP61,AU61,AZ61)</f>
        <v>0</v>
      </c>
      <c r="BG61" s="1">
        <v>2014</v>
      </c>
      <c r="BH61" s="1006">
        <v>48.534099999999995</v>
      </c>
      <c r="BI61" s="1007">
        <v>48.534099999999995</v>
      </c>
      <c r="BL61"/>
      <c r="BO61" s="18"/>
      <c r="BP61" s="18"/>
      <c r="BQ61" s="18"/>
      <c r="BR61" s="18"/>
      <c r="BS61" s="18"/>
      <c r="BT61" s="18"/>
      <c r="BZ61"/>
      <c r="CA61"/>
      <c r="CB61"/>
      <c r="CC61"/>
      <c r="CD61"/>
      <c r="CE61"/>
    </row>
    <row r="62" spans="2:103" ht="13.2" customHeight="1" x14ac:dyDescent="0.25">
      <c r="B62" s="18"/>
      <c r="C62" s="18"/>
      <c r="D62" s="18"/>
      <c r="E62" s="18"/>
      <c r="F62" s="18"/>
      <c r="G62" s="18"/>
      <c r="H62">
        <f t="shared" si="11"/>
        <v>2015</v>
      </c>
      <c r="J62" s="982">
        <f t="shared" si="12"/>
        <v>-8.2229404854259419E-2</v>
      </c>
      <c r="K62" s="11">
        <v>2015</v>
      </c>
      <c r="L62" s="818">
        <v>11.977823904185495</v>
      </c>
      <c r="M62" s="1046">
        <v>0</v>
      </c>
      <c r="N62" s="1582" t="s">
        <v>17</v>
      </c>
      <c r="O62" s="1582"/>
      <c r="P62" s="1581" t="s">
        <v>17</v>
      </c>
      <c r="Q62" s="1582"/>
      <c r="R62" s="853">
        <v>0.21191532004192659</v>
      </c>
      <c r="S62" s="1227">
        <v>-454.20076314393026</v>
      </c>
      <c r="T62" s="41">
        <f t="shared" ref="T62:T107" si="18">S62*$D$25-R62*$D$23</f>
        <v>-1.217095915294866E-3</v>
      </c>
      <c r="U62" s="873">
        <f t="shared" si="13"/>
        <v>3.5226757431646078E-3</v>
      </c>
      <c r="V62" s="874"/>
      <c r="W62" s="976">
        <f t="shared" si="14"/>
        <v>-8.3446500769554288E-2</v>
      </c>
      <c r="X62" s="11">
        <v>2015</v>
      </c>
      <c r="Y62" s="818">
        <v>7582.3595263431343</v>
      </c>
      <c r="Z62" s="890">
        <f>MAX(($U6+$AE6)/10^6*TAM_RoofArea!$I21/TAM_RoofArea!$O21*NumStories_Comm,$BB6,$L62)/TAM_Area!$R33*Y62</f>
        <v>370.07177834306322</v>
      </c>
      <c r="AA62" s="1568" t="s">
        <v>82</v>
      </c>
      <c r="AB62" s="1600"/>
      <c r="AC62" s="1567" t="s">
        <v>82</v>
      </c>
      <c r="AD62" s="1602"/>
      <c r="AE62" s="891">
        <v>0</v>
      </c>
      <c r="AF62" s="985">
        <v>0</v>
      </c>
      <c r="AG62" s="988">
        <f t="shared" ref="AG62:AG107" si="19">AF62*$D$25+AE62*$D$23</f>
        <v>0</v>
      </c>
      <c r="AH62" s="1">
        <v>2015</v>
      </c>
      <c r="AI62" s="818">
        <v>33.154675796383344</v>
      </c>
      <c r="AJ62" s="890">
        <f>MAX($L6,($U6+$AE6)/10^6*TAM_RoofArea!$C21/TAM_RoofArea!$O21*NumStories_RES,$AR6)/TAM_Area!$J33*AI62</f>
        <v>9.8801094602480184</v>
      </c>
      <c r="AK62" s="1568" t="s">
        <v>80</v>
      </c>
      <c r="AL62" s="1600"/>
      <c r="AM62" s="1567" t="s">
        <v>80</v>
      </c>
      <c r="AN62" s="1600"/>
      <c r="AO62" s="891">
        <v>0</v>
      </c>
      <c r="AP62" s="985">
        <v>0</v>
      </c>
      <c r="AQ62" s="988">
        <f t="shared" ref="AQ62:AQ107" si="20">AO62*$D$23+AP62*$D$25</f>
        <v>0</v>
      </c>
      <c r="AR62" s="11">
        <v>2015</v>
      </c>
      <c r="AS62" s="918">
        <v>281.20632022675903</v>
      </c>
      <c r="AT62" s="919">
        <v>0</v>
      </c>
      <c r="AU62" s="919">
        <v>0</v>
      </c>
      <c r="AV62" s="922">
        <f t="shared" ref="AV62:AV107" si="21">AU62*$D$25-AT62*$D$23</f>
        <v>0</v>
      </c>
      <c r="AW62" s="11">
        <v>2015</v>
      </c>
      <c r="AX62" s="918">
        <v>149.7420746466745</v>
      </c>
      <c r="AY62" s="919">
        <v>0</v>
      </c>
      <c r="AZ62" s="919">
        <v>0</v>
      </c>
      <c r="BA62" s="922">
        <f t="shared" ref="BA62:BA107" si="22">AY62*$D$23+AZ62*$D$25</f>
        <v>0</v>
      </c>
      <c r="BB62" s="1">
        <v>2015</v>
      </c>
      <c r="BC62" s="85">
        <f t="shared" si="15"/>
        <v>73.867159300104163</v>
      </c>
      <c r="BD62" s="992">
        <f t="shared" ref="BD62:BD107" si="23">SUM(W62,AG62,AQ62,AV62,BA62)</f>
        <v>-8.3446500769554288E-2</v>
      </c>
      <c r="BE62" s="83">
        <f t="shared" si="16"/>
        <v>-2.4006733248563492</v>
      </c>
      <c r="BF62" s="990">
        <f t="shared" si="17"/>
        <v>-74804.076800071445</v>
      </c>
      <c r="BG62" s="1">
        <v>2015</v>
      </c>
      <c r="BH62" s="1006">
        <v>49.097300000000004</v>
      </c>
      <c r="BI62" s="1007">
        <v>47.916800000000002</v>
      </c>
      <c r="BJ62" s="18"/>
      <c r="BL62"/>
      <c r="BO62" s="18"/>
      <c r="BP62" s="18"/>
      <c r="BQ62" s="18"/>
      <c r="BR62" s="18"/>
      <c r="BS62" s="18"/>
      <c r="BT62" s="18"/>
      <c r="BZ62"/>
      <c r="CA62"/>
      <c r="CB62"/>
      <c r="CC62"/>
      <c r="CD62"/>
      <c r="CE62"/>
    </row>
    <row r="63" spans="2:103" ht="13.2" x14ac:dyDescent="0.25">
      <c r="B63" s="18"/>
      <c r="C63" s="18"/>
      <c r="D63" s="18"/>
      <c r="E63" s="18"/>
      <c r="F63" s="18"/>
      <c r="G63" s="18"/>
      <c r="H63">
        <f t="shared" si="11"/>
        <v>2016</v>
      </c>
      <c r="J63" s="982">
        <f t="shared" si="12"/>
        <v>-5.4296033352309578E-2</v>
      </c>
      <c r="K63" s="11">
        <v>2016</v>
      </c>
      <c r="L63" s="818">
        <v>20.706600796423434</v>
      </c>
      <c r="M63" s="1046">
        <v>0</v>
      </c>
      <c r="N63" s="1582"/>
      <c r="O63" s="1582"/>
      <c r="P63" s="1581"/>
      <c r="Q63" s="1582"/>
      <c r="R63" s="853">
        <v>0.16376116908249139</v>
      </c>
      <c r="S63" s="1227">
        <v>-350.99136747590467</v>
      </c>
      <c r="T63" s="41">
        <f t="shared" si="18"/>
        <v>-9.4053157617287361E-4</v>
      </c>
      <c r="U63" s="873">
        <f t="shared" si="13"/>
        <v>2.136711614737493E-3</v>
      </c>
      <c r="V63" s="874"/>
      <c r="W63" s="976">
        <f t="shared" si="14"/>
        <v>-5.5236564928482446E-2</v>
      </c>
      <c r="X63" s="11">
        <v>2016</v>
      </c>
      <c r="Y63" s="818">
        <v>7702.338278002484</v>
      </c>
      <c r="Z63" s="890">
        <f>MAX(($U7+$AE7)/10^6*TAM_RoofArea!$I22/TAM_RoofArea!$O22*NumStories_Comm,$BB7,$L63)/TAM_Area!$R34*Y63</f>
        <v>380.05018248206261</v>
      </c>
      <c r="AA63" s="1600"/>
      <c r="AB63" s="1600"/>
      <c r="AC63" s="1601"/>
      <c r="AD63" s="1602"/>
      <c r="AE63" s="891">
        <v>0</v>
      </c>
      <c r="AF63" s="985">
        <v>0</v>
      </c>
      <c r="AG63" s="988">
        <f t="shared" si="19"/>
        <v>0</v>
      </c>
      <c r="AH63" s="1">
        <v>2016</v>
      </c>
      <c r="AI63" s="818">
        <v>34.503117197588836</v>
      </c>
      <c r="AJ63" s="890">
        <f>MAX($L7,($U7+$AE7)/10^6*TAM_RoofArea!$C22/TAM_RoofArea!$O22*NumStories_RES,$AR7)/TAM_Area!$J34*AI63</f>
        <v>10.281945651512896</v>
      </c>
      <c r="AK63" s="1600"/>
      <c r="AL63" s="1600"/>
      <c r="AM63" s="1601"/>
      <c r="AN63" s="1600"/>
      <c r="AO63" s="891">
        <v>0</v>
      </c>
      <c r="AP63" s="985">
        <v>0</v>
      </c>
      <c r="AQ63" s="988">
        <f t="shared" si="20"/>
        <v>0</v>
      </c>
      <c r="AR63" s="11">
        <v>2016</v>
      </c>
      <c r="AS63" s="918">
        <v>287.08425444162145</v>
      </c>
      <c r="AT63" s="919">
        <v>0</v>
      </c>
      <c r="AU63" s="919">
        <v>0</v>
      </c>
      <c r="AV63" s="922">
        <f t="shared" si="21"/>
        <v>0</v>
      </c>
      <c r="AW63" s="11">
        <v>2016</v>
      </c>
      <c r="AX63" s="918">
        <v>149.18177823616904</v>
      </c>
      <c r="AY63" s="919">
        <v>-0.19479618346347544</v>
      </c>
      <c r="AZ63" s="919">
        <v>-448.0164898717353</v>
      </c>
      <c r="BA63" s="922">
        <f t="shared" si="22"/>
        <v>-1.1492827503402467E-3</v>
      </c>
      <c r="BB63" s="1">
        <v>2016</v>
      </c>
      <c r="BC63" s="85">
        <f t="shared" si="15"/>
        <v>75.073696865214259</v>
      </c>
      <c r="BD63" s="992">
        <f t="shared" si="23"/>
        <v>-5.6385847678822695E-2</v>
      </c>
      <c r="BE63" s="83">
        <f t="shared" si="16"/>
        <v>-1.805593674451887</v>
      </c>
      <c r="BF63" s="990">
        <f t="shared" si="17"/>
        <v>-49885.710450795901</v>
      </c>
      <c r="BG63" s="1">
        <v>2016</v>
      </c>
      <c r="BH63" s="1006">
        <v>49.659099999999995</v>
      </c>
      <c r="BI63" s="1007">
        <v>47.8108</v>
      </c>
      <c r="BJ63" s="18"/>
      <c r="BL63"/>
      <c r="BO63" s="18"/>
      <c r="BP63" s="18"/>
      <c r="BQ63" s="18"/>
      <c r="BR63" s="18"/>
      <c r="BS63" s="18"/>
      <c r="BT63" s="18"/>
      <c r="BZ63"/>
      <c r="CA63"/>
      <c r="CB63"/>
      <c r="CC63"/>
      <c r="CD63"/>
      <c r="CE63"/>
    </row>
    <row r="64" spans="2:103" ht="13.2" x14ac:dyDescent="0.25">
      <c r="B64" s="18"/>
      <c r="C64" s="18"/>
      <c r="D64" s="18"/>
      <c r="E64" s="18"/>
      <c r="F64" s="18"/>
      <c r="G64" s="18"/>
      <c r="H64">
        <f t="shared" si="11"/>
        <v>2017</v>
      </c>
      <c r="J64" s="982">
        <f t="shared" si="12"/>
        <v>-2.6826911739000342E-2</v>
      </c>
      <c r="K64" s="11">
        <v>2017</v>
      </c>
      <c r="L64" s="818">
        <v>34.401133738024036</v>
      </c>
      <c r="M64" s="1046">
        <v>0</v>
      </c>
      <c r="N64" s="1582"/>
      <c r="O64" s="1582"/>
      <c r="P64" s="1581"/>
      <c r="Q64" s="1582"/>
      <c r="R64" s="853">
        <v>8.7307013239242837E-2</v>
      </c>
      <c r="S64" s="1227">
        <v>-187.12621642095462</v>
      </c>
      <c r="T64" s="41">
        <f t="shared" si="18"/>
        <v>-5.014314640822288E-4</v>
      </c>
      <c r="U64" s="873">
        <f t="shared" si="13"/>
        <v>9.9446362375399822E-4</v>
      </c>
      <c r="V64" s="874"/>
      <c r="W64" s="976">
        <f t="shared" si="14"/>
        <v>-2.7328343203082573E-2</v>
      </c>
      <c r="X64" s="11">
        <v>2017</v>
      </c>
      <c r="Y64" s="818">
        <v>7822.3170296618337</v>
      </c>
      <c r="Z64" s="890">
        <f>MAX(($U8+$AE8)/10^6*TAM_RoofArea!$I23/TAM_RoofArea!$O23*NumStories_Comm,$BB8,$L64)/TAM_Area!$R35*Y64</f>
        <v>390.15505610759539</v>
      </c>
      <c r="AA64" s="1600"/>
      <c r="AB64" s="1600"/>
      <c r="AC64" s="1601"/>
      <c r="AD64" s="1602"/>
      <c r="AE64" s="891">
        <v>0</v>
      </c>
      <c r="AF64" s="985">
        <v>0</v>
      </c>
      <c r="AG64" s="988">
        <f t="shared" si="19"/>
        <v>0</v>
      </c>
      <c r="AH64" s="1">
        <v>2017</v>
      </c>
      <c r="AI64" s="818">
        <v>35.851558598794327</v>
      </c>
      <c r="AJ64" s="890">
        <f>MAX($L8,($U8+$AE8)/10^6*TAM_RoofArea!$C23/TAM_RoofArea!$O23*NumStories_RES,$AR8)/TAM_Area!$J35*AI64</f>
        <v>10.683781842777771</v>
      </c>
      <c r="AK64" s="1600"/>
      <c r="AL64" s="1600"/>
      <c r="AM64" s="1601"/>
      <c r="AN64" s="1600"/>
      <c r="AO64" s="891">
        <v>0</v>
      </c>
      <c r="AP64" s="985">
        <v>0</v>
      </c>
      <c r="AQ64" s="988">
        <f t="shared" si="20"/>
        <v>0</v>
      </c>
      <c r="AR64" s="11">
        <v>2017</v>
      </c>
      <c r="AS64" s="918">
        <v>293.00973363690201</v>
      </c>
      <c r="AT64" s="919">
        <v>0</v>
      </c>
      <c r="AU64" s="919">
        <v>0</v>
      </c>
      <c r="AV64" s="922">
        <f t="shared" si="21"/>
        <v>0</v>
      </c>
      <c r="AW64" s="11">
        <v>2017</v>
      </c>
      <c r="AX64" s="918">
        <v>149.10034963845465</v>
      </c>
      <c r="AY64" s="919">
        <v>-9.7398091731729045E-2</v>
      </c>
      <c r="AZ64" s="919">
        <v>-224.0082449358477</v>
      </c>
      <c r="BA64" s="922">
        <f t="shared" si="22"/>
        <v>-5.7464137517007218E-4</v>
      </c>
      <c r="BB64" s="1">
        <v>2017</v>
      </c>
      <c r="BC64" s="85">
        <f t="shared" si="15"/>
        <v>76.301096727037347</v>
      </c>
      <c r="BD64" s="992">
        <f t="shared" si="23"/>
        <v>-2.7902984578252646E-2</v>
      </c>
      <c r="BE64" s="83">
        <f t="shared" si="16"/>
        <v>-0.90050794396196154</v>
      </c>
      <c r="BF64" s="990">
        <f t="shared" si="17"/>
        <v>-24661.155979989584</v>
      </c>
      <c r="BG64" s="1">
        <v>2017</v>
      </c>
      <c r="BH64" s="1006">
        <v>50.219199999999994</v>
      </c>
      <c r="BI64" s="1007">
        <v>47.6965</v>
      </c>
      <c r="BJ64" s="18"/>
      <c r="BL64"/>
    </row>
    <row r="65" spans="2:64" ht="13.2" x14ac:dyDescent="0.25">
      <c r="B65" s="18"/>
      <c r="C65" s="18"/>
      <c r="D65" s="18"/>
      <c r="E65" s="18"/>
      <c r="F65" s="18"/>
      <c r="G65" s="18"/>
      <c r="H65">
        <f t="shared" si="11"/>
        <v>2018</v>
      </c>
      <c r="J65" s="982">
        <f t="shared" si="12"/>
        <v>-4.6779323973060318E-16</v>
      </c>
      <c r="K65" s="11">
        <v>2018</v>
      </c>
      <c r="L65" s="818">
        <v>54.09077682101951</v>
      </c>
      <c r="M65" s="1046">
        <v>0</v>
      </c>
      <c r="N65" s="88"/>
      <c r="O65" s="88"/>
      <c r="P65" s="89"/>
      <c r="Q65" s="88"/>
      <c r="R65" s="853">
        <v>-2.331346986493632E-2</v>
      </c>
      <c r="S65" s="1227">
        <v>49.968052343229033</v>
      </c>
      <c r="T65" s="41">
        <f t="shared" si="18"/>
        <v>1.3389654385699979E-4</v>
      </c>
      <c r="U65" s="873">
        <f t="shared" si="13"/>
        <v>1.3389654385674688E-4</v>
      </c>
      <c r="V65" s="874"/>
      <c r="W65" s="976">
        <f t="shared" si="14"/>
        <v>1.3389654385653201E-4</v>
      </c>
      <c r="X65" s="11">
        <v>2018</v>
      </c>
      <c r="Y65" s="818">
        <v>7942.2957813211542</v>
      </c>
      <c r="Z65" s="890">
        <f>MAX(($U9+$AE9)/10^6*TAM_RoofArea!$I24/TAM_RoofArea!$O24*NumStories_Comm,$BB9,$L65)/TAM_Area!$R36*Y65</f>
        <v>400.40647490783653</v>
      </c>
      <c r="AA65" s="88"/>
      <c r="AB65" s="88"/>
      <c r="AC65" s="89"/>
      <c r="AD65" s="1026"/>
      <c r="AE65" s="891">
        <v>0</v>
      </c>
      <c r="AF65" s="985">
        <v>0</v>
      </c>
      <c r="AG65" s="988">
        <f t="shared" si="19"/>
        <v>0</v>
      </c>
      <c r="AH65" s="1">
        <v>2018</v>
      </c>
      <c r="AI65" s="818">
        <v>37.200000000000273</v>
      </c>
      <c r="AJ65" s="890">
        <f>MAX($L9,($U9+$AE9)/10^6*TAM_RoofArea!$C24/TAM_RoofArea!$O24*NumStories_RES,$AR9)/TAM_Area!$J36*AI65</f>
        <v>11.085618034042783</v>
      </c>
      <c r="AK65" s="88"/>
      <c r="AL65" s="88"/>
      <c r="AM65" s="89"/>
      <c r="AN65" s="88"/>
      <c r="AO65" s="891">
        <v>0</v>
      </c>
      <c r="AP65" s="985">
        <v>0</v>
      </c>
      <c r="AQ65" s="988">
        <f t="shared" si="20"/>
        <v>0</v>
      </c>
      <c r="AR65" s="11">
        <v>2018</v>
      </c>
      <c r="AS65" s="918">
        <v>298.9827578126006</v>
      </c>
      <c r="AT65" s="919">
        <v>0</v>
      </c>
      <c r="AU65" s="919">
        <v>0</v>
      </c>
      <c r="AV65" s="922">
        <f t="shared" si="21"/>
        <v>0</v>
      </c>
      <c r="AW65" s="11">
        <v>2018</v>
      </c>
      <c r="AX65" s="918">
        <v>149.01892104074025</v>
      </c>
      <c r="AY65" s="919">
        <v>0</v>
      </c>
      <c r="AZ65" s="919">
        <v>0</v>
      </c>
      <c r="BA65" s="922">
        <f t="shared" si="22"/>
        <v>0</v>
      </c>
      <c r="BB65" s="1">
        <v>2018</v>
      </c>
      <c r="BC65" s="85">
        <f t="shared" si="15"/>
        <v>77.548299110726859</v>
      </c>
      <c r="BD65" s="992">
        <f t="shared" si="23"/>
        <v>1.3389654385653201E-4</v>
      </c>
      <c r="BE65" s="83">
        <f t="shared" si="16"/>
        <v>2.3313469864837854E-2</v>
      </c>
      <c r="BF65" s="990">
        <f t="shared" si="17"/>
        <v>49.968052343115723</v>
      </c>
      <c r="BG65" s="1">
        <v>2018</v>
      </c>
      <c r="BH65" s="1006">
        <v>50.7774</v>
      </c>
      <c r="BI65" s="1007">
        <v>47.574199999999998</v>
      </c>
      <c r="BJ65" s="18"/>
      <c r="BL65"/>
    </row>
    <row r="66" spans="2:64" ht="26.4" customHeight="1" x14ac:dyDescent="0.25">
      <c r="B66" s="18"/>
      <c r="C66" s="18"/>
      <c r="D66" s="18"/>
      <c r="E66" s="18"/>
      <c r="F66" s="18"/>
      <c r="G66" s="18"/>
      <c r="H66">
        <f t="shared" si="11"/>
        <v>2019</v>
      </c>
      <c r="J66" s="982">
        <f t="shared" si="12"/>
        <v>1.3085363427387766</v>
      </c>
      <c r="K66" s="11">
        <v>2019</v>
      </c>
      <c r="L66" s="818">
        <v>80.6338949004856</v>
      </c>
      <c r="M66" s="1046">
        <v>0</v>
      </c>
      <c r="N66" s="1573" t="s">
        <v>763</v>
      </c>
      <c r="O66" s="1573"/>
      <c r="P66" s="1575" t="s">
        <v>764</v>
      </c>
      <c r="Q66" s="1576"/>
      <c r="R66" s="853">
        <v>-0.17299212939647068</v>
      </c>
      <c r="S66" s="1227">
        <v>370.77620048529417</v>
      </c>
      <c r="T66" s="41">
        <f t="shared" si="18"/>
        <v>9.9354786631258851E-4</v>
      </c>
      <c r="U66" s="873">
        <f t="shared" si="13"/>
        <v>0.44720472582327242</v>
      </c>
      <c r="V66" s="874"/>
      <c r="W66" s="976">
        <f t="shared" si="14"/>
        <v>1.3095298906050892</v>
      </c>
      <c r="X66" s="11">
        <v>2019</v>
      </c>
      <c r="Y66" s="818">
        <v>10332.65986956186</v>
      </c>
      <c r="Z66" s="890">
        <f>MAX(($U10+$AE10)/10^6*TAM_RoofArea!$I25/TAM_RoofArea!$O25*NumStories_Comm,$BB10,$L66)/TAM_Area!$R37*Y66</f>
        <v>1221.1465417379154</v>
      </c>
      <c r="AA66" s="1643" t="s">
        <v>74</v>
      </c>
      <c r="AB66" s="1643"/>
      <c r="AC66" s="1644" t="s">
        <v>74</v>
      </c>
      <c r="AD66" s="1645"/>
      <c r="AE66" s="891">
        <v>43.727156803547764</v>
      </c>
      <c r="AF66" s="985">
        <v>72758.997780866819</v>
      </c>
      <c r="AG66" s="988">
        <f t="shared" si="19"/>
        <v>0.23017676227363876</v>
      </c>
      <c r="AH66" s="1">
        <v>2019</v>
      </c>
      <c r="AI66" s="818">
        <v>40.326103336662229</v>
      </c>
      <c r="AJ66" s="890">
        <f>MAX($L10,($U10+$AE10)/10^6*TAM_RoofArea!$C25/TAM_RoofArea!$O25*NumStories_RES,$AR10)/TAM_Area!$J37*AI66</f>
        <v>13.143298933872188</v>
      </c>
      <c r="AK66" s="1643" t="s">
        <v>74</v>
      </c>
      <c r="AL66" s="1643"/>
      <c r="AM66" s="1644" t="s">
        <v>74</v>
      </c>
      <c r="AN66" s="1645"/>
      <c r="AO66" s="891">
        <v>0.55213097676116363</v>
      </c>
      <c r="AP66" s="985">
        <v>4245.2049976757553</v>
      </c>
      <c r="AQ66" s="988">
        <f t="shared" si="20"/>
        <v>6.2328765140159444E-3</v>
      </c>
      <c r="AR66" s="11">
        <v>2019</v>
      </c>
      <c r="AS66" s="918">
        <v>497.84359796180786</v>
      </c>
      <c r="AT66" s="919">
        <v>18.72050281156146</v>
      </c>
      <c r="AU66" s="919">
        <v>592458.67892493249</v>
      </c>
      <c r="AV66" s="922">
        <f t="shared" si="21"/>
        <v>0.52506486880331116</v>
      </c>
      <c r="AW66" s="11">
        <v>2019</v>
      </c>
      <c r="AX66" s="918">
        <v>242.71314026390016</v>
      </c>
      <c r="AY66" s="919">
        <v>57.317170885136591</v>
      </c>
      <c r="AZ66" s="919">
        <v>131825.15823854512</v>
      </c>
      <c r="BA66" s="922">
        <f t="shared" si="22"/>
        <v>0.33816697342503688</v>
      </c>
      <c r="BB66" s="1">
        <v>2019</v>
      </c>
      <c r="BC66" s="85">
        <f t="shared" si="15"/>
        <v>78.813607687100458</v>
      </c>
      <c r="BD66" s="992">
        <f t="shared" si="23"/>
        <v>2.4091713716210919</v>
      </c>
      <c r="BE66" s="83">
        <f t="shared" si="16"/>
        <v>120.65976523033021</v>
      </c>
      <c r="BF66" s="990">
        <f t="shared" si="17"/>
        <v>1974796.2167919031</v>
      </c>
      <c r="BG66" s="1">
        <v>2019</v>
      </c>
      <c r="BH66" s="1006">
        <v>51.333500000000001</v>
      </c>
      <c r="BI66" s="1007">
        <v>47.444099999999999</v>
      </c>
      <c r="BJ66" s="18"/>
      <c r="BL66"/>
    </row>
    <row r="67" spans="2:64" ht="13.2" x14ac:dyDescent="0.25">
      <c r="B67" s="18"/>
      <c r="C67" s="18"/>
      <c r="D67" s="18"/>
      <c r="E67" s="18"/>
      <c r="F67" s="18"/>
      <c r="G67" s="18"/>
      <c r="H67" s="34">
        <f t="shared" si="11"/>
        <v>2020</v>
      </c>
      <c r="J67" s="982">
        <f t="shared" si="12"/>
        <v>2.577376114744141</v>
      </c>
      <c r="K67" s="38">
        <v>2020</v>
      </c>
      <c r="L67" s="818">
        <v>114.0417218578287</v>
      </c>
      <c r="M67" s="1046">
        <v>0</v>
      </c>
      <c r="N67" s="973" t="s">
        <v>73</v>
      </c>
      <c r="P67" s="970" t="s">
        <v>27</v>
      </c>
      <c r="Q67" s="1026"/>
      <c r="R67" s="853">
        <v>-0.3617929876100785</v>
      </c>
      <c r="S67" s="1227">
        <v>775.4354477067011</v>
      </c>
      <c r="T67" s="41">
        <f t="shared" si="18"/>
        <v>2.0778902031029839E-3</v>
      </c>
      <c r="U67" s="873">
        <f t="shared" si="13"/>
        <v>0.86650553641554362</v>
      </c>
      <c r="V67" s="876"/>
      <c r="W67" s="976">
        <f t="shared" si="14"/>
        <v>2.5794540049472436</v>
      </c>
      <c r="X67" s="38">
        <v>2020</v>
      </c>
      <c r="Y67" s="818">
        <v>12723.023957802303</v>
      </c>
      <c r="Z67" s="890">
        <f>MAX(($U11+$AE11)/10^6*TAM_RoofArea!$I26/TAM_RoofArea!$O26*NumStories_Comm,$BB11,$L67)/TAM_Area!$R38*Y67</f>
        <v>2288.3476417196871</v>
      </c>
      <c r="AA67" s="883" t="s">
        <v>73</v>
      </c>
      <c r="AB67" s="88"/>
      <c r="AC67" s="970" t="s">
        <v>27</v>
      </c>
      <c r="AD67" s="971"/>
      <c r="AE67" s="891">
        <v>87.454313607090768</v>
      </c>
      <c r="AF67" s="985">
        <v>145517.99556172572</v>
      </c>
      <c r="AG67" s="988">
        <f t="shared" si="19"/>
        <v>0.46035352454725242</v>
      </c>
      <c r="AH67" s="37">
        <v>2020</v>
      </c>
      <c r="AI67" s="818">
        <v>54.253314243532046</v>
      </c>
      <c r="AJ67" s="890">
        <f>MAX($L11,($U11+$AE11)/10^6*TAM_RoofArea!$C26/TAM_RoofArea!$O26*NumStories_RES,$AR11)/TAM_Area!$J38*AI67</f>
        <v>19.142538691651033</v>
      </c>
      <c r="AK67" s="883" t="s">
        <v>73</v>
      </c>
      <c r="AL67" s="88"/>
      <c r="AM67" s="868" t="s">
        <v>27</v>
      </c>
      <c r="AN67" s="883"/>
      <c r="AO67" s="891">
        <v>4.3718854987995046</v>
      </c>
      <c r="AP67" s="985">
        <v>33614.397579431883</v>
      </c>
      <c r="AQ67" s="988">
        <f t="shared" si="20"/>
        <v>4.9353185375110097E-2</v>
      </c>
      <c r="AR67" s="38">
        <v>2020</v>
      </c>
      <c r="AS67" s="918">
        <v>651.90056305414203</v>
      </c>
      <c r="AT67" s="919">
        <v>33.009199822102488</v>
      </c>
      <c r="AU67" s="919">
        <v>1044661.4129880181</v>
      </c>
      <c r="AV67" s="922">
        <f t="shared" si="21"/>
        <v>0.92582829362844909</v>
      </c>
      <c r="AW67" s="38">
        <v>2020</v>
      </c>
      <c r="AX67" s="918">
        <v>281.05653366461712</v>
      </c>
      <c r="AY67" s="919">
        <v>80.860523608683152</v>
      </c>
      <c r="AZ67" s="919">
        <v>185973.08896016123</v>
      </c>
      <c r="BA67" s="922">
        <f t="shared" si="22"/>
        <v>0.47707097395142051</v>
      </c>
      <c r="BB67" s="37">
        <v>2020</v>
      </c>
      <c r="BC67" s="85">
        <f t="shared" si="15"/>
        <v>80.102255759672929</v>
      </c>
      <c r="BD67" s="992">
        <f t="shared" si="23"/>
        <v>4.4920599824494749</v>
      </c>
      <c r="BE67" s="83">
        <f t="shared" si="16"/>
        <v>214.75084419376822</v>
      </c>
      <c r="BF67" s="990">
        <f t="shared" si="17"/>
        <v>3718956.9433519118</v>
      </c>
      <c r="BG67" s="37">
        <v>2020</v>
      </c>
      <c r="BH67" s="1006">
        <v>51.889300000000006</v>
      </c>
      <c r="BI67" s="1007">
        <v>47.666899999999998</v>
      </c>
      <c r="BJ67" s="18"/>
      <c r="BL67"/>
    </row>
    <row r="68" spans="2:64" ht="13.2" x14ac:dyDescent="0.25">
      <c r="B68" s="18"/>
      <c r="C68" s="18"/>
      <c r="D68" s="18"/>
      <c r="E68" s="18"/>
      <c r="F68" s="18"/>
      <c r="G68" s="18"/>
      <c r="H68">
        <f t="shared" si="11"/>
        <v>2021</v>
      </c>
      <c r="J68" s="982">
        <f t="shared" si="12"/>
        <v>3.7744858782608883</v>
      </c>
      <c r="K68" s="11">
        <v>2021</v>
      </c>
      <c r="L68" s="818">
        <v>153.34667940217849</v>
      </c>
      <c r="M68" s="1046">
        <v>0</v>
      </c>
      <c r="N68" s="1041">
        <v>7.27983461703198E-2</v>
      </c>
      <c r="O68" s="92" t="s">
        <v>659</v>
      </c>
      <c r="P68" s="954">
        <v>172.08833829038255</v>
      </c>
      <c r="Q68" s="1027" t="s">
        <v>662</v>
      </c>
      <c r="R68" s="853">
        <v>-0.58420178442433279</v>
      </c>
      <c r="S68" s="1227">
        <v>1252.1270112188242</v>
      </c>
      <c r="T68" s="41">
        <f t="shared" si="18"/>
        <v>3.3552534351464222E-3</v>
      </c>
      <c r="U68" s="873">
        <f t="shared" si="13"/>
        <v>1.2563220143076455</v>
      </c>
      <c r="V68" s="874"/>
      <c r="W68" s="976">
        <f t="shared" si="14"/>
        <v>3.7778411316960345</v>
      </c>
      <c r="X68" s="11">
        <v>2021</v>
      </c>
      <c r="Y68" s="818">
        <v>15113.38804604279</v>
      </c>
      <c r="Z68" s="890">
        <f>MAX(($U12+$AE12)/10^6*TAM_RoofArea!$I27/TAM_RoofArea!$O27*NumStories_Comm,$BB12,$L68)/TAM_Area!$R39*Y68</f>
        <v>3565.4898641994882</v>
      </c>
      <c r="AA68" s="884">
        <v>0.1153677319896399</v>
      </c>
      <c r="AB68" s="88"/>
      <c r="AC68" s="900">
        <v>0.24069299803579677</v>
      </c>
      <c r="AD68" s="971"/>
      <c r="AE68" s="891">
        <v>131.18147041063489</v>
      </c>
      <c r="AF68" s="985">
        <v>218276.99334258644</v>
      </c>
      <c r="AG68" s="988">
        <f t="shared" si="19"/>
        <v>0.69053028682087203</v>
      </c>
      <c r="AH68" s="1">
        <v>2021</v>
      </c>
      <c r="AI68" s="818">
        <v>71.460565804859883</v>
      </c>
      <c r="AJ68" s="890">
        <f>MAX($L12,($U12+$AE12)/10^6*TAM_RoofArea!$C27/TAM_RoofArea!$O27*NumStories_RES,$AR12)/TAM_Area!$J39*AI68</f>
        <v>27.017582737546775</v>
      </c>
      <c r="AK68" s="894">
        <v>0.20899999999999999</v>
      </c>
      <c r="AL68" s="88"/>
      <c r="AM68" s="912">
        <v>0.15785714285714286</v>
      </c>
      <c r="AN68" s="883"/>
      <c r="AO68" s="891">
        <v>9.1895752843477858</v>
      </c>
      <c r="AP68" s="985">
        <v>70656.479287714654</v>
      </c>
      <c r="AQ68" s="988">
        <f t="shared" si="20"/>
        <v>0.10373895031136668</v>
      </c>
      <c r="AR68" s="11">
        <v>2021</v>
      </c>
      <c r="AS68" s="918">
        <v>798.77718681087356</v>
      </c>
      <c r="AT68" s="919">
        <v>46.632622564920567</v>
      </c>
      <c r="AU68" s="919">
        <v>1475809.8240051188</v>
      </c>
      <c r="AV68" s="922">
        <f t="shared" si="21"/>
        <v>1.3079323827714047</v>
      </c>
      <c r="AW68" s="11">
        <v>2021</v>
      </c>
      <c r="AX68" s="918">
        <v>323.85104686561908</v>
      </c>
      <c r="AY68" s="919">
        <v>107.11984865091777</v>
      </c>
      <c r="AZ68" s="919">
        <v>246367.55061052923</v>
      </c>
      <c r="BA68" s="922">
        <f t="shared" si="22"/>
        <v>0.63199900575383317</v>
      </c>
      <c r="BB68" s="1">
        <v>2021</v>
      </c>
      <c r="BC68" s="85">
        <f t="shared" si="15"/>
        <v>81.349356504296736</v>
      </c>
      <c r="BD68" s="992">
        <f t="shared" si="23"/>
        <v>6.5120417573535114</v>
      </c>
      <c r="BE68" s="83">
        <f t="shared" si="16"/>
        <v>311.96897245225023</v>
      </c>
      <c r="BF68" s="990">
        <f t="shared" si="17"/>
        <v>5388953.4565254115</v>
      </c>
      <c r="BG68" s="1">
        <v>2021</v>
      </c>
      <c r="BH68" s="1006">
        <v>52.438600000000001</v>
      </c>
      <c r="BI68" s="1007">
        <v>47.161999999999999</v>
      </c>
      <c r="BJ68" s="18"/>
      <c r="BL68"/>
    </row>
    <row r="69" spans="2:64" ht="13.2" x14ac:dyDescent="0.25">
      <c r="B69" s="18"/>
      <c r="C69" s="18"/>
      <c r="D69" s="18"/>
      <c r="E69" s="18"/>
      <c r="F69" s="18"/>
      <c r="G69" s="18"/>
      <c r="H69">
        <f t="shared" si="11"/>
        <v>2022</v>
      </c>
      <c r="J69" s="982">
        <f t="shared" si="12"/>
        <v>4.9264822403964761</v>
      </c>
      <c r="K69" s="11">
        <v>2022</v>
      </c>
      <c r="L69" s="818">
        <v>199.44283384530229</v>
      </c>
      <c r="M69" s="1046">
        <v>0</v>
      </c>
      <c r="N69" s="1041">
        <v>6.654831630683207E-2</v>
      </c>
      <c r="O69" s="92" t="s">
        <v>660</v>
      </c>
      <c r="P69" s="1048">
        <v>7.0979869137775778E-2</v>
      </c>
      <c r="Q69" s="1027" t="s">
        <v>650</v>
      </c>
      <c r="R69" s="853">
        <v>-0.84531383276599747</v>
      </c>
      <c r="S69" s="1227">
        <v>1811.7717391195506</v>
      </c>
      <c r="T69" s="41">
        <f t="shared" si="18"/>
        <v>4.8549015370771414E-3</v>
      </c>
      <c r="U69" s="873">
        <f t="shared" si="13"/>
        <v>1.6219593928669946</v>
      </c>
      <c r="V69" s="874"/>
      <c r="W69" s="976">
        <f t="shared" si="14"/>
        <v>4.931337141933553</v>
      </c>
      <c r="X69" s="11">
        <v>2022</v>
      </c>
      <c r="Y69" s="818">
        <v>17503.752134283117</v>
      </c>
      <c r="Z69" s="890">
        <f>MAX(($U13+$AE13)/10^6*TAM_RoofArea!$I28/TAM_RoofArea!$O28*NumStories_Comm,$BB13,$L69)/TAM_Area!$R40*Y69</f>
        <v>5024.5540603035834</v>
      </c>
      <c r="AA69" s="866" t="s">
        <v>78</v>
      </c>
      <c r="AB69" s="866"/>
      <c r="AC69" s="963" t="s">
        <v>78</v>
      </c>
      <c r="AD69" s="1029"/>
      <c r="AE69" s="891">
        <v>174.90862721417537</v>
      </c>
      <c r="AF69" s="985">
        <v>291035.99112344114</v>
      </c>
      <c r="AG69" s="988">
        <f t="shared" si="19"/>
        <v>0.92070704909447243</v>
      </c>
      <c r="AH69" s="1">
        <v>2022</v>
      </c>
      <c r="AI69" s="818">
        <v>92.667792542429822</v>
      </c>
      <c r="AJ69" s="890">
        <f>MAX($L13,($U13+$AE13)/10^6*TAM_RoofArea!$C28/TAM_RoofArea!$O28*NumStories_RES,$AR13)/TAM_Area!$J40*AI69</f>
        <v>39.875032191200312</v>
      </c>
      <c r="AK69" s="906" t="s">
        <v>78</v>
      </c>
      <c r="AL69" s="88"/>
      <c r="AM69" s="911" t="s">
        <v>78</v>
      </c>
      <c r="AN69" s="883"/>
      <c r="AO69" s="989">
        <v>15.224731699619124</v>
      </c>
      <c r="AP69" s="985">
        <v>117059.37507551514</v>
      </c>
      <c r="AQ69" s="988">
        <f t="shared" si="20"/>
        <v>0.17186840919414398</v>
      </c>
      <c r="AR69" s="11">
        <v>2022</v>
      </c>
      <c r="AS69" s="918">
        <v>939.03405472796521</v>
      </c>
      <c r="AT69" s="919">
        <v>59.642710507499473</v>
      </c>
      <c r="AU69" s="919">
        <v>1887547.67061879</v>
      </c>
      <c r="AV69" s="922">
        <f t="shared" si="21"/>
        <v>1.6728339127917917</v>
      </c>
      <c r="AW69" s="11">
        <v>2022</v>
      </c>
      <c r="AX69" s="918">
        <v>371.38891697823362</v>
      </c>
      <c r="AY69" s="919">
        <v>136.27346246713071</v>
      </c>
      <c r="AZ69" s="919">
        <v>313418.65755105537</v>
      </c>
      <c r="BA69" s="922">
        <f t="shared" si="22"/>
        <v>0.80400312243272598</v>
      </c>
      <c r="BB69" s="1">
        <v>2022</v>
      </c>
      <c r="BC69" s="85">
        <f t="shared" si="15"/>
        <v>82.608424082665934</v>
      </c>
      <c r="BD69" s="992">
        <f t="shared" si="23"/>
        <v>8.500749635446688</v>
      </c>
      <c r="BE69" s="83">
        <f t="shared" si="16"/>
        <v>413.59035371878178</v>
      </c>
      <c r="BF69" s="990">
        <f t="shared" si="17"/>
        <v>7011824.3620590745</v>
      </c>
      <c r="BG69" s="1">
        <v>2022</v>
      </c>
      <c r="BH69" s="1006">
        <v>52.987099999999998</v>
      </c>
      <c r="BI69" s="1007">
        <v>47.0105</v>
      </c>
      <c r="BJ69" s="18"/>
      <c r="BL69"/>
    </row>
    <row r="70" spans="2:64" ht="13.2" customHeight="1" x14ac:dyDescent="0.25">
      <c r="B70" s="18"/>
      <c r="C70" s="18"/>
      <c r="D70" s="18"/>
      <c r="E70" s="18"/>
      <c r="F70" s="18"/>
      <c r="G70" s="18"/>
      <c r="H70">
        <f t="shared" si="11"/>
        <v>2023</v>
      </c>
      <c r="J70" s="982">
        <f t="shared" si="12"/>
        <v>6.0367483474271566</v>
      </c>
      <c r="K70" s="11">
        <v>2023</v>
      </c>
      <c r="L70" s="818">
        <v>421.32904407284121</v>
      </c>
      <c r="M70" s="1046">
        <v>0</v>
      </c>
      <c r="N70" s="1042" t="s">
        <v>18</v>
      </c>
      <c r="O70" s="88"/>
      <c r="P70" s="966" t="s">
        <v>18</v>
      </c>
      <c r="Q70" s="1026"/>
      <c r="R70" s="853">
        <v>-2.1082591141081508</v>
      </c>
      <c r="S70" s="1227">
        <v>4518.6581996224641</v>
      </c>
      <c r="T70" s="41">
        <f t="shared" si="18"/>
        <v>1.2108391010411806E-2</v>
      </c>
      <c r="U70" s="873">
        <f t="shared" si="13"/>
        <v>1.9709685477894399</v>
      </c>
      <c r="V70" s="874"/>
      <c r="W70" s="976">
        <f t="shared" si="14"/>
        <v>6.0488567384375687</v>
      </c>
      <c r="X70" s="11">
        <v>2023</v>
      </c>
      <c r="Y70" s="818">
        <v>19894.116222523604</v>
      </c>
      <c r="Z70" s="890">
        <f>MAX(($U14+$AE14)/10^6*TAM_RoofArea!$I29/TAM_RoofArea!$O29*NumStories_Comm,$BB14,$L70)/TAM_Area!$R41*Y70</f>
        <v>6641.2434925898788</v>
      </c>
      <c r="AA70" s="897" t="s">
        <v>18</v>
      </c>
      <c r="AB70" s="1025"/>
      <c r="AC70" s="902" t="s">
        <v>18</v>
      </c>
      <c r="AD70" s="969"/>
      <c r="AE70" s="891">
        <v>218.63578401771949</v>
      </c>
      <c r="AF70" s="985">
        <v>363794.98890430189</v>
      </c>
      <c r="AG70" s="988">
        <f t="shared" si="19"/>
        <v>1.1508838113680919</v>
      </c>
      <c r="AH70" s="1">
        <v>2023</v>
      </c>
      <c r="AI70" s="818">
        <v>118.72490169406855</v>
      </c>
      <c r="AJ70" s="890">
        <f>MAX($L14,($U14+$AE14)/10^6*TAM_RoofArea!$C29/TAM_RoofArea!$O29*NumStories_RES,$AR14)/TAM_Area!$J41*AI70</f>
        <v>56.912661374383831</v>
      </c>
      <c r="AK70" s="904" t="s">
        <v>18</v>
      </c>
      <c r="AL70" s="88"/>
      <c r="AM70" s="910" t="s">
        <v>18</v>
      </c>
      <c r="AN70" s="883"/>
      <c r="AO70" s="891">
        <v>22.736789625425818</v>
      </c>
      <c r="AP70" s="985">
        <v>174817.81861826743</v>
      </c>
      <c r="AQ70" s="988">
        <f t="shared" si="20"/>
        <v>0.25667026126980036</v>
      </c>
      <c r="AR70" s="11">
        <v>2023</v>
      </c>
      <c r="AS70" s="918">
        <v>1072.9008943023077</v>
      </c>
      <c r="AT70" s="919">
        <v>72.060748402906881</v>
      </c>
      <c r="AU70" s="919">
        <v>2280548.5638324674</v>
      </c>
      <c r="AV70" s="922">
        <f t="shared" si="21"/>
        <v>2.0211298695820026</v>
      </c>
      <c r="AW70" s="11">
        <v>2023</v>
      </c>
      <c r="AX70" s="918">
        <v>423.67117051441136</v>
      </c>
      <c r="AY70" s="919">
        <v>168.32199141162548</v>
      </c>
      <c r="AZ70" s="919">
        <v>387127.85034926771</v>
      </c>
      <c r="BA70" s="922">
        <f t="shared" si="22"/>
        <v>0.99308701943111943</v>
      </c>
      <c r="BB70" s="1">
        <v>2023</v>
      </c>
      <c r="BC70" s="85">
        <f t="shared" si="15"/>
        <v>83.879819366080923</v>
      </c>
      <c r="BD70" s="992">
        <f t="shared" si="23"/>
        <v>10.470627700088583</v>
      </c>
      <c r="BE70" s="83">
        <f t="shared" si="16"/>
        <v>521.12423452942687</v>
      </c>
      <c r="BF70" s="990">
        <f t="shared" si="17"/>
        <v>8594580.4557826482</v>
      </c>
      <c r="BG70" s="1">
        <v>2023</v>
      </c>
      <c r="BH70" s="1006">
        <v>53.532499999999999</v>
      </c>
      <c r="BI70" s="1007">
        <v>46.852499999999999</v>
      </c>
      <c r="BJ70" s="18"/>
      <c r="BL70"/>
    </row>
    <row r="71" spans="2:64" ht="12.45" customHeight="1" x14ac:dyDescent="0.25">
      <c r="B71" s="18"/>
      <c r="C71" s="18"/>
      <c r="D71" s="18"/>
      <c r="E71" s="18"/>
      <c r="F71" s="18"/>
      <c r="G71" s="18"/>
      <c r="H71">
        <f t="shared" si="11"/>
        <v>2024</v>
      </c>
      <c r="J71" s="982">
        <f t="shared" si="12"/>
        <v>7.1080140370888678</v>
      </c>
      <c r="K71" s="11">
        <v>2024</v>
      </c>
      <c r="L71" s="818">
        <v>647.04460241138759</v>
      </c>
      <c r="M71" s="1046">
        <v>0</v>
      </c>
      <c r="N71" s="1043">
        <f>N68-(N68-N69)*((1-N77-N78)+N77*(1-$O$60)+N78*(1-O83))</f>
        <v>6.7099313716350306E-2</v>
      </c>
      <c r="O71" s="92" t="s">
        <v>77</v>
      </c>
      <c r="P71" s="957">
        <f>P69*(1-Q60)</f>
        <v>7.0979869137775778E-2</v>
      </c>
      <c r="Q71" s="1027" t="s">
        <v>77</v>
      </c>
      <c r="R71" s="853">
        <v>-3.3930279746124867</v>
      </c>
      <c r="S71" s="1227">
        <v>7272.3194110401882</v>
      </c>
      <c r="T71" s="41">
        <f t="shared" si="18"/>
        <v>1.9487220119645141E-2</v>
      </c>
      <c r="U71" s="873">
        <f t="shared" si="13"/>
        <v>2.2994184946175524</v>
      </c>
      <c r="V71" s="874"/>
      <c r="W71" s="976">
        <f t="shared" si="14"/>
        <v>7.1275012572085128</v>
      </c>
      <c r="X71" s="11">
        <v>2024</v>
      </c>
      <c r="Y71" s="818">
        <v>22284.480310763582</v>
      </c>
      <c r="Z71" s="890">
        <f>MAX(($U15+$AE15)/10^6*TAM_RoofArea!$I30/TAM_RoofArea!$O30*NumStories_Comm,$BB15,$L71)/TAM_Area!$R42*Y71</f>
        <v>8393.4218242298084</v>
      </c>
      <c r="AA71" s="882">
        <f>AA68*((1-AA77-AA78)+AA77*(1-AB60)+AA78*(1-AB83))</f>
        <v>9.4661057246226768E-2</v>
      </c>
      <c r="AB71" s="88"/>
      <c r="AC71" s="78">
        <f>AC68*(1-AD60)</f>
        <v>0.16644368041719912</v>
      </c>
      <c r="AD71" s="1028"/>
      <c r="AE71" s="891">
        <v>262.36294082125323</v>
      </c>
      <c r="AF71" s="985">
        <v>436553.98668514536</v>
      </c>
      <c r="AG71" s="988">
        <f t="shared" si="19"/>
        <v>1.381060573641657</v>
      </c>
      <c r="AH71" s="1">
        <v>2024</v>
      </c>
      <c r="AI71" s="818">
        <v>150.62019127293567</v>
      </c>
      <c r="AJ71" s="890">
        <f>MAX($L15,($U15+$AE15)/10^6*TAM_RoofArea!$C30/TAM_RoofArea!$O30*NumStories_RES,$AR15)/TAM_Area!$J42*AI71</f>
        <v>78.946423927728119</v>
      </c>
      <c r="AK71" s="35">
        <f>AK68*(1-AL60)</f>
        <v>0.12950095869559664</v>
      </c>
      <c r="AL71" s="88"/>
      <c r="AM71" s="913">
        <f>AM68*(1-AN60)</f>
        <v>9.7811728884917501E-2</v>
      </c>
      <c r="AN71" s="883"/>
      <c r="AO71" s="891">
        <v>32.027836946284637</v>
      </c>
      <c r="AP71" s="985">
        <v>246254.49248779655</v>
      </c>
      <c r="AQ71" s="988">
        <f t="shared" si="20"/>
        <v>0.36155470549442126</v>
      </c>
      <c r="AR71" s="11">
        <v>2024</v>
      </c>
      <c r="AS71" s="918">
        <v>1200.5940243108539</v>
      </c>
      <c r="AT71" s="919">
        <v>83.906778657096112</v>
      </c>
      <c r="AU71" s="919">
        <v>2655446.7973653497</v>
      </c>
      <c r="AV71" s="922">
        <f t="shared" si="21"/>
        <v>2.3533823941998038</v>
      </c>
      <c r="AW71" s="11">
        <v>2024</v>
      </c>
      <c r="AX71" s="918">
        <v>480.53570815235457</v>
      </c>
      <c r="AY71" s="919">
        <v>203.16652615582095</v>
      </c>
      <c r="AZ71" s="919">
        <v>467267.64502976893</v>
      </c>
      <c r="BA71" s="922">
        <f t="shared" si="22"/>
        <v>1.1986671391907242</v>
      </c>
      <c r="BB71" s="1">
        <v>2024</v>
      </c>
      <c r="BC71" s="85">
        <f t="shared" si="15"/>
        <v>85.162643764688269</v>
      </c>
      <c r="BD71" s="992">
        <f t="shared" si="23"/>
        <v>12.42216606973512</v>
      </c>
      <c r="BE71" s="83">
        <f t="shared" si="16"/>
        <v>634.08384558461762</v>
      </c>
      <c r="BF71" s="990">
        <f t="shared" si="17"/>
        <v>10139464.225630496</v>
      </c>
      <c r="BG71" s="1">
        <v>2024</v>
      </c>
      <c r="BH71" s="1006">
        <v>54.074800000000003</v>
      </c>
      <c r="BI71" s="1007">
        <v>46.688199999999995</v>
      </c>
      <c r="BJ71" s="18"/>
      <c r="BL71"/>
    </row>
    <row r="72" spans="2:64" ht="13.2" customHeight="1" x14ac:dyDescent="0.25">
      <c r="B72" s="18"/>
      <c r="C72" s="18"/>
      <c r="D72" s="18"/>
      <c r="E72" s="18"/>
      <c r="F72" s="18"/>
      <c r="G72" s="18"/>
      <c r="H72">
        <f t="shared" si="11"/>
        <v>2025</v>
      </c>
      <c r="J72" s="982">
        <f t="shared" si="12"/>
        <v>8.1431217330955334</v>
      </c>
      <c r="K72" s="11">
        <v>2025</v>
      </c>
      <c r="L72" s="818">
        <v>943.08425632013848</v>
      </c>
      <c r="M72" s="1046">
        <v>0</v>
      </c>
      <c r="N72" s="1650" t="s">
        <v>776</v>
      </c>
      <c r="O72" s="1650"/>
      <c r="P72" s="1649" t="s">
        <v>663</v>
      </c>
      <c r="Q72" s="1651"/>
      <c r="R72" s="853">
        <v>-5.0785761380674685</v>
      </c>
      <c r="S72" s="1227">
        <v>10884.975928773954</v>
      </c>
      <c r="T72" s="41">
        <f t="shared" si="18"/>
        <v>2.9167850025816837E-2</v>
      </c>
      <c r="U72" s="873">
        <f t="shared" si="13"/>
        <v>2.6110791235903257</v>
      </c>
      <c r="V72" s="874"/>
      <c r="W72" s="976">
        <f t="shared" si="14"/>
        <v>8.1722895831213513</v>
      </c>
      <c r="X72" s="11">
        <v>2025</v>
      </c>
      <c r="Y72" s="818">
        <v>24671.004811622603</v>
      </c>
      <c r="Z72" s="890">
        <f>MAX(($U16+$AE16)/10^6*TAM_RoofArea!$I31/TAM_RoofArea!$O31*NumStories_Comm,$BB16,$L72)/TAM_Area!$R43*Y72</f>
        <v>10260.732360226488</v>
      </c>
      <c r="AA72" s="1641" t="s">
        <v>776</v>
      </c>
      <c r="AB72" s="1642"/>
      <c r="AC72" s="963" t="s">
        <v>77</v>
      </c>
      <c r="AD72" s="1029"/>
      <c r="AE72" s="891">
        <v>306.01614795784593</v>
      </c>
      <c r="AF72" s="985">
        <v>509189.93727869901</v>
      </c>
      <c r="AG72" s="988">
        <f t="shared" si="19"/>
        <v>1.6108480699269443</v>
      </c>
      <c r="AH72" s="1">
        <v>2025</v>
      </c>
      <c r="AI72" s="818">
        <v>189.48038861946731</v>
      </c>
      <c r="AJ72" s="890">
        <f>MAX($L16,($U16+$AE16)/10^6*TAM_RoofArea!$C31/TAM_RoofArea!$O31*NumStories_RES,$AR16)/TAM_Area!$J43*AI72</f>
        <v>107.06054859188471</v>
      </c>
      <c r="AK72" s="906" t="s">
        <v>77</v>
      </c>
      <c r="AL72" s="88"/>
      <c r="AM72" s="911" t="s">
        <v>77</v>
      </c>
      <c r="AN72" s="883"/>
      <c r="AO72" s="891">
        <v>43.442889774520182</v>
      </c>
      <c r="AP72" s="985">
        <v>334022.1442856061</v>
      </c>
      <c r="AQ72" s="988">
        <f t="shared" si="20"/>
        <v>0.49041654747387875</v>
      </c>
      <c r="AR72" s="11">
        <v>2025</v>
      </c>
      <c r="AS72" s="918">
        <v>1432.3593337850969</v>
      </c>
      <c r="AT72" s="919">
        <v>105.39532306880483</v>
      </c>
      <c r="AU72" s="919">
        <v>3335507.3044110364</v>
      </c>
      <c r="AV72" s="922">
        <f t="shared" si="21"/>
        <v>2.956084141363339</v>
      </c>
      <c r="AW72" s="11">
        <v>2025</v>
      </c>
      <c r="AX72" s="918">
        <v>541.64114470515779</v>
      </c>
      <c r="AY72" s="919">
        <v>240.59876120374142</v>
      </c>
      <c r="AZ72" s="919">
        <v>553358.95470559492</v>
      </c>
      <c r="BA72" s="922">
        <f t="shared" si="22"/>
        <v>1.4195144950390639</v>
      </c>
      <c r="BB72" s="1">
        <v>2025</v>
      </c>
      <c r="BC72" s="85">
        <f t="shared" si="15"/>
        <v>86.456340171057775</v>
      </c>
      <c r="BD72" s="992">
        <f t="shared" si="23"/>
        <v>14.649152836924578</v>
      </c>
      <c r="BE72" s="83">
        <f t="shared" si="16"/>
        <v>743.02202815649127</v>
      </c>
      <c r="BF72" s="990">
        <f t="shared" si="17"/>
        <v>11974273.53556121</v>
      </c>
      <c r="BG72" s="1">
        <v>2025</v>
      </c>
      <c r="BH72" s="1006">
        <v>54.715900000000005</v>
      </c>
      <c r="BI72" s="1007">
        <v>46.625999999999998</v>
      </c>
      <c r="BJ72" s="18"/>
      <c r="BL72"/>
    </row>
    <row r="73" spans="2:64" ht="13.2" x14ac:dyDescent="0.25">
      <c r="B73" s="18"/>
      <c r="C73" s="18"/>
      <c r="F73" s="18"/>
      <c r="G73" s="18"/>
      <c r="H73">
        <f t="shared" si="11"/>
        <v>2026</v>
      </c>
      <c r="J73" s="982">
        <f t="shared" si="12"/>
        <v>9.1453837553994006</v>
      </c>
      <c r="K73" s="11">
        <v>2026</v>
      </c>
      <c r="L73" s="818">
        <v>1318.4669541289747</v>
      </c>
      <c r="M73" s="1046">
        <v>0</v>
      </c>
      <c r="N73" s="1650"/>
      <c r="O73" s="1650"/>
      <c r="P73" s="1649"/>
      <c r="Q73" s="1651"/>
      <c r="R73" s="853">
        <v>-7.2163028837057652</v>
      </c>
      <c r="S73" s="1227">
        <v>15466.792472617997</v>
      </c>
      <c r="T73" s="41">
        <f t="shared" si="18"/>
        <v>4.144548285395875E-2</v>
      </c>
      <c r="U73" s="873">
        <f t="shared" si="13"/>
        <v>2.9078495192181255</v>
      </c>
      <c r="V73" s="874"/>
      <c r="W73" s="976">
        <f t="shared" si="14"/>
        <v>9.1868292382533596</v>
      </c>
      <c r="X73" s="11">
        <v>2026</v>
      </c>
      <c r="Y73" s="818">
        <v>26816.580655907354</v>
      </c>
      <c r="Z73" s="890">
        <f>MAX(($U17+$AE17)/10^6*TAM_RoofArea!$I32/TAM_RoofArea!$O32*NumStories_Comm,$BB17,$L73)/TAM_Area!$R44*Y73</f>
        <v>12121.02214696587</v>
      </c>
      <c r="AA73" s="1641"/>
      <c r="AB73" s="1642"/>
      <c r="AC73" s="89"/>
      <c r="AD73" s="1026"/>
      <c r="AE73" s="891">
        <v>345.02873329431264</v>
      </c>
      <c r="AF73" s="985">
        <v>574104.21063688712</v>
      </c>
      <c r="AG73" s="988">
        <f t="shared" si="19"/>
        <v>1.8162076504964126</v>
      </c>
      <c r="AH73" s="1">
        <v>2026</v>
      </c>
      <c r="AI73" s="818">
        <v>236.55666238623471</v>
      </c>
      <c r="AJ73" s="890">
        <f>MAX($L17,($U17+$AE17)/10^6*TAM_RoofArea!$C32/TAM_RoofArea!$O32*NumStories_RES,$AR17)/TAM_Area!$J44*AI73</f>
        <v>142.49282756361006</v>
      </c>
      <c r="AK73" s="88"/>
      <c r="AL73" s="88"/>
      <c r="AM73" s="89"/>
      <c r="AN73" s="883"/>
      <c r="AO73" s="891">
        <v>57.365990279931275</v>
      </c>
      <c r="AP73" s="985">
        <v>441073.58377453883</v>
      </c>
      <c r="AQ73" s="988">
        <f t="shared" si="20"/>
        <v>0.6475911487822914</v>
      </c>
      <c r="AR73" s="11">
        <v>2026</v>
      </c>
      <c r="AS73" s="918">
        <v>1438.3541020200996</v>
      </c>
      <c r="AT73" s="919">
        <v>105.96573497452749</v>
      </c>
      <c r="AU73" s="919">
        <v>3353559.4629192352</v>
      </c>
      <c r="AV73" s="922">
        <f t="shared" si="21"/>
        <v>2.9720828170109361</v>
      </c>
      <c r="AW73" s="11">
        <v>2026</v>
      </c>
      <c r="AX73" s="918">
        <v>606.46202162147642</v>
      </c>
      <c r="AY73" s="919">
        <v>280.29807366853976</v>
      </c>
      <c r="AZ73" s="919">
        <v>644664.37098514475</v>
      </c>
      <c r="BA73" s="922">
        <f t="shared" si="22"/>
        <v>1.6537374361918877</v>
      </c>
      <c r="BB73" s="1">
        <v>2026</v>
      </c>
      <c r="BC73" s="85">
        <f t="shared" si="15"/>
        <v>87.761568777507662</v>
      </c>
      <c r="BD73" s="992">
        <f t="shared" si="23"/>
        <v>16.276448290734887</v>
      </c>
      <c r="BE73" s="83">
        <f t="shared" si="16"/>
        <v>874.38071583241026</v>
      </c>
      <c r="BF73" s="990">
        <f t="shared" si="17"/>
        <v>13128677.713738212</v>
      </c>
      <c r="BG73" s="1">
        <v>2026</v>
      </c>
      <c r="BH73" s="1006">
        <v>55.148600000000002</v>
      </c>
      <c r="BI73" s="1007">
        <v>46.342100000000002</v>
      </c>
      <c r="BJ73" s="18"/>
      <c r="BL73"/>
    </row>
    <row r="74" spans="2:64" ht="12.45" customHeight="1" x14ac:dyDescent="0.25">
      <c r="B74" s="18"/>
      <c r="C74" s="18"/>
      <c r="F74" s="18"/>
      <c r="G74" s="18"/>
      <c r="H74">
        <f t="shared" si="11"/>
        <v>2027</v>
      </c>
      <c r="J74" s="982">
        <f t="shared" si="12"/>
        <v>10.11816751235086</v>
      </c>
      <c r="K74" s="11">
        <v>2027</v>
      </c>
      <c r="L74" s="818">
        <v>1782.1666762613008</v>
      </c>
      <c r="M74" s="1046">
        <v>0</v>
      </c>
      <c r="N74" s="88"/>
      <c r="O74" s="67"/>
      <c r="P74" s="89"/>
      <c r="Q74" s="1039"/>
      <c r="R74" s="853">
        <v>-9.8573512172016393</v>
      </c>
      <c r="S74" s="1227">
        <v>21127.384488034837</v>
      </c>
      <c r="T74" s="41">
        <f t="shared" si="18"/>
        <v>5.6613848869960737E-2</v>
      </c>
      <c r="U74" s="873">
        <f t="shared" si="13"/>
        <v>3.1914958763170551</v>
      </c>
      <c r="V74" s="874"/>
      <c r="W74" s="976">
        <f t="shared" si="14"/>
        <v>10.17478136122082</v>
      </c>
      <c r="X74" s="11">
        <v>2027</v>
      </c>
      <c r="Y74" s="818">
        <v>28982.568319146427</v>
      </c>
      <c r="Z74" s="890">
        <f>MAX(($U18+$AE18)/10^6*TAM_RoofArea!$I33/TAM_RoofArea!$O33*NumStories_Comm,$BB18,$L74)/TAM_Area!$R45*Y74</f>
        <v>14063.799977579249</v>
      </c>
      <c r="AC74" s="89"/>
      <c r="AD74" s="1026"/>
      <c r="AE74" s="891">
        <v>384.43444608525971</v>
      </c>
      <c r="AF74" s="985">
        <v>639672.6211875903</v>
      </c>
      <c r="AG74" s="988">
        <f t="shared" si="19"/>
        <v>2.0236366270945254</v>
      </c>
      <c r="AH74" s="1">
        <v>2027</v>
      </c>
      <c r="AI74" s="818">
        <v>293.18922303158035</v>
      </c>
      <c r="AJ74" s="890">
        <f>MAX($L18,($U18+$AE18)/10^6*TAM_RoofArea!$C33/TAM_RoofArea!$O33*NumStories_RES,$AR18)/TAM_Area!$J45*AI74</f>
        <v>186.61185111441139</v>
      </c>
      <c r="AK74" s="88"/>
      <c r="AL74" s="88"/>
      <c r="AM74" s="89"/>
      <c r="AN74" s="883"/>
      <c r="AO74" s="891">
        <v>74.209885218750884</v>
      </c>
      <c r="AP74" s="985">
        <v>570582.32351969846</v>
      </c>
      <c r="AQ74" s="988">
        <f t="shared" si="20"/>
        <v>0.83773791030720157</v>
      </c>
      <c r="AR74" s="11">
        <v>2027</v>
      </c>
      <c r="AS74" s="918">
        <v>1548.9132840516659</v>
      </c>
      <c r="AT74" s="919">
        <v>116.22426762089842</v>
      </c>
      <c r="AU74" s="919">
        <v>3678217.2330953493</v>
      </c>
      <c r="AV74" s="922">
        <f t="shared" si="21"/>
        <v>3.2598098696601152</v>
      </c>
      <c r="AW74" s="11">
        <v>2027</v>
      </c>
      <c r="AX74" s="918">
        <v>674.29250353060183</v>
      </c>
      <c r="AY74" s="919">
        <v>321.83377882043789</v>
      </c>
      <c r="AZ74" s="919">
        <v>740193.35156186076</v>
      </c>
      <c r="BA74" s="922">
        <f t="shared" si="22"/>
        <v>1.8987949553154371</v>
      </c>
      <c r="BB74" s="1">
        <v>2027</v>
      </c>
      <c r="BC74" s="85">
        <f t="shared" si="15"/>
        <v>89.079648240304209</v>
      </c>
      <c r="BD74" s="992">
        <f t="shared" si="23"/>
        <v>18.194760723598101</v>
      </c>
      <c r="BE74" s="83">
        <f t="shared" si="16"/>
        <v>1002.9190459172089</v>
      </c>
      <c r="BF74" s="990">
        <f t="shared" si="17"/>
        <v>14584252.158296149</v>
      </c>
      <c r="BG74" s="1">
        <v>2027</v>
      </c>
      <c r="BH74" s="1006">
        <v>55.679699999999997</v>
      </c>
      <c r="BI74" s="1007">
        <v>46.160899999999998</v>
      </c>
      <c r="BJ74" s="18"/>
      <c r="BL74"/>
    </row>
    <row r="75" spans="2:64" ht="13.2" x14ac:dyDescent="0.25">
      <c r="B75" s="18"/>
      <c r="C75" s="18"/>
      <c r="F75" s="18"/>
      <c r="G75" s="18"/>
      <c r="H75">
        <f t="shared" si="11"/>
        <v>2028</v>
      </c>
      <c r="J75" s="982">
        <f t="shared" si="12"/>
        <v>11.064291266875703</v>
      </c>
      <c r="K75" s="11">
        <v>2028</v>
      </c>
      <c r="L75" s="818">
        <v>2343.0883990296165</v>
      </c>
      <c r="M75" s="1046">
        <v>0</v>
      </c>
      <c r="N75" s="1646" t="s">
        <v>858</v>
      </c>
      <c r="O75" s="1646"/>
      <c r="P75" s="89"/>
      <c r="Q75" s="1026"/>
      <c r="R75" s="853">
        <v>-13.052470887561839</v>
      </c>
      <c r="S75" s="1227">
        <v>27975.524548539561</v>
      </c>
      <c r="T75" s="41">
        <f t="shared" si="18"/>
        <v>7.4964419743762181E-2</v>
      </c>
      <c r="U75" s="873">
        <f t="shared" si="13"/>
        <v>3.4636069238607998</v>
      </c>
      <c r="V75" s="874"/>
      <c r="W75" s="976">
        <f t="shared" si="14"/>
        <v>11.139255686619464</v>
      </c>
      <c r="X75" s="11">
        <v>2028</v>
      </c>
      <c r="Y75" s="818">
        <v>31168.967801339666</v>
      </c>
      <c r="Z75" s="890">
        <f>MAX(($U19+$AE19)/10^6*TAM_RoofArea!$I34/TAM_RoofArea!$O34*NumStories_Comm,$BB19,$L75)/TAM_Area!$R46*Y75</f>
        <v>16080.881494586229</v>
      </c>
      <c r="AA75" s="1646" t="s">
        <v>858</v>
      </c>
      <c r="AB75" s="1646"/>
      <c r="AC75" s="89"/>
      <c r="AD75" s="1026"/>
      <c r="AE75" s="891">
        <v>424.23328633068508</v>
      </c>
      <c r="AF75" s="985">
        <v>705895.16893080517</v>
      </c>
      <c r="AG75" s="988">
        <f t="shared" si="19"/>
        <v>2.2331349997212713</v>
      </c>
      <c r="AH75" s="1">
        <v>2028</v>
      </c>
      <c r="AI75" s="818">
        <v>360.74176363269208</v>
      </c>
      <c r="AJ75" s="890">
        <f>MAX($L19,($U19+$AE19)/10^6*TAM_RoofArea!$C34/TAM_RoofArea!$O34*NumStories_RES,$AR19)/TAM_Area!$J46*AI75</f>
        <v>240.86531867621395</v>
      </c>
      <c r="AK75" s="88"/>
      <c r="AL75" s="88"/>
      <c r="AM75" s="89"/>
      <c r="AN75" s="883"/>
      <c r="AO75" s="891">
        <v>94.396604401083636</v>
      </c>
      <c r="AP75" s="985">
        <v>725793.25130031107</v>
      </c>
      <c r="AQ75" s="988">
        <f t="shared" si="20"/>
        <v>1.0656210271442121</v>
      </c>
      <c r="AR75" s="11">
        <v>2028</v>
      </c>
      <c r="AS75" s="918">
        <v>1654.2594306556605</v>
      </c>
      <c r="AT75" s="919">
        <v>125.99980117786743</v>
      </c>
      <c r="AU75" s="919">
        <v>3987589.2491809102</v>
      </c>
      <c r="AV75" s="922">
        <f t="shared" si="21"/>
        <v>3.533989964940587</v>
      </c>
      <c r="AW75" s="11">
        <v>2028</v>
      </c>
      <c r="AX75" s="918">
        <v>744.25929954728315</v>
      </c>
      <c r="AY75" s="919">
        <v>364.67301437378086</v>
      </c>
      <c r="AZ75" s="919">
        <v>838720.35347817827</v>
      </c>
      <c r="BA75" s="922">
        <f t="shared" si="22"/>
        <v>2.1515432052237893</v>
      </c>
      <c r="BB75" s="1">
        <v>2028</v>
      </c>
      <c r="BC75" s="85">
        <f t="shared" si="15"/>
        <v>90.411195304515331</v>
      </c>
      <c r="BD75" s="992">
        <f t="shared" si="23"/>
        <v>20.123544883649323</v>
      </c>
      <c r="BE75" s="83">
        <f t="shared" si="16"/>
        <v>1138.9659374712626</v>
      </c>
      <c r="BF75" s="990">
        <f t="shared" si="17"/>
        <v>16023267.508752778</v>
      </c>
      <c r="BG75" s="1">
        <v>2028</v>
      </c>
      <c r="BH75" s="1006">
        <v>56.206800000000001</v>
      </c>
      <c r="BI75" s="1007">
        <v>45.974599999999995</v>
      </c>
      <c r="BJ75" s="18"/>
      <c r="BL75"/>
    </row>
    <row r="76" spans="2:64" ht="13.2" x14ac:dyDescent="0.25">
      <c r="B76" s="18"/>
      <c r="C76" s="18"/>
      <c r="F76" s="18"/>
      <c r="G76" s="18"/>
      <c r="H76">
        <f t="shared" si="11"/>
        <v>2029</v>
      </c>
      <c r="J76" s="982">
        <f t="shared" si="12"/>
        <v>11.986341597401864</v>
      </c>
      <c r="K76" s="11">
        <v>2029</v>
      </c>
      <c r="L76" s="818">
        <v>3010.0729215440615</v>
      </c>
      <c r="M76" s="1046">
        <v>0</v>
      </c>
      <c r="N76" s="1646"/>
      <c r="O76" s="1646"/>
      <c r="P76" s="89"/>
      <c r="Q76" s="1026"/>
      <c r="R76" s="853">
        <v>-16.852045895834152</v>
      </c>
      <c r="S76" s="1227">
        <v>36119.201315459672</v>
      </c>
      <c r="T76" s="41">
        <f t="shared" si="18"/>
        <v>9.678656654046261E-2</v>
      </c>
      <c r="U76" s="873">
        <f t="shared" si="13"/>
        <v>3.7257758157414176</v>
      </c>
      <c r="V76" s="874"/>
      <c r="W76" s="977">
        <f t="shared" si="14"/>
        <v>12.083128163942327</v>
      </c>
      <c r="X76" s="11">
        <v>2029</v>
      </c>
      <c r="Y76" s="818">
        <v>33375.779102487191</v>
      </c>
      <c r="Z76" s="890">
        <f>MAX(($U20+$AE20)/10^6*TAM_RoofArea!$I35/TAM_RoofArea!$O35*NumStories_Comm,$BB20,$L76)/TAM_Area!$R47*Y76</f>
        <v>18167.851723254778</v>
      </c>
      <c r="AA76" s="1646"/>
      <c r="AB76" s="1646"/>
      <c r="AC76" s="89"/>
      <c r="AD76" s="1026"/>
      <c r="AE76" s="891">
        <v>464.42525403059108</v>
      </c>
      <c r="AF76" s="985">
        <v>772771.85386653512</v>
      </c>
      <c r="AG76" s="988">
        <f t="shared" si="19"/>
        <v>2.4447027683766631</v>
      </c>
      <c r="AH76" s="1">
        <v>2029</v>
      </c>
      <c r="AI76" s="818">
        <v>440.49689665144956</v>
      </c>
      <c r="AJ76" s="890">
        <f>MAX($L20,($U20+$AE20)/10^6*TAM_RoofArea!$C35/TAM_RoofArea!$O35*NumStories_RES,$AR20)/TAM_Area!$J47*AI76</f>
        <v>306.69214452930163</v>
      </c>
      <c r="AK76" s="88"/>
      <c r="AL76" s="88"/>
      <c r="AM76" s="89"/>
      <c r="AN76" s="883"/>
      <c r="AO76" s="891">
        <v>118.32618365210217</v>
      </c>
      <c r="AP76" s="985">
        <v>909782.14832726622</v>
      </c>
      <c r="AQ76" s="988">
        <f t="shared" si="20"/>
        <v>1.335756409474834</v>
      </c>
      <c r="AR76" s="11">
        <v>2029</v>
      </c>
      <c r="AS76" s="918">
        <v>1754.6462358694637</v>
      </c>
      <c r="AT76" s="919">
        <v>135.31584095069155</v>
      </c>
      <c r="AU76" s="919">
        <v>4282419.3972905455</v>
      </c>
      <c r="AV76" s="922">
        <f t="shared" si="21"/>
        <v>3.7952823698680556</v>
      </c>
      <c r="AW76" s="11">
        <v>2029</v>
      </c>
      <c r="AX76" s="918">
        <v>815.3644936153064</v>
      </c>
      <c r="AY76" s="919">
        <v>408.20687459098832</v>
      </c>
      <c r="AZ76" s="919">
        <v>938844.93958813685</v>
      </c>
      <c r="BA76" s="922">
        <f t="shared" si="22"/>
        <v>2.4083896881156948</v>
      </c>
      <c r="BB76" s="1">
        <v>2029</v>
      </c>
      <c r="BC76" s="85">
        <f t="shared" si="15"/>
        <v>91.756859151955908</v>
      </c>
      <c r="BD76" s="992">
        <f t="shared" si="23"/>
        <v>22.067259399777573</v>
      </c>
      <c r="BE76" s="83">
        <f t="shared" si="16"/>
        <v>1282.4618004503011</v>
      </c>
      <c r="BF76" s="990">
        <f t="shared" si="17"/>
        <v>17450396.91815649</v>
      </c>
      <c r="BG76" s="1">
        <v>2029</v>
      </c>
      <c r="BH76" s="1006">
        <v>56.729399999999998</v>
      </c>
      <c r="BI76" s="1007">
        <v>45.783499999999997</v>
      </c>
      <c r="BJ76" s="18"/>
      <c r="BL76"/>
    </row>
    <row r="77" spans="2:64" ht="13.8" customHeight="1" thickBot="1" x14ac:dyDescent="0.3">
      <c r="B77" s="18"/>
      <c r="C77" s="18"/>
      <c r="D77" s="18"/>
      <c r="E77" s="18"/>
      <c r="F77" s="18"/>
      <c r="G77" s="18"/>
      <c r="H77">
        <f t="shared" si="11"/>
        <v>2030</v>
      </c>
      <c r="J77" s="982">
        <f t="shared" si="12"/>
        <v>12.886273789459818</v>
      </c>
      <c r="K77" s="11">
        <v>2030</v>
      </c>
      <c r="L77" s="818">
        <v>3791.892222548287</v>
      </c>
      <c r="M77" s="1046">
        <v>0</v>
      </c>
      <c r="N77" s="1021">
        <f>AA77</f>
        <v>0.29604682948798711</v>
      </c>
      <c r="O77" s="79" t="s">
        <v>878</v>
      </c>
      <c r="P77" s="89"/>
      <c r="Q77" s="1026"/>
      <c r="R77" s="853">
        <v>-21.306068033564088</v>
      </c>
      <c r="S77" s="1227">
        <v>45665.562822577951</v>
      </c>
      <c r="T77" s="41">
        <f t="shared" si="18"/>
        <v>0.12236740774340865</v>
      </c>
      <c r="U77" s="873">
        <f t="shared" si="13"/>
        <v>3.9793624014368749</v>
      </c>
      <c r="V77" s="874"/>
      <c r="W77" s="976">
        <f t="shared" si="14"/>
        <v>13.008641197203225</v>
      </c>
      <c r="X77" s="11">
        <v>2030</v>
      </c>
      <c r="Y77" s="818">
        <v>35603.002222588904</v>
      </c>
      <c r="Z77" s="890">
        <f>MAX(($U21+$AE21)/10^6*TAM_RoofArea!$I36/TAM_RoofArea!$O36*NumStories_Comm,$BB21,$L77)/TAM_Area!$R48*Y77</f>
        <v>20318.019792630592</v>
      </c>
      <c r="AA77" s="885">
        <v>0.29604682948798711</v>
      </c>
      <c r="AB77" s="79" t="s">
        <v>875</v>
      </c>
      <c r="AC77" s="89"/>
      <c r="AD77" s="1026"/>
      <c r="AE77" s="891">
        <v>505.01034918497498</v>
      </c>
      <c r="AF77" s="985">
        <v>840302.67599477607</v>
      </c>
      <c r="AG77" s="988">
        <f t="shared" si="19"/>
        <v>2.6583399330606858</v>
      </c>
      <c r="AH77" s="1">
        <v>2030</v>
      </c>
      <c r="AI77" s="818">
        <v>533.50630288164621</v>
      </c>
      <c r="AJ77" s="890">
        <f>MAX($L21,($U21+$AE21)/10^6*TAM_RoofArea!$C36/TAM_RoofArea!$O36*NumStories_RES,$AR21)/TAM_Area!$J48*AI77</f>
        <v>385.38789234750089</v>
      </c>
      <c r="AK77" s="88"/>
      <c r="AL77" s="88"/>
      <c r="AM77" s="89"/>
      <c r="AN77" s="883"/>
      <c r="AO77" s="891">
        <v>146.33148398352103</v>
      </c>
      <c r="AP77" s="985">
        <v>1125108.3044972315</v>
      </c>
      <c r="AQ77" s="988">
        <f t="shared" si="20"/>
        <v>1.6519016468379071</v>
      </c>
      <c r="AR77" s="11">
        <v>2030</v>
      </c>
      <c r="AS77" s="918">
        <v>1814.465674742017</v>
      </c>
      <c r="AT77" s="919">
        <v>140.87322585256891</v>
      </c>
      <c r="AU77" s="919">
        <v>4458297.2009150442</v>
      </c>
      <c r="AV77" s="922">
        <f t="shared" si="21"/>
        <v>3.9511535878457957</v>
      </c>
      <c r="AW77" s="11">
        <v>2030</v>
      </c>
      <c r="AX77" s="918">
        <v>886.53739760514509</v>
      </c>
      <c r="AY77" s="919">
        <v>451.78204986633892</v>
      </c>
      <c r="AZ77" s="919">
        <v>1039064.5472072393</v>
      </c>
      <c r="BA77" s="922">
        <f t="shared" si="22"/>
        <v>2.6654799267260594</v>
      </c>
      <c r="BB77" s="1">
        <v>2030</v>
      </c>
      <c r="BC77" s="85">
        <f t="shared" si="15"/>
        <v>93.1172088735957</v>
      </c>
      <c r="BD77" s="992">
        <f t="shared" si="23"/>
        <v>23.935516291673675</v>
      </c>
      <c r="BE77" s="83">
        <f t="shared" si="16"/>
        <v>1436.4227987358177</v>
      </c>
      <c r="BF77" s="990">
        <f t="shared" si="17"/>
        <v>18764394.216224734</v>
      </c>
      <c r="BG77" s="1">
        <v>2030</v>
      </c>
      <c r="BH77" s="1006">
        <v>57.1233</v>
      </c>
      <c r="BI77" s="1007">
        <v>45.1021</v>
      </c>
      <c r="BJ77" s="18"/>
      <c r="BL77"/>
    </row>
    <row r="78" spans="2:64" ht="13.2" x14ac:dyDescent="0.25">
      <c r="B78" s="18"/>
      <c r="C78" s="18"/>
      <c r="D78" s="18"/>
      <c r="E78" s="18"/>
      <c r="F78" s="1586" t="s">
        <v>72</v>
      </c>
      <c r="G78" s="1587"/>
      <c r="H78">
        <f t="shared" si="11"/>
        <v>2031</v>
      </c>
      <c r="J78" s="982">
        <f t="shared" si="12"/>
        <v>13.765560569186162</v>
      </c>
      <c r="K78" s="11">
        <v>2031</v>
      </c>
      <c r="L78" s="818">
        <v>4697.248183660713</v>
      </c>
      <c r="M78" s="1046">
        <v>0</v>
      </c>
      <c r="N78" s="1021">
        <f>AA134</f>
        <v>0.23642252607782235</v>
      </c>
      <c r="O78" s="79" t="s">
        <v>882</v>
      </c>
      <c r="P78" s="89"/>
      <c r="Q78" s="1026"/>
      <c r="R78" s="853">
        <v>-26.464129606505651</v>
      </c>
      <c r="S78" s="1227">
        <v>56720.900880769943</v>
      </c>
      <c r="T78" s="41">
        <f t="shared" si="18"/>
        <v>0.15199176746419027</v>
      </c>
      <c r="U78" s="873">
        <f t="shared" si="13"/>
        <v>4.2257408812356463</v>
      </c>
      <c r="V78" s="874"/>
      <c r="W78" s="976">
        <f t="shared" si="14"/>
        <v>13.917552336650353</v>
      </c>
      <c r="X78" s="11">
        <v>2031</v>
      </c>
      <c r="Y78" s="818">
        <v>37850.637161644932</v>
      </c>
      <c r="Z78" s="890">
        <f>MAX(($U22+$AE22)/10^6*TAM_RoofArea!$I37/TAM_RoofArea!$O37*NumStories_Comm,$BB22,$L78)/TAM_Area!$R49*Y78</f>
        <v>22528.308073372267</v>
      </c>
      <c r="AA78" s="1021">
        <f>AA134</f>
        <v>0.23642252607782235</v>
      </c>
      <c r="AB78" s="79" t="s">
        <v>879</v>
      </c>
      <c r="AC78" s="89"/>
      <c r="AD78" s="1026"/>
      <c r="AE78" s="891">
        <v>545.98857179384038</v>
      </c>
      <c r="AF78" s="985">
        <v>908487.63531553396</v>
      </c>
      <c r="AG78" s="988">
        <f t="shared" si="19"/>
        <v>2.8740464937733594</v>
      </c>
      <c r="AH78" s="1">
        <v>2031</v>
      </c>
      <c r="AI78" s="818">
        <v>640.39626683215238</v>
      </c>
      <c r="AJ78" s="890">
        <f>MAX($L22,($U22+$AE22)/10^6*TAM_RoofArea!$C37/TAM_RoofArea!$O37*NumStories_RES,$AR22)/TAM_Area!$J49*AI78</f>
        <v>477.92148300965619</v>
      </c>
      <c r="AK78" s="88"/>
      <c r="AL78" s="88"/>
      <c r="AM78" s="89"/>
      <c r="AN78" s="88"/>
      <c r="AO78" s="891">
        <v>178.61908179896071</v>
      </c>
      <c r="AP78" s="985">
        <v>1373360.0371080262</v>
      </c>
      <c r="AQ78" s="988">
        <f t="shared" si="20"/>
        <v>2.0163887315842848</v>
      </c>
      <c r="AR78" s="11">
        <v>2031</v>
      </c>
      <c r="AS78" s="918">
        <v>1941.5557554815441</v>
      </c>
      <c r="AT78" s="919">
        <v>152.66338227818989</v>
      </c>
      <c r="AU78" s="919">
        <v>4831427.1627837894</v>
      </c>
      <c r="AV78" s="922">
        <f t="shared" si="21"/>
        <v>4.2818389865823052</v>
      </c>
      <c r="AW78" s="11">
        <v>2031</v>
      </c>
      <c r="AX78" s="918">
        <v>956.69612197873175</v>
      </c>
      <c r="AY78" s="919">
        <v>494.73839574874847</v>
      </c>
      <c r="AZ78" s="919">
        <v>1137860.8940235607</v>
      </c>
      <c r="BA78" s="922">
        <f t="shared" si="22"/>
        <v>2.9189191187190549</v>
      </c>
      <c r="BB78" s="1">
        <v>2031</v>
      </c>
      <c r="BC78" s="85">
        <f t="shared" si="15"/>
        <v>94.492747131146444</v>
      </c>
      <c r="BD78" s="992">
        <f t="shared" si="23"/>
        <v>26.008745667309356</v>
      </c>
      <c r="BE78" s="83">
        <f t="shared" si="16"/>
        <v>1590.3130981064094</v>
      </c>
      <c r="BF78" s="990">
        <f t="shared" si="17"/>
        <v>20283618.514126286</v>
      </c>
      <c r="BG78" s="1">
        <v>2031</v>
      </c>
      <c r="BH78" s="1006">
        <v>57.760599999999997</v>
      </c>
      <c r="BI78" s="1007">
        <v>45.388199999999998</v>
      </c>
      <c r="BJ78" s="18"/>
      <c r="BL78"/>
    </row>
    <row r="79" spans="2:64" ht="24.45" customHeight="1" x14ac:dyDescent="0.25">
      <c r="B79" s="18"/>
      <c r="C79" s="18"/>
      <c r="D79" s="18"/>
      <c r="E79" s="18"/>
      <c r="F79" s="1588"/>
      <c r="G79" s="1589"/>
      <c r="H79">
        <f t="shared" si="11"/>
        <v>2032</v>
      </c>
      <c r="J79" s="982">
        <f t="shared" si="12"/>
        <v>14.624291293180891</v>
      </c>
      <c r="K79" s="11">
        <v>2032</v>
      </c>
      <c r="L79" s="818">
        <v>5734.7875625631996</v>
      </c>
      <c r="M79" s="1046">
        <v>0</v>
      </c>
      <c r="N79" s="1639"/>
      <c r="O79" s="1639"/>
      <c r="P79" s="89"/>
      <c r="Q79" s="1026"/>
      <c r="R79" s="853">
        <v>-32.375508767309384</v>
      </c>
      <c r="S79" s="1227">
        <v>69390.833972624634</v>
      </c>
      <c r="T79" s="41">
        <f t="shared" si="18"/>
        <v>0.18594266553493841</v>
      </c>
      <c r="U79" s="873">
        <f t="shared" si="13"/>
        <v>4.4653393329902809</v>
      </c>
      <c r="V79" s="874"/>
      <c r="W79" s="976">
        <f t="shared" si="14"/>
        <v>14.810233958715829</v>
      </c>
      <c r="X79" s="11">
        <v>2032</v>
      </c>
      <c r="Y79" s="818">
        <v>40118.683919655137</v>
      </c>
      <c r="Z79" s="890">
        <f>MAX(($U23+$AE23)/10^6*TAM_RoofArea!$I38/TAM_RoofArea!$O38*NumStories_Comm,$BB23,$L79)/TAM_Area!$R50*Y79</f>
        <v>24782.586126877708</v>
      </c>
      <c r="AA79" s="1596"/>
      <c r="AB79" s="1597"/>
      <c r="AC79" s="89"/>
      <c r="AD79" s="1026"/>
      <c r="AE79" s="891">
        <v>587.35992185718339</v>
      </c>
      <c r="AF79" s="985">
        <v>977326.73182880203</v>
      </c>
      <c r="AG79" s="988">
        <f t="shared" si="19"/>
        <v>3.0918224505146621</v>
      </c>
      <c r="AH79" s="1">
        <v>2032</v>
      </c>
      <c r="AI79" s="818">
        <v>761.14208927504262</v>
      </c>
      <c r="AJ79" s="890">
        <f>MAX($L23,($U23+$AE23)/10^6*TAM_RoofArea!$C38/TAM_RoofArea!$O38*NumStories_RES,$AR23)/TAM_Area!$J50*AI79</f>
        <v>584.66186372712627</v>
      </c>
      <c r="AK79" s="82"/>
      <c r="AL79" s="82"/>
      <c r="AM79" s="81"/>
      <c r="AN79" s="82"/>
      <c r="AO79" s="891">
        <v>215.20001470406899</v>
      </c>
      <c r="AP79" s="985">
        <v>1654622.2117090044</v>
      </c>
      <c r="AQ79" s="988">
        <f t="shared" si="20"/>
        <v>2.4293422646436529</v>
      </c>
      <c r="AR79" s="11">
        <v>2032</v>
      </c>
      <c r="AS79" s="918">
        <v>2028.5885698971756</v>
      </c>
      <c r="AT79" s="919">
        <v>160.74214571076789</v>
      </c>
      <c r="AU79" s="919">
        <v>5087100.5044023842</v>
      </c>
      <c r="AV79" s="922">
        <f t="shared" si="21"/>
        <v>4.5084287798436202</v>
      </c>
      <c r="AW79" s="11">
        <v>2032</v>
      </c>
      <c r="AX79" s="918">
        <v>1024.8150051950827</v>
      </c>
      <c r="AY79" s="919">
        <v>536.45007683529741</v>
      </c>
      <c r="AZ79" s="919">
        <v>1233794.6059412218</v>
      </c>
      <c r="BA79" s="922">
        <f t="shared" si="22"/>
        <v>3.1650148825482924</v>
      </c>
      <c r="BB79" s="1">
        <v>2032</v>
      </c>
      <c r="BC79" s="85">
        <f t="shared" si="15"/>
        <v>95.884250059190819</v>
      </c>
      <c r="BD79" s="992">
        <f t="shared" si="23"/>
        <v>28.004842336266051</v>
      </c>
      <c r="BE79" s="83">
        <f t="shared" si="16"/>
        <v>1753.2116787315636</v>
      </c>
      <c r="BF79" s="990">
        <f t="shared" si="17"/>
        <v>21693280.292832427</v>
      </c>
      <c r="BG79" s="1">
        <v>2032</v>
      </c>
      <c r="BH79" s="1006">
        <v>58.268800000000006</v>
      </c>
      <c r="BI79" s="1007">
        <v>45.184599999999996</v>
      </c>
      <c r="BJ79" s="18"/>
      <c r="BL79"/>
    </row>
    <row r="80" spans="2:64" ht="13.2" x14ac:dyDescent="0.25">
      <c r="B80" s="18"/>
      <c r="C80" s="18"/>
      <c r="D80" s="18"/>
      <c r="E80" s="18"/>
      <c r="F80" s="1588"/>
      <c r="G80" s="1589"/>
      <c r="H80">
        <f t="shared" si="11"/>
        <v>2033</v>
      </c>
      <c r="J80" s="982">
        <f t="shared" si="12"/>
        <v>15.462733914203033</v>
      </c>
      <c r="K80" s="11">
        <v>2033</v>
      </c>
      <c r="L80" s="818">
        <v>6913.1398653079041</v>
      </c>
      <c r="M80" s="1046">
        <v>0</v>
      </c>
      <c r="N80" s="88"/>
      <c r="O80" s="88"/>
      <c r="P80" s="89"/>
      <c r="Q80" s="1026"/>
      <c r="R80" s="853">
        <v>-39.089385351028227</v>
      </c>
      <c r="S80" s="1227">
        <v>83780.769855391191</v>
      </c>
      <c r="T80" s="41">
        <f t="shared" si="18"/>
        <v>0.22450255711909278</v>
      </c>
      <c r="U80" s="873">
        <f t="shared" si="13"/>
        <v>4.6990638014646846</v>
      </c>
      <c r="V80" s="874"/>
      <c r="W80" s="976">
        <f t="shared" si="14"/>
        <v>15.687236471322127</v>
      </c>
      <c r="X80" s="11">
        <v>2033</v>
      </c>
      <c r="Y80" s="818">
        <v>42407.14249661965</v>
      </c>
      <c r="Z80" s="890">
        <f>MAX(($U24+$AE24)/10^6*TAM_RoofArea!$I39/TAM_RoofArea!$O39*NumStories_Comm,$BB24,$L80)/TAM_Area!$R51*Y80</f>
        <v>27071.443948493481</v>
      </c>
      <c r="AA80" s="88"/>
      <c r="AB80" s="88"/>
      <c r="AC80" s="89"/>
      <c r="AD80" s="1026"/>
      <c r="AE80" s="891">
        <v>629.1243993750071</v>
      </c>
      <c r="AF80" s="985">
        <v>1046819.965534586</v>
      </c>
      <c r="AG80" s="988">
        <f t="shared" si="19"/>
        <v>3.3116678032846112</v>
      </c>
      <c r="AH80" s="1">
        <v>2033</v>
      </c>
      <c r="AI80" s="818">
        <v>894.84337763959184</v>
      </c>
      <c r="AJ80" s="890">
        <f>MAX($L24,($U24+$AE24)/10^6*TAM_RoofArea!$C39/TAM_RoofArea!$O39*NumStories_RES,$AR24)/TAM_Area!$J51*AI80</f>
        <v>705.19595365175746</v>
      </c>
      <c r="AK80" s="82"/>
      <c r="AL80" s="82"/>
      <c r="AM80" s="81"/>
      <c r="AN80" s="82"/>
      <c r="AO80" s="891">
        <v>255.81977345258022</v>
      </c>
      <c r="AP80" s="985">
        <v>1966937.9666682773</v>
      </c>
      <c r="AQ80" s="988">
        <f t="shared" si="20"/>
        <v>2.8878891510975659</v>
      </c>
      <c r="AR80" s="11">
        <v>2033</v>
      </c>
      <c r="AS80" s="918">
        <v>2111.6999428004324</v>
      </c>
      <c r="AT80" s="919">
        <v>168.4575790440332</v>
      </c>
      <c r="AU80" s="919">
        <v>5331275.3263060329</v>
      </c>
      <c r="AV80" s="922">
        <f t="shared" si="21"/>
        <v>4.7248280417475135</v>
      </c>
      <c r="AW80" s="11">
        <v>2033</v>
      </c>
      <c r="AX80" s="918">
        <v>1089.9878971130092</v>
      </c>
      <c r="AY80" s="919">
        <v>576.36418086784215</v>
      </c>
      <c r="AZ80" s="919">
        <v>1325594.0265822783</v>
      </c>
      <c r="BA80" s="922">
        <f t="shared" si="22"/>
        <v>3.40050507770651</v>
      </c>
      <c r="BB80" s="1">
        <v>2033</v>
      </c>
      <c r="BC80" s="85">
        <f t="shared" si="15"/>
        <v>97.293158834511644</v>
      </c>
      <c r="BD80" s="992">
        <f t="shared" si="23"/>
        <v>30.012126545158328</v>
      </c>
      <c r="BE80" s="83">
        <f t="shared" si="16"/>
        <v>1920.6472090659408</v>
      </c>
      <c r="BF80" s="990">
        <f t="shared" si="17"/>
        <v>23097796.592520941</v>
      </c>
      <c r="BG80" s="1">
        <v>2033</v>
      </c>
      <c r="BH80" s="1006">
        <v>58.771699999999996</v>
      </c>
      <c r="BI80" s="1007">
        <v>44.977400000000003</v>
      </c>
      <c r="BJ80" s="18"/>
      <c r="BL80"/>
    </row>
    <row r="81" spans="2:64" ht="13.8" thickBot="1" x14ac:dyDescent="0.3">
      <c r="B81" s="18"/>
      <c r="C81" s="18"/>
      <c r="D81" s="18"/>
      <c r="E81" s="18"/>
      <c r="F81" s="1590"/>
      <c r="G81" s="1591"/>
      <c r="H81">
        <f t="shared" si="11"/>
        <v>2034</v>
      </c>
      <c r="J81" s="982">
        <f t="shared" si="12"/>
        <v>16.281207894856568</v>
      </c>
      <c r="K81" s="11">
        <v>2034</v>
      </c>
      <c r="L81" s="818">
        <v>8240.9309613730838</v>
      </c>
      <c r="M81" s="1046">
        <v>0</v>
      </c>
      <c r="N81" s="1646" t="s">
        <v>771</v>
      </c>
      <c r="O81" s="1646"/>
      <c r="P81" s="89"/>
      <c r="Q81" s="1026"/>
      <c r="R81" s="853">
        <v>-46.654918467762514</v>
      </c>
      <c r="S81" s="1227">
        <v>99996.071866267725</v>
      </c>
      <c r="T81" s="41">
        <f t="shared" si="18"/>
        <v>0.26795377835021272</v>
      </c>
      <c r="U81" s="873">
        <f t="shared" si="13"/>
        <v>4.9282218153927513</v>
      </c>
      <c r="V81" s="874"/>
      <c r="W81" s="976">
        <f t="shared" si="14"/>
        <v>16.549161673206779</v>
      </c>
      <c r="X81" s="11">
        <v>2034</v>
      </c>
      <c r="Y81" s="818">
        <v>44716.01289253834</v>
      </c>
      <c r="Z81" s="890">
        <f>MAX(($U25+$AE25)/10^6*TAM_RoofArea!$I40/TAM_RoofArea!$O40*NumStories_Comm,$BB25,$L81)/TAM_Area!$R52*Y81</f>
        <v>29392.630232516694</v>
      </c>
      <c r="AA81" s="1646" t="s">
        <v>771</v>
      </c>
      <c r="AB81" s="1646"/>
      <c r="AC81" s="89"/>
      <c r="AD81" s="1026"/>
      <c r="AE81" s="891">
        <v>671.28200434730968</v>
      </c>
      <c r="AF81" s="985">
        <v>1116967.3364328821</v>
      </c>
      <c r="AG81" s="988">
        <f t="shared" si="19"/>
        <v>3.5335825520831969</v>
      </c>
      <c r="AH81" s="1">
        <v>2034</v>
      </c>
      <c r="AI81" s="818">
        <v>1039.552708295779</v>
      </c>
      <c r="AJ81" s="890">
        <f>MAX($L25,($U25+$AE25)/10^6*TAM_RoofArea!$C40/TAM_RoofArea!$O40*NumStories_RES,$AR25)/TAM_Area!$J52*AI81</f>
        <v>838.14130743817941</v>
      </c>
      <c r="AK81" s="82"/>
      <c r="AL81" s="82"/>
      <c r="AM81" s="81"/>
      <c r="AN81" s="82"/>
      <c r="AO81" s="891">
        <v>299.90329479809401</v>
      </c>
      <c r="AP81" s="985">
        <v>2305885.7761697788</v>
      </c>
      <c r="AQ81" s="988">
        <f t="shared" si="20"/>
        <v>3.3855376374429174</v>
      </c>
      <c r="AR81" s="11">
        <v>2034</v>
      </c>
      <c r="AS81" s="918">
        <v>2191.1718702879825</v>
      </c>
      <c r="AT81" s="919">
        <v>175.83580983069447</v>
      </c>
      <c r="AU81" s="919">
        <v>5564778.5024049645</v>
      </c>
      <c r="AV81" s="922">
        <f t="shared" si="21"/>
        <v>4.9317695870144647</v>
      </c>
      <c r="AW81" s="11">
        <v>2034</v>
      </c>
      <c r="AX81" s="918">
        <v>1151.4692365993317</v>
      </c>
      <c r="AY81" s="919">
        <v>614.02578335761109</v>
      </c>
      <c r="AZ81" s="919">
        <v>1412212.8640276976</v>
      </c>
      <c r="BA81" s="922">
        <f t="shared" si="22"/>
        <v>3.6227056841150973</v>
      </c>
      <c r="BB81" s="1">
        <v>2034</v>
      </c>
      <c r="BC81" s="85">
        <f t="shared" si="15"/>
        <v>98.721216004808909</v>
      </c>
      <c r="BD81" s="992">
        <f t="shared" si="23"/>
        <v>32.022757133862456</v>
      </c>
      <c r="BE81" s="83">
        <f t="shared" si="16"/>
        <v>2091.2174494985193</v>
      </c>
      <c r="BF81" s="990">
        <f t="shared" si="17"/>
        <v>24494374.315667789</v>
      </c>
      <c r="BG81" s="1">
        <v>2034</v>
      </c>
      <c r="BH81" s="1006">
        <v>59.268999999999998</v>
      </c>
      <c r="BI81" s="1007">
        <v>44.7669</v>
      </c>
      <c r="BJ81" s="18"/>
      <c r="BL81"/>
    </row>
    <row r="82" spans="2:64" ht="13.2" x14ac:dyDescent="0.25">
      <c r="B82" s="18"/>
      <c r="C82" s="18"/>
      <c r="D82" s="18"/>
      <c r="E82" s="18"/>
      <c r="H82">
        <f t="shared" si="11"/>
        <v>2035</v>
      </c>
      <c r="J82" s="982">
        <f t="shared" si="12"/>
        <v>17.07947678936894</v>
      </c>
      <c r="K82" s="11">
        <v>2035</v>
      </c>
      <c r="L82" s="818">
        <v>9569.7677595169753</v>
      </c>
      <c r="M82" s="1046">
        <v>0</v>
      </c>
      <c r="N82" s="1646"/>
      <c r="O82" s="1646"/>
      <c r="P82" s="89"/>
      <c r="Q82" s="1039"/>
      <c r="R82" s="853">
        <v>-54.226411074580597</v>
      </c>
      <c r="S82" s="1227">
        <v>116224.14692698068</v>
      </c>
      <c r="T82" s="41">
        <f t="shared" si="18"/>
        <v>0.31143922679547081</v>
      </c>
      <c r="U82" s="873">
        <f t="shared" si="13"/>
        <v>5.1488329687908312</v>
      </c>
      <c r="V82" s="874"/>
      <c r="W82" s="976">
        <f t="shared" si="14"/>
        <v>17.390916016164411</v>
      </c>
      <c r="X82" s="11">
        <v>2035</v>
      </c>
      <c r="Y82" s="818">
        <v>47045.295107411344</v>
      </c>
      <c r="Z82" s="890">
        <f>MAX(($U26+$AE26)/10^6*TAM_RoofArea!$I41/TAM_RoofArea!$O41*NumStories_Comm,$BB26,$L82)/TAM_Area!$R53*Y82</f>
        <v>31742.921769874196</v>
      </c>
      <c r="AA82" s="1646"/>
      <c r="AB82" s="1646"/>
      <c r="AC82" s="89"/>
      <c r="AD82" s="1026"/>
      <c r="AE82" s="891">
        <v>713.8327367740925</v>
      </c>
      <c r="AF82" s="985">
        <v>1187768.8445236932</v>
      </c>
      <c r="AG82" s="988">
        <f t="shared" si="19"/>
        <v>3.757566696910426</v>
      </c>
      <c r="AH82" s="1">
        <v>2035</v>
      </c>
      <c r="AI82" s="818">
        <v>1192.2239380234134</v>
      </c>
      <c r="AJ82" s="890">
        <f>MAX($L26,($U26+$AE26)/10^6*TAM_RoofArea!$C41/TAM_RoofArea!$O41*NumStories_RES,$AR26)/TAM_Area!$J53*AI82</f>
        <v>981.0236864999863</v>
      </c>
      <c r="AK82" s="82"/>
      <c r="AL82" s="82"/>
      <c r="AM82" s="81"/>
      <c r="AN82" s="82"/>
      <c r="AO82" s="891">
        <v>346.53526974378451</v>
      </c>
      <c r="AP82" s="985">
        <v>2664428.0449846815</v>
      </c>
      <c r="AQ82" s="988">
        <f t="shared" si="20"/>
        <v>3.9119550160623056</v>
      </c>
      <c r="AR82" s="11">
        <v>2035</v>
      </c>
      <c r="AS82" s="918">
        <v>2211.8747387761973</v>
      </c>
      <c r="AT82" s="919">
        <v>177.76895926771448</v>
      </c>
      <c r="AU82" s="919">
        <v>5625958.0109443404</v>
      </c>
      <c r="AV82" s="922">
        <f t="shared" si="21"/>
        <v>4.9859897575805681</v>
      </c>
      <c r="AW82" s="11">
        <v>2035</v>
      </c>
      <c r="AX82" s="918">
        <v>1208.693784808979</v>
      </c>
      <c r="AY82" s="919">
        <v>649.08998838502839</v>
      </c>
      <c r="AZ82" s="919">
        <v>1492857.8837463304</v>
      </c>
      <c r="BA82" s="922">
        <f t="shared" si="22"/>
        <v>3.8295818419324323</v>
      </c>
      <c r="BB82" s="1">
        <v>2035</v>
      </c>
      <c r="BC82" s="85">
        <f t="shared" si="15"/>
        <v>100.16982373017761</v>
      </c>
      <c r="BD82" s="992">
        <f t="shared" si="23"/>
        <v>33.876009328650142</v>
      </c>
      <c r="BE82" s="83">
        <f t="shared" si="16"/>
        <v>2267.5146653604761</v>
      </c>
      <c r="BF82" s="990">
        <f t="shared" si="17"/>
        <v>25712956.533352427</v>
      </c>
      <c r="BG82" s="1">
        <v>2035</v>
      </c>
      <c r="BH82" s="1006">
        <v>59.765300000000003</v>
      </c>
      <c r="BI82" s="1007">
        <v>44.442399999999999</v>
      </c>
      <c r="BJ82" s="18"/>
      <c r="BL82"/>
    </row>
    <row r="83" spans="2:64" ht="13.2" x14ac:dyDescent="0.25">
      <c r="B83" s="18"/>
      <c r="C83" s="18"/>
      <c r="D83" s="18"/>
      <c r="E83" s="18"/>
      <c r="F83" s="18"/>
      <c r="G83" s="18"/>
      <c r="H83">
        <f t="shared" si="11"/>
        <v>2036</v>
      </c>
      <c r="J83" s="982">
        <f t="shared" si="12"/>
        <v>17.857015484335683</v>
      </c>
      <c r="K83" s="11">
        <v>2036</v>
      </c>
      <c r="L83" s="818">
        <v>9614.3296073719321</v>
      </c>
      <c r="M83" s="1046">
        <v>0</v>
      </c>
      <c r="N83" s="1044">
        <f>R116</f>
        <v>0.35330205901100215</v>
      </c>
      <c r="O83" s="1024">
        <f>S116</f>
        <v>0.37288817502727994</v>
      </c>
      <c r="P83" s="89"/>
      <c r="Q83" s="1039"/>
      <c r="R83" s="853">
        <v>-54.478779059881958</v>
      </c>
      <c r="S83" s="1227">
        <v>116765.05039490503</v>
      </c>
      <c r="T83" s="41">
        <f t="shared" si="18"/>
        <v>0.31288865501048008</v>
      </c>
      <c r="U83" s="873">
        <f t="shared" si="13"/>
        <v>5.3196621510641302</v>
      </c>
      <c r="V83" s="874"/>
      <c r="W83" s="976">
        <f t="shared" si="14"/>
        <v>18.169904139346162</v>
      </c>
      <c r="X83" s="11">
        <v>2036</v>
      </c>
      <c r="Y83" s="818">
        <v>49394.989141238519</v>
      </c>
      <c r="Z83" s="890">
        <f>MAX(($U27+$AE27)/10^6*TAM_RoofArea!$I42/TAM_RoofArea!$O42*NumStories_Comm,$BB27,$L83)/TAM_Area!$R54*Y83</f>
        <v>34121.394474918459</v>
      </c>
      <c r="AA83" s="1022">
        <f>AA116</f>
        <v>0.35330205901100215</v>
      </c>
      <c r="AB83" s="1024">
        <f>AB116</f>
        <v>0.37288817502727994</v>
      </c>
      <c r="AC83" s="89"/>
      <c r="AD83" s="1026"/>
      <c r="AE83" s="891">
        <v>756.77659665535373</v>
      </c>
      <c r="AF83" s="985">
        <v>1259224.489807016</v>
      </c>
      <c r="AG83" s="988">
        <f t="shared" si="19"/>
        <v>3.9836202377662895</v>
      </c>
      <c r="AH83" s="1">
        <v>2036</v>
      </c>
      <c r="AI83" s="818">
        <v>1348.8410709146203</v>
      </c>
      <c r="AJ83" s="890">
        <f>MAX($L27,($U27+$AE27)/10^6*TAM_RoofArea!$C42/TAM_RoofArea!$O42*NumStories_RES,$AR27)/TAM_Area!$J54*AI83</f>
        <v>1130.3398633414433</v>
      </c>
      <c r="AK83" s="82"/>
      <c r="AL83" s="82"/>
      <c r="AM83" s="81"/>
      <c r="AN83" s="82"/>
      <c r="AO83" s="891">
        <v>394.49503512496767</v>
      </c>
      <c r="AP83" s="985">
        <v>3033179.3816292598</v>
      </c>
      <c r="AQ83" s="988">
        <f t="shared" si="20"/>
        <v>4.4533615080791433</v>
      </c>
      <c r="AR83" s="11">
        <v>2036</v>
      </c>
      <c r="AS83" s="918">
        <v>2340.289152558365</v>
      </c>
      <c r="AT83" s="919">
        <v>189.68181803490728</v>
      </c>
      <c r="AU83" s="919">
        <v>6002971.2054335149</v>
      </c>
      <c r="AV83" s="922">
        <f t="shared" si="21"/>
        <v>5.320116660507848</v>
      </c>
      <c r="AW83" s="11">
        <v>2036</v>
      </c>
      <c r="AX83" s="918">
        <v>1261.2838584500876</v>
      </c>
      <c r="AY83" s="919">
        <v>681.3263421739756</v>
      </c>
      <c r="AZ83" s="919">
        <v>1566999.0594819193</v>
      </c>
      <c r="BA83" s="922">
        <f t="shared" si="22"/>
        <v>4.0197738913082315</v>
      </c>
      <c r="BB83" s="1">
        <v>2036</v>
      </c>
      <c r="BC83" s="85">
        <f t="shared" si="15"/>
        <v>101.63986243736608</v>
      </c>
      <c r="BD83" s="992">
        <f t="shared" si="23"/>
        <v>35.946776437007678</v>
      </c>
      <c r="BE83" s="83">
        <f t="shared" si="16"/>
        <v>2424.9614192278705</v>
      </c>
      <c r="BF83" s="990">
        <f t="shared" si="17"/>
        <v>27216915.327787336</v>
      </c>
      <c r="BG83" s="1">
        <v>2036</v>
      </c>
      <c r="BH83" s="1006">
        <v>60.246300000000005</v>
      </c>
      <c r="BI83" s="1007">
        <v>44.337199999999996</v>
      </c>
      <c r="BJ83" s="18"/>
      <c r="BL83"/>
    </row>
    <row r="84" spans="2:64" ht="13.2" x14ac:dyDescent="0.25">
      <c r="B84" s="18"/>
      <c r="C84" s="18"/>
      <c r="D84" s="18"/>
      <c r="E84" s="18"/>
      <c r="F84" s="18"/>
      <c r="G84" s="18"/>
      <c r="H84">
        <f t="shared" si="11"/>
        <v>2037</v>
      </c>
      <c r="J84" s="982">
        <f t="shared" si="12"/>
        <v>18.613032357228757</v>
      </c>
      <c r="K84" s="11">
        <v>2037</v>
      </c>
      <c r="L84" s="818">
        <v>9657.077175910983</v>
      </c>
      <c r="M84" s="1046">
        <v>0</v>
      </c>
      <c r="N84" s="55" t="s">
        <v>13</v>
      </c>
      <c r="O84" s="55" t="s">
        <v>14</v>
      </c>
      <c r="P84" s="89"/>
      <c r="Q84" s="1039"/>
      <c r="R84" s="853">
        <v>-54.720807408481392</v>
      </c>
      <c r="S84" s="1227">
        <v>117283.79278981347</v>
      </c>
      <c r="T84" s="41">
        <f t="shared" si="18"/>
        <v>0.31427869946034648</v>
      </c>
      <c r="U84" s="873">
        <f t="shared" si="13"/>
        <v>5.4833128670457647</v>
      </c>
      <c r="V84" s="874"/>
      <c r="W84" s="976">
        <f t="shared" si="14"/>
        <v>18.927311056689103</v>
      </c>
      <c r="X84" s="11">
        <v>2037</v>
      </c>
      <c r="Y84" s="818">
        <v>51765.094994020008</v>
      </c>
      <c r="Z84" s="890">
        <f>MAX(($U28+$AE28)/10^6*TAM_RoofArea!$I43/TAM_RoofArea!$O43*NumStories_Comm,$BB28,$L84)/TAM_Area!$R55*Y84</f>
        <v>36524.315837313734</v>
      </c>
      <c r="AA84" s="55" t="s">
        <v>13</v>
      </c>
      <c r="AB84" s="55" t="s">
        <v>14</v>
      </c>
      <c r="AC84" s="89"/>
      <c r="AD84" s="1026"/>
      <c r="AE84" s="891">
        <v>800.11358399109611</v>
      </c>
      <c r="AF84" s="985">
        <v>1331334.2722828549</v>
      </c>
      <c r="AG84" s="988">
        <f t="shared" si="19"/>
        <v>4.2117431746508007</v>
      </c>
      <c r="AH84" s="1">
        <v>2037</v>
      </c>
      <c r="AI84" s="818">
        <v>1504.7539537645475</v>
      </c>
      <c r="AJ84" s="890">
        <f>MAX($L28,($U28+$AE28)/10^6*TAM_RoofArea!$C43/TAM_RoofArea!$O43*NumStories_RES,$AR28)/TAM_Area!$J55*AI84</f>
        <v>1281.8225736276854</v>
      </c>
      <c r="AK84" s="82"/>
      <c r="AL84" s="82"/>
      <c r="AM84" s="81"/>
      <c r="AN84" s="82"/>
      <c r="AO84" s="891">
        <v>442.35537544703965</v>
      </c>
      <c r="AP84" s="985">
        <v>3401166.2624189798</v>
      </c>
      <c r="AQ84" s="988">
        <f t="shared" si="20"/>
        <v>4.9936456140283223</v>
      </c>
      <c r="AR84" s="11">
        <v>2037</v>
      </c>
      <c r="AS84" s="918">
        <v>2410.4476407030165</v>
      </c>
      <c r="AT84" s="919">
        <v>196.1971383763356</v>
      </c>
      <c r="AU84" s="919">
        <v>6209165.3510240652</v>
      </c>
      <c r="AV84" s="922">
        <f t="shared" si="21"/>
        <v>5.5028556528692567</v>
      </c>
      <c r="AW84" s="11">
        <v>2037</v>
      </c>
      <c r="AX84" s="918">
        <v>1309.0375904900206</v>
      </c>
      <c r="AY84" s="919">
        <v>710.61167004093556</v>
      </c>
      <c r="AZ84" s="919">
        <v>1634353.0987778604</v>
      </c>
      <c r="BA84" s="922">
        <f t="shared" si="22"/>
        <v>4.1925551109252286</v>
      </c>
      <c r="BB84" s="1">
        <v>2037</v>
      </c>
      <c r="BC84" s="85">
        <f t="shared" si="15"/>
        <v>103.13159651541849</v>
      </c>
      <c r="BD84" s="992">
        <f t="shared" si="23"/>
        <v>37.828110609162714</v>
      </c>
      <c r="BE84" s="83">
        <f t="shared" si="16"/>
        <v>2584.370289349351</v>
      </c>
      <c r="BF84" s="990">
        <f t="shared" si="17"/>
        <v>28524377.56750505</v>
      </c>
      <c r="BG84" s="1">
        <v>2037</v>
      </c>
      <c r="BH84" s="1006">
        <v>60.7258</v>
      </c>
      <c r="BI84" s="1007">
        <v>44.118600000000001</v>
      </c>
      <c r="BJ84" s="18"/>
      <c r="BL84"/>
    </row>
    <row r="85" spans="2:64" ht="13.2" x14ac:dyDescent="0.25">
      <c r="B85" s="18"/>
      <c r="C85" s="18"/>
      <c r="D85" s="18"/>
      <c r="E85" s="18"/>
      <c r="F85" s="18"/>
      <c r="G85" s="18"/>
      <c r="H85">
        <f t="shared" si="11"/>
        <v>2038</v>
      </c>
      <c r="J85" s="982">
        <f t="shared" si="12"/>
        <v>19.347035113023438</v>
      </c>
      <c r="K85" s="11">
        <v>2038</v>
      </c>
      <c r="L85" s="818">
        <v>9697.8467940155424</v>
      </c>
      <c r="M85" s="1046">
        <v>0</v>
      </c>
      <c r="N85" s="88"/>
      <c r="O85" s="88"/>
      <c r="P85" s="89"/>
      <c r="Q85" s="1039"/>
      <c r="R85" s="853">
        <v>-54.951563353362303</v>
      </c>
      <c r="S85" s="1227">
        <v>117778.37490046115</v>
      </c>
      <c r="T85" s="41">
        <f t="shared" si="18"/>
        <v>0.31560400297256541</v>
      </c>
      <c r="U85" s="873">
        <f t="shared" si="13"/>
        <v>5.6404752811137291</v>
      </c>
      <c r="V85" s="874"/>
      <c r="W85" s="976">
        <f t="shared" si="14"/>
        <v>19.662639115996004</v>
      </c>
      <c r="X85" s="11">
        <v>2038</v>
      </c>
      <c r="Y85" s="818">
        <v>54155.612665755667</v>
      </c>
      <c r="Z85" s="890">
        <f>MAX(($U29+$AE29)/10^6*TAM_RoofArea!$I44/TAM_RoofArea!$O44*NumStories_Comm,$BB29,$L85)/TAM_Area!$R56*Y85</f>
        <v>38952.719267377033</v>
      </c>
      <c r="AA85" s="88"/>
      <c r="AB85" s="88"/>
      <c r="AC85" s="89"/>
      <c r="AD85" s="1026"/>
      <c r="AE85" s="891">
        <v>843.84369878131599</v>
      </c>
      <c r="AF85" s="985">
        <v>1404098.1919512041</v>
      </c>
      <c r="AG85" s="988">
        <f t="shared" si="19"/>
        <v>4.441935507563942</v>
      </c>
      <c r="AH85" s="1">
        <v>2038</v>
      </c>
      <c r="AI85" s="818">
        <v>1655.185400685371</v>
      </c>
      <c r="AJ85" s="890">
        <f>MAX($L29,($U29+$AE29)/10^6*TAM_RoofArea!$C44/TAM_RoofArea!$O44*NumStories_RES,$AR29)/TAM_Area!$J56*AI85</f>
        <v>1430.8895975759924</v>
      </c>
      <c r="AK85" s="82"/>
      <c r="AL85" s="82"/>
      <c r="AM85" s="81"/>
      <c r="AN85" s="82"/>
      <c r="AO85" s="891">
        <v>488.63599842300442</v>
      </c>
      <c r="AP85" s="985">
        <v>3757007.0687175565</v>
      </c>
      <c r="AQ85" s="988">
        <f t="shared" si="20"/>
        <v>5.5160966630403721</v>
      </c>
      <c r="AR85" s="11">
        <v>2038</v>
      </c>
      <c r="AS85" s="918">
        <v>2477.9887176876405</v>
      </c>
      <c r="AT85" s="919">
        <v>202.46994987153636</v>
      </c>
      <c r="AU85" s="919">
        <v>6407684.6776148342</v>
      </c>
      <c r="AV85" s="922">
        <f t="shared" si="21"/>
        <v>5.6787928580773031</v>
      </c>
      <c r="AW85" s="11">
        <v>2038</v>
      </c>
      <c r="AX85" s="918">
        <v>1351.9115880049103</v>
      </c>
      <c r="AY85" s="919">
        <v>736.91949460822786</v>
      </c>
      <c r="AZ85" s="919">
        <v>1694859.1056679268</v>
      </c>
      <c r="BA85" s="922">
        <f t="shared" si="22"/>
        <v>4.347769286257547</v>
      </c>
      <c r="BB85" s="1">
        <v>2038</v>
      </c>
      <c r="BC85" s="85">
        <f t="shared" si="15"/>
        <v>104.64502374786944</v>
      </c>
      <c r="BD85" s="992">
        <f t="shared" si="23"/>
        <v>39.647233430935167</v>
      </c>
      <c r="BE85" s="83">
        <f t="shared" si="16"/>
        <v>2738.8454689213218</v>
      </c>
      <c r="BF85" s="990">
        <f t="shared" si="17"/>
        <v>29787389.742818415</v>
      </c>
      <c r="BG85" s="1">
        <v>2038</v>
      </c>
      <c r="BH85" s="1006">
        <v>61.198800000000006</v>
      </c>
      <c r="BI85" s="1007">
        <v>43.898000000000003</v>
      </c>
      <c r="BJ85" s="18"/>
      <c r="BL85"/>
    </row>
    <row r="86" spans="2:64" ht="13.2" customHeight="1" x14ac:dyDescent="0.25">
      <c r="B86" s="18"/>
      <c r="C86" s="18"/>
      <c r="D86" s="18"/>
      <c r="E86" s="18"/>
      <c r="F86" s="18"/>
      <c r="G86" s="18"/>
      <c r="H86">
        <f t="shared" si="11"/>
        <v>2039</v>
      </c>
      <c r="J86" s="982">
        <f t="shared" si="12"/>
        <v>20.058596407988325</v>
      </c>
      <c r="K86" s="11">
        <v>2039</v>
      </c>
      <c r="L86" s="818">
        <v>9736.4069387356485</v>
      </c>
      <c r="M86" s="1046">
        <v>0</v>
      </c>
      <c r="N86" s="1568" t="s">
        <v>775</v>
      </c>
      <c r="O86" s="1568"/>
      <c r="P86" s="89"/>
      <c r="Q86" s="1039"/>
      <c r="R86" s="853">
        <v>-55.169727437719075</v>
      </c>
      <c r="S86" s="1227">
        <v>118245.96871852882</v>
      </c>
      <c r="T86" s="41">
        <f t="shared" si="18"/>
        <v>0.31685698749431745</v>
      </c>
      <c r="U86" s="873">
        <f t="shared" si="13"/>
        <v>5.7916016933706782</v>
      </c>
      <c r="V86" s="874"/>
      <c r="W86" s="976">
        <f t="shared" si="14"/>
        <v>20.375453395482641</v>
      </c>
      <c r="X86" s="11">
        <v>2039</v>
      </c>
      <c r="Y86" s="818">
        <v>56566.542156445648</v>
      </c>
      <c r="Z86" s="1030">
        <f>MAX(($U30+$AE30)/10^6*TAM_RoofArea!$I45/TAM_RoofArea!$O45*NumStories_Comm,$BB30,$L86)/TAM_Area!$R57*Y86</f>
        <v>41402.809060035645</v>
      </c>
      <c r="AA86" s="1621" t="s">
        <v>775</v>
      </c>
      <c r="AB86" s="1622"/>
      <c r="AC86" s="89"/>
      <c r="AD86" s="1026"/>
      <c r="AE86" s="891">
        <v>887.96694102601759</v>
      </c>
      <c r="AF86" s="985">
        <v>1477516.2488120706</v>
      </c>
      <c r="AG86" s="988">
        <f t="shared" si="19"/>
        <v>4.6741972365057336</v>
      </c>
      <c r="AH86" s="1">
        <v>2039</v>
      </c>
      <c r="AI86" s="818">
        <v>1795.8071209679069</v>
      </c>
      <c r="AJ86" s="890">
        <f>MAX($L30,($U30+$AE30)/10^6*TAM_RoofArea!$C45/TAM_RoofArea!$O45*NumStories_RES,$AR30)/TAM_Area!$J57*AI86</f>
        <v>1573.1890561490754</v>
      </c>
      <c r="AK86" s="82"/>
      <c r="AL86" s="82"/>
      <c r="AM86" s="81"/>
      <c r="AN86" s="82"/>
      <c r="AO86" s="891">
        <v>531.98143012955393</v>
      </c>
      <c r="AP86" s="985">
        <v>4090279.8808797589</v>
      </c>
      <c r="AQ86" s="988">
        <f t="shared" si="20"/>
        <v>6.0054130293461521</v>
      </c>
      <c r="AR86" s="11">
        <v>2039</v>
      </c>
      <c r="AS86" s="918">
        <v>2543.1328468406946</v>
      </c>
      <c r="AT86" s="919">
        <v>208.52067892818923</v>
      </c>
      <c r="AU86" s="919">
        <v>6599175.6316517796</v>
      </c>
      <c r="AV86" s="922">
        <f t="shared" si="21"/>
        <v>5.8485011875102986</v>
      </c>
      <c r="AW86" s="11">
        <v>2039</v>
      </c>
      <c r="AX86" s="918">
        <v>1389.9942461403389</v>
      </c>
      <c r="AY86" s="919">
        <v>760.30375258824859</v>
      </c>
      <c r="AZ86" s="919">
        <v>1748641.1305114906</v>
      </c>
      <c r="BA86" s="922">
        <f t="shared" si="22"/>
        <v>4.485734639829186</v>
      </c>
      <c r="BB86" s="1">
        <v>2039</v>
      </c>
      <c r="BC86" s="85">
        <f t="shared" si="15"/>
        <v>106.17981069259234</v>
      </c>
      <c r="BD86" s="992">
        <f t="shared" si="23"/>
        <v>41.389299488674013</v>
      </c>
      <c r="BE86" s="83">
        <f t="shared" si="16"/>
        <v>2886.9033035189691</v>
      </c>
      <c r="BF86" s="990">
        <f t="shared" si="17"/>
        <v>30996447.59600573</v>
      </c>
      <c r="BG86" s="1">
        <v>2039</v>
      </c>
      <c r="BH86" s="1006">
        <v>61.665300000000002</v>
      </c>
      <c r="BI86" s="1007">
        <v>43.6755</v>
      </c>
      <c r="BJ86" s="18"/>
      <c r="BL86"/>
    </row>
    <row r="87" spans="2:64" ht="13.2" x14ac:dyDescent="0.25">
      <c r="B87" s="18"/>
      <c r="C87" s="18"/>
      <c r="D87" s="18"/>
      <c r="E87" s="18"/>
      <c r="F87" s="18"/>
      <c r="G87" s="18"/>
      <c r="H87">
        <f t="shared" si="11"/>
        <v>2040</v>
      </c>
      <c r="J87" s="982">
        <f t="shared" si="12"/>
        <v>20.747903094031216</v>
      </c>
      <c r="K87" s="11">
        <v>2040</v>
      </c>
      <c r="L87" s="818">
        <v>9772.5602721830983</v>
      </c>
      <c r="M87" s="1046">
        <v>0</v>
      </c>
      <c r="N87" s="1568"/>
      <c r="O87" s="1568"/>
      <c r="P87" s="89"/>
      <c r="Q87" s="1039"/>
      <c r="R87" s="853">
        <v>-55.374175026522494</v>
      </c>
      <c r="S87" s="1227">
        <v>118684.16379965382</v>
      </c>
      <c r="T87" s="41">
        <f t="shared" si="18"/>
        <v>0.31803119389513479</v>
      </c>
      <c r="U87" s="873">
        <f t="shared" si="13"/>
        <v>5.9373028557183716</v>
      </c>
      <c r="V87" s="874"/>
      <c r="W87" s="976">
        <f t="shared" si="14"/>
        <v>21.06593428792635</v>
      </c>
      <c r="X87" s="11">
        <v>2040</v>
      </c>
      <c r="Y87" s="818">
        <v>58997.883466089334</v>
      </c>
      <c r="Z87" s="1030">
        <f>MAX(($U31+$AE31)/10^6*TAM_RoofArea!$I46/TAM_RoofArea!$O46*NumStories_Comm,$BB31,$L87)/TAM_Area!$R58*Y87</f>
        <v>43877.26955524915</v>
      </c>
      <c r="AA87" s="1621"/>
      <c r="AB87" s="1622"/>
      <c r="AC87" s="89"/>
      <c r="AD87" s="1026"/>
      <c r="AE87" s="891">
        <v>932.48331072518761</v>
      </c>
      <c r="AF87" s="985">
        <v>1551588.442865432</v>
      </c>
      <c r="AG87" s="988">
        <f t="shared" si="19"/>
        <v>4.9085283614761073</v>
      </c>
      <c r="AH87" s="1">
        <v>2040</v>
      </c>
      <c r="AI87" s="818">
        <v>1923.243578184746</v>
      </c>
      <c r="AJ87" s="890">
        <f>MAX($L31,($U31+$AE31)/10^6*TAM_RoofArea!$C46/TAM_RoofArea!$O46*NumStories_RES,$AR31)/TAM_Area!$J58*AI87</f>
        <v>1705.1116128740948</v>
      </c>
      <c r="AK87" s="82"/>
      <c r="AL87" s="82"/>
      <c r="AM87" s="81"/>
      <c r="AN87" s="82"/>
      <c r="AO87" s="891">
        <v>571.32015515506453</v>
      </c>
      <c r="AP87" s="985">
        <v>4392746.0693557775</v>
      </c>
      <c r="AQ87" s="988">
        <f t="shared" si="20"/>
        <v>6.449498627914009</v>
      </c>
      <c r="AR87" s="11">
        <v>2040</v>
      </c>
      <c r="AS87" s="918">
        <v>2590.0172102904544</v>
      </c>
      <c r="AT87" s="919">
        <v>212.87960091199187</v>
      </c>
      <c r="AU87" s="919">
        <v>6737124.9798106151</v>
      </c>
      <c r="AV87" s="922">
        <f t="shared" si="21"/>
        <v>5.9707584165274437</v>
      </c>
      <c r="AW87" s="11">
        <v>2040</v>
      </c>
      <c r="AX87" s="918">
        <v>1423.4839786038165</v>
      </c>
      <c r="AY87" s="919">
        <v>780.88551152386901</v>
      </c>
      <c r="AZ87" s="919">
        <v>1795977.6195010289</v>
      </c>
      <c r="BA87" s="922">
        <f t="shared" si="22"/>
        <v>4.6071654609869572</v>
      </c>
      <c r="BB87" s="1">
        <v>2040</v>
      </c>
      <c r="BC87" s="85">
        <f t="shared" si="15"/>
        <v>107.73574223844068</v>
      </c>
      <c r="BD87" s="992">
        <f t="shared" si="23"/>
        <v>43.001885154830866</v>
      </c>
      <c r="BE87" s="83">
        <f t="shared" si="16"/>
        <v>3028.9933285875409</v>
      </c>
      <c r="BF87" s="990">
        <f t="shared" si="17"/>
        <v>32097509.171915721</v>
      </c>
      <c r="BG87" s="1">
        <v>2040</v>
      </c>
      <c r="BH87" s="1006">
        <v>62.120100000000001</v>
      </c>
      <c r="BI87" s="1007">
        <v>43.677300000000002</v>
      </c>
      <c r="BJ87" s="18"/>
      <c r="BL87"/>
    </row>
    <row r="88" spans="2:64" ht="13.2" x14ac:dyDescent="0.25">
      <c r="B88" s="18"/>
      <c r="C88" s="18"/>
      <c r="D88" s="18"/>
      <c r="E88" s="18"/>
      <c r="F88" s="18"/>
      <c r="G88" s="18"/>
      <c r="H88">
        <f t="shared" si="11"/>
        <v>2041</v>
      </c>
      <c r="J88" s="982">
        <f t="shared" si="12"/>
        <v>21.415464411292014</v>
      </c>
      <c r="K88" s="11">
        <v>2041</v>
      </c>
      <c r="L88" s="818">
        <v>9806.2230689371499</v>
      </c>
      <c r="M88" s="1046">
        <v>0</v>
      </c>
      <c r="N88" s="1568"/>
      <c r="O88" s="1568"/>
      <c r="P88" s="89"/>
      <c r="Q88" s="1039"/>
      <c r="R88" s="853">
        <v>-55.564428965882257</v>
      </c>
      <c r="S88" s="1227">
        <v>119091.9374539195</v>
      </c>
      <c r="T88" s="41">
        <f t="shared" si="18"/>
        <v>0.31912388173109563</v>
      </c>
      <c r="U88" s="873">
        <f t="shared" si="13"/>
        <v>6.0780114241285785</v>
      </c>
      <c r="V88" s="874"/>
      <c r="W88" s="976">
        <f t="shared" si="14"/>
        <v>21.734588293023112</v>
      </c>
      <c r="X88" s="11">
        <v>2041</v>
      </c>
      <c r="Y88" s="818">
        <v>61449.636594687821</v>
      </c>
      <c r="Z88" s="1030">
        <f>MAX(($U32+$AE32)/10^6*TAM_RoofArea!$I47/TAM_RoofArea!$O47*NumStories_Comm,$BB32,$L88)/TAM_Area!$R59*Y88</f>
        <v>46373.464973176408</v>
      </c>
      <c r="AA88" s="1621"/>
      <c r="AB88" s="1622"/>
      <c r="AC88" s="89"/>
      <c r="AD88" s="1026"/>
      <c r="AE88" s="891">
        <v>977.39280787884798</v>
      </c>
      <c r="AF88" s="985">
        <v>1626314.7741113252</v>
      </c>
      <c r="AG88" s="988">
        <f t="shared" si="19"/>
        <v>5.1449288824751775</v>
      </c>
      <c r="AH88" s="1">
        <v>2041</v>
      </c>
      <c r="AI88" s="818">
        <v>2035.3798097199592</v>
      </c>
      <c r="AJ88" s="890">
        <f>MAX($L32,($U32+$AE32)/10^6*TAM_RoofArea!$C47/TAM_RoofArea!$O47*NumStories_RES,$AR32)/TAM_Area!$J59*AI88</f>
        <v>1824.1419997814451</v>
      </c>
      <c r="AK88" s="82"/>
      <c r="AL88" s="82"/>
      <c r="AM88" s="81"/>
      <c r="AN88" s="82"/>
      <c r="AO88" s="891">
        <v>605.96559116521155</v>
      </c>
      <c r="AP88" s="985">
        <v>4659126.6643365109</v>
      </c>
      <c r="AQ88" s="988">
        <f t="shared" si="20"/>
        <v>6.8406027925312722</v>
      </c>
      <c r="AR88" s="11">
        <v>2041</v>
      </c>
      <c r="AS88" s="918">
        <v>2667.1388026541108</v>
      </c>
      <c r="AT88" s="919">
        <v>220.04006802902097</v>
      </c>
      <c r="AU88" s="919">
        <v>6963736.4619563054</v>
      </c>
      <c r="AV88" s="922">
        <f t="shared" si="21"/>
        <v>6.1715922170518294</v>
      </c>
      <c r="AW88" s="11">
        <v>2041</v>
      </c>
      <c r="AX88" s="918">
        <v>1452.6650924101182</v>
      </c>
      <c r="AY88" s="919">
        <v>798.83824910537453</v>
      </c>
      <c r="AZ88" s="919">
        <v>1837267.5582043843</v>
      </c>
      <c r="BA88" s="922">
        <f t="shared" si="22"/>
        <v>4.7130852549837323</v>
      </c>
      <c r="BB88" s="1">
        <v>2041</v>
      </c>
      <c r="BC88" s="85">
        <f t="shared" si="15"/>
        <v>109.31304361346466</v>
      </c>
      <c r="BD88" s="992">
        <f t="shared" si="23"/>
        <v>44.604797440065127</v>
      </c>
      <c r="BE88" s="83">
        <f t="shared" si="16"/>
        <v>3160.097259756606</v>
      </c>
      <c r="BF88" s="990">
        <f t="shared" si="17"/>
        <v>33228447.304941341</v>
      </c>
      <c r="BG88" s="1">
        <v>2041</v>
      </c>
      <c r="BH88" s="1006">
        <v>62.577199999999998</v>
      </c>
      <c r="BI88" s="1007">
        <v>43.226199999999999</v>
      </c>
      <c r="BJ88" s="18"/>
      <c r="BL88"/>
    </row>
    <row r="89" spans="2:64" ht="13.2" x14ac:dyDescent="0.25">
      <c r="B89" s="18"/>
      <c r="C89" s="18"/>
      <c r="D89" s="18"/>
      <c r="E89" s="18"/>
      <c r="F89" s="18"/>
      <c r="G89" s="18"/>
      <c r="H89">
        <f t="shared" si="11"/>
        <v>2042</v>
      </c>
      <c r="J89" s="982">
        <f t="shared" si="12"/>
        <v>22.062199663619737</v>
      </c>
      <c r="K89" s="11">
        <v>2042</v>
      </c>
      <c r="L89" s="818">
        <v>9837.341132542635</v>
      </c>
      <c r="M89" s="1046">
        <v>0</v>
      </c>
      <c r="N89" s="1568"/>
      <c r="O89" s="1568"/>
      <c r="P89" s="89"/>
      <c r="Q89" s="1039"/>
      <c r="R89" s="853">
        <v>-55.740180388441672</v>
      </c>
      <c r="S89" s="1227">
        <v>119468.62768204618</v>
      </c>
      <c r="T89" s="41">
        <f t="shared" si="18"/>
        <v>0.32013327708043621</v>
      </c>
      <c r="U89" s="873">
        <f t="shared" si="13"/>
        <v>6.2142444090933866</v>
      </c>
      <c r="V89" s="874"/>
      <c r="W89" s="976">
        <f t="shared" si="14"/>
        <v>22.38233294070017</v>
      </c>
      <c r="X89" s="11">
        <v>2042</v>
      </c>
      <c r="Y89" s="818">
        <v>63921.801542240457</v>
      </c>
      <c r="Z89" s="1030">
        <f>MAX(($U33+$AE33)/10^6*TAM_RoofArea!$I48/TAM_RoofArea!$O48*NumStories_Comm,$BB33,$L89)/TAM_Area!$R60*Y89</f>
        <v>48892.48411098565</v>
      </c>
      <c r="AA89" s="1621"/>
      <c r="AB89" s="1622"/>
      <c r="AC89" s="89"/>
      <c r="AD89" s="1026"/>
      <c r="AE89" s="891">
        <v>1022.6954324869865</v>
      </c>
      <c r="AF89" s="985">
        <v>1701695.2425497298</v>
      </c>
      <c r="AG89" s="988">
        <f t="shared" si="19"/>
        <v>5.3833987995028814</v>
      </c>
      <c r="AH89" s="1">
        <v>2042</v>
      </c>
      <c r="AI89" s="818">
        <v>2131.4172461356084</v>
      </c>
      <c r="AJ89" s="890">
        <f>MAX($L33,($U33+$AE33)/10^6*TAM_RoofArea!$C48/TAM_RoofArea!$O48*NumStories_RES,$AR33)/TAM_Area!$J60*AI89</f>
        <v>1928.9798437247459</v>
      </c>
      <c r="AK89" s="82"/>
      <c r="AL89" s="82"/>
      <c r="AM89" s="81"/>
      <c r="AN89" s="82"/>
      <c r="AO89" s="891">
        <v>635.63955660180966</v>
      </c>
      <c r="AP89" s="985">
        <v>4887282.7933609392</v>
      </c>
      <c r="AQ89" s="988">
        <f t="shared" si="20"/>
        <v>7.1755851971274538</v>
      </c>
      <c r="AR89" s="11">
        <v>2042</v>
      </c>
      <c r="AS89" s="918">
        <v>2726.4840555055684</v>
      </c>
      <c r="AT89" s="919">
        <v>225.55351856298972</v>
      </c>
      <c r="AU89" s="919">
        <v>7138223.8489967706</v>
      </c>
      <c r="AV89" s="922">
        <f t="shared" si="21"/>
        <v>6.3262311821700079</v>
      </c>
      <c r="AW89" s="11">
        <v>2042</v>
      </c>
      <c r="AX89" s="918">
        <v>1477.8757083839789</v>
      </c>
      <c r="AY89" s="919">
        <v>814.36827898900367</v>
      </c>
      <c r="AZ89" s="919">
        <v>1872985.4524277649</v>
      </c>
      <c r="BA89" s="922">
        <f t="shared" si="22"/>
        <v>4.8047112567881776</v>
      </c>
      <c r="BB89" s="1">
        <v>2042</v>
      </c>
      <c r="BC89" s="85">
        <f t="shared" si="15"/>
        <v>110.91212857930077</v>
      </c>
      <c r="BD89" s="992">
        <f t="shared" si="23"/>
        <v>46.072259376288685</v>
      </c>
      <c r="BE89" s="83">
        <f t="shared" si="16"/>
        <v>3284.6348230438985</v>
      </c>
      <c r="BF89" s="990">
        <f t="shared" si="17"/>
        <v>34247574.013330653</v>
      </c>
      <c r="BG89" s="1">
        <v>2042</v>
      </c>
      <c r="BH89" s="1006">
        <v>63.022300000000001</v>
      </c>
      <c r="BI89" s="1007">
        <v>43.000099999999996</v>
      </c>
      <c r="BJ89" s="18"/>
      <c r="BL89"/>
    </row>
    <row r="90" spans="2:64" ht="13.2" x14ac:dyDescent="0.25">
      <c r="B90" s="18"/>
      <c r="C90" s="18"/>
      <c r="D90" s="18"/>
      <c r="E90" s="18"/>
      <c r="F90" s="18"/>
      <c r="G90" s="18"/>
      <c r="H90">
        <f t="shared" si="11"/>
        <v>2043</v>
      </c>
      <c r="J90" s="982">
        <f t="shared" si="12"/>
        <v>22.713112300602905</v>
      </c>
      <c r="K90" s="11">
        <v>2043</v>
      </c>
      <c r="L90" s="818">
        <v>9865.7615172676033</v>
      </c>
      <c r="M90" s="1046">
        <v>0</v>
      </c>
      <c r="N90" s="1568"/>
      <c r="O90" s="1622"/>
      <c r="P90" s="89"/>
      <c r="Q90" s="67"/>
      <c r="R90" s="853">
        <v>-55.900557651510667</v>
      </c>
      <c r="S90" s="1227">
        <v>119812.36628132474</v>
      </c>
      <c r="T90" s="41">
        <f t="shared" si="18"/>
        <v>0.32105437382676311</v>
      </c>
      <c r="U90" s="873">
        <f t="shared" si="13"/>
        <v>6.3463507537012109</v>
      </c>
      <c r="V90" s="874"/>
      <c r="W90" s="976">
        <f t="shared" si="14"/>
        <v>23.034166674429667</v>
      </c>
      <c r="X90" s="11">
        <v>2043</v>
      </c>
      <c r="Y90" s="818">
        <v>66414.378308747415</v>
      </c>
      <c r="Z90" s="1030">
        <f>MAX(($U34+$AE34)/10^6*TAM_RoofArea!$I49/TAM_RoofArea!$O49*NumStories_Comm,$BB34,$L90)/TAM_Area!$R61*Y90</f>
        <v>51431.957568899619</v>
      </c>
      <c r="AA90" s="1621"/>
      <c r="AB90" s="1622"/>
      <c r="AC90" s="89"/>
      <c r="AD90" s="1026"/>
      <c r="AE90" s="891">
        <v>1068.3911845496057</v>
      </c>
      <c r="AF90" s="985">
        <v>1777729.8481806493</v>
      </c>
      <c r="AG90" s="988">
        <f t="shared" si="19"/>
        <v>5.6239381125592294</v>
      </c>
      <c r="AH90" s="1">
        <v>2043</v>
      </c>
      <c r="AI90" s="818">
        <v>2211.7057662878674</v>
      </c>
      <c r="AJ90" s="890">
        <f>MAX($L34,($U34+$AE34)/10^6*TAM_RoofArea!$C49/TAM_RoofArea!$O49*NumStories_RES,$AR34)/TAM_Area!$J61*AI90</f>
        <v>2019.4408882810342</v>
      </c>
      <c r="AK90" s="82"/>
      <c r="AL90" s="82"/>
      <c r="AM90" s="81"/>
      <c r="AN90" s="82"/>
      <c r="AO90" s="891">
        <v>660.42502849719585</v>
      </c>
      <c r="AP90" s="985">
        <v>5077852.4472812265</v>
      </c>
      <c r="AQ90" s="988">
        <f t="shared" si="20"/>
        <v>7.4553825498711319</v>
      </c>
      <c r="AR90" s="11">
        <v>2043</v>
      </c>
      <c r="AS90" s="918">
        <v>2784.3749775142574</v>
      </c>
      <c r="AT90" s="919">
        <v>230.93222217599339</v>
      </c>
      <c r="AU90" s="919">
        <v>7308446.8215827905</v>
      </c>
      <c r="AV90" s="922">
        <f t="shared" si="21"/>
        <v>6.477090821749214</v>
      </c>
      <c r="AW90" s="11">
        <v>2043</v>
      </c>
      <c r="AX90" s="918">
        <v>1499.4746910766994</v>
      </c>
      <c r="AY90" s="919">
        <v>827.6945721823281</v>
      </c>
      <c r="AZ90" s="919">
        <v>1903634.918928192</v>
      </c>
      <c r="BA90" s="922">
        <f t="shared" si="22"/>
        <v>4.8833353787845732</v>
      </c>
      <c r="BB90" s="1">
        <v>2043</v>
      </c>
      <c r="BC90" s="85">
        <f t="shared" si="15"/>
        <v>112.53311314689859</v>
      </c>
      <c r="BD90" s="992">
        <f t="shared" si="23"/>
        <v>47.47391353739382</v>
      </c>
      <c r="BE90" s="83">
        <f t="shared" si="16"/>
        <v>3408.0827398537303</v>
      </c>
      <c r="BF90" s="990">
        <f t="shared" si="17"/>
        <v>35204815.673920386</v>
      </c>
      <c r="BG90" s="1">
        <v>2043</v>
      </c>
      <c r="BH90" s="1006">
        <v>63.459900000000005</v>
      </c>
      <c r="BI90" s="1007">
        <v>42.773300000000006</v>
      </c>
      <c r="BJ90" s="18"/>
      <c r="BL90"/>
    </row>
    <row r="91" spans="2:64" ht="13.2" x14ac:dyDescent="0.25">
      <c r="F91" s="18"/>
      <c r="G91" s="18"/>
      <c r="H91">
        <f t="shared" si="11"/>
        <v>2044</v>
      </c>
      <c r="J91" s="982">
        <f t="shared" si="12"/>
        <v>23.3382481887068</v>
      </c>
      <c r="K91" s="11">
        <v>2044</v>
      </c>
      <c r="L91" s="818">
        <v>9891.320998884763</v>
      </c>
      <c r="M91" s="1046">
        <v>0</v>
      </c>
      <c r="N91" s="1568"/>
      <c r="O91" s="1622"/>
      <c r="P91" s="70"/>
      <c r="Q91" s="67"/>
      <c r="R91" s="853">
        <v>-56.044630534920657</v>
      </c>
      <c r="S91" s="1227">
        <v>120121.15949920157</v>
      </c>
      <c r="T91" s="41">
        <f t="shared" si="18"/>
        <v>0.32188182942491594</v>
      </c>
      <c r="U91" s="873">
        <f t="shared" si="13"/>
        <v>6.4747845646554669</v>
      </c>
      <c r="V91" s="874"/>
      <c r="W91" s="976">
        <f t="shared" si="14"/>
        <v>23.660130018131717</v>
      </c>
      <c r="X91" s="11">
        <v>2044</v>
      </c>
      <c r="Y91" s="818">
        <v>68927.366894208535</v>
      </c>
      <c r="Z91" s="1030">
        <f>MAX(($U35+$AE35)/10^6*TAM_RoofArea!$I50/TAM_RoofArea!$O50*NumStories_Comm,$BB35,$L91)/TAM_Area!$R62*Y91</f>
        <v>53994.308350253603</v>
      </c>
      <c r="AA91" s="1621"/>
      <c r="AB91" s="1622"/>
      <c r="AC91" s="89"/>
      <c r="AD91" s="1026"/>
      <c r="AE91" s="891">
        <v>1114.4800640667029</v>
      </c>
      <c r="AF91" s="985">
        <v>1854418.5910040804</v>
      </c>
      <c r="AG91" s="988">
        <f t="shared" si="19"/>
        <v>5.8665468216442109</v>
      </c>
      <c r="AH91" s="1">
        <v>2044</v>
      </c>
      <c r="AI91" s="818">
        <v>2277.4391400510681</v>
      </c>
      <c r="AJ91" s="890">
        <f>MAX($L35,($U35+$AE35)/10^6*TAM_RoofArea!$C50/TAM_RoofArea!$O50*NumStories_RES,$AR35)/TAM_Area!$J62*AI91</f>
        <v>2096.2119539715045</v>
      </c>
      <c r="AK91" s="82"/>
      <c r="AL91" s="82"/>
      <c r="AM91" s="81"/>
      <c r="AN91" s="82"/>
      <c r="AO91" s="891">
        <v>680.6741772277453</v>
      </c>
      <c r="AP91" s="985">
        <v>5233543.3811496096</v>
      </c>
      <c r="AQ91" s="988">
        <f t="shared" si="20"/>
        <v>7.6839704191694924</v>
      </c>
      <c r="AR91" s="11">
        <v>2044</v>
      </c>
      <c r="AS91" s="918">
        <v>2841.0471474011861</v>
      </c>
      <c r="AT91" s="919">
        <v>236.19800574976165</v>
      </c>
      <c r="AU91" s="919">
        <v>7475096.1477799844</v>
      </c>
      <c r="AV91" s="922">
        <f t="shared" si="21"/>
        <v>6.6247833270808423</v>
      </c>
      <c r="AW91" s="11">
        <v>2044</v>
      </c>
      <c r="AX91" s="918">
        <v>1517.8277979639547</v>
      </c>
      <c r="AY91" s="919">
        <v>839.04030559899184</v>
      </c>
      <c r="AZ91" s="919">
        <v>1929729.2477285671</v>
      </c>
      <c r="BA91" s="922">
        <f t="shared" si="22"/>
        <v>4.9502743478849371</v>
      </c>
      <c r="BB91" s="1">
        <v>2044</v>
      </c>
      <c r="BC91" s="85">
        <f t="shared" si="15"/>
        <v>114.17610206699315</v>
      </c>
      <c r="BD91" s="992">
        <f t="shared" si="23"/>
        <v>48.785704933911198</v>
      </c>
      <c r="BE91" s="83">
        <f t="shared" si="16"/>
        <v>3522.550301928733</v>
      </c>
      <c r="BF91" s="990">
        <f t="shared" si="17"/>
        <v>36104523.846967757</v>
      </c>
      <c r="BG91" s="1">
        <v>2044</v>
      </c>
      <c r="BH91" s="1006">
        <v>63.889699999999998</v>
      </c>
      <c r="BI91" s="1007">
        <v>42.546199999999999</v>
      </c>
      <c r="BJ91" s="18"/>
      <c r="BL91"/>
    </row>
    <row r="92" spans="2:64" ht="13.2" x14ac:dyDescent="0.25">
      <c r="F92" s="18"/>
      <c r="G92" s="18"/>
      <c r="H92">
        <f t="shared" si="11"/>
        <v>2045</v>
      </c>
      <c r="J92" s="982">
        <f t="shared" si="12"/>
        <v>23.938113954931278</v>
      </c>
      <c r="K92" s="11">
        <v>2045</v>
      </c>
      <c r="L92" s="818">
        <v>9913.8802288949173</v>
      </c>
      <c r="M92" s="1046">
        <v>0</v>
      </c>
      <c r="N92" s="1568"/>
      <c r="O92" s="1622"/>
      <c r="P92" s="70"/>
      <c r="Q92" s="67"/>
      <c r="R92" s="853">
        <v>-56.17160488705224</v>
      </c>
      <c r="S92" s="1227">
        <v>120393.30522055122</v>
      </c>
      <c r="T92" s="41">
        <f t="shared" si="18"/>
        <v>0.32261108281393924</v>
      </c>
      <c r="U92" s="873">
        <f t="shared" si="13"/>
        <v>6.5998584787496881</v>
      </c>
      <c r="V92" s="874"/>
      <c r="W92" s="976">
        <f t="shared" si="14"/>
        <v>24.260725037745217</v>
      </c>
      <c r="X92" s="11">
        <v>2045</v>
      </c>
      <c r="Y92" s="818">
        <v>71460.767298623978</v>
      </c>
      <c r="Z92" s="1030">
        <f>MAX(($U36+$AE36)/10^6*TAM_RoofArea!$I51/TAM_RoofArea!$O51*NumStories_Comm,$BB36,$L92)/TAM_Area!$R63*Y92</f>
        <v>56578.317307220634</v>
      </c>
      <c r="AA92" s="1621"/>
      <c r="AB92" s="1622"/>
      <c r="AC92" s="89"/>
      <c r="AD92" s="1026"/>
      <c r="AE92" s="891">
        <v>1160.9620710382815</v>
      </c>
      <c r="AF92" s="985">
        <v>1931761.4710200282</v>
      </c>
      <c r="AG92" s="988">
        <f t="shared" si="19"/>
        <v>6.1112249267578411</v>
      </c>
      <c r="AH92" s="1">
        <v>2045</v>
      </c>
      <c r="AI92" s="818">
        <v>2330.3143534776441</v>
      </c>
      <c r="AJ92" s="890">
        <f>MAX($L36,($U36+$AE36)/10^6*TAM_RoofArea!$C51/TAM_RoofArea!$O51*NumStories_RES,$AR36)/TAM_Area!$J63*AI92</f>
        <v>2160.5493599852739</v>
      </c>
      <c r="AK92" s="82"/>
      <c r="AL92" s="82"/>
      <c r="AM92" s="81"/>
      <c r="AN92" s="82"/>
      <c r="AO92" s="891">
        <v>696.90292015524119</v>
      </c>
      <c r="AP92" s="985">
        <v>5358322.3620101642</v>
      </c>
      <c r="AQ92" s="988">
        <f t="shared" si="20"/>
        <v>7.8671728745690324</v>
      </c>
      <c r="AR92" s="11">
        <v>2045</v>
      </c>
      <c r="AS92" s="918">
        <v>2909.519764872432</v>
      </c>
      <c r="AT92" s="919">
        <v>242.55712650048753</v>
      </c>
      <c r="AU92" s="919">
        <v>7676346.953755795</v>
      </c>
      <c r="AV92" s="922">
        <f t="shared" si="21"/>
        <v>6.8031412983540402</v>
      </c>
      <c r="AW92" s="11">
        <v>2045</v>
      </c>
      <c r="AX92" s="918">
        <v>1533.2927039005756</v>
      </c>
      <c r="AY92" s="919">
        <v>848.62372432077154</v>
      </c>
      <c r="AZ92" s="919">
        <v>1951770.3860114834</v>
      </c>
      <c r="BA92" s="922">
        <f t="shared" si="22"/>
        <v>5.0068157935662603</v>
      </c>
      <c r="BB92" s="1">
        <v>2045</v>
      </c>
      <c r="BC92" s="85">
        <f t="shared" si="15"/>
        <v>115.841178792344</v>
      </c>
      <c r="BD92" s="992">
        <f t="shared" si="23"/>
        <v>50.049079930992399</v>
      </c>
      <c r="BE92" s="83">
        <f t="shared" si="16"/>
        <v>3627.5546842741705</v>
      </c>
      <c r="BF92" s="990">
        <f t="shared" si="17"/>
        <v>36989883.067605376</v>
      </c>
      <c r="BG92" s="1">
        <v>2045</v>
      </c>
      <c r="BH92" s="1006">
        <v>64.379199999999997</v>
      </c>
      <c r="BI92" s="1007">
        <v>42.524000000000001</v>
      </c>
      <c r="BJ92" s="18"/>
      <c r="BL92"/>
    </row>
    <row r="93" spans="2:64" ht="13.2" x14ac:dyDescent="0.25">
      <c r="F93" s="18"/>
      <c r="G93" s="18"/>
      <c r="H93">
        <f t="shared" si="11"/>
        <v>2046</v>
      </c>
      <c r="J93" s="982">
        <f t="shared" si="12"/>
        <v>24.513440648870098</v>
      </c>
      <c r="K93" s="11">
        <v>2046</v>
      </c>
      <c r="L93" s="818">
        <v>9933.3283671505487</v>
      </c>
      <c r="M93" s="1046">
        <v>0</v>
      </c>
      <c r="N93" s="67"/>
      <c r="O93" s="67"/>
      <c r="P93" s="70"/>
      <c r="Q93" s="67"/>
      <c r="R93" s="853">
        <v>-56.280849026307465</v>
      </c>
      <c r="S93" s="1227">
        <v>120627.44955428282</v>
      </c>
      <c r="T93" s="41">
        <f t="shared" si="18"/>
        <v>0.32323850604898968</v>
      </c>
      <c r="U93" s="873">
        <f t="shared" si="13"/>
        <v>6.7219459696771411</v>
      </c>
      <c r="V93" s="874"/>
      <c r="W93" s="976">
        <f t="shared" si="14"/>
        <v>24.836679154919089</v>
      </c>
      <c r="X93" s="11">
        <v>2046</v>
      </c>
      <c r="Y93" s="818">
        <v>74014.579521993583</v>
      </c>
      <c r="Z93" s="890">
        <f>MAX(($U37+$AE37)/10^6*TAM_RoofArea!$I52/TAM_RoofArea!$O52*NumStories_Comm,$BB37,$L93)/TAM_Area!$R64*Y93</f>
        <v>59185.683046346392</v>
      </c>
      <c r="AA93" s="88"/>
      <c r="AB93" s="88"/>
      <c r="AC93" s="89"/>
      <c r="AD93" s="1026"/>
      <c r="AE93" s="891">
        <v>1207.8372054643376</v>
      </c>
      <c r="AF93" s="985">
        <v>2009758.4882284857</v>
      </c>
      <c r="AG93" s="988">
        <f t="shared" si="19"/>
        <v>6.3579724279001013</v>
      </c>
      <c r="AH93" s="1">
        <v>2046</v>
      </c>
      <c r="AI93" s="818">
        <v>2372.2313480597409</v>
      </c>
      <c r="AJ93" s="890">
        <f>MAX($L37,($U37+$AE37)/10^6*TAM_RoofArea!$C52/TAM_RoofArea!$O52*NumStories_RES,$AR37)/TAM_Area!$J64*AI93</f>
        <v>2213.9972642676112</v>
      </c>
      <c r="AK93" s="82"/>
      <c r="AL93" s="82"/>
      <c r="AM93" s="81"/>
      <c r="AN93" s="82"/>
      <c r="AO93" s="891">
        <v>709.69650697894497</v>
      </c>
      <c r="AP93" s="985">
        <v>5456689.236915065</v>
      </c>
      <c r="AQ93" s="988">
        <f t="shared" si="20"/>
        <v>8.0115966620392669</v>
      </c>
      <c r="AR93" s="11">
        <v>2046</v>
      </c>
      <c r="AS93" s="918">
        <v>2951.6696403463866</v>
      </c>
      <c r="AT93" s="919">
        <v>246.47738785885036</v>
      </c>
      <c r="AU93" s="919">
        <v>7800413.7530717654</v>
      </c>
      <c r="AV93" s="922">
        <f t="shared" si="21"/>
        <v>6.913095156779903</v>
      </c>
      <c r="AW93" s="11">
        <v>2046</v>
      </c>
      <c r="AX93" s="918">
        <v>1546.2087399274255</v>
      </c>
      <c r="AY93" s="919">
        <v>856.65188045033096</v>
      </c>
      <c r="AZ93" s="919">
        <v>1970234.5379540799</v>
      </c>
      <c r="BA93" s="922">
        <f t="shared" si="22"/>
        <v>5.0541813075752708</v>
      </c>
      <c r="BB93" s="1">
        <v>2046</v>
      </c>
      <c r="BC93" s="85">
        <f t="shared" si="15"/>
        <v>117.52847926026688</v>
      </c>
      <c r="BD93" s="992">
        <f t="shared" si="23"/>
        <v>51.173524709213631</v>
      </c>
      <c r="BE93" s="83">
        <f t="shared" si="16"/>
        <v>3727.4478687919209</v>
      </c>
      <c r="BF93" s="990">
        <f t="shared" si="17"/>
        <v>37754712.38156271</v>
      </c>
      <c r="BG93" s="1">
        <v>2046</v>
      </c>
      <c r="BH93" s="1006">
        <v>64.724999999999994</v>
      </c>
      <c r="BI93" s="1007">
        <v>42.092199999999998</v>
      </c>
      <c r="BJ93" s="18"/>
      <c r="BL93"/>
    </row>
    <row r="94" spans="2:64" ht="13.2" x14ac:dyDescent="0.25">
      <c r="F94" s="18"/>
      <c r="G94" s="18"/>
      <c r="H94">
        <f t="shared" si="11"/>
        <v>2047</v>
      </c>
      <c r="J94" s="982">
        <f t="shared" si="12"/>
        <v>25.064851286648619</v>
      </c>
      <c r="K94" s="11">
        <v>2047</v>
      </c>
      <c r="L94" s="818">
        <v>9949.6074440397369</v>
      </c>
      <c r="M94" s="1046">
        <v>0</v>
      </c>
      <c r="N94" s="67"/>
      <c r="O94" s="67"/>
      <c r="P94" s="70"/>
      <c r="Q94" s="67"/>
      <c r="R94" s="853">
        <v>-56.372032581986673</v>
      </c>
      <c r="S94" s="1227">
        <v>120822.8844127324</v>
      </c>
      <c r="T94" s="41">
        <f t="shared" si="18"/>
        <v>0.32376220170788439</v>
      </c>
      <c r="U94" s="873">
        <f t="shared" si="13"/>
        <v>6.8412547495424096</v>
      </c>
      <c r="V94" s="874"/>
      <c r="W94" s="976">
        <f t="shared" si="14"/>
        <v>25.388613488356505</v>
      </c>
      <c r="X94" s="11">
        <v>2047</v>
      </c>
      <c r="Y94" s="818">
        <v>76588.80356431751</v>
      </c>
      <c r="Z94" s="890">
        <f>MAX(($U38+$AE38)/10^6*TAM_RoofArea!$I53/TAM_RoofArea!$O53*NumStories_Comm,$BB38,$L94)/TAM_Area!$R65*Y94</f>
        <v>61813.37774816333</v>
      </c>
      <c r="AA94" s="88"/>
      <c r="AB94" s="88"/>
      <c r="AC94" s="89"/>
      <c r="AD94" s="1026"/>
      <c r="AE94" s="891">
        <v>1255.105467344875</v>
      </c>
      <c r="AF94" s="985">
        <v>2088409.6426294604</v>
      </c>
      <c r="AG94" s="988">
        <f t="shared" si="19"/>
        <v>6.6067893250710101</v>
      </c>
      <c r="AH94" s="1">
        <v>2047</v>
      </c>
      <c r="AI94" s="818">
        <v>2405.0713731901328</v>
      </c>
      <c r="AJ94" s="890">
        <f>MAX($L38,($U38+$AE38)/10^6*TAM_RoofArea!$C53/TAM_RoofArea!$O53*NumStories_RES,$AR38)/TAM_Area!$J65*AI94</f>
        <v>2258.1679059085286</v>
      </c>
      <c r="AK94" s="82"/>
      <c r="AL94" s="82"/>
      <c r="AM94" s="81"/>
      <c r="AN94" s="82"/>
      <c r="AO94" s="891">
        <v>719.63888990457394</v>
      </c>
      <c r="AP94" s="985">
        <v>5533133.8767943159</v>
      </c>
      <c r="AQ94" s="988">
        <f t="shared" si="20"/>
        <v>8.1238338804507819</v>
      </c>
      <c r="AR94" s="11">
        <v>2047</v>
      </c>
      <c r="AS94" s="918">
        <v>3006.0831693422369</v>
      </c>
      <c r="AT94" s="919">
        <v>251.53390343342051</v>
      </c>
      <c r="AU94" s="919">
        <v>7960440.2527565416</v>
      </c>
      <c r="AV94" s="922">
        <f t="shared" si="21"/>
        <v>7.0549182003962274</v>
      </c>
      <c r="AW94" s="11">
        <v>2047</v>
      </c>
      <c r="AX94" s="918">
        <v>1556.8911884912839</v>
      </c>
      <c r="AY94" s="919">
        <v>863.31715218381862</v>
      </c>
      <c r="AZ94" s="919">
        <v>1985564.1588582715</v>
      </c>
      <c r="BA94" s="922">
        <f t="shared" si="22"/>
        <v>5.0935059067200186</v>
      </c>
      <c r="BB94" s="1">
        <v>2047</v>
      </c>
      <c r="BC94" s="85">
        <f t="shared" si="15"/>
        <v>119.23808451760939</v>
      </c>
      <c r="BD94" s="992">
        <f t="shared" si="23"/>
        <v>52.267660800994541</v>
      </c>
      <c r="BE94" s="83">
        <f t="shared" si="16"/>
        <v>3819.4685347049412</v>
      </c>
      <c r="BF94" s="990">
        <f t="shared" si="17"/>
        <v>38517574.076056756</v>
      </c>
      <c r="BG94" s="1">
        <v>2047</v>
      </c>
      <c r="BH94" s="1006">
        <v>65.13</v>
      </c>
      <c r="BI94" s="1007">
        <v>41.865900000000003</v>
      </c>
      <c r="BJ94" s="18"/>
      <c r="BL94"/>
    </row>
    <row r="95" spans="2:64" ht="13.2" x14ac:dyDescent="0.25">
      <c r="F95" s="18"/>
      <c r="G95" s="18"/>
      <c r="H95" s="11">
        <v>2048</v>
      </c>
      <c r="J95" s="982">
        <f t="shared" si="12"/>
        <v>25.593090894163641</v>
      </c>
      <c r="K95" s="11">
        <v>2048</v>
      </c>
      <c r="L95" s="818">
        <v>9962.6960688106519</v>
      </c>
      <c r="M95" s="1046">
        <v>0</v>
      </c>
      <c r="N95" s="67"/>
      <c r="O95" s="67"/>
      <c r="P95" s="70"/>
      <c r="Q95" s="67"/>
      <c r="R95" s="853">
        <v>-56.445033647501077</v>
      </c>
      <c r="S95" s="1227">
        <v>120979.3485119792</v>
      </c>
      <c r="T95" s="41">
        <f t="shared" si="18"/>
        <v>0.32418146964298306</v>
      </c>
      <c r="U95" s="873">
        <f t="shared" si="13"/>
        <v>6.9581291510408221</v>
      </c>
      <c r="V95" s="877"/>
      <c r="W95" s="976">
        <f t="shared" si="14"/>
        <v>25.917272363806624</v>
      </c>
      <c r="X95" s="11">
        <v>2048</v>
      </c>
      <c r="Y95" s="818">
        <v>79183.439425595614</v>
      </c>
      <c r="Z95" s="890">
        <f>MAX(($U39+$AE39)/10^6*TAM_RoofArea!$I54/TAM_RoofArea!$O54*NumStories_Comm,$BB39,$L95)/TAM_Area!$R66*Y95</f>
        <v>64632.92851611603</v>
      </c>
      <c r="AA95" s="88"/>
      <c r="AB95" s="88"/>
      <c r="AC95" s="89"/>
      <c r="AD95" s="1026"/>
      <c r="AE95" s="891">
        <v>1302.7668566798902</v>
      </c>
      <c r="AF95" s="985">
        <v>2167714.9342229455</v>
      </c>
      <c r="AG95" s="988">
        <f t="shared" si="19"/>
        <v>6.8576756182705498</v>
      </c>
      <c r="AH95" s="1">
        <v>2048</v>
      </c>
      <c r="AI95" s="818">
        <v>2430.5591656496581</v>
      </c>
      <c r="AJ95" s="890">
        <f>MAX($L39,($U39+$AE39)/10^6*TAM_RoofArea!$C54/TAM_RoofArea!$O54*NumStories_RES,$AR39)/TAM_Area!$J66*AI95</f>
        <v>2294.5954464148881</v>
      </c>
      <c r="AK95" s="82"/>
      <c r="AL95" s="82"/>
      <c r="AM95" s="81"/>
      <c r="AN95" s="82"/>
      <c r="AO95" s="891">
        <v>727.26815916192584</v>
      </c>
      <c r="AP95" s="985">
        <v>5591793.5306502059</v>
      </c>
      <c r="AQ95" s="988">
        <f t="shared" si="20"/>
        <v>8.2099589036331384</v>
      </c>
      <c r="AR95" s="11">
        <v>2048</v>
      </c>
      <c r="AS95" s="918">
        <v>3060.2066710766394</v>
      </c>
      <c r="AT95" s="919">
        <v>256.56354735036871</v>
      </c>
      <c r="AU95" s="919">
        <v>8119616.3294085879</v>
      </c>
      <c r="AV95" s="922">
        <f t="shared" si="21"/>
        <v>7.1959875589472606</v>
      </c>
      <c r="AW95" s="11">
        <v>2048</v>
      </c>
      <c r="AX95" s="918">
        <v>1565.6284015756514</v>
      </c>
      <c r="AY95" s="919">
        <v>868.79548535966774</v>
      </c>
      <c r="AZ95" s="919">
        <v>1998163.9108459791</v>
      </c>
      <c r="BA95" s="922">
        <f t="shared" si="22"/>
        <v>5.1258276581407829</v>
      </c>
      <c r="BB95" s="1">
        <v>2048</v>
      </c>
      <c r="BC95" s="85">
        <f t="shared" si="15"/>
        <v>120.96994714526903</v>
      </c>
      <c r="BD95" s="992">
        <f t="shared" si="23"/>
        <v>53.306722102798354</v>
      </c>
      <c r="BE95" s="83">
        <f t="shared" si="16"/>
        <v>3905.5502484681501</v>
      </c>
      <c r="BF95" s="990">
        <f t="shared" si="17"/>
        <v>39246741.208313011</v>
      </c>
      <c r="BG95" s="1">
        <v>2048</v>
      </c>
      <c r="BH95" s="1006">
        <v>65.526399999999995</v>
      </c>
      <c r="BI95" s="1007">
        <v>41.640500000000003</v>
      </c>
      <c r="BJ95" s="18"/>
      <c r="BL95"/>
    </row>
    <row r="96" spans="2:64" ht="13.2" x14ac:dyDescent="0.25">
      <c r="F96" s="18"/>
      <c r="G96" s="18"/>
      <c r="H96" s="11">
        <v>2049</v>
      </c>
      <c r="J96" s="982">
        <f t="shared" si="12"/>
        <v>26.098756804393012</v>
      </c>
      <c r="K96" s="11">
        <v>2049</v>
      </c>
      <c r="L96" s="818">
        <v>9972.6040315189202</v>
      </c>
      <c r="M96" s="1046">
        <v>0</v>
      </c>
      <c r="N96" s="67"/>
      <c r="O96" s="67"/>
      <c r="P96" s="70"/>
      <c r="Q96" s="67"/>
      <c r="R96" s="853">
        <v>-56.499908016695258</v>
      </c>
      <c r="S96" s="1227">
        <v>121096.96143567032</v>
      </c>
      <c r="T96" s="41">
        <f t="shared" si="18"/>
        <v>0.32449663029577325</v>
      </c>
      <c r="U96" s="873">
        <f t="shared" si="13"/>
        <v>7.0727791002687077</v>
      </c>
      <c r="V96" s="877"/>
      <c r="W96" s="976">
        <f t="shared" si="14"/>
        <v>26.423253434688785</v>
      </c>
      <c r="X96" s="11">
        <v>2049</v>
      </c>
      <c r="Y96" s="818">
        <v>81798.487105827953</v>
      </c>
      <c r="Z96" s="890">
        <f>MAX(($U40+$AE40)/10^6*TAM_RoofArea!$I55/TAM_RoofArea!$O55*NumStories_Comm,$BB40,$L96)/TAM_Area!$R67*Y96</f>
        <v>67674.724900106085</v>
      </c>
      <c r="AA96" s="88"/>
      <c r="AB96" s="88"/>
      <c r="AC96" s="89"/>
      <c r="AD96" s="1026"/>
      <c r="AE96" s="891">
        <v>1350.8213734693848</v>
      </c>
      <c r="AF96" s="985">
        <v>2247674.3630089439</v>
      </c>
      <c r="AG96" s="988">
        <f t="shared" si="19"/>
        <v>7.1106313074987284</v>
      </c>
      <c r="AH96" s="1">
        <v>2049</v>
      </c>
      <c r="AI96" s="818">
        <v>2450.194899170413</v>
      </c>
      <c r="AJ96" s="890">
        <f>MAX($L40,($U40+$AE40)/10^6*TAM_RoofArea!$C55/TAM_RoofArea!$O55*NumStories_RES,$AR40)/TAM_Area!$J67*AI96</f>
        <v>2324.6549190039414</v>
      </c>
      <c r="AK96" s="82"/>
      <c r="AL96" s="82"/>
      <c r="AM96" s="81"/>
      <c r="AN96" s="82"/>
      <c r="AO96" s="891">
        <v>733.05401254981143</v>
      </c>
      <c r="AP96" s="985">
        <v>5636279.5941964947</v>
      </c>
      <c r="AQ96" s="988">
        <f t="shared" si="20"/>
        <v>8.275274039375816</v>
      </c>
      <c r="AR96" s="11">
        <v>2049</v>
      </c>
      <c r="AS96" s="918">
        <v>3114.2710396426346</v>
      </c>
      <c r="AT96" s="919">
        <v>261.58771245043727</v>
      </c>
      <c r="AU96" s="919">
        <v>8278619.0147450687</v>
      </c>
      <c r="AV96" s="922">
        <f t="shared" si="21"/>
        <v>7.3369032499234939</v>
      </c>
      <c r="AW96" s="11">
        <v>2049</v>
      </c>
      <c r="AX96" s="918">
        <v>1572.6800709942202</v>
      </c>
      <c r="AY96" s="919">
        <v>873.24533803091299</v>
      </c>
      <c r="AZ96" s="919">
        <v>2008398.2354552774</v>
      </c>
      <c r="BA96" s="922">
        <f t="shared" si="22"/>
        <v>5.1520814523665637</v>
      </c>
      <c r="BB96" s="1">
        <v>2049</v>
      </c>
      <c r="BC96" s="85">
        <f t="shared" si="15"/>
        <v>122.72396868977123</v>
      </c>
      <c r="BD96" s="992">
        <f t="shared" si="23"/>
        <v>54.298143483853387</v>
      </c>
      <c r="BE96" s="83">
        <f t="shared" si="16"/>
        <v>3986.3522825007954</v>
      </c>
      <c r="BF96" s="990">
        <f t="shared" si="17"/>
        <v>39947275.266850531</v>
      </c>
      <c r="BG96" s="1">
        <v>2049</v>
      </c>
      <c r="BH96" s="1006">
        <v>65.913899999999998</v>
      </c>
      <c r="BI96" s="1007">
        <v>41.416199999999996</v>
      </c>
      <c r="BJ96" s="18"/>
      <c r="BL96"/>
    </row>
    <row r="97" spans="6:66" ht="13.2" x14ac:dyDescent="0.25">
      <c r="F97" s="18"/>
      <c r="G97" s="18"/>
      <c r="H97" s="38">
        <v>2050</v>
      </c>
      <c r="J97" s="983">
        <f t="shared" si="12"/>
        <v>26.582461008972977</v>
      </c>
      <c r="K97" s="38">
        <v>2050</v>
      </c>
      <c r="L97" s="818">
        <v>9979.321082596105</v>
      </c>
      <c r="M97" s="1046">
        <v>0</v>
      </c>
      <c r="N97" s="68"/>
      <c r="O97" s="68"/>
      <c r="P97" s="71"/>
      <c r="Q97" s="68"/>
      <c r="R97" s="853">
        <v>-56.536597276946281</v>
      </c>
      <c r="S97" s="1227">
        <v>121175.597987298</v>
      </c>
      <c r="T97" s="41">
        <f t="shared" si="18"/>
        <v>0.32470734818430458</v>
      </c>
      <c r="U97" s="873">
        <f t="shared" si="13"/>
        <v>7.185425110063159</v>
      </c>
      <c r="V97" s="878"/>
      <c r="W97" s="976">
        <f t="shared" si="14"/>
        <v>26.907168357157278</v>
      </c>
      <c r="X97" s="38">
        <v>2050</v>
      </c>
      <c r="Y97" s="818">
        <v>84433.946605014455</v>
      </c>
      <c r="Z97" s="890">
        <f>MAX(($U41+$AE41)/10^6*TAM_RoofArea!$I56/TAM_RoofArea!$O56*NumStories_Comm,$BB41,$L97)/TAM_Area!$R68*Y97</f>
        <v>70457.844054913934</v>
      </c>
      <c r="AA97" s="866"/>
      <c r="AB97" s="866"/>
      <c r="AC97" s="867"/>
      <c r="AD97" s="866"/>
      <c r="AE97" s="891">
        <v>1399.2690177133579</v>
      </c>
      <c r="AF97" s="985">
        <v>2328287.9289874542</v>
      </c>
      <c r="AG97" s="988">
        <f t="shared" si="19"/>
        <v>7.3656563927555432</v>
      </c>
      <c r="AH97" s="37">
        <v>2050</v>
      </c>
      <c r="AI97" s="818">
        <v>2465.2352973414709</v>
      </c>
      <c r="AJ97" s="890">
        <f>MAX($L41,($U41+$AE41)/10^6*TAM_RoofArea!$C56/TAM_RoofArea!$O56*NumStories_RES,$AR41)/TAM_Area!$J68*AI97</f>
        <v>2349.5292282294058</v>
      </c>
      <c r="AK97" s="862"/>
      <c r="AL97" s="862"/>
      <c r="AM97" s="861"/>
      <c r="AN97" s="862"/>
      <c r="AO97" s="891">
        <v>737.39093870582747</v>
      </c>
      <c r="AP97" s="985">
        <v>5669625.1976257218</v>
      </c>
      <c r="AQ97" s="988">
        <f t="shared" si="20"/>
        <v>8.3242325769667005</v>
      </c>
      <c r="AR97" s="38">
        <v>2050</v>
      </c>
      <c r="AS97" s="918">
        <v>3197.2265987383703</v>
      </c>
      <c r="AT97" s="919">
        <v>269.28870929498225</v>
      </c>
      <c r="AU97" s="919">
        <v>8522336.9566641524</v>
      </c>
      <c r="AV97" s="922">
        <f t="shared" si="21"/>
        <v>7.552897603202215</v>
      </c>
      <c r="AW97" s="38">
        <v>2050</v>
      </c>
      <c r="AX97" s="918">
        <v>1578.2767679985097</v>
      </c>
      <c r="AY97" s="919">
        <v>876.8073995442154</v>
      </c>
      <c r="AZ97" s="919">
        <v>2016590.707543398</v>
      </c>
      <c r="BA97" s="922">
        <f t="shared" si="22"/>
        <v>5.1730973459025735</v>
      </c>
      <c r="BB97" s="37">
        <v>2050</v>
      </c>
      <c r="BC97" s="85">
        <f t="shared" si="15"/>
        <v>124.50008902876587</v>
      </c>
      <c r="BD97" s="992">
        <f t="shared" si="23"/>
        <v>55.32305227598431</v>
      </c>
      <c r="BE97" s="83">
        <f t="shared" si="16"/>
        <v>4059.7816332038092</v>
      </c>
      <c r="BF97" s="990">
        <f t="shared" si="17"/>
        <v>40707838.396450602</v>
      </c>
      <c r="BG97" s="37">
        <v>2050</v>
      </c>
      <c r="BH97" s="1006">
        <v>66.2577</v>
      </c>
      <c r="BI97" s="1007">
        <v>41.037300000000002</v>
      </c>
      <c r="BJ97" s="18"/>
      <c r="BL97"/>
    </row>
    <row r="98" spans="6:66" ht="13.2" x14ac:dyDescent="0.25">
      <c r="F98" s="18"/>
      <c r="G98" s="18"/>
      <c r="H98" s="11">
        <v>2051</v>
      </c>
      <c r="J98" s="982">
        <f t="shared" si="12"/>
        <v>27.044870809435757</v>
      </c>
      <c r="K98" s="11">
        <v>2051</v>
      </c>
      <c r="L98" s="818">
        <v>9982.817440605606</v>
      </c>
      <c r="M98" s="1046">
        <v>0</v>
      </c>
      <c r="N98" s="67"/>
      <c r="O98" s="67"/>
      <c r="P98" s="70"/>
      <c r="Q98" s="67"/>
      <c r="R98" s="853">
        <v>-56.554931702880253</v>
      </c>
      <c r="S98" s="1227">
        <v>121214.89439234015</v>
      </c>
      <c r="T98" s="41">
        <f t="shared" si="18"/>
        <v>0.32481264852270908</v>
      </c>
      <c r="U98" s="873">
        <f t="shared" si="13"/>
        <v>7.2963072247727521</v>
      </c>
      <c r="V98" s="877"/>
      <c r="W98" s="976">
        <f t="shared" si="14"/>
        <v>27.369683457958466</v>
      </c>
      <c r="X98" s="11">
        <v>2051</v>
      </c>
      <c r="Y98" s="818">
        <v>86504.685600625467</v>
      </c>
      <c r="Z98" s="890">
        <f>MAX(($U42+$AE42)/10^6*TAM_RoofArea!$I57/TAM_RoofArea!$O57*NumStories_Comm,$BB42,$L98)/TAM_Area!$R69*Y98</f>
        <v>72477.836973008787</v>
      </c>
      <c r="AA98" s="88"/>
      <c r="AB98" s="88"/>
      <c r="AC98" s="89"/>
      <c r="AD98" s="88"/>
      <c r="AE98" s="891">
        <v>1436.8402606644968</v>
      </c>
      <c r="AF98" s="985">
        <v>2390803.9072109577</v>
      </c>
      <c r="AG98" s="988">
        <f t="shared" si="19"/>
        <v>7.5634288456031449</v>
      </c>
      <c r="AH98" s="1">
        <v>2051</v>
      </c>
      <c r="AI98" s="818">
        <v>2476.7046375217542</v>
      </c>
      <c r="AJ98" s="890">
        <f>MAX($L42,($U42+$AE42)/10^6*TAM_RoofArea!$C57/TAM_RoofArea!$O57*NumStories_RES,$AR42)/TAM_Area!$J69*AI98</f>
        <v>2370.2071647391508</v>
      </c>
      <c r="AK98" s="82"/>
      <c r="AL98" s="82"/>
      <c r="AM98" s="81"/>
      <c r="AN98" s="82"/>
      <c r="AO98" s="891">
        <v>740.60107017659584</v>
      </c>
      <c r="AP98" s="985">
        <v>5694307.1421940969</v>
      </c>
      <c r="AQ98" s="988">
        <f t="shared" si="20"/>
        <v>8.360470994829841</v>
      </c>
      <c r="AR98" s="11">
        <v>2051</v>
      </c>
      <c r="AS98" s="918">
        <v>3223.1367916644485</v>
      </c>
      <c r="AT98" s="919">
        <v>271.70432868576586</v>
      </c>
      <c r="AU98" s="919">
        <v>8598785.4734296985</v>
      </c>
      <c r="AV98" s="922">
        <f t="shared" si="21"/>
        <v>7.6206498901609416</v>
      </c>
      <c r="AW98" s="11">
        <v>2051</v>
      </c>
      <c r="AX98" s="918">
        <v>1582.6213081636656</v>
      </c>
      <c r="AY98" s="919">
        <v>879.60542336221135</v>
      </c>
      <c r="AZ98" s="919">
        <v>2023025.9507151467</v>
      </c>
      <c r="BA98" s="922">
        <f t="shared" si="22"/>
        <v>5.1896054748191069</v>
      </c>
      <c r="BB98" s="1">
        <v>2051</v>
      </c>
      <c r="BC98" s="85">
        <f t="shared" si="15"/>
        <v>126.29839533482388</v>
      </c>
      <c r="BD98" s="992">
        <f t="shared" si="23"/>
        <v>56.103838663371505</v>
      </c>
      <c r="BE98" s="83">
        <f t="shared" si="16"/>
        <v>4123.0315569523191</v>
      </c>
      <c r="BF98" s="990">
        <f t="shared" si="17"/>
        <v>41260925.058343157</v>
      </c>
      <c r="BG98" s="1">
        <v>2051</v>
      </c>
      <c r="BH98" s="1006">
        <v>66.661100000000005</v>
      </c>
      <c r="BI98" s="1007">
        <v>40.972199999999994</v>
      </c>
      <c r="BJ98" s="18"/>
      <c r="BL98"/>
    </row>
    <row r="99" spans="6:66" ht="13.2" x14ac:dyDescent="0.25">
      <c r="F99" s="18"/>
      <c r="G99" s="18"/>
      <c r="H99" s="11">
        <v>2052</v>
      </c>
      <c r="J99" s="982">
        <f t="shared" si="12"/>
        <v>27.486570042423487</v>
      </c>
      <c r="K99" s="11">
        <v>2052</v>
      </c>
      <c r="L99" s="818">
        <v>9983.0193590756244</v>
      </c>
      <c r="M99" s="1046">
        <v>0</v>
      </c>
      <c r="N99" s="67"/>
      <c r="O99" s="67"/>
      <c r="P99" s="70"/>
      <c r="Q99" s="67"/>
      <c r="R99" s="853">
        <v>-56.554491010960987</v>
      </c>
      <c r="S99" s="1227">
        <v>121213.94985182289</v>
      </c>
      <c r="T99" s="41">
        <f t="shared" si="18"/>
        <v>0.32481011749128241</v>
      </c>
      <c r="U99" s="873">
        <f t="shared" si="13"/>
        <v>7.4055942439997322</v>
      </c>
      <c r="V99" s="877"/>
      <c r="W99" s="976">
        <f t="shared" si="14"/>
        <v>27.811380159914769</v>
      </c>
      <c r="X99" s="11">
        <v>2052</v>
      </c>
      <c r="Y99" s="818">
        <v>88598.041317762312</v>
      </c>
      <c r="Z99" s="890">
        <f>MAX(($U43+$AE43)/10^6*TAM_RoofArea!$I58/TAM_RoofArea!$O58*NumStories_Comm,$BB43,$L99)/TAM_Area!$R70*Y99</f>
        <v>74312.470168565182</v>
      </c>
      <c r="AA99" s="88"/>
      <c r="AB99" s="88"/>
      <c r="AC99" s="89"/>
      <c r="AD99" s="88"/>
      <c r="AE99" s="891">
        <v>1474.8470970422709</v>
      </c>
      <c r="AF99" s="985">
        <v>2454044.6830997723</v>
      </c>
      <c r="AG99" s="988">
        <f t="shared" si="19"/>
        <v>7.7634942324519471</v>
      </c>
      <c r="AH99" s="1">
        <v>2052</v>
      </c>
      <c r="AI99" s="818">
        <v>2485.4209714609624</v>
      </c>
      <c r="AJ99" s="890">
        <f>MAX($L43,($U43+$AE43)/10^6*TAM_RoofArea!$C58/TAM_RoofArea!$O58*NumStories_RES,$AR43)/TAM_Area!$J70*AI99</f>
        <v>2387.498485723127</v>
      </c>
      <c r="AK99" s="82"/>
      <c r="AL99" s="82"/>
      <c r="AM99" s="81"/>
      <c r="AN99" s="82"/>
      <c r="AO99" s="891">
        <v>742.94204399600585</v>
      </c>
      <c r="AP99" s="985">
        <v>5712306.3383556381</v>
      </c>
      <c r="AQ99" s="988">
        <f t="shared" si="20"/>
        <v>8.3868976967412578</v>
      </c>
      <c r="AR99" s="11">
        <v>2052</v>
      </c>
      <c r="AS99" s="918">
        <v>3278.3907176066327</v>
      </c>
      <c r="AT99" s="919">
        <v>276.83870886828947</v>
      </c>
      <c r="AU99" s="919">
        <v>8761276.1998089962</v>
      </c>
      <c r="AV99" s="922">
        <f t="shared" si="21"/>
        <v>7.7646568478831544</v>
      </c>
      <c r="AW99" s="11">
        <v>2052</v>
      </c>
      <c r="AX99" s="918">
        <v>1585.8905118770667</v>
      </c>
      <c r="AY99" s="919">
        <v>881.74730127371993</v>
      </c>
      <c r="AZ99" s="919">
        <v>2027952.1079251408</v>
      </c>
      <c r="BA99" s="922">
        <f t="shared" si="22"/>
        <v>5.2022423925105326</v>
      </c>
      <c r="BB99" s="1">
        <v>2052</v>
      </c>
      <c r="BC99" s="85">
        <f t="shared" si="15"/>
        <v>128.11901830051141</v>
      </c>
      <c r="BD99" s="992">
        <f t="shared" si="23"/>
        <v>56.928671329501661</v>
      </c>
      <c r="BE99" s="83">
        <f t="shared" si="16"/>
        <v>4179.8225780141993</v>
      </c>
      <c r="BF99" s="990">
        <f t="shared" si="17"/>
        <v>41881310.048650548</v>
      </c>
      <c r="BG99" s="1">
        <v>2052</v>
      </c>
      <c r="BH99" s="1006">
        <v>67.020499999999998</v>
      </c>
      <c r="BI99" s="1007">
        <v>40.753099999999996</v>
      </c>
      <c r="BJ99" s="18"/>
      <c r="BL99"/>
    </row>
    <row r="100" spans="6:66" ht="13.2" x14ac:dyDescent="0.25">
      <c r="F100" s="18"/>
      <c r="G100" s="18"/>
      <c r="H100">
        <f t="shared" si="11"/>
        <v>2053</v>
      </c>
      <c r="J100" s="982">
        <f t="shared" si="12"/>
        <v>27.908111334559369</v>
      </c>
      <c r="K100" s="11">
        <v>2053</v>
      </c>
      <c r="L100" s="818">
        <v>9979.8174690093329</v>
      </c>
      <c r="M100" s="1046">
        <v>0</v>
      </c>
      <c r="N100" s="67"/>
      <c r="O100" s="67"/>
      <c r="P100" s="70"/>
      <c r="Q100" s="67"/>
      <c r="R100" s="853">
        <v>-56.534651903726399</v>
      </c>
      <c r="S100" s="1227">
        <v>121171.42844447808</v>
      </c>
      <c r="T100" s="41">
        <f t="shared" si="18"/>
        <v>0.32469617529789313</v>
      </c>
      <c r="U100" s="873">
        <f t="shared" si="13"/>
        <v>7.5134875414454907</v>
      </c>
      <c r="V100" s="874"/>
      <c r="W100" s="976">
        <f t="shared" si="14"/>
        <v>28.23280750985726</v>
      </c>
      <c r="X100" s="11">
        <v>2053</v>
      </c>
      <c r="Y100" s="818">
        <v>90714.073779154089</v>
      </c>
      <c r="Z100" s="890">
        <f>MAX(($U44+$AE44)/10^6*TAM_RoofArea!$I59/TAM_RoofArea!$O59*NumStories_Comm,$BB44,$L100)/TAM_Area!$R71*Y100</f>
        <v>76580.082937213345</v>
      </c>
      <c r="AA100" s="88"/>
      <c r="AB100" s="88"/>
      <c r="AC100" s="89"/>
      <c r="AD100" s="88"/>
      <c r="AE100" s="891">
        <v>1513.2906828721541</v>
      </c>
      <c r="AF100" s="985">
        <v>2518012.1802012101</v>
      </c>
      <c r="AG100" s="988">
        <f t="shared" si="19"/>
        <v>7.9658586385409649</v>
      </c>
      <c r="AH100" s="1">
        <v>2053</v>
      </c>
      <c r="AI100" s="818">
        <v>2492.0278472767286</v>
      </c>
      <c r="AJ100" s="890">
        <f>MAX($L44,($U44+$AE44)/10^6*TAM_RoofArea!$C59/TAM_RoofArea!$O59*NumStories_RES,$AR44)/TAM_Area!$J71*AI100</f>
        <v>2402.0568912807125</v>
      </c>
      <c r="AK100" s="82"/>
      <c r="AL100" s="82"/>
      <c r="AM100" s="81"/>
      <c r="AN100" s="82"/>
      <c r="AO100" s="891">
        <v>744.6167517784894</v>
      </c>
      <c r="AP100" s="985">
        <v>5725182.7719322341</v>
      </c>
      <c r="AQ100" s="988">
        <f t="shared" si="20"/>
        <v>8.4058030783347952</v>
      </c>
      <c r="AR100" s="11">
        <v>2053</v>
      </c>
      <c r="AS100" s="918">
        <v>3334.4904228446517</v>
      </c>
      <c r="AT100" s="919">
        <v>282.05145234517386</v>
      </c>
      <c r="AU100" s="919">
        <v>8926246.9351026081</v>
      </c>
      <c r="AV100" s="922">
        <f t="shared" si="21"/>
        <v>7.9108617066599818</v>
      </c>
      <c r="AW100" s="11">
        <v>2053</v>
      </c>
      <c r="AX100" s="918">
        <v>1588.2375881995367</v>
      </c>
      <c r="AY100" s="919">
        <v>883.32651797177095</v>
      </c>
      <c r="AZ100" s="919">
        <v>2031584.1868972643</v>
      </c>
      <c r="BA100" s="922">
        <f t="shared" si="22"/>
        <v>5.2115596515956399</v>
      </c>
      <c r="BB100" s="1">
        <v>2053</v>
      </c>
      <c r="BC100" s="85">
        <f t="shared" si="15"/>
        <v>129.9620049022493</v>
      </c>
      <c r="BD100" s="992">
        <f t="shared" si="23"/>
        <v>57.726890584988638</v>
      </c>
      <c r="BE100" s="83">
        <f t="shared" si="16"/>
        <v>4233.1370976284761</v>
      </c>
      <c r="BF100" s="990">
        <f t="shared" si="17"/>
        <v>42487597.033526123</v>
      </c>
      <c r="BG100" s="1">
        <v>2053</v>
      </c>
      <c r="BH100" s="1006">
        <v>67.37</v>
      </c>
      <c r="BI100" s="1007">
        <v>40.5364</v>
      </c>
      <c r="BJ100" s="18"/>
      <c r="BL100"/>
    </row>
    <row r="101" spans="6:66" ht="13.2" x14ac:dyDescent="0.25">
      <c r="F101" s="18"/>
      <c r="G101" s="18"/>
      <c r="H101">
        <f t="shared" si="11"/>
        <v>2054</v>
      </c>
      <c r="J101" s="982">
        <f t="shared" si="12"/>
        <v>28.309977074151512</v>
      </c>
      <c r="K101" s="11">
        <v>2054</v>
      </c>
      <c r="L101" s="818">
        <v>9973.0846163726219</v>
      </c>
      <c r="M101" s="1046">
        <v>0</v>
      </c>
      <c r="N101" s="67"/>
      <c r="O101" s="67"/>
      <c r="P101" s="70"/>
      <c r="Q101" s="67"/>
      <c r="R101" s="853">
        <v>-56.494689726209003</v>
      </c>
      <c r="S101" s="1227">
        <v>121085.77700822677</v>
      </c>
      <c r="T101" s="41">
        <f t="shared" si="18"/>
        <v>0.32446666002257918</v>
      </c>
      <c r="U101" s="873">
        <f t="shared" si="13"/>
        <v>7.6201458458504892</v>
      </c>
      <c r="V101" s="874"/>
      <c r="W101" s="976">
        <f t="shared" si="14"/>
        <v>28.634443734174091</v>
      </c>
      <c r="X101" s="11">
        <v>2054</v>
      </c>
      <c r="Y101" s="818">
        <v>92852.844649477323</v>
      </c>
      <c r="Z101" s="890">
        <f>MAX(($U45+$AE45)/10^6*TAM_RoofArea!$I60/TAM_RoofArea!$O60*NumStories_Comm,$BB45,$L101)/TAM_Area!$R72*Y101</f>
        <v>78867.222075603408</v>
      </c>
      <c r="AA101" s="88"/>
      <c r="AB101" s="88"/>
      <c r="AC101" s="89"/>
      <c r="AD101" s="88"/>
      <c r="AE101" s="891">
        <v>1552.172205803193</v>
      </c>
      <c r="AF101" s="985">
        <v>2582708.3746820418</v>
      </c>
      <c r="AG101" s="988">
        <f t="shared" si="19"/>
        <v>8.1705283155735362</v>
      </c>
      <c r="AH101" s="1">
        <v>2054</v>
      </c>
      <c r="AI101" s="818">
        <v>2497.0258474269281</v>
      </c>
      <c r="AJ101" s="890">
        <f>MAX($L45,($U45+$AE45)/10^6*TAM_RoofArea!$C60/TAM_RoofArea!$O60*NumStories_RES,$AR45)/TAM_Area!$J72*AI101</f>
        <v>2414.4052022333099</v>
      </c>
      <c r="AK101" s="82"/>
      <c r="AL101" s="82"/>
      <c r="AM101" s="81"/>
      <c r="AN101" s="82"/>
      <c r="AO101" s="891">
        <v>745.78313626214958</v>
      </c>
      <c r="AP101" s="985">
        <v>5734150.8274256811</v>
      </c>
      <c r="AQ101" s="988">
        <f t="shared" si="20"/>
        <v>8.418970117969419</v>
      </c>
      <c r="AR101" s="11">
        <v>2054</v>
      </c>
      <c r="AS101" s="918">
        <v>3391.6574971217119</v>
      </c>
      <c r="AT101" s="919">
        <v>287.36308988887879</v>
      </c>
      <c r="AU101" s="919">
        <v>9094347.4286496099</v>
      </c>
      <c r="AV101" s="922">
        <f t="shared" si="21"/>
        <v>8.0598403050496454</v>
      </c>
      <c r="AW101" s="11">
        <v>2054</v>
      </c>
      <c r="AX101" s="918">
        <v>1589.7946251273122</v>
      </c>
      <c r="AY101" s="919">
        <v>884.42367055496118</v>
      </c>
      <c r="AZ101" s="919">
        <v>2034107.5548628734</v>
      </c>
      <c r="BA101" s="922">
        <f t="shared" si="22"/>
        <v>5.2180327688607333</v>
      </c>
      <c r="BB101" s="1">
        <v>2054</v>
      </c>
      <c r="BC101" s="85">
        <f t="shared" si="15"/>
        <v>131.8274094586391</v>
      </c>
      <c r="BD101" s="992">
        <f t="shared" si="23"/>
        <v>58.501815241627419</v>
      </c>
      <c r="BE101" s="83">
        <f t="shared" si="16"/>
        <v>4283.232063926459</v>
      </c>
      <c r="BF101" s="990">
        <f t="shared" si="17"/>
        <v>43082179.811492175</v>
      </c>
      <c r="BG101" s="1">
        <v>2054</v>
      </c>
      <c r="BH101" s="1006">
        <v>67.709500000000006</v>
      </c>
      <c r="BI101" s="1007">
        <v>40.322300000000006</v>
      </c>
      <c r="BJ101" s="18"/>
      <c r="BL101"/>
    </row>
    <row r="102" spans="6:66" ht="13.2" x14ac:dyDescent="0.25">
      <c r="F102" s="18"/>
      <c r="G102" s="18"/>
      <c r="H102">
        <f t="shared" si="11"/>
        <v>2055</v>
      </c>
      <c r="J102" s="982">
        <f t="shared" si="12"/>
        <v>28.69263932036738</v>
      </c>
      <c r="K102" s="11">
        <v>2055</v>
      </c>
      <c r="L102" s="818">
        <v>9962.7280630262121</v>
      </c>
      <c r="M102" s="1046">
        <v>0</v>
      </c>
      <c r="N102" s="67"/>
      <c r="O102" s="67"/>
      <c r="P102" s="70"/>
      <c r="Q102" s="67"/>
      <c r="R102" s="853">
        <v>-56.434075960743712</v>
      </c>
      <c r="S102" s="1227">
        <v>120955.8627645282</v>
      </c>
      <c r="T102" s="41">
        <f t="shared" si="18"/>
        <v>0.32411853622320552</v>
      </c>
      <c r="U102" s="873">
        <f t="shared" si="13"/>
        <v>7.7257202816168009</v>
      </c>
      <c r="V102" s="874"/>
      <c r="W102" s="976">
        <f t="shared" si="14"/>
        <v>29.016757856590587</v>
      </c>
      <c r="X102" s="11">
        <v>2055</v>
      </c>
      <c r="Y102" s="818">
        <v>95014.417280272188</v>
      </c>
      <c r="Z102" s="890">
        <f>MAX(($U46+$AE46)/10^6*TAM_RoofArea!$I61/TAM_RoofArea!$O61*NumStories_Comm,$BB46,$L102)/TAM_Area!$R73*Y102</f>
        <v>81174.354623966588</v>
      </c>
      <c r="AA102" s="88"/>
      <c r="AB102" s="88"/>
      <c r="AC102" s="89"/>
      <c r="AD102" s="88"/>
      <c r="AE102" s="891">
        <v>1591.4928859730826</v>
      </c>
      <c r="AF102" s="985">
        <v>2648135.2967679314</v>
      </c>
      <c r="AG102" s="988">
        <f t="shared" si="19"/>
        <v>8.3775096862710292</v>
      </c>
      <c r="AH102" s="1">
        <v>2055</v>
      </c>
      <c r="AI102" s="818">
        <v>2500.8010676894546</v>
      </c>
      <c r="AJ102" s="890">
        <f>MAX($L46,($U46+$AE46)/10^6*TAM_RoofArea!$C61/TAM_RoofArea!$O61*NumStories_RES,$AR46)/TAM_Area!$J73*AI102</f>
        <v>2424.9591704748655</v>
      </c>
      <c r="AK102" s="82"/>
      <c r="AL102" s="82"/>
      <c r="AM102" s="81"/>
      <c r="AN102" s="82"/>
      <c r="AO102" s="891">
        <v>746.56308931250771</v>
      </c>
      <c r="AP102" s="985">
        <v>5740147.702672123</v>
      </c>
      <c r="AQ102" s="988">
        <f t="shared" si="20"/>
        <v>8.4277748241971508</v>
      </c>
      <c r="AR102" s="11">
        <v>2055</v>
      </c>
      <c r="AS102" s="918">
        <v>3461.8754786110226</v>
      </c>
      <c r="AT102" s="919">
        <v>293.88392241830104</v>
      </c>
      <c r="AU102" s="919">
        <v>9300716.0216708593</v>
      </c>
      <c r="AV102" s="922">
        <f t="shared" si="21"/>
        <v>8.2427339009649749</v>
      </c>
      <c r="AW102" s="11">
        <v>2055</v>
      </c>
      <c r="AX102" s="918">
        <v>1590.6753273099569</v>
      </c>
      <c r="AY102" s="919">
        <v>885.10813902081441</v>
      </c>
      <c r="AZ102" s="919">
        <v>2035681.7805691841</v>
      </c>
      <c r="BA102" s="922">
        <f t="shared" si="22"/>
        <v>5.2220710810441151</v>
      </c>
      <c r="BB102" s="1">
        <v>2055</v>
      </c>
      <c r="BC102" s="85">
        <f t="shared" si="15"/>
        <v>133.71533964376135</v>
      </c>
      <c r="BD102" s="992">
        <f t="shared" si="23"/>
        <v>59.286847349067848</v>
      </c>
      <c r="BE102" s="83">
        <f t="shared" si="16"/>
        <v>4329.2237625545513</v>
      </c>
      <c r="BF102" s="990">
        <f t="shared" si="17"/>
        <v>43701641.803871468</v>
      </c>
      <c r="BG102" s="1">
        <v>2055</v>
      </c>
      <c r="BH102" s="1006">
        <v>68.038600000000002</v>
      </c>
      <c r="BI102" s="1007">
        <v>40.111199999999997</v>
      </c>
      <c r="BJ102" s="18"/>
      <c r="BL102"/>
    </row>
    <row r="103" spans="6:66" ht="13.2" x14ac:dyDescent="0.25">
      <c r="F103" s="18"/>
      <c r="G103" s="18"/>
      <c r="H103">
        <f t="shared" si="11"/>
        <v>2056</v>
      </c>
      <c r="J103" s="982">
        <f t="shared" si="12"/>
        <v>29.05656959365983</v>
      </c>
      <c r="K103" s="11">
        <v>2056</v>
      </c>
      <c r="L103" s="818">
        <v>9948.7136697628193</v>
      </c>
      <c r="M103" s="1046">
        <v>0</v>
      </c>
      <c r="N103" s="67"/>
      <c r="O103" s="67"/>
      <c r="P103" s="70"/>
      <c r="Q103" s="67"/>
      <c r="R103" s="853">
        <v>-56.35261604688003</v>
      </c>
      <c r="S103" s="1227">
        <v>120781.26870952929</v>
      </c>
      <c r="T103" s="41">
        <f t="shared" si="18"/>
        <v>0.32365068647829742</v>
      </c>
      <c r="U103" s="873">
        <f t="shared" si="13"/>
        <v>7.8303807401085734</v>
      </c>
      <c r="V103" s="874"/>
      <c r="W103" s="976">
        <f t="shared" si="14"/>
        <v>29.380220280138129</v>
      </c>
      <c r="X103" s="11">
        <v>2056</v>
      </c>
      <c r="Y103" s="818">
        <v>97198.856756087305</v>
      </c>
      <c r="Z103" s="890">
        <f>MAX(($U47+$AE47)/10^6*TAM_RoofArea!$I62/TAM_RoofArea!$O62*NumStories_Comm,$BB47,$L103)/TAM_Area!$R74*Y103</f>
        <v>83502.899468247982</v>
      </c>
      <c r="AA103" s="88"/>
      <c r="AB103" s="88"/>
      <c r="AC103" s="89"/>
      <c r="AD103" s="88"/>
      <c r="AE103" s="891">
        <v>1631.2539768969052</v>
      </c>
      <c r="AF103" s="985">
        <v>2714295.0322222281</v>
      </c>
      <c r="AG103" s="988">
        <f t="shared" si="19"/>
        <v>8.5868093490510873</v>
      </c>
      <c r="AH103" s="1">
        <v>2056</v>
      </c>
      <c r="AI103" s="818">
        <v>2503.6494165661966</v>
      </c>
      <c r="AJ103" s="890">
        <f>MAX($L47,($U47+$AE47)/10^6*TAM_RoofArea!$C62/TAM_RoofArea!$O62*NumStories_RES,$AR47)/TAM_Area!$J74*AI103</f>
        <v>2434.048385428478</v>
      </c>
      <c r="AK103" s="82"/>
      <c r="AL103" s="82"/>
      <c r="AM103" s="81"/>
      <c r="AN103" s="82"/>
      <c r="AO103" s="891">
        <v>747.05007161762001</v>
      </c>
      <c r="AP103" s="985">
        <v>5743891.9948825864</v>
      </c>
      <c r="AQ103" s="988">
        <f t="shared" si="20"/>
        <v>8.4332722527060184</v>
      </c>
      <c r="AR103" s="11">
        <v>2056</v>
      </c>
      <c r="AS103" s="918">
        <v>3510.075288961134</v>
      </c>
      <c r="AT103" s="919">
        <v>298.36472342323327</v>
      </c>
      <c r="AU103" s="919">
        <v>9442522.5463475455</v>
      </c>
      <c r="AV103" s="922">
        <f t="shared" si="21"/>
        <v>8.3684095420239046</v>
      </c>
      <c r="AW103" s="11">
        <v>2056</v>
      </c>
      <c r="AX103" s="918">
        <v>1590.9774108259319</v>
      </c>
      <c r="AY103" s="919">
        <v>885.43954750350326</v>
      </c>
      <c r="AZ103" s="919">
        <v>2036443.9950155255</v>
      </c>
      <c r="BA103" s="922">
        <f t="shared" si="22"/>
        <v>5.224026366028137</v>
      </c>
      <c r="BB103" s="1">
        <v>2056</v>
      </c>
      <c r="BC103" s="85">
        <f t="shared" si="15"/>
        <v>135.62589426572382</v>
      </c>
      <c r="BD103" s="992">
        <f t="shared" si="23"/>
        <v>59.99273778994727</v>
      </c>
      <c r="BE103" s="83">
        <f t="shared" si="16"/>
        <v>4374.5478655084453</v>
      </c>
      <c r="BF103" s="990">
        <f t="shared" si="17"/>
        <v>44244365.474116877</v>
      </c>
      <c r="BG103" s="1">
        <v>2056</v>
      </c>
      <c r="BH103" s="1006">
        <v>68.357300000000009</v>
      </c>
      <c r="BI103" s="1007">
        <v>39.903199999999998</v>
      </c>
      <c r="BJ103" s="18"/>
      <c r="BL103"/>
    </row>
    <row r="104" spans="6:66" ht="13.2" x14ac:dyDescent="0.25">
      <c r="F104" s="18"/>
      <c r="G104" s="18"/>
      <c r="H104">
        <f t="shared" si="11"/>
        <v>2057</v>
      </c>
      <c r="J104" s="982">
        <f t="shared" si="12"/>
        <v>29.402212338643182</v>
      </c>
      <c r="K104" s="11">
        <v>2057</v>
      </c>
      <c r="L104" s="818">
        <v>9931.0619218304564</v>
      </c>
      <c r="M104" s="1046">
        <v>0</v>
      </c>
      <c r="N104" s="67"/>
      <c r="O104" s="67"/>
      <c r="P104" s="70"/>
      <c r="Q104" s="67"/>
      <c r="R104" s="853">
        <v>-56.250426730711297</v>
      </c>
      <c r="S104" s="1227">
        <v>120562.24506659587</v>
      </c>
      <c r="T104" s="41">
        <f t="shared" si="18"/>
        <v>0.32306378129715652</v>
      </c>
      <c r="U104" s="873">
        <f t="shared" si="13"/>
        <v>7.9342413807578804</v>
      </c>
      <c r="V104" s="874"/>
      <c r="W104" s="976">
        <f t="shared" si="14"/>
        <v>29.725276119940339</v>
      </c>
      <c r="X104" s="11">
        <v>2057</v>
      </c>
      <c r="Y104" s="818">
        <v>99406.229941887257</v>
      </c>
      <c r="Z104" s="890">
        <f>MAX(($U48+$AE48)/10^6*TAM_RoofArea!$I63/TAM_RoofArea!$O63*NumStories_Comm,$BB48,$L104)/TAM_Area!$R75*Y104</f>
        <v>85852.288983794133</v>
      </c>
      <c r="AA104" s="88"/>
      <c r="AB104" s="88"/>
      <c r="AC104" s="89"/>
      <c r="AD104" s="88"/>
      <c r="AE104" s="891">
        <v>1671.4567663801909</v>
      </c>
      <c r="AF104" s="985">
        <v>2781189.7238652417</v>
      </c>
      <c r="AG104" s="988">
        <f t="shared" si="19"/>
        <v>8.7984340828339285</v>
      </c>
      <c r="AH104" s="1">
        <v>2057</v>
      </c>
      <c r="AI104" s="818">
        <v>2505.7966035883501</v>
      </c>
      <c r="AJ104" s="890">
        <f>MAX($L48,($U48+$AE48)/10^6*TAM_RoofArea!$C63/TAM_RoofArea!$O63*NumStories_RES,$AR48)/TAM_Area!$J75*AI104</f>
        <v>2441.9340389641275</v>
      </c>
      <c r="AK104" s="82"/>
      <c r="AL104" s="82"/>
      <c r="AM104" s="81"/>
      <c r="AN104" s="82"/>
      <c r="AO104" s="891">
        <v>747.31539565326716</v>
      </c>
      <c r="AP104" s="985">
        <v>5745932.0088820541</v>
      </c>
      <c r="AQ104" s="988">
        <f t="shared" si="20"/>
        <v>8.4362674332338159</v>
      </c>
      <c r="AR104" s="11">
        <v>2057</v>
      </c>
      <c r="AS104" s="918">
        <v>3571.7648689263647</v>
      </c>
      <c r="AT104" s="919">
        <v>304.09538097160748</v>
      </c>
      <c r="AU104" s="919">
        <v>9623884.010548396</v>
      </c>
      <c r="AV104" s="922">
        <f t="shared" si="21"/>
        <v>8.5291406390506097</v>
      </c>
      <c r="AW104" s="11">
        <v>2057</v>
      </c>
      <c r="AX104" s="918">
        <v>1590.7846732552212</v>
      </c>
      <c r="AY104" s="919">
        <v>885.4690273852018</v>
      </c>
      <c r="AZ104" s="919">
        <v>2036511.79651392</v>
      </c>
      <c r="BA104" s="922">
        <f t="shared" si="22"/>
        <v>5.2242002951006459</v>
      </c>
      <c r="BB104" s="1">
        <v>2057</v>
      </c>
      <c r="BC104" s="85">
        <f t="shared" si="15"/>
        <v>137.55928048765693</v>
      </c>
      <c r="BD104" s="992">
        <f t="shared" si="23"/>
        <v>60.713318570159338</v>
      </c>
      <c r="BE104" s="83">
        <f t="shared" si="16"/>
        <v>4416.0649713679832</v>
      </c>
      <c r="BF104" s="990">
        <f t="shared" si="17"/>
        <v>44815484.673234604</v>
      </c>
      <c r="BG104" s="1">
        <v>2057</v>
      </c>
      <c r="BH104" s="1006">
        <v>68.665199999999999</v>
      </c>
      <c r="BI104" s="1007">
        <v>39.698800000000006</v>
      </c>
      <c r="BJ104" s="18"/>
      <c r="BL104"/>
    </row>
    <row r="105" spans="6:66" ht="13.2" x14ac:dyDescent="0.25">
      <c r="F105" s="18"/>
      <c r="G105" s="18"/>
      <c r="H105">
        <f t="shared" si="11"/>
        <v>2058</v>
      </c>
      <c r="J105" s="982">
        <f t="shared" si="12"/>
        <v>29.730114900528342</v>
      </c>
      <c r="K105" s="11">
        <v>2058</v>
      </c>
      <c r="L105" s="818">
        <v>9909.8180264045895</v>
      </c>
      <c r="M105" s="1046">
        <v>0</v>
      </c>
      <c r="N105" s="67"/>
      <c r="O105" s="67"/>
      <c r="P105" s="70"/>
      <c r="Q105" s="67"/>
      <c r="R105" s="853">
        <v>-56.127765649397702</v>
      </c>
      <c r="S105" s="1227">
        <v>120299.34403268436</v>
      </c>
      <c r="T105" s="41">
        <f t="shared" si="18"/>
        <v>0.32235930037051608</v>
      </c>
      <c r="U105" s="873">
        <f t="shared" si="13"/>
        <v>8.0374741090321766</v>
      </c>
      <c r="V105" s="874"/>
      <c r="W105" s="976">
        <f t="shared" si="14"/>
        <v>30.05247420089886</v>
      </c>
      <c r="X105" s="11">
        <v>2058</v>
      </c>
      <c r="Y105" s="818">
        <v>101636.60553175602</v>
      </c>
      <c r="Z105" s="890">
        <f>MAX(($U49+$AE49)/10^6*TAM_RoofArea!$I64/TAM_RoofArea!$O64*NumStories_Comm,$BB49,$L105)/TAM_Area!$R76*Y105</f>
        <v>88223.800641109556</v>
      </c>
      <c r="AA105" s="88"/>
      <c r="AB105" s="88"/>
      <c r="AC105" s="89"/>
      <c r="AD105" s="88"/>
      <c r="AE105" s="891">
        <v>1712.1025774569353</v>
      </c>
      <c r="AF105" s="985">
        <v>2848821.5731350393</v>
      </c>
      <c r="AG105" s="988">
        <f t="shared" si="19"/>
        <v>9.0123908519800047</v>
      </c>
      <c r="AH105" s="1">
        <v>2058</v>
      </c>
      <c r="AI105" s="818">
        <v>2507.4141774880763</v>
      </c>
      <c r="AJ105" s="890">
        <f>MAX($L49,($U49+$AE49)/10^6*TAM_RoofArea!$C64/TAM_RoofArea!$O64*NumStories_RES,$AR49)/TAM_Area!$J76*AI105</f>
        <v>2448.8234094916256</v>
      </c>
      <c r="AK105" s="82"/>
      <c r="AL105" s="82"/>
      <c r="AM105" s="81"/>
      <c r="AN105" s="82"/>
      <c r="AO105" s="891">
        <v>747.41327541016005</v>
      </c>
      <c r="AP105" s="985">
        <v>5746684.5832722299</v>
      </c>
      <c r="AQ105" s="988">
        <f t="shared" si="20"/>
        <v>8.4373723747488061</v>
      </c>
      <c r="AR105" s="11">
        <v>2058</v>
      </c>
      <c r="AS105" s="918">
        <v>3635.3994956446472</v>
      </c>
      <c r="AT105" s="919">
        <v>310.00625133910023</v>
      </c>
      <c r="AU105" s="919">
        <v>9810948.7750192843</v>
      </c>
      <c r="AV105" s="922">
        <f t="shared" si="21"/>
        <v>8.6949262701985237</v>
      </c>
      <c r="AW105" s="11">
        <v>2058</v>
      </c>
      <c r="AX105" s="918">
        <v>1590.1688989944005</v>
      </c>
      <c r="AY105" s="919">
        <v>885.24037987611302</v>
      </c>
      <c r="AZ105" s="919">
        <v>2035985.9245352268</v>
      </c>
      <c r="BA105" s="922">
        <f t="shared" si="22"/>
        <v>5.2228512920892332</v>
      </c>
      <c r="BB105" s="1">
        <v>2058</v>
      </c>
      <c r="BC105" s="85">
        <f t="shared" si="15"/>
        <v>139.51586820108565</v>
      </c>
      <c r="BD105" s="992">
        <f t="shared" si="23"/>
        <v>61.420014989915423</v>
      </c>
      <c r="BE105" s="83">
        <f t="shared" si="16"/>
        <v>4454.973177501759</v>
      </c>
      <c r="BF105" s="990">
        <f t="shared" si="17"/>
        <v>45382111.550909102</v>
      </c>
      <c r="BG105" s="1">
        <v>2058</v>
      </c>
      <c r="BH105" s="1006">
        <v>68.962199999999996</v>
      </c>
      <c r="BI105" s="1007">
        <v>39.498199999999997</v>
      </c>
      <c r="BJ105" s="18"/>
      <c r="BL105"/>
    </row>
    <row r="106" spans="6:66" ht="13.2" x14ac:dyDescent="0.25">
      <c r="F106" s="18"/>
      <c r="G106" s="18"/>
      <c r="H106">
        <f t="shared" si="11"/>
        <v>2059</v>
      </c>
      <c r="J106" s="982">
        <f t="shared" si="12"/>
        <v>30.077346616157271</v>
      </c>
      <c r="K106" s="11">
        <v>2059</v>
      </c>
      <c r="L106" s="818">
        <v>9885.0572607429203</v>
      </c>
      <c r="M106" s="1046">
        <v>0</v>
      </c>
      <c r="N106" s="67"/>
      <c r="O106" s="67"/>
      <c r="P106" s="70"/>
      <c r="Q106" s="67"/>
      <c r="R106" s="853">
        <v>-55.985061810473894</v>
      </c>
      <c r="S106" s="1227">
        <v>119993.48510502413</v>
      </c>
      <c r="T106" s="41">
        <f t="shared" si="18"/>
        <v>0.32153970762273015</v>
      </c>
      <c r="U106" s="873">
        <f t="shared" si="13"/>
        <v>8.1401937001979707</v>
      </c>
      <c r="V106" s="874"/>
      <c r="W106" s="976">
        <f t="shared" si="14"/>
        <v>30.398886323779998</v>
      </c>
      <c r="X106" s="11">
        <v>2059</v>
      </c>
      <c r="Y106" s="818">
        <v>103890.05409893378</v>
      </c>
      <c r="Z106" s="890">
        <f>MAX(($U50+$AE50)/10^6*TAM_RoofArea!$I65/TAM_RoofArea!$O65*NumStories_Comm,$BB50,$L106)/TAM_Area!$R77*Y106</f>
        <v>90616.736761769353</v>
      </c>
      <c r="AA106" s="88"/>
      <c r="AB106" s="88"/>
      <c r="AC106" s="89"/>
      <c r="AD106" s="88"/>
      <c r="AE106" s="891">
        <v>1753.192769353295</v>
      </c>
      <c r="AF106" s="985">
        <v>2917192.8416909701</v>
      </c>
      <c r="AG106" s="988">
        <f t="shared" si="19"/>
        <v>9.2286868113628326</v>
      </c>
      <c r="AH106" s="1">
        <v>2059</v>
      </c>
      <c r="AI106" s="818">
        <v>2508.6321722403109</v>
      </c>
      <c r="AJ106" s="890">
        <f>MAX($L50,($U50+$AE50)/10^6*TAM_RoofArea!$C65/TAM_RoofArea!$O65*NumStories_RES,$AR50)/TAM_Area!$J77*AI106</f>
        <v>2454.8814388356423</v>
      </c>
      <c r="AK106" s="82"/>
      <c r="AL106" s="82"/>
      <c r="AM106" s="81"/>
      <c r="AN106" s="82"/>
      <c r="AO106" s="891">
        <v>747.38481280251142</v>
      </c>
      <c r="AP106" s="985">
        <v>5746465.7409878401</v>
      </c>
      <c r="AQ106" s="988">
        <f t="shared" si="20"/>
        <v>8.4370510670768812</v>
      </c>
      <c r="AR106" s="11">
        <v>2059</v>
      </c>
      <c r="AS106" s="918">
        <v>3701.1965598913644</v>
      </c>
      <c r="AT106" s="919">
        <v>316.11747625465512</v>
      </c>
      <c r="AU106" s="919">
        <v>10004354.276812039</v>
      </c>
      <c r="AV106" s="922">
        <f t="shared" si="21"/>
        <v>8.8663313622952806</v>
      </c>
      <c r="AW106" s="11">
        <v>2059</v>
      </c>
      <c r="AX106" s="918">
        <v>1589.1915303766398</v>
      </c>
      <c r="AY106" s="919">
        <v>884.79109569398304</v>
      </c>
      <c r="AZ106" s="919">
        <v>2034952.6048949037</v>
      </c>
      <c r="BA106" s="922">
        <f t="shared" si="22"/>
        <v>5.2202005493932422</v>
      </c>
      <c r="BB106" s="1">
        <v>2059</v>
      </c>
      <c r="BC106" s="85">
        <f t="shared" si="15"/>
        <v>141.49611688732296</v>
      </c>
      <c r="BD106" s="992">
        <f t="shared" si="23"/>
        <v>62.151156113908229</v>
      </c>
      <c r="BE106" s="83">
        <f t="shared" si="16"/>
        <v>4501.4967136886153</v>
      </c>
      <c r="BF106" s="990">
        <f t="shared" si="17"/>
        <v>45945767.944629222</v>
      </c>
      <c r="BG106" s="1">
        <v>2059</v>
      </c>
      <c r="BH106" s="1006">
        <v>69.248000000000005</v>
      </c>
      <c r="BI106" s="1007">
        <v>39.301699999999997</v>
      </c>
      <c r="BJ106" s="18"/>
      <c r="BL106"/>
    </row>
    <row r="107" spans="6:66" ht="13.2" x14ac:dyDescent="0.25">
      <c r="F107" s="18"/>
      <c r="G107" s="18"/>
      <c r="H107">
        <f t="shared" si="11"/>
        <v>2060</v>
      </c>
      <c r="J107" s="982">
        <f t="shared" si="12"/>
        <v>30.41569037690293</v>
      </c>
      <c r="K107" s="11">
        <v>2060</v>
      </c>
      <c r="L107" s="818">
        <v>9856.8509294005526</v>
      </c>
      <c r="M107" s="1046">
        <v>0</v>
      </c>
      <c r="N107" s="67"/>
      <c r="O107" s="67"/>
      <c r="P107" s="70"/>
      <c r="Q107" s="67"/>
      <c r="R107" s="853">
        <v>-55.822721580913367</v>
      </c>
      <c r="S107" s="1227">
        <v>119645.53925504627</v>
      </c>
      <c r="T107" s="41">
        <f t="shared" si="18"/>
        <v>0.32060733694633436</v>
      </c>
      <c r="U107" s="873">
        <f t="shared" si="13"/>
        <v>8.2425859211842862</v>
      </c>
      <c r="V107" s="874"/>
      <c r="W107" s="976">
        <f t="shared" si="14"/>
        <v>30.736297713849265</v>
      </c>
      <c r="X107" s="11">
        <v>2060</v>
      </c>
      <c r="Y107" s="818">
        <v>106150.48233919115</v>
      </c>
      <c r="Z107" s="890">
        <f>MAX(($U51+$AE51)/10^6*TAM_RoofArea!$I66/TAM_RoofArea!$O66*NumStories_Comm,$BB51,$L107)/TAM_Area!$R78*Y107</f>
        <v>93019.095818926202</v>
      </c>
      <c r="AA107" s="88"/>
      <c r="AB107" s="88"/>
      <c r="AC107" s="89"/>
      <c r="AD107" s="88"/>
      <c r="AE107" s="891">
        <v>1794.4173883243343</v>
      </c>
      <c r="AF107" s="985">
        <v>2985787.7877037306</v>
      </c>
      <c r="AG107" s="988">
        <f t="shared" si="19"/>
        <v>9.4456903856713339</v>
      </c>
      <c r="AH107" s="1">
        <v>2060</v>
      </c>
      <c r="AI107" s="818">
        <v>2509.5489545566361</v>
      </c>
      <c r="AJ107" s="890">
        <f>MAX($L51,($U51+$AE51)/10^6*TAM_RoofArea!$C66/TAM_RoofArea!$O66*NumStories_RES,$AR51)/TAM_Area!$J78*AI107</f>
        <v>2460.2398756360103</v>
      </c>
      <c r="AK107" s="82"/>
      <c r="AL107" s="82"/>
      <c r="AM107" s="81"/>
      <c r="AN107" s="82"/>
      <c r="AO107" s="891">
        <v>747.26110454448576</v>
      </c>
      <c r="AP107" s="985">
        <v>5745514.5773376767</v>
      </c>
      <c r="AQ107" s="988">
        <f t="shared" si="20"/>
        <v>8.4356545536978249</v>
      </c>
      <c r="AR107" s="11">
        <v>2060</v>
      </c>
      <c r="AS107" s="918">
        <v>3751.6807124806173</v>
      </c>
      <c r="AT107" s="919">
        <v>320.80992654467616</v>
      </c>
      <c r="AU107" s="919">
        <v>10152858.98994559</v>
      </c>
      <c r="AV107" s="922">
        <f t="shared" si="21"/>
        <v>8.9979432543847562</v>
      </c>
      <c r="AW107" s="11">
        <v>2060</v>
      </c>
      <c r="AX107" s="918">
        <v>1587.9048397620054</v>
      </c>
      <c r="AY107" s="919">
        <v>884.15307024701076</v>
      </c>
      <c r="AZ107" s="919">
        <v>2033485.1946196149</v>
      </c>
      <c r="BA107" s="922">
        <f t="shared" si="22"/>
        <v>5.2164362475088542</v>
      </c>
      <c r="BB107" s="1">
        <v>2060</v>
      </c>
      <c r="BC107" s="85">
        <f t="shared" si="15"/>
        <v>143.5004292863191</v>
      </c>
      <c r="BD107" s="992">
        <f t="shared" si="23"/>
        <v>62.832022155112028</v>
      </c>
      <c r="BE107" s="83">
        <f t="shared" si="16"/>
        <v>4549.0403102786868</v>
      </c>
      <c r="BF107" s="990">
        <f t="shared" si="17"/>
        <v>46455477.038108766</v>
      </c>
      <c r="BG107" s="1">
        <v>2060</v>
      </c>
      <c r="BH107" s="1006">
        <v>69.52239999999999</v>
      </c>
      <c r="BI107" s="1007">
        <v>39.1096</v>
      </c>
      <c r="BJ107" s="18"/>
      <c r="BL107"/>
    </row>
    <row r="108" spans="6:66" ht="13.8" thickBot="1" x14ac:dyDescent="0.3">
      <c r="F108" s="18"/>
      <c r="G108" s="18"/>
      <c r="J108" s="65"/>
      <c r="K108" s="18"/>
      <c r="L108" s="61"/>
      <c r="M108" s="59"/>
      <c r="N108" s="59"/>
      <c r="O108" s="59"/>
      <c r="P108" s="61"/>
      <c r="Q108" s="59"/>
      <c r="R108" s="59"/>
      <c r="S108" s="59"/>
      <c r="T108" s="59"/>
      <c r="U108" s="59"/>
      <c r="V108" s="874"/>
      <c r="W108" s="978"/>
      <c r="Y108" s="61"/>
      <c r="Z108" s="59"/>
      <c r="AA108" s="59"/>
      <c r="AB108" s="59"/>
      <c r="AC108" s="61"/>
      <c r="AD108" s="59"/>
      <c r="AE108" s="59"/>
      <c r="AF108" s="59"/>
      <c r="AG108" s="60"/>
      <c r="AI108" s="61"/>
      <c r="AJ108" s="59"/>
      <c r="AK108" s="59"/>
      <c r="AL108" s="59"/>
      <c r="AM108" s="61"/>
      <c r="AN108" s="59"/>
      <c r="AO108" s="59"/>
      <c r="AP108" s="59"/>
      <c r="AQ108" s="60"/>
      <c r="AS108" s="61"/>
      <c r="AT108" s="59"/>
      <c r="AU108" s="59"/>
      <c r="AV108" s="60"/>
      <c r="AW108" s="18"/>
      <c r="AX108" s="61"/>
      <c r="AY108" s="59"/>
      <c r="AZ108" s="59"/>
      <c r="BA108" s="60"/>
      <c r="BC108" s="61"/>
      <c r="BD108" s="59"/>
      <c r="BE108" s="86"/>
      <c r="BF108" s="87"/>
      <c r="BH108" s="61"/>
      <c r="BI108" s="60"/>
      <c r="BL108"/>
    </row>
    <row r="109" spans="6:66" ht="13.2" x14ac:dyDescent="0.25">
      <c r="F109" s="18"/>
      <c r="G109" s="18"/>
      <c r="J109" s="18"/>
      <c r="K109" s="18"/>
      <c r="M109" s="18"/>
      <c r="N109" s="18"/>
      <c r="O109" s="18"/>
      <c r="P109" s="18"/>
      <c r="Q109" s="18"/>
      <c r="R109" s="18"/>
      <c r="S109" s="18"/>
      <c r="T109" s="18"/>
      <c r="U109" s="18"/>
      <c r="V109" s="18"/>
      <c r="W109" s="18"/>
      <c r="Y109" s="18"/>
      <c r="Z109" s="18"/>
      <c r="AC109" s="18"/>
      <c r="AD109" s="18"/>
      <c r="AI109" s="18"/>
      <c r="AJ109" s="18"/>
      <c r="AM109" s="18"/>
      <c r="AN109" s="18"/>
      <c r="AR109" s="18"/>
      <c r="AS109" s="18"/>
      <c r="AU109" s="18"/>
      <c r="AY109" s="18"/>
      <c r="BH109" s="34" t="s">
        <v>732</v>
      </c>
      <c r="BI109" s="34"/>
      <c r="BL109"/>
    </row>
    <row r="110" spans="6:66" s="18" customFormat="1" ht="13.2" x14ac:dyDescent="0.25">
      <c r="BN110" s="15"/>
    </row>
    <row r="111" spans="6:66" s="18" customFormat="1" ht="13.2" x14ac:dyDescent="0.25">
      <c r="BM111" s="15"/>
      <c r="BN111" s="15"/>
    </row>
    <row r="112" spans="6:66" s="18" customFormat="1" ht="13.2" x14ac:dyDescent="0.25">
      <c r="AV112" s="15"/>
      <c r="AW112" s="15"/>
      <c r="AX112" s="15"/>
      <c r="AY112" s="15"/>
    </row>
    <row r="113" spans="3:83" ht="18" thickBot="1" x14ac:dyDescent="0.35">
      <c r="F113" s="18"/>
      <c r="G113" s="18"/>
      <c r="H113" s="40" t="s">
        <v>23</v>
      </c>
      <c r="I113" s="40"/>
      <c r="J113" s="34"/>
      <c r="K113" s="1077" t="s">
        <v>71</v>
      </c>
      <c r="L113" s="1077"/>
      <c r="M113" s="34"/>
      <c r="N113" s="1076"/>
      <c r="O113" s="1077" t="s">
        <v>71</v>
      </c>
      <c r="P113" s="1077"/>
      <c r="Q113" s="34"/>
      <c r="R113" s="34"/>
      <c r="S113" s="34"/>
      <c r="T113" s="34"/>
      <c r="U113" s="34"/>
      <c r="V113" s="34"/>
      <c r="W113" s="40" t="s">
        <v>23</v>
      </c>
      <c r="X113" s="34"/>
      <c r="Y113" s="34"/>
      <c r="Z113" s="34"/>
      <c r="AA113" s="1076"/>
      <c r="AB113" s="1077" t="s">
        <v>71</v>
      </c>
      <c r="AC113" s="1077"/>
      <c r="AD113" s="34"/>
      <c r="AE113" s="34"/>
      <c r="AF113" s="40" t="s">
        <v>23</v>
      </c>
      <c r="AG113" s="34"/>
      <c r="AH113" s="34"/>
      <c r="AI113" s="91" t="s">
        <v>71</v>
      </c>
      <c r="AJ113" s="34"/>
      <c r="AK113" s="34"/>
      <c r="AL113" s="34"/>
      <c r="AM113" s="34"/>
      <c r="AN113" s="34"/>
      <c r="AO113" s="34"/>
      <c r="AS113" s="5"/>
      <c r="AT113" s="5"/>
      <c r="BE113" s="18"/>
      <c r="BF113" s="18"/>
      <c r="BG113" s="18"/>
      <c r="BH113" s="18"/>
      <c r="BL113"/>
    </row>
    <row r="114" spans="3:83" ht="93" customHeight="1" x14ac:dyDescent="0.3">
      <c r="C114" s="18"/>
      <c r="D114" s="915" t="s">
        <v>847</v>
      </c>
      <c r="E114" s="1632" t="s">
        <v>850</v>
      </c>
      <c r="F114" s="1633"/>
      <c r="G114" s="18"/>
      <c r="J114" s="74" t="s">
        <v>63</v>
      </c>
      <c r="L114" s="915" t="s">
        <v>64</v>
      </c>
      <c r="M114" s="1632" t="s">
        <v>849</v>
      </c>
      <c r="N114" s="1633"/>
      <c r="P114" s="915" t="s">
        <v>24</v>
      </c>
      <c r="Q114" s="1565" t="s">
        <v>767</v>
      </c>
      <c r="R114" s="1566"/>
      <c r="S114" s="1566"/>
      <c r="T114" s="847" t="s">
        <v>766</v>
      </c>
      <c r="U114" s="895">
        <v>0.5</v>
      </c>
      <c r="V114" s="1012" t="s">
        <v>768</v>
      </c>
      <c r="W114" s="1014">
        <f>Q58</f>
        <v>0.5</v>
      </c>
      <c r="Y114" s="915" t="s">
        <v>66</v>
      </c>
      <c r="Z114" s="1594" t="s">
        <v>777</v>
      </c>
      <c r="AA114" s="1595"/>
      <c r="AB114" s="1595"/>
      <c r="AC114" s="1595"/>
      <c r="AD114" s="847" t="s">
        <v>778</v>
      </c>
      <c r="AE114" s="984">
        <v>0.5</v>
      </c>
      <c r="AF114" s="16"/>
      <c r="AG114" s="1611" t="s">
        <v>785</v>
      </c>
      <c r="AH114" s="1612"/>
      <c r="AI114" s="1612"/>
      <c r="AJ114" s="1613"/>
      <c r="AL114" s="1592" t="s">
        <v>783</v>
      </c>
      <c r="AM114" s="1593"/>
      <c r="BL114"/>
    </row>
    <row r="115" spans="3:83" ht="66.599999999999994" thickBot="1" x14ac:dyDescent="0.3">
      <c r="C115" s="18"/>
      <c r="D115" s="52" t="s">
        <v>846</v>
      </c>
      <c r="E115" s="42" t="s">
        <v>729</v>
      </c>
      <c r="F115" s="53" t="s">
        <v>848</v>
      </c>
      <c r="G115" s="18"/>
      <c r="J115" s="63" t="s">
        <v>786</v>
      </c>
      <c r="K115" s="18"/>
      <c r="L115" s="52" t="s">
        <v>759</v>
      </c>
      <c r="M115" s="42" t="s">
        <v>730</v>
      </c>
      <c r="N115" s="53" t="s">
        <v>65</v>
      </c>
      <c r="P115" s="52" t="s">
        <v>762</v>
      </c>
      <c r="Q115" s="42" t="s">
        <v>761</v>
      </c>
      <c r="R115" s="47" t="s">
        <v>678</v>
      </c>
      <c r="S115" s="47" t="s">
        <v>678</v>
      </c>
      <c r="T115" s="42" t="s">
        <v>729</v>
      </c>
      <c r="U115" s="42" t="s">
        <v>728</v>
      </c>
      <c r="V115" s="42" t="s">
        <v>717</v>
      </c>
      <c r="W115" s="921" t="s">
        <v>789</v>
      </c>
      <c r="X115" s="15"/>
      <c r="Y115" s="52" t="s">
        <v>673</v>
      </c>
      <c r="Z115" s="42" t="s">
        <v>677</v>
      </c>
      <c r="AA115" s="47" t="s">
        <v>782</v>
      </c>
      <c r="AB115" s="47" t="s">
        <v>782</v>
      </c>
      <c r="AC115" s="42" t="s">
        <v>730</v>
      </c>
      <c r="AD115" s="42" t="s">
        <v>728</v>
      </c>
      <c r="AE115" s="53" t="s">
        <v>716</v>
      </c>
      <c r="AG115" s="52" t="s">
        <v>790</v>
      </c>
      <c r="AH115" s="42" t="s">
        <v>787</v>
      </c>
      <c r="AI115" s="42" t="s">
        <v>726</v>
      </c>
      <c r="AJ115" s="53" t="s">
        <v>725</v>
      </c>
      <c r="AL115" s="993" t="s">
        <v>731</v>
      </c>
      <c r="AM115" s="53" t="s">
        <v>727</v>
      </c>
      <c r="BL115"/>
    </row>
    <row r="116" spans="3:83" ht="28.8" customHeight="1" thickBot="1" x14ac:dyDescent="0.3">
      <c r="C116" s="1089"/>
      <c r="D116" s="860" t="s">
        <v>760</v>
      </c>
      <c r="E116" s="44" t="s">
        <v>6</v>
      </c>
      <c r="F116" s="66" t="s">
        <v>11</v>
      </c>
      <c r="G116" s="18"/>
      <c r="J116" s="75" t="s">
        <v>760</v>
      </c>
      <c r="K116" s="972"/>
      <c r="L116" s="860" t="s">
        <v>760</v>
      </c>
      <c r="M116" s="44" t="s">
        <v>6</v>
      </c>
      <c r="N116" s="66" t="s">
        <v>11</v>
      </c>
      <c r="P116" s="860" t="s">
        <v>779</v>
      </c>
      <c r="Q116" s="859" t="s">
        <v>779</v>
      </c>
      <c r="R116" s="852">
        <f t="array" ref="R116">AVERAGE($Q$117:$Q$163/$P$117:$P$163)*$U$114</f>
        <v>0.35330205901100215</v>
      </c>
      <c r="S116" s="852">
        <f t="array" ref="S116">AVERAGE($Q$123:$Q$153/$P$123:$P$153)*$U$114</f>
        <v>0.37288817502727994</v>
      </c>
      <c r="T116" s="45" t="s">
        <v>6</v>
      </c>
      <c r="U116" s="855" t="s">
        <v>12</v>
      </c>
      <c r="V116" s="43" t="s">
        <v>11</v>
      </c>
      <c r="W116" s="54" t="s">
        <v>11</v>
      </c>
      <c r="X116" s="18"/>
      <c r="Y116" s="860" t="s">
        <v>779</v>
      </c>
      <c r="Z116" s="859" t="s">
        <v>779</v>
      </c>
      <c r="AA116" s="852">
        <f t="array" ref="AA116">AVERAGE($Z$117:$Z$163/$Y$117:$Y$163)*$AE$114</f>
        <v>0.35330205901100215</v>
      </c>
      <c r="AB116" s="852">
        <f t="array" ref="AB116">AVERAGE($Z$123:$Z$153/$Y$123:$Y$153)*$AE$114</f>
        <v>0.37288817502727994</v>
      </c>
      <c r="AC116" s="44" t="s">
        <v>6</v>
      </c>
      <c r="AD116" s="44" t="s">
        <v>12</v>
      </c>
      <c r="AE116" s="66" t="s">
        <v>11</v>
      </c>
      <c r="AG116" s="72" t="s">
        <v>760</v>
      </c>
      <c r="AH116" s="46" t="s">
        <v>11</v>
      </c>
      <c r="AI116" s="46" t="s">
        <v>6</v>
      </c>
      <c r="AJ116" s="73" t="s">
        <v>12</v>
      </c>
      <c r="AL116" s="995" t="s">
        <v>11</v>
      </c>
      <c r="AM116" s="77" t="s">
        <v>11</v>
      </c>
      <c r="BL116"/>
    </row>
    <row r="117" spans="3:83" ht="13.8" thickTop="1" x14ac:dyDescent="0.25">
      <c r="C117" s="11">
        <v>2014</v>
      </c>
      <c r="D117" s="856">
        <v>1.2322359984266313</v>
      </c>
      <c r="E117" s="1008">
        <v>0</v>
      </c>
      <c r="F117" s="922">
        <f>-E117*$D$23</f>
        <v>0</v>
      </c>
      <c r="G117" s="18"/>
      <c r="H117" s="1">
        <v>2014</v>
      </c>
      <c r="I117" s="1"/>
      <c r="J117" s="93">
        <f>TAM_Lighting!$I20</f>
        <v>51.516940054663465</v>
      </c>
      <c r="K117" s="11">
        <v>2014</v>
      </c>
      <c r="L117" s="856">
        <v>1.4407364140050591</v>
      </c>
      <c r="M117" s="1008">
        <v>0</v>
      </c>
      <c r="N117" s="922">
        <f t="shared" ref="N117:N163" si="24">M117*$D$23</f>
        <v>0</v>
      </c>
      <c r="O117" s="1">
        <v>2014</v>
      </c>
      <c r="P117" s="1010">
        <f t="shared" ref="P117:P163" si="25">L61</f>
        <v>48.883016128971576</v>
      </c>
      <c r="Q117" s="893">
        <f>$L117/$J117*P117</f>
        <v>1.3670753986684165</v>
      </c>
      <c r="R117" s="55" t="s">
        <v>13</v>
      </c>
      <c r="S117" s="55" t="s">
        <v>14</v>
      </c>
      <c r="T117" s="1017">
        <f t="shared" ref="T117:T163" si="26">R61</f>
        <v>0</v>
      </c>
      <c r="U117" s="1017">
        <f t="shared" ref="U117:U163" si="27">S61</f>
        <v>0</v>
      </c>
      <c r="V117" s="41">
        <f>U117*$D$25-T117*$D$23</f>
        <v>0</v>
      </c>
      <c r="W117" s="922">
        <f>V117+N117</f>
        <v>0</v>
      </c>
      <c r="X117" s="11">
        <v>2014</v>
      </c>
      <c r="Y117" s="1010">
        <f t="shared" ref="Y117:Y163" si="28">Y61</f>
        <v>7462.3807746838138</v>
      </c>
      <c r="Z117" s="1015">
        <f>MAX($L117/$J117,$P117/TAM_Area!$R32)*Y117</f>
        <v>208.69492065814205</v>
      </c>
      <c r="AA117" s="966" t="s">
        <v>13</v>
      </c>
      <c r="AB117" s="55" t="s">
        <v>14</v>
      </c>
      <c r="AC117" s="1035">
        <f t="shared" ref="AC117:AC163" si="29">AE61</f>
        <v>0</v>
      </c>
      <c r="AD117" s="1035">
        <f t="shared" ref="AD117:AD163" si="30">AF61</f>
        <v>0</v>
      </c>
      <c r="AE117" s="988">
        <f>AD117*$D$25+AC117*$D$23</f>
        <v>0</v>
      </c>
      <c r="AF117" s="1">
        <v>2014</v>
      </c>
      <c r="AG117" s="84">
        <f>J117</f>
        <v>51.516940054663465</v>
      </c>
      <c r="AH117" s="1005">
        <f>N117+V117+AE117</f>
        <v>0</v>
      </c>
      <c r="AI117" s="83">
        <f>M117-T117+AC117</f>
        <v>0</v>
      </c>
      <c r="AJ117" s="990">
        <f>U117+AD117</f>
        <v>0</v>
      </c>
      <c r="AK117" s="1">
        <v>2014</v>
      </c>
      <c r="AL117" s="1049">
        <v>7.9</v>
      </c>
      <c r="AM117" s="1050">
        <v>7.8</v>
      </c>
      <c r="BL117"/>
      <c r="BP117" s="18"/>
      <c r="BQ117" s="18"/>
      <c r="BR117" s="18"/>
      <c r="BS117" s="18"/>
      <c r="BT117" s="18"/>
      <c r="CA117"/>
      <c r="CB117"/>
      <c r="CC117"/>
      <c r="CD117"/>
      <c r="CE117"/>
    </row>
    <row r="118" spans="3:83" ht="12.45" customHeight="1" x14ac:dyDescent="0.25">
      <c r="C118" s="11">
        <v>2015</v>
      </c>
      <c r="D118" s="818">
        <v>1.2440360016205716</v>
      </c>
      <c r="E118" s="1009">
        <v>0</v>
      </c>
      <c r="F118" s="922">
        <f t="shared" ref="F118:F136" si="31">-E118*$D$23</f>
        <v>0</v>
      </c>
      <c r="G118" s="18"/>
      <c r="H118" s="1">
        <v>2015</v>
      </c>
      <c r="I118" s="1"/>
      <c r="J118" s="93">
        <f>TAM_Lighting!$I21</f>
        <v>53.121990102301979</v>
      </c>
      <c r="K118" s="11">
        <v>2015</v>
      </c>
      <c r="L118" s="818">
        <v>1.633394021477053</v>
      </c>
      <c r="M118" s="1009">
        <v>0</v>
      </c>
      <c r="N118" s="922">
        <f t="shared" si="24"/>
        <v>0</v>
      </c>
      <c r="O118" s="1">
        <v>2015</v>
      </c>
      <c r="P118" s="1010">
        <f t="shared" si="25"/>
        <v>11.977823904185495</v>
      </c>
      <c r="Q118" s="1015">
        <f t="shared" ref="Q118:Q163" si="32">$L118/$J118*P118</f>
        <v>0.36829391966913</v>
      </c>
      <c r="R118" s="1568" t="s">
        <v>17</v>
      </c>
      <c r="S118" s="1623"/>
      <c r="T118" s="1038">
        <f t="shared" si="26"/>
        <v>0.21191532004192659</v>
      </c>
      <c r="U118" s="1017">
        <f t="shared" si="27"/>
        <v>-454.20076314393026</v>
      </c>
      <c r="V118" s="41">
        <f t="shared" ref="V118:V163" si="33">U118*$D$25-T118*$D$23</f>
        <v>-1.217095915294866E-3</v>
      </c>
      <c r="W118" s="922">
        <f t="shared" ref="W118:W163" si="34">V118+N118</f>
        <v>-1.217095915294866E-3</v>
      </c>
      <c r="X118" s="11">
        <v>2015</v>
      </c>
      <c r="Y118" s="1010">
        <f t="shared" si="28"/>
        <v>7582.3595263431343</v>
      </c>
      <c r="Z118" s="1015">
        <f>MAX($L118/$J118,$P118/TAM_Area!$R33)*Y118</f>
        <v>233.14225794567452</v>
      </c>
      <c r="AA118" s="1567" t="s">
        <v>81</v>
      </c>
      <c r="AB118" s="1602"/>
      <c r="AC118" s="1035">
        <f t="shared" si="29"/>
        <v>0</v>
      </c>
      <c r="AD118" s="1035">
        <f t="shared" si="30"/>
        <v>0</v>
      </c>
      <c r="AE118" s="988">
        <f t="shared" ref="AE118:AE163" si="35">AD118*$D$25+AC118*$D$23</f>
        <v>0</v>
      </c>
      <c r="AF118" s="1">
        <v>2015</v>
      </c>
      <c r="AG118" s="84">
        <f t="shared" ref="AG118:AG163" si="36">J118</f>
        <v>53.121990102301979</v>
      </c>
      <c r="AH118" s="1005">
        <f t="shared" ref="AH118:AH163" si="37">N118+V118+AE118</f>
        <v>-1.217095915294866E-3</v>
      </c>
      <c r="AI118" s="83">
        <f t="shared" ref="AI118:AI163" si="38">M118-T118+AC118</f>
        <v>-0.21191532004192659</v>
      </c>
      <c r="AJ118" s="990">
        <f t="shared" ref="AJ118:AJ163" si="39">U118+AD118</f>
        <v>-454.20076314393026</v>
      </c>
      <c r="AK118" s="1">
        <v>2015</v>
      </c>
      <c r="AL118" s="1049">
        <v>8</v>
      </c>
      <c r="AM118" s="1050">
        <v>7.8</v>
      </c>
      <c r="AN118" s="18"/>
      <c r="BL118"/>
      <c r="BP118" s="18"/>
      <c r="BQ118" s="18"/>
      <c r="BR118" s="18"/>
      <c r="BS118" s="18"/>
      <c r="BT118" s="18"/>
      <c r="CA118"/>
      <c r="CB118"/>
      <c r="CC118"/>
      <c r="CD118"/>
      <c r="CE118"/>
    </row>
    <row r="119" spans="3:83" ht="13.05" customHeight="1" x14ac:dyDescent="0.25">
      <c r="C119" s="11">
        <v>2016</v>
      </c>
      <c r="D119" s="818">
        <v>1.2558360048145083</v>
      </c>
      <c r="E119" s="1009">
        <v>0</v>
      </c>
      <c r="F119" s="922">
        <f t="shared" si="31"/>
        <v>0</v>
      </c>
      <c r="G119" s="18"/>
      <c r="H119" s="1">
        <v>2016</v>
      </c>
      <c r="I119" s="1"/>
      <c r="J119" s="93">
        <f>TAM_Lighting!$I22</f>
        <v>54.794507318912586</v>
      </c>
      <c r="K119" s="11">
        <v>2016</v>
      </c>
      <c r="L119" s="818">
        <v>3.7103004826728068</v>
      </c>
      <c r="M119" s="1009">
        <v>0</v>
      </c>
      <c r="N119" s="922">
        <f t="shared" si="24"/>
        <v>0</v>
      </c>
      <c r="O119" s="1">
        <v>2016</v>
      </c>
      <c r="P119" s="1010">
        <f t="shared" si="25"/>
        <v>20.706600796423434</v>
      </c>
      <c r="Q119" s="1015">
        <f t="shared" si="32"/>
        <v>1.4021060629733144</v>
      </c>
      <c r="R119" s="1568"/>
      <c r="S119" s="1623"/>
      <c r="T119" s="1038">
        <f t="shared" si="26"/>
        <v>0.16376116908249139</v>
      </c>
      <c r="U119" s="1017">
        <f t="shared" si="27"/>
        <v>-350.99136747590467</v>
      </c>
      <c r="V119" s="41">
        <f t="shared" si="33"/>
        <v>-9.4053157617287361E-4</v>
      </c>
      <c r="W119" s="922">
        <f t="shared" si="34"/>
        <v>-9.4053157617287361E-4</v>
      </c>
      <c r="X119" s="11">
        <v>2016</v>
      </c>
      <c r="Y119" s="1010">
        <f t="shared" si="28"/>
        <v>7702.338278002484</v>
      </c>
      <c r="Z119" s="1015">
        <f>MAX($L119/$J119,$P119/TAM_Area!$R34)*Y119</f>
        <v>521.54843302547624</v>
      </c>
      <c r="AA119" s="1601"/>
      <c r="AB119" s="1602"/>
      <c r="AC119" s="1035">
        <f t="shared" si="29"/>
        <v>0</v>
      </c>
      <c r="AD119" s="1035">
        <f t="shared" si="30"/>
        <v>0</v>
      </c>
      <c r="AE119" s="988">
        <f t="shared" si="35"/>
        <v>0</v>
      </c>
      <c r="AF119" s="1">
        <v>2016</v>
      </c>
      <c r="AG119" s="84">
        <f t="shared" si="36"/>
        <v>54.794507318912586</v>
      </c>
      <c r="AH119" s="1005">
        <f t="shared" si="37"/>
        <v>-9.4053157617287361E-4</v>
      </c>
      <c r="AI119" s="83">
        <f t="shared" si="38"/>
        <v>-0.16376116908249139</v>
      </c>
      <c r="AJ119" s="990">
        <f t="shared" si="39"/>
        <v>-350.99136747590467</v>
      </c>
      <c r="AK119" s="1">
        <v>2016</v>
      </c>
      <c r="AL119" s="1049">
        <v>8.1</v>
      </c>
      <c r="AM119" s="1050">
        <v>7.8</v>
      </c>
      <c r="AN119" s="18"/>
      <c r="BL119"/>
      <c r="BP119" s="18"/>
      <c r="BQ119" s="18"/>
      <c r="BR119" s="18"/>
      <c r="BS119" s="18"/>
      <c r="BT119" s="18"/>
      <c r="CA119"/>
      <c r="CB119"/>
      <c r="CC119"/>
      <c r="CD119"/>
      <c r="CE119"/>
    </row>
    <row r="120" spans="3:83" ht="12.45" customHeight="1" x14ac:dyDescent="0.25">
      <c r="C120" s="11">
        <v>2017</v>
      </c>
      <c r="D120" s="818">
        <v>1.2676360080084486</v>
      </c>
      <c r="E120" s="1009">
        <v>0</v>
      </c>
      <c r="F120" s="922">
        <f t="shared" si="31"/>
        <v>0</v>
      </c>
      <c r="G120" s="18"/>
      <c r="H120" s="1">
        <v>2017</v>
      </c>
      <c r="I120" s="1"/>
      <c r="J120" s="93">
        <f>TAM_Lighting!$I23</f>
        <v>56.535393527023977</v>
      </c>
      <c r="K120" s="11">
        <v>2017</v>
      </c>
      <c r="L120" s="818">
        <v>5.9808762867653584</v>
      </c>
      <c r="M120" s="1009">
        <v>0</v>
      </c>
      <c r="N120" s="922">
        <f t="shared" si="24"/>
        <v>0</v>
      </c>
      <c r="O120" s="1">
        <v>2017</v>
      </c>
      <c r="P120" s="1010">
        <f t="shared" si="25"/>
        <v>34.401133738024036</v>
      </c>
      <c r="Q120" s="1015">
        <f t="shared" si="32"/>
        <v>3.639294116052159</v>
      </c>
      <c r="R120" s="1568"/>
      <c r="S120" s="1623"/>
      <c r="T120" s="1038">
        <f t="shared" si="26"/>
        <v>8.7307013239242837E-2</v>
      </c>
      <c r="U120" s="1017">
        <f t="shared" si="27"/>
        <v>-187.12621642095462</v>
      </c>
      <c r="V120" s="41">
        <f t="shared" si="33"/>
        <v>-5.014314640822288E-4</v>
      </c>
      <c r="W120" s="922">
        <f t="shared" si="34"/>
        <v>-5.014314640822288E-4</v>
      </c>
      <c r="X120" s="11">
        <v>2017</v>
      </c>
      <c r="Y120" s="1010">
        <f t="shared" si="28"/>
        <v>7822.3170296618337</v>
      </c>
      <c r="Z120" s="1015">
        <f>MAX($L120/$J120,$P120/TAM_Area!$R35)*Y120</f>
        <v>827.52250425040984</v>
      </c>
      <c r="AA120" s="1601"/>
      <c r="AB120" s="1602"/>
      <c r="AC120" s="1035">
        <f t="shared" si="29"/>
        <v>0</v>
      </c>
      <c r="AD120" s="1035">
        <f t="shared" si="30"/>
        <v>0</v>
      </c>
      <c r="AE120" s="988">
        <f t="shared" si="35"/>
        <v>0</v>
      </c>
      <c r="AF120" s="1">
        <v>2017</v>
      </c>
      <c r="AG120" s="84">
        <f t="shared" si="36"/>
        <v>56.535393527023977</v>
      </c>
      <c r="AH120" s="1005">
        <f t="shared" si="37"/>
        <v>-5.014314640822288E-4</v>
      </c>
      <c r="AI120" s="83">
        <f t="shared" si="38"/>
        <v>-8.7307013239242837E-2</v>
      </c>
      <c r="AJ120" s="990">
        <f t="shared" si="39"/>
        <v>-187.12621642095462</v>
      </c>
      <c r="AK120" s="1">
        <v>2017</v>
      </c>
      <c r="AL120" s="1049">
        <v>8.1999999999999993</v>
      </c>
      <c r="AM120" s="1050">
        <v>7.8</v>
      </c>
      <c r="AN120" s="18"/>
      <c r="BL120"/>
      <c r="BP120" s="18"/>
      <c r="BQ120" s="18"/>
      <c r="BR120" s="18"/>
      <c r="BS120" s="18"/>
      <c r="BT120" s="18"/>
      <c r="CA120"/>
      <c r="CB120"/>
      <c r="CC120"/>
      <c r="CD120"/>
      <c r="CE120"/>
    </row>
    <row r="121" spans="3:83" ht="13.2" x14ac:dyDescent="0.25">
      <c r="C121" s="11">
        <v>2018</v>
      </c>
      <c r="D121" s="818">
        <v>1.2794360112020513</v>
      </c>
      <c r="E121" s="1009">
        <v>9.5763381786293447E-12</v>
      </c>
      <c r="F121" s="922">
        <f t="shared" si="31"/>
        <v>-3.4474817443065641E-14</v>
      </c>
      <c r="G121" s="18"/>
      <c r="H121" s="1">
        <v>2018</v>
      </c>
      <c r="I121" s="1"/>
      <c r="J121" s="93">
        <f>TAM_Lighting!$I24</f>
        <v>58.344974062205317</v>
      </c>
      <c r="K121" s="11">
        <v>2018</v>
      </c>
      <c r="L121" s="818">
        <v>8.4547461792753893</v>
      </c>
      <c r="M121" s="1009">
        <v>-9.9068951054601382E-13</v>
      </c>
      <c r="N121" s="922">
        <f t="shared" si="24"/>
        <v>-3.5664822379656499E-15</v>
      </c>
      <c r="O121" s="1">
        <v>2018</v>
      </c>
      <c r="P121" s="1010">
        <f t="shared" si="25"/>
        <v>54.09077682101951</v>
      </c>
      <c r="Q121" s="1015">
        <f t="shared" si="32"/>
        <v>7.8382722078849554</v>
      </c>
      <c r="R121" s="88"/>
      <c r="S121" s="1026"/>
      <c r="T121" s="1038">
        <f t="shared" si="26"/>
        <v>-2.331346986493632E-2</v>
      </c>
      <c r="U121" s="1017">
        <f t="shared" si="27"/>
        <v>49.968052343229033</v>
      </c>
      <c r="V121" s="41">
        <f t="shared" si="33"/>
        <v>1.3389654385699979E-4</v>
      </c>
      <c r="W121" s="922">
        <f t="shared" si="34"/>
        <v>1.3389654385343331E-4</v>
      </c>
      <c r="X121" s="11">
        <v>2018</v>
      </c>
      <c r="Y121" s="1010">
        <f t="shared" si="28"/>
        <v>7942.2957813211542</v>
      </c>
      <c r="Z121" s="1015">
        <f>MAX($L121/$J121,$P121/TAM_Area!$R36)*Y121</f>
        <v>1150.9148129915536</v>
      </c>
      <c r="AA121" s="89"/>
      <c r="AB121" s="1026"/>
      <c r="AC121" s="1035">
        <f t="shared" si="29"/>
        <v>0</v>
      </c>
      <c r="AD121" s="1035">
        <f t="shared" si="30"/>
        <v>0</v>
      </c>
      <c r="AE121" s="988">
        <f t="shared" si="35"/>
        <v>0</v>
      </c>
      <c r="AF121" s="1">
        <v>2018</v>
      </c>
      <c r="AG121" s="84">
        <f t="shared" si="36"/>
        <v>58.344974062205317</v>
      </c>
      <c r="AH121" s="1005">
        <f t="shared" si="37"/>
        <v>1.3389654385343331E-4</v>
      </c>
      <c r="AI121" s="83">
        <f t="shared" si="38"/>
        <v>2.331346986394563E-2</v>
      </c>
      <c r="AJ121" s="990">
        <f t="shared" si="39"/>
        <v>49.968052343229033</v>
      </c>
      <c r="AK121" s="1">
        <v>2018</v>
      </c>
      <c r="AL121" s="1049">
        <v>8.4</v>
      </c>
      <c r="AM121" s="1050">
        <v>7.9</v>
      </c>
      <c r="AN121" s="18"/>
      <c r="BL121"/>
      <c r="BP121" s="18"/>
      <c r="BQ121" s="18"/>
      <c r="BR121" s="18"/>
      <c r="BS121" s="18"/>
      <c r="BT121" s="18"/>
      <c r="CA121"/>
      <c r="CB121"/>
      <c r="CC121"/>
      <c r="CD121"/>
      <c r="CE121"/>
    </row>
    <row r="122" spans="3:83" ht="26.4" customHeight="1" x14ac:dyDescent="0.25">
      <c r="C122" s="11">
        <v>2019</v>
      </c>
      <c r="D122" s="818">
        <v>2.6834028856333134</v>
      </c>
      <c r="E122" s="1009">
        <v>-39.50089680994428</v>
      </c>
      <c r="F122" s="922">
        <f t="shared" si="31"/>
        <v>0.14220322851579939</v>
      </c>
      <c r="G122" s="18"/>
      <c r="H122" s="1">
        <v>2019</v>
      </c>
      <c r="I122" s="1"/>
      <c r="J122" s="93">
        <f>TAM_Lighting!$I25</f>
        <v>60.223113764436938</v>
      </c>
      <c r="K122" s="11">
        <v>2019</v>
      </c>
      <c r="L122" s="818">
        <v>12.712525224038473</v>
      </c>
      <c r="M122" s="1009">
        <v>19.851920147438719</v>
      </c>
      <c r="N122" s="922">
        <f t="shared" si="24"/>
        <v>7.1466912530779386E-2</v>
      </c>
      <c r="O122" s="1">
        <v>2019</v>
      </c>
      <c r="P122" s="1010">
        <f t="shared" si="25"/>
        <v>80.6338949004856</v>
      </c>
      <c r="Q122" s="1015">
        <f t="shared" si="32"/>
        <v>17.021046551070409</v>
      </c>
      <c r="R122" s="1573" t="s">
        <v>792</v>
      </c>
      <c r="S122" s="1576"/>
      <c r="T122" s="1038">
        <f t="shared" si="26"/>
        <v>-0.17299212939647068</v>
      </c>
      <c r="U122" s="1017">
        <f t="shared" si="27"/>
        <v>370.77620048529417</v>
      </c>
      <c r="V122" s="41">
        <f t="shared" si="33"/>
        <v>9.9354786631258851E-4</v>
      </c>
      <c r="W122" s="922">
        <f t="shared" si="34"/>
        <v>7.2460460397091975E-2</v>
      </c>
      <c r="X122" s="11">
        <v>2019</v>
      </c>
      <c r="Y122" s="1010">
        <f t="shared" si="28"/>
        <v>10332.65986956186</v>
      </c>
      <c r="Z122" s="1015">
        <f>MAX($L122/$J122,$P122/TAM_Area!$R37)*Y122</f>
        <v>2181.125999844643</v>
      </c>
      <c r="AA122" s="1644" t="s">
        <v>772</v>
      </c>
      <c r="AB122" s="1645"/>
      <c r="AC122" s="1035">
        <f t="shared" si="29"/>
        <v>43.727156803547764</v>
      </c>
      <c r="AD122" s="1035">
        <f t="shared" si="30"/>
        <v>72758.997780866819</v>
      </c>
      <c r="AE122" s="988">
        <f t="shared" si="35"/>
        <v>0.23017676227363876</v>
      </c>
      <c r="AF122" s="1">
        <v>2019</v>
      </c>
      <c r="AG122" s="84">
        <f t="shared" si="36"/>
        <v>60.223113764436938</v>
      </c>
      <c r="AH122" s="1005">
        <f t="shared" si="37"/>
        <v>0.30263722267073073</v>
      </c>
      <c r="AI122" s="83">
        <f t="shared" si="38"/>
        <v>63.752069080382952</v>
      </c>
      <c r="AJ122" s="990">
        <f t="shared" si="39"/>
        <v>73129.773981352118</v>
      </c>
      <c r="AK122" s="1">
        <v>2019</v>
      </c>
      <c r="AL122" s="1049">
        <v>8.5</v>
      </c>
      <c r="AM122" s="1050">
        <v>7.9</v>
      </c>
      <c r="AN122" s="18"/>
      <c r="BL122"/>
      <c r="BP122" s="18"/>
      <c r="BQ122" s="18"/>
      <c r="BR122" s="18"/>
      <c r="BS122" s="18"/>
      <c r="BT122" s="18"/>
      <c r="CA122"/>
      <c r="CB122"/>
      <c r="CC122"/>
      <c r="CD122"/>
      <c r="CE122"/>
    </row>
    <row r="123" spans="3:83" ht="13.2" x14ac:dyDescent="0.25">
      <c r="C123" s="38">
        <v>2020</v>
      </c>
      <c r="D123" s="818">
        <v>4.0873697600641208</v>
      </c>
      <c r="E123" s="1009">
        <v>-79.00179361988512</v>
      </c>
      <c r="F123" s="922">
        <f t="shared" si="31"/>
        <v>0.2844064570315864</v>
      </c>
      <c r="G123" s="37"/>
      <c r="H123" s="37">
        <v>2020</v>
      </c>
      <c r="I123" s="37"/>
      <c r="J123" s="93">
        <f>TAM_Lighting!$I26</f>
        <v>62.174915307163339</v>
      </c>
      <c r="K123" s="38">
        <v>2020</v>
      </c>
      <c r="L123" s="818">
        <v>16.970304268803375</v>
      </c>
      <c r="M123" s="1009">
        <v>39.659521213953063</v>
      </c>
      <c r="N123" s="922">
        <f t="shared" si="24"/>
        <v>0.14277427637023102</v>
      </c>
      <c r="O123" s="37">
        <v>2020</v>
      </c>
      <c r="P123" s="1010">
        <f t="shared" si="25"/>
        <v>114.0417218578287</v>
      </c>
      <c r="Q123" s="1015">
        <f t="shared" si="32"/>
        <v>31.127066433536804</v>
      </c>
      <c r="R123" s="973" t="s">
        <v>73</v>
      </c>
      <c r="S123" s="1026"/>
      <c r="T123" s="1038">
        <f t="shared" si="26"/>
        <v>-0.3617929876100785</v>
      </c>
      <c r="U123" s="1017">
        <f t="shared" si="27"/>
        <v>775.4354477067011</v>
      </c>
      <c r="V123" s="41">
        <f t="shared" si="33"/>
        <v>2.0778902031029839E-3</v>
      </c>
      <c r="W123" s="922">
        <f t="shared" si="34"/>
        <v>0.144852166573334</v>
      </c>
      <c r="X123" s="38">
        <v>2020</v>
      </c>
      <c r="Y123" s="1010">
        <f t="shared" si="28"/>
        <v>12723.023957802303</v>
      </c>
      <c r="Z123" s="1015">
        <f>MAX($L123/$J123,$P123/TAM_Area!$R38)*Y123</f>
        <v>3472.6800465509286</v>
      </c>
      <c r="AA123" s="970" t="s">
        <v>73</v>
      </c>
      <c r="AB123" s="1026"/>
      <c r="AC123" s="1035">
        <f t="shared" si="29"/>
        <v>87.454313607090768</v>
      </c>
      <c r="AD123" s="1035">
        <f t="shared" si="30"/>
        <v>145517.99556172572</v>
      </c>
      <c r="AE123" s="988">
        <f t="shared" si="35"/>
        <v>0.46035352454725242</v>
      </c>
      <c r="AF123" s="37">
        <v>2020</v>
      </c>
      <c r="AG123" s="84">
        <f t="shared" si="36"/>
        <v>62.174915307163339</v>
      </c>
      <c r="AH123" s="1005">
        <f t="shared" si="37"/>
        <v>0.60520569112058642</v>
      </c>
      <c r="AI123" s="83">
        <f t="shared" si="38"/>
        <v>127.47562780865391</v>
      </c>
      <c r="AJ123" s="990">
        <f t="shared" si="39"/>
        <v>146293.43100943242</v>
      </c>
      <c r="AK123" s="37">
        <v>2020</v>
      </c>
      <c r="AL123" s="1049">
        <v>8.6</v>
      </c>
      <c r="AM123" s="1050">
        <v>7.9</v>
      </c>
      <c r="AN123" s="18"/>
      <c r="BL123"/>
      <c r="BP123" s="18"/>
      <c r="BQ123" s="18"/>
      <c r="BR123" s="18"/>
      <c r="BS123" s="18"/>
      <c r="BT123" s="18"/>
      <c r="CA123"/>
      <c r="CB123"/>
      <c r="CC123"/>
      <c r="CD123"/>
      <c r="CE123"/>
    </row>
    <row r="124" spans="3:83" ht="13.05" customHeight="1" x14ac:dyDescent="0.25">
      <c r="C124" s="11">
        <v>2021</v>
      </c>
      <c r="D124" s="818">
        <v>5.4913366344949281</v>
      </c>
      <c r="E124" s="1009">
        <v>-118.50269042982606</v>
      </c>
      <c r="F124" s="922">
        <f t="shared" si="31"/>
        <v>0.42660968554737383</v>
      </c>
      <c r="G124" s="18"/>
      <c r="H124" s="1">
        <v>2021</v>
      </c>
      <c r="I124" s="1"/>
      <c r="J124" s="93">
        <f>TAM_Lighting!$I27</f>
        <v>64.150342060012093</v>
      </c>
      <c r="K124" s="11">
        <v>2021</v>
      </c>
      <c r="L124" s="818">
        <v>21.228083313566458</v>
      </c>
      <c r="M124" s="1009">
        <v>59.422248219719393</v>
      </c>
      <c r="N124" s="922">
        <f t="shared" si="24"/>
        <v>0.21392009359098982</v>
      </c>
      <c r="O124" s="1">
        <v>2021</v>
      </c>
      <c r="P124" s="1010">
        <f t="shared" si="25"/>
        <v>153.34667940217849</v>
      </c>
      <c r="Q124" s="1015">
        <f t="shared" si="32"/>
        <v>50.744173478653423</v>
      </c>
      <c r="R124" s="1047">
        <f>$N68</f>
        <v>7.27983461703198E-2</v>
      </c>
      <c r="S124" s="1027" t="s">
        <v>793</v>
      </c>
      <c r="T124" s="1038">
        <f t="shared" si="26"/>
        <v>-0.58420178442433279</v>
      </c>
      <c r="U124" s="1017">
        <f t="shared" si="27"/>
        <v>1252.1270112188242</v>
      </c>
      <c r="V124" s="41">
        <f t="shared" si="33"/>
        <v>3.3552534351464222E-3</v>
      </c>
      <c r="W124" s="922">
        <f t="shared" si="34"/>
        <v>0.21727534702613624</v>
      </c>
      <c r="X124" s="11">
        <v>2021</v>
      </c>
      <c r="Y124" s="1010">
        <f t="shared" si="28"/>
        <v>15113.38804604279</v>
      </c>
      <c r="Z124" s="1015">
        <f>MAX($L124/$J124,$P124/TAM_Area!$R39)*Y124</f>
        <v>5001.1932951428953</v>
      </c>
      <c r="AA124" s="1033">
        <f>AA68</f>
        <v>0.1153677319896399</v>
      </c>
      <c r="AB124" s="1026"/>
      <c r="AC124" s="1035">
        <f t="shared" si="29"/>
        <v>131.18147041063489</v>
      </c>
      <c r="AD124" s="1035">
        <f t="shared" si="30"/>
        <v>218276.99334258644</v>
      </c>
      <c r="AE124" s="988">
        <f t="shared" si="35"/>
        <v>0.69053028682087203</v>
      </c>
      <c r="AF124" s="1">
        <v>2021</v>
      </c>
      <c r="AG124" s="84">
        <f t="shared" si="36"/>
        <v>64.150342060012093</v>
      </c>
      <c r="AH124" s="1005">
        <f t="shared" si="37"/>
        <v>0.9078056338470083</v>
      </c>
      <c r="AI124" s="83">
        <f t="shared" si="38"/>
        <v>191.1879204147786</v>
      </c>
      <c r="AJ124" s="990">
        <f t="shared" si="39"/>
        <v>219529.12035380528</v>
      </c>
      <c r="AK124" s="1">
        <v>2021</v>
      </c>
      <c r="AL124" s="1049">
        <v>8.6999999999999993</v>
      </c>
      <c r="AM124" s="1050">
        <v>7.9</v>
      </c>
      <c r="AN124" s="18"/>
      <c r="BL124"/>
      <c r="BP124" s="18"/>
      <c r="BQ124" s="18"/>
      <c r="BR124" s="18"/>
      <c r="BS124" s="18"/>
      <c r="BT124" s="18"/>
      <c r="CA124"/>
      <c r="CB124"/>
      <c r="CC124"/>
      <c r="CD124"/>
      <c r="CE124"/>
    </row>
    <row r="125" spans="3:83" ht="12.45" customHeight="1" x14ac:dyDescent="0.25">
      <c r="C125" s="11">
        <v>2022</v>
      </c>
      <c r="D125" s="818">
        <v>6.8953035089257355</v>
      </c>
      <c r="E125" s="1009">
        <v>-158.00358723976692</v>
      </c>
      <c r="F125" s="922">
        <f t="shared" si="31"/>
        <v>0.56881291406316092</v>
      </c>
      <c r="G125" s="18"/>
      <c r="H125" s="1">
        <v>2022</v>
      </c>
      <c r="I125" s="1"/>
      <c r="J125" s="93">
        <f>TAM_Lighting!$I28</f>
        <v>66.190763749175943</v>
      </c>
      <c r="K125" s="11">
        <v>2022</v>
      </c>
      <c r="L125" s="818">
        <v>25.48586235833136</v>
      </c>
      <c r="M125" s="1009">
        <v>79.139546184951286</v>
      </c>
      <c r="N125" s="922">
        <f t="shared" si="24"/>
        <v>0.2849023662658246</v>
      </c>
      <c r="O125" s="1">
        <v>2022</v>
      </c>
      <c r="P125" s="1010">
        <f t="shared" si="25"/>
        <v>199.44283384530229</v>
      </c>
      <c r="Q125" s="1015">
        <f t="shared" si="32"/>
        <v>76.792777780875923</v>
      </c>
      <c r="R125" s="1047">
        <f>$N69</f>
        <v>6.654831630683207E-2</v>
      </c>
      <c r="S125" s="1027" t="s">
        <v>794</v>
      </c>
      <c r="T125" s="1038">
        <f t="shared" si="26"/>
        <v>-0.84531383276599747</v>
      </c>
      <c r="U125" s="1017">
        <f t="shared" si="27"/>
        <v>1811.7717391195506</v>
      </c>
      <c r="V125" s="41">
        <f t="shared" si="33"/>
        <v>4.8549015370771414E-3</v>
      </c>
      <c r="W125" s="922">
        <f t="shared" si="34"/>
        <v>0.28975726780290173</v>
      </c>
      <c r="X125" s="11">
        <v>2022</v>
      </c>
      <c r="Y125" s="1010">
        <f t="shared" si="28"/>
        <v>17503.752134283117</v>
      </c>
      <c r="Z125" s="1015">
        <f>MAX($L125/$J125,$P125/TAM_Area!$R40)*Y125</f>
        <v>6739.5840806300121</v>
      </c>
      <c r="AA125" s="899" t="s">
        <v>78</v>
      </c>
      <c r="AB125" s="1027"/>
      <c r="AC125" s="1035">
        <f t="shared" si="29"/>
        <v>174.90862721417537</v>
      </c>
      <c r="AD125" s="1035">
        <f t="shared" si="30"/>
        <v>291035.99112344114</v>
      </c>
      <c r="AE125" s="988">
        <f t="shared" si="35"/>
        <v>0.92070704909447243</v>
      </c>
      <c r="AF125" s="1">
        <v>2022</v>
      </c>
      <c r="AG125" s="84">
        <f t="shared" si="36"/>
        <v>66.190763749175943</v>
      </c>
      <c r="AH125" s="1005">
        <f t="shared" si="37"/>
        <v>1.2104643168973741</v>
      </c>
      <c r="AI125" s="83">
        <f t="shared" si="38"/>
        <v>254.89348723189266</v>
      </c>
      <c r="AJ125" s="990">
        <f t="shared" si="39"/>
        <v>292847.76286256069</v>
      </c>
      <c r="AK125" s="1">
        <v>2022</v>
      </c>
      <c r="AL125" s="1049">
        <v>8.9</v>
      </c>
      <c r="AM125" s="1050">
        <v>7.9</v>
      </c>
      <c r="AN125" s="18"/>
      <c r="BL125"/>
      <c r="BP125" s="18"/>
      <c r="BQ125" s="18"/>
      <c r="BR125" s="18"/>
      <c r="BS125" s="18"/>
      <c r="BT125" s="18"/>
      <c r="CA125"/>
      <c r="CB125"/>
      <c r="CC125"/>
      <c r="CD125"/>
      <c r="CE125"/>
    </row>
    <row r="126" spans="3:83" ht="13.2" x14ac:dyDescent="0.25">
      <c r="C126" s="11">
        <v>2023</v>
      </c>
      <c r="D126" s="818">
        <v>8.2992703833565429</v>
      </c>
      <c r="E126" s="1009">
        <v>-197.5044840497078</v>
      </c>
      <c r="F126" s="922">
        <f t="shared" si="31"/>
        <v>0.71101614257894807</v>
      </c>
      <c r="G126" s="18"/>
      <c r="H126" s="1">
        <v>2023</v>
      </c>
      <c r="I126" s="1"/>
      <c r="J126" s="93">
        <f>TAM_Lighting!$I29</f>
        <v>68.296813756052188</v>
      </c>
      <c r="K126" s="11">
        <v>2023</v>
      </c>
      <c r="L126" s="818">
        <v>29.743641403094443</v>
      </c>
      <c r="M126" s="1009">
        <v>98.810860129826096</v>
      </c>
      <c r="N126" s="922">
        <f t="shared" si="24"/>
        <v>0.35571909646737393</v>
      </c>
      <c r="O126" s="1">
        <v>2023</v>
      </c>
      <c r="P126" s="1010">
        <f t="shared" si="25"/>
        <v>421.32904407284121</v>
      </c>
      <c r="Q126" s="1015">
        <f t="shared" si="32"/>
        <v>183.49113685410603</v>
      </c>
      <c r="R126" s="55" t="s">
        <v>18</v>
      </c>
      <c r="S126" s="1026"/>
      <c r="T126" s="1038">
        <f t="shared" si="26"/>
        <v>-2.1082591141081508</v>
      </c>
      <c r="U126" s="1017">
        <f t="shared" si="27"/>
        <v>4518.6581996224641</v>
      </c>
      <c r="V126" s="41">
        <f t="shared" si="33"/>
        <v>1.2108391010411806E-2</v>
      </c>
      <c r="W126" s="922">
        <f t="shared" si="34"/>
        <v>0.36782748747778571</v>
      </c>
      <c r="X126" s="11">
        <v>2023</v>
      </c>
      <c r="Y126" s="1010">
        <f t="shared" si="28"/>
        <v>19894.116222523604</v>
      </c>
      <c r="Z126" s="1015">
        <f>MAX($L126/$J126,$P126/TAM_Area!$R41)*Y126</f>
        <v>8663.9980170640065</v>
      </c>
      <c r="AA126" s="964" t="s">
        <v>18</v>
      </c>
      <c r="AB126" s="1026"/>
      <c r="AC126" s="1035">
        <f t="shared" si="29"/>
        <v>218.63578401771949</v>
      </c>
      <c r="AD126" s="1035">
        <f t="shared" si="30"/>
        <v>363794.98890430189</v>
      </c>
      <c r="AE126" s="988">
        <f t="shared" si="35"/>
        <v>1.1508838113680919</v>
      </c>
      <c r="AF126" s="1">
        <v>2023</v>
      </c>
      <c r="AG126" s="84">
        <f t="shared" si="36"/>
        <v>68.296813756052188</v>
      </c>
      <c r="AH126" s="1005">
        <f t="shared" si="37"/>
        <v>1.5187112988458775</v>
      </c>
      <c r="AI126" s="83">
        <f t="shared" si="38"/>
        <v>319.55490326165375</v>
      </c>
      <c r="AJ126" s="990">
        <f t="shared" si="39"/>
        <v>368313.64710392436</v>
      </c>
      <c r="AK126" s="1">
        <v>2023</v>
      </c>
      <c r="AL126" s="1049">
        <v>9</v>
      </c>
      <c r="AM126" s="1050">
        <v>7.9</v>
      </c>
      <c r="AN126" s="18"/>
      <c r="BL126"/>
      <c r="BP126" s="18"/>
      <c r="BQ126" s="18"/>
      <c r="BR126" s="18"/>
      <c r="BS126" s="18"/>
      <c r="BT126" s="18"/>
      <c r="CA126"/>
      <c r="CB126"/>
      <c r="CC126"/>
      <c r="CD126"/>
      <c r="CE126"/>
    </row>
    <row r="127" spans="3:83" ht="13.2" customHeight="1" x14ac:dyDescent="0.25">
      <c r="C127" s="11">
        <v>2024</v>
      </c>
      <c r="D127" s="818">
        <v>9.7032372577873502</v>
      </c>
      <c r="E127" s="1009">
        <v>-237.00538085964871</v>
      </c>
      <c r="F127" s="922">
        <f t="shared" si="31"/>
        <v>0.85321937109473533</v>
      </c>
      <c r="G127" s="18"/>
      <c r="H127" s="1">
        <v>2024</v>
      </c>
      <c r="I127" s="1"/>
      <c r="J127" s="93">
        <f>TAM_Lighting!$I30</f>
        <v>70.467955173759478</v>
      </c>
      <c r="K127" s="11">
        <v>2024</v>
      </c>
      <c r="L127" s="818">
        <v>34.001420447859346</v>
      </c>
      <c r="M127" s="1009">
        <v>118.4356350745574</v>
      </c>
      <c r="N127" s="922">
        <f t="shared" si="24"/>
        <v>0.42636828626840662</v>
      </c>
      <c r="O127" s="1">
        <v>2024</v>
      </c>
      <c r="P127" s="1010">
        <f t="shared" si="25"/>
        <v>647.04460241138759</v>
      </c>
      <c r="Q127" s="1015">
        <f t="shared" si="32"/>
        <v>312.20482446040938</v>
      </c>
      <c r="R127" s="1047">
        <f>R124-(R124-R125)*((1-R133-R134)+R133*(1-S139)+R134*(1-S116))</f>
        <v>6.7099313716350306E-2</v>
      </c>
      <c r="S127" s="1027" t="s">
        <v>77</v>
      </c>
      <c r="T127" s="1038">
        <f t="shared" si="26"/>
        <v>-3.3930279746124867</v>
      </c>
      <c r="U127" s="1017">
        <f t="shared" si="27"/>
        <v>7272.3194110401882</v>
      </c>
      <c r="V127" s="41">
        <f t="shared" si="33"/>
        <v>1.9487220119645141E-2</v>
      </c>
      <c r="W127" s="922">
        <f t="shared" si="34"/>
        <v>0.44585550638805177</v>
      </c>
      <c r="X127" s="11">
        <v>2024</v>
      </c>
      <c r="Y127" s="1010">
        <f t="shared" si="28"/>
        <v>22284.480310763582</v>
      </c>
      <c r="Z127" s="1015">
        <f>MAX($L127/$J127,$P127/TAM_Area!$R42)*Y127</f>
        <v>10752.461635079004</v>
      </c>
      <c r="AA127" s="1034">
        <f>AA124*((1-AA133-AA134)+AA133*(1-AB139)+AA134*(1-AB116))</f>
        <v>9.4661057246226768E-2</v>
      </c>
      <c r="AB127" s="1026"/>
      <c r="AC127" s="1035">
        <f t="shared" si="29"/>
        <v>262.36294082125323</v>
      </c>
      <c r="AD127" s="1035">
        <f t="shared" si="30"/>
        <v>436553.98668514536</v>
      </c>
      <c r="AE127" s="988">
        <f t="shared" si="35"/>
        <v>1.381060573641657</v>
      </c>
      <c r="AF127" s="1">
        <v>2024</v>
      </c>
      <c r="AG127" s="84">
        <f t="shared" si="36"/>
        <v>70.467955173759478</v>
      </c>
      <c r="AH127" s="1005">
        <f t="shared" si="37"/>
        <v>1.8269160800297088</v>
      </c>
      <c r="AI127" s="83">
        <f t="shared" si="38"/>
        <v>384.19160387042314</v>
      </c>
      <c r="AJ127" s="990">
        <f t="shared" si="39"/>
        <v>443826.30609618552</v>
      </c>
      <c r="AK127" s="1">
        <v>2024</v>
      </c>
      <c r="AL127" s="1049">
        <v>9.1999999999999993</v>
      </c>
      <c r="AM127" s="1050">
        <v>7.9</v>
      </c>
      <c r="AN127" s="18"/>
      <c r="BL127"/>
      <c r="BP127" s="18"/>
      <c r="BQ127" s="18"/>
      <c r="BR127" s="18"/>
      <c r="BS127" s="18"/>
      <c r="BT127" s="18"/>
      <c r="CA127"/>
      <c r="CB127"/>
      <c r="CC127"/>
      <c r="CD127"/>
      <c r="CE127"/>
    </row>
    <row r="128" spans="3:83" ht="12.45" customHeight="1" x14ac:dyDescent="0.25">
      <c r="C128" s="11">
        <v>2025</v>
      </c>
      <c r="D128" s="818">
        <v>11.107204132218612</v>
      </c>
      <c r="E128" s="1009">
        <v>-276.50627766960247</v>
      </c>
      <c r="F128" s="922">
        <f t="shared" si="31"/>
        <v>0.99542259961056889</v>
      </c>
      <c r="G128" s="18"/>
      <c r="H128" s="1">
        <v>2025</v>
      </c>
      <c r="I128" s="1"/>
      <c r="J128" s="93">
        <f>TAM_Lighting!$I31</f>
        <v>72.703885558813667</v>
      </c>
      <c r="K128" s="11">
        <v>2025</v>
      </c>
      <c r="L128" s="818">
        <v>38.259199492622429</v>
      </c>
      <c r="M128" s="1009">
        <v>138.01331603932252</v>
      </c>
      <c r="N128" s="922">
        <f t="shared" si="24"/>
        <v>0.49684793774156105</v>
      </c>
      <c r="O128" s="1">
        <v>2025</v>
      </c>
      <c r="P128" s="1010">
        <f t="shared" si="25"/>
        <v>943.08425632013848</v>
      </c>
      <c r="Q128" s="1015">
        <f t="shared" si="32"/>
        <v>496.28226089395821</v>
      </c>
      <c r="R128" s="1650" t="s">
        <v>776</v>
      </c>
      <c r="S128" s="1651"/>
      <c r="T128" s="1038">
        <f t="shared" si="26"/>
        <v>-5.0785761380674685</v>
      </c>
      <c r="U128" s="1017">
        <f t="shared" si="27"/>
        <v>10884.975928773954</v>
      </c>
      <c r="V128" s="41">
        <f t="shared" si="33"/>
        <v>2.9167850025816837E-2</v>
      </c>
      <c r="W128" s="922">
        <f t="shared" si="34"/>
        <v>0.5260157877673779</v>
      </c>
      <c r="X128" s="11">
        <v>2025</v>
      </c>
      <c r="Y128" s="1010">
        <f t="shared" si="28"/>
        <v>24671.004811622603</v>
      </c>
      <c r="Z128" s="1036">
        <f>MAX($L128/$J128,$P128/TAM_Area!$R43)*Y128</f>
        <v>12982.70219695145</v>
      </c>
      <c r="AA128" s="1649" t="s">
        <v>776</v>
      </c>
      <c r="AB128" s="1642"/>
      <c r="AC128" s="1035">
        <f t="shared" si="29"/>
        <v>306.01614795784593</v>
      </c>
      <c r="AD128" s="1035">
        <f t="shared" si="30"/>
        <v>509189.93727869901</v>
      </c>
      <c r="AE128" s="988">
        <f t="shared" si="35"/>
        <v>1.6108480699269443</v>
      </c>
      <c r="AF128" s="1">
        <v>2025</v>
      </c>
      <c r="AG128" s="84">
        <f t="shared" si="36"/>
        <v>72.703885558813667</v>
      </c>
      <c r="AH128" s="1005">
        <f t="shared" si="37"/>
        <v>2.1368638576943222</v>
      </c>
      <c r="AI128" s="83">
        <f t="shared" si="38"/>
        <v>449.10804013523591</v>
      </c>
      <c r="AJ128" s="990">
        <f t="shared" si="39"/>
        <v>520074.91320747294</v>
      </c>
      <c r="AK128" s="1">
        <v>2025</v>
      </c>
      <c r="AL128" s="1049">
        <v>9.3000000000000007</v>
      </c>
      <c r="AM128" s="1050">
        <v>7.9</v>
      </c>
      <c r="AN128" s="18"/>
      <c r="BL128"/>
      <c r="BP128" s="18"/>
      <c r="BQ128" s="18"/>
      <c r="BR128" s="18"/>
      <c r="BS128" s="18"/>
      <c r="BT128" s="18"/>
      <c r="CA128"/>
      <c r="CB128"/>
      <c r="CC128"/>
      <c r="CD128"/>
      <c r="CE128"/>
    </row>
    <row r="129" spans="3:83" ht="12.45" customHeight="1" x14ac:dyDescent="0.25">
      <c r="C129" s="11">
        <v>2026</v>
      </c>
      <c r="D129" s="818">
        <v>12.51117100664942</v>
      </c>
      <c r="E129" s="1009">
        <v>-316.00717447954332</v>
      </c>
      <c r="F129" s="922">
        <f t="shared" si="31"/>
        <v>1.137625828126356</v>
      </c>
      <c r="G129" s="18"/>
      <c r="H129" s="1">
        <v>2026</v>
      </c>
      <c r="I129" s="1"/>
      <c r="J129" s="93">
        <f>TAM_Lighting!$I32</f>
        <v>75.005428262628428</v>
      </c>
      <c r="K129" s="11">
        <v>2026</v>
      </c>
      <c r="L129" s="818">
        <v>42.516978537385512</v>
      </c>
      <c r="M129" s="1009">
        <v>157.543348044326</v>
      </c>
      <c r="N129" s="922">
        <f t="shared" si="24"/>
        <v>0.56715605295957361</v>
      </c>
      <c r="O129" s="1">
        <v>2026</v>
      </c>
      <c r="P129" s="1010">
        <f t="shared" si="25"/>
        <v>1318.4669541289747</v>
      </c>
      <c r="Q129" s="1015">
        <f t="shared" si="32"/>
        <v>747.37565652810576</v>
      </c>
      <c r="R129" s="1650"/>
      <c r="S129" s="1651"/>
      <c r="T129" s="1038">
        <f t="shared" si="26"/>
        <v>-7.2163028837057652</v>
      </c>
      <c r="U129" s="1017">
        <f t="shared" si="27"/>
        <v>15466.792472617997</v>
      </c>
      <c r="V129" s="41">
        <f t="shared" si="33"/>
        <v>4.144548285395875E-2</v>
      </c>
      <c r="W129" s="922">
        <f t="shared" si="34"/>
        <v>0.60860153581353238</v>
      </c>
      <c r="X129" s="11">
        <v>2026</v>
      </c>
      <c r="Y129" s="1010">
        <f t="shared" si="28"/>
        <v>26816.580655907354</v>
      </c>
      <c r="Z129" s="1036">
        <f>MAX($L129/$J129,$P129/TAM_Area!$R44)*Y129</f>
        <v>15201.032919924901</v>
      </c>
      <c r="AA129" s="1649"/>
      <c r="AB129" s="1642"/>
      <c r="AC129" s="1035">
        <f t="shared" si="29"/>
        <v>345.02873329431264</v>
      </c>
      <c r="AD129" s="1035">
        <f t="shared" si="30"/>
        <v>574104.21063688712</v>
      </c>
      <c r="AE129" s="988">
        <f t="shared" si="35"/>
        <v>1.8162076504964126</v>
      </c>
      <c r="AF129" s="1">
        <v>2026</v>
      </c>
      <c r="AG129" s="84">
        <f t="shared" si="36"/>
        <v>75.005428262628428</v>
      </c>
      <c r="AH129" s="1005">
        <f t="shared" si="37"/>
        <v>2.424809186309945</v>
      </c>
      <c r="AI129" s="83">
        <f t="shared" si="38"/>
        <v>509.7883842223444</v>
      </c>
      <c r="AJ129" s="990">
        <f t="shared" si="39"/>
        <v>589571.00310950517</v>
      </c>
      <c r="AK129" s="1">
        <v>2026</v>
      </c>
      <c r="AL129" s="1049">
        <v>9.5</v>
      </c>
      <c r="AM129" s="1050">
        <v>7.9</v>
      </c>
      <c r="AN129" s="18"/>
      <c r="BL129"/>
      <c r="BP129" s="18"/>
      <c r="BQ129" s="18"/>
      <c r="BR129" s="18"/>
      <c r="BS129" s="18"/>
      <c r="BT129" s="18"/>
      <c r="CA129"/>
      <c r="CB129"/>
      <c r="CC129"/>
      <c r="CD129"/>
      <c r="CE129"/>
    </row>
    <row r="130" spans="3:83" ht="12.45" customHeight="1" x14ac:dyDescent="0.25">
      <c r="C130" s="11">
        <v>2027</v>
      </c>
      <c r="D130" s="818">
        <v>13.915137881080227</v>
      </c>
      <c r="E130" s="1009">
        <v>-355.50807128948429</v>
      </c>
      <c r="F130" s="922">
        <f t="shared" si="31"/>
        <v>1.2798290566421435</v>
      </c>
      <c r="G130" s="18"/>
      <c r="H130" s="1">
        <v>2027</v>
      </c>
      <c r="I130" s="1"/>
      <c r="J130" s="93">
        <f>TAM_Lighting!$I33</f>
        <v>77.374039327155515</v>
      </c>
      <c r="K130" s="11">
        <v>2027</v>
      </c>
      <c r="L130" s="818">
        <v>46.774757582150414</v>
      </c>
      <c r="M130" s="1009">
        <v>177.02517610977239</v>
      </c>
      <c r="N130" s="922">
        <f t="shared" si="24"/>
        <v>0.6372906339951806</v>
      </c>
      <c r="O130" s="1">
        <v>2027</v>
      </c>
      <c r="P130" s="1010">
        <f t="shared" si="25"/>
        <v>1782.1666762613008</v>
      </c>
      <c r="Q130" s="1015">
        <f t="shared" si="32"/>
        <v>1077.3692956708874</v>
      </c>
      <c r="R130" s="88"/>
      <c r="S130" s="1026"/>
      <c r="T130" s="1038">
        <f t="shared" si="26"/>
        <v>-9.8573512172016393</v>
      </c>
      <c r="U130" s="1017">
        <f t="shared" si="27"/>
        <v>21127.384488034837</v>
      </c>
      <c r="V130" s="41">
        <f t="shared" si="33"/>
        <v>5.6613848869960737E-2</v>
      </c>
      <c r="W130" s="922">
        <f t="shared" si="34"/>
        <v>0.69390448286514128</v>
      </c>
      <c r="X130" s="11">
        <v>2027</v>
      </c>
      <c r="Y130" s="1010">
        <f t="shared" si="28"/>
        <v>28982.568319146427</v>
      </c>
      <c r="Z130" s="1015">
        <f>MAX($L130/$J130,$P130/TAM_Area!$R45)*Y130</f>
        <v>17520.768193375181</v>
      </c>
      <c r="AA130" s="89"/>
      <c r="AB130" s="1026"/>
      <c r="AC130" s="1035">
        <f t="shared" si="29"/>
        <v>384.43444608525971</v>
      </c>
      <c r="AD130" s="1035">
        <f t="shared" si="30"/>
        <v>639672.6211875903</v>
      </c>
      <c r="AE130" s="988">
        <f t="shared" si="35"/>
        <v>2.0236366270945254</v>
      </c>
      <c r="AF130" s="1">
        <v>2027</v>
      </c>
      <c r="AG130" s="84">
        <f t="shared" si="36"/>
        <v>77.374039327155515</v>
      </c>
      <c r="AH130" s="1005">
        <f t="shared" si="37"/>
        <v>2.7175411099596669</v>
      </c>
      <c r="AI130" s="83">
        <f t="shared" si="38"/>
        <v>571.31697341223366</v>
      </c>
      <c r="AJ130" s="990">
        <f t="shared" si="39"/>
        <v>660800.00567562517</v>
      </c>
      <c r="AK130" s="1">
        <v>2027</v>
      </c>
      <c r="AL130" s="1049">
        <v>9.6999999999999993</v>
      </c>
      <c r="AM130" s="1050">
        <v>7.9</v>
      </c>
      <c r="AN130" s="18"/>
      <c r="BL130"/>
      <c r="BP130" s="18"/>
      <c r="BQ130" s="18"/>
      <c r="BR130" s="18"/>
      <c r="BS130" s="18"/>
      <c r="BT130" s="18"/>
      <c r="CA130"/>
      <c r="CB130"/>
      <c r="CC130"/>
      <c r="CD130"/>
      <c r="CE130"/>
    </row>
    <row r="131" spans="3:83" ht="13.2" x14ac:dyDescent="0.25">
      <c r="C131" s="11">
        <v>2028</v>
      </c>
      <c r="D131" s="818">
        <v>15.319104755511034</v>
      </c>
      <c r="E131" s="1009">
        <v>-395.00896809942515</v>
      </c>
      <c r="F131" s="922">
        <f t="shared" si="31"/>
        <v>1.4220322851579306</v>
      </c>
      <c r="G131" s="18"/>
      <c r="H131" s="1">
        <v>2028</v>
      </c>
      <c r="I131" s="1"/>
      <c r="J131" s="93">
        <f>TAM_Lighting!$I34</f>
        <v>79.810484047950538</v>
      </c>
      <c r="K131" s="11">
        <v>2028</v>
      </c>
      <c r="L131" s="818">
        <v>51.032536626913497</v>
      </c>
      <c r="M131" s="1009">
        <v>196.45824525583896</v>
      </c>
      <c r="N131" s="922">
        <f t="shared" si="24"/>
        <v>0.7072496829210202</v>
      </c>
      <c r="O131" s="1">
        <v>2028</v>
      </c>
      <c r="P131" s="1010">
        <f t="shared" si="25"/>
        <v>2343.0883990296165</v>
      </c>
      <c r="Q131" s="1015">
        <f t="shared" si="32"/>
        <v>1498.2210165738941</v>
      </c>
      <c r="R131" s="1646" t="s">
        <v>858</v>
      </c>
      <c r="S131" s="1648"/>
      <c r="T131" s="1038">
        <f t="shared" si="26"/>
        <v>-13.052470887561839</v>
      </c>
      <c r="U131" s="1017">
        <f t="shared" si="27"/>
        <v>27975.524548539561</v>
      </c>
      <c r="V131" s="41">
        <f t="shared" si="33"/>
        <v>7.4964419743762181E-2</v>
      </c>
      <c r="W131" s="922">
        <f t="shared" si="34"/>
        <v>0.78221410266478242</v>
      </c>
      <c r="X131" s="11">
        <v>2028</v>
      </c>
      <c r="Y131" s="1010">
        <f t="shared" si="28"/>
        <v>31168.967801339666</v>
      </c>
      <c r="Z131" s="1015">
        <f>MAX($L131/$J131,$P131/TAM_Area!$R46)*Y131</f>
        <v>19930.107051966941</v>
      </c>
      <c r="AA131" s="1647" t="s">
        <v>858</v>
      </c>
      <c r="AB131" s="1648"/>
      <c r="AC131" s="1035">
        <f t="shared" si="29"/>
        <v>424.23328633068508</v>
      </c>
      <c r="AD131" s="1035">
        <f t="shared" si="30"/>
        <v>705895.16893080517</v>
      </c>
      <c r="AE131" s="988">
        <f t="shared" si="35"/>
        <v>2.2331349997212713</v>
      </c>
      <c r="AF131" s="1">
        <v>2028</v>
      </c>
      <c r="AG131" s="84">
        <f t="shared" si="36"/>
        <v>79.810484047950538</v>
      </c>
      <c r="AH131" s="1005">
        <f t="shared" si="37"/>
        <v>3.0153491023860539</v>
      </c>
      <c r="AI131" s="83">
        <f t="shared" si="38"/>
        <v>633.74400247408585</v>
      </c>
      <c r="AJ131" s="990">
        <f t="shared" si="39"/>
        <v>733870.69347934471</v>
      </c>
      <c r="AK131" s="1">
        <v>2028</v>
      </c>
      <c r="AL131" s="1049">
        <v>9.8000000000000007</v>
      </c>
      <c r="AM131" s="1050">
        <v>7.9</v>
      </c>
      <c r="AN131" s="18"/>
      <c r="BL131"/>
      <c r="BP131" s="18"/>
      <c r="BQ131" s="18"/>
      <c r="BR131" s="18"/>
      <c r="BS131" s="18"/>
      <c r="BT131" s="18"/>
      <c r="CA131"/>
      <c r="CB131"/>
      <c r="CC131"/>
      <c r="CD131"/>
      <c r="CE131"/>
    </row>
    <row r="132" spans="3:83" ht="13.2" x14ac:dyDescent="0.25">
      <c r="C132" s="11">
        <v>2029</v>
      </c>
      <c r="D132" s="818">
        <v>16.723071629941842</v>
      </c>
      <c r="E132" s="1009">
        <v>-434.50986490936612</v>
      </c>
      <c r="F132" s="922">
        <f t="shared" si="31"/>
        <v>1.564235513673718</v>
      </c>
      <c r="G132" s="18"/>
      <c r="H132" s="1">
        <v>2029</v>
      </c>
      <c r="I132" s="1"/>
      <c r="J132" s="93">
        <f>TAM_Lighting!$I35</f>
        <v>82.315542642792508</v>
      </c>
      <c r="K132" s="11">
        <v>2029</v>
      </c>
      <c r="L132" s="818">
        <v>55.2903156716784</v>
      </c>
      <c r="M132" s="1009">
        <v>215.84200050273935</v>
      </c>
      <c r="N132" s="922">
        <f t="shared" si="24"/>
        <v>0.77703120180986163</v>
      </c>
      <c r="O132" s="1">
        <v>2029</v>
      </c>
      <c r="P132" s="1010">
        <f t="shared" si="25"/>
        <v>3010.0729215440615</v>
      </c>
      <c r="Q132" s="1015">
        <f t="shared" si="32"/>
        <v>2021.8281588588266</v>
      </c>
      <c r="R132" s="1646"/>
      <c r="S132" s="1648"/>
      <c r="T132" s="1038">
        <f t="shared" si="26"/>
        <v>-16.852045895834152</v>
      </c>
      <c r="U132" s="1017">
        <f t="shared" si="27"/>
        <v>36119.201315459672</v>
      </c>
      <c r="V132" s="41">
        <f t="shared" si="33"/>
        <v>9.678656654046261E-2</v>
      </c>
      <c r="W132" s="922">
        <f t="shared" si="34"/>
        <v>0.87381776835032421</v>
      </c>
      <c r="X132" s="11">
        <v>2029</v>
      </c>
      <c r="Y132" s="1010">
        <f t="shared" si="28"/>
        <v>33375.779102487191</v>
      </c>
      <c r="Z132" s="1015">
        <f>MAX($L132/$J132,$P132/TAM_Area!$R47)*Y132</f>
        <v>22418.091445653637</v>
      </c>
      <c r="AA132" s="1647"/>
      <c r="AB132" s="1648"/>
      <c r="AC132" s="1035">
        <f t="shared" si="29"/>
        <v>464.42525403059108</v>
      </c>
      <c r="AD132" s="1035">
        <f t="shared" si="30"/>
        <v>772771.85386653512</v>
      </c>
      <c r="AE132" s="988">
        <f t="shared" si="35"/>
        <v>2.4447027683766631</v>
      </c>
      <c r="AF132" s="1">
        <v>2029</v>
      </c>
      <c r="AG132" s="84">
        <f t="shared" si="36"/>
        <v>82.315542642792508</v>
      </c>
      <c r="AH132" s="1005">
        <f t="shared" si="37"/>
        <v>3.3185205367269872</v>
      </c>
      <c r="AI132" s="83">
        <f t="shared" si="38"/>
        <v>697.11930042916458</v>
      </c>
      <c r="AJ132" s="990">
        <f t="shared" si="39"/>
        <v>808891.0551819948</v>
      </c>
      <c r="AK132" s="1">
        <v>2029</v>
      </c>
      <c r="AL132" s="1049">
        <v>10</v>
      </c>
      <c r="AM132" s="1050">
        <v>7.9</v>
      </c>
      <c r="AN132" s="18"/>
      <c r="BL132"/>
      <c r="BP132" s="18"/>
      <c r="BQ132" s="18"/>
      <c r="BR132" s="18"/>
      <c r="BS132" s="18"/>
      <c r="BT132" s="18"/>
      <c r="CA132"/>
      <c r="CB132"/>
      <c r="CC132"/>
      <c r="CD132"/>
      <c r="CE132"/>
    </row>
    <row r="133" spans="3:83" ht="12.45" customHeight="1" x14ac:dyDescent="0.25">
      <c r="C133" s="11">
        <v>2030</v>
      </c>
      <c r="D133" s="818">
        <v>18.127038504372649</v>
      </c>
      <c r="E133" s="1009">
        <v>-474.01076171930697</v>
      </c>
      <c r="F133" s="922">
        <f t="shared" si="31"/>
        <v>1.7064387421895051</v>
      </c>
      <c r="G133" s="18"/>
      <c r="H133" s="1">
        <v>2030</v>
      </c>
      <c r="I133" s="1"/>
      <c r="J133" s="93">
        <f>TAM_Lighting!$I36</f>
        <v>84.889931418219675</v>
      </c>
      <c r="K133" s="11">
        <v>2030</v>
      </c>
      <c r="L133" s="818">
        <v>59.548094716441483</v>
      </c>
      <c r="M133" s="1009">
        <v>235.17588687065091</v>
      </c>
      <c r="N133" s="922">
        <f t="shared" si="24"/>
        <v>0.84663319273434323</v>
      </c>
      <c r="O133" s="1">
        <v>2030</v>
      </c>
      <c r="P133" s="1010">
        <f t="shared" si="25"/>
        <v>3791.892222548287</v>
      </c>
      <c r="Q133" s="1015">
        <f t="shared" si="32"/>
        <v>2659.9144733715784</v>
      </c>
      <c r="R133" s="1238">
        <f>AA77</f>
        <v>0.29604682948798711</v>
      </c>
      <c r="S133" s="1029" t="s">
        <v>877</v>
      </c>
      <c r="T133" s="1038">
        <f t="shared" si="26"/>
        <v>-21.306068033564088</v>
      </c>
      <c r="U133" s="1017">
        <f t="shared" si="27"/>
        <v>45665.562822577951</v>
      </c>
      <c r="V133" s="41">
        <f t="shared" si="33"/>
        <v>0.12236740774340865</v>
      </c>
      <c r="W133" s="922">
        <f t="shared" si="34"/>
        <v>0.96900060047775183</v>
      </c>
      <c r="X133" s="11">
        <v>2030</v>
      </c>
      <c r="Y133" s="1010">
        <f t="shared" si="28"/>
        <v>35603.002222588904</v>
      </c>
      <c r="Z133" s="1015">
        <f>MAX($L133/$J133,$P133/TAM_Area!$R48)*Y133</f>
        <v>24974.586657344993</v>
      </c>
      <c r="AA133" s="1236">
        <f>AA77</f>
        <v>0.29604682948798711</v>
      </c>
      <c r="AB133" s="1029" t="s">
        <v>876</v>
      </c>
      <c r="AC133" s="1035">
        <f t="shared" si="29"/>
        <v>505.01034918497498</v>
      </c>
      <c r="AD133" s="1035">
        <f t="shared" si="30"/>
        <v>840302.67599477607</v>
      </c>
      <c r="AE133" s="988">
        <f t="shared" si="35"/>
        <v>2.6583399330606858</v>
      </c>
      <c r="AF133" s="1">
        <v>2030</v>
      </c>
      <c r="AG133" s="84">
        <f t="shared" si="36"/>
        <v>84.889931418219675</v>
      </c>
      <c r="AH133" s="1005">
        <f t="shared" si="37"/>
        <v>3.6273405335384377</v>
      </c>
      <c r="AI133" s="83">
        <f t="shared" si="38"/>
        <v>761.49230408918993</v>
      </c>
      <c r="AJ133" s="990">
        <f t="shared" si="39"/>
        <v>885968.23881735397</v>
      </c>
      <c r="AK133" s="1">
        <v>2030</v>
      </c>
      <c r="AL133" s="1049">
        <v>10.199999999999999</v>
      </c>
      <c r="AM133" s="1050">
        <v>7.9</v>
      </c>
      <c r="AN133" s="18"/>
      <c r="BL133"/>
      <c r="BP133" s="18"/>
      <c r="BQ133" s="18"/>
      <c r="BR133" s="18"/>
      <c r="BS133" s="18"/>
      <c r="BT133" s="18"/>
      <c r="CA133"/>
      <c r="CB133"/>
      <c r="CC133"/>
      <c r="CD133"/>
      <c r="CE133"/>
    </row>
    <row r="134" spans="3:83" ht="13.2" x14ac:dyDescent="0.25">
      <c r="C134" s="11">
        <v>2031</v>
      </c>
      <c r="D134" s="818">
        <v>19.531005378803457</v>
      </c>
      <c r="E134" s="1009">
        <v>-513.51165852924771</v>
      </c>
      <c r="F134" s="922">
        <f t="shared" si="31"/>
        <v>1.8486419707052917</v>
      </c>
      <c r="G134" s="18"/>
      <c r="H134" s="1">
        <v>2031</v>
      </c>
      <c r="I134" s="1"/>
      <c r="J134" s="93">
        <f>TAM_Lighting!$I37</f>
        <v>87.534329215216459</v>
      </c>
      <c r="K134" s="11">
        <v>2031</v>
      </c>
      <c r="L134" s="818">
        <v>63.805873761206385</v>
      </c>
      <c r="M134" s="1009">
        <v>254.45934937978717</v>
      </c>
      <c r="N134" s="922">
        <f t="shared" si="24"/>
        <v>0.9160536577672338</v>
      </c>
      <c r="O134" s="1">
        <v>2031</v>
      </c>
      <c r="P134" s="1010">
        <f t="shared" si="25"/>
        <v>4697.248183660713</v>
      </c>
      <c r="Q134" s="1015">
        <f t="shared" si="32"/>
        <v>3423.936955006805</v>
      </c>
      <c r="R134" s="1238">
        <f>AA134</f>
        <v>0.23642252607782235</v>
      </c>
      <c r="S134" s="1029" t="s">
        <v>881</v>
      </c>
      <c r="T134" s="1038">
        <f t="shared" si="26"/>
        <v>-26.464129606505651</v>
      </c>
      <c r="U134" s="1017">
        <f t="shared" si="27"/>
        <v>56720.900880769943</v>
      </c>
      <c r="V134" s="41">
        <f t="shared" si="33"/>
        <v>0.15199176746419027</v>
      </c>
      <c r="W134" s="922">
        <f t="shared" si="34"/>
        <v>1.068045425231424</v>
      </c>
      <c r="X134" s="11">
        <v>2031</v>
      </c>
      <c r="Y134" s="1010">
        <f t="shared" si="28"/>
        <v>37850.637161644932</v>
      </c>
      <c r="Z134" s="1015">
        <f>MAX($L134/$J134,$P134/TAM_Area!$R49)*Y134</f>
        <v>27590.238003415445</v>
      </c>
      <c r="AA134" s="1237">
        <v>0.23642252607782235</v>
      </c>
      <c r="AB134" s="1029" t="s">
        <v>880</v>
      </c>
      <c r="AC134" s="1035">
        <f t="shared" si="29"/>
        <v>545.98857179384038</v>
      </c>
      <c r="AD134" s="1035">
        <f t="shared" si="30"/>
        <v>908487.63531553396</v>
      </c>
      <c r="AE134" s="988">
        <f t="shared" si="35"/>
        <v>2.8740464937733594</v>
      </c>
      <c r="AF134" s="1">
        <v>2031</v>
      </c>
      <c r="AG134" s="84">
        <f t="shared" si="36"/>
        <v>87.534329215216459</v>
      </c>
      <c r="AH134" s="1005">
        <f t="shared" si="37"/>
        <v>3.9420919190047834</v>
      </c>
      <c r="AI134" s="83">
        <f t="shared" si="38"/>
        <v>826.9120507801332</v>
      </c>
      <c r="AJ134" s="990">
        <f t="shared" si="39"/>
        <v>965208.5361963039</v>
      </c>
      <c r="AK134" s="1">
        <v>2031</v>
      </c>
      <c r="AL134" s="1049">
        <v>10.4</v>
      </c>
      <c r="AM134" s="1050">
        <v>7.9</v>
      </c>
      <c r="AN134" s="18"/>
      <c r="BL134"/>
      <c r="BP134" s="18"/>
      <c r="BQ134" s="18"/>
      <c r="BR134" s="18"/>
      <c r="BS134" s="18"/>
      <c r="BT134" s="18"/>
      <c r="CA134"/>
      <c r="CB134"/>
      <c r="CC134"/>
      <c r="CD134"/>
      <c r="CE134"/>
    </row>
    <row r="135" spans="3:83" ht="13.2" x14ac:dyDescent="0.25">
      <c r="C135" s="11">
        <v>2032</v>
      </c>
      <c r="D135" s="818">
        <v>20.934972253234719</v>
      </c>
      <c r="E135" s="1009">
        <v>-553.01255533920164</v>
      </c>
      <c r="F135" s="922">
        <f t="shared" si="31"/>
        <v>1.9908451992211258</v>
      </c>
      <c r="G135" s="18"/>
      <c r="H135" s="1">
        <v>2032</v>
      </c>
      <c r="I135" s="1"/>
      <c r="J135" s="93">
        <f>TAM_Lighting!$I38</f>
        <v>90.249680079446435</v>
      </c>
      <c r="K135" s="11">
        <v>2032</v>
      </c>
      <c r="L135" s="818">
        <v>68.063652805969468</v>
      </c>
      <c r="M135" s="1009">
        <v>273.6918330503255</v>
      </c>
      <c r="N135" s="922">
        <f t="shared" si="24"/>
        <v>0.98529059898117177</v>
      </c>
      <c r="O135" s="1">
        <v>2032</v>
      </c>
      <c r="P135" s="1010">
        <f t="shared" si="25"/>
        <v>5734.7875625631996</v>
      </c>
      <c r="Q135" s="1015">
        <f t="shared" si="32"/>
        <v>4325.0080136648357</v>
      </c>
      <c r="R135" s="88"/>
      <c r="S135" s="1026"/>
      <c r="T135" s="1038">
        <f t="shared" si="26"/>
        <v>-32.375508767309384</v>
      </c>
      <c r="U135" s="1017">
        <f t="shared" si="27"/>
        <v>69390.833972624634</v>
      </c>
      <c r="V135" s="41">
        <f t="shared" si="33"/>
        <v>0.18594266553493841</v>
      </c>
      <c r="W135" s="922">
        <f t="shared" si="34"/>
        <v>1.1712332645161101</v>
      </c>
      <c r="X135" s="11">
        <v>2032</v>
      </c>
      <c r="Y135" s="1010">
        <f t="shared" si="28"/>
        <v>40118.683919655137</v>
      </c>
      <c r="Z135" s="1015">
        <f>MAX($L135/$J135,$P135/TAM_Area!$R50)*Y135</f>
        <v>30256.330780741606</v>
      </c>
      <c r="AA135" s="89"/>
      <c r="AB135" s="1026"/>
      <c r="AC135" s="1035">
        <f t="shared" si="29"/>
        <v>587.35992185718339</v>
      </c>
      <c r="AD135" s="1035">
        <f t="shared" si="30"/>
        <v>977326.73182880203</v>
      </c>
      <c r="AE135" s="988">
        <f t="shared" si="35"/>
        <v>3.0918224505146621</v>
      </c>
      <c r="AF135" s="1">
        <v>2032</v>
      </c>
      <c r="AG135" s="84">
        <f t="shared" si="36"/>
        <v>90.249680079446435</v>
      </c>
      <c r="AH135" s="1005">
        <f t="shared" si="37"/>
        <v>4.263055715030772</v>
      </c>
      <c r="AI135" s="83">
        <f t="shared" si="38"/>
        <v>893.42726367481828</v>
      </c>
      <c r="AJ135" s="990">
        <f t="shared" si="39"/>
        <v>1046717.5658014267</v>
      </c>
      <c r="AK135" s="1">
        <v>2032</v>
      </c>
      <c r="AL135" s="1049">
        <v>10.6</v>
      </c>
      <c r="AM135" s="1050">
        <v>7.9</v>
      </c>
      <c r="AN135" s="18"/>
      <c r="BL135"/>
      <c r="BP135" s="18"/>
      <c r="BQ135" s="18"/>
      <c r="BR135" s="18"/>
      <c r="BS135" s="18"/>
      <c r="BT135" s="18"/>
      <c r="CA135"/>
      <c r="CB135"/>
      <c r="CC135"/>
      <c r="CD135"/>
      <c r="CE135"/>
    </row>
    <row r="136" spans="3:83" ht="13.2" x14ac:dyDescent="0.25">
      <c r="C136" s="11">
        <v>2033</v>
      </c>
      <c r="D136" s="818">
        <v>22.338939127665526</v>
      </c>
      <c r="E136" s="1009">
        <v>-592.51345214914249</v>
      </c>
      <c r="F136" s="922">
        <f t="shared" si="31"/>
        <v>2.1330484277369131</v>
      </c>
      <c r="G136" s="18"/>
      <c r="H136" s="1">
        <v>2033</v>
      </c>
      <c r="I136" s="1"/>
      <c r="J136" s="93">
        <f>TAM_Lighting!$I39</f>
        <v>93.037563599573133</v>
      </c>
      <c r="K136" s="11">
        <v>2033</v>
      </c>
      <c r="L136" s="818">
        <v>72.321431850732552</v>
      </c>
      <c r="M136" s="1009">
        <v>292.87278290247042</v>
      </c>
      <c r="N136" s="922">
        <f t="shared" si="24"/>
        <v>1.0543420184488934</v>
      </c>
      <c r="O136" s="1">
        <v>2033</v>
      </c>
      <c r="P136" s="1010">
        <f t="shared" si="25"/>
        <v>6913.1398653079041</v>
      </c>
      <c r="Q136" s="1015">
        <f t="shared" si="32"/>
        <v>5373.831324681657</v>
      </c>
      <c r="R136" s="88"/>
      <c r="S136" s="1026"/>
      <c r="T136" s="1038">
        <f t="shared" si="26"/>
        <v>-39.089385351028227</v>
      </c>
      <c r="U136" s="1017">
        <f t="shared" si="27"/>
        <v>83780.769855391191</v>
      </c>
      <c r="V136" s="41">
        <f t="shared" si="33"/>
        <v>0.22450255711909278</v>
      </c>
      <c r="W136" s="922">
        <f t="shared" si="34"/>
        <v>1.2788445755679863</v>
      </c>
      <c r="X136" s="11">
        <v>2033</v>
      </c>
      <c r="Y136" s="1010">
        <f t="shared" si="28"/>
        <v>42407.14249661965</v>
      </c>
      <c r="Z136" s="1015">
        <f>MAX($L136/$J136,$P136/TAM_Area!$R51)*Y136</f>
        <v>32964.591369282738</v>
      </c>
      <c r="AA136" s="89"/>
      <c r="AB136" s="1026"/>
      <c r="AC136" s="1035">
        <f t="shared" si="29"/>
        <v>629.1243993750071</v>
      </c>
      <c r="AD136" s="1035">
        <f t="shared" si="30"/>
        <v>1046819.965534586</v>
      </c>
      <c r="AE136" s="988">
        <f t="shared" si="35"/>
        <v>3.3116678032846112</v>
      </c>
      <c r="AF136" s="1">
        <v>2033</v>
      </c>
      <c r="AG136" s="84">
        <f t="shared" si="36"/>
        <v>93.037563599573133</v>
      </c>
      <c r="AH136" s="1005">
        <f t="shared" si="37"/>
        <v>4.5905123788525977</v>
      </c>
      <c r="AI136" s="83">
        <f t="shared" si="38"/>
        <v>961.08656762850569</v>
      </c>
      <c r="AJ136" s="990">
        <f t="shared" si="39"/>
        <v>1130600.7353899772</v>
      </c>
      <c r="AK136" s="1">
        <v>2033</v>
      </c>
      <c r="AL136" s="1049">
        <v>10.7</v>
      </c>
      <c r="AM136" s="1050">
        <v>7.9</v>
      </c>
      <c r="AN136" s="18"/>
      <c r="BL136"/>
      <c r="BP136" s="18"/>
      <c r="BQ136" s="18"/>
      <c r="BR136" s="18"/>
      <c r="BS136" s="18"/>
      <c r="BT136" s="18"/>
      <c r="CA136"/>
      <c r="CB136"/>
      <c r="CC136"/>
      <c r="CD136"/>
      <c r="CE136"/>
    </row>
    <row r="137" spans="3:83" ht="13.2" x14ac:dyDescent="0.25">
      <c r="C137" s="11">
        <v>2034</v>
      </c>
      <c r="D137" s="818">
        <v>23.742906002096333</v>
      </c>
      <c r="E137" s="1009">
        <v>-632.01434895908346</v>
      </c>
      <c r="F137" s="922">
        <f>-E137*$D$23</f>
        <v>2.2752516562527005</v>
      </c>
      <c r="G137" s="18"/>
      <c r="H137" s="1">
        <v>2034</v>
      </c>
      <c r="I137" s="1"/>
      <c r="J137" s="93">
        <f>TAM_Lighting!$I40</f>
        <v>95.899905844813119</v>
      </c>
      <c r="K137" s="11">
        <v>2034</v>
      </c>
      <c r="L137" s="818">
        <v>76.579210895497454</v>
      </c>
      <c r="M137" s="1009">
        <v>312.00164395642656</v>
      </c>
      <c r="N137" s="922">
        <f t="shared" si="24"/>
        <v>1.1232059182431355</v>
      </c>
      <c r="O137" s="1">
        <v>2034</v>
      </c>
      <c r="P137" s="1010">
        <f t="shared" si="25"/>
        <v>8240.9309613730838</v>
      </c>
      <c r="Q137" s="1015">
        <f t="shared" si="32"/>
        <v>6580.6528641170407</v>
      </c>
      <c r="R137" s="1646" t="s">
        <v>773</v>
      </c>
      <c r="S137" s="1648"/>
      <c r="T137" s="1038">
        <f t="shared" si="26"/>
        <v>-46.654918467762514</v>
      </c>
      <c r="U137" s="1017">
        <f t="shared" si="27"/>
        <v>99996.071866267725</v>
      </c>
      <c r="V137" s="41">
        <f t="shared" si="33"/>
        <v>0.26795377835021272</v>
      </c>
      <c r="W137" s="922">
        <f t="shared" si="34"/>
        <v>1.3911596965933484</v>
      </c>
      <c r="X137" s="11">
        <v>2034</v>
      </c>
      <c r="Y137" s="1010">
        <f t="shared" si="28"/>
        <v>44716.01289253834</v>
      </c>
      <c r="Z137" s="1015">
        <f>MAX($L137/$J137,$P137/TAM_Area!$R52)*Y137</f>
        <v>35707.19857895132</v>
      </c>
      <c r="AA137" s="1647" t="s">
        <v>773</v>
      </c>
      <c r="AB137" s="1648"/>
      <c r="AC137" s="1035">
        <f t="shared" si="29"/>
        <v>671.28200434730968</v>
      </c>
      <c r="AD137" s="1035">
        <f t="shared" si="30"/>
        <v>1116967.3364328821</v>
      </c>
      <c r="AE137" s="988">
        <f t="shared" si="35"/>
        <v>3.5335825520831969</v>
      </c>
      <c r="AF137" s="1">
        <v>2034</v>
      </c>
      <c r="AG137" s="84">
        <f t="shared" si="36"/>
        <v>95.899905844813119</v>
      </c>
      <c r="AH137" s="1005">
        <f t="shared" si="37"/>
        <v>4.9247422486765453</v>
      </c>
      <c r="AI137" s="83">
        <f t="shared" si="38"/>
        <v>1029.9385667714987</v>
      </c>
      <c r="AJ137" s="990">
        <f t="shared" si="39"/>
        <v>1216963.4082991499</v>
      </c>
      <c r="AK137" s="1">
        <v>2034</v>
      </c>
      <c r="AL137" s="1049">
        <v>10.9</v>
      </c>
      <c r="AM137" s="1050">
        <v>7.9</v>
      </c>
      <c r="AN137" s="18"/>
      <c r="BL137"/>
      <c r="BP137" s="18"/>
      <c r="BQ137" s="18"/>
      <c r="BR137" s="18"/>
      <c r="BS137" s="18"/>
      <c r="BT137" s="18"/>
      <c r="CA137"/>
      <c r="CB137"/>
      <c r="CC137"/>
      <c r="CD137"/>
      <c r="CE137"/>
    </row>
    <row r="138" spans="3:83" ht="13.2" x14ac:dyDescent="0.25">
      <c r="C138" s="11">
        <v>2035</v>
      </c>
      <c r="D138" s="818">
        <v>25.146872876527141</v>
      </c>
      <c r="E138" s="1009">
        <v>-671.51524576902432</v>
      </c>
      <c r="F138" s="922">
        <f t="shared" ref="F138:F163" si="40">-E138*$D$23</f>
        <v>2.4174548847684876</v>
      </c>
      <c r="G138" s="18"/>
      <c r="H138" s="1">
        <v>2035</v>
      </c>
      <c r="I138" s="1"/>
      <c r="J138" s="93">
        <f>TAM_Lighting!$I41</f>
        <v>98.838376374235793</v>
      </c>
      <c r="K138" s="11">
        <v>2035</v>
      </c>
      <c r="L138" s="818">
        <v>80.836989940260537</v>
      </c>
      <c r="M138" s="1009">
        <v>331.07786123237105</v>
      </c>
      <c r="N138" s="922">
        <f t="shared" si="24"/>
        <v>1.1918803004365357</v>
      </c>
      <c r="O138" s="1">
        <v>2035</v>
      </c>
      <c r="P138" s="1010">
        <f t="shared" si="25"/>
        <v>9569.7677595169753</v>
      </c>
      <c r="Q138" s="1015">
        <f t="shared" si="32"/>
        <v>7826.8305134599059</v>
      </c>
      <c r="R138" s="1646"/>
      <c r="S138" s="1648"/>
      <c r="T138" s="1038">
        <f t="shared" si="26"/>
        <v>-54.226411074580597</v>
      </c>
      <c r="U138" s="1017">
        <f t="shared" si="27"/>
        <v>116224.14692698068</v>
      </c>
      <c r="V138" s="41">
        <f t="shared" si="33"/>
        <v>0.31143922679547081</v>
      </c>
      <c r="W138" s="922">
        <f t="shared" si="34"/>
        <v>1.5033195272320066</v>
      </c>
      <c r="X138" s="11">
        <v>2035</v>
      </c>
      <c r="Y138" s="1010">
        <f t="shared" si="28"/>
        <v>47045.295107411344</v>
      </c>
      <c r="Z138" s="1015">
        <f>MAX($L138/$J138,$P138/TAM_Area!$R53)*Y138</f>
        <v>38476.957906865493</v>
      </c>
      <c r="AA138" s="1647"/>
      <c r="AB138" s="1648"/>
      <c r="AC138" s="1035">
        <f t="shared" si="29"/>
        <v>713.8327367740925</v>
      </c>
      <c r="AD138" s="1035">
        <f t="shared" si="30"/>
        <v>1187768.8445236932</v>
      </c>
      <c r="AE138" s="988">
        <f t="shared" si="35"/>
        <v>3.757566696910426</v>
      </c>
      <c r="AF138" s="1">
        <v>2035</v>
      </c>
      <c r="AG138" s="84">
        <f t="shared" si="36"/>
        <v>98.838376374235793</v>
      </c>
      <c r="AH138" s="1005">
        <f t="shared" si="37"/>
        <v>5.2608862241424328</v>
      </c>
      <c r="AI138" s="83">
        <f t="shared" si="38"/>
        <v>1099.1370090810442</v>
      </c>
      <c r="AJ138" s="990">
        <f t="shared" si="39"/>
        <v>1303992.9914506739</v>
      </c>
      <c r="AK138" s="1">
        <v>2035</v>
      </c>
      <c r="AL138" s="1049">
        <v>11.1</v>
      </c>
      <c r="AM138" s="1050">
        <v>7.9</v>
      </c>
      <c r="AN138" s="18"/>
      <c r="BL138"/>
      <c r="BP138" s="18"/>
      <c r="BQ138" s="18"/>
      <c r="BR138" s="18"/>
      <c r="BS138" s="18"/>
      <c r="BT138" s="18"/>
      <c r="CA138"/>
      <c r="CB138"/>
      <c r="CC138"/>
      <c r="CD138"/>
      <c r="CE138"/>
    </row>
    <row r="139" spans="3:83" ht="13.2" customHeight="1" x14ac:dyDescent="0.25">
      <c r="C139" s="11">
        <v>2036</v>
      </c>
      <c r="D139" s="818">
        <v>26.550839750957948</v>
      </c>
      <c r="E139" s="1009">
        <v>-711.01614257896506</v>
      </c>
      <c r="F139" s="922">
        <f t="shared" si="40"/>
        <v>2.5596581132842742</v>
      </c>
      <c r="G139" s="18"/>
      <c r="H139" s="1">
        <v>2036</v>
      </c>
      <c r="I139" s="1"/>
      <c r="J139" s="93">
        <f>TAM_Lighting!$I42</f>
        <v>101.85417723318407</v>
      </c>
      <c r="K139" s="11">
        <v>2036</v>
      </c>
      <c r="L139" s="818">
        <v>85.094768985025439</v>
      </c>
      <c r="M139" s="1009">
        <v>350.10087975051766</v>
      </c>
      <c r="N139" s="922">
        <f t="shared" si="24"/>
        <v>1.2603631671018636</v>
      </c>
      <c r="O139" s="1">
        <v>2036</v>
      </c>
      <c r="P139" s="1010">
        <f t="shared" si="25"/>
        <v>9614.3296073719321</v>
      </c>
      <c r="Q139" s="1015">
        <f t="shared" si="32"/>
        <v>8032.3574261680706</v>
      </c>
      <c r="R139" s="1044">
        <f>N60</f>
        <v>0</v>
      </c>
      <c r="S139" s="1032">
        <f>O60</f>
        <v>0</v>
      </c>
      <c r="T139" s="1038">
        <f t="shared" si="26"/>
        <v>-54.478779059881958</v>
      </c>
      <c r="U139" s="1017">
        <f t="shared" si="27"/>
        <v>116765.05039490503</v>
      </c>
      <c r="V139" s="41">
        <f t="shared" si="33"/>
        <v>0.31288865501048008</v>
      </c>
      <c r="W139" s="922">
        <f t="shared" si="34"/>
        <v>1.5732518221123437</v>
      </c>
      <c r="X139" s="11">
        <v>2036</v>
      </c>
      <c r="Y139" s="1010">
        <f t="shared" si="28"/>
        <v>49394.989141238519</v>
      </c>
      <c r="Z139" s="1015">
        <f>MAX($L139/$J139,$P139/TAM_Area!$R54)*Y139</f>
        <v>41267.381507276186</v>
      </c>
      <c r="AA139" s="1031">
        <f>AA60</f>
        <v>0.29836734073192162</v>
      </c>
      <c r="AB139" s="1032">
        <f>AB60</f>
        <v>0.30848141917096816</v>
      </c>
      <c r="AC139" s="1035">
        <f t="shared" si="29"/>
        <v>756.77659665535373</v>
      </c>
      <c r="AD139" s="1035">
        <f t="shared" si="30"/>
        <v>1259224.489807016</v>
      </c>
      <c r="AE139" s="988">
        <f t="shared" si="35"/>
        <v>3.9836202377662895</v>
      </c>
      <c r="AF139" s="1">
        <v>2036</v>
      </c>
      <c r="AG139" s="84">
        <f t="shared" si="36"/>
        <v>101.85417723318407</v>
      </c>
      <c r="AH139" s="1005">
        <f t="shared" si="37"/>
        <v>5.556872059878633</v>
      </c>
      <c r="AI139" s="83">
        <f t="shared" si="38"/>
        <v>1161.3562554657533</v>
      </c>
      <c r="AJ139" s="990">
        <f t="shared" si="39"/>
        <v>1375989.540201921</v>
      </c>
      <c r="AK139" s="1">
        <v>2036</v>
      </c>
      <c r="AL139" s="1049">
        <v>11.3</v>
      </c>
      <c r="AM139" s="1050">
        <v>7.9</v>
      </c>
      <c r="AN139" s="18"/>
      <c r="BL139"/>
      <c r="BP139" s="18"/>
      <c r="BQ139" s="18"/>
      <c r="BR139" s="18"/>
      <c r="BS139" s="18"/>
      <c r="BT139" s="18"/>
      <c r="CA139"/>
      <c r="CB139"/>
      <c r="CC139"/>
      <c r="CD139"/>
      <c r="CE139"/>
    </row>
    <row r="140" spans="3:83" ht="13.2" x14ac:dyDescent="0.25">
      <c r="C140" s="11">
        <v>2037</v>
      </c>
      <c r="D140" s="818">
        <v>27.954806625388755</v>
      </c>
      <c r="E140" s="1009">
        <v>-750.51703938890591</v>
      </c>
      <c r="F140" s="922">
        <f t="shared" si="40"/>
        <v>2.7018613418000612</v>
      </c>
      <c r="G140" s="18"/>
      <c r="H140" s="1">
        <v>2037</v>
      </c>
      <c r="I140" s="1"/>
      <c r="J140" s="93">
        <f>TAM_Lighting!$I43</f>
        <v>104.94792855768996</v>
      </c>
      <c r="K140" s="11">
        <v>2037</v>
      </c>
      <c r="L140" s="818">
        <v>89.352548029788522</v>
      </c>
      <c r="M140" s="1009">
        <v>369.07014453104364</v>
      </c>
      <c r="N140" s="922">
        <f t="shared" si="24"/>
        <v>1.328652520311757</v>
      </c>
      <c r="O140" s="1">
        <v>2037</v>
      </c>
      <c r="P140" s="1010">
        <f t="shared" si="25"/>
        <v>9657.077175910983</v>
      </c>
      <c r="Q140" s="1015">
        <f t="shared" si="32"/>
        <v>8222.0246177954086</v>
      </c>
      <c r="R140" s="55" t="s">
        <v>13</v>
      </c>
      <c r="S140" s="967" t="s">
        <v>14</v>
      </c>
      <c r="T140" s="1038">
        <f t="shared" si="26"/>
        <v>-54.720807408481392</v>
      </c>
      <c r="U140" s="1017">
        <f t="shared" si="27"/>
        <v>117283.79278981347</v>
      </c>
      <c r="V140" s="41">
        <f t="shared" si="33"/>
        <v>0.31427869946034648</v>
      </c>
      <c r="W140" s="922">
        <f t="shared" si="34"/>
        <v>1.6429312197721035</v>
      </c>
      <c r="X140" s="11">
        <v>2037</v>
      </c>
      <c r="Y140" s="1010">
        <f t="shared" si="28"/>
        <v>51765.094994020008</v>
      </c>
      <c r="Z140" s="1015">
        <f>MAX($L140/$J140,$P140/TAM_Area!$R55)*Y140</f>
        <v>44072.743505148683</v>
      </c>
      <c r="AA140" s="966" t="s">
        <v>13</v>
      </c>
      <c r="AB140" s="967" t="s">
        <v>14</v>
      </c>
      <c r="AC140" s="1035">
        <f t="shared" si="29"/>
        <v>800.11358399109611</v>
      </c>
      <c r="AD140" s="1035">
        <f t="shared" si="30"/>
        <v>1331334.2722828549</v>
      </c>
      <c r="AE140" s="988">
        <f t="shared" si="35"/>
        <v>4.2117431746508007</v>
      </c>
      <c r="AF140" s="1">
        <v>2037</v>
      </c>
      <c r="AG140" s="84">
        <f t="shared" si="36"/>
        <v>104.94792855768996</v>
      </c>
      <c r="AH140" s="1005">
        <f t="shared" si="37"/>
        <v>5.8546743944229043</v>
      </c>
      <c r="AI140" s="83">
        <f t="shared" si="38"/>
        <v>1223.904535930621</v>
      </c>
      <c r="AJ140" s="990">
        <f t="shared" si="39"/>
        <v>1448618.0650726683</v>
      </c>
      <c r="AK140" s="1">
        <v>2037</v>
      </c>
      <c r="AL140" s="1049">
        <v>11.5</v>
      </c>
      <c r="AM140" s="1050">
        <v>8</v>
      </c>
      <c r="AN140" s="18"/>
      <c r="BL140"/>
      <c r="BP140" s="18"/>
      <c r="BQ140" s="18"/>
      <c r="BR140" s="18"/>
      <c r="BS140" s="18"/>
      <c r="BT140" s="18"/>
      <c r="CA140"/>
      <c r="CB140"/>
      <c r="CC140"/>
      <c r="CD140"/>
      <c r="CE140"/>
    </row>
    <row r="141" spans="3:83" ht="13.2" x14ac:dyDescent="0.25">
      <c r="C141" s="11">
        <v>2038</v>
      </c>
      <c r="D141" s="818">
        <v>29.358773499819563</v>
      </c>
      <c r="E141" s="1009">
        <v>-790.017936198847</v>
      </c>
      <c r="F141" s="922">
        <f t="shared" si="40"/>
        <v>2.8440645703158491</v>
      </c>
      <c r="G141" s="18"/>
      <c r="H141" s="1">
        <v>2038</v>
      </c>
      <c r="I141" s="1"/>
      <c r="J141" s="93">
        <f>TAM_Lighting!$I44</f>
        <v>108.119988335814</v>
      </c>
      <c r="K141" s="11">
        <v>2038</v>
      </c>
      <c r="L141" s="818">
        <v>93.610327074553425</v>
      </c>
      <c r="M141" s="1009">
        <v>387.98510059416259</v>
      </c>
      <c r="N141" s="922">
        <f t="shared" si="24"/>
        <v>1.3967463621389853</v>
      </c>
      <c r="O141" s="1">
        <v>2038</v>
      </c>
      <c r="P141" s="1010">
        <f t="shared" si="25"/>
        <v>9697.8467940155424</v>
      </c>
      <c r="Q141" s="1015">
        <f t="shared" si="32"/>
        <v>8396.3994473165858</v>
      </c>
      <c r="R141" s="88"/>
      <c r="S141" s="1026"/>
      <c r="T141" s="1038">
        <f t="shared" si="26"/>
        <v>-54.951563353362303</v>
      </c>
      <c r="U141" s="1017">
        <f t="shared" si="27"/>
        <v>117778.37490046115</v>
      </c>
      <c r="V141" s="41">
        <f t="shared" si="33"/>
        <v>0.31560400297256541</v>
      </c>
      <c r="W141" s="922">
        <f t="shared" si="34"/>
        <v>1.7123503651115506</v>
      </c>
      <c r="X141" s="11">
        <v>2038</v>
      </c>
      <c r="Y141" s="1010">
        <f t="shared" si="28"/>
        <v>54155.612665755667</v>
      </c>
      <c r="Z141" s="1015">
        <f>MAX($L141/$J141,$P141/TAM_Area!$R56)*Y141</f>
        <v>46887.950069126775</v>
      </c>
      <c r="AA141" s="89"/>
      <c r="AB141" s="1026"/>
      <c r="AC141" s="1035">
        <f t="shared" si="29"/>
        <v>843.84369878131599</v>
      </c>
      <c r="AD141" s="1035">
        <f t="shared" si="30"/>
        <v>1404098.1919512041</v>
      </c>
      <c r="AE141" s="988">
        <f t="shared" si="35"/>
        <v>4.441935507563942</v>
      </c>
      <c r="AF141" s="1">
        <v>2038</v>
      </c>
      <c r="AG141" s="84">
        <f t="shared" si="36"/>
        <v>108.119988335814</v>
      </c>
      <c r="AH141" s="1005">
        <f t="shared" si="37"/>
        <v>6.1542858726754925</v>
      </c>
      <c r="AI141" s="83">
        <f t="shared" si="38"/>
        <v>1286.7803627288408</v>
      </c>
      <c r="AJ141" s="990">
        <f t="shared" si="39"/>
        <v>1521876.5668516653</v>
      </c>
      <c r="AK141" s="1">
        <v>2038</v>
      </c>
      <c r="AL141" s="1049">
        <v>11.7</v>
      </c>
      <c r="AM141" s="1050">
        <v>8</v>
      </c>
      <c r="AN141" s="18"/>
      <c r="BL141"/>
      <c r="BP141" s="18"/>
      <c r="BQ141" s="18"/>
      <c r="BR141" s="18"/>
      <c r="BS141" s="18"/>
      <c r="BT141" s="18"/>
      <c r="CA141"/>
      <c r="CB141"/>
      <c r="CC141"/>
      <c r="CD141"/>
      <c r="CE141"/>
    </row>
    <row r="142" spans="3:83" ht="13.2" x14ac:dyDescent="0.25">
      <c r="C142" s="11">
        <v>2039</v>
      </c>
      <c r="D142" s="818">
        <v>30.762740374250825</v>
      </c>
      <c r="E142" s="1009">
        <v>-829.51883300880058</v>
      </c>
      <c r="F142" s="922">
        <f t="shared" si="40"/>
        <v>2.9862677988316819</v>
      </c>
      <c r="G142" s="18"/>
      <c r="H142" s="1">
        <v>2039</v>
      </c>
      <c r="I142" s="1"/>
      <c r="J142" s="93">
        <f>TAM_Lighting!$I45</f>
        <v>111.37035354169252</v>
      </c>
      <c r="K142" s="11">
        <v>2039</v>
      </c>
      <c r="L142" s="818">
        <v>97.868106119316508</v>
      </c>
      <c r="M142" s="1009">
        <v>406.8451929600518</v>
      </c>
      <c r="N142" s="922">
        <f t="shared" si="24"/>
        <v>1.4646426946561864</v>
      </c>
      <c r="O142" s="1">
        <v>2039</v>
      </c>
      <c r="P142" s="1010">
        <f t="shared" si="25"/>
        <v>9736.4069387356485</v>
      </c>
      <c r="Q142" s="1015">
        <f t="shared" si="32"/>
        <v>8555.9906851180931</v>
      </c>
      <c r="R142" s="1568" t="s">
        <v>774</v>
      </c>
      <c r="S142" s="1623"/>
      <c r="T142" s="1038">
        <f t="shared" si="26"/>
        <v>-55.169727437719075</v>
      </c>
      <c r="U142" s="1017">
        <f t="shared" si="27"/>
        <v>118245.96871852882</v>
      </c>
      <c r="V142" s="41">
        <f t="shared" si="33"/>
        <v>0.31685698749431745</v>
      </c>
      <c r="W142" s="922">
        <f t="shared" si="34"/>
        <v>1.7814996821505038</v>
      </c>
      <c r="X142" s="11">
        <v>2039</v>
      </c>
      <c r="Y142" s="1010">
        <f t="shared" si="28"/>
        <v>56566.542156445648</v>
      </c>
      <c r="Z142" s="1015">
        <f>MAX($L142/$J142,$P142/TAM_Area!$R57)*Y142</f>
        <v>49708.564034479234</v>
      </c>
      <c r="AA142" s="1567" t="s">
        <v>774</v>
      </c>
      <c r="AB142" s="1623"/>
      <c r="AC142" s="1035">
        <f t="shared" si="29"/>
        <v>887.96694102601759</v>
      </c>
      <c r="AD142" s="1035">
        <f t="shared" si="30"/>
        <v>1477516.2488120706</v>
      </c>
      <c r="AE142" s="988">
        <f t="shared" si="35"/>
        <v>4.6741972365057336</v>
      </c>
      <c r="AF142" s="1">
        <v>2039</v>
      </c>
      <c r="AG142" s="84">
        <f t="shared" si="36"/>
        <v>111.37035354169252</v>
      </c>
      <c r="AH142" s="1005">
        <f t="shared" si="37"/>
        <v>6.455696918656237</v>
      </c>
      <c r="AI142" s="83">
        <f t="shared" si="38"/>
        <v>1349.9818614237884</v>
      </c>
      <c r="AJ142" s="990">
        <f t="shared" si="39"/>
        <v>1595762.2175305993</v>
      </c>
      <c r="AK142" s="1">
        <v>2039</v>
      </c>
      <c r="AL142" s="1049">
        <v>12</v>
      </c>
      <c r="AM142" s="1050">
        <v>8</v>
      </c>
      <c r="AN142" s="18"/>
      <c r="BL142"/>
      <c r="BP142" s="18"/>
      <c r="BQ142" s="18"/>
      <c r="BR142" s="18"/>
      <c r="BS142" s="18"/>
      <c r="BT142" s="18"/>
      <c r="CA142"/>
      <c r="CB142"/>
      <c r="CC142"/>
      <c r="CD142"/>
      <c r="CE142"/>
    </row>
    <row r="143" spans="3:83" ht="13.2" x14ac:dyDescent="0.25">
      <c r="C143" s="11">
        <v>2040</v>
      </c>
      <c r="D143" s="818">
        <v>32.166707248681632</v>
      </c>
      <c r="E143" s="1009">
        <v>-869.01972981874167</v>
      </c>
      <c r="F143" s="922">
        <f t="shared" si="40"/>
        <v>3.1284710273474698</v>
      </c>
      <c r="G143" s="18"/>
      <c r="H143" s="1">
        <v>2040</v>
      </c>
      <c r="I143" s="1"/>
      <c r="J143" s="93">
        <f>TAM_Lighting!$I46</f>
        <v>114.69909375735185</v>
      </c>
      <c r="K143" s="11">
        <v>2040</v>
      </c>
      <c r="L143" s="818">
        <v>102.12588516408141</v>
      </c>
      <c r="M143" s="1009">
        <v>425.64986664892496</v>
      </c>
      <c r="N143" s="922">
        <f t="shared" si="24"/>
        <v>1.5323395199361298</v>
      </c>
      <c r="O143" s="1">
        <v>2040</v>
      </c>
      <c r="P143" s="1010">
        <f t="shared" si="25"/>
        <v>9772.5602721830983</v>
      </c>
      <c r="Q143" s="1015">
        <f t="shared" si="32"/>
        <v>8701.3012520167758</v>
      </c>
      <c r="R143" s="1568"/>
      <c r="S143" s="1623"/>
      <c r="T143" s="1038">
        <f t="shared" si="26"/>
        <v>-55.374175026522494</v>
      </c>
      <c r="U143" s="1017">
        <f t="shared" si="27"/>
        <v>118684.16379965382</v>
      </c>
      <c r="V143" s="41">
        <f t="shared" si="33"/>
        <v>0.31803119389513479</v>
      </c>
      <c r="W143" s="922">
        <f t="shared" si="34"/>
        <v>1.8503707138312646</v>
      </c>
      <c r="X143" s="11">
        <v>2040</v>
      </c>
      <c r="Y143" s="1010">
        <f t="shared" si="28"/>
        <v>58997.883466089334</v>
      </c>
      <c r="Z143" s="1015">
        <f>MAX($L143/$J143,$P143/TAM_Area!$R58)*Y143</f>
        <v>52530.590036989721</v>
      </c>
      <c r="AA143" s="1567"/>
      <c r="AB143" s="1623"/>
      <c r="AC143" s="1035">
        <f t="shared" si="29"/>
        <v>932.48331072518761</v>
      </c>
      <c r="AD143" s="1035">
        <f t="shared" si="30"/>
        <v>1551588.442865432</v>
      </c>
      <c r="AE143" s="988">
        <f t="shared" si="35"/>
        <v>4.9085283614761073</v>
      </c>
      <c r="AF143" s="1">
        <v>2040</v>
      </c>
      <c r="AG143" s="84">
        <f t="shared" si="36"/>
        <v>114.69909375735185</v>
      </c>
      <c r="AH143" s="1005">
        <f t="shared" si="37"/>
        <v>6.7588990753073723</v>
      </c>
      <c r="AI143" s="83">
        <f t="shared" si="38"/>
        <v>1413.507352400635</v>
      </c>
      <c r="AJ143" s="990">
        <f t="shared" si="39"/>
        <v>1670272.6066650858</v>
      </c>
      <c r="AK143" s="1">
        <v>2040</v>
      </c>
      <c r="AL143" s="1049">
        <v>12.2</v>
      </c>
      <c r="AM143" s="1050">
        <v>8</v>
      </c>
      <c r="AN143" s="18"/>
      <c r="BL143"/>
      <c r="BP143" s="18"/>
      <c r="BQ143" s="18"/>
      <c r="BR143" s="18"/>
      <c r="BS143" s="18"/>
      <c r="BT143" s="18"/>
      <c r="CA143"/>
      <c r="CB143"/>
      <c r="CC143"/>
      <c r="CD143"/>
      <c r="CE143"/>
    </row>
    <row r="144" spans="3:83" ht="13.2" x14ac:dyDescent="0.25">
      <c r="C144" s="11">
        <v>2041</v>
      </c>
      <c r="D144" s="818">
        <v>33.57067412311244</v>
      </c>
      <c r="E144" s="1009">
        <v>-908.52062662868241</v>
      </c>
      <c r="F144" s="922">
        <f t="shared" si="40"/>
        <v>3.2706742558632564</v>
      </c>
      <c r="G144" s="18"/>
      <c r="H144" s="1">
        <v>2041</v>
      </c>
      <c r="I144" s="1"/>
      <c r="J144" s="93">
        <f>TAM_Lighting!$I47</f>
        <v>118.10669085480606</v>
      </c>
      <c r="K144" s="11">
        <v>2041</v>
      </c>
      <c r="L144" s="818">
        <v>106.38366420884449</v>
      </c>
      <c r="M144" s="1009">
        <v>444.39856668095933</v>
      </c>
      <c r="N144" s="922">
        <f t="shared" si="24"/>
        <v>1.5998348400514535</v>
      </c>
      <c r="O144" s="1">
        <v>2041</v>
      </c>
      <c r="P144" s="1010">
        <f t="shared" si="25"/>
        <v>9806.2230689371499</v>
      </c>
      <c r="Q144" s="1015">
        <f t="shared" si="32"/>
        <v>8832.8775835851211</v>
      </c>
      <c r="R144" s="1568"/>
      <c r="S144" s="1623"/>
      <c r="T144" s="1038">
        <f t="shared" si="26"/>
        <v>-55.564428965882257</v>
      </c>
      <c r="U144" s="1017">
        <f t="shared" si="27"/>
        <v>119091.9374539195</v>
      </c>
      <c r="V144" s="41">
        <f t="shared" si="33"/>
        <v>0.31912388173109563</v>
      </c>
      <c r="W144" s="922">
        <f t="shared" si="34"/>
        <v>1.9189587217825492</v>
      </c>
      <c r="X144" s="11">
        <v>2041</v>
      </c>
      <c r="Y144" s="1010">
        <f t="shared" si="28"/>
        <v>61449.636594687821</v>
      </c>
      <c r="Z144" s="1015">
        <f>MAX($L144/$J144,$P144/TAM_Area!$R59)*Y144</f>
        <v>55350.272350626736</v>
      </c>
      <c r="AA144" s="1567"/>
      <c r="AB144" s="1623"/>
      <c r="AC144" s="1035">
        <f t="shared" si="29"/>
        <v>977.39280787884798</v>
      </c>
      <c r="AD144" s="1035">
        <f t="shared" si="30"/>
        <v>1626314.7741113252</v>
      </c>
      <c r="AE144" s="988">
        <f t="shared" si="35"/>
        <v>5.1449288824751775</v>
      </c>
      <c r="AF144" s="1">
        <v>2041</v>
      </c>
      <c r="AG144" s="84">
        <f t="shared" si="36"/>
        <v>118.10669085480606</v>
      </c>
      <c r="AH144" s="1005">
        <f t="shared" si="37"/>
        <v>7.0638876042577268</v>
      </c>
      <c r="AI144" s="83">
        <f t="shared" si="38"/>
        <v>1477.3558035256897</v>
      </c>
      <c r="AJ144" s="990">
        <f t="shared" si="39"/>
        <v>1745406.7115652447</v>
      </c>
      <c r="AK144" s="1">
        <v>2041</v>
      </c>
      <c r="AL144" s="1049">
        <v>12.4</v>
      </c>
      <c r="AM144" s="1050">
        <v>8</v>
      </c>
      <c r="AN144" s="18"/>
      <c r="BL144"/>
      <c r="BP144" s="18"/>
      <c r="BQ144" s="18"/>
      <c r="BR144" s="18"/>
      <c r="BS144" s="18"/>
      <c r="BT144" s="18"/>
      <c r="CA144"/>
      <c r="CB144"/>
      <c r="CC144"/>
      <c r="CD144"/>
      <c r="CE144"/>
    </row>
    <row r="145" spans="2:83" ht="13.2" x14ac:dyDescent="0.25">
      <c r="B145" s="18"/>
      <c r="C145" s="11">
        <v>2042</v>
      </c>
      <c r="D145" s="818">
        <v>34.974640997543247</v>
      </c>
      <c r="E145" s="1009">
        <v>-948.02152343862349</v>
      </c>
      <c r="F145" s="922">
        <f t="shared" si="40"/>
        <v>3.4128774843790444</v>
      </c>
      <c r="G145" s="18"/>
      <c r="H145" s="1">
        <v>2042</v>
      </c>
      <c r="I145" s="1"/>
      <c r="J145" s="93">
        <f>TAM_Lighting!$I48</f>
        <v>121.59382306080165</v>
      </c>
      <c r="K145" s="11">
        <v>2042</v>
      </c>
      <c r="L145" s="818">
        <v>110.64144325360758</v>
      </c>
      <c r="M145" s="1009">
        <v>463.09073807635946</v>
      </c>
      <c r="N145" s="922">
        <f t="shared" si="24"/>
        <v>1.6671266570748939</v>
      </c>
      <c r="O145" s="1">
        <v>2042</v>
      </c>
      <c r="P145" s="1010">
        <f t="shared" si="25"/>
        <v>9837.341132542635</v>
      </c>
      <c r="Q145" s="1015">
        <f t="shared" si="32"/>
        <v>8951.2575004599075</v>
      </c>
      <c r="R145" s="1568"/>
      <c r="S145" s="1623"/>
      <c r="T145" s="1038">
        <f t="shared" si="26"/>
        <v>-55.740180388441672</v>
      </c>
      <c r="U145" s="1017">
        <f t="shared" si="27"/>
        <v>119468.62768204618</v>
      </c>
      <c r="V145" s="41">
        <f t="shared" si="33"/>
        <v>0.32013327708043621</v>
      </c>
      <c r="W145" s="922">
        <f t="shared" si="34"/>
        <v>1.9872599341553301</v>
      </c>
      <c r="X145" s="11">
        <v>2042</v>
      </c>
      <c r="Y145" s="1010">
        <f t="shared" si="28"/>
        <v>63921.801542240457</v>
      </c>
      <c r="Z145" s="1015">
        <f>MAX($L145/$J145,$P145/TAM_Area!$R60)*Y145</f>
        <v>58164.141894507971</v>
      </c>
      <c r="AA145" s="1567"/>
      <c r="AB145" s="1623"/>
      <c r="AC145" s="1035">
        <f t="shared" si="29"/>
        <v>1022.6954324869865</v>
      </c>
      <c r="AD145" s="1035">
        <f t="shared" si="30"/>
        <v>1701695.2425497298</v>
      </c>
      <c r="AE145" s="988">
        <f t="shared" si="35"/>
        <v>5.3833987995028814</v>
      </c>
      <c r="AF145" s="1">
        <v>2042</v>
      </c>
      <c r="AG145" s="84">
        <f t="shared" si="36"/>
        <v>121.59382306080165</v>
      </c>
      <c r="AH145" s="1005">
        <f t="shared" si="37"/>
        <v>7.3706587336582112</v>
      </c>
      <c r="AI145" s="83">
        <f t="shared" si="38"/>
        <v>1541.5263509517877</v>
      </c>
      <c r="AJ145" s="990">
        <f t="shared" si="39"/>
        <v>1821163.870231776</v>
      </c>
      <c r="AK145" s="1">
        <v>2042</v>
      </c>
      <c r="AL145" s="1049">
        <v>12.6</v>
      </c>
      <c r="AM145" s="1050">
        <v>8</v>
      </c>
      <c r="AN145" s="18"/>
      <c r="BL145"/>
      <c r="BP145" s="18"/>
      <c r="BQ145" s="18"/>
      <c r="BR145" s="18"/>
      <c r="BS145" s="18"/>
      <c r="BT145" s="18"/>
      <c r="CA145"/>
      <c r="CB145"/>
      <c r="CC145"/>
      <c r="CD145"/>
      <c r="CE145"/>
    </row>
    <row r="146" spans="2:83" ht="13.2" x14ac:dyDescent="0.25">
      <c r="B146" s="18"/>
      <c r="C146" s="11">
        <v>2043</v>
      </c>
      <c r="D146" s="818">
        <v>36.378607871974054</v>
      </c>
      <c r="E146" s="1009">
        <v>-987.52242024856423</v>
      </c>
      <c r="F146" s="922">
        <f t="shared" si="40"/>
        <v>3.555080712894831</v>
      </c>
      <c r="G146" s="18"/>
      <c r="H146" s="1">
        <v>2043</v>
      </c>
      <c r="I146" s="1"/>
      <c r="J146" s="93">
        <f>TAM_Lighting!$I49</f>
        <v>125.16087051700467</v>
      </c>
      <c r="K146" s="11">
        <v>2043</v>
      </c>
      <c r="L146" s="818">
        <v>114.89922229837248</v>
      </c>
      <c r="M146" s="1009">
        <v>481.72582585533002</v>
      </c>
      <c r="N146" s="922">
        <f t="shared" si="24"/>
        <v>1.734212973079188</v>
      </c>
      <c r="O146" s="1">
        <v>2043</v>
      </c>
      <c r="P146" s="1010">
        <f t="shared" si="25"/>
        <v>9865.7615172676033</v>
      </c>
      <c r="Q146" s="1015">
        <f t="shared" si="32"/>
        <v>9056.8907121914708</v>
      </c>
      <c r="R146" s="1568"/>
      <c r="S146" s="1623"/>
      <c r="T146" s="1038">
        <f t="shared" si="26"/>
        <v>-55.900557651510667</v>
      </c>
      <c r="U146" s="1017">
        <f t="shared" si="27"/>
        <v>119812.36628132474</v>
      </c>
      <c r="V146" s="41">
        <f t="shared" si="33"/>
        <v>0.32105437382676311</v>
      </c>
      <c r="W146" s="922">
        <f t="shared" si="34"/>
        <v>2.0552673469059513</v>
      </c>
      <c r="X146" s="11">
        <v>2043</v>
      </c>
      <c r="Y146" s="1010">
        <f t="shared" si="28"/>
        <v>66414.378308747415</v>
      </c>
      <c r="Z146" s="1015">
        <f>MAX($L146/$J146,$P146/TAM_Area!$R61)*Y146</f>
        <v>60969.218139691795</v>
      </c>
      <c r="AA146" s="1567"/>
      <c r="AB146" s="1623"/>
      <c r="AC146" s="1035">
        <f t="shared" si="29"/>
        <v>1068.3911845496057</v>
      </c>
      <c r="AD146" s="1035">
        <f t="shared" si="30"/>
        <v>1777729.8481806493</v>
      </c>
      <c r="AE146" s="988">
        <f t="shared" si="35"/>
        <v>5.6239381125592294</v>
      </c>
      <c r="AF146" s="1">
        <v>2043</v>
      </c>
      <c r="AG146" s="84">
        <f t="shared" si="36"/>
        <v>125.16087051700467</v>
      </c>
      <c r="AH146" s="1005">
        <f t="shared" si="37"/>
        <v>7.6792054594651802</v>
      </c>
      <c r="AI146" s="83">
        <f t="shared" si="38"/>
        <v>1606.0175680564464</v>
      </c>
      <c r="AJ146" s="990">
        <f t="shared" si="39"/>
        <v>1897542.2144619741</v>
      </c>
      <c r="AK146" s="1">
        <v>2043</v>
      </c>
      <c r="AL146" s="1049">
        <v>12.8</v>
      </c>
      <c r="AM146" s="1050">
        <v>8</v>
      </c>
      <c r="AN146" s="18"/>
      <c r="BL146"/>
      <c r="BP146" s="18"/>
      <c r="BQ146" s="18"/>
      <c r="BR146" s="18"/>
      <c r="BS146" s="18"/>
      <c r="BT146" s="18"/>
      <c r="CA146"/>
      <c r="CB146"/>
      <c r="CC146"/>
      <c r="CD146"/>
      <c r="CE146"/>
    </row>
    <row r="147" spans="2:83" ht="13.2" x14ac:dyDescent="0.25">
      <c r="B147" s="18"/>
      <c r="C147" s="11">
        <v>2044</v>
      </c>
      <c r="D147" s="818">
        <v>37.782574746404862</v>
      </c>
      <c r="E147" s="1009">
        <v>-1027.0233170585052</v>
      </c>
      <c r="F147" s="922">
        <f t="shared" si="40"/>
        <v>3.6972839414106184</v>
      </c>
      <c r="G147" s="18"/>
      <c r="H147" s="1">
        <v>2044</v>
      </c>
      <c r="I147" s="1"/>
      <c r="J147" s="93">
        <f>TAM_Lighting!$I50</f>
        <v>128.80820096342904</v>
      </c>
      <c r="K147" s="11">
        <v>2044</v>
      </c>
      <c r="L147" s="818">
        <v>119.15700134313556</v>
      </c>
      <c r="M147" s="1009">
        <v>500.30327503804807</v>
      </c>
      <c r="N147" s="922">
        <f t="shared" si="24"/>
        <v>1.801091790136973</v>
      </c>
      <c r="O147" s="1">
        <v>2044</v>
      </c>
      <c r="P147" s="1010">
        <f t="shared" si="25"/>
        <v>9891.320998884763</v>
      </c>
      <c r="Q147" s="1015">
        <f t="shared" si="32"/>
        <v>9150.1949467031845</v>
      </c>
      <c r="R147" s="1568"/>
      <c r="S147" s="1623"/>
      <c r="T147" s="1038">
        <f t="shared" si="26"/>
        <v>-56.044630534920657</v>
      </c>
      <c r="U147" s="1017">
        <f t="shared" si="27"/>
        <v>120121.15949920157</v>
      </c>
      <c r="V147" s="41">
        <f t="shared" si="33"/>
        <v>0.32188182942491594</v>
      </c>
      <c r="W147" s="922">
        <f t="shared" si="34"/>
        <v>2.1229736195618889</v>
      </c>
      <c r="X147" s="11">
        <v>2044</v>
      </c>
      <c r="Y147" s="1010">
        <f t="shared" si="28"/>
        <v>68927.366894208535</v>
      </c>
      <c r="Z147" s="1015">
        <f>MAX($L147/$J147,$P147/TAM_Area!$R62)*Y147</f>
        <v>63762.852738886344</v>
      </c>
      <c r="AA147" s="1567"/>
      <c r="AB147" s="1623"/>
      <c r="AC147" s="1035">
        <f t="shared" si="29"/>
        <v>1114.4800640667029</v>
      </c>
      <c r="AD147" s="1035">
        <f t="shared" si="30"/>
        <v>1854418.5910040804</v>
      </c>
      <c r="AE147" s="988">
        <f t="shared" si="35"/>
        <v>5.8665468216442109</v>
      </c>
      <c r="AF147" s="1">
        <v>2044</v>
      </c>
      <c r="AG147" s="84">
        <f t="shared" si="36"/>
        <v>128.80820096342904</v>
      </c>
      <c r="AH147" s="1005">
        <f t="shared" si="37"/>
        <v>7.9895204412060998</v>
      </c>
      <c r="AI147" s="83">
        <f t="shared" si="38"/>
        <v>1670.8279696396717</v>
      </c>
      <c r="AJ147" s="990">
        <f t="shared" si="39"/>
        <v>1974539.7505032821</v>
      </c>
      <c r="AK147" s="1">
        <v>2044</v>
      </c>
      <c r="AL147" s="1049">
        <v>13</v>
      </c>
      <c r="AM147" s="1050">
        <v>8</v>
      </c>
      <c r="AN147" s="18"/>
      <c r="BL147"/>
      <c r="BP147" s="18"/>
      <c r="BQ147" s="18"/>
      <c r="BR147" s="18"/>
      <c r="BS147" s="18"/>
      <c r="BT147" s="18"/>
      <c r="CA147"/>
      <c r="CB147"/>
      <c r="CC147"/>
      <c r="CD147"/>
      <c r="CE147"/>
    </row>
    <row r="148" spans="2:83" ht="13.2" x14ac:dyDescent="0.25">
      <c r="B148" s="18"/>
      <c r="C148" s="11">
        <v>2045</v>
      </c>
      <c r="D148" s="818">
        <v>39.186541620836124</v>
      </c>
      <c r="E148" s="1009">
        <v>-1066.5242138684589</v>
      </c>
      <c r="F148" s="922">
        <f t="shared" si="40"/>
        <v>3.8394871699264521</v>
      </c>
      <c r="G148" s="18"/>
      <c r="H148" s="1">
        <v>2045</v>
      </c>
      <c r="I148" s="1"/>
      <c r="J148" s="93">
        <f>TAM_Lighting!$I51</f>
        <v>132.53614455516617</v>
      </c>
      <c r="K148" s="11">
        <v>2045</v>
      </c>
      <c r="L148" s="818">
        <v>123.41478038790046</v>
      </c>
      <c r="M148" s="1009">
        <v>518.82253064472729</v>
      </c>
      <c r="N148" s="922">
        <f t="shared" si="24"/>
        <v>1.8677611103210181</v>
      </c>
      <c r="O148" s="1">
        <v>2045</v>
      </c>
      <c r="P148" s="1010">
        <f t="shared" si="25"/>
        <v>9913.8802288949173</v>
      </c>
      <c r="Q148" s="1015">
        <f t="shared" si="32"/>
        <v>9231.5900341566303</v>
      </c>
      <c r="R148" s="1568"/>
      <c r="S148" s="1623"/>
      <c r="T148" s="1038">
        <f t="shared" si="26"/>
        <v>-56.17160488705224</v>
      </c>
      <c r="U148" s="1017">
        <f t="shared" si="27"/>
        <v>120393.30522055122</v>
      </c>
      <c r="V148" s="41">
        <f t="shared" si="33"/>
        <v>0.32261108281393924</v>
      </c>
      <c r="W148" s="922">
        <f t="shared" si="34"/>
        <v>2.1903721931349573</v>
      </c>
      <c r="X148" s="11">
        <v>2045</v>
      </c>
      <c r="Y148" s="1010">
        <f t="shared" si="28"/>
        <v>71460.767298623978</v>
      </c>
      <c r="Z148" s="1015">
        <f>MAX($L148/$J148,$P148/TAM_Area!$R63)*Y148</f>
        <v>66542.715061698735</v>
      </c>
      <c r="AA148" s="1567"/>
      <c r="AB148" s="1623"/>
      <c r="AC148" s="1035">
        <f t="shared" si="29"/>
        <v>1160.9620710382815</v>
      </c>
      <c r="AD148" s="1035">
        <f t="shared" si="30"/>
        <v>1931761.4710200282</v>
      </c>
      <c r="AE148" s="988">
        <f t="shared" si="35"/>
        <v>6.1112249267578411</v>
      </c>
      <c r="AF148" s="1">
        <v>2045</v>
      </c>
      <c r="AG148" s="84">
        <f t="shared" si="36"/>
        <v>132.53614455516617</v>
      </c>
      <c r="AH148" s="1005">
        <f t="shared" si="37"/>
        <v>8.3015971198927989</v>
      </c>
      <c r="AI148" s="83">
        <f t="shared" si="38"/>
        <v>1735.9562065700611</v>
      </c>
      <c r="AJ148" s="990">
        <f t="shared" si="39"/>
        <v>2052154.7762405796</v>
      </c>
      <c r="AK148" s="1">
        <v>2045</v>
      </c>
      <c r="AL148" s="1049">
        <v>13.3</v>
      </c>
      <c r="AM148" s="1050">
        <v>8</v>
      </c>
      <c r="AN148" s="18"/>
      <c r="BL148"/>
      <c r="BP148" s="18"/>
      <c r="BQ148" s="18"/>
      <c r="BR148" s="18"/>
      <c r="BS148" s="18"/>
      <c r="BT148" s="18"/>
      <c r="CA148"/>
      <c r="CB148"/>
      <c r="CC148"/>
      <c r="CD148"/>
      <c r="CE148"/>
    </row>
    <row r="149" spans="2:83" ht="13.2" x14ac:dyDescent="0.25">
      <c r="B149" s="18"/>
      <c r="C149" s="11">
        <v>2046</v>
      </c>
      <c r="D149" s="818">
        <v>40.590508495266931</v>
      </c>
      <c r="E149" s="1009">
        <v>-1106.0251106783999</v>
      </c>
      <c r="F149" s="922">
        <f t="shared" si="40"/>
        <v>3.9816903984422396</v>
      </c>
      <c r="G149" s="18"/>
      <c r="H149" s="1">
        <v>2046</v>
      </c>
      <c r="I149" s="1"/>
      <c r="J149" s="93">
        <f>TAM_Lighting!$I52</f>
        <v>136.34504817161337</v>
      </c>
      <c r="K149" s="11">
        <v>2046</v>
      </c>
      <c r="L149" s="818">
        <v>127.67255943266355</v>
      </c>
      <c r="M149" s="1009">
        <v>537.2830376955452</v>
      </c>
      <c r="N149" s="922">
        <f t="shared" si="24"/>
        <v>1.9342189357039627</v>
      </c>
      <c r="O149" s="1">
        <v>2046</v>
      </c>
      <c r="P149" s="1010">
        <f t="shared" si="25"/>
        <v>9933.3283671505487</v>
      </c>
      <c r="Q149" s="1015">
        <f t="shared" si="32"/>
        <v>9301.4999321642354</v>
      </c>
      <c r="R149" s="67"/>
      <c r="S149" s="1039"/>
      <c r="T149" s="1038">
        <f t="shared" si="26"/>
        <v>-56.280849026307465</v>
      </c>
      <c r="U149" s="1017">
        <f t="shared" si="27"/>
        <v>120627.44955428282</v>
      </c>
      <c r="V149" s="41">
        <f t="shared" si="33"/>
        <v>0.32323850604898968</v>
      </c>
      <c r="W149" s="922">
        <f t="shared" si="34"/>
        <v>2.2574574417529525</v>
      </c>
      <c r="X149" s="11">
        <v>2046</v>
      </c>
      <c r="Y149" s="1010">
        <f t="shared" si="28"/>
        <v>74014.579521993583</v>
      </c>
      <c r="Z149" s="1015">
        <f>MAX($L149/$J149,$P149/TAM_Area!$R64)*Y149</f>
        <v>69306.739992576506</v>
      </c>
      <c r="AA149" s="89"/>
      <c r="AB149" s="1026"/>
      <c r="AC149" s="1035">
        <f t="shared" si="29"/>
        <v>1207.8372054643376</v>
      </c>
      <c r="AD149" s="1035">
        <f t="shared" si="30"/>
        <v>2009758.4882284857</v>
      </c>
      <c r="AE149" s="988">
        <f t="shared" si="35"/>
        <v>6.3579724279001013</v>
      </c>
      <c r="AF149" s="1">
        <v>2046</v>
      </c>
      <c r="AG149" s="84">
        <f t="shared" si="36"/>
        <v>136.34504817161337</v>
      </c>
      <c r="AH149" s="1005">
        <f t="shared" si="37"/>
        <v>8.6154298696530542</v>
      </c>
      <c r="AI149" s="83">
        <f t="shared" si="38"/>
        <v>1801.4010921861902</v>
      </c>
      <c r="AJ149" s="990">
        <f t="shared" si="39"/>
        <v>2130385.9377827686</v>
      </c>
      <c r="AK149" s="1">
        <v>2046</v>
      </c>
      <c r="AL149" s="1049">
        <v>13.5</v>
      </c>
      <c r="AM149" s="1050">
        <v>8</v>
      </c>
      <c r="AN149" s="18"/>
      <c r="BL149"/>
      <c r="BP149" s="18"/>
      <c r="BQ149" s="18"/>
      <c r="BR149" s="18"/>
      <c r="BS149" s="18"/>
      <c r="BT149" s="18"/>
      <c r="CA149"/>
      <c r="CB149"/>
      <c r="CC149"/>
      <c r="CD149"/>
      <c r="CE149"/>
    </row>
    <row r="150" spans="2:83" ht="13.2" x14ac:dyDescent="0.25">
      <c r="B150" s="18"/>
      <c r="C150" s="11">
        <v>2047</v>
      </c>
      <c r="D150" s="818">
        <v>41.994475369697739</v>
      </c>
      <c r="E150" s="1009">
        <v>-1145.5260074883408</v>
      </c>
      <c r="F150" s="922">
        <f t="shared" si="40"/>
        <v>4.1238936269580266</v>
      </c>
      <c r="G150" s="18"/>
      <c r="H150" s="1">
        <v>2047</v>
      </c>
      <c r="I150" s="1"/>
      <c r="J150" s="93">
        <f>TAM_Lighting!$I53</f>
        <v>140.23518961475236</v>
      </c>
      <c r="K150" s="11">
        <v>2047</v>
      </c>
      <c r="L150" s="818">
        <v>131.93033847742845</v>
      </c>
      <c r="M150" s="1009">
        <v>555.68424121071507</v>
      </c>
      <c r="N150" s="922">
        <f t="shared" si="24"/>
        <v>2.0004632683585744</v>
      </c>
      <c r="O150" s="1">
        <v>2047</v>
      </c>
      <c r="P150" s="1010">
        <f t="shared" si="25"/>
        <v>9949.6074440397369</v>
      </c>
      <c r="Q150" s="1015">
        <f t="shared" si="32"/>
        <v>9360.3829496417384</v>
      </c>
      <c r="R150" s="67"/>
      <c r="S150" s="1039"/>
      <c r="T150" s="1038">
        <f t="shared" si="26"/>
        <v>-56.372032581986673</v>
      </c>
      <c r="U150" s="1017">
        <f t="shared" si="27"/>
        <v>120822.8844127324</v>
      </c>
      <c r="V150" s="41">
        <f t="shared" si="33"/>
        <v>0.32376220170788439</v>
      </c>
      <c r="W150" s="922">
        <f t="shared" si="34"/>
        <v>2.3242254700664589</v>
      </c>
      <c r="X150" s="11">
        <v>2047</v>
      </c>
      <c r="Y150" s="1010">
        <f t="shared" si="28"/>
        <v>76588.80356431751</v>
      </c>
      <c r="Z150" s="1015">
        <f>MAX($L150/$J150,$P150/TAM_Area!$R65)*Y150</f>
        <v>72053.147327571583</v>
      </c>
      <c r="AA150" s="89"/>
      <c r="AB150" s="1026"/>
      <c r="AC150" s="1035">
        <f t="shared" si="29"/>
        <v>1255.105467344875</v>
      </c>
      <c r="AD150" s="1035">
        <f t="shared" si="30"/>
        <v>2088409.6426294604</v>
      </c>
      <c r="AE150" s="988">
        <f t="shared" si="35"/>
        <v>6.6067893250710101</v>
      </c>
      <c r="AF150" s="1">
        <v>2047</v>
      </c>
      <c r="AG150" s="84">
        <f t="shared" si="36"/>
        <v>140.23518961475236</v>
      </c>
      <c r="AH150" s="1005">
        <f t="shared" si="37"/>
        <v>8.9310147951374681</v>
      </c>
      <c r="AI150" s="83">
        <f t="shared" si="38"/>
        <v>1867.1617411375769</v>
      </c>
      <c r="AJ150" s="990">
        <f t="shared" si="39"/>
        <v>2209232.5270421929</v>
      </c>
      <c r="AK150" s="1">
        <v>2047</v>
      </c>
      <c r="AL150" s="1049">
        <v>13.7</v>
      </c>
      <c r="AM150" s="1050">
        <v>8</v>
      </c>
      <c r="AN150" s="18"/>
      <c r="BL150"/>
      <c r="BP150" s="18"/>
      <c r="BQ150" s="18"/>
      <c r="BR150" s="18"/>
      <c r="BS150" s="18"/>
      <c r="BT150" s="18"/>
      <c r="CA150"/>
      <c r="CB150"/>
      <c r="CC150"/>
      <c r="CD150"/>
      <c r="CE150"/>
    </row>
    <row r="151" spans="2:83" ht="13.2" x14ac:dyDescent="0.25">
      <c r="B151" s="18"/>
      <c r="C151" s="11">
        <v>2048</v>
      </c>
      <c r="D151" s="818">
        <v>43.398442244128546</v>
      </c>
      <c r="E151" s="1009">
        <v>-1185.0269042982814</v>
      </c>
      <c r="F151" s="922">
        <f t="shared" si="40"/>
        <v>4.2660968554738128</v>
      </c>
      <c r="G151" s="18"/>
      <c r="H151" s="1">
        <v>2048</v>
      </c>
      <c r="I151" s="1"/>
      <c r="J151" s="93">
        <f>TAM_Lighting!$I54</f>
        <v>144.20672308801005</v>
      </c>
      <c r="K151" s="11">
        <v>2048</v>
      </c>
      <c r="L151" s="818">
        <v>136.18811752219153</v>
      </c>
      <c r="M151" s="1009">
        <v>574.02558621041453</v>
      </c>
      <c r="N151" s="922">
        <f t="shared" si="24"/>
        <v>2.0664921103574923</v>
      </c>
      <c r="O151" s="1">
        <v>2048</v>
      </c>
      <c r="P151" s="1010">
        <f t="shared" si="25"/>
        <v>9962.6960688106519</v>
      </c>
      <c r="Q151" s="1015">
        <f t="shared" si="32"/>
        <v>9408.7209944365677</v>
      </c>
      <c r="R151" s="67"/>
      <c r="S151" s="1039"/>
      <c r="T151" s="1038">
        <f t="shared" si="26"/>
        <v>-56.445033647501077</v>
      </c>
      <c r="U151" s="1017">
        <f t="shared" si="27"/>
        <v>120979.3485119792</v>
      </c>
      <c r="V151" s="41">
        <f t="shared" si="33"/>
        <v>0.32418146964298306</v>
      </c>
      <c r="W151" s="922">
        <f t="shared" si="34"/>
        <v>2.3906735800004753</v>
      </c>
      <c r="X151" s="11">
        <v>2048</v>
      </c>
      <c r="Y151" s="1010">
        <f t="shared" si="28"/>
        <v>79183.439425595614</v>
      </c>
      <c r="Z151" s="1015">
        <f>MAX($L151/$J151,$P151/TAM_Area!$R66)*Y151</f>
        <v>74780.449367280322</v>
      </c>
      <c r="AA151" s="89"/>
      <c r="AB151" s="1026"/>
      <c r="AC151" s="1035">
        <f t="shared" si="29"/>
        <v>1302.7668566798902</v>
      </c>
      <c r="AD151" s="1035">
        <f t="shared" si="30"/>
        <v>2167714.9342229455</v>
      </c>
      <c r="AE151" s="988">
        <f t="shared" si="35"/>
        <v>6.8576756182705498</v>
      </c>
      <c r="AF151" s="1">
        <v>2048</v>
      </c>
      <c r="AG151" s="84">
        <f t="shared" si="36"/>
        <v>144.20672308801005</v>
      </c>
      <c r="AH151" s="1005">
        <f t="shared" si="37"/>
        <v>9.2483491982710255</v>
      </c>
      <c r="AI151" s="83">
        <f t="shared" si="38"/>
        <v>1933.2374765378058</v>
      </c>
      <c r="AJ151" s="990">
        <f t="shared" si="39"/>
        <v>2288694.2827349245</v>
      </c>
      <c r="AK151" s="1">
        <v>2048</v>
      </c>
      <c r="AL151" s="1049">
        <v>14</v>
      </c>
      <c r="AM151" s="1050">
        <v>8.1</v>
      </c>
      <c r="AN151" s="18"/>
      <c r="BL151"/>
      <c r="BP151" s="18"/>
      <c r="BQ151" s="18"/>
      <c r="BR151" s="18"/>
      <c r="BS151" s="18"/>
      <c r="BT151" s="18"/>
      <c r="CA151"/>
      <c r="CB151"/>
      <c r="CC151"/>
      <c r="CD151"/>
      <c r="CE151"/>
    </row>
    <row r="152" spans="2:83" ht="13.2" x14ac:dyDescent="0.25">
      <c r="B152" s="18"/>
      <c r="C152" s="11">
        <v>2049</v>
      </c>
      <c r="D152" s="818">
        <v>44.802409118559353</v>
      </c>
      <c r="E152" s="1009">
        <v>-1224.5278011082223</v>
      </c>
      <c r="F152" s="922">
        <f t="shared" si="40"/>
        <v>4.4083000839895998</v>
      </c>
      <c r="G152" s="18"/>
      <c r="H152" s="1">
        <v>2049</v>
      </c>
      <c r="I152" s="1"/>
      <c r="J152" s="93">
        <f>TAM_Lighting!$I55</f>
        <v>148.25973492250313</v>
      </c>
      <c r="K152" s="11">
        <v>2049</v>
      </c>
      <c r="L152" s="818">
        <v>140.44589656695462</v>
      </c>
      <c r="M152" s="1009">
        <v>592.30651771484804</v>
      </c>
      <c r="N152" s="922">
        <f t="shared" si="24"/>
        <v>2.1323034637734528</v>
      </c>
      <c r="O152" s="1">
        <v>2049</v>
      </c>
      <c r="P152" s="1010">
        <f t="shared" si="25"/>
        <v>9972.6040315189202</v>
      </c>
      <c r="Q152" s="1015">
        <f t="shared" si="32"/>
        <v>9447.0107817609041</v>
      </c>
      <c r="R152" s="67"/>
      <c r="S152" s="1039"/>
      <c r="T152" s="1038">
        <f t="shared" si="26"/>
        <v>-56.499908016695258</v>
      </c>
      <c r="U152" s="1017">
        <f t="shared" si="27"/>
        <v>121096.96143567032</v>
      </c>
      <c r="V152" s="41">
        <f t="shared" si="33"/>
        <v>0.32449663029577325</v>
      </c>
      <c r="W152" s="922">
        <f t="shared" si="34"/>
        <v>2.4568000940692261</v>
      </c>
      <c r="X152" s="11">
        <v>2049</v>
      </c>
      <c r="Y152" s="1010">
        <f t="shared" si="28"/>
        <v>81798.487105827953</v>
      </c>
      <c r="Z152" s="1015">
        <f>MAX($L152/$J152,$P152/TAM_Area!$R67)*Y152</f>
        <v>77487.403207644442</v>
      </c>
      <c r="AA152" s="89"/>
      <c r="AB152" s="1026"/>
      <c r="AC152" s="1035">
        <f t="shared" si="29"/>
        <v>1350.8213734693848</v>
      </c>
      <c r="AD152" s="1035">
        <f t="shared" si="30"/>
        <v>2247674.3630089439</v>
      </c>
      <c r="AE152" s="988">
        <f t="shared" si="35"/>
        <v>7.1106313074987284</v>
      </c>
      <c r="AF152" s="1">
        <v>2049</v>
      </c>
      <c r="AG152" s="84">
        <f t="shared" si="36"/>
        <v>148.25973492250313</v>
      </c>
      <c r="AH152" s="1005">
        <f t="shared" si="37"/>
        <v>9.5674314015679549</v>
      </c>
      <c r="AI152" s="83">
        <f t="shared" si="38"/>
        <v>1999.6277992009282</v>
      </c>
      <c r="AJ152" s="990">
        <f t="shared" si="39"/>
        <v>2368771.3244446144</v>
      </c>
      <c r="AK152" s="1">
        <v>2049</v>
      </c>
      <c r="AL152" s="1049">
        <v>14.2</v>
      </c>
      <c r="AM152" s="1050">
        <v>8.1</v>
      </c>
      <c r="AN152" s="18"/>
      <c r="BL152"/>
      <c r="BP152" s="18"/>
      <c r="BQ152" s="18"/>
      <c r="BR152" s="18"/>
      <c r="BS152" s="18"/>
      <c r="BT152" s="18"/>
      <c r="CA152"/>
      <c r="CB152"/>
      <c r="CC152"/>
      <c r="CD152"/>
      <c r="CE152"/>
    </row>
    <row r="153" spans="2:83" ht="13.2" x14ac:dyDescent="0.25">
      <c r="B153" s="18"/>
      <c r="C153" s="38">
        <v>2050</v>
      </c>
      <c r="D153" s="818">
        <v>46.206375992990161</v>
      </c>
      <c r="E153" s="1009">
        <v>-1264.0286979181633</v>
      </c>
      <c r="F153" s="922">
        <f t="shared" si="40"/>
        <v>4.5505033125053878</v>
      </c>
      <c r="G153" s="37"/>
      <c r="H153" s="37">
        <v>2050</v>
      </c>
      <c r="I153" s="37"/>
      <c r="J153" s="93">
        <f>TAM_Lighting!$I56</f>
        <v>152.39431686302655</v>
      </c>
      <c r="K153" s="38">
        <v>2050</v>
      </c>
      <c r="L153" s="818">
        <v>144.70367561171952</v>
      </c>
      <c r="M153" s="1009">
        <v>610.52648074422007</v>
      </c>
      <c r="N153" s="922">
        <f t="shared" si="24"/>
        <v>2.197895330679192</v>
      </c>
      <c r="O153" s="37">
        <v>2050</v>
      </c>
      <c r="P153" s="1010">
        <f t="shared" si="25"/>
        <v>9979.321082596105</v>
      </c>
      <c r="Q153" s="1015">
        <f t="shared" si="32"/>
        <v>9475.7105808551987</v>
      </c>
      <c r="R153" s="68"/>
      <c r="S153" s="1040"/>
      <c r="T153" s="1038">
        <f t="shared" si="26"/>
        <v>-56.536597276946281</v>
      </c>
      <c r="U153" s="1017">
        <f t="shared" si="27"/>
        <v>121175.597987298</v>
      </c>
      <c r="V153" s="41">
        <f t="shared" si="33"/>
        <v>0.32470734818430458</v>
      </c>
      <c r="W153" s="922">
        <f t="shared" si="34"/>
        <v>2.5226026788634965</v>
      </c>
      <c r="X153" s="38">
        <v>2050</v>
      </c>
      <c r="Y153" s="1010">
        <f t="shared" si="28"/>
        <v>84433.946605014455</v>
      </c>
      <c r="Z153" s="1015">
        <f>MAX($L153/$J153,$P153/TAM_Area!$R68)*Y153</f>
        <v>80172.953110389441</v>
      </c>
      <c r="AA153" s="963"/>
      <c r="AB153" s="1029"/>
      <c r="AC153" s="1035">
        <f t="shared" si="29"/>
        <v>1399.2690177133579</v>
      </c>
      <c r="AD153" s="1035">
        <f t="shared" si="30"/>
        <v>2328287.9289874542</v>
      </c>
      <c r="AE153" s="988">
        <f t="shared" si="35"/>
        <v>7.3656563927555432</v>
      </c>
      <c r="AF153" s="37">
        <v>2050</v>
      </c>
      <c r="AG153" s="84">
        <f t="shared" si="36"/>
        <v>152.39431686302655</v>
      </c>
      <c r="AH153" s="1005">
        <f t="shared" si="37"/>
        <v>9.8882590716190393</v>
      </c>
      <c r="AI153" s="83">
        <f t="shared" si="38"/>
        <v>2066.332095734524</v>
      </c>
      <c r="AJ153" s="990">
        <f t="shared" si="39"/>
        <v>2449463.5269747521</v>
      </c>
      <c r="AK153" s="37">
        <v>2050</v>
      </c>
      <c r="AL153" s="1049">
        <v>14.5</v>
      </c>
      <c r="AM153" s="1050">
        <v>8.1</v>
      </c>
      <c r="AN153" s="18"/>
      <c r="BL153"/>
      <c r="BP153" s="18"/>
      <c r="BQ153" s="18"/>
      <c r="BR153" s="18"/>
      <c r="BS153" s="18"/>
      <c r="BT153" s="18"/>
      <c r="CA153"/>
      <c r="CB153"/>
      <c r="CC153"/>
      <c r="CD153"/>
      <c r="CE153"/>
    </row>
    <row r="154" spans="2:83" ht="13.2" x14ac:dyDescent="0.25">
      <c r="B154" s="18"/>
      <c r="C154" s="11">
        <v>2051</v>
      </c>
      <c r="D154" s="818">
        <v>46.366543961773019</v>
      </c>
      <c r="E154" s="1009">
        <v>-1268.2384430426268</v>
      </c>
      <c r="F154" s="922">
        <f t="shared" si="40"/>
        <v>4.5656583949534566</v>
      </c>
      <c r="G154" s="18"/>
      <c r="H154" s="1">
        <v>2051</v>
      </c>
      <c r="I154" s="1"/>
      <c r="J154" s="93">
        <f>TAM_Lighting!$I57</f>
        <v>156.6106507923958</v>
      </c>
      <c r="K154" s="11">
        <v>2051</v>
      </c>
      <c r="L154" s="818">
        <v>148.9614546564826</v>
      </c>
      <c r="M154" s="1009">
        <v>628.68492031870801</v>
      </c>
      <c r="N154" s="922">
        <f t="shared" si="24"/>
        <v>2.2632657131473488</v>
      </c>
      <c r="O154" s="1">
        <v>2051</v>
      </c>
      <c r="P154" s="1010">
        <f t="shared" si="25"/>
        <v>9982.817440605606</v>
      </c>
      <c r="Q154" s="1015">
        <f t="shared" si="32"/>
        <v>9495.2354772726558</v>
      </c>
      <c r="R154" s="67"/>
      <c r="S154" s="1039"/>
      <c r="T154" s="1038">
        <f t="shared" si="26"/>
        <v>-56.554931702880253</v>
      </c>
      <c r="U154" s="1017">
        <f t="shared" si="27"/>
        <v>121214.89439234015</v>
      </c>
      <c r="V154" s="41">
        <f t="shared" si="33"/>
        <v>0.32481264852270908</v>
      </c>
      <c r="W154" s="922">
        <f t="shared" si="34"/>
        <v>2.5880783616700578</v>
      </c>
      <c r="X154" s="11">
        <v>2051</v>
      </c>
      <c r="Y154" s="1010">
        <f t="shared" si="28"/>
        <v>86504.685600625467</v>
      </c>
      <c r="Z154" s="1015">
        <f>MAX($L154/$J154,$P154/TAM_Area!$R69)*Y154</f>
        <v>82279.61340095858</v>
      </c>
      <c r="AA154" s="89"/>
      <c r="AB154" s="1026"/>
      <c r="AC154" s="1035">
        <f t="shared" si="29"/>
        <v>1436.8402606644968</v>
      </c>
      <c r="AD154" s="1035">
        <f t="shared" si="30"/>
        <v>2390803.9072109577</v>
      </c>
      <c r="AE154" s="988">
        <f t="shared" si="35"/>
        <v>7.5634288456031449</v>
      </c>
      <c r="AF154" s="1">
        <v>2051</v>
      </c>
      <c r="AG154" s="84">
        <f t="shared" si="36"/>
        <v>156.6106507923958</v>
      </c>
      <c r="AH154" s="1005">
        <f t="shared" si="37"/>
        <v>10.151507207273202</v>
      </c>
      <c r="AI154" s="83">
        <f t="shared" si="38"/>
        <v>2122.0801126860852</v>
      </c>
      <c r="AJ154" s="990">
        <f t="shared" si="39"/>
        <v>2512018.8016032977</v>
      </c>
      <c r="AK154" s="1">
        <v>2051</v>
      </c>
      <c r="AL154" s="1049">
        <v>14.7</v>
      </c>
      <c r="AM154" s="1050">
        <v>8.1</v>
      </c>
      <c r="AN154" s="18"/>
      <c r="BL154"/>
      <c r="BP154" s="18"/>
      <c r="BQ154" s="18"/>
      <c r="BR154" s="18"/>
      <c r="BS154" s="18"/>
      <c r="BT154" s="18"/>
      <c r="CA154"/>
      <c r="CB154"/>
      <c r="CC154"/>
      <c r="CD154"/>
      <c r="CE154"/>
    </row>
    <row r="155" spans="2:83" ht="13.2" x14ac:dyDescent="0.25">
      <c r="B155" s="18"/>
      <c r="C155" s="11">
        <v>2052</v>
      </c>
      <c r="D155" s="818">
        <v>46.51838575548571</v>
      </c>
      <c r="E155" s="1009">
        <v>-1272.2119439430223</v>
      </c>
      <c r="F155" s="922">
        <f t="shared" si="40"/>
        <v>4.5799629981948806</v>
      </c>
      <c r="G155" s="18"/>
      <c r="H155" s="1">
        <v>2052</v>
      </c>
      <c r="I155" s="1"/>
      <c r="J155" s="93">
        <f>TAM_Lighting!$I58</f>
        <v>160.90895918754782</v>
      </c>
      <c r="K155" s="11">
        <v>2052</v>
      </c>
      <c r="L155" s="818">
        <v>153.2192337012475</v>
      </c>
      <c r="M155" s="1009">
        <v>646.7812814585252</v>
      </c>
      <c r="N155" s="922">
        <f t="shared" si="24"/>
        <v>2.3284126132506908</v>
      </c>
      <c r="O155" s="1">
        <v>2052</v>
      </c>
      <c r="P155" s="1010">
        <f t="shared" si="25"/>
        <v>9983.0193590756244</v>
      </c>
      <c r="Q155" s="1015">
        <f t="shared" si="32"/>
        <v>9505.9379163559697</v>
      </c>
      <c r="R155" s="67"/>
      <c r="S155" s="1039"/>
      <c r="T155" s="1038">
        <f t="shared" si="26"/>
        <v>-56.554491010960987</v>
      </c>
      <c r="U155" s="1017">
        <f t="shared" si="27"/>
        <v>121213.94985182289</v>
      </c>
      <c r="V155" s="41">
        <f t="shared" si="33"/>
        <v>0.32481011749128241</v>
      </c>
      <c r="W155" s="922">
        <f t="shared" si="34"/>
        <v>2.6532227307419731</v>
      </c>
      <c r="X155" s="11">
        <v>2052</v>
      </c>
      <c r="Y155" s="1010">
        <f t="shared" si="28"/>
        <v>88598.041317762312</v>
      </c>
      <c r="Z155" s="1015">
        <f>MAX($L155/$J155,$P155/TAM_Area!$R70)*Y155</f>
        <v>84364.003512798314</v>
      </c>
      <c r="AA155" s="89"/>
      <c r="AB155" s="1026"/>
      <c r="AC155" s="1035">
        <f t="shared" si="29"/>
        <v>1474.8470970422709</v>
      </c>
      <c r="AD155" s="1035">
        <f t="shared" si="30"/>
        <v>2454044.6830997723</v>
      </c>
      <c r="AE155" s="988">
        <f t="shared" si="35"/>
        <v>7.7634942324519471</v>
      </c>
      <c r="AF155" s="1">
        <v>2052</v>
      </c>
      <c r="AG155" s="84">
        <f t="shared" si="36"/>
        <v>160.90895918754782</v>
      </c>
      <c r="AH155" s="1005">
        <f t="shared" si="37"/>
        <v>10.41671696319392</v>
      </c>
      <c r="AI155" s="83">
        <f t="shared" si="38"/>
        <v>2178.182869511757</v>
      </c>
      <c r="AJ155" s="990">
        <f t="shared" si="39"/>
        <v>2575258.6329515954</v>
      </c>
      <c r="AK155" s="1">
        <v>2052</v>
      </c>
      <c r="AL155" s="1049">
        <v>14.9</v>
      </c>
      <c r="AM155" s="1050">
        <v>8.1</v>
      </c>
      <c r="AN155" s="18"/>
      <c r="BL155"/>
      <c r="BP155" s="18"/>
      <c r="BQ155" s="18"/>
      <c r="BR155" s="18"/>
      <c r="BS155" s="18"/>
      <c r="BT155" s="18"/>
      <c r="CA155"/>
      <c r="CB155"/>
      <c r="CC155"/>
      <c r="CD155"/>
      <c r="CE155"/>
    </row>
    <row r="156" spans="2:83" ht="13.2" x14ac:dyDescent="0.25">
      <c r="B156" s="18"/>
      <c r="C156" s="11">
        <v>2053</v>
      </c>
      <c r="D156" s="818">
        <v>46.66190137412849</v>
      </c>
      <c r="E156" s="1009">
        <v>-1275.9492006193575</v>
      </c>
      <c r="F156" s="922">
        <f t="shared" si="40"/>
        <v>4.5934171222296865</v>
      </c>
      <c r="G156" s="18"/>
      <c r="H156" s="1">
        <v>2053</v>
      </c>
      <c r="I156" s="1"/>
      <c r="J156" s="93">
        <f>TAM_Lighting!$I59</f>
        <v>165.28942072012208</v>
      </c>
      <c r="K156" s="11">
        <v>2053</v>
      </c>
      <c r="L156" s="818">
        <v>157.47701274601059</v>
      </c>
      <c r="M156" s="1009">
        <v>664.81500918384938</v>
      </c>
      <c r="N156" s="922">
        <f t="shared" si="24"/>
        <v>2.3933340330618575</v>
      </c>
      <c r="O156" s="1">
        <v>2053</v>
      </c>
      <c r="P156" s="1010">
        <f t="shared" si="25"/>
        <v>9979.8174690093329</v>
      </c>
      <c r="Q156" s="1015">
        <f t="shared" si="32"/>
        <v>9508.1211847862614</v>
      </c>
      <c r="R156" s="67"/>
      <c r="S156" s="1039"/>
      <c r="T156" s="1038">
        <f t="shared" si="26"/>
        <v>-56.534651903726399</v>
      </c>
      <c r="U156" s="1017">
        <f t="shared" si="27"/>
        <v>121171.42844447808</v>
      </c>
      <c r="V156" s="41">
        <f t="shared" si="33"/>
        <v>0.32469617529789313</v>
      </c>
      <c r="W156" s="922">
        <f t="shared" si="34"/>
        <v>2.7180302083597505</v>
      </c>
      <c r="X156" s="11">
        <v>2053</v>
      </c>
      <c r="Y156" s="1010">
        <f t="shared" si="28"/>
        <v>90714.073779154089</v>
      </c>
      <c r="Z156" s="1015">
        <f>MAX($L156/$J156,$P156/TAM_Area!$R71)*Y156</f>
        <v>86426.471159042019</v>
      </c>
      <c r="AA156" s="89"/>
      <c r="AB156" s="1026"/>
      <c r="AC156" s="1035">
        <f t="shared" si="29"/>
        <v>1513.2906828721541</v>
      </c>
      <c r="AD156" s="1035">
        <f t="shared" si="30"/>
        <v>2518012.1802012101</v>
      </c>
      <c r="AE156" s="988">
        <f t="shared" si="35"/>
        <v>7.9658586385409649</v>
      </c>
      <c r="AF156" s="1">
        <v>2053</v>
      </c>
      <c r="AG156" s="84">
        <f t="shared" si="36"/>
        <v>165.28942072012208</v>
      </c>
      <c r="AH156" s="1005">
        <f t="shared" si="37"/>
        <v>10.683888846900714</v>
      </c>
      <c r="AI156" s="83">
        <f t="shared" si="38"/>
        <v>2234.6403439597298</v>
      </c>
      <c r="AJ156" s="990">
        <f t="shared" si="39"/>
        <v>2639183.6086456883</v>
      </c>
      <c r="AK156" s="1">
        <v>2053</v>
      </c>
      <c r="AL156" s="1049">
        <v>15.2</v>
      </c>
      <c r="AM156" s="1050">
        <v>8.1</v>
      </c>
      <c r="AN156" s="18"/>
      <c r="BL156"/>
      <c r="BP156" s="18"/>
      <c r="BQ156" s="18"/>
      <c r="BR156" s="18"/>
      <c r="BS156" s="18"/>
      <c r="BT156" s="18"/>
      <c r="CA156"/>
      <c r="CB156"/>
      <c r="CC156"/>
      <c r="CD156"/>
      <c r="CE156"/>
    </row>
    <row r="157" spans="2:83" ht="13.2" x14ac:dyDescent="0.25">
      <c r="C157" s="11">
        <v>2054</v>
      </c>
      <c r="D157" s="818">
        <v>46.79709081770136</v>
      </c>
      <c r="E157" s="1009">
        <v>-1279.4502130716321</v>
      </c>
      <c r="F157" s="922">
        <f t="shared" si="40"/>
        <v>4.6060207670578759</v>
      </c>
      <c r="H157" s="1">
        <v>2054</v>
      </c>
      <c r="I157" s="1"/>
      <c r="J157" s="93">
        <f>TAM_Lighting!$I60</f>
        <v>169.75223335760904</v>
      </c>
      <c r="K157" s="11">
        <v>2054</v>
      </c>
      <c r="L157" s="818">
        <v>161.73479179077549</v>
      </c>
      <c r="M157" s="1009">
        <v>682.78554851489378</v>
      </c>
      <c r="N157" s="922">
        <f t="shared" si="24"/>
        <v>2.4580279746536173</v>
      </c>
      <c r="O157" s="1">
        <v>2054</v>
      </c>
      <c r="P157" s="1010">
        <f t="shared" si="25"/>
        <v>9973.0846163726219</v>
      </c>
      <c r="Q157" s="1015">
        <f t="shared" si="32"/>
        <v>9502.0532692656343</v>
      </c>
      <c r="R157" s="67"/>
      <c r="S157" s="1039"/>
      <c r="T157" s="1038">
        <f t="shared" si="26"/>
        <v>-56.494689726209003</v>
      </c>
      <c r="U157" s="1017">
        <f t="shared" si="27"/>
        <v>121085.77700822677</v>
      </c>
      <c r="V157" s="41">
        <f t="shared" si="33"/>
        <v>0.32446666002257918</v>
      </c>
      <c r="W157" s="922">
        <f t="shared" si="34"/>
        <v>2.7824946346761967</v>
      </c>
      <c r="X157" s="11">
        <v>2054</v>
      </c>
      <c r="Y157" s="1010">
        <f t="shared" si="28"/>
        <v>92852.844649477323</v>
      </c>
      <c r="Z157" s="1015">
        <f>MAX($L157/$J157,$P157/TAM_Area!$R72)*Y157</f>
        <v>88467.380955911794</v>
      </c>
      <c r="AA157" s="89"/>
      <c r="AB157" s="88"/>
      <c r="AC157" s="1035">
        <f t="shared" si="29"/>
        <v>1552.172205803193</v>
      </c>
      <c r="AD157" s="1035">
        <f t="shared" si="30"/>
        <v>2582708.3746820418</v>
      </c>
      <c r="AE157" s="988">
        <f t="shared" si="35"/>
        <v>8.1705283155735362</v>
      </c>
      <c r="AF157" s="1">
        <v>2054</v>
      </c>
      <c r="AG157" s="84">
        <f t="shared" si="36"/>
        <v>169.75223335760904</v>
      </c>
      <c r="AH157" s="1005">
        <f t="shared" si="37"/>
        <v>10.953022950249732</v>
      </c>
      <c r="AI157" s="83">
        <f t="shared" si="38"/>
        <v>2291.4524440442956</v>
      </c>
      <c r="AJ157" s="990">
        <f t="shared" si="39"/>
        <v>2703794.1516902684</v>
      </c>
      <c r="AK157" s="1">
        <v>2054</v>
      </c>
      <c r="AL157" s="1049">
        <v>15.4</v>
      </c>
      <c r="AM157" s="1050">
        <v>8.1</v>
      </c>
      <c r="AN157" s="18"/>
      <c r="BL157"/>
      <c r="BP157" s="18"/>
      <c r="BQ157" s="18"/>
      <c r="BR157" s="18"/>
      <c r="BS157" s="18"/>
      <c r="BT157" s="18"/>
      <c r="CA157"/>
      <c r="CB157"/>
      <c r="CC157"/>
      <c r="CD157"/>
      <c r="CE157"/>
    </row>
    <row r="158" spans="2:83" ht="13.2" x14ac:dyDescent="0.25">
      <c r="C158" s="11">
        <v>2055</v>
      </c>
      <c r="D158" s="818">
        <v>46.923954086204319</v>
      </c>
      <c r="E158" s="1009">
        <v>-1282.7149812998464</v>
      </c>
      <c r="F158" s="922">
        <f t="shared" si="40"/>
        <v>4.6177739326794471</v>
      </c>
      <c r="H158" s="1">
        <v>2055</v>
      </c>
      <c r="I158" s="1"/>
      <c r="J158" s="93">
        <f>TAM_Lighting!$I61</f>
        <v>174.29761150550843</v>
      </c>
      <c r="K158" s="11">
        <v>2055</v>
      </c>
      <c r="L158" s="818">
        <v>165.99257083553857</v>
      </c>
      <c r="M158" s="1009">
        <v>700.69234447183612</v>
      </c>
      <c r="N158" s="922">
        <f t="shared" si="24"/>
        <v>2.5224924400986102</v>
      </c>
      <c r="O158" s="1">
        <v>2055</v>
      </c>
      <c r="P158" s="1010">
        <f t="shared" si="25"/>
        <v>9962.7280630262121</v>
      </c>
      <c r="Q158" s="1015">
        <f t="shared" si="32"/>
        <v>9488.0178186768917</v>
      </c>
      <c r="R158" s="67"/>
      <c r="S158" s="1039"/>
      <c r="T158" s="1038">
        <f t="shared" si="26"/>
        <v>-56.434075960743712</v>
      </c>
      <c r="U158" s="1017">
        <f t="shared" si="27"/>
        <v>120955.8627645282</v>
      </c>
      <c r="V158" s="41">
        <f t="shared" si="33"/>
        <v>0.32411853622320552</v>
      </c>
      <c r="W158" s="922">
        <f t="shared" si="34"/>
        <v>2.8466109763218155</v>
      </c>
      <c r="X158" s="11">
        <v>2055</v>
      </c>
      <c r="Y158" s="1010">
        <f t="shared" si="28"/>
        <v>95014.417280272188</v>
      </c>
      <c r="Z158" s="1015">
        <f>MAX($L158/$J158,$P158/TAM_Area!$R73)*Y158</f>
        <v>90487.111409983714</v>
      </c>
      <c r="AA158" s="89"/>
      <c r="AB158" s="88"/>
      <c r="AC158" s="1035">
        <f t="shared" si="29"/>
        <v>1591.4928859730826</v>
      </c>
      <c r="AD158" s="1035">
        <f t="shared" si="30"/>
        <v>2648135.2967679314</v>
      </c>
      <c r="AE158" s="988">
        <f t="shared" si="35"/>
        <v>8.3775096862710292</v>
      </c>
      <c r="AF158" s="1">
        <v>2055</v>
      </c>
      <c r="AG158" s="84">
        <f t="shared" si="36"/>
        <v>174.29761150550843</v>
      </c>
      <c r="AH158" s="1005">
        <f t="shared" si="37"/>
        <v>11.224120662592846</v>
      </c>
      <c r="AI158" s="83">
        <f t="shared" si="38"/>
        <v>2348.6193064056624</v>
      </c>
      <c r="AJ158" s="990">
        <f t="shared" si="39"/>
        <v>2769091.1595324595</v>
      </c>
      <c r="AK158" s="1">
        <v>2055</v>
      </c>
      <c r="AL158" s="1049">
        <v>15.7</v>
      </c>
      <c r="AM158" s="1050">
        <v>8.1999999999999993</v>
      </c>
      <c r="AN158" s="18"/>
      <c r="BL158"/>
      <c r="BP158" s="18"/>
      <c r="BQ158" s="18"/>
      <c r="BR158" s="18"/>
      <c r="BS158" s="18"/>
      <c r="BT158" s="18"/>
      <c r="CA158"/>
      <c r="CB158"/>
      <c r="CC158"/>
      <c r="CD158"/>
      <c r="CE158"/>
    </row>
    <row r="159" spans="2:83" ht="13.2" x14ac:dyDescent="0.25">
      <c r="C159" s="11">
        <v>2056</v>
      </c>
      <c r="D159" s="818">
        <v>47.042491179637366</v>
      </c>
      <c r="E159" s="1009">
        <v>-1285.7435053039999</v>
      </c>
      <c r="F159" s="922">
        <f t="shared" si="40"/>
        <v>4.6286766190943993</v>
      </c>
      <c r="H159" s="1">
        <v>2056</v>
      </c>
      <c r="I159" s="1"/>
      <c r="J159" s="93">
        <f>TAM_Lighting!$I62</f>
        <v>178.9257103810348</v>
      </c>
      <c r="K159" s="11">
        <v>2056</v>
      </c>
      <c r="L159" s="818">
        <v>170.25034988030166</v>
      </c>
      <c r="M159" s="1009">
        <v>718.53484207488066</v>
      </c>
      <c r="N159" s="922">
        <f t="shared" si="24"/>
        <v>2.5867254314695702</v>
      </c>
      <c r="O159" s="1">
        <v>2056</v>
      </c>
      <c r="P159" s="1010">
        <f t="shared" si="25"/>
        <v>9948.7136697628193</v>
      </c>
      <c r="Q159" s="1015">
        <f t="shared" si="32"/>
        <v>9466.3420898486529</v>
      </c>
      <c r="R159" s="67"/>
      <c r="S159" s="1039"/>
      <c r="T159" s="1038">
        <f t="shared" si="26"/>
        <v>-56.35261604688003</v>
      </c>
      <c r="U159" s="1017">
        <f t="shared" si="27"/>
        <v>120781.26870952929</v>
      </c>
      <c r="V159" s="41">
        <f t="shared" si="33"/>
        <v>0.32365068647829742</v>
      </c>
      <c r="W159" s="922">
        <f t="shared" si="34"/>
        <v>2.9103761179478678</v>
      </c>
      <c r="X159" s="11">
        <v>2056</v>
      </c>
      <c r="Y159" s="1010">
        <f t="shared" si="28"/>
        <v>97198.856756087305</v>
      </c>
      <c r="Z159" s="1015">
        <f>MAX($L159/$J159,$P159/TAM_Area!$R74)*Y159</f>
        <v>92486.090095429929</v>
      </c>
      <c r="AA159" s="89"/>
      <c r="AB159" s="88"/>
      <c r="AC159" s="1035">
        <f t="shared" si="29"/>
        <v>1631.2539768969052</v>
      </c>
      <c r="AD159" s="1035">
        <f t="shared" si="30"/>
        <v>2714295.0322222281</v>
      </c>
      <c r="AE159" s="988">
        <f t="shared" si="35"/>
        <v>8.5868093490510873</v>
      </c>
      <c r="AF159" s="1">
        <v>2056</v>
      </c>
      <c r="AG159" s="84">
        <f t="shared" si="36"/>
        <v>178.9257103810348</v>
      </c>
      <c r="AH159" s="1005">
        <f t="shared" si="37"/>
        <v>11.497185466998955</v>
      </c>
      <c r="AI159" s="83">
        <f t="shared" si="38"/>
        <v>2406.141435018666</v>
      </c>
      <c r="AJ159" s="990">
        <f t="shared" si="39"/>
        <v>2835076.3009317573</v>
      </c>
      <c r="AK159" s="1">
        <v>2056</v>
      </c>
      <c r="AL159" s="1049">
        <v>15.9</v>
      </c>
      <c r="AM159" s="1050">
        <v>8.1999999999999993</v>
      </c>
      <c r="AN159" s="18"/>
      <c r="BL159"/>
      <c r="BP159" s="18"/>
      <c r="BQ159" s="18"/>
      <c r="BR159" s="18"/>
      <c r="BS159" s="18"/>
      <c r="BT159" s="18"/>
      <c r="CA159"/>
      <c r="CB159"/>
      <c r="CC159"/>
      <c r="CD159"/>
      <c r="CE159"/>
    </row>
    <row r="160" spans="2:83" ht="13.2" x14ac:dyDescent="0.25">
      <c r="C160" s="11">
        <v>2057</v>
      </c>
      <c r="D160" s="818">
        <v>47.152702098000518</v>
      </c>
      <c r="E160" s="1009">
        <v>-1288.5357850840933</v>
      </c>
      <c r="F160" s="922">
        <f t="shared" si="40"/>
        <v>4.638728826302736</v>
      </c>
      <c r="H160" s="1">
        <v>2057</v>
      </c>
      <c r="I160" s="1"/>
      <c r="J160" s="93">
        <f>TAM_Lighting!$I63</f>
        <v>183.63671099739162</v>
      </c>
      <c r="K160" s="11">
        <v>2057</v>
      </c>
      <c r="L160" s="818">
        <v>174.50812892506656</v>
      </c>
      <c r="M160" s="1009">
        <v>736.31248634423184</v>
      </c>
      <c r="N160" s="922">
        <f t="shared" si="24"/>
        <v>2.6507249508392348</v>
      </c>
      <c r="O160" s="1">
        <v>2057</v>
      </c>
      <c r="P160" s="1010">
        <f t="shared" si="25"/>
        <v>9931.0619218304564</v>
      </c>
      <c r="Q160" s="1015">
        <f t="shared" si="32"/>
        <v>9437.3887704960307</v>
      </c>
      <c r="R160" s="67"/>
      <c r="S160" s="1039"/>
      <c r="T160" s="1038">
        <f t="shared" si="26"/>
        <v>-56.250426730711297</v>
      </c>
      <c r="U160" s="1017">
        <f t="shared" si="27"/>
        <v>120562.24506659587</v>
      </c>
      <c r="V160" s="41">
        <f t="shared" si="33"/>
        <v>0.32306378129715652</v>
      </c>
      <c r="W160" s="922">
        <f t="shared" si="34"/>
        <v>2.9737887321363914</v>
      </c>
      <c r="X160" s="11">
        <v>2057</v>
      </c>
      <c r="Y160" s="1010">
        <f t="shared" si="28"/>
        <v>99406.229941887257</v>
      </c>
      <c r="Z160" s="1015">
        <f>MAX($L160/$J160,$P160/TAM_Area!$R75)*Y160</f>
        <v>94464.745618865243</v>
      </c>
      <c r="AA160" s="89"/>
      <c r="AB160" s="88"/>
      <c r="AC160" s="1035">
        <f t="shared" si="29"/>
        <v>1671.4567663801909</v>
      </c>
      <c r="AD160" s="1035">
        <f t="shared" si="30"/>
        <v>2781189.7238652417</v>
      </c>
      <c r="AE160" s="988">
        <f t="shared" si="35"/>
        <v>8.7984340828339285</v>
      </c>
      <c r="AF160" s="1">
        <v>2057</v>
      </c>
      <c r="AG160" s="84">
        <f t="shared" si="36"/>
        <v>183.63671099739162</v>
      </c>
      <c r="AH160" s="1005">
        <f t="shared" si="37"/>
        <v>11.77222281497032</v>
      </c>
      <c r="AI160" s="83">
        <f t="shared" si="38"/>
        <v>2464.0196794551339</v>
      </c>
      <c r="AJ160" s="990">
        <f t="shared" si="39"/>
        <v>2901751.9689318375</v>
      </c>
      <c r="AK160" s="1">
        <v>2057</v>
      </c>
      <c r="AL160" s="1049">
        <v>16.2</v>
      </c>
      <c r="AM160" s="1050">
        <v>8.1999999999999993</v>
      </c>
      <c r="AN160" s="18"/>
      <c r="BL160"/>
      <c r="BP160" s="18"/>
      <c r="BQ160" s="18"/>
      <c r="BR160" s="18"/>
      <c r="BS160" s="18"/>
      <c r="BT160" s="18"/>
      <c r="CA160"/>
      <c r="CB160"/>
      <c r="CC160"/>
      <c r="CD160"/>
      <c r="CE160"/>
    </row>
    <row r="161" spans="3:83" ht="13.2" x14ac:dyDescent="0.25">
      <c r="C161" s="11">
        <v>2058</v>
      </c>
      <c r="D161" s="818">
        <v>47.254586841293751</v>
      </c>
      <c r="E161" s="1009">
        <v>-1291.0918206401266</v>
      </c>
      <c r="F161" s="922">
        <f t="shared" si="40"/>
        <v>4.6479305543044553</v>
      </c>
      <c r="H161" s="1">
        <v>2058</v>
      </c>
      <c r="I161" s="1"/>
      <c r="J161" s="93">
        <f>TAM_Lighting!$I64</f>
        <v>188.43090251797696</v>
      </c>
      <c r="K161" s="11">
        <v>2058</v>
      </c>
      <c r="L161" s="818">
        <v>178.76590796982964</v>
      </c>
      <c r="M161" s="1009">
        <v>754.0247223000672</v>
      </c>
      <c r="N161" s="922">
        <f t="shared" si="24"/>
        <v>2.714489000280242</v>
      </c>
      <c r="O161" s="1">
        <v>2058</v>
      </c>
      <c r="P161" s="1010">
        <f t="shared" si="25"/>
        <v>9909.8180264045895</v>
      </c>
      <c r="Q161" s="1015">
        <f t="shared" si="32"/>
        <v>9401.5238139454905</v>
      </c>
      <c r="R161" s="67"/>
      <c r="S161" s="1039"/>
      <c r="T161" s="1038">
        <f t="shared" si="26"/>
        <v>-56.127765649397702</v>
      </c>
      <c r="U161" s="1017">
        <f t="shared" si="27"/>
        <v>120299.34403268436</v>
      </c>
      <c r="V161" s="41">
        <f t="shared" si="33"/>
        <v>0.32235930037051608</v>
      </c>
      <c r="W161" s="922">
        <f t="shared" si="34"/>
        <v>3.0368483006507581</v>
      </c>
      <c r="X161" s="11">
        <v>2058</v>
      </c>
      <c r="Y161" s="1010">
        <f t="shared" si="28"/>
        <v>101636.60553175602</v>
      </c>
      <c r="Z161" s="1015">
        <f>MAX($L161/$J161,$P161/TAM_Area!$R76)*Y161</f>
        <v>96423.462542840469</v>
      </c>
      <c r="AA161" s="89"/>
      <c r="AB161" s="88"/>
      <c r="AC161" s="1035">
        <f t="shared" si="29"/>
        <v>1712.1025774569353</v>
      </c>
      <c r="AD161" s="1035">
        <f t="shared" si="30"/>
        <v>2848821.5731350393</v>
      </c>
      <c r="AE161" s="988">
        <f t="shared" si="35"/>
        <v>9.0123908519800047</v>
      </c>
      <c r="AF161" s="1">
        <v>2058</v>
      </c>
      <c r="AG161" s="84">
        <f t="shared" si="36"/>
        <v>188.43090251797696</v>
      </c>
      <c r="AH161" s="1005">
        <f t="shared" si="37"/>
        <v>12.049239152630763</v>
      </c>
      <c r="AI161" s="83">
        <f t="shared" si="38"/>
        <v>2522.2550654064003</v>
      </c>
      <c r="AJ161" s="990">
        <f t="shared" si="39"/>
        <v>2969120.9171677236</v>
      </c>
      <c r="AK161" s="1">
        <v>2058</v>
      </c>
      <c r="AL161" s="1049">
        <v>16.399999999999999</v>
      </c>
      <c r="AM161" s="1050">
        <v>8.1999999999999993</v>
      </c>
      <c r="AN161" s="18"/>
      <c r="BL161"/>
      <c r="BP161" s="18"/>
      <c r="BQ161" s="18"/>
      <c r="BR161" s="18"/>
      <c r="BS161" s="18"/>
      <c r="BT161" s="18"/>
      <c r="CA161"/>
      <c r="CB161"/>
      <c r="CC161"/>
      <c r="CD161"/>
      <c r="CE161"/>
    </row>
    <row r="162" spans="3:83" ht="13.2" x14ac:dyDescent="0.25">
      <c r="C162" s="11">
        <v>2059</v>
      </c>
      <c r="D162" s="818">
        <v>47.348145409517073</v>
      </c>
      <c r="E162" s="1009">
        <v>-1293.4116119720989</v>
      </c>
      <c r="F162" s="922">
        <f t="shared" si="40"/>
        <v>4.6562818030995556</v>
      </c>
      <c r="H162" s="1">
        <v>2059</v>
      </c>
      <c r="I162" s="1"/>
      <c r="J162" s="93">
        <f>TAM_Lighting!$I65</f>
        <v>193.30861669140816</v>
      </c>
      <c r="K162" s="11">
        <v>2059</v>
      </c>
      <c r="L162" s="818">
        <v>183.02368701459454</v>
      </c>
      <c r="M162" s="1009">
        <v>771.67099496260016</v>
      </c>
      <c r="N162" s="922">
        <f t="shared" si="24"/>
        <v>2.7780155818653607</v>
      </c>
      <c r="O162" s="1">
        <v>2059</v>
      </c>
      <c r="P162" s="1010">
        <f t="shared" si="25"/>
        <v>9885.0572607429203</v>
      </c>
      <c r="Q162" s="1015">
        <f t="shared" si="32"/>
        <v>9359.1256156972413</v>
      </c>
      <c r="R162" s="67"/>
      <c r="S162" s="1039"/>
      <c r="T162" s="1038">
        <f t="shared" si="26"/>
        <v>-55.985061810473894</v>
      </c>
      <c r="U162" s="1017">
        <f t="shared" si="27"/>
        <v>119993.48510502413</v>
      </c>
      <c r="V162" s="41">
        <f t="shared" si="33"/>
        <v>0.32153970762273015</v>
      </c>
      <c r="W162" s="922">
        <f t="shared" si="34"/>
        <v>3.0995552894880909</v>
      </c>
      <c r="X162" s="11">
        <v>2059</v>
      </c>
      <c r="Y162" s="1010">
        <f t="shared" si="28"/>
        <v>103890.05409893378</v>
      </c>
      <c r="Z162" s="1015">
        <f>MAX($L162/$J162,$P162/TAM_Area!$R77)*Y162</f>
        <v>98362.613476700062</v>
      </c>
      <c r="AA162" s="89"/>
      <c r="AB162" s="88"/>
      <c r="AC162" s="1035">
        <f t="shared" si="29"/>
        <v>1753.192769353295</v>
      </c>
      <c r="AD162" s="1035">
        <f t="shared" si="30"/>
        <v>2917192.8416909701</v>
      </c>
      <c r="AE162" s="988">
        <f t="shared" si="35"/>
        <v>9.2286868113628326</v>
      </c>
      <c r="AF162" s="1">
        <v>2059</v>
      </c>
      <c r="AG162" s="84">
        <f t="shared" si="36"/>
        <v>193.30861669140816</v>
      </c>
      <c r="AH162" s="1005">
        <f t="shared" si="37"/>
        <v>12.328242100850924</v>
      </c>
      <c r="AI162" s="83">
        <f t="shared" si="38"/>
        <v>2580.8488261263692</v>
      </c>
      <c r="AJ162" s="990">
        <f t="shared" si="39"/>
        <v>3037186.3267959943</v>
      </c>
      <c r="AK162" s="1">
        <v>2059</v>
      </c>
      <c r="AL162" s="1049">
        <v>16.7</v>
      </c>
      <c r="AM162" s="1050">
        <v>8.1999999999999993</v>
      </c>
      <c r="AN162" s="18"/>
      <c r="BL162"/>
      <c r="BP162" s="18"/>
      <c r="BQ162" s="18"/>
      <c r="BR162" s="18"/>
      <c r="BS162" s="18"/>
      <c r="BT162" s="18"/>
      <c r="CA162"/>
      <c r="CB162"/>
      <c r="CC162"/>
      <c r="CD162"/>
      <c r="CE162"/>
    </row>
    <row r="163" spans="3:83" ht="13.2" x14ac:dyDescent="0.25">
      <c r="C163" s="11">
        <v>2060</v>
      </c>
      <c r="D163" s="818">
        <v>47.433377802670492</v>
      </c>
      <c r="E163" s="1009">
        <v>-1295.4951590800113</v>
      </c>
      <c r="F163" s="922">
        <f t="shared" si="40"/>
        <v>4.6637825726880404</v>
      </c>
      <c r="H163" s="1">
        <v>2060</v>
      </c>
      <c r="I163" s="1"/>
      <c r="J163" s="93">
        <f>TAM_Lighting!$I66</f>
        <v>198.27013574085581</v>
      </c>
      <c r="K163" s="11">
        <v>2060</v>
      </c>
      <c r="L163" s="818">
        <v>187.28146605935763</v>
      </c>
      <c r="M163" s="1009">
        <v>789.25074935200826</v>
      </c>
      <c r="N163" s="922">
        <f t="shared" si="24"/>
        <v>2.8413026976672295</v>
      </c>
      <c r="O163" s="1">
        <v>2060</v>
      </c>
      <c r="P163" s="1010">
        <f t="shared" si="25"/>
        <v>9856.8509294005526</v>
      </c>
      <c r="Q163" s="1015">
        <f t="shared" si="32"/>
        <v>9310.5574669069392</v>
      </c>
      <c r="R163" s="67"/>
      <c r="S163" s="1039"/>
      <c r="T163" s="1038">
        <f t="shared" si="26"/>
        <v>-55.822721580913367</v>
      </c>
      <c r="U163" s="1017">
        <f t="shared" si="27"/>
        <v>119645.53925504627</v>
      </c>
      <c r="V163" s="41">
        <f t="shared" si="33"/>
        <v>0.32060733694633436</v>
      </c>
      <c r="W163" s="922">
        <f t="shared" si="34"/>
        <v>3.1619100346135638</v>
      </c>
      <c r="X163" s="11">
        <v>2060</v>
      </c>
      <c r="Y163" s="1010">
        <f t="shared" si="28"/>
        <v>106150.48233919115</v>
      </c>
      <c r="Z163" s="1015">
        <f>MAX($L163/$J163,$P163/TAM_Area!$R78)*Y163</f>
        <v>100267.33416562223</v>
      </c>
      <c r="AA163" s="89"/>
      <c r="AB163" s="88"/>
      <c r="AC163" s="1035">
        <f t="shared" si="29"/>
        <v>1794.4173883243343</v>
      </c>
      <c r="AD163" s="1035">
        <f t="shared" si="30"/>
        <v>2985787.7877037306</v>
      </c>
      <c r="AE163" s="988">
        <f t="shared" si="35"/>
        <v>9.4456903856713339</v>
      </c>
      <c r="AF163" s="1">
        <v>2060</v>
      </c>
      <c r="AG163" s="84">
        <f t="shared" si="36"/>
        <v>198.27013574085581</v>
      </c>
      <c r="AH163" s="1005">
        <f t="shared" si="37"/>
        <v>12.607600420284898</v>
      </c>
      <c r="AI163" s="83">
        <f t="shared" si="38"/>
        <v>2639.490859257256</v>
      </c>
      <c r="AJ163" s="990">
        <f t="shared" si="39"/>
        <v>3105433.3269587769</v>
      </c>
      <c r="AK163" s="1">
        <v>2060</v>
      </c>
      <c r="AL163" s="1049">
        <v>16.899999999999999</v>
      </c>
      <c r="AM163" s="1050">
        <v>8.3000000000000007</v>
      </c>
      <c r="AN163" s="18"/>
      <c r="BG163" s="18"/>
      <c r="BL163"/>
      <c r="BP163" s="18"/>
      <c r="BQ163" s="18"/>
      <c r="BR163" s="18"/>
      <c r="BS163" s="18"/>
      <c r="BT163" s="18"/>
      <c r="CA163"/>
      <c r="CB163"/>
      <c r="CC163"/>
      <c r="CD163"/>
      <c r="CE163"/>
    </row>
    <row r="164" spans="3:83" ht="13.8" thickBot="1" x14ac:dyDescent="0.3">
      <c r="C164" s="18"/>
      <c r="D164" s="61"/>
      <c r="E164" s="59"/>
      <c r="F164" s="60"/>
      <c r="J164" s="65"/>
      <c r="L164" s="61"/>
      <c r="M164" s="59"/>
      <c r="N164" s="60"/>
      <c r="O164" s="11"/>
      <c r="P164" s="61"/>
      <c r="Q164" s="59"/>
      <c r="R164" s="59"/>
      <c r="S164" s="59"/>
      <c r="T164" s="1018"/>
      <c r="U164" s="1019"/>
      <c r="V164" s="1018"/>
      <c r="W164" s="60"/>
      <c r="Y164" s="61"/>
      <c r="Z164" s="59"/>
      <c r="AA164" s="59"/>
      <c r="AB164" s="59"/>
      <c r="AC164" s="59"/>
      <c r="AD164" s="59"/>
      <c r="AE164" s="60"/>
      <c r="AG164" s="61"/>
      <c r="AH164" s="59"/>
      <c r="AI164" s="59"/>
      <c r="AJ164" s="60"/>
      <c r="AL164" s="61"/>
      <c r="AM164" s="60"/>
      <c r="BG164" s="18"/>
      <c r="BL164"/>
      <c r="BP164" s="18"/>
      <c r="BQ164" s="18"/>
      <c r="BR164" s="18"/>
      <c r="BS164" s="18"/>
      <c r="BT164" s="18"/>
      <c r="CA164"/>
      <c r="CB164"/>
      <c r="CC164"/>
      <c r="CD164"/>
      <c r="CE164"/>
    </row>
    <row r="165" spans="3:83" ht="15.75" customHeight="1" x14ac:dyDescent="0.25">
      <c r="C165" s="18"/>
      <c r="D165" s="18"/>
      <c r="E165" s="18"/>
      <c r="F165" s="18"/>
      <c r="L165"/>
      <c r="P165" s="18"/>
      <c r="Q165" s="18"/>
      <c r="R165" s="18"/>
      <c r="S165" s="18"/>
      <c r="T165" s="18"/>
      <c r="U165" s="18"/>
      <c r="Y165" s="18"/>
      <c r="Z165" s="18"/>
      <c r="BC165" s="18"/>
      <c r="BM165" s="18"/>
      <c r="BN165" s="18"/>
      <c r="BO165" s="18"/>
      <c r="BP165" s="18"/>
      <c r="BQ165" s="18"/>
      <c r="BR165" s="18"/>
      <c r="BS165" s="18"/>
      <c r="BT165" s="18"/>
      <c r="BW165"/>
      <c r="BX165"/>
      <c r="BY165"/>
      <c r="BZ165"/>
      <c r="CA165"/>
      <c r="CB165"/>
      <c r="CC165"/>
      <c r="CD165"/>
      <c r="CE165"/>
    </row>
    <row r="166" spans="3:83" s="18" customFormat="1" ht="15.75" customHeight="1" x14ac:dyDescent="0.25"/>
    <row r="167" spans="3:83" s="18" customFormat="1" ht="15.75" customHeight="1" x14ac:dyDescent="0.25"/>
    <row r="168" spans="3:83" ht="15.75" customHeight="1" x14ac:dyDescent="0.25">
      <c r="M168" s="18"/>
      <c r="N168" s="18"/>
      <c r="V168" s="18"/>
      <c r="BH168" s="18"/>
      <c r="BL168"/>
      <c r="BQ168" s="18"/>
      <c r="BR168" s="18"/>
      <c r="BS168" s="18"/>
      <c r="BT168" s="18"/>
      <c r="CB168"/>
      <c r="CC168"/>
      <c r="CD168"/>
      <c r="CE168"/>
    </row>
    <row r="169" spans="3:83" ht="15.75" customHeight="1" thickBot="1" x14ac:dyDescent="0.3">
      <c r="H169" s="33" t="s">
        <v>25</v>
      </c>
      <c r="I169" s="33"/>
      <c r="J169" s="34"/>
      <c r="K169" s="91" t="s">
        <v>71</v>
      </c>
      <c r="L169" s="91"/>
      <c r="M169" s="1079"/>
      <c r="N169" s="1079"/>
      <c r="O169" s="34"/>
      <c r="P169" s="34"/>
      <c r="Q169" s="34"/>
      <c r="R169" s="34"/>
      <c r="S169" s="34"/>
      <c r="T169" s="34"/>
      <c r="U169" s="34"/>
      <c r="V169" s="33" t="s">
        <v>25</v>
      </c>
      <c r="W169" s="34"/>
      <c r="X169" s="1079" t="s">
        <v>71</v>
      </c>
      <c r="Y169" s="34"/>
      <c r="Z169" s="34"/>
      <c r="AA169" s="34"/>
      <c r="AB169" s="34"/>
      <c r="AC169" s="34"/>
      <c r="AD169" s="34"/>
      <c r="BH169" s="18"/>
      <c r="BL169"/>
      <c r="BQ169" s="18"/>
      <c r="BR169" s="18"/>
      <c r="BS169" s="18"/>
      <c r="BT169" s="18"/>
      <c r="CB169"/>
      <c r="CC169"/>
      <c r="CD169"/>
      <c r="CE169"/>
    </row>
    <row r="170" spans="3:83" ht="81" customHeight="1" x14ac:dyDescent="0.25">
      <c r="J170" s="74" t="s">
        <v>67</v>
      </c>
      <c r="L170" s="74" t="s">
        <v>737</v>
      </c>
      <c r="M170" s="1626" t="s">
        <v>753</v>
      </c>
      <c r="N170" s="1595"/>
      <c r="O170" s="997"/>
      <c r="Q170" s="76" t="s">
        <v>740</v>
      </c>
      <c r="R170" s="1626" t="s">
        <v>754</v>
      </c>
      <c r="S170" s="1595"/>
      <c r="T170" s="51"/>
      <c r="V170" s="1611" t="s">
        <v>26</v>
      </c>
      <c r="W170" s="1612"/>
      <c r="X170" s="1612"/>
      <c r="Y170" s="1613"/>
      <c r="Z170" s="18"/>
      <c r="AA170" s="1592" t="s">
        <v>62</v>
      </c>
      <c r="AB170" s="1593"/>
      <c r="BI170" s="18"/>
      <c r="BL170"/>
      <c r="BR170" s="18"/>
      <c r="BS170" s="18"/>
      <c r="BT170" s="18"/>
      <c r="CC170"/>
      <c r="CD170"/>
      <c r="CE170"/>
    </row>
    <row r="171" spans="3:83" ht="72" customHeight="1" x14ac:dyDescent="0.25">
      <c r="J171" s="63" t="s">
        <v>734</v>
      </c>
      <c r="L171" s="52" t="s">
        <v>735</v>
      </c>
      <c r="M171" s="42" t="s">
        <v>730</v>
      </c>
      <c r="N171" s="42" t="s">
        <v>728</v>
      </c>
      <c r="O171" s="53" t="s">
        <v>741</v>
      </c>
      <c r="Q171" s="52" t="s">
        <v>917</v>
      </c>
      <c r="R171" s="42" t="s">
        <v>729</v>
      </c>
      <c r="S171" s="42" t="s">
        <v>728</v>
      </c>
      <c r="T171" s="53" t="s">
        <v>739</v>
      </c>
      <c r="U171" s="18"/>
      <c r="V171" s="52" t="s">
        <v>747</v>
      </c>
      <c r="W171" s="42" t="s">
        <v>795</v>
      </c>
      <c r="X171" s="42" t="s">
        <v>726</v>
      </c>
      <c r="Y171" s="53" t="s">
        <v>725</v>
      </c>
      <c r="Z171" s="18"/>
      <c r="AA171" s="993" t="s">
        <v>731</v>
      </c>
      <c r="AB171" s="53" t="s">
        <v>727</v>
      </c>
      <c r="BI171" s="18"/>
      <c r="BL171"/>
      <c r="BR171" s="18"/>
      <c r="BS171" s="18"/>
      <c r="BT171" s="18"/>
      <c r="CC171"/>
      <c r="CD171"/>
      <c r="CE171"/>
    </row>
    <row r="172" spans="3:83" ht="30.6" customHeight="1" thickBot="1" x14ac:dyDescent="0.3">
      <c r="J172" s="75" t="s">
        <v>11</v>
      </c>
      <c r="L172" s="1000" t="s">
        <v>736</v>
      </c>
      <c r="M172" s="44" t="s">
        <v>6</v>
      </c>
      <c r="N172" s="44" t="s">
        <v>12</v>
      </c>
      <c r="O172" s="66" t="s">
        <v>11</v>
      </c>
      <c r="Q172" s="1000" t="s">
        <v>738</v>
      </c>
      <c r="R172" s="44" t="s">
        <v>6</v>
      </c>
      <c r="S172" s="44" t="s">
        <v>12</v>
      </c>
      <c r="T172" s="66" t="s">
        <v>11</v>
      </c>
      <c r="U172" s="18"/>
      <c r="V172" s="72" t="s">
        <v>11</v>
      </c>
      <c r="W172" s="46" t="s">
        <v>11</v>
      </c>
      <c r="X172" s="46" t="s">
        <v>6</v>
      </c>
      <c r="Y172" s="73" t="s">
        <v>12</v>
      </c>
      <c r="Z172" s="18"/>
      <c r="AA172" s="995" t="s">
        <v>11</v>
      </c>
      <c r="AB172" s="77" t="s">
        <v>11</v>
      </c>
      <c r="BJ172" s="18"/>
      <c r="BL172"/>
      <c r="BS172" s="18"/>
      <c r="BT172" s="18"/>
      <c r="CD172"/>
      <c r="CE172"/>
    </row>
    <row r="173" spans="3:83" ht="13.2" x14ac:dyDescent="0.25">
      <c r="H173" s="1">
        <v>2014</v>
      </c>
      <c r="I173" s="1"/>
      <c r="J173" s="93">
        <f>TAM_WaterHeating!O20*$D$23</f>
        <v>11.064588652332715</v>
      </c>
      <c r="K173" s="1">
        <v>2014</v>
      </c>
      <c r="L173" s="1001">
        <v>34401.374300166499</v>
      </c>
      <c r="M173" s="998">
        <v>0</v>
      </c>
      <c r="N173" s="999">
        <v>0</v>
      </c>
      <c r="O173" s="1002">
        <f>N173*$D$25+M173*$D$23</f>
        <v>0</v>
      </c>
      <c r="P173" s="1">
        <v>2014</v>
      </c>
      <c r="Q173" s="1001">
        <v>315.33521526819999</v>
      </c>
      <c r="R173" s="998">
        <v>0</v>
      </c>
      <c r="S173" s="999">
        <v>0</v>
      </c>
      <c r="T173" s="1004">
        <f>S173*$D$25-R173*$D$23</f>
        <v>0</v>
      </c>
      <c r="U173" s="1">
        <v>2014</v>
      </c>
      <c r="V173" s="84">
        <f t="shared" ref="V173:V219" si="41">J173</f>
        <v>11.064588652332715</v>
      </c>
      <c r="W173" s="1005">
        <f>O173+T173</f>
        <v>0</v>
      </c>
      <c r="X173" s="83">
        <f>M173-R173</f>
        <v>0</v>
      </c>
      <c r="Y173" s="990">
        <f>N173+S173</f>
        <v>0</v>
      </c>
      <c r="Z173" s="1">
        <v>2014</v>
      </c>
      <c r="AA173" s="1006">
        <v>21.999600000000001</v>
      </c>
      <c r="AB173" s="1007">
        <v>21.771035999999999</v>
      </c>
      <c r="BJ173" s="18"/>
      <c r="BL173"/>
      <c r="BS173" s="18"/>
      <c r="BT173" s="18"/>
      <c r="CD173"/>
      <c r="CE173"/>
    </row>
    <row r="174" spans="3:83" ht="13.2" x14ac:dyDescent="0.25">
      <c r="H174" s="1">
        <v>2015</v>
      </c>
      <c r="I174" s="1"/>
      <c r="J174" s="94">
        <f>TAM_WaterHeating!O21*$D$23</f>
        <v>11.313152546109203</v>
      </c>
      <c r="K174" s="1">
        <v>2015</v>
      </c>
      <c r="L174" s="1003">
        <v>35008.712374680676</v>
      </c>
      <c r="M174" s="934">
        <v>-0.80860263627390527</v>
      </c>
      <c r="N174" s="892">
        <v>-15028.04435953061</v>
      </c>
      <c r="O174" s="1004">
        <f t="shared" ref="O174:O219" si="42">N174*$D$25+M174*$D$23</f>
        <v>-1.7939013850116668E-2</v>
      </c>
      <c r="P174" s="1">
        <v>2015</v>
      </c>
      <c r="Q174" s="1003">
        <v>337.77176522809998</v>
      </c>
      <c r="R174" s="934">
        <v>0</v>
      </c>
      <c r="S174" s="892">
        <v>0</v>
      </c>
      <c r="T174" s="1004">
        <f>S174*$D$25-R174*$D$23</f>
        <v>0</v>
      </c>
      <c r="U174" s="1">
        <v>2015</v>
      </c>
      <c r="V174" s="85">
        <f t="shared" si="41"/>
        <v>11.313152546109203</v>
      </c>
      <c r="W174" s="1005">
        <f t="shared" ref="W174:W219" si="43">O174+T174</f>
        <v>-1.7939013850116668E-2</v>
      </c>
      <c r="X174" s="83">
        <f t="shared" ref="X174:X219" si="44">M174-R174</f>
        <v>-0.80860263627390527</v>
      </c>
      <c r="Y174" s="990">
        <f t="shared" ref="Y174:Y219" si="45">N174+S174</f>
        <v>-15028.04435953061</v>
      </c>
      <c r="Z174" s="1">
        <v>2015</v>
      </c>
      <c r="AA174" s="1006">
        <v>22.327199999999998</v>
      </c>
      <c r="AB174" s="1007">
        <v>21.807359999999999</v>
      </c>
      <c r="AC174" s="18"/>
      <c r="BJ174" s="18"/>
      <c r="BL174"/>
      <c r="BS174" s="18"/>
      <c r="BT174" s="18"/>
      <c r="CD174"/>
      <c r="CE174"/>
    </row>
    <row r="175" spans="3:83" ht="13.2" x14ac:dyDescent="0.25">
      <c r="H175" s="1">
        <v>2016</v>
      </c>
      <c r="I175" s="1"/>
      <c r="J175" s="94">
        <f>TAM_WaterHeating!O22*$D$23</f>
        <v>11.569600855599141</v>
      </c>
      <c r="K175" s="1">
        <v>2016</v>
      </c>
      <c r="L175" s="1003">
        <v>36914.259924569633</v>
      </c>
      <c r="M175" s="934">
        <v>-0.53906842418247469</v>
      </c>
      <c r="N175" s="892">
        <v>-10018.696239684677</v>
      </c>
      <c r="O175" s="1004">
        <f t="shared" si="42"/>
        <v>-1.1959342566741585E-2</v>
      </c>
      <c r="P175" s="1">
        <v>2016</v>
      </c>
      <c r="Q175" s="1001">
        <v>360.20831518799997</v>
      </c>
      <c r="R175" s="998">
        <v>0</v>
      </c>
      <c r="S175" s="999">
        <v>0</v>
      </c>
      <c r="T175" s="1004">
        <f t="shared" ref="T175:T219" si="46">S175*$D$25-R175*$D$23</f>
        <v>0</v>
      </c>
      <c r="U175" s="1">
        <v>2016</v>
      </c>
      <c r="V175" s="85">
        <f t="shared" si="41"/>
        <v>11.569600855599141</v>
      </c>
      <c r="W175" s="1005">
        <f t="shared" si="43"/>
        <v>-1.1959342566741585E-2</v>
      </c>
      <c r="X175" s="83">
        <f t="shared" si="44"/>
        <v>-0.53906842418247469</v>
      </c>
      <c r="Y175" s="990">
        <f t="shared" si="45"/>
        <v>-10018.696239684677</v>
      </c>
      <c r="Z175" s="1">
        <v>2016</v>
      </c>
      <c r="AA175" s="1006">
        <v>22.654799999999998</v>
      </c>
      <c r="AB175" s="1007">
        <v>21.845916000000003</v>
      </c>
      <c r="AC175" s="18"/>
      <c r="BJ175" s="18"/>
      <c r="BL175"/>
      <c r="BS175" s="18"/>
      <c r="BT175" s="18"/>
      <c r="CD175"/>
      <c r="CE175"/>
    </row>
    <row r="176" spans="3:83" ht="13.2" x14ac:dyDescent="0.25">
      <c r="H176" s="1">
        <v>2017</v>
      </c>
      <c r="I176" s="1"/>
      <c r="J176" s="94">
        <f>TAM_WaterHeating!O23*$D$23</f>
        <v>11.833995934092085</v>
      </c>
      <c r="K176" s="1">
        <v>2017</v>
      </c>
      <c r="L176" s="1003">
        <v>38819.807474458124</v>
      </c>
      <c r="M176" s="934">
        <v>-0.26953421209181744</v>
      </c>
      <c r="N176" s="892">
        <v>-5009.3481198531199</v>
      </c>
      <c r="O176" s="1004">
        <f t="shared" si="42"/>
        <v>-5.9796712833836627E-3</v>
      </c>
      <c r="P176" s="1">
        <v>2017</v>
      </c>
      <c r="Q176" s="1003">
        <v>374.45471999999995</v>
      </c>
      <c r="R176" s="934">
        <v>0</v>
      </c>
      <c r="S176" s="892">
        <v>0</v>
      </c>
      <c r="T176" s="1004">
        <f t="shared" si="46"/>
        <v>0</v>
      </c>
      <c r="U176" s="1">
        <v>2017</v>
      </c>
      <c r="V176" s="85">
        <f t="shared" si="41"/>
        <v>11.833995934092085</v>
      </c>
      <c r="W176" s="1005">
        <f t="shared" si="43"/>
        <v>-5.9796712833836627E-3</v>
      </c>
      <c r="X176" s="83">
        <f t="shared" si="44"/>
        <v>-0.26953421209181744</v>
      </c>
      <c r="Y176" s="990">
        <f t="shared" si="45"/>
        <v>-5009.3481198531199</v>
      </c>
      <c r="Z176" s="1">
        <v>2017</v>
      </c>
      <c r="AA176" s="1006">
        <v>22.982399999999998</v>
      </c>
      <c r="AB176" s="1007">
        <v>21.88674</v>
      </c>
      <c r="AC176" s="18"/>
      <c r="BJ176" s="18"/>
      <c r="BL176"/>
      <c r="BS176" s="18"/>
      <c r="BT176" s="18"/>
      <c r="CD176"/>
      <c r="CE176"/>
    </row>
    <row r="177" spans="8:83" ht="13.2" x14ac:dyDescent="0.25">
      <c r="H177" s="1">
        <v>2018</v>
      </c>
      <c r="I177" s="1"/>
      <c r="J177" s="94">
        <f>TAM_WaterHeating!O24*$D$23</f>
        <v>12.106272298635311</v>
      </c>
      <c r="K177" s="1">
        <v>2018</v>
      </c>
      <c r="L177" s="1003">
        <v>40725.355024347082</v>
      </c>
      <c r="M177" s="934">
        <v>-7.7344465931986077E-13</v>
      </c>
      <c r="N177" s="892">
        <v>-1.4374626211289794E-8</v>
      </c>
      <c r="O177" s="1004">
        <f t="shared" si="42"/>
        <v>-1.7159026984841291E-14</v>
      </c>
      <c r="P177" s="1">
        <v>2018</v>
      </c>
      <c r="Q177" s="1001">
        <v>394.16122157726659</v>
      </c>
      <c r="R177" s="998">
        <v>0</v>
      </c>
      <c r="S177" s="999">
        <v>0</v>
      </c>
      <c r="T177" s="1004">
        <f t="shared" si="46"/>
        <v>0</v>
      </c>
      <c r="U177" s="1">
        <v>2018</v>
      </c>
      <c r="V177" s="85">
        <f t="shared" si="41"/>
        <v>12.106272298635311</v>
      </c>
      <c r="W177" s="1005">
        <f t="shared" si="43"/>
        <v>-1.7159026984841291E-14</v>
      </c>
      <c r="X177" s="83">
        <f t="shared" si="44"/>
        <v>-7.7344465931986077E-13</v>
      </c>
      <c r="Y177" s="990">
        <f t="shared" si="45"/>
        <v>-1.4374626211289794E-8</v>
      </c>
      <c r="Z177" s="1">
        <v>2018</v>
      </c>
      <c r="AA177" s="1006">
        <v>23.3064</v>
      </c>
      <c r="AB177" s="1007">
        <v>21.929796</v>
      </c>
      <c r="AC177" s="18"/>
      <c r="BJ177" s="18"/>
      <c r="BL177"/>
      <c r="BS177" s="18"/>
      <c r="BT177" s="18"/>
      <c r="CD177"/>
      <c r="CE177"/>
    </row>
    <row r="178" spans="8:83" ht="13.2" x14ac:dyDescent="0.25">
      <c r="H178" s="1">
        <v>2019</v>
      </c>
      <c r="I178" s="1"/>
      <c r="J178" s="94">
        <f>TAM_WaterHeating!O25*$D$23</f>
        <v>12.386266732916722</v>
      </c>
      <c r="K178" s="1">
        <v>2019</v>
      </c>
      <c r="L178" s="1003">
        <v>45292.543491349192</v>
      </c>
      <c r="M178" s="934">
        <v>2.4799734395713675</v>
      </c>
      <c r="N178" s="892">
        <v>46090.810477782921</v>
      </c>
      <c r="O178" s="1004">
        <f t="shared" si="42"/>
        <v>5.5018714860239841E-2</v>
      </c>
      <c r="P178" s="1">
        <v>2019</v>
      </c>
      <c r="Q178" s="1003">
        <v>552.7778644207865</v>
      </c>
      <c r="R178" s="934">
        <v>-34.825753459922204</v>
      </c>
      <c r="S178" s="892">
        <v>707152.56081266305</v>
      </c>
      <c r="T178" s="1004">
        <f t="shared" si="46"/>
        <v>0.83252527326838288</v>
      </c>
      <c r="U178" s="1">
        <v>2019</v>
      </c>
      <c r="V178" s="85">
        <f t="shared" si="41"/>
        <v>12.386266732916722</v>
      </c>
      <c r="W178" s="1005">
        <f t="shared" si="43"/>
        <v>0.88754398812862267</v>
      </c>
      <c r="X178" s="83">
        <f t="shared" si="44"/>
        <v>37.305726899493571</v>
      </c>
      <c r="Y178" s="990">
        <f t="shared" si="45"/>
        <v>753243.37129044603</v>
      </c>
      <c r="Z178" s="1">
        <v>2019</v>
      </c>
      <c r="AA178" s="1006">
        <v>23.626799999999999</v>
      </c>
      <c r="AB178" s="1007">
        <v>21.975083999999999</v>
      </c>
      <c r="AC178" s="18"/>
      <c r="BJ178" s="18"/>
      <c r="BL178"/>
      <c r="BS178" s="18"/>
      <c r="BT178" s="18"/>
      <c r="CD178"/>
      <c r="CE178"/>
    </row>
    <row r="179" spans="8:83" ht="13.2" x14ac:dyDescent="0.25">
      <c r="H179" s="37">
        <v>2020</v>
      </c>
      <c r="I179" s="37"/>
      <c r="J179" s="94">
        <f>TAM_WaterHeating!O26*$D$23</f>
        <v>12.67489997788185</v>
      </c>
      <c r="K179" s="37">
        <v>2020</v>
      </c>
      <c r="L179" s="1003">
        <v>49718.505146651929</v>
      </c>
      <c r="M179" s="934">
        <v>4.8426608536145865</v>
      </c>
      <c r="N179" s="892">
        <v>90001.836330435108</v>
      </c>
      <c r="O179" s="1004">
        <f t="shared" si="42"/>
        <v>0.10743541540344761</v>
      </c>
      <c r="P179" s="37">
        <v>2020</v>
      </c>
      <c r="Q179" s="1001">
        <v>705.52817338705063</v>
      </c>
      <c r="R179" s="998">
        <v>-68.347058611724506</v>
      </c>
      <c r="S179" s="999">
        <v>1387817.7130299516</v>
      </c>
      <c r="T179" s="1004">
        <f t="shared" si="46"/>
        <v>1.6338671240321596</v>
      </c>
      <c r="U179" s="37">
        <v>2020</v>
      </c>
      <c r="V179" s="85">
        <f t="shared" si="41"/>
        <v>12.67489997788185</v>
      </c>
      <c r="W179" s="1005">
        <f t="shared" si="43"/>
        <v>1.7413025394356072</v>
      </c>
      <c r="X179" s="83">
        <f t="shared" si="44"/>
        <v>73.189719465339095</v>
      </c>
      <c r="Y179" s="990">
        <f t="shared" si="45"/>
        <v>1477819.5493603866</v>
      </c>
      <c r="Z179" s="37">
        <v>2020</v>
      </c>
      <c r="AA179" s="1006">
        <v>23.6844</v>
      </c>
      <c r="AB179" s="1007">
        <v>21.945708</v>
      </c>
      <c r="AC179" s="18"/>
      <c r="BJ179" s="18"/>
      <c r="BL179"/>
      <c r="BS179" s="18"/>
      <c r="BT179" s="18"/>
      <c r="CD179"/>
      <c r="CE179"/>
    </row>
    <row r="180" spans="8:83" ht="13.2" x14ac:dyDescent="0.25">
      <c r="H180" s="1">
        <v>2021</v>
      </c>
      <c r="I180" s="1"/>
      <c r="J180" s="94">
        <f>TAM_WaterHeating!O27*$D$23</f>
        <v>12.961933950318436</v>
      </c>
      <c r="K180" s="1">
        <v>2021</v>
      </c>
      <c r="L180" s="1003">
        <v>53968.414345307159</v>
      </c>
      <c r="M180" s="934">
        <v>7.0591402447175531</v>
      </c>
      <c r="N180" s="892">
        <v>131195.55635708806</v>
      </c>
      <c r="O180" s="1004">
        <f t="shared" si="42"/>
        <v>0.15660846123807123</v>
      </c>
      <c r="P180" s="1">
        <v>2021</v>
      </c>
      <c r="Q180" s="1003">
        <v>852.41214848123491</v>
      </c>
      <c r="R180" s="934">
        <v>-100.56391545655782</v>
      </c>
      <c r="S180" s="892">
        <v>2041995.4566752356</v>
      </c>
      <c r="T180" s="1004">
        <f t="shared" si="46"/>
        <v>2.4040255523188434</v>
      </c>
      <c r="U180" s="1">
        <v>2021</v>
      </c>
      <c r="V180" s="85">
        <f t="shared" si="41"/>
        <v>12.961933950318436</v>
      </c>
      <c r="W180" s="1005">
        <f t="shared" si="43"/>
        <v>2.5606340135569146</v>
      </c>
      <c r="X180" s="83">
        <f t="shared" si="44"/>
        <v>107.62305570127538</v>
      </c>
      <c r="Y180" s="990">
        <f t="shared" si="45"/>
        <v>2173191.0130323237</v>
      </c>
      <c r="Z180" s="1">
        <v>2021</v>
      </c>
      <c r="AA180" s="1006">
        <v>24.267599999999998</v>
      </c>
      <c r="AB180" s="1007">
        <v>22.072464</v>
      </c>
      <c r="AC180" s="18"/>
      <c r="BJ180" s="18"/>
      <c r="BL180"/>
      <c r="BS180" s="18"/>
      <c r="BT180" s="18"/>
      <c r="CD180"/>
      <c r="CE180"/>
    </row>
    <row r="181" spans="8:83" ht="13.2" x14ac:dyDescent="0.25">
      <c r="H181" s="1">
        <v>2022</v>
      </c>
      <c r="I181" s="1"/>
      <c r="J181" s="94">
        <f>TAM_WaterHeating!O28*$D$23</f>
        <v>13.255821481530962</v>
      </c>
      <c r="K181" s="1">
        <v>2022</v>
      </c>
      <c r="L181" s="1003">
        <v>58102.79873570161</v>
      </c>
      <c r="M181" s="934">
        <v>9.1796786070048242</v>
      </c>
      <c r="N181" s="892">
        <v>170606.19286130142</v>
      </c>
      <c r="O181" s="1004">
        <f t="shared" si="42"/>
        <v>0.20365303584651878</v>
      </c>
      <c r="P181" s="1">
        <v>2022</v>
      </c>
      <c r="Q181" s="1001">
        <v>993.4297896977514</v>
      </c>
      <c r="R181" s="998">
        <v>-131.47632399317951</v>
      </c>
      <c r="S181" s="999">
        <v>2669685.7917232825</v>
      </c>
      <c r="T181" s="1004">
        <f t="shared" si="46"/>
        <v>3.1430005580987288</v>
      </c>
      <c r="U181" s="1">
        <v>2022</v>
      </c>
      <c r="V181" s="85">
        <f t="shared" si="41"/>
        <v>13.255821481530962</v>
      </c>
      <c r="W181" s="1005">
        <f t="shared" si="43"/>
        <v>3.3466535939452475</v>
      </c>
      <c r="X181" s="83">
        <f t="shared" si="44"/>
        <v>140.65600260018434</v>
      </c>
      <c r="Y181" s="990">
        <f t="shared" si="45"/>
        <v>2840291.9845845839</v>
      </c>
      <c r="Z181" s="1">
        <v>2022</v>
      </c>
      <c r="AA181" s="1006">
        <v>24.584399999999999</v>
      </c>
      <c r="AB181" s="1007">
        <v>22.12452</v>
      </c>
      <c r="AC181" s="18"/>
      <c r="BJ181" s="18"/>
      <c r="BL181"/>
      <c r="BS181" s="18"/>
      <c r="BT181" s="18"/>
      <c r="CD181"/>
      <c r="CE181"/>
    </row>
    <row r="182" spans="8:83" ht="13.2" x14ac:dyDescent="0.25">
      <c r="H182" s="1">
        <v>2023</v>
      </c>
      <c r="I182" s="1"/>
      <c r="J182" s="94">
        <f>TAM_WaterHeating!O29*$D$23</f>
        <v>13.556651128647733</v>
      </c>
      <c r="K182" s="1">
        <v>2023</v>
      </c>
      <c r="L182" s="1003">
        <v>62121.431765935711</v>
      </c>
      <c r="M182" s="934">
        <v>11.204087793681426</v>
      </c>
      <c r="N182" s="892">
        <v>208230.24909664594</v>
      </c>
      <c r="O182" s="1004">
        <f t="shared" si="42"/>
        <v>0.24856496515389909</v>
      </c>
      <c r="P182" s="1">
        <v>2023</v>
      </c>
      <c r="Q182" s="1003">
        <v>1128.581097042188</v>
      </c>
      <c r="R182" s="934">
        <v>-161.08428422283234</v>
      </c>
      <c r="S182" s="892">
        <v>3270888.7181993276</v>
      </c>
      <c r="T182" s="1004">
        <f t="shared" si="46"/>
        <v>3.8507921414015236</v>
      </c>
      <c r="U182" s="1">
        <v>2023</v>
      </c>
      <c r="V182" s="85">
        <f t="shared" si="41"/>
        <v>13.556651128647733</v>
      </c>
      <c r="W182" s="1005">
        <f t="shared" si="43"/>
        <v>4.0993571065554226</v>
      </c>
      <c r="X182" s="83">
        <f t="shared" si="44"/>
        <v>172.28837201651376</v>
      </c>
      <c r="Y182" s="990">
        <f t="shared" si="45"/>
        <v>3479118.9672959736</v>
      </c>
      <c r="Z182" s="1">
        <v>2023</v>
      </c>
      <c r="AA182" s="1006">
        <v>24.897600000000001</v>
      </c>
      <c r="AB182" s="1007">
        <v>22.178808</v>
      </c>
      <c r="AC182" s="18"/>
      <c r="BJ182" s="18"/>
      <c r="BL182"/>
      <c r="BS182" s="18"/>
      <c r="BT182" s="18"/>
      <c r="CD182"/>
      <c r="CE182"/>
    </row>
    <row r="183" spans="8:83" ht="13.2" x14ac:dyDescent="0.25">
      <c r="H183" s="1">
        <v>2024</v>
      </c>
      <c r="I183" s="1"/>
      <c r="J183" s="94">
        <f>TAM_WaterHeating!O30*$D$23</f>
        <v>13.864295001394053</v>
      </c>
      <c r="K183" s="1">
        <v>2024</v>
      </c>
      <c r="L183" s="1003">
        <v>66035.574481653297</v>
      </c>
      <c r="M183" s="934">
        <v>13.141719876574392</v>
      </c>
      <c r="N183" s="892">
        <v>244241.53521901948</v>
      </c>
      <c r="O183" s="1004">
        <f t="shared" si="42"/>
        <v>0.29155172677468727</v>
      </c>
      <c r="P183" s="1">
        <v>2024</v>
      </c>
      <c r="Q183" s="1001">
        <v>1257.8660705108196</v>
      </c>
      <c r="R183" s="998">
        <v>-189.3877961446878</v>
      </c>
      <c r="S183" s="999">
        <v>3845604.2360865478</v>
      </c>
      <c r="T183" s="1004">
        <f t="shared" si="46"/>
        <v>4.5274003022074236</v>
      </c>
      <c r="U183" s="1">
        <v>2024</v>
      </c>
      <c r="V183" s="85">
        <f t="shared" si="41"/>
        <v>13.864295001394053</v>
      </c>
      <c r="W183" s="1005">
        <f t="shared" si="43"/>
        <v>4.8189520289821113</v>
      </c>
      <c r="X183" s="83">
        <f t="shared" si="44"/>
        <v>202.5295160212622</v>
      </c>
      <c r="Y183" s="990">
        <f t="shared" si="45"/>
        <v>4089845.7713055671</v>
      </c>
      <c r="Z183" s="1">
        <v>2024</v>
      </c>
      <c r="AA183" s="1006">
        <v>25.210799999999999</v>
      </c>
      <c r="AB183" s="1007">
        <v>22.235363999999997</v>
      </c>
      <c r="AC183" s="18"/>
      <c r="BJ183" s="18"/>
      <c r="BL183"/>
      <c r="BS183" s="18"/>
      <c r="BT183" s="18"/>
      <c r="CD183"/>
      <c r="CE183"/>
    </row>
    <row r="184" spans="8:83" ht="13.2" x14ac:dyDescent="0.25">
      <c r="H184" s="1">
        <v>2025</v>
      </c>
      <c r="I184" s="1"/>
      <c r="J184" s="94">
        <f>TAM_WaterHeating!O31*$D$23</f>
        <v>14.178676519646281</v>
      </c>
      <c r="K184" s="1">
        <v>2025</v>
      </c>
      <c r="L184" s="1003">
        <v>69855.617200331471</v>
      </c>
      <c r="M184" s="934">
        <v>15.001203805287975</v>
      </c>
      <c r="N184" s="892">
        <v>278800.42201082082</v>
      </c>
      <c r="O184" s="1004">
        <f t="shared" si="42"/>
        <v>0.33280475570985757</v>
      </c>
      <c r="P184" s="1">
        <v>2025</v>
      </c>
      <c r="Q184" s="1003">
        <v>1381.2847101073712</v>
      </c>
      <c r="R184" s="934">
        <v>-216.38685975957429</v>
      </c>
      <c r="S184" s="892">
        <v>4393832.345401763</v>
      </c>
      <c r="T184" s="1004">
        <f t="shared" si="46"/>
        <v>5.1728250405362299</v>
      </c>
      <c r="U184" s="1">
        <v>2025</v>
      </c>
      <c r="V184" s="85">
        <f t="shared" si="41"/>
        <v>14.178676519646281</v>
      </c>
      <c r="W184" s="1005">
        <f t="shared" si="43"/>
        <v>5.5056297962460876</v>
      </c>
      <c r="X184" s="83">
        <f t="shared" si="44"/>
        <v>231.38806356486228</v>
      </c>
      <c r="Y184" s="990">
        <f t="shared" si="45"/>
        <v>4672632.7674125843</v>
      </c>
      <c r="Z184" s="1">
        <v>2025</v>
      </c>
      <c r="AA184" s="1006">
        <v>25.4664</v>
      </c>
      <c r="AB184" s="1007">
        <v>22.292064</v>
      </c>
      <c r="AC184" s="18"/>
      <c r="BJ184" s="18"/>
      <c r="BL184"/>
      <c r="BS184" s="18"/>
      <c r="BT184" s="18"/>
      <c r="CD184"/>
      <c r="CE184"/>
    </row>
    <row r="185" spans="8:83" ht="13.2" x14ac:dyDescent="0.25">
      <c r="H185" s="1">
        <v>2026</v>
      </c>
      <c r="I185" s="1"/>
      <c r="J185" s="94">
        <f>TAM_WaterHeating!O32*$D$23</f>
        <v>14.499927831518923</v>
      </c>
      <c r="K185" s="1">
        <v>2026</v>
      </c>
      <c r="L185" s="1003">
        <v>73591.265513562525</v>
      </c>
      <c r="M185" s="934">
        <v>16.790599878355131</v>
      </c>
      <c r="N185" s="892">
        <v>312056.71175869898</v>
      </c>
      <c r="O185" s="1004">
        <f t="shared" si="42"/>
        <v>0.37250287132077747</v>
      </c>
      <c r="P185" s="1">
        <v>2026</v>
      </c>
      <c r="Q185" s="1001">
        <v>1498.8370158281177</v>
      </c>
      <c r="R185" s="998">
        <v>-242.08147506666347</v>
      </c>
      <c r="S185" s="999">
        <v>4915573.0461281547</v>
      </c>
      <c r="T185" s="1004">
        <f t="shared" si="46"/>
        <v>5.7870663563681433</v>
      </c>
      <c r="U185" s="1">
        <v>2026</v>
      </c>
      <c r="V185" s="85">
        <f t="shared" si="41"/>
        <v>14.499927831518923</v>
      </c>
      <c r="W185" s="1005">
        <f t="shared" si="43"/>
        <v>6.1595692276889205</v>
      </c>
      <c r="X185" s="83">
        <f t="shared" si="44"/>
        <v>258.8720749450186</v>
      </c>
      <c r="Y185" s="990">
        <f t="shared" si="45"/>
        <v>5227629.757886854</v>
      </c>
      <c r="Z185" s="1">
        <v>2026</v>
      </c>
      <c r="AA185" s="1006">
        <v>25.833600000000001</v>
      </c>
      <c r="AB185" s="1007">
        <v>22.355207999999998</v>
      </c>
      <c r="AC185" s="18"/>
      <c r="BJ185" s="18"/>
      <c r="BL185"/>
      <c r="BS185" s="18"/>
      <c r="BT185" s="18"/>
      <c r="CD185"/>
      <c r="CE185"/>
    </row>
    <row r="186" spans="8:83" ht="13.2" x14ac:dyDescent="0.25">
      <c r="H186" s="1">
        <v>2027</v>
      </c>
      <c r="I186" s="1"/>
      <c r="J186" s="94">
        <f>TAM_WaterHeating!O33*$D$23</f>
        <v>14.828296103082115</v>
      </c>
      <c r="K186" s="1">
        <v>2027</v>
      </c>
      <c r="L186" s="1003">
        <v>77251.580877361543</v>
      </c>
      <c r="M186" s="934">
        <v>18.517433452673583</v>
      </c>
      <c r="N186" s="892">
        <v>344150.26475027471</v>
      </c>
      <c r="O186" s="1004">
        <f t="shared" si="42"/>
        <v>0.41081302517989959</v>
      </c>
      <c r="P186" s="1">
        <v>2027</v>
      </c>
      <c r="Q186" s="1003">
        <v>1610.5229876711965</v>
      </c>
      <c r="R186" s="934">
        <v>-266.471642065541</v>
      </c>
      <c r="S186" s="892">
        <v>5410826.3382573081</v>
      </c>
      <c r="T186" s="1004">
        <f t="shared" si="46"/>
        <v>6.3701242496932551</v>
      </c>
      <c r="U186" s="1">
        <v>2027</v>
      </c>
      <c r="V186" s="85">
        <f t="shared" si="41"/>
        <v>14.828296103082115</v>
      </c>
      <c r="W186" s="1005">
        <f t="shared" si="43"/>
        <v>6.7809372748731551</v>
      </c>
      <c r="X186" s="83">
        <f t="shared" si="44"/>
        <v>284.98907551821458</v>
      </c>
      <c r="Y186" s="990">
        <f t="shared" si="45"/>
        <v>5754976.6030075829</v>
      </c>
      <c r="Z186" s="1">
        <v>2027</v>
      </c>
      <c r="AA186" s="1006">
        <v>26.1432</v>
      </c>
      <c r="AB186" s="1007">
        <v>22.418495999999998</v>
      </c>
      <c r="AC186" s="18"/>
      <c r="BJ186" s="18"/>
      <c r="BL186"/>
      <c r="BS186" s="18"/>
      <c r="BT186" s="18"/>
      <c r="CD186"/>
      <c r="CE186"/>
    </row>
    <row r="187" spans="8:83" ht="13.2" x14ac:dyDescent="0.25">
      <c r="H187" s="1">
        <v>2028</v>
      </c>
      <c r="I187" s="1"/>
      <c r="J187" s="94">
        <f>TAM_WaterHeating!O34*$D$23</f>
        <v>15.163904441107164</v>
      </c>
      <c r="K187" s="1">
        <v>2028</v>
      </c>
      <c r="L187" s="1003">
        <v>80844.864971502553</v>
      </c>
      <c r="M187" s="934">
        <v>20.188598906260118</v>
      </c>
      <c r="N187" s="892">
        <v>375209.21440240811</v>
      </c>
      <c r="O187" s="1004">
        <f t="shared" si="42"/>
        <v>0.4478881704649445</v>
      </c>
      <c r="P187" s="1">
        <v>2028</v>
      </c>
      <c r="Q187" s="1001">
        <v>1716.3426256421953</v>
      </c>
      <c r="R187" s="998">
        <v>-289.55736075744966</v>
      </c>
      <c r="S187" s="999">
        <v>5879592.2218144601</v>
      </c>
      <c r="T187" s="1004">
        <f t="shared" si="46"/>
        <v>6.9219987205412785</v>
      </c>
      <c r="U187" s="1">
        <v>2028</v>
      </c>
      <c r="V187" s="85">
        <f t="shared" si="41"/>
        <v>15.163904441107164</v>
      </c>
      <c r="W187" s="1005">
        <f t="shared" si="43"/>
        <v>7.3698868910062227</v>
      </c>
      <c r="X187" s="83">
        <f t="shared" si="44"/>
        <v>309.74595966370975</v>
      </c>
      <c r="Y187" s="990">
        <f t="shared" si="45"/>
        <v>6254801.4362168685</v>
      </c>
      <c r="Z187" s="1">
        <v>2028</v>
      </c>
      <c r="AA187" s="1006">
        <v>26.449199999999998</v>
      </c>
      <c r="AB187" s="1007">
        <v>22.484016</v>
      </c>
      <c r="AC187" s="18"/>
      <c r="BJ187" s="18"/>
      <c r="BL187"/>
      <c r="BS187" s="18"/>
      <c r="BT187" s="18"/>
      <c r="CD187"/>
      <c r="CE187"/>
    </row>
    <row r="188" spans="8:83" ht="13.2" x14ac:dyDescent="0.25">
      <c r="H188" s="1">
        <v>2029</v>
      </c>
      <c r="I188" s="1"/>
      <c r="J188" s="94">
        <f>TAM_WaterHeating!O35*$D$23</f>
        <v>15.506880171874066</v>
      </c>
      <c r="K188" s="1">
        <v>2029</v>
      </c>
      <c r="L188" s="1003">
        <v>84378.80030688172</v>
      </c>
      <c r="M188" s="934">
        <v>21.810476409835424</v>
      </c>
      <c r="N188" s="892">
        <v>405352.1374848382</v>
      </c>
      <c r="O188" s="1004">
        <f t="shared" si="42"/>
        <v>0.48386985256024573</v>
      </c>
      <c r="P188" s="1">
        <v>2029</v>
      </c>
      <c r="Q188" s="1003">
        <v>1816.2959297373891</v>
      </c>
      <c r="R188" s="934">
        <v>-311.33863114156094</v>
      </c>
      <c r="S188" s="892">
        <v>6321870.6967827873</v>
      </c>
      <c r="T188" s="1004">
        <f t="shared" si="46"/>
        <v>7.4426897688924063</v>
      </c>
      <c r="U188" s="1">
        <v>2029</v>
      </c>
      <c r="V188" s="85">
        <f t="shared" si="41"/>
        <v>15.506880171874066</v>
      </c>
      <c r="W188" s="1005">
        <f t="shared" si="43"/>
        <v>7.9265596214526521</v>
      </c>
      <c r="X188" s="83">
        <f t="shared" si="44"/>
        <v>333.14910755139636</v>
      </c>
      <c r="Y188" s="990">
        <f t="shared" si="45"/>
        <v>6727222.8342676256</v>
      </c>
      <c r="Z188" s="1">
        <v>2029</v>
      </c>
      <c r="AA188" s="1006">
        <v>26.755199999999999</v>
      </c>
      <c r="AB188" s="1007">
        <v>22.551804000000001</v>
      </c>
      <c r="AC188" s="18"/>
      <c r="BJ188" s="18"/>
      <c r="BL188"/>
      <c r="BS188" s="18"/>
      <c r="BT188" s="18"/>
      <c r="CD188"/>
      <c r="CE188"/>
    </row>
    <row r="189" spans="8:83" ht="13.2" x14ac:dyDescent="0.25">
      <c r="H189" s="1">
        <v>2030</v>
      </c>
      <c r="I189" s="1"/>
      <c r="J189" s="94">
        <f>TAM_WaterHeating!O36*$D$23</f>
        <v>15.857337793180308</v>
      </c>
      <c r="K189" s="1">
        <v>2030</v>
      </c>
      <c r="L189" s="1003">
        <v>87860.093423593469</v>
      </c>
      <c r="M189" s="934">
        <v>23.388635610007782</v>
      </c>
      <c r="N189" s="892">
        <v>434682.54701191984</v>
      </c>
      <c r="O189" s="1004">
        <f t="shared" si="42"/>
        <v>0.51888163520794783</v>
      </c>
      <c r="P189" s="1">
        <v>2030</v>
      </c>
      <c r="Q189" s="1001">
        <v>1910.3828999567777</v>
      </c>
      <c r="R189" s="998">
        <v>-331.8154532178749</v>
      </c>
      <c r="S189" s="999">
        <v>6737661.7631622897</v>
      </c>
      <c r="T189" s="1004">
        <f t="shared" si="46"/>
        <v>7.9321973947466384</v>
      </c>
      <c r="U189" s="1">
        <v>2030</v>
      </c>
      <c r="V189" s="85">
        <f t="shared" si="41"/>
        <v>15.857337793180308</v>
      </c>
      <c r="W189" s="1005">
        <f t="shared" si="43"/>
        <v>8.4510790299545864</v>
      </c>
      <c r="X189" s="83">
        <f t="shared" si="44"/>
        <v>355.20408882788269</v>
      </c>
      <c r="Y189" s="990">
        <f t="shared" si="45"/>
        <v>7172344.31017421</v>
      </c>
      <c r="Z189" s="1">
        <v>2030</v>
      </c>
      <c r="AA189" s="1006">
        <v>27.147600000000001</v>
      </c>
      <c r="AB189" s="1007">
        <v>22.408235999999999</v>
      </c>
      <c r="AC189" s="18"/>
      <c r="BJ189" s="18"/>
      <c r="BL189"/>
      <c r="BS189" s="18"/>
      <c r="BT189" s="18"/>
      <c r="CD189"/>
      <c r="CE189"/>
    </row>
    <row r="190" spans="8:83" ht="13.2" x14ac:dyDescent="0.25">
      <c r="H190" s="1">
        <v>2031</v>
      </c>
      <c r="I190" s="1"/>
      <c r="J190" s="94">
        <f>TAM_WaterHeating!O37*$D$23</f>
        <v>16.215382546581242</v>
      </c>
      <c r="K190" s="1">
        <v>2031</v>
      </c>
      <c r="L190" s="1003">
        <v>91296.208144085162</v>
      </c>
      <c r="M190" s="934">
        <v>24.929275061142473</v>
      </c>
      <c r="N190" s="892">
        <v>463315.64437651011</v>
      </c>
      <c r="O190" s="1004">
        <f t="shared" si="42"/>
        <v>0.55306103459662292</v>
      </c>
      <c r="P190" s="1">
        <v>2031</v>
      </c>
      <c r="Q190" s="1003">
        <v>1998.6035363040864</v>
      </c>
      <c r="R190" s="934">
        <v>-350.98782698721988</v>
      </c>
      <c r="S190" s="892">
        <v>7126965.4209697871</v>
      </c>
      <c r="T190" s="1004">
        <f t="shared" si="46"/>
        <v>8.3905215981237777</v>
      </c>
      <c r="U190" s="1">
        <v>2031</v>
      </c>
      <c r="V190" s="85">
        <f t="shared" si="41"/>
        <v>16.215382546581242</v>
      </c>
      <c r="W190" s="1005">
        <f t="shared" si="43"/>
        <v>8.9435826327203998</v>
      </c>
      <c r="X190" s="83">
        <f t="shared" si="44"/>
        <v>375.91710204836232</v>
      </c>
      <c r="Y190" s="990">
        <f t="shared" si="45"/>
        <v>7590281.0653462969</v>
      </c>
      <c r="Z190" s="1">
        <v>2031</v>
      </c>
      <c r="AA190" s="1006">
        <v>27.36</v>
      </c>
      <c r="AB190" s="1007">
        <v>22.694148000000002</v>
      </c>
      <c r="AC190" s="18"/>
      <c r="BJ190" s="18"/>
      <c r="BL190"/>
      <c r="BS190" s="18"/>
      <c r="BT190" s="18"/>
      <c r="CD190"/>
      <c r="CE190"/>
    </row>
    <row r="191" spans="8:83" ht="13.2" x14ac:dyDescent="0.25">
      <c r="H191" s="1">
        <v>2032</v>
      </c>
      <c r="I191" s="1"/>
      <c r="J191" s="94">
        <f>TAM_WaterHeating!O38*$D$23</f>
        <v>16.581167659721729</v>
      </c>
      <c r="K191" s="1">
        <v>2032</v>
      </c>
      <c r="L191" s="1003">
        <v>94692.068632268376</v>
      </c>
      <c r="M191" s="934">
        <v>26.436484182289487</v>
      </c>
      <c r="N191" s="892">
        <v>491327.4322629075</v>
      </c>
      <c r="O191" s="1004">
        <f t="shared" si="42"/>
        <v>0.58649877531914962</v>
      </c>
      <c r="P191" s="1">
        <v>2032</v>
      </c>
      <c r="Q191" s="1001">
        <v>2080.9578387774527</v>
      </c>
      <c r="R191" s="998">
        <v>-368.85575244918164</v>
      </c>
      <c r="S191" s="999">
        <v>7489781.6701968685</v>
      </c>
      <c r="T191" s="1004">
        <f t="shared" si="46"/>
        <v>8.8176623790139228</v>
      </c>
      <c r="U191" s="1">
        <v>2032</v>
      </c>
      <c r="V191" s="85">
        <f t="shared" si="41"/>
        <v>16.581167659721729</v>
      </c>
      <c r="W191" s="1005">
        <f t="shared" si="43"/>
        <v>9.4041611543330728</v>
      </c>
      <c r="X191" s="83">
        <f t="shared" si="44"/>
        <v>395.2922366314711</v>
      </c>
      <c r="Y191" s="990">
        <f t="shared" si="45"/>
        <v>7981109.1024597762</v>
      </c>
      <c r="Z191" s="1">
        <v>2032</v>
      </c>
      <c r="AA191" s="1006">
        <v>27.658799999999999</v>
      </c>
      <c r="AB191" s="1007">
        <v>22.768667999999998</v>
      </c>
      <c r="AC191" s="18"/>
      <c r="BJ191" s="18"/>
      <c r="BL191"/>
      <c r="BS191" s="18"/>
      <c r="BT191" s="18"/>
      <c r="CD191"/>
      <c r="CE191"/>
    </row>
    <row r="192" spans="8:83" ht="13.2" x14ac:dyDescent="0.25">
      <c r="H192" s="1">
        <v>2033</v>
      </c>
      <c r="I192" s="1"/>
      <c r="J192" s="94">
        <f>TAM_WaterHeating!O39*$D$23</f>
        <v>16.954962218454025</v>
      </c>
      <c r="K192" s="1">
        <v>2033</v>
      </c>
      <c r="L192" s="1003">
        <v>98053.661439060306</v>
      </c>
      <c r="M192" s="934">
        <v>27.915234683532105</v>
      </c>
      <c r="N192" s="892">
        <v>518810.31091360794</v>
      </c>
      <c r="O192" s="1004">
        <f t="shared" si="42"/>
        <v>0.61930515577432355</v>
      </c>
      <c r="P192" s="1">
        <v>2033</v>
      </c>
      <c r="Q192" s="1003">
        <v>2157.4458073750138</v>
      </c>
      <c r="R192" s="934">
        <v>-385.41922960334614</v>
      </c>
      <c r="S192" s="892">
        <v>7826110.5108351279</v>
      </c>
      <c r="T192" s="1004">
        <f t="shared" si="46"/>
        <v>9.2136197374071749</v>
      </c>
      <c r="U192" s="1">
        <v>2033</v>
      </c>
      <c r="V192" s="85">
        <f t="shared" si="41"/>
        <v>16.954962218454025</v>
      </c>
      <c r="W192" s="1005">
        <f t="shared" si="43"/>
        <v>9.8329248931814988</v>
      </c>
      <c r="X192" s="83">
        <f t="shared" si="44"/>
        <v>413.33446428687824</v>
      </c>
      <c r="Y192" s="990">
        <f t="shared" si="45"/>
        <v>8344920.8217487354</v>
      </c>
      <c r="Z192" s="1">
        <v>2033</v>
      </c>
      <c r="AA192" s="1006">
        <v>27.957599999999999</v>
      </c>
      <c r="AB192" s="1007">
        <v>22.845455999999999</v>
      </c>
      <c r="AC192" s="18"/>
      <c r="BJ192" s="18"/>
      <c r="BL192"/>
      <c r="BS192" s="18"/>
      <c r="BT192" s="18"/>
      <c r="CD192"/>
      <c r="CE192"/>
    </row>
    <row r="193" spans="8:83" ht="13.2" x14ac:dyDescent="0.25">
      <c r="H193" s="1">
        <v>2034</v>
      </c>
      <c r="I193" s="1"/>
      <c r="J193" s="94">
        <f>TAM_WaterHeating!O40*$D$23</f>
        <v>17.337093017742717</v>
      </c>
      <c r="K193" s="1">
        <v>2034</v>
      </c>
      <c r="L193" s="1003">
        <v>101386.25894508019</v>
      </c>
      <c r="M193" s="934">
        <v>29.369905170890799</v>
      </c>
      <c r="N193" s="892">
        <v>545845.65761153947</v>
      </c>
      <c r="O193" s="1004">
        <f t="shared" si="42"/>
        <v>0.65157731622674631</v>
      </c>
      <c r="P193" s="1">
        <v>2034</v>
      </c>
      <c r="Q193" s="1001">
        <v>2228.0674420967698</v>
      </c>
      <c r="R193" s="998">
        <v>-400.67825844971333</v>
      </c>
      <c r="S193" s="999">
        <v>8135951.9428845616</v>
      </c>
      <c r="T193" s="1004">
        <f t="shared" si="46"/>
        <v>9.5783936733035304</v>
      </c>
      <c r="U193" s="1">
        <v>2034</v>
      </c>
      <c r="V193" s="85">
        <f t="shared" si="41"/>
        <v>17.337093017742717</v>
      </c>
      <c r="W193" s="1005">
        <f t="shared" si="43"/>
        <v>10.229970989530276</v>
      </c>
      <c r="X193" s="83">
        <f t="shared" si="44"/>
        <v>430.0481636206041</v>
      </c>
      <c r="Y193" s="990">
        <f t="shared" si="45"/>
        <v>8681797.6004961003</v>
      </c>
      <c r="Z193" s="1">
        <v>2034</v>
      </c>
      <c r="AA193" s="1006">
        <v>28.256399999999999</v>
      </c>
      <c r="AB193" s="1007">
        <v>22.924512</v>
      </c>
      <c r="AC193" s="18"/>
      <c r="BJ193" s="18"/>
      <c r="BL193"/>
      <c r="BS193" s="18"/>
      <c r="BT193" s="18"/>
      <c r="CD193"/>
      <c r="CE193"/>
    </row>
    <row r="194" spans="8:83" ht="13.2" x14ac:dyDescent="0.25">
      <c r="H194" s="1">
        <v>2035</v>
      </c>
      <c r="I194" s="1"/>
      <c r="J194" s="94">
        <f>TAM_WaterHeating!O41*$D$23</f>
        <v>17.727833676969535</v>
      </c>
      <c r="K194" s="1">
        <v>2035</v>
      </c>
      <c r="L194" s="1003">
        <v>104694.66441712213</v>
      </c>
      <c r="M194" s="934">
        <v>30.804484660792021</v>
      </c>
      <c r="N194" s="892">
        <v>572507.60903783375</v>
      </c>
      <c r="O194" s="1004">
        <f t="shared" si="42"/>
        <v>0.68340375381668494</v>
      </c>
      <c r="P194" s="1">
        <v>2035</v>
      </c>
      <c r="Q194" s="1003">
        <v>2292.8227429427207</v>
      </c>
      <c r="R194" s="934">
        <v>-414.63283898828308</v>
      </c>
      <c r="S194" s="892">
        <v>8419305.9663451705</v>
      </c>
      <c r="T194" s="1004">
        <f t="shared" si="46"/>
        <v>9.9119841867029894</v>
      </c>
      <c r="U194" s="1">
        <v>2035</v>
      </c>
      <c r="V194" s="85">
        <f t="shared" si="41"/>
        <v>17.727833676969535</v>
      </c>
      <c r="W194" s="1005">
        <f t="shared" si="43"/>
        <v>10.595387940519675</v>
      </c>
      <c r="X194" s="83">
        <f t="shared" si="44"/>
        <v>445.4373236490751</v>
      </c>
      <c r="Y194" s="990">
        <f t="shared" si="45"/>
        <v>8991813.5753830038</v>
      </c>
      <c r="Z194" s="1">
        <v>2035</v>
      </c>
      <c r="AA194" s="1006">
        <v>28.630800000000001</v>
      </c>
      <c r="AB194" s="1007">
        <v>23.079024</v>
      </c>
      <c r="AC194" s="18"/>
      <c r="BJ194" s="18"/>
      <c r="BL194"/>
      <c r="BS194" s="18"/>
      <c r="BT194" s="18"/>
      <c r="CD194"/>
      <c r="CE194"/>
    </row>
    <row r="195" spans="8:83" ht="13.2" x14ac:dyDescent="0.25">
      <c r="H195" s="1">
        <v>2036</v>
      </c>
      <c r="I195" s="1"/>
      <c r="J195" s="94">
        <f>TAM_WaterHeating!O42*$D$23</f>
        <v>18.127369690461162</v>
      </c>
      <c r="K195" s="1">
        <v>2036</v>
      </c>
      <c r="L195" s="1003">
        <v>107983.21068627702</v>
      </c>
      <c r="M195" s="934">
        <v>32.222571482277381</v>
      </c>
      <c r="N195" s="892">
        <v>598863.04086916021</v>
      </c>
      <c r="O195" s="1004">
        <f t="shared" si="42"/>
        <v>0.71486429820535879</v>
      </c>
      <c r="P195" s="1">
        <v>2036</v>
      </c>
      <c r="Q195" s="1001">
        <v>2351.711709914729</v>
      </c>
      <c r="R195" s="998">
        <v>-427.28297121946974</v>
      </c>
      <c r="S195" s="999">
        <v>8676172.5812253654</v>
      </c>
      <c r="T195" s="1004">
        <f t="shared" si="46"/>
        <v>10.214391277615457</v>
      </c>
      <c r="U195" s="1">
        <v>2036</v>
      </c>
      <c r="V195" s="85">
        <f t="shared" si="41"/>
        <v>18.127369690461162</v>
      </c>
      <c r="W195" s="1005">
        <f t="shared" si="43"/>
        <v>10.929255575820816</v>
      </c>
      <c r="X195" s="83">
        <f t="shared" si="44"/>
        <v>459.50554270174712</v>
      </c>
      <c r="Y195" s="990">
        <f t="shared" si="45"/>
        <v>9275035.622094525</v>
      </c>
      <c r="Z195" s="1">
        <v>2036</v>
      </c>
      <c r="AA195" s="1006">
        <v>28.8432</v>
      </c>
      <c r="AB195" s="1007">
        <v>23.089319999999997</v>
      </c>
      <c r="AC195" s="18"/>
      <c r="BJ195" s="18"/>
      <c r="BL195"/>
      <c r="BS195" s="18"/>
      <c r="BT195" s="18"/>
      <c r="CD195"/>
      <c r="CE195"/>
    </row>
    <row r="196" spans="8:83" ht="13.2" x14ac:dyDescent="0.25">
      <c r="H196" s="1">
        <v>2037</v>
      </c>
      <c r="I196" s="1"/>
      <c r="J196" s="94">
        <f>TAM_WaterHeating!O43*$D$23</f>
        <v>18.535779837215905</v>
      </c>
      <c r="K196" s="1">
        <v>2037</v>
      </c>
      <c r="L196" s="1003">
        <v>111255.74966114855</v>
      </c>
      <c r="M196" s="934">
        <v>33.627364567939011</v>
      </c>
      <c r="N196" s="892">
        <v>624971.40591798944</v>
      </c>
      <c r="O196" s="1004">
        <f t="shared" si="42"/>
        <v>0.74602991836256982</v>
      </c>
      <c r="P196" s="1">
        <v>2037</v>
      </c>
      <c r="Q196" s="1003">
        <v>2404.7343430127949</v>
      </c>
      <c r="R196" s="934">
        <v>-438.62865514327314</v>
      </c>
      <c r="S196" s="892">
        <v>8906551.7875251435</v>
      </c>
      <c r="T196" s="1004">
        <f t="shared" si="46"/>
        <v>10.485614946040926</v>
      </c>
      <c r="U196" s="1">
        <v>2037</v>
      </c>
      <c r="V196" s="85">
        <f t="shared" si="41"/>
        <v>18.535779837215905</v>
      </c>
      <c r="W196" s="1005">
        <f t="shared" si="43"/>
        <v>11.231644864403496</v>
      </c>
      <c r="X196" s="83">
        <f t="shared" si="44"/>
        <v>472.25601971121216</v>
      </c>
      <c r="Y196" s="990">
        <f t="shared" si="45"/>
        <v>9531523.1934431326</v>
      </c>
      <c r="Z196" s="1">
        <v>2037</v>
      </c>
      <c r="AA196" s="1006">
        <v>29.134799999999998</v>
      </c>
      <c r="AB196" s="1007">
        <v>23.175072</v>
      </c>
      <c r="AC196" s="18"/>
      <c r="BJ196" s="18"/>
      <c r="BL196"/>
      <c r="BS196" s="18"/>
      <c r="BT196" s="18"/>
      <c r="CD196"/>
      <c r="CE196"/>
    </row>
    <row r="197" spans="8:83" ht="13.2" x14ac:dyDescent="0.25">
      <c r="H197" s="1">
        <v>2038</v>
      </c>
      <c r="I197" s="1"/>
      <c r="J197" s="94">
        <f>TAM_WaterHeating!O44*$D$23</f>
        <v>18.953095794346222</v>
      </c>
      <c r="K197" s="1">
        <v>2038</v>
      </c>
      <c r="L197" s="1003">
        <v>114515.73945183546</v>
      </c>
      <c r="M197" s="934">
        <v>35.021735808634539</v>
      </c>
      <c r="N197" s="892">
        <v>650886.07885967894</v>
      </c>
      <c r="O197" s="1004">
        <f t="shared" si="42"/>
        <v>0.77696432777076319</v>
      </c>
      <c r="P197" s="1">
        <v>2038</v>
      </c>
      <c r="Q197" s="1001">
        <v>2451.8906422406435</v>
      </c>
      <c r="R197" s="998">
        <v>-448.66989076052187</v>
      </c>
      <c r="S197" s="999">
        <v>9110443.58526133</v>
      </c>
      <c r="T197" s="1004">
        <f t="shared" si="46"/>
        <v>10.725655191999207</v>
      </c>
      <c r="U197" s="1">
        <v>2038</v>
      </c>
      <c r="V197" s="85">
        <f t="shared" si="41"/>
        <v>18.953095794346222</v>
      </c>
      <c r="W197" s="1005">
        <f t="shared" si="43"/>
        <v>11.50261951976997</v>
      </c>
      <c r="X197" s="83">
        <f t="shared" si="44"/>
        <v>483.69162656915643</v>
      </c>
      <c r="Y197" s="990">
        <f t="shared" si="45"/>
        <v>9761329.6641210094</v>
      </c>
      <c r="Z197" s="1">
        <v>2038</v>
      </c>
      <c r="AA197" s="1006">
        <v>29.422799999999999</v>
      </c>
      <c r="AB197" s="1007">
        <v>23.263127999999998</v>
      </c>
      <c r="AC197" s="18"/>
      <c r="BJ197" s="18"/>
      <c r="BL197"/>
      <c r="BS197" s="18"/>
      <c r="BT197" s="18"/>
      <c r="CD197"/>
      <c r="CE197"/>
    </row>
    <row r="198" spans="8:83" ht="13.2" x14ac:dyDescent="0.25">
      <c r="H198" s="1">
        <v>2039</v>
      </c>
      <c r="I198" s="1"/>
      <c r="J198" s="94">
        <f>TAM_WaterHeating!O45*$D$23</f>
        <v>19.379287575082099</v>
      </c>
      <c r="K198" s="1">
        <v>2039</v>
      </c>
      <c r="L198" s="1003">
        <v>117766.26438425919</v>
      </c>
      <c r="M198" s="934">
        <v>36.408246674982067</v>
      </c>
      <c r="N198" s="892">
        <v>676654.66514633526</v>
      </c>
      <c r="O198" s="1004">
        <f t="shared" si="42"/>
        <v>0.80772435317627067</v>
      </c>
      <c r="P198" s="1">
        <v>2039</v>
      </c>
      <c r="Q198" s="1003">
        <v>2493.1806075870991</v>
      </c>
      <c r="R198" s="934">
        <v>-457.40667806873057</v>
      </c>
      <c r="S198" s="892">
        <v>9287847.9743834604</v>
      </c>
      <c r="T198" s="1004">
        <f t="shared" si="46"/>
        <v>10.93451201543089</v>
      </c>
      <c r="U198" s="1">
        <v>2039</v>
      </c>
      <c r="V198" s="85">
        <f t="shared" si="41"/>
        <v>19.379287575082099</v>
      </c>
      <c r="W198" s="1005">
        <f t="shared" si="43"/>
        <v>11.742236368607161</v>
      </c>
      <c r="X198" s="83">
        <f t="shared" si="44"/>
        <v>493.81492474371265</v>
      </c>
      <c r="Y198" s="990">
        <f t="shared" si="45"/>
        <v>9964502.6395297963</v>
      </c>
      <c r="Z198" s="1">
        <v>2039</v>
      </c>
      <c r="AA198" s="1006">
        <v>29.710799999999999</v>
      </c>
      <c r="AB198" s="1007">
        <v>23.353380000000001</v>
      </c>
      <c r="AC198" s="18"/>
      <c r="BJ198" s="18"/>
      <c r="BL198"/>
      <c r="BS198" s="18"/>
      <c r="BT198" s="18"/>
      <c r="CD198"/>
      <c r="CE198"/>
    </row>
    <row r="199" spans="8:83" ht="13.2" x14ac:dyDescent="0.25">
      <c r="H199" s="1">
        <v>2040</v>
      </c>
      <c r="I199" s="1"/>
      <c r="J199" s="94">
        <f>TAM_WaterHeating!O46*$D$23</f>
        <v>19.814342203545252</v>
      </c>
      <c r="K199" s="1">
        <v>2040</v>
      </c>
      <c r="L199" s="1003">
        <v>120941.08817032348</v>
      </c>
      <c r="M199" s="934">
        <v>37.731889262441065</v>
      </c>
      <c r="N199" s="892">
        <v>701254.8316906346</v>
      </c>
      <c r="O199" s="1004">
        <f t="shared" si="42"/>
        <v>0.83708963303542239</v>
      </c>
      <c r="P199" s="1">
        <v>2040</v>
      </c>
      <c r="Q199" s="1001">
        <v>2528.6042390614748</v>
      </c>
      <c r="R199" s="998">
        <v>-464.83901706997045</v>
      </c>
      <c r="S199" s="999">
        <v>9438764.9549335875</v>
      </c>
      <c r="T199" s="1004">
        <f t="shared" si="46"/>
        <v>11.112185416385481</v>
      </c>
      <c r="U199" s="1">
        <v>2040</v>
      </c>
      <c r="V199" s="85">
        <f t="shared" si="41"/>
        <v>19.814342203545252</v>
      </c>
      <c r="W199" s="1005">
        <f t="shared" si="43"/>
        <v>11.949275049420903</v>
      </c>
      <c r="X199" s="83">
        <f t="shared" si="44"/>
        <v>502.57090633241154</v>
      </c>
      <c r="Y199" s="990">
        <f t="shared" si="45"/>
        <v>10140019.786624223</v>
      </c>
      <c r="Z199" s="1">
        <v>2040</v>
      </c>
      <c r="AA199" s="1006">
        <v>30.052799999999998</v>
      </c>
      <c r="AB199" s="1007">
        <v>23.626404000000001</v>
      </c>
      <c r="AC199" s="18"/>
      <c r="BJ199" s="18"/>
      <c r="BL199"/>
      <c r="BS199" s="18"/>
      <c r="BT199" s="18"/>
      <c r="CD199"/>
      <c r="CE199"/>
    </row>
    <row r="200" spans="8:83" ht="13.2" x14ac:dyDescent="0.25">
      <c r="H200" s="1">
        <v>2041</v>
      </c>
      <c r="I200" s="1"/>
      <c r="J200" s="94">
        <f>TAM_WaterHeating!O47*$D$23</f>
        <v>20.258322657796015</v>
      </c>
      <c r="K200" s="1">
        <v>2041</v>
      </c>
      <c r="L200" s="1003">
        <v>124250.34336128965</v>
      </c>
      <c r="M200" s="934">
        <v>39.167174426812274</v>
      </c>
      <c r="N200" s="892">
        <v>727929.89822039579</v>
      </c>
      <c r="O200" s="1004">
        <f t="shared" si="42"/>
        <v>0.86893172615691994</v>
      </c>
      <c r="P200" s="1">
        <v>2041</v>
      </c>
      <c r="Q200" s="1003">
        <v>2558.1615366600454</v>
      </c>
      <c r="R200" s="934">
        <v>-470.96690776341279</v>
      </c>
      <c r="S200" s="892">
        <v>9563194.526894886</v>
      </c>
      <c r="T200" s="1004">
        <f t="shared" si="46"/>
        <v>11.258675394843172</v>
      </c>
      <c r="U200" s="1">
        <v>2041</v>
      </c>
      <c r="V200" s="85">
        <f t="shared" si="41"/>
        <v>20.258322657796015</v>
      </c>
      <c r="W200" s="1005">
        <f t="shared" si="43"/>
        <v>12.127607121000091</v>
      </c>
      <c r="X200" s="83">
        <f t="shared" si="44"/>
        <v>510.13408219022506</v>
      </c>
      <c r="Y200" s="990">
        <f t="shared" si="45"/>
        <v>10291124.425115282</v>
      </c>
      <c r="Z200" s="1">
        <v>2041</v>
      </c>
      <c r="AA200" s="1006">
        <v>30.283200000000001</v>
      </c>
      <c r="AB200" s="1007">
        <v>23.540687999999999</v>
      </c>
      <c r="AC200" s="18"/>
      <c r="BJ200" s="18"/>
      <c r="BL200"/>
      <c r="BS200" s="18"/>
      <c r="BT200" s="18"/>
      <c r="CD200"/>
      <c r="CE200"/>
    </row>
    <row r="201" spans="8:83" ht="13.2" x14ac:dyDescent="0.25">
      <c r="H201" s="1">
        <v>2042</v>
      </c>
      <c r="I201" s="1"/>
      <c r="J201" s="94">
        <f>TAM_WaterHeating!O48*$D$23</f>
        <v>20.711326201660384</v>
      </c>
      <c r="K201" s="1">
        <v>2042</v>
      </c>
      <c r="L201" s="1003">
        <v>127488.98513409843</v>
      </c>
      <c r="M201" s="934">
        <v>40.543816568197535</v>
      </c>
      <c r="N201" s="892">
        <v>753515.07224761602</v>
      </c>
      <c r="O201" s="1004">
        <f t="shared" si="42"/>
        <v>0.899472811893127</v>
      </c>
      <c r="P201" s="1">
        <v>2042</v>
      </c>
      <c r="Q201" s="1001">
        <v>2581.8525003846735</v>
      </c>
      <c r="R201" s="998">
        <v>-475.7903501494722</v>
      </c>
      <c r="S201" s="999">
        <v>9661136.6902757734</v>
      </c>
      <c r="T201" s="1004">
        <f t="shared" si="46"/>
        <v>11.373981950813873</v>
      </c>
      <c r="U201" s="1">
        <v>2042</v>
      </c>
      <c r="V201" s="85">
        <f t="shared" si="41"/>
        <v>20.711326201660384</v>
      </c>
      <c r="W201" s="1005">
        <f t="shared" si="43"/>
        <v>12.273454762706999</v>
      </c>
      <c r="X201" s="83">
        <f t="shared" si="44"/>
        <v>516.33416671766975</v>
      </c>
      <c r="Y201" s="990">
        <f t="shared" si="45"/>
        <v>10414651.76252339</v>
      </c>
      <c r="Z201" s="1">
        <v>2042</v>
      </c>
      <c r="AA201" s="1006">
        <v>30.564</v>
      </c>
      <c r="AB201" s="1007">
        <v>23.637708</v>
      </c>
      <c r="AC201" s="18"/>
      <c r="BJ201" s="18"/>
      <c r="BL201"/>
      <c r="BS201" s="18"/>
      <c r="BT201" s="18"/>
      <c r="CD201"/>
      <c r="CE201"/>
    </row>
    <row r="202" spans="8:83" ht="13.2" x14ac:dyDescent="0.25">
      <c r="H202" s="1">
        <v>2043</v>
      </c>
      <c r="I202" s="1"/>
      <c r="J202" s="94">
        <f>TAM_WaterHeating!O49*$D$23</f>
        <v>21.173397021548574</v>
      </c>
      <c r="K202" s="1">
        <v>2043</v>
      </c>
      <c r="L202" s="1003">
        <v>130728.492607297</v>
      </c>
      <c r="M202" s="934">
        <v>41.921177656337974</v>
      </c>
      <c r="N202" s="892">
        <v>779113.60804642143</v>
      </c>
      <c r="O202" s="1004">
        <f t="shared" si="42"/>
        <v>0.93002984760923813</v>
      </c>
      <c r="P202" s="1">
        <v>2043</v>
      </c>
      <c r="Q202" s="1003">
        <v>2599.6771302334964</v>
      </c>
      <c r="R202" s="934">
        <v>-479.30934422773419</v>
      </c>
      <c r="S202" s="892">
        <v>9732591.445067836</v>
      </c>
      <c r="T202" s="1004">
        <f t="shared" si="46"/>
        <v>11.458105084287679</v>
      </c>
      <c r="U202" s="1">
        <v>2043</v>
      </c>
      <c r="V202" s="85">
        <f t="shared" si="41"/>
        <v>21.173397021548574</v>
      </c>
      <c r="W202" s="1005">
        <f t="shared" si="43"/>
        <v>12.388134931896918</v>
      </c>
      <c r="X202" s="83">
        <f t="shared" si="44"/>
        <v>521.23052188407212</v>
      </c>
      <c r="Y202" s="990">
        <f t="shared" si="45"/>
        <v>10511705.053114258</v>
      </c>
      <c r="Z202" s="1">
        <v>2043</v>
      </c>
      <c r="AA202" s="1006">
        <v>30.844799999999999</v>
      </c>
      <c r="AB202" s="1007">
        <v>23.73696</v>
      </c>
      <c r="AC202" s="18"/>
      <c r="BJ202" s="18"/>
      <c r="BL202"/>
      <c r="BS202" s="18"/>
      <c r="BT202" s="18"/>
      <c r="CD202"/>
      <c r="CE202"/>
    </row>
    <row r="203" spans="8:83" ht="13.2" x14ac:dyDescent="0.25">
      <c r="H203" s="1">
        <v>2044</v>
      </c>
      <c r="I203" s="1"/>
      <c r="J203" s="94">
        <f>TAM_WaterHeating!O50*$D$23</f>
        <v>21.644577196104954</v>
      </c>
      <c r="K203" s="1">
        <v>2044</v>
      </c>
      <c r="L203" s="1003">
        <v>133970.88068183555</v>
      </c>
      <c r="M203" s="934">
        <v>43.300931025931838</v>
      </c>
      <c r="N203" s="892">
        <v>804756.60488231666</v>
      </c>
      <c r="O203" s="1004">
        <f t="shared" si="42"/>
        <v>0.96063995657567125</v>
      </c>
      <c r="P203" s="1">
        <v>2044</v>
      </c>
      <c r="Q203" s="1001">
        <v>2611.6354262083769</v>
      </c>
      <c r="R203" s="998">
        <v>-481.52388999861301</v>
      </c>
      <c r="S203" s="999">
        <v>9777558.7912794836</v>
      </c>
      <c r="T203" s="1004">
        <f t="shared" si="46"/>
        <v>11.51104479527449</v>
      </c>
      <c r="U203" s="1">
        <v>2044</v>
      </c>
      <c r="V203" s="85">
        <f t="shared" si="41"/>
        <v>21.644577196104954</v>
      </c>
      <c r="W203" s="1005">
        <f t="shared" si="43"/>
        <v>12.471684751850161</v>
      </c>
      <c r="X203" s="83">
        <f t="shared" si="44"/>
        <v>524.8248210245448</v>
      </c>
      <c r="Y203" s="990">
        <f t="shared" si="45"/>
        <v>10582315.3961618</v>
      </c>
      <c r="Z203" s="1">
        <v>2044</v>
      </c>
      <c r="AA203" s="1006">
        <v>31.125599999999999</v>
      </c>
      <c r="AB203" s="1007">
        <v>23.838480000000001</v>
      </c>
      <c r="AC203" s="18"/>
      <c r="BJ203" s="18"/>
      <c r="BL203"/>
      <c r="BS203" s="18"/>
      <c r="BT203" s="18"/>
      <c r="CD203"/>
      <c r="CE203"/>
    </row>
    <row r="204" spans="8:83" ht="13.2" x14ac:dyDescent="0.25">
      <c r="H204" s="1">
        <v>2045</v>
      </c>
      <c r="I204" s="1"/>
      <c r="J204" s="94">
        <f>TAM_WaterHeating!O51*$D$23</f>
        <v>22.124903559337245</v>
      </c>
      <c r="K204" s="1">
        <v>2045</v>
      </c>
      <c r="L204" s="1003">
        <v>137218.00141647988</v>
      </c>
      <c r="M204" s="934">
        <v>44.684614774518536</v>
      </c>
      <c r="N204" s="892">
        <v>830472.64861072076</v>
      </c>
      <c r="O204" s="1004">
        <f t="shared" si="42"/>
        <v>0.9913372617989874</v>
      </c>
      <c r="P204" s="1">
        <v>2045</v>
      </c>
      <c r="Q204" s="1003">
        <v>2602.8833551697207</v>
      </c>
      <c r="R204" s="934">
        <v>-479.13324217215984</v>
      </c>
      <c r="S204" s="892">
        <v>9729015.6137593444</v>
      </c>
      <c r="T204" s="1004">
        <f t="shared" si="46"/>
        <v>11.453895285579119</v>
      </c>
      <c r="U204" s="1">
        <v>2045</v>
      </c>
      <c r="V204" s="85">
        <f t="shared" si="41"/>
        <v>22.124903559337245</v>
      </c>
      <c r="W204" s="1005">
        <f t="shared" si="43"/>
        <v>12.445232547378106</v>
      </c>
      <c r="X204" s="83">
        <f t="shared" si="44"/>
        <v>523.81785694667838</v>
      </c>
      <c r="Y204" s="990">
        <f t="shared" si="45"/>
        <v>10559488.262370065</v>
      </c>
      <c r="Z204" s="1">
        <v>2045</v>
      </c>
      <c r="AA204" s="1006">
        <v>31.406399999999998</v>
      </c>
      <c r="AB204" s="1007">
        <v>24.045444</v>
      </c>
      <c r="AC204" s="18"/>
      <c r="BJ204" s="18"/>
      <c r="BL204"/>
      <c r="BS204" s="18"/>
      <c r="BT204" s="18"/>
      <c r="CD204"/>
      <c r="CE204"/>
    </row>
    <row r="205" spans="8:83" ht="13.2" x14ac:dyDescent="0.25">
      <c r="H205" s="1">
        <v>2046</v>
      </c>
      <c r="I205" s="1"/>
      <c r="J205" s="94">
        <f>TAM_WaterHeating!O52*$D$23</f>
        <v>22.61441911193652</v>
      </c>
      <c r="K205" s="1">
        <v>2046</v>
      </c>
      <c r="L205" s="1003">
        <v>140471.59299496183</v>
      </c>
      <c r="M205" s="934">
        <v>46.073672428714232</v>
      </c>
      <c r="N205" s="892">
        <v>856288.56746721978</v>
      </c>
      <c r="O205" s="1004">
        <f t="shared" si="42"/>
        <v>1.0221537882105909</v>
      </c>
      <c r="P205" s="1">
        <v>2046</v>
      </c>
      <c r="Q205" s="1001">
        <v>2594.003373657566</v>
      </c>
      <c r="R205" s="998">
        <v>-476.7141519480802</v>
      </c>
      <c r="S205" s="999">
        <v>9679894.9005847257</v>
      </c>
      <c r="T205" s="1004">
        <f t="shared" si="46"/>
        <v>11.396065847597814</v>
      </c>
      <c r="U205" s="1">
        <v>2046</v>
      </c>
      <c r="V205" s="85">
        <f t="shared" si="41"/>
        <v>22.61441911193652</v>
      </c>
      <c r="W205" s="1005">
        <f t="shared" si="43"/>
        <v>12.418219635808406</v>
      </c>
      <c r="X205" s="83">
        <f t="shared" si="44"/>
        <v>522.78782437679445</v>
      </c>
      <c r="Y205" s="990">
        <f t="shared" si="45"/>
        <v>10536183.468051946</v>
      </c>
      <c r="Z205" s="1">
        <v>2046</v>
      </c>
      <c r="AA205" s="1006">
        <v>31.676399999999997</v>
      </c>
      <c r="AB205" s="1007">
        <v>24.048287999999999</v>
      </c>
      <c r="AC205" s="18"/>
      <c r="BJ205" s="18"/>
      <c r="BL205"/>
      <c r="BS205" s="18"/>
      <c r="BT205" s="18"/>
      <c r="CD205"/>
      <c r="CE205"/>
    </row>
    <row r="206" spans="8:83" ht="13.2" x14ac:dyDescent="0.25">
      <c r="H206" s="1">
        <v>2047</v>
      </c>
      <c r="I206" s="1"/>
      <c r="J206" s="94">
        <f>TAM_WaterHeating!O53*$D$23</f>
        <v>23.113155812056288</v>
      </c>
      <c r="K206" s="1">
        <v>2047</v>
      </c>
      <c r="L206" s="1003">
        <v>143733.2586658576</v>
      </c>
      <c r="M206" s="934">
        <v>47.469435454203278</v>
      </c>
      <c r="N206" s="892">
        <v>882229.10701220436</v>
      </c>
      <c r="O206" s="1004">
        <f t="shared" si="42"/>
        <v>1.0531190746473362</v>
      </c>
      <c r="P206" s="1">
        <v>2047</v>
      </c>
      <c r="Q206" s="1003">
        <v>2585.2096102471551</v>
      </c>
      <c r="R206" s="934">
        <v>-474.31423333258988</v>
      </c>
      <c r="S206" s="892">
        <v>9631163.4755305927</v>
      </c>
      <c r="T206" s="1004">
        <f t="shared" si="46"/>
        <v>11.338694715527915</v>
      </c>
      <c r="U206" s="1">
        <v>2047</v>
      </c>
      <c r="V206" s="85">
        <f t="shared" si="41"/>
        <v>23.113155812056288</v>
      </c>
      <c r="W206" s="1005">
        <f t="shared" si="43"/>
        <v>12.391813790175251</v>
      </c>
      <c r="X206" s="83">
        <f t="shared" si="44"/>
        <v>521.78366878679321</v>
      </c>
      <c r="Y206" s="990">
        <f t="shared" si="45"/>
        <v>10513392.582542798</v>
      </c>
      <c r="Z206" s="1">
        <v>2047</v>
      </c>
      <c r="AA206" s="1006">
        <v>31.95</v>
      </c>
      <c r="AB206" s="1007">
        <v>24.15654</v>
      </c>
      <c r="AC206" s="18"/>
      <c r="BJ206" s="18"/>
      <c r="BL206"/>
      <c r="BS206" s="18"/>
      <c r="BT206" s="18"/>
      <c r="CD206"/>
      <c r="CE206"/>
    </row>
    <row r="207" spans="8:83" ht="13.2" x14ac:dyDescent="0.25">
      <c r="H207" s="1">
        <v>2048</v>
      </c>
      <c r="I207" s="1"/>
      <c r="J207" s="94">
        <f>TAM_WaterHeating!O54*$D$23</f>
        <v>23.62112316357727</v>
      </c>
      <c r="K207" s="1">
        <v>2048</v>
      </c>
      <c r="L207" s="1003">
        <v>147004.43450691263</v>
      </c>
      <c r="M207" s="934">
        <v>48.873096484657552</v>
      </c>
      <c r="N207" s="892">
        <v>908316.43258489261</v>
      </c>
      <c r="O207" s="1004">
        <f t="shared" si="42"/>
        <v>1.0842595799296597</v>
      </c>
      <c r="P207" s="1">
        <v>2048</v>
      </c>
      <c r="Q207" s="1001">
        <v>2576.5867211453169</v>
      </c>
      <c r="R207" s="998">
        <v>-471.95231062858079</v>
      </c>
      <c r="S207" s="999">
        <v>9583203.574519299</v>
      </c>
      <c r="T207" s="1004">
        <f t="shared" si="46"/>
        <v>11.282231892782189</v>
      </c>
      <c r="U207" s="1">
        <v>2048</v>
      </c>
      <c r="V207" s="85">
        <f t="shared" si="41"/>
        <v>23.62112316357727</v>
      </c>
      <c r="W207" s="1005">
        <f t="shared" si="43"/>
        <v>12.366491472711848</v>
      </c>
      <c r="X207" s="83">
        <f t="shared" si="44"/>
        <v>520.82540711323838</v>
      </c>
      <c r="Y207" s="990">
        <f t="shared" si="45"/>
        <v>10491520.007104192</v>
      </c>
      <c r="Z207" s="1">
        <v>2048</v>
      </c>
      <c r="AA207" s="1006">
        <v>32.223599999999998</v>
      </c>
      <c r="AB207" s="1007">
        <v>24.267060000000001</v>
      </c>
      <c r="AC207" s="18"/>
      <c r="BJ207" s="18"/>
      <c r="BL207"/>
      <c r="BS207" s="18"/>
      <c r="BT207" s="18"/>
      <c r="CD207"/>
      <c r="CE207"/>
    </row>
    <row r="208" spans="8:83" ht="13.2" x14ac:dyDescent="0.25">
      <c r="H208" s="1">
        <v>2049</v>
      </c>
      <c r="I208" s="1"/>
      <c r="J208" s="94">
        <f>TAM_WaterHeating!O55*$D$23</f>
        <v>24.138320078809883</v>
      </c>
      <c r="K208" s="1">
        <v>2049</v>
      </c>
      <c r="L208" s="1003">
        <v>150286.4313912869</v>
      </c>
      <c r="M208" s="934">
        <v>50.285744173861069</v>
      </c>
      <c r="N208" s="892">
        <v>934570.77703715034</v>
      </c>
      <c r="O208" s="1004">
        <f t="shared" si="42"/>
        <v>1.1155994560630502</v>
      </c>
      <c r="P208" s="1">
        <v>2049</v>
      </c>
      <c r="Q208" s="1003">
        <v>2568.2193625588825</v>
      </c>
      <c r="R208" s="934">
        <v>-469.64720813894502</v>
      </c>
      <c r="S208" s="892">
        <v>9536397.4334732052</v>
      </c>
      <c r="T208" s="1004">
        <f t="shared" si="46"/>
        <v>11.227127382773407</v>
      </c>
      <c r="U208" s="1">
        <v>2049</v>
      </c>
      <c r="V208" s="85">
        <f t="shared" si="41"/>
        <v>24.138320078809883</v>
      </c>
      <c r="W208" s="1005">
        <f t="shared" si="43"/>
        <v>12.342726838836457</v>
      </c>
      <c r="X208" s="83">
        <f t="shared" si="44"/>
        <v>519.93295231280604</v>
      </c>
      <c r="Y208" s="990">
        <f t="shared" si="45"/>
        <v>10470968.210510356</v>
      </c>
      <c r="Z208" s="1">
        <v>2049</v>
      </c>
      <c r="AA208" s="1006">
        <v>32.493600000000001</v>
      </c>
      <c r="AB208" s="1007">
        <v>24.379812000000001</v>
      </c>
      <c r="AC208" s="18"/>
      <c r="BJ208" s="18"/>
      <c r="BL208"/>
      <c r="BS208" s="18"/>
      <c r="BT208" s="18"/>
      <c r="CD208"/>
      <c r="CE208"/>
    </row>
    <row r="209" spans="8:83" ht="13.2" x14ac:dyDescent="0.25">
      <c r="H209" s="13">
        <v>2050</v>
      </c>
      <c r="I209" s="13"/>
      <c r="J209" s="94">
        <f>TAM_WaterHeating!O56*$D$23</f>
        <v>24.664749368272908</v>
      </c>
      <c r="K209" s="13">
        <v>2050</v>
      </c>
      <c r="L209" s="1003">
        <v>153670.7383998282</v>
      </c>
      <c r="M209" s="934">
        <v>51.783358362630402</v>
      </c>
      <c r="N209" s="892">
        <v>962404.24115495023</v>
      </c>
      <c r="O209" s="1004">
        <f t="shared" si="42"/>
        <v>1.1488243312604196</v>
      </c>
      <c r="P209" s="13">
        <v>2050</v>
      </c>
      <c r="Q209" s="1001">
        <v>2560.1921906946809</v>
      </c>
      <c r="R209" s="998">
        <v>-467.41775016657436</v>
      </c>
      <c r="S209" s="999">
        <v>9491127.2883146703</v>
      </c>
      <c r="T209" s="1004">
        <f t="shared" si="46"/>
        <v>11.173831188914338</v>
      </c>
      <c r="U209" s="37">
        <v>2050</v>
      </c>
      <c r="V209" s="85">
        <f t="shared" si="41"/>
        <v>24.664749368272908</v>
      </c>
      <c r="W209" s="1005">
        <f t="shared" si="43"/>
        <v>12.322655520174758</v>
      </c>
      <c r="X209" s="83">
        <f t="shared" si="44"/>
        <v>519.20110852920482</v>
      </c>
      <c r="Y209" s="990">
        <f t="shared" si="45"/>
        <v>10453531.52946962</v>
      </c>
      <c r="Z209" s="37">
        <v>2050</v>
      </c>
      <c r="AA209" s="1006">
        <v>32.698799999999999</v>
      </c>
      <c r="AB209" s="1007">
        <v>24.343703999999999</v>
      </c>
      <c r="AC209" s="18"/>
      <c r="BJ209" s="18"/>
      <c r="BL209"/>
      <c r="BS209" s="18"/>
      <c r="BT209" s="18"/>
      <c r="CD209"/>
      <c r="CE209"/>
    </row>
    <row r="210" spans="8:83" ht="13.2" x14ac:dyDescent="0.25">
      <c r="H210" s="1">
        <v>2051</v>
      </c>
      <c r="I210" s="1"/>
      <c r="J210" s="94">
        <f>TAM_WaterHeating!O57*$D$23</f>
        <v>25.200434995582459</v>
      </c>
      <c r="K210" s="1">
        <v>2051</v>
      </c>
      <c r="L210" s="1003">
        <v>156887.45173705934</v>
      </c>
      <c r="M210" s="934">
        <v>53.141789379484756</v>
      </c>
      <c r="N210" s="892">
        <v>987650.95773099444</v>
      </c>
      <c r="O210" s="1004">
        <f t="shared" si="42"/>
        <v>1.1789613994971395</v>
      </c>
      <c r="P210" s="1">
        <v>2051</v>
      </c>
      <c r="Q210" s="1003">
        <v>2552.589861759544</v>
      </c>
      <c r="R210" s="934">
        <v>-465.28276101436143</v>
      </c>
      <c r="S210" s="892">
        <v>9447775.3749660589</v>
      </c>
      <c r="T210" s="1004">
        <f t="shared" si="46"/>
        <v>11.122793314617759</v>
      </c>
      <c r="U210" s="1">
        <v>2051</v>
      </c>
      <c r="V210" s="85">
        <f t="shared" si="41"/>
        <v>25.200434995582459</v>
      </c>
      <c r="W210" s="1005">
        <f t="shared" si="43"/>
        <v>12.3017547141149</v>
      </c>
      <c r="X210" s="83">
        <f t="shared" si="44"/>
        <v>518.42455039384618</v>
      </c>
      <c r="Y210" s="990">
        <f t="shared" si="45"/>
        <v>10435426.332697053</v>
      </c>
      <c r="Z210" s="1">
        <v>2051</v>
      </c>
      <c r="AA210" s="1006">
        <v>33.03</v>
      </c>
      <c r="AB210" s="1007">
        <v>24.612083999999999</v>
      </c>
      <c r="AC210" s="18"/>
      <c r="BJ210" s="18"/>
      <c r="BL210"/>
      <c r="BS210" s="18"/>
      <c r="BT210" s="18"/>
      <c r="CD210"/>
      <c r="CE210"/>
    </row>
    <row r="211" spans="8:83" ht="13.2" x14ac:dyDescent="0.25">
      <c r="H211" s="1">
        <v>2052</v>
      </c>
      <c r="I211" s="1"/>
      <c r="J211" s="94">
        <f>TAM_WaterHeating!O58*$D$23</f>
        <v>25.745408417417597</v>
      </c>
      <c r="K211" s="1">
        <v>2052</v>
      </c>
      <c r="L211" s="1003">
        <v>160208.90514682082</v>
      </c>
      <c r="M211" s="934">
        <v>54.587204919127906</v>
      </c>
      <c r="N211" s="892">
        <v>1014514.2993443826</v>
      </c>
      <c r="O211" s="1004">
        <f t="shared" si="42"/>
        <v>1.211028237053243</v>
      </c>
      <c r="P211" s="1">
        <v>2052</v>
      </c>
      <c r="Q211" s="1001">
        <v>2545.4970319602994</v>
      </c>
      <c r="R211" s="998">
        <v>-463.26106498519766</v>
      </c>
      <c r="S211" s="999">
        <v>9406723.9293497223</v>
      </c>
      <c r="T211" s="1004">
        <f t="shared" si="46"/>
        <v>11.074463763296434</v>
      </c>
      <c r="U211" s="1">
        <v>2052</v>
      </c>
      <c r="V211" s="85">
        <f t="shared" si="41"/>
        <v>25.745408417417597</v>
      </c>
      <c r="W211" s="1005">
        <f t="shared" si="43"/>
        <v>12.285492000349677</v>
      </c>
      <c r="X211" s="83">
        <f t="shared" si="44"/>
        <v>517.84826990432555</v>
      </c>
      <c r="Y211" s="990">
        <f t="shared" si="45"/>
        <v>10421238.228694106</v>
      </c>
      <c r="Z211" s="1">
        <v>2052</v>
      </c>
      <c r="AA211" s="1006">
        <v>33.296399999999998</v>
      </c>
      <c r="AB211" s="1007">
        <v>24.731567999999999</v>
      </c>
      <c r="AC211" s="18"/>
      <c r="BJ211" s="18"/>
      <c r="BL211"/>
      <c r="BS211" s="18"/>
      <c r="BT211" s="18"/>
      <c r="CD211"/>
      <c r="CE211"/>
    </row>
    <row r="212" spans="8:83" ht="13.2" x14ac:dyDescent="0.25">
      <c r="H212" s="1">
        <v>2053</v>
      </c>
      <c r="I212" s="1"/>
      <c r="J212" s="94">
        <f>TAM_WaterHeating!O59*$D$23</f>
        <v>26.299689729076533</v>
      </c>
      <c r="K212" s="1">
        <v>2053</v>
      </c>
      <c r="L212" s="1003">
        <v>163545.54079179748</v>
      </c>
      <c r="M212" s="934">
        <v>56.045228999639868</v>
      </c>
      <c r="N212" s="892">
        <v>1041611.9732527513</v>
      </c>
      <c r="O212" s="1004">
        <f t="shared" si="42"/>
        <v>1.2433747976514549</v>
      </c>
      <c r="P212" s="1">
        <v>2053</v>
      </c>
      <c r="Q212" s="1003">
        <v>2538.9983575037786</v>
      </c>
      <c r="R212" s="934">
        <v>-461.37148638197522</v>
      </c>
      <c r="S212" s="892">
        <v>9368355.1873880196</v>
      </c>
      <c r="T212" s="1004">
        <f t="shared" si="46"/>
        <v>11.02929253836313</v>
      </c>
      <c r="U212" s="1">
        <v>2053</v>
      </c>
      <c r="V212" s="85">
        <f t="shared" si="41"/>
        <v>26.299689729076533</v>
      </c>
      <c r="W212" s="1005">
        <f t="shared" si="43"/>
        <v>12.272667336014585</v>
      </c>
      <c r="X212" s="83">
        <f t="shared" si="44"/>
        <v>517.41671538161506</v>
      </c>
      <c r="Y212" s="990">
        <f t="shared" si="45"/>
        <v>10409967.160640771</v>
      </c>
      <c r="Z212" s="1">
        <v>2053</v>
      </c>
      <c r="AA212" s="1006">
        <v>33.559199999999997</v>
      </c>
      <c r="AB212" s="1007">
        <v>24.85332</v>
      </c>
      <c r="AC212" s="18"/>
      <c r="BJ212" s="18"/>
      <c r="BL212"/>
      <c r="BS212" s="18"/>
      <c r="BT212" s="18"/>
      <c r="CD212"/>
      <c r="CE212"/>
    </row>
    <row r="213" spans="8:83" ht="13.2" x14ac:dyDescent="0.25">
      <c r="H213" s="1">
        <v>2054</v>
      </c>
      <c r="I213" s="1"/>
      <c r="J213" s="94">
        <f>TAM_WaterHeating!O60*$D$23</f>
        <v>26.863301398284271</v>
      </c>
      <c r="K213" s="1">
        <v>2054</v>
      </c>
      <c r="L213" s="1003">
        <v>166898.23147347069</v>
      </c>
      <c r="M213" s="934">
        <v>57.516586465088722</v>
      </c>
      <c r="N213" s="892">
        <v>1068957.4508304447</v>
      </c>
      <c r="O213" s="1004">
        <f t="shared" si="42"/>
        <v>1.276017162104764</v>
      </c>
      <c r="P213" s="1">
        <v>2054</v>
      </c>
      <c r="Q213" s="1001">
        <v>2533.178494596812</v>
      </c>
      <c r="R213" s="998">
        <v>-459.63284950758651</v>
      </c>
      <c r="S213" s="999">
        <v>9333051.3850033227</v>
      </c>
      <c r="T213" s="1004">
        <f t="shared" si="46"/>
        <v>10.987729643230635</v>
      </c>
      <c r="U213" s="1">
        <v>2054</v>
      </c>
      <c r="V213" s="85">
        <f t="shared" si="41"/>
        <v>26.863301398284271</v>
      </c>
      <c r="W213" s="1005">
        <f t="shared" si="43"/>
        <v>12.2637468053354</v>
      </c>
      <c r="X213" s="83">
        <f t="shared" si="44"/>
        <v>517.14943597267529</v>
      </c>
      <c r="Y213" s="990">
        <f t="shared" si="45"/>
        <v>10402008.835833767</v>
      </c>
      <c r="Z213" s="1">
        <v>2054</v>
      </c>
      <c r="AA213" s="1006">
        <v>33.821999999999996</v>
      </c>
      <c r="AB213" s="1007">
        <v>24.977339999999998</v>
      </c>
      <c r="AC213" s="18"/>
      <c r="BJ213" s="18"/>
      <c r="BL213"/>
      <c r="BS213" s="18"/>
      <c r="BT213" s="18"/>
      <c r="CD213"/>
      <c r="CE213"/>
    </row>
    <row r="214" spans="8:83" ht="13.2" x14ac:dyDescent="0.25">
      <c r="H214" s="1">
        <v>2055</v>
      </c>
      <c r="I214" s="1"/>
      <c r="J214" s="94">
        <f>TAM_WaterHeating!O61*$D$23</f>
        <v>27.436272111577026</v>
      </c>
      <c r="K214" s="1">
        <v>2055</v>
      </c>
      <c r="L214" s="1003">
        <v>170267.80186550875</v>
      </c>
      <c r="M214" s="934">
        <v>59.001962190363351</v>
      </c>
      <c r="N214" s="892">
        <v>1096563.4606164868</v>
      </c>
      <c r="O214" s="1004">
        <f t="shared" si="42"/>
        <v>1.3089705245017949</v>
      </c>
      <c r="P214" s="1">
        <v>2055</v>
      </c>
      <c r="Q214" s="1003">
        <v>2528.1220994462287</v>
      </c>
      <c r="R214" s="934">
        <v>-458.06397866492341</v>
      </c>
      <c r="S214" s="892">
        <v>9301194.7581179831</v>
      </c>
      <c r="T214" s="1004">
        <f t="shared" si="46"/>
        <v>10.950225081311707</v>
      </c>
      <c r="U214" s="1">
        <v>2055</v>
      </c>
      <c r="V214" s="85">
        <f t="shared" si="41"/>
        <v>27.436272111577026</v>
      </c>
      <c r="W214" s="1005">
        <f t="shared" si="43"/>
        <v>12.259195605813503</v>
      </c>
      <c r="X214" s="83">
        <f t="shared" si="44"/>
        <v>517.06594085528673</v>
      </c>
      <c r="Y214" s="990">
        <f t="shared" si="45"/>
        <v>10397758.218734469</v>
      </c>
      <c r="Z214" s="1">
        <v>2055</v>
      </c>
      <c r="AA214" s="1006">
        <v>34.081200000000003</v>
      </c>
      <c r="AB214" s="1007">
        <v>25.103591999999999</v>
      </c>
      <c r="AC214" s="18"/>
      <c r="BJ214" s="18"/>
      <c r="BL214"/>
      <c r="BS214" s="18"/>
      <c r="BT214" s="18"/>
      <c r="CD214"/>
      <c r="CE214"/>
    </row>
    <row r="215" spans="8:83" ht="13.2" x14ac:dyDescent="0.25">
      <c r="H215" s="1">
        <v>2056</v>
      </c>
      <c r="I215" s="1"/>
      <c r="J215" s="94">
        <f>TAM_WaterHeating!O62*$D$23</f>
        <v>28.018624495304554</v>
      </c>
      <c r="K215" s="1">
        <v>2056</v>
      </c>
      <c r="L215" s="1003">
        <v>173655.01379703986</v>
      </c>
      <c r="M215" s="934">
        <v>60.501988859226522</v>
      </c>
      <c r="N215" s="892">
        <v>1124441.7611672147</v>
      </c>
      <c r="O215" s="1004">
        <f t="shared" si="42"/>
        <v>1.34224892106043</v>
      </c>
      <c r="P215" s="1">
        <v>2056</v>
      </c>
      <c r="Q215" s="1001">
        <v>2523.9138282588592</v>
      </c>
      <c r="R215" s="998">
        <v>-456.68369815687777</v>
      </c>
      <c r="S215" s="999">
        <v>9273167.5426543597</v>
      </c>
      <c r="T215" s="1004">
        <f t="shared" si="46"/>
        <v>10.91722885601912</v>
      </c>
      <c r="U215" s="1">
        <v>2056</v>
      </c>
      <c r="V215" s="85">
        <f t="shared" si="41"/>
        <v>28.018624495304554</v>
      </c>
      <c r="W215" s="1005">
        <f t="shared" si="43"/>
        <v>12.25947777707955</v>
      </c>
      <c r="X215" s="83">
        <f t="shared" si="44"/>
        <v>517.18568701610434</v>
      </c>
      <c r="Y215" s="990">
        <f t="shared" si="45"/>
        <v>10397609.303821575</v>
      </c>
      <c r="Z215" s="1">
        <v>2056</v>
      </c>
      <c r="AA215" s="1006">
        <v>34.340400000000002</v>
      </c>
      <c r="AB215" s="1007">
        <v>25.232075999999999</v>
      </c>
      <c r="AC215" s="18"/>
      <c r="BJ215" s="18"/>
      <c r="BL215"/>
      <c r="BS215" s="18"/>
      <c r="BT215" s="18"/>
      <c r="CD215"/>
      <c r="CE215"/>
    </row>
    <row r="216" spans="8:83" ht="13.2" x14ac:dyDescent="0.25">
      <c r="H216" s="1">
        <v>2057</v>
      </c>
      <c r="I216" s="1"/>
      <c r="J216" s="94">
        <f>TAM_WaterHeating!O63*$D$23</f>
        <v>28.610393129569054</v>
      </c>
      <c r="K216" s="1">
        <v>2057</v>
      </c>
      <c r="L216" s="1003">
        <v>177060.62175107215</v>
      </c>
      <c r="M216" s="934">
        <v>62.017293054634976</v>
      </c>
      <c r="N216" s="892">
        <v>1152603.9976542441</v>
      </c>
      <c r="O216" s="1004">
        <f t="shared" si="42"/>
        <v>1.3758662526509298</v>
      </c>
      <c r="P216" s="1">
        <v>2057</v>
      </c>
      <c r="Q216" s="1003">
        <v>2520.6383372415339</v>
      </c>
      <c r="R216" s="934">
        <v>-455.51083228634184</v>
      </c>
      <c r="S216" s="892">
        <v>9249351.9745348152</v>
      </c>
      <c r="T216" s="1004">
        <f t="shared" si="46"/>
        <v>10.889190970765645</v>
      </c>
      <c r="U216" s="1">
        <v>2057</v>
      </c>
      <c r="V216" s="85">
        <f t="shared" si="41"/>
        <v>28.610393129569054</v>
      </c>
      <c r="W216" s="1005">
        <f t="shared" si="43"/>
        <v>12.265057223416575</v>
      </c>
      <c r="X216" s="83">
        <f t="shared" si="44"/>
        <v>517.52812534097677</v>
      </c>
      <c r="Y216" s="990">
        <f t="shared" si="45"/>
        <v>10401955.972189059</v>
      </c>
      <c r="Z216" s="1">
        <v>2057</v>
      </c>
      <c r="AA216" s="1006">
        <v>34.595999999999997</v>
      </c>
      <c r="AB216" s="1007">
        <v>25.362827999999997</v>
      </c>
      <c r="AC216" s="18"/>
      <c r="BJ216" s="18"/>
      <c r="BL216"/>
      <c r="BS216" s="18"/>
      <c r="BT216" s="18"/>
      <c r="CD216"/>
      <c r="CE216"/>
    </row>
    <row r="217" spans="8:83" ht="13.2" x14ac:dyDescent="0.25">
      <c r="H217" s="1">
        <v>2058</v>
      </c>
      <c r="I217" s="1"/>
      <c r="J217" s="94">
        <f>TAM_WaterHeating!O64*$D$23</f>
        <v>29.211636726820515</v>
      </c>
      <c r="K217" s="1">
        <v>2058</v>
      </c>
      <c r="L217" s="1003">
        <v>180387.73230287828</v>
      </c>
      <c r="M217" s="934">
        <v>63.467406736920331</v>
      </c>
      <c r="N217" s="892">
        <v>1179554.6552036274</v>
      </c>
      <c r="O217" s="1004">
        <f t="shared" si="42"/>
        <v>1.4080373194565405</v>
      </c>
      <c r="P217" s="1">
        <v>2058</v>
      </c>
      <c r="Q217" s="1001">
        <v>2518.3802826010824</v>
      </c>
      <c r="R217" s="998">
        <v>-454.56420535620759</v>
      </c>
      <c r="S217" s="999">
        <v>9230130.2896817066</v>
      </c>
      <c r="T217" s="1004">
        <f t="shared" si="46"/>
        <v>10.866561428964054</v>
      </c>
      <c r="U217" s="1">
        <v>2058</v>
      </c>
      <c r="V217" s="85">
        <f t="shared" si="41"/>
        <v>29.211636726820515</v>
      </c>
      <c r="W217" s="1005">
        <f t="shared" si="43"/>
        <v>12.274598748420594</v>
      </c>
      <c r="X217" s="83">
        <f t="shared" si="44"/>
        <v>518.03161209312793</v>
      </c>
      <c r="Y217" s="990">
        <f t="shared" si="45"/>
        <v>10409684.944885334</v>
      </c>
      <c r="Z217" s="1">
        <v>2058</v>
      </c>
      <c r="AA217" s="1006">
        <v>34.851599999999998</v>
      </c>
      <c r="AB217" s="1007">
        <v>25.495812000000001</v>
      </c>
      <c r="AC217" s="18"/>
      <c r="BJ217" s="18"/>
      <c r="BL217"/>
      <c r="BS217" s="18"/>
      <c r="BT217" s="18"/>
      <c r="CD217"/>
      <c r="CE217"/>
    </row>
    <row r="218" spans="8:83" ht="13.2" x14ac:dyDescent="0.25">
      <c r="H218" s="1">
        <v>2059</v>
      </c>
      <c r="I218" s="1"/>
      <c r="J218" s="94">
        <f>TAM_WaterHeating!O65*$D$23</f>
        <v>29.822425775732569</v>
      </c>
      <c r="K218" s="1">
        <v>2059</v>
      </c>
      <c r="L218" s="1003">
        <v>183739.69243849933</v>
      </c>
      <c r="M218" s="934">
        <v>64.93815749857238</v>
      </c>
      <c r="N218" s="892">
        <v>1206888.8570679328</v>
      </c>
      <c r="O218" s="1004">
        <f t="shared" si="42"/>
        <v>1.4406662240627934</v>
      </c>
      <c r="P218" s="1">
        <v>2059</v>
      </c>
      <c r="Q218" s="1003">
        <v>2517.2243205443347</v>
      </c>
      <c r="R218" s="934">
        <v>-453.86264166936701</v>
      </c>
      <c r="S218" s="892">
        <v>9215884.7240173928</v>
      </c>
      <c r="T218" s="1004">
        <f t="shared" si="46"/>
        <v>10.849790234027115</v>
      </c>
      <c r="U218" s="1">
        <v>2059</v>
      </c>
      <c r="V218" s="85">
        <f t="shared" si="41"/>
        <v>29.822425775732569</v>
      </c>
      <c r="W218" s="1005">
        <f t="shared" si="43"/>
        <v>12.290456458089908</v>
      </c>
      <c r="X218" s="83">
        <f t="shared" si="44"/>
        <v>518.80079916793943</v>
      </c>
      <c r="Y218" s="990">
        <f t="shared" si="45"/>
        <v>10422773.581085326</v>
      </c>
      <c r="Z218" s="1">
        <v>2059</v>
      </c>
      <c r="AA218" s="1006">
        <v>35.107199999999999</v>
      </c>
      <c r="AB218" s="1007">
        <v>25.631063999999999</v>
      </c>
      <c r="AC218" s="18"/>
      <c r="BJ218" s="18"/>
      <c r="BL218"/>
      <c r="BS218" s="18"/>
      <c r="BT218" s="18"/>
      <c r="CD218"/>
      <c r="CE218"/>
    </row>
    <row r="219" spans="8:83" ht="13.2" x14ac:dyDescent="0.25">
      <c r="H219" s="1">
        <v>2060</v>
      </c>
      <c r="I219" s="1"/>
      <c r="J219" s="94">
        <f>TAM_WaterHeating!O66*$D$23</f>
        <v>30.442821298358268</v>
      </c>
      <c r="K219" s="1">
        <v>2060</v>
      </c>
      <c r="L219" s="1003">
        <v>187086.55460880132</v>
      </c>
      <c r="M219" s="934">
        <v>66.404674502601395</v>
      </c>
      <c r="N219" s="892">
        <v>1234144.3736862196</v>
      </c>
      <c r="O219" s="1004">
        <f t="shared" si="42"/>
        <v>1.4732012018955845</v>
      </c>
      <c r="P219" s="1">
        <v>2060</v>
      </c>
      <c r="Q219" s="1001">
        <v>2517.2243205443347</v>
      </c>
      <c r="R219" s="998">
        <v>-453.4181197364951</v>
      </c>
      <c r="S219" s="999">
        <v>9206858.5065794978</v>
      </c>
      <c r="T219" s="1004">
        <f t="shared" si="46"/>
        <v>10.83916373763088</v>
      </c>
      <c r="U219" s="1">
        <v>2060</v>
      </c>
      <c r="V219" s="85">
        <f t="shared" si="41"/>
        <v>30.442821298358268</v>
      </c>
      <c r="W219" s="1005">
        <f t="shared" si="43"/>
        <v>12.312364939526464</v>
      </c>
      <c r="X219" s="83">
        <f t="shared" si="44"/>
        <v>519.82279423909654</v>
      </c>
      <c r="Y219" s="990">
        <f t="shared" si="45"/>
        <v>10441002.880265716</v>
      </c>
      <c r="Z219" s="1">
        <v>2060</v>
      </c>
      <c r="AA219" s="1006">
        <v>35.359200000000001</v>
      </c>
      <c r="AB219" s="1007">
        <v>25.768547999999999</v>
      </c>
      <c r="AC219" s="18"/>
      <c r="BJ219" s="18"/>
      <c r="BL219"/>
      <c r="BS219" s="18"/>
      <c r="BT219" s="18"/>
      <c r="CD219"/>
      <c r="CE219"/>
    </row>
    <row r="220" spans="8:83" ht="15.75" customHeight="1" thickBot="1" x14ac:dyDescent="0.3">
      <c r="J220" s="65"/>
      <c r="L220" s="880"/>
      <c r="M220" s="996"/>
      <c r="N220" s="996"/>
      <c r="O220" s="60"/>
      <c r="Q220" s="61"/>
      <c r="R220" s="59"/>
      <c r="S220" s="59"/>
      <c r="T220" s="60"/>
      <c r="V220" s="61"/>
      <c r="W220" s="59"/>
      <c r="X220" s="59"/>
      <c r="Y220" s="60"/>
      <c r="Z220" s="18"/>
      <c r="AA220" s="61"/>
      <c r="AB220" s="60"/>
      <c r="AC220" s="18"/>
      <c r="AD220" s="18"/>
      <c r="BJ220" s="18"/>
      <c r="BL220"/>
      <c r="BS220" s="18"/>
      <c r="BT220" s="18"/>
      <c r="CD220"/>
      <c r="CE220"/>
    </row>
    <row r="221" spans="8:83" ht="15.75" customHeight="1" x14ac:dyDescent="0.25">
      <c r="M221" s="18"/>
      <c r="N221" s="18"/>
      <c r="V221" s="18"/>
      <c r="Z221" s="18"/>
      <c r="AA221" s="34" t="s">
        <v>732</v>
      </c>
      <c r="AB221" s="34"/>
      <c r="AC221" s="18"/>
      <c r="AD221" s="18"/>
      <c r="BJ221" s="18"/>
      <c r="BL221"/>
      <c r="BS221" s="18"/>
      <c r="BT221" s="18"/>
      <c r="CD221"/>
      <c r="CE221"/>
    </row>
    <row r="222" spans="8:83" ht="15.75" customHeight="1" x14ac:dyDescent="0.25">
      <c r="M222" s="18"/>
      <c r="X222" s="18"/>
      <c r="Y222" s="18"/>
      <c r="Z222" s="18"/>
      <c r="AA222" s="18"/>
      <c r="AB222" s="18"/>
      <c r="BH222" s="18"/>
      <c r="BL222"/>
      <c r="BQ222" s="18"/>
      <c r="BR222" s="18"/>
      <c r="BS222" s="18"/>
      <c r="BT222" s="18"/>
      <c r="CB222"/>
      <c r="CC222"/>
      <c r="CD222"/>
      <c r="CE222"/>
    </row>
    <row r="223" spans="8:83" ht="15.75" customHeight="1" x14ac:dyDescent="0.25">
      <c r="M223" s="18"/>
      <c r="W223" s="18"/>
      <c r="X223" s="18"/>
      <c r="Y223" s="18"/>
      <c r="Z223" s="18"/>
      <c r="AA223" s="18"/>
      <c r="BG223" s="18"/>
      <c r="BL223"/>
      <c r="BP223" s="18"/>
      <c r="BQ223" s="18"/>
      <c r="BR223" s="18"/>
      <c r="BS223" s="18"/>
      <c r="BT223" s="18"/>
      <c r="CA223"/>
      <c r="CB223"/>
      <c r="CC223"/>
      <c r="CD223"/>
      <c r="CE223"/>
    </row>
    <row r="224" spans="8:83" ht="15.75" customHeight="1" x14ac:dyDescent="0.25">
      <c r="X224" s="18"/>
      <c r="Y224" s="18"/>
      <c r="Z224" s="18"/>
      <c r="AA224" s="18"/>
      <c r="BF224" s="18"/>
      <c r="BL224"/>
      <c r="BO224" s="18"/>
      <c r="BP224" s="18"/>
      <c r="BQ224" s="18"/>
      <c r="BR224" s="18"/>
      <c r="BS224" s="18"/>
      <c r="BT224" s="18"/>
      <c r="BZ224"/>
      <c r="CA224"/>
      <c r="CB224"/>
      <c r="CC224"/>
      <c r="CD224"/>
      <c r="CE224"/>
    </row>
    <row r="225" spans="8:24" s="18" customFormat="1" ht="15.75" customHeight="1" thickBot="1" x14ac:dyDescent="0.3">
      <c r="H225" s="33" t="s">
        <v>797</v>
      </c>
      <c r="I225" s="33"/>
      <c r="J225" s="34"/>
      <c r="K225" s="91" t="s">
        <v>71</v>
      </c>
      <c r="L225" s="91"/>
      <c r="M225" s="91"/>
      <c r="N225" s="34"/>
      <c r="O225" s="34"/>
      <c r="P225" s="34"/>
      <c r="Q225" s="34"/>
      <c r="R225" s="34"/>
      <c r="S225" s="34"/>
      <c r="T225" s="33" t="s">
        <v>797</v>
      </c>
      <c r="U225" s="34"/>
      <c r="V225" s="34"/>
      <c r="W225" s="34"/>
      <c r="X225" s="34"/>
    </row>
    <row r="226" spans="8:24" s="18" customFormat="1" ht="81" customHeight="1" x14ac:dyDescent="0.25">
      <c r="J226" s="74" t="s">
        <v>748</v>
      </c>
      <c r="L226" s="915" t="s">
        <v>908</v>
      </c>
      <c r="M226" s="1626" t="s">
        <v>903</v>
      </c>
      <c r="N226" s="1627"/>
      <c r="P226" s="915" t="s">
        <v>550</v>
      </c>
      <c r="Q226" s="1626" t="s">
        <v>904</v>
      </c>
      <c r="R226" s="1627"/>
      <c r="T226" s="1611" t="s">
        <v>752</v>
      </c>
      <c r="U226" s="1612"/>
      <c r="V226" s="1613"/>
    </row>
    <row r="227" spans="8:24" s="18" customFormat="1" ht="72" customHeight="1" x14ac:dyDescent="0.25">
      <c r="J227" s="63" t="s">
        <v>749</v>
      </c>
      <c r="L227" s="52" t="s">
        <v>750</v>
      </c>
      <c r="M227" s="42" t="s">
        <v>728</v>
      </c>
      <c r="N227" s="53" t="s">
        <v>755</v>
      </c>
      <c r="P227" s="52" t="s">
        <v>751</v>
      </c>
      <c r="Q227" s="42" t="s">
        <v>728</v>
      </c>
      <c r="R227" s="53" t="s">
        <v>756</v>
      </c>
      <c r="T227" s="52" t="s">
        <v>757</v>
      </c>
      <c r="U227" s="42" t="s">
        <v>758</v>
      </c>
      <c r="V227" s="53" t="s">
        <v>725</v>
      </c>
    </row>
    <row r="228" spans="8:24" s="18" customFormat="1" ht="30.6" customHeight="1" thickBot="1" x14ac:dyDescent="0.3">
      <c r="J228" s="75" t="s">
        <v>11</v>
      </c>
      <c r="L228" s="1000" t="s">
        <v>738</v>
      </c>
      <c r="M228" s="44" t="s">
        <v>12</v>
      </c>
      <c r="N228" s="66" t="s">
        <v>11</v>
      </c>
      <c r="P228" s="1000" t="s">
        <v>738</v>
      </c>
      <c r="Q228" s="44" t="s">
        <v>12</v>
      </c>
      <c r="R228" s="66" t="s">
        <v>11</v>
      </c>
      <c r="T228" s="72" t="s">
        <v>11</v>
      </c>
      <c r="U228" s="46" t="s">
        <v>11</v>
      </c>
      <c r="V228" s="73" t="s">
        <v>12</v>
      </c>
    </row>
    <row r="229" spans="8:24" s="18" customFormat="1" ht="13.2" x14ac:dyDescent="0.25">
      <c r="H229" s="1">
        <v>2014</v>
      </c>
      <c r="I229" s="1"/>
      <c r="J229" s="93">
        <f>AVERAGE(TAM_Cooking!C48:E48)*$D$23</f>
        <v>17.325060924917381</v>
      </c>
      <c r="K229" s="1">
        <v>2014</v>
      </c>
      <c r="L229" s="1001">
        <v>129.41130669062318</v>
      </c>
      <c r="M229" s="999">
        <v>0</v>
      </c>
      <c r="N229" s="1004">
        <f>M229*$D$25</f>
        <v>0</v>
      </c>
      <c r="O229" s="1">
        <v>2014</v>
      </c>
      <c r="P229" s="1001">
        <v>2209.1017214069079</v>
      </c>
      <c r="Q229" s="999">
        <v>0</v>
      </c>
      <c r="R229" s="1004">
        <f>Q229*$D$25</f>
        <v>0</v>
      </c>
      <c r="S229" s="1">
        <v>2014</v>
      </c>
      <c r="T229" s="84">
        <f t="shared" ref="T229:T275" si="47">J229</f>
        <v>17.325060924917381</v>
      </c>
      <c r="U229" s="1005">
        <f t="shared" ref="U229:U275" si="48">N229+R229</f>
        <v>0</v>
      </c>
      <c r="V229" s="990">
        <f t="shared" ref="V229:V275" si="49">M229+Q229</f>
        <v>0</v>
      </c>
      <c r="W229" s="1249"/>
    </row>
    <row r="230" spans="8:24" s="18" customFormat="1" ht="13.2" x14ac:dyDescent="0.25">
      <c r="H230" s="1">
        <v>2015</v>
      </c>
      <c r="I230" s="1"/>
      <c r="J230" s="93">
        <f>AVERAGE(TAM_Cooking!C49:E49)*$D$23</f>
        <v>17.591828072237664</v>
      </c>
      <c r="K230" s="1">
        <v>2015</v>
      </c>
      <c r="L230" s="1003">
        <v>129.41130669062318</v>
      </c>
      <c r="M230" s="892">
        <v>0</v>
      </c>
      <c r="N230" s="1004">
        <f t="shared" ref="N230:N275" si="50">M230*$D$25</f>
        <v>0</v>
      </c>
      <c r="O230" s="1">
        <v>2015</v>
      </c>
      <c r="P230" s="1003">
        <v>2330.1865184385724</v>
      </c>
      <c r="Q230" s="892">
        <v>0</v>
      </c>
      <c r="R230" s="1004">
        <f t="shared" ref="R230:R275" si="51">Q230*$D$25</f>
        <v>0</v>
      </c>
      <c r="S230" s="1">
        <v>2015</v>
      </c>
      <c r="T230" s="85">
        <f t="shared" si="47"/>
        <v>17.591828072237664</v>
      </c>
      <c r="U230" s="1005">
        <f t="shared" si="48"/>
        <v>0</v>
      </c>
      <c r="V230" s="990">
        <f t="shared" si="49"/>
        <v>0</v>
      </c>
      <c r="W230" s="1249"/>
    </row>
    <row r="231" spans="8:24" s="18" customFormat="1" ht="13.2" x14ac:dyDescent="0.25">
      <c r="H231" s="1">
        <v>2016</v>
      </c>
      <c r="I231" s="1"/>
      <c r="J231" s="93">
        <f>AVERAGE(TAM_Cooking!C50:E50)*$D$23</f>
        <v>17.843707622827861</v>
      </c>
      <c r="K231" s="1">
        <v>2016</v>
      </c>
      <c r="L231" s="1001">
        <v>129.41130669062318</v>
      </c>
      <c r="M231" s="999">
        <v>0</v>
      </c>
      <c r="N231" s="1004">
        <f t="shared" si="50"/>
        <v>0</v>
      </c>
      <c r="O231" s="1">
        <v>2016</v>
      </c>
      <c r="P231" s="1001">
        <v>2445.5468388350073</v>
      </c>
      <c r="Q231" s="999">
        <v>0</v>
      </c>
      <c r="R231" s="1004">
        <f t="shared" si="51"/>
        <v>0</v>
      </c>
      <c r="S231" s="1">
        <v>2016</v>
      </c>
      <c r="T231" s="85">
        <f t="shared" si="47"/>
        <v>17.843707622827861</v>
      </c>
      <c r="U231" s="1005">
        <f t="shared" si="48"/>
        <v>0</v>
      </c>
      <c r="V231" s="990">
        <f t="shared" si="49"/>
        <v>0</v>
      </c>
      <c r="W231" s="1249"/>
    </row>
    <row r="232" spans="8:24" s="18" customFormat="1" ht="13.2" x14ac:dyDescent="0.25">
      <c r="H232" s="1">
        <v>2017</v>
      </c>
      <c r="I232" s="1"/>
      <c r="J232" s="93">
        <f>AVERAGE(TAM_Cooking!C51:E51)*$D$23</f>
        <v>18.102001917728618</v>
      </c>
      <c r="K232" s="1">
        <v>2017</v>
      </c>
      <c r="L232" s="1003">
        <v>129.41130669062318</v>
      </c>
      <c r="M232" s="892">
        <v>0</v>
      </c>
      <c r="N232" s="1004">
        <f t="shared" si="50"/>
        <v>0</v>
      </c>
      <c r="O232" s="1">
        <v>2017</v>
      </c>
      <c r="P232" s="1003">
        <v>2561.8153222712135</v>
      </c>
      <c r="Q232" s="892">
        <v>0</v>
      </c>
      <c r="R232" s="1004">
        <f t="shared" si="51"/>
        <v>0</v>
      </c>
      <c r="S232" s="1">
        <v>2017</v>
      </c>
      <c r="T232" s="85">
        <f t="shared" si="47"/>
        <v>18.102001917728618</v>
      </c>
      <c r="U232" s="1005">
        <f t="shared" si="48"/>
        <v>0</v>
      </c>
      <c r="V232" s="990">
        <f t="shared" si="49"/>
        <v>0</v>
      </c>
      <c r="W232" s="1249"/>
    </row>
    <row r="233" spans="8:24" s="18" customFormat="1" ht="13.2" x14ac:dyDescent="0.25">
      <c r="H233" s="1">
        <v>2018</v>
      </c>
      <c r="I233" s="1"/>
      <c r="J233" s="93">
        <f>AVERAGE(TAM_Cooking!C52:E52)*$D$23</f>
        <v>18.359046512862005</v>
      </c>
      <c r="K233" s="1">
        <v>2018</v>
      </c>
      <c r="L233" s="1001">
        <v>129.41130669062318</v>
      </c>
      <c r="M233" s="999">
        <v>0</v>
      </c>
      <c r="N233" s="1004">
        <f t="shared" si="50"/>
        <v>0</v>
      </c>
      <c r="O233" s="1">
        <v>2018</v>
      </c>
      <c r="P233" s="1001">
        <v>2678.9127025840944</v>
      </c>
      <c r="Q233" s="999">
        <v>0</v>
      </c>
      <c r="R233" s="1004">
        <f t="shared" si="51"/>
        <v>0</v>
      </c>
      <c r="S233" s="1">
        <v>2018</v>
      </c>
      <c r="T233" s="85">
        <f t="shared" si="47"/>
        <v>18.359046512862005</v>
      </c>
      <c r="U233" s="1005">
        <f t="shared" si="48"/>
        <v>0</v>
      </c>
      <c r="V233" s="990">
        <f t="shared" si="49"/>
        <v>0</v>
      </c>
      <c r="W233" s="1249"/>
    </row>
    <row r="234" spans="8:24" s="18" customFormat="1" ht="13.2" x14ac:dyDescent="0.25">
      <c r="H234" s="1">
        <v>2019</v>
      </c>
      <c r="I234" s="1"/>
      <c r="J234" s="93">
        <f>AVERAGE(TAM_Cooking!C53:E53)*$D$23</f>
        <v>18.614285877802562</v>
      </c>
      <c r="K234" s="1">
        <v>2019</v>
      </c>
      <c r="L234" s="1003">
        <v>149.85585482168972</v>
      </c>
      <c r="M234" s="892">
        <v>192071.26540264249</v>
      </c>
      <c r="N234" s="1004">
        <f t="shared" si="50"/>
        <v>0.19207126540264247</v>
      </c>
      <c r="O234" s="1">
        <v>2019</v>
      </c>
      <c r="P234" s="1003">
        <v>2914.0611283408944</v>
      </c>
      <c r="Q234" s="892">
        <v>1394705.3839886424</v>
      </c>
      <c r="R234" s="1004">
        <f t="shared" si="51"/>
        <v>1.3947053839886423</v>
      </c>
      <c r="S234" s="1">
        <v>2019</v>
      </c>
      <c r="T234" s="85">
        <f t="shared" si="47"/>
        <v>18.614285877802562</v>
      </c>
      <c r="U234" s="1005">
        <f t="shared" si="48"/>
        <v>1.5867766493912847</v>
      </c>
      <c r="V234" s="990">
        <f t="shared" si="49"/>
        <v>1586776.6493912849</v>
      </c>
      <c r="W234" s="1249"/>
    </row>
    <row r="235" spans="8:24" s="18" customFormat="1" ht="13.2" x14ac:dyDescent="0.25">
      <c r="H235" s="37">
        <v>2020</v>
      </c>
      <c r="I235" s="37"/>
      <c r="J235" s="93">
        <f>AVERAGE(TAM_Cooking!C54:E54)*$D$23</f>
        <v>18.862492002773376</v>
      </c>
      <c r="K235" s="37">
        <v>2020</v>
      </c>
      <c r="L235" s="1001">
        <v>164.19027640071999</v>
      </c>
      <c r="M235" s="999">
        <v>322214.65822601365</v>
      </c>
      <c r="N235" s="1004">
        <f t="shared" si="50"/>
        <v>0.32221465822601364</v>
      </c>
      <c r="O235" s="37">
        <v>2020</v>
      </c>
      <c r="P235" s="1001">
        <v>3149.2647136538581</v>
      </c>
      <c r="Q235" s="999">
        <v>2789821.5089973486</v>
      </c>
      <c r="R235" s="1004">
        <f t="shared" si="51"/>
        <v>2.7898215089973486</v>
      </c>
      <c r="S235" s="37">
        <v>2020</v>
      </c>
      <c r="T235" s="85">
        <f t="shared" si="47"/>
        <v>18.862492002773376</v>
      </c>
      <c r="U235" s="1005">
        <f t="shared" si="48"/>
        <v>3.1120361672233621</v>
      </c>
      <c r="V235" s="990">
        <f t="shared" si="49"/>
        <v>3112036.1672233623</v>
      </c>
      <c r="W235" s="1249"/>
    </row>
    <row r="236" spans="8:24" s="18" customFormat="1" ht="13.2" x14ac:dyDescent="0.25">
      <c r="H236" s="1">
        <v>2021</v>
      </c>
      <c r="I236" s="1"/>
      <c r="J236" s="93">
        <f>AVERAGE(TAM_Cooking!C55:E55)*$D$23</f>
        <v>19.108714570788361</v>
      </c>
      <c r="K236" s="1">
        <v>2021</v>
      </c>
      <c r="L236" s="1003">
        <v>178.52469797974936</v>
      </c>
      <c r="M236" s="892">
        <v>452358.05104937573</v>
      </c>
      <c r="N236" s="1004">
        <f t="shared" si="50"/>
        <v>0.45235805104937571</v>
      </c>
      <c r="O236" s="1">
        <v>2021</v>
      </c>
      <c r="P236" s="1003">
        <v>3384.5847652135417</v>
      </c>
      <c r="Q236" s="892">
        <v>4185804.8901681369</v>
      </c>
      <c r="R236" s="1004">
        <f t="shared" si="51"/>
        <v>4.1858048901681366</v>
      </c>
      <c r="S236" s="1">
        <v>2021</v>
      </c>
      <c r="T236" s="85">
        <f t="shared" si="47"/>
        <v>19.108714570788361</v>
      </c>
      <c r="U236" s="1005">
        <f t="shared" si="48"/>
        <v>4.6381629412175123</v>
      </c>
      <c r="V236" s="990">
        <f t="shared" si="49"/>
        <v>4638162.9412175128</v>
      </c>
      <c r="W236" s="1249"/>
    </row>
    <row r="237" spans="8:24" s="18" customFormat="1" ht="13.2" x14ac:dyDescent="0.25">
      <c r="H237" s="1">
        <v>2022</v>
      </c>
      <c r="I237" s="1"/>
      <c r="J237" s="93">
        <f>AVERAGE(TAM_Cooking!C56:E56)*$D$23</f>
        <v>19.346318577306889</v>
      </c>
      <c r="K237" s="1">
        <v>2022</v>
      </c>
      <c r="L237" s="1001">
        <v>192.85911955877509</v>
      </c>
      <c r="M237" s="999">
        <v>582501.44387269672</v>
      </c>
      <c r="N237" s="1004">
        <f t="shared" si="50"/>
        <v>0.58250144387269664</v>
      </c>
      <c r="O237" s="1">
        <v>2022</v>
      </c>
      <c r="P237" s="1001">
        <v>3620.0212830200035</v>
      </c>
      <c r="Q237" s="999">
        <v>5582655.5275014415</v>
      </c>
      <c r="R237" s="1004">
        <f t="shared" si="51"/>
        <v>5.5826555275014416</v>
      </c>
      <c r="S237" s="1">
        <v>2022</v>
      </c>
      <c r="T237" s="85">
        <f t="shared" si="47"/>
        <v>19.346318577306889</v>
      </c>
      <c r="U237" s="1005">
        <f t="shared" si="48"/>
        <v>6.1651569713741381</v>
      </c>
      <c r="V237" s="990">
        <f t="shared" si="49"/>
        <v>6165156.9713741383</v>
      </c>
      <c r="W237" s="1249"/>
    </row>
    <row r="238" spans="8:24" s="18" customFormat="1" ht="13.2" x14ac:dyDescent="0.25">
      <c r="H238" s="1">
        <v>2023</v>
      </c>
      <c r="I238" s="1"/>
      <c r="J238" s="93">
        <f>AVERAGE(TAM_Cooking!C57:E57)*$D$23</f>
        <v>19.580117263989475</v>
      </c>
      <c r="K238" s="1">
        <v>2023</v>
      </c>
      <c r="L238" s="1003">
        <v>207.19354113780355</v>
      </c>
      <c r="M238" s="892">
        <v>712644.83669604966</v>
      </c>
      <c r="N238" s="1004">
        <f t="shared" si="50"/>
        <v>0.71264483669604961</v>
      </c>
      <c r="O238" s="1">
        <v>2023</v>
      </c>
      <c r="P238" s="1003">
        <v>3855.5742670732143</v>
      </c>
      <c r="Q238" s="892">
        <v>6980373.4209970487</v>
      </c>
      <c r="R238" s="1004">
        <f t="shared" si="51"/>
        <v>6.9803734209970481</v>
      </c>
      <c r="S238" s="1">
        <v>2023</v>
      </c>
      <c r="T238" s="85">
        <f t="shared" si="47"/>
        <v>19.580117263989475</v>
      </c>
      <c r="U238" s="1005">
        <f t="shared" si="48"/>
        <v>7.6930182576930974</v>
      </c>
      <c r="V238" s="990">
        <f t="shared" si="49"/>
        <v>7693018.2576930989</v>
      </c>
      <c r="W238" s="1249"/>
    </row>
    <row r="239" spans="8:24" s="18" customFormat="1" ht="13.2" x14ac:dyDescent="0.25">
      <c r="H239" s="1">
        <v>2024</v>
      </c>
      <c r="I239" s="1"/>
      <c r="J239" s="93">
        <f>AVERAGE(TAM_Cooking!C58:E58)*$D$23</f>
        <v>19.809956869326601</v>
      </c>
      <c r="K239" s="1">
        <v>2024</v>
      </c>
      <c r="L239" s="1001">
        <v>221.52796271683292</v>
      </c>
      <c r="M239" s="999">
        <v>842788.22951941169</v>
      </c>
      <c r="N239" s="1004">
        <f t="shared" si="50"/>
        <v>0.84278822951941168</v>
      </c>
      <c r="O239" s="1">
        <v>2024</v>
      </c>
      <c r="P239" s="1001">
        <v>4091.2437173731741</v>
      </c>
      <c r="Q239" s="999">
        <v>8378958.570654951</v>
      </c>
      <c r="R239" s="1004">
        <f t="shared" si="51"/>
        <v>8.3789585706549499</v>
      </c>
      <c r="S239" s="1">
        <v>2024</v>
      </c>
      <c r="T239" s="85">
        <f t="shared" si="47"/>
        <v>19.809956869326601</v>
      </c>
      <c r="U239" s="1005">
        <f t="shared" si="48"/>
        <v>9.2217468001743619</v>
      </c>
      <c r="V239" s="990">
        <f t="shared" si="49"/>
        <v>9221746.800174363</v>
      </c>
      <c r="W239" s="1249"/>
    </row>
    <row r="240" spans="8:24" s="18" customFormat="1" ht="13.2" x14ac:dyDescent="0.25">
      <c r="H240" s="1">
        <v>2025</v>
      </c>
      <c r="I240" s="1"/>
      <c r="J240" s="93">
        <f>AVERAGE(TAM_Cooking!C59:E59)*$D$23</f>
        <v>20.035730044633745</v>
      </c>
      <c r="K240" s="1">
        <v>2025</v>
      </c>
      <c r="L240" s="1003">
        <v>235.86238429585865</v>
      </c>
      <c r="M240" s="892">
        <v>972931.62234273728</v>
      </c>
      <c r="N240" s="1004">
        <f t="shared" si="50"/>
        <v>0.97293162234273722</v>
      </c>
      <c r="O240" s="1">
        <v>2025</v>
      </c>
      <c r="P240" s="1003">
        <v>4327.0296339198539</v>
      </c>
      <c r="Q240" s="892">
        <v>9778410.9764749352</v>
      </c>
      <c r="R240" s="1004">
        <f t="shared" si="51"/>
        <v>9.7784109764749356</v>
      </c>
      <c r="S240" s="1">
        <v>2025</v>
      </c>
      <c r="T240" s="85">
        <f t="shared" si="47"/>
        <v>20.035730044633745</v>
      </c>
      <c r="U240" s="1005">
        <f t="shared" si="48"/>
        <v>10.751342598817672</v>
      </c>
      <c r="V240" s="990">
        <f t="shared" si="49"/>
        <v>10751342.598817673</v>
      </c>
      <c r="W240" s="1249"/>
    </row>
    <row r="241" spans="8:23" s="18" customFormat="1" ht="13.2" x14ac:dyDescent="0.25">
      <c r="H241" s="1">
        <v>2026</v>
      </c>
      <c r="I241" s="1"/>
      <c r="J241" s="93">
        <f>AVERAGE(TAM_Cooking!C60:E60)*$D$23</f>
        <v>20.257469279008191</v>
      </c>
      <c r="K241" s="1">
        <v>2026</v>
      </c>
      <c r="L241" s="1001">
        <v>250.19680587488801</v>
      </c>
      <c r="M241" s="999">
        <v>1103075.0151660994</v>
      </c>
      <c r="N241" s="1004">
        <f t="shared" si="50"/>
        <v>1.1030750151660993</v>
      </c>
      <c r="O241" s="1">
        <v>2026</v>
      </c>
      <c r="P241" s="1001">
        <v>4562.9320167133119</v>
      </c>
      <c r="Q241" s="999">
        <v>11178730.638457436</v>
      </c>
      <c r="R241" s="1004">
        <f t="shared" si="51"/>
        <v>11.178730638457436</v>
      </c>
      <c r="S241" s="1">
        <v>2026</v>
      </c>
      <c r="T241" s="85">
        <f t="shared" si="47"/>
        <v>20.257469279008191</v>
      </c>
      <c r="U241" s="1005">
        <f t="shared" si="48"/>
        <v>12.281805653623536</v>
      </c>
      <c r="V241" s="990">
        <f t="shared" si="49"/>
        <v>12281805.653623536</v>
      </c>
      <c r="W241" s="1249"/>
    </row>
    <row r="242" spans="8:23" s="18" customFormat="1" ht="13.2" x14ac:dyDescent="0.25">
      <c r="H242" s="1">
        <v>2027</v>
      </c>
      <c r="I242" s="1"/>
      <c r="J242" s="93">
        <f>AVERAGE(TAM_Cooking!C61:E61)*$D$23</f>
        <v>20.475310604341889</v>
      </c>
      <c r="K242" s="1">
        <v>2027</v>
      </c>
      <c r="L242" s="1003">
        <v>264.53122745391738</v>
      </c>
      <c r="M242" s="892">
        <v>1233218.4079894568</v>
      </c>
      <c r="N242" s="1004">
        <f t="shared" si="50"/>
        <v>1.2332184079894568</v>
      </c>
      <c r="O242" s="1">
        <v>2027</v>
      </c>
      <c r="P242" s="1003">
        <v>4798.9508657535189</v>
      </c>
      <c r="Q242" s="892">
        <v>12579917.556602236</v>
      </c>
      <c r="R242" s="1004">
        <f t="shared" si="51"/>
        <v>12.579917556602235</v>
      </c>
      <c r="S242" s="1">
        <v>2027</v>
      </c>
      <c r="T242" s="85">
        <f t="shared" si="47"/>
        <v>20.475310604341889</v>
      </c>
      <c r="U242" s="1005">
        <f t="shared" si="48"/>
        <v>13.813135964591691</v>
      </c>
      <c r="V242" s="990">
        <f t="shared" si="49"/>
        <v>13813135.964591693</v>
      </c>
      <c r="W242" s="1249"/>
    </row>
    <row r="243" spans="8:23" s="18" customFormat="1" ht="13.2" x14ac:dyDescent="0.25">
      <c r="H243" s="1">
        <v>2028</v>
      </c>
      <c r="I243" s="1"/>
      <c r="J243" s="93">
        <f>AVERAGE(TAM_Cooking!C62:E62)*$D$23</f>
        <v>20.689336302068394</v>
      </c>
      <c r="K243" s="1">
        <v>2028</v>
      </c>
      <c r="L243" s="1001">
        <v>278.86564903294311</v>
      </c>
      <c r="M243" s="999">
        <v>1363361.8008127825</v>
      </c>
      <c r="N243" s="1004">
        <f t="shared" si="50"/>
        <v>1.3633618008127824</v>
      </c>
      <c r="O243" s="1">
        <v>2028</v>
      </c>
      <c r="P243" s="1001">
        <v>5035.0861810404749</v>
      </c>
      <c r="Q243" s="999">
        <v>13981971.730909334</v>
      </c>
      <c r="R243" s="1004">
        <f t="shared" si="51"/>
        <v>13.981971730909335</v>
      </c>
      <c r="S243" s="1">
        <v>2028</v>
      </c>
      <c r="T243" s="85">
        <f t="shared" si="47"/>
        <v>20.689336302068394</v>
      </c>
      <c r="U243" s="1005">
        <f t="shared" si="48"/>
        <v>15.345333531722117</v>
      </c>
      <c r="V243" s="990">
        <f t="shared" si="49"/>
        <v>15345333.531722117</v>
      </c>
      <c r="W243" s="1249"/>
    </row>
    <row r="244" spans="8:23" s="18" customFormat="1" ht="13.2" x14ac:dyDescent="0.25">
      <c r="H244" s="1">
        <v>2029</v>
      </c>
      <c r="I244" s="1"/>
      <c r="J244" s="93">
        <f>AVERAGE(TAM_Cooking!C63:E63)*$D$23</f>
        <v>20.89964804640325</v>
      </c>
      <c r="K244" s="1">
        <v>2029</v>
      </c>
      <c r="L244" s="1003">
        <v>293.20007061197248</v>
      </c>
      <c r="M244" s="892">
        <v>1493505.1936361445</v>
      </c>
      <c r="N244" s="1004">
        <f t="shared" si="50"/>
        <v>1.4935051936361445</v>
      </c>
      <c r="O244" s="1">
        <v>2029</v>
      </c>
      <c r="P244" s="1003">
        <v>5271.33796257418</v>
      </c>
      <c r="Q244" s="892">
        <v>15384893.161378736</v>
      </c>
      <c r="R244" s="1004">
        <f t="shared" si="51"/>
        <v>15.384893161378734</v>
      </c>
      <c r="S244" s="1">
        <v>2029</v>
      </c>
      <c r="T244" s="85">
        <f t="shared" si="47"/>
        <v>20.89964804640325</v>
      </c>
      <c r="U244" s="1005">
        <f t="shared" si="48"/>
        <v>16.87839835501488</v>
      </c>
      <c r="V244" s="990">
        <f t="shared" si="49"/>
        <v>16878398.355014879</v>
      </c>
      <c r="W244" s="1249"/>
    </row>
    <row r="245" spans="8:23" s="18" customFormat="1" ht="13.2" x14ac:dyDescent="0.25">
      <c r="H245" s="1">
        <v>2030</v>
      </c>
      <c r="I245" s="1"/>
      <c r="J245" s="93">
        <f>AVERAGE(TAM_Cooking!C64:E64)*$D$23</f>
        <v>21.106316003560046</v>
      </c>
      <c r="K245" s="1">
        <v>2030</v>
      </c>
      <c r="L245" s="1001">
        <v>307.53449219100094</v>
      </c>
      <c r="M245" s="999">
        <v>1623648.5864594975</v>
      </c>
      <c r="N245" s="1004">
        <f t="shared" si="50"/>
        <v>1.6236485864594974</v>
      </c>
      <c r="O245" s="1">
        <v>2030</v>
      </c>
      <c r="P245" s="1001">
        <v>5507.7062103546632</v>
      </c>
      <c r="Q245" s="999">
        <v>16788681.848010648</v>
      </c>
      <c r="R245" s="1004">
        <f t="shared" si="51"/>
        <v>16.788681848010647</v>
      </c>
      <c r="S245" s="1">
        <v>2030</v>
      </c>
      <c r="T245" s="85">
        <f t="shared" si="47"/>
        <v>21.106316003560046</v>
      </c>
      <c r="U245" s="1005">
        <f t="shared" si="48"/>
        <v>18.412330434470146</v>
      </c>
      <c r="V245" s="990">
        <f t="shared" si="49"/>
        <v>18412330.434470147</v>
      </c>
      <c r="W245" s="1249"/>
    </row>
    <row r="246" spans="8:23" s="18" customFormat="1" ht="13.2" x14ac:dyDescent="0.25">
      <c r="H246" s="1">
        <v>2031</v>
      </c>
      <c r="I246" s="1"/>
      <c r="J246" s="93">
        <f>AVERAGE(TAM_Cooking!C65:E65)*$D$23</f>
        <v>21.30936961759441</v>
      </c>
      <c r="K246" s="1">
        <v>2031</v>
      </c>
      <c r="L246" s="1003">
        <v>321.86891377002667</v>
      </c>
      <c r="M246" s="892">
        <v>1753791.9792828229</v>
      </c>
      <c r="N246" s="1004">
        <f t="shared" si="50"/>
        <v>1.7537919792828229</v>
      </c>
      <c r="O246" s="1">
        <v>2031</v>
      </c>
      <c r="P246" s="1003">
        <v>5554.4783157409074</v>
      </c>
      <c r="Q246" s="892">
        <v>16780658.722814847</v>
      </c>
      <c r="R246" s="1004">
        <f t="shared" si="51"/>
        <v>16.780658722814845</v>
      </c>
      <c r="S246" s="1">
        <v>2031</v>
      </c>
      <c r="T246" s="85">
        <f t="shared" si="47"/>
        <v>21.30936961759441</v>
      </c>
      <c r="U246" s="1005">
        <f t="shared" si="48"/>
        <v>18.534450702097669</v>
      </c>
      <c r="V246" s="990">
        <f t="shared" si="49"/>
        <v>18534450.702097669</v>
      </c>
      <c r="W246" s="1249"/>
    </row>
    <row r="247" spans="8:23" s="18" customFormat="1" ht="13.2" x14ac:dyDescent="0.25">
      <c r="H247" s="1">
        <v>2032</v>
      </c>
      <c r="I247" s="1"/>
      <c r="J247" s="93">
        <f>AVERAGE(TAM_Cooking!C66:E66)*$D$23</f>
        <v>21.508860975614901</v>
      </c>
      <c r="K247" s="1">
        <v>2032</v>
      </c>
      <c r="L247" s="1001">
        <v>336.20333534905603</v>
      </c>
      <c r="M247" s="999">
        <v>1883935.3721061805</v>
      </c>
      <c r="N247" s="1004">
        <f t="shared" si="50"/>
        <v>1.8839353721061805</v>
      </c>
      <c r="O247" s="1">
        <v>2032</v>
      </c>
      <c r="P247" s="1001">
        <v>5599.9679522337638</v>
      </c>
      <c r="Q247" s="999">
        <v>16763085.800301846</v>
      </c>
      <c r="R247" s="1004">
        <f t="shared" si="51"/>
        <v>16.763085800301845</v>
      </c>
      <c r="S247" s="1">
        <v>2032</v>
      </c>
      <c r="T247" s="85">
        <f t="shared" si="47"/>
        <v>21.508860975614901</v>
      </c>
      <c r="U247" s="1005">
        <f t="shared" si="48"/>
        <v>18.647021172408024</v>
      </c>
      <c r="V247" s="990">
        <f t="shared" si="49"/>
        <v>18647021.172408026</v>
      </c>
      <c r="W247" s="1249"/>
    </row>
    <row r="248" spans="8:23" s="18" customFormat="1" ht="13.2" x14ac:dyDescent="0.25">
      <c r="H248" s="1">
        <v>2033</v>
      </c>
      <c r="I248" s="1"/>
      <c r="J248" s="93">
        <f>AVERAGE(TAM_Cooking!C67:E67)*$D$23</f>
        <v>21.704955243209156</v>
      </c>
      <c r="K248" s="1">
        <v>2033</v>
      </c>
      <c r="L248" s="1003">
        <v>350.5377569280854</v>
      </c>
      <c r="M248" s="892">
        <v>2014078.7649295426</v>
      </c>
      <c r="N248" s="1004">
        <f t="shared" si="50"/>
        <v>2.0140787649295424</v>
      </c>
      <c r="O248" s="1">
        <v>2033</v>
      </c>
      <c r="P248" s="1003">
        <v>5644.2104132120048</v>
      </c>
      <c r="Q248" s="892">
        <v>16736225.889663873</v>
      </c>
      <c r="R248" s="1004">
        <f t="shared" si="51"/>
        <v>16.736225889663874</v>
      </c>
      <c r="S248" s="1">
        <v>2033</v>
      </c>
      <c r="T248" s="85">
        <f t="shared" si="47"/>
        <v>21.704955243209156</v>
      </c>
      <c r="U248" s="1005">
        <f t="shared" si="48"/>
        <v>18.750304654593418</v>
      </c>
      <c r="V248" s="990">
        <f t="shared" si="49"/>
        <v>18750304.654593416</v>
      </c>
      <c r="W248" s="1249"/>
    </row>
    <row r="249" spans="8:23" s="18" customFormat="1" ht="13.2" x14ac:dyDescent="0.25">
      <c r="H249" s="1">
        <v>2034</v>
      </c>
      <c r="I249" s="1"/>
      <c r="J249" s="93">
        <f>AVERAGE(TAM_Cooking!C68:E68)*$D$23</f>
        <v>21.897852626561335</v>
      </c>
      <c r="K249" s="1">
        <v>2034</v>
      </c>
      <c r="L249" s="1001">
        <v>364.87217850711113</v>
      </c>
      <c r="M249" s="999">
        <v>2144222.1577528683</v>
      </c>
      <c r="N249" s="1004">
        <f t="shared" si="50"/>
        <v>2.1442221577528682</v>
      </c>
      <c r="O249" s="1">
        <v>2034</v>
      </c>
      <c r="P249" s="1001">
        <v>5687.2480500410029</v>
      </c>
      <c r="Q249" s="999">
        <v>16700394.356799856</v>
      </c>
      <c r="R249" s="1004">
        <f t="shared" si="51"/>
        <v>16.700394356799855</v>
      </c>
      <c r="S249" s="1">
        <v>2034</v>
      </c>
      <c r="T249" s="85">
        <f t="shared" si="47"/>
        <v>21.897852626561335</v>
      </c>
      <c r="U249" s="1005">
        <f t="shared" si="48"/>
        <v>18.844616514552722</v>
      </c>
      <c r="V249" s="990">
        <f t="shared" si="49"/>
        <v>18844616.514552724</v>
      </c>
      <c r="W249" s="1249"/>
    </row>
    <row r="250" spans="8:23" s="18" customFormat="1" ht="13.2" x14ac:dyDescent="0.25">
      <c r="H250" s="1">
        <v>2035</v>
      </c>
      <c r="I250" s="1"/>
      <c r="J250" s="93">
        <f>AVERAGE(TAM_Cooking!C69:E69)*$D$23</f>
        <v>22.087689745262928</v>
      </c>
      <c r="K250" s="1">
        <v>2035</v>
      </c>
      <c r="L250" s="1003">
        <v>379.2066000861405</v>
      </c>
      <c r="M250" s="892">
        <v>2274365.55057623</v>
      </c>
      <c r="N250" s="1004">
        <f t="shared" si="50"/>
        <v>2.2743655505762299</v>
      </c>
      <c r="O250" s="1">
        <v>2035</v>
      </c>
      <c r="P250" s="1003">
        <v>5729.1088898493681</v>
      </c>
      <c r="Q250" s="892">
        <v>16655799.903378107</v>
      </c>
      <c r="R250" s="1004">
        <f t="shared" si="51"/>
        <v>16.655799903378107</v>
      </c>
      <c r="S250" s="1">
        <v>2035</v>
      </c>
      <c r="T250" s="85">
        <f t="shared" si="47"/>
        <v>22.087689745262928</v>
      </c>
      <c r="U250" s="1005">
        <f t="shared" si="48"/>
        <v>18.930165453954338</v>
      </c>
      <c r="V250" s="990">
        <f t="shared" si="49"/>
        <v>18930165.453954335</v>
      </c>
      <c r="W250" s="1249"/>
    </row>
    <row r="251" spans="8:23" s="18" customFormat="1" ht="13.2" x14ac:dyDescent="0.25">
      <c r="H251" s="1">
        <v>2036</v>
      </c>
      <c r="I251" s="1"/>
      <c r="J251" s="93">
        <f>AVERAGE(TAM_Cooking!C70:E70)*$D$23</f>
        <v>22.274520378497499</v>
      </c>
      <c r="K251" s="1">
        <v>2036</v>
      </c>
      <c r="L251" s="1001">
        <v>386.97784692811342</v>
      </c>
      <c r="M251" s="999">
        <v>2338689.7390659368</v>
      </c>
      <c r="N251" s="1004">
        <f t="shared" si="50"/>
        <v>2.3386897390659365</v>
      </c>
      <c r="O251" s="1">
        <v>2036</v>
      </c>
      <c r="P251" s="1001">
        <v>5776.3665530677044</v>
      </c>
      <c r="Q251" s="999">
        <v>16651392.443954907</v>
      </c>
      <c r="R251" s="1004">
        <f t="shared" si="51"/>
        <v>16.651392443954908</v>
      </c>
      <c r="S251" s="1">
        <v>2036</v>
      </c>
      <c r="T251" s="85">
        <f t="shared" si="47"/>
        <v>22.274520378497499</v>
      </c>
      <c r="U251" s="1005">
        <f t="shared" si="48"/>
        <v>18.990082183020846</v>
      </c>
      <c r="V251" s="990">
        <f t="shared" si="49"/>
        <v>18990082.183020845</v>
      </c>
      <c r="W251" s="1249"/>
    </row>
    <row r="252" spans="8:23" s="18" customFormat="1" ht="13.2" x14ac:dyDescent="0.25">
      <c r="H252" s="1">
        <v>2037</v>
      </c>
      <c r="I252" s="1"/>
      <c r="J252" s="93">
        <f>AVERAGE(TAM_Cooking!C71:E71)*$D$23</f>
        <v>22.45829414969916</v>
      </c>
      <c r="K252" s="1">
        <v>2037</v>
      </c>
      <c r="L252" s="1003">
        <v>394.7490937700818</v>
      </c>
      <c r="M252" s="892">
        <v>2403013.9275555927</v>
      </c>
      <c r="N252" s="1004">
        <f t="shared" si="50"/>
        <v>2.4030139275555928</v>
      </c>
      <c r="O252" s="1">
        <v>2037</v>
      </c>
      <c r="P252" s="1003">
        <v>5822.4453525147273</v>
      </c>
      <c r="Q252" s="892">
        <v>16638206.674087947</v>
      </c>
      <c r="R252" s="1004">
        <f t="shared" si="51"/>
        <v>16.638206674087947</v>
      </c>
      <c r="S252" s="1">
        <v>2037</v>
      </c>
      <c r="T252" s="85">
        <f t="shared" si="47"/>
        <v>22.45829414969916</v>
      </c>
      <c r="U252" s="1005">
        <f t="shared" si="48"/>
        <v>19.041220601643538</v>
      </c>
      <c r="V252" s="990">
        <f t="shared" si="49"/>
        <v>19041220.60164354</v>
      </c>
      <c r="W252" s="1249"/>
    </row>
    <row r="253" spans="8:23" s="18" customFormat="1" ht="13.2" x14ac:dyDescent="0.25">
      <c r="H253" s="1">
        <v>2038</v>
      </c>
      <c r="I253" s="1"/>
      <c r="J253" s="93">
        <f>AVERAGE(TAM_Cooking!C72:E72)*$D$23</f>
        <v>22.638905615212035</v>
      </c>
      <c r="K253" s="1">
        <v>2038</v>
      </c>
      <c r="L253" s="1001">
        <v>402.52034061205467</v>
      </c>
      <c r="M253" s="999">
        <v>2467338.116045299</v>
      </c>
      <c r="N253" s="1004">
        <f t="shared" si="50"/>
        <v>2.467338116045299</v>
      </c>
      <c r="O253" s="1">
        <v>2038</v>
      </c>
      <c r="P253" s="1001">
        <v>5867.3200779448489</v>
      </c>
      <c r="Q253" s="999">
        <v>16616054.867792664</v>
      </c>
      <c r="R253" s="1004">
        <f t="shared" si="51"/>
        <v>16.616054867792663</v>
      </c>
      <c r="S253" s="1">
        <v>2038</v>
      </c>
      <c r="T253" s="85">
        <f t="shared" si="47"/>
        <v>22.638905615212035</v>
      </c>
      <c r="U253" s="1005">
        <f t="shared" si="48"/>
        <v>19.08339298383796</v>
      </c>
      <c r="V253" s="990">
        <f t="shared" si="49"/>
        <v>19083392.983837962</v>
      </c>
      <c r="W253" s="1249"/>
    </row>
    <row r="254" spans="8:23" s="18" customFormat="1" ht="13.2" x14ac:dyDescent="0.25">
      <c r="H254" s="1">
        <v>2039</v>
      </c>
      <c r="I254" s="1"/>
      <c r="J254" s="93">
        <f>AVERAGE(TAM_Cooking!C73:E73)*$D$23</f>
        <v>22.81619475310988</v>
      </c>
      <c r="K254" s="1">
        <v>2039</v>
      </c>
      <c r="L254" s="1003">
        <v>410.29158745402759</v>
      </c>
      <c r="M254" s="892">
        <v>2531662.3045350057</v>
      </c>
      <c r="N254" s="1004">
        <f t="shared" si="50"/>
        <v>2.5316623045350055</v>
      </c>
      <c r="O254" s="1">
        <v>2039</v>
      </c>
      <c r="P254" s="1003">
        <v>5910.9541205154374</v>
      </c>
      <c r="Q254" s="892">
        <v>16584664.420385273</v>
      </c>
      <c r="R254" s="1004">
        <f t="shared" si="51"/>
        <v>16.584664420385273</v>
      </c>
      <c r="S254" s="1">
        <v>2039</v>
      </c>
      <c r="T254" s="85">
        <f t="shared" si="47"/>
        <v>22.81619475310988</v>
      </c>
      <c r="U254" s="1005">
        <f t="shared" si="48"/>
        <v>19.116326724920278</v>
      </c>
      <c r="V254" s="990">
        <f t="shared" si="49"/>
        <v>19116326.72492028</v>
      </c>
      <c r="W254" s="1249"/>
    </row>
    <row r="255" spans="8:23" s="18" customFormat="1" ht="13.2" x14ac:dyDescent="0.25">
      <c r="H255" s="1">
        <v>2040</v>
      </c>
      <c r="I255" s="1"/>
      <c r="J255" s="93">
        <f>AVERAGE(TAM_Cooking!C74:E74)*$D$23</f>
        <v>22.990026369817411</v>
      </c>
      <c r="K255" s="1">
        <v>2040</v>
      </c>
      <c r="L255" s="1001">
        <v>418.06283429600052</v>
      </c>
      <c r="M255" s="999">
        <v>2595986.4930247115</v>
      </c>
      <c r="N255" s="1004">
        <f t="shared" si="50"/>
        <v>2.5959864930247112</v>
      </c>
      <c r="O255" s="1">
        <v>2040</v>
      </c>
      <c r="P255" s="1001">
        <v>5953.3175869177767</v>
      </c>
      <c r="Q255" s="999">
        <v>16543812.733843436</v>
      </c>
      <c r="R255" s="1004">
        <f t="shared" si="51"/>
        <v>16.543812733843435</v>
      </c>
      <c r="S255" s="1">
        <v>2040</v>
      </c>
      <c r="T255" s="85">
        <f t="shared" si="47"/>
        <v>22.990026369817411</v>
      </c>
      <c r="U255" s="1005">
        <f t="shared" si="48"/>
        <v>19.139799226868146</v>
      </c>
      <c r="V255" s="990">
        <f t="shared" si="49"/>
        <v>19139799.226868149</v>
      </c>
      <c r="W255" s="1249"/>
    </row>
    <row r="256" spans="8:23" s="18" customFormat="1" ht="13.2" x14ac:dyDescent="0.25">
      <c r="H256" s="1">
        <v>2041</v>
      </c>
      <c r="I256" s="1"/>
      <c r="J256" s="93">
        <f>AVERAGE(TAM_Cooking!C75:E75)*$D$23</f>
        <v>23.160359088847173</v>
      </c>
      <c r="K256" s="1">
        <v>2041</v>
      </c>
      <c r="L256" s="1003">
        <v>425.83408113796975</v>
      </c>
      <c r="M256" s="892">
        <v>2660310.6815143768</v>
      </c>
      <c r="N256" s="1004">
        <f t="shared" si="50"/>
        <v>2.6603106815143764</v>
      </c>
      <c r="O256" s="1">
        <v>2041</v>
      </c>
      <c r="P256" s="1003">
        <v>5994.4015087293737</v>
      </c>
      <c r="Q256" s="892">
        <v>16493433.02555939</v>
      </c>
      <c r="R256" s="1004">
        <f t="shared" si="51"/>
        <v>16.493433025559391</v>
      </c>
      <c r="S256" s="1">
        <v>2041</v>
      </c>
      <c r="T256" s="85">
        <f t="shared" si="47"/>
        <v>23.160359088847173</v>
      </c>
      <c r="U256" s="1005">
        <f t="shared" si="48"/>
        <v>19.153743707073765</v>
      </c>
      <c r="V256" s="990">
        <f t="shared" si="49"/>
        <v>19153743.707073767</v>
      </c>
      <c r="W256" s="1249"/>
    </row>
    <row r="257" spans="8:23" s="18" customFormat="1" ht="13.2" x14ac:dyDescent="0.25">
      <c r="H257" s="1">
        <v>2042</v>
      </c>
      <c r="I257" s="1"/>
      <c r="J257" s="93">
        <f>AVERAGE(TAM_Cooking!C76:E76)*$D$23</f>
        <v>23.327170449166488</v>
      </c>
      <c r="K257" s="1">
        <v>2042</v>
      </c>
      <c r="L257" s="1001">
        <v>433.60532797994267</v>
      </c>
      <c r="M257" s="999">
        <v>2724634.8700040835</v>
      </c>
      <c r="N257" s="1004">
        <f t="shared" si="50"/>
        <v>2.7246348700040834</v>
      </c>
      <c r="O257" s="1">
        <v>2042</v>
      </c>
      <c r="P257" s="1001">
        <v>6034.2026864857089</v>
      </c>
      <c r="Q257" s="999">
        <v>16433501.470988279</v>
      </c>
      <c r="R257" s="1004">
        <f t="shared" si="51"/>
        <v>16.433501470988279</v>
      </c>
      <c r="S257" s="1">
        <v>2042</v>
      </c>
      <c r="T257" s="85">
        <f t="shared" si="47"/>
        <v>23.327170449166488</v>
      </c>
      <c r="U257" s="1005">
        <f t="shared" si="48"/>
        <v>19.158136340992364</v>
      </c>
      <c r="V257" s="990">
        <f t="shared" si="49"/>
        <v>19158136.340992361</v>
      </c>
      <c r="W257" s="1249"/>
    </row>
    <row r="258" spans="8:23" s="18" customFormat="1" ht="13.2" x14ac:dyDescent="0.25">
      <c r="H258" s="1">
        <v>2043</v>
      </c>
      <c r="I258" s="1"/>
      <c r="J258" s="93">
        <f>AVERAGE(TAM_Cooking!C77:E77)*$D$23</f>
        <v>23.490360682416345</v>
      </c>
      <c r="K258" s="1">
        <v>2043</v>
      </c>
      <c r="L258" s="1003">
        <v>441.3765748219156</v>
      </c>
      <c r="M258" s="892">
        <v>2788959.0584937893</v>
      </c>
      <c r="N258" s="1004">
        <f t="shared" si="50"/>
        <v>2.7889590584937891</v>
      </c>
      <c r="O258" s="1">
        <v>2043</v>
      </c>
      <c r="P258" s="1003">
        <v>6072.703722069682</v>
      </c>
      <c r="Q258" s="892">
        <v>16363888.516506722</v>
      </c>
      <c r="R258" s="1004">
        <f t="shared" si="51"/>
        <v>16.363888516506723</v>
      </c>
      <c r="S258" s="1">
        <v>2043</v>
      </c>
      <c r="T258" s="85">
        <f t="shared" si="47"/>
        <v>23.490360682416345</v>
      </c>
      <c r="U258" s="1005">
        <f t="shared" si="48"/>
        <v>19.152847575000511</v>
      </c>
      <c r="V258" s="990">
        <f t="shared" si="49"/>
        <v>19152847.57500051</v>
      </c>
      <c r="W258" s="1249"/>
    </row>
    <row r="259" spans="8:23" s="18" customFormat="1" ht="13.2" x14ac:dyDescent="0.25">
      <c r="H259" s="1">
        <v>2044</v>
      </c>
      <c r="I259" s="1"/>
      <c r="J259" s="93">
        <f>AVERAGE(TAM_Cooking!C78:E78)*$D$23</f>
        <v>23.649818358315574</v>
      </c>
      <c r="K259" s="1">
        <v>2044</v>
      </c>
      <c r="L259" s="1001">
        <v>449.14782166388488</v>
      </c>
      <c r="M259" s="999">
        <v>2853283.2469834597</v>
      </c>
      <c r="N259" s="1004">
        <f t="shared" si="50"/>
        <v>2.8532832469834597</v>
      </c>
      <c r="O259" s="1">
        <v>2044</v>
      </c>
      <c r="P259" s="1001">
        <v>6109.8862519766126</v>
      </c>
      <c r="Q259" s="999">
        <v>16284457.419813497</v>
      </c>
      <c r="R259" s="1004">
        <f t="shared" si="51"/>
        <v>16.284457419813496</v>
      </c>
      <c r="S259" s="1">
        <v>2044</v>
      </c>
      <c r="T259" s="85">
        <f t="shared" si="47"/>
        <v>23.649818358315574</v>
      </c>
      <c r="U259" s="1005">
        <f t="shared" si="48"/>
        <v>19.137740666796955</v>
      </c>
      <c r="V259" s="990">
        <f t="shared" si="49"/>
        <v>19137740.666796956</v>
      </c>
      <c r="W259" s="1249"/>
    </row>
    <row r="260" spans="8:23" s="18" customFormat="1" ht="13.2" x14ac:dyDescent="0.25">
      <c r="H260" s="1">
        <v>2045</v>
      </c>
      <c r="I260" s="1"/>
      <c r="J260" s="93">
        <f>AVERAGE(TAM_Cooking!C79:E79)*$D$23</f>
        <v>23.805449961369192</v>
      </c>
      <c r="K260" s="1">
        <v>2045</v>
      </c>
      <c r="L260" s="1003">
        <v>456.9190685058569</v>
      </c>
      <c r="M260" s="892">
        <v>2917607.4354731571</v>
      </c>
      <c r="N260" s="1004">
        <f t="shared" si="50"/>
        <v>2.9176074354731569</v>
      </c>
      <c r="O260" s="1">
        <v>2045</v>
      </c>
      <c r="P260" s="1003">
        <v>6145.7354176898143</v>
      </c>
      <c r="Q260" s="892">
        <v>16195097.538207237</v>
      </c>
      <c r="R260" s="1004">
        <f t="shared" si="51"/>
        <v>16.195097538207236</v>
      </c>
      <c r="S260" s="1">
        <v>2045</v>
      </c>
      <c r="T260" s="85">
        <f t="shared" si="47"/>
        <v>23.805449961369192</v>
      </c>
      <c r="U260" s="1005">
        <f t="shared" si="48"/>
        <v>19.112704973680394</v>
      </c>
      <c r="V260" s="990">
        <f t="shared" si="49"/>
        <v>19112704.973680392</v>
      </c>
      <c r="W260" s="1249"/>
    </row>
    <row r="261" spans="8:23" s="18" customFormat="1" ht="13.2" x14ac:dyDescent="0.25">
      <c r="H261" s="1">
        <v>2046</v>
      </c>
      <c r="I261" s="1"/>
      <c r="J261" s="93">
        <f>AVERAGE(TAM_Cooking!C80:E80)*$D$23</f>
        <v>23.957201493691183</v>
      </c>
      <c r="K261" s="1">
        <v>2046</v>
      </c>
      <c r="L261" s="1001">
        <v>464.69031534782977</v>
      </c>
      <c r="M261" s="999">
        <v>2981931.6239628582</v>
      </c>
      <c r="N261" s="1004">
        <f t="shared" si="50"/>
        <v>2.9819316239628582</v>
      </c>
      <c r="O261" s="1">
        <v>2046</v>
      </c>
      <c r="P261" s="1001">
        <v>6180.2435549169222</v>
      </c>
      <c r="Q261" s="999">
        <v>16095751.800176067</v>
      </c>
      <c r="R261" s="1004">
        <f t="shared" si="51"/>
        <v>16.095751800176068</v>
      </c>
      <c r="S261" s="1">
        <v>2046</v>
      </c>
      <c r="T261" s="85">
        <f t="shared" si="47"/>
        <v>23.957201493691183</v>
      </c>
      <c r="U261" s="1005">
        <f t="shared" si="48"/>
        <v>19.077683424138925</v>
      </c>
      <c r="V261" s="990">
        <f t="shared" si="49"/>
        <v>19077683.424138926</v>
      </c>
      <c r="W261" s="1249"/>
    </row>
    <row r="262" spans="8:23" s="18" customFormat="1" ht="13.2" x14ac:dyDescent="0.25">
      <c r="H262" s="1">
        <v>2047</v>
      </c>
      <c r="I262" s="1"/>
      <c r="J262" s="93">
        <f>AVERAGE(TAM_Cooking!C81:E81)*$D$23</f>
        <v>24.105038994084467</v>
      </c>
      <c r="K262" s="1">
        <v>2047</v>
      </c>
      <c r="L262" s="1003">
        <v>472.46156218979905</v>
      </c>
      <c r="M262" s="892">
        <v>3046255.8124525282</v>
      </c>
      <c r="N262" s="1004">
        <f t="shared" si="50"/>
        <v>3.0462558124525279</v>
      </c>
      <c r="O262" s="1">
        <v>2047</v>
      </c>
      <c r="P262" s="1003">
        <v>6213.4063772400468</v>
      </c>
      <c r="Q262" s="892">
        <v>15986388.2872678</v>
      </c>
      <c r="R262" s="1004">
        <f t="shared" si="51"/>
        <v>15.9863882872678</v>
      </c>
      <c r="S262" s="1">
        <v>2047</v>
      </c>
      <c r="T262" s="85">
        <f t="shared" si="47"/>
        <v>24.105038994084467</v>
      </c>
      <c r="U262" s="1005">
        <f t="shared" si="48"/>
        <v>19.032644099720329</v>
      </c>
      <c r="V262" s="990">
        <f t="shared" si="49"/>
        <v>19032644.099720329</v>
      </c>
      <c r="W262" s="1249"/>
    </row>
    <row r="263" spans="8:23" s="18" customFormat="1" ht="13.2" x14ac:dyDescent="0.25">
      <c r="H263" s="1">
        <v>2048</v>
      </c>
      <c r="I263" s="1"/>
      <c r="J263" s="93">
        <f>AVERAGE(TAM_Cooking!C82:E82)*$D$23</f>
        <v>24.248916201592596</v>
      </c>
      <c r="K263" s="1">
        <v>2048</v>
      </c>
      <c r="L263" s="1001">
        <v>480.23280903177198</v>
      </c>
      <c r="M263" s="999">
        <v>3110580.0009422349</v>
      </c>
      <c r="N263" s="1004">
        <f t="shared" si="50"/>
        <v>3.1105800009422349</v>
      </c>
      <c r="O263" s="1">
        <v>2048</v>
      </c>
      <c r="P263" s="1001">
        <v>6245.2177000786605</v>
      </c>
      <c r="Q263" s="999">
        <v>15866960.946520969</v>
      </c>
      <c r="R263" s="1004">
        <f t="shared" si="51"/>
        <v>15.866960946520969</v>
      </c>
      <c r="S263" s="1">
        <v>2048</v>
      </c>
      <c r="T263" s="85">
        <f t="shared" si="47"/>
        <v>24.248916201592596</v>
      </c>
      <c r="U263" s="1005">
        <f t="shared" si="48"/>
        <v>18.977540947463204</v>
      </c>
      <c r="V263" s="990">
        <f t="shared" si="49"/>
        <v>18977540.947463203</v>
      </c>
      <c r="W263" s="1249"/>
    </row>
    <row r="264" spans="8:23" s="18" customFormat="1" ht="13.2" x14ac:dyDescent="0.25">
      <c r="H264" s="1">
        <v>2049</v>
      </c>
      <c r="I264" s="1"/>
      <c r="J264" s="93">
        <f>AVERAGE(TAM_Cooking!C83:E83)*$D$23</f>
        <v>24.388795901507212</v>
      </c>
      <c r="K264" s="1">
        <v>2049</v>
      </c>
      <c r="L264" s="1003">
        <v>488.00405587374485</v>
      </c>
      <c r="M264" s="892">
        <v>3174904.1894319407</v>
      </c>
      <c r="N264" s="1004">
        <f t="shared" si="50"/>
        <v>3.1749041894319405</v>
      </c>
      <c r="O264" s="1">
        <v>2049</v>
      </c>
      <c r="P264" s="1003">
        <v>6275.6734254583798</v>
      </c>
      <c r="Q264" s="892">
        <v>15737439.262712182</v>
      </c>
      <c r="R264" s="1004">
        <f t="shared" si="51"/>
        <v>15.737439262712181</v>
      </c>
      <c r="S264" s="1">
        <v>2049</v>
      </c>
      <c r="T264" s="85">
        <f t="shared" si="47"/>
        <v>24.388795901507212</v>
      </c>
      <c r="U264" s="1005">
        <f t="shared" si="48"/>
        <v>18.912343452144121</v>
      </c>
      <c r="V264" s="990">
        <f t="shared" si="49"/>
        <v>18912343.452144124</v>
      </c>
      <c r="W264" s="1249"/>
    </row>
    <row r="265" spans="8:23" s="18" customFormat="1" ht="13.2" x14ac:dyDescent="0.25">
      <c r="H265" s="13">
        <v>2050</v>
      </c>
      <c r="I265" s="13"/>
      <c r="J265" s="93">
        <f>AVERAGE(TAM_Cooking!C84:E84)*$D$23</f>
        <v>24.524648059702329</v>
      </c>
      <c r="K265" s="13">
        <v>2050</v>
      </c>
      <c r="L265" s="1001">
        <v>495.77530271571402</v>
      </c>
      <c r="M265" s="999">
        <v>3239228.3779216097</v>
      </c>
      <c r="N265" s="1004">
        <f t="shared" si="50"/>
        <v>3.2392283779216093</v>
      </c>
      <c r="O265" s="13">
        <v>2050</v>
      </c>
      <c r="P265" s="1001">
        <v>6304.7718630615936</v>
      </c>
      <c r="Q265" s="999">
        <v>15597810.64903277</v>
      </c>
      <c r="R265" s="1004">
        <f t="shared" si="51"/>
        <v>15.59781064903277</v>
      </c>
      <c r="S265" s="37">
        <v>2050</v>
      </c>
      <c r="T265" s="85">
        <f t="shared" si="47"/>
        <v>24.524648059702329</v>
      </c>
      <c r="U265" s="1005">
        <f t="shared" si="48"/>
        <v>18.837039026954379</v>
      </c>
      <c r="V265" s="990">
        <f t="shared" si="49"/>
        <v>18837039.026954379</v>
      </c>
      <c r="W265" s="1249"/>
    </row>
    <row r="266" spans="8:23" s="18" customFormat="1" ht="13.2" x14ac:dyDescent="0.25">
      <c r="H266" s="1">
        <v>2051</v>
      </c>
      <c r="I266" s="1"/>
      <c r="J266" s="93">
        <f>AVERAGE(TAM_Cooking!C85:E85)*$D$23</f>
        <v>24.656462690209896</v>
      </c>
      <c r="K266" s="1">
        <v>2051</v>
      </c>
      <c r="L266" s="1003">
        <v>495.77530271571476</v>
      </c>
      <c r="M266" s="892">
        <v>3225618.136152877</v>
      </c>
      <c r="N266" s="1004">
        <f t="shared" si="50"/>
        <v>3.2256181361528768</v>
      </c>
      <c r="O266" s="1">
        <v>2051</v>
      </c>
      <c r="P266" s="1003">
        <v>6340.2879577196809</v>
      </c>
      <c r="Q266" s="892">
        <v>15505970.581680898</v>
      </c>
      <c r="R266" s="1004">
        <f t="shared" si="51"/>
        <v>15.505970581680897</v>
      </c>
      <c r="S266" s="1">
        <v>2051</v>
      </c>
      <c r="T266" s="85">
        <f t="shared" si="47"/>
        <v>24.656462690209896</v>
      </c>
      <c r="U266" s="1005">
        <f t="shared" si="48"/>
        <v>18.731588717833773</v>
      </c>
      <c r="V266" s="990">
        <f t="shared" si="49"/>
        <v>18731588.717833776</v>
      </c>
      <c r="W266" s="1249"/>
    </row>
    <row r="267" spans="8:23" s="18" customFormat="1" ht="13.2" x14ac:dyDescent="0.25">
      <c r="H267" s="1">
        <v>2052</v>
      </c>
      <c r="I267" s="1"/>
      <c r="J267" s="93">
        <f>AVERAGE(TAM_Cooking!C86:E86)*$D$23</f>
        <v>24.784232940421834</v>
      </c>
      <c r="K267" s="1">
        <v>2052</v>
      </c>
      <c r="L267" s="1001">
        <v>495.77530271571476</v>
      </c>
      <c r="M267" s="999">
        <v>3212007.894384142</v>
      </c>
      <c r="N267" s="1004">
        <f t="shared" si="50"/>
        <v>3.2120078943841417</v>
      </c>
      <c r="O267" s="1">
        <v>2052</v>
      </c>
      <c r="P267" s="1001">
        <v>6374.4554450379155</v>
      </c>
      <c r="Q267" s="999">
        <v>15404088.222603686</v>
      </c>
      <c r="R267" s="1004">
        <f t="shared" si="51"/>
        <v>15.404088222603685</v>
      </c>
      <c r="S267" s="1">
        <v>2052</v>
      </c>
      <c r="T267" s="85">
        <f t="shared" si="47"/>
        <v>24.784232940421834</v>
      </c>
      <c r="U267" s="1005">
        <f t="shared" si="48"/>
        <v>18.616096116987826</v>
      </c>
      <c r="V267" s="990">
        <f t="shared" si="49"/>
        <v>18616096.116987828</v>
      </c>
      <c r="W267" s="1249"/>
    </row>
    <row r="268" spans="8:23" s="18" customFormat="1" ht="13.2" x14ac:dyDescent="0.25">
      <c r="H268" s="1">
        <v>2053</v>
      </c>
      <c r="I268" s="1"/>
      <c r="J268" s="93">
        <f>AVERAGE(TAM_Cooking!C87:E87)*$D$23</f>
        <v>24.907944834119746</v>
      </c>
      <c r="K268" s="1">
        <v>2053</v>
      </c>
      <c r="L268" s="1003">
        <v>495.77530271571476</v>
      </c>
      <c r="M268" s="892">
        <v>3198397.652615407</v>
      </c>
      <c r="N268" s="1004">
        <f t="shared" si="50"/>
        <v>3.198397652615407</v>
      </c>
      <c r="O268" s="1">
        <v>2053</v>
      </c>
      <c r="P268" s="1003">
        <v>6407.2776820718545</v>
      </c>
      <c r="Q268" s="892">
        <v>15292188.569834476</v>
      </c>
      <c r="R268" s="1004">
        <f t="shared" si="51"/>
        <v>15.292188569834476</v>
      </c>
      <c r="S268" s="1">
        <v>2053</v>
      </c>
      <c r="T268" s="85">
        <f t="shared" si="47"/>
        <v>24.907944834119746</v>
      </c>
      <c r="U268" s="1005">
        <f t="shared" si="48"/>
        <v>18.490586222449885</v>
      </c>
      <c r="V268" s="990">
        <f t="shared" si="49"/>
        <v>18490586.222449884</v>
      </c>
      <c r="W268" s="1249"/>
    </row>
    <row r="269" spans="8:23" s="18" customFormat="1" ht="13.2" x14ac:dyDescent="0.25">
      <c r="H269" s="1">
        <v>2054</v>
      </c>
      <c r="I269" s="1"/>
      <c r="J269" s="93">
        <f>AVERAGE(TAM_Cooking!C88:E88)*$D$23</f>
        <v>25.027587146251246</v>
      </c>
      <c r="K269" s="1">
        <v>2054</v>
      </c>
      <c r="L269" s="1001">
        <v>495.77530271571476</v>
      </c>
      <c r="M269" s="999">
        <v>3184787.410846672</v>
      </c>
      <c r="N269" s="1004">
        <f t="shared" si="50"/>
        <v>3.1847874108466718</v>
      </c>
      <c r="O269" s="1">
        <v>2054</v>
      </c>
      <c r="P269" s="1001">
        <v>6438.7589621762245</v>
      </c>
      <c r="Q269" s="999">
        <v>15170303.593480038</v>
      </c>
      <c r="R269" s="1004">
        <f t="shared" si="51"/>
        <v>15.170303593480037</v>
      </c>
      <c r="S269" s="1">
        <v>2054</v>
      </c>
      <c r="T269" s="85">
        <f t="shared" si="47"/>
        <v>25.027587146251246</v>
      </c>
      <c r="U269" s="1005">
        <f t="shared" si="48"/>
        <v>18.355091004326709</v>
      </c>
      <c r="V269" s="990">
        <f t="shared" si="49"/>
        <v>18355091.004326709</v>
      </c>
      <c r="W269" s="1249"/>
    </row>
    <row r="270" spans="8:23" s="18" customFormat="1" ht="13.2" x14ac:dyDescent="0.25">
      <c r="H270" s="1">
        <v>2055</v>
      </c>
      <c r="I270" s="1"/>
      <c r="J270" s="93">
        <f>AVERAGE(TAM_Cooking!C89:E89)*$D$23</f>
        <v>25.143167619336275</v>
      </c>
      <c r="K270" s="1">
        <v>2055</v>
      </c>
      <c r="L270" s="1003">
        <v>495.77530271571476</v>
      </c>
      <c r="M270" s="892">
        <v>3171177.1690779366</v>
      </c>
      <c r="N270" s="1004">
        <f t="shared" si="50"/>
        <v>3.1711771690779362</v>
      </c>
      <c r="O270" s="1">
        <v>2055</v>
      </c>
      <c r="P270" s="1003">
        <v>6468.907940903563</v>
      </c>
      <c r="Q270" s="892">
        <v>15038497.746388176</v>
      </c>
      <c r="R270" s="1004">
        <f t="shared" si="51"/>
        <v>15.038497746388176</v>
      </c>
      <c r="S270" s="1">
        <v>2055</v>
      </c>
      <c r="T270" s="85">
        <f t="shared" si="47"/>
        <v>25.143167619336275</v>
      </c>
      <c r="U270" s="1005">
        <f t="shared" si="48"/>
        <v>18.209674915466113</v>
      </c>
      <c r="V270" s="990">
        <f t="shared" si="49"/>
        <v>18209674.915466115</v>
      </c>
      <c r="W270" s="1249"/>
    </row>
    <row r="271" spans="8:23" s="18" customFormat="1" ht="13.2" x14ac:dyDescent="0.25">
      <c r="H271" s="1">
        <v>2056</v>
      </c>
      <c r="I271" s="1"/>
      <c r="J271" s="93">
        <f>AVERAGE(TAM_Cooking!C90:E90)*$D$23</f>
        <v>25.254694157686085</v>
      </c>
      <c r="K271" s="1">
        <v>2056</v>
      </c>
      <c r="L271" s="1001">
        <v>495.77530271571476</v>
      </c>
      <c r="M271" s="999">
        <v>3157566.9273091969</v>
      </c>
      <c r="N271" s="1004">
        <f t="shared" si="50"/>
        <v>3.1575669273091966</v>
      </c>
      <c r="O271" s="1">
        <v>2056</v>
      </c>
      <c r="P271" s="1001">
        <v>6497.7338928638319</v>
      </c>
      <c r="Q271" s="999">
        <v>14896840.091166018</v>
      </c>
      <c r="R271" s="1004">
        <f t="shared" si="51"/>
        <v>14.896840091166016</v>
      </c>
      <c r="S271" s="1">
        <v>2056</v>
      </c>
      <c r="T271" s="85">
        <f t="shared" si="47"/>
        <v>25.254694157686085</v>
      </c>
      <c r="U271" s="1005">
        <f t="shared" si="48"/>
        <v>18.054407018475214</v>
      </c>
      <c r="V271" s="990">
        <f t="shared" si="49"/>
        <v>18054407.018475216</v>
      </c>
      <c r="W271" s="1249"/>
    </row>
    <row r="272" spans="8:23" s="18" customFormat="1" ht="13.2" x14ac:dyDescent="0.25">
      <c r="H272" s="1">
        <v>2057</v>
      </c>
      <c r="I272" s="1"/>
      <c r="J272" s="93">
        <f>AVERAGE(TAM_Cooking!C91:E91)*$D$23</f>
        <v>25.36221324002554</v>
      </c>
      <c r="K272" s="1">
        <v>2057</v>
      </c>
      <c r="L272" s="1003">
        <v>495.77530271571476</v>
      </c>
      <c r="M272" s="892">
        <v>3143956.6855404619</v>
      </c>
      <c r="N272" s="1004">
        <f t="shared" si="50"/>
        <v>3.1439566855404619</v>
      </c>
      <c r="O272" s="1">
        <v>2057</v>
      </c>
      <c r="P272" s="1003">
        <v>6525.2544033342247</v>
      </c>
      <c r="Q272" s="892">
        <v>14745461.57510891</v>
      </c>
      <c r="R272" s="1004">
        <f t="shared" si="51"/>
        <v>14.745461575108909</v>
      </c>
      <c r="S272" s="1">
        <v>2057</v>
      </c>
      <c r="T272" s="85">
        <f t="shared" si="47"/>
        <v>25.36221324002554</v>
      </c>
      <c r="U272" s="1005">
        <f t="shared" si="48"/>
        <v>17.889418260649371</v>
      </c>
      <c r="V272" s="990">
        <f t="shared" si="49"/>
        <v>17889418.260649372</v>
      </c>
      <c r="W272" s="1249"/>
    </row>
    <row r="273" spans="8:83" s="18" customFormat="1" ht="13.2" x14ac:dyDescent="0.25">
      <c r="H273" s="1">
        <v>2058</v>
      </c>
      <c r="I273" s="1"/>
      <c r="J273" s="93">
        <f>AVERAGE(TAM_Cooking!C92:E92)*$D$23</f>
        <v>25.465820603968595</v>
      </c>
      <c r="K273" s="1">
        <v>2058</v>
      </c>
      <c r="L273" s="1001">
        <v>495.77530271571476</v>
      </c>
      <c r="M273" s="999">
        <v>3130346.4437717265</v>
      </c>
      <c r="N273" s="1004">
        <f t="shared" si="50"/>
        <v>3.1303464437717263</v>
      </c>
      <c r="O273" s="1">
        <v>2058</v>
      </c>
      <c r="P273" s="1001">
        <v>6551.4969971010723</v>
      </c>
      <c r="Q273" s="999">
        <v>14584567.159235414</v>
      </c>
      <c r="R273" s="1004">
        <f t="shared" si="51"/>
        <v>14.584567159235414</v>
      </c>
      <c r="S273" s="1">
        <v>2058</v>
      </c>
      <c r="T273" s="85">
        <f t="shared" si="47"/>
        <v>25.465820603968595</v>
      </c>
      <c r="U273" s="1005">
        <f t="shared" si="48"/>
        <v>17.71491360300714</v>
      </c>
      <c r="V273" s="990">
        <f t="shared" si="49"/>
        <v>17714913.603007142</v>
      </c>
      <c r="W273" s="1249"/>
    </row>
    <row r="274" spans="8:83" s="18" customFormat="1" ht="13.2" x14ac:dyDescent="0.25">
      <c r="H274" s="1">
        <v>2059</v>
      </c>
      <c r="I274" s="1"/>
      <c r="J274" s="93">
        <f>AVERAGE(TAM_Cooking!C93:E93)*$D$23</f>
        <v>25.56563936474333</v>
      </c>
      <c r="K274" s="1">
        <v>2059</v>
      </c>
      <c r="L274" s="1003">
        <v>495.77530271571476</v>
      </c>
      <c r="M274" s="892">
        <v>3116736.202002991</v>
      </c>
      <c r="N274" s="1004">
        <f t="shared" si="50"/>
        <v>3.1167362020029907</v>
      </c>
      <c r="O274" s="1">
        <v>2059</v>
      </c>
      <c r="P274" s="1003">
        <v>6576.4942735367886</v>
      </c>
      <c r="Q274" s="892">
        <v>14414399.592044791</v>
      </c>
      <c r="R274" s="1004">
        <f t="shared" si="51"/>
        <v>14.414399592044791</v>
      </c>
      <c r="S274" s="1">
        <v>2059</v>
      </c>
      <c r="T274" s="85">
        <f t="shared" si="47"/>
        <v>25.56563936474333</v>
      </c>
      <c r="U274" s="1005">
        <f t="shared" si="48"/>
        <v>17.531135794047781</v>
      </c>
      <c r="V274" s="990">
        <f t="shared" si="49"/>
        <v>17531135.79404778</v>
      </c>
      <c r="W274" s="1249"/>
    </row>
    <row r="275" spans="8:83" s="18" customFormat="1" ht="13.2" x14ac:dyDescent="0.25">
      <c r="H275" s="1">
        <v>2060</v>
      </c>
      <c r="I275" s="1"/>
      <c r="J275" s="93">
        <f>AVERAGE(TAM_Cooking!C94:E94)*$D$23</f>
        <v>25.661773863785992</v>
      </c>
      <c r="K275" s="1">
        <v>2060</v>
      </c>
      <c r="L275" s="1001">
        <v>495.77530271571476</v>
      </c>
      <c r="M275" s="999">
        <v>3103125.9602342513</v>
      </c>
      <c r="N275" s="1004">
        <f t="shared" si="50"/>
        <v>3.1031259602342511</v>
      </c>
      <c r="O275" s="1">
        <v>2060</v>
      </c>
      <c r="P275" s="1001">
        <v>6600.274617763389</v>
      </c>
      <c r="Q275" s="999">
        <v>14235170.240973299</v>
      </c>
      <c r="R275" s="1004">
        <f t="shared" si="51"/>
        <v>14.235170240973298</v>
      </c>
      <c r="S275" s="1">
        <v>2060</v>
      </c>
      <c r="T275" s="85">
        <f t="shared" si="47"/>
        <v>25.661773863785992</v>
      </c>
      <c r="U275" s="1005">
        <f t="shared" si="48"/>
        <v>17.338296201207548</v>
      </c>
      <c r="V275" s="990">
        <f t="shared" si="49"/>
        <v>17338296.201207552</v>
      </c>
      <c r="W275" s="1249"/>
    </row>
    <row r="276" spans="8:83" s="18" customFormat="1" ht="15.75" customHeight="1" thickBot="1" x14ac:dyDescent="0.3">
      <c r="J276" s="65"/>
      <c r="L276" s="61"/>
      <c r="M276" s="59"/>
      <c r="N276" s="60"/>
      <c r="P276" s="61"/>
      <c r="Q276" s="59"/>
      <c r="R276" s="60"/>
      <c r="T276" s="61"/>
      <c r="U276" s="59"/>
      <c r="V276" s="60"/>
    </row>
    <row r="277" spans="8:83" ht="15.75" customHeight="1" x14ac:dyDescent="0.25">
      <c r="W277" s="18"/>
      <c r="X277" s="18"/>
      <c r="Y277" s="18"/>
      <c r="Z277" s="18"/>
      <c r="BI277" s="18"/>
      <c r="BL277"/>
      <c r="BR277" s="18"/>
      <c r="BS277" s="18"/>
      <c r="BT277" s="18"/>
      <c r="CC277"/>
      <c r="CD277"/>
      <c r="CE277"/>
    </row>
    <row r="278" spans="8:83" ht="15.75" customHeight="1" x14ac:dyDescent="0.25">
      <c r="W278" s="18"/>
      <c r="X278" s="18"/>
      <c r="Y278" s="18"/>
      <c r="Z278" s="18"/>
      <c r="BI278" s="18"/>
      <c r="BL278"/>
      <c r="BR278" s="18"/>
      <c r="BS278" s="18"/>
      <c r="BT278" s="18"/>
      <c r="CC278"/>
      <c r="CD278"/>
      <c r="CE278"/>
    </row>
    <row r="279" spans="8:83" ht="15.75" customHeight="1" x14ac:dyDescent="0.25">
      <c r="BI279" s="18"/>
      <c r="BL279"/>
      <c r="BR279" s="18"/>
      <c r="BS279" s="18"/>
      <c r="BT279" s="18"/>
      <c r="CC279"/>
      <c r="CD279"/>
      <c r="CE279"/>
    </row>
  </sheetData>
  <mergeCells count="90">
    <mergeCell ref="E114:F114"/>
    <mergeCell ref="N66:O66"/>
    <mergeCell ref="N75:O76"/>
    <mergeCell ref="N79:O79"/>
    <mergeCell ref="P66:Q66"/>
    <mergeCell ref="P72:Q73"/>
    <mergeCell ref="M226:N226"/>
    <mergeCell ref="Q226:R226"/>
    <mergeCell ref="T226:V226"/>
    <mergeCell ref="Q13:Q14"/>
    <mergeCell ref="P8:P10"/>
    <mergeCell ref="Q8:Q10"/>
    <mergeCell ref="M170:N170"/>
    <mergeCell ref="R170:S170"/>
    <mergeCell ref="M114:N114"/>
    <mergeCell ref="R118:S120"/>
    <mergeCell ref="Q114:S114"/>
    <mergeCell ref="R128:S129"/>
    <mergeCell ref="R122:S122"/>
    <mergeCell ref="R137:S138"/>
    <mergeCell ref="R142:S148"/>
    <mergeCell ref="R131:S132"/>
    <mergeCell ref="AR54:AS54"/>
    <mergeCell ref="N81:O82"/>
    <mergeCell ref="N86:O92"/>
    <mergeCell ref="F78:G81"/>
    <mergeCell ref="BO20:BP23"/>
    <mergeCell ref="BH58:BI58"/>
    <mergeCell ref="AA66:AB66"/>
    <mergeCell ref="AK66:AL66"/>
    <mergeCell ref="AA62:AB64"/>
    <mergeCell ref="N62:O64"/>
    <mergeCell ref="M58:O58"/>
    <mergeCell ref="P62:Q64"/>
    <mergeCell ref="AJ58:AM58"/>
    <mergeCell ref="AA79:AB79"/>
    <mergeCell ref="AA72:AB73"/>
    <mergeCell ref="N72:O73"/>
    <mergeCell ref="A6:F6"/>
    <mergeCell ref="A1:G3"/>
    <mergeCell ref="AI14:AJ16"/>
    <mergeCell ref="Y14:Z16"/>
    <mergeCell ref="Y6:Z8"/>
    <mergeCell ref="AI10:AJ10"/>
    <mergeCell ref="W10:X10"/>
    <mergeCell ref="AG6:AH8"/>
    <mergeCell ref="AG10:AH10"/>
    <mergeCell ref="M2:N2"/>
    <mergeCell ref="V2:W2"/>
    <mergeCell ref="AF2:AG2"/>
    <mergeCell ref="P13:P14"/>
    <mergeCell ref="H4:I4"/>
    <mergeCell ref="AK62:AL64"/>
    <mergeCell ref="AI6:AJ8"/>
    <mergeCell ref="AG17:AH19"/>
    <mergeCell ref="AC66:AD66"/>
    <mergeCell ref="AM66:AN66"/>
    <mergeCell ref="AM62:AN64"/>
    <mergeCell ref="AC62:AD64"/>
    <mergeCell ref="Z58:AC58"/>
    <mergeCell ref="AT58:AU58"/>
    <mergeCell ref="BC2:BE2"/>
    <mergeCell ref="BF6:BG8"/>
    <mergeCell ref="BD15:BE17"/>
    <mergeCell ref="BF15:BG17"/>
    <mergeCell ref="BD6:BE8"/>
    <mergeCell ref="AV6:AW8"/>
    <mergeCell ref="AV15:AW17"/>
    <mergeCell ref="BC58:BF58"/>
    <mergeCell ref="AY58:AZ58"/>
    <mergeCell ref="W17:X19"/>
    <mergeCell ref="W6:X8"/>
    <mergeCell ref="AS2:AU2"/>
    <mergeCell ref="AT6:AU8"/>
    <mergeCell ref="AT15:AU17"/>
    <mergeCell ref="Y10:Z10"/>
    <mergeCell ref="AA75:AB76"/>
    <mergeCell ref="V170:Y170"/>
    <mergeCell ref="AL114:AM114"/>
    <mergeCell ref="AA118:AB120"/>
    <mergeCell ref="AA122:AB122"/>
    <mergeCell ref="AG114:AJ114"/>
    <mergeCell ref="AA170:AB170"/>
    <mergeCell ref="AA81:AB82"/>
    <mergeCell ref="AA86:AB92"/>
    <mergeCell ref="AA142:AB148"/>
    <mergeCell ref="AA137:AB138"/>
    <mergeCell ref="AA131:AB132"/>
    <mergeCell ref="AA128:AB129"/>
    <mergeCell ref="Z114:AC114"/>
  </mergeCells>
  <hyperlinks>
    <hyperlink ref="BO20:BP23" location="'PDS 3'!I58:K108" display="Click Here to go to Next Solution in Space Heating and Cooling" xr:uid="{AAED4178-73B1-4546-B25B-ADE16EE3525D}"/>
    <hyperlink ref="B9" location="'PDS 3'!L2:S52" display="Insulation" xr:uid="{96A3DFB3-C7FF-42B7-9254-20D3046CB96C}"/>
    <hyperlink ref="B10" location="'PDS 3'!U2:AC52" display="Cool Roofs" xr:uid="{AB814F71-2D3F-4AFA-BC15-7CFC836ADCBB}"/>
    <hyperlink ref="B11" location="'PDS 3'!AE2:AN52" display="Green Roof" xr:uid="{276DEC1B-59E4-4C82-8B78-314EAE00E081}"/>
    <hyperlink ref="B14" location="'PDS 3'!L58:U108" display="Smart Glass" xr:uid="{4BB39320-BE7D-4893-AE5D-6623F45796CA}"/>
    <hyperlink ref="B18" location="'PDS 3'!AX58:BA108" display="District Heating" xr:uid="{351DE220-BB3A-4F97-A631-8C74CE8E9F2F}"/>
    <hyperlink ref="B17" location="'PDS 3'!AS58:AV108" display="Heat Pumps" xr:uid="{E119758C-4DA1-4B77-95DF-A82E6386F803}"/>
    <hyperlink ref="B15" location="'PDS 3'!Y58:AG108" display="Building Automation" xr:uid="{76EC6548-4F7D-4397-8806-E74B034A32EB}"/>
    <hyperlink ref="B16" location="'PDS 3'!AI58:AQ108" display="Smart Thermostats" xr:uid="{B86FACEE-F9C8-43A3-B773-F39560431A8A}"/>
    <hyperlink ref="C10" location="'PDS 3'!P114:W164" display="Smart Glass" xr:uid="{25182FFD-BFF1-4868-9C1C-C7A2D50F8AC5}"/>
    <hyperlink ref="C11" location="'PDS 3'!Y114:AE164" display="Building Automation" xr:uid="{D2BACA00-C4EB-4AD2-B7FA-708B46166EBD}"/>
    <hyperlink ref="C9" location="'PDS 3'!L114:N164" display="LED Lighting - Commercial" xr:uid="{5E43F42E-FD6E-489B-A341-5B516FD4C2CA}"/>
    <hyperlink ref="D9" location="'PDS 3'!L170:O220" display="Water Saving - Home" xr:uid="{3D70D035-0E88-41A3-9C74-C0D19B10E95C}"/>
    <hyperlink ref="D10" location="'PDS 3'!Q170:T220" display="Solar Water" xr:uid="{D9E64AC9-873B-4FD3-9A32-F447B4BF1766}"/>
    <hyperlink ref="B20" location="'PDS 3'!BC58:BH108" display="RESULTS" xr:uid="{D094F9B0-AFD1-48D8-9081-02C97CD47A61}"/>
    <hyperlink ref="C20" location="'PDS 3'!AG114:AM164" display="RESULTS" xr:uid="{385EE1EE-955C-4194-95DE-033CEBF40298}"/>
    <hyperlink ref="D20" location="'PDS 3'!V170:AB220" display="RESULTS" xr:uid="{2A8A7FE6-2244-48DD-9064-D1AFB233B385}"/>
    <hyperlink ref="AY57" location="'PDS 3'!A1" display="Back to Top/Left" xr:uid="{77E72D72-5A86-45F3-8EA1-112B2BAFE7A7}"/>
    <hyperlink ref="X1" location="'PDS 3'!A1" display="Back to Top/Left" xr:uid="{FA6F5E91-ECDB-4C2A-984C-F386F349F635}"/>
    <hyperlink ref="N1" location="'PDS 3'!A1" display="Back to Top/Left" xr:uid="{F139A580-86D9-4342-9F9F-86FCC7274C28}"/>
    <hyperlink ref="AJ1" location="'PDS 3'!A1" display="Back to Top/Left" xr:uid="{917BEE27-E3B2-4599-AA55-10AC9229FF50}"/>
    <hyperlink ref="BK57" location="'PDS 3'!A1" display="Back to Top/Left" xr:uid="{771CAF73-D276-4CCB-B86B-A440B2BE61C0}"/>
    <hyperlink ref="O113" location="'PDS 3'!A1" display="Back to Top/Left" xr:uid="{146DCF12-E86C-4967-BED4-8EE71C4A8FAF}"/>
    <hyperlink ref="AI113" location="'PDS 3'!A1" display="Back to Top/Left" xr:uid="{3D387E47-F539-444A-B416-0E9A6D39DBB8}"/>
    <hyperlink ref="K169" location="'PDS 3'!A1" display="Back to Top/Left" xr:uid="{8C4FD647-856C-4A3E-9608-0BB4724634BF}"/>
    <hyperlink ref="X169" location="'PDS 3'!A1" display="Back to Top/Left" xr:uid="{B9CC6785-95D7-4A09-8E8D-61DC79E64C63}"/>
    <hyperlink ref="F78:G81" location="'PDS 3'!BL2:BN52" display="Click Here to go to Previous Solution in Space Heating and Cooling" xr:uid="{0B078D42-8805-47AD-AEC6-9E8F85099F26}"/>
    <hyperlink ref="K225" location="'PDS 3'!A1" display="Back to Top/Left" xr:uid="{EF2CD61C-8219-491F-BBAB-86BB57834006}"/>
    <hyperlink ref="BB1" location="'PDS 3'!A1" display="Back to Top/Left" xr:uid="{F01339CD-58CF-4634-838E-FF7608365745}"/>
    <hyperlink ref="BL1" location="'PDS 3'!A1" display="Back to Top/Left" xr:uid="{074397CC-0737-44BC-A141-DCE3709A1EF2}"/>
    <hyperlink ref="N57" location="'PDS 3'!A1" display="Back to Top/Left" xr:uid="{CD507FB8-3DF7-444F-BF0E-B26417A1855D}"/>
    <hyperlink ref="Z57" location="'PDS 3'!A1" display="Back to Top/Left" xr:uid="{030D3F5F-1C66-4E55-AC1E-F1DA7FB9F957}"/>
    <hyperlink ref="AI57" location="'PDS 3'!A1" display="Back to Top/Left" xr:uid="{CF5599F4-970F-4E6E-B13D-ADFF3CE0A1E0}"/>
    <hyperlink ref="AS57" location="'PDS 3'!A1" display="Back to Top/Left" xr:uid="{1311BA11-19F2-4233-8377-58B6950AF7B7}"/>
    <hyperlink ref="AB113" location="'PDS 3'!A1" display="Back to Top/Left" xr:uid="{239DDFD2-87DE-48C5-A880-244263A1CD31}"/>
    <hyperlink ref="B12" location="'PDS 3'!AR2:AZ52" display="High Performance Static - Residential" xr:uid="{7266CD35-B9BB-41F8-B0D6-76D2E92855BD}"/>
    <hyperlink ref="B13" location="'PDS 3'!BB2:BK52" display="High Performance Static - Commercial" xr:uid="{BC3D1390-D5D6-47DC-A0E2-EFED5AB6E1D6}"/>
    <hyperlink ref="K113" location="'PDS 3'!A1" display="Back to Top/Left" xr:uid="{C0CC7718-5FD5-4119-B039-32A33C684B8C}"/>
    <hyperlink ref="E9" location="'PDS 3'!L226:N276" display="Small Biogas" xr:uid="{F6945322-55C6-488D-9A2C-83999A7BF228}"/>
    <hyperlink ref="E10" location="'PDS 3'!P226:R276" display="Clean Cookstoves" xr:uid="{F37CB9A4-D809-4877-8FBF-143F3D0FD59D}"/>
    <hyperlink ref="E20" location="'PDS 3'!T226:V276" display="RESULTS" xr:uid="{0813137A-C0E4-4252-9811-3B7F643F2E7D}"/>
    <hyperlink ref="H4:I4" location="'Table of Contents'!A1" display="Jump Back to Table of Contents Sheet" xr:uid="{1CFA5B1D-5849-4039-9E5A-AEEF156C61FF}"/>
    <hyperlink ref="C13" location="'PDS 3'!D114:F164" display="LED Lighting - Residential" xr:uid="{BE61DE67-1576-4805-9B5F-C7EF19810631}"/>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40321-B23B-4A72-93B1-A00249E9E63A}">
  <sheetPr codeName="Sheet10">
    <tabColor rgb="FFFFFF9B"/>
  </sheetPr>
  <dimension ref="A1:U169"/>
  <sheetViews>
    <sheetView zoomScale="70" zoomScaleNormal="70" workbookViewId="0">
      <pane xSplit="5" ySplit="1" topLeftCell="F2" activePane="bottomRight" state="frozen"/>
      <selection pane="topRight" activeCell="F1" sqref="F1"/>
      <selection pane="bottomLeft" activeCell="A2" sqref="A2"/>
      <selection pane="bottomRight" activeCell="G6" sqref="G6"/>
    </sheetView>
  </sheetViews>
  <sheetFormatPr defaultRowHeight="13.2" x14ac:dyDescent="0.25"/>
  <cols>
    <col min="1" max="3" width="8.88671875" style="18"/>
    <col min="4" max="21" width="16.21875" style="18" customWidth="1"/>
    <col min="22" max="16384" width="8.88671875" style="18"/>
  </cols>
  <sheetData>
    <row r="1" spans="1:21" ht="13.8" thickBot="1" x14ac:dyDescent="0.3">
      <c r="A1" s="1652" t="s">
        <v>844</v>
      </c>
      <c r="B1" s="1653"/>
      <c r="C1" s="1653"/>
      <c r="D1" s="1653"/>
      <c r="E1" s="1653"/>
      <c r="G1" s="1109" t="s">
        <v>856</v>
      </c>
      <c r="H1" s="1111" t="s">
        <v>842</v>
      </c>
      <c r="I1" s="1111" t="s">
        <v>854</v>
      </c>
      <c r="J1" s="1111" t="s">
        <v>855</v>
      </c>
    </row>
    <row r="2" spans="1:21" ht="13.8" thickBot="1" x14ac:dyDescent="0.3">
      <c r="A2" s="1653"/>
      <c r="B2" s="1653"/>
      <c r="C2" s="1653"/>
      <c r="D2" s="1653"/>
      <c r="E2" s="1653"/>
      <c r="M2" s="1637" t="s">
        <v>834</v>
      </c>
      <c r="N2" s="1638"/>
    </row>
    <row r="3" spans="1:21" x14ac:dyDescent="0.25">
      <c r="A3" s="1653"/>
      <c r="B3" s="1653"/>
      <c r="C3" s="1653"/>
      <c r="D3" s="1653"/>
      <c r="E3" s="1653"/>
    </row>
    <row r="6" spans="1:21" ht="62.4" x14ac:dyDescent="0.25">
      <c r="B6" s="1096" t="s">
        <v>842</v>
      </c>
      <c r="D6" s="1093" t="s">
        <v>845</v>
      </c>
      <c r="F6" s="1097" t="s">
        <v>897</v>
      </c>
      <c r="G6" s="1102" t="s">
        <v>8</v>
      </c>
      <c r="H6" s="1093" t="s">
        <v>9</v>
      </c>
      <c r="I6" s="1093" t="s">
        <v>893</v>
      </c>
      <c r="J6" s="1093" t="s">
        <v>894</v>
      </c>
      <c r="K6" s="1093" t="s">
        <v>964</v>
      </c>
      <c r="L6" s="1093" t="s">
        <v>895</v>
      </c>
      <c r="M6" s="1093" t="s">
        <v>898</v>
      </c>
      <c r="N6" s="1093" t="s">
        <v>34</v>
      </c>
      <c r="O6" s="1093" t="s">
        <v>59</v>
      </c>
      <c r="P6" s="1093" t="s">
        <v>899</v>
      </c>
      <c r="Q6" s="1093" t="s">
        <v>900</v>
      </c>
      <c r="R6" s="1093" t="s">
        <v>550</v>
      </c>
      <c r="S6" s="1093" t="s">
        <v>965</v>
      </c>
      <c r="T6" s="1093" t="s">
        <v>966</v>
      </c>
      <c r="U6" s="1093" t="s">
        <v>740</v>
      </c>
    </row>
    <row r="7" spans="1:21" ht="52.8" x14ac:dyDescent="0.25">
      <c r="D7" s="1229" t="s">
        <v>885</v>
      </c>
      <c r="F7" s="1241" t="s">
        <v>888</v>
      </c>
      <c r="G7" s="1241" t="s">
        <v>888</v>
      </c>
      <c r="H7" s="1241" t="s">
        <v>888</v>
      </c>
      <c r="I7" s="1241" t="s">
        <v>888</v>
      </c>
      <c r="J7" s="1241" t="s">
        <v>888</v>
      </c>
      <c r="K7" s="1241" t="s">
        <v>888</v>
      </c>
      <c r="L7" s="1241" t="s">
        <v>888</v>
      </c>
      <c r="M7" s="1241" t="s">
        <v>888</v>
      </c>
      <c r="N7" s="1241" t="s">
        <v>888</v>
      </c>
      <c r="O7" s="1241" t="s">
        <v>888</v>
      </c>
      <c r="P7" s="1241" t="s">
        <v>888</v>
      </c>
      <c r="Q7" s="1241" t="s">
        <v>888</v>
      </c>
      <c r="R7" s="1241" t="s">
        <v>888</v>
      </c>
      <c r="S7" s="1241" t="s">
        <v>888</v>
      </c>
      <c r="T7" s="1241" t="s">
        <v>888</v>
      </c>
      <c r="U7" s="1241" t="s">
        <v>888</v>
      </c>
    </row>
    <row r="8" spans="1:21" x14ac:dyDescent="0.25">
      <c r="C8" s="1239" t="s">
        <v>886</v>
      </c>
      <c r="D8" s="1245">
        <f>SUM(D16:D46)/1000</f>
        <v>107.6557752229252</v>
      </c>
      <c r="E8" s="1244" t="s">
        <v>14</v>
      </c>
      <c r="F8" s="1242" t="s">
        <v>889</v>
      </c>
      <c r="G8" s="1242" t="s">
        <v>889</v>
      </c>
      <c r="H8" s="1242" t="s">
        <v>889</v>
      </c>
      <c r="I8" s="1242" t="s">
        <v>889</v>
      </c>
      <c r="J8" s="1242" t="s">
        <v>889</v>
      </c>
      <c r="K8" s="1242" t="s">
        <v>889</v>
      </c>
      <c r="L8" s="1242" t="s">
        <v>889</v>
      </c>
      <c r="M8" s="1242" t="s">
        <v>889</v>
      </c>
      <c r="N8" s="1242" t="s">
        <v>889</v>
      </c>
      <c r="O8" s="1242" t="s">
        <v>889</v>
      </c>
      <c r="P8" s="1242" t="s">
        <v>889</v>
      </c>
      <c r="Q8" s="1242" t="s">
        <v>889</v>
      </c>
      <c r="R8" s="1242" t="s">
        <v>889</v>
      </c>
      <c r="S8" s="1242" t="s">
        <v>889</v>
      </c>
      <c r="T8" s="1242" t="s">
        <v>889</v>
      </c>
      <c r="U8" s="1243" t="s">
        <v>889</v>
      </c>
    </row>
    <row r="9" spans="1:21" x14ac:dyDescent="0.25">
      <c r="C9" s="1240"/>
      <c r="K9" s="1791"/>
      <c r="L9" s="1791"/>
      <c r="M9" s="1791"/>
      <c r="N9" s="1791"/>
      <c r="O9" s="1791"/>
      <c r="P9" s="1791"/>
      <c r="Q9" s="1791"/>
      <c r="R9" s="1791"/>
      <c r="S9" s="1791"/>
      <c r="T9" s="1791"/>
      <c r="U9" s="1791"/>
    </row>
    <row r="10" spans="1:21" x14ac:dyDescent="0.25">
      <c r="C10" s="1240" t="s">
        <v>887</v>
      </c>
      <c r="D10" s="1230">
        <f>SUM(F10:U10)</f>
        <v>0</v>
      </c>
      <c r="E10" s="18">
        <v>2014</v>
      </c>
      <c r="F10" s="1264">
        <v>0</v>
      </c>
      <c r="G10" s="1264">
        <v>0</v>
      </c>
      <c r="H10" s="1264">
        <v>0</v>
      </c>
      <c r="I10" s="1264">
        <v>0</v>
      </c>
      <c r="J10" s="1264">
        <v>0</v>
      </c>
      <c r="K10" s="1264">
        <v>0</v>
      </c>
      <c r="L10" s="1264">
        <v>0</v>
      </c>
      <c r="M10" s="1264">
        <v>0</v>
      </c>
      <c r="N10" s="1264">
        <v>0</v>
      </c>
      <c r="O10" s="1264">
        <v>0</v>
      </c>
      <c r="P10" s="1264">
        <v>0</v>
      </c>
      <c r="Q10" s="1264">
        <v>0</v>
      </c>
      <c r="R10" s="1264">
        <v>0</v>
      </c>
      <c r="S10" s="1264">
        <v>0</v>
      </c>
      <c r="T10" s="1264">
        <v>0</v>
      </c>
      <c r="U10" s="1264">
        <v>0</v>
      </c>
    </row>
    <row r="11" spans="1:21" x14ac:dyDescent="0.25">
      <c r="C11" s="1240"/>
      <c r="D11" s="1230">
        <f t="shared" ref="D11:D56" si="0">SUM(F11:U11)</f>
        <v>-7.8752855546448659</v>
      </c>
      <c r="E11" s="18">
        <v>2015</v>
      </c>
      <c r="F11" s="1247">
        <v>-6.1356940146394479</v>
      </c>
      <c r="G11" s="1247" t="s">
        <v>433</v>
      </c>
      <c r="H11" s="1247" t="s">
        <v>433</v>
      </c>
      <c r="I11" s="1247" t="s">
        <v>433</v>
      </c>
      <c r="J11" s="1247">
        <v>0.5039404182661491</v>
      </c>
      <c r="K11" s="1247">
        <v>-0.17273713757476672</v>
      </c>
      <c r="L11" s="1247" t="s">
        <v>433</v>
      </c>
      <c r="M11" s="1247" t="s">
        <v>433</v>
      </c>
      <c r="N11" s="1247" t="s">
        <v>433</v>
      </c>
      <c r="O11" s="1247">
        <v>-0.23957232980174387</v>
      </c>
      <c r="P11" s="1247" t="s">
        <v>433</v>
      </c>
      <c r="Q11" s="1247" t="s">
        <v>433</v>
      </c>
      <c r="R11" s="1248" t="s">
        <v>433</v>
      </c>
      <c r="S11" s="1248" t="s">
        <v>433</v>
      </c>
      <c r="T11" s="1247">
        <v>-1.8312224908950567</v>
      </c>
      <c r="U11" s="1247" t="s">
        <v>433</v>
      </c>
    </row>
    <row r="12" spans="1:21" x14ac:dyDescent="0.25">
      <c r="C12" s="1240"/>
      <c r="D12" s="1230">
        <f t="shared" si="0"/>
        <v>-5.2203781395881208</v>
      </c>
      <c r="E12" s="18">
        <v>2016</v>
      </c>
      <c r="F12" s="1247">
        <v>-4.0369668657702835</v>
      </c>
      <c r="G12" s="1247" t="s">
        <v>433</v>
      </c>
      <c r="H12" s="1247" t="s">
        <v>433</v>
      </c>
      <c r="I12" s="1247" t="s">
        <v>433</v>
      </c>
      <c r="J12" s="1247">
        <v>0.32591093135533855</v>
      </c>
      <c r="K12" s="1247">
        <v>-0.13239930263426281</v>
      </c>
      <c r="L12" s="1247" t="s">
        <v>433</v>
      </c>
      <c r="M12" s="1247" t="s">
        <v>433</v>
      </c>
      <c r="N12" s="1247" t="s">
        <v>433</v>
      </c>
      <c r="O12" s="1247">
        <v>-0.15844095125466273</v>
      </c>
      <c r="P12" s="1247" t="s">
        <v>433</v>
      </c>
      <c r="Q12" s="1247" t="s">
        <v>433</v>
      </c>
      <c r="R12" s="1248" t="s">
        <v>433</v>
      </c>
      <c r="S12" s="1248" t="s">
        <v>433</v>
      </c>
      <c r="T12" s="1247">
        <v>-1.2184819512842504</v>
      </c>
      <c r="U12" s="1247" t="s">
        <v>433</v>
      </c>
    </row>
    <row r="13" spans="1:21" x14ac:dyDescent="0.25">
      <c r="C13" s="1240"/>
      <c r="D13" s="1230">
        <f t="shared" si="0"/>
        <v>-2.5856034514424246</v>
      </c>
      <c r="E13" s="18">
        <v>2017</v>
      </c>
      <c r="F13" s="1247">
        <v>-1.9876038338660353</v>
      </c>
      <c r="G13" s="1247" t="s">
        <v>433</v>
      </c>
      <c r="H13" s="1247" t="s">
        <v>433</v>
      </c>
      <c r="I13" s="1247" t="s">
        <v>433</v>
      </c>
      <c r="J13" s="1247">
        <v>0.15781660355301921</v>
      </c>
      <c r="K13" s="1247">
        <v>-7.0009680501611896E-2</v>
      </c>
      <c r="L13" s="1247" t="s">
        <v>433</v>
      </c>
      <c r="M13" s="1247" t="s">
        <v>433</v>
      </c>
      <c r="N13" s="1247" t="s">
        <v>433</v>
      </c>
      <c r="O13" s="1247">
        <v>-7.8585640565055653E-2</v>
      </c>
      <c r="P13" s="1247" t="s">
        <v>433</v>
      </c>
      <c r="Q13" s="1247" t="s">
        <v>433</v>
      </c>
      <c r="R13" s="1248" t="s">
        <v>433</v>
      </c>
      <c r="S13" s="1248" t="s">
        <v>433</v>
      </c>
      <c r="T13" s="1247">
        <v>-0.60722090006274099</v>
      </c>
      <c r="U13" s="1247" t="s">
        <v>433</v>
      </c>
    </row>
    <row r="14" spans="1:21" x14ac:dyDescent="0.25">
      <c r="C14" s="1240"/>
      <c r="D14" s="1230">
        <f t="shared" si="0"/>
        <v>1.8598776366991396E-2</v>
      </c>
      <c r="E14" s="18">
        <v>2018</v>
      </c>
      <c r="F14" s="1247" t="s">
        <v>433</v>
      </c>
      <c r="G14" s="1247">
        <v>-4.4291686496482074E-14</v>
      </c>
      <c r="H14" s="1247" t="s">
        <v>433</v>
      </c>
      <c r="I14" s="1247" t="s">
        <v>433</v>
      </c>
      <c r="J14" s="1247">
        <v>-2.6619170432839089E-14</v>
      </c>
      <c r="K14" s="1247">
        <v>1.8598776367392673E-2</v>
      </c>
      <c r="L14" s="1247" t="s">
        <v>433</v>
      </c>
      <c r="M14" s="1247" t="s">
        <v>433</v>
      </c>
      <c r="N14" s="1247" t="s">
        <v>433</v>
      </c>
      <c r="O14" s="1247" t="s">
        <v>433</v>
      </c>
      <c r="P14" s="1247">
        <v>-5.96985437796254E-13</v>
      </c>
      <c r="Q14" s="1247">
        <v>2.0046382878717127E-12</v>
      </c>
      <c r="R14" s="1248" t="s">
        <v>433</v>
      </c>
      <c r="S14" s="1248" t="s">
        <v>433</v>
      </c>
      <c r="T14" s="1247">
        <v>-1.7380210499726579E-12</v>
      </c>
      <c r="U14" s="1247" t="s">
        <v>433</v>
      </c>
    </row>
    <row r="15" spans="1:21" x14ac:dyDescent="0.25">
      <c r="C15" s="1240"/>
      <c r="D15" s="1230">
        <f t="shared" si="0"/>
        <v>262.59728490360487</v>
      </c>
      <c r="E15" s="18">
        <v>2019</v>
      </c>
      <c r="F15" s="1247">
        <v>39.886842847023686</v>
      </c>
      <c r="G15" s="1247">
        <v>6.6953379890203613E-2</v>
      </c>
      <c r="H15" s="1247">
        <v>-5.9069906798002586E-2</v>
      </c>
      <c r="I15" s="1247">
        <v>15.586640098047189</v>
      </c>
      <c r="J15" s="1247">
        <v>3.4579676121789804</v>
      </c>
      <c r="K15" s="1247">
        <v>0.1374631413426039</v>
      </c>
      <c r="L15" s="1247">
        <v>52.161110300175345</v>
      </c>
      <c r="M15" s="1247" t="s">
        <v>433</v>
      </c>
      <c r="N15" s="1247">
        <v>13.80455282231102</v>
      </c>
      <c r="O15" s="1247">
        <v>27.241781617499502</v>
      </c>
      <c r="P15" s="1247">
        <v>9.7698100666143208</v>
      </c>
      <c r="Q15" s="1247">
        <v>21.225308843068241</v>
      </c>
      <c r="R15" s="1248">
        <v>59.619450974239129</v>
      </c>
      <c r="S15" s="1248">
        <v>8.9304104268424389</v>
      </c>
      <c r="T15" s="1247">
        <v>1.4722462166803734</v>
      </c>
      <c r="U15" s="1247">
        <v>9.295816464489862</v>
      </c>
    </row>
    <row r="16" spans="1:21" x14ac:dyDescent="0.25">
      <c r="C16" s="1240"/>
      <c r="D16" s="1230">
        <f t="shared" si="0"/>
        <v>462.12224556975821</v>
      </c>
      <c r="E16" s="34">
        <v>2020</v>
      </c>
      <c r="F16" s="1247">
        <v>79.615710441499445</v>
      </c>
      <c r="G16" s="1247">
        <v>0.17986697214836</v>
      </c>
      <c r="H16" s="1247">
        <v>-5.1208873326050258E-2</v>
      </c>
      <c r="I16" s="1247">
        <v>30.910528902595146</v>
      </c>
      <c r="J16" s="1247">
        <v>7.0201172823150877</v>
      </c>
      <c r="K16" s="1247">
        <v>0.28612954787214134</v>
      </c>
      <c r="L16" s="1247">
        <v>64.720000944462512</v>
      </c>
      <c r="M16" s="1247" t="s">
        <v>433</v>
      </c>
      <c r="N16" s="1247">
        <v>24.033683094049159</v>
      </c>
      <c r="O16" s="1247">
        <v>35.600779155768365</v>
      </c>
      <c r="P16" s="1247">
        <v>19.392780200394903</v>
      </c>
      <c r="Q16" s="1247">
        <v>42.18837425330139</v>
      </c>
      <c r="R16" s="1248">
        <v>119.16004611002531</v>
      </c>
      <c r="S16" s="1248">
        <v>17.742347108615135</v>
      </c>
      <c r="T16" s="1247">
        <v>2.9874434706353092</v>
      </c>
      <c r="U16" s="1247">
        <v>18.335646959402006</v>
      </c>
    </row>
    <row r="17" spans="4:21" x14ac:dyDescent="0.25">
      <c r="D17" s="1230">
        <f t="shared" si="0"/>
        <v>670.44929548147377</v>
      </c>
      <c r="E17" s="18">
        <v>2021</v>
      </c>
      <c r="F17" s="1247">
        <v>117.05497586637257</v>
      </c>
      <c r="G17" s="1247">
        <v>0.34113178516389597</v>
      </c>
      <c r="H17" s="1247">
        <v>-4.0154870801292292E-2</v>
      </c>
      <c r="I17" s="1247">
        <v>45.612447560759648</v>
      </c>
      <c r="J17" s="1247">
        <v>10.656592478164198</v>
      </c>
      <c r="K17" s="1247">
        <v>0.45993281309279888</v>
      </c>
      <c r="L17" s="1247">
        <v>77.873828332945521</v>
      </c>
      <c r="M17" s="1247">
        <v>11.486466997405204</v>
      </c>
      <c r="N17" s="1247">
        <v>33.879121333424692</v>
      </c>
      <c r="O17" s="1247">
        <v>44.476999702574048</v>
      </c>
      <c r="P17" s="1247">
        <v>28.877203857389933</v>
      </c>
      <c r="Q17" s="1247">
        <v>62.907510962526764</v>
      </c>
      <c r="R17" s="1248">
        <v>178.70064124584894</v>
      </c>
      <c r="S17" s="1248">
        <v>26.554283790387004</v>
      </c>
      <c r="T17" s="1247">
        <v>4.4858626191470581</v>
      </c>
      <c r="U17" s="1247">
        <v>27.122451007072854</v>
      </c>
    </row>
    <row r="18" spans="4:21" x14ac:dyDescent="0.25">
      <c r="D18" s="1230">
        <f t="shared" si="0"/>
        <v>873.95275603042819</v>
      </c>
      <c r="E18" s="18">
        <v>2022</v>
      </c>
      <c r="F18" s="1247">
        <v>153.62506974651009</v>
      </c>
      <c r="G18" s="1247">
        <v>0.55319366161694616</v>
      </c>
      <c r="H18" s="1247">
        <v>-2.5682026669579725E-2</v>
      </c>
      <c r="I18" s="1247">
        <v>59.991111932181248</v>
      </c>
      <c r="J18" s="1247">
        <v>14.392156406281334</v>
      </c>
      <c r="K18" s="1247">
        <v>0.66252363682180659</v>
      </c>
      <c r="L18" s="1247">
        <v>91.842374190433816</v>
      </c>
      <c r="M18" s="1247">
        <v>18.740214826229348</v>
      </c>
      <c r="N18" s="1247">
        <v>43.390388541901636</v>
      </c>
      <c r="O18" s="1247">
        <v>53.882447496777573</v>
      </c>
      <c r="P18" s="1247">
        <v>38.22411776544957</v>
      </c>
      <c r="Q18" s="1247">
        <v>83.384957997122513</v>
      </c>
      <c r="R18" s="1248">
        <v>238.2412363816351</v>
      </c>
      <c r="S18" s="1248">
        <v>35.366220472158048</v>
      </c>
      <c r="T18" s="1247">
        <v>6.0250243931263814</v>
      </c>
      <c r="U18" s="1247">
        <v>35.65740060885247</v>
      </c>
    </row>
    <row r="19" spans="4:21" x14ac:dyDescent="0.25">
      <c r="D19" s="1230">
        <f t="shared" si="0"/>
        <v>1078.2751532782231</v>
      </c>
      <c r="E19" s="18">
        <v>2023</v>
      </c>
      <c r="F19" s="1247">
        <v>189.34448046134111</v>
      </c>
      <c r="G19" s="1247">
        <v>0.81867460575030049</v>
      </c>
      <c r="H19" s="1247">
        <v>-7.5546074670103302E-3</v>
      </c>
      <c r="I19" s="1247">
        <v>74.051650317968139</v>
      </c>
      <c r="J19" s="1247">
        <v>18.235367647954437</v>
      </c>
      <c r="K19" s="1247">
        <v>1.1395111427918687</v>
      </c>
      <c r="L19" s="1247">
        <v>106.88561444978937</v>
      </c>
      <c r="M19" s="1247">
        <v>26.905043615447958</v>
      </c>
      <c r="N19" s="1247">
        <v>52.571202658696919</v>
      </c>
      <c r="O19" s="1247">
        <v>63.768947088852002</v>
      </c>
      <c r="P19" s="1247">
        <v>47.43855667138768</v>
      </c>
      <c r="Q19" s="1247">
        <v>103.63085300992738</v>
      </c>
      <c r="R19" s="1248">
        <v>297.7818315174593</v>
      </c>
      <c r="S19" s="1248">
        <v>44.178157153930748</v>
      </c>
      <c r="T19" s="1247">
        <v>7.5902650337910496</v>
      </c>
      <c r="U19" s="1247">
        <v>43.942552510601928</v>
      </c>
    </row>
    <row r="20" spans="4:21" x14ac:dyDescent="0.25">
      <c r="D20" s="1230">
        <f t="shared" si="0"/>
        <v>1283.3634560856963</v>
      </c>
      <c r="E20" s="18">
        <v>2024</v>
      </c>
      <c r="F20" s="1247">
        <v>224.19939674304396</v>
      </c>
      <c r="G20" s="1247">
        <v>1.1403074697363971</v>
      </c>
      <c r="H20" s="1247">
        <v>1.4479356815399528E-2</v>
      </c>
      <c r="I20" s="1247">
        <v>87.79190698170018</v>
      </c>
      <c r="J20" s="1247">
        <v>22.184427805124081</v>
      </c>
      <c r="K20" s="1247">
        <v>1.643770167459375</v>
      </c>
      <c r="L20" s="1247">
        <v>123.25756812176573</v>
      </c>
      <c r="M20" s="1247">
        <v>35.970356449611103</v>
      </c>
      <c r="N20" s="1247">
        <v>61.424991829675406</v>
      </c>
      <c r="O20" s="1247">
        <v>74.085480811410179</v>
      </c>
      <c r="P20" s="1247">
        <v>56.52411477225909</v>
      </c>
      <c r="Q20" s="1247">
        <v>123.65266874584469</v>
      </c>
      <c r="R20" s="1248">
        <v>357.32242665324549</v>
      </c>
      <c r="S20" s="1248">
        <v>52.990093835701778</v>
      </c>
      <c r="T20" s="1247">
        <v>9.1819132029059247</v>
      </c>
      <c r="U20" s="1247">
        <v>51.979553139397503</v>
      </c>
    </row>
    <row r="21" spans="4:21" x14ac:dyDescent="0.25">
      <c r="D21" s="1230">
        <f t="shared" si="0"/>
        <v>1494.53855289018</v>
      </c>
      <c r="E21" s="18">
        <v>2025</v>
      </c>
      <c r="F21" s="1247">
        <v>258.21940294124687</v>
      </c>
      <c r="G21" s="1247">
        <v>1.5219555065979156</v>
      </c>
      <c r="H21" s="1247">
        <v>4.069613172435587E-2</v>
      </c>
      <c r="I21" s="1247">
        <v>101.2189466064733</v>
      </c>
      <c r="J21" s="1247">
        <v>26.2449308059307</v>
      </c>
      <c r="K21" s="1247">
        <v>2.2713253791169645</v>
      </c>
      <c r="L21" s="1247">
        <v>141.23348857559415</v>
      </c>
      <c r="M21" s="1247">
        <v>45.937023627685434</v>
      </c>
      <c r="N21" s="1247">
        <v>77.595865302844174</v>
      </c>
      <c r="O21" s="1247">
        <v>81.952273750305991</v>
      </c>
      <c r="P21" s="1247">
        <v>65.52019492941993</v>
      </c>
      <c r="Q21" s="1247">
        <v>143.53751339971444</v>
      </c>
      <c r="R21" s="1248">
        <v>416.86302178903168</v>
      </c>
      <c r="S21" s="1248">
        <v>61.802030517474485</v>
      </c>
      <c r="T21" s="1247">
        <v>10.801916215495003</v>
      </c>
      <c r="U21" s="1247">
        <v>59.777967411524358</v>
      </c>
    </row>
    <row r="22" spans="4:21" x14ac:dyDescent="0.25">
      <c r="D22" s="1230">
        <f t="shared" si="0"/>
        <v>1696.7551434616742</v>
      </c>
      <c r="E22" s="18">
        <v>2026</v>
      </c>
      <c r="F22" s="1247">
        <v>291.32452322889958</v>
      </c>
      <c r="G22" s="1247">
        <v>1.9635499314281901</v>
      </c>
      <c r="H22" s="1247">
        <v>7.1354780106767615E-2</v>
      </c>
      <c r="I22" s="1247">
        <v>114.31614646270707</v>
      </c>
      <c r="J22" s="1247">
        <v>30.409442906088877</v>
      </c>
      <c r="K22" s="1247">
        <v>3.0320595788517606</v>
      </c>
      <c r="L22" s="1247">
        <v>160.75224469757197</v>
      </c>
      <c r="M22" s="1247">
        <v>56.758677188543516</v>
      </c>
      <c r="N22" s="1247">
        <v>78.170178410235494</v>
      </c>
      <c r="O22" s="1247">
        <v>95.810833138639964</v>
      </c>
      <c r="P22" s="1247">
        <v>74.319148848326947</v>
      </c>
      <c r="Q22" s="1247">
        <v>163.04837200060902</v>
      </c>
      <c r="R22" s="1248">
        <v>476.40361692485533</v>
      </c>
      <c r="S22" s="1248">
        <v>70.613967199244684</v>
      </c>
      <c r="T22" s="1247">
        <v>12.446000782971847</v>
      </c>
      <c r="U22" s="1247">
        <v>67.315027382593158</v>
      </c>
    </row>
    <row r="23" spans="4:21" x14ac:dyDescent="0.25">
      <c r="D23" s="1230">
        <f t="shared" si="0"/>
        <v>1903.523500016533</v>
      </c>
      <c r="E23" s="18">
        <v>2027</v>
      </c>
      <c r="F23" s="1247">
        <v>323.65739700137829</v>
      </c>
      <c r="G23" s="1247">
        <v>2.4711990687240459</v>
      </c>
      <c r="H23" s="1247">
        <v>0.10678245280485794</v>
      </c>
      <c r="I23" s="1247">
        <v>127.1159412932151</v>
      </c>
      <c r="J23" s="1247">
        <v>34.696308728643466</v>
      </c>
      <c r="K23" s="1247">
        <v>3.9414050779851801</v>
      </c>
      <c r="L23" s="1247">
        <v>180.29918655071069</v>
      </c>
      <c r="M23" s="1247">
        <v>68.461470723097165</v>
      </c>
      <c r="N23" s="1247">
        <v>86.075755704179201</v>
      </c>
      <c r="O23" s="1247">
        <v>107.12680650118234</v>
      </c>
      <c r="P23" s="1247">
        <v>83.033518924340726</v>
      </c>
      <c r="Q23" s="1247">
        <v>182.43183837568708</v>
      </c>
      <c r="R23" s="1248">
        <v>535.94421206064146</v>
      </c>
      <c r="S23" s="1248">
        <v>79.425903881016552</v>
      </c>
      <c r="T23" s="1247">
        <v>14.119598979723559</v>
      </c>
      <c r="U23" s="1247">
        <v>74.616174693203774</v>
      </c>
    </row>
    <row r="24" spans="4:21" x14ac:dyDescent="0.25">
      <c r="D24" s="1230">
        <f t="shared" si="0"/>
        <v>2111.7201602622272</v>
      </c>
      <c r="E24" s="18">
        <v>2028</v>
      </c>
      <c r="F24" s="1247">
        <v>355.20519251353022</v>
      </c>
      <c r="G24" s="1247">
        <v>3.0470666047135873</v>
      </c>
      <c r="H24" s="1247">
        <v>0.14729069297313446</v>
      </c>
      <c r="I24" s="1247">
        <v>139.61674660820086</v>
      </c>
      <c r="J24" s="1247">
        <v>39.100294310687232</v>
      </c>
      <c r="K24" s="1247">
        <v>5.0106063426537197</v>
      </c>
      <c r="L24" s="1247">
        <v>201.74682146899082</v>
      </c>
      <c r="M24" s="1247">
        <v>81.02295103450534</v>
      </c>
      <c r="N24" s="1247">
        <v>93.680336737075905</v>
      </c>
      <c r="O24" s="1247">
        <v>118.68432119200622</v>
      </c>
      <c r="P24" s="1247">
        <v>91.628326905514399</v>
      </c>
      <c r="Q24" s="1247">
        <v>201.61133762443299</v>
      </c>
      <c r="R24" s="1248">
        <v>595.48480719642771</v>
      </c>
      <c r="S24" s="1248">
        <v>88.237840562787596</v>
      </c>
      <c r="T24" s="1247">
        <v>15.821678908568741</v>
      </c>
      <c r="U24" s="1247">
        <v>81.674541559159124</v>
      </c>
    </row>
    <row r="25" spans="4:21" x14ac:dyDescent="0.25">
      <c r="D25" s="1230">
        <f t="shared" si="0"/>
        <v>2320.9881314819227</v>
      </c>
      <c r="E25" s="18">
        <v>2029</v>
      </c>
      <c r="F25" s="1247">
        <v>385.9901358041792</v>
      </c>
      <c r="G25" s="1247">
        <v>3.6944211905893667</v>
      </c>
      <c r="H25" s="1247">
        <v>0.19321852678563761</v>
      </c>
      <c r="I25" s="1247">
        <v>151.82477299748132</v>
      </c>
      <c r="J25" s="1247">
        <v>43.632142931281805</v>
      </c>
      <c r="K25" s="1247">
        <v>6.2515789031701345</v>
      </c>
      <c r="L25" s="1247">
        <v>224.72446923911326</v>
      </c>
      <c r="M25" s="1247">
        <v>94.432529239366772</v>
      </c>
      <c r="N25" s="1247">
        <v>100.99223737788434</v>
      </c>
      <c r="O25" s="1247">
        <v>130.43880723106281</v>
      </c>
      <c r="P25" s="1247">
        <v>100.10523586530387</v>
      </c>
      <c r="Q25" s="1247">
        <v>220.58935280598206</v>
      </c>
      <c r="R25" s="1248">
        <v>655.02540233225182</v>
      </c>
      <c r="S25" s="1248">
        <v>97.049777244560289</v>
      </c>
      <c r="T25" s="1247">
        <v>17.55282392511057</v>
      </c>
      <c r="U25" s="1247">
        <v>88.491225867799116</v>
      </c>
    </row>
    <row r="26" spans="4:21" x14ac:dyDescent="0.25">
      <c r="D26" s="1230">
        <f t="shared" si="0"/>
        <v>2526.5842531385988</v>
      </c>
      <c r="E26" s="18">
        <v>2030</v>
      </c>
      <c r="F26" s="1247">
        <v>416.05417494721894</v>
      </c>
      <c r="G26" s="1247">
        <v>4.4178192032257915</v>
      </c>
      <c r="H26" s="1247">
        <v>0.24494525817185764</v>
      </c>
      <c r="I26" s="1247">
        <v>163.75059866063276</v>
      </c>
      <c r="J26" s="1247">
        <v>48.292607339739732</v>
      </c>
      <c r="K26" s="1247">
        <v>7.6772582025761098</v>
      </c>
      <c r="L26" s="1247">
        <v>248.71444342625398</v>
      </c>
      <c r="M26" s="1247">
        <v>108.69079666821435</v>
      </c>
      <c r="N26" s="1247">
        <v>106.02297104384577</v>
      </c>
      <c r="O26" s="1247">
        <v>139.99101423806829</v>
      </c>
      <c r="P26" s="1247">
        <v>108.48991487871191</v>
      </c>
      <c r="Q26" s="1247">
        <v>239.42335027140487</v>
      </c>
      <c r="R26" s="1248">
        <v>714.56599746803806</v>
      </c>
      <c r="S26" s="1248">
        <v>105.86171392633051</v>
      </c>
      <c r="T26" s="1247">
        <v>19.314285735461393</v>
      </c>
      <c r="U26" s="1247">
        <v>95.072361870704427</v>
      </c>
    </row>
    <row r="27" spans="4:21" x14ac:dyDescent="0.25">
      <c r="D27" s="1230">
        <f t="shared" si="0"/>
        <v>2738.2377345645828</v>
      </c>
      <c r="E27" s="18">
        <v>2031</v>
      </c>
      <c r="F27" s="1247">
        <v>445.34783610615614</v>
      </c>
      <c r="G27" s="1247">
        <v>5.2170776269378472</v>
      </c>
      <c r="H27" s="1247">
        <v>0.30278943409607373</v>
      </c>
      <c r="I27" s="1247">
        <v>175.38484091468058</v>
      </c>
      <c r="J27" s="1247">
        <v>53.078172132402614</v>
      </c>
      <c r="K27" s="1247">
        <v>9.2949708396160808</v>
      </c>
      <c r="L27" s="1247">
        <v>272.90815920597015</v>
      </c>
      <c r="M27" s="1247">
        <v>123.75269168034322</v>
      </c>
      <c r="N27" s="1247">
        <v>114.77236737870903</v>
      </c>
      <c r="O27" s="1247">
        <v>154.36312745149004</v>
      </c>
      <c r="P27" s="1247">
        <v>116.70849856075368</v>
      </c>
      <c r="Q27" s="1247">
        <v>257.95088999396091</v>
      </c>
      <c r="R27" s="1248">
        <v>774.1065926038616</v>
      </c>
      <c r="S27" s="1248">
        <v>114.67365060810152</v>
      </c>
      <c r="T27" s="1247">
        <v>21.104301334193337</v>
      </c>
      <c r="U27" s="1247">
        <v>99.271768693309966</v>
      </c>
    </row>
    <row r="28" spans="4:21" x14ac:dyDescent="0.25">
      <c r="D28" s="1230">
        <f t="shared" si="0"/>
        <v>2944.9865278115321</v>
      </c>
      <c r="E28" s="18">
        <v>2032</v>
      </c>
      <c r="F28" s="1247">
        <v>473.96124844536041</v>
      </c>
      <c r="G28" s="1247">
        <v>6.0992956261539728</v>
      </c>
      <c r="H28" s="1247">
        <v>0.36721358652806191</v>
      </c>
      <c r="I28" s="1247">
        <v>186.71024644761275</v>
      </c>
      <c r="J28" s="1247">
        <v>57.958122132211876</v>
      </c>
      <c r="K28" s="1247">
        <v>11.119716135903891</v>
      </c>
      <c r="L28" s="1247">
        <v>296.72409846689834</v>
      </c>
      <c r="M28" s="1247">
        <v>139.64174765477085</v>
      </c>
      <c r="N28" s="1247">
        <v>121.25864123187196</v>
      </c>
      <c r="O28" s="1247">
        <v>166.44707624416642</v>
      </c>
      <c r="P28" s="1247">
        <v>124.83698569097558</v>
      </c>
      <c r="Q28" s="1247">
        <v>276.33703767314603</v>
      </c>
      <c r="R28" s="1248">
        <v>833.64718773964773</v>
      </c>
      <c r="S28" s="1248">
        <v>123.48558728987507</v>
      </c>
      <c r="T28" s="1247">
        <v>22.925507187201333</v>
      </c>
      <c r="U28" s="1247">
        <v>103.46681625920812</v>
      </c>
    </row>
    <row r="29" spans="4:21" x14ac:dyDescent="0.25">
      <c r="D29" s="1230">
        <f t="shared" si="0"/>
        <v>3150.3227925137321</v>
      </c>
      <c r="E29" s="18">
        <v>2033</v>
      </c>
      <c r="F29" s="1247">
        <v>501.91071761449115</v>
      </c>
      <c r="G29" s="1247">
        <v>7.0668077328312711</v>
      </c>
      <c r="H29" s="1247">
        <v>0.43862131655883252</v>
      </c>
      <c r="I29" s="1247">
        <v>197.71669337191872</v>
      </c>
      <c r="J29" s="1247">
        <v>62.911184132561949</v>
      </c>
      <c r="K29" s="1247">
        <v>13.160980173301635</v>
      </c>
      <c r="L29" s="1247">
        <v>319.43868108419201</v>
      </c>
      <c r="M29" s="1247">
        <v>156.33715211661021</v>
      </c>
      <c r="N29" s="1247">
        <v>127.48982000854937</v>
      </c>
      <c r="O29" s="1247">
        <v>178.55835714298166</v>
      </c>
      <c r="P29" s="1247">
        <v>132.85050320546114</v>
      </c>
      <c r="Q29" s="1247">
        <v>294.52785255915882</v>
      </c>
      <c r="R29" s="1248">
        <v>893.1877828754341</v>
      </c>
      <c r="S29" s="1248">
        <v>132.29752397164611</v>
      </c>
      <c r="T29" s="1247">
        <v>24.777776394474969</v>
      </c>
      <c r="U29" s="1247">
        <v>107.65233881356077</v>
      </c>
    </row>
    <row r="30" spans="4:21" x14ac:dyDescent="0.25">
      <c r="D30" s="1230">
        <f t="shared" si="0"/>
        <v>3353.7248888291761</v>
      </c>
      <c r="E30" s="18">
        <v>2034</v>
      </c>
      <c r="F30" s="1247">
        <v>529.2407017079056</v>
      </c>
      <c r="G30" s="1247">
        <v>8.12318550967065</v>
      </c>
      <c r="H30" s="1247">
        <v>0.51746014942013141</v>
      </c>
      <c r="I30" s="1247">
        <v>208.42065970071528</v>
      </c>
      <c r="J30" s="1247">
        <v>67.943470183833057</v>
      </c>
      <c r="K30" s="1247">
        <v>15.42937515115457</v>
      </c>
      <c r="L30" s="1247">
        <v>340.48191902760306</v>
      </c>
      <c r="M30" s="1247">
        <v>173.83047186507054</v>
      </c>
      <c r="N30" s="1247">
        <v>133.47775860273848</v>
      </c>
      <c r="O30" s="1247">
        <v>190.65894183462328</v>
      </c>
      <c r="P30" s="1247">
        <v>140.74938481227471</v>
      </c>
      <c r="Q30" s="1247">
        <v>312.52368979550351</v>
      </c>
      <c r="R30" s="1248">
        <v>952.72837801125763</v>
      </c>
      <c r="S30" s="1248">
        <v>141.10946065341631</v>
      </c>
      <c r="T30" s="1247">
        <v>26.661769524052705</v>
      </c>
      <c r="U30" s="1247">
        <v>111.82826229993729</v>
      </c>
    </row>
    <row r="31" spans="4:21" x14ac:dyDescent="0.25">
      <c r="D31" s="1230">
        <f t="shared" si="0"/>
        <v>3551.7410659765342</v>
      </c>
      <c r="E31" s="18">
        <v>2035</v>
      </c>
      <c r="F31" s="1247">
        <v>555.96798132209074</v>
      </c>
      <c r="G31" s="1247">
        <v>9.270420844179533</v>
      </c>
      <c r="H31" s="1247">
        <v>0.60417100465497786</v>
      </c>
      <c r="I31" s="1247">
        <v>218.83209603718043</v>
      </c>
      <c r="J31" s="1247">
        <v>73.051748972194318</v>
      </c>
      <c r="K31" s="1247">
        <v>15.979790685145922</v>
      </c>
      <c r="L31" s="1247">
        <v>359.39995614365648</v>
      </c>
      <c r="M31" s="1247">
        <v>192.10075113699426</v>
      </c>
      <c r="N31" s="1247">
        <v>135.57451033410655</v>
      </c>
      <c r="O31" s="1247">
        <v>205.41399398780493</v>
      </c>
      <c r="P31" s="1247">
        <v>148.51182471199195</v>
      </c>
      <c r="Q31" s="1247">
        <v>330.27580459825072</v>
      </c>
      <c r="R31" s="1248">
        <v>1012.2689731470437</v>
      </c>
      <c r="S31" s="1248">
        <v>149.92139733519068</v>
      </c>
      <c r="T31" s="1247">
        <v>28.577000808638338</v>
      </c>
      <c r="U31" s="1247">
        <v>115.99064490741056</v>
      </c>
    </row>
    <row r="32" spans="4:21" x14ac:dyDescent="0.25">
      <c r="D32" s="1230">
        <f t="shared" si="0"/>
        <v>3748.6128342336356</v>
      </c>
      <c r="E32" s="18">
        <v>2036</v>
      </c>
      <c r="F32" s="1247">
        <v>582.16555933414554</v>
      </c>
      <c r="G32" s="1247">
        <v>10.516501951186699</v>
      </c>
      <c r="H32" s="1247">
        <v>0.69933693394876117</v>
      </c>
      <c r="I32" s="1247">
        <v>228.97257621211992</v>
      </c>
      <c r="J32" s="1247">
        <v>78.251832331642561</v>
      </c>
      <c r="K32" s="1247">
        <v>15.992628224272938</v>
      </c>
      <c r="L32" s="1247">
        <v>376.06622680948533</v>
      </c>
      <c r="M32" s="1247">
        <v>211.17334218485604</v>
      </c>
      <c r="N32" s="1247">
        <v>144.77102800982368</v>
      </c>
      <c r="O32" s="1247">
        <v>214.67102964480475</v>
      </c>
      <c r="P32" s="1247">
        <v>156.19708726633624</v>
      </c>
      <c r="Q32" s="1247">
        <v>347.91596425612761</v>
      </c>
      <c r="R32" s="1248">
        <v>1071.8095682828298</v>
      </c>
      <c r="S32" s="1248">
        <v>158.73333401696172</v>
      </c>
      <c r="T32" s="1247">
        <v>30.526761214408175</v>
      </c>
      <c r="U32" s="1247">
        <v>120.15005756068595</v>
      </c>
    </row>
    <row r="33" spans="1:21" x14ac:dyDescent="0.25">
      <c r="D33" s="1230">
        <f t="shared" si="0"/>
        <v>3941.4781916080838</v>
      </c>
      <c r="E33" s="18">
        <v>2037</v>
      </c>
      <c r="F33" s="1247">
        <v>607.79038439722012</v>
      </c>
      <c r="G33" s="1247">
        <v>11.860591101191686</v>
      </c>
      <c r="H33" s="1247">
        <v>0.80339595985323431</v>
      </c>
      <c r="I33" s="1247">
        <v>238.83766124526616</v>
      </c>
      <c r="J33" s="1247">
        <v>83.528449635567441</v>
      </c>
      <c r="K33" s="1247">
        <v>16.000362619799667</v>
      </c>
      <c r="L33" s="1247">
        <v>390.29408399053773</v>
      </c>
      <c r="M33" s="1247">
        <v>231.00352673052686</v>
      </c>
      <c r="N33" s="1247">
        <v>150.09640265445989</v>
      </c>
      <c r="O33" s="1247">
        <v>226.50523207924621</v>
      </c>
      <c r="P33" s="1247">
        <v>163.74603743702957</v>
      </c>
      <c r="Q33" s="1247">
        <v>365.31239930340337</v>
      </c>
      <c r="R33" s="1248">
        <v>1131.3501634186537</v>
      </c>
      <c r="S33" s="1248">
        <v>167.54527069873194</v>
      </c>
      <c r="T33" s="1247">
        <v>32.50840795058032</v>
      </c>
      <c r="U33" s="1247">
        <v>124.2958223860154</v>
      </c>
    </row>
    <row r="34" spans="1:21" x14ac:dyDescent="0.25">
      <c r="D34" s="1230">
        <f t="shared" si="0"/>
        <v>4131.4672068002928</v>
      </c>
      <c r="E34" s="18">
        <v>2038</v>
      </c>
      <c r="F34" s="1247">
        <v>632.86037457161456</v>
      </c>
      <c r="G34" s="1247">
        <v>13.307674784575166</v>
      </c>
      <c r="H34" s="1247">
        <v>0.91692776782069929</v>
      </c>
      <c r="I34" s="1247">
        <v>248.43581659742148</v>
      </c>
      <c r="J34" s="1247">
        <v>88.89349938703846</v>
      </c>
      <c r="K34" s="1247">
        <v>16.004285221879623</v>
      </c>
      <c r="L34" s="1247">
        <v>402.1794669768085</v>
      </c>
      <c r="M34" s="1247">
        <v>251.59140322014051</v>
      </c>
      <c r="N34" s="1247">
        <v>155.21916125530885</v>
      </c>
      <c r="O34" s="1247">
        <v>238.17133012624788</v>
      </c>
      <c r="P34" s="1247">
        <v>171.17792706393888</v>
      </c>
      <c r="Q34" s="1247">
        <v>382.50701623325375</v>
      </c>
      <c r="R34" s="1248">
        <v>1190.8907585544398</v>
      </c>
      <c r="S34" s="1248">
        <v>176.35720738050216</v>
      </c>
      <c r="T34" s="1247">
        <v>34.522993989721556</v>
      </c>
      <c r="U34" s="1247">
        <v>128.43136366958086</v>
      </c>
    </row>
    <row r="35" spans="1:21" x14ac:dyDescent="0.25">
      <c r="D35" s="1230">
        <f t="shared" si="0"/>
        <v>4318.6390927846669</v>
      </c>
      <c r="E35" s="18">
        <v>2039</v>
      </c>
      <c r="F35" s="1247">
        <v>657.36526703354298</v>
      </c>
      <c r="G35" s="1247">
        <v>14.860732808175996</v>
      </c>
      <c r="H35" s="1247">
        <v>1.0405021068738636</v>
      </c>
      <c r="I35" s="1247">
        <v>257.76894168017691</v>
      </c>
      <c r="J35" s="1247">
        <v>94.337761247114457</v>
      </c>
      <c r="K35" s="1247">
        <v>16.003674487948206</v>
      </c>
      <c r="L35" s="1247">
        <v>411.86761570544962</v>
      </c>
      <c r="M35" s="1247">
        <v>272.92105115223768</v>
      </c>
      <c r="N35" s="1247">
        <v>160.14854722324012</v>
      </c>
      <c r="O35" s="1247">
        <v>249.62311780053602</v>
      </c>
      <c r="P35" s="1247">
        <v>178.48760201760459</v>
      </c>
      <c r="Q35" s="1247">
        <v>399.48778884862151</v>
      </c>
      <c r="R35" s="1248">
        <v>1250.4313536902634</v>
      </c>
      <c r="S35" s="1248">
        <v>185.1691440622773</v>
      </c>
      <c r="T35" s="1247">
        <v>36.570242899553158</v>
      </c>
      <c r="U35" s="1247">
        <v>132.55575002105189</v>
      </c>
    </row>
    <row r="36" spans="1:21" x14ac:dyDescent="0.25">
      <c r="D36" s="1230">
        <f t="shared" si="0"/>
        <v>4505.0351197628243</v>
      </c>
      <c r="E36" s="18">
        <v>2040</v>
      </c>
      <c r="F36" s="1247">
        <v>681.24601024902597</v>
      </c>
      <c r="G36" s="1247">
        <v>16.515761609378867</v>
      </c>
      <c r="H36" s="1247">
        <v>1.1745744420514197</v>
      </c>
      <c r="I36" s="1247">
        <v>266.82837085401081</v>
      </c>
      <c r="J36" s="1247">
        <v>99.860289492457724</v>
      </c>
      <c r="K36" s="1247">
        <v>15.993870339352323</v>
      </c>
      <c r="L36" s="1247">
        <v>419.45035350329442</v>
      </c>
      <c r="M36" s="1247">
        <v>294.93129237988887</v>
      </c>
      <c r="N36" s="1247">
        <v>162.98592938628815</v>
      </c>
      <c r="O36" s="1247">
        <v>265.16739208605475</v>
      </c>
      <c r="P36" s="1247">
        <v>185.60601502572615</v>
      </c>
      <c r="Q36" s="1247">
        <v>416.10054845789796</v>
      </c>
      <c r="R36" s="1248">
        <v>1309.9719488260503</v>
      </c>
      <c r="S36" s="1248">
        <v>193.98108074404834</v>
      </c>
      <c r="T36" s="1247">
        <v>38.564103256320116</v>
      </c>
      <c r="U36" s="1247">
        <v>136.65757911097884</v>
      </c>
    </row>
    <row r="37" spans="1:21" x14ac:dyDescent="0.25">
      <c r="D37" s="1230">
        <f t="shared" si="0"/>
        <v>4685.3900642247236</v>
      </c>
      <c r="E37" s="18">
        <v>2041</v>
      </c>
      <c r="F37" s="1247">
        <v>704.69030683819142</v>
      </c>
      <c r="G37" s="1247">
        <v>18.299488748561927</v>
      </c>
      <c r="H37" s="1247">
        <v>1.3202717384843079</v>
      </c>
      <c r="I37" s="1247">
        <v>275.6591049476574</v>
      </c>
      <c r="J37" s="1247">
        <v>105.4947289918296</v>
      </c>
      <c r="K37" s="1247">
        <v>15.988783568329183</v>
      </c>
      <c r="L37" s="1247">
        <v>425.54977464325253</v>
      </c>
      <c r="M37" s="1247">
        <v>317.76491355675012</v>
      </c>
      <c r="N37" s="1247">
        <v>169.45483852048352</v>
      </c>
      <c r="O37" s="1247">
        <v>271.74064330822955</v>
      </c>
      <c r="P37" s="1247">
        <v>192.75190215575901</v>
      </c>
      <c r="Q37" s="1247">
        <v>432.83429773070236</v>
      </c>
      <c r="R37" s="1248">
        <v>1369.5125439618364</v>
      </c>
      <c r="S37" s="1248">
        <v>202.79301742581859</v>
      </c>
      <c r="T37" s="1247">
        <v>40.762340761578074</v>
      </c>
      <c r="U37" s="1247">
        <v>140.77310732725871</v>
      </c>
    </row>
    <row r="38" spans="1:21" x14ac:dyDescent="0.25">
      <c r="D38" s="1230">
        <f t="shared" si="0"/>
        <v>4865.3887717060616</v>
      </c>
      <c r="E38" s="18">
        <v>2042</v>
      </c>
      <c r="F38" s="1247">
        <v>727.5277107401173</v>
      </c>
      <c r="G38" s="1247">
        <v>20.191430159575567</v>
      </c>
      <c r="H38" s="1247">
        <v>1.4777742937633884</v>
      </c>
      <c r="I38" s="1247">
        <v>284.22868951835881</v>
      </c>
      <c r="J38" s="1247">
        <v>111.20705132765376</v>
      </c>
      <c r="K38" s="1247">
        <v>15.974185214258565</v>
      </c>
      <c r="L38" s="1247">
        <v>430.01551966064471</v>
      </c>
      <c r="M38" s="1247">
        <v>341.25491877206082</v>
      </c>
      <c r="N38" s="1247">
        <v>173.85167777500033</v>
      </c>
      <c r="O38" s="1247">
        <v>282.33140906302253</v>
      </c>
      <c r="P38" s="1247">
        <v>199.70381718707327</v>
      </c>
      <c r="Q38" s="1247">
        <v>449.19240952806234</v>
      </c>
      <c r="R38" s="1248">
        <v>1429.0531390976601</v>
      </c>
      <c r="S38" s="1248">
        <v>211.60495410758878</v>
      </c>
      <c r="T38" s="1247">
        <v>42.908532210198302</v>
      </c>
      <c r="U38" s="1247">
        <v>144.86555305102348</v>
      </c>
    </row>
    <row r="39" spans="1:21" x14ac:dyDescent="0.25">
      <c r="D39" s="1230">
        <f t="shared" si="0"/>
        <v>5046.4681051814914</v>
      </c>
      <c r="E39" s="18">
        <v>2043</v>
      </c>
      <c r="F39" s="1247">
        <v>749.8215788106645</v>
      </c>
      <c r="G39" s="1247">
        <v>24.90646958503023</v>
      </c>
      <c r="H39" s="1247">
        <v>2.0272069378217528</v>
      </c>
      <c r="I39" s="1247">
        <v>292.55485608325262</v>
      </c>
      <c r="J39" s="1247">
        <v>117.00434703189748</v>
      </c>
      <c r="K39" s="1247">
        <v>15.954438802465113</v>
      </c>
      <c r="L39" s="1247">
        <v>433.19809846246596</v>
      </c>
      <c r="M39" s="1247">
        <v>365.43954537417005</v>
      </c>
      <c r="N39" s="1247">
        <v>178.09108182423179</v>
      </c>
      <c r="O39" s="1247">
        <v>292.56003293213178</v>
      </c>
      <c r="P39" s="1247">
        <v>206.53214011814796</v>
      </c>
      <c r="Q39" s="1247">
        <v>465.33337343559356</v>
      </c>
      <c r="R39" s="1248">
        <v>1488.5937342334464</v>
      </c>
      <c r="S39" s="1248">
        <v>220.41689078936315</v>
      </c>
      <c r="T39" s="1247">
        <v>45.087643821294911</v>
      </c>
      <c r="U39" s="1247">
        <v>148.94666693951521</v>
      </c>
    </row>
    <row r="40" spans="1:21" x14ac:dyDescent="0.25">
      <c r="D40" s="1230">
        <f t="shared" si="0"/>
        <v>5225.585896939966</v>
      </c>
      <c r="E40" s="18">
        <v>2044</v>
      </c>
      <c r="F40" s="1247">
        <v>771.57531947138796</v>
      </c>
      <c r="G40" s="1247">
        <v>29.617921948314454</v>
      </c>
      <c r="H40" s="1247">
        <v>2.5815633641275428</v>
      </c>
      <c r="I40" s="1247">
        <v>300.64222972974238</v>
      </c>
      <c r="J40" s="1247">
        <v>122.89465128520587</v>
      </c>
      <c r="K40" s="1247">
        <v>15.929260659760935</v>
      </c>
      <c r="L40" s="1247">
        <v>435.29844345580477</v>
      </c>
      <c r="M40" s="1247">
        <v>390.30581676562889</v>
      </c>
      <c r="N40" s="1247">
        <v>182.18284189907178</v>
      </c>
      <c r="O40" s="1247">
        <v>302.39039187333799</v>
      </c>
      <c r="P40" s="1247">
        <v>213.23622101842551</v>
      </c>
      <c r="Q40" s="1247">
        <v>481.25234616758968</v>
      </c>
      <c r="R40" s="1248">
        <v>1548.1343293692323</v>
      </c>
      <c r="S40" s="1248">
        <v>229.22882747113417</v>
      </c>
      <c r="T40" s="1247">
        <v>47.299556951199278</v>
      </c>
      <c r="U40" s="1247">
        <v>153.01617551000149</v>
      </c>
    </row>
    <row r="41" spans="1:21" x14ac:dyDescent="0.25">
      <c r="D41" s="1230">
        <f t="shared" si="0"/>
        <v>5402.456228637956</v>
      </c>
      <c r="E41" s="18">
        <v>2045</v>
      </c>
      <c r="F41" s="1247">
        <v>792.75665379591624</v>
      </c>
      <c r="G41" s="1247">
        <v>34.302835336492919</v>
      </c>
      <c r="H41" s="1247">
        <v>3.1399119353146228</v>
      </c>
      <c r="I41" s="1247">
        <v>308.48765102821943</v>
      </c>
      <c r="J41" s="1247">
        <v>128.86620301095391</v>
      </c>
      <c r="K41" s="1247">
        <v>15.896033809091415</v>
      </c>
      <c r="L41" s="1247">
        <v>436.42324257236316</v>
      </c>
      <c r="M41" s="1247">
        <v>415.80349633778491</v>
      </c>
      <c r="N41" s="1247">
        <v>186.40564870174819</v>
      </c>
      <c r="O41" s="1247">
        <v>311.43710446258763</v>
      </c>
      <c r="P41" s="1247">
        <v>219.76896398219785</v>
      </c>
      <c r="Q41" s="1247">
        <v>496.84431880387905</v>
      </c>
      <c r="R41" s="1248">
        <v>1607.6749245050564</v>
      </c>
      <c r="S41" s="1248">
        <v>238.04076415290521</v>
      </c>
      <c r="T41" s="1247">
        <v>49.541710052374526</v>
      </c>
      <c r="U41" s="1247">
        <v>157.06676615107014</v>
      </c>
    </row>
    <row r="42" spans="1:21" x14ac:dyDescent="0.25">
      <c r="D42" s="1230">
        <f t="shared" si="0"/>
        <v>5578.3894933624897</v>
      </c>
      <c r="E42" s="18">
        <v>2046</v>
      </c>
      <c r="F42" s="1247">
        <v>813.47582355788154</v>
      </c>
      <c r="G42" s="1247">
        <v>38.970678183065921</v>
      </c>
      <c r="H42" s="1247">
        <v>3.702089696006948</v>
      </c>
      <c r="I42" s="1247">
        <v>316.11846697336972</v>
      </c>
      <c r="J42" s="1247">
        <v>134.94966533093796</v>
      </c>
      <c r="K42" s="1247">
        <v>15.861705144915456</v>
      </c>
      <c r="L42" s="1247">
        <v>436.92675388033342</v>
      </c>
      <c r="M42" s="1247">
        <v>442.02920713088372</v>
      </c>
      <c r="N42" s="1247">
        <v>189.96274925199592</v>
      </c>
      <c r="O42" s="1247">
        <v>320.71507536672544</v>
      </c>
      <c r="P42" s="1247">
        <v>226.26213478860538</v>
      </c>
      <c r="Q42" s="1247">
        <v>512.40644188282056</v>
      </c>
      <c r="R42" s="1248">
        <v>1667.2155196408428</v>
      </c>
      <c r="S42" s="1248">
        <v>246.85270083467458</v>
      </c>
      <c r="T42" s="1247">
        <v>51.821285581106196</v>
      </c>
      <c r="U42" s="1247">
        <v>161.11919611832428</v>
      </c>
    </row>
    <row r="43" spans="1:21" x14ac:dyDescent="0.25">
      <c r="A43" s="1275" t="s">
        <v>956</v>
      </c>
      <c r="B43" s="1276"/>
      <c r="D43" s="1230">
        <f t="shared" si="0"/>
        <v>5752.2343407180588</v>
      </c>
      <c r="E43" s="18">
        <v>2047</v>
      </c>
      <c r="F43" s="1247">
        <v>833.6303214485481</v>
      </c>
      <c r="G43" s="1247">
        <v>43.579351955176016</v>
      </c>
      <c r="H43" s="1247">
        <v>4.2665000762068424</v>
      </c>
      <c r="I43" s="1247">
        <v>323.51625512376268</v>
      </c>
      <c r="J43" s="1247">
        <v>141.11051184580845</v>
      </c>
      <c r="K43" s="1247">
        <v>15.819043118843389</v>
      </c>
      <c r="L43" s="1247">
        <v>436.72845212924977</v>
      </c>
      <c r="M43" s="1247">
        <v>468.85804957298512</v>
      </c>
      <c r="N43" s="1247">
        <v>193.67062987605368</v>
      </c>
      <c r="O43" s="1247">
        <v>329.14050359966956</v>
      </c>
      <c r="P43" s="1247">
        <v>232.58011567298607</v>
      </c>
      <c r="Q43" s="1247">
        <v>527.63089907049994</v>
      </c>
      <c r="R43" s="1248">
        <v>1726.7561147766664</v>
      </c>
      <c r="S43" s="1248">
        <v>255.66463751644895</v>
      </c>
      <c r="T43" s="1247">
        <v>54.130880205298226</v>
      </c>
      <c r="U43" s="1247">
        <v>165.15207472985585</v>
      </c>
    </row>
    <row r="44" spans="1:21" x14ac:dyDescent="0.25">
      <c r="A44" s="1275" t="s">
        <v>950</v>
      </c>
      <c r="B44" s="1277">
        <f>SUMIF($F$57:$U$57,A44,$F$58:$U$58)/1000</f>
        <v>26.15790968470515</v>
      </c>
      <c r="D44" s="1230">
        <f t="shared" si="0"/>
        <v>5924.44277887111</v>
      </c>
      <c r="E44" s="18">
        <v>2048</v>
      </c>
      <c r="F44" s="1247">
        <v>853.25557613334968</v>
      </c>
      <c r="G44" s="1247">
        <v>48.119197687839858</v>
      </c>
      <c r="H44" s="1247">
        <v>4.8322975819334708</v>
      </c>
      <c r="I44" s="1247">
        <v>330.69192384273379</v>
      </c>
      <c r="J44" s="1247">
        <v>147.36494762446335</v>
      </c>
      <c r="K44" s="1247">
        <v>15.770390596213129</v>
      </c>
      <c r="L44" s="1247">
        <v>435.99979103369424</v>
      </c>
      <c r="M44" s="1247">
        <v>496.31169590916653</v>
      </c>
      <c r="N44" s="1247">
        <v>197.27052540550048</v>
      </c>
      <c r="O44" s="1247">
        <v>337.03025266065305</v>
      </c>
      <c r="P44" s="1247">
        <v>238.76520379414771</v>
      </c>
      <c r="Q44" s="1247">
        <v>542.61286809768785</v>
      </c>
      <c r="R44" s="1248">
        <v>1786.2967099124526</v>
      </c>
      <c r="S44" s="1248">
        <v>264.47657419821996</v>
      </c>
      <c r="T44" s="1247">
        <v>56.472743219874708</v>
      </c>
      <c r="U44" s="1247">
        <v>169.17208117317904</v>
      </c>
    </row>
    <row r="45" spans="1:21" x14ac:dyDescent="0.25">
      <c r="A45" s="1275" t="s">
        <v>951</v>
      </c>
      <c r="B45" s="1277">
        <f t="shared" ref="B45:B49" si="1">SUMIF($F$57:$U$57,A45,$F$58:$U$58)/1000</f>
        <v>22.640190696478435</v>
      </c>
      <c r="D45" s="1230">
        <f t="shared" si="0"/>
        <v>6096.7872702897348</v>
      </c>
      <c r="E45" s="18">
        <v>2049</v>
      </c>
      <c r="F45" s="1247">
        <v>872.52077183571646</v>
      </c>
      <c r="G45" s="1247">
        <v>52.628769910566277</v>
      </c>
      <c r="H45" s="1247">
        <v>5.3999395544473838</v>
      </c>
      <c r="I45" s="1247">
        <v>337.68462939214055</v>
      </c>
      <c r="J45" s="1247">
        <v>153.754201700522</v>
      </c>
      <c r="K45" s="1247">
        <v>15.726195559188731</v>
      </c>
      <c r="L45" s="1247">
        <v>435.12781747480796</v>
      </c>
      <c r="M45" s="1247">
        <v>524.57891616953839</v>
      </c>
      <c r="N45" s="1247">
        <v>200.70558693941931</v>
      </c>
      <c r="O45" s="1247">
        <v>344.57551229805699</v>
      </c>
      <c r="P45" s="1247">
        <v>245.03656982789832</v>
      </c>
      <c r="Q45" s="1247">
        <v>557.85044035761564</v>
      </c>
      <c r="R45" s="1248">
        <v>1845.8373050482389</v>
      </c>
      <c r="S45" s="1248">
        <v>273.28851087999107</v>
      </c>
      <c r="T45" s="1247">
        <v>58.859310080256456</v>
      </c>
      <c r="U45" s="1247">
        <v>173.21279326133052</v>
      </c>
    </row>
    <row r="46" spans="1:21" x14ac:dyDescent="0.25">
      <c r="A46" s="1275" t="s">
        <v>954</v>
      </c>
      <c r="B46" s="1277">
        <f t="shared" si="1"/>
        <v>36.027901484949311</v>
      </c>
      <c r="D46" s="1230">
        <f t="shared" si="0"/>
        <v>6272.1141704118527</v>
      </c>
      <c r="E46" s="34">
        <v>2050</v>
      </c>
      <c r="F46" s="1247">
        <v>891.60810002974654</v>
      </c>
      <c r="G46" s="1247">
        <v>57.165189382352345</v>
      </c>
      <c r="H46" s="1247">
        <v>5.9704093090350501</v>
      </c>
      <c r="I46" s="1247">
        <v>344.53597043444773</v>
      </c>
      <c r="J46" s="1247">
        <v>160.32910519736228</v>
      </c>
      <c r="K46" s="1247">
        <v>15.696687827435436</v>
      </c>
      <c r="L46" s="1247">
        <v>434.48845688521823</v>
      </c>
      <c r="M46" s="1247">
        <v>553.89066608334542</v>
      </c>
      <c r="N46" s="1247">
        <v>206.37135912160815</v>
      </c>
      <c r="O46" s="1247">
        <v>350.32832493619622</v>
      </c>
      <c r="P46" s="1247">
        <v>251.63499260647797</v>
      </c>
      <c r="Q46" s="1247">
        <v>573.89490663506274</v>
      </c>
      <c r="R46" s="1248">
        <v>1905.3779001840626</v>
      </c>
      <c r="S46" s="1248">
        <v>282.10044756176541</v>
      </c>
      <c r="T46" s="1247">
        <v>61.411280195828148</v>
      </c>
      <c r="U46" s="1247">
        <v>177.31037402190861</v>
      </c>
    </row>
    <row r="47" spans="1:21" x14ac:dyDescent="0.25">
      <c r="A47" s="1275" t="s">
        <v>952</v>
      </c>
      <c r="B47" s="1277">
        <f t="shared" si="1"/>
        <v>4.041597837434022</v>
      </c>
      <c r="D47" s="1230">
        <f t="shared" si="0"/>
        <v>6443.7068311451849</v>
      </c>
      <c r="E47" s="18">
        <v>2051</v>
      </c>
      <c r="F47" s="1247">
        <v>910.13501164202398</v>
      </c>
      <c r="G47" s="1247">
        <v>61.580872668984298</v>
      </c>
      <c r="H47" s="1247">
        <v>6.5386265446950116</v>
      </c>
      <c r="I47" s="1247">
        <v>351.1676468565102</v>
      </c>
      <c r="J47" s="1247">
        <v>166.99142595863066</v>
      </c>
      <c r="K47" s="1247">
        <v>15.657809985257574</v>
      </c>
      <c r="L47" s="1247">
        <v>433.41206249979211</v>
      </c>
      <c r="M47" s="1247">
        <v>583.77751025022258</v>
      </c>
      <c r="N47" s="1247">
        <v>207.06646979673627</v>
      </c>
      <c r="O47" s="1247">
        <v>358.71935601113228</v>
      </c>
      <c r="P47" s="1247">
        <v>258.05756342227107</v>
      </c>
      <c r="Q47" s="1247">
        <v>589.60181538055065</v>
      </c>
      <c r="R47" s="1248">
        <v>1964.9184953198485</v>
      </c>
      <c r="S47" s="1248">
        <v>290.9123842435348</v>
      </c>
      <c r="T47" s="1247">
        <v>63.782334923312057</v>
      </c>
      <c r="U47" s="1247">
        <v>181.38744564168277</v>
      </c>
    </row>
    <row r="48" spans="1:21" x14ac:dyDescent="0.25">
      <c r="A48" s="1275" t="s">
        <v>955</v>
      </c>
      <c r="B48" s="1277">
        <f t="shared" si="1"/>
        <v>4.3402810559206078</v>
      </c>
      <c r="D48" s="1230">
        <f t="shared" si="0"/>
        <v>6615.308863544311</v>
      </c>
      <c r="E48" s="18">
        <v>2052</v>
      </c>
      <c r="F48" s="1247">
        <v>928.20438289107688</v>
      </c>
      <c r="G48" s="1247">
        <v>65.889078204912366</v>
      </c>
      <c r="H48" s="1247">
        <v>7.1039799851845506</v>
      </c>
      <c r="I48" s="1247">
        <v>357.6046226883625</v>
      </c>
      <c r="J48" s="1247">
        <v>173.7643476973071</v>
      </c>
      <c r="K48" s="1247">
        <v>15.615300404912425</v>
      </c>
      <c r="L48" s="1247">
        <v>432.14110766298859</v>
      </c>
      <c r="M48" s="1247">
        <v>614.34921133975149</v>
      </c>
      <c r="N48" s="1247">
        <v>210.12776583660408</v>
      </c>
      <c r="O48" s="1247">
        <v>364.87523186891366</v>
      </c>
      <c r="P48" s="1247">
        <v>264.43080018727255</v>
      </c>
      <c r="Q48" s="1247">
        <v>605.26017402181026</v>
      </c>
      <c r="R48" s="1248">
        <v>2024.4590904556721</v>
      </c>
      <c r="S48" s="1248">
        <v>299.72432092530585</v>
      </c>
      <c r="T48" s="1247">
        <v>66.29614664089776</v>
      </c>
      <c r="U48" s="1247">
        <v>185.46330273333908</v>
      </c>
    </row>
    <row r="49" spans="1:21" x14ac:dyDescent="0.25">
      <c r="A49" s="1275" t="s">
        <v>953</v>
      </c>
      <c r="B49" s="1277">
        <f t="shared" si="1"/>
        <v>14.4478944634377</v>
      </c>
      <c r="D49" s="1230">
        <f t="shared" si="0"/>
        <v>6785.5561804837871</v>
      </c>
      <c r="E49" s="18">
        <v>2053</v>
      </c>
      <c r="F49" s="1247">
        <v>945.77764244984974</v>
      </c>
      <c r="G49" s="1247">
        <v>70.051019698935548</v>
      </c>
      <c r="H49" s="1247">
        <v>7.6641898836658475</v>
      </c>
      <c r="I49" s="1247">
        <v>363.84163275920253</v>
      </c>
      <c r="J49" s="1247">
        <v>180.63903990526859</v>
      </c>
      <c r="K49" s="1247">
        <v>15.566535165940927</v>
      </c>
      <c r="L49" s="1247">
        <v>430.63097455685306</v>
      </c>
      <c r="M49" s="1247">
        <v>645.54171207817308</v>
      </c>
      <c r="N49" s="1247">
        <v>213.12661222599218</v>
      </c>
      <c r="O49" s="1247">
        <v>370.36731361309182</v>
      </c>
      <c r="P49" s="1247">
        <v>270.69862607177782</v>
      </c>
      <c r="Q49" s="1247">
        <v>620.74093294012937</v>
      </c>
      <c r="R49" s="1248">
        <v>2083.9996855914583</v>
      </c>
      <c r="S49" s="1248">
        <v>308.53625760707683</v>
      </c>
      <c r="T49" s="1247">
        <v>68.844571099477548</v>
      </c>
      <c r="U49" s="1247">
        <v>189.52943483689418</v>
      </c>
    </row>
    <row r="50" spans="1:21" x14ac:dyDescent="0.25">
      <c r="D50" s="1230">
        <f t="shared" si="0"/>
        <v>6954.4121562104756</v>
      </c>
      <c r="E50" s="18">
        <v>2054</v>
      </c>
      <c r="F50" s="1247">
        <v>962.85696162470776</v>
      </c>
      <c r="G50" s="1247">
        <v>74.041590639206404</v>
      </c>
      <c r="H50" s="1247">
        <v>8.2172128234190129</v>
      </c>
      <c r="I50" s="1247">
        <v>369.88197407057277</v>
      </c>
      <c r="J50" s="1247">
        <v>187.61480441642533</v>
      </c>
      <c r="K50" s="1247">
        <v>15.51131499972044</v>
      </c>
      <c r="L50" s="1247">
        <v>428.91078659710087</v>
      </c>
      <c r="M50" s="1247">
        <v>677.34169460416126</v>
      </c>
      <c r="N50" s="1247">
        <v>216.07334122553462</v>
      </c>
      <c r="O50" s="1247">
        <v>375.16466893560909</v>
      </c>
      <c r="P50" s="1247">
        <v>276.85856273958393</v>
      </c>
      <c r="Q50" s="1247">
        <v>636.0378506192028</v>
      </c>
      <c r="R50" s="1248">
        <v>2143.5402807272444</v>
      </c>
      <c r="S50" s="1248">
        <v>317.34819428885118</v>
      </c>
      <c r="T50" s="1247">
        <v>71.427442757066615</v>
      </c>
      <c r="U50" s="1247">
        <v>193.58547514207064</v>
      </c>
    </row>
    <row r="51" spans="1:21" x14ac:dyDescent="0.25">
      <c r="D51" s="1230">
        <f t="shared" si="0"/>
        <v>7106.3304229396836</v>
      </c>
      <c r="E51" s="18">
        <v>2055</v>
      </c>
      <c r="F51" s="1247">
        <v>979.42900995276204</v>
      </c>
      <c r="G51" s="1247">
        <v>77.826858057734739</v>
      </c>
      <c r="H51" s="1247">
        <v>8.7605574980601126</v>
      </c>
      <c r="I51" s="1247">
        <v>375.7256737133884</v>
      </c>
      <c r="J51" s="1247">
        <v>194.68579193981878</v>
      </c>
      <c r="K51" s="1247">
        <v>15.448571538359364</v>
      </c>
      <c r="L51" s="1247">
        <v>426.97733797577445</v>
      </c>
      <c r="M51" s="1247">
        <v>709.71043226016764</v>
      </c>
      <c r="N51" s="1247">
        <v>220.87758119665179</v>
      </c>
      <c r="O51" s="1247">
        <v>375.53580530632428</v>
      </c>
      <c r="P51" s="1247">
        <v>282.88381876832182</v>
      </c>
      <c r="Q51" s="1247">
        <v>637.55721184908145</v>
      </c>
      <c r="R51" s="1248">
        <v>2203.0808758630678</v>
      </c>
      <c r="S51" s="1248">
        <v>326.16013097062142</v>
      </c>
      <c r="T51" s="1247">
        <v>74.043188035690576</v>
      </c>
      <c r="U51" s="1247">
        <v>197.62757801385811</v>
      </c>
    </row>
    <row r="52" spans="1:21" x14ac:dyDescent="0.25">
      <c r="D52" s="1230">
        <f t="shared" si="0"/>
        <v>7258.2730158393051</v>
      </c>
      <c r="E52" s="18">
        <v>2056</v>
      </c>
      <c r="F52" s="1247">
        <v>995.54936345060958</v>
      </c>
      <c r="G52" s="1247">
        <v>81.403344451243356</v>
      </c>
      <c r="H52" s="1247">
        <v>9.2924824282221117</v>
      </c>
      <c r="I52" s="1247">
        <v>381.3871940357734</v>
      </c>
      <c r="J52" s="1247">
        <v>201.86921621646525</v>
      </c>
      <c r="K52" s="1247">
        <v>15.381054895110953</v>
      </c>
      <c r="L52" s="1247">
        <v>424.9310323472339</v>
      </c>
      <c r="M52" s="1247">
        <v>742.70795277025945</v>
      </c>
      <c r="N52" s="1247">
        <v>221.85198923384274</v>
      </c>
      <c r="O52" s="1247">
        <v>382.55636020962635</v>
      </c>
      <c r="P52" s="1247">
        <v>288.84270036328701</v>
      </c>
      <c r="Q52" s="1247">
        <v>636.54508903225383</v>
      </c>
      <c r="R52" s="1248">
        <v>2262.6214709988553</v>
      </c>
      <c r="S52" s="1248">
        <v>334.97206765239156</v>
      </c>
      <c r="T52" s="1247">
        <v>76.695907526169009</v>
      </c>
      <c r="U52" s="1247">
        <v>201.66579022796108</v>
      </c>
    </row>
    <row r="53" spans="1:21" x14ac:dyDescent="0.25">
      <c r="D53" s="1230">
        <f t="shared" si="0"/>
        <v>7406.7377833186847</v>
      </c>
      <c r="E53" s="18">
        <v>2057</v>
      </c>
      <c r="F53" s="1247">
        <v>1011.1742601316753</v>
      </c>
      <c r="G53" s="1247">
        <v>84.719799173918602</v>
      </c>
      <c r="H53" s="1247">
        <v>9.8095635184121477</v>
      </c>
      <c r="I53" s="1247">
        <v>386.86017882228089</v>
      </c>
      <c r="J53" s="1247">
        <v>209.14618269614164</v>
      </c>
      <c r="K53" s="1247">
        <v>15.30602573244682</v>
      </c>
      <c r="L53" s="1247">
        <v>422.70697949957309</v>
      </c>
      <c r="M53" s="1247">
        <v>776.24397112237375</v>
      </c>
      <c r="N53" s="1247">
        <v>224.70483137674722</v>
      </c>
      <c r="O53" s="1247">
        <v>385.09392936780375</v>
      </c>
      <c r="P53" s="1247">
        <v>294.6620650285131</v>
      </c>
      <c r="Q53" s="1247">
        <v>635.29339242618414</v>
      </c>
      <c r="R53" s="1248">
        <v>2322.1620661346419</v>
      </c>
      <c r="S53" s="1248">
        <v>343.78400433416266</v>
      </c>
      <c r="T53" s="1247">
        <v>79.381223535562057</v>
      </c>
      <c r="U53" s="1247">
        <v>205.68931041824703</v>
      </c>
    </row>
    <row r="54" spans="1:21" x14ac:dyDescent="0.25">
      <c r="D54" s="1230">
        <f t="shared" si="0"/>
        <v>7553.6603654711962</v>
      </c>
      <c r="E54" s="18">
        <v>2058</v>
      </c>
      <c r="F54" s="1247">
        <v>1026.3327333015354</v>
      </c>
      <c r="G54" s="1247">
        <v>87.755686760440582</v>
      </c>
      <c r="H54" s="1247">
        <v>10.309101485110947</v>
      </c>
      <c r="I54" s="1247">
        <v>392.15372017805566</v>
      </c>
      <c r="J54" s="1247">
        <v>216.52359999464622</v>
      </c>
      <c r="K54" s="1247">
        <v>15.224507832322203</v>
      </c>
      <c r="L54" s="1247">
        <v>420.3454357242357</v>
      </c>
      <c r="M54" s="1247">
        <v>810.32812688936383</v>
      </c>
      <c r="N54" s="1247">
        <v>227.54740110824196</v>
      </c>
      <c r="O54" s="1247">
        <v>386.82331886499264</v>
      </c>
      <c r="P54" s="1247">
        <v>300.36251015698048</v>
      </c>
      <c r="Q54" s="1247">
        <v>633.85387559142157</v>
      </c>
      <c r="R54" s="1248">
        <v>2381.7026612704653</v>
      </c>
      <c r="S54" s="1248">
        <v>352.59594101593785</v>
      </c>
      <c r="T54" s="1247">
        <v>82.100514423119805</v>
      </c>
      <c r="U54" s="1247">
        <v>209.70123087432611</v>
      </c>
    </row>
    <row r="55" spans="1:21" x14ac:dyDescent="0.25">
      <c r="D55" s="1230">
        <f t="shared" si="0"/>
        <v>7697.8065432161848</v>
      </c>
      <c r="E55" s="18">
        <v>2059</v>
      </c>
      <c r="F55" s="1247">
        <v>1041.0392303975323</v>
      </c>
      <c r="G55" s="1247">
        <v>89.517359733825828</v>
      </c>
      <c r="H55" s="1247">
        <v>10.556862505316275</v>
      </c>
      <c r="I55" s="1247">
        <v>397.27389070850916</v>
      </c>
      <c r="J55" s="1247">
        <v>223.9977592535422</v>
      </c>
      <c r="K55" s="1247">
        <v>15.136645584815689</v>
      </c>
      <c r="L55" s="1247">
        <v>417.85747146429395</v>
      </c>
      <c r="M55" s="1247">
        <v>844.94483683447777</v>
      </c>
      <c r="N55" s="1247">
        <v>230.39030649110464</v>
      </c>
      <c r="O55" s="1247">
        <v>387.71896855580246</v>
      </c>
      <c r="P55" s="1247">
        <v>305.94147407534462</v>
      </c>
      <c r="Q55" s="1247">
        <v>632.22565797263599</v>
      </c>
      <c r="R55" s="1248">
        <v>2441.2432564062515</v>
      </c>
      <c r="S55" s="1248">
        <v>361.40787769770805</v>
      </c>
      <c r="T55" s="1247">
        <v>84.853777981790728</v>
      </c>
      <c r="U55" s="1247">
        <v>213.7011675532348</v>
      </c>
    </row>
    <row r="56" spans="1:21" x14ac:dyDescent="0.25">
      <c r="D56" s="1230">
        <f t="shared" si="0"/>
        <v>7842.0952510781499</v>
      </c>
      <c r="E56" s="18">
        <v>2060</v>
      </c>
      <c r="F56" s="1247">
        <v>1055.3784612233594</v>
      </c>
      <c r="G56" s="1247">
        <v>91.323014224752498</v>
      </c>
      <c r="H56" s="1247">
        <v>10.816473169805668</v>
      </c>
      <c r="I56" s="1247">
        <v>402.24128133497607</v>
      </c>
      <c r="J56" s="1247">
        <v>231.59667444041358</v>
      </c>
      <c r="K56" s="1247">
        <v>15.046136282573892</v>
      </c>
      <c r="L56" s="1247">
        <v>415.35547157881018</v>
      </c>
      <c r="M56" s="1247">
        <v>880.19874168194531</v>
      </c>
      <c r="N56" s="1247">
        <v>231.30838365816726</v>
      </c>
      <c r="O56" s="1247">
        <v>390.40363866877988</v>
      </c>
      <c r="P56" s="1247">
        <v>311.49729627148577</v>
      </c>
      <c r="Q56" s="1247">
        <v>630.61368225655383</v>
      </c>
      <c r="R56" s="1248">
        <v>2500.7838515420749</v>
      </c>
      <c r="S56" s="1248">
        <v>370.21981437947829</v>
      </c>
      <c r="T56" s="1247">
        <v>87.608733499831615</v>
      </c>
      <c r="U56" s="1247">
        <v>217.70359686514109</v>
      </c>
    </row>
    <row r="57" spans="1:21" x14ac:dyDescent="0.25">
      <c r="E57" s="1278" t="s">
        <v>957</v>
      </c>
      <c r="F57" s="1274" t="s">
        <v>950</v>
      </c>
      <c r="G57" s="1274" t="s">
        <v>950</v>
      </c>
      <c r="H57" s="1274" t="s">
        <v>950</v>
      </c>
      <c r="I57" s="1274" t="s">
        <v>950</v>
      </c>
      <c r="J57" s="1274" t="s">
        <v>950</v>
      </c>
      <c r="K57" s="1274" t="s">
        <v>950</v>
      </c>
      <c r="L57" s="1274" t="s">
        <v>951</v>
      </c>
      <c r="M57" s="1274" t="s">
        <v>951</v>
      </c>
      <c r="N57" s="1274" t="s">
        <v>952</v>
      </c>
      <c r="O57" s="1274" t="s">
        <v>951</v>
      </c>
      <c r="P57" s="1274" t="s">
        <v>953</v>
      </c>
      <c r="Q57" s="1274" t="s">
        <v>953</v>
      </c>
      <c r="R57" s="1274" t="s">
        <v>954</v>
      </c>
      <c r="S57" s="1274" t="s">
        <v>954</v>
      </c>
      <c r="T57" s="1274" t="s">
        <v>955</v>
      </c>
      <c r="U57" s="1274" t="s">
        <v>955</v>
      </c>
    </row>
    <row r="58" spans="1:21" ht="14.4" x14ac:dyDescent="0.25">
      <c r="E58" s="1107" t="s">
        <v>890</v>
      </c>
      <c r="F58" s="1246">
        <f>SUM(F16:F46)</f>
        <v>16473.008703138294</v>
      </c>
      <c r="G58" s="1246">
        <f t="shared" ref="G58:U58" si="2">SUM(G16:G46)</f>
        <v>490.76856849095208</v>
      </c>
      <c r="H58" s="1246">
        <f t="shared" si="2"/>
        <v>42.277124010065442</v>
      </c>
      <c r="I58" s="1246">
        <f t="shared" si="2"/>
        <v>6438.2284784587009</v>
      </c>
      <c r="J58" s="1246">
        <f t="shared" si="2"/>
        <v>2377.6543316358702</v>
      </c>
      <c r="K58" s="1246">
        <f t="shared" si="2"/>
        <v>335.97247897126812</v>
      </c>
      <c r="L58" s="1246">
        <f t="shared" si="2"/>
        <v>9550.6169511093613</v>
      </c>
      <c r="M58" s="1246">
        <f>SUM(M16:M46)</f>
        <v>6911.9261861638597</v>
      </c>
      <c r="N58" s="1246">
        <f t="shared" si="2"/>
        <v>4041.5978374340216</v>
      </c>
      <c r="O58" s="1246">
        <f t="shared" si="2"/>
        <v>6177.6475592052147</v>
      </c>
      <c r="P58" s="1246">
        <f t="shared" si="2"/>
        <v>4458.6970405623097</v>
      </c>
      <c r="Q58" s="1246">
        <f t="shared" si="2"/>
        <v>9989.1974228753897</v>
      </c>
      <c r="R58" s="1246">
        <f t="shared" si="2"/>
        <v>31380.338167558442</v>
      </c>
      <c r="S58" s="1246">
        <f t="shared" si="2"/>
        <v>4647.5633173908682</v>
      </c>
      <c r="T58" s="1246">
        <f t="shared" si="2"/>
        <v>925.36096090508954</v>
      </c>
      <c r="U58" s="1246">
        <f t="shared" si="2"/>
        <v>3414.9200950155182</v>
      </c>
    </row>
    <row r="59" spans="1:21" ht="60" x14ac:dyDescent="0.25">
      <c r="F59" s="1251" t="str">
        <f>F6</f>
        <v>Insulation (Residential)</v>
      </c>
      <c r="G59" s="1251" t="str">
        <f t="shared" ref="G59:U59" si="3">G6</f>
        <v>Cool Roofs</v>
      </c>
      <c r="H59" s="1251" t="str">
        <f t="shared" si="3"/>
        <v xml:space="preserve">Green Roofs  </v>
      </c>
      <c r="I59" s="1251" t="str">
        <f t="shared" si="3"/>
        <v>High Performance  Glass-Residential</v>
      </c>
      <c r="J59" s="1251" t="str">
        <f t="shared" si="3"/>
        <v>High Performance Glass- Commercial</v>
      </c>
      <c r="K59" s="1251" t="str">
        <f t="shared" si="3"/>
        <v>Dynamic Glass (Commercial)</v>
      </c>
      <c r="L59" s="1251" t="str">
        <f t="shared" si="3"/>
        <v>Building Automation (Commercial)</v>
      </c>
      <c r="M59" s="1251" t="str">
        <f t="shared" si="3"/>
        <v>Smart Thermostats (Residential)</v>
      </c>
      <c r="N59" s="1251" t="str">
        <f t="shared" si="3"/>
        <v>Heat Pumps</v>
      </c>
      <c r="O59" s="1251" t="str">
        <f t="shared" si="3"/>
        <v>District Heat</v>
      </c>
      <c r="P59" s="1251" t="str">
        <f t="shared" si="3"/>
        <v>Commercial LED</v>
      </c>
      <c r="Q59" s="1251" t="str">
        <f t="shared" si="3"/>
        <v>Residential LED</v>
      </c>
      <c r="R59" s="1251" t="str">
        <f t="shared" si="3"/>
        <v>Clean Cookstoves</v>
      </c>
      <c r="S59" s="1251" t="str">
        <f t="shared" si="3"/>
        <v>Cooking Biogas</v>
      </c>
      <c r="T59" s="1251" t="str">
        <f t="shared" si="3"/>
        <v>Low Flow Fixtures</v>
      </c>
      <c r="U59" s="1251" t="str">
        <f t="shared" si="3"/>
        <v>Solar Hot Water (SHW)</v>
      </c>
    </row>
    <row r="61" spans="1:21" ht="62.4" x14ac:dyDescent="0.25">
      <c r="B61" s="1096" t="s">
        <v>854</v>
      </c>
      <c r="D61" s="1093" t="s">
        <v>845</v>
      </c>
      <c r="E61" s="1110" t="s">
        <v>612</v>
      </c>
      <c r="F61" s="1097" t="s">
        <v>897</v>
      </c>
      <c r="G61" s="1102" t="s">
        <v>8</v>
      </c>
      <c r="H61" s="1093" t="s">
        <v>9</v>
      </c>
      <c r="I61" s="1093" t="s">
        <v>893</v>
      </c>
      <c r="J61" s="1093" t="s">
        <v>894</v>
      </c>
      <c r="K61" s="1093" t="s">
        <v>964</v>
      </c>
      <c r="L61" s="1093" t="s">
        <v>895</v>
      </c>
      <c r="M61" s="1093" t="s">
        <v>898</v>
      </c>
      <c r="N61" s="1093" t="s">
        <v>34</v>
      </c>
      <c r="O61" s="1093" t="s">
        <v>59</v>
      </c>
      <c r="P61" s="1093" t="s">
        <v>899</v>
      </c>
      <c r="Q61" s="1093" t="s">
        <v>900</v>
      </c>
      <c r="R61" s="1093" t="s">
        <v>550</v>
      </c>
      <c r="S61" s="1093" t="s">
        <v>965</v>
      </c>
      <c r="T61" s="1093" t="s">
        <v>966</v>
      </c>
      <c r="U61" s="1093" t="s">
        <v>740</v>
      </c>
    </row>
    <row r="62" spans="1:21" ht="52.8" x14ac:dyDescent="0.25">
      <c r="D62" s="1229" t="s">
        <v>885</v>
      </c>
      <c r="F62" s="1241" t="s">
        <v>888</v>
      </c>
      <c r="G62" s="1241" t="s">
        <v>888</v>
      </c>
      <c r="H62" s="1241" t="s">
        <v>888</v>
      </c>
      <c r="I62" s="1241" t="s">
        <v>888</v>
      </c>
      <c r="J62" s="1241" t="s">
        <v>888</v>
      </c>
      <c r="K62" s="1241" t="s">
        <v>888</v>
      </c>
      <c r="L62" s="1241" t="s">
        <v>888</v>
      </c>
      <c r="M62" s="1241" t="s">
        <v>888</v>
      </c>
      <c r="N62" s="1241" t="s">
        <v>888</v>
      </c>
      <c r="O62" s="1241" t="s">
        <v>888</v>
      </c>
      <c r="P62" s="1241" t="s">
        <v>888</v>
      </c>
      <c r="Q62" s="1241" t="s">
        <v>888</v>
      </c>
      <c r="R62" s="1241" t="s">
        <v>888</v>
      </c>
      <c r="S62" s="1241" t="s">
        <v>888</v>
      </c>
      <c r="T62" s="1241" t="s">
        <v>888</v>
      </c>
      <c r="U62" s="1241" t="s">
        <v>888</v>
      </c>
    </row>
    <row r="63" spans="1:21" x14ac:dyDescent="0.25">
      <c r="C63" s="1239" t="s">
        <v>886</v>
      </c>
      <c r="D63" s="1245">
        <f>SUM(D71:D101)/1000</f>
        <v>188.41009001764263</v>
      </c>
      <c r="E63" s="1244" t="s">
        <v>14</v>
      </c>
      <c r="F63" s="1242" t="s">
        <v>889</v>
      </c>
      <c r="G63" s="1242" t="s">
        <v>889</v>
      </c>
      <c r="H63" s="1242" t="s">
        <v>889</v>
      </c>
      <c r="I63" s="1242" t="s">
        <v>889</v>
      </c>
      <c r="J63" s="1242" t="s">
        <v>889</v>
      </c>
      <c r="K63" s="1242" t="s">
        <v>889</v>
      </c>
      <c r="L63" s="1242" t="s">
        <v>889</v>
      </c>
      <c r="M63" s="1242" t="s">
        <v>889</v>
      </c>
      <c r="N63" s="1242" t="s">
        <v>889</v>
      </c>
      <c r="O63" s="1242" t="s">
        <v>889</v>
      </c>
      <c r="P63" s="1242" t="s">
        <v>889</v>
      </c>
      <c r="Q63" s="1242" t="s">
        <v>889</v>
      </c>
      <c r="R63" s="1242" t="s">
        <v>889</v>
      </c>
      <c r="S63" s="1242" t="s">
        <v>889</v>
      </c>
      <c r="T63" s="1242" t="s">
        <v>889</v>
      </c>
      <c r="U63" s="1243" t="s">
        <v>889</v>
      </c>
    </row>
    <row r="64" spans="1:21" x14ac:dyDescent="0.25">
      <c r="C64" s="1240"/>
      <c r="K64" s="1791"/>
      <c r="L64" s="1791"/>
      <c r="M64" s="1791"/>
      <c r="N64" s="1791"/>
      <c r="O64" s="1791"/>
      <c r="P64" s="1791"/>
      <c r="Q64" s="1791"/>
      <c r="R64" s="1791"/>
      <c r="S64" s="1791"/>
      <c r="T64" s="1791"/>
      <c r="U64" s="1791"/>
    </row>
    <row r="65" spans="3:21" x14ac:dyDescent="0.25">
      <c r="C65" s="1240" t="s">
        <v>887</v>
      </c>
      <c r="D65" s="1230">
        <f>SUM(F65:U65)</f>
        <v>0</v>
      </c>
      <c r="E65" s="18">
        <v>2014</v>
      </c>
      <c r="F65" s="1264">
        <f>'PDS 2'!M5</f>
        <v>0</v>
      </c>
      <c r="G65" s="1264">
        <f>'PDS 2'!AA5</f>
        <v>0</v>
      </c>
      <c r="H65" s="1264">
        <f>'PDS 2'!AK5</f>
        <v>0</v>
      </c>
      <c r="I65" s="1264">
        <f>'PDS 2'!AX5</f>
        <v>0</v>
      </c>
      <c r="J65" s="1264">
        <f>'PDS 2'!BH5</f>
        <v>0</v>
      </c>
      <c r="K65" s="1264">
        <f>'PDS 2'!R61</f>
        <v>0</v>
      </c>
      <c r="L65" s="1264">
        <f>'PDS 2'!AE61</f>
        <v>0</v>
      </c>
      <c r="M65" s="1264">
        <f>'PDS 2'!AO61</f>
        <v>0</v>
      </c>
      <c r="N65" s="1264">
        <f>'PDS 2'!AT61</f>
        <v>0</v>
      </c>
      <c r="O65" s="1264">
        <f>'PDS 2'!AY61</f>
        <v>0</v>
      </c>
      <c r="P65" s="1264">
        <f>'PDS 2'!M117</f>
        <v>0</v>
      </c>
      <c r="Q65" s="1264">
        <f>'PDS 2'!E117</f>
        <v>0</v>
      </c>
      <c r="R65" s="1265"/>
      <c r="S65" s="1265"/>
      <c r="T65" s="1264">
        <f>'PDS 2'!M173</f>
        <v>0</v>
      </c>
      <c r="U65" s="1264">
        <f>'PDS 2'!R173</f>
        <v>0</v>
      </c>
    </row>
    <row r="66" spans="3:21" x14ac:dyDescent="0.25">
      <c r="C66" s="1240"/>
      <c r="D66" s="1230">
        <f t="shared" ref="D66:D111" si="4">SUM(F66:U66)</f>
        <v>-146.93755220608065</v>
      </c>
      <c r="E66" s="18">
        <v>2015</v>
      </c>
      <c r="F66" s="1247">
        <v>-6.1356940146394443</v>
      </c>
      <c r="G66" s="1247" t="s">
        <v>433</v>
      </c>
      <c r="H66" s="1247" t="s">
        <v>433</v>
      </c>
      <c r="I66" s="1247" t="s">
        <v>433</v>
      </c>
      <c r="J66" s="1247">
        <v>0.5039404182661491</v>
      </c>
      <c r="K66" s="1247">
        <v>-0.17148731603133854</v>
      </c>
      <c r="L66" s="1247" t="s">
        <v>433</v>
      </c>
      <c r="M66" s="1247" t="s">
        <v>433</v>
      </c>
      <c r="N66" s="1247" t="s">
        <v>433</v>
      </c>
      <c r="O66" s="1247">
        <v>-0.23957232980174387</v>
      </c>
      <c r="P66" s="1247" t="s">
        <v>433</v>
      </c>
      <c r="Q66" s="1247" t="s">
        <v>433</v>
      </c>
      <c r="R66" s="1248">
        <v>-139.06351647297925</v>
      </c>
      <c r="S66" s="1248" t="s">
        <v>433</v>
      </c>
      <c r="T66" s="1247">
        <v>-1.8312224908950567</v>
      </c>
      <c r="U66" s="1247" t="s">
        <v>433</v>
      </c>
    </row>
    <row r="67" spans="3:21" x14ac:dyDescent="0.25">
      <c r="C67" s="1240"/>
      <c r="D67" s="1230">
        <f t="shared" si="4"/>
        <v>-160.44895906736627</v>
      </c>
      <c r="E67" s="18">
        <v>2016</v>
      </c>
      <c r="F67" s="1247">
        <v>-4.0369668657702817</v>
      </c>
      <c r="G67" s="1247" t="s">
        <v>433</v>
      </c>
      <c r="H67" s="1247" t="s">
        <v>433</v>
      </c>
      <c r="I67" s="1247" t="s">
        <v>433</v>
      </c>
      <c r="J67" s="1247">
        <v>0.32591093135533855</v>
      </c>
      <c r="K67" s="1247">
        <v>-0.13144367378858707</v>
      </c>
      <c r="L67" s="1247" t="s">
        <v>433</v>
      </c>
      <c r="M67" s="1247" t="s">
        <v>433</v>
      </c>
      <c r="N67" s="1247" t="s">
        <v>433</v>
      </c>
      <c r="O67" s="1247">
        <v>-0.15844095125466273</v>
      </c>
      <c r="P67" s="1247" t="s">
        <v>433</v>
      </c>
      <c r="Q67" s="1247" t="s">
        <v>433</v>
      </c>
      <c r="R67" s="1248">
        <v>-155.22953655662383</v>
      </c>
      <c r="S67" s="1248" t="s">
        <v>433</v>
      </c>
      <c r="T67" s="1247">
        <v>-1.2184819512842504</v>
      </c>
      <c r="U67" s="1247" t="s">
        <v>433</v>
      </c>
    </row>
    <row r="68" spans="3:21" x14ac:dyDescent="0.25">
      <c r="C68" s="1240"/>
      <c r="D68" s="1230">
        <f t="shared" si="4"/>
        <v>-173.72960328541643</v>
      </c>
      <c r="E68" s="18">
        <v>2017</v>
      </c>
      <c r="F68" s="1247">
        <v>-1.9876038338660345</v>
      </c>
      <c r="G68" s="1247" t="s">
        <v>433</v>
      </c>
      <c r="H68" s="1247" t="s">
        <v>433</v>
      </c>
      <c r="I68" s="1247" t="s">
        <v>433</v>
      </c>
      <c r="J68" s="1247">
        <v>0.15781660355301921</v>
      </c>
      <c r="K68" s="1247">
        <v>-6.9505615677146873E-2</v>
      </c>
      <c r="L68" s="1247" t="s">
        <v>433</v>
      </c>
      <c r="M68" s="1247" t="s">
        <v>433</v>
      </c>
      <c r="N68" s="1247" t="s">
        <v>433</v>
      </c>
      <c r="O68" s="1247">
        <v>-7.8585640565055653E-2</v>
      </c>
      <c r="P68" s="1247" t="s">
        <v>433</v>
      </c>
      <c r="Q68" s="1247" t="s">
        <v>433</v>
      </c>
      <c r="R68" s="1248">
        <v>-171.14450389879846</v>
      </c>
      <c r="S68" s="1248" t="s">
        <v>433</v>
      </c>
      <c r="T68" s="1247">
        <v>-0.60722090006274099</v>
      </c>
      <c r="U68" s="1247" t="s">
        <v>433</v>
      </c>
    </row>
    <row r="69" spans="3:21" x14ac:dyDescent="0.25">
      <c r="C69" s="1240"/>
      <c r="D69" s="1230">
        <f t="shared" si="4"/>
        <v>-186.75758198486167</v>
      </c>
      <c r="E69" s="18">
        <v>2018</v>
      </c>
      <c r="F69" s="1247" t="s">
        <v>433</v>
      </c>
      <c r="G69" s="1247">
        <v>-4.3763284576702088E-14</v>
      </c>
      <c r="H69" s="1247" t="s">
        <v>433</v>
      </c>
      <c r="I69" s="1247" t="s">
        <v>433</v>
      </c>
      <c r="J69" s="1247">
        <v>-2.6619170432839089E-14</v>
      </c>
      <c r="K69" s="1247">
        <v>1.8465075603176628E-2</v>
      </c>
      <c r="L69" s="1247" t="s">
        <v>433</v>
      </c>
      <c r="M69" s="1247" t="s">
        <v>433</v>
      </c>
      <c r="N69" s="1247" t="s">
        <v>433</v>
      </c>
      <c r="O69" s="1247" t="s">
        <v>433</v>
      </c>
      <c r="P69" s="1247">
        <v>-5.96985437796254E-13</v>
      </c>
      <c r="Q69" s="1247">
        <v>-5.770853681624929E-12</v>
      </c>
      <c r="R69" s="1248">
        <v>-186.77604706045668</v>
      </c>
      <c r="S69" s="1248" t="s">
        <v>433</v>
      </c>
      <c r="T69" s="1247">
        <v>-1.7380210499726579E-12</v>
      </c>
      <c r="U69" s="1247" t="s">
        <v>433</v>
      </c>
    </row>
    <row r="70" spans="3:21" x14ac:dyDescent="0.25">
      <c r="C70" s="1240"/>
      <c r="D70" s="1230">
        <f t="shared" si="4"/>
        <v>520.5103048233949</v>
      </c>
      <c r="E70" s="18">
        <v>2019</v>
      </c>
      <c r="F70" s="1247">
        <v>45.68514226270743</v>
      </c>
      <c r="G70" s="1247">
        <v>0.18120168043144644</v>
      </c>
      <c r="H70" s="1247">
        <v>-5.6091737632923341E-2</v>
      </c>
      <c r="I70" s="1247">
        <v>24.758409636444529</v>
      </c>
      <c r="J70" s="1247">
        <v>4.7657750989670156</v>
      </c>
      <c r="K70" s="1247">
        <v>0.1364761570668768</v>
      </c>
      <c r="L70" s="1247">
        <v>52.313146471225203</v>
      </c>
      <c r="M70" s="1247">
        <v>6.4395886787118961</v>
      </c>
      <c r="N70" s="1247">
        <v>30.866446692280807</v>
      </c>
      <c r="O70" s="1247">
        <v>22.805084604357056</v>
      </c>
      <c r="P70" s="1247">
        <v>11.19078408423489</v>
      </c>
      <c r="Q70" s="1247">
        <v>22.453428647811371</v>
      </c>
      <c r="R70" s="1248">
        <v>245.26150370746248</v>
      </c>
      <c r="S70" s="1248">
        <v>18.515185998771749</v>
      </c>
      <c r="T70" s="1247">
        <v>3.2346492245247882</v>
      </c>
      <c r="U70" s="1247">
        <v>31.959573616030291</v>
      </c>
    </row>
    <row r="71" spans="3:21" x14ac:dyDescent="0.25">
      <c r="C71" s="1240"/>
      <c r="D71" s="1230">
        <f t="shared" si="4"/>
        <v>983.17506982370219</v>
      </c>
      <c r="E71" s="34">
        <v>2020</v>
      </c>
      <c r="F71" s="1247">
        <v>90.9880693340465</v>
      </c>
      <c r="G71" s="1247">
        <v>0.43677774485608167</v>
      </c>
      <c r="H71" s="1247">
        <v>-4.4733162824698351E-2</v>
      </c>
      <c r="I71" s="1247">
        <v>48.532081292353077</v>
      </c>
      <c r="J71" s="1247">
        <v>9.5400954674372187</v>
      </c>
      <c r="K71" s="1247">
        <v>0.28407813270139393</v>
      </c>
      <c r="L71" s="1247">
        <v>66.095403407517153</v>
      </c>
      <c r="M71" s="1247">
        <v>14.62314563727243</v>
      </c>
      <c r="N71" s="1247">
        <v>54.455410851151093</v>
      </c>
      <c r="O71" s="1247">
        <v>34.164560416339498</v>
      </c>
      <c r="P71" s="1247">
        <v>22.21721157062121</v>
      </c>
      <c r="Q71" s="1247">
        <v>44.629440168234076</v>
      </c>
      <c r="R71" s="1248">
        <v>490.59611056571248</v>
      </c>
      <c r="S71" s="1248">
        <v>36.911898252474586</v>
      </c>
      <c r="T71" s="1247">
        <v>6.4273490739377523</v>
      </c>
      <c r="U71" s="1247">
        <v>63.318171071872321</v>
      </c>
    </row>
    <row r="72" spans="3:21" x14ac:dyDescent="0.25">
      <c r="D72" s="1230">
        <f t="shared" si="4"/>
        <v>1440.2563952021305</v>
      </c>
      <c r="E72" s="18">
        <v>2021</v>
      </c>
      <c r="F72" s="1247">
        <v>133.78312287884006</v>
      </c>
      <c r="G72" s="1247">
        <v>0.77399014074026651</v>
      </c>
      <c r="H72" s="1247">
        <v>-2.8518507255979209E-2</v>
      </c>
      <c r="I72" s="1247">
        <v>71.011690420891497</v>
      </c>
      <c r="J72" s="1247">
        <v>14.298823362860395</v>
      </c>
      <c r="K72" s="1247">
        <v>0.45663993994153623</v>
      </c>
      <c r="L72" s="1247">
        <v>81.103118541736876</v>
      </c>
      <c r="M72" s="1247">
        <v>19.999390052707859</v>
      </c>
      <c r="N72" s="1247">
        <v>77.040147296587079</v>
      </c>
      <c r="O72" s="1247">
        <v>47.197219054725544</v>
      </c>
      <c r="P72" s="1247">
        <v>33.088761784980917</v>
      </c>
      <c r="Q72" s="1247">
        <v>66.547409003676194</v>
      </c>
      <c r="R72" s="1248">
        <v>736.08267641312796</v>
      </c>
      <c r="S72" s="1248">
        <v>55.308610506177416</v>
      </c>
      <c r="T72" s="1247">
        <v>9.5085549244742396</v>
      </c>
      <c r="U72" s="1247">
        <v>94.084759387918552</v>
      </c>
    </row>
    <row r="73" spans="3:21" x14ac:dyDescent="0.25">
      <c r="D73" s="1230">
        <f t="shared" si="4"/>
        <v>1900.6472921514239</v>
      </c>
      <c r="E73" s="18">
        <v>2022</v>
      </c>
      <c r="F73" s="1247">
        <v>175.49721547297062</v>
      </c>
      <c r="G73" s="1247">
        <v>1.2004706989448193</v>
      </c>
      <c r="H73" s="1247">
        <v>-6.940938683098849E-3</v>
      </c>
      <c r="I73" s="1247">
        <v>92.528399923603416</v>
      </c>
      <c r="J73" s="1247">
        <v>19.071548695565028</v>
      </c>
      <c r="K73" s="1247">
        <v>0.65778694358766021</v>
      </c>
      <c r="L73" s="1247">
        <v>97.754902654900008</v>
      </c>
      <c r="M73" s="1247">
        <v>29.175244565587064</v>
      </c>
      <c r="N73" s="1247">
        <v>98.705948587907528</v>
      </c>
      <c r="O73" s="1247">
        <v>61.802576031400903</v>
      </c>
      <c r="P73" s="1247">
        <v>43.806602847105324</v>
      </c>
      <c r="Q73" s="1247">
        <v>88.209703733062483</v>
      </c>
      <c r="R73" s="1248">
        <v>981.72120124978392</v>
      </c>
      <c r="S73" s="1248">
        <v>73.705322759873624</v>
      </c>
      <c r="T73" s="1247">
        <v>12.555115724505454</v>
      </c>
      <c r="U73" s="1247">
        <v>124.26219320130923</v>
      </c>
    </row>
    <row r="74" spans="3:21" x14ac:dyDescent="0.25">
      <c r="D74" s="1230">
        <f t="shared" si="4"/>
        <v>2361.7271152841895</v>
      </c>
      <c r="E74" s="18">
        <v>2023</v>
      </c>
      <c r="F74" s="1247">
        <v>216.15568764179699</v>
      </c>
      <c r="G74" s="1247">
        <v>1.7245267144193253</v>
      </c>
      <c r="H74" s="1247">
        <v>2.0549165202350284E-2</v>
      </c>
      <c r="I74" s="1247">
        <v>113.12526637538363</v>
      </c>
      <c r="J74" s="1247">
        <v>23.871592218273626</v>
      </c>
      <c r="K74" s="1247">
        <v>1.3544858418575485</v>
      </c>
      <c r="L74" s="1247">
        <v>116.5486135255664</v>
      </c>
      <c r="M74" s="1247">
        <v>38.597402295535588</v>
      </c>
      <c r="N74" s="1247">
        <v>119.47734931659181</v>
      </c>
      <c r="O74" s="1247">
        <v>77.824801771544458</v>
      </c>
      <c r="P74" s="1247">
        <v>54.376485227545444</v>
      </c>
      <c r="Q74" s="1247">
        <v>109.62704858502593</v>
      </c>
      <c r="R74" s="1248">
        <v>1227.5116850756433</v>
      </c>
      <c r="S74" s="1248">
        <v>92.102035013576469</v>
      </c>
      <c r="T74" s="1247">
        <v>15.553145177888242</v>
      </c>
      <c r="U74" s="1247">
        <v>153.85644133833836</v>
      </c>
    </row>
    <row r="75" spans="3:21" x14ac:dyDescent="0.25">
      <c r="D75" s="1230">
        <f t="shared" si="4"/>
        <v>2822.9376408396179</v>
      </c>
      <c r="E75" s="18">
        <v>2024</v>
      </c>
      <c r="F75" s="1247">
        <v>255.75115875711612</v>
      </c>
      <c r="G75" s="1247">
        <v>2.3549881242221042</v>
      </c>
      <c r="H75" s="1247">
        <v>5.4552764459283906E-2</v>
      </c>
      <c r="I75" s="1247">
        <v>132.83598388915647</v>
      </c>
      <c r="J75" s="1247">
        <v>28.701525341285787</v>
      </c>
      <c r="K75" s="1247">
        <v>2.0700036784574309</v>
      </c>
      <c r="L75" s="1247">
        <v>138.0074778461078</v>
      </c>
      <c r="M75" s="1247">
        <v>47.733997329448442</v>
      </c>
      <c r="N75" s="1247">
        <v>139.37882916384552</v>
      </c>
      <c r="O75" s="1247">
        <v>95.107002861897016</v>
      </c>
      <c r="P75" s="1247">
        <v>64.802510628200125</v>
      </c>
      <c r="Q75" s="1247">
        <v>130.80734868572483</v>
      </c>
      <c r="R75" s="1248">
        <v>1473.4541278907427</v>
      </c>
      <c r="S75" s="1248">
        <v>110.49874726728014</v>
      </c>
      <c r="T75" s="1247">
        <v>18.507284988720997</v>
      </c>
      <c r="U75" s="1247">
        <v>182.87210162295275</v>
      </c>
    </row>
    <row r="76" spans="3:21" x14ac:dyDescent="0.25">
      <c r="D76" s="1230">
        <f t="shared" si="4"/>
        <v>3302.3605538637535</v>
      </c>
      <c r="E76" s="18">
        <v>2025</v>
      </c>
      <c r="F76" s="1247">
        <v>294.32423866511687</v>
      </c>
      <c r="G76" s="1247">
        <v>3.1032845319923066</v>
      </c>
      <c r="H76" s="1247">
        <v>9.5744849113497649E-2</v>
      </c>
      <c r="I76" s="1247">
        <v>151.70523033434188</v>
      </c>
      <c r="J76" s="1247">
        <v>33.572407139231423</v>
      </c>
      <c r="K76" s="1247">
        <v>2.9874386874374799</v>
      </c>
      <c r="L76" s="1247">
        <v>162.69835381947678</v>
      </c>
      <c r="M76" s="1247">
        <v>56.658728530282318</v>
      </c>
      <c r="N76" s="1247">
        <v>175.48936126584354</v>
      </c>
      <c r="O76" s="1247">
        <v>113.54221856746128</v>
      </c>
      <c r="P76" s="1247">
        <v>75.129843771923419</v>
      </c>
      <c r="Q76" s="1247">
        <v>151.84275240633804</v>
      </c>
      <c r="R76" s="1248">
        <v>1719.5485296950073</v>
      </c>
      <c r="S76" s="1248">
        <v>128.89545952097632</v>
      </c>
      <c r="T76" s="1247">
        <v>21.425116978697289</v>
      </c>
      <c r="U76" s="1247">
        <v>211.34184510051409</v>
      </c>
    </row>
    <row r="77" spans="3:21" x14ac:dyDescent="0.25">
      <c r="D77" s="1230">
        <f t="shared" si="4"/>
        <v>3751.9529701578817</v>
      </c>
      <c r="E77" s="18">
        <v>2026</v>
      </c>
      <c r="F77" s="1247">
        <v>331.786390258739</v>
      </c>
      <c r="G77" s="1247">
        <v>3.9731318436756946</v>
      </c>
      <c r="H77" s="1247">
        <v>0.14477901887022532</v>
      </c>
      <c r="I77" s="1247">
        <v>169.73694397851321</v>
      </c>
      <c r="J77" s="1247">
        <v>38.476174248422026</v>
      </c>
      <c r="K77" s="1247">
        <v>4.1258988383362745</v>
      </c>
      <c r="L77" s="1247">
        <v>190.79091984350282</v>
      </c>
      <c r="M77" s="1247">
        <v>69.110891687481072</v>
      </c>
      <c r="N77" s="1247">
        <v>176.67914222254615</v>
      </c>
      <c r="O77" s="1247">
        <v>132.83858303567371</v>
      </c>
      <c r="P77" s="1247">
        <v>85.235031174496029</v>
      </c>
      <c r="Q77" s="1247">
        <v>172.48253082802847</v>
      </c>
      <c r="R77" s="1248">
        <v>1965.7948904885129</v>
      </c>
      <c r="S77" s="1248">
        <v>147.29217177467919</v>
      </c>
      <c r="T77" s="1247">
        <v>24.301528846027232</v>
      </c>
      <c r="U77" s="1247">
        <v>239.18396207037753</v>
      </c>
    </row>
    <row r="78" spans="3:21" x14ac:dyDescent="0.25">
      <c r="D78" s="1230">
        <f t="shared" si="4"/>
        <v>4218.6232530514862</v>
      </c>
      <c r="E78" s="18">
        <v>2027</v>
      </c>
      <c r="F78" s="1247">
        <v>368.30051107982604</v>
      </c>
      <c r="G78" s="1247">
        <v>4.9810853052171318</v>
      </c>
      <c r="H78" s="1247">
        <v>0.20249049992453089</v>
      </c>
      <c r="I78" s="1247">
        <v>187.00494064358935</v>
      </c>
      <c r="J78" s="1247">
        <v>43.438942692005369</v>
      </c>
      <c r="K78" s="1247">
        <v>5.5116425658360733</v>
      </c>
      <c r="L78" s="1247">
        <v>221.03473802911924</v>
      </c>
      <c r="M78" s="1247">
        <v>81.260829851461665</v>
      </c>
      <c r="N78" s="1247">
        <v>194.14067309549728</v>
      </c>
      <c r="O78" s="1247">
        <v>152.99292793717046</v>
      </c>
      <c r="P78" s="1247">
        <v>95.247105945446847</v>
      </c>
      <c r="Q78" s="1247">
        <v>192.98754596906161</v>
      </c>
      <c r="R78" s="1248">
        <v>2212.1932102712585</v>
      </c>
      <c r="S78" s="1248">
        <v>165.68888402838203</v>
      </c>
      <c r="T78" s="1247">
        <v>27.150338692892976</v>
      </c>
      <c r="U78" s="1247">
        <v>266.48738644479681</v>
      </c>
    </row>
    <row r="79" spans="3:21" x14ac:dyDescent="0.25">
      <c r="D79" s="1230">
        <f t="shared" si="4"/>
        <v>4688.000646153444</v>
      </c>
      <c r="E79" s="18">
        <v>2028</v>
      </c>
      <c r="F79" s="1247">
        <v>403.85446634687128</v>
      </c>
      <c r="G79" s="1247">
        <v>6.135909646241112</v>
      </c>
      <c r="H79" s="1247">
        <v>0.26970170707400093</v>
      </c>
      <c r="I79" s="1247">
        <v>203.53238695137492</v>
      </c>
      <c r="J79" s="1247">
        <v>48.457200850051208</v>
      </c>
      <c r="K79" s="1247">
        <v>7.1653011999759997</v>
      </c>
      <c r="L79" s="1247">
        <v>255.30042799338918</v>
      </c>
      <c r="M79" s="1247">
        <v>94.186482098901678</v>
      </c>
      <c r="N79" s="1247">
        <v>210.85369099120737</v>
      </c>
      <c r="O79" s="1247">
        <v>173.81412267277506</v>
      </c>
      <c r="P79" s="1247">
        <v>105.1259447071044</v>
      </c>
      <c r="Q79" s="1247">
        <v>213.27679222063841</v>
      </c>
      <c r="R79" s="1248">
        <v>2458.74348904317</v>
      </c>
      <c r="S79" s="1248">
        <v>184.0855962820782</v>
      </c>
      <c r="T79" s="1247">
        <v>29.972393612182607</v>
      </c>
      <c r="U79" s="1247">
        <v>293.22673983040835</v>
      </c>
    </row>
    <row r="80" spans="3:21" x14ac:dyDescent="0.25">
      <c r="D80" s="1230">
        <f t="shared" si="4"/>
        <v>5159.6001220114604</v>
      </c>
      <c r="E80" s="18">
        <v>2029</v>
      </c>
      <c r="F80" s="1247">
        <v>438.47582540375686</v>
      </c>
      <c r="G80" s="1247">
        <v>7.4488124142773238</v>
      </c>
      <c r="H80" s="1247">
        <v>0.34732622286766757</v>
      </c>
      <c r="I80" s="1247">
        <v>219.35246373588046</v>
      </c>
      <c r="J80" s="1247">
        <v>53.544608433791829</v>
      </c>
      <c r="K80" s="1247">
        <v>9.1082526868270151</v>
      </c>
      <c r="L80" s="1247">
        <v>293.09972029858432</v>
      </c>
      <c r="M80" s="1247">
        <v>107.87862378225202</v>
      </c>
      <c r="N80" s="1247">
        <v>226.85239502209043</v>
      </c>
      <c r="O80" s="1247">
        <v>195.16133420873228</v>
      </c>
      <c r="P80" s="1247">
        <v>114.87343950926278</v>
      </c>
      <c r="Q80" s="1247">
        <v>233.35289631442183</v>
      </c>
      <c r="R80" s="1248">
        <v>2705.445726804322</v>
      </c>
      <c r="S80" s="1248">
        <v>202.48230853578187</v>
      </c>
      <c r="T80" s="1247">
        <v>32.771533775704739</v>
      </c>
      <c r="U80" s="1247">
        <v>319.40485486290703</v>
      </c>
    </row>
    <row r="81" spans="4:21" x14ac:dyDescent="0.25">
      <c r="D81" s="1230">
        <f t="shared" si="4"/>
        <v>5627.0494864895009</v>
      </c>
      <c r="E81" s="18">
        <v>2030</v>
      </c>
      <c r="F81" s="1247">
        <v>472.2147027572035</v>
      </c>
      <c r="G81" s="1247">
        <v>8.9337389605520645</v>
      </c>
      <c r="H81" s="1247">
        <v>0.43638996318557899</v>
      </c>
      <c r="I81" s="1247">
        <v>234.50337036206784</v>
      </c>
      <c r="J81" s="1247">
        <v>58.705435684652549</v>
      </c>
      <c r="K81" s="1247">
        <v>11.363295391517557</v>
      </c>
      <c r="L81" s="1247">
        <v>333.60481885181753</v>
      </c>
      <c r="M81" s="1247">
        <v>122.34078969772253</v>
      </c>
      <c r="N81" s="1247">
        <v>236.4437452447055</v>
      </c>
      <c r="O81" s="1247">
        <v>216.9327596928913</v>
      </c>
      <c r="P81" s="1247">
        <v>124.51903679509532</v>
      </c>
      <c r="Q81" s="1247">
        <v>253.27664966801248</v>
      </c>
      <c r="R81" s="1248">
        <v>2952.2999235546763</v>
      </c>
      <c r="S81" s="1248">
        <v>220.87902078948474</v>
      </c>
      <c r="T81" s="1247">
        <v>35.55292581480083</v>
      </c>
      <c r="U81" s="1247">
        <v>345.0428832611164</v>
      </c>
    </row>
    <row r="82" spans="4:21" x14ac:dyDescent="0.25">
      <c r="D82" s="1230">
        <f t="shared" si="4"/>
        <v>5860.8701259798117</v>
      </c>
      <c r="E82" s="18">
        <v>2031</v>
      </c>
      <c r="F82" s="1247">
        <v>505.01759399083494</v>
      </c>
      <c r="G82" s="1247">
        <v>10.595137079045234</v>
      </c>
      <c r="H82" s="1247">
        <v>0.53785446767523692</v>
      </c>
      <c r="I82" s="1247">
        <v>248.99355659520509</v>
      </c>
      <c r="J82" s="1247">
        <v>63.936172190957635</v>
      </c>
      <c r="K82" s="1247">
        <v>13.944858241841491</v>
      </c>
      <c r="L82" s="1247">
        <v>375.44002314356624</v>
      </c>
      <c r="M82" s="1247">
        <v>137.52510338915405</v>
      </c>
      <c r="N82" s="1247">
        <v>256.84635803366012</v>
      </c>
      <c r="O82" s="1247">
        <v>238.88209505041831</v>
      </c>
      <c r="P82" s="1247">
        <v>133.97794213743339</v>
      </c>
      <c r="Q82" s="1247">
        <v>272.87621329537836</v>
      </c>
      <c r="R82" s="1248">
        <v>2954.6189717377647</v>
      </c>
      <c r="S82" s="1248">
        <v>239.27573304318094</v>
      </c>
      <c r="T82" s="1247">
        <v>38.315096732504571</v>
      </c>
      <c r="U82" s="1247">
        <v>370.08741685119134</v>
      </c>
    </row>
    <row r="83" spans="4:21" x14ac:dyDescent="0.25">
      <c r="D83" s="1230">
        <f t="shared" si="4"/>
        <v>6086.0831957237315</v>
      </c>
      <c r="E83" s="18">
        <v>2032</v>
      </c>
      <c r="F83" s="1247">
        <v>536.98846818485754</v>
      </c>
      <c r="G83" s="1247">
        <v>12.452132154853778</v>
      </c>
      <c r="H83" s="1247">
        <v>0.6529850510881785</v>
      </c>
      <c r="I83" s="1247">
        <v>262.8356259052731</v>
      </c>
      <c r="J83" s="1247">
        <v>69.210845892394545</v>
      </c>
      <c r="K83" s="1247">
        <v>16.878613278982574</v>
      </c>
      <c r="L83" s="1247">
        <v>417.41750252086763</v>
      </c>
      <c r="M83" s="1247">
        <v>153.4609267437138</v>
      </c>
      <c r="N83" s="1247">
        <v>270.91317711725424</v>
      </c>
      <c r="O83" s="1247">
        <v>260.98619355175271</v>
      </c>
      <c r="P83" s="1247">
        <v>143.33736442153267</v>
      </c>
      <c r="Q83" s="1247">
        <v>292.32620377962382</v>
      </c>
      <c r="R83" s="1248">
        <v>2955.288442054823</v>
      </c>
      <c r="S83" s="1248">
        <v>257.67244529688378</v>
      </c>
      <c r="T83" s="1247">
        <v>41.065955062930428</v>
      </c>
      <c r="U83" s="1247">
        <v>394.59631470689942</v>
      </c>
    </row>
    <row r="84" spans="4:21" x14ac:dyDescent="0.25">
      <c r="D84" s="1230">
        <f t="shared" si="4"/>
        <v>6306.8232653345049</v>
      </c>
      <c r="E84" s="18">
        <v>2033</v>
      </c>
      <c r="F84" s="1247">
        <v>568.14529036288923</v>
      </c>
      <c r="G84" s="1247">
        <v>14.514111220543505</v>
      </c>
      <c r="H84" s="1247">
        <v>0.78299269981511699</v>
      </c>
      <c r="I84" s="1247">
        <v>276.03999980704049</v>
      </c>
      <c r="J84" s="1247">
        <v>74.510380276676983</v>
      </c>
      <c r="K84" s="1247">
        <v>20.182009159546059</v>
      </c>
      <c r="L84" s="1247">
        <v>458.10736370111204</v>
      </c>
      <c r="M84" s="1247">
        <v>170.12790208000118</v>
      </c>
      <c r="N84" s="1247">
        <v>284.41159054775829</v>
      </c>
      <c r="O84" s="1247">
        <v>283.08041092666042</v>
      </c>
      <c r="P84" s="1247">
        <v>152.56873974460242</v>
      </c>
      <c r="Q84" s="1247">
        <v>311.56955929962254</v>
      </c>
      <c r="R84" s="1248">
        <v>2954.3537306762587</v>
      </c>
      <c r="S84" s="1248">
        <v>276.06915755058657</v>
      </c>
      <c r="T84" s="1247">
        <v>43.807110120252929</v>
      </c>
      <c r="U84" s="1247">
        <v>418.55291716113845</v>
      </c>
    </row>
    <row r="85" spans="4:21" x14ac:dyDescent="0.25">
      <c r="D85" s="1230">
        <f t="shared" si="4"/>
        <v>6521.9909126404727</v>
      </c>
      <c r="E85" s="18">
        <v>2034</v>
      </c>
      <c r="F85" s="1247">
        <v>598.53703421243335</v>
      </c>
      <c r="G85" s="1247">
        <v>16.792716411981001</v>
      </c>
      <c r="H85" s="1247">
        <v>0.92922074760632012</v>
      </c>
      <c r="I85" s="1247">
        <v>288.64452132139292</v>
      </c>
      <c r="J85" s="1247">
        <v>79.844187005324102</v>
      </c>
      <c r="K85" s="1247">
        <v>23.874082407032482</v>
      </c>
      <c r="L85" s="1247">
        <v>496.31088342650844</v>
      </c>
      <c r="M85" s="1247">
        <v>187.51961727468017</v>
      </c>
      <c r="N85" s="1247">
        <v>297.38289656634299</v>
      </c>
      <c r="O85" s="1247">
        <v>305.04083236384713</v>
      </c>
      <c r="P85" s="1247">
        <v>161.67243280288599</v>
      </c>
      <c r="Q85" s="1247">
        <v>330.60665554785868</v>
      </c>
      <c r="R85" s="1248">
        <v>2951.869312120145</v>
      </c>
      <c r="S85" s="1248">
        <v>294.46586980428367</v>
      </c>
      <c r="T85" s="1247">
        <v>46.541684225537551</v>
      </c>
      <c r="U85" s="1247">
        <v>441.95896640261208</v>
      </c>
    </row>
    <row r="86" spans="4:21" x14ac:dyDescent="0.25">
      <c r="D86" s="1230">
        <f t="shared" si="4"/>
        <v>6720.4036983123879</v>
      </c>
      <c r="E86" s="18">
        <v>2035</v>
      </c>
      <c r="F86" s="1247">
        <v>628.18247087827422</v>
      </c>
      <c r="G86" s="1247">
        <v>19.295931186275414</v>
      </c>
      <c r="H86" s="1247">
        <v>1.0930573732050917</v>
      </c>
      <c r="I86" s="1247">
        <v>300.67779825458399</v>
      </c>
      <c r="J86" s="1247">
        <v>85.211540459424839</v>
      </c>
      <c r="K86" s="1247">
        <v>26.599312362367485</v>
      </c>
      <c r="L86" s="1247">
        <v>531.06246915444399</v>
      </c>
      <c r="M86" s="1247">
        <v>205.61620858787356</v>
      </c>
      <c r="N86" s="1247">
        <v>301.13969780481625</v>
      </c>
      <c r="O86" s="1247">
        <v>326.71073954184482</v>
      </c>
      <c r="P86" s="1247">
        <v>170.6233735088351</v>
      </c>
      <c r="Q86" s="1247">
        <v>349.38592731338593</v>
      </c>
      <c r="R86" s="1248">
        <v>2947.87123632987</v>
      </c>
      <c r="S86" s="1248">
        <v>312.86258205798646</v>
      </c>
      <c r="T86" s="1247">
        <v>49.27073778958259</v>
      </c>
      <c r="U86" s="1247">
        <v>464.80061570961914</v>
      </c>
    </row>
    <row r="87" spans="4:21" x14ac:dyDescent="0.25">
      <c r="D87" s="1230">
        <f t="shared" si="4"/>
        <v>6926.6054660544614</v>
      </c>
      <c r="E87" s="18">
        <v>2036</v>
      </c>
      <c r="F87" s="1247">
        <v>657.16545796278785</v>
      </c>
      <c r="G87" s="1247">
        <v>22.043663157974969</v>
      </c>
      <c r="H87" s="1247">
        <v>1.2762078372548373</v>
      </c>
      <c r="I87" s="1247">
        <v>312.18459658011716</v>
      </c>
      <c r="J87" s="1247">
        <v>90.632816937250482</v>
      </c>
      <c r="K87" s="1247">
        <v>26.620992802547651</v>
      </c>
      <c r="L87" s="1247">
        <v>561.96826619257854</v>
      </c>
      <c r="M87" s="1247">
        <v>224.44751573959837</v>
      </c>
      <c r="N87" s="1247">
        <v>321.90895290978801</v>
      </c>
      <c r="O87" s="1247">
        <v>348.06444985922349</v>
      </c>
      <c r="P87" s="1247">
        <v>179.48962802635367</v>
      </c>
      <c r="Q87" s="1247">
        <v>368.04676608576432</v>
      </c>
      <c r="R87" s="1248">
        <v>2942.3729390971034</v>
      </c>
      <c r="S87" s="1248">
        <v>331.2592943116893</v>
      </c>
      <c r="T87" s="1247">
        <v>52.001790180515329</v>
      </c>
      <c r="U87" s="1247">
        <v>487.12212837391456</v>
      </c>
    </row>
    <row r="88" spans="4:21" x14ac:dyDescent="0.25">
      <c r="D88" s="1230">
        <f t="shared" si="4"/>
        <v>7113.1808258808123</v>
      </c>
      <c r="E88" s="18">
        <v>2037</v>
      </c>
      <c r="F88" s="1247">
        <v>685.44052124065706</v>
      </c>
      <c r="G88" s="1247">
        <v>25.036799714560171</v>
      </c>
      <c r="H88" s="1247">
        <v>1.4801781051973997</v>
      </c>
      <c r="I88" s="1247">
        <v>323.17436601420644</v>
      </c>
      <c r="J88" s="1247">
        <v>96.093855101065486</v>
      </c>
      <c r="K88" s="1247">
        <v>26.634215522114182</v>
      </c>
      <c r="L88" s="1247">
        <v>585.64591456420123</v>
      </c>
      <c r="M88" s="1247">
        <v>243.96807841576231</v>
      </c>
      <c r="N88" s="1247">
        <v>333.53958840738136</v>
      </c>
      <c r="O88" s="1247">
        <v>368.88535389635405</v>
      </c>
      <c r="P88" s="1247">
        <v>188.20323451989469</v>
      </c>
      <c r="Q88" s="1247">
        <v>386.44977807246573</v>
      </c>
      <c r="R88" s="1248">
        <v>2935.3583262684811</v>
      </c>
      <c r="S88" s="1248">
        <v>349.65600656538555</v>
      </c>
      <c r="T88" s="1247">
        <v>54.732102621220406</v>
      </c>
      <c r="U88" s="1247">
        <v>508.88250685186574</v>
      </c>
    </row>
    <row r="89" spans="4:21" x14ac:dyDescent="0.25">
      <c r="D89" s="1230">
        <f t="shared" si="4"/>
        <v>7292.0724122825941</v>
      </c>
      <c r="E89" s="18">
        <v>2038</v>
      </c>
      <c r="F89" s="1247">
        <v>713.03177848866881</v>
      </c>
      <c r="G89" s="1247">
        <v>28.287468909446481</v>
      </c>
      <c r="H89" s="1247">
        <v>1.7067963823979824</v>
      </c>
      <c r="I89" s="1247">
        <v>333.67392501336985</v>
      </c>
      <c r="J89" s="1247">
        <v>101.60967726046735</v>
      </c>
      <c r="K89" s="1247">
        <v>26.641126143698067</v>
      </c>
      <c r="L89" s="1247">
        <v>605.22703117260812</v>
      </c>
      <c r="M89" s="1247">
        <v>264.17980045564121</v>
      </c>
      <c r="N89" s="1247">
        <v>344.79573535129873</v>
      </c>
      <c r="O89" s="1247">
        <v>389.08325384916594</v>
      </c>
      <c r="P89" s="1247">
        <v>196.78628744678792</v>
      </c>
      <c r="Q89" s="1247">
        <v>404.63929452263818</v>
      </c>
      <c r="R89" s="1248">
        <v>2926.7949711213532</v>
      </c>
      <c r="S89" s="1248">
        <v>368.05271881908834</v>
      </c>
      <c r="T89" s="1247">
        <v>57.46525605914794</v>
      </c>
      <c r="U89" s="1247">
        <v>530.09729128681613</v>
      </c>
    </row>
    <row r="90" spans="4:21" x14ac:dyDescent="0.25">
      <c r="D90" s="1230">
        <f t="shared" si="4"/>
        <v>7467.0456465417001</v>
      </c>
      <c r="E90" s="18">
        <v>2039</v>
      </c>
      <c r="F90" s="1247">
        <v>739.93236020169661</v>
      </c>
      <c r="G90" s="1247">
        <v>31.802568967090387</v>
      </c>
      <c r="H90" s="1247">
        <v>1.9579406220934215</v>
      </c>
      <c r="I90" s="1247">
        <v>343.70090250717806</v>
      </c>
      <c r="J90" s="1247">
        <v>107.1733698769121</v>
      </c>
      <c r="K90" s="1247">
        <v>26.640528239092674</v>
      </c>
      <c r="L90" s="1247">
        <v>624.64170718319156</v>
      </c>
      <c r="M90" s="1247">
        <v>285.06704435887241</v>
      </c>
      <c r="N90" s="1247">
        <v>355.71355729219511</v>
      </c>
      <c r="O90" s="1247">
        <v>408.52809893538154</v>
      </c>
      <c r="P90" s="1247">
        <v>205.23283474675293</v>
      </c>
      <c r="Q90" s="1247">
        <v>422.60259339019109</v>
      </c>
      <c r="R90" s="1248">
        <v>2916.6357854676007</v>
      </c>
      <c r="S90" s="1248">
        <v>386.44943107279119</v>
      </c>
      <c r="T90" s="1247">
        <v>60.202516482396014</v>
      </c>
      <c r="U90" s="1247">
        <v>550.76440719826371</v>
      </c>
    </row>
    <row r="91" spans="4:21" x14ac:dyDescent="0.25">
      <c r="D91" s="1230">
        <f t="shared" si="4"/>
        <v>7634.5958344758874</v>
      </c>
      <c r="E91" s="18">
        <v>2040</v>
      </c>
      <c r="F91" s="1247">
        <v>766.08004390854683</v>
      </c>
      <c r="G91" s="1247">
        <v>35.572757258755701</v>
      </c>
      <c r="H91" s="1247">
        <v>2.2353381632835556</v>
      </c>
      <c r="I91" s="1247">
        <v>353.25779861197572</v>
      </c>
      <c r="J91" s="1247">
        <v>112.78469669895584</v>
      </c>
      <c r="K91" s="1247">
        <v>26.624684445015333</v>
      </c>
      <c r="L91" s="1247">
        <v>643.59611921783494</v>
      </c>
      <c r="M91" s="1247">
        <v>306.56721758346566</v>
      </c>
      <c r="N91" s="1247">
        <v>363.88750941846433</v>
      </c>
      <c r="O91" s="1247">
        <v>426.98666200259805</v>
      </c>
      <c r="P91" s="1247">
        <v>213.46343775020537</v>
      </c>
      <c r="Q91" s="1247">
        <v>440.17658561278614</v>
      </c>
      <c r="R91" s="1248">
        <v>2904.8423189863979</v>
      </c>
      <c r="S91" s="1248">
        <v>404.84614332649483</v>
      </c>
      <c r="T91" s="1247">
        <v>62.836610823424664</v>
      </c>
      <c r="U91" s="1247">
        <v>570.83791066768231</v>
      </c>
    </row>
    <row r="92" spans="4:21" x14ac:dyDescent="0.25">
      <c r="D92" s="1230">
        <f t="shared" si="4"/>
        <v>7798.5818619168722</v>
      </c>
      <c r="E92" s="18">
        <v>2041</v>
      </c>
      <c r="F92" s="1247">
        <v>791.68868962639499</v>
      </c>
      <c r="G92" s="1247">
        <v>39.653385569428536</v>
      </c>
      <c r="H92" s="1247">
        <v>2.5420639907806515</v>
      </c>
      <c r="I92" s="1247">
        <v>362.41638639651205</v>
      </c>
      <c r="J92" s="1247">
        <v>118.48452646941661</v>
      </c>
      <c r="K92" s="1247">
        <v>26.616696061734835</v>
      </c>
      <c r="L92" s="1247">
        <v>656.55432561548832</v>
      </c>
      <c r="M92" s="1247">
        <v>328.83023571763704</v>
      </c>
      <c r="N92" s="1247">
        <v>376.66228716612409</v>
      </c>
      <c r="O92" s="1247">
        <v>444.7118776648025</v>
      </c>
      <c r="P92" s="1247">
        <v>221.72963352756514</v>
      </c>
      <c r="Q92" s="1247">
        <v>457.87856809442684</v>
      </c>
      <c r="R92" s="1248">
        <v>2891.4030360285606</v>
      </c>
      <c r="S92" s="1248">
        <v>423.24285558019028</v>
      </c>
      <c r="T92" s="1247">
        <v>65.696102418053485</v>
      </c>
      <c r="U92" s="1247">
        <v>590.47119198975622</v>
      </c>
    </row>
    <row r="93" spans="4:21" x14ac:dyDescent="0.25">
      <c r="D93" s="1230">
        <f t="shared" si="4"/>
        <v>7951.6009506432147</v>
      </c>
      <c r="E93" s="18">
        <v>2042</v>
      </c>
      <c r="F93" s="1247">
        <v>816.56880553671886</v>
      </c>
      <c r="G93" s="1247">
        <v>43.996791795123826</v>
      </c>
      <c r="H93" s="1247">
        <v>2.8794611020996994</v>
      </c>
      <c r="I93" s="1247">
        <v>371.14474464841754</v>
      </c>
      <c r="J93" s="1247">
        <v>124.23572260564752</v>
      </c>
      <c r="K93" s="1247">
        <v>26.592933745488676</v>
      </c>
      <c r="L93" s="1247">
        <v>665.62317586250583</v>
      </c>
      <c r="M93" s="1247">
        <v>351.68428049856777</v>
      </c>
      <c r="N93" s="1247">
        <v>386.76853752233251</v>
      </c>
      <c r="O93" s="1247">
        <v>461.22449301099675</v>
      </c>
      <c r="P93" s="1247">
        <v>229.77670863339733</v>
      </c>
      <c r="Q93" s="1247">
        <v>475.18317830155564</v>
      </c>
      <c r="R93" s="1248">
        <v>2876.3138212772383</v>
      </c>
      <c r="S93" s="1248">
        <v>441.63956783389392</v>
      </c>
      <c r="T93" s="1247">
        <v>68.456495009477052</v>
      </c>
      <c r="U93" s="1247">
        <v>609.5122332597532</v>
      </c>
    </row>
    <row r="94" spans="4:21" x14ac:dyDescent="0.25">
      <c r="D94" s="1230">
        <f t="shared" si="4"/>
        <v>8100.2731641647188</v>
      </c>
      <c r="E94" s="18">
        <v>2043</v>
      </c>
      <c r="F94" s="1247">
        <v>840.79458429840452</v>
      </c>
      <c r="G94" s="1247">
        <v>50.422586885577488</v>
      </c>
      <c r="H94" s="1247">
        <v>3.4849772312922882</v>
      </c>
      <c r="I94" s="1247">
        <v>379.47725963192181</v>
      </c>
      <c r="J94" s="1247">
        <v>130.04893051413373</v>
      </c>
      <c r="K94" s="1247">
        <v>26.560644684244096</v>
      </c>
      <c r="L94" s="1247">
        <v>672.32711806547491</v>
      </c>
      <c r="M94" s="1247">
        <v>375.17043556683211</v>
      </c>
      <c r="N94" s="1247">
        <v>396.67983592880609</v>
      </c>
      <c r="O94" s="1247">
        <v>476.53532765728204</v>
      </c>
      <c r="P94" s="1247">
        <v>237.68557423683555</v>
      </c>
      <c r="Q94" s="1247">
        <v>492.25807620218774</v>
      </c>
      <c r="R94" s="1248">
        <v>2859.5522963737585</v>
      </c>
      <c r="S94" s="1248">
        <v>460.03628008759665</v>
      </c>
      <c r="T94" s="1247">
        <v>71.227301998739193</v>
      </c>
      <c r="U94" s="1247">
        <v>628.01193480163352</v>
      </c>
    </row>
    <row r="95" spans="4:21" x14ac:dyDescent="0.25">
      <c r="D95" s="1230">
        <f t="shared" si="4"/>
        <v>8242.65040570163</v>
      </c>
      <c r="E95" s="18">
        <v>2044</v>
      </c>
      <c r="F95" s="1247">
        <v>864.37275573676072</v>
      </c>
      <c r="G95" s="1247">
        <v>56.937972936771644</v>
      </c>
      <c r="H95" s="1247">
        <v>4.1152048065859113</v>
      </c>
      <c r="I95" s="1247">
        <v>387.43029148468753</v>
      </c>
      <c r="J95" s="1247">
        <v>135.93394763848653</v>
      </c>
      <c r="K95" s="1247">
        <v>26.519358728836004</v>
      </c>
      <c r="L95" s="1247">
        <v>677.03205771045577</v>
      </c>
      <c r="M95" s="1247">
        <v>399.27651082386626</v>
      </c>
      <c r="N95" s="1247">
        <v>406.43349553011899</v>
      </c>
      <c r="O95" s="1247">
        <v>490.53682087994355</v>
      </c>
      <c r="P95" s="1247">
        <v>245.45544098798553</v>
      </c>
      <c r="Q95" s="1247">
        <v>509.09813827276571</v>
      </c>
      <c r="R95" s="1248">
        <v>2841.0948412279809</v>
      </c>
      <c r="S95" s="1248">
        <v>478.43299234129302</v>
      </c>
      <c r="T95" s="1247">
        <v>74.009647633112749</v>
      </c>
      <c r="U95" s="1247">
        <v>645.97092896197785</v>
      </c>
    </row>
    <row r="96" spans="4:21" x14ac:dyDescent="0.25">
      <c r="D96" s="1230">
        <f t="shared" si="4"/>
        <v>8380.5481925195854</v>
      </c>
      <c r="E96" s="18">
        <v>2045</v>
      </c>
      <c r="F96" s="1247">
        <v>887.27006306891349</v>
      </c>
      <c r="G96" s="1247">
        <v>63.48270507339889</v>
      </c>
      <c r="H96" s="1247">
        <v>4.7691283456367257</v>
      </c>
      <c r="I96" s="1247">
        <v>395.00959148192351</v>
      </c>
      <c r="J96" s="1247">
        <v>141.87980484246015</v>
      </c>
      <c r="K96" s="1247">
        <v>26.464730415754104</v>
      </c>
      <c r="L96" s="1247">
        <v>679.95602129047518</v>
      </c>
      <c r="M96" s="1247">
        <v>423.95234561209895</v>
      </c>
      <c r="N96" s="1247">
        <v>418.17617015739552</v>
      </c>
      <c r="O96" s="1247">
        <v>503.05034457757108</v>
      </c>
      <c r="P96" s="1247">
        <v>253.03205173587861</v>
      </c>
      <c r="Q96" s="1247">
        <v>525.5922796610547</v>
      </c>
      <c r="R96" s="1248">
        <v>2820.922344046724</v>
      </c>
      <c r="S96" s="1248">
        <v>496.8297045949966</v>
      </c>
      <c r="T96" s="1247">
        <v>76.800802650528937</v>
      </c>
      <c r="U96" s="1247">
        <v>663.36010496477627</v>
      </c>
    </row>
    <row r="97" spans="4:21" x14ac:dyDescent="0.25">
      <c r="D97" s="1230">
        <f t="shared" si="4"/>
        <v>8509.2685324827635</v>
      </c>
      <c r="E97" s="18">
        <v>2046</v>
      </c>
      <c r="F97" s="1247">
        <v>909.61249115242754</v>
      </c>
      <c r="G97" s="1247">
        <v>70.054236045348361</v>
      </c>
      <c r="H97" s="1247">
        <v>5.446734490254439</v>
      </c>
      <c r="I97" s="1247">
        <v>402.2592225462983</v>
      </c>
      <c r="J97" s="1247">
        <v>147.92130335796469</v>
      </c>
      <c r="K97" s="1247">
        <v>26.40829719362705</v>
      </c>
      <c r="L97" s="1247">
        <v>681.70211534987686</v>
      </c>
      <c r="M97" s="1247">
        <v>449.29738077448485</v>
      </c>
      <c r="N97" s="1247">
        <v>425.61737772129953</v>
      </c>
      <c r="O97" s="1247">
        <v>514.19398005436051</v>
      </c>
      <c r="P97" s="1247">
        <v>260.56707341809368</v>
      </c>
      <c r="Q97" s="1247">
        <v>542.05484436365043</v>
      </c>
      <c r="R97" s="1248">
        <v>2799.0249466204823</v>
      </c>
      <c r="S97" s="1248">
        <v>515.22641684869859</v>
      </c>
      <c r="T97" s="1247">
        <v>79.613068422596967</v>
      </c>
      <c r="U97" s="1247">
        <v>680.26904412329884</v>
      </c>
    </row>
    <row r="98" spans="4:21" x14ac:dyDescent="0.25">
      <c r="D98" s="1230">
        <f t="shared" si="4"/>
        <v>8633.7852524850678</v>
      </c>
      <c r="E98" s="18">
        <v>2047</v>
      </c>
      <c r="F98" s="1247">
        <v>931.2879659309649</v>
      </c>
      <c r="G98" s="1247">
        <v>76.553023233219335</v>
      </c>
      <c r="H98" s="1247">
        <v>6.145637776018317</v>
      </c>
      <c r="I98" s="1247">
        <v>409.16413486372494</v>
      </c>
      <c r="J98" s="1247">
        <v>154.02278665256421</v>
      </c>
      <c r="K98" s="1247">
        <v>26.338049103328842</v>
      </c>
      <c r="L98" s="1247">
        <v>682.18844579678898</v>
      </c>
      <c r="M98" s="1247">
        <v>475.18545027009833</v>
      </c>
      <c r="N98" s="1247">
        <v>435.12244462165802</v>
      </c>
      <c r="O98" s="1247">
        <v>523.64728212836394</v>
      </c>
      <c r="P98" s="1247">
        <v>267.90431727577453</v>
      </c>
      <c r="Q98" s="1247">
        <v>558.16020545370225</v>
      </c>
      <c r="R98" s="1248">
        <v>2775.3971355367148</v>
      </c>
      <c r="S98" s="1248">
        <v>533.62312910239564</v>
      </c>
      <c r="T98" s="1247">
        <v>82.436075859775173</v>
      </c>
      <c r="U98" s="1247">
        <v>696.60916887997359</v>
      </c>
    </row>
    <row r="99" spans="4:21" x14ac:dyDescent="0.25">
      <c r="D99" s="1230">
        <f t="shared" si="4"/>
        <v>8752.555920971321</v>
      </c>
      <c r="E99" s="18">
        <v>2048</v>
      </c>
      <c r="F99" s="1247">
        <v>952.33907628694874</v>
      </c>
      <c r="G99" s="1247">
        <v>82.938153140969831</v>
      </c>
      <c r="H99" s="1247">
        <v>6.8643682423773065</v>
      </c>
      <c r="I99" s="1247">
        <v>415.74650997268338</v>
      </c>
      <c r="J99" s="1247">
        <v>160.20268735140522</v>
      </c>
      <c r="K99" s="1247">
        <v>26.257876554397868</v>
      </c>
      <c r="L99" s="1247">
        <v>681.72247877920267</v>
      </c>
      <c r="M99" s="1247">
        <v>501.64035768282213</v>
      </c>
      <c r="N99" s="1247">
        <v>444.61994301790793</v>
      </c>
      <c r="O99" s="1247">
        <v>531.3872054353759</v>
      </c>
      <c r="P99" s="1247">
        <v>275.09243401781174</v>
      </c>
      <c r="Q99" s="1247">
        <v>574.00904775055551</v>
      </c>
      <c r="R99" s="1248">
        <v>2750.0309558678582</v>
      </c>
      <c r="S99" s="1248">
        <v>552.01984135609848</v>
      </c>
      <c r="T99" s="1247">
        <v>85.274379726189167</v>
      </c>
      <c r="U99" s="1247">
        <v>712.41060578871657</v>
      </c>
    </row>
    <row r="100" spans="4:21" x14ac:dyDescent="0.25">
      <c r="D100" s="1230">
        <f t="shared" si="4"/>
        <v>8867.8717696948988</v>
      </c>
      <c r="E100" s="18">
        <v>2049</v>
      </c>
      <c r="F100" s="1247">
        <v>972.95745561811668</v>
      </c>
      <c r="G100" s="1247">
        <v>89.248125152170331</v>
      </c>
      <c r="H100" s="1247">
        <v>7.6029935120224872</v>
      </c>
      <c r="I100" s="1247">
        <v>422.06314219835491</v>
      </c>
      <c r="J100" s="1247">
        <v>166.50722594417141</v>
      </c>
      <c r="K100" s="1247">
        <v>26.185131625369632</v>
      </c>
      <c r="L100" s="1247">
        <v>680.9458057232697</v>
      </c>
      <c r="M100" s="1247">
        <v>528.85430621427747</v>
      </c>
      <c r="N100" s="1247">
        <v>454.02480874558353</v>
      </c>
      <c r="O100" s="1247">
        <v>537.66873254067059</v>
      </c>
      <c r="P100" s="1247">
        <v>282.38394827817029</v>
      </c>
      <c r="Q100" s="1247">
        <v>590.12828276540949</v>
      </c>
      <c r="R100" s="1248">
        <v>2722.9211365871661</v>
      </c>
      <c r="S100" s="1248">
        <v>570.41655360980133</v>
      </c>
      <c r="T100" s="1247">
        <v>88.147613376362898</v>
      </c>
      <c r="U100" s="1247">
        <v>727.81650780398161</v>
      </c>
    </row>
    <row r="101" spans="4:21" x14ac:dyDescent="0.25">
      <c r="D101" s="1230">
        <f t="shared" si="4"/>
        <v>8986.9520388075798</v>
      </c>
      <c r="E101" s="34">
        <v>2050</v>
      </c>
      <c r="F101" s="1247">
        <v>993.34833196316458</v>
      </c>
      <c r="G101" s="1247">
        <v>95.546545759806918</v>
      </c>
      <c r="H101" s="1247">
        <v>8.3619609890163318</v>
      </c>
      <c r="I101" s="1247">
        <v>428.17224572721761</v>
      </c>
      <c r="J101" s="1247">
        <v>172.99198049151067</v>
      </c>
      <c r="K101" s="1247">
        <v>26.136805910322416</v>
      </c>
      <c r="L101" s="1247">
        <v>680.48508922074279</v>
      </c>
      <c r="M101" s="1247">
        <v>557.05980965527544</v>
      </c>
      <c r="N101" s="1247">
        <v>467.86374071652011</v>
      </c>
      <c r="O101" s="1247">
        <v>542.75926680838029</v>
      </c>
      <c r="P101" s="1247">
        <v>290.05653286109992</v>
      </c>
      <c r="Q101" s="1247">
        <v>607.10109957654356</v>
      </c>
      <c r="R101" s="1248">
        <v>2694.0655035206432</v>
      </c>
      <c r="S101" s="1248">
        <v>588.81326586349837</v>
      </c>
      <c r="T101" s="1247">
        <v>91.210517302673367</v>
      </c>
      <c r="U101" s="1247">
        <v>742.97934244116448</v>
      </c>
    </row>
    <row r="102" spans="4:21" x14ac:dyDescent="0.25">
      <c r="D102" s="1230">
        <f t="shared" si="4"/>
        <v>9085.8542350042753</v>
      </c>
      <c r="E102" s="18">
        <v>2051</v>
      </c>
      <c r="F102" s="1247">
        <v>1013.0870784009245</v>
      </c>
      <c r="G102" s="1247">
        <v>101.55450811704941</v>
      </c>
      <c r="H102" s="1247">
        <v>9.1329056843196064</v>
      </c>
      <c r="I102" s="1247">
        <v>433.9821041210854</v>
      </c>
      <c r="J102" s="1247">
        <v>179.55125191060424</v>
      </c>
      <c r="K102" s="1247">
        <v>26.072943100125045</v>
      </c>
      <c r="L102" s="1247">
        <v>679.29021244184901</v>
      </c>
      <c r="M102" s="1247">
        <v>585.78430180589828</v>
      </c>
      <c r="N102" s="1247">
        <v>472.59889601541869</v>
      </c>
      <c r="O102" s="1247">
        <v>545.76706949268146</v>
      </c>
      <c r="P102" s="1247">
        <v>297.53067987679771</v>
      </c>
      <c r="Q102" s="1247">
        <v>623.71682740421159</v>
      </c>
      <c r="R102" s="1248">
        <v>2674.2504214818669</v>
      </c>
      <c r="S102" s="1248">
        <v>591.93745515059436</v>
      </c>
      <c r="T102" s="1247">
        <v>94.023082098201513</v>
      </c>
      <c r="U102" s="1247">
        <v>757.57449790265002</v>
      </c>
    </row>
    <row r="103" spans="4:21" x14ac:dyDescent="0.25">
      <c r="D103" s="1230">
        <f t="shared" si="4"/>
        <v>9184.0681885106551</v>
      </c>
      <c r="E103" s="18">
        <v>2052</v>
      </c>
      <c r="F103" s="1247">
        <v>1032.2902902899825</v>
      </c>
      <c r="G103" s="1247">
        <v>107.26694588413437</v>
      </c>
      <c r="H103" s="1247">
        <v>9.9133927182952348</v>
      </c>
      <c r="I103" s="1247">
        <v>439.52971793837708</v>
      </c>
      <c r="J103" s="1247">
        <v>186.21132380499904</v>
      </c>
      <c r="K103" s="1247">
        <v>26.003074428613107</v>
      </c>
      <c r="L103" s="1247">
        <v>677.77994947382012</v>
      </c>
      <c r="M103" s="1247">
        <v>615.13883793548325</v>
      </c>
      <c r="N103" s="1247">
        <v>482.05312834680433</v>
      </c>
      <c r="O103" s="1247">
        <v>546.79581321888782</v>
      </c>
      <c r="P103" s="1247">
        <v>304.95221039726289</v>
      </c>
      <c r="Q103" s="1247">
        <v>639.69325570716569</v>
      </c>
      <c r="R103" s="1248">
        <v>2652.7006908841458</v>
      </c>
      <c r="S103" s="1248">
        <v>595.06164443769069</v>
      </c>
      <c r="T103" s="1247">
        <v>96.993830348248082</v>
      </c>
      <c r="U103" s="1247">
        <v>771.68408269674399</v>
      </c>
    </row>
    <row r="104" spans="4:21" x14ac:dyDescent="0.25">
      <c r="D104" s="1230">
        <f t="shared" si="4"/>
        <v>9260.5117046420546</v>
      </c>
      <c r="E104" s="18">
        <v>2053</v>
      </c>
      <c r="F104" s="1247">
        <v>1050.917212986004</v>
      </c>
      <c r="G104" s="1247">
        <v>112.59385805573498</v>
      </c>
      <c r="H104" s="1247">
        <v>10.698234466956764</v>
      </c>
      <c r="I104" s="1247">
        <v>444.81430747247339</v>
      </c>
      <c r="J104" s="1247">
        <v>192.96346804532993</v>
      </c>
      <c r="K104" s="1247">
        <v>25.922842207092916</v>
      </c>
      <c r="L104" s="1247">
        <v>675.89138524009786</v>
      </c>
      <c r="M104" s="1247">
        <v>645.0592053668297</v>
      </c>
      <c r="N104" s="1247">
        <v>491.67473204654084</v>
      </c>
      <c r="O104" s="1247">
        <v>545.67050377134649</v>
      </c>
      <c r="P104" s="1247">
        <v>312.25645841291629</v>
      </c>
      <c r="Q104" s="1247">
        <v>639.18246211743224</v>
      </c>
      <c r="R104" s="1248">
        <v>2629.4206297460873</v>
      </c>
      <c r="S104" s="1248">
        <v>598.18583372478633</v>
      </c>
      <c r="T104" s="1247">
        <v>99.986883680092802</v>
      </c>
      <c r="U104" s="1247">
        <v>785.27368730233275</v>
      </c>
    </row>
    <row r="105" spans="4:21" x14ac:dyDescent="0.25">
      <c r="D105" s="1230">
        <f t="shared" si="4"/>
        <v>9331.4262878978916</v>
      </c>
      <c r="E105" s="18">
        <v>2054</v>
      </c>
      <c r="F105" s="1247">
        <v>1068.9724246433645</v>
      </c>
      <c r="G105" s="1247">
        <v>117.47050037425925</v>
      </c>
      <c r="H105" s="1247">
        <v>11.482122841886138</v>
      </c>
      <c r="I105" s="1247">
        <v>449.84534519021747</v>
      </c>
      <c r="J105" s="1247">
        <v>199.80789370081635</v>
      </c>
      <c r="K105" s="1247">
        <v>25.831916027911351</v>
      </c>
      <c r="L105" s="1247">
        <v>673.6809428359245</v>
      </c>
      <c r="M105" s="1247">
        <v>675.53174785737758</v>
      </c>
      <c r="N105" s="1247">
        <v>501.50116147211656</v>
      </c>
      <c r="O105" s="1247">
        <v>542.30164505526477</v>
      </c>
      <c r="P105" s="1247">
        <v>319.44053493561677</v>
      </c>
      <c r="Q105" s="1247">
        <v>638.4884194827855</v>
      </c>
      <c r="R105" s="1248">
        <v>2604.4157604027455</v>
      </c>
      <c r="S105" s="1248">
        <v>601.31002301188187</v>
      </c>
      <c r="T105" s="1247">
        <v>103.00273112747489</v>
      </c>
      <c r="U105" s="1247">
        <v>798.34311893824838</v>
      </c>
    </row>
    <row r="106" spans="4:21" x14ac:dyDescent="0.25">
      <c r="D106" s="1230">
        <f t="shared" si="4"/>
        <v>9398.3730547429113</v>
      </c>
      <c r="E106" s="18">
        <v>2055</v>
      </c>
      <c r="F106" s="1247">
        <v>1086.4430709495459</v>
      </c>
      <c r="G106" s="1247">
        <v>121.82144142352564</v>
      </c>
      <c r="H106" s="1247">
        <v>12.258640036029419</v>
      </c>
      <c r="I106" s="1247">
        <v>454.62788031381058</v>
      </c>
      <c r="J106" s="1247">
        <v>206.73928685025771</v>
      </c>
      <c r="K106" s="1247">
        <v>25.728521379255511</v>
      </c>
      <c r="L106" s="1247">
        <v>671.15133727901957</v>
      </c>
      <c r="M106" s="1247">
        <v>706.51771043937583</v>
      </c>
      <c r="N106" s="1247">
        <v>513.43379803241407</v>
      </c>
      <c r="O106" s="1247">
        <v>536.57131867612111</v>
      </c>
      <c r="P106" s="1247">
        <v>326.47349566131254</v>
      </c>
      <c r="Q106" s="1247">
        <v>637.55736098025</v>
      </c>
      <c r="R106" s="1248">
        <v>2577.6972160737714</v>
      </c>
      <c r="S106" s="1248">
        <v>604.4342122989782</v>
      </c>
      <c r="T106" s="1247">
        <v>106.03980681437555</v>
      </c>
      <c r="U106" s="1247">
        <v>810.87795753486887</v>
      </c>
    </row>
    <row r="107" spans="4:21" x14ac:dyDescent="0.25">
      <c r="D107" s="1230">
        <f t="shared" si="4"/>
        <v>9456.4090473609176</v>
      </c>
      <c r="E107" s="18">
        <v>2056</v>
      </c>
      <c r="F107" s="1247">
        <v>1103.3926321070119</v>
      </c>
      <c r="G107" s="1247">
        <v>125.62262632354367</v>
      </c>
      <c r="H107" s="1247">
        <v>13.021907107850264</v>
      </c>
      <c r="I107" s="1247">
        <v>459.18405610412469</v>
      </c>
      <c r="J107" s="1247">
        <v>213.77660513206797</v>
      </c>
      <c r="K107" s="1247">
        <v>25.617226345307145</v>
      </c>
      <c r="L107" s="1247">
        <v>668.46685595167492</v>
      </c>
      <c r="M107" s="1247">
        <v>738.0775132886763</v>
      </c>
      <c r="N107" s="1247">
        <v>521.91851861793612</v>
      </c>
      <c r="O107" s="1247">
        <v>528.49111178049111</v>
      </c>
      <c r="P107" s="1247">
        <v>333.4341275100029</v>
      </c>
      <c r="Q107" s="1247">
        <v>636.54499428936697</v>
      </c>
      <c r="R107" s="1248">
        <v>2549.2769262425145</v>
      </c>
      <c r="S107" s="1248">
        <v>607.5584015860727</v>
      </c>
      <c r="T107" s="1247">
        <v>109.10463892154642</v>
      </c>
      <c r="U107" s="1247">
        <v>822.92090605273052</v>
      </c>
    </row>
    <row r="108" spans="4:21" x14ac:dyDescent="0.25">
      <c r="D108" s="1230">
        <f t="shared" si="4"/>
        <v>9510.356294360814</v>
      </c>
      <c r="E108" s="18">
        <v>2057</v>
      </c>
      <c r="F108" s="1247">
        <v>1119.773966492312</v>
      </c>
      <c r="G108" s="1247">
        <v>128.77984987686582</v>
      </c>
      <c r="H108" s="1247">
        <v>13.763157808926962</v>
      </c>
      <c r="I108" s="1247">
        <v>463.51029303967999</v>
      </c>
      <c r="J108" s="1247">
        <v>220.90075501855637</v>
      </c>
      <c r="K108" s="1247">
        <v>25.49347949709626</v>
      </c>
      <c r="L108" s="1247">
        <v>665.52891477619664</v>
      </c>
      <c r="M108" s="1247">
        <v>770.12242972516106</v>
      </c>
      <c r="N108" s="1247">
        <v>532.58466668895312</v>
      </c>
      <c r="O108" s="1247">
        <v>517.88672438974356</v>
      </c>
      <c r="P108" s="1247">
        <v>340.2379812904685</v>
      </c>
      <c r="Q108" s="1247">
        <v>635.29329583852461</v>
      </c>
      <c r="R108" s="1248">
        <v>2519.1775100026398</v>
      </c>
      <c r="S108" s="1248">
        <v>610.68259087316915</v>
      </c>
      <c r="T108" s="1247">
        <v>112.19157276416406</v>
      </c>
      <c r="U108" s="1247">
        <v>834.42910627835636</v>
      </c>
    </row>
    <row r="109" spans="4:21" x14ac:dyDescent="0.25">
      <c r="D109" s="1230">
        <f t="shared" si="4"/>
        <v>9558.5561941214055</v>
      </c>
      <c r="E109" s="18">
        <v>2058</v>
      </c>
      <c r="F109" s="1247">
        <v>1135.6201593186192</v>
      </c>
      <c r="G109" s="1247">
        <v>131.25187519987315</v>
      </c>
      <c r="H109" s="1247">
        <v>14.474091564888878</v>
      </c>
      <c r="I109" s="1247">
        <v>467.62113930756487</v>
      </c>
      <c r="J109" s="1247">
        <v>228.11966051428061</v>
      </c>
      <c r="K109" s="1247">
        <v>25.358980372166819</v>
      </c>
      <c r="L109" s="1247">
        <v>662.40371894486623</v>
      </c>
      <c r="M109" s="1247">
        <v>802.66298541884203</v>
      </c>
      <c r="N109" s="1247">
        <v>543.60609111598467</v>
      </c>
      <c r="O109" s="1247">
        <v>504.71357373920978</v>
      </c>
      <c r="P109" s="1247">
        <v>346.90878383665921</v>
      </c>
      <c r="Q109" s="1247">
        <v>633.85399664625834</v>
      </c>
      <c r="R109" s="1248">
        <v>2487.4343711589008</v>
      </c>
      <c r="S109" s="1248">
        <v>613.80678016026468</v>
      </c>
      <c r="T109" s="1247">
        <v>115.30315364173146</v>
      </c>
      <c r="U109" s="1247">
        <v>845.41683318129446</v>
      </c>
    </row>
    <row r="110" spans="4:21" x14ac:dyDescent="0.25">
      <c r="D110" s="1230">
        <f t="shared" si="4"/>
        <v>9602.470923378607</v>
      </c>
      <c r="E110" s="18">
        <v>2059</v>
      </c>
      <c r="F110" s="1247">
        <v>1150.9477862646709</v>
      </c>
      <c r="G110" s="1247">
        <v>134.41207291829576</v>
      </c>
      <c r="H110" s="1247">
        <v>15.211335820937919</v>
      </c>
      <c r="I110" s="1247">
        <v>471.52704580515302</v>
      </c>
      <c r="J110" s="1247">
        <v>235.43026798364366</v>
      </c>
      <c r="K110" s="1247">
        <v>25.21396738060713</v>
      </c>
      <c r="L110" s="1247">
        <v>659.11031211315992</v>
      </c>
      <c r="M110" s="1247">
        <v>835.6848087371327</v>
      </c>
      <c r="N110" s="1247">
        <v>555.02063012634653</v>
      </c>
      <c r="O110" s="1247">
        <v>488.89912670398786</v>
      </c>
      <c r="P110" s="1247">
        <v>353.44352821463838</v>
      </c>
      <c r="Q110" s="1247">
        <v>632.22556322974901</v>
      </c>
      <c r="R110" s="1248">
        <v>2454.089440711306</v>
      </c>
      <c r="S110" s="1248">
        <v>616.93096944736021</v>
      </c>
      <c r="T110" s="1247">
        <v>118.43991313910708</v>
      </c>
      <c r="U110" s="1247">
        <v>855.88415478251034</v>
      </c>
    </row>
    <row r="111" spans="4:21" x14ac:dyDescent="0.25">
      <c r="D111" s="1230">
        <f t="shared" si="4"/>
        <v>9639.3116923063808</v>
      </c>
      <c r="E111" s="18">
        <v>2060</v>
      </c>
      <c r="F111" s="1247">
        <v>1165.8511366559139</v>
      </c>
      <c r="G111" s="1247">
        <v>137.47923172844671</v>
      </c>
      <c r="H111" s="1247">
        <v>15.982807239121737</v>
      </c>
      <c r="I111" s="1247">
        <v>475.25541226834571</v>
      </c>
      <c r="J111" s="1247">
        <v>242.86235182126507</v>
      </c>
      <c r="K111" s="1247">
        <v>25.064582216593237</v>
      </c>
      <c r="L111" s="1247">
        <v>655.82775760769641</v>
      </c>
      <c r="M111" s="1247">
        <v>869.292513061313</v>
      </c>
      <c r="N111" s="1247">
        <v>563.95584329804501</v>
      </c>
      <c r="O111" s="1247">
        <v>470.48297780330961</v>
      </c>
      <c r="P111" s="1247">
        <v>359.95580624150796</v>
      </c>
      <c r="Q111" s="1247">
        <v>630.61358566889419</v>
      </c>
      <c r="R111" s="1248">
        <v>2419.1792290728899</v>
      </c>
      <c r="S111" s="1248">
        <v>620.05515873445574</v>
      </c>
      <c r="T111" s="1247">
        <v>121.56292125797833</v>
      </c>
      <c r="U111" s="1247">
        <v>865.89037763060298</v>
      </c>
    </row>
    <row r="112" spans="4:21" x14ac:dyDescent="0.25">
      <c r="F112" s="991"/>
      <c r="G112" s="991"/>
      <c r="H112" s="991"/>
      <c r="I112" s="991"/>
      <c r="J112" s="991"/>
      <c r="K112" s="991"/>
      <c r="L112" s="991"/>
      <c r="M112" s="991"/>
      <c r="N112" s="991"/>
      <c r="O112" s="991"/>
      <c r="P112" s="991"/>
      <c r="Q112" s="991"/>
      <c r="R112" s="991"/>
      <c r="S112" s="991"/>
      <c r="T112" s="991"/>
      <c r="U112" s="991"/>
    </row>
    <row r="113" spans="2:21" ht="14.4" x14ac:dyDescent="0.25">
      <c r="E113" s="1107" t="s">
        <v>891</v>
      </c>
      <c r="F113" s="1246">
        <f>SUM(F71:F101)</f>
        <v>18539.892627246747</v>
      </c>
      <c r="G113" s="1246">
        <f t="shared" ref="G113:U113" si="5">SUM(G71:G101)</f>
        <v>926.29352777747999</v>
      </c>
      <c r="H113" s="1246">
        <f t="shared" si="5"/>
        <v>66.356443517634659</v>
      </c>
      <c r="I113" s="1246">
        <f t="shared" si="5"/>
        <v>8639.9353774692408</v>
      </c>
      <c r="J113" s="1246">
        <f t="shared" si="5"/>
        <v>2704.9148117007667</v>
      </c>
      <c r="K113" s="1246">
        <f t="shared" si="5"/>
        <v>543.80577053181742</v>
      </c>
      <c r="L113" s="1246">
        <f t="shared" si="5"/>
        <v>14013.992408502911</v>
      </c>
      <c r="M113" s="1246">
        <f>SUM(M71:M101)</f>
        <v>7250.9960529733753</v>
      </c>
      <c r="N113" s="1246">
        <f t="shared" si="5"/>
        <v>9052.0243976346792</v>
      </c>
      <c r="O113" s="1246">
        <f t="shared" si="5"/>
        <v>9683.3415269856032</v>
      </c>
      <c r="P113" s="1246">
        <f t="shared" si="5"/>
        <v>5127.4609640396784</v>
      </c>
      <c r="Q113" s="1246">
        <f t="shared" si="5"/>
        <v>10567.183414943789</v>
      </c>
      <c r="R113" s="1246">
        <f t="shared" si="5"/>
        <v>76344.123621998879</v>
      </c>
      <c r="S113" s="1246">
        <f t="shared" si="5"/>
        <v>9698.7400437975994</v>
      </c>
      <c r="T113" s="1246">
        <f t="shared" si="5"/>
        <v>1522.8361521048539</v>
      </c>
      <c r="U113" s="1246">
        <f t="shared" si="5"/>
        <v>13728.192876417548</v>
      </c>
    </row>
    <row r="114" spans="2:21" ht="60" x14ac:dyDescent="0.25">
      <c r="F114" s="1251" t="str">
        <f>F61</f>
        <v>Insulation (Residential)</v>
      </c>
      <c r="G114" s="1251" t="str">
        <f t="shared" ref="G114:U114" si="6">G61</f>
        <v>Cool Roofs</v>
      </c>
      <c r="H114" s="1251" t="str">
        <f t="shared" si="6"/>
        <v xml:space="preserve">Green Roofs  </v>
      </c>
      <c r="I114" s="1251" t="str">
        <f t="shared" si="6"/>
        <v>High Performance  Glass-Residential</v>
      </c>
      <c r="J114" s="1251" t="str">
        <f t="shared" si="6"/>
        <v>High Performance Glass- Commercial</v>
      </c>
      <c r="K114" s="1251" t="str">
        <f t="shared" si="6"/>
        <v>Dynamic Glass (Commercial)</v>
      </c>
      <c r="L114" s="1251" t="str">
        <f t="shared" si="6"/>
        <v>Building Automation (Commercial)</v>
      </c>
      <c r="M114" s="1251" t="str">
        <f t="shared" si="6"/>
        <v>Smart Thermostats (Residential)</v>
      </c>
      <c r="N114" s="1251" t="str">
        <f t="shared" si="6"/>
        <v>Heat Pumps</v>
      </c>
      <c r="O114" s="1251" t="str">
        <f t="shared" si="6"/>
        <v>District Heat</v>
      </c>
      <c r="P114" s="1251" t="str">
        <f t="shared" si="6"/>
        <v>Commercial LED</v>
      </c>
      <c r="Q114" s="1251" t="str">
        <f t="shared" si="6"/>
        <v>Residential LED</v>
      </c>
      <c r="R114" s="1251" t="str">
        <f t="shared" si="6"/>
        <v>Clean Cookstoves</v>
      </c>
      <c r="S114" s="1251" t="str">
        <f t="shared" si="6"/>
        <v>Cooking Biogas</v>
      </c>
      <c r="T114" s="1251" t="str">
        <f t="shared" si="6"/>
        <v>Low Flow Fixtures</v>
      </c>
      <c r="U114" s="1251" t="str">
        <f t="shared" si="6"/>
        <v>Solar Hot Water (SHW)</v>
      </c>
    </row>
    <row r="116" spans="2:21" ht="62.4" x14ac:dyDescent="0.25">
      <c r="B116" s="1096" t="s">
        <v>855</v>
      </c>
      <c r="D116" s="1093" t="s">
        <v>845</v>
      </c>
      <c r="E116" s="1110" t="s">
        <v>612</v>
      </c>
      <c r="F116" s="1097" t="s">
        <v>897</v>
      </c>
      <c r="G116" s="1102" t="s">
        <v>8</v>
      </c>
      <c r="H116" s="1093" t="s">
        <v>9</v>
      </c>
      <c r="I116" s="1093" t="s">
        <v>893</v>
      </c>
      <c r="J116" s="1093" t="s">
        <v>894</v>
      </c>
      <c r="K116" s="1093" t="s">
        <v>964</v>
      </c>
      <c r="L116" s="1093" t="s">
        <v>895</v>
      </c>
      <c r="M116" s="1093" t="s">
        <v>898</v>
      </c>
      <c r="N116" s="1093" t="s">
        <v>34</v>
      </c>
      <c r="O116" s="1093" t="s">
        <v>59</v>
      </c>
      <c r="P116" s="1093" t="s">
        <v>899</v>
      </c>
      <c r="Q116" s="1093" t="s">
        <v>900</v>
      </c>
      <c r="R116" s="1093" t="s">
        <v>550</v>
      </c>
      <c r="S116" s="1093" t="s">
        <v>965</v>
      </c>
      <c r="T116" s="1093" t="s">
        <v>966</v>
      </c>
      <c r="U116" s="1093" t="s">
        <v>740</v>
      </c>
    </row>
    <row r="117" spans="2:21" ht="52.8" x14ac:dyDescent="0.25">
      <c r="D117" s="1229" t="s">
        <v>885</v>
      </c>
      <c r="F117" s="1241" t="s">
        <v>888</v>
      </c>
      <c r="G117" s="1241" t="s">
        <v>888</v>
      </c>
      <c r="H117" s="1241" t="s">
        <v>888</v>
      </c>
      <c r="I117" s="1241" t="s">
        <v>888</v>
      </c>
      <c r="J117" s="1241" t="s">
        <v>888</v>
      </c>
      <c r="K117" s="1241" t="s">
        <v>888</v>
      </c>
      <c r="L117" s="1241" t="s">
        <v>888</v>
      </c>
      <c r="M117" s="1241" t="s">
        <v>888</v>
      </c>
      <c r="N117" s="1241" t="s">
        <v>888</v>
      </c>
      <c r="O117" s="1241" t="s">
        <v>888</v>
      </c>
      <c r="P117" s="1241" t="s">
        <v>888</v>
      </c>
      <c r="Q117" s="1241" t="s">
        <v>888</v>
      </c>
      <c r="R117" s="1241" t="s">
        <v>888</v>
      </c>
      <c r="S117" s="1241" t="s">
        <v>888</v>
      </c>
      <c r="T117" s="1241" t="s">
        <v>888</v>
      </c>
      <c r="U117" s="1241" t="s">
        <v>888</v>
      </c>
    </row>
    <row r="118" spans="2:21" x14ac:dyDescent="0.25">
      <c r="C118" s="1239" t="s">
        <v>886</v>
      </c>
      <c r="D118" s="1245">
        <f>SUM(D126:D156)/1000</f>
        <v>226.19668908672415</v>
      </c>
      <c r="E118" s="1244" t="s">
        <v>14</v>
      </c>
      <c r="F118" s="1242" t="s">
        <v>889</v>
      </c>
      <c r="G118" s="1242" t="s">
        <v>889</v>
      </c>
      <c r="H118" s="1242" t="s">
        <v>889</v>
      </c>
      <c r="I118" s="1242" t="s">
        <v>889</v>
      </c>
      <c r="J118" s="1242" t="s">
        <v>889</v>
      </c>
      <c r="K118" s="1242" t="s">
        <v>889</v>
      </c>
      <c r="L118" s="1242" t="s">
        <v>889</v>
      </c>
      <c r="M118" s="1242" t="s">
        <v>889</v>
      </c>
      <c r="N118" s="1242" t="s">
        <v>889</v>
      </c>
      <c r="O118" s="1242" t="s">
        <v>889</v>
      </c>
      <c r="P118" s="1242" t="s">
        <v>889</v>
      </c>
      <c r="Q118" s="1242" t="s">
        <v>889</v>
      </c>
      <c r="R118" s="1242" t="s">
        <v>889</v>
      </c>
      <c r="S118" s="1242" t="s">
        <v>889</v>
      </c>
      <c r="T118" s="1242" t="s">
        <v>889</v>
      </c>
      <c r="U118" s="1243" t="s">
        <v>889</v>
      </c>
    </row>
    <row r="119" spans="2:21" x14ac:dyDescent="0.25">
      <c r="C119" s="1240"/>
      <c r="M119" s="1791"/>
      <c r="N119" s="1791"/>
      <c r="O119" s="1791"/>
      <c r="P119" s="1791"/>
      <c r="Q119" s="1791"/>
      <c r="R119" s="1791"/>
      <c r="S119" s="1791"/>
      <c r="T119" s="1791"/>
      <c r="U119" s="1791"/>
    </row>
    <row r="120" spans="2:21" x14ac:dyDescent="0.25">
      <c r="C120" s="1240" t="s">
        <v>887</v>
      </c>
      <c r="D120" s="1230">
        <f>SUM(F120:U120)</f>
        <v>0</v>
      </c>
      <c r="E120" s="18">
        <v>2014</v>
      </c>
      <c r="F120" s="1264">
        <v>0</v>
      </c>
      <c r="G120" s="1264">
        <v>0</v>
      </c>
      <c r="H120" s="1264">
        <v>0</v>
      </c>
      <c r="I120" s="1264">
        <v>0</v>
      </c>
      <c r="J120" s="1264">
        <v>0</v>
      </c>
      <c r="K120" s="1264">
        <v>0</v>
      </c>
      <c r="L120" s="1264">
        <v>0</v>
      </c>
      <c r="M120" s="1264">
        <v>0</v>
      </c>
      <c r="N120" s="1264">
        <v>0</v>
      </c>
      <c r="O120" s="1264">
        <v>0</v>
      </c>
      <c r="P120" s="1264">
        <v>0</v>
      </c>
      <c r="Q120" s="1264">
        <v>0</v>
      </c>
      <c r="R120" s="1264">
        <v>0</v>
      </c>
      <c r="S120" s="1264">
        <v>0</v>
      </c>
      <c r="T120" s="1264">
        <v>0</v>
      </c>
      <c r="U120" s="1264">
        <v>0</v>
      </c>
    </row>
    <row r="121" spans="2:21" x14ac:dyDescent="0.25">
      <c r="C121" s="1240"/>
      <c r="D121" s="1230">
        <f t="shared" ref="D121:D166" si="7">SUM(F121:U121)</f>
        <v>-7.6338384925279801</v>
      </c>
      <c r="E121" s="18">
        <v>2015</v>
      </c>
      <c r="F121" s="1247">
        <v>-6.1356940146394479</v>
      </c>
      <c r="G121" s="1247" t="s">
        <v>433</v>
      </c>
      <c r="H121" s="1247" t="s">
        <v>433</v>
      </c>
      <c r="I121" s="1247" t="s">
        <v>433</v>
      </c>
      <c r="J121" s="1247">
        <v>0.5039404182661491</v>
      </c>
      <c r="K121" s="1247">
        <v>-0.17086240525962454</v>
      </c>
      <c r="L121" s="1247" t="s">
        <v>433</v>
      </c>
      <c r="M121" s="1247" t="s">
        <v>433</v>
      </c>
      <c r="N121" s="1247" t="s">
        <v>433</v>
      </c>
      <c r="O121" s="1247" t="s">
        <v>433</v>
      </c>
      <c r="P121" s="1247" t="s">
        <v>433</v>
      </c>
      <c r="Q121" s="1247" t="s">
        <v>433</v>
      </c>
      <c r="R121" s="1248" t="s">
        <v>433</v>
      </c>
      <c r="S121" s="1248" t="s">
        <v>433</v>
      </c>
      <c r="T121" s="1247">
        <v>-1.8312224908950567</v>
      </c>
      <c r="U121" s="1247" t="s">
        <v>433</v>
      </c>
    </row>
    <row r="122" spans="2:21" x14ac:dyDescent="0.25">
      <c r="C122" s="1240"/>
      <c r="D122" s="1230">
        <f t="shared" si="7"/>
        <v>-5.2189446963196069</v>
      </c>
      <c r="E122" s="18">
        <v>2016</v>
      </c>
      <c r="F122" s="1247">
        <v>-4.0369668657702835</v>
      </c>
      <c r="G122" s="1247" t="s">
        <v>433</v>
      </c>
      <c r="H122" s="1247" t="s">
        <v>433</v>
      </c>
      <c r="I122" s="1247" t="s">
        <v>433</v>
      </c>
      <c r="J122" s="1247">
        <v>0.32591093135533855</v>
      </c>
      <c r="K122" s="1247">
        <v>-0.13096585936574931</v>
      </c>
      <c r="L122" s="1247" t="s">
        <v>433</v>
      </c>
      <c r="M122" s="1247" t="s">
        <v>433</v>
      </c>
      <c r="N122" s="1247" t="s">
        <v>433</v>
      </c>
      <c r="O122" s="1247">
        <v>-0.15844095125466273</v>
      </c>
      <c r="P122" s="1247" t="s">
        <v>433</v>
      </c>
      <c r="Q122" s="1247" t="s">
        <v>433</v>
      </c>
      <c r="R122" s="1248" t="s">
        <v>433</v>
      </c>
      <c r="S122" s="1248" t="s">
        <v>433</v>
      </c>
      <c r="T122" s="1247">
        <v>-1.2184819512842504</v>
      </c>
      <c r="U122" s="1247" t="s">
        <v>433</v>
      </c>
    </row>
    <row r="123" spans="2:21" x14ac:dyDescent="0.25">
      <c r="C123" s="1240"/>
      <c r="D123" s="1230">
        <f t="shared" si="7"/>
        <v>-2.5848473542057269</v>
      </c>
      <c r="E123" s="18">
        <v>2017</v>
      </c>
      <c r="F123" s="1247">
        <v>-1.9876038338660353</v>
      </c>
      <c r="G123" s="1247" t="s">
        <v>433</v>
      </c>
      <c r="H123" s="1247" t="s">
        <v>433</v>
      </c>
      <c r="I123" s="1247" t="s">
        <v>433</v>
      </c>
      <c r="J123" s="1247">
        <v>0.15781660355301921</v>
      </c>
      <c r="K123" s="1247">
        <v>-6.9253583264914306E-2</v>
      </c>
      <c r="L123" s="1247" t="s">
        <v>433</v>
      </c>
      <c r="M123" s="1247" t="s">
        <v>433</v>
      </c>
      <c r="N123" s="1247" t="s">
        <v>433</v>
      </c>
      <c r="O123" s="1247">
        <v>-7.8585640565055653E-2</v>
      </c>
      <c r="P123" s="1247" t="s">
        <v>433</v>
      </c>
      <c r="Q123" s="1247" t="s">
        <v>433</v>
      </c>
      <c r="R123" s="1248" t="s">
        <v>433</v>
      </c>
      <c r="S123" s="1248" t="s">
        <v>433</v>
      </c>
      <c r="T123" s="1247">
        <v>-0.60722090006274099</v>
      </c>
      <c r="U123" s="1247" t="s">
        <v>433</v>
      </c>
    </row>
    <row r="124" spans="2:21" x14ac:dyDescent="0.25">
      <c r="C124" s="1240"/>
      <c r="D124" s="1230">
        <f t="shared" si="7"/>
        <v>1.8398225212893578E-2</v>
      </c>
      <c r="E124" s="18">
        <v>2018</v>
      </c>
      <c r="F124" s="1247" t="s">
        <v>433</v>
      </c>
      <c r="G124" s="1247">
        <v>-4.2581312162669831E-14</v>
      </c>
      <c r="H124" s="1247" t="s">
        <v>433</v>
      </c>
      <c r="I124" s="1247" t="s">
        <v>433</v>
      </c>
      <c r="J124" s="1247">
        <v>-2.6619170432839089E-14</v>
      </c>
      <c r="K124" s="1247">
        <v>1.8398225221068636E-2</v>
      </c>
      <c r="L124" s="1247" t="s">
        <v>433</v>
      </c>
      <c r="M124" s="1247" t="s">
        <v>433</v>
      </c>
      <c r="N124" s="1247" t="s">
        <v>433</v>
      </c>
      <c r="O124" s="1247" t="s">
        <v>433</v>
      </c>
      <c r="P124" s="1247">
        <v>-5.96985437796254E-13</v>
      </c>
      <c r="Q124" s="1247">
        <v>-5.770853681624929E-12</v>
      </c>
      <c r="R124" s="1248" t="s">
        <v>433</v>
      </c>
      <c r="S124" s="1248" t="s">
        <v>433</v>
      </c>
      <c r="T124" s="1247">
        <v>-1.7380210499726579E-12</v>
      </c>
      <c r="U124" s="1247" t="s">
        <v>433</v>
      </c>
    </row>
    <row r="125" spans="2:21" x14ac:dyDescent="0.25">
      <c r="C125" s="1240"/>
      <c r="D125" s="1230">
        <f t="shared" si="7"/>
        <v>624.16077888412167</v>
      </c>
      <c r="E125" s="18">
        <v>2019</v>
      </c>
      <c r="F125" s="1247">
        <v>60.180890801916924</v>
      </c>
      <c r="G125" s="1247">
        <v>0.48880123751482429</v>
      </c>
      <c r="H125" s="1247">
        <v>-2.3950750057349684E-2</v>
      </c>
      <c r="I125" s="1247">
        <v>35.78321048823404</v>
      </c>
      <c r="J125" s="1247">
        <v>6.5095184146843916</v>
      </c>
      <c r="K125" s="1247">
        <v>0.1359826649290134</v>
      </c>
      <c r="L125" s="1247">
        <v>32.547840430486524</v>
      </c>
      <c r="M125" s="1247">
        <v>0.70049807212480986</v>
      </c>
      <c r="N125" s="1247">
        <v>40.342027872443353</v>
      </c>
      <c r="O125" s="1247">
        <v>45.836175246783604</v>
      </c>
      <c r="P125" s="1247">
        <v>11.901271093043821</v>
      </c>
      <c r="Q125" s="1247">
        <v>23.681548452569977</v>
      </c>
      <c r="R125" s="1248">
        <v>240.91350367593759</v>
      </c>
      <c r="S125" s="1248">
        <v>34.896105063327973</v>
      </c>
      <c r="T125" s="1247">
        <v>5.5650253611046958</v>
      </c>
      <c r="U125" s="1247">
        <v>84.702330759077427</v>
      </c>
    </row>
    <row r="126" spans="2:21" x14ac:dyDescent="0.25">
      <c r="C126" s="1240"/>
      <c r="D126" s="1230">
        <f t="shared" si="7"/>
        <v>1196.5195672360294</v>
      </c>
      <c r="E126" s="34">
        <v>2020</v>
      </c>
      <c r="F126" s="1247">
        <v>119.21633317941874</v>
      </c>
      <c r="G126" s="1247">
        <v>1.2247547568431019</v>
      </c>
      <c r="H126" s="1247">
        <v>3.5505327312980804E-2</v>
      </c>
      <c r="I126" s="1247">
        <v>69.062101473189458</v>
      </c>
      <c r="J126" s="1247">
        <v>12.808722948240725</v>
      </c>
      <c r="K126" s="1247">
        <v>0.28305242511602052</v>
      </c>
      <c r="L126" s="1247">
        <v>64.771876748247578</v>
      </c>
      <c r="M126" s="1247">
        <v>5.5304992385226166</v>
      </c>
      <c r="N126" s="1247">
        <v>71.255887734996222</v>
      </c>
      <c r="O126" s="1247">
        <v>64.364253691155426</v>
      </c>
      <c r="P126" s="1247">
        <v>23.629427255738403</v>
      </c>
      <c r="Q126" s="1247">
        <v>47.070506083174429</v>
      </c>
      <c r="R126" s="1248">
        <v>481.89795642784713</v>
      </c>
      <c r="S126" s="1248">
        <v>58.54096156876048</v>
      </c>
      <c r="T126" s="1247">
        <v>10.84877208116335</v>
      </c>
      <c r="U126" s="1247">
        <v>165.97895629630267</v>
      </c>
    </row>
    <row r="127" spans="2:21" x14ac:dyDescent="0.25">
      <c r="D127" s="1230">
        <f t="shared" si="7"/>
        <v>1760.7219825727275</v>
      </c>
      <c r="E127" s="18">
        <v>2021</v>
      </c>
      <c r="F127" s="1247">
        <v>175.00976277184384</v>
      </c>
      <c r="G127" s="1247">
        <v>2.2841966183682443</v>
      </c>
      <c r="H127" s="1247">
        <v>0.12755011629644533</v>
      </c>
      <c r="I127" s="1247">
        <v>99.695280539031927</v>
      </c>
      <c r="J127" s="1247">
        <v>18.895248964983058</v>
      </c>
      <c r="K127" s="1247">
        <v>0.45499350336590572</v>
      </c>
      <c r="L127" s="1247">
        <v>96.694637948247504</v>
      </c>
      <c r="M127" s="1247">
        <v>11.592500767137334</v>
      </c>
      <c r="N127" s="1247">
        <v>100.82897905722297</v>
      </c>
      <c r="O127" s="1247">
        <v>84.888221499276256</v>
      </c>
      <c r="P127" s="1247">
        <v>35.194540748775069</v>
      </c>
      <c r="Q127" s="1247">
        <v>70.187307044833275</v>
      </c>
      <c r="R127" s="1248">
        <v>723.03221409410651</v>
      </c>
      <c r="S127" s="1248">
        <v>82.185818074191332</v>
      </c>
      <c r="T127" s="1247">
        <v>15.789094086968049</v>
      </c>
      <c r="U127" s="1247">
        <v>243.8616367380796</v>
      </c>
    </row>
    <row r="128" spans="2:21" x14ac:dyDescent="0.25">
      <c r="D128" s="1230">
        <f t="shared" si="7"/>
        <v>2319.4526396702354</v>
      </c>
      <c r="E128" s="18">
        <v>2022</v>
      </c>
      <c r="F128" s="1247">
        <v>229.0178327035681</v>
      </c>
      <c r="G128" s="1247">
        <v>3.7572294597075846</v>
      </c>
      <c r="H128" s="1247">
        <v>0.26638345840931682</v>
      </c>
      <c r="I128" s="1247">
        <v>128.13735745512474</v>
      </c>
      <c r="J128" s="1247">
        <v>24.817723435217168</v>
      </c>
      <c r="K128" s="1247">
        <v>0.65541859697058702</v>
      </c>
      <c r="L128" s="1247">
        <v>128.31854798622913</v>
      </c>
      <c r="M128" s="1247">
        <v>19.152862077767658</v>
      </c>
      <c r="N128" s="1247">
        <v>129.16656952482001</v>
      </c>
      <c r="O128" s="1247">
        <v>107.51788480760739</v>
      </c>
      <c r="P128" s="1247">
        <v>46.597845387935855</v>
      </c>
      <c r="Q128" s="1247">
        <v>93.034449469010028</v>
      </c>
      <c r="R128" s="1248">
        <v>964.31627667479074</v>
      </c>
      <c r="S128" s="1248">
        <v>105.83067457961471</v>
      </c>
      <c r="T128" s="1247">
        <v>20.49990866920491</v>
      </c>
      <c r="U128" s="1247">
        <v>318.36567538425754</v>
      </c>
    </row>
    <row r="129" spans="4:21" x14ac:dyDescent="0.25">
      <c r="D129" s="1230">
        <f t="shared" si="7"/>
        <v>2874.2170781115597</v>
      </c>
      <c r="E129" s="18">
        <v>2023</v>
      </c>
      <c r="F129" s="1247">
        <v>281.29585726183126</v>
      </c>
      <c r="G129" s="1247">
        <v>5.7471139732066572</v>
      </c>
      <c r="H129" s="1247">
        <v>0.47128471210301415</v>
      </c>
      <c r="I129" s="1247">
        <v>154.55717848130368</v>
      </c>
      <c r="J129" s="1247">
        <v>30.607024361475109</v>
      </c>
      <c r="K129" s="1247">
        <v>1.6275010523821587</v>
      </c>
      <c r="L129" s="1247">
        <v>159.65681073556266</v>
      </c>
      <c r="M129" s="1247">
        <v>28.5260063573045</v>
      </c>
      <c r="N129" s="1247">
        <v>156.30432244624367</v>
      </c>
      <c r="O129" s="1247">
        <v>132.23296798787294</v>
      </c>
      <c r="P129" s="1247">
        <v>57.845449505625659</v>
      </c>
      <c r="Q129" s="1247">
        <v>115.62324416012454</v>
      </c>
      <c r="R129" s="1248">
        <v>1205.7501441698628</v>
      </c>
      <c r="S129" s="1248">
        <v>129.47553108504388</v>
      </c>
      <c r="T129" s="1247">
        <v>24.982468581769766</v>
      </c>
      <c r="U129" s="1247">
        <v>389.51417323984759</v>
      </c>
    </row>
    <row r="130" spans="4:21" x14ac:dyDescent="0.25">
      <c r="D130" s="1230">
        <f t="shared" si="7"/>
        <v>3424.9394190188023</v>
      </c>
      <c r="E130" s="18">
        <v>2024</v>
      </c>
      <c r="F130" s="1247">
        <v>331.86473329098783</v>
      </c>
      <c r="G130" s="1247">
        <v>8.3658843166823758</v>
      </c>
      <c r="H130" s="1247">
        <v>0.76787547118446153</v>
      </c>
      <c r="I130" s="1247">
        <v>179.10287197289747</v>
      </c>
      <c r="J130" s="1247">
        <v>36.28150901946411</v>
      </c>
      <c r="K130" s="1247">
        <v>2.6080474077419464</v>
      </c>
      <c r="L130" s="1247">
        <v>190.71831429151149</v>
      </c>
      <c r="M130" s="1247">
        <v>40.07654248440096</v>
      </c>
      <c r="N130" s="1247">
        <v>182.27730263485319</v>
      </c>
      <c r="O130" s="1247">
        <v>158.93307708857625</v>
      </c>
      <c r="P130" s="1247">
        <v>68.941708556171974</v>
      </c>
      <c r="Q130" s="1247">
        <v>137.96202862560497</v>
      </c>
      <c r="R130" s="1248">
        <v>1447.3338165793218</v>
      </c>
      <c r="S130" s="1248">
        <v>153.12038759047473</v>
      </c>
      <c r="T130" s="1247">
        <v>29.258991530396614</v>
      </c>
      <c r="U130" s="1247">
        <v>457.32632815853202</v>
      </c>
    </row>
    <row r="131" spans="4:21" x14ac:dyDescent="0.25">
      <c r="D131" s="1230">
        <f t="shared" si="7"/>
        <v>3995.1413480601404</v>
      </c>
      <c r="E131" s="18">
        <v>2025</v>
      </c>
      <c r="F131" s="1247">
        <v>380.80371581687632</v>
      </c>
      <c r="G131" s="1247">
        <v>11.735006129693732</v>
      </c>
      <c r="H131" s="1247">
        <v>1.1895739158561001</v>
      </c>
      <c r="I131" s="1247">
        <v>201.92673098583336</v>
      </c>
      <c r="J131" s="1247">
        <v>41.868070436168026</v>
      </c>
      <c r="K131" s="1247">
        <v>3.8888026323650662</v>
      </c>
      <c r="L131" s="1247">
        <v>221.55676427683952</v>
      </c>
      <c r="M131" s="1247">
        <v>54.233297118296917</v>
      </c>
      <c r="N131" s="1247">
        <v>229.26652516285344</v>
      </c>
      <c r="O131" s="1247">
        <v>187.51252975478999</v>
      </c>
      <c r="P131" s="1247">
        <v>79.934668193176492</v>
      </c>
      <c r="Q131" s="1247">
        <v>160.14799141297658</v>
      </c>
      <c r="R131" s="1248">
        <v>1689.0672939031306</v>
      </c>
      <c r="S131" s="1248">
        <v>176.76524409589894</v>
      </c>
      <c r="T131" s="1247">
        <v>33.354793928788098</v>
      </c>
      <c r="U131" s="1247">
        <v>521.89034029659683</v>
      </c>
    </row>
    <row r="132" spans="4:21" x14ac:dyDescent="0.25">
      <c r="D132" s="1230">
        <f t="shared" si="7"/>
        <v>4514.3186046545889</v>
      </c>
      <c r="E132" s="18">
        <v>2026</v>
      </c>
      <c r="F132" s="1247">
        <v>428.01539225904878</v>
      </c>
      <c r="G132" s="1247">
        <v>15.935981563835112</v>
      </c>
      <c r="H132" s="1247">
        <v>1.7771722480028409</v>
      </c>
      <c r="I132" s="1247">
        <v>223.115479245448</v>
      </c>
      <c r="J132" s="1247">
        <v>47.366512783485533</v>
      </c>
      <c r="K132" s="1247">
        <v>5.5003815201316826</v>
      </c>
      <c r="L132" s="1247">
        <v>248.59063322948123</v>
      </c>
      <c r="M132" s="1247">
        <v>71.413228028305923</v>
      </c>
      <c r="N132" s="1247">
        <v>230.87938331617863</v>
      </c>
      <c r="O132" s="1247">
        <v>217.46838664462319</v>
      </c>
      <c r="P132" s="1247">
        <v>90.692972337580571</v>
      </c>
      <c r="Q132" s="1247">
        <v>181.91668965546279</v>
      </c>
      <c r="R132" s="1248">
        <v>1930.9505761413648</v>
      </c>
      <c r="S132" s="1248">
        <v>200.41010060132984</v>
      </c>
      <c r="T132" s="1247">
        <v>37.274027511189892</v>
      </c>
      <c r="U132" s="1247">
        <v>583.01168756912011</v>
      </c>
    </row>
    <row r="133" spans="4:21" x14ac:dyDescent="0.25">
      <c r="D133" s="1230">
        <f t="shared" si="7"/>
        <v>5054.6298345826062</v>
      </c>
      <c r="E133" s="18">
        <v>2027</v>
      </c>
      <c r="F133" s="1247">
        <v>473.72223827231738</v>
      </c>
      <c r="G133" s="1247">
        <v>21.074352970738907</v>
      </c>
      <c r="H133" s="1247">
        <v>2.5811839727614796</v>
      </c>
      <c r="I133" s="1247">
        <v>242.83937074168819</v>
      </c>
      <c r="J133" s="1247">
        <v>52.819377856380967</v>
      </c>
      <c r="K133" s="1247">
        <v>7.4825719121401288</v>
      </c>
      <c r="L133" s="1247">
        <v>275.77866562904637</v>
      </c>
      <c r="M133" s="1247">
        <v>92.149378094772857</v>
      </c>
      <c r="N133" s="1247">
        <v>253.59463986254212</v>
      </c>
      <c r="O133" s="1247">
        <v>248.68621810832255</v>
      </c>
      <c r="P133" s="1247">
        <v>101.3538994560038</v>
      </c>
      <c r="Q133" s="1247">
        <v>203.54325356245084</v>
      </c>
      <c r="R133" s="1248">
        <v>2172.983663293985</v>
      </c>
      <c r="S133" s="1248">
        <v>224.05495710675984</v>
      </c>
      <c r="T133" s="1247">
        <v>41.049046808467367</v>
      </c>
      <c r="U133" s="1247">
        <v>640.91701693422851</v>
      </c>
    </row>
    <row r="134" spans="4:21" x14ac:dyDescent="0.25">
      <c r="D134" s="1230">
        <f t="shared" si="7"/>
        <v>5593.9136085036944</v>
      </c>
      <c r="E134" s="18">
        <v>2028</v>
      </c>
      <c r="F134" s="1247">
        <v>517.92429615158539</v>
      </c>
      <c r="G134" s="1247">
        <v>27.18760737076007</v>
      </c>
      <c r="H134" s="1247">
        <v>3.657570150942226</v>
      </c>
      <c r="I134" s="1247">
        <v>261.19525272849074</v>
      </c>
      <c r="J134" s="1247">
        <v>58.231873072181756</v>
      </c>
      <c r="K134" s="1247">
        <v>9.8677217523967347</v>
      </c>
      <c r="L134" s="1247">
        <v>303.02163710434752</v>
      </c>
      <c r="M134" s="1247">
        <v>116.92516601240828</v>
      </c>
      <c r="N134" s="1247">
        <v>275.31253699856813</v>
      </c>
      <c r="O134" s="1247">
        <v>280.66511587293706</v>
      </c>
      <c r="P134" s="1247">
        <v>111.87475360789811</v>
      </c>
      <c r="Q134" s="1247">
        <v>224.94224681685117</v>
      </c>
      <c r="R134" s="1248">
        <v>2415.1665553609937</v>
      </c>
      <c r="S134" s="1248">
        <v>247.69981361218404</v>
      </c>
      <c r="T134" s="1247">
        <v>44.690947231174803</v>
      </c>
      <c r="U134" s="1247">
        <v>695.55051465997519</v>
      </c>
    </row>
    <row r="135" spans="4:21" x14ac:dyDescent="0.25">
      <c r="D135" s="1230">
        <f t="shared" si="7"/>
        <v>6132.5036658003628</v>
      </c>
      <c r="E135" s="18">
        <v>2029</v>
      </c>
      <c r="F135" s="1247">
        <v>560.67192035766607</v>
      </c>
      <c r="G135" s="1247">
        <v>34.271204230163036</v>
      </c>
      <c r="H135" s="1247">
        <v>5.0646827032563717</v>
      </c>
      <c r="I135" s="1247">
        <v>278.28649359247635</v>
      </c>
      <c r="J135" s="1247">
        <v>63.626958899275465</v>
      </c>
      <c r="K135" s="1247">
        <v>12.689023862894093</v>
      </c>
      <c r="L135" s="1247">
        <v>330.31917657423628</v>
      </c>
      <c r="M135" s="1247">
        <v>146.20630022052461</v>
      </c>
      <c r="N135" s="1247">
        <v>296.07935884068706</v>
      </c>
      <c r="O135" s="1247">
        <v>312.93026937613547</v>
      </c>
      <c r="P135" s="1247">
        <v>122.25754133124478</v>
      </c>
      <c r="Q135" s="1247">
        <v>246.11643982286898</v>
      </c>
      <c r="R135" s="1248">
        <v>2657.4992523423898</v>
      </c>
      <c r="S135" s="1248">
        <v>271.3446701176149</v>
      </c>
      <c r="T135" s="1247">
        <v>48.214477715475581</v>
      </c>
      <c r="U135" s="1247">
        <v>746.92589581345419</v>
      </c>
    </row>
    <row r="136" spans="4:21" x14ac:dyDescent="0.25">
      <c r="D136" s="1230">
        <f t="shared" si="7"/>
        <v>6663.5681844668125</v>
      </c>
      <c r="E136" s="18">
        <v>2030</v>
      </c>
      <c r="F136" s="1247">
        <v>602.04402543414699</v>
      </c>
      <c r="G136" s="1247">
        <v>42.274881898099679</v>
      </c>
      <c r="H136" s="1247">
        <v>6.8562885461288268</v>
      </c>
      <c r="I136" s="1247">
        <v>294.21668107905771</v>
      </c>
      <c r="J136" s="1247">
        <v>69.018082806784705</v>
      </c>
      <c r="K136" s="1247">
        <v>15.981594897481022</v>
      </c>
      <c r="L136" s="1247">
        <v>357.73543492279515</v>
      </c>
      <c r="M136" s="1247">
        <v>180.39019716153544</v>
      </c>
      <c r="N136" s="1247">
        <v>308.64362641843917</v>
      </c>
      <c r="O136" s="1247">
        <v>345.03806443679497</v>
      </c>
      <c r="P136" s="1247">
        <v>132.53359775328954</v>
      </c>
      <c r="Q136" s="1247">
        <v>267.12994906462728</v>
      </c>
      <c r="R136" s="1248">
        <v>2899.9817542382107</v>
      </c>
      <c r="S136" s="1248">
        <v>294.98952662304407</v>
      </c>
      <c r="T136" s="1247">
        <v>51.635531927850252</v>
      </c>
      <c r="U136" s="1247">
        <v>795.09894725852666</v>
      </c>
    </row>
    <row r="137" spans="4:21" x14ac:dyDescent="0.25">
      <c r="D137" s="1230">
        <f t="shared" si="7"/>
        <v>6963.8557335959267</v>
      </c>
      <c r="E137" s="18">
        <v>2031</v>
      </c>
      <c r="F137" s="1247">
        <v>641.98722319902936</v>
      </c>
      <c r="G137" s="1247">
        <v>51.046259138164309</v>
      </c>
      <c r="H137" s="1247">
        <v>9.0687494164853995</v>
      </c>
      <c r="I137" s="1247">
        <v>309.04655832586724</v>
      </c>
      <c r="J137" s="1247">
        <v>74.406782474391818</v>
      </c>
      <c r="K137" s="1247">
        <v>19.768721806482397</v>
      </c>
      <c r="L137" s="1247">
        <v>385.07328883211233</v>
      </c>
      <c r="M137" s="1247">
        <v>219.63986932948606</v>
      </c>
      <c r="N137" s="1247">
        <v>334.94759173227271</v>
      </c>
      <c r="O137" s="1247">
        <v>376.31362013665682</v>
      </c>
      <c r="P137" s="1247">
        <v>142.61266392577582</v>
      </c>
      <c r="Q137" s="1247">
        <v>287.80153659679581</v>
      </c>
      <c r="R137" s="1248">
        <v>2898.5958850621528</v>
      </c>
      <c r="S137" s="1248">
        <v>318.6343831284683</v>
      </c>
      <c r="T137" s="1247">
        <v>54.959059927729207</v>
      </c>
      <c r="U137" s="1247">
        <v>839.95354056405608</v>
      </c>
    </row>
    <row r="138" spans="4:21" x14ac:dyDescent="0.25">
      <c r="D138" s="1230">
        <f t="shared" si="7"/>
        <v>7254.2322612421112</v>
      </c>
      <c r="E138" s="18">
        <v>2032</v>
      </c>
      <c r="F138" s="1247">
        <v>680.64644659424562</v>
      </c>
      <c r="G138" s="1247">
        <v>60.45518435184259</v>
      </c>
      <c r="H138" s="1247">
        <v>11.715852096612821</v>
      </c>
      <c r="I138" s="1247">
        <v>322.8477509972754</v>
      </c>
      <c r="J138" s="1247">
        <v>79.776246318819972</v>
      </c>
      <c r="K138" s="1247">
        <v>24.089412778206629</v>
      </c>
      <c r="L138" s="1247">
        <v>412.52600740538463</v>
      </c>
      <c r="M138" s="1247">
        <v>263.98958443739548</v>
      </c>
      <c r="N138" s="1247">
        <v>353.14484701199547</v>
      </c>
      <c r="O138" s="1247">
        <v>406.46485191641545</v>
      </c>
      <c r="P138" s="1247">
        <v>152.58755378681246</v>
      </c>
      <c r="Q138" s="1247">
        <v>308.31536988610878</v>
      </c>
      <c r="R138" s="1248">
        <v>2895.5604380200507</v>
      </c>
      <c r="S138" s="1248">
        <v>342.27923963389833</v>
      </c>
      <c r="T138" s="1247">
        <v>58.203597979580628</v>
      </c>
      <c r="U138" s="1247">
        <v>881.62987802746522</v>
      </c>
    </row>
    <row r="139" spans="4:21" x14ac:dyDescent="0.25">
      <c r="D139" s="1230">
        <f t="shared" si="7"/>
        <v>7540.9564943124324</v>
      </c>
      <c r="E139" s="18">
        <v>2033</v>
      </c>
      <c r="F139" s="1247">
        <v>718.05202299294046</v>
      </c>
      <c r="G139" s="1247">
        <v>70.296713157035867</v>
      </c>
      <c r="H139" s="1247">
        <v>14.774541588370562</v>
      </c>
      <c r="I139" s="1247">
        <v>335.67753684741575</v>
      </c>
      <c r="J139" s="1247">
        <v>85.11383542087745</v>
      </c>
      <c r="K139" s="1247">
        <v>28.971055505812839</v>
      </c>
      <c r="L139" s="1247">
        <v>440.02562736566574</v>
      </c>
      <c r="M139" s="1247">
        <v>313.07310775341762</v>
      </c>
      <c r="N139" s="1247">
        <v>370.58625473944551</v>
      </c>
      <c r="O139" s="1247">
        <v>435.02803913532131</v>
      </c>
      <c r="P139" s="1247">
        <v>162.42785801417304</v>
      </c>
      <c r="Q139" s="1247">
        <v>328.61126604008615</v>
      </c>
      <c r="R139" s="1248">
        <v>2890.9208092823237</v>
      </c>
      <c r="S139" s="1248">
        <v>365.92409613932915</v>
      </c>
      <c r="T139" s="1247">
        <v>61.37732014342329</v>
      </c>
      <c r="U139" s="1247">
        <v>920.09641018679361</v>
      </c>
    </row>
    <row r="140" spans="4:21" x14ac:dyDescent="0.25">
      <c r="D140" s="1230">
        <f t="shared" si="7"/>
        <v>7823.0275363387673</v>
      </c>
      <c r="E140" s="18">
        <v>2034</v>
      </c>
      <c r="F140" s="1247">
        <v>754.27146849846088</v>
      </c>
      <c r="G140" s="1247">
        <v>80.36932076758994</v>
      </c>
      <c r="H140" s="1247">
        <v>18.185242452212687</v>
      </c>
      <c r="I140" s="1247">
        <v>347.61724856874787</v>
      </c>
      <c r="J140" s="1247">
        <v>90.436116151904372</v>
      </c>
      <c r="K140" s="1247">
        <v>34.443205578528897</v>
      </c>
      <c r="L140" s="1247">
        <v>467.56879166775815</v>
      </c>
      <c r="M140" s="1247">
        <v>366.15463992189274</v>
      </c>
      <c r="N140" s="1247">
        <v>387.32640197291443</v>
      </c>
      <c r="O140" s="1247">
        <v>461.67703818878789</v>
      </c>
      <c r="P140" s="1247">
        <v>172.13395679819163</v>
      </c>
      <c r="Q140" s="1247">
        <v>348.68962130021401</v>
      </c>
      <c r="R140" s="1248">
        <v>2884.7314733670473</v>
      </c>
      <c r="S140" s="1248">
        <v>389.56895264475338</v>
      </c>
      <c r="T140" s="1247">
        <v>64.490070270883535</v>
      </c>
      <c r="U140" s="1247">
        <v>955.3639881888796</v>
      </c>
    </row>
    <row r="141" spans="4:21" x14ac:dyDescent="0.25">
      <c r="D141" s="1230">
        <f t="shared" si="7"/>
        <v>8086.780515949773</v>
      </c>
      <c r="E141" s="18">
        <v>2035</v>
      </c>
      <c r="F141" s="1247">
        <v>789.33604672430226</v>
      </c>
      <c r="G141" s="1247">
        <v>90.467978128025436</v>
      </c>
      <c r="H141" s="1247">
        <v>21.855965342238775</v>
      </c>
      <c r="I141" s="1247">
        <v>358.73362389499545</v>
      </c>
      <c r="J141" s="1247">
        <v>95.748283751811542</v>
      </c>
      <c r="K141" s="1247">
        <v>39.872492429271645</v>
      </c>
      <c r="L141" s="1247">
        <v>495.09517952182279</v>
      </c>
      <c r="M141" s="1247">
        <v>422.06298616394736</v>
      </c>
      <c r="N141" s="1247">
        <v>392.11053306390534</v>
      </c>
      <c r="O141" s="1247">
        <v>486.12129176905222</v>
      </c>
      <c r="P141" s="1247">
        <v>181.67914790725538</v>
      </c>
      <c r="Q141" s="1247">
        <v>368.49605002853536</v>
      </c>
      <c r="R141" s="1248">
        <v>2877.0284802176102</v>
      </c>
      <c r="S141" s="1248">
        <v>413.2138091501842</v>
      </c>
      <c r="T141" s="1247">
        <v>67.548305190594064</v>
      </c>
      <c r="U141" s="1247">
        <v>987.41034266622148</v>
      </c>
    </row>
    <row r="142" spans="4:21" x14ac:dyDescent="0.25">
      <c r="D142" s="1230">
        <f t="shared" si="7"/>
        <v>8356.3908097762269</v>
      </c>
      <c r="E142" s="18">
        <v>2036</v>
      </c>
      <c r="F142" s="1247">
        <v>823.36150088959562</v>
      </c>
      <c r="G142" s="1247">
        <v>100.47307573348189</v>
      </c>
      <c r="H142" s="1247">
        <v>25.680976559246702</v>
      </c>
      <c r="I142" s="1247">
        <v>369.1097224896082</v>
      </c>
      <c r="J142" s="1247">
        <v>101.07793276562032</v>
      </c>
      <c r="K142" s="1247">
        <v>39.905226541774752</v>
      </c>
      <c r="L142" s="1247">
        <v>522.75687383671573</v>
      </c>
      <c r="M142" s="1247">
        <v>479.36894095631112</v>
      </c>
      <c r="N142" s="1247">
        <v>418.91921780550331</v>
      </c>
      <c r="O142" s="1247">
        <v>508.35263287660376</v>
      </c>
      <c r="P142" s="1247">
        <v>191.13589840636607</v>
      </c>
      <c r="Q142" s="1247">
        <v>388.17756791540808</v>
      </c>
      <c r="R142" s="1248">
        <v>2876.2671606556855</v>
      </c>
      <c r="S142" s="1248">
        <v>424.90042783801647</v>
      </c>
      <c r="T142" s="1247">
        <v>70.566845688203315</v>
      </c>
      <c r="U142" s="1247">
        <v>1016.3368088180865</v>
      </c>
    </row>
    <row r="143" spans="4:21" x14ac:dyDescent="0.25">
      <c r="D143" s="1230">
        <f t="shared" si="7"/>
        <v>8604.0794714357889</v>
      </c>
      <c r="E143" s="18">
        <v>2037</v>
      </c>
      <c r="F143" s="1247">
        <v>856.30423053674735</v>
      </c>
      <c r="G143" s="1247">
        <v>110.21547058984511</v>
      </c>
      <c r="H143" s="1247">
        <v>29.547254144984826</v>
      </c>
      <c r="I143" s="1247">
        <v>378.78395538838635</v>
      </c>
      <c r="J143" s="1247">
        <v>106.41468618170619</v>
      </c>
      <c r="K143" s="1247">
        <v>39.925309927832387</v>
      </c>
      <c r="L143" s="1247">
        <v>550.39412579652617</v>
      </c>
      <c r="M143" s="1247">
        <v>536.25544223233339</v>
      </c>
      <c r="N143" s="1247">
        <v>433.87216966281483</v>
      </c>
      <c r="O143" s="1247">
        <v>528.16163951881163</v>
      </c>
      <c r="P143" s="1247">
        <v>200.43183306132605</v>
      </c>
      <c r="Q143" s="1247">
        <v>407.58715684153509</v>
      </c>
      <c r="R143" s="1248">
        <v>2873.9895254979083</v>
      </c>
      <c r="S143" s="1248">
        <v>436.58704652583958</v>
      </c>
      <c r="T143" s="1247">
        <v>73.546011107169861</v>
      </c>
      <c r="U143" s="1247">
        <v>1042.0636144220216</v>
      </c>
    </row>
    <row r="144" spans="4:21" x14ac:dyDescent="0.25">
      <c r="D144" s="1230">
        <f t="shared" si="7"/>
        <v>8839.5782636143213</v>
      </c>
      <c r="E144" s="18">
        <v>2038</v>
      </c>
      <c r="F144" s="1247">
        <v>888.20910541900753</v>
      </c>
      <c r="G144" s="1247">
        <v>119.62078707842032</v>
      </c>
      <c r="H144" s="1247">
        <v>33.360007223054978</v>
      </c>
      <c r="I144" s="1247">
        <v>387.81276470254966</v>
      </c>
      <c r="J144" s="1247">
        <v>111.77870285861141</v>
      </c>
      <c r="K144" s="1247">
        <v>39.935955894519914</v>
      </c>
      <c r="L144" s="1247">
        <v>578.05391624668073</v>
      </c>
      <c r="M144" s="1247">
        <v>590.95774201997187</v>
      </c>
      <c r="N144" s="1247">
        <v>448.32503707514672</v>
      </c>
      <c r="O144" s="1247">
        <v>545.59986155001616</v>
      </c>
      <c r="P144" s="1247">
        <v>209.59046763821857</v>
      </c>
      <c r="Q144" s="1247">
        <v>426.77157281202938</v>
      </c>
      <c r="R144" s="1248">
        <v>2870.1631480216233</v>
      </c>
      <c r="S144" s="1248">
        <v>448.27366521367173</v>
      </c>
      <c r="T144" s="1247">
        <v>76.494380933761875</v>
      </c>
      <c r="U144" s="1247">
        <v>1064.6311489270372</v>
      </c>
    </row>
    <row r="145" spans="4:21" x14ac:dyDescent="0.25">
      <c r="D145" s="1230">
        <f t="shared" si="7"/>
        <v>9061.1955766128831</v>
      </c>
      <c r="E145" s="18">
        <v>2039</v>
      </c>
      <c r="F145" s="1247">
        <v>919.0834282170091</v>
      </c>
      <c r="G145" s="1247">
        <v>128.63132365823418</v>
      </c>
      <c r="H145" s="1247">
        <v>37.046769677142251</v>
      </c>
      <c r="I145" s="1247">
        <v>396.2393357997862</v>
      </c>
      <c r="J145" s="1247">
        <v>117.16715635434291</v>
      </c>
      <c r="K145" s="1247">
        <v>39.93537444494833</v>
      </c>
      <c r="L145" s="1247">
        <v>605.71817817604824</v>
      </c>
      <c r="M145" s="1247">
        <v>641.84537843891576</v>
      </c>
      <c r="N145" s="1247">
        <v>462.32449977742908</v>
      </c>
      <c r="O145" s="1247">
        <v>560.72005579465815</v>
      </c>
      <c r="P145" s="1247">
        <v>218.60545111132473</v>
      </c>
      <c r="Q145" s="1247">
        <v>445.71739793176772</v>
      </c>
      <c r="R145" s="1248">
        <v>2864.7409400387141</v>
      </c>
      <c r="S145" s="1248">
        <v>459.960283901504</v>
      </c>
      <c r="T145" s="1247">
        <v>79.417021199644523</v>
      </c>
      <c r="U145" s="1247">
        <v>1084.0429820914142</v>
      </c>
    </row>
    <row r="146" spans="4:21" x14ac:dyDescent="0.25">
      <c r="D146" s="1230">
        <f t="shared" si="7"/>
        <v>9263.4149860443667</v>
      </c>
      <c r="E146" s="18">
        <v>2040</v>
      </c>
      <c r="F146" s="1247">
        <v>948.86469390232742</v>
      </c>
      <c r="G146" s="1247">
        <v>137.16227352598546</v>
      </c>
      <c r="H146" s="1247">
        <v>40.556787493440687</v>
      </c>
      <c r="I146" s="1247">
        <v>404.08687893453691</v>
      </c>
      <c r="J146" s="1247">
        <v>122.58236623652635</v>
      </c>
      <c r="K146" s="1247">
        <v>39.91198205892691</v>
      </c>
      <c r="L146" s="1247">
        <v>633.19853324930148</v>
      </c>
      <c r="M146" s="1247">
        <v>687.54002179263205</v>
      </c>
      <c r="N146" s="1247">
        <v>472.64781208731978</v>
      </c>
      <c r="O146" s="1247">
        <v>573.48213332216324</v>
      </c>
      <c r="P146" s="1247">
        <v>227.39214911244625</v>
      </c>
      <c r="Q146" s="1247">
        <v>464.25262276768126</v>
      </c>
      <c r="R146" s="1248">
        <v>2857.6844512283537</v>
      </c>
      <c r="S146" s="1248">
        <v>471.64690258933621</v>
      </c>
      <c r="T146" s="1247">
        <v>82.186618161677728</v>
      </c>
      <c r="U146" s="1247">
        <v>1100.2187595817111</v>
      </c>
    </row>
    <row r="147" spans="4:21" x14ac:dyDescent="0.25">
      <c r="D147" s="1230">
        <f t="shared" si="7"/>
        <v>9459.0257230067164</v>
      </c>
      <c r="E147" s="18">
        <v>2041</v>
      </c>
      <c r="F147" s="1247">
        <v>977.82931938547142</v>
      </c>
      <c r="G147" s="1247">
        <v>145.40490548794989</v>
      </c>
      <c r="H147" s="1247">
        <v>43.885623089433096</v>
      </c>
      <c r="I147" s="1247">
        <v>411.4550092932094</v>
      </c>
      <c r="J147" s="1247">
        <v>128.07239247913242</v>
      </c>
      <c r="K147" s="1247">
        <v>39.900366736072044</v>
      </c>
      <c r="L147" s="1247">
        <v>661.0776686303459</v>
      </c>
      <c r="M147" s="1247">
        <v>727.61099571912246</v>
      </c>
      <c r="N147" s="1247">
        <v>489.13494356201772</v>
      </c>
      <c r="O147" s="1247">
        <v>584.52815159195006</v>
      </c>
      <c r="P147" s="1247">
        <v>236.21849921346939</v>
      </c>
      <c r="Q147" s="1247">
        <v>482.92283845815814</v>
      </c>
      <c r="R147" s="1248">
        <v>2848.9821459413615</v>
      </c>
      <c r="S147" s="1248">
        <v>483.33352127716091</v>
      </c>
      <c r="T147" s="1247">
        <v>85.207358301464012</v>
      </c>
      <c r="U147" s="1247">
        <v>1113.4619838403955</v>
      </c>
    </row>
    <row r="148" spans="4:21" x14ac:dyDescent="0.25">
      <c r="D148" s="1230">
        <f t="shared" si="7"/>
        <v>9634.6757755896051</v>
      </c>
      <c r="E148" s="18">
        <v>2042</v>
      </c>
      <c r="F148" s="1247">
        <v>1005.7526652740526</v>
      </c>
      <c r="G148" s="1247">
        <v>153.17764938334915</v>
      </c>
      <c r="H148" s="1247">
        <v>47.013882846672246</v>
      </c>
      <c r="I148" s="1247">
        <v>418.32244746572786</v>
      </c>
      <c r="J148" s="1247">
        <v>133.59919527098114</v>
      </c>
      <c r="K148" s="1247">
        <v>39.865150108790175</v>
      </c>
      <c r="L148" s="1247">
        <v>688.75723225064667</v>
      </c>
      <c r="M148" s="1247">
        <v>761.40110480173394</v>
      </c>
      <c r="N148" s="1247">
        <v>502.04418799516395</v>
      </c>
      <c r="O148" s="1247">
        <v>593.53343625904574</v>
      </c>
      <c r="P148" s="1247">
        <v>244.81315435655938</v>
      </c>
      <c r="Q148" s="1247">
        <v>501.17394707504906</v>
      </c>
      <c r="R148" s="1248">
        <v>2838.6299088608816</v>
      </c>
      <c r="S148" s="1248">
        <v>495.02013996499318</v>
      </c>
      <c r="T148" s="1247">
        <v>88.083964743531283</v>
      </c>
      <c r="U148" s="1247">
        <v>1123.4877089324266</v>
      </c>
    </row>
    <row r="149" spans="4:21" x14ac:dyDescent="0.25">
      <c r="D149" s="1230">
        <f t="shared" si="7"/>
        <v>9798.7399165300158</v>
      </c>
      <c r="E149" s="18">
        <v>2043</v>
      </c>
      <c r="F149" s="1247">
        <v>1032.7378678106511</v>
      </c>
      <c r="G149" s="1247">
        <v>163.22794482604021</v>
      </c>
      <c r="H149" s="1247">
        <v>50.80688999626372</v>
      </c>
      <c r="I149" s="1247">
        <v>424.7422053007723</v>
      </c>
      <c r="J149" s="1247">
        <v>139.1773353368863</v>
      </c>
      <c r="K149" s="1247">
        <v>39.817183475589502</v>
      </c>
      <c r="L149" s="1247">
        <v>716.42309947783156</v>
      </c>
      <c r="M149" s="1247">
        <v>789.1685890540482</v>
      </c>
      <c r="N149" s="1247">
        <v>514.68827849208128</v>
      </c>
      <c r="O149" s="1247">
        <v>600.8374466446528</v>
      </c>
      <c r="P149" s="1247">
        <v>253.26229129618289</v>
      </c>
      <c r="Q149" s="1247">
        <v>519.1827789687818</v>
      </c>
      <c r="R149" s="1248">
        <v>2826.6053616282443</v>
      </c>
      <c r="S149" s="1248">
        <v>506.70675865282539</v>
      </c>
      <c r="T149" s="1247">
        <v>90.953512646116891</v>
      </c>
      <c r="U149" s="1247">
        <v>1130.4023729230491</v>
      </c>
    </row>
    <row r="150" spans="4:21" x14ac:dyDescent="0.25">
      <c r="D150" s="1230">
        <f t="shared" si="7"/>
        <v>9947.4417470126245</v>
      </c>
      <c r="E150" s="18">
        <v>2044</v>
      </c>
      <c r="F150" s="1247">
        <v>1058.8041256174347</v>
      </c>
      <c r="G150" s="1247">
        <v>172.11978638872577</v>
      </c>
      <c r="H150" s="1247">
        <v>54.203022640135728</v>
      </c>
      <c r="I150" s="1247">
        <v>430.74498743723814</v>
      </c>
      <c r="J150" s="1247">
        <v>144.81895822728657</v>
      </c>
      <c r="K150" s="1247">
        <v>39.75576359991048</v>
      </c>
      <c r="L150" s="1247">
        <v>744.066525214693</v>
      </c>
      <c r="M150" s="1247">
        <v>811.3728030855691</v>
      </c>
      <c r="N150" s="1247">
        <v>527.11569459563225</v>
      </c>
      <c r="O150" s="1247">
        <v>606.61765976698257</v>
      </c>
      <c r="P150" s="1247">
        <v>261.56505097276789</v>
      </c>
      <c r="Q150" s="1247">
        <v>536.9439303779485</v>
      </c>
      <c r="R150" s="1248">
        <v>2812.884884153309</v>
      </c>
      <c r="S150" s="1248">
        <v>518.393377340651</v>
      </c>
      <c r="T150" s="1247">
        <v>93.819429687916809</v>
      </c>
      <c r="U150" s="1247">
        <v>1134.2157479064231</v>
      </c>
    </row>
    <row r="151" spans="4:21" x14ac:dyDescent="0.25">
      <c r="D151" s="1230">
        <f t="shared" si="7"/>
        <v>10075.961479887799</v>
      </c>
      <c r="E151" s="18">
        <v>2045</v>
      </c>
      <c r="F151" s="1247">
        <v>1083.9214263908766</v>
      </c>
      <c r="G151" s="1247">
        <v>179.81662719662597</v>
      </c>
      <c r="H151" s="1247">
        <v>57.200470439433936</v>
      </c>
      <c r="I151" s="1247">
        <v>436.34822495173205</v>
      </c>
      <c r="J151" s="1247">
        <v>150.51460385840591</v>
      </c>
      <c r="K151" s="1247">
        <v>39.674384664116317</v>
      </c>
      <c r="L151" s="1247">
        <v>771.55602882356629</v>
      </c>
      <c r="M151" s="1247">
        <v>828.59056719510875</v>
      </c>
      <c r="N151" s="1247">
        <v>542.0474883546849</v>
      </c>
      <c r="O151" s="1247">
        <v>610.95616958568473</v>
      </c>
      <c r="P151" s="1247">
        <v>269.66359561271781</v>
      </c>
      <c r="Q151" s="1247">
        <v>554.34024051824372</v>
      </c>
      <c r="R151" s="1248">
        <v>2797.4493646428982</v>
      </c>
      <c r="S151" s="1248">
        <v>530.07999602848167</v>
      </c>
      <c r="T151" s="1247">
        <v>96.680076930897883</v>
      </c>
      <c r="U151" s="1247">
        <v>1127.1222146943246</v>
      </c>
    </row>
    <row r="152" spans="4:21" x14ac:dyDescent="0.25">
      <c r="D152" s="1230">
        <f t="shared" si="7"/>
        <v>10189.956955301532</v>
      </c>
      <c r="E152" s="18">
        <v>2046</v>
      </c>
      <c r="F152" s="1247">
        <v>1108.2535232540017</v>
      </c>
      <c r="G152" s="1247">
        <v>186.46913835408816</v>
      </c>
      <c r="H152" s="1247">
        <v>59.821041048591752</v>
      </c>
      <c r="I152" s="1247">
        <v>441.61019839624288</v>
      </c>
      <c r="J152" s="1247">
        <v>156.30262916214153</v>
      </c>
      <c r="K152" s="1247">
        <v>39.590321577917393</v>
      </c>
      <c r="L152" s="1247">
        <v>799.24847283090457</v>
      </c>
      <c r="M152" s="1247">
        <v>841.76863896128214</v>
      </c>
      <c r="N152" s="1247">
        <v>551.51424128818098</v>
      </c>
      <c r="O152" s="1247">
        <v>614.28196366470411</v>
      </c>
      <c r="P152" s="1247">
        <v>277.71954273283666</v>
      </c>
      <c r="Q152" s="1247">
        <v>571.70324684449383</v>
      </c>
      <c r="R152" s="1248">
        <v>2780.2889448874985</v>
      </c>
      <c r="S152" s="1248">
        <v>541.76661471631303</v>
      </c>
      <c r="T152" s="1247">
        <v>99.552539541313067</v>
      </c>
      <c r="U152" s="1247">
        <v>1120.0658980410199</v>
      </c>
    </row>
    <row r="153" spans="4:21" x14ac:dyDescent="0.25">
      <c r="D153" s="1230">
        <f t="shared" si="7"/>
        <v>10296.636671494109</v>
      </c>
      <c r="E153" s="18">
        <v>2047</v>
      </c>
      <c r="F153" s="1247">
        <v>1131.6731934130191</v>
      </c>
      <c r="G153" s="1247">
        <v>191.97314180511646</v>
      </c>
      <c r="H153" s="1247">
        <v>62.06633290430905</v>
      </c>
      <c r="I153" s="1247">
        <v>446.52265892747448</v>
      </c>
      <c r="J153" s="1247">
        <v>162.14728363127665</v>
      </c>
      <c r="K153" s="1247">
        <v>39.485592115486476</v>
      </c>
      <c r="L153" s="1247">
        <v>826.76688830879925</v>
      </c>
      <c r="M153" s="1247">
        <v>851.40546765891816</v>
      </c>
      <c r="N153" s="1247">
        <v>563.58213919814295</v>
      </c>
      <c r="O153" s="1247">
        <v>616.47523987621264</v>
      </c>
      <c r="P153" s="1247">
        <v>285.56641807717108</v>
      </c>
      <c r="Q153" s="1247">
        <v>588.68951183691104</v>
      </c>
      <c r="R153" s="1248">
        <v>2761.3981114745739</v>
      </c>
      <c r="S153" s="1248">
        <v>553.45323340413847</v>
      </c>
      <c r="T153" s="1247">
        <v>102.42518783006815</v>
      </c>
      <c r="U153" s="1247">
        <v>1113.0062710324921</v>
      </c>
    </row>
    <row r="154" spans="4:21" x14ac:dyDescent="0.25">
      <c r="D154" s="1230">
        <f t="shared" si="7"/>
        <v>10394.907017831409</v>
      </c>
      <c r="E154" s="18">
        <v>2048</v>
      </c>
      <c r="F154" s="1247">
        <v>1154.2424357224775</v>
      </c>
      <c r="G154" s="1247">
        <v>196.40335274020185</v>
      </c>
      <c r="H154" s="1247">
        <v>63.955166061371536</v>
      </c>
      <c r="I154" s="1247">
        <v>451.11745340983714</v>
      </c>
      <c r="J154" s="1247">
        <v>168.06899734907697</v>
      </c>
      <c r="K154" s="1247">
        <v>39.366020877786468</v>
      </c>
      <c r="L154" s="1247">
        <v>854.22263509264394</v>
      </c>
      <c r="M154" s="1247">
        <v>858.23221395706332</v>
      </c>
      <c r="N154" s="1247">
        <v>575.62738030050173</v>
      </c>
      <c r="O154" s="1247">
        <v>617.75972832993295</v>
      </c>
      <c r="P154" s="1247">
        <v>293.25604912964485</v>
      </c>
      <c r="Q154" s="1247">
        <v>605.40522740342965</v>
      </c>
      <c r="R154" s="1248">
        <v>2740.7689094765597</v>
      </c>
      <c r="S154" s="1248">
        <v>565.13985209197085</v>
      </c>
      <c r="T154" s="1247">
        <v>105.30502302455683</v>
      </c>
      <c r="U154" s="1247">
        <v>1106.0365728643551</v>
      </c>
    </row>
    <row r="155" spans="4:21" x14ac:dyDescent="0.25">
      <c r="D155" s="1230">
        <f t="shared" si="7"/>
        <v>10488.507814985849</v>
      </c>
      <c r="E155" s="18">
        <v>2049</v>
      </c>
      <c r="F155" s="1247">
        <v>1176.2027537925178</v>
      </c>
      <c r="G155" s="1247">
        <v>200.0103225177632</v>
      </c>
      <c r="H155" s="1247">
        <v>65.522190326283152</v>
      </c>
      <c r="I155" s="1247">
        <v>455.4625180938778</v>
      </c>
      <c r="J155" s="1247">
        <v>174.11745376029586</v>
      </c>
      <c r="K155" s="1247">
        <v>39.25758897596495</v>
      </c>
      <c r="L155" s="1247">
        <v>882.22450346093399</v>
      </c>
      <c r="M155" s="1247">
        <v>863.15658359792008</v>
      </c>
      <c r="N155" s="1247">
        <v>587.5788394298612</v>
      </c>
      <c r="O155" s="1247">
        <v>618.65642071854245</v>
      </c>
      <c r="P155" s="1247">
        <v>301.0576375033063</v>
      </c>
      <c r="Q155" s="1247">
        <v>622.40612517320972</v>
      </c>
      <c r="R155" s="1248">
        <v>2718.3960678667108</v>
      </c>
      <c r="S155" s="1248">
        <v>576.82647077980289</v>
      </c>
      <c r="T155" s="1247">
        <v>108.21729667443375</v>
      </c>
      <c r="U155" s="1247">
        <v>1099.4150423144254</v>
      </c>
    </row>
    <row r="156" spans="4:21" x14ac:dyDescent="0.25">
      <c r="D156" s="1230">
        <f t="shared" si="7"/>
        <v>10587.398403484312</v>
      </c>
      <c r="E156" s="34">
        <v>2050</v>
      </c>
      <c r="F156" s="1247">
        <v>1197.8091016862772</v>
      </c>
      <c r="G156" s="1247">
        <v>203.05717871934124</v>
      </c>
      <c r="H156" s="1247">
        <v>66.80218631904647</v>
      </c>
      <c r="I156" s="1247">
        <v>459.62530737712888</v>
      </c>
      <c r="J156" s="1247">
        <v>180.35120773765129</v>
      </c>
      <c r="K156" s="1247">
        <v>39.185739135954812</v>
      </c>
      <c r="L156" s="1247">
        <v>911.45656366351659</v>
      </c>
      <c r="M156" s="1247">
        <v>866.99361765455296</v>
      </c>
      <c r="N156" s="1247">
        <v>605.34048451233571</v>
      </c>
      <c r="O156" s="1247">
        <v>619.67033432751145</v>
      </c>
      <c r="P156" s="1247">
        <v>309.26730298841431</v>
      </c>
      <c r="Q156" s="1247">
        <v>640.30729251802438</v>
      </c>
      <c r="R156" s="1248">
        <v>2694.2774124710309</v>
      </c>
      <c r="S156" s="1248">
        <v>588.51308946762845</v>
      </c>
      <c r="T156" s="1247">
        <v>111.35034712925429</v>
      </c>
      <c r="U156" s="1247">
        <v>1093.3912377766451</v>
      </c>
    </row>
    <row r="157" spans="4:21" x14ac:dyDescent="0.25">
      <c r="D157" s="1230">
        <f t="shared" si="7"/>
        <v>10637.881320956041</v>
      </c>
      <c r="E157" s="18">
        <v>2051</v>
      </c>
      <c r="F157" s="1247">
        <v>1218.5552941435303</v>
      </c>
      <c r="G157" s="1247">
        <v>205.07389906422205</v>
      </c>
      <c r="H157" s="1247">
        <v>67.760717902346087</v>
      </c>
      <c r="I157" s="1247">
        <v>463.51123402035614</v>
      </c>
      <c r="J157" s="1247">
        <v>186.66031756430152</v>
      </c>
      <c r="K157" s="1247">
        <v>39.090643953163216</v>
      </c>
      <c r="L157" s="1247">
        <v>933.19088908221022</v>
      </c>
      <c r="M157" s="1247">
        <v>869.35625140565298</v>
      </c>
      <c r="N157" s="1247">
        <v>611.28852509597345</v>
      </c>
      <c r="O157" s="1247">
        <v>619.97112504659901</v>
      </c>
      <c r="P157" s="1247">
        <v>317.26723810406452</v>
      </c>
      <c r="Q157" s="1247">
        <v>640.02200703893118</v>
      </c>
      <c r="R157" s="1248">
        <v>2678.4134797311294</v>
      </c>
      <c r="S157" s="1248">
        <v>586.04033839940723</v>
      </c>
      <c r="T157" s="1247">
        <v>114.16922832159624</v>
      </c>
      <c r="U157" s="1247">
        <v>1087.5101320825574</v>
      </c>
    </row>
    <row r="158" spans="4:21" x14ac:dyDescent="0.25">
      <c r="D158" s="1230">
        <f t="shared" si="7"/>
        <v>10689.959166620643</v>
      </c>
      <c r="E158" s="18">
        <v>2052</v>
      </c>
      <c r="F158" s="1247">
        <v>1238.5892368140478</v>
      </c>
      <c r="G158" s="1247">
        <v>206.2088074646004</v>
      </c>
      <c r="H158" s="1247">
        <v>68.41899189213791</v>
      </c>
      <c r="I158" s="1247">
        <v>467.16400191820571</v>
      </c>
      <c r="J158" s="1247">
        <v>193.07308397898447</v>
      </c>
      <c r="K158" s="1247">
        <v>38.986575125645039</v>
      </c>
      <c r="L158" s="1247">
        <v>955.16935589926379</v>
      </c>
      <c r="M158" s="1247">
        <v>870.74108450799326</v>
      </c>
      <c r="N158" s="1247">
        <v>623.34794127415637</v>
      </c>
      <c r="O158" s="1247">
        <v>619.86298259391765</v>
      </c>
      <c r="P158" s="1247">
        <v>325.21291550225806</v>
      </c>
      <c r="Q158" s="1247">
        <v>639.69334067792749</v>
      </c>
      <c r="R158" s="1248">
        <v>2660.8148984322852</v>
      </c>
      <c r="S158" s="1248">
        <v>583.56758733118545</v>
      </c>
      <c r="T158" s="1247">
        <v>117.17353719173724</v>
      </c>
      <c r="U158" s="1247">
        <v>1081.9348260162997</v>
      </c>
    </row>
    <row r="159" spans="4:21" x14ac:dyDescent="0.25">
      <c r="D159" s="1230">
        <f t="shared" si="7"/>
        <v>10737.243338946222</v>
      </c>
      <c r="E159" s="18">
        <v>2053</v>
      </c>
      <c r="F159" s="1247">
        <v>1257.8693703033625</v>
      </c>
      <c r="G159" s="1247">
        <v>206.43169606744161</v>
      </c>
      <c r="H159" s="1247">
        <v>68.780356373071342</v>
      </c>
      <c r="I159" s="1247">
        <v>470.58619189442607</v>
      </c>
      <c r="J159" s="1247">
        <v>199.58098563827866</v>
      </c>
      <c r="K159" s="1247">
        <v>38.867008018594326</v>
      </c>
      <c r="L159" s="1247">
        <v>977.23251394359374</v>
      </c>
      <c r="M159" s="1247">
        <v>871.30918630397059</v>
      </c>
      <c r="N159" s="1247">
        <v>635.61358075832402</v>
      </c>
      <c r="O159" s="1247">
        <v>619.31867054371571</v>
      </c>
      <c r="P159" s="1247">
        <v>333.03537458348444</v>
      </c>
      <c r="Q159" s="1247">
        <v>639.18261465137482</v>
      </c>
      <c r="R159" s="1248">
        <v>2641.4859865931012</v>
      </c>
      <c r="S159" s="1248">
        <v>581.09483626296378</v>
      </c>
      <c r="T159" s="1247">
        <v>120.19736522706856</v>
      </c>
      <c r="U159" s="1247">
        <v>1076.6576017834507</v>
      </c>
    </row>
    <row r="160" spans="4:21" x14ac:dyDescent="0.25">
      <c r="D160" s="1230">
        <f t="shared" si="7"/>
        <v>10780.115198137288</v>
      </c>
      <c r="E160" s="18">
        <v>2054</v>
      </c>
      <c r="F160" s="1247">
        <v>1276.4085047778208</v>
      </c>
      <c r="G160" s="1247">
        <v>205.7632974924914</v>
      </c>
      <c r="H160" s="1247">
        <v>68.851678579433724</v>
      </c>
      <c r="I160" s="1247">
        <v>473.79078682230073</v>
      </c>
      <c r="J160" s="1247">
        <v>206.18483908628178</v>
      </c>
      <c r="K160" s="1247">
        <v>38.731448306577363</v>
      </c>
      <c r="L160" s="1247">
        <v>999.37127224634582</v>
      </c>
      <c r="M160" s="1247">
        <v>871.24718612148229</v>
      </c>
      <c r="N160" s="1247">
        <v>648.13334167851178</v>
      </c>
      <c r="O160" s="1247">
        <v>618.39582034619468</v>
      </c>
      <c r="P160" s="1247">
        <v>340.73152103363554</v>
      </c>
      <c r="Q160" s="1247">
        <v>638.48829643686577</v>
      </c>
      <c r="R160" s="1248">
        <v>2620.4322665486347</v>
      </c>
      <c r="S160" s="1248">
        <v>578.62208519474211</v>
      </c>
      <c r="T160" s="1247">
        <v>123.24191226697565</v>
      </c>
      <c r="U160" s="1247">
        <v>1071.7209411989938</v>
      </c>
    </row>
    <row r="161" spans="4:21" x14ac:dyDescent="0.25">
      <c r="D161" s="1230">
        <f t="shared" si="7"/>
        <v>10821.088468640941</v>
      </c>
      <c r="E161" s="18">
        <v>2055</v>
      </c>
      <c r="F161" s="1247">
        <v>1294.198085335549</v>
      </c>
      <c r="G161" s="1247">
        <v>204.20291448937695</v>
      </c>
      <c r="H161" s="1247">
        <v>68.63681846474789</v>
      </c>
      <c r="I161" s="1247">
        <v>476.78554224699576</v>
      </c>
      <c r="J161" s="1247">
        <v>212.87968579270228</v>
      </c>
      <c r="K161" s="1247">
        <v>38.57723890431604</v>
      </c>
      <c r="L161" s="1247">
        <v>1021.5110770345062</v>
      </c>
      <c r="M161" s="1247">
        <v>870.66805834629884</v>
      </c>
      <c r="N161" s="1247">
        <v>663.42741201418278</v>
      </c>
      <c r="O161" s="1247">
        <v>617.1075482423347</v>
      </c>
      <c r="P161" s="1247">
        <v>348.26833410780904</v>
      </c>
      <c r="Q161" s="1247">
        <v>637.5572612165173</v>
      </c>
      <c r="R161" s="1248">
        <v>2597.6648715185361</v>
      </c>
      <c r="S161" s="1248">
        <v>576.14933412652044</v>
      </c>
      <c r="T161" s="1247">
        <v>126.30585458808908</v>
      </c>
      <c r="U161" s="1247">
        <v>1067.14843221246</v>
      </c>
    </row>
    <row r="162" spans="4:21" x14ac:dyDescent="0.25">
      <c r="D162" s="1230">
        <f t="shared" si="7"/>
        <v>10853.91588150104</v>
      </c>
      <c r="E162" s="18">
        <v>2056</v>
      </c>
      <c r="F162" s="1247">
        <v>1311.3201351362384</v>
      </c>
      <c r="G162" s="1247">
        <v>201.83059685165216</v>
      </c>
      <c r="H162" s="1247">
        <v>68.146295651693549</v>
      </c>
      <c r="I162" s="1247">
        <v>479.59564033511231</v>
      </c>
      <c r="J162" s="1247">
        <v>219.68539965143253</v>
      </c>
      <c r="K162" s="1247">
        <v>38.411220063485509</v>
      </c>
      <c r="L162" s="1247">
        <v>1043.8381376855011</v>
      </c>
      <c r="M162" s="1247">
        <v>869.77332314106593</v>
      </c>
      <c r="N162" s="1247">
        <v>674.12676026781332</v>
      </c>
      <c r="O162" s="1247">
        <v>615.6049822120433</v>
      </c>
      <c r="P162" s="1247">
        <v>355.72984108336198</v>
      </c>
      <c r="Q162" s="1247">
        <v>636.54514682330944</v>
      </c>
      <c r="R162" s="1248">
        <v>2573.1957309861541</v>
      </c>
      <c r="S162" s="1248">
        <v>573.67658305829787</v>
      </c>
      <c r="T162" s="1247">
        <v>129.39744042817091</v>
      </c>
      <c r="U162" s="1247">
        <v>1063.0386481257078</v>
      </c>
    </row>
    <row r="163" spans="4:21" x14ac:dyDescent="0.25">
      <c r="D163" s="1230">
        <f t="shared" si="7"/>
        <v>10885.405132702344</v>
      </c>
      <c r="E163" s="18">
        <v>2057</v>
      </c>
      <c r="F163" s="1247">
        <v>1327.723979210574</v>
      </c>
      <c r="G163" s="1247">
        <v>198.60326804288323</v>
      </c>
      <c r="H163" s="1247">
        <v>67.37850023157371</v>
      </c>
      <c r="I163" s="1247">
        <v>482.21876962880395</v>
      </c>
      <c r="J163" s="1247">
        <v>226.58276590769438</v>
      </c>
      <c r="K163" s="1247">
        <v>38.226575548116145</v>
      </c>
      <c r="L163" s="1247">
        <v>1066.1469947807645</v>
      </c>
      <c r="M163" s="1247">
        <v>868.55453399519729</v>
      </c>
      <c r="N163" s="1247">
        <v>687.69628395138534</v>
      </c>
      <c r="O163" s="1247">
        <v>613.81535772019424</v>
      </c>
      <c r="P163" s="1247">
        <v>363.02593942145069</v>
      </c>
      <c r="Q163" s="1247">
        <v>635.29317279260488</v>
      </c>
      <c r="R163" s="1248">
        <v>2547.0474640451557</v>
      </c>
      <c r="S163" s="1248">
        <v>571.2038319900762</v>
      </c>
      <c r="T163" s="1247">
        <v>132.51034653610239</v>
      </c>
      <c r="U163" s="1247">
        <v>1059.3773488997674</v>
      </c>
    </row>
    <row r="164" spans="4:21" x14ac:dyDescent="0.25">
      <c r="D164" s="1230">
        <f t="shared" si="7"/>
        <v>10913.466576498397</v>
      </c>
      <c r="E164" s="18">
        <v>2058</v>
      </c>
      <c r="F164" s="1247">
        <v>1343.4534334777952</v>
      </c>
      <c r="G164" s="1247">
        <v>194.55896293521616</v>
      </c>
      <c r="H164" s="1247">
        <v>66.338808041407304</v>
      </c>
      <c r="I164" s="1247">
        <v>484.67114139272525</v>
      </c>
      <c r="J164" s="1247">
        <v>233.58016460461775</v>
      </c>
      <c r="K164" s="1247">
        <v>38.025849494942136</v>
      </c>
      <c r="L164" s="1247">
        <v>1088.4929659003376</v>
      </c>
      <c r="M164" s="1247">
        <v>867.10538436087643</v>
      </c>
      <c r="N164" s="1247">
        <v>701.71166864689349</v>
      </c>
      <c r="O164" s="1247">
        <v>611.80573950321877</v>
      </c>
      <c r="P164" s="1247">
        <v>370.18192067649534</v>
      </c>
      <c r="Q164" s="1247">
        <v>633.85389688252565</v>
      </c>
      <c r="R164" s="1248">
        <v>2519.2554745002922</v>
      </c>
      <c r="S164" s="1248">
        <v>568.73108092185453</v>
      </c>
      <c r="T164" s="1247">
        <v>135.47483263075546</v>
      </c>
      <c r="U164" s="1247">
        <v>1056.2252525284425</v>
      </c>
    </row>
    <row r="165" spans="4:21" x14ac:dyDescent="0.25">
      <c r="D165" s="1230">
        <f t="shared" si="7"/>
        <v>10943.487900336022</v>
      </c>
      <c r="E165" s="18">
        <v>2059</v>
      </c>
      <c r="F165" s="1247">
        <v>1358.531912789135</v>
      </c>
      <c r="G165" s="1247">
        <v>193.46042196703374</v>
      </c>
      <c r="H165" s="1247">
        <v>66.245977182837692</v>
      </c>
      <c r="I165" s="1247">
        <v>486.96426605773723</v>
      </c>
      <c r="J165" s="1247">
        <v>240.67477901217751</v>
      </c>
      <c r="K165" s="1247">
        <v>37.809397844207396</v>
      </c>
      <c r="L165" s="1247">
        <v>1110.8659335177726</v>
      </c>
      <c r="M165" s="1247">
        <v>865.47344643524912</v>
      </c>
      <c r="N165" s="1247">
        <v>716.22095876709977</v>
      </c>
      <c r="O165" s="1247">
        <v>609.60235371106626</v>
      </c>
      <c r="P165" s="1247">
        <v>377.19455528428517</v>
      </c>
      <c r="Q165" s="1247">
        <v>632.2257157636916</v>
      </c>
      <c r="R165" s="1248">
        <v>2489.8616933515727</v>
      </c>
      <c r="S165" s="1248">
        <v>566.25832985363274</v>
      </c>
      <c r="T165" s="1247">
        <v>138.4740302229639</v>
      </c>
      <c r="U165" s="1247">
        <v>1053.6241285755614</v>
      </c>
    </row>
    <row r="166" spans="4:21" x14ac:dyDescent="0.25">
      <c r="D166" s="1230">
        <f t="shared" si="7"/>
        <v>10968.891489615162</v>
      </c>
      <c r="E166" s="18">
        <v>2060</v>
      </c>
      <c r="F166" s="1247">
        <v>1373.0743685487409</v>
      </c>
      <c r="G166" s="1247">
        <v>192.40167153507591</v>
      </c>
      <c r="H166" s="1247">
        <v>66.153766748671742</v>
      </c>
      <c r="I166" s="1247">
        <v>489.12681155698431</v>
      </c>
      <c r="J166" s="1247">
        <v>247.89708119159954</v>
      </c>
      <c r="K166" s="1247">
        <v>37.586417398992481</v>
      </c>
      <c r="L166" s="1247">
        <v>1133.3434186483557</v>
      </c>
      <c r="M166" s="1247">
        <v>863.81292830003895</v>
      </c>
      <c r="N166" s="1247">
        <v>727.50393136942546</v>
      </c>
      <c r="O166" s="1247">
        <v>607.36755402575568</v>
      </c>
      <c r="P166" s="1247">
        <v>384.18506122651797</v>
      </c>
      <c r="Q166" s="1247">
        <v>630.61346262297457</v>
      </c>
      <c r="R166" s="1248">
        <v>2458.9026310120312</v>
      </c>
      <c r="S166" s="1248">
        <v>563.78557878541028</v>
      </c>
      <c r="T166" s="1247">
        <v>141.46525326360944</v>
      </c>
      <c r="U166" s="1247">
        <v>1051.6715533809788</v>
      </c>
    </row>
    <row r="167" spans="4:21" x14ac:dyDescent="0.25">
      <c r="F167" s="991"/>
      <c r="G167" s="991"/>
      <c r="H167" s="991"/>
      <c r="I167" s="991"/>
      <c r="J167" s="991"/>
      <c r="K167" s="991"/>
      <c r="L167" s="991"/>
      <c r="M167" s="991"/>
      <c r="N167" s="991"/>
      <c r="O167" s="991"/>
      <c r="P167" s="991"/>
      <c r="Q167" s="991"/>
      <c r="R167" s="991"/>
      <c r="S167" s="991"/>
      <c r="T167" s="991"/>
      <c r="U167" s="991"/>
    </row>
    <row r="168" spans="4:21" ht="14.4" x14ac:dyDescent="0.25">
      <c r="E168" s="1107" t="s">
        <v>892</v>
      </c>
      <c r="F168" s="1246">
        <f>SUM(F126:F156)</f>
        <v>23046.928686819734</v>
      </c>
      <c r="G168" s="1246">
        <f t="shared" ref="G168:U168" si="8">SUM(G126:G156)</f>
        <v>2914.256646835925</v>
      </c>
      <c r="H168" s="1246">
        <f t="shared" si="8"/>
        <v>835.86402228758448</v>
      </c>
      <c r="I168" s="1246">
        <f t="shared" si="8"/>
        <v>10118.041184896952</v>
      </c>
      <c r="J168" s="1246">
        <f t="shared" si="8"/>
        <v>2978.0132699114038</v>
      </c>
      <c r="K168" s="1246">
        <f t="shared" si="8"/>
        <v>803.69595779687882</v>
      </c>
      <c r="L168" s="1246">
        <f t="shared" si="8"/>
        <v>15323.372639298439</v>
      </c>
      <c r="M168" s="1246">
        <f>SUM(M126:M156)</f>
        <v>13486.7842722926</v>
      </c>
      <c r="N168" s="1246">
        <f t="shared" si="8"/>
        <v>11766.487174654754</v>
      </c>
      <c r="O168" s="1246">
        <f t="shared" si="8"/>
        <v>13105.474704241795</v>
      </c>
      <c r="P168" s="1246">
        <f t="shared" si="8"/>
        <v>5461.8429257784001</v>
      </c>
      <c r="Q168" s="1246">
        <f t="shared" si="8"/>
        <v>11145.169407012394</v>
      </c>
      <c r="R168" s="1246">
        <f t="shared" si="8"/>
        <v>75197.34292602053</v>
      </c>
      <c r="S168" s="1246">
        <f t="shared" si="8"/>
        <v>11374.639545543881</v>
      </c>
      <c r="T168" s="1246">
        <f t="shared" si="8"/>
        <v>2027.98202718467</v>
      </c>
      <c r="U168" s="1246">
        <f t="shared" si="8"/>
        <v>26610.793696148165</v>
      </c>
    </row>
    <row r="169" spans="4:21" ht="44.4" customHeight="1" x14ac:dyDescent="0.25">
      <c r="E169" s="1110" t="s">
        <v>612</v>
      </c>
      <c r="F169" s="1251" t="str">
        <f>F116</f>
        <v>Insulation (Residential)</v>
      </c>
      <c r="G169" s="1251" t="str">
        <f t="shared" ref="G169:U169" si="9">G116</f>
        <v>Cool Roofs</v>
      </c>
      <c r="H169" s="1251" t="str">
        <f t="shared" si="9"/>
        <v xml:space="preserve">Green Roofs  </v>
      </c>
      <c r="I169" s="1251" t="str">
        <f t="shared" si="9"/>
        <v>High Performance  Glass-Residential</v>
      </c>
      <c r="J169" s="1251" t="str">
        <f t="shared" si="9"/>
        <v>High Performance Glass- Commercial</v>
      </c>
      <c r="K169" s="1251" t="str">
        <f t="shared" si="9"/>
        <v>Dynamic Glass (Commercial)</v>
      </c>
      <c r="L169" s="1251" t="str">
        <f t="shared" si="9"/>
        <v>Building Automation (Commercial)</v>
      </c>
      <c r="M169" s="1251" t="str">
        <f t="shared" si="9"/>
        <v>Smart Thermostats (Residential)</v>
      </c>
      <c r="N169" s="1251" t="str">
        <f t="shared" si="9"/>
        <v>Heat Pumps</v>
      </c>
      <c r="O169" s="1251" t="str">
        <f t="shared" si="9"/>
        <v>District Heat</v>
      </c>
      <c r="P169" s="1251" t="str">
        <f t="shared" si="9"/>
        <v>Commercial LED</v>
      </c>
      <c r="Q169" s="1251" t="str">
        <f t="shared" si="9"/>
        <v>Residential LED</v>
      </c>
      <c r="R169" s="1251" t="str">
        <f t="shared" si="9"/>
        <v>Clean Cookstoves</v>
      </c>
      <c r="S169" s="1251" t="str">
        <f t="shared" si="9"/>
        <v>Cooking Biogas</v>
      </c>
      <c r="T169" s="1251" t="str">
        <f t="shared" si="9"/>
        <v>Low Flow Fixtures</v>
      </c>
      <c r="U169" s="1251" t="str">
        <f t="shared" si="9"/>
        <v>Solar Hot Water (SHW)</v>
      </c>
    </row>
  </sheetData>
  <mergeCells count="2">
    <mergeCell ref="A1:E3"/>
    <mergeCell ref="M2:N2"/>
  </mergeCells>
  <conditionalFormatting sqref="F10:U56 F65:U111 F120:U166">
    <cfRule type="dataBar" priority="1">
      <dataBar>
        <cfvo type="min"/>
        <cfvo type="max"/>
        <color rgb="FF638EC6"/>
      </dataBar>
      <extLst>
        <ext xmlns:x14="http://schemas.microsoft.com/office/spreadsheetml/2009/9/main" uri="{B025F937-C7B1-47D3-B67F-A62EFF666E3E}">
          <x14:id>{0CD8969F-0BFE-4451-B6F5-9866002A26CE}</x14:id>
        </ext>
      </extLst>
    </cfRule>
  </conditionalFormatting>
  <hyperlinks>
    <hyperlink ref="E116" location="'Emissions Redux'!A1" display="Back to Top" xr:uid="{6802C3A0-1609-4014-B18A-0488E34F7C2A}"/>
    <hyperlink ref="E61" location="'Emissions Redux'!A1" display="Back to Top" xr:uid="{69BEADBA-7E2A-468B-B10D-B854D0B37C53}"/>
    <hyperlink ref="H1" location="'Emissions Redux'!B6" display="PDS1" xr:uid="{67A08170-607C-472C-8C64-31C8A99B5C20}"/>
    <hyperlink ref="I1" location="'Emissions Redux'!B71" display="PDS2" xr:uid="{9235AB9E-866B-48D8-8382-3FB43522DD2D}"/>
    <hyperlink ref="J1" location="'Emissions Redux'!B126" display="PDS3" xr:uid="{D41728DC-1AB7-4D32-AC00-B93A906B79B8}"/>
    <hyperlink ref="M2:N2" location="'Table of Contents'!A1" display="Jump Back to Table of Contents Sheet" xr:uid="{2A28AE3F-4530-43D3-9904-6A3C409ED827}"/>
    <hyperlink ref="E169" location="'Emissions Redux'!A1" display="Back to Top" xr:uid="{DDF47106-A62D-48D2-9E1F-EBB2F3739C40}"/>
  </hyperlinks>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0CD8969F-0BFE-4451-B6F5-9866002A26CE}">
            <x14:dataBar minLength="0" maxLength="100" border="1" negativeBarBorderColorSameAsPositive="0">
              <x14:cfvo type="autoMin"/>
              <x14:cfvo type="autoMax"/>
              <x14:borderColor rgb="FF638EC6"/>
              <x14:negativeFillColor rgb="FFFF0000"/>
              <x14:negativeBorderColor rgb="FFFF0000"/>
              <x14:axisColor rgb="FF000000"/>
            </x14:dataBar>
          </x14:cfRule>
          <xm:sqref>F10:U56 F65:U111 F120:U166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0F220-FB9C-4F29-93A7-8046E0025590}">
  <sheetPr codeName="Sheet11">
    <tabColor rgb="FFFFFF9B"/>
  </sheetPr>
  <dimension ref="A1:V78"/>
  <sheetViews>
    <sheetView zoomScale="70" zoomScaleNormal="70" workbookViewId="0">
      <pane xSplit="5" ySplit="2" topLeftCell="F3" activePane="bottomRight" state="frozen"/>
      <selection pane="topRight" activeCell="F1" sqref="F1"/>
      <selection pane="bottomLeft" activeCell="A3" sqref="A3"/>
      <selection pane="bottomRight" activeCell="G10" sqref="G10"/>
    </sheetView>
  </sheetViews>
  <sheetFormatPr defaultColWidth="8.88671875" defaultRowHeight="13.2" x14ac:dyDescent="0.25"/>
  <cols>
    <col min="1" max="3" width="8.88671875" style="1252"/>
    <col min="4" max="4" width="21.109375" style="1252" customWidth="1"/>
    <col min="5" max="12" width="16.21875" style="1252" customWidth="1"/>
    <col min="13" max="13" width="22.109375" style="1252" customWidth="1"/>
    <col min="14" max="14" width="16.21875" style="1252" customWidth="1"/>
    <col min="15" max="15" width="25" style="1252" customWidth="1"/>
    <col min="16" max="19" width="16.21875" style="1252" customWidth="1"/>
    <col min="20" max="20" width="15.109375" style="1252" customWidth="1"/>
    <col min="21" max="16384" width="8.88671875" style="1252"/>
  </cols>
  <sheetData>
    <row r="1" spans="1:22" ht="14.4" x14ac:dyDescent="0.25">
      <c r="A1" s="1656" t="s">
        <v>918</v>
      </c>
      <c r="B1" s="1656"/>
      <c r="C1" s="1656"/>
      <c r="D1" s="1656"/>
      <c r="E1" s="1656"/>
      <c r="G1" s="1253" t="s">
        <v>856</v>
      </c>
      <c r="H1" s="1254" t="s">
        <v>842</v>
      </c>
      <c r="I1" s="1254" t="s">
        <v>854</v>
      </c>
      <c r="J1" s="1254" t="s">
        <v>855</v>
      </c>
      <c r="K1" s="1288"/>
      <c r="L1" s="1288"/>
      <c r="T1" s="1657" t="s">
        <v>919</v>
      </c>
      <c r="U1" s="1658"/>
      <c r="V1" s="1659"/>
    </row>
    <row r="2" spans="1:22" ht="13.8" thickBot="1" x14ac:dyDescent="0.3">
      <c r="A2" s="1656"/>
      <c r="B2" s="1656"/>
      <c r="C2" s="1656"/>
      <c r="D2" s="1656"/>
      <c r="E2" s="1656"/>
      <c r="T2" s="1660"/>
      <c r="U2" s="1661"/>
      <c r="V2" s="1662"/>
    </row>
    <row r="3" spans="1:22" ht="14.4" x14ac:dyDescent="0.3">
      <c r="A3" s="1656"/>
      <c r="B3" s="1656"/>
      <c r="C3" s="1656"/>
      <c r="D3" s="1656"/>
      <c r="E3" s="1656"/>
      <c r="T3" s="20"/>
      <c r="U3" s="20"/>
      <c r="V3" s="20"/>
    </row>
    <row r="6" spans="1:22" ht="15.6" x14ac:dyDescent="0.25">
      <c r="B6" s="1255" t="s">
        <v>842</v>
      </c>
      <c r="D6" s="1256" t="s">
        <v>845</v>
      </c>
      <c r="F6" s="1654" t="s">
        <v>920</v>
      </c>
      <c r="G6" s="1654"/>
      <c r="H6" s="1654"/>
      <c r="I6" s="1654"/>
      <c r="J6" s="1654"/>
      <c r="K6" s="1287"/>
      <c r="L6" s="1287"/>
      <c r="M6" s="1655" t="s">
        <v>921</v>
      </c>
      <c r="N6" s="1655"/>
      <c r="O6" s="1655"/>
      <c r="P6" s="1655"/>
      <c r="Q6" s="1655"/>
    </row>
    <row r="7" spans="1:22" ht="78" x14ac:dyDescent="0.25">
      <c r="F7" s="1257" t="s">
        <v>922</v>
      </c>
      <c r="G7" s="1257" t="s">
        <v>923</v>
      </c>
      <c r="H7" s="1257" t="s">
        <v>924</v>
      </c>
      <c r="I7" s="1257" t="s">
        <v>925</v>
      </c>
      <c r="J7" s="1257" t="s">
        <v>926</v>
      </c>
      <c r="K7" s="1287"/>
      <c r="L7" s="1287"/>
      <c r="M7" s="1258" t="s">
        <v>927</v>
      </c>
      <c r="N7" s="1258" t="s">
        <v>928</v>
      </c>
      <c r="O7" s="1258" t="s">
        <v>929</v>
      </c>
      <c r="P7" s="1258" t="s">
        <v>121</v>
      </c>
      <c r="Q7" s="1258" t="s">
        <v>930</v>
      </c>
    </row>
    <row r="8" spans="1:22" x14ac:dyDescent="0.25">
      <c r="E8" s="1792"/>
      <c r="F8" s="1268" t="s">
        <v>947</v>
      </c>
      <c r="G8" s="1269" t="s">
        <v>948</v>
      </c>
      <c r="Q8" s="1270" t="s">
        <v>949</v>
      </c>
    </row>
    <row r="9" spans="1:22" x14ac:dyDescent="0.25">
      <c r="E9" s="1792"/>
    </row>
    <row r="10" spans="1:22" ht="48.6" customHeight="1" x14ac:dyDescent="0.25">
      <c r="D10" s="1262" t="s">
        <v>897</v>
      </c>
      <c r="E10" s="1792"/>
      <c r="F10" s="1273">
        <v>835.57515453529459</v>
      </c>
      <c r="G10" s="1273">
        <v>710.36505696313895</v>
      </c>
      <c r="H10" s="1273">
        <v>4149.1285956743895</v>
      </c>
      <c r="I10" s="1273">
        <v>20571.003324993519</v>
      </c>
      <c r="J10" s="1273">
        <v>2579.7393848002171</v>
      </c>
      <c r="K10" s="1273" t="s">
        <v>433</v>
      </c>
      <c r="L10" s="1273" t="s">
        <v>433</v>
      </c>
      <c r="M10" s="1259">
        <v>153310.51583355659</v>
      </c>
      <c r="N10" s="1260" t="s">
        <v>551</v>
      </c>
      <c r="O10" s="1259">
        <v>153310.51583355659</v>
      </c>
      <c r="P10" s="1260" t="s">
        <v>551</v>
      </c>
      <c r="Q10" s="1261">
        <v>0.66102954161579164</v>
      </c>
    </row>
    <row r="11" spans="1:22" ht="48.6" customHeight="1" x14ac:dyDescent="0.25">
      <c r="D11" s="1263" t="s">
        <v>8</v>
      </c>
      <c r="E11" s="1792"/>
      <c r="F11" s="1273">
        <v>1156.6590131922781</v>
      </c>
      <c r="G11" s="1273">
        <v>73.828227304385862</v>
      </c>
      <c r="H11" s="1273">
        <v>160.80542874874743</v>
      </c>
      <c r="I11" s="1273">
        <v>390.05806916965849</v>
      </c>
      <c r="J11" s="1273">
        <v>57.868347307424969</v>
      </c>
      <c r="K11" s="1273" t="s">
        <v>433</v>
      </c>
      <c r="L11" s="1273" t="s">
        <v>433</v>
      </c>
      <c r="M11" s="1259">
        <v>41090911143.213104</v>
      </c>
      <c r="N11" s="1260" t="s">
        <v>931</v>
      </c>
      <c r="O11" s="1259">
        <v>41090911143.213104</v>
      </c>
      <c r="P11" s="1260" t="s">
        <v>555</v>
      </c>
      <c r="Q11" s="1261">
        <v>0.30888683171030668</v>
      </c>
    </row>
    <row r="12" spans="1:22" ht="48.6" customHeight="1" x14ac:dyDescent="0.25">
      <c r="D12" s="1262" t="s">
        <v>9</v>
      </c>
      <c r="E12" s="1792"/>
      <c r="F12" s="1273">
        <v>678.50614596966432</v>
      </c>
      <c r="G12" s="1273">
        <v>495.2514831416874</v>
      </c>
      <c r="H12" s="1273">
        <v>-15.814786395214561</v>
      </c>
      <c r="I12" s="1273">
        <v>-86.298855132247823</v>
      </c>
      <c r="J12" s="1273">
        <v>-149.54883719352807</v>
      </c>
      <c r="K12" s="1273" t="s">
        <v>433</v>
      </c>
      <c r="L12" s="1273" t="s">
        <v>433</v>
      </c>
      <c r="M12" s="1259">
        <v>3617113894.4684153</v>
      </c>
      <c r="N12" s="1260" t="s">
        <v>931</v>
      </c>
      <c r="O12" s="1259">
        <v>3617113894.4684153</v>
      </c>
      <c r="P12" s="1260" t="s">
        <v>555</v>
      </c>
      <c r="Q12" s="1261">
        <v>9.5125787794019728E-2</v>
      </c>
    </row>
    <row r="13" spans="1:22" ht="48.6" customHeight="1" x14ac:dyDescent="0.25">
      <c r="D13" s="1262" t="s">
        <v>893</v>
      </c>
      <c r="E13" s="1792"/>
      <c r="F13" s="1273">
        <v>8715.8687386310085</v>
      </c>
      <c r="G13" s="1273">
        <v>5598.6021678826955</v>
      </c>
      <c r="H13" s="1273">
        <v>1160.6108119623066</v>
      </c>
      <c r="I13" s="1273">
        <v>2009.6781288577183</v>
      </c>
      <c r="J13" s="1273">
        <v>-2286.8381057119018</v>
      </c>
      <c r="K13" s="1273" t="s">
        <v>433</v>
      </c>
      <c r="L13" s="1273" t="s">
        <v>433</v>
      </c>
      <c r="M13" s="1259">
        <v>167970.10424803651</v>
      </c>
      <c r="N13" s="1260" t="s">
        <v>123</v>
      </c>
      <c r="O13" s="1259">
        <v>167970.10424803651</v>
      </c>
      <c r="P13" s="1260" t="s">
        <v>123</v>
      </c>
      <c r="Q13" s="1261">
        <v>0.72423734544589791</v>
      </c>
    </row>
    <row r="14" spans="1:22" ht="48.6" customHeight="1" x14ac:dyDescent="0.25">
      <c r="D14" s="1262" t="s">
        <v>894</v>
      </c>
      <c r="E14" s="1792"/>
      <c r="F14" s="1273">
        <v>3076.154391138653</v>
      </c>
      <c r="G14" s="1273">
        <v>2244.8692976310449</v>
      </c>
      <c r="H14" s="1273">
        <v>409.0411428033799</v>
      </c>
      <c r="I14" s="1273">
        <v>899.38273137386966</v>
      </c>
      <c r="J14" s="1273">
        <v>-347.3076280439538</v>
      </c>
      <c r="K14" s="1273" t="s">
        <v>433</v>
      </c>
      <c r="L14" s="1273" t="s">
        <v>433</v>
      </c>
      <c r="M14" s="1259">
        <v>63685.678703251877</v>
      </c>
      <c r="N14" s="1260" t="s">
        <v>123</v>
      </c>
      <c r="O14" s="1259">
        <v>63685.678703251877</v>
      </c>
      <c r="P14" s="1260" t="s">
        <v>123</v>
      </c>
      <c r="Q14" s="1261">
        <v>0.87877466439336949</v>
      </c>
    </row>
    <row r="15" spans="1:22" ht="48.6" customHeight="1" x14ac:dyDescent="0.25">
      <c r="D15" s="1262" t="s">
        <v>896</v>
      </c>
      <c r="E15" s="1792"/>
      <c r="F15" s="1273">
        <v>130.46007115891612</v>
      </c>
      <c r="G15" s="1273">
        <v>57.794952730464615</v>
      </c>
      <c r="H15" s="1273">
        <v>63.765236553022092</v>
      </c>
      <c r="I15" s="1273">
        <v>113.83619983935772</v>
      </c>
      <c r="J15" s="1273">
        <v>-7.6832694510312471</v>
      </c>
      <c r="K15" s="1273" t="s">
        <v>433</v>
      </c>
      <c r="L15" s="1273" t="s">
        <v>433</v>
      </c>
      <c r="M15" s="1259">
        <v>3991.7284330384418</v>
      </c>
      <c r="N15" s="1260" t="s">
        <v>932</v>
      </c>
      <c r="O15" s="1259">
        <v>3991.7284330384418</v>
      </c>
      <c r="P15" s="1260" t="s">
        <v>932</v>
      </c>
      <c r="Q15" s="1261">
        <v>0.3</v>
      </c>
    </row>
    <row r="16" spans="1:22" ht="48.6" customHeight="1" x14ac:dyDescent="0.25">
      <c r="D16" s="1262" t="s">
        <v>895</v>
      </c>
      <c r="E16" s="1792"/>
      <c r="F16" s="1273">
        <v>1115.9079279351813</v>
      </c>
      <c r="G16" s="1273">
        <v>287.70025763564405</v>
      </c>
      <c r="H16" s="1273">
        <v>1655.1729609212578</v>
      </c>
      <c r="I16" s="1273">
        <v>2272.2468385011412</v>
      </c>
      <c r="J16" s="1273">
        <v>196.78477453144868</v>
      </c>
      <c r="K16" s="1273" t="s">
        <v>433</v>
      </c>
      <c r="L16" s="1273" t="s">
        <v>433</v>
      </c>
      <c r="M16" s="1259">
        <v>44794.522042518118</v>
      </c>
      <c r="N16" s="1260" t="s">
        <v>932</v>
      </c>
      <c r="O16" s="1259">
        <v>44794.522042518118</v>
      </c>
      <c r="P16" s="1260" t="s">
        <v>932</v>
      </c>
      <c r="Q16" s="1261">
        <v>0.52222005985473796</v>
      </c>
    </row>
    <row r="17" spans="2:17" ht="48.6" customHeight="1" x14ac:dyDescent="0.25">
      <c r="D17" s="1262" t="s">
        <v>898</v>
      </c>
      <c r="E17" s="1792"/>
      <c r="F17" s="1273">
        <v>237.13960762383576</v>
      </c>
      <c r="G17" s="1273">
        <v>162.48292299569573</v>
      </c>
      <c r="H17" s="1273">
        <v>1279.6798083223887</v>
      </c>
      <c r="I17" s="1273">
        <v>1785.0031230548302</v>
      </c>
      <c r="J17" s="1273">
        <v>491.44520269413977</v>
      </c>
      <c r="K17" s="1273" t="s">
        <v>433</v>
      </c>
      <c r="L17" s="1273" t="s">
        <v>433</v>
      </c>
      <c r="M17" s="1259">
        <v>1412.5403936075361</v>
      </c>
      <c r="N17" s="1260" t="s">
        <v>933</v>
      </c>
      <c r="O17" s="1259">
        <v>1412.5403936075361</v>
      </c>
      <c r="P17" s="1260" t="s">
        <v>934</v>
      </c>
      <c r="Q17" s="1261">
        <v>0.54735425020487227</v>
      </c>
    </row>
    <row r="18" spans="2:17" ht="48.6" customHeight="1" x14ac:dyDescent="0.25">
      <c r="D18" s="1262" t="s">
        <v>34</v>
      </c>
      <c r="E18" s="1792"/>
      <c r="F18" s="1273">
        <v>281.91082179533231</v>
      </c>
      <c r="G18" s="1273">
        <v>76.095718338434381</v>
      </c>
      <c r="H18" s="1273">
        <v>715.99861656018595</v>
      </c>
      <c r="I18" s="1273">
        <v>1054.92605167139</v>
      </c>
      <c r="J18" s="1273">
        <v>228.18114880516862</v>
      </c>
      <c r="K18" s="1273" t="s">
        <v>433</v>
      </c>
      <c r="L18" s="1273" t="s">
        <v>433</v>
      </c>
      <c r="M18" s="1259">
        <v>26558147.962403521</v>
      </c>
      <c r="N18" s="1260" t="s">
        <v>935</v>
      </c>
      <c r="O18" s="1259">
        <v>1396.6318180094333</v>
      </c>
      <c r="P18" s="1260" t="s">
        <v>936</v>
      </c>
      <c r="Q18" s="1261">
        <v>8.2784682572374813E-2</v>
      </c>
    </row>
    <row r="19" spans="2:17" ht="48.6" customHeight="1" x14ac:dyDescent="0.25">
      <c r="D19" s="1262" t="s">
        <v>59</v>
      </c>
      <c r="E19" s="1792"/>
      <c r="F19" s="1273">
        <v>308.09987336732581</v>
      </c>
      <c r="G19" s="1273">
        <v>218.34345133611279</v>
      </c>
      <c r="H19" s="1273">
        <v>867.46649931119703</v>
      </c>
      <c r="I19" s="1273">
        <v>1543.317839760512</v>
      </c>
      <c r="J19" s="1273">
        <v>180.61116071704052</v>
      </c>
      <c r="K19" s="1273" t="s">
        <v>433</v>
      </c>
      <c r="L19" s="1273" t="s">
        <v>433</v>
      </c>
      <c r="M19" s="1259">
        <v>0.16922630804636646</v>
      </c>
      <c r="N19" s="1260" t="s">
        <v>937</v>
      </c>
      <c r="O19" s="1259">
        <v>953.69178162610274</v>
      </c>
      <c r="P19" s="1260" t="s">
        <v>6</v>
      </c>
      <c r="Q19" s="1261">
        <v>5.6529623910706477E-2</v>
      </c>
    </row>
    <row r="20" spans="2:17" ht="48.6" customHeight="1" x14ac:dyDescent="0.25">
      <c r="D20" s="1262" t="s">
        <v>899</v>
      </c>
      <c r="E20" s="1792"/>
      <c r="F20" s="1273">
        <v>2780.6405378826944</v>
      </c>
      <c r="G20" s="1273">
        <v>-1784.0631227661954</v>
      </c>
      <c r="H20" s="1273">
        <v>761.22768609296509</v>
      </c>
      <c r="I20" s="1273">
        <v>1046.7011190012036</v>
      </c>
      <c r="J20" s="1273">
        <v>300.07752640720986</v>
      </c>
      <c r="K20" s="1273" t="s">
        <v>433</v>
      </c>
      <c r="L20" s="1273" t="s">
        <v>433</v>
      </c>
      <c r="M20" s="1259">
        <v>3.351505888057027E-2</v>
      </c>
      <c r="N20" s="1260" t="s">
        <v>938</v>
      </c>
      <c r="O20" s="1259">
        <v>121.85572683092141</v>
      </c>
      <c r="P20" s="1260" t="s">
        <v>939</v>
      </c>
      <c r="Q20" s="1261">
        <v>0.79999999999999771</v>
      </c>
    </row>
    <row r="21" spans="2:17" ht="48.6" customHeight="1" x14ac:dyDescent="0.25">
      <c r="D21" s="1262" t="s">
        <v>900</v>
      </c>
      <c r="E21" s="1792"/>
      <c r="F21" s="1273">
        <v>254.8097000510538</v>
      </c>
      <c r="G21" s="1273">
        <v>-105.22026208942715</v>
      </c>
      <c r="H21" s="1273">
        <v>2139.8660539470584</v>
      </c>
      <c r="I21" s="1273">
        <v>3091.5037723557057</v>
      </c>
      <c r="J21" s="1273">
        <v>1038.1571597745083</v>
      </c>
      <c r="K21" s="1273" t="s">
        <v>433</v>
      </c>
      <c r="L21" s="1273" t="s">
        <v>433</v>
      </c>
      <c r="M21" s="1259">
        <v>1.4541392406720232E-2</v>
      </c>
      <c r="N21" s="1260" t="s">
        <v>940</v>
      </c>
      <c r="O21" s="1259">
        <v>41.585738393691372</v>
      </c>
      <c r="P21" s="1260" t="s">
        <v>939</v>
      </c>
      <c r="Q21" s="1261">
        <v>0.8999999999999998</v>
      </c>
    </row>
    <row r="22" spans="2:17" ht="48.6" customHeight="1" x14ac:dyDescent="0.25">
      <c r="D22" s="1262" t="s">
        <v>550</v>
      </c>
      <c r="E22" s="1792"/>
      <c r="F22" s="1273">
        <v>373.36018850228766</v>
      </c>
      <c r="G22" s="1273">
        <v>136.64121449450224</v>
      </c>
      <c r="H22" s="1273">
        <v>-1556.819442547692</v>
      </c>
      <c r="I22" s="1273">
        <v>-1962.1167191905079</v>
      </c>
      <c r="J22" s="1273">
        <v>-740.93002897693509</v>
      </c>
      <c r="K22" s="1273" t="s">
        <v>433</v>
      </c>
      <c r="L22" s="1273" t="s">
        <v>433</v>
      </c>
      <c r="M22" s="1259">
        <v>5673692249.9597645</v>
      </c>
      <c r="N22" s="1260" t="s">
        <v>941</v>
      </c>
      <c r="O22" s="1259">
        <v>5691.4397461950721</v>
      </c>
      <c r="P22" s="1260" t="s">
        <v>446</v>
      </c>
      <c r="Q22" s="1261">
        <v>0.83690909090908949</v>
      </c>
    </row>
    <row r="23" spans="2:17" ht="48.6" customHeight="1" x14ac:dyDescent="0.25">
      <c r="D23" s="1262" t="s">
        <v>549</v>
      </c>
      <c r="E23" s="1792"/>
      <c r="F23" s="1273">
        <v>32.342655132430025</v>
      </c>
      <c r="G23" s="1273">
        <v>24.722516198364737</v>
      </c>
      <c r="H23" s="1273">
        <v>-68.765000377309534</v>
      </c>
      <c r="I23" s="1273">
        <v>-100.20269152354909</v>
      </c>
      <c r="J23" s="1273">
        <v>-43.114243910255333</v>
      </c>
      <c r="K23" s="1273" t="s">
        <v>433</v>
      </c>
      <c r="L23" s="1273" t="s">
        <v>433</v>
      </c>
      <c r="M23" s="1259">
        <v>56672088.192503028</v>
      </c>
      <c r="N23" s="1260" t="s">
        <v>941</v>
      </c>
      <c r="O23" s="1259">
        <v>327.60339133996831</v>
      </c>
      <c r="P23" s="1260" t="s">
        <v>446</v>
      </c>
      <c r="Q23" s="1261">
        <v>4.8173093040010259E-2</v>
      </c>
    </row>
    <row r="24" spans="2:17" ht="48.6" customHeight="1" x14ac:dyDescent="0.25">
      <c r="D24" s="1262" t="s">
        <v>737</v>
      </c>
      <c r="E24" s="1792"/>
      <c r="F24" s="1273">
        <v>64.07958084660703</v>
      </c>
      <c r="G24" s="1273">
        <v>0.44147269876816558</v>
      </c>
      <c r="H24" s="1273">
        <v>235.01552404314154</v>
      </c>
      <c r="I24" s="1273">
        <v>454.93139365805223</v>
      </c>
      <c r="J24" s="1273">
        <v>125.86077892414038</v>
      </c>
      <c r="K24" s="1273" t="s">
        <v>433</v>
      </c>
      <c r="L24" s="1273" t="s">
        <v>433</v>
      </c>
      <c r="M24" s="1259">
        <v>1747.4775088391095</v>
      </c>
      <c r="N24" s="1260" t="s">
        <v>942</v>
      </c>
      <c r="O24" s="1259">
        <v>125706.05245924181</v>
      </c>
      <c r="P24" s="1260" t="s">
        <v>943</v>
      </c>
      <c r="Q24" s="1261">
        <v>0.81294314328475037</v>
      </c>
    </row>
    <row r="25" spans="2:17" ht="48.6" customHeight="1" x14ac:dyDescent="0.25">
      <c r="D25" s="1262" t="s">
        <v>740</v>
      </c>
      <c r="E25" s="1792"/>
      <c r="F25" s="1273">
        <v>1018.9125324771273</v>
      </c>
      <c r="G25" s="1273">
        <v>683.96276583360691</v>
      </c>
      <c r="H25" s="1273">
        <v>174.94533547050591</v>
      </c>
      <c r="I25" s="1273">
        <v>274.49912876922451</v>
      </c>
      <c r="J25" s="1273">
        <v>-223.17920535107172</v>
      </c>
      <c r="K25" s="1273" t="s">
        <v>433</v>
      </c>
      <c r="L25" s="1273" t="s">
        <v>433</v>
      </c>
      <c r="M25" s="1259">
        <v>0.91361386602640415</v>
      </c>
      <c r="N25" s="1260" t="s">
        <v>937</v>
      </c>
      <c r="O25" s="1259">
        <v>799.10876699656001</v>
      </c>
      <c r="P25" s="1260" t="s">
        <v>944</v>
      </c>
      <c r="Q25" s="1261">
        <v>0.14999999999999963</v>
      </c>
    </row>
    <row r="27" spans="2:17" x14ac:dyDescent="0.25">
      <c r="F27" s="1271">
        <f>SUM(F10:F25)</f>
        <v>21060.426940239686</v>
      </c>
      <c r="G27" s="1271">
        <f>SUM(G10:G25)</f>
        <v>8881.8181203289259</v>
      </c>
      <c r="H27" s="1271">
        <f>SUM(H10:H25)</f>
        <v>12131.324471090329</v>
      </c>
      <c r="I27" s="1271">
        <f>SUM(I10:I25)</f>
        <v>33358.46945515988</v>
      </c>
      <c r="J27" s="1271">
        <f>SUM(J10:J25)</f>
        <v>1400.1241653226209</v>
      </c>
      <c r="K27" s="1289"/>
      <c r="L27" s="1289"/>
    </row>
    <row r="30" spans="2:17" ht="15.6" x14ac:dyDescent="0.25">
      <c r="B30" s="1255" t="s">
        <v>854</v>
      </c>
      <c r="D30" s="1256" t="s">
        <v>845</v>
      </c>
      <c r="F30" s="1654" t="s">
        <v>920</v>
      </c>
      <c r="G30" s="1654"/>
      <c r="H30" s="1654"/>
      <c r="I30" s="1654"/>
      <c r="J30" s="1654"/>
      <c r="K30" s="1287"/>
      <c r="L30" s="1287"/>
      <c r="M30" s="1655" t="s">
        <v>921</v>
      </c>
      <c r="N30" s="1655"/>
      <c r="O30" s="1655"/>
      <c r="P30" s="1655"/>
      <c r="Q30" s="1655"/>
    </row>
    <row r="31" spans="2:17" ht="78" x14ac:dyDescent="0.25">
      <c r="F31" s="1257" t="s">
        <v>922</v>
      </c>
      <c r="G31" s="1257" t="s">
        <v>923</v>
      </c>
      <c r="H31" s="1257" t="s">
        <v>924</v>
      </c>
      <c r="I31" s="1257" t="s">
        <v>925</v>
      </c>
      <c r="J31" s="1257" t="s">
        <v>926</v>
      </c>
      <c r="K31" s="1287"/>
      <c r="L31" s="1287"/>
      <c r="M31" s="1258" t="s">
        <v>927</v>
      </c>
      <c r="N31" s="1258" t="s">
        <v>928</v>
      </c>
      <c r="O31" s="1258" t="s">
        <v>929</v>
      </c>
      <c r="P31" s="1258" t="s">
        <v>121</v>
      </c>
      <c r="Q31" s="1258" t="s">
        <v>930</v>
      </c>
    </row>
    <row r="32" spans="2:17" x14ac:dyDescent="0.25">
      <c r="E32" s="1792"/>
      <c r="F32" s="1268" t="s">
        <v>947</v>
      </c>
      <c r="G32" s="1269" t="s">
        <v>948</v>
      </c>
      <c r="Q32" s="1270" t="s">
        <v>949</v>
      </c>
    </row>
    <row r="33" spans="4:17" x14ac:dyDescent="0.25">
      <c r="E33" s="1792"/>
    </row>
    <row r="34" spans="4:17" ht="47.4" customHeight="1" x14ac:dyDescent="0.25">
      <c r="D34" s="1262" t="s">
        <v>897</v>
      </c>
      <c r="E34" s="1792"/>
      <c r="F34" s="1272">
        <v>916.49951452533026</v>
      </c>
      <c r="G34" s="1272">
        <v>791.28941695317451</v>
      </c>
      <c r="H34" s="1272">
        <v>4669.0631226339228</v>
      </c>
      <c r="I34" s="1272">
        <v>22918.333558218386</v>
      </c>
      <c r="J34" s="1272">
        <v>2894.0076986475337</v>
      </c>
      <c r="K34" s="1272" t="s">
        <v>433</v>
      </c>
      <c r="L34" s="1272" t="s">
        <v>433</v>
      </c>
      <c r="M34" s="1259">
        <v>162918.03327628959</v>
      </c>
      <c r="N34" s="1260" t="s">
        <v>551</v>
      </c>
      <c r="O34" s="1259">
        <v>162918.03327628959</v>
      </c>
      <c r="P34" s="1260" t="s">
        <v>551</v>
      </c>
      <c r="Q34" s="1261">
        <v>0.70245431157828009</v>
      </c>
    </row>
    <row r="35" spans="4:17" ht="47.4" customHeight="1" x14ac:dyDescent="0.25">
      <c r="D35" s="1263" t="s">
        <v>8</v>
      </c>
      <c r="E35" s="1792"/>
      <c r="F35" s="1272">
        <v>1812.5140184954648</v>
      </c>
      <c r="G35" s="1272">
        <v>126.84489768575537</v>
      </c>
      <c r="H35" s="1272">
        <v>306.10258823965773</v>
      </c>
      <c r="I35" s="1272">
        <v>670.16204616887842</v>
      </c>
      <c r="J35" s="1272">
        <v>103.81992785649069</v>
      </c>
      <c r="K35" s="1272" t="s">
        <v>433</v>
      </c>
      <c r="L35" s="1272" t="s">
        <v>433</v>
      </c>
      <c r="M35" s="1259">
        <v>64111758526.452026</v>
      </c>
      <c r="N35" s="1260" t="s">
        <v>931</v>
      </c>
      <c r="O35" s="1259">
        <v>64111758526.452026</v>
      </c>
      <c r="P35" s="1260" t="s">
        <v>555</v>
      </c>
      <c r="Q35" s="1261">
        <v>0.48193815653277061</v>
      </c>
    </row>
    <row r="36" spans="4:17" ht="47.4" customHeight="1" x14ac:dyDescent="0.25">
      <c r="D36" s="1262" t="s">
        <v>9</v>
      </c>
      <c r="E36" s="1792"/>
      <c r="F36" s="1272">
        <v>938.18810353003653</v>
      </c>
      <c r="G36" s="1272">
        <v>700.25634906026153</v>
      </c>
      <c r="H36" s="1272">
        <v>-25.132289659559266</v>
      </c>
      <c r="I36" s="1272">
        <v>-122.57672376332297</v>
      </c>
      <c r="J36" s="1272">
        <v>-220.25532954082456</v>
      </c>
      <c r="K36" s="1272" t="s">
        <v>433</v>
      </c>
      <c r="L36" s="1272" t="s">
        <v>433</v>
      </c>
      <c r="M36" s="1259">
        <v>4947217466.0780926</v>
      </c>
      <c r="N36" s="1260" t="s">
        <v>931</v>
      </c>
      <c r="O36" s="1259">
        <v>4947217466.0780926</v>
      </c>
      <c r="P36" s="1260" t="s">
        <v>555</v>
      </c>
      <c r="Q36" s="1261">
        <v>0.13010592770349438</v>
      </c>
    </row>
    <row r="37" spans="4:17" ht="47.4" customHeight="1" x14ac:dyDescent="0.25">
      <c r="D37" s="1262" t="s">
        <v>893</v>
      </c>
      <c r="E37" s="1792"/>
      <c r="F37" s="1272">
        <v>10872.632519078232</v>
      </c>
      <c r="G37" s="1272">
        <v>7094.3058882547211</v>
      </c>
      <c r="H37" s="1272">
        <v>1555.7388441318906</v>
      </c>
      <c r="I37" s="1272">
        <v>2497.528477322237</v>
      </c>
      <c r="J37" s="1272">
        <v>-3073.7574833712406</v>
      </c>
      <c r="K37" s="1272" t="s">
        <v>433</v>
      </c>
      <c r="L37" s="1272" t="s">
        <v>433</v>
      </c>
      <c r="M37" s="1259">
        <v>201629.23344051663</v>
      </c>
      <c r="N37" s="1260" t="s">
        <v>123</v>
      </c>
      <c r="O37" s="1259">
        <v>201629.23344051663</v>
      </c>
      <c r="P37" s="1260" t="s">
        <v>123</v>
      </c>
      <c r="Q37" s="1261">
        <v>0.86936554242781583</v>
      </c>
    </row>
    <row r="38" spans="4:17" ht="47.4" customHeight="1" x14ac:dyDescent="0.25">
      <c r="D38" s="1262" t="s">
        <v>894</v>
      </c>
      <c r="E38" s="1792"/>
      <c r="F38" s="1272">
        <v>3300.2569713532089</v>
      </c>
      <c r="G38" s="1272">
        <v>2422.443129050986</v>
      </c>
      <c r="H38" s="1272">
        <v>464.76886017904786</v>
      </c>
      <c r="I38" s="1272">
        <v>970.41644265840944</v>
      </c>
      <c r="J38" s="1272">
        <v>-405.27994034645997</v>
      </c>
      <c r="K38" s="1272" t="s">
        <v>433</v>
      </c>
      <c r="L38" s="1272" t="s">
        <v>433</v>
      </c>
      <c r="M38" s="1259">
        <v>68275.905145678538</v>
      </c>
      <c r="N38" s="1260" t="s">
        <v>123</v>
      </c>
      <c r="O38" s="1259">
        <v>68275.905145678538</v>
      </c>
      <c r="P38" s="1260" t="s">
        <v>123</v>
      </c>
      <c r="Q38" s="1261">
        <v>0.94211346808624885</v>
      </c>
    </row>
    <row r="39" spans="4:17" ht="47.4" customHeight="1" x14ac:dyDescent="0.25">
      <c r="D39" s="1262" t="s">
        <v>896</v>
      </c>
      <c r="E39" s="1792"/>
      <c r="F39" s="1272">
        <v>204.78596913708398</v>
      </c>
      <c r="G39" s="1281">
        <v>83.804473740934156</v>
      </c>
      <c r="H39" s="1272">
        <v>103.4139557814751</v>
      </c>
      <c r="I39" s="1272">
        <v>189.62386640227561</v>
      </c>
      <c r="J39" s="1272">
        <v>-8.8494245629327892</v>
      </c>
      <c r="K39" s="1272" t="s">
        <v>433</v>
      </c>
      <c r="L39" s="1272" t="s">
        <v>433</v>
      </c>
      <c r="M39" s="1259">
        <v>6652.8807217307367</v>
      </c>
      <c r="N39" s="1260" t="s">
        <v>932</v>
      </c>
      <c r="O39" s="1259">
        <v>6652.8807217307367</v>
      </c>
      <c r="P39" s="1260" t="s">
        <v>932</v>
      </c>
      <c r="Q39" s="1261">
        <v>0.5</v>
      </c>
    </row>
    <row r="40" spans="4:17" ht="47.4" customHeight="1" x14ac:dyDescent="0.25">
      <c r="D40" s="1262" t="s">
        <v>895</v>
      </c>
      <c r="E40" s="1792"/>
      <c r="F40" s="1272">
        <v>1583.5635788169773</v>
      </c>
      <c r="G40" s="1272">
        <v>393.34644659348976</v>
      </c>
      <c r="H40" s="1272">
        <v>2439.5268679194805</v>
      </c>
      <c r="I40" s="1272">
        <v>3418.96818258454</v>
      </c>
      <c r="J40" s="1272">
        <v>278.45774508467241</v>
      </c>
      <c r="K40" s="1272" t="s">
        <v>433</v>
      </c>
      <c r="L40" s="1272" t="s">
        <v>433</v>
      </c>
      <c r="M40" s="1259">
        <v>64888.613353710083</v>
      </c>
      <c r="N40" s="1260" t="s">
        <v>932</v>
      </c>
      <c r="O40" s="1259">
        <v>64888.613353710083</v>
      </c>
      <c r="P40" s="1260" t="s">
        <v>932</v>
      </c>
      <c r="Q40" s="1261">
        <v>0.7564794533872099</v>
      </c>
    </row>
    <row r="41" spans="4:17" ht="47.4" customHeight="1" x14ac:dyDescent="0.25">
      <c r="D41" s="1262" t="s">
        <v>898</v>
      </c>
      <c r="E41" s="1792"/>
      <c r="F41" s="1272">
        <v>262.29096440408819</v>
      </c>
      <c r="G41" s="1272">
        <v>181.40718840115676</v>
      </c>
      <c r="H41" s="1272">
        <v>1451.766189994248</v>
      </c>
      <c r="I41" s="1272">
        <v>2020.0618616689187</v>
      </c>
      <c r="J41" s="1272">
        <v>566.35344889849864</v>
      </c>
      <c r="K41" s="1272" t="s">
        <v>433</v>
      </c>
      <c r="L41" s="1272" t="s">
        <v>433</v>
      </c>
      <c r="M41" s="1259">
        <v>1533.2998926247101</v>
      </c>
      <c r="N41" s="1260" t="s">
        <v>933</v>
      </c>
      <c r="O41" s="1259">
        <v>1533.2998926247101</v>
      </c>
      <c r="P41" s="1260" t="s">
        <v>934</v>
      </c>
      <c r="Q41" s="1261">
        <v>0.59414811559717495</v>
      </c>
    </row>
    <row r="42" spans="4:17" ht="47.4" customHeight="1" x14ac:dyDescent="0.25">
      <c r="D42" s="1262" t="s">
        <v>34</v>
      </c>
      <c r="E42" s="1792"/>
      <c r="F42" s="1272">
        <v>550.40907182430578</v>
      </c>
      <c r="G42" s="1272">
        <v>118.34416721035156</v>
      </c>
      <c r="H42" s="1272">
        <v>1633.4013914750892</v>
      </c>
      <c r="I42" s="1281">
        <v>2426.7609634103869</v>
      </c>
      <c r="J42" s="1272">
        <v>541.6884073269423</v>
      </c>
      <c r="K42" s="1272" t="s">
        <v>433</v>
      </c>
      <c r="L42" s="1272" t="s">
        <v>433</v>
      </c>
      <c r="M42" s="1259">
        <v>50811638.51168447</v>
      </c>
      <c r="N42" s="1260" t="s">
        <v>935</v>
      </c>
      <c r="O42" s="1259">
        <v>2672.0670120172658</v>
      </c>
      <c r="P42" s="1260" t="s">
        <v>936</v>
      </c>
      <c r="Q42" s="1261">
        <v>0.15838549326281301</v>
      </c>
    </row>
    <row r="43" spans="4:17" ht="47.4" customHeight="1" x14ac:dyDescent="0.25">
      <c r="D43" s="1262" t="s">
        <v>59</v>
      </c>
      <c r="E43" s="1792"/>
      <c r="F43" s="1272">
        <v>464.52592855303254</v>
      </c>
      <c r="G43" s="1272">
        <v>325.50436591374194</v>
      </c>
      <c r="H43" s="1272">
        <v>1364.2103413463381</v>
      </c>
      <c r="I43" s="1272">
        <v>2340.9268455015713</v>
      </c>
      <c r="J43" s="1272">
        <v>273.6415100120002</v>
      </c>
      <c r="K43" s="1272" t="s">
        <v>433</v>
      </c>
      <c r="L43" s="1272" t="s">
        <v>433</v>
      </c>
      <c r="M43" s="1259">
        <v>0.24840752821317846</v>
      </c>
      <c r="N43" s="1260" t="s">
        <v>937</v>
      </c>
      <c r="O43" s="1259">
        <v>1399.9254659981884</v>
      </c>
      <c r="P43" s="1260" t="s">
        <v>6</v>
      </c>
      <c r="Q43" s="1261">
        <v>8.2979911980539708E-2</v>
      </c>
    </row>
    <row r="44" spans="4:17" ht="47.4" customHeight="1" x14ac:dyDescent="0.25">
      <c r="D44" s="1262" t="s">
        <v>899</v>
      </c>
      <c r="E44" s="1792"/>
      <c r="F44" s="1272">
        <v>3120.5014547772234</v>
      </c>
      <c r="G44" s="1272">
        <v>-2051.2222138757315</v>
      </c>
      <c r="H44" s="1272">
        <v>875.47338495308304</v>
      </c>
      <c r="I44" s="1272">
        <v>1204.5851075808321</v>
      </c>
      <c r="J44" s="1272">
        <v>344.67147876910161</v>
      </c>
      <c r="K44" s="1272" t="s">
        <v>433</v>
      </c>
      <c r="L44" s="1272" t="s">
        <v>433</v>
      </c>
      <c r="M44" s="1259">
        <v>3.7704441240641366E-2</v>
      </c>
      <c r="N44" s="1260" t="s">
        <v>938</v>
      </c>
      <c r="O44" s="1259">
        <v>137.08769268478591</v>
      </c>
      <c r="P44" s="1260" t="s">
        <v>939</v>
      </c>
      <c r="Q44" s="1261">
        <v>0.89999999999999303</v>
      </c>
    </row>
    <row r="45" spans="4:17" ht="47.4" customHeight="1" x14ac:dyDescent="0.25">
      <c r="D45" s="1262" t="s">
        <v>900</v>
      </c>
      <c r="E45" s="1792"/>
      <c r="F45" s="1272">
        <v>267.66308254790988</v>
      </c>
      <c r="G45" s="1272">
        <v>-112.95863674631063</v>
      </c>
      <c r="H45" s="1272">
        <v>2263.6810664776726</v>
      </c>
      <c r="I45" s="1272">
        <v>3270.3815939869478</v>
      </c>
      <c r="J45" s="1272">
        <v>1098.9352103088106</v>
      </c>
      <c r="K45" s="1272" t="s">
        <v>433</v>
      </c>
      <c r="L45" s="1272" t="s">
        <v>433</v>
      </c>
      <c r="M45" s="1259">
        <v>1.5349247540426868E-2</v>
      </c>
      <c r="N45" s="1260" t="s">
        <v>940</v>
      </c>
      <c r="O45" s="1259">
        <v>43.896057193340766</v>
      </c>
      <c r="P45" s="1260" t="s">
        <v>939</v>
      </c>
      <c r="Q45" s="1261">
        <v>0.94999999999999707</v>
      </c>
    </row>
    <row r="46" spans="4:17" ht="47.4" customHeight="1" x14ac:dyDescent="0.25">
      <c r="D46" s="1262" t="s">
        <v>550</v>
      </c>
      <c r="E46" s="1792"/>
      <c r="F46" s="1272">
        <v>548.3683308731031</v>
      </c>
      <c r="G46" s="1272">
        <v>302.76449324999999</v>
      </c>
      <c r="H46" s="1272">
        <v>-3779.6453804884536</v>
      </c>
      <c r="I46" s="1272">
        <v>-4381.5119768945042</v>
      </c>
      <c r="J46" s="1272">
        <v>-1876.5923680625999</v>
      </c>
      <c r="K46" s="1272" t="s">
        <v>433</v>
      </c>
      <c r="L46" s="1272" t="s">
        <v>433</v>
      </c>
      <c r="M46" s="1259">
        <v>6284947590.7849197</v>
      </c>
      <c r="N46" s="1260" t="s">
        <v>941</v>
      </c>
      <c r="O46" s="1259">
        <v>6304.6071138595726</v>
      </c>
      <c r="P46" s="1260" t="s">
        <v>446</v>
      </c>
      <c r="Q46" s="1261">
        <v>0.92707350749459161</v>
      </c>
    </row>
    <row r="47" spans="4:17" ht="47.4" customHeight="1" x14ac:dyDescent="0.25">
      <c r="D47" s="1262" t="s">
        <v>549</v>
      </c>
      <c r="E47" s="1792"/>
      <c r="F47" s="1272">
        <v>59.813250483623541</v>
      </c>
      <c r="G47" s="1272">
        <v>51.592051222497695</v>
      </c>
      <c r="H47" s="1272">
        <v>-143.50352213152772</v>
      </c>
      <c r="I47" s="1272">
        <v>-209.10739465112309</v>
      </c>
      <c r="J47" s="1272">
        <v>-89.965005602040435</v>
      </c>
      <c r="K47" s="1272" t="s">
        <v>433</v>
      </c>
      <c r="L47" s="1272" t="s">
        <v>433</v>
      </c>
      <c r="M47" s="1259">
        <v>85792635.557028383</v>
      </c>
      <c r="N47" s="1260" t="s">
        <v>941</v>
      </c>
      <c r="O47" s="1259">
        <v>495.94005191773567</v>
      </c>
      <c r="P47" s="1260" t="s">
        <v>446</v>
      </c>
      <c r="Q47" s="1261">
        <v>7.2926492505408474E-2</v>
      </c>
    </row>
    <row r="48" spans="4:17" ht="47.4" customHeight="1" x14ac:dyDescent="0.25">
      <c r="D48" s="1262" t="s">
        <v>737</v>
      </c>
      <c r="E48" s="1792"/>
      <c r="F48" s="1272">
        <v>76.737779887212739</v>
      </c>
      <c r="G48" s="1281">
        <v>1.2504215830776253</v>
      </c>
      <c r="H48" s="1272">
        <v>386.0396601050374</v>
      </c>
      <c r="I48" s="1272">
        <v>710.56892633544066</v>
      </c>
      <c r="J48" s="1272">
        <v>204.66852049547327</v>
      </c>
      <c r="K48" s="1272" t="s">
        <v>433</v>
      </c>
      <c r="L48" s="1272" t="s">
        <v>433</v>
      </c>
      <c r="M48" s="1259">
        <v>1979.446575323602</v>
      </c>
      <c r="N48" s="1260" t="s">
        <v>942</v>
      </c>
      <c r="O48" s="1259">
        <v>142392.91423166747</v>
      </c>
      <c r="P48" s="1260" t="s">
        <v>943</v>
      </c>
      <c r="Q48" s="1261">
        <v>0.92085735740130814</v>
      </c>
    </row>
    <row r="49" spans="2:17" ht="47.4" customHeight="1" x14ac:dyDescent="0.25">
      <c r="D49" s="1262" t="s">
        <v>740</v>
      </c>
      <c r="E49" s="1792"/>
      <c r="F49" s="1272">
        <v>2964.7193466464755</v>
      </c>
      <c r="G49" s="1272">
        <v>2629.7695800029551</v>
      </c>
      <c r="H49" s="1272">
        <v>703.78639323307914</v>
      </c>
      <c r="I49" s="1272">
        <v>1097.0008928320794</v>
      </c>
      <c r="J49" s="1272">
        <v>-835.659480174328</v>
      </c>
      <c r="K49" s="1272" t="s">
        <v>433</v>
      </c>
      <c r="L49" s="1272" t="s">
        <v>433</v>
      </c>
      <c r="M49" s="1259">
        <v>2.1568418181474955</v>
      </c>
      <c r="N49" s="1260" t="s">
        <v>937</v>
      </c>
      <c r="O49" s="1259">
        <v>1886.520410863217</v>
      </c>
      <c r="P49" s="1260" t="s">
        <v>944</v>
      </c>
      <c r="Q49" s="1261">
        <v>0.29999999999988752</v>
      </c>
    </row>
    <row r="50" spans="2:17" x14ac:dyDescent="0.25">
      <c r="E50" s="1792"/>
    </row>
    <row r="51" spans="2:17" x14ac:dyDescent="0.25">
      <c r="E51" s="1792"/>
      <c r="F51" s="1271">
        <f>SUM(F34:F49)</f>
        <v>27943.469884933307</v>
      </c>
      <c r="G51" s="1271">
        <f t="shared" ref="G51:J51" si="0">SUM(G34:G49)</f>
        <v>13058.742018301062</v>
      </c>
      <c r="H51" s="1271">
        <f t="shared" si="0"/>
        <v>14268.691474190478</v>
      </c>
      <c r="I51" s="1271">
        <f t="shared" si="0"/>
        <v>39022.122669361954</v>
      </c>
      <c r="J51" s="1271">
        <f t="shared" si="0"/>
        <v>-204.11508426090279</v>
      </c>
      <c r="K51" s="1289"/>
      <c r="L51" s="1289"/>
    </row>
    <row r="52" spans="2:17" x14ac:dyDescent="0.25">
      <c r="E52" s="1792"/>
    </row>
    <row r="54" spans="2:17" ht="15.6" x14ac:dyDescent="0.25">
      <c r="B54" s="1255" t="s">
        <v>855</v>
      </c>
      <c r="D54" s="1256" t="s">
        <v>845</v>
      </c>
      <c r="F54" s="1654" t="s">
        <v>920</v>
      </c>
      <c r="G54" s="1654"/>
      <c r="H54" s="1654"/>
      <c r="I54" s="1654"/>
      <c r="J54" s="1654"/>
      <c r="K54" s="1287"/>
      <c r="L54" s="1287"/>
      <c r="M54" s="1655" t="s">
        <v>921</v>
      </c>
      <c r="N54" s="1655"/>
      <c r="O54" s="1655"/>
      <c r="P54" s="1655"/>
      <c r="Q54" s="1655"/>
    </row>
    <row r="55" spans="2:17" ht="78" x14ac:dyDescent="0.25">
      <c r="F55" s="1257" t="s">
        <v>922</v>
      </c>
      <c r="G55" s="1257" t="s">
        <v>923</v>
      </c>
      <c r="H55" s="1257" t="s">
        <v>924</v>
      </c>
      <c r="I55" s="1257" t="s">
        <v>925</v>
      </c>
      <c r="J55" s="1257" t="s">
        <v>926</v>
      </c>
      <c r="K55" s="1287"/>
      <c r="L55" s="1287"/>
      <c r="M55" s="1258" t="s">
        <v>927</v>
      </c>
      <c r="N55" s="1258" t="s">
        <v>928</v>
      </c>
      <c r="O55" s="1258" t="s">
        <v>929</v>
      </c>
      <c r="P55" s="1258" t="s">
        <v>121</v>
      </c>
      <c r="Q55" s="1258" t="s">
        <v>930</v>
      </c>
    </row>
    <row r="56" spans="2:17" x14ac:dyDescent="0.25">
      <c r="F56" s="1268" t="s">
        <v>947</v>
      </c>
      <c r="G56" s="1269" t="s">
        <v>948</v>
      </c>
      <c r="Q56" s="1270" t="s">
        <v>949</v>
      </c>
    </row>
    <row r="58" spans="2:17" ht="47.4" customHeight="1" x14ac:dyDescent="0.25">
      <c r="D58" s="1262" t="s">
        <v>897</v>
      </c>
      <c r="E58" s="1792"/>
      <c r="F58" s="1272">
        <v>1079.1279715131325</v>
      </c>
      <c r="G58" s="1272">
        <v>953.91787394097685</v>
      </c>
      <c r="H58" s="1272">
        <v>5801.3668671385922</v>
      </c>
      <c r="I58" s="1272">
        <v>27635.611444842056</v>
      </c>
      <c r="J58" s="1272">
        <v>3563.3179292727382</v>
      </c>
      <c r="K58" s="1272" t="s">
        <v>433</v>
      </c>
      <c r="L58" s="1272" t="s">
        <v>433</v>
      </c>
      <c r="M58" s="1259">
        <v>182225.640248868</v>
      </c>
      <c r="N58" s="1260" t="s">
        <v>551</v>
      </c>
      <c r="O58" s="1259">
        <v>182225.640248868</v>
      </c>
      <c r="P58" s="1260" t="s">
        <v>551</v>
      </c>
      <c r="Q58" s="1261">
        <v>0.78570299492781348</v>
      </c>
    </row>
    <row r="59" spans="2:17" ht="47.4" customHeight="1" x14ac:dyDescent="0.25">
      <c r="D59" s="1263" t="s">
        <v>8</v>
      </c>
      <c r="E59" s="1792"/>
      <c r="F59" s="1272">
        <v>4055.9144027665611</v>
      </c>
      <c r="G59" s="1272">
        <v>308.19232622502102</v>
      </c>
      <c r="H59" s="1272">
        <v>978.75217184149903</v>
      </c>
      <c r="I59" s="1272">
        <v>1628.27834406223</v>
      </c>
      <c r="J59" s="1272">
        <v>291.09982753665867</v>
      </c>
      <c r="K59" s="1272" t="s">
        <v>433</v>
      </c>
      <c r="L59" s="1272" t="s">
        <v>433</v>
      </c>
      <c r="M59" s="1259">
        <v>130716881281.5925</v>
      </c>
      <c r="N59" s="1260" t="s">
        <v>931</v>
      </c>
      <c r="O59" s="1259">
        <v>130716881281.5925</v>
      </c>
      <c r="P59" s="1260" t="s">
        <v>555</v>
      </c>
      <c r="Q59" s="1261">
        <v>0.98261932351413273</v>
      </c>
    </row>
    <row r="60" spans="2:17" ht="47.4" customHeight="1" x14ac:dyDescent="0.25">
      <c r="D60" s="1262" t="s">
        <v>9</v>
      </c>
      <c r="E60" s="1792"/>
      <c r="F60" s="1272">
        <v>7296.4974187795578</v>
      </c>
      <c r="G60" s="1272">
        <v>5661.5371299701483</v>
      </c>
      <c r="H60" s="1272">
        <v>-325.53489519389268</v>
      </c>
      <c r="I60" s="1272">
        <v>-1010.5448381311766</v>
      </c>
      <c r="J60" s="1272">
        <v>-2177.0710583132459</v>
      </c>
      <c r="K60" s="1272" t="s">
        <v>433</v>
      </c>
      <c r="L60" s="1272" t="s">
        <v>433</v>
      </c>
      <c r="M60" s="1259">
        <v>37503969143.173294</v>
      </c>
      <c r="N60" s="1260" t="s">
        <v>931</v>
      </c>
      <c r="O60" s="1259">
        <v>37503969143.173294</v>
      </c>
      <c r="P60" s="1260" t="s">
        <v>555</v>
      </c>
      <c r="Q60" s="1261">
        <v>0.98630972488945479</v>
      </c>
    </row>
    <row r="61" spans="2:17" ht="47.4" customHeight="1" x14ac:dyDescent="0.25">
      <c r="D61" s="1262" t="s">
        <v>893</v>
      </c>
      <c r="E61" s="1792"/>
      <c r="F61" s="1272">
        <v>12116.496517898844</v>
      </c>
      <c r="G61" s="1272">
        <v>7956.9186729923395</v>
      </c>
      <c r="H61" s="1272">
        <v>1818.9801453199864</v>
      </c>
      <c r="I61" s="1272">
        <v>2680.9941688833642</v>
      </c>
      <c r="J61" s="1272">
        <v>-3718.7202676378374</v>
      </c>
      <c r="K61" s="1272" t="s">
        <v>433</v>
      </c>
      <c r="L61" s="1272" t="s">
        <v>433</v>
      </c>
      <c r="M61" s="1259">
        <v>221041.36350952976</v>
      </c>
      <c r="N61" s="1260" t="s">
        <v>123</v>
      </c>
      <c r="O61" s="1259">
        <v>221041.36350952976</v>
      </c>
      <c r="P61" s="1260" t="s">
        <v>123</v>
      </c>
      <c r="Q61" s="1261">
        <v>0.95306489841483155</v>
      </c>
    </row>
    <row r="62" spans="2:17" ht="47.4" customHeight="1" x14ac:dyDescent="0.25">
      <c r="D62" s="1262" t="s">
        <v>894</v>
      </c>
      <c r="E62" s="1792"/>
      <c r="F62" s="1272">
        <v>3430.4976770330227</v>
      </c>
      <c r="G62" s="1272">
        <v>2525.6429275194332</v>
      </c>
      <c r="H62" s="1272">
        <v>510.92674556259863</v>
      </c>
      <c r="I62" s="1272">
        <v>1011.6987905720172</v>
      </c>
      <c r="J62" s="1272">
        <v>-459.92781881043749</v>
      </c>
      <c r="K62" s="1272" t="s">
        <v>433</v>
      </c>
      <c r="L62" s="1272" t="s">
        <v>433</v>
      </c>
      <c r="M62" s="1259">
        <v>70943.586751661976</v>
      </c>
      <c r="N62" s="1260" t="s">
        <v>123</v>
      </c>
      <c r="O62" s="1259">
        <v>70943.586751661976</v>
      </c>
      <c r="P62" s="1260" t="s">
        <v>123</v>
      </c>
      <c r="Q62" s="1261">
        <v>0.97892380057763762</v>
      </c>
    </row>
    <row r="63" spans="2:17" ht="47.4" customHeight="1" x14ac:dyDescent="0.25">
      <c r="D63" s="1262" t="s">
        <v>896</v>
      </c>
      <c r="E63" s="1792"/>
      <c r="F63" s="1272">
        <v>292.6793612223579</v>
      </c>
      <c r="G63" s="1272">
        <v>111.30239461658518</v>
      </c>
      <c r="H63" s="1272">
        <v>152.99082972858668</v>
      </c>
      <c r="I63" s="1272">
        <v>284.35013460224809</v>
      </c>
      <c r="J63" s="1272">
        <v>-9.3100096136896795</v>
      </c>
      <c r="K63" s="1272" t="s">
        <v>433</v>
      </c>
      <c r="L63" s="1272" t="s">
        <v>433</v>
      </c>
      <c r="M63" s="1259">
        <v>9979.321082596105</v>
      </c>
      <c r="N63" s="1260" t="s">
        <v>932</v>
      </c>
      <c r="O63" s="1259">
        <v>9979.321082596105</v>
      </c>
      <c r="P63" s="1260" t="s">
        <v>932</v>
      </c>
      <c r="Q63" s="1261">
        <v>0.75</v>
      </c>
    </row>
    <row r="64" spans="2:17" ht="47.4" customHeight="1" x14ac:dyDescent="0.25">
      <c r="D64" s="1262" t="s">
        <v>895</v>
      </c>
      <c r="E64" s="1792"/>
      <c r="F64" s="1272">
        <v>1895.1627386477132</v>
      </c>
      <c r="G64" s="1272">
        <v>322.26677023423997</v>
      </c>
      <c r="H64" s="1272">
        <v>2673.5904831909415</v>
      </c>
      <c r="I64" s="1272">
        <v>4145.143321074419</v>
      </c>
      <c r="J64" s="1272">
        <v>314.22316932233866</v>
      </c>
      <c r="K64" s="1272" t="s">
        <v>433</v>
      </c>
      <c r="L64" s="1272" t="s">
        <v>433</v>
      </c>
      <c r="M64" s="1259">
        <v>84433.946605014455</v>
      </c>
      <c r="N64" s="1260" t="s">
        <v>932</v>
      </c>
      <c r="O64" s="1259">
        <v>84433.946605014455</v>
      </c>
      <c r="P64" s="1260" t="s">
        <v>932</v>
      </c>
      <c r="Q64" s="1261">
        <v>0.98434135781134269</v>
      </c>
    </row>
    <row r="65" spans="4:17" ht="47.4" customHeight="1" x14ac:dyDescent="0.25">
      <c r="D65" s="1262" t="s">
        <v>898</v>
      </c>
      <c r="E65" s="1792"/>
      <c r="F65" s="1272">
        <v>425.4259610026669</v>
      </c>
      <c r="G65" s="1272">
        <v>305.41204888536834</v>
      </c>
      <c r="H65" s="1272">
        <v>2933.8238631585314</v>
      </c>
      <c r="I65" s="1272">
        <v>3807.6935034895769</v>
      </c>
      <c r="J65" s="1272">
        <v>1091.8153208955059</v>
      </c>
      <c r="K65" s="1272" t="s">
        <v>433</v>
      </c>
      <c r="L65" s="1272" t="s">
        <v>433</v>
      </c>
      <c r="M65" s="1259">
        <v>2531.2075394740095</v>
      </c>
      <c r="N65" s="1260" t="s">
        <v>933</v>
      </c>
      <c r="O65" s="1259">
        <v>2531.2075394740095</v>
      </c>
      <c r="P65" s="1260" t="s">
        <v>934</v>
      </c>
      <c r="Q65" s="1261">
        <v>0.98083368882876565</v>
      </c>
    </row>
    <row r="66" spans="4:17" ht="47.4" customHeight="1" x14ac:dyDescent="0.25">
      <c r="D66" s="1262" t="s">
        <v>34</v>
      </c>
      <c r="E66" s="1792"/>
      <c r="F66" s="1272">
        <v>655.19071288785869</v>
      </c>
      <c r="G66" s="1272">
        <v>129.59759538553948</v>
      </c>
      <c r="H66" s="1272">
        <v>2162.7653130370441</v>
      </c>
      <c r="I66" s="1272">
        <v>3213.9756612650422</v>
      </c>
      <c r="J66" s="1272">
        <v>727.55598033316824</v>
      </c>
      <c r="K66" s="1272" t="s">
        <v>433</v>
      </c>
      <c r="L66" s="1272" t="s">
        <v>433</v>
      </c>
      <c r="M66" s="1259">
        <v>60797996.997983515</v>
      </c>
      <c r="N66" s="1260" t="s">
        <v>935</v>
      </c>
      <c r="O66" s="1259">
        <v>3197.2265987383703</v>
      </c>
      <c r="P66" s="1260" t="s">
        <v>936</v>
      </c>
      <c r="Q66" s="1261">
        <v>0.18951407641976106</v>
      </c>
    </row>
    <row r="67" spans="4:17" ht="47.4" customHeight="1" x14ac:dyDescent="0.25">
      <c r="D67" s="1262" t="s">
        <v>59</v>
      </c>
      <c r="E67" s="1792"/>
      <c r="F67" s="1272">
        <v>570.33764859247754</v>
      </c>
      <c r="G67" s="1272">
        <v>394.81155428333409</v>
      </c>
      <c r="H67" s="1272">
        <v>1837.7450988314338</v>
      </c>
      <c r="I67" s="1272">
        <v>2884.9115213578666</v>
      </c>
      <c r="J67" s="1272">
        <v>376.95222485663476</v>
      </c>
      <c r="K67" s="1272" t="s">
        <v>433</v>
      </c>
      <c r="L67" s="1272" t="s">
        <v>433</v>
      </c>
      <c r="M67" s="1259">
        <v>0.28005478884209489</v>
      </c>
      <c r="N67" s="1260" t="s">
        <v>937</v>
      </c>
      <c r="O67" s="1259">
        <v>1578.2767679985097</v>
      </c>
      <c r="P67" s="1260" t="s">
        <v>6</v>
      </c>
      <c r="Q67" s="1261">
        <v>9.355160004612452E-2</v>
      </c>
    </row>
    <row r="68" spans="4:17" ht="47.4" customHeight="1" x14ac:dyDescent="0.25">
      <c r="D68" s="1262" t="s">
        <v>899</v>
      </c>
      <c r="E68" s="1792"/>
      <c r="F68" s="1272">
        <v>3290.4319132245319</v>
      </c>
      <c r="G68" s="1272">
        <v>-2184.8017594304938</v>
      </c>
      <c r="H68" s="1272">
        <v>932.59623438314406</v>
      </c>
      <c r="I68" s="1272">
        <v>1283.5271018706535</v>
      </c>
      <c r="J68" s="1272">
        <v>366.96845495005067</v>
      </c>
      <c r="K68" s="1272" t="s">
        <v>433</v>
      </c>
      <c r="L68" s="1272" t="s">
        <v>433</v>
      </c>
      <c r="M68" s="1259">
        <v>3.9799132420677293E-2</v>
      </c>
      <c r="N68" s="1260" t="s">
        <v>938</v>
      </c>
      <c r="O68" s="1259">
        <v>144.70367561171952</v>
      </c>
      <c r="P68" s="1260" t="s">
        <v>939</v>
      </c>
      <c r="Q68" s="1261">
        <v>0.94999999999999962</v>
      </c>
    </row>
    <row r="69" spans="4:17" ht="47.4" customHeight="1" x14ac:dyDescent="0.25">
      <c r="D69" s="1262" t="s">
        <v>900</v>
      </c>
      <c r="E69" s="1792"/>
      <c r="F69" s="1272">
        <v>280.43031085638404</v>
      </c>
      <c r="G69" s="1272">
        <v>-120.78316559157788</v>
      </c>
      <c r="H69" s="1272">
        <v>2387.4960790083296</v>
      </c>
      <c r="I69" s="1272">
        <v>3449.2594156182122</v>
      </c>
      <c r="J69" s="1272">
        <v>1159.7512196040016</v>
      </c>
      <c r="K69" s="1272" t="s">
        <v>433</v>
      </c>
      <c r="L69" s="1272" t="s">
        <v>433</v>
      </c>
      <c r="M69" s="1259">
        <v>1.6157102674133502E-2</v>
      </c>
      <c r="N69" s="1260" t="s">
        <v>940</v>
      </c>
      <c r="O69" s="1259">
        <v>46.206375992990161</v>
      </c>
      <c r="P69" s="1260" t="s">
        <v>939</v>
      </c>
      <c r="Q69" s="1261">
        <v>0.99999999999999434</v>
      </c>
    </row>
    <row r="70" spans="4:17" ht="47.4" customHeight="1" x14ac:dyDescent="0.25">
      <c r="D70" s="1262" t="s">
        <v>550</v>
      </c>
      <c r="E70" s="1792"/>
      <c r="F70" s="1272">
        <v>544.58397118019116</v>
      </c>
      <c r="G70" s="1272">
        <v>300.22882106395963</v>
      </c>
      <c r="H70" s="1272">
        <v>-3723.0096799337898</v>
      </c>
      <c r="I70" s="1272">
        <v>-4329.1952002551789</v>
      </c>
      <c r="J70" s="1272">
        <v>-1874.1086261817031</v>
      </c>
      <c r="K70" s="1272" t="s">
        <v>433</v>
      </c>
      <c r="L70" s="1272" t="s">
        <v>433</v>
      </c>
      <c r="M70" s="1259">
        <v>6285111826.2529869</v>
      </c>
      <c r="N70" s="1260" t="s">
        <v>941</v>
      </c>
      <c r="O70" s="1259">
        <v>6304.7718630615936</v>
      </c>
      <c r="P70" s="1260" t="s">
        <v>446</v>
      </c>
      <c r="Q70" s="1261">
        <v>0.92709773336906975</v>
      </c>
    </row>
    <row r="71" spans="4:17" ht="47.4" customHeight="1" x14ac:dyDescent="0.25">
      <c r="D71" s="1262" t="s">
        <v>549</v>
      </c>
      <c r="E71" s="1792"/>
      <c r="F71" s="1272">
        <v>66.651352178649773</v>
      </c>
      <c r="G71" s="1272">
        <v>58.22916288414396</v>
      </c>
      <c r="H71" s="1272">
        <v>-168.07378263468405</v>
      </c>
      <c r="I71" s="1272">
        <v>-236.21643344451189</v>
      </c>
      <c r="J71" s="1272">
        <v>-106.23593401906355</v>
      </c>
      <c r="K71" s="1272" t="s">
        <v>433</v>
      </c>
      <c r="L71" s="1272" t="s">
        <v>433</v>
      </c>
      <c r="M71" s="1259">
        <v>85764135.603873357</v>
      </c>
      <c r="N71" s="1260" t="s">
        <v>941</v>
      </c>
      <c r="O71" s="1259">
        <v>495.77530271571402</v>
      </c>
      <c r="P71" s="1260" t="s">
        <v>446</v>
      </c>
      <c r="Q71" s="1261">
        <v>7.2902266630930204E-2</v>
      </c>
    </row>
    <row r="72" spans="4:17" ht="47.4" customHeight="1" x14ac:dyDescent="0.25">
      <c r="D72" s="1262" t="s">
        <v>737</v>
      </c>
      <c r="E72" s="1792"/>
      <c r="F72" s="1272">
        <v>86.765951141589795</v>
      </c>
      <c r="G72" s="1272">
        <v>1.8912929994512557</v>
      </c>
      <c r="H72" s="1272">
        <v>513.11676188801437</v>
      </c>
      <c r="I72" s="1272">
        <v>913.09196681787193</v>
      </c>
      <c r="J72" s="1272">
        <v>271.77049164110963</v>
      </c>
      <c r="K72" s="1272" t="s">
        <v>433</v>
      </c>
      <c r="L72" s="1272" t="s">
        <v>433</v>
      </c>
      <c r="M72" s="1259">
        <v>2136.222989004184</v>
      </c>
      <c r="N72" s="1260" t="s">
        <v>942</v>
      </c>
      <c r="O72" s="1259">
        <v>153670.7383998282</v>
      </c>
      <c r="P72" s="1260" t="s">
        <v>943</v>
      </c>
      <c r="Q72" s="1261">
        <v>0.99379123488226684</v>
      </c>
    </row>
    <row r="73" spans="4:17" ht="47.4" customHeight="1" x14ac:dyDescent="0.25">
      <c r="D73" s="1262" t="s">
        <v>740</v>
      </c>
      <c r="E73" s="1792"/>
      <c r="F73" s="1272">
        <v>4833.5320362194334</v>
      </c>
      <c r="G73" s="1272">
        <v>4498.5822695759134</v>
      </c>
      <c r="H73" s="1272">
        <v>1360.0443444835387</v>
      </c>
      <c r="I73" s="1272">
        <v>1899.333690108446</v>
      </c>
      <c r="J73" s="1272">
        <v>-1547.0633064934882</v>
      </c>
      <c r="K73" s="1272" t="s">
        <v>433</v>
      </c>
      <c r="L73" s="1272" t="s">
        <v>433</v>
      </c>
      <c r="M73" s="1259">
        <v>2.9270447049434578</v>
      </c>
      <c r="N73" s="1260" t="s">
        <v>937</v>
      </c>
      <c r="O73" s="1259">
        <v>2560.1921906946809</v>
      </c>
      <c r="P73" s="1260" t="s">
        <v>944</v>
      </c>
      <c r="Q73" s="1261">
        <v>0.5</v>
      </c>
    </row>
    <row r="74" spans="4:17" x14ac:dyDescent="0.25">
      <c r="E74" s="1792"/>
    </row>
    <row r="75" spans="4:17" x14ac:dyDescent="0.25">
      <c r="E75" s="1792"/>
      <c r="F75" s="1271">
        <f>SUM(F58:F73)</f>
        <v>40919.725945144964</v>
      </c>
      <c r="G75" s="1271">
        <f t="shared" ref="G75:J75" si="1">SUM(G58:G73)</f>
        <v>21222.945915554377</v>
      </c>
      <c r="H75" s="1271">
        <f t="shared" si="1"/>
        <v>19847.576579809876</v>
      </c>
      <c r="I75" s="1271">
        <f t="shared" si="1"/>
        <v>49261.912592733148</v>
      </c>
      <c r="J75" s="1271">
        <f t="shared" si="1"/>
        <v>-1728.9824026572592</v>
      </c>
      <c r="K75" s="1289"/>
      <c r="L75" s="1289"/>
    </row>
    <row r="76" spans="4:17" x14ac:dyDescent="0.25">
      <c r="E76" s="1792"/>
    </row>
    <row r="77" spans="4:17" x14ac:dyDescent="0.25">
      <c r="E77" s="1792"/>
    </row>
    <row r="78" spans="4:17" x14ac:dyDescent="0.25">
      <c r="E78" s="1792"/>
    </row>
  </sheetData>
  <mergeCells count="8">
    <mergeCell ref="F54:J54"/>
    <mergeCell ref="M54:Q54"/>
    <mergeCell ref="A1:E3"/>
    <mergeCell ref="T1:V2"/>
    <mergeCell ref="F6:J6"/>
    <mergeCell ref="M6:Q6"/>
    <mergeCell ref="F30:J30"/>
    <mergeCell ref="M30:Q30"/>
  </mergeCells>
  <conditionalFormatting sqref="F10:F25">
    <cfRule type="dataBar" priority="26">
      <dataBar>
        <cfvo type="min"/>
        <cfvo type="max"/>
        <color rgb="FFFF555A"/>
      </dataBar>
      <extLst>
        <ext xmlns:x14="http://schemas.microsoft.com/office/spreadsheetml/2009/9/main" uri="{B025F937-C7B1-47D3-B67F-A62EFF666E3E}">
          <x14:id>{1ECAA6D5-1E97-41D1-BEA0-609AA87A219D}</x14:id>
        </ext>
      </extLst>
    </cfRule>
  </conditionalFormatting>
  <conditionalFormatting sqref="G10:G25">
    <cfRule type="dataBar" priority="25">
      <dataBar>
        <cfvo type="min"/>
        <cfvo type="max"/>
        <color rgb="FFFF555A"/>
      </dataBar>
      <extLst>
        <ext xmlns:x14="http://schemas.microsoft.com/office/spreadsheetml/2009/9/main" uri="{B025F937-C7B1-47D3-B67F-A62EFF666E3E}">
          <x14:id>{0166B007-7885-43A7-8977-DC23273EEAF8}</x14:id>
        </ext>
      </extLst>
    </cfRule>
  </conditionalFormatting>
  <conditionalFormatting sqref="H10:H25">
    <cfRule type="dataBar" priority="24">
      <dataBar>
        <cfvo type="min"/>
        <cfvo type="max"/>
        <color rgb="FF008AEF"/>
      </dataBar>
      <extLst>
        <ext xmlns:x14="http://schemas.microsoft.com/office/spreadsheetml/2009/9/main" uri="{B025F937-C7B1-47D3-B67F-A62EFF666E3E}">
          <x14:id>{F99E3F7F-C693-4EAC-92EE-F0DAC328D4CB}</x14:id>
        </ext>
      </extLst>
    </cfRule>
  </conditionalFormatting>
  <conditionalFormatting sqref="I10:I25">
    <cfRule type="dataBar" priority="23">
      <dataBar>
        <cfvo type="min"/>
        <cfvo type="max"/>
        <color rgb="FF008AEF"/>
      </dataBar>
      <extLst>
        <ext xmlns:x14="http://schemas.microsoft.com/office/spreadsheetml/2009/9/main" uri="{B025F937-C7B1-47D3-B67F-A62EFF666E3E}">
          <x14:id>{4D5BB193-883C-4670-8629-D45A4BD44A20}</x14:id>
        </ext>
      </extLst>
    </cfRule>
  </conditionalFormatting>
  <conditionalFormatting sqref="Q10:Q25">
    <cfRule type="dataBar" priority="13">
      <dataBar>
        <cfvo type="min"/>
        <cfvo type="max"/>
        <color rgb="FF63C384"/>
      </dataBar>
      <extLst>
        <ext xmlns:x14="http://schemas.microsoft.com/office/spreadsheetml/2009/9/main" uri="{B025F937-C7B1-47D3-B67F-A62EFF666E3E}">
          <x14:id>{4CD91C1B-6617-439E-B6E6-03C7899108E0}</x14:id>
        </ext>
      </extLst>
    </cfRule>
  </conditionalFormatting>
  <conditionalFormatting sqref="J10:L25">
    <cfRule type="dataBar" priority="14">
      <dataBar>
        <cfvo type="min"/>
        <cfvo type="max"/>
        <color rgb="FF008AEF"/>
      </dataBar>
      <extLst>
        <ext xmlns:x14="http://schemas.microsoft.com/office/spreadsheetml/2009/9/main" uri="{B025F937-C7B1-47D3-B67F-A62EFF666E3E}">
          <x14:id>{84E10C5F-E566-4671-8C22-07DD58031FD1}</x14:id>
        </ext>
      </extLst>
    </cfRule>
  </conditionalFormatting>
  <conditionalFormatting sqref="F34:F49">
    <cfRule type="dataBar" priority="12">
      <dataBar>
        <cfvo type="min"/>
        <cfvo type="max"/>
        <color rgb="FFFF555A"/>
      </dataBar>
      <extLst>
        <ext xmlns:x14="http://schemas.microsoft.com/office/spreadsheetml/2009/9/main" uri="{B025F937-C7B1-47D3-B67F-A62EFF666E3E}">
          <x14:id>{AFE72C0B-DCE7-4513-B518-B05F947EC8D2}</x14:id>
        </ext>
      </extLst>
    </cfRule>
  </conditionalFormatting>
  <conditionalFormatting sqref="G34:G49">
    <cfRule type="dataBar" priority="11">
      <dataBar>
        <cfvo type="min"/>
        <cfvo type="max"/>
        <color rgb="FFFF555A"/>
      </dataBar>
      <extLst>
        <ext xmlns:x14="http://schemas.microsoft.com/office/spreadsheetml/2009/9/main" uri="{B025F937-C7B1-47D3-B67F-A62EFF666E3E}">
          <x14:id>{3D82C075-BD1A-4222-980E-20C7079763A4}</x14:id>
        </ext>
      </extLst>
    </cfRule>
  </conditionalFormatting>
  <conditionalFormatting sqref="H34:H49">
    <cfRule type="dataBar" priority="10">
      <dataBar>
        <cfvo type="min"/>
        <cfvo type="max"/>
        <color rgb="FF008AEF"/>
      </dataBar>
      <extLst>
        <ext xmlns:x14="http://schemas.microsoft.com/office/spreadsheetml/2009/9/main" uri="{B025F937-C7B1-47D3-B67F-A62EFF666E3E}">
          <x14:id>{0DDCE2DD-7CBE-458D-B735-B7E2D56B979D}</x14:id>
        </ext>
      </extLst>
    </cfRule>
  </conditionalFormatting>
  <conditionalFormatting sqref="I34:I49">
    <cfRule type="dataBar" priority="9">
      <dataBar>
        <cfvo type="min"/>
        <cfvo type="max"/>
        <color rgb="FF008AEF"/>
      </dataBar>
      <extLst>
        <ext xmlns:x14="http://schemas.microsoft.com/office/spreadsheetml/2009/9/main" uri="{B025F937-C7B1-47D3-B67F-A62EFF666E3E}">
          <x14:id>{DF79DA75-0A4D-4E34-A105-54C8159E6BDE}</x14:id>
        </ext>
      </extLst>
    </cfRule>
  </conditionalFormatting>
  <conditionalFormatting sqref="Q34:Q49">
    <cfRule type="dataBar" priority="7">
      <dataBar>
        <cfvo type="min"/>
        <cfvo type="max"/>
        <color rgb="FF63C384"/>
      </dataBar>
      <extLst>
        <ext xmlns:x14="http://schemas.microsoft.com/office/spreadsheetml/2009/9/main" uri="{B025F937-C7B1-47D3-B67F-A62EFF666E3E}">
          <x14:id>{6998357E-DE6A-47A6-82B9-46869E475D74}</x14:id>
        </ext>
      </extLst>
    </cfRule>
  </conditionalFormatting>
  <conditionalFormatting sqref="J34:L49">
    <cfRule type="dataBar" priority="8">
      <dataBar>
        <cfvo type="min"/>
        <cfvo type="max"/>
        <color rgb="FF008AEF"/>
      </dataBar>
      <extLst>
        <ext xmlns:x14="http://schemas.microsoft.com/office/spreadsheetml/2009/9/main" uri="{B025F937-C7B1-47D3-B67F-A62EFF666E3E}">
          <x14:id>{8A0B5BCE-5253-4AAF-A5EC-29B683CFB8B2}</x14:id>
        </ext>
      </extLst>
    </cfRule>
  </conditionalFormatting>
  <conditionalFormatting sqref="F58:F73">
    <cfRule type="dataBar" priority="6">
      <dataBar>
        <cfvo type="min"/>
        <cfvo type="max"/>
        <color rgb="FFFF555A"/>
      </dataBar>
      <extLst>
        <ext xmlns:x14="http://schemas.microsoft.com/office/spreadsheetml/2009/9/main" uri="{B025F937-C7B1-47D3-B67F-A62EFF666E3E}">
          <x14:id>{7F06C5E6-1B2F-40F7-B516-5AD27DC7CF95}</x14:id>
        </ext>
      </extLst>
    </cfRule>
  </conditionalFormatting>
  <conditionalFormatting sqref="G58:G73">
    <cfRule type="dataBar" priority="5">
      <dataBar>
        <cfvo type="min"/>
        <cfvo type="max"/>
        <color rgb="FFFF555A"/>
      </dataBar>
      <extLst>
        <ext xmlns:x14="http://schemas.microsoft.com/office/spreadsheetml/2009/9/main" uri="{B025F937-C7B1-47D3-B67F-A62EFF666E3E}">
          <x14:id>{4E698D6A-1637-4285-A851-C617271D08A5}</x14:id>
        </ext>
      </extLst>
    </cfRule>
  </conditionalFormatting>
  <conditionalFormatting sqref="H58:H73">
    <cfRule type="dataBar" priority="4">
      <dataBar>
        <cfvo type="min"/>
        <cfvo type="max"/>
        <color rgb="FF008AEF"/>
      </dataBar>
      <extLst>
        <ext xmlns:x14="http://schemas.microsoft.com/office/spreadsheetml/2009/9/main" uri="{B025F937-C7B1-47D3-B67F-A62EFF666E3E}">
          <x14:id>{3AB4B2B3-2843-40C9-8CA5-2C4B48F78910}</x14:id>
        </ext>
      </extLst>
    </cfRule>
  </conditionalFormatting>
  <conditionalFormatting sqref="I58:I73">
    <cfRule type="dataBar" priority="3">
      <dataBar>
        <cfvo type="min"/>
        <cfvo type="max"/>
        <color rgb="FF008AEF"/>
      </dataBar>
      <extLst>
        <ext xmlns:x14="http://schemas.microsoft.com/office/spreadsheetml/2009/9/main" uri="{B025F937-C7B1-47D3-B67F-A62EFF666E3E}">
          <x14:id>{FDFF9CEE-A55E-46D2-A7AB-525043EE93A3}</x14:id>
        </ext>
      </extLst>
    </cfRule>
  </conditionalFormatting>
  <conditionalFormatting sqref="Q58:Q73">
    <cfRule type="dataBar" priority="1">
      <dataBar>
        <cfvo type="min"/>
        <cfvo type="max"/>
        <color rgb="FF63C384"/>
      </dataBar>
      <extLst>
        <ext xmlns:x14="http://schemas.microsoft.com/office/spreadsheetml/2009/9/main" uri="{B025F937-C7B1-47D3-B67F-A62EFF666E3E}">
          <x14:id>{23A75F64-401E-4230-BC27-9A0D8F651C22}</x14:id>
        </ext>
      </extLst>
    </cfRule>
  </conditionalFormatting>
  <conditionalFormatting sqref="J58:L73">
    <cfRule type="dataBar" priority="2">
      <dataBar>
        <cfvo type="min"/>
        <cfvo type="max"/>
        <color rgb="FF008AEF"/>
      </dataBar>
      <extLst>
        <ext xmlns:x14="http://schemas.microsoft.com/office/spreadsheetml/2009/9/main" uri="{B025F937-C7B1-47D3-B67F-A62EFF666E3E}">
          <x14:id>{3E4207B8-46CE-4482-9273-28FB4C02A1D6}</x14:id>
        </ext>
      </extLst>
    </cfRule>
  </conditionalFormatting>
  <hyperlinks>
    <hyperlink ref="H1" location="'Financials&amp;Adoptions'!A6" display="PDS1" xr:uid="{127AD3DC-EF8D-469F-B1CF-49331D4A9143}"/>
    <hyperlink ref="I1" location="'Financials&amp;Adoptions'!A37" display="PDS2" xr:uid="{7C36F3A8-E786-4842-A0AC-1248B09B53DB}"/>
    <hyperlink ref="J1" location="'Financials&amp;Adoptions'!A58" display="PDS3" xr:uid="{2714711B-E3D4-4D58-BA7D-6932609B440F}"/>
    <hyperlink ref="T1:V2" location="'Table of Contents'!A1" display="Back to Table of Contents" xr:uid="{A1C9B3D9-7207-42A8-A325-93DB0D21525B}"/>
  </hyperlinks>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1ECAA6D5-1E97-41D1-BEA0-609AA87A219D}">
            <x14:dataBar minLength="0" maxLength="100" border="1" negativeBarBorderColorSameAsPositive="0">
              <x14:cfvo type="autoMin"/>
              <x14:cfvo type="autoMax"/>
              <x14:borderColor rgb="FFFF555A"/>
              <x14:negativeFillColor rgb="FFFF0000"/>
              <x14:negativeBorderColor rgb="FFFF0000"/>
              <x14:axisColor rgb="FF000000"/>
            </x14:dataBar>
          </x14:cfRule>
          <xm:sqref>F10:F25</xm:sqref>
        </x14:conditionalFormatting>
        <x14:conditionalFormatting xmlns:xm="http://schemas.microsoft.com/office/excel/2006/main">
          <x14:cfRule type="dataBar" id="{0166B007-7885-43A7-8977-DC23273EEAF8}">
            <x14:dataBar minLength="0" maxLength="100" border="1" negativeBarBorderColorSameAsPositive="0">
              <x14:cfvo type="autoMin"/>
              <x14:cfvo type="autoMax"/>
              <x14:borderColor rgb="FFFF555A"/>
              <x14:negativeFillColor rgb="FF008AEF"/>
              <x14:negativeBorderColor rgb="FF008AEF"/>
              <x14:axisColor rgb="FF000000"/>
            </x14:dataBar>
          </x14:cfRule>
          <xm:sqref>G10:G25</xm:sqref>
        </x14:conditionalFormatting>
        <x14:conditionalFormatting xmlns:xm="http://schemas.microsoft.com/office/excel/2006/main">
          <x14:cfRule type="dataBar" id="{F99E3F7F-C693-4EAC-92EE-F0DAC328D4CB}">
            <x14:dataBar minLength="0" maxLength="100" border="1" negativeBarBorderColorSameAsPositive="0">
              <x14:cfvo type="autoMin"/>
              <x14:cfvo type="autoMax"/>
              <x14:borderColor rgb="FF008AEF"/>
              <x14:negativeFillColor rgb="FFFF0000"/>
              <x14:negativeBorderColor rgb="FFFF0000"/>
              <x14:axisColor rgb="FF000000"/>
            </x14:dataBar>
          </x14:cfRule>
          <xm:sqref>H10:H25</xm:sqref>
        </x14:conditionalFormatting>
        <x14:conditionalFormatting xmlns:xm="http://schemas.microsoft.com/office/excel/2006/main">
          <x14:cfRule type="dataBar" id="{4D5BB193-883C-4670-8629-D45A4BD44A20}">
            <x14:dataBar minLength="0" maxLength="100" border="1" negativeBarBorderColorSameAsPositive="0">
              <x14:cfvo type="autoMin"/>
              <x14:cfvo type="autoMax"/>
              <x14:borderColor rgb="FF008AEF"/>
              <x14:negativeFillColor rgb="FFFF0000"/>
              <x14:negativeBorderColor rgb="FFFF0000"/>
              <x14:axisColor rgb="FF000000"/>
            </x14:dataBar>
          </x14:cfRule>
          <xm:sqref>I10:I25</xm:sqref>
        </x14:conditionalFormatting>
        <x14:conditionalFormatting xmlns:xm="http://schemas.microsoft.com/office/excel/2006/main">
          <x14:cfRule type="dataBar" id="{4CD91C1B-6617-439E-B6E6-03C7899108E0}">
            <x14:dataBar minLength="0" maxLength="100" border="1" negativeBarBorderColorSameAsPositive="0">
              <x14:cfvo type="autoMin"/>
              <x14:cfvo type="autoMax"/>
              <x14:borderColor rgb="FF63C384"/>
              <x14:negativeFillColor rgb="FFFF0000"/>
              <x14:negativeBorderColor rgb="FFFF0000"/>
              <x14:axisColor rgb="FF000000"/>
            </x14:dataBar>
          </x14:cfRule>
          <xm:sqref>Q10:Q25</xm:sqref>
        </x14:conditionalFormatting>
        <x14:conditionalFormatting xmlns:xm="http://schemas.microsoft.com/office/excel/2006/main">
          <x14:cfRule type="dataBar" id="{84E10C5F-E566-4671-8C22-07DD58031FD1}">
            <x14:dataBar minLength="0" maxLength="100" border="1" negativeBarBorderColorSameAsPositive="0">
              <x14:cfvo type="autoMin"/>
              <x14:cfvo type="autoMax"/>
              <x14:borderColor rgb="FF008AEF"/>
              <x14:negativeFillColor rgb="FFFF0000"/>
              <x14:negativeBorderColor rgb="FFFF0000"/>
              <x14:axisColor rgb="FF000000"/>
            </x14:dataBar>
          </x14:cfRule>
          <xm:sqref>J10:L25</xm:sqref>
        </x14:conditionalFormatting>
        <x14:conditionalFormatting xmlns:xm="http://schemas.microsoft.com/office/excel/2006/main">
          <x14:cfRule type="dataBar" id="{AFE72C0B-DCE7-4513-B518-B05F947EC8D2}">
            <x14:dataBar minLength="0" maxLength="100" border="1" negativeBarBorderColorSameAsPositive="0">
              <x14:cfvo type="autoMin"/>
              <x14:cfvo type="autoMax"/>
              <x14:borderColor rgb="FFFF555A"/>
              <x14:negativeFillColor rgb="FFFF0000"/>
              <x14:negativeBorderColor rgb="FFFF0000"/>
              <x14:axisColor rgb="FF000000"/>
            </x14:dataBar>
          </x14:cfRule>
          <xm:sqref>F34:F49</xm:sqref>
        </x14:conditionalFormatting>
        <x14:conditionalFormatting xmlns:xm="http://schemas.microsoft.com/office/excel/2006/main">
          <x14:cfRule type="dataBar" id="{3D82C075-BD1A-4222-980E-20C7079763A4}">
            <x14:dataBar minLength="0" maxLength="100" border="1" negativeBarBorderColorSameAsPositive="0">
              <x14:cfvo type="autoMin"/>
              <x14:cfvo type="autoMax"/>
              <x14:borderColor rgb="FFFF555A"/>
              <x14:negativeFillColor rgb="FF008AEF"/>
              <x14:negativeBorderColor rgb="FF008AEF"/>
              <x14:axisColor rgb="FF000000"/>
            </x14:dataBar>
          </x14:cfRule>
          <xm:sqref>G34:G49</xm:sqref>
        </x14:conditionalFormatting>
        <x14:conditionalFormatting xmlns:xm="http://schemas.microsoft.com/office/excel/2006/main">
          <x14:cfRule type="dataBar" id="{0DDCE2DD-7CBE-458D-B735-B7E2D56B979D}">
            <x14:dataBar minLength="0" maxLength="100" border="1" negativeBarBorderColorSameAsPositive="0">
              <x14:cfvo type="autoMin"/>
              <x14:cfvo type="autoMax"/>
              <x14:borderColor rgb="FF008AEF"/>
              <x14:negativeFillColor rgb="FFFF0000"/>
              <x14:negativeBorderColor rgb="FFFF0000"/>
              <x14:axisColor rgb="FF000000"/>
            </x14:dataBar>
          </x14:cfRule>
          <xm:sqref>H34:H49</xm:sqref>
        </x14:conditionalFormatting>
        <x14:conditionalFormatting xmlns:xm="http://schemas.microsoft.com/office/excel/2006/main">
          <x14:cfRule type="dataBar" id="{DF79DA75-0A4D-4E34-A105-54C8159E6BDE}">
            <x14:dataBar minLength="0" maxLength="100" border="1" negativeBarBorderColorSameAsPositive="0">
              <x14:cfvo type="autoMin"/>
              <x14:cfvo type="autoMax"/>
              <x14:borderColor rgb="FF008AEF"/>
              <x14:negativeFillColor rgb="FFFF0000"/>
              <x14:negativeBorderColor rgb="FFFF0000"/>
              <x14:axisColor rgb="FF000000"/>
            </x14:dataBar>
          </x14:cfRule>
          <xm:sqref>I34:I49</xm:sqref>
        </x14:conditionalFormatting>
        <x14:conditionalFormatting xmlns:xm="http://schemas.microsoft.com/office/excel/2006/main">
          <x14:cfRule type="dataBar" id="{6998357E-DE6A-47A6-82B9-46869E475D74}">
            <x14:dataBar minLength="0" maxLength="100" border="1" negativeBarBorderColorSameAsPositive="0">
              <x14:cfvo type="autoMin"/>
              <x14:cfvo type="autoMax"/>
              <x14:borderColor rgb="FF63C384"/>
              <x14:negativeFillColor rgb="FFFF0000"/>
              <x14:negativeBorderColor rgb="FFFF0000"/>
              <x14:axisColor rgb="FF000000"/>
            </x14:dataBar>
          </x14:cfRule>
          <xm:sqref>Q34:Q49</xm:sqref>
        </x14:conditionalFormatting>
        <x14:conditionalFormatting xmlns:xm="http://schemas.microsoft.com/office/excel/2006/main">
          <x14:cfRule type="dataBar" id="{8A0B5BCE-5253-4AAF-A5EC-29B683CFB8B2}">
            <x14:dataBar minLength="0" maxLength="100" border="1" negativeBarBorderColorSameAsPositive="0">
              <x14:cfvo type="autoMin"/>
              <x14:cfvo type="autoMax"/>
              <x14:borderColor rgb="FF008AEF"/>
              <x14:negativeFillColor rgb="FFFF0000"/>
              <x14:negativeBorderColor rgb="FFFF0000"/>
              <x14:axisColor rgb="FF000000"/>
            </x14:dataBar>
          </x14:cfRule>
          <xm:sqref>J34:L49</xm:sqref>
        </x14:conditionalFormatting>
        <x14:conditionalFormatting xmlns:xm="http://schemas.microsoft.com/office/excel/2006/main">
          <x14:cfRule type="dataBar" id="{7F06C5E6-1B2F-40F7-B516-5AD27DC7CF95}">
            <x14:dataBar minLength="0" maxLength="100" border="1" negativeBarBorderColorSameAsPositive="0">
              <x14:cfvo type="autoMin"/>
              <x14:cfvo type="autoMax"/>
              <x14:borderColor rgb="FFFF555A"/>
              <x14:negativeFillColor rgb="FFFF0000"/>
              <x14:negativeBorderColor rgb="FFFF0000"/>
              <x14:axisColor rgb="FF000000"/>
            </x14:dataBar>
          </x14:cfRule>
          <xm:sqref>F58:F73</xm:sqref>
        </x14:conditionalFormatting>
        <x14:conditionalFormatting xmlns:xm="http://schemas.microsoft.com/office/excel/2006/main">
          <x14:cfRule type="dataBar" id="{4E698D6A-1637-4285-A851-C617271D08A5}">
            <x14:dataBar minLength="0" maxLength="100" border="1" negativeBarBorderColorSameAsPositive="0">
              <x14:cfvo type="autoMin"/>
              <x14:cfvo type="autoMax"/>
              <x14:borderColor rgb="FFFF555A"/>
              <x14:negativeFillColor rgb="FF008AEF"/>
              <x14:negativeBorderColor rgb="FF008AEF"/>
              <x14:axisColor rgb="FF000000"/>
            </x14:dataBar>
          </x14:cfRule>
          <xm:sqref>G58:G73</xm:sqref>
        </x14:conditionalFormatting>
        <x14:conditionalFormatting xmlns:xm="http://schemas.microsoft.com/office/excel/2006/main">
          <x14:cfRule type="dataBar" id="{3AB4B2B3-2843-40C9-8CA5-2C4B48F78910}">
            <x14:dataBar minLength="0" maxLength="100" border="1" negativeBarBorderColorSameAsPositive="0">
              <x14:cfvo type="autoMin"/>
              <x14:cfvo type="autoMax"/>
              <x14:borderColor rgb="FF008AEF"/>
              <x14:negativeFillColor rgb="FFFF0000"/>
              <x14:negativeBorderColor rgb="FFFF0000"/>
              <x14:axisColor rgb="FF000000"/>
            </x14:dataBar>
          </x14:cfRule>
          <xm:sqref>H58:H73</xm:sqref>
        </x14:conditionalFormatting>
        <x14:conditionalFormatting xmlns:xm="http://schemas.microsoft.com/office/excel/2006/main">
          <x14:cfRule type="dataBar" id="{FDFF9CEE-A55E-46D2-A7AB-525043EE93A3}">
            <x14:dataBar minLength="0" maxLength="100" border="1" negativeBarBorderColorSameAsPositive="0">
              <x14:cfvo type="autoMin"/>
              <x14:cfvo type="autoMax"/>
              <x14:borderColor rgb="FF008AEF"/>
              <x14:negativeFillColor rgb="FFFF0000"/>
              <x14:negativeBorderColor rgb="FFFF0000"/>
              <x14:axisColor rgb="FF000000"/>
            </x14:dataBar>
          </x14:cfRule>
          <xm:sqref>I58:I73</xm:sqref>
        </x14:conditionalFormatting>
        <x14:conditionalFormatting xmlns:xm="http://schemas.microsoft.com/office/excel/2006/main">
          <x14:cfRule type="dataBar" id="{23A75F64-401E-4230-BC27-9A0D8F651C22}">
            <x14:dataBar minLength="0" maxLength="100" border="1" negativeBarBorderColorSameAsPositive="0">
              <x14:cfvo type="autoMin"/>
              <x14:cfvo type="autoMax"/>
              <x14:borderColor rgb="FF63C384"/>
              <x14:negativeFillColor rgb="FFFF0000"/>
              <x14:negativeBorderColor rgb="FFFF0000"/>
              <x14:axisColor rgb="FF000000"/>
            </x14:dataBar>
          </x14:cfRule>
          <xm:sqref>Q58:Q73</xm:sqref>
        </x14:conditionalFormatting>
        <x14:conditionalFormatting xmlns:xm="http://schemas.microsoft.com/office/excel/2006/main">
          <x14:cfRule type="dataBar" id="{3E4207B8-46CE-4482-9273-28FB4C02A1D6}">
            <x14:dataBar minLength="0" maxLength="100" border="1" negativeBarBorderColorSameAsPositive="0">
              <x14:cfvo type="autoMin"/>
              <x14:cfvo type="autoMax"/>
              <x14:borderColor rgb="FF008AEF"/>
              <x14:negativeFillColor rgb="FFFF0000"/>
              <x14:negativeBorderColor rgb="FFFF0000"/>
              <x14:axisColor rgb="FF000000"/>
            </x14:dataBar>
          </x14:cfRule>
          <xm:sqref>J58:L73</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6E083-D354-4C2C-B984-CD4BCA135762}">
  <sheetPr codeName="Sheet12">
    <tabColor rgb="FFFFFF9B"/>
  </sheetPr>
  <dimension ref="A1:W76"/>
  <sheetViews>
    <sheetView zoomScale="85" zoomScaleNormal="85" workbookViewId="0">
      <pane xSplit="5" ySplit="2" topLeftCell="G8" activePane="bottomRight" state="frozen"/>
      <selection pane="topRight" activeCell="F1" sqref="F1"/>
      <selection pane="bottomLeft" activeCell="A3" sqref="A3"/>
      <selection pane="bottomRight" activeCell="AS16" sqref="AS16"/>
    </sheetView>
  </sheetViews>
  <sheetFormatPr defaultColWidth="8.88671875" defaultRowHeight="13.2" x14ac:dyDescent="0.25"/>
  <cols>
    <col min="1" max="3" width="8.88671875" style="1252"/>
    <col min="4" max="4" width="21.109375" style="1252" customWidth="1"/>
    <col min="5" max="5" width="16.21875" style="1252" customWidth="1"/>
    <col min="6" max="6" width="16.21875" style="1252" hidden="1" customWidth="1"/>
    <col min="7" max="10" width="16.21875" style="1252" customWidth="1"/>
    <col min="11" max="13" width="16.21875" style="1252" hidden="1" customWidth="1"/>
    <col min="14" max="14" width="22.109375" style="1252" hidden="1" customWidth="1"/>
    <col min="15" max="15" width="16.21875" style="1252" hidden="1" customWidth="1"/>
    <col min="16" max="16" width="25" style="1252" hidden="1" customWidth="1"/>
    <col min="17" max="20" width="16.21875" style="1252" hidden="1" customWidth="1"/>
    <col min="21" max="21" width="15.109375" style="1252" hidden="1" customWidth="1"/>
    <col min="22" max="44" width="0" style="1252" hidden="1" customWidth="1"/>
    <col min="45" max="16384" width="8.88671875" style="1252"/>
  </cols>
  <sheetData>
    <row r="1" spans="1:23" ht="14.4" x14ac:dyDescent="0.25">
      <c r="A1" s="1656" t="s">
        <v>918</v>
      </c>
      <c r="B1" s="1656"/>
      <c r="C1" s="1656"/>
      <c r="D1" s="1656"/>
      <c r="E1" s="1656"/>
      <c r="G1" s="1253" t="s">
        <v>856</v>
      </c>
      <c r="H1" s="1253"/>
      <c r="I1" s="1253"/>
      <c r="J1" s="1253"/>
      <c r="K1" s="1254" t="s">
        <v>842</v>
      </c>
      <c r="L1" s="1254" t="s">
        <v>854</v>
      </c>
      <c r="M1" s="1254" t="s">
        <v>855</v>
      </c>
      <c r="U1" s="1657" t="s">
        <v>919</v>
      </c>
      <c r="V1" s="1658"/>
      <c r="W1" s="1659"/>
    </row>
    <row r="2" spans="1:23" ht="13.8" thickBot="1" x14ac:dyDescent="0.3">
      <c r="A2" s="1656"/>
      <c r="B2" s="1656"/>
      <c r="C2" s="1656"/>
      <c r="D2" s="1656"/>
      <c r="E2" s="1656"/>
      <c r="U2" s="1660"/>
      <c r="V2" s="1661"/>
      <c r="W2" s="1662"/>
    </row>
    <row r="3" spans="1:23" ht="14.4" x14ac:dyDescent="0.3">
      <c r="A3" s="1656"/>
      <c r="B3" s="1656"/>
      <c r="C3" s="1656"/>
      <c r="D3" s="1656"/>
      <c r="E3" s="1656"/>
      <c r="U3" s="20"/>
      <c r="V3" s="20"/>
      <c r="W3" s="20"/>
    </row>
    <row r="6" spans="1:23" ht="15.6" x14ac:dyDescent="0.25">
      <c r="B6" s="1255" t="s">
        <v>842</v>
      </c>
      <c r="D6" s="1256" t="s">
        <v>845</v>
      </c>
      <c r="F6" s="1654" t="s">
        <v>920</v>
      </c>
      <c r="G6" s="1654"/>
      <c r="H6" s="1654"/>
      <c r="I6" s="1654"/>
      <c r="J6" s="1654"/>
      <c r="K6" s="1654"/>
      <c r="L6" s="1654"/>
      <c r="M6" s="1654"/>
      <c r="N6" s="1655" t="s">
        <v>921</v>
      </c>
      <c r="O6" s="1655"/>
      <c r="P6" s="1655"/>
      <c r="Q6" s="1655"/>
      <c r="R6" s="1655"/>
    </row>
    <row r="7" spans="1:23" ht="78" x14ac:dyDescent="0.25">
      <c r="F7" s="1279" t="s">
        <v>922</v>
      </c>
      <c r="G7" s="1279" t="s">
        <v>923</v>
      </c>
      <c r="H7" s="1283" t="s">
        <v>961</v>
      </c>
      <c r="I7" s="1283" t="s">
        <v>962</v>
      </c>
      <c r="J7" s="1283" t="s">
        <v>963</v>
      </c>
      <c r="K7" s="1279" t="s">
        <v>924</v>
      </c>
      <c r="L7" s="1279" t="s">
        <v>925</v>
      </c>
      <c r="M7" s="1279" t="s">
        <v>926</v>
      </c>
      <c r="N7" s="1280" t="s">
        <v>927</v>
      </c>
      <c r="O7" s="1280" t="s">
        <v>928</v>
      </c>
      <c r="P7" s="1280" t="s">
        <v>929</v>
      </c>
      <c r="Q7" s="1280" t="s">
        <v>121</v>
      </c>
      <c r="R7" s="1280" t="s">
        <v>930</v>
      </c>
    </row>
    <row r="8" spans="1:23" x14ac:dyDescent="0.25">
      <c r="F8" s="1268" t="s">
        <v>947</v>
      </c>
      <c r="G8" s="1269" t="s">
        <v>948</v>
      </c>
      <c r="H8" s="1282"/>
      <c r="I8" s="1282"/>
      <c r="J8" s="1282"/>
      <c r="R8" s="1270" t="s">
        <v>949</v>
      </c>
    </row>
    <row r="10" spans="1:23" ht="48.6" customHeight="1" x14ac:dyDescent="0.25">
      <c r="D10" s="1262" t="s">
        <v>897</v>
      </c>
      <c r="F10" s="1273">
        <v>899.80158449315911</v>
      </c>
      <c r="G10" s="1273">
        <v>751.12555783748871</v>
      </c>
      <c r="H10" s="1273">
        <v>751.12555783748871</v>
      </c>
      <c r="I10" s="1273">
        <f t="shared" ref="I10:I25" si="0">H10-G10</f>
        <v>0</v>
      </c>
      <c r="J10" s="1285">
        <f t="shared" ref="J10:J25" si="1">(H10-G10)/G10</f>
        <v>0</v>
      </c>
      <c r="K10" s="1273">
        <v>4282.6020007536608</v>
      </c>
      <c r="L10" s="1273">
        <v>21787.502935789551</v>
      </c>
      <c r="M10" s="1273">
        <v>2686.5543893464878</v>
      </c>
      <c r="N10" s="1259">
        <v>160765.97337479089</v>
      </c>
      <c r="O10" s="1260" t="s">
        <v>551</v>
      </c>
      <c r="P10" s="1259">
        <v>160765.97337479089</v>
      </c>
      <c r="Q10" s="1260" t="s">
        <v>551</v>
      </c>
      <c r="R10" s="1261">
        <v>0.67368794821740419</v>
      </c>
    </row>
    <row r="11" spans="1:23" ht="48.6" customHeight="1" x14ac:dyDescent="0.25">
      <c r="D11" s="1263" t="s">
        <v>8</v>
      </c>
      <c r="F11" s="1273">
        <v>1224.3127847048916</v>
      </c>
      <c r="G11" s="1273">
        <v>79.469804201199835</v>
      </c>
      <c r="H11" s="1273">
        <v>80.467629925427374</v>
      </c>
      <c r="I11" s="1273">
        <f t="shared" si="0"/>
        <v>0.99782572422753901</v>
      </c>
      <c r="J11" s="1285">
        <f t="shared" si="1"/>
        <v>1.2556036022201169E-2</v>
      </c>
      <c r="K11" s="1273">
        <v>179.2478206256842</v>
      </c>
      <c r="L11" s="1273">
        <v>425.13615056698109</v>
      </c>
      <c r="M11" s="1273">
        <v>64.131568648558016</v>
      </c>
      <c r="N11" s="1259">
        <v>43819006216.173523</v>
      </c>
      <c r="O11" s="1260" t="s">
        <v>931</v>
      </c>
      <c r="P11" s="1259">
        <v>43819006216.173523</v>
      </c>
      <c r="Q11" s="1260" t="s">
        <v>555</v>
      </c>
      <c r="R11" s="1261">
        <v>0.30216401735719967</v>
      </c>
    </row>
    <row r="12" spans="1:23" ht="48.6" customHeight="1" x14ac:dyDescent="0.25">
      <c r="D12" s="1262" t="s">
        <v>9</v>
      </c>
      <c r="F12" s="1273">
        <v>756.11390352319654</v>
      </c>
      <c r="G12" s="1273">
        <v>544.52069990589735</v>
      </c>
      <c r="H12" s="1273">
        <v>543.17524991505229</v>
      </c>
      <c r="I12" s="1273">
        <f t="shared" si="0"/>
        <v>-1.3454499908450543</v>
      </c>
      <c r="J12" s="1285">
        <f t="shared" si="1"/>
        <v>-2.4708886018062703E-3</v>
      </c>
      <c r="K12" s="1273">
        <v>-17.947974102010519</v>
      </c>
      <c r="L12" s="1273">
        <v>-94.753757660360563</v>
      </c>
      <c r="M12" s="1273">
        <v>-166.39510606353664</v>
      </c>
      <c r="N12" s="1259">
        <v>4002036223.2634335</v>
      </c>
      <c r="O12" s="1260" t="s">
        <v>931</v>
      </c>
      <c r="P12" s="1259">
        <v>4002036223.2634335</v>
      </c>
      <c r="Q12" s="1260" t="s">
        <v>555</v>
      </c>
      <c r="R12" s="1261">
        <v>8.7711642380809807E-2</v>
      </c>
    </row>
    <row r="13" spans="1:23" ht="48.6" customHeight="1" x14ac:dyDescent="0.25">
      <c r="D13" s="1262" t="s">
        <v>893</v>
      </c>
      <c r="F13" s="1273">
        <v>9180.2602913537394</v>
      </c>
      <c r="G13" s="1273">
        <v>5850.3396787657712</v>
      </c>
      <c r="H13" s="1273">
        <v>5850.34</v>
      </c>
      <c r="I13" s="1273">
        <f t="shared" si="0"/>
        <v>3.2123422897711862E-4</v>
      </c>
      <c r="J13" s="1285">
        <f t="shared" si="1"/>
        <v>5.4908645756597921E-8</v>
      </c>
      <c r="K13" s="1273">
        <v>1183.7347119452304</v>
      </c>
      <c r="L13" s="1273">
        <v>2089.4686260894173</v>
      </c>
      <c r="M13" s="1273">
        <v>-2361.3531311178781</v>
      </c>
      <c r="N13" s="1259">
        <v>175139.32004161156</v>
      </c>
      <c r="O13" s="1260" t="s">
        <v>123</v>
      </c>
      <c r="P13" s="1259">
        <v>175139.32004161156</v>
      </c>
      <c r="Q13" s="1260" t="s">
        <v>123</v>
      </c>
      <c r="R13" s="1261">
        <v>0.73391929084370566</v>
      </c>
    </row>
    <row r="14" spans="1:23" ht="48.6" customHeight="1" x14ac:dyDescent="0.25">
      <c r="D14" s="1262" t="s">
        <v>894</v>
      </c>
      <c r="F14" s="1273">
        <v>4330.5016478735351</v>
      </c>
      <c r="G14" s="1273">
        <v>3210.6246244494387</v>
      </c>
      <c r="H14" s="1273">
        <v>3208.19</v>
      </c>
      <c r="I14" s="1273">
        <f t="shared" si="0"/>
        <v>-2.4346244494386156</v>
      </c>
      <c r="J14" s="1285">
        <f t="shared" si="1"/>
        <v>-7.5830242841176351E-4</v>
      </c>
      <c r="K14" s="1273">
        <v>600.12545581875099</v>
      </c>
      <c r="L14" s="1273">
        <v>1284.6384908914847</v>
      </c>
      <c r="M14" s="1273">
        <v>-513.59517800672802</v>
      </c>
      <c r="N14" s="1259">
        <v>89294.431532306466</v>
      </c>
      <c r="O14" s="1260" t="s">
        <v>123</v>
      </c>
      <c r="P14" s="1259">
        <v>89294.431532306466</v>
      </c>
      <c r="Q14" s="1260" t="s">
        <v>123</v>
      </c>
      <c r="R14" s="1261">
        <v>0.88859580812825012</v>
      </c>
    </row>
    <row r="15" spans="1:23" ht="48.6" customHeight="1" x14ac:dyDescent="0.25">
      <c r="D15" s="1262" t="s">
        <v>896</v>
      </c>
      <c r="F15" s="1273">
        <v>132.16299231814861</v>
      </c>
      <c r="G15" s="1273">
        <v>69.087188141439015</v>
      </c>
      <c r="H15" s="1273">
        <v>69.087188141439015</v>
      </c>
      <c r="I15" s="1273">
        <f t="shared" si="0"/>
        <v>0</v>
      </c>
      <c r="J15" s="1285">
        <f t="shared" si="1"/>
        <v>0</v>
      </c>
      <c r="K15" s="1273">
        <v>55.404903974127194</v>
      </c>
      <c r="L15" s="1273">
        <v>98.941110971303715</v>
      </c>
      <c r="M15" s="1273">
        <v>-11.191055086366742</v>
      </c>
      <c r="N15" s="1259">
        <v>3479.3660248547108</v>
      </c>
      <c r="O15" s="1260" t="s">
        <v>932</v>
      </c>
      <c r="P15" s="1259">
        <v>3479.3660248547108</v>
      </c>
      <c r="Q15" s="1260" t="s">
        <v>932</v>
      </c>
      <c r="R15" s="1261">
        <v>0.3</v>
      </c>
    </row>
    <row r="16" spans="1:23" ht="48.6" customHeight="1" x14ac:dyDescent="0.25">
      <c r="D16" s="1262" t="s">
        <v>895</v>
      </c>
      <c r="F16" s="1273">
        <v>1075.3087272745702</v>
      </c>
      <c r="G16" s="1273">
        <v>218.41594109251466</v>
      </c>
      <c r="H16" s="1273">
        <v>225.23118977118347</v>
      </c>
      <c r="I16" s="1273">
        <f t="shared" si="0"/>
        <v>6.8152486786688087</v>
      </c>
      <c r="J16" s="1285">
        <f t="shared" si="1"/>
        <v>3.1203073569534317E-2</v>
      </c>
      <c r="K16" s="1273">
        <v>1135.1324277429062</v>
      </c>
      <c r="L16" s="1273">
        <v>1786.1460027890112</v>
      </c>
      <c r="M16" s="1273">
        <v>117.16840197046089</v>
      </c>
      <c r="N16" s="1259">
        <v>56914.751786437948</v>
      </c>
      <c r="O16" s="1260" t="s">
        <v>932</v>
      </c>
      <c r="P16" s="1259">
        <v>56914.751786437948</v>
      </c>
      <c r="Q16" s="1260" t="s">
        <v>932</v>
      </c>
      <c r="R16" s="1261">
        <v>0.50777183993358221</v>
      </c>
    </row>
    <row r="17" spans="2:18" ht="48.6" customHeight="1" x14ac:dyDescent="0.25">
      <c r="D17" s="1262" t="s">
        <v>898</v>
      </c>
      <c r="F17" s="1273">
        <v>228.88209213116568</v>
      </c>
      <c r="G17" s="1273">
        <v>155.1975675608571</v>
      </c>
      <c r="H17" s="1273">
        <v>165.33328293035569</v>
      </c>
      <c r="I17" s="1273">
        <f t="shared" si="0"/>
        <v>10.135715369498598</v>
      </c>
      <c r="J17" s="1285">
        <f t="shared" si="1"/>
        <v>6.5308467966317285E-2</v>
      </c>
      <c r="K17" s="1273">
        <v>1303.9213230216073</v>
      </c>
      <c r="L17" s="1273">
        <v>1826.9990914282278</v>
      </c>
      <c r="M17" s="1273">
        <v>505.24247394975293</v>
      </c>
      <c r="N17" s="1259">
        <v>1453.4000000000012</v>
      </c>
      <c r="O17" s="1260" t="s">
        <v>933</v>
      </c>
      <c r="P17" s="1259">
        <v>1453.4000000000012</v>
      </c>
      <c r="Q17" s="1260" t="s">
        <v>934</v>
      </c>
      <c r="R17" s="1261">
        <v>0.57850632273772906</v>
      </c>
    </row>
    <row r="18" spans="2:18" ht="48.6" customHeight="1" x14ac:dyDescent="0.25">
      <c r="D18" s="1262" t="s">
        <v>34</v>
      </c>
      <c r="F18" s="1273">
        <v>283.07160734933274</v>
      </c>
      <c r="G18" s="1273">
        <v>76.666396593841156</v>
      </c>
      <c r="H18" s="1273">
        <v>77.87746481827881</v>
      </c>
      <c r="I18" s="1273">
        <f t="shared" si="0"/>
        <v>1.2110682244376534</v>
      </c>
      <c r="J18" s="1285">
        <f t="shared" si="1"/>
        <v>1.5796597704383856E-2</v>
      </c>
      <c r="K18" s="1273">
        <v>735.77501419337318</v>
      </c>
      <c r="L18" s="1273">
        <v>1091.761179830092</v>
      </c>
      <c r="M18" s="1273">
        <v>234.81934469574836</v>
      </c>
      <c r="N18" s="1259">
        <v>27526577.875894137</v>
      </c>
      <c r="O18" s="1260" t="s">
        <v>935</v>
      </c>
      <c r="P18" s="1259">
        <v>1447.5593161394916</v>
      </c>
      <c r="Q18" s="1260" t="s">
        <v>936</v>
      </c>
      <c r="R18" s="1261">
        <v>0.202547157336047</v>
      </c>
    </row>
    <row r="19" spans="2:18" ht="48.6" customHeight="1" x14ac:dyDescent="0.25">
      <c r="D19" s="1262" t="s">
        <v>59</v>
      </c>
      <c r="F19" s="1273">
        <v>309.87413885922967</v>
      </c>
      <c r="G19" s="1273">
        <v>219.42513057421712</v>
      </c>
      <c r="H19" s="1273">
        <v>226.82</v>
      </c>
      <c r="I19" s="1273">
        <f t="shared" si="0"/>
        <v>7.394869425782872</v>
      </c>
      <c r="J19" s="1285">
        <f t="shared" si="1"/>
        <v>3.3701105276460905E-2</v>
      </c>
      <c r="K19" s="1273">
        <v>886.25132704706778</v>
      </c>
      <c r="L19" s="1273">
        <v>1589.0997824000835</v>
      </c>
      <c r="M19" s="1273">
        <v>184.71427878416847</v>
      </c>
      <c r="N19" s="1259">
        <v>0.17539706284047626</v>
      </c>
      <c r="O19" s="1260" t="s">
        <v>937</v>
      </c>
      <c r="P19" s="1259">
        <v>988.46768734378793</v>
      </c>
      <c r="Q19" s="1260" t="s">
        <v>6</v>
      </c>
      <c r="R19" s="1261">
        <v>0.13830957941258396</v>
      </c>
    </row>
    <row r="20" spans="2:18" ht="48.6" customHeight="1" x14ac:dyDescent="0.25">
      <c r="D20" s="1262" t="s">
        <v>899</v>
      </c>
      <c r="F20" s="1273">
        <v>3447.1039109525545</v>
      </c>
      <c r="G20" s="1273">
        <v>-1743.9585584075976</v>
      </c>
      <c r="H20" s="1273">
        <v>-2359.4411901508374</v>
      </c>
      <c r="I20" s="1273">
        <f t="shared" si="0"/>
        <v>-615.48263174323984</v>
      </c>
      <c r="J20" s="1285">
        <f t="shared" si="1"/>
        <v>0.35292273934836782</v>
      </c>
      <c r="K20" s="1273">
        <v>1007.1489697514414</v>
      </c>
      <c r="L20" s="1273">
        <v>1386.228834470679</v>
      </c>
      <c r="M20" s="1273">
        <v>323.20021907768626</v>
      </c>
      <c r="N20" s="1259">
        <v>4.3804337491291645E-2</v>
      </c>
      <c r="O20" s="1260" t="s">
        <v>938</v>
      </c>
      <c r="P20" s="1259">
        <v>159.26600046771273</v>
      </c>
      <c r="Q20" s="1260" t="s">
        <v>939</v>
      </c>
      <c r="R20" s="1261">
        <v>0.79999999999999982</v>
      </c>
    </row>
    <row r="21" spans="2:18" ht="48.6" customHeight="1" x14ac:dyDescent="0.25">
      <c r="D21" s="1262" t="s">
        <v>900</v>
      </c>
      <c r="F21" s="1273">
        <v>255.84941969330023</v>
      </c>
      <c r="G21" s="1273">
        <v>-30.420499011398039</v>
      </c>
      <c r="H21" s="1273">
        <v>-109.30155328267419</v>
      </c>
      <c r="I21" s="1273">
        <f t="shared" si="0"/>
        <v>-78.881054271276156</v>
      </c>
      <c r="J21" s="1285">
        <f t="shared" si="1"/>
        <v>2.5930230218025279</v>
      </c>
      <c r="K21" s="1273">
        <v>2199.9319163747618</v>
      </c>
      <c r="L21" s="1273">
        <v>3178.2820265097721</v>
      </c>
      <c r="M21" s="1273">
        <v>1038.300315698493</v>
      </c>
      <c r="N21" s="1259">
        <v>1.4953458884044889E-2</v>
      </c>
      <c r="O21" s="1260" t="s">
        <v>940</v>
      </c>
      <c r="P21" s="1259">
        <v>42.764173597662193</v>
      </c>
      <c r="Q21" s="1260" t="s">
        <v>939</v>
      </c>
      <c r="R21" s="1261">
        <v>0.90000000000000402</v>
      </c>
    </row>
    <row r="22" spans="2:18" ht="48.6" customHeight="1" x14ac:dyDescent="0.25">
      <c r="D22" s="1262" t="s">
        <v>550</v>
      </c>
      <c r="F22" s="1273">
        <v>332.47428304591415</v>
      </c>
      <c r="G22" s="1273">
        <v>128.59970887086303</v>
      </c>
      <c r="H22" s="1273">
        <v>136.46287188994094</v>
      </c>
      <c r="I22" s="1273">
        <f t="shared" si="0"/>
        <v>7.8631630190779163</v>
      </c>
      <c r="J22" s="1285">
        <f t="shared" si="1"/>
        <v>6.1144485381175555E-2</v>
      </c>
      <c r="K22" s="1273">
        <v>-1554.7874951972642</v>
      </c>
      <c r="L22" s="1273">
        <v>-1959.555786345526</v>
      </c>
      <c r="M22" s="1273">
        <v>-737.20811502736103</v>
      </c>
      <c r="N22" s="1259">
        <v>5418069754.1466322</v>
      </c>
      <c r="O22" s="1260" t="s">
        <v>941</v>
      </c>
      <c r="P22" s="1259">
        <v>5435.0176547954616</v>
      </c>
      <c r="Q22" s="1260" t="s">
        <v>446</v>
      </c>
      <c r="R22" s="1261">
        <v>0.83690909090909238</v>
      </c>
    </row>
    <row r="23" spans="2:18" ht="48.6" customHeight="1" x14ac:dyDescent="0.25">
      <c r="D23" s="1262" t="s">
        <v>549</v>
      </c>
      <c r="F23" s="1273">
        <v>30.440146006992777</v>
      </c>
      <c r="G23" s="1273">
        <v>23.498385750798942</v>
      </c>
      <c r="H23" s="1273">
        <v>24.722516198364737</v>
      </c>
      <c r="I23" s="1273">
        <f t="shared" si="0"/>
        <v>1.2241304475657948</v>
      </c>
      <c r="J23" s="1285">
        <f t="shared" si="1"/>
        <v>5.2094235772096584E-2</v>
      </c>
      <c r="K23" s="1273">
        <v>-68.765000377309534</v>
      </c>
      <c r="L23" s="1273">
        <v>-100.20269152354909</v>
      </c>
      <c r="M23" s="1273">
        <v>-42.742166583447606</v>
      </c>
      <c r="N23" s="1259">
        <v>56672088.192503028</v>
      </c>
      <c r="O23" s="1260" t="s">
        <v>941</v>
      </c>
      <c r="P23" s="1259">
        <v>327.60339133996831</v>
      </c>
      <c r="Q23" s="1260" t="s">
        <v>446</v>
      </c>
      <c r="R23" s="1261">
        <v>5.0445881474397276E-2</v>
      </c>
    </row>
    <row r="24" spans="2:18" ht="48.6" customHeight="1" x14ac:dyDescent="0.25">
      <c r="D24" s="1262" t="s">
        <v>737</v>
      </c>
      <c r="F24" s="1273">
        <v>72.264432248095446</v>
      </c>
      <c r="G24" s="1273">
        <v>1.4842141629088172</v>
      </c>
      <c r="H24" s="1273">
        <v>1.5123041712210961</v>
      </c>
      <c r="I24" s="1273">
        <f t="shared" si="0"/>
        <v>2.8090008312278814E-2</v>
      </c>
      <c r="J24" s="1285">
        <f t="shared" si="1"/>
        <v>1.8925845753436948E-2</v>
      </c>
      <c r="K24" s="1273">
        <v>230.79453930076639</v>
      </c>
      <c r="L24" s="1273">
        <v>477.90622434530644</v>
      </c>
      <c r="M24" s="1273">
        <v>126.69351345802899</v>
      </c>
      <c r="N24" s="1259">
        <v>1936.0068299882203</v>
      </c>
      <c r="O24" s="1260" t="s">
        <v>942</v>
      </c>
      <c r="P24" s="1259">
        <v>139268.04488237711</v>
      </c>
      <c r="Q24" s="1260" t="s">
        <v>943</v>
      </c>
      <c r="R24" s="1261">
        <v>0.807923524001948</v>
      </c>
    </row>
    <row r="25" spans="2:18" ht="48.6" customHeight="1" x14ac:dyDescent="0.25">
      <c r="D25" s="1262" t="s">
        <v>740</v>
      </c>
      <c r="F25" s="1273">
        <v>1049.6084296965873</v>
      </c>
      <c r="G25" s="1273">
        <v>717.38713945870859</v>
      </c>
      <c r="H25" s="1273">
        <v>728.81944860015676</v>
      </c>
      <c r="I25" s="1273">
        <f t="shared" si="0"/>
        <v>11.432309141448172</v>
      </c>
      <c r="J25" s="1285">
        <f t="shared" si="1"/>
        <v>1.5936038594271725E-2</v>
      </c>
      <c r="K25" s="1273">
        <v>186.60752871432061</v>
      </c>
      <c r="L25" s="1273">
        <v>292.90081372849932</v>
      </c>
      <c r="M25" s="1273">
        <v>-237.63191304255815</v>
      </c>
      <c r="N25" s="1259">
        <v>0.94015596524650813</v>
      </c>
      <c r="O25" s="1260" t="s">
        <v>937</v>
      </c>
      <c r="P25" s="1259">
        <v>822.32429050161227</v>
      </c>
      <c r="Q25" s="1260" t="s">
        <v>944</v>
      </c>
      <c r="R25" s="1261">
        <v>0.14999999999999994</v>
      </c>
    </row>
    <row r="27" spans="2:18" x14ac:dyDescent="0.25">
      <c r="F27" s="1271">
        <f>SUM(F10:F25)</f>
        <v>23608.030391524408</v>
      </c>
      <c r="G27" s="1271">
        <f>SUM(G10:G25)</f>
        <v>10271.462979946948</v>
      </c>
      <c r="H27" s="1271">
        <f>SUM(H10:H25)</f>
        <v>9620.4219607653995</v>
      </c>
      <c r="I27" s="1271">
        <f t="shared" ref="I27" si="2">H27-G27</f>
        <v>-651.04101918154811</v>
      </c>
      <c r="J27" s="1286">
        <f t="shared" ref="J27" si="3">(H27-G27)/G27</f>
        <v>-6.338347521210759E-2</v>
      </c>
      <c r="K27" s="1271">
        <f>SUM(K10:K25)</f>
        <v>12345.177469587115</v>
      </c>
      <c r="L27" s="1271">
        <f>SUM(L10:L25)</f>
        <v>35160.499034280969</v>
      </c>
      <c r="M27" s="1271">
        <f>SUM(M10:M25)</f>
        <v>1210.7078407015078</v>
      </c>
    </row>
    <row r="30" spans="2:18" ht="15.6" x14ac:dyDescent="0.25">
      <c r="B30" s="1255" t="s">
        <v>854</v>
      </c>
      <c r="D30" s="1256" t="s">
        <v>845</v>
      </c>
      <c r="F30" s="1654" t="s">
        <v>920</v>
      </c>
      <c r="G30" s="1654"/>
      <c r="H30" s="1654"/>
      <c r="I30" s="1654"/>
      <c r="J30" s="1654"/>
      <c r="K30" s="1654"/>
      <c r="L30" s="1654"/>
      <c r="M30" s="1654"/>
      <c r="N30" s="1655" t="s">
        <v>921</v>
      </c>
      <c r="O30" s="1655"/>
      <c r="P30" s="1655"/>
      <c r="Q30" s="1655"/>
      <c r="R30" s="1655"/>
    </row>
    <row r="31" spans="2:18" ht="78" x14ac:dyDescent="0.25">
      <c r="F31" s="1279" t="s">
        <v>922</v>
      </c>
      <c r="G31" s="1279" t="s">
        <v>923</v>
      </c>
      <c r="H31" s="1283" t="s">
        <v>961</v>
      </c>
      <c r="I31" s="1283" t="s">
        <v>962</v>
      </c>
      <c r="J31" s="1283" t="s">
        <v>963</v>
      </c>
      <c r="K31" s="1279" t="s">
        <v>924</v>
      </c>
      <c r="L31" s="1279" t="s">
        <v>925</v>
      </c>
      <c r="M31" s="1279" t="s">
        <v>926</v>
      </c>
      <c r="N31" s="1280" t="s">
        <v>927</v>
      </c>
      <c r="O31" s="1280" t="s">
        <v>928</v>
      </c>
      <c r="P31" s="1280" t="s">
        <v>929</v>
      </c>
      <c r="Q31" s="1280" t="s">
        <v>121</v>
      </c>
      <c r="R31" s="1280" t="s">
        <v>930</v>
      </c>
    </row>
    <row r="32" spans="2:18" x14ac:dyDescent="0.25">
      <c r="F32" s="1268" t="s">
        <v>947</v>
      </c>
      <c r="G32" s="1269" t="s">
        <v>948</v>
      </c>
      <c r="H32" s="1282"/>
      <c r="I32" s="1282"/>
      <c r="J32" s="1282"/>
      <c r="R32" s="1270" t="s">
        <v>949</v>
      </c>
    </row>
    <row r="34" spans="4:18" ht="47.4" customHeight="1" x14ac:dyDescent="0.25">
      <c r="D34" s="1262" t="s">
        <v>897</v>
      </c>
      <c r="F34" s="1272">
        <v>979.95736690628735</v>
      </c>
      <c r="G34" s="1272">
        <v>831.28134025061706</v>
      </c>
      <c r="H34" s="1272">
        <v>831.28134025061706</v>
      </c>
      <c r="I34" s="1272">
        <f t="shared" ref="I34:I49" si="4">H34-G34</f>
        <v>0</v>
      </c>
      <c r="J34" s="1284">
        <f t="shared" ref="J34:J49" si="5">(H34-G34)/G34</f>
        <v>0</v>
      </c>
      <c r="K34" s="1272">
        <v>4797.5985103969861</v>
      </c>
      <c r="L34" s="1272">
        <v>24112.539444565082</v>
      </c>
      <c r="M34" s="1272">
        <v>2997.837976198296</v>
      </c>
      <c r="N34" s="1259">
        <v>170282.24360250554</v>
      </c>
      <c r="O34" s="1260" t="s">
        <v>551</v>
      </c>
      <c r="P34" s="1259">
        <v>170282.24360250554</v>
      </c>
      <c r="Q34" s="1260" t="s">
        <v>551</v>
      </c>
      <c r="R34" s="1261">
        <v>0.71356576831709417</v>
      </c>
    </row>
    <row r="35" spans="4:18" ht="47.4" customHeight="1" x14ac:dyDescent="0.25">
      <c r="D35" s="1263" t="s">
        <v>8</v>
      </c>
      <c r="F35" s="1272">
        <v>1938.181426944562</v>
      </c>
      <c r="G35" s="1272">
        <v>137.1760627418667</v>
      </c>
      <c r="H35" s="1272">
        <v>139.22416330889746</v>
      </c>
      <c r="I35" s="1272">
        <f t="shared" si="4"/>
        <v>2.0481005670307582</v>
      </c>
      <c r="J35" s="1284">
        <f t="shared" si="5"/>
        <v>1.4930451611552702E-2</v>
      </c>
      <c r="K35" s="1272">
        <v>338.77234318938281</v>
      </c>
      <c r="L35" s="1272">
        <v>735.56565428739555</v>
      </c>
      <c r="M35" s="1272">
        <v>115.0964788753317</v>
      </c>
      <c r="N35" s="1259">
        <v>69391527963.158096</v>
      </c>
      <c r="O35" s="1260" t="s">
        <v>931</v>
      </c>
      <c r="P35" s="1259">
        <v>69391527963.158096</v>
      </c>
      <c r="Q35" s="1260" t="s">
        <v>555</v>
      </c>
      <c r="R35" s="1261">
        <v>0.47850521201832263</v>
      </c>
    </row>
    <row r="36" spans="4:18" ht="47.4" customHeight="1" x14ac:dyDescent="0.25">
      <c r="D36" s="1262" t="s">
        <v>9</v>
      </c>
      <c r="F36" s="1272">
        <v>1099.7976737359174</v>
      </c>
      <c r="G36" s="1272">
        <v>817.54445781868151</v>
      </c>
      <c r="H36" s="1272">
        <v>815.16217767692115</v>
      </c>
      <c r="I36" s="1272">
        <f t="shared" si="4"/>
        <v>-2.3822801417603614</v>
      </c>
      <c r="J36" s="1284">
        <f t="shared" si="5"/>
        <v>-2.9139456808460361E-3</v>
      </c>
      <c r="K36" s="1272">
        <v>-29.584288050605302</v>
      </c>
      <c r="L36" s="1272">
        <v>-142.76209329416264</v>
      </c>
      <c r="M36" s="1272">
        <v>-258.00897501948072</v>
      </c>
      <c r="N36" s="1259">
        <v>5762229451.3423853</v>
      </c>
      <c r="O36" s="1260" t="s">
        <v>931</v>
      </c>
      <c r="P36" s="1259">
        <v>5762229451.3423853</v>
      </c>
      <c r="Q36" s="1260" t="s">
        <v>555</v>
      </c>
      <c r="R36" s="1261">
        <v>0.12628936390290249</v>
      </c>
    </row>
    <row r="37" spans="4:18" ht="47.4" customHeight="1" x14ac:dyDescent="0.25">
      <c r="D37" s="1262" t="s">
        <v>893</v>
      </c>
      <c r="F37" s="1272">
        <v>11321.15099670541</v>
      </c>
      <c r="G37" s="1272">
        <v>7335.0355095907835</v>
      </c>
      <c r="H37" s="1272">
        <v>7335.0355095907835</v>
      </c>
      <c r="I37" s="1272">
        <f t="shared" si="4"/>
        <v>0</v>
      </c>
      <c r="J37" s="1284">
        <f t="shared" si="5"/>
        <v>0</v>
      </c>
      <c r="K37" s="1272">
        <v>1573.6745143137011</v>
      </c>
      <c r="L37" s="1272">
        <v>2570.1076407961637</v>
      </c>
      <c r="M37" s="1272">
        <v>-3143.4524591529039</v>
      </c>
      <c r="N37" s="1259">
        <v>208550.72906641875</v>
      </c>
      <c r="O37" s="1260" t="s">
        <v>123</v>
      </c>
      <c r="P37" s="1259">
        <v>208550.72906641875</v>
      </c>
      <c r="Q37" s="1260" t="s">
        <v>123</v>
      </c>
      <c r="R37" s="1261">
        <v>0.8739294131380565</v>
      </c>
    </row>
    <row r="38" spans="4:18" ht="47.4" customHeight="1" x14ac:dyDescent="0.25">
      <c r="D38" s="1262" t="s">
        <v>894</v>
      </c>
      <c r="F38" s="1272">
        <v>4615.4464816575573</v>
      </c>
      <c r="G38" s="1272">
        <v>3436.4084857057605</v>
      </c>
      <c r="H38" s="1272">
        <v>3433.97</v>
      </c>
      <c r="I38" s="1272">
        <f t="shared" si="4"/>
        <v>-2.4384857057607405</v>
      </c>
      <c r="J38" s="1284">
        <f t="shared" si="5"/>
        <v>-7.0960298110773947E-4</v>
      </c>
      <c r="K38" s="1272">
        <v>670.74933827016014</v>
      </c>
      <c r="L38" s="1272">
        <v>1374.9573486023444</v>
      </c>
      <c r="M38" s="1272">
        <v>-586.86618269149733</v>
      </c>
      <c r="N38" s="1259">
        <v>95130.87174382052</v>
      </c>
      <c r="O38" s="1260" t="s">
        <v>123</v>
      </c>
      <c r="P38" s="1259">
        <v>95130.87174382052</v>
      </c>
      <c r="Q38" s="1260" t="s">
        <v>123</v>
      </c>
      <c r="R38" s="1261">
        <v>0.94667598420805621</v>
      </c>
    </row>
    <row r="39" spans="4:18" ht="47.4" customHeight="1" x14ac:dyDescent="0.25">
      <c r="D39" s="1262" t="s">
        <v>896</v>
      </c>
      <c r="E39" s="1252" t="s">
        <v>958</v>
      </c>
      <c r="F39" s="1272">
        <v>208.4897219272741</v>
      </c>
      <c r="G39" s="1281">
        <v>103.29923903793502</v>
      </c>
      <c r="H39" s="1272">
        <v>103.29923903793502</v>
      </c>
      <c r="I39" s="1272">
        <f t="shared" si="4"/>
        <v>0</v>
      </c>
      <c r="J39" s="1284">
        <f t="shared" si="5"/>
        <v>0</v>
      </c>
      <c r="K39" s="1272">
        <v>89.935355629613042</v>
      </c>
      <c r="L39" s="1272">
        <v>164.86596600001883</v>
      </c>
      <c r="M39" s="1272">
        <v>-14.758993628139953</v>
      </c>
      <c r="N39" s="1259">
        <v>5798.9433747578514</v>
      </c>
      <c r="O39" s="1260" t="s">
        <v>932</v>
      </c>
      <c r="P39" s="1259">
        <v>5798.9433747578514</v>
      </c>
      <c r="Q39" s="1260" t="s">
        <v>932</v>
      </c>
      <c r="R39" s="1261">
        <v>0.5</v>
      </c>
    </row>
    <row r="40" spans="4:18" ht="47.4" customHeight="1" x14ac:dyDescent="0.25">
      <c r="D40" s="1262" t="s">
        <v>895</v>
      </c>
      <c r="F40" s="1272">
        <v>1607.9345676335483</v>
      </c>
      <c r="G40" s="1272">
        <v>294.63948040144692</v>
      </c>
      <c r="H40" s="1272">
        <v>312.31808489674978</v>
      </c>
      <c r="I40" s="1272">
        <f t="shared" si="4"/>
        <v>17.678604495302864</v>
      </c>
      <c r="J40" s="1284">
        <f t="shared" si="5"/>
        <v>6.0000799862990957E-2</v>
      </c>
      <c r="K40" s="1272">
        <v>1849.586776078834</v>
      </c>
      <c r="L40" s="1272">
        <v>3065.412503377383</v>
      </c>
      <c r="M40" s="1272">
        <v>180.33209710651212</v>
      </c>
      <c r="N40" s="1259">
        <v>82739.30508865969</v>
      </c>
      <c r="O40" s="1260" t="s">
        <v>932</v>
      </c>
      <c r="P40" s="1259">
        <v>82739.30508865969</v>
      </c>
      <c r="Q40" s="1260" t="s">
        <v>932</v>
      </c>
      <c r="R40" s="1261">
        <v>0.73816871480595325</v>
      </c>
    </row>
    <row r="41" spans="4:18" ht="47.4" customHeight="1" x14ac:dyDescent="0.25">
      <c r="D41" s="1262" t="s">
        <v>898</v>
      </c>
      <c r="F41" s="1272">
        <v>252.11803358050136</v>
      </c>
      <c r="G41" s="1272">
        <v>171.84359445248597</v>
      </c>
      <c r="H41" s="1272">
        <v>185.62361124452417</v>
      </c>
      <c r="I41" s="1272">
        <f t="shared" si="4"/>
        <v>13.780016792038197</v>
      </c>
      <c r="J41" s="1284">
        <f t="shared" si="5"/>
        <v>8.0189295597214202E-2</v>
      </c>
      <c r="K41" s="1272">
        <v>1491.0522157237988</v>
      </c>
      <c r="L41" s="1272">
        <v>2082.8645187164348</v>
      </c>
      <c r="M41" s="1272">
        <v>587.25571141308353</v>
      </c>
      <c r="N41" s="1259">
        <v>1589.2109254449119</v>
      </c>
      <c r="O41" s="1260" t="s">
        <v>933</v>
      </c>
      <c r="P41" s="1259">
        <v>1589.2109254449119</v>
      </c>
      <c r="Q41" s="1260" t="s">
        <v>934</v>
      </c>
      <c r="R41" s="1261">
        <v>0.63256403504455649</v>
      </c>
    </row>
    <row r="42" spans="4:18" ht="47.4" customHeight="1" x14ac:dyDescent="0.25">
      <c r="D42" s="1262" t="s">
        <v>34</v>
      </c>
      <c r="E42" s="1252" t="s">
        <v>959</v>
      </c>
      <c r="F42" s="1272">
        <v>550.07182743211661</v>
      </c>
      <c r="G42" s="1272">
        <v>116.82065945477154</v>
      </c>
      <c r="H42" s="1272">
        <v>120.11962414286646</v>
      </c>
      <c r="I42" s="1272">
        <f t="shared" si="4"/>
        <v>3.2989646880949124</v>
      </c>
      <c r="J42" s="1284">
        <f t="shared" si="5"/>
        <v>2.8239565702607116E-2</v>
      </c>
      <c r="K42" s="1272">
        <v>1672.7386966602021</v>
      </c>
      <c r="L42" s="1281">
        <v>2501.6961941274544</v>
      </c>
      <c r="M42" s="1272">
        <v>555.60040146527513</v>
      </c>
      <c r="N42" s="1259">
        <v>52664460.13003853</v>
      </c>
      <c r="O42" s="1260" t="s">
        <v>935</v>
      </c>
      <c r="P42" s="1259">
        <v>2769.5026324887026</v>
      </c>
      <c r="Q42" s="1260" t="s">
        <v>936</v>
      </c>
      <c r="R42" s="1261">
        <v>0.39819933124909052</v>
      </c>
    </row>
    <row r="43" spans="4:18" ht="47.4" customHeight="1" x14ac:dyDescent="0.25">
      <c r="D43" s="1262" t="s">
        <v>59</v>
      </c>
      <c r="F43" s="1272">
        <v>467.66586127189868</v>
      </c>
      <c r="G43" s="1272">
        <v>328.71756550941245</v>
      </c>
      <c r="H43" s="1272">
        <v>337.38</v>
      </c>
      <c r="I43" s="1272">
        <f t="shared" si="4"/>
        <v>8.6624344905875432</v>
      </c>
      <c r="J43" s="1284">
        <f t="shared" si="5"/>
        <v>2.6352210528096966E-2</v>
      </c>
      <c r="K43" s="1272">
        <v>1394.5542709128883</v>
      </c>
      <c r="L43" s="1272">
        <v>2412.0382717343291</v>
      </c>
      <c r="M43" s="1272">
        <v>280.13338111172567</v>
      </c>
      <c r="N43" s="1259">
        <v>0.25746558758533261</v>
      </c>
      <c r="O43" s="1260" t="s">
        <v>937</v>
      </c>
      <c r="P43" s="1259">
        <v>1450.9730653959004</v>
      </c>
      <c r="Q43" s="1260" t="s">
        <v>6</v>
      </c>
      <c r="R43" s="1261">
        <v>0.20302482011644876</v>
      </c>
    </row>
    <row r="44" spans="4:18" ht="47.4" customHeight="1" x14ac:dyDescent="0.25">
      <c r="D44" s="1262" t="s">
        <v>899</v>
      </c>
      <c r="F44" s="1272">
        <v>3869.0937167577126</v>
      </c>
      <c r="G44" s="1272">
        <v>-2002.0070104409683</v>
      </c>
      <c r="H44" s="1272">
        <v>-2708.6193620447089</v>
      </c>
      <c r="I44" s="1272">
        <f t="shared" si="4"/>
        <v>-706.61235160374054</v>
      </c>
      <c r="J44" s="1284">
        <f t="shared" si="5"/>
        <v>0.35295198664069605</v>
      </c>
      <c r="K44" s="1272">
        <v>1156.4686283452168</v>
      </c>
      <c r="L44" s="1272">
        <v>1592.5839402414288</v>
      </c>
      <c r="M44" s="1272">
        <v>370.70771266665599</v>
      </c>
      <c r="N44" s="1259">
        <v>4.9279879677702726E-2</v>
      </c>
      <c r="O44" s="1260" t="s">
        <v>938</v>
      </c>
      <c r="P44" s="1259">
        <v>179.17425052617546</v>
      </c>
      <c r="Q44" s="1260" t="s">
        <v>939</v>
      </c>
      <c r="R44" s="1261">
        <v>0.89999999999999292</v>
      </c>
    </row>
    <row r="45" spans="4:18" ht="47.4" customHeight="1" x14ac:dyDescent="0.25">
      <c r="D45" s="1262" t="s">
        <v>900</v>
      </c>
      <c r="F45" s="1272">
        <v>268.74242933649879</v>
      </c>
      <c r="G45" s="1272">
        <v>-33.833584060604949</v>
      </c>
      <c r="H45" s="1272">
        <v>-117.31386903081305</v>
      </c>
      <c r="I45" s="1272">
        <f t="shared" si="4"/>
        <v>-83.480284970208103</v>
      </c>
      <c r="J45" s="1284">
        <f t="shared" si="5"/>
        <v>2.4673793004215194</v>
      </c>
      <c r="K45" s="1272">
        <v>2327.255534864632</v>
      </c>
      <c r="L45" s="1272">
        <v>3362.2287955822326</v>
      </c>
      <c r="M45" s="1272">
        <v>1099.1034185067942</v>
      </c>
      <c r="N45" s="1259">
        <v>1.578420659982516E-2</v>
      </c>
      <c r="O45" s="1260" t="s">
        <v>940</v>
      </c>
      <c r="P45" s="1259">
        <v>45.139961019754537</v>
      </c>
      <c r="Q45" s="1260" t="s">
        <v>939</v>
      </c>
      <c r="R45" s="1261">
        <v>0.95000000000000429</v>
      </c>
    </row>
    <row r="46" spans="4:18" ht="47.4" customHeight="1" x14ac:dyDescent="0.25">
      <c r="D46" s="1262" t="s">
        <v>550</v>
      </c>
      <c r="F46" s="1272">
        <v>471.89362602004672</v>
      </c>
      <c r="G46" s="1272">
        <v>264.42154192093227</v>
      </c>
      <c r="H46" s="1272">
        <v>290.74137312171865</v>
      </c>
      <c r="I46" s="1272">
        <f t="shared" si="4"/>
        <v>26.319831200786382</v>
      </c>
      <c r="J46" s="1284">
        <f t="shared" si="5"/>
        <v>9.9537394001947763E-2</v>
      </c>
      <c r="K46" s="1272">
        <v>-3597.0231099822004</v>
      </c>
      <c r="L46" s="1272">
        <v>-4190.8167165734512</v>
      </c>
      <c r="M46" s="1272">
        <v>-1800.4438123515258</v>
      </c>
      <c r="N46" s="1259">
        <v>5979511195.6138716</v>
      </c>
      <c r="O46" s="1260" t="s">
        <v>941</v>
      </c>
      <c r="P46" s="1259">
        <v>5998.2153035841075</v>
      </c>
      <c r="Q46" s="1260" t="s">
        <v>446</v>
      </c>
      <c r="R46" s="1261">
        <v>0.92363286297153702</v>
      </c>
    </row>
    <row r="47" spans="4:18" ht="47.4" customHeight="1" x14ac:dyDescent="0.25">
      <c r="D47" s="1262" t="s">
        <v>549</v>
      </c>
      <c r="F47" s="1272">
        <v>56.294823984586657</v>
      </c>
      <c r="G47" s="1272">
        <v>49.043426590210103</v>
      </c>
      <c r="H47" s="1272">
        <v>51.592051222497695</v>
      </c>
      <c r="I47" s="1272">
        <f t="shared" si="4"/>
        <v>2.5486246322875914</v>
      </c>
      <c r="J47" s="1284">
        <f t="shared" si="5"/>
        <v>5.196669175632887E-2</v>
      </c>
      <c r="K47" s="1272">
        <v>-143.50352213152772</v>
      </c>
      <c r="L47" s="1272">
        <v>-209.10739465112309</v>
      </c>
      <c r="M47" s="1272">
        <v>-89.190066099641953</v>
      </c>
      <c r="N47" s="1259">
        <v>85792635.557028383</v>
      </c>
      <c r="O47" s="1260" t="s">
        <v>941</v>
      </c>
      <c r="P47" s="1259">
        <v>495.94005191773567</v>
      </c>
      <c r="Q47" s="1260" t="s">
        <v>446</v>
      </c>
      <c r="R47" s="1261">
        <v>7.6367137028462928E-2</v>
      </c>
    </row>
    <row r="48" spans="4:18" ht="47.4" customHeight="1" x14ac:dyDescent="0.25">
      <c r="D48" s="1262" t="s">
        <v>737</v>
      </c>
      <c r="E48" s="1252" t="s">
        <v>960</v>
      </c>
      <c r="F48" s="1272">
        <v>86.10528529170962</v>
      </c>
      <c r="G48" s="1281">
        <v>2.3687430434870071</v>
      </c>
      <c r="H48" s="1272">
        <v>2.4222520768657607</v>
      </c>
      <c r="I48" s="1272">
        <f t="shared" si="4"/>
        <v>5.3509033378753568E-2</v>
      </c>
      <c r="J48" s="1284">
        <f t="shared" si="5"/>
        <v>2.2589631883407395E-2</v>
      </c>
      <c r="K48" s="1272">
        <v>396.69296199869552</v>
      </c>
      <c r="L48" s="1272">
        <v>765.46065698727989</v>
      </c>
      <c r="M48" s="1272">
        <v>213.81201733410967</v>
      </c>
      <c r="N48" s="1259">
        <v>2203.2612968760136</v>
      </c>
      <c r="O48" s="1260" t="s">
        <v>942</v>
      </c>
      <c r="P48" s="1259">
        <v>158493.18733178233</v>
      </c>
      <c r="Q48" s="1260" t="s">
        <v>943</v>
      </c>
      <c r="R48" s="1261">
        <v>0.91945266085657451</v>
      </c>
    </row>
    <row r="49" spans="2:18" ht="47.4" customHeight="1" x14ac:dyDescent="0.25">
      <c r="D49" s="1262" t="s">
        <v>740</v>
      </c>
      <c r="F49" s="1272">
        <v>3006.8181602699328</v>
      </c>
      <c r="G49" s="1272">
        <v>2674.5968700320536</v>
      </c>
      <c r="H49" s="1272">
        <v>2736.1353806082589</v>
      </c>
      <c r="I49" s="1272">
        <f t="shared" si="4"/>
        <v>61.538510576205226</v>
      </c>
      <c r="J49" s="1284">
        <f t="shared" si="5"/>
        <v>2.3008518130609987E-2</v>
      </c>
      <c r="K49" s="1272">
        <v>733.52883757154837</v>
      </c>
      <c r="L49" s="1272">
        <v>1143.4457922544277</v>
      </c>
      <c r="M49" s="1272">
        <v>-868.95024156437876</v>
      </c>
      <c r="N49" s="1259">
        <v>2.2261427318560298</v>
      </c>
      <c r="O49" s="1260" t="s">
        <v>937</v>
      </c>
      <c r="P49" s="1259">
        <v>1947.1356989676133</v>
      </c>
      <c r="Q49" s="1260" t="s">
        <v>944</v>
      </c>
      <c r="R49" s="1261">
        <v>0.29999999999997823</v>
      </c>
    </row>
    <row r="51" spans="2:18" x14ac:dyDescent="0.25">
      <c r="F51" s="1271">
        <f>SUM(F34:F49)</f>
        <v>30799.761999455561</v>
      </c>
      <c r="G51" s="1271">
        <f t="shared" ref="G51:M51" si="6">SUM(G34:G49)</f>
        <v>14527.356382048873</v>
      </c>
      <c r="H51" s="1271">
        <f t="shared" si="6"/>
        <v>13868.371576103111</v>
      </c>
      <c r="I51" s="1271">
        <f t="shared" ref="I51" si="7">H51-G51</f>
        <v>-658.98480594576176</v>
      </c>
      <c r="J51" s="1286">
        <f t="shared" ref="J51" si="8">(H51-G51)/G51</f>
        <v>-4.5361646580106926E-2</v>
      </c>
      <c r="K51" s="1271">
        <f t="shared" si="6"/>
        <v>14722.497063791325</v>
      </c>
      <c r="L51" s="1271">
        <f t="shared" si="6"/>
        <v>41341.080522753233</v>
      </c>
      <c r="M51" s="1271">
        <f t="shared" si="6"/>
        <v>-361.79153582978404</v>
      </c>
    </row>
    <row r="54" spans="2:18" ht="15.6" hidden="1" x14ac:dyDescent="0.25">
      <c r="B54" s="1255" t="s">
        <v>855</v>
      </c>
      <c r="D54" s="1256" t="s">
        <v>845</v>
      </c>
      <c r="F54" s="1654" t="s">
        <v>920</v>
      </c>
      <c r="G54" s="1654"/>
      <c r="H54" s="1654"/>
      <c r="I54" s="1654"/>
      <c r="J54" s="1654"/>
      <c r="K54" s="1654"/>
      <c r="L54" s="1654"/>
      <c r="M54" s="1654"/>
      <c r="N54" s="1655" t="s">
        <v>921</v>
      </c>
      <c r="O54" s="1655"/>
      <c r="P54" s="1655"/>
      <c r="Q54" s="1655"/>
      <c r="R54" s="1655"/>
    </row>
    <row r="55" spans="2:18" ht="78" hidden="1" x14ac:dyDescent="0.25">
      <c r="F55" s="1279" t="s">
        <v>922</v>
      </c>
      <c r="G55" s="1279" t="s">
        <v>923</v>
      </c>
      <c r="H55" s="1279"/>
      <c r="I55" s="1279"/>
      <c r="J55" s="1279"/>
      <c r="K55" s="1279" t="s">
        <v>924</v>
      </c>
      <c r="L55" s="1279" t="s">
        <v>925</v>
      </c>
      <c r="M55" s="1279" t="s">
        <v>926</v>
      </c>
      <c r="N55" s="1280" t="s">
        <v>927</v>
      </c>
      <c r="O55" s="1280" t="s">
        <v>928</v>
      </c>
      <c r="P55" s="1280" t="s">
        <v>929</v>
      </c>
      <c r="Q55" s="1280" t="s">
        <v>121</v>
      </c>
      <c r="R55" s="1280" t="s">
        <v>930</v>
      </c>
    </row>
    <row r="56" spans="2:18" hidden="1" x14ac:dyDescent="0.25">
      <c r="F56" s="1268" t="s">
        <v>947</v>
      </c>
      <c r="G56" s="1269" t="s">
        <v>948</v>
      </c>
      <c r="H56" s="1282"/>
      <c r="I56" s="1282"/>
      <c r="J56" s="1282"/>
      <c r="R56" s="1270" t="s">
        <v>949</v>
      </c>
    </row>
    <row r="57" spans="2:18" hidden="1" x14ac:dyDescent="0.25"/>
    <row r="58" spans="2:18" ht="47.4" hidden="1" customHeight="1" x14ac:dyDescent="0.25">
      <c r="D58" s="1262" t="s">
        <v>897</v>
      </c>
      <c r="F58" s="1272">
        <v>1141.0412596962344</v>
      </c>
      <c r="G58" s="1272">
        <v>992.36523304056414</v>
      </c>
      <c r="H58" s="1272"/>
      <c r="I58" s="1272"/>
      <c r="J58" s="1272"/>
      <c r="K58" s="1272">
        <v>5919.1483161483575</v>
      </c>
      <c r="L58" s="1272">
        <v>28785.01497205707</v>
      </c>
      <c r="M58" s="1272">
        <v>3660.791503698189</v>
      </c>
      <c r="N58" s="1259">
        <v>189406.47652709472</v>
      </c>
      <c r="O58" s="1260" t="s">
        <v>551</v>
      </c>
      <c r="P58" s="1259">
        <v>189406.47652709472</v>
      </c>
      <c r="Q58" s="1260" t="s">
        <v>551</v>
      </c>
      <c r="R58" s="1261">
        <v>0.79370564474581162</v>
      </c>
    </row>
    <row r="59" spans="2:18" ht="47.4" hidden="1" customHeight="1" x14ac:dyDescent="0.25">
      <c r="D59" s="1263" t="s">
        <v>8</v>
      </c>
      <c r="F59" s="1272">
        <v>4281.0191716266409</v>
      </c>
      <c r="G59" s="1272">
        <v>326.56160598312351</v>
      </c>
      <c r="H59" s="1272"/>
      <c r="I59" s="1272"/>
      <c r="J59" s="1272"/>
      <c r="K59" s="1272">
        <v>1072.7810230212972</v>
      </c>
      <c r="L59" s="1272">
        <v>1782.8680663058328</v>
      </c>
      <c r="M59" s="1272">
        <v>321.80970825226507</v>
      </c>
      <c r="N59" s="1259">
        <v>142283537051.31836</v>
      </c>
      <c r="O59" s="1260" t="s">
        <v>931</v>
      </c>
      <c r="P59" s="1259">
        <v>142283537051.31836</v>
      </c>
      <c r="Q59" s="1260" t="s">
        <v>555</v>
      </c>
      <c r="R59" s="1261">
        <v>0.98114879527664156</v>
      </c>
    </row>
    <row r="60" spans="2:18" ht="47.4" hidden="1" customHeight="1" x14ac:dyDescent="0.25">
      <c r="D60" s="1262" t="s">
        <v>9</v>
      </c>
      <c r="F60" s="1272">
        <v>8761.2007382616193</v>
      </c>
      <c r="G60" s="1272">
        <v>6849.9779631858373</v>
      </c>
      <c r="H60" s="1272"/>
      <c r="I60" s="1272"/>
      <c r="J60" s="1272"/>
      <c r="K60" s="1272">
        <v>-390.01823267851881</v>
      </c>
      <c r="L60" s="1272">
        <v>-1212.6965089597009</v>
      </c>
      <c r="M60" s="1272">
        <v>-2622.7825935946066</v>
      </c>
      <c r="N60" s="1259">
        <v>44990652767.419411</v>
      </c>
      <c r="O60" s="1260" t="s">
        <v>931</v>
      </c>
      <c r="P60" s="1259">
        <v>44990652767.419411</v>
      </c>
      <c r="Q60" s="1260" t="s">
        <v>555</v>
      </c>
      <c r="R60" s="1261">
        <v>0.98604905749633043</v>
      </c>
    </row>
    <row r="61" spans="2:18" ht="47.4" hidden="1" customHeight="1" x14ac:dyDescent="0.25">
      <c r="D61" s="1262" t="s">
        <v>893</v>
      </c>
      <c r="F61" s="1272">
        <v>12556.068118262776</v>
      </c>
      <c r="G61" s="1272">
        <v>8191.4436845655418</v>
      </c>
      <c r="H61" s="1272"/>
      <c r="I61" s="1272"/>
      <c r="J61" s="1272"/>
      <c r="K61" s="1272">
        <v>1833.4535768209453</v>
      </c>
      <c r="L61" s="1272">
        <v>2749.0100119967065</v>
      </c>
      <c r="M61" s="1272">
        <v>-3784.4137031966052</v>
      </c>
      <c r="N61" s="1259">
        <v>227823.23137443032</v>
      </c>
      <c r="O61" s="1260" t="s">
        <v>123</v>
      </c>
      <c r="P61" s="1259">
        <v>227823.23137443032</v>
      </c>
      <c r="Q61" s="1260" t="s">
        <v>123</v>
      </c>
      <c r="R61" s="1261">
        <v>0.95469061069962591</v>
      </c>
    </row>
    <row r="62" spans="2:18" ht="47.4" hidden="1" customHeight="1" x14ac:dyDescent="0.25">
      <c r="D62" s="1262" t="s">
        <v>894</v>
      </c>
      <c r="F62" s="1272">
        <v>4781.4361382222469</v>
      </c>
      <c r="G62" s="1272">
        <v>3567.9349467757411</v>
      </c>
      <c r="H62" s="1272"/>
      <c r="I62" s="1272"/>
      <c r="J62" s="1272"/>
      <c r="K62" s="1272">
        <v>729.29934009054102</v>
      </c>
      <c r="L62" s="1272">
        <v>1427.5710281474301</v>
      </c>
      <c r="M62" s="1272">
        <v>-655.94212735814835</v>
      </c>
      <c r="N62" s="1259">
        <v>98530.788469469509</v>
      </c>
      <c r="O62" s="1260" t="s">
        <v>123</v>
      </c>
      <c r="P62" s="1259">
        <v>98530.788469469509</v>
      </c>
      <c r="Q62" s="1260" t="s">
        <v>123</v>
      </c>
      <c r="R62" s="1261">
        <v>0.98050958053151538</v>
      </c>
    </row>
    <row r="63" spans="2:18" ht="47.4" hidden="1" customHeight="1" x14ac:dyDescent="0.25">
      <c r="D63" s="1262" t="s">
        <v>896</v>
      </c>
      <c r="F63" s="1272">
        <v>298.79560316122542</v>
      </c>
      <c r="G63" s="1272">
        <v>140.96177188109942</v>
      </c>
      <c r="H63" s="1272"/>
      <c r="I63" s="1272"/>
      <c r="J63" s="1272"/>
      <c r="K63" s="1272">
        <v>133.01780515368532</v>
      </c>
      <c r="L63" s="1272">
        <v>247.26375868002816</v>
      </c>
      <c r="M63" s="1272">
        <v>-18.162158343984579</v>
      </c>
      <c r="N63" s="1259">
        <v>8698.4150621367771</v>
      </c>
      <c r="O63" s="1260" t="s">
        <v>932</v>
      </c>
      <c r="P63" s="1259">
        <v>8698.4150621367771</v>
      </c>
      <c r="Q63" s="1260" t="s">
        <v>932</v>
      </c>
      <c r="R63" s="1261">
        <v>0.75</v>
      </c>
    </row>
    <row r="64" spans="2:18" ht="47.4" hidden="1" customHeight="1" x14ac:dyDescent="0.25">
      <c r="D64" s="1262" t="s">
        <v>895</v>
      </c>
      <c r="F64" s="1272">
        <v>1901.3427425050204</v>
      </c>
      <c r="G64" s="1272">
        <v>434.38882794800242</v>
      </c>
      <c r="H64" s="1272"/>
      <c r="I64" s="1272"/>
      <c r="J64" s="1272"/>
      <c r="K64" s="1272">
        <v>2418.8461897177694</v>
      </c>
      <c r="L64" s="1272">
        <v>3708.4869443647394</v>
      </c>
      <c r="M64" s="1272">
        <v>266.54502489682329</v>
      </c>
      <c r="N64" s="1259">
        <v>88290.840918244532</v>
      </c>
      <c r="O64" s="1260" t="s">
        <v>932</v>
      </c>
      <c r="P64" s="1259">
        <v>88290.840918244532</v>
      </c>
      <c r="Q64" s="1260" t="s">
        <v>932</v>
      </c>
      <c r="R64" s="1261">
        <v>0.78769741297585738</v>
      </c>
    </row>
    <row r="65" spans="4:18" ht="47.4" hidden="1" customHeight="1" x14ac:dyDescent="0.25">
      <c r="D65" s="1262" t="s">
        <v>898</v>
      </c>
      <c r="F65" s="1272">
        <v>391.79123205426765</v>
      </c>
      <c r="G65" s="1272">
        <v>277.71907119190212</v>
      </c>
      <c r="H65" s="1272"/>
      <c r="I65" s="1272"/>
      <c r="J65" s="1272"/>
      <c r="K65" s="1272">
        <v>2868.4563018990548</v>
      </c>
      <c r="L65" s="1272">
        <v>3718.7596643666193</v>
      </c>
      <c r="M65" s="1272">
        <v>1074.8937722278831</v>
      </c>
      <c r="N65" s="1259">
        <v>2465.2352973414709</v>
      </c>
      <c r="O65" s="1260" t="s">
        <v>933</v>
      </c>
      <c r="P65" s="1259">
        <v>2465.2352973414709</v>
      </c>
      <c r="Q65" s="1260" t="s">
        <v>934</v>
      </c>
      <c r="R65" s="1261">
        <v>0.98125375433346984</v>
      </c>
    </row>
    <row r="66" spans="4:18" ht="47.4" hidden="1" customHeight="1" x14ac:dyDescent="0.25">
      <c r="D66" s="1262" t="s">
        <v>34</v>
      </c>
      <c r="F66" s="1272">
        <v>654.48706905567974</v>
      </c>
      <c r="G66" s="1272">
        <v>127.53868839389985</v>
      </c>
      <c r="H66" s="1272"/>
      <c r="I66" s="1272"/>
      <c r="J66" s="1272"/>
      <c r="K66" s="1272">
        <v>2213.6058768094636</v>
      </c>
      <c r="L66" s="1272">
        <v>3311.0686066714975</v>
      </c>
      <c r="M66" s="1272">
        <v>745.56822896998665</v>
      </c>
      <c r="N66" s="1259">
        <v>63014966.308362767</v>
      </c>
      <c r="O66" s="1260" t="s">
        <v>935</v>
      </c>
      <c r="P66" s="1259">
        <v>3313.8119074281663</v>
      </c>
      <c r="Q66" s="1260" t="s">
        <v>936</v>
      </c>
      <c r="R66" s="1261">
        <v>0.47646016650917611</v>
      </c>
    </row>
    <row r="67" spans="4:18" ht="47.4" hidden="1" customHeight="1" x14ac:dyDescent="0.25">
      <c r="D67" s="1262" t="s">
        <v>59</v>
      </c>
      <c r="F67" s="1272">
        <v>524.19384036648751</v>
      </c>
      <c r="G67" s="1272">
        <v>365.22100855866336</v>
      </c>
      <c r="H67" s="1272"/>
      <c r="I67" s="1272"/>
      <c r="J67" s="1272"/>
      <c r="K67" s="1272">
        <v>1663.1221560652573</v>
      </c>
      <c r="L67" s="1272">
        <v>2721.2915114991642</v>
      </c>
      <c r="M67" s="1272">
        <v>328.41026837840167</v>
      </c>
      <c r="N67" s="1259">
        <v>0.28543133680432498</v>
      </c>
      <c r="O67" s="1260" t="s">
        <v>937</v>
      </c>
      <c r="P67" s="1259">
        <v>1608.5768416944536</v>
      </c>
      <c r="Q67" s="1260" t="s">
        <v>6</v>
      </c>
      <c r="R67" s="1261">
        <v>0.22507724761892361</v>
      </c>
    </row>
    <row r="68" spans="4:18" ht="47.4" hidden="1" customHeight="1" x14ac:dyDescent="0.25">
      <c r="D68" s="1262" t="s">
        <v>899</v>
      </c>
      <c r="F68" s="1272">
        <v>4080.0886196604192</v>
      </c>
      <c r="G68" s="1272">
        <v>-2131.0312364574916</v>
      </c>
      <c r="H68" s="1272"/>
      <c r="I68" s="1272"/>
      <c r="J68" s="1272"/>
      <c r="K68" s="1272">
        <v>1231.1284576421465</v>
      </c>
      <c r="L68" s="1272">
        <v>1695.7614931268629</v>
      </c>
      <c r="M68" s="1272">
        <v>394.46145946111415</v>
      </c>
      <c r="N68" s="1259">
        <v>5.2017650770909266E-2</v>
      </c>
      <c r="O68" s="1260" t="s">
        <v>938</v>
      </c>
      <c r="P68" s="1259">
        <v>189.12837555541046</v>
      </c>
      <c r="Q68" s="1260" t="s">
        <v>939</v>
      </c>
      <c r="R68" s="1261">
        <v>0.95000000000000773</v>
      </c>
    </row>
    <row r="69" spans="4:18" ht="47.4" hidden="1" customHeight="1" x14ac:dyDescent="0.25">
      <c r="D69" s="1262" t="s">
        <v>900</v>
      </c>
      <c r="F69" s="1272">
        <v>281.54905382816321</v>
      </c>
      <c r="G69" s="1272">
        <v>-37.333054261342959</v>
      </c>
      <c r="H69" s="1272"/>
      <c r="I69" s="1272"/>
      <c r="J69" s="1272"/>
      <c r="K69" s="1272">
        <v>2454.5791533544561</v>
      </c>
      <c r="L69" s="1272">
        <v>3546.1755646546203</v>
      </c>
      <c r="M69" s="1272">
        <v>1159.9445967061456</v>
      </c>
      <c r="N69" s="1259">
        <v>1.6614954315605272E-2</v>
      </c>
      <c r="O69" s="1260" t="s">
        <v>940</v>
      </c>
      <c r="P69" s="1259">
        <v>47.515748441846426</v>
      </c>
      <c r="Q69" s="1260" t="s">
        <v>939</v>
      </c>
      <c r="R69" s="1261">
        <v>0.99999999999999489</v>
      </c>
    </row>
    <row r="70" spans="4:18" ht="47.4" hidden="1" customHeight="1" x14ac:dyDescent="0.25">
      <c r="D70" s="1262" t="s">
        <v>550</v>
      </c>
      <c r="F70" s="1272">
        <v>468.3426434241602</v>
      </c>
      <c r="G70" s="1272">
        <v>260.98462048887359</v>
      </c>
      <c r="H70" s="1272"/>
      <c r="I70" s="1272"/>
      <c r="J70" s="1272"/>
      <c r="K70" s="1272">
        <v>-3536.9378658389942</v>
      </c>
      <c r="L70" s="1272">
        <v>-4134.9937104215251</v>
      </c>
      <c r="M70" s="1272">
        <v>-1770.8045676498089</v>
      </c>
      <c r="N70" s="1259">
        <v>5979675431.0819387</v>
      </c>
      <c r="O70" s="1260" t="s">
        <v>941</v>
      </c>
      <c r="P70" s="1259">
        <v>5998.3800527861285</v>
      </c>
      <c r="Q70" s="1260" t="s">
        <v>446</v>
      </c>
      <c r="R70" s="1261">
        <v>0.92365823181367313</v>
      </c>
    </row>
    <row r="71" spans="4:18" ht="47.4" hidden="1" customHeight="1" x14ac:dyDescent="0.25">
      <c r="D71" s="1262" t="s">
        <v>549</v>
      </c>
      <c r="F71" s="1272">
        <v>61.622497454592029</v>
      </c>
      <c r="G71" s="1272">
        <v>54.271299579106802</v>
      </c>
      <c r="H71" s="1272"/>
      <c r="I71" s="1272"/>
      <c r="J71" s="1272"/>
      <c r="K71" s="1272">
        <v>-168.07378263468405</v>
      </c>
      <c r="L71" s="1272">
        <v>-236.21643344451189</v>
      </c>
      <c r="M71" s="1272">
        <v>-105.05743778265131</v>
      </c>
      <c r="N71" s="1259">
        <v>85764135.603873357</v>
      </c>
      <c r="O71" s="1260" t="s">
        <v>941</v>
      </c>
      <c r="P71" s="1259">
        <v>495.77530271571402</v>
      </c>
      <c r="Q71" s="1260" t="s">
        <v>446</v>
      </c>
      <c r="R71" s="1261">
        <v>7.6341768186326736E-2</v>
      </c>
    </row>
    <row r="72" spans="4:18" ht="47.4" hidden="1" customHeight="1" x14ac:dyDescent="0.25">
      <c r="D72" s="1262" t="s">
        <v>737</v>
      </c>
      <c r="F72" s="1272">
        <v>97.015558620465129</v>
      </c>
      <c r="G72" s="1272">
        <v>3.0659870517772752</v>
      </c>
      <c r="H72" s="1272"/>
      <c r="I72" s="1272"/>
      <c r="J72" s="1272"/>
      <c r="K72" s="1272">
        <v>535.66443593901295</v>
      </c>
      <c r="L72" s="1272">
        <v>992.61862186428596</v>
      </c>
      <c r="M72" s="1272">
        <v>287.5057016630181</v>
      </c>
      <c r="N72" s="1259">
        <v>2386.4797163158664</v>
      </c>
      <c r="O72" s="1260" t="s">
        <v>942</v>
      </c>
      <c r="P72" s="1259">
        <v>171673.13621759429</v>
      </c>
      <c r="Q72" s="1260" t="s">
        <v>943</v>
      </c>
      <c r="R72" s="1261">
        <v>0.99591234519395544</v>
      </c>
    </row>
    <row r="73" spans="4:18" ht="47.4" hidden="1" customHeight="1" x14ac:dyDescent="0.25">
      <c r="D73" s="1262" t="s">
        <v>740</v>
      </c>
      <c r="F73" s="1272">
        <v>4875.8178445398107</v>
      </c>
      <c r="G73" s="1272">
        <v>4543.596554301932</v>
      </c>
      <c r="H73" s="1272"/>
      <c r="I73" s="1272"/>
      <c r="J73" s="1272"/>
      <c r="K73" s="1272">
        <v>1411.5067122923188</v>
      </c>
      <c r="L73" s="1272">
        <v>1973.0860911563777</v>
      </c>
      <c r="M73" s="1272">
        <v>-1598.4016453034653</v>
      </c>
      <c r="N73" s="1259">
        <v>3.0209080826410677</v>
      </c>
      <c r="O73" s="1260" t="s">
        <v>937</v>
      </c>
      <c r="P73" s="1259">
        <v>2642.2914788154917</v>
      </c>
      <c r="Q73" s="1260" t="s">
        <v>944</v>
      </c>
      <c r="R73" s="1261">
        <v>0.5</v>
      </c>
    </row>
    <row r="74" spans="4:18" hidden="1" x14ac:dyDescent="0.25"/>
    <row r="75" spans="4:18" hidden="1" x14ac:dyDescent="0.25">
      <c r="F75" s="1271">
        <f>SUM(F58:F73)</f>
        <v>45155.812130739811</v>
      </c>
      <c r="G75" s="1271">
        <f t="shared" ref="G75:M75" si="9">SUM(G58:G73)</f>
        <v>23967.666972227227</v>
      </c>
      <c r="H75" s="1271"/>
      <c r="I75" s="1271"/>
      <c r="J75" s="1271"/>
      <c r="K75" s="1271">
        <f t="shared" si="9"/>
        <v>20389.5794638021</v>
      </c>
      <c r="L75" s="1271">
        <f t="shared" si="9"/>
        <v>51075.069682065492</v>
      </c>
      <c r="M75" s="1271">
        <f t="shared" si="9"/>
        <v>-2315.6339689754441</v>
      </c>
    </row>
    <row r="76" spans="4:18" hidden="1" x14ac:dyDescent="0.25"/>
  </sheetData>
  <mergeCells count="8">
    <mergeCell ref="F54:M54"/>
    <mergeCell ref="N54:R54"/>
    <mergeCell ref="A1:E3"/>
    <mergeCell ref="U1:W2"/>
    <mergeCell ref="F6:M6"/>
    <mergeCell ref="N6:R6"/>
    <mergeCell ref="F30:M30"/>
    <mergeCell ref="N30:R30"/>
  </mergeCells>
  <conditionalFormatting sqref="F10:F25">
    <cfRule type="dataBar" priority="18">
      <dataBar>
        <cfvo type="min"/>
        <cfvo type="max"/>
        <color rgb="FFFF555A"/>
      </dataBar>
      <extLst>
        <ext xmlns:x14="http://schemas.microsoft.com/office/spreadsheetml/2009/9/main" uri="{B025F937-C7B1-47D3-B67F-A62EFF666E3E}">
          <x14:id>{418D6468-F637-4BFD-B954-A2E511EA42C7}</x14:id>
        </ext>
      </extLst>
    </cfRule>
  </conditionalFormatting>
  <conditionalFormatting sqref="G10:J25">
    <cfRule type="dataBar" priority="17">
      <dataBar>
        <cfvo type="min"/>
        <cfvo type="max"/>
        <color rgb="FFFF555A"/>
      </dataBar>
      <extLst>
        <ext xmlns:x14="http://schemas.microsoft.com/office/spreadsheetml/2009/9/main" uri="{B025F937-C7B1-47D3-B67F-A62EFF666E3E}">
          <x14:id>{463CE73A-3BC2-47BA-B58F-11370F812872}</x14:id>
        </ext>
      </extLst>
    </cfRule>
  </conditionalFormatting>
  <conditionalFormatting sqref="K10:K25">
    <cfRule type="dataBar" priority="16">
      <dataBar>
        <cfvo type="min"/>
        <cfvo type="max"/>
        <color rgb="FF008AEF"/>
      </dataBar>
      <extLst>
        <ext xmlns:x14="http://schemas.microsoft.com/office/spreadsheetml/2009/9/main" uri="{B025F937-C7B1-47D3-B67F-A62EFF666E3E}">
          <x14:id>{51328954-E817-441A-8F8E-5A32A8465069}</x14:id>
        </ext>
      </extLst>
    </cfRule>
  </conditionalFormatting>
  <conditionalFormatting sqref="L10:L25">
    <cfRule type="dataBar" priority="15">
      <dataBar>
        <cfvo type="min"/>
        <cfvo type="max"/>
        <color rgb="FF008AEF"/>
      </dataBar>
      <extLst>
        <ext xmlns:x14="http://schemas.microsoft.com/office/spreadsheetml/2009/9/main" uri="{B025F937-C7B1-47D3-B67F-A62EFF666E3E}">
          <x14:id>{15A9D545-CC4D-4984-B6D0-E9CE713786B2}</x14:id>
        </ext>
      </extLst>
    </cfRule>
  </conditionalFormatting>
  <conditionalFormatting sqref="R10:R25">
    <cfRule type="dataBar" priority="13">
      <dataBar>
        <cfvo type="min"/>
        <cfvo type="max"/>
        <color rgb="FF63C384"/>
      </dataBar>
      <extLst>
        <ext xmlns:x14="http://schemas.microsoft.com/office/spreadsheetml/2009/9/main" uri="{B025F937-C7B1-47D3-B67F-A62EFF666E3E}">
          <x14:id>{2E58DDF3-DE0B-4C84-BBCB-4E7777A4763C}</x14:id>
        </ext>
      </extLst>
    </cfRule>
  </conditionalFormatting>
  <conditionalFormatting sqref="M10:M25">
    <cfRule type="dataBar" priority="14">
      <dataBar>
        <cfvo type="min"/>
        <cfvo type="max"/>
        <color rgb="FF008AEF"/>
      </dataBar>
      <extLst>
        <ext xmlns:x14="http://schemas.microsoft.com/office/spreadsheetml/2009/9/main" uri="{B025F937-C7B1-47D3-B67F-A62EFF666E3E}">
          <x14:id>{E5F83F19-CCA2-4B4B-A535-B8BC895EA67B}</x14:id>
        </ext>
      </extLst>
    </cfRule>
  </conditionalFormatting>
  <conditionalFormatting sqref="F34:F49">
    <cfRule type="dataBar" priority="12">
      <dataBar>
        <cfvo type="min"/>
        <cfvo type="max"/>
        <color rgb="FFFF555A"/>
      </dataBar>
      <extLst>
        <ext xmlns:x14="http://schemas.microsoft.com/office/spreadsheetml/2009/9/main" uri="{B025F937-C7B1-47D3-B67F-A62EFF666E3E}">
          <x14:id>{A7278810-7D63-44FB-BF3B-F558E29509B7}</x14:id>
        </ext>
      </extLst>
    </cfRule>
  </conditionalFormatting>
  <conditionalFormatting sqref="G34:J49">
    <cfRule type="dataBar" priority="11">
      <dataBar>
        <cfvo type="min"/>
        <cfvo type="max"/>
        <color rgb="FFFF555A"/>
      </dataBar>
      <extLst>
        <ext xmlns:x14="http://schemas.microsoft.com/office/spreadsheetml/2009/9/main" uri="{B025F937-C7B1-47D3-B67F-A62EFF666E3E}">
          <x14:id>{85847B06-F022-4724-9799-6135AFE77540}</x14:id>
        </ext>
      </extLst>
    </cfRule>
  </conditionalFormatting>
  <conditionalFormatting sqref="K34:K49">
    <cfRule type="dataBar" priority="10">
      <dataBar>
        <cfvo type="min"/>
        <cfvo type="max"/>
        <color rgb="FF008AEF"/>
      </dataBar>
      <extLst>
        <ext xmlns:x14="http://schemas.microsoft.com/office/spreadsheetml/2009/9/main" uri="{B025F937-C7B1-47D3-B67F-A62EFF666E3E}">
          <x14:id>{C99A3577-A767-4E8F-9F33-197DE02A1C01}</x14:id>
        </ext>
      </extLst>
    </cfRule>
  </conditionalFormatting>
  <conditionalFormatting sqref="L34:L49">
    <cfRule type="dataBar" priority="9">
      <dataBar>
        <cfvo type="min"/>
        <cfvo type="max"/>
        <color rgb="FF008AEF"/>
      </dataBar>
      <extLst>
        <ext xmlns:x14="http://schemas.microsoft.com/office/spreadsheetml/2009/9/main" uri="{B025F937-C7B1-47D3-B67F-A62EFF666E3E}">
          <x14:id>{310B641D-8EC9-491B-AE44-73087E5DEEED}</x14:id>
        </ext>
      </extLst>
    </cfRule>
  </conditionalFormatting>
  <conditionalFormatting sqref="R34:R49">
    <cfRule type="dataBar" priority="7">
      <dataBar>
        <cfvo type="min"/>
        <cfvo type="max"/>
        <color rgb="FF63C384"/>
      </dataBar>
      <extLst>
        <ext xmlns:x14="http://schemas.microsoft.com/office/spreadsheetml/2009/9/main" uri="{B025F937-C7B1-47D3-B67F-A62EFF666E3E}">
          <x14:id>{CBA6901D-5BA9-495A-B604-03453599D70F}</x14:id>
        </ext>
      </extLst>
    </cfRule>
  </conditionalFormatting>
  <conditionalFormatting sqref="M34:M49">
    <cfRule type="dataBar" priority="8">
      <dataBar>
        <cfvo type="min"/>
        <cfvo type="max"/>
        <color rgb="FF008AEF"/>
      </dataBar>
      <extLst>
        <ext xmlns:x14="http://schemas.microsoft.com/office/spreadsheetml/2009/9/main" uri="{B025F937-C7B1-47D3-B67F-A62EFF666E3E}">
          <x14:id>{889FD0F9-F381-4263-BAC0-23C85E03704B}</x14:id>
        </ext>
      </extLst>
    </cfRule>
  </conditionalFormatting>
  <conditionalFormatting sqref="F58:F73">
    <cfRule type="dataBar" priority="6">
      <dataBar>
        <cfvo type="min"/>
        <cfvo type="max"/>
        <color rgb="FFFF555A"/>
      </dataBar>
      <extLst>
        <ext xmlns:x14="http://schemas.microsoft.com/office/spreadsheetml/2009/9/main" uri="{B025F937-C7B1-47D3-B67F-A62EFF666E3E}">
          <x14:id>{E65E32D1-C8E9-49BC-90D6-A2157F1F66D4}</x14:id>
        </ext>
      </extLst>
    </cfRule>
  </conditionalFormatting>
  <conditionalFormatting sqref="G58:J73">
    <cfRule type="dataBar" priority="5">
      <dataBar>
        <cfvo type="min"/>
        <cfvo type="max"/>
        <color rgb="FFFF555A"/>
      </dataBar>
      <extLst>
        <ext xmlns:x14="http://schemas.microsoft.com/office/spreadsheetml/2009/9/main" uri="{B025F937-C7B1-47D3-B67F-A62EFF666E3E}">
          <x14:id>{443A386F-9F4A-4E0F-AFA2-DCDEAC8F972D}</x14:id>
        </ext>
      </extLst>
    </cfRule>
  </conditionalFormatting>
  <conditionalFormatting sqref="K58:K73">
    <cfRule type="dataBar" priority="4">
      <dataBar>
        <cfvo type="min"/>
        <cfvo type="max"/>
        <color rgb="FF008AEF"/>
      </dataBar>
      <extLst>
        <ext xmlns:x14="http://schemas.microsoft.com/office/spreadsheetml/2009/9/main" uri="{B025F937-C7B1-47D3-B67F-A62EFF666E3E}">
          <x14:id>{E9D11E37-D16A-43CD-80EA-A6FE411F29FF}</x14:id>
        </ext>
      </extLst>
    </cfRule>
  </conditionalFormatting>
  <conditionalFormatting sqref="L58:L73">
    <cfRule type="dataBar" priority="3">
      <dataBar>
        <cfvo type="min"/>
        <cfvo type="max"/>
        <color rgb="FF008AEF"/>
      </dataBar>
      <extLst>
        <ext xmlns:x14="http://schemas.microsoft.com/office/spreadsheetml/2009/9/main" uri="{B025F937-C7B1-47D3-B67F-A62EFF666E3E}">
          <x14:id>{9398400D-3C56-4307-AB13-FE5C2E75FF63}</x14:id>
        </ext>
      </extLst>
    </cfRule>
  </conditionalFormatting>
  <conditionalFormatting sqref="R58:R73">
    <cfRule type="dataBar" priority="1">
      <dataBar>
        <cfvo type="min"/>
        <cfvo type="max"/>
        <color rgb="FF63C384"/>
      </dataBar>
      <extLst>
        <ext xmlns:x14="http://schemas.microsoft.com/office/spreadsheetml/2009/9/main" uri="{B025F937-C7B1-47D3-B67F-A62EFF666E3E}">
          <x14:id>{010DC04C-1550-47AB-92FD-3D4FD4A47CAC}</x14:id>
        </ext>
      </extLst>
    </cfRule>
  </conditionalFormatting>
  <conditionalFormatting sqref="M58:M73">
    <cfRule type="dataBar" priority="2">
      <dataBar>
        <cfvo type="min"/>
        <cfvo type="max"/>
        <color rgb="FF008AEF"/>
      </dataBar>
      <extLst>
        <ext xmlns:x14="http://schemas.microsoft.com/office/spreadsheetml/2009/9/main" uri="{B025F937-C7B1-47D3-B67F-A62EFF666E3E}">
          <x14:id>{1C4CE04F-1F94-4348-91B2-C884BD6FF374}</x14:id>
        </ext>
      </extLst>
    </cfRule>
  </conditionalFormatting>
  <hyperlinks>
    <hyperlink ref="K1" location="'Financials&amp;Adoptions'!A6" display="PDS1" xr:uid="{393AB089-0EB3-4E64-AEB5-B6B741801BEF}"/>
    <hyperlink ref="L1" location="'Financials&amp;Adoptions'!A37" display="PDS2" xr:uid="{751B8413-BCF5-4BD3-8A0A-4326E6AA5CA3}"/>
    <hyperlink ref="M1" location="'Financials&amp;Adoptions'!A58" display="PDS3" xr:uid="{8EA70E33-D9E0-432F-AF83-6D1DA675D81A}"/>
    <hyperlink ref="U1:W2" location="'Table of Contents'!A1" display="Back to Table of Contents" xr:uid="{834D5D37-69EC-4EC6-AB1D-37F8C3EFF826}"/>
  </hyperlinks>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418D6468-F637-4BFD-B954-A2E511EA42C7}">
            <x14:dataBar minLength="0" maxLength="100" border="1" negativeBarBorderColorSameAsPositive="0">
              <x14:cfvo type="autoMin"/>
              <x14:cfvo type="autoMax"/>
              <x14:borderColor rgb="FFFF555A"/>
              <x14:negativeFillColor rgb="FFFF0000"/>
              <x14:negativeBorderColor rgb="FFFF0000"/>
              <x14:axisColor rgb="FF000000"/>
            </x14:dataBar>
          </x14:cfRule>
          <xm:sqref>F10:F25</xm:sqref>
        </x14:conditionalFormatting>
        <x14:conditionalFormatting xmlns:xm="http://schemas.microsoft.com/office/excel/2006/main">
          <x14:cfRule type="dataBar" id="{463CE73A-3BC2-47BA-B58F-11370F812872}">
            <x14:dataBar minLength="0" maxLength="100" border="1" negativeBarBorderColorSameAsPositive="0">
              <x14:cfvo type="autoMin"/>
              <x14:cfvo type="autoMax"/>
              <x14:borderColor rgb="FFFF555A"/>
              <x14:negativeFillColor rgb="FF008AEF"/>
              <x14:negativeBorderColor rgb="FF008AEF"/>
              <x14:axisColor rgb="FF000000"/>
            </x14:dataBar>
          </x14:cfRule>
          <xm:sqref>G10:J25</xm:sqref>
        </x14:conditionalFormatting>
        <x14:conditionalFormatting xmlns:xm="http://schemas.microsoft.com/office/excel/2006/main">
          <x14:cfRule type="dataBar" id="{51328954-E817-441A-8F8E-5A32A8465069}">
            <x14:dataBar minLength="0" maxLength="100" border="1" negativeBarBorderColorSameAsPositive="0">
              <x14:cfvo type="autoMin"/>
              <x14:cfvo type="autoMax"/>
              <x14:borderColor rgb="FF008AEF"/>
              <x14:negativeFillColor rgb="FFFF0000"/>
              <x14:negativeBorderColor rgb="FFFF0000"/>
              <x14:axisColor rgb="FF000000"/>
            </x14:dataBar>
          </x14:cfRule>
          <xm:sqref>K10:K25</xm:sqref>
        </x14:conditionalFormatting>
        <x14:conditionalFormatting xmlns:xm="http://schemas.microsoft.com/office/excel/2006/main">
          <x14:cfRule type="dataBar" id="{15A9D545-CC4D-4984-B6D0-E9CE713786B2}">
            <x14:dataBar minLength="0" maxLength="100" border="1" negativeBarBorderColorSameAsPositive="0">
              <x14:cfvo type="autoMin"/>
              <x14:cfvo type="autoMax"/>
              <x14:borderColor rgb="FF008AEF"/>
              <x14:negativeFillColor rgb="FFFF0000"/>
              <x14:negativeBorderColor rgb="FFFF0000"/>
              <x14:axisColor rgb="FF000000"/>
            </x14:dataBar>
          </x14:cfRule>
          <xm:sqref>L10:L25</xm:sqref>
        </x14:conditionalFormatting>
        <x14:conditionalFormatting xmlns:xm="http://schemas.microsoft.com/office/excel/2006/main">
          <x14:cfRule type="dataBar" id="{2E58DDF3-DE0B-4C84-BBCB-4E7777A4763C}">
            <x14:dataBar minLength="0" maxLength="100" border="1" negativeBarBorderColorSameAsPositive="0">
              <x14:cfvo type="autoMin"/>
              <x14:cfvo type="autoMax"/>
              <x14:borderColor rgb="FF63C384"/>
              <x14:negativeFillColor rgb="FFFF0000"/>
              <x14:negativeBorderColor rgb="FFFF0000"/>
              <x14:axisColor rgb="FF000000"/>
            </x14:dataBar>
          </x14:cfRule>
          <xm:sqref>R10:R25</xm:sqref>
        </x14:conditionalFormatting>
        <x14:conditionalFormatting xmlns:xm="http://schemas.microsoft.com/office/excel/2006/main">
          <x14:cfRule type="dataBar" id="{E5F83F19-CCA2-4B4B-A535-B8BC895EA67B}">
            <x14:dataBar minLength="0" maxLength="100" border="1" negativeBarBorderColorSameAsPositive="0">
              <x14:cfvo type="autoMin"/>
              <x14:cfvo type="autoMax"/>
              <x14:borderColor rgb="FF008AEF"/>
              <x14:negativeFillColor rgb="FFFF0000"/>
              <x14:negativeBorderColor rgb="FFFF0000"/>
              <x14:axisColor rgb="FF000000"/>
            </x14:dataBar>
          </x14:cfRule>
          <xm:sqref>M10:M25</xm:sqref>
        </x14:conditionalFormatting>
        <x14:conditionalFormatting xmlns:xm="http://schemas.microsoft.com/office/excel/2006/main">
          <x14:cfRule type="dataBar" id="{A7278810-7D63-44FB-BF3B-F558E29509B7}">
            <x14:dataBar minLength="0" maxLength="100" border="1" negativeBarBorderColorSameAsPositive="0">
              <x14:cfvo type="autoMin"/>
              <x14:cfvo type="autoMax"/>
              <x14:borderColor rgb="FFFF555A"/>
              <x14:negativeFillColor rgb="FFFF0000"/>
              <x14:negativeBorderColor rgb="FFFF0000"/>
              <x14:axisColor rgb="FF000000"/>
            </x14:dataBar>
          </x14:cfRule>
          <xm:sqref>F34:F49</xm:sqref>
        </x14:conditionalFormatting>
        <x14:conditionalFormatting xmlns:xm="http://schemas.microsoft.com/office/excel/2006/main">
          <x14:cfRule type="dataBar" id="{85847B06-F022-4724-9799-6135AFE77540}">
            <x14:dataBar minLength="0" maxLength="100" border="1" negativeBarBorderColorSameAsPositive="0">
              <x14:cfvo type="autoMin"/>
              <x14:cfvo type="autoMax"/>
              <x14:borderColor rgb="FFFF555A"/>
              <x14:negativeFillColor rgb="FF008AEF"/>
              <x14:negativeBorderColor rgb="FF008AEF"/>
              <x14:axisColor rgb="FF000000"/>
            </x14:dataBar>
          </x14:cfRule>
          <xm:sqref>G34:J49</xm:sqref>
        </x14:conditionalFormatting>
        <x14:conditionalFormatting xmlns:xm="http://schemas.microsoft.com/office/excel/2006/main">
          <x14:cfRule type="dataBar" id="{C99A3577-A767-4E8F-9F33-197DE02A1C01}">
            <x14:dataBar minLength="0" maxLength="100" border="1" negativeBarBorderColorSameAsPositive="0">
              <x14:cfvo type="autoMin"/>
              <x14:cfvo type="autoMax"/>
              <x14:borderColor rgb="FF008AEF"/>
              <x14:negativeFillColor rgb="FFFF0000"/>
              <x14:negativeBorderColor rgb="FFFF0000"/>
              <x14:axisColor rgb="FF000000"/>
            </x14:dataBar>
          </x14:cfRule>
          <xm:sqref>K34:K49</xm:sqref>
        </x14:conditionalFormatting>
        <x14:conditionalFormatting xmlns:xm="http://schemas.microsoft.com/office/excel/2006/main">
          <x14:cfRule type="dataBar" id="{310B641D-8EC9-491B-AE44-73087E5DEEED}">
            <x14:dataBar minLength="0" maxLength="100" border="1" negativeBarBorderColorSameAsPositive="0">
              <x14:cfvo type="autoMin"/>
              <x14:cfvo type="autoMax"/>
              <x14:borderColor rgb="FF008AEF"/>
              <x14:negativeFillColor rgb="FFFF0000"/>
              <x14:negativeBorderColor rgb="FFFF0000"/>
              <x14:axisColor rgb="FF000000"/>
            </x14:dataBar>
          </x14:cfRule>
          <xm:sqref>L34:L49</xm:sqref>
        </x14:conditionalFormatting>
        <x14:conditionalFormatting xmlns:xm="http://schemas.microsoft.com/office/excel/2006/main">
          <x14:cfRule type="dataBar" id="{CBA6901D-5BA9-495A-B604-03453599D70F}">
            <x14:dataBar minLength="0" maxLength="100" border="1" negativeBarBorderColorSameAsPositive="0">
              <x14:cfvo type="autoMin"/>
              <x14:cfvo type="autoMax"/>
              <x14:borderColor rgb="FF63C384"/>
              <x14:negativeFillColor rgb="FFFF0000"/>
              <x14:negativeBorderColor rgb="FFFF0000"/>
              <x14:axisColor rgb="FF000000"/>
            </x14:dataBar>
          </x14:cfRule>
          <xm:sqref>R34:R49</xm:sqref>
        </x14:conditionalFormatting>
        <x14:conditionalFormatting xmlns:xm="http://schemas.microsoft.com/office/excel/2006/main">
          <x14:cfRule type="dataBar" id="{889FD0F9-F381-4263-BAC0-23C85E03704B}">
            <x14:dataBar minLength="0" maxLength="100" border="1" negativeBarBorderColorSameAsPositive="0">
              <x14:cfvo type="autoMin"/>
              <x14:cfvo type="autoMax"/>
              <x14:borderColor rgb="FF008AEF"/>
              <x14:negativeFillColor rgb="FFFF0000"/>
              <x14:negativeBorderColor rgb="FFFF0000"/>
              <x14:axisColor rgb="FF000000"/>
            </x14:dataBar>
          </x14:cfRule>
          <xm:sqref>M34:M49</xm:sqref>
        </x14:conditionalFormatting>
        <x14:conditionalFormatting xmlns:xm="http://schemas.microsoft.com/office/excel/2006/main">
          <x14:cfRule type="dataBar" id="{E65E32D1-C8E9-49BC-90D6-A2157F1F66D4}">
            <x14:dataBar minLength="0" maxLength="100" border="1" negativeBarBorderColorSameAsPositive="0">
              <x14:cfvo type="autoMin"/>
              <x14:cfvo type="autoMax"/>
              <x14:borderColor rgb="FFFF555A"/>
              <x14:negativeFillColor rgb="FFFF0000"/>
              <x14:negativeBorderColor rgb="FFFF0000"/>
              <x14:axisColor rgb="FF000000"/>
            </x14:dataBar>
          </x14:cfRule>
          <xm:sqref>F58:F73</xm:sqref>
        </x14:conditionalFormatting>
        <x14:conditionalFormatting xmlns:xm="http://schemas.microsoft.com/office/excel/2006/main">
          <x14:cfRule type="dataBar" id="{443A386F-9F4A-4E0F-AFA2-DCDEAC8F972D}">
            <x14:dataBar minLength="0" maxLength="100" border="1" negativeBarBorderColorSameAsPositive="0">
              <x14:cfvo type="autoMin"/>
              <x14:cfvo type="autoMax"/>
              <x14:borderColor rgb="FFFF555A"/>
              <x14:negativeFillColor rgb="FF008AEF"/>
              <x14:negativeBorderColor rgb="FF008AEF"/>
              <x14:axisColor rgb="FF000000"/>
            </x14:dataBar>
          </x14:cfRule>
          <xm:sqref>G58:J73</xm:sqref>
        </x14:conditionalFormatting>
        <x14:conditionalFormatting xmlns:xm="http://schemas.microsoft.com/office/excel/2006/main">
          <x14:cfRule type="dataBar" id="{E9D11E37-D16A-43CD-80EA-A6FE411F29FF}">
            <x14:dataBar minLength="0" maxLength="100" border="1" negativeBarBorderColorSameAsPositive="0">
              <x14:cfvo type="autoMin"/>
              <x14:cfvo type="autoMax"/>
              <x14:borderColor rgb="FF008AEF"/>
              <x14:negativeFillColor rgb="FFFF0000"/>
              <x14:negativeBorderColor rgb="FFFF0000"/>
              <x14:axisColor rgb="FF000000"/>
            </x14:dataBar>
          </x14:cfRule>
          <xm:sqref>K58:K73</xm:sqref>
        </x14:conditionalFormatting>
        <x14:conditionalFormatting xmlns:xm="http://schemas.microsoft.com/office/excel/2006/main">
          <x14:cfRule type="dataBar" id="{9398400D-3C56-4307-AB13-FE5C2E75FF63}">
            <x14:dataBar minLength="0" maxLength="100" border="1" negativeBarBorderColorSameAsPositive="0">
              <x14:cfvo type="autoMin"/>
              <x14:cfvo type="autoMax"/>
              <x14:borderColor rgb="FF008AEF"/>
              <x14:negativeFillColor rgb="FFFF0000"/>
              <x14:negativeBorderColor rgb="FFFF0000"/>
              <x14:axisColor rgb="FF000000"/>
            </x14:dataBar>
          </x14:cfRule>
          <xm:sqref>L58:L73</xm:sqref>
        </x14:conditionalFormatting>
        <x14:conditionalFormatting xmlns:xm="http://schemas.microsoft.com/office/excel/2006/main">
          <x14:cfRule type="dataBar" id="{010DC04C-1550-47AB-92FD-3D4FD4A47CAC}">
            <x14:dataBar minLength="0" maxLength="100" border="1" negativeBarBorderColorSameAsPositive="0">
              <x14:cfvo type="autoMin"/>
              <x14:cfvo type="autoMax"/>
              <x14:borderColor rgb="FF63C384"/>
              <x14:negativeFillColor rgb="FFFF0000"/>
              <x14:negativeBorderColor rgb="FFFF0000"/>
              <x14:axisColor rgb="FF000000"/>
            </x14:dataBar>
          </x14:cfRule>
          <xm:sqref>R58:R73</xm:sqref>
        </x14:conditionalFormatting>
        <x14:conditionalFormatting xmlns:xm="http://schemas.microsoft.com/office/excel/2006/main">
          <x14:cfRule type="dataBar" id="{1C4CE04F-1F94-4348-91B2-C884BD6FF374}">
            <x14:dataBar minLength="0" maxLength="100" border="1" negativeBarBorderColorSameAsPositive="0">
              <x14:cfvo type="autoMin"/>
              <x14:cfvo type="autoMax"/>
              <x14:borderColor rgb="FF008AEF"/>
              <x14:negativeFillColor rgb="FFFF0000"/>
              <x14:negativeBorderColor rgb="FFFF0000"/>
              <x14:axisColor rgb="FF000000"/>
            </x14:dataBar>
          </x14:cfRule>
          <xm:sqref>M58:M73</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39E0D-9930-48CD-AFB9-2E5F9F0EA312}">
  <sheetPr codeName="Sheet9">
    <tabColor rgb="FFFFFF9B"/>
  </sheetPr>
  <dimension ref="A1:S168"/>
  <sheetViews>
    <sheetView zoomScale="70" zoomScaleNormal="70" workbookViewId="0">
      <selection activeCell="K12" sqref="K12"/>
    </sheetView>
  </sheetViews>
  <sheetFormatPr defaultRowHeight="13.2" x14ac:dyDescent="0.25"/>
  <cols>
    <col min="4" max="16" width="16.21875" customWidth="1"/>
    <col min="17" max="17" width="16.21875" style="18" customWidth="1"/>
    <col min="18" max="19" width="16.21875" customWidth="1"/>
  </cols>
  <sheetData>
    <row r="1" spans="1:19" ht="13.8" thickBot="1" x14ac:dyDescent="0.3">
      <c r="A1" s="1652" t="s">
        <v>844</v>
      </c>
      <c r="B1" s="1653"/>
      <c r="C1" s="1653"/>
      <c r="D1" s="1653"/>
      <c r="E1" s="1653"/>
      <c r="G1" s="1109" t="s">
        <v>856</v>
      </c>
      <c r="H1" s="1111" t="s">
        <v>842</v>
      </c>
      <c r="I1" s="1111" t="s">
        <v>854</v>
      </c>
      <c r="J1" s="1111" t="s">
        <v>855</v>
      </c>
    </row>
    <row r="2" spans="1:19" ht="13.8" thickBot="1" x14ac:dyDescent="0.3">
      <c r="A2" s="1653"/>
      <c r="B2" s="1653"/>
      <c r="C2" s="1653"/>
      <c r="D2" s="1653"/>
      <c r="E2" s="1653"/>
      <c r="M2" s="1637" t="s">
        <v>834</v>
      </c>
      <c r="N2" s="1638"/>
    </row>
    <row r="3" spans="1:19" x14ac:dyDescent="0.25">
      <c r="A3" s="1653"/>
      <c r="B3" s="1653"/>
      <c r="C3" s="1653"/>
      <c r="D3" s="1653"/>
      <c r="E3" s="1653"/>
    </row>
    <row r="4" spans="1:19" x14ac:dyDescent="0.25">
      <c r="C4" s="18"/>
      <c r="D4" s="18"/>
    </row>
    <row r="5" spans="1:19" s="18" customFormat="1" x14ac:dyDescent="0.25"/>
    <row r="6" spans="1:19" ht="78" x14ac:dyDescent="0.25">
      <c r="B6" s="1096" t="s">
        <v>842</v>
      </c>
      <c r="C6" s="18"/>
      <c r="D6" s="1093" t="s">
        <v>845</v>
      </c>
      <c r="F6" s="1097" t="s">
        <v>672</v>
      </c>
      <c r="G6" s="1102" t="s">
        <v>8</v>
      </c>
      <c r="H6" s="1093" t="s">
        <v>9</v>
      </c>
      <c r="I6" s="1093" t="s">
        <v>654</v>
      </c>
      <c r="J6" s="1093" t="s">
        <v>655</v>
      </c>
      <c r="K6" s="1093" t="s">
        <v>24</v>
      </c>
      <c r="L6" s="1093" t="s">
        <v>671</v>
      </c>
      <c r="M6" s="1093" t="s">
        <v>674</v>
      </c>
      <c r="N6" s="1093" t="s">
        <v>34</v>
      </c>
      <c r="O6" s="1093" t="s">
        <v>59</v>
      </c>
      <c r="P6" s="1093" t="s">
        <v>64</v>
      </c>
      <c r="Q6" s="1093" t="s">
        <v>847</v>
      </c>
      <c r="R6" s="1093" t="s">
        <v>737</v>
      </c>
      <c r="S6" s="1093" t="s">
        <v>740</v>
      </c>
    </row>
    <row r="7" spans="1:19" ht="79.2" x14ac:dyDescent="0.25">
      <c r="D7" s="1229" t="s">
        <v>843</v>
      </c>
      <c r="F7" s="1098" t="s">
        <v>729</v>
      </c>
      <c r="G7" s="1098" t="s">
        <v>729</v>
      </c>
      <c r="H7" s="1094" t="s">
        <v>729</v>
      </c>
      <c r="I7" s="1094" t="s">
        <v>729</v>
      </c>
      <c r="J7" s="1094" t="s">
        <v>729</v>
      </c>
      <c r="K7" s="1094" t="s">
        <v>729</v>
      </c>
      <c r="L7" s="1094" t="s">
        <v>730</v>
      </c>
      <c r="M7" s="1094" t="s">
        <v>730</v>
      </c>
      <c r="N7" s="1094" t="s">
        <v>729</v>
      </c>
      <c r="O7" s="1094" t="s">
        <v>730</v>
      </c>
      <c r="P7" s="1094" t="s">
        <v>730</v>
      </c>
      <c r="Q7" s="1094" t="s">
        <v>729</v>
      </c>
      <c r="R7" s="1094" t="s">
        <v>730</v>
      </c>
      <c r="S7" s="1094" t="s">
        <v>729</v>
      </c>
    </row>
    <row r="8" spans="1:19" x14ac:dyDescent="0.25">
      <c r="C8" s="1107" t="s">
        <v>853</v>
      </c>
      <c r="D8" s="1108">
        <f>SUM(D10:D56)</f>
        <v>110360.67060743328</v>
      </c>
      <c r="E8" s="18"/>
      <c r="F8" s="1099" t="s">
        <v>6</v>
      </c>
      <c r="G8" s="1103" t="s">
        <v>6</v>
      </c>
      <c r="H8" s="1101" t="s">
        <v>6</v>
      </c>
      <c r="I8" s="1101" t="s">
        <v>6</v>
      </c>
      <c r="J8" s="1101" t="s">
        <v>6</v>
      </c>
      <c r="K8" s="1101" t="s">
        <v>6</v>
      </c>
      <c r="L8" s="1101" t="s">
        <v>6</v>
      </c>
      <c r="M8" s="1101" t="s">
        <v>6</v>
      </c>
      <c r="N8" s="1101" t="s">
        <v>6</v>
      </c>
      <c r="O8" s="1101" t="s">
        <v>6</v>
      </c>
      <c r="P8" s="1101" t="s">
        <v>6</v>
      </c>
      <c r="Q8" s="1101" t="s">
        <v>6</v>
      </c>
      <c r="R8" s="1101" t="s">
        <v>6</v>
      </c>
      <c r="S8" s="1101" t="s">
        <v>6</v>
      </c>
    </row>
    <row r="9" spans="1:19" s="18" customFormat="1" hidden="1" x14ac:dyDescent="0.25">
      <c r="F9" s="1100">
        <f t="shared" ref="F9:S9" si="0">IFERROR(-SEARCH("Increase",F7)/SEARCH("Increase",F7),1)</f>
        <v>-1</v>
      </c>
      <c r="G9" s="1100">
        <f t="shared" si="0"/>
        <v>-1</v>
      </c>
      <c r="H9" s="1095">
        <f t="shared" si="0"/>
        <v>-1</v>
      </c>
      <c r="I9" s="1095">
        <f t="shared" si="0"/>
        <v>-1</v>
      </c>
      <c r="J9" s="1095">
        <f t="shared" si="0"/>
        <v>-1</v>
      </c>
      <c r="K9" s="1095">
        <f t="shared" si="0"/>
        <v>-1</v>
      </c>
      <c r="L9" s="1095">
        <f t="shared" si="0"/>
        <v>1</v>
      </c>
      <c r="M9" s="1095">
        <f t="shared" si="0"/>
        <v>1</v>
      </c>
      <c r="N9" s="1095">
        <f t="shared" si="0"/>
        <v>-1</v>
      </c>
      <c r="O9" s="1095">
        <f t="shared" si="0"/>
        <v>1</v>
      </c>
      <c r="P9" s="1095">
        <f t="shared" si="0"/>
        <v>1</v>
      </c>
      <c r="Q9" s="1095">
        <f t="shared" ref="Q9" si="1">IFERROR(-SEARCH("Increase",Q7)/SEARCH("Increase",Q7),1)</f>
        <v>-1</v>
      </c>
      <c r="R9" s="1095">
        <f t="shared" si="0"/>
        <v>1</v>
      </c>
      <c r="S9" s="1095">
        <f t="shared" si="0"/>
        <v>-1</v>
      </c>
    </row>
    <row r="10" spans="1:19" x14ac:dyDescent="0.25">
      <c r="C10" s="18"/>
      <c r="D10" s="1230">
        <f>SUMPRODUCT(F10:S10,$F$9:$S$9)</f>
        <v>0</v>
      </c>
      <c r="E10" s="18">
        <v>2014</v>
      </c>
      <c r="F10" s="1231">
        <f>'PDS 1'!M5</f>
        <v>0</v>
      </c>
      <c r="G10" s="1231">
        <f>'PDS 1'!AA5</f>
        <v>0</v>
      </c>
      <c r="H10" s="1231">
        <f>'PDS 1'!AK5</f>
        <v>0</v>
      </c>
      <c r="I10" s="1231">
        <f>'PDS 1'!AX5</f>
        <v>0</v>
      </c>
      <c r="J10" s="1231">
        <f>'PDS 1'!BH5</f>
        <v>0</v>
      </c>
      <c r="K10" s="1231">
        <f>'PDS 1'!R61</f>
        <v>0</v>
      </c>
      <c r="L10" s="1231">
        <f>'PDS 1'!AE61</f>
        <v>0</v>
      </c>
      <c r="M10" s="1231">
        <f>'PDS 1'!AO61</f>
        <v>0</v>
      </c>
      <c r="N10" s="1231">
        <f>'PDS 1'!AT61</f>
        <v>0</v>
      </c>
      <c r="O10" s="1231">
        <f>'PDS 1'!AY61</f>
        <v>0</v>
      </c>
      <c r="P10" s="1231">
        <f>'PDS 1'!M117</f>
        <v>0</v>
      </c>
      <c r="Q10" s="1231">
        <f>'PDS 1'!E117</f>
        <v>0</v>
      </c>
      <c r="R10" s="1231">
        <f>'PDS 1'!M173</f>
        <v>0</v>
      </c>
      <c r="S10" s="1231">
        <f>'PDS 1'!R173</f>
        <v>0</v>
      </c>
    </row>
    <row r="11" spans="1:19" x14ac:dyDescent="0.25">
      <c r="C11" s="18"/>
      <c r="D11" s="1230">
        <f t="shared" ref="D11:D56" si="2">SUMPRODUCT(F11:S11,$F$9:$S$9)</f>
        <v>-3.5044953094500153</v>
      </c>
      <c r="E11" s="18">
        <v>2015</v>
      </c>
      <c r="F11" s="1231">
        <f>'PDS 1'!M6</f>
        <v>2.487089629004303</v>
      </c>
      <c r="G11" s="1231">
        <f>'PDS 1'!AA6</f>
        <v>0</v>
      </c>
      <c r="H11" s="1231">
        <f>'PDS 1'!AK6</f>
        <v>0</v>
      </c>
      <c r="I11" s="1231">
        <f>'PDS 1'!AX6</f>
        <v>0</v>
      </c>
      <c r="J11" s="1231">
        <f>'PDS 1'!BH6</f>
        <v>-0.29833162418988035</v>
      </c>
      <c r="K11" s="1231">
        <f>'PDS 1'!R62</f>
        <v>0.2149403931665006</v>
      </c>
      <c r="L11" s="1231">
        <f>'PDS 1'!AE62</f>
        <v>0</v>
      </c>
      <c r="M11" s="1231">
        <f>'PDS 1'!AO62</f>
        <v>0</v>
      </c>
      <c r="N11" s="1231">
        <f>'PDS 1'!AT62</f>
        <v>0</v>
      </c>
      <c r="O11" s="1231">
        <f>'PDS 1'!AY62</f>
        <v>-0.29219427519518715</v>
      </c>
      <c r="P11" s="1231">
        <f>'PDS 1'!M118</f>
        <v>0</v>
      </c>
      <c r="Q11" s="1231">
        <f>'PDS 1'!E118</f>
        <v>0</v>
      </c>
      <c r="R11" s="1231">
        <f>'PDS 1'!M174</f>
        <v>-0.80860263627390527</v>
      </c>
      <c r="S11" s="1231">
        <f>'PDS 1'!R174</f>
        <v>0</v>
      </c>
    </row>
    <row r="12" spans="1:19" x14ac:dyDescent="0.25">
      <c r="C12" s="18"/>
      <c r="D12" s="1230">
        <f t="shared" si="2"/>
        <v>-2.3469997753598681</v>
      </c>
      <c r="E12" s="18">
        <v>2016</v>
      </c>
      <c r="F12" s="1231">
        <f>'PDS 1'!M7</f>
        <v>1.640724757831528</v>
      </c>
      <c r="G12" s="1231">
        <f>'PDS 1'!AA7</f>
        <v>0</v>
      </c>
      <c r="H12" s="1231">
        <f>'PDS 1'!AK7</f>
        <v>0</v>
      </c>
      <c r="I12" s="1231">
        <f>'PDS 1'!AX7</f>
        <v>0</v>
      </c>
      <c r="J12" s="1231">
        <f>'PDS 1'!BH7</f>
        <v>-0.19368843592560792</v>
      </c>
      <c r="K12" s="1231">
        <f>'PDS 1'!R63</f>
        <v>0.16609884580799772</v>
      </c>
      <c r="L12" s="1231">
        <f>'PDS 1'!AE63</f>
        <v>0</v>
      </c>
      <c r="M12" s="1231">
        <f>'PDS 1'!AO63</f>
        <v>0</v>
      </c>
      <c r="N12" s="1231">
        <f>'PDS 1'!AT63</f>
        <v>0</v>
      </c>
      <c r="O12" s="1231">
        <f>'PDS 1'!AY63</f>
        <v>-0.19479618346347544</v>
      </c>
      <c r="P12" s="1231">
        <f>'PDS 1'!M119</f>
        <v>0</v>
      </c>
      <c r="Q12" s="1231">
        <f>'PDS 1'!E119</f>
        <v>0</v>
      </c>
      <c r="R12" s="1231">
        <f>'PDS 1'!M175</f>
        <v>-0.53906842418247469</v>
      </c>
      <c r="S12" s="1231">
        <f>'PDS 1'!R175</f>
        <v>0</v>
      </c>
    </row>
    <row r="13" spans="1:19" x14ac:dyDescent="0.25">
      <c r="C13" s="18"/>
      <c r="D13" s="1230">
        <f t="shared" si="2"/>
        <v>-1.1712884562235102</v>
      </c>
      <c r="E13" s="18">
        <v>2017</v>
      </c>
      <c r="F13" s="1231">
        <f>'PDS 1'!M8</f>
        <v>0.80995775684981597</v>
      </c>
      <c r="G13" s="1231">
        <f>'PDS 1'!AA8</f>
        <v>0</v>
      </c>
      <c r="H13" s="1231">
        <f>'PDS 1'!AK8</f>
        <v>0</v>
      </c>
      <c r="I13" s="1231">
        <f>'PDS 1'!AX8</f>
        <v>0</v>
      </c>
      <c r="J13" s="1231">
        <f>'PDS 1'!BH8</f>
        <v>-9.4154917858826348E-2</v>
      </c>
      <c r="K13" s="1231">
        <f>'PDS 1'!R64</f>
        <v>8.8553313408973988E-2</v>
      </c>
      <c r="L13" s="1231">
        <f>'PDS 1'!AE64</f>
        <v>0</v>
      </c>
      <c r="M13" s="1231">
        <f>'PDS 1'!AO64</f>
        <v>0</v>
      </c>
      <c r="N13" s="1231">
        <f>'PDS 1'!AT64</f>
        <v>0</v>
      </c>
      <c r="O13" s="1231">
        <f>'PDS 1'!AY64</f>
        <v>-9.7398091731729045E-2</v>
      </c>
      <c r="P13" s="1231">
        <f>'PDS 1'!M120</f>
        <v>0</v>
      </c>
      <c r="Q13" s="1231">
        <f>'PDS 1'!E120</f>
        <v>0</v>
      </c>
      <c r="R13" s="1231">
        <f>'PDS 1'!M176</f>
        <v>-0.26953421209181744</v>
      </c>
      <c r="S13" s="1231">
        <f>'PDS 1'!R176</f>
        <v>0</v>
      </c>
    </row>
    <row r="14" spans="1:19" x14ac:dyDescent="0.25">
      <c r="C14" s="18"/>
      <c r="D14" s="1230">
        <f t="shared" si="2"/>
        <v>2.3646267660888266E-2</v>
      </c>
      <c r="E14" s="18">
        <v>2018</v>
      </c>
      <c r="F14" s="1231">
        <f>'PDS 1'!M9</f>
        <v>0</v>
      </c>
      <c r="G14" s="1231">
        <f>'PDS 1'!AA9</f>
        <v>8.6372356054717432E-14</v>
      </c>
      <c r="H14" s="1231">
        <f>'PDS 1'!AK9</f>
        <v>0</v>
      </c>
      <c r="I14" s="1231">
        <f>'PDS 1'!AX9</f>
        <v>0</v>
      </c>
      <c r="J14" s="1231">
        <f>'PDS 1'!BH9</f>
        <v>1.5919739365318178E-14</v>
      </c>
      <c r="K14" s="1231">
        <f>'PDS 1'!R65</f>
        <v>-2.3646267659428177E-2</v>
      </c>
      <c r="L14" s="1231">
        <f>'PDS 1'!AE65</f>
        <v>0</v>
      </c>
      <c r="M14" s="1231">
        <f>'PDS 1'!AO65</f>
        <v>0</v>
      </c>
      <c r="N14" s="1231">
        <f>'PDS 1'!AT65</f>
        <v>0</v>
      </c>
      <c r="O14" s="1231">
        <f>'PDS 1'!AY65</f>
        <v>0</v>
      </c>
      <c r="P14" s="1231">
        <f>'PDS 1'!M121</f>
        <v>-9.9068951054601382E-13</v>
      </c>
      <c r="Q14" s="1231">
        <f>'PDS 1'!E121</f>
        <v>-3.3265174725765086E-12</v>
      </c>
      <c r="R14" s="1231">
        <f>'PDS 1'!M177</f>
        <v>-7.7344465931986077E-13</v>
      </c>
      <c r="S14" s="1231">
        <f>'PDS 1'!R177</f>
        <v>0</v>
      </c>
    </row>
    <row r="15" spans="1:19" x14ac:dyDescent="0.25">
      <c r="C15" s="18"/>
      <c r="D15" s="1230">
        <f t="shared" si="2"/>
        <v>171.10538412774758</v>
      </c>
      <c r="E15" s="18">
        <v>2019</v>
      </c>
      <c r="F15" s="1231">
        <f>'PDS 1'!M10</f>
        <v>-16.301612088211201</v>
      </c>
      <c r="G15" s="1231">
        <f>'PDS 1'!AA10</f>
        <v>-0.13135972599505386</v>
      </c>
      <c r="H15" s="1231">
        <f>'PDS 1'!AK10</f>
        <v>3.7231693437891566E-2</v>
      </c>
      <c r="I15" s="1231">
        <f>'PDS 1'!AX10</f>
        <v>-3.5616020466556257</v>
      </c>
      <c r="J15" s="1231">
        <f>'PDS 1'!BH10</f>
        <v>-2.0719030656974624</v>
      </c>
      <c r="K15" s="1231">
        <f>'PDS 1'!R66</f>
        <v>-0.17546157729337875</v>
      </c>
      <c r="L15" s="1231">
        <f>'PDS 1'!AE66</f>
        <v>69.421626939567545</v>
      </c>
      <c r="M15" s="1231">
        <f>'PDS 1'!AO66</f>
        <v>0</v>
      </c>
      <c r="N15" s="1231">
        <f>'PDS 1'!AT66</f>
        <v>10.761041927506209</v>
      </c>
      <c r="O15" s="1231">
        <f>'PDS 1'!AY66</f>
        <v>34.065273635486392</v>
      </c>
      <c r="P15" s="1231">
        <f>'PDS 1'!M122</f>
        <v>16.296535704613273</v>
      </c>
      <c r="Q15" s="1231">
        <f>'PDS 1'!E122</f>
        <v>-35.403881466976003</v>
      </c>
      <c r="R15" s="1231">
        <f>'PDS 1'!M178</f>
        <v>0.65608533240394507</v>
      </c>
      <c r="S15" s="1231">
        <f>'PDS 1'!R178</f>
        <v>-3.8183161657918374</v>
      </c>
    </row>
    <row r="16" spans="1:19" x14ac:dyDescent="0.25">
      <c r="C16" s="18"/>
      <c r="D16" s="1230">
        <f t="shared" si="2"/>
        <v>269.40277055466584</v>
      </c>
      <c r="E16" s="34">
        <v>2020</v>
      </c>
      <c r="F16" s="1231">
        <f>'PDS 1'!M11</f>
        <v>-32.587973013750137</v>
      </c>
      <c r="G16" s="1231">
        <f>'PDS 1'!AA11</f>
        <v>-0.35547371326599908</v>
      </c>
      <c r="H16" s="1231">
        <f>'PDS 1'!AK11</f>
        <v>3.235239443413418E-2</v>
      </c>
      <c r="I16" s="1231">
        <f>'PDS 1'!AX11</f>
        <v>-7.0691453218033757</v>
      </c>
      <c r="J16" s="1231">
        <f>'PDS 1'!BH11</f>
        <v>-4.21558072734787</v>
      </c>
      <c r="K16" s="1231">
        <f>'PDS 1'!R67</f>
        <v>-0.36695755165982202</v>
      </c>
      <c r="L16" s="1231">
        <f>'PDS 1'!AE67</f>
        <v>86.56291287347284</v>
      </c>
      <c r="M16" s="1231">
        <f>'PDS 1'!AO67</f>
        <v>0</v>
      </c>
      <c r="N16" s="1231">
        <f>'PDS 1'!AT67</f>
        <v>18.681022191976858</v>
      </c>
      <c r="O16" s="1231">
        <f>'PDS 1'!AY67</f>
        <v>44.725099388639336</v>
      </c>
      <c r="P16" s="1231">
        <f>'PDS 1'!M123</f>
        <v>32.548752328297645</v>
      </c>
      <c r="Q16" s="1231">
        <f>'PDS 1'!E123</f>
        <v>-70.807762933935663</v>
      </c>
      <c r="R16" s="1231">
        <f>'PDS 1'!M179</f>
        <v>1.333531153516569</v>
      </c>
      <c r="S16" s="1231">
        <f>'PDS 1'!R179</f>
        <v>-7.5429561353876053</v>
      </c>
    </row>
    <row r="17" spans="3:19" x14ac:dyDescent="0.25">
      <c r="C17" s="18"/>
      <c r="D17" s="1230">
        <f t="shared" si="2"/>
        <v>377.84724097754264</v>
      </c>
      <c r="E17" s="18">
        <v>2021</v>
      </c>
      <c r="F17" s="1231">
        <f>'PDS 1'!M12</f>
        <v>-47.98180229343825</v>
      </c>
      <c r="G17" s="1231">
        <f>'PDS 1'!AA12</f>
        <v>-0.67892121846566056</v>
      </c>
      <c r="H17" s="1231">
        <f>'PDS 1'!AK12</f>
        <v>2.5425487685370451E-2</v>
      </c>
      <c r="I17" s="1231">
        <f>'PDS 1'!AX12</f>
        <v>-10.439860100899878</v>
      </c>
      <c r="J17" s="1231">
        <f>'PDS 1'!BH12</f>
        <v>-6.4128811683639668</v>
      </c>
      <c r="K17" s="1231">
        <f>'PDS 1'!R68</f>
        <v>-0.59254121508484658</v>
      </c>
      <c r="L17" s="1231">
        <f>'PDS 1'!AE68</f>
        <v>104.65034578678568</v>
      </c>
      <c r="M17" s="1231">
        <f>'PDS 1'!AO68</f>
        <v>9.1055204864047177</v>
      </c>
      <c r="N17" s="1231">
        <f>'PDS 1'!AT68</f>
        <v>26.261660239907613</v>
      </c>
      <c r="O17" s="1231">
        <f>'PDS 1'!AY68</f>
        <v>56.125212572951199</v>
      </c>
      <c r="P17" s="1231">
        <f>'PDS 1'!M124</f>
        <v>48.756094891238533</v>
      </c>
      <c r="Q17" s="1231">
        <f>'PDS 1'!E124</f>
        <v>-106.21164440090833</v>
      </c>
      <c r="R17" s="1231">
        <f>'PDS 1'!M180</f>
        <v>2.0055826618470616</v>
      </c>
      <c r="S17" s="1231">
        <f>'PDS 1'!R180</f>
        <v>-11.173919908747513</v>
      </c>
    </row>
    <row r="18" spans="3:19" x14ac:dyDescent="0.25">
      <c r="C18" s="18"/>
      <c r="D18" s="1230">
        <f t="shared" si="2"/>
        <v>485.02192861230736</v>
      </c>
      <c r="E18" s="18">
        <v>2022</v>
      </c>
      <c r="F18" s="1231">
        <f>'PDS 1'!M13</f>
        <v>-63.06198821174327</v>
      </c>
      <c r="G18" s="1231">
        <f>'PDS 1'!AA13</f>
        <v>-1.1086323093557979</v>
      </c>
      <c r="H18" s="1231">
        <f>'PDS 1'!AK13</f>
        <v>1.6297339813028278E-2</v>
      </c>
      <c r="I18" s="1231">
        <f>'PDS 1'!AX13</f>
        <v>-13.741801653613138</v>
      </c>
      <c r="J18" s="1231">
        <f>'PDS 1'!BH13</f>
        <v>-8.6789978877909277</v>
      </c>
      <c r="K18" s="1231">
        <f>'PDS 1'!R69</f>
        <v>-0.85738061565279011</v>
      </c>
      <c r="L18" s="1231">
        <f>'PDS 1'!AE69</f>
        <v>124.00080778051769</v>
      </c>
      <c r="M18" s="1231">
        <f>'PDS 1'!AO69</f>
        <v>14.896715778774137</v>
      </c>
      <c r="N18" s="1231">
        <f>'PDS 1'!AT69</f>
        <v>33.544060598574198</v>
      </c>
      <c r="O18" s="1231">
        <f>'PDS 1'!AY69</f>
        <v>68.293267671033334</v>
      </c>
      <c r="P18" s="1231">
        <f>'PDS 1'!M125</f>
        <v>64.918008413635945</v>
      </c>
      <c r="Q18" s="1231">
        <f>'PDS 1'!E125</f>
        <v>-141.6155258678809</v>
      </c>
      <c r="R18" s="1231">
        <f>'PDS 1'!M181</f>
        <v>2.6979528748510071</v>
      </c>
      <c r="S18" s="1231">
        <f>'PDS 1'!R181</f>
        <v>-14.711207485845605</v>
      </c>
    </row>
    <row r="19" spans="3:19" x14ac:dyDescent="0.25">
      <c r="C19" s="18"/>
      <c r="D19" s="1230">
        <f t="shared" si="2"/>
        <v>595.62568297232747</v>
      </c>
      <c r="E19" s="18">
        <v>2023</v>
      </c>
      <c r="F19" s="1231">
        <f>'PDS 1'!M14</f>
        <v>-77.832888906422966</v>
      </c>
      <c r="G19" s="1231">
        <f>'PDS 1'!AA14</f>
        <v>-1.6518971808275538</v>
      </c>
      <c r="H19" s="1231">
        <f>'PDS 1'!AK14</f>
        <v>4.8043524232674883E-3</v>
      </c>
      <c r="I19" s="1231">
        <f>'PDS 1'!AX14</f>
        <v>-16.975749916950377</v>
      </c>
      <c r="J19" s="1231">
        <f>'PDS 1'!BH14</f>
        <v>-11.01912753308261</v>
      </c>
      <c r="K19" s="1231">
        <f>'PDS 1'!R70</f>
        <v>-1.4811561073394124</v>
      </c>
      <c r="L19" s="1231">
        <f>'PDS 1'!AE70</f>
        <v>144.97513978203432</v>
      </c>
      <c r="M19" s="1231">
        <f>'PDS 1'!AO70</f>
        <v>21.444793529280791</v>
      </c>
      <c r="N19" s="1231">
        <f>'PDS 1'!AT70</f>
        <v>40.535265702546226</v>
      </c>
      <c r="O19" s="1231">
        <f>'PDS 1'!AY70</f>
        <v>81.172768996628236</v>
      </c>
      <c r="P19" s="1231">
        <f>'PDS 1'!M126</f>
        <v>81.0339379156853</v>
      </c>
      <c r="Q19" s="1231">
        <f>'PDS 1'!E126</f>
        <v>-177.01940733484059</v>
      </c>
      <c r="R19" s="1231">
        <f>'PDS 1'!M182</f>
        <v>3.4040669574968332</v>
      </c>
      <c r="S19" s="1231">
        <f>'PDS 1'!R182</f>
        <v>-18.154818866707942</v>
      </c>
    </row>
    <row r="20" spans="3:19" x14ac:dyDescent="0.25">
      <c r="C20" s="18"/>
      <c r="D20" s="1230">
        <f t="shared" si="2"/>
        <v>709.63264844428352</v>
      </c>
      <c r="E20" s="18">
        <v>2024</v>
      </c>
      <c r="F20" s="1231">
        <f>'PDS 1'!M15</f>
        <v>-92.286299953280761</v>
      </c>
      <c r="G20" s="1231">
        <f>'PDS 1'!AA15</f>
        <v>-2.3163746241262722</v>
      </c>
      <c r="H20" s="1231">
        <f>'PDS 1'!AK15</f>
        <v>-9.227602791870404E-3</v>
      </c>
      <c r="I20" s="1231">
        <f>'PDS 1'!AX15</f>
        <v>-20.140902142712832</v>
      </c>
      <c r="J20" s="1231">
        <f>'PDS 1'!BH15</f>
        <v>-13.432346248875206</v>
      </c>
      <c r="K20" s="1231">
        <f>'PDS 1'!R71</f>
        <v>-2.1458481929408144</v>
      </c>
      <c r="L20" s="1231">
        <f>'PDS 1'!AE71</f>
        <v>167.93657381751345</v>
      </c>
      <c r="M20" s="1231">
        <f>'PDS 1'!AO71</f>
        <v>28.746309932207783</v>
      </c>
      <c r="N20" s="1231">
        <f>'PDS 1'!AT71</f>
        <v>47.24125202093937</v>
      </c>
      <c r="O20" s="1231">
        <f>'PDS 1'!AY71</f>
        <v>94.704576610250612</v>
      </c>
      <c r="P20" s="1231">
        <f>'PDS 1'!M127</f>
        <v>97.103328417582091</v>
      </c>
      <c r="Q20" s="1231">
        <f>'PDS 1'!E127</f>
        <v>-212.42328880181321</v>
      </c>
      <c r="R20" s="1231">
        <f>'PDS 1'!M183</f>
        <v>4.1240700698194557</v>
      </c>
      <c r="S20" s="1231">
        <f>'PDS 1'!R183</f>
        <v>-21.504754051308563</v>
      </c>
    </row>
    <row r="21" spans="3:19" x14ac:dyDescent="0.25">
      <c r="C21" s="18"/>
      <c r="D21" s="1230">
        <f t="shared" si="2"/>
        <v>817.86245141500831</v>
      </c>
      <c r="E21" s="18">
        <v>2025</v>
      </c>
      <c r="F21" s="1231">
        <f>'PDS 1'!M16</f>
        <v>-106.41781525503271</v>
      </c>
      <c r="G21" s="1231">
        <f>'PDS 1'!AA16</f>
        <v>-3.1100994830809583</v>
      </c>
      <c r="H21" s="1231">
        <f>'PDS 1'!AK16</f>
        <v>-2.5983774415463956E-2</v>
      </c>
      <c r="I21" s="1231">
        <f>'PDS 1'!AX16</f>
        <v>-23.23686201746051</v>
      </c>
      <c r="J21" s="1231">
        <f>'PDS 1'!BH16</f>
        <v>-15.919085885156704</v>
      </c>
      <c r="K21" s="1231">
        <f>'PDS 1'!R72</f>
        <v>-2.9764393750880132</v>
      </c>
      <c r="L21" s="1231">
        <f>'PDS 1'!AE72</f>
        <v>193.19764910713363</v>
      </c>
      <c r="M21" s="1231">
        <f>'PDS 1'!AO72</f>
        <v>36.797265887671635</v>
      </c>
      <c r="N21" s="1231">
        <f>'PDS 1'!AT72</f>
        <v>59.544271568160156</v>
      </c>
      <c r="O21" s="1231">
        <f>'PDS 1'!AY72</f>
        <v>105.15358929847638</v>
      </c>
      <c r="P21" s="1231">
        <f>'PDS 1'!M128</f>
        <v>113.1256249395263</v>
      </c>
      <c r="Q21" s="1231">
        <f>'PDS 1'!E128</f>
        <v>-247.82717026877287</v>
      </c>
      <c r="R21" s="1231">
        <f>'PDS 1'!M184</f>
        <v>4.8581246516540277</v>
      </c>
      <c r="S21" s="1231">
        <f>'PDS 1'!R184</f>
        <v>-24.761013039699183</v>
      </c>
    </row>
    <row r="22" spans="3:19" x14ac:dyDescent="0.25">
      <c r="C22" s="18"/>
      <c r="D22" s="1230">
        <f t="shared" si="2"/>
        <v>949.14594437542632</v>
      </c>
      <c r="E22" s="18">
        <v>2026</v>
      </c>
      <c r="F22" s="1231">
        <f>'PDS 1'!M17</f>
        <v>-120.23512618011512</v>
      </c>
      <c r="G22" s="1231">
        <f>'PDS 1'!AA17</f>
        <v>-4.0414889175689126</v>
      </c>
      <c r="H22" s="1231">
        <f>'PDS 1'!AK17</f>
        <v>-4.5661147570305483E-2</v>
      </c>
      <c r="I22" s="1231">
        <f>'PDS 1'!AX17</f>
        <v>-26.264759539776634</v>
      </c>
      <c r="J22" s="1231">
        <f>'PDS 1'!BH17</f>
        <v>-18.484470599524059</v>
      </c>
      <c r="K22" s="1231">
        <f>'PDS 1'!R73</f>
        <v>-3.9917025743713879</v>
      </c>
      <c r="L22" s="1231">
        <f>'PDS 1'!AE73</f>
        <v>220.95916781214052</v>
      </c>
      <c r="M22" s="1231">
        <f>'PDS 1'!AO73</f>
        <v>45.594042081519724</v>
      </c>
      <c r="N22" s="1231">
        <f>'PDS 1'!AT73</f>
        <v>59.823802735878331</v>
      </c>
      <c r="O22" s="1231">
        <f>'PDS 1'!AY73</f>
        <v>123.49193544726501</v>
      </c>
      <c r="P22" s="1231">
        <f>'PDS 1'!M129</f>
        <v>129.10027250170435</v>
      </c>
      <c r="Q22" s="1231">
        <f>'PDS 1'!E129</f>
        <v>-283.2310517357455</v>
      </c>
      <c r="R22" s="1231">
        <f>'PDS 1'!M185</f>
        <v>5.6064727421752094</v>
      </c>
      <c r="S22" s="1231">
        <f>'PDS 1'!R185</f>
        <v>-27.923595831828084</v>
      </c>
    </row>
    <row r="23" spans="3:19" x14ac:dyDescent="0.25">
      <c r="C23" s="18"/>
      <c r="D23" s="1230">
        <f t="shared" si="2"/>
        <v>1072.4828456232017</v>
      </c>
      <c r="E23" s="18">
        <v>2027</v>
      </c>
      <c r="F23" s="1231">
        <f>'PDS 1'!M18</f>
        <v>-133.75232591652809</v>
      </c>
      <c r="G23" s="1231">
        <f>'PDS 1'!AA18</f>
        <v>-5.119347280993189</v>
      </c>
      <c r="H23" s="1231">
        <f>'PDS 1'!AK18</f>
        <v>-6.8469086438912363E-2</v>
      </c>
      <c r="I23" s="1231">
        <f>'PDS 1'!AX18</f>
        <v>-29.226603908052084</v>
      </c>
      <c r="J23" s="1231">
        <f>'PDS 1'!BH18</f>
        <v>-21.130464205841406</v>
      </c>
      <c r="K23" s="1231">
        <f>'PDS 1'!R74</f>
        <v>-5.2103284136321761</v>
      </c>
      <c r="L23" s="1231">
        <f>'PDS 1'!AE74</f>
        <v>248.89809073977955</v>
      </c>
      <c r="M23" s="1231">
        <f>'PDS 1'!AO74</f>
        <v>55.133501596101453</v>
      </c>
      <c r="N23" s="1231">
        <f>'PDS 1'!AT74</f>
        <v>65.716513169038151</v>
      </c>
      <c r="O23" s="1231">
        <f>'PDS 1'!AY74</f>
        <v>138.63665309439821</v>
      </c>
      <c r="P23" s="1231">
        <f>'PDS 1'!M130</f>
        <v>145.02671612431621</v>
      </c>
      <c r="Q23" s="1231">
        <f>'PDS 1'!E130</f>
        <v>-318.63493320271812</v>
      </c>
      <c r="R23" s="1231">
        <f>'PDS 1'!M186</f>
        <v>6.3694227957453222</v>
      </c>
      <c r="S23" s="1231">
        <f>'PDS 1'!R186</f>
        <v>-30.992502427695179</v>
      </c>
    </row>
    <row r="24" spans="3:19" x14ac:dyDescent="0.25">
      <c r="C24" s="18"/>
      <c r="D24" s="1230">
        <f t="shared" si="2"/>
        <v>1200.075709062851</v>
      </c>
      <c r="E24" s="18">
        <v>2028</v>
      </c>
      <c r="F24" s="1231">
        <f>'PDS 1'!M19</f>
        <v>-146.97669647964148</v>
      </c>
      <c r="G24" s="1231">
        <f>'PDS 1'!AA19</f>
        <v>-6.3528694054698462</v>
      </c>
      <c r="H24" s="1231">
        <f>'PDS 1'!AK19</f>
        <v>-9.4630003285032682E-2</v>
      </c>
      <c r="I24" s="1231">
        <f>'PDS 1'!AX19</f>
        <v>-32.123557906243889</v>
      </c>
      <c r="J24" s="1231">
        <f>'PDS 1'!BH19</f>
        <v>-23.857313638930123</v>
      </c>
      <c r="K24" s="1231">
        <f>'PDS 1'!R75</f>
        <v>-6.6508470565506173</v>
      </c>
      <c r="L24" s="1231">
        <f>'PDS 1'!AE75</f>
        <v>279.69570435997269</v>
      </c>
      <c r="M24" s="1231">
        <f>'PDS 1'!AO75</f>
        <v>65.411850306040364</v>
      </c>
      <c r="N24" s="1231">
        <f>'PDS 1'!AT75</f>
        <v>71.354542618986784</v>
      </c>
      <c r="O24" s="1231">
        <f>'PDS 1'!AY75</f>
        <v>154.20858069012434</v>
      </c>
      <c r="P24" s="1231">
        <f>'PDS 1'!M131</f>
        <v>160.90440082755737</v>
      </c>
      <c r="Q24" s="1231">
        <f>'PDS 1'!E131</f>
        <v>-354.03881466967778</v>
      </c>
      <c r="R24" s="1231">
        <f>'PDS 1'!M187</f>
        <v>7.1472535110178974</v>
      </c>
      <c r="S24" s="1231">
        <f>'PDS 1'!R187</f>
        <v>-33.967732827326508</v>
      </c>
    </row>
    <row r="25" spans="3:19" x14ac:dyDescent="0.25">
      <c r="C25" s="18"/>
      <c r="D25" s="1230">
        <f t="shared" si="2"/>
        <v>1331.4180169645078</v>
      </c>
      <c r="E25" s="18">
        <v>2029</v>
      </c>
      <c r="F25" s="1231">
        <f>'PDS 1'!M20</f>
        <v>-159.91588848334442</v>
      </c>
      <c r="G25" s="1231">
        <f>'PDS 1'!AA20</f>
        <v>-7.751642075974658</v>
      </c>
      <c r="H25" s="1231">
        <f>'PDS 1'!AK20</f>
        <v>-0.12438005409936181</v>
      </c>
      <c r="I25" s="1231">
        <f>'PDS 1'!AX20</f>
        <v>-34.956860182448509</v>
      </c>
      <c r="J25" s="1231">
        <f>'PDS 1'!BH20</f>
        <v>-26.671888659627371</v>
      </c>
      <c r="K25" s="1231">
        <f>'PDS 1'!R76</f>
        <v>-8.3316512099856226</v>
      </c>
      <c r="L25" s="1231">
        <f>'PDS 1'!AE76</f>
        <v>312.86885020890958</v>
      </c>
      <c r="M25" s="1231">
        <f>'PDS 1'!AO76</f>
        <v>76.42516622509558</v>
      </c>
      <c r="N25" s="1231">
        <f>'PDS 1'!AT76</f>
        <v>76.746304040898536</v>
      </c>
      <c r="O25" s="1231">
        <f>'PDS 1'!AY76</f>
        <v>170.15297986775445</v>
      </c>
      <c r="P25" s="1231">
        <f>'PDS 1'!M132</f>
        <v>176.73277163162325</v>
      </c>
      <c r="Q25" s="1231">
        <f>'PDS 1'!E132</f>
        <v>-389.4426961366504</v>
      </c>
      <c r="R25" s="1231">
        <f>'PDS 1'!M188</f>
        <v>7.9402592392230522</v>
      </c>
      <c r="S25" s="1231">
        <f>'PDS 1'!R188</f>
        <v>-36.849287030670276</v>
      </c>
    </row>
    <row r="26" spans="3:19" x14ac:dyDescent="0.25">
      <c r="C26" s="18"/>
      <c r="D26" s="1230">
        <f t="shared" si="2"/>
        <v>1464.1082672133668</v>
      </c>
      <c r="E26" s="18">
        <v>2030</v>
      </c>
      <c r="F26" s="1231">
        <f>'PDS 1'!M21</f>
        <v>-172.57666618654761</v>
      </c>
      <c r="G26" s="1231">
        <f>'PDS 1'!AA21</f>
        <v>-9.3256434632215957</v>
      </c>
      <c r="H26" s="1231">
        <f>'PDS 1'!AK21</f>
        <v>-0.15796986084913023</v>
      </c>
      <c r="I26" s="1231">
        <f>'PDS 1'!AX21</f>
        <v>-37.727653565188064</v>
      </c>
      <c r="J26" s="1231">
        <f>'PDS 1'!BH21</f>
        <v>-29.572673891124055</v>
      </c>
      <c r="K26" s="1231">
        <f>'PDS 1'!R77</f>
        <v>-10.270985082018726</v>
      </c>
      <c r="L26" s="1231">
        <f>'PDS 1'!AE77</f>
        <v>347.65784102059052</v>
      </c>
      <c r="M26" s="1231">
        <f>'PDS 1'!AO77</f>
        <v>88.169345242017087</v>
      </c>
      <c r="N26" s="1231">
        <f>'PDS 1'!AT77</f>
        <v>80.393908812695912</v>
      </c>
      <c r="O26" s="1231">
        <f>'PDS 1'!AY77</f>
        <v>183.29985556398751</v>
      </c>
      <c r="P26" s="1231">
        <f>'PDS 1'!M133</f>
        <v>192.51127355671389</v>
      </c>
      <c r="Q26" s="1231">
        <f>'PDS 1'!E133</f>
        <v>-424.84657760362302</v>
      </c>
      <c r="R26" s="1231">
        <f>'PDS 1'!M189</f>
        <v>8.748525952351601</v>
      </c>
      <c r="S26" s="1231">
        <f>'PDS 1'!R189</f>
        <v>-39.637165037829881</v>
      </c>
    </row>
    <row r="27" spans="3:19" x14ac:dyDescent="0.25">
      <c r="C27" s="18"/>
      <c r="D27" s="1230">
        <f t="shared" si="2"/>
        <v>1601.1291759475325</v>
      </c>
      <c r="E27" s="18">
        <v>2031</v>
      </c>
      <c r="F27" s="1231">
        <f>'PDS 1'!M22</f>
        <v>-184.96497096214938</v>
      </c>
      <c r="G27" s="1231">
        <f>'PDS 1'!AA22</f>
        <v>-11.085240274884256</v>
      </c>
      <c r="H27" s="1231">
        <f>'PDS 1'!AK22</f>
        <v>-0.19566526014661267</v>
      </c>
      <c r="I27" s="1231">
        <f>'PDS 1'!AX22</f>
        <v>-40.436986001073478</v>
      </c>
      <c r="J27" s="1231">
        <f>'PDS 1'!BH22</f>
        <v>-32.564908389904929</v>
      </c>
      <c r="K27" s="1231">
        <f>'PDS 1'!R78</f>
        <v>-12.486943229095488</v>
      </c>
      <c r="L27" s="1231">
        <f>'PDS 1'!AE78</f>
        <v>383.13397041840727</v>
      </c>
      <c r="M27" s="1231">
        <f>'PDS 1'!AO78</f>
        <v>100.64016257874046</v>
      </c>
      <c r="N27" s="1231">
        <f>'PDS 1'!AT78</f>
        <v>86.824520567637578</v>
      </c>
      <c r="O27" s="1231">
        <f>'PDS 1'!AY78</f>
        <v>202.94074397407286</v>
      </c>
      <c r="P27" s="1231">
        <f>'PDS 1'!M134</f>
        <v>208.23935162301566</v>
      </c>
      <c r="Q27" s="1231">
        <f>'PDS 1'!E134</f>
        <v>-460.25045907058274</v>
      </c>
      <c r="R27" s="1231">
        <f>'PDS 1'!M190</f>
        <v>9.5728517486503488</v>
      </c>
      <c r="S27" s="1231">
        <f>'PDS 1'!R190</f>
        <v>-41.441442984446724</v>
      </c>
    </row>
    <row r="28" spans="3:19" x14ac:dyDescent="0.25">
      <c r="C28" s="18"/>
      <c r="D28" s="1230">
        <f t="shared" si="2"/>
        <v>1737.5716190247933</v>
      </c>
      <c r="E28" s="18">
        <v>2032</v>
      </c>
      <c r="F28" s="1231">
        <f>'PDS 1'!M23</f>
        <v>-197.08937189024593</v>
      </c>
      <c r="G28" s="1231">
        <f>'PDS 1'!AA23</f>
        <v>-13.041182376349241</v>
      </c>
      <c r="H28" s="1231">
        <f>'PDS 1'!AK23</f>
        <v>-0.23774807796350395</v>
      </c>
      <c r="I28" s="1231">
        <f>'PDS 1'!AX23</f>
        <v>-43.077366362590681</v>
      </c>
      <c r="J28" s="1231">
        <f>'PDS 1'!BH23</f>
        <v>-35.623099005797144</v>
      </c>
      <c r="K28" s="1231">
        <f>'PDS 1'!R79</f>
        <v>-14.997511991665789</v>
      </c>
      <c r="L28" s="1231">
        <f>'PDS 1'!AE79</f>
        <v>418.29421128930807</v>
      </c>
      <c r="M28" s="1231">
        <f>'PDS 1'!AO79</f>
        <v>113.83368102439313</v>
      </c>
      <c r="N28" s="1231">
        <f>'PDS 1'!AT79</f>
        <v>91.527928271205951</v>
      </c>
      <c r="O28" s="1231">
        <f>'PDS 1'!AY79</f>
        <v>219.67593610912067</v>
      </c>
      <c r="P28" s="1231">
        <f>'PDS 1'!M135</f>
        <v>223.91645085072858</v>
      </c>
      <c r="Q28" s="1231">
        <f>'PDS 1'!E135</f>
        <v>-495.65434053755541</v>
      </c>
      <c r="R28" s="1231">
        <f>'PDS 1'!M191</f>
        <v>10.412926849265187</v>
      </c>
      <c r="S28" s="1231">
        <f>'PDS 1'!R191</f>
        <v>-43.245720931015789</v>
      </c>
    </row>
    <row r="29" spans="3:19" x14ac:dyDescent="0.25">
      <c r="C29" s="18"/>
      <c r="D29" s="1230">
        <f t="shared" si="2"/>
        <v>1874.0479589598235</v>
      </c>
      <c r="E29" s="18">
        <v>2033</v>
      </c>
      <c r="F29" s="1231">
        <f>'PDS 1'!M24</f>
        <v>-208.96492588534468</v>
      </c>
      <c r="G29" s="1231">
        <f>'PDS 1'!AA24</f>
        <v>-15.204594625940814</v>
      </c>
      <c r="H29" s="1231">
        <f>'PDS 1'!AK24</f>
        <v>-0.28451692980424603</v>
      </c>
      <c r="I29" s="1231">
        <f>'PDS 1'!AX24</f>
        <v>-45.647437382674354</v>
      </c>
      <c r="J29" s="1231">
        <f>'PDS 1'!BH24</f>
        <v>-38.736802503878152</v>
      </c>
      <c r="K29" s="1231">
        <f>'PDS 1'!R80</f>
        <v>-17.820666105988977</v>
      </c>
      <c r="L29" s="1231">
        <f>'PDS 1'!AE80</f>
        <v>452.1725531789441</v>
      </c>
      <c r="M29" s="1231">
        <f>'PDS 1'!AO80</f>
        <v>127.74695062021405</v>
      </c>
      <c r="N29" s="1231">
        <f>'PDS 1'!AT80</f>
        <v>96.02012637990623</v>
      </c>
      <c r="O29" s="1231">
        <f>'PDS 1'!AY80</f>
        <v>236.5701334019283</v>
      </c>
      <c r="P29" s="1231">
        <f>'PDS 1'!M136</f>
        <v>239.54201626004806</v>
      </c>
      <c r="Q29" s="1231">
        <f>'PDS 1'!E136</f>
        <v>-531.05822200451507</v>
      </c>
      <c r="R29" s="1231">
        <f>'PDS 1'!M192</f>
        <v>11.269267562864837</v>
      </c>
      <c r="S29" s="1231">
        <f>'PDS 1'!R192</f>
        <v>-45.049998877584159</v>
      </c>
    </row>
    <row r="30" spans="3:19" x14ac:dyDescent="0.25">
      <c r="C30" s="18"/>
      <c r="D30" s="1230">
        <f t="shared" si="2"/>
        <v>2009.7254920652313</v>
      </c>
      <c r="E30" s="18">
        <v>2034</v>
      </c>
      <c r="F30" s="1231">
        <f>'PDS 1'!M25</f>
        <v>-220.60930246221329</v>
      </c>
      <c r="G30" s="1231">
        <f>'PDS 1'!AA25</f>
        <v>-17.58696566596555</v>
      </c>
      <c r="H30" s="1231">
        <f>'PDS 1'!AK25</f>
        <v>-0.3362880455095052</v>
      </c>
      <c r="I30" s="1231">
        <f>'PDS 1'!AX25</f>
        <v>-48.150869662963089</v>
      </c>
      <c r="J30" s="1231">
        <f>'PDS 1'!BH25</f>
        <v>-41.91006290832911</v>
      </c>
      <c r="K30" s="1231">
        <f>'PDS 1'!R81</f>
        <v>-20.974394760728302</v>
      </c>
      <c r="L30" s="1231">
        <f>'PDS 1'!AE81</f>
        <v>483.94245805230764</v>
      </c>
      <c r="M30" s="1231">
        <f>'PDS 1'!AO81</f>
        <v>142.37790694052865</v>
      </c>
      <c r="N30" s="1231">
        <f>'PDS 1'!AT81</f>
        <v>100.3113264393495</v>
      </c>
      <c r="O30" s="1231">
        <f>'PDS 1'!AY81</f>
        <v>253.57446099856926</v>
      </c>
      <c r="P30" s="1231">
        <f>'PDS 1'!M137</f>
        <v>255.11549287116964</v>
      </c>
      <c r="Q30" s="1231">
        <f>'PDS 1'!E137</f>
        <v>-566.46210347148781</v>
      </c>
      <c r="R30" s="1231">
        <f>'PDS 1'!M193</f>
        <v>12.142235840656438</v>
      </c>
      <c r="S30" s="1231">
        <f>'PDS 1'!R193</f>
        <v>-46.854276824152521</v>
      </c>
    </row>
    <row r="31" spans="3:19" x14ac:dyDescent="0.25">
      <c r="C31" s="18"/>
      <c r="D31" s="1230">
        <f t="shared" si="2"/>
        <v>2147.696800882974</v>
      </c>
      <c r="E31" s="18">
        <v>2035</v>
      </c>
      <c r="F31" s="1231">
        <f>'PDS 1'!M26</f>
        <v>-232.03643753410543</v>
      </c>
      <c r="G31" s="1231">
        <f>'PDS 1'!AA26</f>
        <v>-20.200133410524131</v>
      </c>
      <c r="H31" s="1231">
        <f>'PDS 1'!AK26</f>
        <v>-0.39339611758901327</v>
      </c>
      <c r="I31" s="1231">
        <f>'PDS 1'!AX26</f>
        <v>-50.590768773725586</v>
      </c>
      <c r="J31" s="1231">
        <f>'PDS 1'!BH26</f>
        <v>-45.143408516619502</v>
      </c>
      <c r="K31" s="1231">
        <f>'PDS 1'!R82</f>
        <v>-21.810319494182437</v>
      </c>
      <c r="L31" s="1231">
        <f>'PDS 1'!AE82</f>
        <v>512.98830647000284</v>
      </c>
      <c r="M31" s="1231">
        <f>'PDS 1'!AO82</f>
        <v>157.72452879197374</v>
      </c>
      <c r="N31" s="1231">
        <f>'PDS 1'!AT82</f>
        <v>101.6610863752513</v>
      </c>
      <c r="O31" s="1231">
        <f>'PDS 1'!AY82</f>
        <v>274.27757069939327</v>
      </c>
      <c r="P31" s="1231">
        <f>'PDS 1'!M138</f>
        <v>270.63632570428877</v>
      </c>
      <c r="Q31" s="1231">
        <f>'PDS 1'!E138</f>
        <v>-601.86598493846031</v>
      </c>
      <c r="R31" s="1231">
        <f>'PDS 1'!M194</f>
        <v>13.032152036639411</v>
      </c>
      <c r="S31" s="1231">
        <f>'PDS 1'!R194</f>
        <v>-48.65855477072089</v>
      </c>
    </row>
    <row r="32" spans="3:19" x14ac:dyDescent="0.25">
      <c r="C32" s="18"/>
      <c r="D32" s="1230">
        <f t="shared" si="2"/>
        <v>2269.9710626433352</v>
      </c>
      <c r="E32" s="18">
        <v>2036</v>
      </c>
      <c r="F32" s="1231">
        <f>'PDS 1'!M27</f>
        <v>-243.25495589630395</v>
      </c>
      <c r="G32" s="1231">
        <f>'PDS 1'!AA27</f>
        <v>-23.056266974346386</v>
      </c>
      <c r="H32" s="1231">
        <f>'PDS 1'!AK27</f>
        <v>-0.45619517167816959</v>
      </c>
      <c r="I32" s="1231">
        <f>'PDS 1'!AX27</f>
        <v>-52.9694524087476</v>
      </c>
      <c r="J32" s="1231">
        <f>'PDS 1'!BH27</f>
        <v>-48.440853885747401</v>
      </c>
      <c r="K32" s="1231">
        <f>'PDS 1'!R83</f>
        <v>-21.911739211259857</v>
      </c>
      <c r="L32" s="1231">
        <f>'PDS 1'!AE83</f>
        <v>538.93484586987176</v>
      </c>
      <c r="M32" s="1231">
        <f>'PDS 1'!AO83</f>
        <v>173.78438176757899</v>
      </c>
      <c r="N32" s="1231">
        <f>'PDS 1'!AT83</f>
        <v>108.32925131331478</v>
      </c>
      <c r="O32" s="1231">
        <f>'PDS 1'!AY83</f>
        <v>287.71568777163969</v>
      </c>
      <c r="P32" s="1231">
        <f>'PDS 1'!M139</f>
        <v>286.10395977960536</v>
      </c>
      <c r="Q32" s="1231">
        <f>'PDS 1'!E139</f>
        <v>-637.26986640541998</v>
      </c>
      <c r="R32" s="1231">
        <f>'PDS 1'!M195</f>
        <v>13.939276097161834</v>
      </c>
      <c r="S32" s="1231">
        <f>'PDS 1'!R195</f>
        <v>-50.462832717289245</v>
      </c>
    </row>
    <row r="33" spans="3:19" x14ac:dyDescent="0.25">
      <c r="C33" s="18"/>
      <c r="D33" s="1230">
        <f t="shared" si="2"/>
        <v>2396.247110332502</v>
      </c>
      <c r="E33" s="18">
        <v>2037</v>
      </c>
      <c r="F33" s="1231">
        <f>'PDS 1'!M28</f>
        <v>-254.26737587286831</v>
      </c>
      <c r="G33" s="1231">
        <f>'PDS 1'!AA28</f>
        <v>-26.167844794516441</v>
      </c>
      <c r="H33" s="1231">
        <f>'PDS 1'!AK28</f>
        <v>-0.52505945737316395</v>
      </c>
      <c r="I33" s="1231">
        <f>'PDS 1'!AX28</f>
        <v>-55.288338507696153</v>
      </c>
      <c r="J33" s="1231">
        <f>'PDS 1'!BH28</f>
        <v>-51.799397868637698</v>
      </c>
      <c r="K33" s="1231">
        <f>'PDS 1'!R84</f>
        <v>-22.008964034683487</v>
      </c>
      <c r="L33" s="1231">
        <f>'PDS 1'!AE84</f>
        <v>561.63678873159893</v>
      </c>
      <c r="M33" s="1231">
        <f>'PDS 1'!AO84</f>
        <v>190.55406015292314</v>
      </c>
      <c r="N33" s="1231">
        <f>'PDS 1'!AT84</f>
        <v>112.07320561603038</v>
      </c>
      <c r="O33" s="1231">
        <f>'PDS 1'!AY84</f>
        <v>304.75000302461387</v>
      </c>
      <c r="P33" s="1231">
        <f>'PDS 1'!M140</f>
        <v>301.51784011730587</v>
      </c>
      <c r="Q33" s="1231">
        <f>'PDS 1'!E140</f>
        <v>-672.6737478723926</v>
      </c>
      <c r="R33" s="1231">
        <f>'PDS 1'!M196</f>
        <v>14.863784850064835</v>
      </c>
      <c r="S33" s="1231">
        <f>'PDS 1'!R196</f>
        <v>-52.267110663857515</v>
      </c>
    </row>
    <row r="34" spans="3:19" x14ac:dyDescent="0.25">
      <c r="C34" s="18"/>
      <c r="D34" s="1230">
        <f t="shared" si="2"/>
        <v>2520.1362118793209</v>
      </c>
      <c r="E34" s="18">
        <v>2038</v>
      </c>
      <c r="F34" s="1231">
        <f>'PDS 1'!M29</f>
        <v>-265.07361095107836</v>
      </c>
      <c r="G34" s="1231">
        <f>'PDS 1'!AA29</f>
        <v>-29.547628709404535</v>
      </c>
      <c r="H34" s="1231">
        <f>'PDS 1'!AK29</f>
        <v>-0.60038435732230511</v>
      </c>
      <c r="I34" s="1231">
        <f>'PDS 1'!AX29</f>
        <v>-57.548443133489172</v>
      </c>
      <c r="J34" s="1231">
        <f>'PDS 1'!BH29</f>
        <v>-55.224777547369627</v>
      </c>
      <c r="K34" s="1231">
        <f>'PDS 1'!R85</f>
        <v>-22.101615531578943</v>
      </c>
      <c r="L34" s="1231">
        <f>'PDS 1'!AE85</f>
        <v>581.14015213930065</v>
      </c>
      <c r="M34" s="1231">
        <f>'PDS 1'!AO85</f>
        <v>208.02945416520714</v>
      </c>
      <c r="N34" s="1231">
        <f>'PDS 1'!AT85</f>
        <v>115.65039596943453</v>
      </c>
      <c r="O34" s="1231">
        <f>'PDS 1'!AY85</f>
        <v>321.6883078529051</v>
      </c>
      <c r="P34" s="1231">
        <f>'PDS 1'!M141</f>
        <v>316.87741173759031</v>
      </c>
      <c r="Q34" s="1231">
        <f>'PDS 1'!E141</f>
        <v>-708.0776293393651</v>
      </c>
      <c r="R34" s="1231">
        <f>'PDS 1'!M197</f>
        <v>15.805803773718399</v>
      </c>
      <c r="S34" s="1231">
        <f>'PDS 1'!R197</f>
        <v>-54.071388610425871</v>
      </c>
    </row>
    <row r="35" spans="3:19" x14ac:dyDescent="0.25">
      <c r="C35" s="18"/>
      <c r="D35" s="1230">
        <f t="shared" si="2"/>
        <v>2641.7609094516406</v>
      </c>
      <c r="E35" s="18">
        <v>2039</v>
      </c>
      <c r="F35" s="1231">
        <f>'PDS 1'!M30</f>
        <v>-275.67053354141677</v>
      </c>
      <c r="G35" s="1231">
        <f>'PDS 1'!AA30</f>
        <v>-33.208633776997544</v>
      </c>
      <c r="H35" s="1231">
        <f>'PDS 1'!AK30</f>
        <v>-0.68258731203422585</v>
      </c>
      <c r="I35" s="1231">
        <f>'PDS 1'!AX30</f>
        <v>-59.750319500902492</v>
      </c>
      <c r="J35" s="1231">
        <f>'PDS 1'!BH30</f>
        <v>-58.712214278632359</v>
      </c>
      <c r="K35" s="1231">
        <f>'PDS 1'!R86</f>
        <v>-22.189158385170686</v>
      </c>
      <c r="L35" s="1231">
        <f>'PDS 1'!AE86</f>
        <v>597.6301682657936</v>
      </c>
      <c r="M35" s="1231">
        <f>'PDS 1'!AO86</f>
        <v>226.20546315617995</v>
      </c>
      <c r="N35" s="1231">
        <f>'PDS 1'!AT86</f>
        <v>119.06728512539092</v>
      </c>
      <c r="O35" s="1231">
        <f>'PDS 1'!AY86</f>
        <v>338.47441559327592</v>
      </c>
      <c r="P35" s="1231">
        <f>'PDS 1'!M142</f>
        <v>332.18211966065411</v>
      </c>
      <c r="Q35" s="1231">
        <f>'PDS 1'!E142</f>
        <v>-743.48151080632499</v>
      </c>
      <c r="R35" s="1231">
        <f>'PDS 1'!M198</f>
        <v>16.765403742653881</v>
      </c>
      <c r="S35" s="1231">
        <f>'PDS 1'!R198</f>
        <v>-55.875666556995057</v>
      </c>
    </row>
    <row r="36" spans="3:19" x14ac:dyDescent="0.25">
      <c r="C36" s="18"/>
      <c r="D36" s="1230">
        <f t="shared" si="2"/>
        <v>2768.7527956498889</v>
      </c>
      <c r="E36" s="18">
        <v>2040</v>
      </c>
      <c r="F36" s="1231">
        <f>'PDS 1'!M31</f>
        <v>-286.05636184701501</v>
      </c>
      <c r="G36" s="1231">
        <f>'PDS 1'!AA31</f>
        <v>-37.164093638619704</v>
      </c>
      <c r="H36" s="1231">
        <f>'PDS 1'!AK31</f>
        <v>-0.77210875740507845</v>
      </c>
      <c r="I36" s="1231">
        <f>'PDS 1'!AX31</f>
        <v>-61.894681423364545</v>
      </c>
      <c r="J36" s="1231">
        <f>'PDS 1'!BH31</f>
        <v>-62.26916918129325</v>
      </c>
      <c r="K36" s="1231">
        <f>'PDS 1'!R87</f>
        <v>-22.27113631981922</v>
      </c>
      <c r="L36" s="1231">
        <f>'PDS 1'!AE87</f>
        <v>611.3785880134775</v>
      </c>
      <c r="M36" s="1231">
        <f>'PDS 1'!AO87</f>
        <v>245.07692117068194</v>
      </c>
      <c r="N36" s="1231">
        <f>'PDS 1'!AT87</f>
        <v>120.89862390450367</v>
      </c>
      <c r="O36" s="1231">
        <f>'PDS 1'!AY87</f>
        <v>361.0668276778672</v>
      </c>
      <c r="P36" s="1231">
        <f>'PDS 1'!M143</f>
        <v>347.43140890669275</v>
      </c>
      <c r="Q36" s="1231">
        <f>'PDS 1'!E143</f>
        <v>-778.88539227329761</v>
      </c>
      <c r="R36" s="1231">
        <f>'PDS 1'!M199</f>
        <v>17.70478584129528</v>
      </c>
      <c r="S36" s="1231">
        <f>'PDS 1'!R199</f>
        <v>-57.679944503563412</v>
      </c>
    </row>
    <row r="37" spans="3:19" x14ac:dyDescent="0.25">
      <c r="C37" s="18"/>
      <c r="D37" s="1230">
        <f t="shared" si="2"/>
        <v>2879.1498081234431</v>
      </c>
      <c r="E37" s="18">
        <v>2041</v>
      </c>
      <c r="F37" s="1231">
        <f>'PDS 1'!M32</f>
        <v>-296.2336479333436</v>
      </c>
      <c r="G37" s="1231">
        <f>'PDS 1'!AA32</f>
        <v>-41.427421264275779</v>
      </c>
      <c r="H37" s="1231">
        <f>'PDS 1'!AK32</f>
        <v>-0.86941307146364721</v>
      </c>
      <c r="I37" s="1231">
        <f>'PDS 1'!AX32</f>
        <v>-63.982828231125382</v>
      </c>
      <c r="J37" s="1231">
        <f>'PDS 1'!BH32</f>
        <v>-65.892588373649005</v>
      </c>
      <c r="K37" s="1231">
        <f>'PDS 1'!R88</f>
        <v>-22.347355749436076</v>
      </c>
      <c r="L37" s="1231">
        <f>'PDS 1'!AE88</f>
        <v>622.69861945374191</v>
      </c>
      <c r="M37" s="1231">
        <f>'PDS 1'!AO88</f>
        <v>264.63949119497602</v>
      </c>
      <c r="N37" s="1231">
        <f>'PDS 1'!AT88</f>
        <v>125.44798558032201</v>
      </c>
      <c r="O37" s="1231">
        <f>'PDS 1'!AY88</f>
        <v>371.37102656203996</v>
      </c>
      <c r="P37" s="1231">
        <f>'PDS 1'!M144</f>
        <v>362.62472449590621</v>
      </c>
      <c r="Q37" s="1231">
        <f>'PDS 1'!E144</f>
        <v>-814.28927374027012</v>
      </c>
      <c r="R37" s="1231">
        <f>'PDS 1'!M200</f>
        <v>18.737181183405575</v>
      </c>
      <c r="S37" s="1231">
        <f>'PDS 1'!R200</f>
        <v>-59.484222450131675</v>
      </c>
    </row>
    <row r="38" spans="3:19" x14ac:dyDescent="0.25">
      <c r="C38" s="18"/>
      <c r="D38" s="1230">
        <f t="shared" si="2"/>
        <v>2995.4583285083309</v>
      </c>
      <c r="E38" s="18">
        <v>2042</v>
      </c>
      <c r="F38" s="1231">
        <f>'PDS 1'!M33</f>
        <v>-306.20667836094458</v>
      </c>
      <c r="G38" s="1231">
        <f>'PDS 1'!AA33</f>
        <v>-46.012164952911462</v>
      </c>
      <c r="H38" s="1231">
        <f>'PDS 1'!AK33</f>
        <v>-0.97498952628458824</v>
      </c>
      <c r="I38" s="1231">
        <f>'PDS 1'!AX33</f>
        <v>-66.016276754418527</v>
      </c>
      <c r="J38" s="1231">
        <f>'PDS 1'!BH33</f>
        <v>-69.586407259498401</v>
      </c>
      <c r="K38" s="1231">
        <f>'PDS 1'!R89</f>
        <v>-22.417691363456527</v>
      </c>
      <c r="L38" s="1231">
        <f>'PDS 1'!AE89</f>
        <v>631.91105956547983</v>
      </c>
      <c r="M38" s="1231">
        <f>'PDS 1'!AO89</f>
        <v>284.88942804061628</v>
      </c>
      <c r="N38" s="1231">
        <f>'PDS 1'!AT89</f>
        <v>128.42764418082425</v>
      </c>
      <c r="O38" s="1231">
        <f>'PDS 1'!AY89</f>
        <v>387.37791278003994</v>
      </c>
      <c r="P38" s="1231">
        <f>'PDS 1'!M145</f>
        <v>377.76151144848092</v>
      </c>
      <c r="Q38" s="1231">
        <f>'PDS 1'!E145</f>
        <v>-849.69315520722989</v>
      </c>
      <c r="R38" s="1231">
        <f>'PDS 1'!M201</f>
        <v>19.750197033094313</v>
      </c>
      <c r="S38" s="1231">
        <f>'PDS 1'!R201</f>
        <v>-61.28850039670003</v>
      </c>
    </row>
    <row r="39" spans="3:19" x14ac:dyDescent="0.25">
      <c r="C39" s="18"/>
      <c r="D39" s="1230">
        <f t="shared" si="2"/>
        <v>3116.9786637295015</v>
      </c>
      <c r="E39" s="18">
        <v>2043</v>
      </c>
      <c r="F39" s="1231">
        <f>'PDS 1'!M34</f>
        <v>-315.97686456166332</v>
      </c>
      <c r="G39" s="1231">
        <f>'PDS 1'!AA34</f>
        <v>-57.135658388489674</v>
      </c>
      <c r="H39" s="1231">
        <f>'PDS 1'!AK34</f>
        <v>-1.3400608748017504</v>
      </c>
      <c r="I39" s="1231">
        <f>'PDS 1'!AX34</f>
        <v>-67.996108007941189</v>
      </c>
      <c r="J39" s="1231">
        <f>'PDS 1'!BH34</f>
        <v>-73.347547715280143</v>
      </c>
      <c r="K39" s="1231">
        <f>'PDS 1'!R90</f>
        <v>-22.481789527754415</v>
      </c>
      <c r="L39" s="1231">
        <f>'PDS 1'!AE90</f>
        <v>639.32174623074366</v>
      </c>
      <c r="M39" s="1231">
        <f>'PDS 1'!AO90</f>
        <v>305.82238765614301</v>
      </c>
      <c r="N39" s="1231">
        <f>'PDS 1'!AT90</f>
        <v>131.27717685597841</v>
      </c>
      <c r="O39" s="1231">
        <f>'PDS 1'!AY90</f>
        <v>403.02140395490557</v>
      </c>
      <c r="P39" s="1231">
        <f>'PDS 1'!M146</f>
        <v>392.84121478461691</v>
      </c>
      <c r="Q39" s="1231">
        <f>'PDS 1'!E146</f>
        <v>-885.09703667420251</v>
      </c>
      <c r="R39" s="1231">
        <f>'PDS 1'!M202</f>
        <v>20.781243865669314</v>
      </c>
      <c r="S39" s="1231">
        <f>'PDS 1'!R202</f>
        <v>-63.092778343268407</v>
      </c>
    </row>
    <row r="40" spans="3:19" x14ac:dyDescent="0.25">
      <c r="C40" s="18"/>
      <c r="D40" s="1230">
        <f t="shared" si="2"/>
        <v>3237.2825327842202</v>
      </c>
      <c r="E40" s="18">
        <v>2044</v>
      </c>
      <c r="F40" s="1231">
        <f>'PDS 1'!M35</f>
        <v>-325.54548903463842</v>
      </c>
      <c r="G40" s="1231">
        <f>'PDS 1'!AA35</f>
        <v>-68.403063246246006</v>
      </c>
      <c r="H40" s="1231">
        <f>'PDS 1'!AK35</f>
        <v>-1.7098197786467679</v>
      </c>
      <c r="I40" s="1231">
        <f>'PDS 1'!AX35</f>
        <v>-69.923357711829567</v>
      </c>
      <c r="J40" s="1231">
        <f>'PDS 1'!BH35</f>
        <v>-77.181671963441204</v>
      </c>
      <c r="K40" s="1231">
        <f>'PDS 1'!R91</f>
        <v>-22.539272842736978</v>
      </c>
      <c r="L40" s="1231">
        <f>'PDS 1'!AE91</f>
        <v>645.20856660750167</v>
      </c>
      <c r="M40" s="1231">
        <f>'PDS 1'!AO91</f>
        <v>327.43405951472261</v>
      </c>
      <c r="N40" s="1231">
        <f>'PDS 1'!AT91</f>
        <v>134.00423275249392</v>
      </c>
      <c r="O40" s="1231">
        <f>'PDS 1'!AY91</f>
        <v>418.24981967235158</v>
      </c>
      <c r="P40" s="1231">
        <f>'PDS 1'!M147</f>
        <v>407.86327952450955</v>
      </c>
      <c r="Q40" s="1231">
        <f>'PDS 1'!E147</f>
        <v>-920.50091814116229</v>
      </c>
      <c r="R40" s="1231">
        <f>'PDS 1'!M203</f>
        <v>21.830391209090834</v>
      </c>
      <c r="S40" s="1231">
        <f>'PDS 1'!R203</f>
        <v>-64.897056289836769</v>
      </c>
    </row>
    <row r="41" spans="3:19" x14ac:dyDescent="0.25">
      <c r="C41" s="18"/>
      <c r="D41" s="1230">
        <f t="shared" si="2"/>
        <v>3355.9115406565738</v>
      </c>
      <c r="E41" s="18">
        <v>2045</v>
      </c>
      <c r="F41" s="1231">
        <f>'PDS 1'!M36</f>
        <v>-334.91369006121852</v>
      </c>
      <c r="G41" s="1231">
        <f>'PDS 1'!AA36</f>
        <v>-79.785368619844689</v>
      </c>
      <c r="H41" s="1231">
        <f>'PDS 1'!AK36</f>
        <v>-2.0838375314332609</v>
      </c>
      <c r="I41" s="1231">
        <f>'PDS 1'!AX36</f>
        <v>-71.799014909450307</v>
      </c>
      <c r="J41" s="1231">
        <f>'PDS 1'!BH36</f>
        <v>-81.087429347386433</v>
      </c>
      <c r="K41" s="1231">
        <f>'PDS 1'!R92</f>
        <v>-22.589819113177668</v>
      </c>
      <c r="L41" s="1231">
        <f>'PDS 1'!AE92</f>
        <v>649.8155969945343</v>
      </c>
      <c r="M41" s="1231">
        <f>'PDS 1'!AO92</f>
        <v>349.71997302538443</v>
      </c>
      <c r="N41" s="1231">
        <f>'PDS 1'!AT92</f>
        <v>136.80317722674832</v>
      </c>
      <c r="O41" s="1231">
        <f>'PDS 1'!AY92</f>
        <v>432.58899514828784</v>
      </c>
      <c r="P41" s="1231">
        <f>'PDS 1'!M148</f>
        <v>422.82715068835427</v>
      </c>
      <c r="Q41" s="1231">
        <f>'PDS 1'!E148</f>
        <v>-955.90479960813491</v>
      </c>
      <c r="R41" s="1231">
        <f>'PDS 1'!M204</f>
        <v>22.897708599710036</v>
      </c>
      <c r="S41" s="1231">
        <f>'PDS 1'!R204</f>
        <v>-66.701334236405941</v>
      </c>
    </row>
    <row r="42" spans="3:19" x14ac:dyDescent="0.25">
      <c r="C42" s="18"/>
      <c r="D42" s="1230">
        <f t="shared" si="2"/>
        <v>3474.8132309564689</v>
      </c>
      <c r="E42" s="18">
        <v>2046</v>
      </c>
      <c r="F42" s="1231">
        <f>'PDS 1'!M37</f>
        <v>-344.08327145721285</v>
      </c>
      <c r="G42" s="1231">
        <f>'PDS 1'!AA37</f>
        <v>-91.250345862365748</v>
      </c>
      <c r="H42" s="1231">
        <f>'PDS 1'!AK37</f>
        <v>-2.4616129194980232</v>
      </c>
      <c r="I42" s="1231">
        <f>'PDS 1'!AX37</f>
        <v>-73.624137643412723</v>
      </c>
      <c r="J42" s="1231">
        <f>'PDS 1'!BH37</f>
        <v>-85.068709399309228</v>
      </c>
      <c r="K42" s="1231">
        <f>'PDS 1'!R93</f>
        <v>-22.633172059557069</v>
      </c>
      <c r="L42" s="1231">
        <f>'PDS 1'!AE93</f>
        <v>653.35203944512466</v>
      </c>
      <c r="M42" s="1231">
        <f>'PDS 1'!AO93</f>
        <v>372.67554261770249</v>
      </c>
      <c r="N42" s="1231">
        <f>'PDS 1'!AT93</f>
        <v>139.12125423094952</v>
      </c>
      <c r="O42" s="1231">
        <f>'PDS 1'!AY93</f>
        <v>447.25580214436837</v>
      </c>
      <c r="P42" s="1231">
        <f>'PDS 1'!M149</f>
        <v>437.73227329635125</v>
      </c>
      <c r="Q42" s="1231">
        <f>'PDS 1'!E149</f>
        <v>-991.30868107510742</v>
      </c>
      <c r="R42" s="1231">
        <f>'PDS 1'!M205</f>
        <v>23.983285084434389</v>
      </c>
      <c r="S42" s="1231">
        <f>'PDS 1'!R205</f>
        <v>-68.505612182974204</v>
      </c>
    </row>
    <row r="43" spans="3:19" x14ac:dyDescent="0.25">
      <c r="C43" s="18"/>
      <c r="D43" s="1230">
        <f t="shared" si="2"/>
        <v>3592.2326723903084</v>
      </c>
      <c r="E43" s="18">
        <v>2047</v>
      </c>
      <c r="F43" s="1231">
        <f>'PDS 1'!M38</f>
        <v>-353.0555610810917</v>
      </c>
      <c r="G43" s="1231">
        <f>'PDS 1'!AA38</f>
        <v>-102.7624309628784</v>
      </c>
      <c r="H43" s="1231">
        <f>'PDS 1'!AK38</f>
        <v>-2.8425657238704503</v>
      </c>
      <c r="I43" s="1231">
        <f>'PDS 1'!AX38</f>
        <v>-75.399691709937201</v>
      </c>
      <c r="J43" s="1231">
        <f>'PDS 1'!BH38</f>
        <v>-89.120638991657415</v>
      </c>
      <c r="K43" s="1231">
        <f>'PDS 1'!R94</f>
        <v>-22.669197647189833</v>
      </c>
      <c r="L43" s="1231">
        <f>'PDS 1'!AE94</f>
        <v>655.99405450229506</v>
      </c>
      <c r="M43" s="1231">
        <f>'PDS 1'!AO94</f>
        <v>396.29588854448843</v>
      </c>
      <c r="N43" s="1231">
        <f>'PDS 1'!AT94</f>
        <v>141.5262646380944</v>
      </c>
      <c r="O43" s="1231">
        <f>'PDS 1'!AY94</f>
        <v>460.93115157888911</v>
      </c>
      <c r="P43" s="1231">
        <f>'PDS 1'!M150</f>
        <v>452.57809236868673</v>
      </c>
      <c r="Q43" s="1231">
        <f>'PDS 1'!E150</f>
        <v>-1026.7125625420672</v>
      </c>
      <c r="R43" s="1231">
        <f>'PDS 1'!M206</f>
        <v>25.087211245809282</v>
      </c>
      <c r="S43" s="1231">
        <f>'PDS 1'!R206</f>
        <v>-70.309890129542566</v>
      </c>
    </row>
    <row r="44" spans="3:19" x14ac:dyDescent="0.25">
      <c r="C44" s="18"/>
      <c r="D44" s="1230">
        <f t="shared" si="2"/>
        <v>3708.8289194824447</v>
      </c>
      <c r="E44" s="18">
        <v>2048</v>
      </c>
      <c r="F44" s="1231">
        <f>'PDS 1'!M39</f>
        <v>-361.83060612919917</v>
      </c>
      <c r="G44" s="1231">
        <f>'PDS 1'!AA39</f>
        <v>-114.28262055538221</v>
      </c>
      <c r="H44" s="1231">
        <f>'PDS 1'!AK39</f>
        <v>-3.2260298423205569</v>
      </c>
      <c r="I44" s="1231">
        <f>'PDS 1'!AX39</f>
        <v>-77.12643718535719</v>
      </c>
      <c r="J44" s="1231">
        <f>'PDS 1'!BH39</f>
        <v>-93.248836963520716</v>
      </c>
      <c r="K44" s="1231">
        <f>'PDS 1'!R95</f>
        <v>-22.69784641735788</v>
      </c>
      <c r="L44" s="1231">
        <f>'PDS 1'!AE95</f>
        <v>657.8881045175907</v>
      </c>
      <c r="M44" s="1231">
        <f>'PDS 1'!AO95</f>
        <v>420.5757924072181</v>
      </c>
      <c r="N44" s="1231">
        <f>'PDS 1'!AT95</f>
        <v>143.83903070568709</v>
      </c>
      <c r="O44" s="1231">
        <f>'PDS 1'!AY95</f>
        <v>473.98745582330906</v>
      </c>
      <c r="P44" s="1231">
        <f>'PDS 1'!M151</f>
        <v>467.36405292556071</v>
      </c>
      <c r="Q44" s="1231">
        <f>'PDS 1'!E151</f>
        <v>-1062.1164440090397</v>
      </c>
      <c r="R44" s="1231">
        <f>'PDS 1'!M207</f>
        <v>26.209555336164769</v>
      </c>
      <c r="S44" s="1231">
        <f>'PDS 1'!R207</f>
        <v>-72.114168076110928</v>
      </c>
    </row>
    <row r="45" spans="3:19" x14ac:dyDescent="0.25">
      <c r="C45" s="18"/>
      <c r="D45" s="1230">
        <f t="shared" si="2"/>
        <v>3824.6149084367767</v>
      </c>
      <c r="E45" s="18">
        <v>2049</v>
      </c>
      <c r="F45" s="1231">
        <f>'PDS 1'!M40</f>
        <v>-370.40802962477812</v>
      </c>
      <c r="G45" s="1231">
        <f>'PDS 1'!AA40</f>
        <v>-125.76838388958436</v>
      </c>
      <c r="H45" s="1231">
        <f>'PDS 1'!AK40</f>
        <v>-3.6112460269725943</v>
      </c>
      <c r="I45" s="1231">
        <f>'PDS 1'!AX40</f>
        <v>-78.805050671157233</v>
      </c>
      <c r="J45" s="1231">
        <f>'PDS 1'!BH40</f>
        <v>-97.451910467988</v>
      </c>
      <c r="K45" s="1231">
        <f>'PDS 1'!R96</f>
        <v>-22.719141006180223</v>
      </c>
      <c r="L45" s="1231">
        <f>'PDS 1'!AE96</f>
        <v>659.1548835690171</v>
      </c>
      <c r="M45" s="1231">
        <f>'PDS 1'!AO96</f>
        <v>445.50975651972982</v>
      </c>
      <c r="N45" s="1231">
        <f>'PDS 1'!AT96</f>
        <v>146.06715303614573</v>
      </c>
      <c r="O45" s="1231">
        <f>'PDS 1'!AY96</f>
        <v>486.37490800533635</v>
      </c>
      <c r="P45" s="1231">
        <f>'PDS 1'!M152</f>
        <v>482.08959998716881</v>
      </c>
      <c r="Q45" s="1231">
        <f>'PDS 1'!E152</f>
        <v>-1097.5203254760122</v>
      </c>
      <c r="R45" s="1231">
        <f>'PDS 1'!M208</f>
        <v>27.350380206318576</v>
      </c>
      <c r="S45" s="1231">
        <f>'PDS 1'!R208</f>
        <v>-73.918446022679291</v>
      </c>
    </row>
    <row r="46" spans="3:19" x14ac:dyDescent="0.25">
      <c r="C46" s="18"/>
      <c r="D46" s="1230">
        <f t="shared" si="2"/>
        <v>3935.5158086131887</v>
      </c>
      <c r="E46" s="34">
        <v>2050</v>
      </c>
      <c r="F46" s="1231">
        <f>'PDS 1'!M41</f>
        <v>-378.78797125852924</v>
      </c>
      <c r="G46" s="1231">
        <f>'PDS 1'!AA41</f>
        <v>-137.17359311899509</v>
      </c>
      <c r="H46" s="1231">
        <f>'PDS 1'!AK41</f>
        <v>-3.9973542355201346</v>
      </c>
      <c r="I46" s="1231">
        <f>'PDS 1'!AX41</f>
        <v>-80.436259489338454</v>
      </c>
      <c r="J46" s="1231">
        <f>'PDS 1'!BH41</f>
        <v>-101.73020721946341</v>
      </c>
      <c r="K46" s="1231">
        <f>'PDS 1'!R97</f>
        <v>-22.733057715073301</v>
      </c>
      <c r="L46" s="1231">
        <f>'PDS 1'!AE97</f>
        <v>659.90752660938006</v>
      </c>
      <c r="M46" s="1231">
        <f>'PDS 1'!AO97</f>
        <v>471.09223169198873</v>
      </c>
      <c r="N46" s="1231">
        <f>'PDS 1'!AT97</f>
        <v>150.00256251451955</v>
      </c>
      <c r="O46" s="1231">
        <f>'PDS 1'!AY97</f>
        <v>495.69981094437827</v>
      </c>
      <c r="P46" s="1231">
        <f>'PDS 1'!M153</f>
        <v>496.75417857370627</v>
      </c>
      <c r="Q46" s="1231">
        <f>'PDS 1'!E153</f>
        <v>-1132.924206942972</v>
      </c>
      <c r="R46" s="1231">
        <f>'PDS 1'!M209</f>
        <v>28.559249359115796</v>
      </c>
      <c r="S46" s="1231">
        <f>'PDS 1'!R209</f>
        <v>-75.722723969247653</v>
      </c>
    </row>
    <row r="47" spans="3:19" x14ac:dyDescent="0.25">
      <c r="C47" s="18"/>
      <c r="D47" s="1230">
        <f t="shared" si="2"/>
        <v>4053.6988226757471</v>
      </c>
      <c r="E47" s="18">
        <v>2051</v>
      </c>
      <c r="F47" s="1231">
        <f>'PDS 1'!M42</f>
        <v>-386.97225904246727</v>
      </c>
      <c r="G47" s="1231">
        <f>'PDS 1'!AA42</f>
        <v>-148.44847424903105</v>
      </c>
      <c r="H47" s="1231">
        <f>'PDS 1'!AK42</f>
        <v>-4.3833855970489992</v>
      </c>
      <c r="I47" s="1231">
        <f>'PDS 1'!AX42</f>
        <v>-82.021008612978221</v>
      </c>
      <c r="J47" s="1231">
        <f>'PDS 1'!BH42</f>
        <v>-106.08581576405732</v>
      </c>
      <c r="K47" s="1231">
        <f>'PDS 1'!R98</f>
        <v>-22.739527684761697</v>
      </c>
      <c r="L47" s="1231">
        <f>'PDS 1'!AE98</f>
        <v>660.18398593384256</v>
      </c>
      <c r="M47" s="1231">
        <f>'PDS 1'!AO98</f>
        <v>497.31769701694481</v>
      </c>
      <c r="N47" s="1231">
        <f>'PDS 1'!AT98</f>
        <v>150.29956766215534</v>
      </c>
      <c r="O47" s="1231">
        <f>'PDS 1'!AY98</f>
        <v>508.94546256275322</v>
      </c>
      <c r="P47" s="1231">
        <f>'PDS 1'!M154</f>
        <v>511.35723370537318</v>
      </c>
      <c r="Q47" s="1231">
        <f>'PDS 1'!E154</f>
        <v>-1168.3280884099445</v>
      </c>
      <c r="R47" s="1231">
        <f>'PDS 1'!M210</f>
        <v>29.688449842883333</v>
      </c>
      <c r="S47" s="1231">
        <f>'PDS 1'!R210</f>
        <v>-77.527001915816015</v>
      </c>
    </row>
    <row r="48" spans="3:19" x14ac:dyDescent="0.25">
      <c r="C48" s="18"/>
      <c r="D48" s="1230">
        <f t="shared" si="2"/>
        <v>4166.9189627599308</v>
      </c>
      <c r="E48" s="18">
        <v>2052</v>
      </c>
      <c r="F48" s="1231">
        <f>'PDS 1'!M43</f>
        <v>-394.96312901817777</v>
      </c>
      <c r="G48" s="1231">
        <f>'PDS 1'!AA43</f>
        <v>-159.53958103154514</v>
      </c>
      <c r="H48" s="1231">
        <f>'PDS 1'!AK43</f>
        <v>-4.7682539968953392</v>
      </c>
      <c r="I48" s="1231">
        <f>'PDS 1'!AX43</f>
        <v>-83.560279623751626</v>
      </c>
      <c r="J48" s="1231">
        <f>'PDS 1'!BH43</f>
        <v>-110.51731456098582</v>
      </c>
      <c r="K48" s="1231">
        <f>'PDS 1'!R99</f>
        <v>-22.738380402026166</v>
      </c>
      <c r="L48" s="1231">
        <f>'PDS 1'!AE99</f>
        <v>660.09283715251934</v>
      </c>
      <c r="M48" s="1231">
        <f>'PDS 1'!AO99</f>
        <v>524.1809154531735</v>
      </c>
      <c r="N48" s="1231">
        <f>'PDS 1'!AT99</f>
        <v>152.31876165887203</v>
      </c>
      <c r="O48" s="1231">
        <f>'PDS 1'!AY99</f>
        <v>519.03043097639943</v>
      </c>
      <c r="P48" s="1231">
        <f>'PDS 1'!M155</f>
        <v>525.89821040235597</v>
      </c>
      <c r="Q48" s="1231">
        <f>'PDS 1'!E155</f>
        <v>-1203.7319698769172</v>
      </c>
      <c r="R48" s="1231">
        <f>'PDS 1'!M211</f>
        <v>30.885142061670525</v>
      </c>
      <c r="S48" s="1231">
        <f>'PDS 1'!R211</f>
        <v>-79.331279862385188</v>
      </c>
    </row>
    <row r="49" spans="2:19" x14ac:dyDescent="0.25">
      <c r="C49" s="18"/>
      <c r="D49" s="1230">
        <f t="shared" si="2"/>
        <v>4279.1795008540548</v>
      </c>
      <c r="E49" s="18">
        <v>2053</v>
      </c>
      <c r="F49" s="1231">
        <f>'PDS 1'!M44</f>
        <v>-402.76178089038063</v>
      </c>
      <c r="G49" s="1231">
        <f>'PDS 1'!AA44</f>
        <v>-170.38979398834181</v>
      </c>
      <c r="H49" s="1231">
        <f>'PDS 1'!AK44</f>
        <v>-5.1507472888746122</v>
      </c>
      <c r="I49" s="1231">
        <f>'PDS 1'!AX44</f>
        <v>-85.054886367391646</v>
      </c>
      <c r="J49" s="1231">
        <f>'PDS 1'!BH44</f>
        <v>-115.02677381371382</v>
      </c>
      <c r="K49" s="1231">
        <f>'PDS 1'!R100</f>
        <v>-22.729362988874698</v>
      </c>
      <c r="L49" s="1231">
        <f>'PDS 1'!AE100</f>
        <v>659.67346547047134</v>
      </c>
      <c r="M49" s="1231">
        <f>'PDS 1'!AO100</f>
        <v>551.67692518448951</v>
      </c>
      <c r="N49" s="1231">
        <f>'PDS 1'!AT100</f>
        <v>154.28310989804075</v>
      </c>
      <c r="O49" s="1231">
        <f>'PDS 1'!AY100</f>
        <v>528.25029353175046</v>
      </c>
      <c r="P49" s="1231">
        <f>'PDS 1'!M156</f>
        <v>540.37655368485468</v>
      </c>
      <c r="Q49" s="1231">
        <f>'PDS 1'!E156</f>
        <v>-1239.1358513438772</v>
      </c>
      <c r="R49" s="1231">
        <f>'PDS 1'!M212</f>
        <v>32.100618390121667</v>
      </c>
      <c r="S49" s="1231">
        <f>'PDS 1'!R212</f>
        <v>-81.135557808953365</v>
      </c>
    </row>
    <row r="50" spans="2:19" x14ac:dyDescent="0.25">
      <c r="C50" s="18"/>
      <c r="D50" s="1230">
        <f t="shared" si="2"/>
        <v>4390.4034046961842</v>
      </c>
      <c r="E50" s="18">
        <v>2054</v>
      </c>
      <c r="F50" s="1231">
        <f>'PDS 1'!M45</f>
        <v>-410.36939804069482</v>
      </c>
      <c r="G50" s="1231">
        <f>'PDS 1'!AA45</f>
        <v>-180.93834659140202</v>
      </c>
      <c r="H50" s="1231">
        <f>'PDS 1'!AK45</f>
        <v>-5.5295181476384982</v>
      </c>
      <c r="I50" s="1231">
        <f>'PDS 1'!AX45</f>
        <v>-86.505620310122026</v>
      </c>
      <c r="J50" s="1231">
        <f>'PDS 1'!BH45</f>
        <v>-119.61450453708721</v>
      </c>
      <c r="K50" s="1231">
        <f>'PDS 1'!R101</f>
        <v>-22.712181445565136</v>
      </c>
      <c r="L50" s="1231">
        <f>'PDS 1'!AE101</f>
        <v>658.96965756105601</v>
      </c>
      <c r="M50" s="1231">
        <f>'PDS 1'!AO101</f>
        <v>579.80102704466572</v>
      </c>
      <c r="N50" s="1231">
        <f>'PDS 1'!AT101</f>
        <v>156.19992395323209</v>
      </c>
      <c r="O50" s="1231">
        <f>'PDS 1'!AY101</f>
        <v>536.55685023358512</v>
      </c>
      <c r="P50" s="1231">
        <f>'PDS 1'!M157</f>
        <v>554.79170857306474</v>
      </c>
      <c r="Q50" s="1231">
        <f>'PDS 1'!E157</f>
        <v>-1274.5397328108497</v>
      </c>
      <c r="R50" s="1231">
        <f>'PDS 1'!M213</f>
        <v>33.334947598162692</v>
      </c>
      <c r="S50" s="1231">
        <f>'PDS 1'!R213</f>
        <v>-82.939835755521713</v>
      </c>
    </row>
    <row r="51" spans="2:19" x14ac:dyDescent="0.25">
      <c r="C51" s="18"/>
      <c r="D51" s="1230">
        <f t="shared" si="2"/>
        <v>4466.631162103321</v>
      </c>
      <c r="E51" s="18">
        <v>2055</v>
      </c>
      <c r="F51" s="1231">
        <f>'PDS 1'!M46</f>
        <v>-417.78784742044007</v>
      </c>
      <c r="G51" s="1231">
        <f>'PDS 1'!AA46</f>
        <v>-191.12088041942707</v>
      </c>
      <c r="H51" s="1231">
        <f>'PDS 1'!AK46</f>
        <v>-5.9030745788799379</v>
      </c>
      <c r="I51" s="1231">
        <f>'PDS 1'!AX46</f>
        <v>-87.913350449606355</v>
      </c>
      <c r="J51" s="1231">
        <f>'PDS 1'!BH46</f>
        <v>-124.28080919304421</v>
      </c>
      <c r="K51" s="1231">
        <f>'PDS 1'!R102</f>
        <v>-22.686621347213531</v>
      </c>
      <c r="L51" s="1231">
        <f>'PDS 1'!AE102</f>
        <v>658.01723911507952</v>
      </c>
      <c r="M51" s="1231">
        <f>'PDS 1'!AO102</f>
        <v>608.548352895618</v>
      </c>
      <c r="N51" s="1231">
        <f>'PDS 1'!AT102</f>
        <v>159.44283443684219</v>
      </c>
      <c r="O51" s="1231">
        <f>'PDS 1'!AY102</f>
        <v>538.62539636257361</v>
      </c>
      <c r="P51" s="1231">
        <f>'PDS 1'!M158</f>
        <v>569.14312008718139</v>
      </c>
      <c r="Q51" s="1231">
        <f>'PDS 1'!E158</f>
        <v>-1282.7149812998464</v>
      </c>
      <c r="R51" s="1231">
        <f>'PDS 1'!M214</f>
        <v>34.588209669164108</v>
      </c>
      <c r="S51" s="1231">
        <f>'PDS 1'!R214</f>
        <v>-84.744113702090075</v>
      </c>
    </row>
    <row r="52" spans="2:19" x14ac:dyDescent="0.25">
      <c r="C52" s="18"/>
      <c r="D52" s="1230">
        <f t="shared" si="2"/>
        <v>4549.7792156362038</v>
      </c>
      <c r="E52" s="18">
        <v>2056</v>
      </c>
      <c r="F52" s="1231">
        <f>'PDS 1'!M47</f>
        <v>-425.01915560819168</v>
      </c>
      <c r="G52" s="1231">
        <f>'PDS 1'!AA47</f>
        <v>-200.86953084772176</v>
      </c>
      <c r="H52" s="1231">
        <f>'PDS 1'!AK47</f>
        <v>-6.2697701106355908</v>
      </c>
      <c r="I52" s="1231">
        <f>'PDS 1'!AX47</f>
        <v>-89.278949535319839</v>
      </c>
      <c r="J52" s="1231">
        <f>'PDS 1'!BH47</f>
        <v>-129.02773231967331</v>
      </c>
      <c r="K52" s="1231">
        <f>'PDS 1'!R103</f>
        <v>-22.652603758706221</v>
      </c>
      <c r="L52" s="1231">
        <f>'PDS 1'!AE103</f>
        <v>656.84561575668522</v>
      </c>
      <c r="M52" s="1231">
        <f>'PDS 1'!AO103</f>
        <v>637.91336724868745</v>
      </c>
      <c r="N52" s="1231">
        <f>'PDS 1'!AT103</f>
        <v>159.9201977332155</v>
      </c>
      <c r="O52" s="1231">
        <f>'PDS 1'!AY103</f>
        <v>550.2400732064317</v>
      </c>
      <c r="P52" s="1231">
        <f>'PDS 1'!M159</f>
        <v>583.430233247405</v>
      </c>
      <c r="Q52" s="1231">
        <f>'PDS 1'!E159</f>
        <v>-1285.7435053039999</v>
      </c>
      <c r="R52" s="1231">
        <f>'PDS 1'!M215</f>
        <v>35.860484777304166</v>
      </c>
      <c r="S52" s="1231">
        <f>'PDS 1'!R215</f>
        <v>-86.548391648658452</v>
      </c>
    </row>
    <row r="53" spans="2:19" x14ac:dyDescent="0.25">
      <c r="C53" s="18"/>
      <c r="D53" s="1230">
        <f t="shared" si="2"/>
        <v>4624.7221710235872</v>
      </c>
      <c r="E53" s="18">
        <v>2057</v>
      </c>
      <c r="F53" s="1231">
        <f>'PDS 1'!M48</f>
        <v>-432.06680185924824</v>
      </c>
      <c r="G53" s="1231">
        <f>'PDS 1'!AA48</f>
        <v>-210.11304451172418</v>
      </c>
      <c r="H53" s="1231">
        <f>'PDS 1'!AK48</f>
        <v>-6.6277936950403955</v>
      </c>
      <c r="I53" s="1231">
        <f>'PDS 1'!AX48</f>
        <v>-90.603478120856266</v>
      </c>
      <c r="J53" s="1231">
        <f>'PDS 1'!BH48</f>
        <v>-133.85380957838902</v>
      </c>
      <c r="K53" s="1231">
        <f>'PDS 1'!R104</f>
        <v>-22.61017604509675</v>
      </c>
      <c r="L53" s="1231">
        <f>'PDS 1'!AE104</f>
        <v>655.4790167022129</v>
      </c>
      <c r="M53" s="1231">
        <f>'PDS 1'!AO104</f>
        <v>667.89021034111329</v>
      </c>
      <c r="N53" s="1231">
        <f>'PDS 1'!AT104</f>
        <v>161.73831118382367</v>
      </c>
      <c r="O53" s="1231">
        <f>'PDS 1'!AY104</f>
        <v>555.52332277207927</v>
      </c>
      <c r="P53" s="1231">
        <f>'PDS 1'!M160</f>
        <v>597.65249307392173</v>
      </c>
      <c r="Q53" s="1231">
        <f>'PDS 1'!E160</f>
        <v>-1288.5357850840933</v>
      </c>
      <c r="R53" s="1231">
        <f>'PDS 1'!M216</f>
        <v>37.151880828408878</v>
      </c>
      <c r="S53" s="1231">
        <f>'PDS 1'!R216</f>
        <v>-88.3526695952268</v>
      </c>
    </row>
    <row r="54" spans="2:19" x14ac:dyDescent="0.25">
      <c r="C54" s="18"/>
      <c r="D54" s="1230">
        <f t="shared" si="2"/>
        <v>4697.9966879141084</v>
      </c>
      <c r="E54" s="18">
        <v>2058</v>
      </c>
      <c r="F54" s="1231">
        <f>'PDS 1'!M49</f>
        <v>-438.93609035549929</v>
      </c>
      <c r="G54" s="1231">
        <f>'PDS 1'!AA49</f>
        <v>-218.7769294154873</v>
      </c>
      <c r="H54" s="1231">
        <f>'PDS 1'!AK49</f>
        <v>-6.9751593565897565</v>
      </c>
      <c r="I54" s="1231">
        <f>'PDS 1'!AX49</f>
        <v>-91.888237930202763</v>
      </c>
      <c r="J54" s="1231">
        <f>'PDS 1'!BH49</f>
        <v>-138.76106955179421</v>
      </c>
      <c r="K54" s="1231">
        <f>'PDS 1'!R105</f>
        <v>-22.559442732348487</v>
      </c>
      <c r="L54" s="1231">
        <f>'PDS 1'!AE105</f>
        <v>653.93749355742057</v>
      </c>
      <c r="M54" s="1231">
        <f>'PDS 1'!AO105</f>
        <v>698.4733463761961</v>
      </c>
      <c r="N54" s="1231">
        <f>'PDS 1'!AT105</f>
        <v>163.53819357504662</v>
      </c>
      <c r="O54" s="1231">
        <f>'PDS 1'!AY105</f>
        <v>559.70645521409563</v>
      </c>
      <c r="P54" s="1231">
        <f>'PDS 1'!M161</f>
        <v>611.80934458693162</v>
      </c>
      <c r="Q54" s="1231">
        <f>'PDS 1'!E161</f>
        <v>-1291.0918206401266</v>
      </c>
      <c r="R54" s="1231">
        <f>'PDS 1'!M217</f>
        <v>38.462544230666246</v>
      </c>
      <c r="S54" s="1231">
        <f>'PDS 1'!R217</f>
        <v>-90.156947541795986</v>
      </c>
    </row>
    <row r="55" spans="2:19" x14ac:dyDescent="0.25">
      <c r="C55" s="18"/>
      <c r="D55" s="1230">
        <f t="shared" si="2"/>
        <v>4766.9131210893474</v>
      </c>
      <c r="E55" s="18">
        <v>2059</v>
      </c>
      <c r="F55" s="1231">
        <f>'PDS 1'!M50</f>
        <v>-445.63341050757447</v>
      </c>
      <c r="G55" s="1231">
        <f>'PDS 1'!AA50</f>
        <v>-224.3654616130716</v>
      </c>
      <c r="H55" s="1231">
        <f>'PDS 1'!AK50</f>
        <v>-7.1531490736983869</v>
      </c>
      <c r="I55" s="1231">
        <f>'PDS 1'!AX50</f>
        <v>-93.134667412714634</v>
      </c>
      <c r="J55" s="1231">
        <f>'PDS 1'!BH50</f>
        <v>-143.74803238459117</v>
      </c>
      <c r="K55" s="1231">
        <f>'PDS 1'!R106</f>
        <v>-22.500577873093846</v>
      </c>
      <c r="L55" s="1231">
        <f>'PDS 1'!AE106</f>
        <v>652.23772008180924</v>
      </c>
      <c r="M55" s="1231">
        <f>'PDS 1'!AO106</f>
        <v>729.65720821017771</v>
      </c>
      <c r="N55" s="1231">
        <f>'PDS 1'!AT106</f>
        <v>165.3271894308736</v>
      </c>
      <c r="O55" s="1231">
        <f>'PDS 1'!AY106</f>
        <v>562.74436757248031</v>
      </c>
      <c r="P55" s="1231">
        <f>'PDS 1'!M162</f>
        <v>625.90023280663013</v>
      </c>
      <c r="Q55" s="1231">
        <f>'PDS 1'!E162</f>
        <v>-1293.4116119720989</v>
      </c>
      <c r="R55" s="1231">
        <f>'PDS 1'!M218</f>
        <v>39.792645523915901</v>
      </c>
      <c r="S55" s="1231">
        <f>'PDS 1'!R218</f>
        <v>-91.961225488364349</v>
      </c>
    </row>
    <row r="56" spans="2:19" x14ac:dyDescent="0.25">
      <c r="C56" s="18"/>
      <c r="D56" s="1230">
        <f t="shared" si="2"/>
        <v>4839.8722550925986</v>
      </c>
      <c r="E56" s="18">
        <v>2060</v>
      </c>
      <c r="F56" s="1231">
        <f>'PDS 1'!M51</f>
        <v>-452.16454944465988</v>
      </c>
      <c r="G56" s="1231">
        <f>'PDS 1'!AA51</f>
        <v>-230.06193549338741</v>
      </c>
      <c r="H56" s="1231">
        <f>'PDS 1'!AK51</f>
        <v>-7.3391539198617295</v>
      </c>
      <c r="I56" s="1231">
        <f>'PDS 1'!AX51</f>
        <v>-94.344102779579089</v>
      </c>
      <c r="J56" s="1231">
        <f>'PDS 1'!BH51</f>
        <v>-148.81846196323659</v>
      </c>
      <c r="K56" s="1231">
        <f>'PDS 1'!R107</f>
        <v>-22.433746334463649</v>
      </c>
      <c r="L56" s="1231">
        <f>'PDS 1'!AE107</f>
        <v>650.39363165983707</v>
      </c>
      <c r="M56" s="1231">
        <f>'PDS 1'!AO107</f>
        <v>761.43602668963115</v>
      </c>
      <c r="N56" s="1231">
        <f>'PDS 1'!AT107</f>
        <v>165.74450317919963</v>
      </c>
      <c r="O56" s="1231">
        <f>'PDS 1'!AY107</f>
        <v>568.31579737295124</v>
      </c>
      <c r="P56" s="1231">
        <f>'PDS 1'!M163</f>
        <v>639.92460275321287</v>
      </c>
      <c r="Q56" s="1231">
        <f>'PDS 1'!E163</f>
        <v>-1295.4951590800113</v>
      </c>
      <c r="R56" s="1231">
        <f>'PDS 1'!M219</f>
        <v>41.124087346033811</v>
      </c>
      <c r="S56" s="1231">
        <f>'PDS 1'!R219</f>
        <v>-93.765503434932697</v>
      </c>
    </row>
    <row r="57" spans="2:19" x14ac:dyDescent="0.25">
      <c r="C57" s="18"/>
      <c r="D57" s="18"/>
    </row>
    <row r="58" spans="2:19" ht="107.4" customHeight="1" x14ac:dyDescent="0.25">
      <c r="E58" s="1233" t="s">
        <v>864</v>
      </c>
      <c r="F58" s="1232" t="s">
        <v>862</v>
      </c>
      <c r="G58" s="1234" t="s">
        <v>883</v>
      </c>
      <c r="H58" s="1234" t="s">
        <v>884</v>
      </c>
      <c r="I58" s="1232" t="s">
        <v>863</v>
      </c>
      <c r="J58" s="1232" t="s">
        <v>863</v>
      </c>
      <c r="K58" s="1234" t="s">
        <v>871</v>
      </c>
      <c r="L58" s="1235" t="s">
        <v>874</v>
      </c>
      <c r="M58" s="1234" t="s">
        <v>869</v>
      </c>
      <c r="N58" s="1234" t="s">
        <v>870</v>
      </c>
      <c r="O58" s="1234" t="s">
        <v>867</v>
      </c>
      <c r="P58" s="1234" t="s">
        <v>868</v>
      </c>
      <c r="Q58" s="1234" t="s">
        <v>868</v>
      </c>
      <c r="R58" s="1234" t="s">
        <v>866</v>
      </c>
      <c r="S58" s="1234" t="s">
        <v>865</v>
      </c>
    </row>
    <row r="59" spans="2:19" s="18" customFormat="1" x14ac:dyDescent="0.25"/>
    <row r="60" spans="2:19" s="18" customFormat="1" x14ac:dyDescent="0.25"/>
    <row r="61" spans="2:19" s="18" customFormat="1" ht="78" x14ac:dyDescent="0.25">
      <c r="B61" s="1096" t="s">
        <v>854</v>
      </c>
      <c r="D61" s="1093" t="s">
        <v>845</v>
      </c>
      <c r="E61" s="1110" t="s">
        <v>612</v>
      </c>
      <c r="F61" s="1097" t="s">
        <v>672</v>
      </c>
      <c r="G61" s="1102" t="s">
        <v>8</v>
      </c>
      <c r="H61" s="1093" t="s">
        <v>9</v>
      </c>
      <c r="I61" s="1093" t="s">
        <v>654</v>
      </c>
      <c r="J61" s="1093" t="s">
        <v>655</v>
      </c>
      <c r="K61" s="1093" t="s">
        <v>24</v>
      </c>
      <c r="L61" s="1093" t="s">
        <v>671</v>
      </c>
      <c r="M61" s="1093" t="s">
        <v>674</v>
      </c>
      <c r="N61" s="1093" t="s">
        <v>34</v>
      </c>
      <c r="O61" s="1093" t="s">
        <v>59</v>
      </c>
      <c r="P61" s="1093" t="s">
        <v>64</v>
      </c>
      <c r="Q61" s="1093" t="s">
        <v>847</v>
      </c>
      <c r="R61" s="1093" t="s">
        <v>737</v>
      </c>
      <c r="S61" s="1093" t="s">
        <v>740</v>
      </c>
    </row>
    <row r="62" spans="2:19" s="18" customFormat="1" ht="79.2" x14ac:dyDescent="0.25">
      <c r="D62" s="1229" t="s">
        <v>843</v>
      </c>
      <c r="F62" s="1098" t="s">
        <v>729</v>
      </c>
      <c r="G62" s="1098" t="s">
        <v>729</v>
      </c>
      <c r="H62" s="1094" t="s">
        <v>729</v>
      </c>
      <c r="I62" s="1094" t="s">
        <v>729</v>
      </c>
      <c r="J62" s="1094" t="s">
        <v>729</v>
      </c>
      <c r="K62" s="1094" t="s">
        <v>729</v>
      </c>
      <c r="L62" s="1094" t="s">
        <v>730</v>
      </c>
      <c r="M62" s="1094" t="s">
        <v>730</v>
      </c>
      <c r="N62" s="1094" t="s">
        <v>729</v>
      </c>
      <c r="O62" s="1094" t="s">
        <v>730</v>
      </c>
      <c r="P62" s="1094" t="s">
        <v>730</v>
      </c>
      <c r="Q62" s="1094" t="s">
        <v>729</v>
      </c>
      <c r="R62" s="1094" t="s">
        <v>730</v>
      </c>
      <c r="S62" s="1094" t="s">
        <v>729</v>
      </c>
    </row>
    <row r="63" spans="2:19" s="18" customFormat="1" x14ac:dyDescent="0.25">
      <c r="C63" s="1107" t="s">
        <v>853</v>
      </c>
      <c r="D63" s="1108">
        <f>SUM(D65:D111)</f>
        <v>139677.08605367618</v>
      </c>
      <c r="E63" s="991"/>
      <c r="F63" s="1099" t="s">
        <v>6</v>
      </c>
      <c r="G63" s="1103" t="s">
        <v>6</v>
      </c>
      <c r="H63" s="1101" t="s">
        <v>6</v>
      </c>
      <c r="I63" s="1101" t="s">
        <v>6</v>
      </c>
      <c r="J63" s="1101" t="s">
        <v>6</v>
      </c>
      <c r="K63" s="1101" t="s">
        <v>6</v>
      </c>
      <c r="L63" s="1101" t="s">
        <v>6</v>
      </c>
      <c r="M63" s="1101" t="s">
        <v>6</v>
      </c>
      <c r="N63" s="1101" t="s">
        <v>6</v>
      </c>
      <c r="O63" s="1101" t="s">
        <v>6</v>
      </c>
      <c r="P63" s="1101" t="s">
        <v>6</v>
      </c>
      <c r="Q63" s="1101" t="s">
        <v>6</v>
      </c>
      <c r="R63" s="1101" t="s">
        <v>6</v>
      </c>
      <c r="S63" s="1101" t="s">
        <v>6</v>
      </c>
    </row>
    <row r="64" spans="2:19" s="18" customFormat="1" hidden="1" x14ac:dyDescent="0.25">
      <c r="F64" s="1100">
        <f t="shared" ref="F64:S64" si="3">IFERROR(-SEARCH("Increase",F62)/SEARCH("Increase",F62),1)</f>
        <v>-1</v>
      </c>
      <c r="G64" s="1100">
        <f t="shared" si="3"/>
        <v>-1</v>
      </c>
      <c r="H64" s="1095">
        <f t="shared" si="3"/>
        <v>-1</v>
      </c>
      <c r="I64" s="1095">
        <f t="shared" si="3"/>
        <v>-1</v>
      </c>
      <c r="J64" s="1095">
        <f t="shared" si="3"/>
        <v>-1</v>
      </c>
      <c r="K64" s="1095">
        <f t="shared" si="3"/>
        <v>-1</v>
      </c>
      <c r="L64" s="1095">
        <f t="shared" si="3"/>
        <v>1</v>
      </c>
      <c r="M64" s="1095">
        <f t="shared" si="3"/>
        <v>1</v>
      </c>
      <c r="N64" s="1095">
        <f t="shared" si="3"/>
        <v>-1</v>
      </c>
      <c r="O64" s="1095">
        <f t="shared" si="3"/>
        <v>1</v>
      </c>
      <c r="P64" s="1095">
        <f t="shared" si="3"/>
        <v>1</v>
      </c>
      <c r="Q64" s="1095">
        <f t="shared" si="3"/>
        <v>-1</v>
      </c>
      <c r="R64" s="1095">
        <f t="shared" si="3"/>
        <v>1</v>
      </c>
      <c r="S64" s="1095">
        <f t="shared" si="3"/>
        <v>-1</v>
      </c>
    </row>
    <row r="65" spans="4:19" s="18" customFormat="1" x14ac:dyDescent="0.25">
      <c r="D65" s="1092">
        <f>SUMPRODUCT(F65:S65,$F$64:$S$64)</f>
        <v>0</v>
      </c>
      <c r="E65" s="18">
        <v>2014</v>
      </c>
      <c r="F65" s="1231">
        <f>'PDS 2'!M5</f>
        <v>0</v>
      </c>
      <c r="G65" s="1231">
        <f>'PDS 2'!AA5</f>
        <v>0</v>
      </c>
      <c r="H65" s="1231">
        <f>'PDS 2'!AK5</f>
        <v>0</v>
      </c>
      <c r="I65" s="1231">
        <f>'PDS 2'!AX5</f>
        <v>0</v>
      </c>
      <c r="J65" s="1231">
        <f>'PDS 2'!BH5</f>
        <v>0</v>
      </c>
      <c r="K65" s="1231">
        <f>'PDS 2'!R61</f>
        <v>0</v>
      </c>
      <c r="L65" s="1231">
        <f>'PDS 2'!AE61</f>
        <v>0</v>
      </c>
      <c r="M65" s="1231">
        <f>'PDS 2'!AO61</f>
        <v>0</v>
      </c>
      <c r="N65" s="1231">
        <f>'PDS 2'!AT61</f>
        <v>0</v>
      </c>
      <c r="O65" s="1231">
        <f>'PDS 2'!AY61</f>
        <v>0</v>
      </c>
      <c r="P65" s="1231">
        <f>'PDS 2'!M117</f>
        <v>0</v>
      </c>
      <c r="Q65" s="1231">
        <f>'PDS 2'!E117</f>
        <v>0</v>
      </c>
      <c r="R65" s="1231">
        <f>'PDS 2'!M173</f>
        <v>0</v>
      </c>
      <c r="S65" s="1231">
        <f>'PDS 2'!R173</f>
        <v>0</v>
      </c>
    </row>
    <row r="66" spans="4:19" s="18" customFormat="1" x14ac:dyDescent="0.25">
      <c r="D66" s="1092">
        <f t="shared" ref="D66:D111" si="4">SUMPRODUCT(F66:S66,$F$64:$S$64)</f>
        <v>-3.5024785940336329</v>
      </c>
      <c r="E66" s="18">
        <v>2015</v>
      </c>
      <c r="F66" s="1231">
        <f>'PDS 2'!M6</f>
        <v>2.487089629004303</v>
      </c>
      <c r="G66" s="1231">
        <f>'PDS 2'!AA6</f>
        <v>0</v>
      </c>
      <c r="H66" s="1231">
        <f>'PDS 2'!AK6</f>
        <v>0</v>
      </c>
      <c r="I66" s="1231">
        <f>'PDS 2'!AX6</f>
        <v>0</v>
      </c>
      <c r="J66" s="1231">
        <f>'PDS 2'!BH6</f>
        <v>-0.29833162418988035</v>
      </c>
      <c r="K66" s="1231">
        <f>'PDS 2'!R62</f>
        <v>0.21292367775011778</v>
      </c>
      <c r="L66" s="1231">
        <f>'PDS 2'!AE62</f>
        <v>0</v>
      </c>
      <c r="M66" s="1231">
        <f>'PDS 2'!AO62</f>
        <v>0</v>
      </c>
      <c r="N66" s="1231">
        <f>'PDS 2'!AT62</f>
        <v>0</v>
      </c>
      <c r="O66" s="1231">
        <f>'PDS 2'!AY62</f>
        <v>-0.29219427519518715</v>
      </c>
      <c r="P66" s="1231">
        <f>'PDS 2'!M118</f>
        <v>0</v>
      </c>
      <c r="Q66" s="1231">
        <f>'PDS 2'!E118</f>
        <v>0</v>
      </c>
      <c r="R66" s="1231">
        <f>'PDS 2'!M174</f>
        <v>-0.80860263627390527</v>
      </c>
      <c r="S66" s="1231">
        <f>'PDS 2'!R174</f>
        <v>0</v>
      </c>
    </row>
    <row r="67" spans="4:19" s="18" customFormat="1" x14ac:dyDescent="0.25">
      <c r="D67" s="1092">
        <f t="shared" si="4"/>
        <v>-2.34544132420953</v>
      </c>
      <c r="E67" s="18">
        <v>2016</v>
      </c>
      <c r="F67" s="1231">
        <f>'PDS 2'!M7</f>
        <v>1.6407247578315278</v>
      </c>
      <c r="G67" s="1231">
        <f>'PDS 2'!AA7</f>
        <v>0</v>
      </c>
      <c r="H67" s="1231">
        <f>'PDS 2'!AK7</f>
        <v>0</v>
      </c>
      <c r="I67" s="1231">
        <f>'PDS 2'!AX7</f>
        <v>0</v>
      </c>
      <c r="J67" s="1231">
        <f>'PDS 2'!BH7</f>
        <v>-0.19368843592560792</v>
      </c>
      <c r="K67" s="1231">
        <f>'PDS 2'!R63</f>
        <v>0.16454039465766002</v>
      </c>
      <c r="L67" s="1231">
        <f>'PDS 2'!AE63</f>
        <v>0</v>
      </c>
      <c r="M67" s="1231">
        <f>'PDS 2'!AO63</f>
        <v>0</v>
      </c>
      <c r="N67" s="1231">
        <f>'PDS 2'!AT63</f>
        <v>0</v>
      </c>
      <c r="O67" s="1231">
        <f>'PDS 2'!AY63</f>
        <v>-0.19479618346347544</v>
      </c>
      <c r="P67" s="1231">
        <f>'PDS 2'!M119</f>
        <v>0</v>
      </c>
      <c r="Q67" s="1231">
        <f>'PDS 2'!E119</f>
        <v>0</v>
      </c>
      <c r="R67" s="1231">
        <f>'PDS 2'!M175</f>
        <v>-0.53906842418247469</v>
      </c>
      <c r="S67" s="1231">
        <f>'PDS 2'!R175</f>
        <v>0</v>
      </c>
    </row>
    <row r="68" spans="4:19" s="18" customFormat="1" x14ac:dyDescent="0.25">
      <c r="D68" s="1092">
        <f t="shared" si="4"/>
        <v>-1.1704575894436893</v>
      </c>
      <c r="E68" s="18">
        <v>2017</v>
      </c>
      <c r="F68" s="1231">
        <f>'PDS 2'!M8</f>
        <v>0.80995775684981586</v>
      </c>
      <c r="G68" s="1231">
        <f>'PDS 2'!AA8</f>
        <v>0</v>
      </c>
      <c r="H68" s="1231">
        <f>'PDS 2'!AK8</f>
        <v>0</v>
      </c>
      <c r="I68" s="1231">
        <f>'PDS 2'!AX8</f>
        <v>0</v>
      </c>
      <c r="J68" s="1231">
        <f>'PDS 2'!BH8</f>
        <v>-9.4154917858826348E-2</v>
      </c>
      <c r="K68" s="1231">
        <f>'PDS 2'!R64</f>
        <v>8.7722446629153294E-2</v>
      </c>
      <c r="L68" s="1231">
        <f>'PDS 2'!AE64</f>
        <v>0</v>
      </c>
      <c r="M68" s="1231">
        <f>'PDS 2'!AO64</f>
        <v>0</v>
      </c>
      <c r="N68" s="1231">
        <f>'PDS 2'!AT64</f>
        <v>0</v>
      </c>
      <c r="O68" s="1231">
        <f>'PDS 2'!AY64</f>
        <v>-9.7398091731729045E-2</v>
      </c>
      <c r="P68" s="1231">
        <f>'PDS 2'!M120</f>
        <v>0</v>
      </c>
      <c r="Q68" s="1231">
        <f>'PDS 2'!E120</f>
        <v>0</v>
      </c>
      <c r="R68" s="1231">
        <f>'PDS 2'!M176</f>
        <v>-0.26953421209181744</v>
      </c>
      <c r="S68" s="1231">
        <f>'PDS 2'!R176</f>
        <v>0</v>
      </c>
    </row>
    <row r="69" spans="4:19" s="18" customFormat="1" x14ac:dyDescent="0.25">
      <c r="D69" s="1092">
        <f t="shared" si="4"/>
        <v>2.3424402451658655E-2</v>
      </c>
      <c r="E69" s="18">
        <v>2018</v>
      </c>
      <c r="F69" s="1231">
        <f>'PDS 2'!M9</f>
        <v>0</v>
      </c>
      <c r="G69" s="1231">
        <f>'PDS 2'!AA9</f>
        <v>8.5186068314506892E-14</v>
      </c>
      <c r="H69" s="1231">
        <f>'PDS 2'!AK9</f>
        <v>0</v>
      </c>
      <c r="I69" s="1231">
        <f>'PDS 2'!AX9</f>
        <v>0</v>
      </c>
      <c r="J69" s="1231">
        <f>'PDS 2'!BH9</f>
        <v>1.5919739365318178E-14</v>
      </c>
      <c r="K69" s="1231">
        <f>'PDS 2'!R65</f>
        <v>-2.3424402463100236E-2</v>
      </c>
      <c r="L69" s="1231">
        <f>'PDS 2'!AE65</f>
        <v>0</v>
      </c>
      <c r="M69" s="1231">
        <f>'PDS 2'!AO65</f>
        <v>0</v>
      </c>
      <c r="N69" s="1231">
        <f>'PDS 2'!AT65</f>
        <v>0</v>
      </c>
      <c r="O69" s="1231">
        <f>'PDS 2'!AY65</f>
        <v>0</v>
      </c>
      <c r="P69" s="1231">
        <f>'PDS 2'!M121</f>
        <v>-9.9068951054601382E-13</v>
      </c>
      <c r="Q69" s="1231">
        <f>'PDS 2'!E121</f>
        <v>9.5763381786293447E-12</v>
      </c>
      <c r="R69" s="1231">
        <f>'PDS 2'!M177</f>
        <v>-7.7344465931986077E-13</v>
      </c>
      <c r="S69" s="1231">
        <f>'PDS 2'!R177</f>
        <v>0</v>
      </c>
    </row>
    <row r="70" spans="4:19" s="18" customFormat="1" x14ac:dyDescent="0.25">
      <c r="D70" s="1092">
        <f t="shared" si="4"/>
        <v>182.63444883103733</v>
      </c>
      <c r="E70" s="18">
        <v>2019</v>
      </c>
      <c r="F70" s="1231">
        <f>'PDS 2'!M10</f>
        <v>-18.671356622976546</v>
      </c>
      <c r="G70" s="1231">
        <f>'PDS 2'!AA10</f>
        <v>-0.35485688307997432</v>
      </c>
      <c r="H70" s="1231">
        <f>'PDS 2'!AK10</f>
        <v>3.5355699887064773E-2</v>
      </c>
      <c r="I70" s="1231">
        <f>'PDS 2'!AX10</f>
        <v>-5.657383623308732</v>
      </c>
      <c r="J70" s="1231">
        <f>'PDS 2'!BH10</f>
        <v>-2.8554992832198067</v>
      </c>
      <c r="K70" s="1231">
        <f>'PDS 2'!R66</f>
        <v>-0.17381527869543989</v>
      </c>
      <c r="L70" s="1231">
        <f>'PDS 2'!AE66</f>
        <v>69.935552352188765</v>
      </c>
      <c r="M70" s="1231">
        <f>'PDS 2'!AO66</f>
        <v>5.0756690540667684</v>
      </c>
      <c r="N70" s="1231">
        <f>'PDS 2'!AT66</f>
        <v>19.272588025232594</v>
      </c>
      <c r="O70" s="1231">
        <f>'PDS 2'!AY66</f>
        <v>28.51727754945377</v>
      </c>
      <c r="P70" s="1231">
        <f>'PDS 2'!M122</f>
        <v>18.666791999831744</v>
      </c>
      <c r="Q70" s="1231">
        <f>'PDS 2'!E122</f>
        <v>-37.452389138447238</v>
      </c>
      <c r="R70" s="1231">
        <f>'PDS 2'!M178</f>
        <v>1.4414748617711968</v>
      </c>
      <c r="S70" s="1231">
        <f>'PDS 2'!R178</f>
        <v>-13.140325909117028</v>
      </c>
    </row>
    <row r="71" spans="4:19" s="18" customFormat="1" x14ac:dyDescent="0.25">
      <c r="D71" s="1092">
        <f t="shared" si="4"/>
        <v>305.76177224532626</v>
      </c>
      <c r="E71" s="34">
        <v>2020</v>
      </c>
      <c r="F71" s="1231">
        <f>'PDS 2'!M11</f>
        <v>-37.242859877635119</v>
      </c>
      <c r="G71" s="1231">
        <f>'PDS 2'!AA11</f>
        <v>-0.86161254551562472</v>
      </c>
      <c r="H71" s="1231">
        <f>'PDS 2'!AK11</f>
        <v>2.8262129819967785E-2</v>
      </c>
      <c r="I71" s="1231">
        <f>'PDS 2'!AX11</f>
        <v>-11.099141541910498</v>
      </c>
      <c r="J71" s="1231">
        <f>'PDS 2'!BH11</f>
        <v>-5.7288277349583581</v>
      </c>
      <c r="K71" s="1231">
        <f>'PDS 2'!R67</f>
        <v>-0.36351450895999271</v>
      </c>
      <c r="L71" s="1231">
        <f>'PDS 2'!AE67</f>
        <v>88.800096247838127</v>
      </c>
      <c r="M71" s="1231">
        <f>'PDS 2'!AO67</f>
        <v>11.559664978003433</v>
      </c>
      <c r="N71" s="1231">
        <f>'PDS 2'!AT67</f>
        <v>33.922791804836393</v>
      </c>
      <c r="O71" s="1231">
        <f>'PDS 2'!AY67</f>
        <v>42.920784219476126</v>
      </c>
      <c r="P71" s="1231">
        <f>'PDS 2'!M123</f>
        <v>37.289264918730069</v>
      </c>
      <c r="Q71" s="1231">
        <f>'PDS 2'!E123</f>
        <v>-74.904778276903954</v>
      </c>
      <c r="R71" s="1231">
        <f>'PDS 2'!M179</f>
        <v>2.8690317687581683</v>
      </c>
      <c r="S71" s="1231">
        <f>'PDS 2'!R179</f>
        <v>-26.073249561293078</v>
      </c>
    </row>
    <row r="72" spans="4:19" s="18" customFormat="1" x14ac:dyDescent="0.25">
      <c r="D72" s="1092">
        <f t="shared" si="4"/>
        <v>430.08489026887037</v>
      </c>
      <c r="E72" s="18">
        <v>2021</v>
      </c>
      <c r="F72" s="1231">
        <f>'PDS 2'!M12</f>
        <v>-54.838808044343445</v>
      </c>
      <c r="G72" s="1231">
        <f>'PDS 2'!AA12</f>
        <v>-1.5375258299529371</v>
      </c>
      <c r="H72" s="1231">
        <f>'PDS 2'!AK12</f>
        <v>1.805809582132667E-2</v>
      </c>
      <c r="I72" s="1231">
        <f>'PDS 2'!AX12</f>
        <v>-16.25328508265153</v>
      </c>
      <c r="J72" s="1231">
        <f>'PDS 2'!BH12</f>
        <v>-8.6046881553686489</v>
      </c>
      <c r="K72" s="1231">
        <f>'PDS 2'!R68</f>
        <v>-0.58698159464450317</v>
      </c>
      <c r="L72" s="1231">
        <f>'PDS 2'!AE68</f>
        <v>109.4825226139687</v>
      </c>
      <c r="M72" s="1231">
        <f>'PDS 2'!AO68</f>
        <v>15.85386140766065</v>
      </c>
      <c r="N72" s="1231">
        <f>'PDS 2'!AT68</f>
        <v>47.886541031130335</v>
      </c>
      <c r="O72" s="1231">
        <f>'PDS 2'!AY68</f>
        <v>59.55783820879693</v>
      </c>
      <c r="P72" s="1231">
        <f>'PDS 2'!M124</f>
        <v>55.86686377689395</v>
      </c>
      <c r="Q72" s="1231">
        <f>'PDS 2'!E124</f>
        <v>-112.35716741536075</v>
      </c>
      <c r="R72" s="1231">
        <f>'PDS 2'!M180</f>
        <v>4.251176309846965</v>
      </c>
      <c r="S72" s="1231">
        <f>'PDS 2'!R180</f>
        <v>-38.798770956332987</v>
      </c>
    </row>
    <row r="73" spans="4:19" s="18" customFormat="1" x14ac:dyDescent="0.25">
      <c r="D73" s="1092">
        <f t="shared" si="4"/>
        <v>562.01458211896613</v>
      </c>
      <c r="E73" s="18">
        <v>2022</v>
      </c>
      <c r="F73" s="1231">
        <f>'PDS 2'!M13</f>
        <v>-72.040347005939495</v>
      </c>
      <c r="G73" s="1231">
        <f>'PDS 2'!AA13</f>
        <v>-2.4012980135530562</v>
      </c>
      <c r="H73" s="1231">
        <f>'PDS 2'!AK13</f>
        <v>4.4047348657427765E-3</v>
      </c>
      <c r="I73" s="1231">
        <f>'PDS 2'!AX13</f>
        <v>-21.194921682961393</v>
      </c>
      <c r="J73" s="1231">
        <f>'PDS 2'!BH13</f>
        <v>-11.500842971208272</v>
      </c>
      <c r="K73" s="1231">
        <f>'PDS 2'!R69</f>
        <v>-0.84933609372826169</v>
      </c>
      <c r="L73" s="1231">
        <f>'PDS 2'!AE69</f>
        <v>132.5828237906737</v>
      </c>
      <c r="M73" s="1231">
        <f>'PDS 2'!AO69</f>
        <v>23.191587188289581</v>
      </c>
      <c r="N73" s="1231">
        <f>'PDS 2'!AT69</f>
        <v>61.221349055280541</v>
      </c>
      <c r="O73" s="1231">
        <f>'PDS 2'!AY69</f>
        <v>78.331628642597735</v>
      </c>
      <c r="P73" s="1231">
        <f>'PDS 2'!M125</f>
        <v>74.399033594509831</v>
      </c>
      <c r="Q73" s="1231">
        <f>'PDS 2'!E125</f>
        <v>-149.80955655381746</v>
      </c>
      <c r="R73" s="1231">
        <f>'PDS 2'!M181</f>
        <v>5.6220702777005407</v>
      </c>
      <c r="S73" s="1231">
        <f>'PDS 2'!R181</f>
        <v>-51.316890094133107</v>
      </c>
    </row>
    <row r="74" spans="4:19" s="18" customFormat="1" x14ac:dyDescent="0.25">
      <c r="D74" s="1092">
        <f t="shared" si="4"/>
        <v>699.88743771860754</v>
      </c>
      <c r="E74" s="18">
        <v>2023</v>
      </c>
      <c r="F74" s="1231">
        <f>'PDS 2'!M14</f>
        <v>-88.854037792511491</v>
      </c>
      <c r="G74" s="1231">
        <f>'PDS 2'!AA14</f>
        <v>-3.4731233173522753</v>
      </c>
      <c r="H74" s="1231">
        <f>'PDS 2'!AK14</f>
        <v>-1.3068667360202457E-2</v>
      </c>
      <c r="I74" s="1231">
        <f>'PDS 2'!AX14</f>
        <v>-25.933064597899175</v>
      </c>
      <c r="J74" s="1231">
        <f>'PDS 2'!BH14</f>
        <v>-14.424941912284737</v>
      </c>
      <c r="K74" s="1231">
        <f>'PDS 2'!R70</f>
        <v>-1.7566064372313193</v>
      </c>
      <c r="L74" s="1231">
        <f>'PDS 2'!AE70</f>
        <v>158.80265640792663</v>
      </c>
      <c r="M74" s="1231">
        <f>'PDS 2'!AO70</f>
        <v>30.764243865380838</v>
      </c>
      <c r="N74" s="1231">
        <f>'PDS 2'!AT70</f>
        <v>73.949068667147699</v>
      </c>
      <c r="O74" s="1231">
        <f>'PDS 2'!AY70</f>
        <v>99.064747730707552</v>
      </c>
      <c r="P74" s="1231">
        <f>'PDS 2'!M126</f>
        <v>92.885219391777653</v>
      </c>
      <c r="Q74" s="1231">
        <f>'PDS 2'!E126</f>
        <v>-187.26194569227414</v>
      </c>
      <c r="R74" s="1231">
        <f>'PDS 2'!M182</f>
        <v>6.9752435981483876</v>
      </c>
      <c r="S74" s="1231">
        <f>'PDS 2'!R182</f>
        <v>-63.627606974900743</v>
      </c>
    </row>
    <row r="75" spans="4:19" s="18" customFormat="1" x14ac:dyDescent="0.25">
      <c r="D75" s="1092">
        <f t="shared" si="4"/>
        <v>843.24383817120497</v>
      </c>
      <c r="E75" s="18">
        <v>2024</v>
      </c>
      <c r="F75" s="1231">
        <f>'PDS 2'!M15</f>
        <v>-105.27382541313925</v>
      </c>
      <c r="G75" s="1231">
        <f>'PDS 2'!AA15</f>
        <v>-4.7747276944431007</v>
      </c>
      <c r="H75" s="1231">
        <f>'PDS 2'!AK15</f>
        <v>-3.4767269235791209E-2</v>
      </c>
      <c r="I75" s="1231">
        <f>'PDS 2'!AX15</f>
        <v>-30.474751540596628</v>
      </c>
      <c r="J75" s="1231">
        <f>'PDS 2'!BH15</f>
        <v>-17.378353394626174</v>
      </c>
      <c r="K75" s="1231">
        <f>'PDS 2'!R71</f>
        <v>-2.6961404611899553</v>
      </c>
      <c r="L75" s="1231">
        <f>'PDS 2'!AE71</f>
        <v>188.89463992759514</v>
      </c>
      <c r="M75" s="1231">
        <f>'PDS 2'!AO71</f>
        <v>38.147419624759891</v>
      </c>
      <c r="N75" s="1231">
        <f>'PDS 2'!AT71</f>
        <v>86.090186759765487</v>
      </c>
      <c r="O75" s="1231">
        <f>'PDS 2'!AY71</f>
        <v>121.57670221016691</v>
      </c>
      <c r="P75" s="1231">
        <f>'PDS 2'!M127</f>
        <v>111.32486618889745</v>
      </c>
      <c r="Q75" s="1231">
        <f>'PDS 2'!E127</f>
        <v>-224.71433483073099</v>
      </c>
      <c r="R75" s="1231">
        <f>'PDS 2'!M183</f>
        <v>8.3125747770570797</v>
      </c>
      <c r="S75" s="1231">
        <f>'PDS 2'!R183</f>
        <v>-75.730921598532234</v>
      </c>
    </row>
    <row r="76" spans="4:19" s="18" customFormat="1" x14ac:dyDescent="0.25">
      <c r="D76" s="1092">
        <f t="shared" si="4"/>
        <v>982.3886209196038</v>
      </c>
      <c r="E76" s="18">
        <v>2025</v>
      </c>
      <c r="F76" s="1231">
        <f>'PDS 2'!M16</f>
        <v>-121.29740096436194</v>
      </c>
      <c r="G76" s="1231">
        <f>'PDS 2'!AA16</f>
        <v>-6.3293927650970971</v>
      </c>
      <c r="H76" s="1231">
        <f>'PDS 2'!AK16</f>
        <v>-6.1133427923489858E-2</v>
      </c>
      <c r="I76" s="1231">
        <f>'PDS 2'!AX16</f>
        <v>-34.827012360754281</v>
      </c>
      <c r="J76" s="1231">
        <f>'PDS 2'!BH16</f>
        <v>-20.363628945064818</v>
      </c>
      <c r="K76" s="1231">
        <f>'PDS 2'!R72</f>
        <v>-3.9059475885033308</v>
      </c>
      <c r="L76" s="1231">
        <f>'PDS 2'!AE72</f>
        <v>223.58392974906945</v>
      </c>
      <c r="M76" s="1231">
        <f>'PDS 2'!AO72</f>
        <v>45.385750619891709</v>
      </c>
      <c r="N76" s="1231">
        <f>'PDS 2'!AT72</f>
        <v>108.19931420832961</v>
      </c>
      <c r="O76" s="1231">
        <f>'PDS 2'!AY72</f>
        <v>145.68688912351359</v>
      </c>
      <c r="P76" s="1231">
        <f>'PDS 2'!M128</f>
        <v>129.71741900605559</v>
      </c>
      <c r="Q76" s="1231">
        <f>'PDS 2'!E128</f>
        <v>-262.16672396917477</v>
      </c>
      <c r="R76" s="1231">
        <f>'PDS 2'!M184</f>
        <v>9.6358726435475113</v>
      </c>
      <c r="S76" s="1231">
        <f>'PDS 2'!R184</f>
        <v>-87.626833964975802</v>
      </c>
    </row>
    <row r="77" spans="4:19" s="18" customFormat="1" x14ac:dyDescent="0.25">
      <c r="D77" s="1092">
        <f t="shared" si="4"/>
        <v>1152.4350370467341</v>
      </c>
      <c r="E77" s="18">
        <v>2026</v>
      </c>
      <c r="F77" s="1231">
        <f>'PDS 2'!M17</f>
        <v>-136.93450196178699</v>
      </c>
      <c r="G77" s="1231">
        <f>'PDS 2'!AA17</f>
        <v>-8.1619614396283282</v>
      </c>
      <c r="H77" s="1231">
        <f>'PDS 2'!AK17</f>
        <v>-9.2649618177828685E-2</v>
      </c>
      <c r="I77" s="1231">
        <f>'PDS 2'!AX17</f>
        <v>-38.997990717492769</v>
      </c>
      <c r="J77" s="1231">
        <f>'PDS 2'!BH17</f>
        <v>-23.387857313713369</v>
      </c>
      <c r="K77" s="1231">
        <f>'PDS 2'!R73</f>
        <v>-5.4193121872582495</v>
      </c>
      <c r="L77" s="1231">
        <f>'PDS 2'!AE73</f>
        <v>263.46055268002158</v>
      </c>
      <c r="M77" s="1231">
        <f>'PDS 2'!AO73</f>
        <v>55.516531744090514</v>
      </c>
      <c r="N77" s="1231">
        <f>'PDS 2'!AT73</f>
        <v>108.69758459400529</v>
      </c>
      <c r="O77" s="1231">
        <f>'PDS 2'!AY73</f>
        <v>171.21752503091145</v>
      </c>
      <c r="P77" s="1231">
        <f>'PDS 2'!M129</f>
        <v>148.06232286345212</v>
      </c>
      <c r="Q77" s="1231">
        <f>'PDS 2'!E129</f>
        <v>-299.61911310763151</v>
      </c>
      <c r="R77" s="1231">
        <f>'PDS 2'!M185</f>
        <v>10.946958902239725</v>
      </c>
      <c r="S77" s="1231">
        <f>'PDS 2'!R185</f>
        <v>-99.31534407433503</v>
      </c>
    </row>
    <row r="78" spans="4:19" s="18" customFormat="1" x14ac:dyDescent="0.25">
      <c r="D78" s="1092">
        <f t="shared" si="4"/>
        <v>1316.5980328053872</v>
      </c>
      <c r="E78" s="18">
        <v>2027</v>
      </c>
      <c r="F78" s="1231">
        <f>'PDS 2'!M18</f>
        <v>-152.20121786051129</v>
      </c>
      <c r="G78" s="1231">
        <f>'PDS 2'!AA18</f>
        <v>-10.298821478363394</v>
      </c>
      <c r="H78" s="1231">
        <f>'PDS 2'!AK18</f>
        <v>-0.12984151574220082</v>
      </c>
      <c r="I78" s="1231">
        <f>'PDS 2'!AX18</f>
        <v>-42.996332902352492</v>
      </c>
      <c r="J78" s="1231">
        <f>'PDS 2'!BH18</f>
        <v>-26.454832151503695</v>
      </c>
      <c r="K78" s="1231">
        <f>'PDS 2'!R74</f>
        <v>-7.2693588922275154</v>
      </c>
      <c r="L78" s="1231">
        <f>'PDS 2'!AE74</f>
        <v>306.5490143965622</v>
      </c>
      <c r="M78" s="1231">
        <f>'PDS 2'!AO74</f>
        <v>65.441102053400442</v>
      </c>
      <c r="N78" s="1231">
        <f>'PDS 2'!AT74</f>
        <v>119.21077146024604</v>
      </c>
      <c r="O78" s="1231">
        <f>'PDS 2'!AY74</f>
        <v>197.9936504136121</v>
      </c>
      <c r="P78" s="1231">
        <f>'PDS 2'!M130</f>
        <v>166.35902278128245</v>
      </c>
      <c r="Q78" s="1231">
        <f>'PDS 2'!E130</f>
        <v>-337.07150224608836</v>
      </c>
      <c r="R78" s="1231">
        <f>'PDS 2'!M186</f>
        <v>12.247655647377638</v>
      </c>
      <c r="S78" s="1231">
        <f>'PDS 2'!R186</f>
        <v>-110.79645192660976</v>
      </c>
    </row>
    <row r="79" spans="4:19" s="18" customFormat="1" x14ac:dyDescent="0.25">
      <c r="D79" s="1092">
        <f t="shared" si="4"/>
        <v>1488.9146307078274</v>
      </c>
      <c r="E79" s="18">
        <v>2028</v>
      </c>
      <c r="F79" s="1231">
        <f>'PDS 2'!M19</f>
        <v>-167.10677820384259</v>
      </c>
      <c r="G79" s="1231">
        <f>'PDS 2'!AA19</f>
        <v>-12.767863006147081</v>
      </c>
      <c r="H79" s="1231">
        <f>'PDS 2'!AK19</f>
        <v>-0.17328124379232612</v>
      </c>
      <c r="I79" s="1231">
        <f>'PDS 2'!AX19</f>
        <v>-46.829514201303539</v>
      </c>
      <c r="J79" s="1231">
        <f>'PDS 2'!BH19</f>
        <v>-29.566494552659151</v>
      </c>
      <c r="K79" s="1231">
        <f>'PDS 2'!R75</f>
        <v>-9.4889484182132406</v>
      </c>
      <c r="L79" s="1231">
        <f>'PDS 2'!AE75</f>
        <v>355.59106883647439</v>
      </c>
      <c r="M79" s="1231">
        <f>'PDS 2'!AO75</f>
        <v>76.039097431567882</v>
      </c>
      <c r="N79" s="1231">
        <f>'PDS 2'!AT75</f>
        <v>129.22877723009924</v>
      </c>
      <c r="O79" s="1231">
        <f>'PDS 2'!AY75</f>
        <v>225.83968035596865</v>
      </c>
      <c r="P79" s="1231">
        <f>'PDS 2'!M131</f>
        <v>184.60696377974659</v>
      </c>
      <c r="Q79" s="1231">
        <f>'PDS 2'!E131</f>
        <v>-374.52389138454504</v>
      </c>
      <c r="R79" s="1231">
        <f>'PDS 2'!M187</f>
        <v>13.539669002021311</v>
      </c>
      <c r="S79" s="1231">
        <f>'PDS 2'!R187</f>
        <v>-122.07015752164494</v>
      </c>
    </row>
    <row r="80" spans="4:19" s="18" customFormat="1" x14ac:dyDescent="0.25">
      <c r="D80" s="1092">
        <f t="shared" si="4"/>
        <v>1668.6590658169614</v>
      </c>
      <c r="E80" s="18">
        <v>2029</v>
      </c>
      <c r="F80" s="1231">
        <f>'PDS 2'!M20</f>
        <v>-181.66073351025358</v>
      </c>
      <c r="G80" s="1231">
        <f>'PDS 2'!AA20</f>
        <v>-15.598405854245215</v>
      </c>
      <c r="H80" s="1231">
        <f>'PDS 2'!AK20</f>
        <v>-0.22359077841186092</v>
      </c>
      <c r="I80" s="1231">
        <f>'PDS 2'!AX20</f>
        <v>-50.504757913374249</v>
      </c>
      <c r="J80" s="1231">
        <f>'PDS 2'!BH20</f>
        <v>-32.731278789553642</v>
      </c>
      <c r="K80" s="1231">
        <f>'PDS 2'!R76</f>
        <v>-12.110702503490614</v>
      </c>
      <c r="L80" s="1231">
        <f>'PDS 2'!AE76</f>
        <v>409.9738318393434</v>
      </c>
      <c r="M80" s="1231">
        <f>'PDS 2'!AO76</f>
        <v>87.307221580338151</v>
      </c>
      <c r="N80" s="1231">
        <f>'PDS 2'!AT76</f>
        <v>138.77575052091206</v>
      </c>
      <c r="O80" s="1231">
        <f>'PDS 2'!AY76</f>
        <v>254.58131115656593</v>
      </c>
      <c r="P80" s="1231">
        <f>'PDS 2'!M132</f>
        <v>202.805590879031</v>
      </c>
      <c r="Q80" s="1231">
        <f>'PDS 2'!E132</f>
        <v>-411.97628052300178</v>
      </c>
      <c r="R80" s="1231">
        <f>'PDS 2'!M188</f>
        <v>14.824650150668605</v>
      </c>
      <c r="S80" s="1231">
        <f>'PDS 2'!R188</f>
        <v>-133.13646085959573</v>
      </c>
    </row>
    <row r="81" spans="4:19" s="18" customFormat="1" x14ac:dyDescent="0.25">
      <c r="D81" s="1092">
        <f t="shared" si="4"/>
        <v>1858.0104882921303</v>
      </c>
      <c r="E81" s="18">
        <v>2030</v>
      </c>
      <c r="F81" s="1231">
        <f>'PDS 2'!M21</f>
        <v>-195.87170141111559</v>
      </c>
      <c r="G81" s="1231">
        <f>'PDS 2'!AA21</f>
        <v>-18.82109257710988</v>
      </c>
      <c r="H81" s="1231">
        <f>'PDS 2'!AK21</f>
        <v>-0.28144550611857433</v>
      </c>
      <c r="I81" s="1231">
        <f>'PDS 2'!AX21</f>
        <v>-54.028882881977893</v>
      </c>
      <c r="J81" s="1231">
        <f>'PDS 2'!BH21</f>
        <v>-35.949119353304809</v>
      </c>
      <c r="K81" s="1231">
        <f>'PDS 2'!R77</f>
        <v>-15.166986016298495</v>
      </c>
      <c r="L81" s="1231">
        <f>'PDS 2'!AE77</f>
        <v>468.51151269579003</v>
      </c>
      <c r="M81" s="1231">
        <f>'PDS 2'!AO77</f>
        <v>99.242140592332007</v>
      </c>
      <c r="N81" s="1231">
        <f>'PDS 2'!AT77</f>
        <v>144.38966306874872</v>
      </c>
      <c r="O81" s="1231">
        <f>'PDS 2'!AY77</f>
        <v>284.04497056633994</v>
      </c>
      <c r="P81" s="1231">
        <f>'PDS 2'!M133</f>
        <v>220.95434909933556</v>
      </c>
      <c r="Q81" s="1231">
        <f>'PDS 2'!E133</f>
        <v>-449.42866966145857</v>
      </c>
      <c r="R81" s="1231">
        <f>'PDS 2'!M189</f>
        <v>16.10391905933901</v>
      </c>
      <c r="S81" s="1231">
        <f>'PDS 2'!R189</f>
        <v>-143.99536194035861</v>
      </c>
    </row>
    <row r="82" spans="4:19" s="18" customFormat="1" x14ac:dyDescent="0.25">
      <c r="D82" s="1092">
        <f t="shared" si="4"/>
        <v>2044.7592001621508</v>
      </c>
      <c r="E82" s="18">
        <v>2031</v>
      </c>
      <c r="F82" s="1231">
        <f>'PDS 2'!M22</f>
        <v>-209.74743118685188</v>
      </c>
      <c r="G82" s="1231">
        <f>'PDS 2'!AA22</f>
        <v>-22.467743120036062</v>
      </c>
      <c r="H82" s="1231">
        <f>'PDS 2'!AK22</f>
        <v>-0.34757792293775758</v>
      </c>
      <c r="I82" s="1231">
        <f>'PDS 2'!AX22</f>
        <v>-57.408319384318133</v>
      </c>
      <c r="J82" s="1231">
        <f>'PDS 2'!BH22</f>
        <v>-39.22658800318186</v>
      </c>
      <c r="K82" s="1231">
        <f>'PDS 2'!R78</f>
        <v>-18.689903071077254</v>
      </c>
      <c r="L82" s="1231">
        <f>'PDS 2'!AE78</f>
        <v>529.56650712066187</v>
      </c>
      <c r="M82" s="1231">
        <f>'PDS 2'!AO78</f>
        <v>111.84038565797896</v>
      </c>
      <c r="N82" s="1231">
        <f>'PDS 2'!AT78</f>
        <v>156.55305746419234</v>
      </c>
      <c r="O82" s="1231">
        <f>'PDS 2'!AY78</f>
        <v>314.05757898272697</v>
      </c>
      <c r="P82" s="1231">
        <f>'PDS 2'!M134</f>
        <v>239.05268346086032</v>
      </c>
      <c r="Q82" s="1231">
        <f>'PDS 2'!E134</f>
        <v>-486.88105879991519</v>
      </c>
      <c r="R82" s="1231">
        <f>'PDS 2'!M190</f>
        <v>17.379620151707957</v>
      </c>
      <c r="S82" s="1231">
        <f>'PDS 2'!R190</f>
        <v>-154.6468607640889</v>
      </c>
    </row>
    <row r="83" spans="4:19" s="18" customFormat="1" x14ac:dyDescent="0.25">
      <c r="D83" s="1092">
        <f t="shared" si="4"/>
        <v>2237.3024230042074</v>
      </c>
      <c r="E83" s="18">
        <v>2032</v>
      </c>
      <c r="F83" s="1231">
        <f>'PDS 2'!M23</f>
        <v>-223.29825540380619</v>
      </c>
      <c r="G83" s="1231">
        <f>'PDS 2'!AA23</f>
        <v>-26.571167432631739</v>
      </c>
      <c r="H83" s="1231">
        <f>'PDS 2'!AK23</f>
        <v>-0.42278146037993025</v>
      </c>
      <c r="I83" s="1231">
        <f>'PDS 2'!AX23</f>
        <v>-60.640841976710249</v>
      </c>
      <c r="J83" s="1231">
        <f>'PDS 2'!BH23</f>
        <v>-42.539418545609919</v>
      </c>
      <c r="K83" s="1231">
        <f>'PDS 2'!R79</f>
        <v>-22.711357938382832</v>
      </c>
      <c r="L83" s="1231">
        <f>'PDS 2'!AE79</f>
        <v>591.22662725607233</v>
      </c>
      <c r="M83" s="1231">
        <f>'PDS 2'!AO79</f>
        <v>125.09885101008219</v>
      </c>
      <c r="N83" s="1231">
        <f>'PDS 2'!AT79</f>
        <v>164.83191168632845</v>
      </c>
      <c r="O83" s="1231">
        <f>'PDS 2'!AY79</f>
        <v>344.44814336020391</v>
      </c>
      <c r="P83" s="1231">
        <f>'PDS 2'!M135</f>
        <v>257.10003898379171</v>
      </c>
      <c r="Q83" s="1231">
        <f>'PDS 2'!E135</f>
        <v>-524.33344793837205</v>
      </c>
      <c r="R83" s="1231">
        <f>'PDS 2'!M191</f>
        <v>18.652446053809978</v>
      </c>
      <c r="S83" s="1231">
        <f>'PDS 2'!R191</f>
        <v>-165.09095733068295</v>
      </c>
    </row>
    <row r="84" spans="4:19" s="18" customFormat="1" x14ac:dyDescent="0.25">
      <c r="D84" s="1092">
        <f t="shared" si="4"/>
        <v>2430.0954949081129</v>
      </c>
      <c r="E84" s="18">
        <v>2033</v>
      </c>
      <c r="F84" s="1231">
        <f>'PDS 2'!M24</f>
        <v>-236.54095106209195</v>
      </c>
      <c r="G84" s="1231">
        <f>'PDS 2'!AA24</f>
        <v>-31.164932867967821</v>
      </c>
      <c r="H84" s="1231">
        <f>'PDS 2'!AK24</f>
        <v>-0.50791441885846567</v>
      </c>
      <c r="I84" s="1231">
        <f>'PDS 2'!AX24</f>
        <v>-63.73017063664372</v>
      </c>
      <c r="J84" s="1231">
        <f>'PDS 2'!BH24</f>
        <v>-45.878867566452072</v>
      </c>
      <c r="K84" s="1231">
        <f>'PDS 2'!R80</f>
        <v>-27.263204597854269</v>
      </c>
      <c r="L84" s="1231">
        <f>'PDS 2'!AE80</f>
        <v>651.54850698267217</v>
      </c>
      <c r="M84" s="1231">
        <f>'PDS 2'!AO80</f>
        <v>139.01571323189935</v>
      </c>
      <c r="N84" s="1231">
        <f>'PDS 2'!AT80</f>
        <v>172.73851048595435</v>
      </c>
      <c r="O84" s="1231">
        <f>'PDS 2'!AY80</f>
        <v>375.05032891161409</v>
      </c>
      <c r="P84" s="1231">
        <f>'PDS 2'!M136</f>
        <v>275.09586068832965</v>
      </c>
      <c r="Q84" s="1231">
        <f>'PDS 2'!E136</f>
        <v>-561.78583707682878</v>
      </c>
      <c r="R84" s="1231">
        <f>'PDS 2'!M192</f>
        <v>19.924065712817367</v>
      </c>
      <c r="S84" s="1231">
        <f>'PDS 2'!R192</f>
        <v>-175.3276516400374</v>
      </c>
    </row>
    <row r="85" spans="4:19" s="18" customFormat="1" x14ac:dyDescent="0.25">
      <c r="D85" s="1092">
        <f t="shared" si="4"/>
        <v>2621.318821500176</v>
      </c>
      <c r="E85" s="18">
        <v>2034</v>
      </c>
      <c r="F85" s="1231">
        <f>'PDS 2'!M25</f>
        <v>-249.49486535954847</v>
      </c>
      <c r="G85" s="1231">
        <f>'PDS 2'!AA25</f>
        <v>-36.283084010501796</v>
      </c>
      <c r="H85" s="1231">
        <f>'PDS 2'!AK25</f>
        <v>-0.60390398351667329</v>
      </c>
      <c r="I85" s="1231">
        <f>'PDS 2'!AX25</f>
        <v>-66.684774652534543</v>
      </c>
      <c r="J85" s="1231">
        <f>'PDS 2'!BH25</f>
        <v>-49.250868276282972</v>
      </c>
      <c r="K85" s="1231">
        <f>'PDS 2'!R81</f>
        <v>-32.377295727990088</v>
      </c>
      <c r="L85" s="1231">
        <f>'PDS 2'!AE81</f>
        <v>708.80172396487046</v>
      </c>
      <c r="M85" s="1231">
        <f>'PDS 2'!AO81</f>
        <v>153.59016363127515</v>
      </c>
      <c r="N85" s="1231">
        <f>'PDS 2'!AT81</f>
        <v>180.29973462331554</v>
      </c>
      <c r="O85" s="1231">
        <f>'PDS 2'!AY81</f>
        <v>405.70121655406535</v>
      </c>
      <c r="P85" s="1231">
        <f>'PDS 2'!M137</f>
        <v>293.03959359467422</v>
      </c>
      <c r="Q85" s="1231">
        <f>'PDS 2'!E137</f>
        <v>-599.23822621528552</v>
      </c>
      <c r="R85" s="1231">
        <f>'PDS 2'!M193</f>
        <v>21.195896460586301</v>
      </c>
      <c r="S85" s="1231">
        <f>'PDS 2'!R193</f>
        <v>-185.35694369235929</v>
      </c>
    </row>
    <row r="86" spans="4:19" s="18" customFormat="1" x14ac:dyDescent="0.25">
      <c r="D86" s="1092">
        <f t="shared" si="4"/>
        <v>2812.9634280593027</v>
      </c>
      <c r="E86" s="18">
        <v>2035</v>
      </c>
      <c r="F86" s="1231">
        <f>'PDS 2'!M26</f>
        <v>-262.17557046603088</v>
      </c>
      <c r="G86" s="1231">
        <f>'PDS 2'!AA26</f>
        <v>-41.959813662449164</v>
      </c>
      <c r="H86" s="1231">
        <f>'PDS 2'!AK26</f>
        <v>-0.71175029106480991</v>
      </c>
      <c r="I86" s="1231">
        <f>'PDS 2'!AX26</f>
        <v>-69.512293865275183</v>
      </c>
      <c r="J86" s="1231">
        <f>'PDS 2'!BH26</f>
        <v>-52.657731476825461</v>
      </c>
      <c r="K86" s="1231">
        <f>'PDS 2'!R82</f>
        <v>-36.2184610540329</v>
      </c>
      <c r="L86" s="1231">
        <f>'PDS 2'!AE82</f>
        <v>761.64942176594604</v>
      </c>
      <c r="M86" s="1231">
        <f>'PDS 2'!AO82</f>
        <v>168.82140970071981</v>
      </c>
      <c r="N86" s="1231">
        <f>'PDS 2'!AT82</f>
        <v>182.25059000561913</v>
      </c>
      <c r="O86" s="1231">
        <f>'PDS 2'!AY82</f>
        <v>436.23818525362663</v>
      </c>
      <c r="P86" s="1231">
        <f>'PDS 2'!M138</f>
        <v>310.93068272301184</v>
      </c>
      <c r="Q86" s="1231">
        <f>'PDS 2'!E138</f>
        <v>-636.69061535372941</v>
      </c>
      <c r="R86" s="1231">
        <f>'PDS 2'!M194</f>
        <v>22.46924896461276</v>
      </c>
      <c r="S86" s="1231">
        <f>'PDS 2'!R194</f>
        <v>-195.17883348759679</v>
      </c>
    </row>
    <row r="87" spans="4:19" s="18" customFormat="1" x14ac:dyDescent="0.25">
      <c r="D87" s="1092">
        <f t="shared" si="4"/>
        <v>2985.7632332678431</v>
      </c>
      <c r="E87" s="18">
        <v>2036</v>
      </c>
      <c r="F87" s="1231">
        <f>'PDS 2'!M27</f>
        <v>-274.59328696144718</v>
      </c>
      <c r="G87" s="1231">
        <f>'PDS 2'!AA27</f>
        <v>-48.229085101892679</v>
      </c>
      <c r="H87" s="1231">
        <f>'PDS 2'!AK27</f>
        <v>-0.83253050900302838</v>
      </c>
      <c r="I87" s="1231">
        <f>'PDS 2'!AX27</f>
        <v>-72.219334755509976</v>
      </c>
      <c r="J87" s="1231">
        <f>'PDS 2'!BH27</f>
        <v>-56.1051532174248</v>
      </c>
      <c r="K87" s="1231">
        <f>'PDS 2'!R83</f>
        <v>-36.386973938666245</v>
      </c>
      <c r="L87" s="1231">
        <f>'PDS 2'!AE83</f>
        <v>809.23035868928025</v>
      </c>
      <c r="M87" s="1231">
        <f>'PDS 2'!AO83</f>
        <v>184.70831762434577</v>
      </c>
      <c r="N87" s="1231">
        <f>'PDS 2'!AT83</f>
        <v>194.48999707697601</v>
      </c>
      <c r="O87" s="1231">
        <f>'PDS 2'!AY83</f>
        <v>466.49798412856052</v>
      </c>
      <c r="P87" s="1231">
        <f>'PDS 2'!M139</f>
        <v>328.76857309354239</v>
      </c>
      <c r="Q87" s="1231">
        <f>'PDS 2'!E139</f>
        <v>-674.14300449218604</v>
      </c>
      <c r="R87" s="1231">
        <f>'PDS 2'!M195</f>
        <v>23.745306807417084</v>
      </c>
      <c r="S87" s="1231">
        <f>'PDS 2'!R195</f>
        <v>-204.79332102554284</v>
      </c>
    </row>
    <row r="88" spans="4:19" s="18" customFormat="1" x14ac:dyDescent="0.25">
      <c r="D88" s="1092">
        <f t="shared" si="4"/>
        <v>3154.393200921304</v>
      </c>
      <c r="E88" s="18">
        <v>2037</v>
      </c>
      <c r="F88" s="1231">
        <f>'PDS 2'!M28</f>
        <v>-286.75208941589528</v>
      </c>
      <c r="G88" s="1231">
        <f>'PDS 2'!AA28</f>
        <v>-55.124207404225103</v>
      </c>
      <c r="H88" s="1231">
        <f>'PDS 2'!AK28</f>
        <v>-0.96740288048735579</v>
      </c>
      <c r="I88" s="1231">
        <f>'PDS 2'!AX28</f>
        <v>-74.811374605007813</v>
      </c>
      <c r="J88" s="1231">
        <f>'PDS 2'!BH28</f>
        <v>-59.591718208927318</v>
      </c>
      <c r="K88" s="1231">
        <f>'PDS 2'!R84</f>
        <v>-36.548560932735484</v>
      </c>
      <c r="L88" s="1231">
        <f>'PDS 2'!AE84</f>
        <v>846.82914141362176</v>
      </c>
      <c r="M88" s="1231">
        <f>'PDS 2'!AO84</f>
        <v>201.24847679949613</v>
      </c>
      <c r="N88" s="1231">
        <f>'PDS 2'!AT84</f>
        <v>201.16780081628661</v>
      </c>
      <c r="O88" s="1231">
        <f>'PDS 2'!AY84</f>
        <v>496.31441924625659</v>
      </c>
      <c r="P88" s="1231">
        <f>'PDS 2'!M140</f>
        <v>346.55270972646588</v>
      </c>
      <c r="Q88" s="1231">
        <f>'PDS 2'!E140</f>
        <v>-711.59539363064277</v>
      </c>
      <c r="R88" s="1231">
        <f>'PDS 2'!M196</f>
        <v>25.025101167372522</v>
      </c>
      <c r="S88" s="1231">
        <f>'PDS 2'!R196</f>
        <v>-214.20040630645622</v>
      </c>
    </row>
    <row r="89" spans="4:19" s="18" customFormat="1" x14ac:dyDescent="0.25">
      <c r="D89" s="1092">
        <f t="shared" si="4"/>
        <v>3317.7586573117342</v>
      </c>
      <c r="E89" s="18">
        <v>2038</v>
      </c>
      <c r="F89" s="1231">
        <f>'PDS 2'!M29</f>
        <v>-298.65340893684441</v>
      </c>
      <c r="G89" s="1231">
        <f>'PDS 2'!AA29</f>
        <v>-62.677367568503087</v>
      </c>
      <c r="H89" s="1231">
        <f>'PDS 2'!AK29</f>
        <v>-1.1176106790578615</v>
      </c>
      <c r="I89" s="1231">
        <f>'PDS 2'!AX29</f>
        <v>-77.293262951198017</v>
      </c>
      <c r="J89" s="1231">
        <f>'PDS 2'!BH29</f>
        <v>-63.124658856522956</v>
      </c>
      <c r="K89" s="1231">
        <f>'PDS 2'!R85</f>
        <v>-36.702597232636435</v>
      </c>
      <c r="L89" s="1231">
        <f>'PDS 2'!AE85</f>
        <v>878.79002985201782</v>
      </c>
      <c r="M89" s="1231">
        <f>'PDS 2'!AO85</f>
        <v>218.43822557869063</v>
      </c>
      <c r="N89" s="1231">
        <f>'PDS 2'!AT85</f>
        <v>207.59735982115342</v>
      </c>
      <c r="O89" s="1231">
        <f>'PDS 2'!AY85</f>
        <v>525.51889212817878</v>
      </c>
      <c r="P89" s="1231">
        <f>'PDS 2'!M141</f>
        <v>364.28253764196427</v>
      </c>
      <c r="Q89" s="1231">
        <f>'PDS 2'!E141</f>
        <v>-749.04778276909974</v>
      </c>
      <c r="R89" s="1231">
        <f>'PDS 2'!M197</f>
        <v>26.309553607888006</v>
      </c>
      <c r="S89" s="1231">
        <f>'PDS 2'!R197</f>
        <v>-223.40008933028531</v>
      </c>
    </row>
    <row r="90" spans="4:19" s="18" customFormat="1" x14ac:dyDescent="0.25">
      <c r="D90" s="1092">
        <f t="shared" si="4"/>
        <v>3481.3746196061284</v>
      </c>
      <c r="E90" s="18">
        <v>2039</v>
      </c>
      <c r="F90" s="1231">
        <f>'PDS 2'!M30</f>
        <v>-310.29559782164955</v>
      </c>
      <c r="G90" s="1231">
        <f>'PDS 2'!AA30</f>
        <v>-70.919125364180104</v>
      </c>
      <c r="H90" s="1231">
        <f>'PDS 2'!AK30</f>
        <v>-1.2844860074910187</v>
      </c>
      <c r="I90" s="1231">
        <f>'PDS 2'!AX30</f>
        <v>-79.669174275590194</v>
      </c>
      <c r="J90" s="1231">
        <f>'PDS 2'!BH30</f>
        <v>-66.700606141094454</v>
      </c>
      <c r="K90" s="1231">
        <f>'PDS 2'!R86</f>
        <v>-36.848199014913462</v>
      </c>
      <c r="L90" s="1231">
        <f>'PDS 2'!AE86</f>
        <v>910.79470344231481</v>
      </c>
      <c r="M90" s="1231">
        <f>'PDS 2'!AO86</f>
        <v>236.27244042744223</v>
      </c>
      <c r="N90" s="1231">
        <f>'PDS 2'!AT86</f>
        <v>213.79955063918214</v>
      </c>
      <c r="O90" s="1231">
        <f>'PDS 2'!AY86</f>
        <v>553.9403191457468</v>
      </c>
      <c r="P90" s="1231">
        <f>'PDS 2'!M142</f>
        <v>381.95750186025555</v>
      </c>
      <c r="Q90" s="1231">
        <f>'PDS 2'!E142</f>
        <v>-786.50017190755625</v>
      </c>
      <c r="R90" s="1231">
        <f>'PDS 2'!M198</f>
        <v>27.599474740253275</v>
      </c>
      <c r="S90" s="1231">
        <f>'PDS 2'!R198</f>
        <v>-232.39237009682293</v>
      </c>
    </row>
    <row r="91" spans="4:19" s="18" customFormat="1" x14ac:dyDescent="0.25">
      <c r="D91" s="1092">
        <f t="shared" si="4"/>
        <v>3646.3721362549363</v>
      </c>
      <c r="E91" s="18">
        <v>2040</v>
      </c>
      <c r="F91" s="1231">
        <f>'PDS 2'!M31</f>
        <v>-321.67831729975819</v>
      </c>
      <c r="G91" s="1231">
        <f>'PDS 2'!AA31</f>
        <v>-79.877879135986632</v>
      </c>
      <c r="H91" s="1231">
        <f>'PDS 2'!AK31</f>
        <v>-1.4694533641919278</v>
      </c>
      <c r="I91" s="1231">
        <f>'PDS 2'!AX31</f>
        <v>-81.943231281692078</v>
      </c>
      <c r="J91" s="1231">
        <f>'PDS 2'!BH31</f>
        <v>-70.328349692382517</v>
      </c>
      <c r="K91" s="1231">
        <f>'PDS 2'!R87</f>
        <v>-36.984612955309331</v>
      </c>
      <c r="L91" s="1231">
        <f>'PDS 2'!AE87</f>
        <v>942.6865061488769</v>
      </c>
      <c r="M91" s="1231">
        <f>'PDS 2'!AO87</f>
        <v>254.74594171052939</v>
      </c>
      <c r="N91" s="1231">
        <f>'PDS 2'!AT87</f>
        <v>218.30635265831251</v>
      </c>
      <c r="O91" s="1231">
        <f>'PDS 2'!AY87</f>
        <v>581.40904240596376</v>
      </c>
      <c r="P91" s="1231">
        <f>'PDS 2'!M143</f>
        <v>399.57704740151269</v>
      </c>
      <c r="Q91" s="1231">
        <f>'PDS 2'!E143</f>
        <v>-823.95256104601322</v>
      </c>
      <c r="R91" s="1231">
        <f>'PDS 2'!M199</f>
        <v>28.848297864652825</v>
      </c>
      <c r="S91" s="1231">
        <f>'PDS 2'!R199</f>
        <v>-241.17724860637972</v>
      </c>
    </row>
    <row r="92" spans="4:19" s="18" customFormat="1" x14ac:dyDescent="0.25">
      <c r="D92" s="1092">
        <f t="shared" si="4"/>
        <v>3799.2542596933963</v>
      </c>
      <c r="E92" s="18">
        <v>2041</v>
      </c>
      <c r="F92" s="1231">
        <f>'PDS 2'!M32</f>
        <v>-332.80552645581724</v>
      </c>
      <c r="G92" s="1231">
        <f>'PDS 2'!AA32</f>
        <v>-89.579313171284866</v>
      </c>
      <c r="H92" s="1231">
        <f>'PDS 2'!AK32</f>
        <v>-1.6740328888731426</v>
      </c>
      <c r="I92" s="1231">
        <f>'PDS 2'!AX32</f>
        <v>-84.119932854589592</v>
      </c>
      <c r="J92" s="1231">
        <f>'PDS 2'!BH32</f>
        <v>-74.006087374286153</v>
      </c>
      <c r="K92" s="1231">
        <f>'PDS 2'!R88</f>
        <v>-37.111519437601714</v>
      </c>
      <c r="L92" s="1231">
        <f>'PDS 2'!AE88</f>
        <v>965.45216394202862</v>
      </c>
      <c r="M92" s="1231">
        <f>'PDS 2'!AO88</f>
        <v>273.85486111668575</v>
      </c>
      <c r="N92" s="1231">
        <f>'PDS 2'!AT88</f>
        <v>225.60797678291686</v>
      </c>
      <c r="O92" s="1231">
        <f>'PDS 2'!AY88</f>
        <v>607.7600484127081</v>
      </c>
      <c r="P92" s="1231">
        <f>'PDS 2'!M144</f>
        <v>417.14061928594009</v>
      </c>
      <c r="Q92" s="1231">
        <f>'PDS 2'!E144</f>
        <v>-861.40495018446995</v>
      </c>
      <c r="R92" s="1231">
        <f>'PDS 2'!M200</f>
        <v>30.198456493227688</v>
      </c>
      <c r="S92" s="1231">
        <f>'PDS 2'!R200</f>
        <v>-249.75472485880033</v>
      </c>
    </row>
    <row r="93" spans="4:19" s="18" customFormat="1" x14ac:dyDescent="0.25">
      <c r="D93" s="1092">
        <f t="shared" si="4"/>
        <v>3948.080544308913</v>
      </c>
      <c r="E93" s="18">
        <v>2042</v>
      </c>
      <c r="F93" s="1231">
        <f>'PDS 2'!M33</f>
        <v>-343.68288369689338</v>
      </c>
      <c r="G93" s="1231">
        <f>'PDS 2'!AA33</f>
        <v>-100.04583951380573</v>
      </c>
      <c r="H93" s="1231">
        <f>'PDS 2'!AK33</f>
        <v>-1.8998431868942021</v>
      </c>
      <c r="I93" s="1231">
        <f>'PDS 2'!AX33</f>
        <v>-86.203803775675397</v>
      </c>
      <c r="J93" s="1231">
        <f>'PDS 2'!BH33</f>
        <v>-77.73893369354073</v>
      </c>
      <c r="K93" s="1231">
        <f>'PDS 2'!R89</f>
        <v>-37.228711570429198</v>
      </c>
      <c r="L93" s="1231">
        <f>'PDS 2'!AE89</f>
        <v>982.97373690665506</v>
      </c>
      <c r="M93" s="1231">
        <f>'PDS 2'!AO89</f>
        <v>293.59615938322833</v>
      </c>
      <c r="N93" s="1231">
        <f>'PDS 2'!AT89</f>
        <v>231.2601369896467</v>
      </c>
      <c r="O93" s="1231">
        <f>'PDS 2'!AY89</f>
        <v>632.83140199873901</v>
      </c>
      <c r="P93" s="1231">
        <f>'PDS 2'!M145</f>
        <v>434.6476625337333</v>
      </c>
      <c r="Q93" s="1231">
        <f>'PDS 2'!E145</f>
        <v>-898.85733932292669</v>
      </c>
      <c r="R93" s="1231">
        <f>'PDS 2'!M201</f>
        <v>31.509566862109192</v>
      </c>
      <c r="S93" s="1231">
        <f>'PDS 2'!R201</f>
        <v>-258.12479885392952</v>
      </c>
    </row>
    <row r="94" spans="4:19" s="18" customFormat="1" x14ac:dyDescent="0.25">
      <c r="D94" s="1092">
        <f t="shared" si="4"/>
        <v>4097.4320320936331</v>
      </c>
      <c r="E94" s="18">
        <v>2043</v>
      </c>
      <c r="F94" s="1231">
        <f>'PDS 2'!M34</f>
        <v>-354.31313794467519</v>
      </c>
      <c r="G94" s="1231">
        <f>'PDS 2'!AA34</f>
        <v>-115.42142680197458</v>
      </c>
      <c r="H94" s="1231">
        <f>'PDS 2'!AK34</f>
        <v>-2.303780584148015</v>
      </c>
      <c r="I94" s="1231">
        <f>'PDS 2'!AX34</f>
        <v>-88.198764081177842</v>
      </c>
      <c r="J94" s="1231">
        <f>'PDS 2'!BH34</f>
        <v>-81.524920895512878</v>
      </c>
      <c r="K94" s="1231">
        <f>'PDS 2'!R90</f>
        <v>-37.335605493637274</v>
      </c>
      <c r="L94" s="1231">
        <f>'PDS 2'!AE90</f>
        <v>997.15905546407782</v>
      </c>
      <c r="M94" s="1231">
        <f>'PDS 2'!AO90</f>
        <v>313.96579772330631</v>
      </c>
      <c r="N94" s="1231">
        <f>'PDS 2'!AT90</f>
        <v>236.77441599198227</v>
      </c>
      <c r="O94" s="1231">
        <f>'PDS 2'!AY90</f>
        <v>656.45992332487037</v>
      </c>
      <c r="P94" s="1231">
        <f>'PDS 2'!M146</f>
        <v>452.09762216508778</v>
      </c>
      <c r="Q94" s="1231">
        <f>'PDS 2'!E146</f>
        <v>-936.30972846138343</v>
      </c>
      <c r="R94" s="1231">
        <f>'PDS 2'!M202</f>
        <v>32.829214553686199</v>
      </c>
      <c r="S94" s="1231">
        <f>'PDS 2'!R202</f>
        <v>-266.28747059207791</v>
      </c>
    </row>
    <row r="95" spans="4:19" s="18" customFormat="1" x14ac:dyDescent="0.25">
      <c r="D95" s="1092">
        <f t="shared" si="4"/>
        <v>4242.9885045421042</v>
      </c>
      <c r="E95" s="18">
        <v>2044</v>
      </c>
      <c r="F95" s="1231">
        <f>'PDS 2'!M35</f>
        <v>-364.69887562931137</v>
      </c>
      <c r="G95" s="1231">
        <f>'PDS 2'!AA35</f>
        <v>-131.21482767016937</v>
      </c>
      <c r="H95" s="1231">
        <f>'PDS 2'!AK35</f>
        <v>-2.7256730192070506</v>
      </c>
      <c r="I95" s="1231">
        <f>'PDS 2'!AX35</f>
        <v>-90.108521627965501</v>
      </c>
      <c r="J95" s="1231">
        <f>'PDS 2'!BH35</f>
        <v>-85.370756543187781</v>
      </c>
      <c r="K95" s="1231">
        <f>'PDS 2'!R91</f>
        <v>-37.431578109599513</v>
      </c>
      <c r="L95" s="1231">
        <f>'PDS 2'!AE91</f>
        <v>1008.5152554851197</v>
      </c>
      <c r="M95" s="1231">
        <f>'PDS 2'!AO91</f>
        <v>334.95972438052968</v>
      </c>
      <c r="N95" s="1231">
        <f>'PDS 2'!AT91</f>
        <v>242.17318640903011</v>
      </c>
      <c r="O95" s="1231">
        <f>'PDS 2'!AY91</f>
        <v>678.48365023986321</v>
      </c>
      <c r="P95" s="1231">
        <f>'PDS 2'!M147</f>
        <v>469.48994320019887</v>
      </c>
      <c r="Q95" s="1231">
        <f>'PDS 2'!E147</f>
        <v>-973.76211759982721</v>
      </c>
      <c r="R95" s="1231">
        <f>'PDS 2'!M203</f>
        <v>34.158027373168657</v>
      </c>
      <c r="S95" s="1231">
        <f>'PDS 2'!R203</f>
        <v>-274.24274007298663</v>
      </c>
    </row>
    <row r="96" spans="4:19" s="18" customFormat="1" x14ac:dyDescent="0.25">
      <c r="D96" s="1092">
        <f t="shared" si="4"/>
        <v>4383.6904788751226</v>
      </c>
      <c r="E96" s="18">
        <v>2045</v>
      </c>
      <c r="F96" s="1231">
        <f>'PDS 2'!M36</f>
        <v>-374.84250618445043</v>
      </c>
      <c r="G96" s="1231">
        <f>'PDS 2'!AA36</f>
        <v>-147.33364772058849</v>
      </c>
      <c r="H96" s="1231">
        <f>'PDS 2'!AK36</f>
        <v>-3.1651928928889816</v>
      </c>
      <c r="I96" s="1231">
        <f>'PDS 2'!AX36</f>
        <v>-91.936579806859413</v>
      </c>
      <c r="J96" s="1231">
        <f>'PDS 2'!BH36</f>
        <v>-89.276073805061515</v>
      </c>
      <c r="K96" s="1231">
        <f>'PDS 2'!R92</f>
        <v>-37.516097464692564</v>
      </c>
      <c r="L96" s="1231">
        <f>'PDS 2'!AE92</f>
        <v>1017.4970377629629</v>
      </c>
      <c r="M96" s="1231">
        <f>'PDS 2'!AO92</f>
        <v>356.57372816092538</v>
      </c>
      <c r="N96" s="1231">
        <f>'PDS 2'!AT92</f>
        <v>248.71771581016253</v>
      </c>
      <c r="O96" s="1231">
        <f>'PDS 2'!AY92</f>
        <v>698.74154348218656</v>
      </c>
      <c r="P96" s="1231">
        <f>'PDS 2'!M148</f>
        <v>486.82407065927111</v>
      </c>
      <c r="Q96" s="1231">
        <f>'PDS 2'!E148</f>
        <v>-1011.2145067382839</v>
      </c>
      <c r="R96" s="1231">
        <f>'PDS 2'!M204</f>
        <v>35.496602710252269</v>
      </c>
      <c r="S96" s="1231">
        <f>'PDS 2'!R204</f>
        <v>-281.99060729686272</v>
      </c>
    </row>
    <row r="97" spans="4:19" s="18" customFormat="1" x14ac:dyDescent="0.25">
      <c r="D97" s="1092">
        <f t="shared" si="4"/>
        <v>4523.3713194691336</v>
      </c>
      <c r="E97" s="18">
        <v>2046</v>
      </c>
      <c r="F97" s="1231">
        <f>'PDS 2'!M37</f>
        <v>-384.74707256226509</v>
      </c>
      <c r="G97" s="1231">
        <f>'PDS 2'!AA37</f>
        <v>-163.6733206327408</v>
      </c>
      <c r="H97" s="1231">
        <f>'PDS 2'!AK37</f>
        <v>-3.6217948171963741</v>
      </c>
      <c r="I97" s="1231">
        <f>'PDS 2'!AX37</f>
        <v>-93.686359587387869</v>
      </c>
      <c r="J97" s="1231">
        <f>'PDS 2'!BH37</f>
        <v>-93.245687853076333</v>
      </c>
      <c r="K97" s="1231">
        <f>'PDS 2'!R93</f>
        <v>-37.588740434028693</v>
      </c>
      <c r="L97" s="1231">
        <f>'PDS 2'!AE93</f>
        <v>1024.5016062128334</v>
      </c>
      <c r="M97" s="1231">
        <f>'PDS 2'!AO93</f>
        <v>378.80335162392191</v>
      </c>
      <c r="N97" s="1231">
        <f>'PDS 2'!AT93</f>
        <v>252.71293894838908</v>
      </c>
      <c r="O97" s="1231">
        <f>'PDS 2'!AY93</f>
        <v>717.07337344229722</v>
      </c>
      <c r="P97" s="1231">
        <f>'PDS 2'!M149</f>
        <v>504.09944956248205</v>
      </c>
      <c r="Q97" s="1231">
        <f>'PDS 2'!E149</f>
        <v>-1048.6668958767405</v>
      </c>
      <c r="R97" s="1231">
        <f>'PDS 2'!M205</f>
        <v>36.845533548899013</v>
      </c>
      <c r="S97" s="1231">
        <f>'PDS 2'!R205</f>
        <v>-289.53107226365438</v>
      </c>
    </row>
    <row r="98" spans="4:19" s="18" customFormat="1" x14ac:dyDescent="0.25">
      <c r="D98" s="1092">
        <f t="shared" si="4"/>
        <v>4658.3529115651709</v>
      </c>
      <c r="E98" s="18">
        <v>2047</v>
      </c>
      <c r="F98" s="1231">
        <f>'PDS 2'!M38</f>
        <v>-394.41511048745946</v>
      </c>
      <c r="G98" s="1231">
        <f>'PDS 2'!AA38</f>
        <v>-180.11760344016329</v>
      </c>
      <c r="H98" s="1231">
        <f>'PDS 2'!AK38</f>
        <v>-4.0946855688664812</v>
      </c>
      <c r="I98" s="1231">
        <f>'PDS 2'!AX38</f>
        <v>-95.361049526509646</v>
      </c>
      <c r="J98" s="1231">
        <f>'PDS 2'!BH38</f>
        <v>-97.275596170690051</v>
      </c>
      <c r="K98" s="1231">
        <f>'PDS 2'!R94</f>
        <v>-37.649285722471859</v>
      </c>
      <c r="L98" s="1231">
        <f>'PDS 2'!AE94</f>
        <v>1029.8690263056919</v>
      </c>
      <c r="M98" s="1231">
        <f>'PDS 2'!AO94</f>
        <v>401.64403791234753</v>
      </c>
      <c r="N98" s="1231">
        <f>'PDS 2'!AT94</f>
        <v>257.89790909344532</v>
      </c>
      <c r="O98" s="1231">
        <f>'PDS 2'!AY94</f>
        <v>733.32009319081749</v>
      </c>
      <c r="P98" s="1231">
        <f>'PDS 2'!M150</f>
        <v>521.31552493003596</v>
      </c>
      <c r="Q98" s="1231">
        <f>'PDS 2'!E150</f>
        <v>-1086.1192850151974</v>
      </c>
      <c r="R98" s="1231">
        <f>'PDS 2'!M206</f>
        <v>38.205387415209962</v>
      </c>
      <c r="S98" s="1231">
        <f>'PDS 2'!R206</f>
        <v>-296.86413497315471</v>
      </c>
    </row>
    <row r="99" spans="4:19" s="18" customFormat="1" x14ac:dyDescent="0.25">
      <c r="D99" s="1092">
        <f t="shared" si="4"/>
        <v>4789.8590955289565</v>
      </c>
      <c r="E99" s="18">
        <v>2048</v>
      </c>
      <c r="F99" s="1231">
        <f>'PDS 2'!M39</f>
        <v>-403.84784448168131</v>
      </c>
      <c r="G99" s="1231">
        <f>'PDS 2'!AA39</f>
        <v>-196.53934243342655</v>
      </c>
      <c r="H99" s="1231">
        <f>'PDS 2'!AK39</f>
        <v>-4.5827920822499664</v>
      </c>
      <c r="I99" s="1231">
        <f>'PDS 2'!AX39</f>
        <v>-96.963502204210954</v>
      </c>
      <c r="J99" s="1231">
        <f>'PDS 2'!BH39</f>
        <v>-101.37223617123686</v>
      </c>
      <c r="K99" s="1231">
        <f>'PDS 2'!R95</f>
        <v>-37.697651672250174</v>
      </c>
      <c r="L99" s="1231">
        <f>'PDS 2'!AE95</f>
        <v>1033.8858777455412</v>
      </c>
      <c r="M99" s="1231">
        <f>'PDS 2'!AO95</f>
        <v>425.09131393612307</v>
      </c>
      <c r="N99" s="1231">
        <f>'PDS 2'!AT95</f>
        <v>263.05557122223445</v>
      </c>
      <c r="O99" s="1231">
        <f>'PDS 2'!AY95</f>
        <v>747.32421666304856</v>
      </c>
      <c r="P99" s="1231">
        <f>'PDS 2'!M151</f>
        <v>538.47174178212845</v>
      </c>
      <c r="Q99" s="1231">
        <f>'PDS 2'!E151</f>
        <v>-1123.5716741536542</v>
      </c>
      <c r="R99" s="1231">
        <f>'PDS 2'!M207</f>
        <v>39.576678000018013</v>
      </c>
      <c r="S99" s="1231">
        <f>'PDS 2'!R207</f>
        <v>-303.98979542562239</v>
      </c>
    </row>
    <row r="100" spans="4:19" s="18" customFormat="1" x14ac:dyDescent="0.25">
      <c r="D100" s="1092">
        <f t="shared" si="4"/>
        <v>4917.8102622786155</v>
      </c>
      <c r="E100" s="18">
        <v>2049</v>
      </c>
      <c r="F100" s="1231">
        <f>'PDS 2'!M40</f>
        <v>-413.04604506550464</v>
      </c>
      <c r="G100" s="1231">
        <f>'PDS 2'!AA40</f>
        <v>-212.80150572798129</v>
      </c>
      <c r="H100" s="1231">
        <f>'PDS 2'!AK40</f>
        <v>-5.0847276444359579</v>
      </c>
      <c r="I100" s="1231">
        <f>'PDS 2'!AX40</f>
        <v>-98.496361434161713</v>
      </c>
      <c r="J100" s="1231">
        <f>'PDS 2'!BH40</f>
        <v>-105.53498438104384</v>
      </c>
      <c r="K100" s="1231">
        <f>'PDS 2'!R96</f>
        <v>-37.733875656249779</v>
      </c>
      <c r="L100" s="1231">
        <f>'PDS 2'!AE96</f>
        <v>1036.790676755332</v>
      </c>
      <c r="M100" s="1231">
        <f>'PDS 2'!AO96</f>
        <v>449.14072207924329</v>
      </c>
      <c r="N100" s="1231">
        <f>'PDS 2'!AT96</f>
        <v>268.20785778988727</v>
      </c>
      <c r="O100" s="1231">
        <f>'PDS 2'!AY96</f>
        <v>758.92967141730651</v>
      </c>
      <c r="P100" s="1231">
        <f>'PDS 2'!M152</f>
        <v>555.56754513895498</v>
      </c>
      <c r="Q100" s="1231">
        <f>'PDS 2'!E152</f>
        <v>-1161.0240632921109</v>
      </c>
      <c r="R100" s="1231">
        <f>'PDS 2'!M208</f>
        <v>40.959887855222952</v>
      </c>
      <c r="S100" s="1231">
        <f>'PDS 2'!R208</f>
        <v>-310.90805362095386</v>
      </c>
    </row>
    <row r="101" spans="4:19" s="18" customFormat="1" x14ac:dyDescent="0.25">
      <c r="D101" s="1092">
        <f t="shared" si="4"/>
        <v>5039.4477334033818</v>
      </c>
      <c r="E101" s="34">
        <v>2050</v>
      </c>
      <c r="F101" s="1231">
        <f>'PDS 2'!M41</f>
        <v>-422.01097029605035</v>
      </c>
      <c r="G101" s="1231">
        <f>'PDS 2'!AA41</f>
        <v>-228.75846774877664</v>
      </c>
      <c r="H101" s="1231">
        <f>'PDS 2'!AK41</f>
        <v>-5.5987565260646193</v>
      </c>
      <c r="I101" s="1231">
        <f>'PDS 2'!AX41</f>
        <v>-99.962200811772846</v>
      </c>
      <c r="J101" s="1231">
        <f>'PDS 2'!BH41</f>
        <v>-109.76491137428411</v>
      </c>
      <c r="K101" s="1231">
        <f>'PDS 2'!R97</f>
        <v>-37.757918547424936</v>
      </c>
      <c r="L101" s="1231">
        <f>'PDS 2'!AE97</f>
        <v>1038.8124573393511</v>
      </c>
      <c r="M101" s="1231">
        <f>'PDS 2'!AO97</f>
        <v>473.78763533258382</v>
      </c>
      <c r="N101" s="1231">
        <f>'PDS 2'!AT97</f>
        <v>276.10216024773763</v>
      </c>
      <c r="O101" s="1231">
        <f>'PDS 2'!AY97</f>
        <v>767.98148135530744</v>
      </c>
      <c r="P101" s="1231">
        <f>'PDS 2'!M153</f>
        <v>572.60238002071094</v>
      </c>
      <c r="Q101" s="1231">
        <f>'PDS 2'!E153</f>
        <v>-1198.4764524305676</v>
      </c>
      <c r="R101" s="1231">
        <f>'PDS 2'!M209</f>
        <v>42.417352309127622</v>
      </c>
      <c r="S101" s="1231">
        <f>'PDS 2'!R209</f>
        <v>-317.61890955909757</v>
      </c>
    </row>
    <row r="102" spans="4:19" s="18" customFormat="1" x14ac:dyDescent="0.25">
      <c r="D102" s="1092">
        <f t="shared" si="4"/>
        <v>5162.5000203626005</v>
      </c>
      <c r="E102" s="18">
        <v>2051</v>
      </c>
      <c r="F102" s="1231">
        <f>'PDS 2'!M42</f>
        <v>-430.74553810235744</v>
      </c>
      <c r="G102" s="1231">
        <f>'PDS 2'!AA42</f>
        <v>-244.25752004770629</v>
      </c>
      <c r="H102" s="1231">
        <f>'PDS 2'!AK42</f>
        <v>-6.1227573609430976</v>
      </c>
      <c r="I102" s="1231">
        <f>'PDS 2'!AX42</f>
        <v>-101.36369400378931</v>
      </c>
      <c r="J102" s="1231">
        <f>'PDS 2'!BH42</f>
        <v>-114.06478459027585</v>
      </c>
      <c r="K102" s="1231">
        <f>'PDS 2'!R98</f>
        <v>-37.76966665712331</v>
      </c>
      <c r="L102" s="1231">
        <f>'PDS 2'!AE98</f>
        <v>1040.0147270350476</v>
      </c>
      <c r="M102" s="1231">
        <f>'PDS 2'!AO98</f>
        <v>499.02727461686612</v>
      </c>
      <c r="N102" s="1231">
        <f>'PDS 2'!AT98</f>
        <v>278.58315947779062</v>
      </c>
      <c r="O102" s="1231">
        <f>'PDS 2'!AY98</f>
        <v>774.32585942156686</v>
      </c>
      <c r="P102" s="1231">
        <f>'PDS 2'!M154</f>
        <v>589.57569144759179</v>
      </c>
      <c r="Q102" s="1231">
        <f>'PDS 2'!E154</f>
        <v>-1235.9288415690244</v>
      </c>
      <c r="R102" s="1231">
        <f>'PDS 2'!M210</f>
        <v>43.764461747942654</v>
      </c>
      <c r="S102" s="1231">
        <f>'PDS 2'!R210</f>
        <v>-324.12236324015686</v>
      </c>
    </row>
    <row r="103" spans="4:19" s="18" customFormat="1" x14ac:dyDescent="0.25">
      <c r="D103" s="1092">
        <f t="shared" si="4"/>
        <v>5277.6986824280157</v>
      </c>
      <c r="E103" s="18">
        <v>2052</v>
      </c>
      <c r="F103" s="1231">
        <f>'PDS 2'!M43</f>
        <v>-439.25304665993974</v>
      </c>
      <c r="G103" s="1231">
        <f>'PDS 2'!AA43</f>
        <v>-259.14057267078624</v>
      </c>
      <c r="H103" s="1231">
        <f>'PDS 2'!AK43</f>
        <v>-6.6541856758574909</v>
      </c>
      <c r="I103" s="1231">
        <f>'PDS 2'!AX43</f>
        <v>-102.70344342244641</v>
      </c>
      <c r="J103" s="1231">
        <f>'PDS 2'!BH43</f>
        <v>-118.43381982835604</v>
      </c>
      <c r="K103" s="1231">
        <f>'PDS 2'!R99</f>
        <v>-37.768838463095904</v>
      </c>
      <c r="L103" s="1231">
        <f>'PDS 2'!AE99</f>
        <v>1040.6256713660487</v>
      </c>
      <c r="M103" s="1231">
        <f>'PDS 2'!AO99</f>
        <v>524.8546482165217</v>
      </c>
      <c r="N103" s="1231">
        <f>'PDS 2'!AT99</f>
        <v>283.84915728275939</v>
      </c>
      <c r="O103" s="1231">
        <f>'PDS 2'!AY99</f>
        <v>777.81017126712084</v>
      </c>
      <c r="P103" s="1231">
        <f>'PDS 2'!M155</f>
        <v>606.48692443980212</v>
      </c>
      <c r="Q103" s="1231">
        <f>'PDS 2'!E155</f>
        <v>-1272.2119439430223</v>
      </c>
      <c r="R103" s="1231">
        <f>'PDS 2'!M211</f>
        <v>45.186159093644811</v>
      </c>
      <c r="S103" s="1231">
        <f>'PDS 2'!R211</f>
        <v>-330.41841466413177</v>
      </c>
    </row>
    <row r="104" spans="4:19" s="18" customFormat="1" x14ac:dyDescent="0.25">
      <c r="D104" s="1092">
        <f t="shared" si="4"/>
        <v>5356.0694077739399</v>
      </c>
      <c r="E104" s="18">
        <v>2053</v>
      </c>
      <c r="F104" s="1231">
        <f>'PDS 2'!M44</f>
        <v>-447.53573067576781</v>
      </c>
      <c r="G104" s="1231">
        <f>'PDS 2'!AA44</f>
        <v>-273.24600141731889</v>
      </c>
      <c r="H104" s="1231">
        <f>'PDS 2'!AK44</f>
        <v>-7.190036067755841</v>
      </c>
      <c r="I104" s="1231">
        <f>'PDS 2'!AX44</f>
        <v>-103.98378571948717</v>
      </c>
      <c r="J104" s="1231">
        <f>'PDS 2'!BH44</f>
        <v>-122.87468536590995</v>
      </c>
      <c r="K104" s="1231">
        <f>'PDS 2'!R100</f>
        <v>-37.755016456474891</v>
      </c>
      <c r="L104" s="1231">
        <f>'PDS 2'!AE100</f>
        <v>1040.7189086307901</v>
      </c>
      <c r="M104" s="1231">
        <f>'PDS 2'!AO100</f>
        <v>551.26457720772135</v>
      </c>
      <c r="N104" s="1231">
        <f>'PDS 2'!AT100</f>
        <v>289.19572848768917</v>
      </c>
      <c r="O104" s="1231">
        <f>'PDS 2'!AY100</f>
        <v>778.28305359029594</v>
      </c>
      <c r="P104" s="1231">
        <f>'PDS 2'!M156</f>
        <v>623.33552401751922</v>
      </c>
      <c r="Q104" s="1231">
        <f>'PDS 2'!E156</f>
        <v>-1275.9492006193575</v>
      </c>
      <c r="R104" s="1231">
        <f>'PDS 2'!M212</f>
        <v>46.621552662363825</v>
      </c>
      <c r="S104" s="1231">
        <f>'PDS 2'!R212</f>
        <v>-336.50706383086674</v>
      </c>
    </row>
    <row r="105" spans="4:19" s="18" customFormat="1" x14ac:dyDescent="0.25">
      <c r="D105" s="1092">
        <f t="shared" si="4"/>
        <v>5429.6690908001874</v>
      </c>
      <c r="E105" s="18">
        <v>2054</v>
      </c>
      <c r="F105" s="1231">
        <f>'PDS 2'!M45</f>
        <v>-455.59578203889134</v>
      </c>
      <c r="G105" s="1231">
        <f>'PDS 2'!AA45</f>
        <v>-286.41058940865378</v>
      </c>
      <c r="H105" s="1231">
        <f>'PDS 2'!AK45</f>
        <v>-7.7268046270494324</v>
      </c>
      <c r="I105" s="1231">
        <f>'PDS 2'!AX45</f>
        <v>-105.20693993559166</v>
      </c>
      <c r="J105" s="1231">
        <f>'PDS 2'!BH45</f>
        <v>-127.38825319229295</v>
      </c>
      <c r="K105" s="1231">
        <f>'PDS 2'!R101</f>
        <v>-37.727715235196058</v>
      </c>
      <c r="L105" s="1231">
        <f>'PDS 2'!AE101</f>
        <v>1040.3801921284205</v>
      </c>
      <c r="M105" s="1231">
        <f>'PDS 2'!AO101</f>
        <v>578.25172188444697</v>
      </c>
      <c r="N105" s="1231">
        <f>'PDS 2'!AT101</f>
        <v>294.64391853811071</v>
      </c>
      <c r="O105" s="1231">
        <f>'PDS 2'!AY101</f>
        <v>775.5945232606266</v>
      </c>
      <c r="P105" s="1231">
        <f>'PDS 2'!M157</f>
        <v>640.12093520094766</v>
      </c>
      <c r="Q105" s="1231">
        <f>'PDS 2'!E157</f>
        <v>-1279.4502130716321</v>
      </c>
      <c r="R105" s="1231">
        <f>'PDS 2'!M213</f>
        <v>48.071028614031079</v>
      </c>
      <c r="S105" s="1231">
        <f>'PDS 2'!R213</f>
        <v>-342.38831074051768</v>
      </c>
    </row>
    <row r="106" spans="4:19" s="18" customFormat="1" x14ac:dyDescent="0.25">
      <c r="D106" s="1092">
        <f t="shared" si="4"/>
        <v>5497.1442272313325</v>
      </c>
      <c r="E106" s="18">
        <v>2055</v>
      </c>
      <c r="F106" s="1231">
        <f>'PDS 2'!M46</f>
        <v>-463.43605033585345</v>
      </c>
      <c r="G106" s="1231">
        <f>'PDS 2'!AA46</f>
        <v>-298.47150691163461</v>
      </c>
      <c r="H106" s="1231">
        <f>'PDS 2'!AK46</f>
        <v>-8.2604523107002024</v>
      </c>
      <c r="I106" s="1231">
        <f>'PDS 2'!AX46</f>
        <v>-106.37511078542389</v>
      </c>
      <c r="J106" s="1231">
        <f>'PDS 2'!BH46</f>
        <v>-131.97535169739217</v>
      </c>
      <c r="K106" s="1231">
        <f>'PDS 2'!R102</f>
        <v>-37.686580777583629</v>
      </c>
      <c r="L106" s="1231">
        <f>'PDS 2'!AE102</f>
        <v>1039.678771799011</v>
      </c>
      <c r="M106" s="1231">
        <f>'PDS 2'!AO102</f>
        <v>605.81072143780011</v>
      </c>
      <c r="N106" s="1231">
        <f>'PDS 2'!AT102</f>
        <v>301.30125604976115</v>
      </c>
      <c r="O106" s="1231">
        <f>'PDS 2'!AY102</f>
        <v>769.59622788290051</v>
      </c>
      <c r="P106" s="1231">
        <f>'PDS 2'!M158</f>
        <v>656.84260301028303</v>
      </c>
      <c r="Q106" s="1231">
        <f>'PDS 2'!E158</f>
        <v>-1282.7149812998464</v>
      </c>
      <c r="R106" s="1231">
        <f>'PDS 2'!M214</f>
        <v>49.534969639683091</v>
      </c>
      <c r="S106" s="1231">
        <f>'PDS 2'!R214</f>
        <v>-348.06215539298057</v>
      </c>
    </row>
    <row r="107" spans="4:19" s="18" customFormat="1" x14ac:dyDescent="0.25">
      <c r="D107" s="1092">
        <f t="shared" si="4"/>
        <v>5561.4799082164936</v>
      </c>
      <c r="E107" s="18">
        <v>2056</v>
      </c>
      <c r="F107" s="1231">
        <f>'PDS 2'!M47</f>
        <v>-471.05951951692271</v>
      </c>
      <c r="G107" s="1231">
        <f>'PDS 2'!AA47</f>
        <v>-309.26827166816747</v>
      </c>
      <c r="H107" s="1231">
        <f>'PDS 2'!AK47</f>
        <v>-8.7863700737918293</v>
      </c>
      <c r="I107" s="1231">
        <f>'PDS 2'!AX47</f>
        <v>-107.49042131838962</v>
      </c>
      <c r="J107" s="1231">
        <f>'PDS 2'!BH47</f>
        <v>-136.63851824545372</v>
      </c>
      <c r="K107" s="1231">
        <f>'PDS 2'!R103</f>
        <v>-37.631482759485436</v>
      </c>
      <c r="L107" s="1231">
        <f>'PDS 2'!AE103</f>
        <v>1038.6705602912357</v>
      </c>
      <c r="M107" s="1231">
        <f>'PDS 2'!AO103</f>
        <v>633.93627338491433</v>
      </c>
      <c r="N107" s="1231">
        <f>'PDS 2'!AT103</f>
        <v>305.92888560209457</v>
      </c>
      <c r="O107" s="1231">
        <f>'PDS 2'!AY103</f>
        <v>760.14155894755004</v>
      </c>
      <c r="P107" s="1231">
        <f>'PDS 2'!M159</f>
        <v>673.49997246572059</v>
      </c>
      <c r="Q107" s="1231">
        <f>'PDS 2'!E159</f>
        <v>-1285.7435053039999</v>
      </c>
      <c r="R107" s="1231">
        <f>'PDS 2'!M215</f>
        <v>51.013742054547095</v>
      </c>
      <c r="S107" s="1231">
        <f>'PDS 2'!R215</f>
        <v>-353.52859778841093</v>
      </c>
    </row>
    <row r="108" spans="4:19" s="18" customFormat="1" x14ac:dyDescent="0.25">
      <c r="D108" s="1092">
        <f t="shared" si="4"/>
        <v>5619.1347763705171</v>
      </c>
      <c r="E108" s="18">
        <v>2057</v>
      </c>
      <c r="F108" s="1231">
        <f>'PDS 2'!M48</f>
        <v>-478.47060154060455</v>
      </c>
      <c r="G108" s="1231">
        <f>'PDS 2'!AA48</f>
        <v>-318.64463318588969</v>
      </c>
      <c r="H108" s="1231">
        <f>'PDS 2'!AK48</f>
        <v>-9.2993466693462778</v>
      </c>
      <c r="I108" s="1231">
        <f>'PDS 2'!AX48</f>
        <v>-108.55509818058749</v>
      </c>
      <c r="J108" s="1231">
        <f>'PDS 2'!BH48</f>
        <v>-141.37675006449763</v>
      </c>
      <c r="K108" s="1231">
        <f>'PDS 2'!R104</f>
        <v>-37.562499381972657</v>
      </c>
      <c r="L108" s="1231">
        <f>'PDS 2'!AE104</f>
        <v>1037.400733483365</v>
      </c>
      <c r="M108" s="1231">
        <f>'PDS 2'!AO104</f>
        <v>662.62315806953848</v>
      </c>
      <c r="N108" s="1231">
        <f>'PDS 2'!AT104</f>
        <v>311.80735099613946</v>
      </c>
      <c r="O108" s="1231">
        <f>'PDS 2'!AY104</f>
        <v>747.08566407380954</v>
      </c>
      <c r="P108" s="1231">
        <f>'PDS 2'!M160</f>
        <v>690.0924885874557</v>
      </c>
      <c r="Q108" s="1231">
        <f>'PDS 2'!E160</f>
        <v>-1288.5357850840933</v>
      </c>
      <c r="R108" s="1231">
        <f>'PDS 2'!M216</f>
        <v>52.507731118791632</v>
      </c>
      <c r="S108" s="1231">
        <f>'PDS 2'!R216</f>
        <v>-358.7876379267052</v>
      </c>
    </row>
    <row r="109" spans="4:19" s="18" customFormat="1" x14ac:dyDescent="0.25">
      <c r="D109" s="1092">
        <f t="shared" si="4"/>
        <v>5670.9180365018483</v>
      </c>
      <c r="E109" s="18">
        <v>2058</v>
      </c>
      <c r="F109" s="1231">
        <f>'PDS 2'!M49</f>
        <v>-485.67550920521575</v>
      </c>
      <c r="G109" s="1231">
        <f>'PDS 2'!AA49</f>
        <v>-326.45032844298794</v>
      </c>
      <c r="H109" s="1231">
        <f>'PDS 2'!AK49</f>
        <v>-9.7935401183388535</v>
      </c>
      <c r="I109" s="1231">
        <f>'PDS 2'!AX49</f>
        <v>-109.57152845668838</v>
      </c>
      <c r="J109" s="1231">
        <f>'PDS 2'!BH49</f>
        <v>-146.19250778915739</v>
      </c>
      <c r="K109" s="1231">
        <f>'PDS 2'!R105</f>
        <v>-37.479803220429517</v>
      </c>
      <c r="L109" s="1231">
        <f>'PDS 2'!AE105</f>
        <v>1035.9058453843907</v>
      </c>
      <c r="M109" s="1231">
        <f>'PDS 2'!AO105</f>
        <v>691.86627346868806</v>
      </c>
      <c r="N109" s="1231">
        <f>'PDS 2'!AT105</f>
        <v>317.87080733471743</v>
      </c>
      <c r="O109" s="1231">
        <f>'PDS 2'!AY105</f>
        <v>730.2854597413891</v>
      </c>
      <c r="P109" s="1231">
        <f>'PDS 2'!M161</f>
        <v>706.61959639569318</v>
      </c>
      <c r="Q109" s="1231">
        <f>'PDS 2'!E161</f>
        <v>-1291.0918206401266</v>
      </c>
      <c r="R109" s="1231">
        <f>'PDS 2'!M217</f>
        <v>54.017355165700778</v>
      </c>
      <c r="S109" s="1231">
        <f>'PDS 2'!R217</f>
        <v>-363.83927580775969</v>
      </c>
    </row>
    <row r="110" spans="4:19" s="18" customFormat="1" x14ac:dyDescent="0.25">
      <c r="D110" s="1092">
        <f t="shared" si="4"/>
        <v>5720.1529514928861</v>
      </c>
      <c r="E110" s="18">
        <v>2059</v>
      </c>
      <c r="F110" s="1231">
        <f>'PDS 2'!M50</f>
        <v>-492.68151701969168</v>
      </c>
      <c r="G110" s="1231">
        <f>'PDS 2'!AA50</f>
        <v>-336.09876999810967</v>
      </c>
      <c r="H110" s="1231">
        <f>'PDS 2'!AK50</f>
        <v>-10.307298627437092</v>
      </c>
      <c r="I110" s="1231">
        <f>'PDS 2'!AX50</f>
        <v>-110.54216150183618</v>
      </c>
      <c r="J110" s="1231">
        <f>'PDS 2'!BH50</f>
        <v>-151.08471575431895</v>
      </c>
      <c r="K110" s="1231">
        <f>'PDS 2'!R106</f>
        <v>-37.383681640778207</v>
      </c>
      <c r="L110" s="1231">
        <f>'PDS 2'!AE106</f>
        <v>1034.2155354861081</v>
      </c>
      <c r="M110" s="1231">
        <f>'PDS 2'!AO106</f>
        <v>721.66065511593058</v>
      </c>
      <c r="N110" s="1231">
        <f>'PDS 2'!AT106</f>
        <v>324.13990870006444</v>
      </c>
      <c r="O110" s="1231">
        <f>'PDS 2'!AY106</f>
        <v>709.59961254559084</v>
      </c>
      <c r="P110" s="1231">
        <f>'PDS 2'!M162</f>
        <v>723.08074091061019</v>
      </c>
      <c r="Q110" s="1231">
        <f>'PDS 2'!E162</f>
        <v>-1293.4116119720989</v>
      </c>
      <c r="R110" s="1231">
        <f>'PDS 2'!M218</f>
        <v>55.543048188605994</v>
      </c>
      <c r="S110" s="1231">
        <f>'PDS 2'!R218</f>
        <v>-368.68351143183338</v>
      </c>
    </row>
    <row r="111" spans="4:19" s="18" customFormat="1" x14ac:dyDescent="0.25">
      <c r="D111" s="1092">
        <f t="shared" si="4"/>
        <v>5766.2927039066044</v>
      </c>
      <c r="E111" s="18">
        <v>2060</v>
      </c>
      <c r="F111" s="1231">
        <f>'PDS 2'!M51</f>
        <v>-499.49527424929977</v>
      </c>
      <c r="G111" s="1231">
        <f>'PDS 2'!AA51</f>
        <v>-345.52249086465417</v>
      </c>
      <c r="H111" s="1231">
        <f>'PDS 2'!AK51</f>
        <v>-10.844973492378358</v>
      </c>
      <c r="I111" s="1231">
        <f>'PDS 2'!AX51</f>
        <v>-111.4692786200045</v>
      </c>
      <c r="J111" s="1231">
        <f>'PDS 2'!BH51</f>
        <v>-156.05751573999441</v>
      </c>
      <c r="K111" s="1231">
        <f>'PDS 2'!R107</f>
        <v>-37.27440684341326</v>
      </c>
      <c r="L111" s="1231">
        <f>'PDS 2'!AE107</f>
        <v>1032.3538997722774</v>
      </c>
      <c r="M111" s="1231">
        <f>'PDS 2'!AO107</f>
        <v>752.0013445050206</v>
      </c>
      <c r="N111" s="1231">
        <f>'PDS 2'!AT107</f>
        <v>328.96810880556461</v>
      </c>
      <c r="O111" s="1231">
        <f>'PDS 2'!AY107</f>
        <v>684.88836218951633</v>
      </c>
      <c r="P111" s="1231">
        <f>'PDS 2'!M163</f>
        <v>739.47536715241131</v>
      </c>
      <c r="Q111" s="1231">
        <f>'PDS 2'!E163</f>
        <v>-1295.4951590800113</v>
      </c>
      <c r="R111" s="1231">
        <f>'PDS 2'!M219</f>
        <v>57.062395404468901</v>
      </c>
      <c r="S111" s="1231">
        <f>'PDS 2'!R219</f>
        <v>-373.32034479871925</v>
      </c>
    </row>
    <row r="112" spans="4:19" s="18" customFormat="1" x14ac:dyDescent="0.25"/>
    <row r="113" spans="2:19" ht="79.2" x14ac:dyDescent="0.25">
      <c r="E113" s="1233" t="s">
        <v>864</v>
      </c>
      <c r="F113" s="1232" t="s">
        <v>862</v>
      </c>
      <c r="G113" s="1234" t="s">
        <v>883</v>
      </c>
      <c r="H113" s="1234" t="s">
        <v>884</v>
      </c>
      <c r="I113" s="1232" t="s">
        <v>863</v>
      </c>
      <c r="J113" s="1232" t="s">
        <v>863</v>
      </c>
      <c r="K113" s="1234" t="s">
        <v>871</v>
      </c>
      <c r="L113" s="1235" t="s">
        <v>874</v>
      </c>
      <c r="M113" s="1234" t="s">
        <v>869</v>
      </c>
      <c r="N113" s="1234" t="s">
        <v>870</v>
      </c>
      <c r="O113" s="1234" t="s">
        <v>867</v>
      </c>
      <c r="P113" s="1234" t="s">
        <v>868</v>
      </c>
      <c r="Q113" s="1234" t="s">
        <v>868</v>
      </c>
      <c r="R113" s="1234" t="s">
        <v>866</v>
      </c>
      <c r="S113" s="1234" t="s">
        <v>865</v>
      </c>
    </row>
    <row r="114" spans="2:19" s="18" customFormat="1" x14ac:dyDescent="0.25"/>
    <row r="115" spans="2:19" s="18" customFormat="1" x14ac:dyDescent="0.25"/>
    <row r="116" spans="2:19" s="18" customFormat="1" ht="78" x14ac:dyDescent="0.25">
      <c r="B116" s="1096" t="s">
        <v>855</v>
      </c>
      <c r="D116" s="1093" t="s">
        <v>845</v>
      </c>
      <c r="E116" s="1110" t="s">
        <v>612</v>
      </c>
      <c r="F116" s="1097" t="s">
        <v>672</v>
      </c>
      <c r="G116" s="1102" t="s">
        <v>8</v>
      </c>
      <c r="H116" s="1093" t="s">
        <v>9</v>
      </c>
      <c r="I116" s="1093" t="s">
        <v>654</v>
      </c>
      <c r="J116" s="1093" t="s">
        <v>655</v>
      </c>
      <c r="K116" s="1093" t="s">
        <v>24</v>
      </c>
      <c r="L116" s="1093" t="s">
        <v>671</v>
      </c>
      <c r="M116" s="1093" t="s">
        <v>674</v>
      </c>
      <c r="N116" s="1093" t="s">
        <v>34</v>
      </c>
      <c r="O116" s="1093" t="s">
        <v>59</v>
      </c>
      <c r="P116" s="1093" t="s">
        <v>64</v>
      </c>
      <c r="Q116" s="1093" t="s">
        <v>847</v>
      </c>
      <c r="R116" s="1093" t="s">
        <v>737</v>
      </c>
      <c r="S116" s="1093" t="s">
        <v>740</v>
      </c>
    </row>
    <row r="117" spans="2:19" s="18" customFormat="1" ht="79.2" x14ac:dyDescent="0.25">
      <c r="D117" s="1229" t="s">
        <v>843</v>
      </c>
      <c r="F117" s="1098" t="s">
        <v>729</v>
      </c>
      <c r="G117" s="1098" t="s">
        <v>729</v>
      </c>
      <c r="H117" s="1094" t="s">
        <v>729</v>
      </c>
      <c r="I117" s="1094" t="s">
        <v>729</v>
      </c>
      <c r="J117" s="1094" t="s">
        <v>729</v>
      </c>
      <c r="K117" s="1094" t="s">
        <v>729</v>
      </c>
      <c r="L117" s="1094" t="s">
        <v>730</v>
      </c>
      <c r="M117" s="1094" t="s">
        <v>730</v>
      </c>
      <c r="N117" s="1094" t="s">
        <v>729</v>
      </c>
      <c r="O117" s="1094" t="s">
        <v>730</v>
      </c>
      <c r="P117" s="1094" t="s">
        <v>730</v>
      </c>
      <c r="Q117" s="1094" t="s">
        <v>729</v>
      </c>
      <c r="R117" s="1094" t="s">
        <v>730</v>
      </c>
      <c r="S117" s="1094" t="s">
        <v>729</v>
      </c>
    </row>
    <row r="118" spans="2:19" s="18" customFormat="1" x14ac:dyDescent="0.25">
      <c r="C118" s="1107" t="s">
        <v>853</v>
      </c>
      <c r="D118" s="1108">
        <f>SUM(D120:D166)</f>
        <v>180279.84171051817</v>
      </c>
      <c r="E118" s="991"/>
      <c r="F118" s="1099" t="s">
        <v>6</v>
      </c>
      <c r="G118" s="1103" t="s">
        <v>6</v>
      </c>
      <c r="H118" s="1101" t="s">
        <v>6</v>
      </c>
      <c r="I118" s="1101" t="s">
        <v>6</v>
      </c>
      <c r="J118" s="1101" t="s">
        <v>6</v>
      </c>
      <c r="K118" s="1101" t="s">
        <v>6</v>
      </c>
      <c r="L118" s="1101" t="s">
        <v>6</v>
      </c>
      <c r="M118" s="1101" t="s">
        <v>6</v>
      </c>
      <c r="N118" s="1101" t="s">
        <v>6</v>
      </c>
      <c r="O118" s="1101" t="s">
        <v>6</v>
      </c>
      <c r="P118" s="1101" t="s">
        <v>6</v>
      </c>
      <c r="Q118" s="1101" t="s">
        <v>6</v>
      </c>
      <c r="R118" s="1101" t="s">
        <v>6</v>
      </c>
      <c r="S118" s="1101" t="s">
        <v>6</v>
      </c>
    </row>
    <row r="119" spans="2:19" s="18" customFormat="1" hidden="1" x14ac:dyDescent="0.25">
      <c r="F119" s="1100">
        <f t="shared" ref="F119:S119" si="5">IFERROR(-SEARCH("Increase",F117)/SEARCH("Increase",F117),1)</f>
        <v>-1</v>
      </c>
      <c r="G119" s="1100">
        <f t="shared" si="5"/>
        <v>-1</v>
      </c>
      <c r="H119" s="1095">
        <f t="shared" si="5"/>
        <v>-1</v>
      </c>
      <c r="I119" s="1095">
        <f t="shared" si="5"/>
        <v>-1</v>
      </c>
      <c r="J119" s="1095">
        <f t="shared" si="5"/>
        <v>-1</v>
      </c>
      <c r="K119" s="1095">
        <f t="shared" si="5"/>
        <v>-1</v>
      </c>
      <c r="L119" s="1095">
        <f t="shared" si="5"/>
        <v>1</v>
      </c>
      <c r="M119" s="1095">
        <f t="shared" si="5"/>
        <v>1</v>
      </c>
      <c r="N119" s="1095">
        <f t="shared" si="5"/>
        <v>-1</v>
      </c>
      <c r="O119" s="1095">
        <f t="shared" si="5"/>
        <v>1</v>
      </c>
      <c r="P119" s="1095">
        <f t="shared" si="5"/>
        <v>1</v>
      </c>
      <c r="Q119" s="1095">
        <f t="shared" si="5"/>
        <v>-1</v>
      </c>
      <c r="R119" s="1095">
        <f t="shared" si="5"/>
        <v>1</v>
      </c>
      <c r="S119" s="1095">
        <f t="shared" si="5"/>
        <v>-1</v>
      </c>
    </row>
    <row r="120" spans="2:19" s="18" customFormat="1" x14ac:dyDescent="0.25">
      <c r="D120" s="1092">
        <f>SUMPRODUCT(F120:S120,$F$119:$S$119)</f>
        <v>0</v>
      </c>
      <c r="E120" s="18">
        <v>2014</v>
      </c>
      <c r="F120" s="1231">
        <f>'PDS 3'!M5</f>
        <v>0</v>
      </c>
      <c r="G120" s="1231">
        <f>'PDS 3'!AA5</f>
        <v>0</v>
      </c>
      <c r="H120" s="1231">
        <f>'PDS 3'!AK5</f>
        <v>0</v>
      </c>
      <c r="I120" s="1231">
        <f>'PDS 3'!AX5</f>
        <v>0</v>
      </c>
      <c r="J120" s="1231">
        <f>'PDS 3'!BH5</f>
        <v>0</v>
      </c>
      <c r="K120" s="1231">
        <f>'PDS 3'!R61</f>
        <v>0</v>
      </c>
      <c r="L120" s="1231">
        <f>'PDS 3'!AE61</f>
        <v>0</v>
      </c>
      <c r="M120" s="1231">
        <f>'PDS 3'!AO61</f>
        <v>0</v>
      </c>
      <c r="N120" s="1231">
        <f>'PDS 3'!AT61</f>
        <v>0</v>
      </c>
      <c r="O120" s="1231">
        <f>'PDS 3'!AY61</f>
        <v>0</v>
      </c>
      <c r="P120" s="1231">
        <f>'PDS 3'!M117</f>
        <v>0</v>
      </c>
      <c r="Q120" s="1231">
        <f>'PDS 3'!E117</f>
        <v>0</v>
      </c>
      <c r="R120" s="1231">
        <f>'PDS 3'!M173</f>
        <v>0</v>
      </c>
      <c r="S120" s="1231">
        <f>'PDS 3'!R173</f>
        <v>0</v>
      </c>
    </row>
    <row r="121" spans="2:19" s="18" customFormat="1" x14ac:dyDescent="0.25">
      <c r="D121" s="1092">
        <f t="shared" ref="D121:D166" si="6">SUMPRODUCT(F121:S121,$F$119:$S$119)</f>
        <v>-3.2092759611302544</v>
      </c>
      <c r="E121" s="18">
        <v>2015</v>
      </c>
      <c r="F121" s="1231">
        <f>'PDS 3'!M6</f>
        <v>2.487089629004303</v>
      </c>
      <c r="G121" s="1231">
        <f>'PDS 3'!AA6</f>
        <v>0</v>
      </c>
      <c r="H121" s="1231">
        <f>'PDS 3'!AK6</f>
        <v>0</v>
      </c>
      <c r="I121" s="1231">
        <f>'PDS 3'!AX6</f>
        <v>0</v>
      </c>
      <c r="J121" s="1231">
        <f>'PDS 3'!BH6</f>
        <v>-0.29833162418988035</v>
      </c>
      <c r="K121" s="1231">
        <f>'PDS 3'!R62</f>
        <v>0.21191532004192659</v>
      </c>
      <c r="L121" s="1231">
        <f>'PDS 3'!AE62</f>
        <v>0</v>
      </c>
      <c r="M121" s="1231">
        <f>'PDS 3'!AO62</f>
        <v>0</v>
      </c>
      <c r="N121" s="1231">
        <f>'PDS 3'!AT62</f>
        <v>0</v>
      </c>
      <c r="O121" s="1231">
        <f>'PDS 3'!AY62</f>
        <v>0</v>
      </c>
      <c r="P121" s="1231">
        <f>'PDS 3'!M118</f>
        <v>0</v>
      </c>
      <c r="Q121" s="1231">
        <f>'PDS 3'!E118</f>
        <v>0</v>
      </c>
      <c r="R121" s="1231">
        <f>'PDS 3'!M174</f>
        <v>-0.80860263627390527</v>
      </c>
      <c r="S121" s="1231">
        <f>'PDS 3'!R174</f>
        <v>0</v>
      </c>
    </row>
    <row r="122" spans="2:19" s="18" customFormat="1" x14ac:dyDescent="0.25">
      <c r="D122" s="1092">
        <f t="shared" si="6"/>
        <v>-2.3446620986343616</v>
      </c>
      <c r="E122" s="18">
        <v>2016</v>
      </c>
      <c r="F122" s="1231">
        <f>'PDS 3'!M7</f>
        <v>1.640724757831528</v>
      </c>
      <c r="G122" s="1231">
        <f>'PDS 3'!AA7</f>
        <v>0</v>
      </c>
      <c r="H122" s="1231">
        <f>'PDS 3'!AK7</f>
        <v>0</v>
      </c>
      <c r="I122" s="1231">
        <f>'PDS 3'!AX7</f>
        <v>0</v>
      </c>
      <c r="J122" s="1231">
        <f>'PDS 3'!BH7</f>
        <v>-0.19368843592560792</v>
      </c>
      <c r="K122" s="1231">
        <f>'PDS 3'!R63</f>
        <v>0.16376116908249139</v>
      </c>
      <c r="L122" s="1231">
        <f>'PDS 3'!AE63</f>
        <v>0</v>
      </c>
      <c r="M122" s="1231">
        <f>'PDS 3'!AO63</f>
        <v>0</v>
      </c>
      <c r="N122" s="1231">
        <f>'PDS 3'!AT63</f>
        <v>0</v>
      </c>
      <c r="O122" s="1231">
        <f>'PDS 3'!AY63</f>
        <v>-0.19479618346347544</v>
      </c>
      <c r="P122" s="1231">
        <f>'PDS 3'!M119</f>
        <v>0</v>
      </c>
      <c r="Q122" s="1231">
        <f>'PDS 3'!E119</f>
        <v>0</v>
      </c>
      <c r="R122" s="1231">
        <f>'PDS 3'!M175</f>
        <v>-0.53906842418247469</v>
      </c>
      <c r="S122" s="1231">
        <f>'PDS 3'!R175</f>
        <v>0</v>
      </c>
    </row>
    <row r="123" spans="2:19" s="18" customFormat="1" x14ac:dyDescent="0.25">
      <c r="D123" s="1092">
        <f t="shared" si="6"/>
        <v>-1.170042156053779</v>
      </c>
      <c r="E123" s="18">
        <v>2017</v>
      </c>
      <c r="F123" s="1231">
        <f>'PDS 3'!M8</f>
        <v>0.80995775684981597</v>
      </c>
      <c r="G123" s="1231">
        <f>'PDS 3'!AA8</f>
        <v>0</v>
      </c>
      <c r="H123" s="1231">
        <f>'PDS 3'!AK8</f>
        <v>0</v>
      </c>
      <c r="I123" s="1231">
        <f>'PDS 3'!AX8</f>
        <v>0</v>
      </c>
      <c r="J123" s="1231">
        <f>'PDS 3'!BH8</f>
        <v>-9.4154917858826348E-2</v>
      </c>
      <c r="K123" s="1231">
        <f>'PDS 3'!R64</f>
        <v>8.7307013239242837E-2</v>
      </c>
      <c r="L123" s="1231">
        <f>'PDS 3'!AE64</f>
        <v>0</v>
      </c>
      <c r="M123" s="1231">
        <f>'PDS 3'!AO64</f>
        <v>0</v>
      </c>
      <c r="N123" s="1231">
        <f>'PDS 3'!AT64</f>
        <v>0</v>
      </c>
      <c r="O123" s="1231">
        <f>'PDS 3'!AY64</f>
        <v>-9.7398091731729045E-2</v>
      </c>
      <c r="P123" s="1231">
        <f>'PDS 3'!M120</f>
        <v>0</v>
      </c>
      <c r="Q123" s="1231">
        <f>'PDS 3'!E120</f>
        <v>0</v>
      </c>
      <c r="R123" s="1231">
        <f>'PDS 3'!M176</f>
        <v>-0.26953421209181744</v>
      </c>
      <c r="S123" s="1231">
        <f>'PDS 3'!R176</f>
        <v>0</v>
      </c>
    </row>
    <row r="124" spans="2:19" s="18" customFormat="1" x14ac:dyDescent="0.25">
      <c r="D124" s="1092">
        <f t="shared" si="6"/>
        <v>2.331346985349738E-2</v>
      </c>
      <c r="E124" s="18">
        <v>2018</v>
      </c>
      <c r="F124" s="1231">
        <f>'PDS 3'!M9</f>
        <v>0</v>
      </c>
      <c r="G124" s="1231">
        <f>'PDS 3'!AA9</f>
        <v>8.2546921312212067E-14</v>
      </c>
      <c r="H124" s="1231">
        <f>'PDS 3'!AK9</f>
        <v>0</v>
      </c>
      <c r="I124" s="1231">
        <f>'PDS 3'!AX9</f>
        <v>0</v>
      </c>
      <c r="J124" s="1231">
        <f>'PDS 3'!BH9</f>
        <v>1.5919739365318178E-14</v>
      </c>
      <c r="K124" s="1231">
        <f>'PDS 3'!R65</f>
        <v>-2.331346986493632E-2</v>
      </c>
      <c r="L124" s="1231">
        <f>'PDS 3'!AE65</f>
        <v>0</v>
      </c>
      <c r="M124" s="1231">
        <f>'PDS 3'!AO65</f>
        <v>0</v>
      </c>
      <c r="N124" s="1231">
        <f>'PDS 3'!AT65</f>
        <v>0</v>
      </c>
      <c r="O124" s="1231">
        <f>'PDS 3'!AY65</f>
        <v>0</v>
      </c>
      <c r="P124" s="1231">
        <f>'PDS 3'!M121</f>
        <v>-9.9068951054601382E-13</v>
      </c>
      <c r="Q124" s="1231">
        <f>'PDS 3'!E121</f>
        <v>9.5763381786293447E-12</v>
      </c>
      <c r="R124" s="1231">
        <f>'PDS 3'!M177</f>
        <v>-7.7344465931986077E-13</v>
      </c>
      <c r="S124" s="1231">
        <f>'PDS 3'!R177</f>
        <v>0</v>
      </c>
    </row>
    <row r="125" spans="2:19" s="18" customFormat="1" x14ac:dyDescent="0.25">
      <c r="D125" s="1092">
        <f t="shared" si="6"/>
        <v>217.31830908720676</v>
      </c>
      <c r="E125" s="18">
        <v>2019</v>
      </c>
      <c r="F125" s="1231">
        <f>'PDS 3'!M10</f>
        <v>-24.595717959889928</v>
      </c>
      <c r="G125" s="1231">
        <f>'PDS 3'!AA10</f>
        <v>-0.95331341572133077</v>
      </c>
      <c r="H125" s="1231">
        <f>'PDS 3'!AK10</f>
        <v>1.5097736623381319E-2</v>
      </c>
      <c r="I125" s="1231">
        <f>'PDS 3'!AX10</f>
        <v>-8.1765893681455424</v>
      </c>
      <c r="J125" s="1231">
        <f>'PDS 3'!BH10</f>
        <v>-3.9002942399162635</v>
      </c>
      <c r="K125" s="1231">
        <f>'PDS 3'!R66</f>
        <v>-0.17299212939647068</v>
      </c>
      <c r="L125" s="1231">
        <f>'PDS 3'!AE66</f>
        <v>43.727156803547764</v>
      </c>
      <c r="M125" s="1231">
        <f>'PDS 3'!AO66</f>
        <v>0.55213097676116363</v>
      </c>
      <c r="N125" s="1231">
        <f>'PDS 3'!AT66</f>
        <v>18.72050281156146</v>
      </c>
      <c r="O125" s="1231">
        <f>'PDS 3'!AY66</f>
        <v>57.317170885136591</v>
      </c>
      <c r="P125" s="1231">
        <f>'PDS 3'!M122</f>
        <v>19.851920147438719</v>
      </c>
      <c r="Q125" s="1231">
        <f>'PDS 3'!E122</f>
        <v>-39.50089680994428</v>
      </c>
      <c r="R125" s="1231">
        <f>'PDS 3'!M178</f>
        <v>2.4799734395713675</v>
      </c>
      <c r="S125" s="1231">
        <f>'PDS 3'!R178</f>
        <v>-34.825753459922204</v>
      </c>
    </row>
    <row r="126" spans="2:19" s="18" customFormat="1" x14ac:dyDescent="0.25">
      <c r="D126" s="1092">
        <f t="shared" si="6"/>
        <v>406.6018784929455</v>
      </c>
      <c r="E126" s="34">
        <v>2020</v>
      </c>
      <c r="F126" s="1231">
        <f>'PDS 3'!M11</f>
        <v>-48.797135978630784</v>
      </c>
      <c r="G126" s="1231">
        <f>'PDS 3'!AA11</f>
        <v>-2.4060243215024109</v>
      </c>
      <c r="H126" s="1231">
        <f>'PDS 3'!AK11</f>
        <v>-2.2433707789219937E-2</v>
      </c>
      <c r="I126" s="1231">
        <f>'PDS 3'!AX11</f>
        <v>-15.794295629219022</v>
      </c>
      <c r="J126" s="1231">
        <f>'PDS 3'!BH11</f>
        <v>-7.6916386765457645</v>
      </c>
      <c r="K126" s="1231">
        <f>'PDS 3'!R67</f>
        <v>-0.3617929876100785</v>
      </c>
      <c r="L126" s="1231">
        <f>'PDS 3'!AE67</f>
        <v>87.454313607090768</v>
      </c>
      <c r="M126" s="1231">
        <f>'PDS 3'!AO67</f>
        <v>4.3718854987995046</v>
      </c>
      <c r="N126" s="1231">
        <f>'PDS 3'!AT67</f>
        <v>33.009199822102488</v>
      </c>
      <c r="O126" s="1231">
        <f>'PDS 3'!AY67</f>
        <v>80.860523608683152</v>
      </c>
      <c r="P126" s="1231">
        <f>'PDS 3'!M123</f>
        <v>39.659521213953063</v>
      </c>
      <c r="Q126" s="1231">
        <f>'PDS 3'!E123</f>
        <v>-79.00179361988512</v>
      </c>
      <c r="R126" s="1231">
        <f>'PDS 3'!M179</f>
        <v>4.8426608536145865</v>
      </c>
      <c r="S126" s="1231">
        <f>'PDS 3'!R179</f>
        <v>-68.347058611724506</v>
      </c>
    </row>
    <row r="127" spans="2:19" s="18" customFormat="1" x14ac:dyDescent="0.25">
      <c r="D127" s="1092">
        <f t="shared" si="6"/>
        <v>597.516966803071</v>
      </c>
      <c r="E127" s="18">
        <v>2021</v>
      </c>
      <c r="F127" s="1231">
        <f>'PDS 3'!M12</f>
        <v>-71.737948554415155</v>
      </c>
      <c r="G127" s="1231">
        <f>'PDS 3'!AA12</f>
        <v>-4.5186347614804632</v>
      </c>
      <c r="H127" s="1231">
        <f>'PDS 3'!AK12</f>
        <v>-8.077153781325519E-2</v>
      </c>
      <c r="I127" s="1231">
        <f>'PDS 3'!AX12</f>
        <v>-22.818437448703406</v>
      </c>
      <c r="J127" s="1231">
        <f>'PDS 3'!BH12</f>
        <v>-11.370706584433719</v>
      </c>
      <c r="K127" s="1231">
        <f>'PDS 3'!R68</f>
        <v>-0.58420178442433279</v>
      </c>
      <c r="L127" s="1231">
        <f>'PDS 3'!AE68</f>
        <v>131.18147041063489</v>
      </c>
      <c r="M127" s="1231">
        <f>'PDS 3'!AO68</f>
        <v>9.1895752843477858</v>
      </c>
      <c r="N127" s="1231">
        <f>'PDS 3'!AT68</f>
        <v>46.632622564920567</v>
      </c>
      <c r="O127" s="1231">
        <f>'PDS 3'!AY68</f>
        <v>107.11984865091777</v>
      </c>
      <c r="P127" s="1231">
        <f>'PDS 3'!M124</f>
        <v>59.422248219719393</v>
      </c>
      <c r="Q127" s="1231">
        <f>'PDS 3'!E124</f>
        <v>-118.50269042982606</v>
      </c>
      <c r="R127" s="1231">
        <f>'PDS 3'!M180</f>
        <v>7.0591402447175531</v>
      </c>
      <c r="S127" s="1231">
        <f>'PDS 3'!R180</f>
        <v>-100.56391545655782</v>
      </c>
    </row>
    <row r="128" spans="2:19" s="18" customFormat="1" x14ac:dyDescent="0.25">
      <c r="D128" s="1092">
        <f t="shared" si="6"/>
        <v>791.38948974368441</v>
      </c>
      <c r="E128" s="18">
        <v>2022</v>
      </c>
      <c r="F128" s="1231">
        <f>'PDS 3'!M13</f>
        <v>-94.010176138972867</v>
      </c>
      <c r="G128" s="1231">
        <f>'PDS 3'!AA13</f>
        <v>-7.4840452584979005</v>
      </c>
      <c r="H128" s="1231">
        <f>'PDS 3'!AK13</f>
        <v>-0.16906013731923331</v>
      </c>
      <c r="I128" s="1231">
        <f>'PDS 3'!AX13</f>
        <v>-29.351650500444862</v>
      </c>
      <c r="J128" s="1231">
        <f>'PDS 3'!BH13</f>
        <v>-14.965996977355161</v>
      </c>
      <c r="K128" s="1231">
        <f>'PDS 3'!R69</f>
        <v>-0.84531383276599747</v>
      </c>
      <c r="L128" s="1231">
        <f>'PDS 3'!AE69</f>
        <v>174.90862721417537</v>
      </c>
      <c r="M128" s="1231">
        <f>'PDS 3'!AO69</f>
        <v>15.224731699619124</v>
      </c>
      <c r="N128" s="1231">
        <f>'PDS 3'!AT69</f>
        <v>59.642710507499473</v>
      </c>
      <c r="O128" s="1231">
        <f>'PDS 3'!AY69</f>
        <v>136.27346246713071</v>
      </c>
      <c r="P128" s="1231">
        <f>'PDS 3'!M125</f>
        <v>79.139546184951286</v>
      </c>
      <c r="Q128" s="1231">
        <f>'PDS 3'!E125</f>
        <v>-158.00358723976692</v>
      </c>
      <c r="R128" s="1231">
        <f>'PDS 3'!M181</f>
        <v>9.1796786070048242</v>
      </c>
      <c r="S128" s="1231">
        <f>'PDS 3'!R181</f>
        <v>-131.47632399317951</v>
      </c>
    </row>
    <row r="129" spans="4:19" s="18" customFormat="1" x14ac:dyDescent="0.25">
      <c r="D129" s="1092">
        <f t="shared" si="6"/>
        <v>989.72795072547456</v>
      </c>
      <c r="E129" s="18">
        <v>2023</v>
      </c>
      <c r="F129" s="1231">
        <f>'PDS 3'!M14</f>
        <v>-115.63088163305235</v>
      </c>
      <c r="G129" s="1231">
        <f>'PDS 3'!AA14</f>
        <v>-11.525554635799011</v>
      </c>
      <c r="H129" s="1231">
        <f>'PDS 3'!AK14</f>
        <v>-0.29974568668945345</v>
      </c>
      <c r="I129" s="1231">
        <f>'PDS 3'!AX14</f>
        <v>-35.430999829202278</v>
      </c>
      <c r="J129" s="1231">
        <f>'PDS 3'!BH14</f>
        <v>-18.494976978711634</v>
      </c>
      <c r="K129" s="1231">
        <f>'PDS 3'!R70</f>
        <v>-2.1082591141081508</v>
      </c>
      <c r="L129" s="1231">
        <f>'PDS 3'!AE70</f>
        <v>218.63578401771949</v>
      </c>
      <c r="M129" s="1231">
        <f>'PDS 3'!AO70</f>
        <v>22.736789625425818</v>
      </c>
      <c r="N129" s="1231">
        <f>'PDS 3'!AT70</f>
        <v>72.060748402906881</v>
      </c>
      <c r="O129" s="1231">
        <f>'PDS 3'!AY70</f>
        <v>168.32199141162548</v>
      </c>
      <c r="P129" s="1231">
        <f>'PDS 3'!M126</f>
        <v>98.810860129826096</v>
      </c>
      <c r="Q129" s="1231">
        <f>'PDS 3'!E126</f>
        <v>-197.5044840497078</v>
      </c>
      <c r="R129" s="1231">
        <f>'PDS 3'!M182</f>
        <v>11.204087793681426</v>
      </c>
      <c r="S129" s="1231">
        <f>'PDS 3'!R182</f>
        <v>-161.08428422283234</v>
      </c>
    </row>
    <row r="130" spans="4:19" s="18" customFormat="1" x14ac:dyDescent="0.25">
      <c r="D130" s="1092">
        <f t="shared" si="6"/>
        <v>1192.0543775400859</v>
      </c>
      <c r="E130" s="18">
        <v>2024</v>
      </c>
      <c r="F130" s="1231">
        <f>'PDS 3'!M15</f>
        <v>-136.60415132833242</v>
      </c>
      <c r="G130" s="1231">
        <f>'PDS 3'!AA15</f>
        <v>-16.889669756812538</v>
      </c>
      <c r="H130" s="1231">
        <f>'PDS 3'!AK15</f>
        <v>-0.48941485920654415</v>
      </c>
      <c r="I130" s="1231">
        <f>'PDS 3'!AX15</f>
        <v>-41.089133861016137</v>
      </c>
      <c r="J130" s="1231">
        <f>'PDS 3'!BH15</f>
        <v>-21.967922538374694</v>
      </c>
      <c r="K130" s="1231">
        <f>'PDS 3'!R71</f>
        <v>-3.3930279746124867</v>
      </c>
      <c r="L130" s="1231">
        <f>'PDS 3'!AE71</f>
        <v>262.36294082125323</v>
      </c>
      <c r="M130" s="1231">
        <f>'PDS 3'!AO71</f>
        <v>32.027836946284637</v>
      </c>
      <c r="N130" s="1231">
        <f>'PDS 3'!AT71</f>
        <v>83.906778657096112</v>
      </c>
      <c r="O130" s="1231">
        <f>'PDS 3'!AY71</f>
        <v>203.16652615582095</v>
      </c>
      <c r="P130" s="1231">
        <f>'PDS 3'!M127</f>
        <v>118.4356350745574</v>
      </c>
      <c r="Q130" s="1231">
        <f>'PDS 3'!E127</f>
        <v>-237.00538085964871</v>
      </c>
      <c r="R130" s="1231">
        <f>'PDS 3'!M183</f>
        <v>13.141719876574392</v>
      </c>
      <c r="S130" s="1231">
        <f>'PDS 3'!R183</f>
        <v>-189.3877961446878</v>
      </c>
    </row>
    <row r="131" spans="4:19" s="18" customFormat="1" x14ac:dyDescent="0.25">
      <c r="D131" s="1092">
        <f t="shared" si="6"/>
        <v>1388.9296854302786</v>
      </c>
      <c r="E131" s="18">
        <v>2025</v>
      </c>
      <c r="F131" s="1231">
        <f>'PDS 3'!M16</f>
        <v>-156.93746874417056</v>
      </c>
      <c r="G131" s="1231">
        <f>'PDS 3'!AA16</f>
        <v>-23.83209278253878</v>
      </c>
      <c r="H131" s="1231">
        <f>'PDS 3'!AK16</f>
        <v>-0.75960420741775181</v>
      </c>
      <c r="I131" s="1231">
        <f>'PDS 3'!AX16</f>
        <v>-46.35637637879347</v>
      </c>
      <c r="J131" s="1231">
        <f>'PDS 3'!BH16</f>
        <v>-25.395434038200506</v>
      </c>
      <c r="K131" s="1231">
        <f>'PDS 3'!R72</f>
        <v>-5.0785761380674685</v>
      </c>
      <c r="L131" s="1231">
        <f>'PDS 3'!AE72</f>
        <v>306.01614795784593</v>
      </c>
      <c r="M131" s="1231">
        <f>'PDS 3'!AO72</f>
        <v>43.442889774520182</v>
      </c>
      <c r="N131" s="1231">
        <f>'PDS 3'!AT72</f>
        <v>105.39532306880483</v>
      </c>
      <c r="O131" s="1231">
        <f>'PDS 3'!AY72</f>
        <v>240.59876120374142</v>
      </c>
      <c r="P131" s="1231">
        <f>'PDS 3'!M128</f>
        <v>138.01331603932252</v>
      </c>
      <c r="Q131" s="1231">
        <f>'PDS 3'!E128</f>
        <v>-276.50627766960247</v>
      </c>
      <c r="R131" s="1231">
        <f>'PDS 3'!M184</f>
        <v>15.001203805287975</v>
      </c>
      <c r="S131" s="1231">
        <f>'PDS 3'!R184</f>
        <v>-216.38685975957429</v>
      </c>
    </row>
    <row r="132" spans="4:19" s="18" customFormat="1" x14ac:dyDescent="0.25">
      <c r="D132" s="1092">
        <f t="shared" si="6"/>
        <v>1606.8033133012982</v>
      </c>
      <c r="E132" s="18">
        <v>2026</v>
      </c>
      <c r="F132" s="1231">
        <f>'PDS 3'!M17</f>
        <v>-176.65002631743113</v>
      </c>
      <c r="G132" s="1231">
        <f>'PDS 3'!AA17</f>
        <v>-32.596081374326957</v>
      </c>
      <c r="H132" s="1231">
        <f>'PDS 3'!AK17</f>
        <v>-1.1373658915391118</v>
      </c>
      <c r="I132" s="1231">
        <f>'PDS 3'!AX17</f>
        <v>-51.262000979847812</v>
      </c>
      <c r="J132" s="1231">
        <f>'PDS 3'!BH17</f>
        <v>-28.791876117303275</v>
      </c>
      <c r="K132" s="1231">
        <f>'PDS 3'!R73</f>
        <v>-7.2163028837057652</v>
      </c>
      <c r="L132" s="1231">
        <f>'PDS 3'!AE73</f>
        <v>345.02873329431264</v>
      </c>
      <c r="M132" s="1231">
        <f>'PDS 3'!AO73</f>
        <v>57.365990279931275</v>
      </c>
      <c r="N132" s="1231">
        <f>'PDS 3'!AT73</f>
        <v>105.96573497452749</v>
      </c>
      <c r="O132" s="1231">
        <f>'PDS 3'!AY73</f>
        <v>280.29807366853976</v>
      </c>
      <c r="P132" s="1231">
        <f>'PDS 3'!M129</f>
        <v>157.543348044326</v>
      </c>
      <c r="Q132" s="1231">
        <f>'PDS 3'!E129</f>
        <v>-316.00717447954332</v>
      </c>
      <c r="R132" s="1231">
        <f>'PDS 3'!M185</f>
        <v>16.790599878355131</v>
      </c>
      <c r="S132" s="1231">
        <f>'PDS 3'!R185</f>
        <v>-242.08147506666347</v>
      </c>
    </row>
    <row r="133" spans="4:19" s="18" customFormat="1" x14ac:dyDescent="0.25">
      <c r="D133" s="1092">
        <f t="shared" si="6"/>
        <v>1820.4413688346804</v>
      </c>
      <c r="E133" s="18">
        <v>2027</v>
      </c>
      <c r="F133" s="1231">
        <f>'PDS 3'!M18</f>
        <v>-195.76704192253123</v>
      </c>
      <c r="G133" s="1231">
        <f>'PDS 3'!AA18</f>
        <v>-43.384111073623785</v>
      </c>
      <c r="H133" s="1231">
        <f>'PDS 3'!AK18</f>
        <v>-1.6552386634289604</v>
      </c>
      <c r="I133" s="1231">
        <f>'PDS 3'!AX18</f>
        <v>-55.833831931249279</v>
      </c>
      <c r="J133" s="1231">
        <f>'PDS 3'!BH18</f>
        <v>-32.167628605623975</v>
      </c>
      <c r="K133" s="1231">
        <f>'PDS 3'!R74</f>
        <v>-9.8573512172016393</v>
      </c>
      <c r="L133" s="1231">
        <f>'PDS 3'!AE74</f>
        <v>384.43444608525971</v>
      </c>
      <c r="M133" s="1231">
        <f>'PDS 3'!AO74</f>
        <v>74.209885218750884</v>
      </c>
      <c r="N133" s="1231">
        <f>'PDS 3'!AT74</f>
        <v>116.22426762089842</v>
      </c>
      <c r="O133" s="1231">
        <f>'PDS 3'!AY74</f>
        <v>321.83377882043789</v>
      </c>
      <c r="P133" s="1231">
        <f>'PDS 3'!M130</f>
        <v>177.02517610977239</v>
      </c>
      <c r="Q133" s="1231">
        <f>'PDS 3'!E130</f>
        <v>-355.50807128948429</v>
      </c>
      <c r="R133" s="1231">
        <f>'PDS 3'!M186</f>
        <v>18.517433452673583</v>
      </c>
      <c r="S133" s="1231">
        <f>'PDS 3'!R186</f>
        <v>-266.471642065541</v>
      </c>
    </row>
    <row r="134" spans="4:19" s="18" customFormat="1" x14ac:dyDescent="0.25">
      <c r="D134" s="1092">
        <f t="shared" si="6"/>
        <v>2040.1791104902366</v>
      </c>
      <c r="E134" s="18">
        <v>2028</v>
      </c>
      <c r="F134" s="1231">
        <f>'PDS 3'!M19</f>
        <v>-214.30655767230624</v>
      </c>
      <c r="G134" s="1231">
        <f>'PDS 3'!AA19</f>
        <v>-56.326281024379341</v>
      </c>
      <c r="H134" s="1231">
        <f>'PDS 3'!AK19</f>
        <v>-2.350137805406959</v>
      </c>
      <c r="I134" s="1231">
        <f>'PDS 3'!AX19</f>
        <v>-60.096808081379777</v>
      </c>
      <c r="J134" s="1231">
        <f>'PDS 3'!BH19</f>
        <v>-35.530578072546291</v>
      </c>
      <c r="K134" s="1231">
        <f>'PDS 3'!R75</f>
        <v>-13.052470887561839</v>
      </c>
      <c r="L134" s="1231">
        <f>'PDS 3'!AE75</f>
        <v>424.23328633068508</v>
      </c>
      <c r="M134" s="1231">
        <f>'PDS 3'!AO75</f>
        <v>94.396604401083636</v>
      </c>
      <c r="N134" s="1231">
        <f>'PDS 3'!AT75</f>
        <v>125.99980117786743</v>
      </c>
      <c r="O134" s="1231">
        <f>'PDS 3'!AY75</f>
        <v>364.67301437378086</v>
      </c>
      <c r="P134" s="1231">
        <f>'PDS 3'!M131</f>
        <v>196.45824525583896</v>
      </c>
      <c r="Q134" s="1231">
        <f>'PDS 3'!E131</f>
        <v>-395.00896809942515</v>
      </c>
      <c r="R134" s="1231">
        <f>'PDS 3'!M187</f>
        <v>20.188598906260118</v>
      </c>
      <c r="S134" s="1231">
        <f>'PDS 3'!R187</f>
        <v>-289.55736075744966</v>
      </c>
    </row>
    <row r="135" spans="4:19" s="18" customFormat="1" x14ac:dyDescent="0.25">
      <c r="D135" s="1092">
        <f t="shared" si="6"/>
        <v>2265.962773413803</v>
      </c>
      <c r="E135" s="18">
        <v>2029</v>
      </c>
      <c r="F135" s="1231">
        <f>'PDS 3'!M20</f>
        <v>-232.28663112040149</v>
      </c>
      <c r="G135" s="1231">
        <f>'PDS 3'!AA20</f>
        <v>-71.451494790880133</v>
      </c>
      <c r="H135" s="1231">
        <f>'PDS 3'!AK20</f>
        <v>-3.2606292799083292</v>
      </c>
      <c r="I135" s="1231">
        <f>'PDS 3'!AX20</f>
        <v>-64.074010157337284</v>
      </c>
      <c r="J135" s="1231">
        <f>'PDS 3'!BH20</f>
        <v>-38.894517882949799</v>
      </c>
      <c r="K135" s="1231">
        <f>'PDS 3'!R76</f>
        <v>-16.852045895834152</v>
      </c>
      <c r="L135" s="1231">
        <f>'PDS 3'!AE76</f>
        <v>464.42525403059108</v>
      </c>
      <c r="M135" s="1231">
        <f>'PDS 3'!AO76</f>
        <v>118.32618365210217</v>
      </c>
      <c r="N135" s="1231">
        <f>'PDS 3'!AT76</f>
        <v>135.31584095069155</v>
      </c>
      <c r="O135" s="1231">
        <f>'PDS 3'!AY76</f>
        <v>408.20687459098832</v>
      </c>
      <c r="P135" s="1231">
        <f>'PDS 3'!M132</f>
        <v>215.84200050273935</v>
      </c>
      <c r="Q135" s="1231">
        <f>'PDS 3'!E132</f>
        <v>-434.50986490936612</v>
      </c>
      <c r="R135" s="1231">
        <f>'PDS 3'!M188</f>
        <v>21.810476409835424</v>
      </c>
      <c r="S135" s="1231">
        <f>'PDS 3'!R188</f>
        <v>-311.33863114156094</v>
      </c>
    </row>
    <row r="136" spans="4:19" s="18" customFormat="1" x14ac:dyDescent="0.25">
      <c r="D136" s="1092">
        <f t="shared" si="6"/>
        <v>2500.8135361536583</v>
      </c>
      <c r="E136" s="18">
        <v>2030</v>
      </c>
      <c r="F136" s="1231">
        <f>'PDS 3'!M21</f>
        <v>-249.72409138818247</v>
      </c>
      <c r="G136" s="1231">
        <f>'PDS 3'!AA21</f>
        <v>-88.668879110155785</v>
      </c>
      <c r="H136" s="1231">
        <f>'PDS 3'!AK21</f>
        <v>-4.4222325791826336</v>
      </c>
      <c r="I136" s="1231">
        <f>'PDS 3'!AX21</f>
        <v>-67.78665304213439</v>
      </c>
      <c r="J136" s="1231">
        <f>'PDS 3'!BH21</f>
        <v>-42.2642174003322</v>
      </c>
      <c r="K136" s="1231">
        <f>'PDS 3'!R77</f>
        <v>-21.306068033564088</v>
      </c>
      <c r="L136" s="1231">
        <f>'PDS 3'!AE77</f>
        <v>505.01034918497498</v>
      </c>
      <c r="M136" s="1231">
        <f>'PDS 3'!AO77</f>
        <v>146.33148398352103</v>
      </c>
      <c r="N136" s="1231">
        <f>'PDS 3'!AT77</f>
        <v>140.87322585256891</v>
      </c>
      <c r="O136" s="1231">
        <f>'PDS 3'!AY77</f>
        <v>451.78204986633892</v>
      </c>
      <c r="P136" s="1231">
        <f>'PDS 3'!M133</f>
        <v>235.17588687065091</v>
      </c>
      <c r="Q136" s="1231">
        <f>'PDS 3'!E133</f>
        <v>-474.01076171930697</v>
      </c>
      <c r="R136" s="1231">
        <f>'PDS 3'!M189</f>
        <v>23.388635610007782</v>
      </c>
      <c r="S136" s="1231">
        <f>'PDS 3'!R189</f>
        <v>-331.8154532178749</v>
      </c>
    </row>
    <row r="137" spans="4:19" s="18" customFormat="1" x14ac:dyDescent="0.25">
      <c r="D137" s="1092">
        <f t="shared" si="6"/>
        <v>2734.2012080638065</v>
      </c>
      <c r="E137" s="18">
        <v>2031</v>
      </c>
      <c r="F137" s="1231">
        <f>'PDS 3'!M22</f>
        <v>-266.63461337392573</v>
      </c>
      <c r="G137" s="1231">
        <f>'PDS 3'!AA22</f>
        <v>-107.76592010017657</v>
      </c>
      <c r="H137" s="1231">
        <f>'PDS 3'!AK22</f>
        <v>-5.8609470649890909</v>
      </c>
      <c r="I137" s="1231">
        <f>'PDS 3'!AX22</f>
        <v>-71.25422748926394</v>
      </c>
      <c r="J137" s="1231">
        <f>'PDS 3'!BH22</f>
        <v>-45.65059340818857</v>
      </c>
      <c r="K137" s="1231">
        <f>'PDS 3'!R78</f>
        <v>-26.464129606505651</v>
      </c>
      <c r="L137" s="1231">
        <f>'PDS 3'!AE78</f>
        <v>545.98857179384038</v>
      </c>
      <c r="M137" s="1231">
        <f>'PDS 3'!AO78</f>
        <v>178.61908179896071</v>
      </c>
      <c r="N137" s="1231">
        <f>'PDS 3'!AT78</f>
        <v>152.66338227818989</v>
      </c>
      <c r="O137" s="1231">
        <f>'PDS 3'!AY78</f>
        <v>494.73839574874847</v>
      </c>
      <c r="P137" s="1231">
        <f>'PDS 3'!M134</f>
        <v>254.45934937978717</v>
      </c>
      <c r="Q137" s="1231">
        <f>'PDS 3'!E134</f>
        <v>-513.51165852924771</v>
      </c>
      <c r="R137" s="1231">
        <f>'PDS 3'!M190</f>
        <v>24.929275061142473</v>
      </c>
      <c r="S137" s="1231">
        <f>'PDS 3'!R190</f>
        <v>-350.98782698721988</v>
      </c>
    </row>
    <row r="138" spans="4:19" s="18" customFormat="1" x14ac:dyDescent="0.25">
      <c r="D138" s="1092">
        <f t="shared" si="6"/>
        <v>2975.2083037525617</v>
      </c>
      <c r="E138" s="18">
        <v>2032</v>
      </c>
      <c r="F138" s="1231">
        <f>'PDS 3'!M23</f>
        <v>-283.03617875640043</v>
      </c>
      <c r="G138" s="1231">
        <f>'PDS 3'!AA23</f>
        <v>-128.42601590012782</v>
      </c>
      <c r="H138" s="1231">
        <f>'PDS 3'!AK23</f>
        <v>-7.586118679392996</v>
      </c>
      <c r="I138" s="1231">
        <f>'PDS 3'!AX23</f>
        <v>-74.486703936466824</v>
      </c>
      <c r="J138" s="1231">
        <f>'PDS 3'!BH23</f>
        <v>-49.03328500608427</v>
      </c>
      <c r="K138" s="1231">
        <f>'PDS 3'!R79</f>
        <v>-32.375508767309384</v>
      </c>
      <c r="L138" s="1231">
        <f>'PDS 3'!AE79</f>
        <v>587.35992185718339</v>
      </c>
      <c r="M138" s="1231">
        <f>'PDS 3'!AO79</f>
        <v>215.20001470406899</v>
      </c>
      <c r="N138" s="1231">
        <f>'PDS 3'!AT79</f>
        <v>160.74214571076789</v>
      </c>
      <c r="O138" s="1231">
        <f>'PDS 3'!AY79</f>
        <v>536.45007683529741</v>
      </c>
      <c r="P138" s="1231">
        <f>'PDS 3'!M135</f>
        <v>273.6918330503255</v>
      </c>
      <c r="Q138" s="1231">
        <f>'PDS 3'!E135</f>
        <v>-553.01255533920164</v>
      </c>
      <c r="R138" s="1231">
        <f>'PDS 3'!M191</f>
        <v>26.436484182289487</v>
      </c>
      <c r="S138" s="1231">
        <f>'PDS 3'!R191</f>
        <v>-368.85575244918164</v>
      </c>
    </row>
    <row r="139" spans="4:19" s="18" customFormat="1" x14ac:dyDescent="0.25">
      <c r="D139" s="1092">
        <f t="shared" si="6"/>
        <v>3219.367908404432</v>
      </c>
      <c r="E139" s="18">
        <v>2033</v>
      </c>
      <c r="F139" s="1231">
        <f>'PDS 3'!M24</f>
        <v>-298.95294621261826</v>
      </c>
      <c r="G139" s="1231">
        <f>'PDS 3'!AA24</f>
        <v>-150.2626888899299</v>
      </c>
      <c r="H139" s="1231">
        <f>'PDS 3'!AK24</f>
        <v>-9.5847317557929728</v>
      </c>
      <c r="I139" s="1231">
        <f>'PDS 3'!AX24</f>
        <v>-77.498865081612053</v>
      </c>
      <c r="J139" s="1231">
        <f>'PDS 3'!BH24</f>
        <v>-52.407817123563177</v>
      </c>
      <c r="K139" s="1231">
        <f>'PDS 3'!R80</f>
        <v>-39.089385351028227</v>
      </c>
      <c r="L139" s="1231">
        <f>'PDS 3'!AE80</f>
        <v>629.1243993750071</v>
      </c>
      <c r="M139" s="1231">
        <f>'PDS 3'!AO80</f>
        <v>255.81977345258022</v>
      </c>
      <c r="N139" s="1231">
        <f>'PDS 3'!AT80</f>
        <v>168.4575790440332</v>
      </c>
      <c r="O139" s="1231">
        <f>'PDS 3'!AY80</f>
        <v>576.36418086784215</v>
      </c>
      <c r="P139" s="1231">
        <f>'PDS 3'!M136</f>
        <v>292.87278290247042</v>
      </c>
      <c r="Q139" s="1231">
        <f>'PDS 3'!E136</f>
        <v>-592.51345214914249</v>
      </c>
      <c r="R139" s="1231">
        <f>'PDS 3'!M192</f>
        <v>27.915234683532105</v>
      </c>
      <c r="S139" s="1231">
        <f>'PDS 3'!R192</f>
        <v>-385.41922960334614</v>
      </c>
    </row>
    <row r="140" spans="4:19" s="18" customFormat="1" x14ac:dyDescent="0.25">
      <c r="D140" s="1092">
        <f t="shared" si="6"/>
        <v>3465.2816060346331</v>
      </c>
      <c r="E140" s="18">
        <v>2034</v>
      </c>
      <c r="F140" s="1231">
        <f>'PDS 3'!M25</f>
        <v>-314.41138596409871</v>
      </c>
      <c r="G140" s="1231">
        <f>'PDS 3'!AA25</f>
        <v>-172.86286202994552</v>
      </c>
      <c r="H140" s="1231">
        <f>'PDS 3'!AK25</f>
        <v>-11.819559010175681</v>
      </c>
      <c r="I140" s="1231">
        <f>'PDS 3'!AX25</f>
        <v>-80.309086692590427</v>
      </c>
      <c r="J140" s="1231">
        <f>'PDS 3'!BH25</f>
        <v>-55.784364661626114</v>
      </c>
      <c r="K140" s="1231">
        <f>'PDS 3'!R81</f>
        <v>-46.654918467762514</v>
      </c>
      <c r="L140" s="1231">
        <f>'PDS 3'!AE81</f>
        <v>671.28200434730968</v>
      </c>
      <c r="M140" s="1231">
        <f>'PDS 3'!AO81</f>
        <v>299.90329479809401</v>
      </c>
      <c r="N140" s="1231">
        <f>'PDS 3'!AT81</f>
        <v>175.83580983069447</v>
      </c>
      <c r="O140" s="1231">
        <f>'PDS 3'!AY81</f>
        <v>614.02578335761109</v>
      </c>
      <c r="P140" s="1231">
        <f>'PDS 3'!M137</f>
        <v>312.00164395642656</v>
      </c>
      <c r="Q140" s="1231">
        <f>'PDS 3'!E137</f>
        <v>-632.01434895908346</v>
      </c>
      <c r="R140" s="1231">
        <f>'PDS 3'!M193</f>
        <v>29.369905170890799</v>
      </c>
      <c r="S140" s="1231">
        <f>'PDS 3'!R193</f>
        <v>-400.67825844971333</v>
      </c>
    </row>
    <row r="141" spans="4:19" s="18" customFormat="1" x14ac:dyDescent="0.25">
      <c r="D141" s="1092">
        <f t="shared" si="6"/>
        <v>3715.5450960109465</v>
      </c>
      <c r="E141" s="18">
        <v>2035</v>
      </c>
      <c r="F141" s="1231">
        <f>'PDS 3'!M26</f>
        <v>-329.43394305481343</v>
      </c>
      <c r="G141" s="1231">
        <f>'PDS 3'!AA26</f>
        <v>-195.82953820045395</v>
      </c>
      <c r="H141" s="1231">
        <f>'PDS 3'!AK26</f>
        <v>-14.232720931279459</v>
      </c>
      <c r="I141" s="1231">
        <f>'PDS 3'!AX26</f>
        <v>-82.933948659655698</v>
      </c>
      <c r="J141" s="1231">
        <f>'PDS 3'!BH26</f>
        <v>-59.169067804502106</v>
      </c>
      <c r="K141" s="1231">
        <f>'PDS 3'!R82</f>
        <v>-54.226411074580597</v>
      </c>
      <c r="L141" s="1231">
        <f>'PDS 3'!AE82</f>
        <v>713.8327367740925</v>
      </c>
      <c r="M141" s="1231">
        <f>'PDS 3'!AO82</f>
        <v>346.53526974378451</v>
      </c>
      <c r="N141" s="1231">
        <f>'PDS 3'!AT82</f>
        <v>177.76895926771448</v>
      </c>
      <c r="O141" s="1231">
        <f>'PDS 3'!AY82</f>
        <v>649.08998838502839</v>
      </c>
      <c r="P141" s="1231">
        <f>'PDS 3'!M138</f>
        <v>331.07786123237105</v>
      </c>
      <c r="Q141" s="1231">
        <f>'PDS 3'!E138</f>
        <v>-671.51524576902432</v>
      </c>
      <c r="R141" s="1231">
        <f>'PDS 3'!M194</f>
        <v>30.804484660792021</v>
      </c>
      <c r="S141" s="1231">
        <f>'PDS 3'!R194</f>
        <v>-414.63283898828308</v>
      </c>
    </row>
    <row r="142" spans="4:19" s="18" customFormat="1" x14ac:dyDescent="0.25">
      <c r="D142" s="1092">
        <f t="shared" si="6"/>
        <v>3945.5839842591008</v>
      </c>
      <c r="E142" s="18">
        <v>2036</v>
      </c>
      <c r="F142" s="1231">
        <f>'PDS 3'!M27</f>
        <v>-344.03746902288776</v>
      </c>
      <c r="G142" s="1231">
        <f>'PDS 3'!AA27</f>
        <v>-218.81561392839603</v>
      </c>
      <c r="H142" s="1231">
        <f>'PDS 3'!AK27</f>
        <v>-16.754195970645469</v>
      </c>
      <c r="I142" s="1231">
        <f>'PDS 3'!AX27</f>
        <v>-85.388129017279311</v>
      </c>
      <c r="J142" s="1231">
        <f>'PDS 3'!BH27</f>
        <v>-62.571076309390151</v>
      </c>
      <c r="K142" s="1231">
        <f>'PDS 3'!R83</f>
        <v>-54.478779059881958</v>
      </c>
      <c r="L142" s="1231">
        <f>'PDS 3'!AE83</f>
        <v>756.77659665535373</v>
      </c>
      <c r="M142" s="1231">
        <f>'PDS 3'!AO83</f>
        <v>394.49503512496767</v>
      </c>
      <c r="N142" s="1231">
        <f>'PDS 3'!AT83</f>
        <v>189.68181803490728</v>
      </c>
      <c r="O142" s="1231">
        <f>'PDS 3'!AY83</f>
        <v>681.3263421739756</v>
      </c>
      <c r="P142" s="1231">
        <f>'PDS 3'!M139</f>
        <v>350.10087975051766</v>
      </c>
      <c r="Q142" s="1231">
        <f>'PDS 3'!E139</f>
        <v>-711.01614257896506</v>
      </c>
      <c r="R142" s="1231">
        <f>'PDS 3'!M195</f>
        <v>32.222571482277381</v>
      </c>
      <c r="S142" s="1231">
        <f>'PDS 3'!R195</f>
        <v>-427.28297121946974</v>
      </c>
    </row>
    <row r="143" spans="4:19" s="18" customFormat="1" x14ac:dyDescent="0.25">
      <c r="D143" s="1092">
        <f t="shared" si="6"/>
        <v>4176.2134929805125</v>
      </c>
      <c r="E143" s="18">
        <v>2037</v>
      </c>
      <c r="F143" s="1231">
        <f>'PDS 3'!M28</f>
        <v>-358.23243545280786</v>
      </c>
      <c r="G143" s="1231">
        <f>'PDS 3'!AA28</f>
        <v>-241.54433499574179</v>
      </c>
      <c r="H143" s="1231">
        <f>'PDS 3'!AK28</f>
        <v>-19.312740132757654</v>
      </c>
      <c r="I143" s="1231">
        <f>'PDS 3'!AX28</f>
        <v>-87.684393816313332</v>
      </c>
      <c r="J143" s="1231">
        <f>'PDS 3'!BH28</f>
        <v>-65.992086440513276</v>
      </c>
      <c r="K143" s="1231">
        <f>'PDS 3'!R84</f>
        <v>-54.720807408481392</v>
      </c>
      <c r="L143" s="1231">
        <f>'PDS 3'!AE84</f>
        <v>800.11358399109611</v>
      </c>
      <c r="M143" s="1231">
        <f>'PDS 3'!AO84</f>
        <v>442.35537544703965</v>
      </c>
      <c r="N143" s="1231">
        <f>'PDS 3'!AT84</f>
        <v>196.1971383763356</v>
      </c>
      <c r="O143" s="1231">
        <f>'PDS 3'!AY84</f>
        <v>710.61167004093556</v>
      </c>
      <c r="P143" s="1231">
        <f>'PDS 3'!M140</f>
        <v>369.07014453104364</v>
      </c>
      <c r="Q143" s="1231">
        <f>'PDS 3'!E140</f>
        <v>-750.51703938890591</v>
      </c>
      <c r="R143" s="1231">
        <f>'PDS 3'!M196</f>
        <v>33.627364567939011</v>
      </c>
      <c r="S143" s="1231">
        <f>'PDS 3'!R196</f>
        <v>-438.62865514327314</v>
      </c>
    </row>
    <row r="144" spans="4:19" s="18" customFormat="1" x14ac:dyDescent="0.25">
      <c r="D144" s="1092">
        <f t="shared" si="6"/>
        <v>4400.5401322834878</v>
      </c>
      <c r="E144" s="18">
        <v>2038</v>
      </c>
      <c r="F144" s="1231">
        <f>'PDS 3'!M29</f>
        <v>-372.02644424121843</v>
      </c>
      <c r="G144" s="1231">
        <f>'PDS 3'!AA29</f>
        <v>-263.81611471714996</v>
      </c>
      <c r="H144" s="1231">
        <f>'PDS 3'!AK29</f>
        <v>-21.845822301369139</v>
      </c>
      <c r="I144" s="1231">
        <f>'PDS 3'!AX29</f>
        <v>-89.834151699999211</v>
      </c>
      <c r="J144" s="1231">
        <f>'PDS 3'!BH29</f>
        <v>-69.442130667210677</v>
      </c>
      <c r="K144" s="1231">
        <f>'PDS 3'!R85</f>
        <v>-54.951563353362303</v>
      </c>
      <c r="L144" s="1231">
        <f>'PDS 3'!AE85</f>
        <v>843.84369878131599</v>
      </c>
      <c r="M144" s="1231">
        <f>'PDS 3'!AO85</f>
        <v>488.63599842300442</v>
      </c>
      <c r="N144" s="1231">
        <f>'PDS 3'!AT85</f>
        <v>202.46994987153636</v>
      </c>
      <c r="O144" s="1231">
        <f>'PDS 3'!AY85</f>
        <v>736.91949460822786</v>
      </c>
      <c r="P144" s="1231">
        <f>'PDS 3'!M141</f>
        <v>387.98510059416259</v>
      </c>
      <c r="Q144" s="1231">
        <f>'PDS 3'!E141</f>
        <v>-790.017936198847</v>
      </c>
      <c r="R144" s="1231">
        <f>'PDS 3'!M197</f>
        <v>35.021735808634539</v>
      </c>
      <c r="S144" s="1231">
        <f>'PDS 3'!R197</f>
        <v>-448.66989076052187</v>
      </c>
    </row>
    <row r="145" spans="4:19" s="18" customFormat="1" x14ac:dyDescent="0.25">
      <c r="D145" s="1092">
        <f t="shared" si="6"/>
        <v>4617.0822542315345</v>
      </c>
      <c r="E145" s="18">
        <v>2039</v>
      </c>
      <c r="F145" s="1231">
        <f>'PDS 3'!M30</f>
        <v>-385.42379972248983</v>
      </c>
      <c r="G145" s="1231">
        <f>'PDS 3'!AA30</f>
        <v>-285.5044864696838</v>
      </c>
      <c r="H145" s="1231">
        <f>'PDS 3'!AK30</f>
        <v>-24.306011594910956</v>
      </c>
      <c r="I145" s="1231">
        <f>'PDS 3'!AX30</f>
        <v>-91.847476885859805</v>
      </c>
      <c r="J145" s="1231">
        <f>'PDS 3'!BH30</f>
        <v>-72.920356592674807</v>
      </c>
      <c r="K145" s="1231">
        <f>'PDS 3'!R86</f>
        <v>-55.169727437719075</v>
      </c>
      <c r="L145" s="1231">
        <f>'PDS 3'!AE86</f>
        <v>887.96694102601759</v>
      </c>
      <c r="M145" s="1231">
        <f>'PDS 3'!AO86</f>
        <v>531.98143012955393</v>
      </c>
      <c r="N145" s="1231">
        <f>'PDS 3'!AT86</f>
        <v>208.52067892818923</v>
      </c>
      <c r="O145" s="1231">
        <f>'PDS 3'!AY86</f>
        <v>760.30375258824859</v>
      </c>
      <c r="P145" s="1231">
        <f>'PDS 3'!M142</f>
        <v>406.8451929600518</v>
      </c>
      <c r="Q145" s="1231">
        <f>'PDS 3'!E142</f>
        <v>-829.51883300880058</v>
      </c>
      <c r="R145" s="1231">
        <f>'PDS 3'!M198</f>
        <v>36.408246674982067</v>
      </c>
      <c r="S145" s="1231">
        <f>'PDS 3'!R198</f>
        <v>-457.40667806873057</v>
      </c>
    </row>
    <row r="146" spans="4:19" s="18" customFormat="1" x14ac:dyDescent="0.25">
      <c r="D146" s="1092">
        <f t="shared" si="6"/>
        <v>4826.2338313876189</v>
      </c>
      <c r="E146" s="18">
        <v>2040</v>
      </c>
      <c r="F146" s="1231">
        <f>'PDS 3'!M31</f>
        <v>-398.42990364605879</v>
      </c>
      <c r="G146" s="1231">
        <f>'PDS 3'!AA31</f>
        <v>-306.54525137439623</v>
      </c>
      <c r="H146" s="1231">
        <f>'PDS 3'!AK31</f>
        <v>-26.663041263328637</v>
      </c>
      <c r="I146" s="1231">
        <f>'PDS 3'!AX31</f>
        <v>-93.733768110809024</v>
      </c>
      <c r="J146" s="1231">
        <f>'PDS 3'!BH31</f>
        <v>-76.437812674296538</v>
      </c>
      <c r="K146" s="1231">
        <f>'PDS 3'!R87</f>
        <v>-55.374175026522494</v>
      </c>
      <c r="L146" s="1231">
        <f>'PDS 3'!AE87</f>
        <v>932.48331072518761</v>
      </c>
      <c r="M146" s="1231">
        <f>'PDS 3'!AO87</f>
        <v>571.32015515506453</v>
      </c>
      <c r="N146" s="1231">
        <f>'PDS 3'!AT87</f>
        <v>212.87960091199187</v>
      </c>
      <c r="O146" s="1231">
        <f>'PDS 3'!AY87</f>
        <v>780.88551152386901</v>
      </c>
      <c r="P146" s="1231">
        <f>'PDS 3'!M143</f>
        <v>425.64986664892496</v>
      </c>
      <c r="Q146" s="1231">
        <f>'PDS 3'!E143</f>
        <v>-869.01972981874167</v>
      </c>
      <c r="R146" s="1231">
        <f>'PDS 3'!M199</f>
        <v>37.731889262441065</v>
      </c>
      <c r="S146" s="1231">
        <f>'PDS 3'!R199</f>
        <v>-464.83901706997045</v>
      </c>
    </row>
    <row r="147" spans="4:19" s="18" customFormat="1" x14ac:dyDescent="0.25">
      <c r="D147" s="1092">
        <f t="shared" si="6"/>
        <v>5023.1505352564727</v>
      </c>
      <c r="E147" s="18">
        <v>2041</v>
      </c>
      <c r="F147" s="1231">
        <f>'PDS 3'!M32</f>
        <v>-411.05425110416445</v>
      </c>
      <c r="G147" s="1231">
        <f>'PDS 3'!AA32</f>
        <v>-326.92269690355079</v>
      </c>
      <c r="H147" s="1231">
        <f>'PDS 3'!AK32</f>
        <v>-28.902366127391133</v>
      </c>
      <c r="I147" s="1231">
        <f>'PDS 3'!AX32</f>
        <v>-95.502215279420284</v>
      </c>
      <c r="J147" s="1231">
        <f>'PDS 3'!BH32</f>
        <v>-79.994721255784043</v>
      </c>
      <c r="K147" s="1231">
        <f>'PDS 3'!R88</f>
        <v>-55.564428965882257</v>
      </c>
      <c r="L147" s="1231">
        <f>'PDS 3'!AE88</f>
        <v>977.39280787884798</v>
      </c>
      <c r="M147" s="1231">
        <f>'PDS 3'!AO88</f>
        <v>605.96559116521155</v>
      </c>
      <c r="N147" s="1231">
        <f>'PDS 3'!AT88</f>
        <v>220.04006802902097</v>
      </c>
      <c r="O147" s="1231">
        <f>'PDS 3'!AY88</f>
        <v>798.83824910537453</v>
      </c>
      <c r="P147" s="1231">
        <f>'PDS 3'!M144</f>
        <v>444.39856668095933</v>
      </c>
      <c r="Q147" s="1231">
        <f>'PDS 3'!E144</f>
        <v>-908.52062662868241</v>
      </c>
      <c r="R147" s="1231">
        <f>'PDS 3'!M200</f>
        <v>39.167174426812274</v>
      </c>
      <c r="S147" s="1231">
        <f>'PDS 3'!R200</f>
        <v>-470.96690776341279</v>
      </c>
    </row>
    <row r="148" spans="4:19" s="18" customFormat="1" x14ac:dyDescent="0.25">
      <c r="D148" s="1092">
        <f t="shared" si="6"/>
        <v>5212.0812512765506</v>
      </c>
      <c r="E148" s="18">
        <v>2042</v>
      </c>
      <c r="F148" s="1231">
        <f>'PDS 3'!M33</f>
        <v>-423.30783878037732</v>
      </c>
      <c r="G148" s="1231">
        <f>'PDS 3'!AA33</f>
        <v>-346.65577581064827</v>
      </c>
      <c r="H148" s="1231">
        <f>'PDS 3'!AK33</f>
        <v>-31.021753791388164</v>
      </c>
      <c r="I148" s="1231">
        <f>'PDS 3'!AX33</f>
        <v>-97.161516352484341</v>
      </c>
      <c r="J148" s="1231">
        <f>'PDS 3'!BH33</f>
        <v>-83.598008405748715</v>
      </c>
      <c r="K148" s="1231">
        <f>'PDS 3'!R89</f>
        <v>-55.740180388441672</v>
      </c>
      <c r="L148" s="1231">
        <f>'PDS 3'!AE89</f>
        <v>1022.6954324869865</v>
      </c>
      <c r="M148" s="1231">
        <f>'PDS 3'!AO89</f>
        <v>635.63955660180966</v>
      </c>
      <c r="N148" s="1231">
        <f>'PDS 3'!AT89</f>
        <v>225.55351856298972</v>
      </c>
      <c r="O148" s="1231">
        <f>'PDS 3'!AY89</f>
        <v>814.36827898900367</v>
      </c>
      <c r="P148" s="1231">
        <f>'PDS 3'!M145</f>
        <v>463.09073807635946</v>
      </c>
      <c r="Q148" s="1231">
        <f>'PDS 3'!E145</f>
        <v>-948.02152343862349</v>
      </c>
      <c r="R148" s="1231">
        <f>'PDS 3'!M201</f>
        <v>40.543816568197535</v>
      </c>
      <c r="S148" s="1231">
        <f>'PDS 3'!R201</f>
        <v>-475.7903501494722</v>
      </c>
    </row>
    <row r="149" spans="4:19" s="18" customFormat="1" x14ac:dyDescent="0.25">
      <c r="D149" s="1092">
        <f t="shared" si="6"/>
        <v>5398.5615078416968</v>
      </c>
      <c r="E149" s="18">
        <v>2043</v>
      </c>
      <c r="F149" s="1231">
        <f>'PDS 3'!M34</f>
        <v>-435.19856270674995</v>
      </c>
      <c r="G149" s="1231">
        <f>'PDS 3'!AA34</f>
        <v>-371.84937508856274</v>
      </c>
      <c r="H149" s="1231">
        <f>'PDS 3'!AK34</f>
        <v>-33.589035350828226</v>
      </c>
      <c r="I149" s="1231">
        <f>'PDS 3'!AX34</f>
        <v>-98.7193214080296</v>
      </c>
      <c r="J149" s="1231">
        <f>'PDS 3'!BH34</f>
        <v>-87.247324594913152</v>
      </c>
      <c r="K149" s="1231">
        <f>'PDS 3'!R90</f>
        <v>-55.900557651510667</v>
      </c>
      <c r="L149" s="1231">
        <f>'PDS 3'!AE90</f>
        <v>1068.3911845496057</v>
      </c>
      <c r="M149" s="1231">
        <f>'PDS 3'!AO90</f>
        <v>660.42502849719585</v>
      </c>
      <c r="N149" s="1231">
        <f>'PDS 3'!AT90</f>
        <v>230.93222217599339</v>
      </c>
      <c r="O149" s="1231">
        <f>'PDS 3'!AY90</f>
        <v>827.6945721823281</v>
      </c>
      <c r="P149" s="1231">
        <f>'PDS 3'!M146</f>
        <v>481.72582585533002</v>
      </c>
      <c r="Q149" s="1231">
        <f>'PDS 3'!E146</f>
        <v>-987.52242024856423</v>
      </c>
      <c r="R149" s="1231">
        <f>'PDS 3'!M202</f>
        <v>41.921177656337974</v>
      </c>
      <c r="S149" s="1231">
        <f>'PDS 3'!R202</f>
        <v>-479.30934422773419</v>
      </c>
    </row>
    <row r="150" spans="4:19" s="18" customFormat="1" x14ac:dyDescent="0.25">
      <c r="D150" s="1092">
        <f t="shared" si="6"/>
        <v>5574.7017150498323</v>
      </c>
      <c r="E150" s="18">
        <v>2044</v>
      </c>
      <c r="F150" s="1231">
        <f>'PDS 3'!M35</f>
        <v>-446.73397161299732</v>
      </c>
      <c r="G150" s="1231">
        <f>'PDS 3'!AA35</f>
        <v>-394.73795214000802</v>
      </c>
      <c r="H150" s="1231">
        <f>'PDS 3'!AK35</f>
        <v>-35.903734462149941</v>
      </c>
      <c r="I150" s="1231">
        <f>'PDS 3'!AX35</f>
        <v>-100.18265187238228</v>
      </c>
      <c r="J150" s="1231">
        <f>'PDS 3'!BH35</f>
        <v>-90.950820162596301</v>
      </c>
      <c r="K150" s="1231">
        <f>'PDS 3'!R91</f>
        <v>-56.044630534920657</v>
      </c>
      <c r="L150" s="1231">
        <f>'PDS 3'!AE91</f>
        <v>1114.4800640667029</v>
      </c>
      <c r="M150" s="1231">
        <f>'PDS 3'!AO91</f>
        <v>680.6741772277453</v>
      </c>
      <c r="N150" s="1231">
        <f>'PDS 3'!AT91</f>
        <v>236.19800574976165</v>
      </c>
      <c r="O150" s="1231">
        <f>'PDS 3'!AY91</f>
        <v>839.04030559899184</v>
      </c>
      <c r="P150" s="1231">
        <f>'PDS 3'!M147</f>
        <v>500.30327503804807</v>
      </c>
      <c r="Q150" s="1231">
        <f>'PDS 3'!E147</f>
        <v>-1027.0233170585052</v>
      </c>
      <c r="R150" s="1231">
        <f>'PDS 3'!M203</f>
        <v>43.300931025931838</v>
      </c>
      <c r="S150" s="1231">
        <f>'PDS 3'!R203</f>
        <v>-481.52388999861301</v>
      </c>
    </row>
    <row r="151" spans="4:19" s="18" customFormat="1" x14ac:dyDescent="0.25">
      <c r="D151" s="1092">
        <f t="shared" si="6"/>
        <v>5736.7192857340351</v>
      </c>
      <c r="E151" s="18">
        <v>2045</v>
      </c>
      <c r="F151" s="1231">
        <f>'PDS 3'!M36</f>
        <v>-457.92125857380978</v>
      </c>
      <c r="G151" s="1231">
        <f>'PDS 3'!AA36</f>
        <v>-415.29688849206104</v>
      </c>
      <c r="H151" s="1231">
        <f>'PDS 3'!AK36</f>
        <v>-37.965983732835866</v>
      </c>
      <c r="I151" s="1231">
        <f>'PDS 3'!AX36</f>
        <v>-101.55794763452514</v>
      </c>
      <c r="J151" s="1231">
        <f>'PDS 3'!BH36</f>
        <v>-94.709411940079463</v>
      </c>
      <c r="K151" s="1231">
        <f>'PDS 3'!R92</f>
        <v>-56.17160488705224</v>
      </c>
      <c r="L151" s="1231">
        <f>'PDS 3'!AE92</f>
        <v>1160.9620710382815</v>
      </c>
      <c r="M151" s="1231">
        <f>'PDS 3'!AO92</f>
        <v>696.90292015524119</v>
      </c>
      <c r="N151" s="1231">
        <f>'PDS 3'!AT92</f>
        <v>242.55712650048753</v>
      </c>
      <c r="O151" s="1231">
        <f>'PDS 3'!AY92</f>
        <v>848.62372432077154</v>
      </c>
      <c r="P151" s="1231">
        <f>'PDS 3'!M148</f>
        <v>518.82253064472729</v>
      </c>
      <c r="Q151" s="1231">
        <f>'PDS 3'!E148</f>
        <v>-1066.5242138684589</v>
      </c>
      <c r="R151" s="1231">
        <f>'PDS 3'!M204</f>
        <v>44.684614774518536</v>
      </c>
      <c r="S151" s="1231">
        <f>'PDS 3'!R204</f>
        <v>-479.13324217215984</v>
      </c>
    </row>
    <row r="152" spans="4:19" s="18" customFormat="1" x14ac:dyDescent="0.25">
      <c r="D152" s="1092">
        <f t="shared" si="6"/>
        <v>5893.5438415426606</v>
      </c>
      <c r="E152" s="18">
        <v>2046</v>
      </c>
      <c r="F152" s="1231">
        <f>'PDS 3'!M37</f>
        <v>-468.76807747942399</v>
      </c>
      <c r="G152" s="1231">
        <f>'PDS 3'!AA37</f>
        <v>-433.52947560249959</v>
      </c>
      <c r="H152" s="1231">
        <f>'PDS 3'!AK37</f>
        <v>-39.780986964247404</v>
      </c>
      <c r="I152" s="1231">
        <f>'PDS 3'!AX37</f>
        <v>-102.85122012248269</v>
      </c>
      <c r="J152" s="1231">
        <f>'PDS 3'!BH37</f>
        <v>-98.529054562196961</v>
      </c>
      <c r="K152" s="1231">
        <f>'PDS 3'!R93</f>
        <v>-56.280849026307465</v>
      </c>
      <c r="L152" s="1231">
        <f>'PDS 3'!AE93</f>
        <v>1207.8372054643376</v>
      </c>
      <c r="M152" s="1231">
        <f>'PDS 3'!AO93</f>
        <v>709.69650697894497</v>
      </c>
      <c r="N152" s="1231">
        <f>'PDS 3'!AT93</f>
        <v>246.47738785885036</v>
      </c>
      <c r="O152" s="1231">
        <f>'PDS 3'!AY93</f>
        <v>856.65188045033096</v>
      </c>
      <c r="P152" s="1231">
        <f>'PDS 3'!M149</f>
        <v>537.2830376955452</v>
      </c>
      <c r="Q152" s="1231">
        <f>'PDS 3'!E149</f>
        <v>-1106.0251106783999</v>
      </c>
      <c r="R152" s="1231">
        <f>'PDS 3'!M205</f>
        <v>46.073672428714232</v>
      </c>
      <c r="S152" s="1231">
        <f>'PDS 3'!R205</f>
        <v>-476.7141519480802</v>
      </c>
    </row>
    <row r="153" spans="4:19" s="18" customFormat="1" x14ac:dyDescent="0.25">
      <c r="D153" s="1092">
        <f t="shared" si="6"/>
        <v>6042.4624521907899</v>
      </c>
      <c r="E153" s="18">
        <v>2047</v>
      </c>
      <c r="F153" s="1231">
        <f>'PDS 3'!M38</f>
        <v>-479.28140805459435</v>
      </c>
      <c r="G153" s="1231">
        <f>'PDS 3'!AA38</f>
        <v>-449.45629897041999</v>
      </c>
      <c r="H153" s="1231">
        <f>'PDS 3'!AK38</f>
        <v>-41.35649286480384</v>
      </c>
      <c r="I153" s="1231">
        <f>'PDS 3'!AX38</f>
        <v>-104.06794184654893</v>
      </c>
      <c r="J153" s="1231">
        <f>'PDS 3'!BH38</f>
        <v>-102.4067543867402</v>
      </c>
      <c r="K153" s="1231">
        <f>'PDS 3'!R94</f>
        <v>-56.372032581986673</v>
      </c>
      <c r="L153" s="1231">
        <f>'PDS 3'!AE94</f>
        <v>1255.105467344875</v>
      </c>
      <c r="M153" s="1231">
        <f>'PDS 3'!AO94</f>
        <v>719.63888990457394</v>
      </c>
      <c r="N153" s="1231">
        <f>'PDS 3'!AT94</f>
        <v>251.53390343342051</v>
      </c>
      <c r="O153" s="1231">
        <f>'PDS 3'!AY94</f>
        <v>863.31715218381862</v>
      </c>
      <c r="P153" s="1231">
        <f>'PDS 3'!M150</f>
        <v>555.68424121071507</v>
      </c>
      <c r="Q153" s="1231">
        <f>'PDS 3'!E150</f>
        <v>-1145.5260074883408</v>
      </c>
      <c r="R153" s="1231">
        <f>'PDS 3'!M206</f>
        <v>47.469435454203278</v>
      </c>
      <c r="S153" s="1231">
        <f>'PDS 3'!R206</f>
        <v>-474.31423333258988</v>
      </c>
    </row>
    <row r="154" spans="4:19" s="18" customFormat="1" x14ac:dyDescent="0.25">
      <c r="D154" s="1092">
        <f t="shared" si="6"/>
        <v>6185.4281460900838</v>
      </c>
      <c r="E154" s="18">
        <v>2048</v>
      </c>
      <c r="F154" s="1231">
        <f>'PDS 3'!M39</f>
        <v>-489.4667574633429</v>
      </c>
      <c r="G154" s="1231">
        <f>'PDS 3'!AA39</f>
        <v>-463.10756341170963</v>
      </c>
      <c r="H154" s="1231">
        <f>'PDS 3'!AK39</f>
        <v>-42.701123090416104</v>
      </c>
      <c r="I154" s="1231">
        <f>'PDS 3'!AX39</f>
        <v>-105.21297747258723</v>
      </c>
      <c r="J154" s="1231">
        <f>'PDS 3'!BH39</f>
        <v>-106.34983953147889</v>
      </c>
      <c r="K154" s="1231">
        <f>'PDS 3'!R95</f>
        <v>-56.445033647501077</v>
      </c>
      <c r="L154" s="1231">
        <f>'PDS 3'!AE95</f>
        <v>1302.7668566798902</v>
      </c>
      <c r="M154" s="1231">
        <f>'PDS 3'!AO95</f>
        <v>727.26815916192584</v>
      </c>
      <c r="N154" s="1231">
        <f>'PDS 3'!AT95</f>
        <v>256.56354735036871</v>
      </c>
      <c r="O154" s="1231">
        <f>'PDS 3'!AY95</f>
        <v>868.79548535966774</v>
      </c>
      <c r="P154" s="1231">
        <f>'PDS 3'!M151</f>
        <v>574.02558621041453</v>
      </c>
      <c r="Q154" s="1231">
        <f>'PDS 3'!E151</f>
        <v>-1185.0269042982814</v>
      </c>
      <c r="R154" s="1231">
        <f>'PDS 3'!M207</f>
        <v>48.873096484657552</v>
      </c>
      <c r="S154" s="1231">
        <f>'PDS 3'!R207</f>
        <v>-471.95231062858079</v>
      </c>
    </row>
    <row r="155" spans="4:19" s="18" customFormat="1" x14ac:dyDescent="0.25">
      <c r="D155" s="1092">
        <f t="shared" si="6"/>
        <v>6323.1195536366704</v>
      </c>
      <c r="E155" s="18">
        <v>2049</v>
      </c>
      <c r="F155" s="1231">
        <f>'PDS 3'!M40</f>
        <v>-499.32902291242635</v>
      </c>
      <c r="G155" s="1231">
        <f>'PDS 3'!AA40</f>
        <v>-474.51778098649356</v>
      </c>
      <c r="H155" s="1231">
        <f>'PDS 3'!AK40</f>
        <v>-43.823355494211455</v>
      </c>
      <c r="I155" s="1231">
        <f>'PDS 3'!AX40</f>
        <v>-106.29073310742842</v>
      </c>
      <c r="J155" s="1231">
        <f>'PDS 3'!BH40</f>
        <v>-110.35847038386851</v>
      </c>
      <c r="K155" s="1231">
        <f>'PDS 3'!R96</f>
        <v>-56.499908016695258</v>
      </c>
      <c r="L155" s="1231">
        <f>'PDS 3'!AE96</f>
        <v>1350.8213734693848</v>
      </c>
      <c r="M155" s="1231">
        <f>'PDS 3'!AO96</f>
        <v>733.05401254981143</v>
      </c>
      <c r="N155" s="1231">
        <f>'PDS 3'!AT96</f>
        <v>261.58771245043727</v>
      </c>
      <c r="O155" s="1231">
        <f>'PDS 3'!AY96</f>
        <v>873.24533803091299</v>
      </c>
      <c r="P155" s="1231">
        <f>'PDS 3'!M152</f>
        <v>592.30651771484804</v>
      </c>
      <c r="Q155" s="1231">
        <f>'PDS 3'!E152</f>
        <v>-1224.5278011082223</v>
      </c>
      <c r="R155" s="1231">
        <f>'PDS 3'!M208</f>
        <v>50.285744173861069</v>
      </c>
      <c r="S155" s="1231">
        <f>'PDS 3'!R208</f>
        <v>-469.64720813894502</v>
      </c>
    </row>
    <row r="156" spans="4:19" s="18" customFormat="1" x14ac:dyDescent="0.25">
      <c r="D156" s="1092">
        <f t="shared" si="6"/>
        <v>6453.537920395398</v>
      </c>
      <c r="E156" s="34">
        <v>2050</v>
      </c>
      <c r="F156" s="1231">
        <f>'PDS 3'!M41</f>
        <v>-508.87343841718024</v>
      </c>
      <c r="G156" s="1231">
        <f>'PDS 3'!AA41</f>
        <v>-483.7222630566539</v>
      </c>
      <c r="H156" s="1231">
        <f>'PDS 3'!AK41</f>
        <v>-44.730968921052181</v>
      </c>
      <c r="I156" s="1231">
        <f>'PDS 3'!AX41</f>
        <v>-107.30531400084328</v>
      </c>
      <c r="J156" s="1231">
        <f>'PDS 3'!BH41</f>
        <v>-114.4344048627147</v>
      </c>
      <c r="K156" s="1231">
        <f>'PDS 3'!R97</f>
        <v>-56.536597276946281</v>
      </c>
      <c r="L156" s="1231">
        <f>'PDS 3'!AE97</f>
        <v>1399.2690177133579</v>
      </c>
      <c r="M156" s="1231">
        <f>'PDS 3'!AO97</f>
        <v>737.39093870582747</v>
      </c>
      <c r="N156" s="1231">
        <f>'PDS 3'!AT97</f>
        <v>269.28870929498225</v>
      </c>
      <c r="O156" s="1231">
        <f>'PDS 3'!AY97</f>
        <v>876.8073995442154</v>
      </c>
      <c r="P156" s="1231">
        <f>'PDS 3'!M153</f>
        <v>610.52648074422007</v>
      </c>
      <c r="Q156" s="1231">
        <f>'PDS 3'!E153</f>
        <v>-1264.0286979181633</v>
      </c>
      <c r="R156" s="1231">
        <f>'PDS 3'!M209</f>
        <v>51.783358362630402</v>
      </c>
      <c r="S156" s="1231">
        <f>'PDS 3'!R209</f>
        <v>-467.41775016657436</v>
      </c>
    </row>
    <row r="157" spans="4:19" s="18" customFormat="1" x14ac:dyDescent="0.25">
      <c r="D157" s="1092">
        <f t="shared" si="6"/>
        <v>6538.3794707075003</v>
      </c>
      <c r="E157" s="18">
        <v>2051</v>
      </c>
      <c r="F157" s="1231">
        <f>'PDS 3'!M42</f>
        <v>-518.10675219727705</v>
      </c>
      <c r="G157" s="1231">
        <f>'PDS 3'!AA42</f>
        <v>-490.75493498722699</v>
      </c>
      <c r="H157" s="1231">
        <f>'PDS 3'!AK42</f>
        <v>-45.430791501323711</v>
      </c>
      <c r="I157" s="1231">
        <f>'PDS 3'!AX42</f>
        <v>-108.26071039889985</v>
      </c>
      <c r="J157" s="1231">
        <f>'PDS 3'!BH42</f>
        <v>-118.58101064717266</v>
      </c>
      <c r="K157" s="1231">
        <f>'PDS 3'!R98</f>
        <v>-56.554931702880253</v>
      </c>
      <c r="L157" s="1231">
        <f>'PDS 3'!AE98</f>
        <v>1436.8402606644968</v>
      </c>
      <c r="M157" s="1231">
        <f>'PDS 3'!AO98</f>
        <v>740.60107017659584</v>
      </c>
      <c r="N157" s="1231">
        <f>'PDS 3'!AT98</f>
        <v>271.70432868576586</v>
      </c>
      <c r="O157" s="1231">
        <f>'PDS 3'!AY98</f>
        <v>879.60542336221135</v>
      </c>
      <c r="P157" s="1231">
        <f>'PDS 3'!M154</f>
        <v>628.68492031870801</v>
      </c>
      <c r="Q157" s="1231">
        <f>'PDS 3'!E154</f>
        <v>-1268.2384430426268</v>
      </c>
      <c r="R157" s="1231">
        <f>'PDS 3'!M210</f>
        <v>53.141789379484756</v>
      </c>
      <c r="S157" s="1231">
        <f>'PDS 3'!R210</f>
        <v>-465.28276101436143</v>
      </c>
    </row>
    <row r="158" spans="4:19" s="18" customFormat="1" x14ac:dyDescent="0.25">
      <c r="D158" s="1092">
        <f t="shared" si="6"/>
        <v>6616.664073320072</v>
      </c>
      <c r="E158" s="18">
        <v>2052</v>
      </c>
      <c r="F158" s="1231">
        <f>'PDS 3'!M43</f>
        <v>-527.03595194908667</v>
      </c>
      <c r="G158" s="1231">
        <f>'PDS 3'!AA43</f>
        <v>-495.64708622671697</v>
      </c>
      <c r="H158" s="1231">
        <f>'PDS 3'!AK43</f>
        <v>-45.928635734201862</v>
      </c>
      <c r="I158" s="1231">
        <f>'PDS 3'!AX43</f>
        <v>-109.16065440366151</v>
      </c>
      <c r="J158" s="1231">
        <f>'PDS 3'!BH43</f>
        <v>-122.79802524586421</v>
      </c>
      <c r="K158" s="1231">
        <f>'PDS 3'!R99</f>
        <v>-56.554491010960987</v>
      </c>
      <c r="L158" s="1231">
        <f>'PDS 3'!AE99</f>
        <v>1474.8470970422709</v>
      </c>
      <c r="M158" s="1231">
        <f>'PDS 3'!AO99</f>
        <v>742.94204399600585</v>
      </c>
      <c r="N158" s="1231">
        <f>'PDS 3'!AT99</f>
        <v>276.83870886828947</v>
      </c>
      <c r="O158" s="1231">
        <f>'PDS 3'!AY99</f>
        <v>881.74730127371993</v>
      </c>
      <c r="P158" s="1231">
        <f>'PDS 3'!M155</f>
        <v>646.7812814585252</v>
      </c>
      <c r="Q158" s="1231">
        <f>'PDS 3'!E155</f>
        <v>-1272.2119439430223</v>
      </c>
      <c r="R158" s="1231">
        <f>'PDS 3'!M211</f>
        <v>54.587204919127906</v>
      </c>
      <c r="S158" s="1231">
        <f>'PDS 3'!R211</f>
        <v>-463.26106498519766</v>
      </c>
    </row>
    <row r="159" spans="4:19" s="18" customFormat="1" x14ac:dyDescent="0.25">
      <c r="D159" s="1092">
        <f t="shared" si="6"/>
        <v>6691.3180228132987</v>
      </c>
      <c r="E159" s="18">
        <v>2053</v>
      </c>
      <c r="F159" s="1231">
        <f>'PDS 3'!M44</f>
        <v>-535.66682587097398</v>
      </c>
      <c r="G159" s="1231">
        <f>'PDS 3'!AA44</f>
        <v>-498.42675895801585</v>
      </c>
      <c r="H159" s="1231">
        <f>'PDS 3'!AK44</f>
        <v>-46.229339913246804</v>
      </c>
      <c r="I159" s="1231">
        <f>'PDS 3'!AX44</f>
        <v>-110.00845278235033</v>
      </c>
      <c r="J159" s="1231">
        <f>'PDS 3'!BH44</f>
        <v>-127.08856792292295</v>
      </c>
      <c r="K159" s="1231">
        <f>'PDS 3'!R100</f>
        <v>-56.534651903726399</v>
      </c>
      <c r="L159" s="1231">
        <f>'PDS 3'!AE100</f>
        <v>1513.2906828721541</v>
      </c>
      <c r="M159" s="1231">
        <f>'PDS 3'!AO100</f>
        <v>744.6167517784894</v>
      </c>
      <c r="N159" s="1231">
        <f>'PDS 3'!AT100</f>
        <v>282.05145234517386</v>
      </c>
      <c r="O159" s="1231">
        <f>'PDS 3'!AY100</f>
        <v>883.32651797177095</v>
      </c>
      <c r="P159" s="1231">
        <f>'PDS 3'!M156</f>
        <v>664.81500918384938</v>
      </c>
      <c r="Q159" s="1231">
        <f>'PDS 3'!E156</f>
        <v>-1275.9492006193575</v>
      </c>
      <c r="R159" s="1231">
        <f>'PDS 3'!M212</f>
        <v>56.045228999639868</v>
      </c>
      <c r="S159" s="1231">
        <f>'PDS 3'!R212</f>
        <v>-461.37148638197522</v>
      </c>
    </row>
    <row r="160" spans="4:19" s="18" customFormat="1" x14ac:dyDescent="0.25">
      <c r="D160" s="1092">
        <f t="shared" si="6"/>
        <v>6762.6172614856605</v>
      </c>
      <c r="E160" s="18">
        <v>2054</v>
      </c>
      <c r="F160" s="1231">
        <f>'PDS 3'!M45</f>
        <v>-544.00498790168012</v>
      </c>
      <c r="G160" s="1231">
        <f>'PDS 3'!AA45</f>
        <v>-499.11855608212954</v>
      </c>
      <c r="H160" s="1231">
        <f>'PDS 3'!AK45</f>
        <v>-46.336863425253114</v>
      </c>
      <c r="I160" s="1231">
        <f>'PDS 3'!AX45</f>
        <v>-110.80714602075727</v>
      </c>
      <c r="J160" s="1231">
        <f>'PDS 3'!BH45</f>
        <v>-131.4538980390048</v>
      </c>
      <c r="K160" s="1231">
        <f>'PDS 3'!R101</f>
        <v>-56.494689726209003</v>
      </c>
      <c r="L160" s="1231">
        <f>'PDS 3'!AE101</f>
        <v>1552.172205803193</v>
      </c>
      <c r="M160" s="1231">
        <f>'PDS 3'!AO101</f>
        <v>745.78313626214958</v>
      </c>
      <c r="N160" s="1231">
        <f>'PDS 3'!AT101</f>
        <v>287.36308988887879</v>
      </c>
      <c r="O160" s="1231">
        <f>'PDS 3'!AY101</f>
        <v>884.42367055496118</v>
      </c>
      <c r="P160" s="1231">
        <f>'PDS 3'!M157</f>
        <v>682.78554851489378</v>
      </c>
      <c r="Q160" s="1231">
        <f>'PDS 3'!E157</f>
        <v>-1279.4502130716321</v>
      </c>
      <c r="R160" s="1231">
        <f>'PDS 3'!M213</f>
        <v>57.516586465088722</v>
      </c>
      <c r="S160" s="1231">
        <f>'PDS 3'!R213</f>
        <v>-459.63284950758651</v>
      </c>
    </row>
    <row r="161" spans="4:19" s="18" customFormat="1" x14ac:dyDescent="0.25">
      <c r="D161" s="1092">
        <f t="shared" si="6"/>
        <v>6829.6970291815205</v>
      </c>
      <c r="E161" s="18">
        <v>2055</v>
      </c>
      <c r="F161" s="1231">
        <f>'PDS 3'!M46</f>
        <v>-552.05658267572858</v>
      </c>
      <c r="G161" s="1231">
        <f>'PDS 3'!AA46</f>
        <v>-497.74371150933257</v>
      </c>
      <c r="H161" s="1231">
        <f>'PDS 3'!AK46</f>
        <v>-46.254403437214705</v>
      </c>
      <c r="I161" s="1231">
        <f>'PDS 3'!AX46</f>
        <v>-111.55962287751458</v>
      </c>
      <c r="J161" s="1231">
        <f>'PDS 3'!BH46</f>
        <v>-135.89517420591392</v>
      </c>
      <c r="K161" s="1231">
        <f>'PDS 3'!R102</f>
        <v>-56.434075960743712</v>
      </c>
      <c r="L161" s="1231">
        <f>'PDS 3'!AE102</f>
        <v>1591.4928859730826</v>
      </c>
      <c r="M161" s="1231">
        <f>'PDS 3'!AO102</f>
        <v>746.56308931250771</v>
      </c>
      <c r="N161" s="1231">
        <f>'PDS 3'!AT102</f>
        <v>293.88392241830104</v>
      </c>
      <c r="O161" s="1231">
        <f>'PDS 3'!AY102</f>
        <v>885.10813902081441</v>
      </c>
      <c r="P161" s="1231">
        <f>'PDS 3'!M158</f>
        <v>700.69234447183612</v>
      </c>
      <c r="Q161" s="1231">
        <f>'PDS 3'!E158</f>
        <v>-1282.7149812998464</v>
      </c>
      <c r="R161" s="1231">
        <f>'PDS 3'!M214</f>
        <v>59.001962190363351</v>
      </c>
      <c r="S161" s="1231">
        <f>'PDS 3'!R214</f>
        <v>-458.06397866492341</v>
      </c>
    </row>
    <row r="162" spans="4:19" s="18" customFormat="1" x14ac:dyDescent="0.25">
      <c r="D162" s="1092">
        <f t="shared" si="6"/>
        <v>6896.0118999034303</v>
      </c>
      <c r="E162" s="18">
        <v>2056</v>
      </c>
      <c r="F162" s="1231">
        <f>'PDS 3'!M47</f>
        <v>-559.82776648651225</v>
      </c>
      <c r="G162" s="1231">
        <f>'PDS 3'!AA47</f>
        <v>-494.32031342332175</v>
      </c>
      <c r="H162" s="1231">
        <f>'PDS 3'!AK47</f>
        <v>-45.984514006472637</v>
      </c>
      <c r="I162" s="1231">
        <f>'PDS 3'!AX47</f>
        <v>-112.26857021009914</v>
      </c>
      <c r="J162" s="1231">
        <f>'PDS 3'!BH47</f>
        <v>-140.41521274036404</v>
      </c>
      <c r="K162" s="1231">
        <f>'PDS 3'!R103</f>
        <v>-56.35261604688003</v>
      </c>
      <c r="L162" s="1231">
        <f>'PDS 3'!AE103</f>
        <v>1631.2539768969052</v>
      </c>
      <c r="M162" s="1231">
        <f>'PDS 3'!AO103</f>
        <v>747.05007161762001</v>
      </c>
      <c r="N162" s="1231">
        <f>'PDS 3'!AT103</f>
        <v>298.36472342323327</v>
      </c>
      <c r="O162" s="1231">
        <f>'PDS 3'!AY103</f>
        <v>885.43954750350326</v>
      </c>
      <c r="P162" s="1231">
        <f>'PDS 3'!M159</f>
        <v>718.53484207488066</v>
      </c>
      <c r="Q162" s="1231">
        <f>'PDS 3'!E159</f>
        <v>-1285.7435053039999</v>
      </c>
      <c r="R162" s="1231">
        <f>'PDS 3'!M215</f>
        <v>60.501988859226522</v>
      </c>
      <c r="S162" s="1231">
        <f>'PDS 3'!R215</f>
        <v>-456.68369815687777</v>
      </c>
    </row>
    <row r="163" spans="4:19" s="18" customFormat="1" x14ac:dyDescent="0.25">
      <c r="D163" s="1092">
        <f t="shared" si="6"/>
        <v>6958.4413681372853</v>
      </c>
      <c r="E163" s="18">
        <v>2057</v>
      </c>
      <c r="F163" s="1231">
        <f>'PDS 3'!M48</f>
        <v>-567.32600508901896</v>
      </c>
      <c r="G163" s="1231">
        <f>'PDS 3'!AA48</f>
        <v>-488.86360654137934</v>
      </c>
      <c r="H163" s="1231">
        <f>'PDS 3'!AK48</f>
        <v>-45.529217404424116</v>
      </c>
      <c r="I163" s="1231">
        <f>'PDS 3'!AX48</f>
        <v>-112.93666325786558</v>
      </c>
      <c r="J163" s="1231">
        <f>'PDS 3'!BH48</f>
        <v>-145.01324389753154</v>
      </c>
      <c r="K163" s="1231">
        <f>'PDS 3'!R104</f>
        <v>-56.250426730711297</v>
      </c>
      <c r="L163" s="1231">
        <f>'PDS 3'!AE104</f>
        <v>1671.4567663801909</v>
      </c>
      <c r="M163" s="1231">
        <f>'PDS 3'!AO104</f>
        <v>747.31539565326716</v>
      </c>
      <c r="N163" s="1231">
        <f>'PDS 3'!AT104</f>
        <v>304.09538097160748</v>
      </c>
      <c r="O163" s="1231">
        <f>'PDS 3'!AY104</f>
        <v>885.4690273852018</v>
      </c>
      <c r="P163" s="1231">
        <f>'PDS 3'!M160</f>
        <v>736.31248634423184</v>
      </c>
      <c r="Q163" s="1231">
        <f>'PDS 3'!E160</f>
        <v>-1288.5357850840933</v>
      </c>
      <c r="R163" s="1231">
        <f>'PDS 3'!M216</f>
        <v>62.017293054634976</v>
      </c>
      <c r="S163" s="1231">
        <f>'PDS 3'!R216</f>
        <v>-455.51083228634184</v>
      </c>
    </row>
    <row r="164" spans="4:19" s="18" customFormat="1" x14ac:dyDescent="0.25">
      <c r="D164" s="1092">
        <f t="shared" si="6"/>
        <v>7018.1213325350809</v>
      </c>
      <c r="E164" s="18">
        <v>2058</v>
      </c>
      <c r="F164" s="1231">
        <f>'PDS 3'!M49</f>
        <v>-574.56045055533184</v>
      </c>
      <c r="G164" s="1231">
        <f>'PDS 3'!AA49</f>
        <v>-481.38632491354929</v>
      </c>
      <c r="H164" s="1231">
        <f>'PDS 3'!AK49</f>
        <v>-44.890102886166233</v>
      </c>
      <c r="I164" s="1231">
        <f>'PDS 3'!AX49</f>
        <v>-113.56663182482748</v>
      </c>
      <c r="J164" s="1231">
        <f>'PDS 3'!BH49</f>
        <v>-149.69192026837845</v>
      </c>
      <c r="K164" s="1231">
        <f>'PDS 3'!R105</f>
        <v>-56.127765649397702</v>
      </c>
      <c r="L164" s="1231">
        <f>'PDS 3'!AE105</f>
        <v>1712.1025774569353</v>
      </c>
      <c r="M164" s="1231">
        <f>'PDS 3'!AO105</f>
        <v>747.41327541016005</v>
      </c>
      <c r="N164" s="1231">
        <f>'PDS 3'!AT105</f>
        <v>310.00625133910023</v>
      </c>
      <c r="O164" s="1231">
        <f>'PDS 3'!AY105</f>
        <v>885.24037987611302</v>
      </c>
      <c r="P164" s="1231">
        <f>'PDS 3'!M161</f>
        <v>754.0247223000672</v>
      </c>
      <c r="Q164" s="1231">
        <f>'PDS 3'!E161</f>
        <v>-1291.0918206401266</v>
      </c>
      <c r="R164" s="1231">
        <f>'PDS 3'!M217</f>
        <v>63.467406736920331</v>
      </c>
      <c r="S164" s="1231">
        <f>'PDS 3'!R217</f>
        <v>-454.56420535620759</v>
      </c>
    </row>
    <row r="165" spans="4:19" s="18" customFormat="1" x14ac:dyDescent="0.25">
      <c r="D165" s="1092">
        <f t="shared" si="6"/>
        <v>7085.3801197912535</v>
      </c>
      <c r="E165" s="18">
        <v>2059</v>
      </c>
      <c r="F165" s="1231">
        <f>'PDS 3'!M50</f>
        <v>-581.5412060392955</v>
      </c>
      <c r="G165" s="1231">
        <f>'PDS 3'!AA50</f>
        <v>-481.21547112393364</v>
      </c>
      <c r="H165" s="1231">
        <f>'PDS 3'!AK50</f>
        <v>-44.89227462299732</v>
      </c>
      <c r="I165" s="1231">
        <f>'PDS 3'!AX50</f>
        <v>-114.16117701638973</v>
      </c>
      <c r="J165" s="1231">
        <f>'PDS 3'!BH50</f>
        <v>-154.45032148039081</v>
      </c>
      <c r="K165" s="1231">
        <f>'PDS 3'!R106</f>
        <v>-55.985061810473894</v>
      </c>
      <c r="L165" s="1231">
        <f>'PDS 3'!AE106</f>
        <v>1753.192769353295</v>
      </c>
      <c r="M165" s="1231">
        <f>'PDS 3'!AO106</f>
        <v>747.38481280251142</v>
      </c>
      <c r="N165" s="1231">
        <f>'PDS 3'!AT106</f>
        <v>316.11747625465512</v>
      </c>
      <c r="O165" s="1231">
        <f>'PDS 3'!AY106</f>
        <v>884.79109569398304</v>
      </c>
      <c r="P165" s="1231">
        <f>'PDS 3'!M162</f>
        <v>771.67099496260016</v>
      </c>
      <c r="Q165" s="1231">
        <f>'PDS 3'!E162</f>
        <v>-1293.4116119720989</v>
      </c>
      <c r="R165" s="1231">
        <f>'PDS 3'!M218</f>
        <v>64.93815749857238</v>
      </c>
      <c r="S165" s="1231">
        <f>'PDS 3'!R218</f>
        <v>-453.86264166936701</v>
      </c>
    </row>
    <row r="166" spans="4:19" s="18" customFormat="1" x14ac:dyDescent="0.25">
      <c r="D166" s="1092">
        <f t="shared" si="6"/>
        <v>7153.6090129498025</v>
      </c>
      <c r="E166" s="18">
        <v>2060</v>
      </c>
      <c r="F166" s="1231">
        <f>'PDS 3'!M51</f>
        <v>-588.27764259010678</v>
      </c>
      <c r="G166" s="1231">
        <f>'PDS 3'!AA51</f>
        <v>-481.01128156156847</v>
      </c>
      <c r="H166" s="1231">
        <f>'PDS 3'!AK51</f>
        <v>-44.891555534097733</v>
      </c>
      <c r="I166" s="1231">
        <f>'PDS 3'!AX51</f>
        <v>-114.72276049993616</v>
      </c>
      <c r="J166" s="1231">
        <f>'PDS 3'!BH51</f>
        <v>-159.29271194090961</v>
      </c>
      <c r="K166" s="1231">
        <f>'PDS 3'!R107</f>
        <v>-55.822721580913367</v>
      </c>
      <c r="L166" s="1231">
        <f>'PDS 3'!AE107</f>
        <v>1794.4173883243343</v>
      </c>
      <c r="M166" s="1231">
        <f>'PDS 3'!AO107</f>
        <v>747.26110454448576</v>
      </c>
      <c r="N166" s="1231">
        <f>'PDS 3'!AT107</f>
        <v>320.80992654467616</v>
      </c>
      <c r="O166" s="1231">
        <f>'PDS 3'!AY107</f>
        <v>884.15307024701076</v>
      </c>
      <c r="P166" s="1231">
        <f>'PDS 3'!M163</f>
        <v>789.25074935200826</v>
      </c>
      <c r="Q166" s="1231">
        <f>'PDS 3'!E163</f>
        <v>-1295.4951590800113</v>
      </c>
      <c r="R166" s="1231">
        <f>'PDS 3'!M219</f>
        <v>66.404674502601395</v>
      </c>
      <c r="S166" s="1231">
        <f>'PDS 3'!R219</f>
        <v>-453.4181197364951</v>
      </c>
    </row>
    <row r="167" spans="4:19" s="18" customFormat="1" x14ac:dyDescent="0.25"/>
    <row r="168" spans="4:19" ht="79.2" x14ac:dyDescent="0.25">
      <c r="E168" s="1233" t="s">
        <v>864</v>
      </c>
      <c r="F168" s="1232" t="s">
        <v>862</v>
      </c>
      <c r="G168" s="1234" t="s">
        <v>883</v>
      </c>
      <c r="H168" s="1234" t="s">
        <v>884</v>
      </c>
      <c r="I168" s="1232" t="s">
        <v>863</v>
      </c>
      <c r="J168" s="1232" t="s">
        <v>863</v>
      </c>
      <c r="K168" s="1234" t="s">
        <v>871</v>
      </c>
      <c r="L168" s="1235" t="s">
        <v>874</v>
      </c>
      <c r="M168" s="1234" t="s">
        <v>869</v>
      </c>
      <c r="N168" s="1234" t="s">
        <v>870</v>
      </c>
      <c r="O168" s="1234" t="s">
        <v>867</v>
      </c>
      <c r="P168" s="1234" t="s">
        <v>868</v>
      </c>
      <c r="Q168" s="1234" t="s">
        <v>868</v>
      </c>
      <c r="R168" s="1234" t="s">
        <v>866</v>
      </c>
      <c r="S168" s="1234" t="s">
        <v>865</v>
      </c>
    </row>
  </sheetData>
  <mergeCells count="2">
    <mergeCell ref="A1:E3"/>
    <mergeCell ref="M2:N2"/>
  </mergeCells>
  <hyperlinks>
    <hyperlink ref="E116" location="'Grid Impacts'!A1" display="Back to Top" xr:uid="{5F788543-B3D4-4DF2-830D-033C0C7D4245}"/>
    <hyperlink ref="E61" location="'Grid Impacts'!A1" display="Back to Top" xr:uid="{51FE6456-1128-4104-B96A-A0CD64B5E909}"/>
    <hyperlink ref="H1" location="'Grid Impacts'!B6" display="PDS1" xr:uid="{829D3551-A668-448F-B15D-A2C1BB0872BE}"/>
    <hyperlink ref="I1" location="'Grid Impacts'!B60" display="PDS2" xr:uid="{834F7508-EC5D-4C85-B49A-26F59E6E28C3}"/>
    <hyperlink ref="J1" location="'Grid Impacts'!B114" display="PDS3" xr:uid="{56FA6899-8E81-43DC-9BA5-3A23F962B637}"/>
    <hyperlink ref="M2:N2" location="'Table of Contents'!A1" display="Jump Back to Table of Contents Sheet" xr:uid="{989777F4-C090-4CC3-9304-6771FC570A60}"/>
  </hyperlink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370D5-F7FF-46D2-9A47-58D562096E32}">
  <sheetPr codeName="Sheet2">
    <tabColor theme="8" tint="0.39997558519241921"/>
    <pageSetUpPr autoPageBreaks="0"/>
  </sheetPr>
  <dimension ref="A1:N412"/>
  <sheetViews>
    <sheetView topLeftCell="A60" zoomScale="70" zoomScaleNormal="70" workbookViewId="0">
      <selection activeCell="D14" sqref="D14"/>
    </sheetView>
  </sheetViews>
  <sheetFormatPr defaultColWidth="9" defaultRowHeight="13.8" x14ac:dyDescent="0.25"/>
  <cols>
    <col min="1" max="1" width="18.44140625" style="644" customWidth="1"/>
    <col min="2" max="2" width="51.6640625" style="644" customWidth="1"/>
    <col min="3" max="3" width="26" style="661" customWidth="1"/>
    <col min="4" max="4" width="29.33203125" style="644" customWidth="1"/>
    <col min="5" max="5" width="29.33203125" style="671" customWidth="1"/>
    <col min="6" max="6" width="29.33203125" style="661" customWidth="1"/>
    <col min="7" max="12" width="29.33203125" style="644" customWidth="1"/>
    <col min="13" max="13" width="23.109375" style="644" customWidth="1"/>
    <col min="14" max="16384" width="9" style="644"/>
  </cols>
  <sheetData>
    <row r="1" spans="1:13" s="640" customFormat="1" ht="23.25" hidden="1" customHeight="1" x14ac:dyDescent="0.4">
      <c r="A1" s="638" t="s">
        <v>556</v>
      </c>
      <c r="B1" s="1666" t="s">
        <v>557</v>
      </c>
      <c r="C1" s="1666"/>
      <c r="D1" s="1666"/>
      <c r="E1" s="1666"/>
      <c r="F1" s="1666"/>
      <c r="G1" s="1666"/>
      <c r="H1" s="639"/>
      <c r="I1" s="638"/>
      <c r="J1" s="638"/>
      <c r="K1" s="638"/>
      <c r="L1" s="638"/>
      <c r="M1" s="638"/>
    </row>
    <row r="2" spans="1:13" s="645" customFormat="1" hidden="1" x14ac:dyDescent="0.25">
      <c r="A2" s="641"/>
      <c r="B2" s="641"/>
      <c r="C2" s="642"/>
      <c r="D2" s="641"/>
      <c r="E2" s="643"/>
      <c r="F2" s="642"/>
      <c r="G2" s="641"/>
      <c r="H2" s="641"/>
      <c r="I2" s="641"/>
      <c r="J2" s="644"/>
      <c r="K2" s="644"/>
      <c r="L2" s="644"/>
    </row>
    <row r="3" spans="1:13" s="652" customFormat="1" ht="45" hidden="1" x14ac:dyDescent="0.55000000000000004">
      <c r="A3" s="646"/>
      <c r="B3" s="646"/>
      <c r="C3" s="647"/>
      <c r="D3" s="648"/>
      <c r="E3" s="649"/>
      <c r="F3" s="650"/>
      <c r="G3" s="648"/>
      <c r="H3" s="648"/>
      <c r="I3" s="648"/>
      <c r="J3" s="651"/>
      <c r="K3" s="651"/>
      <c r="L3" s="651"/>
    </row>
    <row r="4" spans="1:13" s="659" customFormat="1" ht="21" hidden="1" x14ac:dyDescent="0.25">
      <c r="A4" s="653" t="s">
        <v>558</v>
      </c>
      <c r="B4" s="654"/>
      <c r="C4" s="655"/>
      <c r="D4" s="654"/>
      <c r="E4" s="656"/>
      <c r="F4" s="657"/>
      <c r="G4" s="658"/>
      <c r="H4" s="658"/>
      <c r="I4" s="658"/>
      <c r="J4" s="658"/>
      <c r="K4" s="658"/>
      <c r="L4" s="658"/>
    </row>
    <row r="5" spans="1:13" s="645" customFormat="1" ht="15.6" hidden="1" x14ac:dyDescent="0.3">
      <c r="A5" s="660" t="s">
        <v>559</v>
      </c>
      <c r="B5" s="644"/>
      <c r="C5" s="661"/>
      <c r="D5" s="644"/>
      <c r="E5" s="662" t="s">
        <v>85</v>
      </c>
      <c r="F5" s="661"/>
      <c r="G5" s="644"/>
      <c r="H5" s="644"/>
      <c r="I5" s="644"/>
      <c r="J5" s="644"/>
      <c r="K5" s="644"/>
      <c r="L5" s="644"/>
    </row>
    <row r="6" spans="1:13" s="645" customFormat="1" ht="15.6" hidden="1" x14ac:dyDescent="0.3">
      <c r="A6" s="660" t="s">
        <v>560</v>
      </c>
      <c r="B6" s="644"/>
      <c r="C6" s="663"/>
      <c r="D6" s="644"/>
      <c r="E6" s="664" t="s">
        <v>90</v>
      </c>
      <c r="F6" s="644"/>
      <c r="G6" s="644"/>
      <c r="H6" s="644"/>
      <c r="I6" s="644"/>
      <c r="J6" s="644"/>
      <c r="K6" s="644"/>
      <c r="L6" s="644"/>
    </row>
    <row r="7" spans="1:13" s="645" customFormat="1" ht="15.6" hidden="1" x14ac:dyDescent="0.3">
      <c r="A7" s="660" t="s">
        <v>561</v>
      </c>
      <c r="B7" s="644"/>
      <c r="C7" s="663"/>
      <c r="D7" s="644"/>
      <c r="E7" s="665" t="s">
        <v>95</v>
      </c>
      <c r="F7" s="661"/>
      <c r="G7" s="644"/>
      <c r="H7" s="644"/>
      <c r="I7" s="644"/>
      <c r="J7" s="644"/>
      <c r="K7" s="644"/>
      <c r="L7" s="644"/>
    </row>
    <row r="8" spans="1:13" s="645" customFormat="1" ht="15.6" hidden="1" x14ac:dyDescent="0.3">
      <c r="A8" s="660" t="s">
        <v>562</v>
      </c>
      <c r="B8" s="644"/>
      <c r="C8" s="663"/>
      <c r="D8" s="644"/>
      <c r="E8" s="666" t="s">
        <v>100</v>
      </c>
      <c r="F8" s="661"/>
      <c r="G8" s="644"/>
      <c r="H8" s="644"/>
      <c r="I8" s="644"/>
      <c r="J8" s="644"/>
      <c r="K8" s="644"/>
      <c r="L8" s="644"/>
    </row>
    <row r="9" spans="1:13" s="645" customFormat="1" ht="15.6" hidden="1" x14ac:dyDescent="0.3">
      <c r="A9" s="660" t="s">
        <v>563</v>
      </c>
      <c r="B9" s="644"/>
      <c r="C9" s="663"/>
      <c r="D9" s="644"/>
      <c r="E9" s="667" t="s">
        <v>103</v>
      </c>
      <c r="F9" s="661"/>
      <c r="G9" s="644"/>
      <c r="H9" s="644"/>
      <c r="I9" s="644"/>
      <c r="J9" s="644"/>
      <c r="K9" s="644"/>
      <c r="L9" s="644"/>
    </row>
    <row r="10" spans="1:13" s="645" customFormat="1" ht="15" hidden="1" x14ac:dyDescent="0.25">
      <c r="A10" s="660" t="s">
        <v>564</v>
      </c>
      <c r="B10" s="644"/>
      <c r="C10" s="661"/>
      <c r="D10" s="644"/>
      <c r="E10" s="668" t="s">
        <v>105</v>
      </c>
      <c r="F10" s="661"/>
      <c r="G10" s="644"/>
      <c r="H10" s="644"/>
      <c r="I10" s="644"/>
      <c r="J10" s="644"/>
      <c r="K10" s="644"/>
      <c r="L10" s="644"/>
    </row>
    <row r="11" spans="1:13" s="645" customFormat="1" ht="15" hidden="1" x14ac:dyDescent="0.25">
      <c r="A11" s="644"/>
      <c r="B11" s="644"/>
      <c r="C11" s="661"/>
      <c r="D11" s="644"/>
      <c r="E11" s="669"/>
      <c r="F11" s="661"/>
      <c r="G11" s="644"/>
      <c r="H11" s="644"/>
      <c r="I11" s="644"/>
      <c r="J11" s="644"/>
      <c r="K11" s="644"/>
      <c r="L11" s="644"/>
    </row>
    <row r="12" spans="1:13" s="645" customFormat="1" ht="17.399999999999999" hidden="1" x14ac:dyDescent="0.3">
      <c r="A12" s="670" t="s">
        <v>565</v>
      </c>
      <c r="B12" s="644"/>
      <c r="C12" s="661"/>
      <c r="D12" s="644"/>
      <c r="E12" s="671"/>
      <c r="F12" s="661"/>
      <c r="G12" s="644"/>
      <c r="H12" s="644"/>
      <c r="I12" s="644"/>
      <c r="J12" s="644"/>
      <c r="K12" s="644"/>
      <c r="L12" s="644"/>
    </row>
    <row r="13" spans="1:13" s="645" customFormat="1" ht="17.399999999999999" hidden="1" x14ac:dyDescent="0.3">
      <c r="A13" s="672"/>
      <c r="C13" s="661"/>
      <c r="D13" s="644"/>
      <c r="E13" s="671"/>
      <c r="F13" s="661"/>
      <c r="G13" s="644"/>
      <c r="H13" s="644"/>
      <c r="I13" s="644"/>
      <c r="J13" s="644"/>
      <c r="K13" s="644"/>
      <c r="L13" s="644"/>
    </row>
    <row r="14" spans="1:13" s="645" customFormat="1" ht="15.6" hidden="1" x14ac:dyDescent="0.25">
      <c r="B14" s="673" t="s">
        <v>566</v>
      </c>
      <c r="C14" s="674" t="s">
        <v>567</v>
      </c>
      <c r="D14" s="674" t="s">
        <v>568</v>
      </c>
      <c r="E14" s="674" t="s">
        <v>568</v>
      </c>
      <c r="F14" s="674" t="s">
        <v>568</v>
      </c>
      <c r="G14" s="674" t="s">
        <v>568</v>
      </c>
      <c r="H14" s="674" t="s">
        <v>568</v>
      </c>
      <c r="I14" s="674" t="s">
        <v>568</v>
      </c>
      <c r="J14" s="644"/>
      <c r="K14" s="644"/>
      <c r="L14" s="644"/>
    </row>
    <row r="15" spans="1:13" s="645" customFormat="1" ht="15.6" hidden="1" x14ac:dyDescent="0.25">
      <c r="B15" s="673" t="s">
        <v>569</v>
      </c>
      <c r="C15" s="675" t="s">
        <v>570</v>
      </c>
      <c r="D15" s="675" t="s">
        <v>571</v>
      </c>
      <c r="E15" s="675" t="s">
        <v>571</v>
      </c>
      <c r="F15" s="675" t="s">
        <v>571</v>
      </c>
      <c r="G15" s="675" t="s">
        <v>571</v>
      </c>
      <c r="H15" s="675" t="s">
        <v>571</v>
      </c>
      <c r="I15" s="675" t="s">
        <v>571</v>
      </c>
      <c r="J15" s="644"/>
      <c r="K15" s="644"/>
      <c r="L15" s="644"/>
    </row>
    <row r="16" spans="1:13" s="676" customFormat="1" ht="27.6" hidden="1" x14ac:dyDescent="0.25">
      <c r="B16" s="673" t="s">
        <v>572</v>
      </c>
      <c r="C16" s="677">
        <v>43578</v>
      </c>
      <c r="D16" s="677" t="s">
        <v>573</v>
      </c>
      <c r="E16" s="677" t="s">
        <v>573</v>
      </c>
      <c r="F16" s="677" t="s">
        <v>573</v>
      </c>
      <c r="G16" s="677" t="s">
        <v>573</v>
      </c>
      <c r="H16" s="677" t="s">
        <v>573</v>
      </c>
      <c r="I16" s="677" t="s">
        <v>573</v>
      </c>
      <c r="J16" s="651"/>
      <c r="K16" s="651"/>
      <c r="L16" s="651"/>
    </row>
    <row r="17" spans="1:14" s="676" customFormat="1" ht="15" hidden="1" x14ac:dyDescent="0.25">
      <c r="B17" s="678"/>
      <c r="E17" s="679"/>
      <c r="F17" s="680"/>
      <c r="G17" s="681"/>
      <c r="H17" s="651"/>
      <c r="I17" s="651"/>
      <c r="J17" s="651"/>
      <c r="K17" s="651"/>
      <c r="L17" s="651"/>
    </row>
    <row r="18" spans="1:14" s="645" customFormat="1" ht="21" hidden="1" x14ac:dyDescent="0.25">
      <c r="B18" s="682" t="s">
        <v>574</v>
      </c>
      <c r="C18" s="683" t="s">
        <v>556</v>
      </c>
      <c r="E18" s="684"/>
      <c r="F18" s="685"/>
      <c r="I18" s="644"/>
      <c r="J18" s="644"/>
      <c r="K18" s="644"/>
      <c r="L18" s="644"/>
    </row>
    <row r="19" spans="1:14" s="645" customFormat="1" ht="21" hidden="1" x14ac:dyDescent="0.25">
      <c r="A19" s="644"/>
      <c r="B19" s="682"/>
      <c r="C19" s="686"/>
      <c r="E19" s="684"/>
      <c r="F19" s="685"/>
      <c r="G19" s="644"/>
      <c r="H19" s="644"/>
      <c r="I19" s="644"/>
      <c r="J19" s="644"/>
      <c r="K19" s="644"/>
      <c r="L19" s="644"/>
    </row>
    <row r="20" spans="1:14" s="690" customFormat="1" ht="21" hidden="1" x14ac:dyDescent="0.4">
      <c r="A20" s="687" t="s">
        <v>575</v>
      </c>
      <c r="B20" s="688"/>
      <c r="C20" s="689"/>
      <c r="E20" s="691"/>
      <c r="F20" s="692"/>
    </row>
    <row r="21" spans="1:14" s="645" customFormat="1" ht="21" hidden="1" x14ac:dyDescent="0.4">
      <c r="A21" s="693"/>
      <c r="B21" s="682"/>
      <c r="E21" s="684"/>
      <c r="F21" s="685"/>
    </row>
    <row r="22" spans="1:14" s="645" customFormat="1" ht="21" hidden="1" x14ac:dyDescent="0.4">
      <c r="A22" s="693"/>
      <c r="C22" s="1667" t="s">
        <v>576</v>
      </c>
      <c r="D22" s="1668"/>
      <c r="E22" s="1668"/>
      <c r="F22" s="1668"/>
      <c r="G22" s="1668"/>
      <c r="H22" s="1668"/>
      <c r="I22" s="1668"/>
      <c r="J22" s="1668"/>
      <c r="K22" s="1668"/>
      <c r="L22" s="1668"/>
    </row>
    <row r="23" spans="1:14" s="645" customFormat="1" hidden="1" x14ac:dyDescent="0.25">
      <c r="C23" s="1668"/>
      <c r="D23" s="1668"/>
      <c r="E23" s="1668"/>
      <c r="F23" s="1668"/>
      <c r="G23" s="1668"/>
      <c r="H23" s="1668"/>
      <c r="I23" s="1668"/>
      <c r="J23" s="1668"/>
      <c r="K23" s="1668"/>
      <c r="L23" s="1668"/>
    </row>
    <row r="24" spans="1:14" s="645" customFormat="1" ht="15.6" hidden="1" x14ac:dyDescent="0.25">
      <c r="B24" s="682"/>
      <c r="C24" s="1668"/>
      <c r="D24" s="1668"/>
      <c r="E24" s="1668"/>
      <c r="F24" s="1668"/>
      <c r="G24" s="1668"/>
      <c r="H24" s="1668"/>
      <c r="I24" s="1668"/>
      <c r="J24" s="1668"/>
      <c r="K24" s="1668"/>
      <c r="L24" s="1668"/>
    </row>
    <row r="25" spans="1:14" s="645" customFormat="1" ht="15.6" hidden="1" x14ac:dyDescent="0.25">
      <c r="B25" s="682"/>
      <c r="C25" s="1668"/>
      <c r="D25" s="1668"/>
      <c r="E25" s="1668"/>
      <c r="F25" s="1668"/>
      <c r="G25" s="1668"/>
      <c r="H25" s="1668"/>
      <c r="I25" s="1668"/>
      <c r="J25" s="1668"/>
      <c r="K25" s="1668"/>
      <c r="L25" s="1668"/>
    </row>
    <row r="26" spans="1:14" s="645" customFormat="1" ht="21" hidden="1" x14ac:dyDescent="0.4">
      <c r="A26" s="693"/>
      <c r="B26" s="682"/>
      <c r="C26" s="1668"/>
      <c r="D26" s="1668"/>
      <c r="E26" s="1668"/>
      <c r="F26" s="1668"/>
      <c r="G26" s="1668"/>
      <c r="H26" s="1668"/>
      <c r="I26" s="1668"/>
      <c r="J26" s="1668"/>
      <c r="K26" s="1668"/>
      <c r="L26" s="1668"/>
    </row>
    <row r="27" spans="1:14" s="645" customFormat="1" ht="21" hidden="1" x14ac:dyDescent="0.4">
      <c r="A27" s="693"/>
      <c r="B27" s="682"/>
      <c r="C27" s="1668"/>
      <c r="D27" s="1668"/>
      <c r="E27" s="1668"/>
      <c r="F27" s="1668"/>
      <c r="G27" s="1668"/>
      <c r="H27" s="1668"/>
      <c r="I27" s="1668"/>
      <c r="J27" s="1668"/>
      <c r="K27" s="1668"/>
      <c r="L27" s="1668"/>
    </row>
    <row r="28" spans="1:14" s="645" customFormat="1" ht="21" hidden="1" x14ac:dyDescent="0.4">
      <c r="A28" s="693"/>
      <c r="B28" s="682"/>
      <c r="C28" s="1668"/>
      <c r="D28" s="1668"/>
      <c r="E28" s="1668"/>
      <c r="F28" s="1668"/>
      <c r="G28" s="1668"/>
      <c r="H28" s="1668"/>
      <c r="I28" s="1668"/>
      <c r="J28" s="1668"/>
      <c r="K28" s="1668"/>
      <c r="L28" s="1668"/>
    </row>
    <row r="29" spans="1:14" s="645" customFormat="1" ht="21" hidden="1" x14ac:dyDescent="0.4">
      <c r="A29" s="693"/>
      <c r="B29" s="682"/>
      <c r="C29" s="694"/>
      <c r="E29" s="684"/>
      <c r="F29" s="685"/>
    </row>
    <row r="30" spans="1:14" s="645" customFormat="1" ht="21" hidden="1" x14ac:dyDescent="0.4">
      <c r="B30" s="695" t="s">
        <v>577</v>
      </c>
      <c r="C30" s="695" t="s">
        <v>578</v>
      </c>
      <c r="D30" s="695" t="s">
        <v>324</v>
      </c>
      <c r="E30" s="695" t="s">
        <v>333</v>
      </c>
      <c r="F30" s="695" t="s">
        <v>335</v>
      </c>
      <c r="G30" s="695" t="s">
        <v>338</v>
      </c>
      <c r="H30" s="695" t="s">
        <v>341</v>
      </c>
      <c r="I30" s="695" t="s">
        <v>344</v>
      </c>
      <c r="J30" s="695" t="s">
        <v>347</v>
      </c>
      <c r="K30" s="695" t="s">
        <v>579</v>
      </c>
      <c r="L30" s="695" t="s">
        <v>353</v>
      </c>
      <c r="N30" s="693" t="s">
        <v>580</v>
      </c>
    </row>
    <row r="31" spans="1:14" s="645" customFormat="1" ht="15" hidden="1" x14ac:dyDescent="0.25">
      <c r="A31" s="644">
        <v>1</v>
      </c>
      <c r="B31" s="696" t="s">
        <v>581</v>
      </c>
      <c r="C31" s="697" t="s">
        <v>578</v>
      </c>
      <c r="D31" s="698" t="s">
        <v>578</v>
      </c>
      <c r="E31" s="698" t="s">
        <v>578</v>
      </c>
      <c r="F31" s="698" t="s">
        <v>578</v>
      </c>
      <c r="G31" s="698" t="s">
        <v>578</v>
      </c>
      <c r="H31" s="698" t="s">
        <v>578</v>
      </c>
      <c r="I31" s="698" t="s">
        <v>578</v>
      </c>
      <c r="J31" s="698" t="s">
        <v>578</v>
      </c>
      <c r="K31" s="698" t="s">
        <v>578</v>
      </c>
      <c r="L31" s="698" t="s">
        <v>578</v>
      </c>
      <c r="N31" s="699" t="s">
        <v>578</v>
      </c>
    </row>
    <row r="32" spans="1:14" s="645" customFormat="1" ht="30" hidden="1" x14ac:dyDescent="0.25">
      <c r="A32" s="645">
        <v>2</v>
      </c>
      <c r="B32" s="696" t="s">
        <v>582</v>
      </c>
      <c r="C32" s="700" t="s">
        <v>578</v>
      </c>
      <c r="D32" s="701" t="s">
        <v>578</v>
      </c>
      <c r="E32" s="701" t="s">
        <v>578</v>
      </c>
      <c r="F32" s="701" t="s">
        <v>578</v>
      </c>
      <c r="G32" s="701" t="s">
        <v>578</v>
      </c>
      <c r="H32" s="701" t="s">
        <v>578</v>
      </c>
      <c r="I32" s="701" t="s">
        <v>578</v>
      </c>
      <c r="J32" s="701" t="s">
        <v>578</v>
      </c>
      <c r="K32" s="701" t="s">
        <v>578</v>
      </c>
      <c r="L32" s="701" t="s">
        <v>578</v>
      </c>
      <c r="N32" s="701" t="s">
        <v>583</v>
      </c>
    </row>
    <row r="33" spans="1:12" s="645" customFormat="1" ht="15" hidden="1" x14ac:dyDescent="0.25">
      <c r="A33" s="645">
        <v>3</v>
      </c>
      <c r="B33" s="696" t="s">
        <v>584</v>
      </c>
      <c r="C33" s="700" t="s">
        <v>578</v>
      </c>
      <c r="D33" s="701" t="s">
        <v>578</v>
      </c>
      <c r="E33" s="701" t="s">
        <v>578</v>
      </c>
      <c r="F33" s="701" t="s">
        <v>578</v>
      </c>
      <c r="G33" s="701" t="s">
        <v>578</v>
      </c>
      <c r="H33" s="701" t="s">
        <v>578</v>
      </c>
      <c r="I33" s="701" t="s">
        <v>578</v>
      </c>
      <c r="J33" s="701" t="s">
        <v>578</v>
      </c>
      <c r="K33" s="701" t="s">
        <v>578</v>
      </c>
      <c r="L33" s="701" t="s">
        <v>578</v>
      </c>
    </row>
    <row r="34" spans="1:12" s="645" customFormat="1" ht="30" hidden="1" x14ac:dyDescent="0.25">
      <c r="A34" s="645">
        <v>4</v>
      </c>
      <c r="B34" s="696" t="s">
        <v>585</v>
      </c>
      <c r="C34" s="700" t="s">
        <v>578</v>
      </c>
      <c r="D34" s="701" t="s">
        <v>578</v>
      </c>
      <c r="E34" s="701" t="s">
        <v>578</v>
      </c>
      <c r="F34" s="701" t="s">
        <v>578</v>
      </c>
      <c r="G34" s="701" t="s">
        <v>578</v>
      </c>
      <c r="H34" s="701" t="s">
        <v>578</v>
      </c>
      <c r="I34" s="701" t="s">
        <v>578</v>
      </c>
      <c r="J34" s="701" t="s">
        <v>578</v>
      </c>
      <c r="K34" s="701" t="s">
        <v>578</v>
      </c>
      <c r="L34" s="701" t="s">
        <v>578</v>
      </c>
    </row>
    <row r="35" spans="1:12" s="645" customFormat="1" ht="15" hidden="1" x14ac:dyDescent="0.25">
      <c r="A35" s="645">
        <v>5</v>
      </c>
      <c r="B35" s="696" t="s">
        <v>586</v>
      </c>
      <c r="C35" s="700" t="s">
        <v>578</v>
      </c>
      <c r="D35" s="701" t="s">
        <v>578</v>
      </c>
      <c r="E35" s="701" t="s">
        <v>578</v>
      </c>
      <c r="F35" s="701" t="s">
        <v>578</v>
      </c>
      <c r="G35" s="701" t="s">
        <v>578</v>
      </c>
      <c r="H35" s="701" t="s">
        <v>578</v>
      </c>
      <c r="I35" s="701" t="s">
        <v>578</v>
      </c>
      <c r="J35" s="701" t="s">
        <v>578</v>
      </c>
      <c r="K35" s="701" t="s">
        <v>578</v>
      </c>
      <c r="L35" s="701" t="s">
        <v>578</v>
      </c>
    </row>
    <row r="36" spans="1:12" s="645" customFormat="1" ht="30" hidden="1" x14ac:dyDescent="0.25">
      <c r="A36" s="644">
        <v>6</v>
      </c>
      <c r="B36" s="696" t="s">
        <v>587</v>
      </c>
      <c r="C36" s="700" t="s">
        <v>578</v>
      </c>
      <c r="D36" s="701" t="s">
        <v>578</v>
      </c>
      <c r="E36" s="701" t="s">
        <v>578</v>
      </c>
      <c r="F36" s="701" t="s">
        <v>578</v>
      </c>
      <c r="G36" s="701" t="s">
        <v>578</v>
      </c>
      <c r="H36" s="701" t="s">
        <v>578</v>
      </c>
      <c r="I36" s="701" t="s">
        <v>578</v>
      </c>
      <c r="J36" s="701" t="s">
        <v>578</v>
      </c>
      <c r="K36" s="701" t="s">
        <v>578</v>
      </c>
      <c r="L36" s="701" t="s">
        <v>578</v>
      </c>
    </row>
    <row r="37" spans="1:12" s="645" customFormat="1" ht="15" hidden="1" x14ac:dyDescent="0.25">
      <c r="A37" s="645">
        <v>7</v>
      </c>
      <c r="B37" s="696" t="s">
        <v>588</v>
      </c>
      <c r="C37" s="700" t="s">
        <v>578</v>
      </c>
      <c r="D37" s="701" t="s">
        <v>578</v>
      </c>
      <c r="E37" s="701" t="s">
        <v>578</v>
      </c>
      <c r="F37" s="701" t="s">
        <v>578</v>
      </c>
      <c r="G37" s="701" t="s">
        <v>578</v>
      </c>
      <c r="H37" s="701" t="s">
        <v>578</v>
      </c>
      <c r="I37" s="701" t="s">
        <v>578</v>
      </c>
      <c r="J37" s="701" t="s">
        <v>578</v>
      </c>
      <c r="K37" s="701" t="s">
        <v>578</v>
      </c>
      <c r="L37" s="701" t="s">
        <v>578</v>
      </c>
    </row>
    <row r="38" spans="1:12" s="645" customFormat="1" ht="30" hidden="1" x14ac:dyDescent="0.25">
      <c r="A38" s="645">
        <v>8</v>
      </c>
      <c r="B38" s="696" t="s">
        <v>589</v>
      </c>
      <c r="C38" s="700" t="s">
        <v>578</v>
      </c>
      <c r="D38" s="701" t="s">
        <v>578</v>
      </c>
      <c r="E38" s="701" t="s">
        <v>578</v>
      </c>
      <c r="F38" s="701" t="s">
        <v>578</v>
      </c>
      <c r="G38" s="701" t="s">
        <v>578</v>
      </c>
      <c r="H38" s="701" t="s">
        <v>578</v>
      </c>
      <c r="I38" s="701" t="s">
        <v>578</v>
      </c>
      <c r="J38" s="701" t="s">
        <v>578</v>
      </c>
      <c r="K38" s="701" t="s">
        <v>578</v>
      </c>
      <c r="L38" s="701" t="s">
        <v>578</v>
      </c>
    </row>
    <row r="39" spans="1:12" s="645" customFormat="1" ht="15" hidden="1" x14ac:dyDescent="0.25">
      <c r="A39" s="645">
        <v>9</v>
      </c>
      <c r="B39" s="696" t="s">
        <v>590</v>
      </c>
      <c r="C39" s="700" t="s">
        <v>578</v>
      </c>
      <c r="D39" s="701" t="s">
        <v>578</v>
      </c>
      <c r="E39" s="701" t="s">
        <v>578</v>
      </c>
      <c r="F39" s="701" t="s">
        <v>578</v>
      </c>
      <c r="G39" s="701" t="s">
        <v>578</v>
      </c>
      <c r="H39" s="701" t="s">
        <v>578</v>
      </c>
      <c r="I39" s="701" t="s">
        <v>578</v>
      </c>
      <c r="J39" s="701" t="s">
        <v>578</v>
      </c>
      <c r="K39" s="701" t="s">
        <v>578</v>
      </c>
      <c r="L39" s="701" t="s">
        <v>578</v>
      </c>
    </row>
    <row r="40" spans="1:12" s="645" customFormat="1" ht="30" hidden="1" x14ac:dyDescent="0.25">
      <c r="A40" s="645">
        <v>10</v>
      </c>
      <c r="B40" s="696" t="s">
        <v>591</v>
      </c>
      <c r="C40" s="700" t="s">
        <v>578</v>
      </c>
      <c r="D40" s="701" t="s">
        <v>578</v>
      </c>
      <c r="E40" s="701" t="s">
        <v>578</v>
      </c>
      <c r="F40" s="701" t="s">
        <v>578</v>
      </c>
      <c r="G40" s="701" t="s">
        <v>578</v>
      </c>
      <c r="H40" s="701" t="s">
        <v>578</v>
      </c>
      <c r="I40" s="701" t="s">
        <v>578</v>
      </c>
      <c r="J40" s="701" t="s">
        <v>578</v>
      </c>
      <c r="K40" s="701" t="s">
        <v>578</v>
      </c>
      <c r="L40" s="701" t="s">
        <v>578</v>
      </c>
    </row>
    <row r="41" spans="1:12" s="645" customFormat="1" ht="15" hidden="1" x14ac:dyDescent="0.25">
      <c r="A41" s="644">
        <v>11</v>
      </c>
      <c r="B41" s="696" t="s">
        <v>592</v>
      </c>
      <c r="C41" s="700" t="s">
        <v>578</v>
      </c>
      <c r="D41" s="701" t="s">
        <v>578</v>
      </c>
      <c r="E41" s="701" t="s">
        <v>578</v>
      </c>
      <c r="F41" s="701" t="s">
        <v>578</v>
      </c>
      <c r="G41" s="701" t="s">
        <v>578</v>
      </c>
      <c r="H41" s="701" t="s">
        <v>578</v>
      </c>
      <c r="I41" s="701" t="s">
        <v>578</v>
      </c>
      <c r="J41" s="701" t="s">
        <v>578</v>
      </c>
      <c r="K41" s="701" t="s">
        <v>578</v>
      </c>
      <c r="L41" s="701" t="s">
        <v>578</v>
      </c>
    </row>
    <row r="42" spans="1:12" s="645" customFormat="1" ht="30" hidden="1" x14ac:dyDescent="0.25">
      <c r="A42" s="645">
        <v>12</v>
      </c>
      <c r="B42" s="696" t="s">
        <v>593</v>
      </c>
      <c r="C42" s="700" t="s">
        <v>578</v>
      </c>
      <c r="D42" s="701" t="s">
        <v>578</v>
      </c>
      <c r="E42" s="701" t="s">
        <v>578</v>
      </c>
      <c r="F42" s="701" t="s">
        <v>578</v>
      </c>
      <c r="G42" s="701" t="s">
        <v>578</v>
      </c>
      <c r="H42" s="701" t="s">
        <v>578</v>
      </c>
      <c r="I42" s="701" t="s">
        <v>578</v>
      </c>
      <c r="J42" s="701" t="s">
        <v>578</v>
      </c>
      <c r="K42" s="701" t="s">
        <v>578</v>
      </c>
      <c r="L42" s="701" t="s">
        <v>578</v>
      </c>
    </row>
    <row r="43" spans="1:12" s="645" customFormat="1" ht="15" hidden="1" x14ac:dyDescent="0.25">
      <c r="A43" s="645">
        <v>13</v>
      </c>
      <c r="B43" s="696" t="s">
        <v>594</v>
      </c>
      <c r="C43" s="700" t="s">
        <v>578</v>
      </c>
      <c r="D43" s="701" t="s">
        <v>578</v>
      </c>
      <c r="E43" s="701" t="s">
        <v>578</v>
      </c>
      <c r="F43" s="701" t="s">
        <v>578</v>
      </c>
      <c r="G43" s="701" t="s">
        <v>578</v>
      </c>
      <c r="H43" s="701" t="s">
        <v>578</v>
      </c>
      <c r="I43" s="701" t="s">
        <v>578</v>
      </c>
      <c r="J43" s="701" t="s">
        <v>578</v>
      </c>
      <c r="K43" s="701" t="s">
        <v>578</v>
      </c>
      <c r="L43" s="701" t="s">
        <v>578</v>
      </c>
    </row>
    <row r="44" spans="1:12" s="645" customFormat="1" ht="15" hidden="1" x14ac:dyDescent="0.25">
      <c r="A44" s="645">
        <v>14</v>
      </c>
      <c r="B44" s="696" t="s">
        <v>595</v>
      </c>
      <c r="C44" s="700" t="s">
        <v>578</v>
      </c>
      <c r="D44" s="701" t="s">
        <v>578</v>
      </c>
      <c r="E44" s="701" t="s">
        <v>578</v>
      </c>
      <c r="F44" s="701" t="s">
        <v>578</v>
      </c>
      <c r="G44" s="701" t="s">
        <v>578</v>
      </c>
      <c r="H44" s="701" t="s">
        <v>578</v>
      </c>
      <c r="I44" s="701" t="s">
        <v>578</v>
      </c>
      <c r="J44" s="701" t="s">
        <v>578</v>
      </c>
      <c r="K44" s="701" t="s">
        <v>578</v>
      </c>
      <c r="L44" s="701" t="s">
        <v>578</v>
      </c>
    </row>
    <row r="45" spans="1:12" s="645" customFormat="1" ht="15" hidden="1" x14ac:dyDescent="0.25">
      <c r="A45" s="645">
        <v>15</v>
      </c>
      <c r="B45" s="696" t="s">
        <v>596</v>
      </c>
      <c r="C45" s="700" t="s">
        <v>578</v>
      </c>
      <c r="D45" s="701" t="s">
        <v>578</v>
      </c>
      <c r="E45" s="701" t="s">
        <v>578</v>
      </c>
      <c r="F45" s="701" t="s">
        <v>578</v>
      </c>
      <c r="G45" s="701" t="s">
        <v>578</v>
      </c>
      <c r="H45" s="701" t="s">
        <v>578</v>
      </c>
      <c r="I45" s="701" t="s">
        <v>578</v>
      </c>
      <c r="J45" s="701" t="s">
        <v>578</v>
      </c>
      <c r="K45" s="701" t="s">
        <v>578</v>
      </c>
      <c r="L45" s="701" t="s">
        <v>578</v>
      </c>
    </row>
    <row r="46" spans="1:12" s="645" customFormat="1" ht="15" hidden="1" x14ac:dyDescent="0.25">
      <c r="A46" s="645">
        <v>16</v>
      </c>
      <c r="B46" s="696" t="s">
        <v>597</v>
      </c>
      <c r="C46" s="700" t="s">
        <v>578</v>
      </c>
      <c r="D46" s="701" t="s">
        <v>578</v>
      </c>
      <c r="E46" s="701" t="s">
        <v>578</v>
      </c>
      <c r="F46" s="701" t="s">
        <v>578</v>
      </c>
      <c r="G46" s="701" t="s">
        <v>578</v>
      </c>
      <c r="H46" s="701" t="s">
        <v>578</v>
      </c>
      <c r="I46" s="701" t="s">
        <v>578</v>
      </c>
      <c r="J46" s="701" t="s">
        <v>578</v>
      </c>
      <c r="K46" s="701" t="s">
        <v>578</v>
      </c>
      <c r="L46" s="701" t="s">
        <v>578</v>
      </c>
    </row>
    <row r="47" spans="1:12" s="645" customFormat="1" ht="15" hidden="1" x14ac:dyDescent="0.25">
      <c r="A47" s="645">
        <v>17</v>
      </c>
      <c r="B47" s="702" t="s">
        <v>598</v>
      </c>
      <c r="C47" s="700" t="s">
        <v>578</v>
      </c>
      <c r="D47" s="701" t="s">
        <v>578</v>
      </c>
      <c r="E47" s="701" t="s">
        <v>578</v>
      </c>
      <c r="F47" s="701" t="s">
        <v>578</v>
      </c>
      <c r="G47" s="701" t="s">
        <v>578</v>
      </c>
      <c r="H47" s="701" t="s">
        <v>578</v>
      </c>
      <c r="I47" s="701" t="s">
        <v>578</v>
      </c>
      <c r="J47" s="701" t="s">
        <v>578</v>
      </c>
      <c r="K47" s="701" t="s">
        <v>578</v>
      </c>
      <c r="L47" s="701" t="s">
        <v>578</v>
      </c>
    </row>
    <row r="48" spans="1:12" s="645" customFormat="1" ht="15" hidden="1" x14ac:dyDescent="0.25">
      <c r="A48" s="645">
        <v>18</v>
      </c>
      <c r="B48" s="696" t="s">
        <v>599</v>
      </c>
      <c r="C48" s="700" t="s">
        <v>578</v>
      </c>
      <c r="D48" s="701" t="s">
        <v>578</v>
      </c>
      <c r="E48" s="701" t="s">
        <v>578</v>
      </c>
      <c r="F48" s="701" t="s">
        <v>578</v>
      </c>
      <c r="G48" s="701" t="s">
        <v>578</v>
      </c>
      <c r="H48" s="701" t="s">
        <v>578</v>
      </c>
      <c r="I48" s="701" t="s">
        <v>578</v>
      </c>
      <c r="J48" s="701" t="s">
        <v>578</v>
      </c>
      <c r="K48" s="701" t="s">
        <v>578</v>
      </c>
      <c r="L48" s="701" t="s">
        <v>578</v>
      </c>
    </row>
    <row r="49" spans="1:13" s="645" customFormat="1" ht="15" hidden="1" x14ac:dyDescent="0.25">
      <c r="A49" s="645">
        <v>19</v>
      </c>
      <c r="B49" s="696" t="s">
        <v>600</v>
      </c>
      <c r="C49" s="700" t="s">
        <v>578</v>
      </c>
      <c r="D49" s="701" t="s">
        <v>578</v>
      </c>
      <c r="E49" s="701" t="s">
        <v>578</v>
      </c>
      <c r="F49" s="701" t="s">
        <v>578</v>
      </c>
      <c r="G49" s="701" t="s">
        <v>578</v>
      </c>
      <c r="H49" s="701" t="s">
        <v>578</v>
      </c>
      <c r="I49" s="701" t="s">
        <v>578</v>
      </c>
      <c r="J49" s="701" t="s">
        <v>578</v>
      </c>
      <c r="K49" s="701" t="s">
        <v>578</v>
      </c>
      <c r="L49" s="701" t="s">
        <v>578</v>
      </c>
    </row>
    <row r="50" spans="1:13" s="645" customFormat="1" ht="15" hidden="1" x14ac:dyDescent="0.25">
      <c r="A50" s="645">
        <v>20</v>
      </c>
      <c r="B50" s="696" t="s">
        <v>601</v>
      </c>
      <c r="C50" s="700" t="s">
        <v>578</v>
      </c>
      <c r="D50" s="701" t="s">
        <v>578</v>
      </c>
      <c r="E50" s="701" t="s">
        <v>578</v>
      </c>
      <c r="F50" s="701" t="s">
        <v>578</v>
      </c>
      <c r="G50" s="701" t="s">
        <v>578</v>
      </c>
      <c r="H50" s="701" t="s">
        <v>578</v>
      </c>
      <c r="I50" s="701" t="s">
        <v>578</v>
      </c>
      <c r="J50" s="701" t="s">
        <v>578</v>
      </c>
      <c r="K50" s="701" t="s">
        <v>578</v>
      </c>
      <c r="L50" s="701" t="s">
        <v>578</v>
      </c>
    </row>
    <row r="51" spans="1:13" s="645" customFormat="1" ht="15" hidden="1" x14ac:dyDescent="0.25">
      <c r="A51" s="645">
        <v>21</v>
      </c>
      <c r="B51" s="696" t="s">
        <v>619</v>
      </c>
      <c r="C51" s="700" t="s">
        <v>578</v>
      </c>
      <c r="D51" s="701" t="s">
        <v>578</v>
      </c>
      <c r="E51" s="701" t="s">
        <v>578</v>
      </c>
      <c r="F51" s="701" t="s">
        <v>578</v>
      </c>
      <c r="G51" s="701" t="s">
        <v>578</v>
      </c>
      <c r="H51" s="701" t="s">
        <v>578</v>
      </c>
      <c r="I51" s="701" t="s">
        <v>578</v>
      </c>
      <c r="J51" s="701" t="s">
        <v>578</v>
      </c>
      <c r="K51" s="701" t="s">
        <v>578</v>
      </c>
      <c r="L51" s="701" t="s">
        <v>578</v>
      </c>
    </row>
    <row r="52" spans="1:13" s="645" customFormat="1" ht="15" hidden="1" x14ac:dyDescent="0.25">
      <c r="A52" s="645">
        <v>22</v>
      </c>
      <c r="B52" s="696" t="s">
        <v>620</v>
      </c>
      <c r="C52" s="700" t="s">
        <v>578</v>
      </c>
      <c r="D52" s="701" t="s">
        <v>578</v>
      </c>
      <c r="E52" s="701" t="s">
        <v>578</v>
      </c>
      <c r="F52" s="701" t="s">
        <v>578</v>
      </c>
      <c r="G52" s="701" t="s">
        <v>578</v>
      </c>
      <c r="H52" s="701" t="s">
        <v>578</v>
      </c>
      <c r="I52" s="701" t="s">
        <v>578</v>
      </c>
      <c r="J52" s="701" t="s">
        <v>578</v>
      </c>
      <c r="K52" s="701" t="s">
        <v>578</v>
      </c>
      <c r="L52" s="701" t="s">
        <v>578</v>
      </c>
    </row>
    <row r="53" spans="1:13" s="645" customFormat="1" ht="15" hidden="1" x14ac:dyDescent="0.25">
      <c r="A53" s="645">
        <v>23</v>
      </c>
      <c r="B53" s="696"/>
      <c r="C53" s="696"/>
      <c r="D53" s="696"/>
      <c r="E53" s="696"/>
      <c r="F53" s="696"/>
      <c r="G53" s="696"/>
      <c r="H53" s="696"/>
      <c r="I53" s="696"/>
      <c r="J53" s="696"/>
      <c r="K53" s="696"/>
      <c r="L53" s="696"/>
    </row>
    <row r="54" spans="1:13" s="645" customFormat="1" ht="15" hidden="1" x14ac:dyDescent="0.25">
      <c r="A54" s="645">
        <v>24</v>
      </c>
      <c r="B54" s="696"/>
      <c r="C54" s="696"/>
      <c r="D54" s="696"/>
      <c r="E54" s="696"/>
      <c r="F54" s="696"/>
      <c r="G54" s="696"/>
      <c r="H54" s="696"/>
      <c r="I54" s="696"/>
      <c r="J54" s="696"/>
      <c r="K54" s="696"/>
      <c r="L54" s="696"/>
    </row>
    <row r="55" spans="1:13" s="645" customFormat="1" ht="15" hidden="1" x14ac:dyDescent="0.25">
      <c r="A55" s="645">
        <v>25</v>
      </c>
      <c r="B55" s="696"/>
      <c r="C55" s="696"/>
      <c r="D55" s="696"/>
      <c r="E55" s="696"/>
      <c r="F55" s="696"/>
      <c r="G55" s="696"/>
      <c r="H55" s="696"/>
      <c r="I55" s="696"/>
      <c r="J55" s="696"/>
      <c r="K55" s="696"/>
      <c r="L55" s="696"/>
    </row>
    <row r="56" spans="1:13" s="645" customFormat="1" ht="21" hidden="1" x14ac:dyDescent="0.25">
      <c r="B56" s="682"/>
      <c r="C56" s="686"/>
      <c r="D56" s="644"/>
      <c r="E56" s="671"/>
      <c r="F56" s="661"/>
      <c r="G56" s="644"/>
      <c r="H56" s="644"/>
      <c r="I56" s="644"/>
      <c r="J56" s="644"/>
      <c r="K56" s="644"/>
      <c r="L56" s="644"/>
    </row>
    <row r="57" spans="1:13" s="645" customFormat="1" ht="22.8" hidden="1" x14ac:dyDescent="0.4">
      <c r="B57" s="703" t="s">
        <v>602</v>
      </c>
      <c r="C57" s="686"/>
      <c r="D57" s="644"/>
      <c r="E57" s="671"/>
      <c r="F57" s="661"/>
      <c r="G57" s="644"/>
      <c r="H57" s="644"/>
      <c r="I57" s="644"/>
      <c r="J57" s="644"/>
      <c r="K57" s="644"/>
      <c r="L57" s="644"/>
    </row>
    <row r="58" spans="1:13" s="645" customFormat="1" ht="21" hidden="1" x14ac:dyDescent="0.25">
      <c r="B58" s="682"/>
      <c r="C58" s="686"/>
      <c r="D58" s="644"/>
      <c r="E58" s="671"/>
      <c r="F58" s="661"/>
      <c r="G58" s="644"/>
      <c r="H58" s="644"/>
      <c r="I58" s="644"/>
      <c r="J58" s="644"/>
      <c r="K58" s="644"/>
      <c r="L58" s="644"/>
    </row>
    <row r="59" spans="1:13" s="645" customFormat="1" ht="15.6" hidden="1" x14ac:dyDescent="0.3">
      <c r="A59" s="644"/>
      <c r="B59" s="704"/>
      <c r="C59" s="346"/>
      <c r="D59" s="705"/>
      <c r="E59" s="671"/>
      <c r="F59" s="661"/>
      <c r="G59" s="644"/>
      <c r="H59" s="644"/>
      <c r="I59" s="644"/>
      <c r="J59" s="644"/>
      <c r="K59" s="644"/>
      <c r="L59" s="644"/>
    </row>
    <row r="60" spans="1:13" s="676" customFormat="1" ht="16.2" thickBot="1" x14ac:dyDescent="0.35">
      <c r="A60" s="706"/>
      <c r="B60" s="707"/>
      <c r="C60" s="708"/>
      <c r="D60" s="709"/>
      <c r="E60" s="710"/>
      <c r="F60" s="708"/>
      <c r="G60" s="711"/>
      <c r="H60" s="711"/>
      <c r="I60" s="711"/>
      <c r="J60" s="711"/>
      <c r="K60" s="711"/>
      <c r="L60" s="711"/>
    </row>
    <row r="61" spans="1:13" s="676" customFormat="1" ht="15" x14ac:dyDescent="0.25">
      <c r="A61" s="712"/>
      <c r="B61" s="713"/>
      <c r="C61" s="714"/>
      <c r="D61" s="715"/>
      <c r="E61" s="716"/>
      <c r="F61" s="714"/>
      <c r="G61" s="715"/>
      <c r="H61" s="715"/>
      <c r="I61" s="715"/>
      <c r="J61" s="715"/>
      <c r="K61" s="715"/>
      <c r="L61" s="715"/>
      <c r="M61" s="717"/>
    </row>
    <row r="62" spans="1:13" s="676" customFormat="1" ht="30" x14ac:dyDescent="0.25">
      <c r="A62" s="1669" t="s">
        <v>603</v>
      </c>
      <c r="B62" s="1670"/>
      <c r="C62" s="718"/>
      <c r="D62" s="719"/>
      <c r="E62" s="720"/>
      <c r="F62" s="721"/>
      <c r="G62" s="719"/>
      <c r="H62" s="719"/>
      <c r="I62" s="719"/>
      <c r="J62" s="719"/>
      <c r="K62" s="719"/>
      <c r="L62" s="719"/>
      <c r="M62" s="717"/>
    </row>
    <row r="63" spans="1:13" s="728" customFormat="1" ht="15.6" thickBot="1" x14ac:dyDescent="0.3">
      <c r="A63" s="722"/>
      <c r="B63" s="723"/>
      <c r="C63" s="724"/>
      <c r="D63" s="725"/>
      <c r="E63" s="726"/>
      <c r="F63" s="724"/>
      <c r="G63" s="725"/>
      <c r="H63" s="725"/>
      <c r="I63" s="725"/>
      <c r="J63" s="725"/>
      <c r="K63" s="725"/>
      <c r="L63" s="725"/>
      <c r="M63" s="727"/>
    </row>
    <row r="64" spans="1:13" s="676" customFormat="1" ht="15" x14ac:dyDescent="0.25">
      <c r="A64" s="717"/>
      <c r="B64" s="729"/>
      <c r="C64" s="730"/>
      <c r="D64" s="717"/>
      <c r="E64" s="731"/>
      <c r="F64" s="730"/>
      <c r="G64" s="717"/>
      <c r="H64" s="717"/>
      <c r="I64" s="717"/>
      <c r="J64" s="717"/>
      <c r="K64" s="717"/>
      <c r="L64" s="717"/>
      <c r="M64" s="717"/>
    </row>
    <row r="65" spans="1:13" s="676" customFormat="1" ht="17.399999999999999" x14ac:dyDescent="0.3">
      <c r="B65" s="717"/>
      <c r="C65" s="732" t="s">
        <v>578</v>
      </c>
      <c r="D65" s="732" t="s">
        <v>324</v>
      </c>
      <c r="E65" s="732" t="s">
        <v>333</v>
      </c>
      <c r="F65" s="732" t="s">
        <v>335</v>
      </c>
      <c r="G65" s="732" t="s">
        <v>338</v>
      </c>
      <c r="H65" s="732" t="s">
        <v>341</v>
      </c>
      <c r="I65" s="732" t="s">
        <v>344</v>
      </c>
      <c r="J65" s="732" t="s">
        <v>347</v>
      </c>
      <c r="K65" s="732" t="s">
        <v>579</v>
      </c>
      <c r="L65" s="732" t="s">
        <v>353</v>
      </c>
      <c r="M65" s="717"/>
    </row>
    <row r="66" spans="1:13" s="676" customFormat="1" ht="21" customHeight="1" x14ac:dyDescent="0.4">
      <c r="B66" s="733">
        <v>1</v>
      </c>
      <c r="C66" s="1663" t="s">
        <v>581</v>
      </c>
      <c r="D66" s="1664"/>
      <c r="E66" s="1664"/>
      <c r="F66" s="1664"/>
      <c r="G66" s="1664"/>
      <c r="H66" s="1664"/>
      <c r="I66" s="1664"/>
      <c r="J66" s="1664"/>
      <c r="K66" s="1664"/>
      <c r="L66" s="1665"/>
      <c r="M66" s="717"/>
    </row>
    <row r="67" spans="1:13" s="676" customFormat="1" ht="15" x14ac:dyDescent="0.25">
      <c r="A67" s="681"/>
      <c r="B67" s="109"/>
      <c r="C67" s="1671" t="s">
        <v>621</v>
      </c>
      <c r="D67" s="1672"/>
      <c r="E67" s="1672"/>
      <c r="F67" s="1672"/>
      <c r="G67" s="1672"/>
      <c r="H67" s="1672"/>
      <c r="I67" s="1672"/>
      <c r="J67" s="1672"/>
      <c r="K67" s="1672"/>
      <c r="L67" s="1673"/>
      <c r="M67" s="717"/>
    </row>
    <row r="68" spans="1:13" s="676" customFormat="1" ht="15" x14ac:dyDescent="0.25">
      <c r="A68" s="681"/>
      <c r="B68" s="734" t="s">
        <v>604</v>
      </c>
      <c r="C68" s="744">
        <v>0.86432436043466343</v>
      </c>
      <c r="D68" s="736">
        <v>0.86432436043466343</v>
      </c>
      <c r="E68" s="736">
        <v>0.86432436043466343</v>
      </c>
      <c r="F68" s="736">
        <v>0.86432436043466343</v>
      </c>
      <c r="G68" s="736">
        <v>0.86432436043466343</v>
      </c>
      <c r="H68" s="736">
        <v>0.86432436043466343</v>
      </c>
      <c r="I68" s="736">
        <v>0.86432436043466343</v>
      </c>
      <c r="J68" s="736">
        <v>0.86432436043466343</v>
      </c>
      <c r="K68" s="736">
        <v>0.86432436043466343</v>
      </c>
      <c r="L68" s="736">
        <v>0.86432436043466343</v>
      </c>
      <c r="M68" s="717"/>
    </row>
    <row r="69" spans="1:13" s="676" customFormat="1" ht="15" hidden="1" x14ac:dyDescent="0.25">
      <c r="A69" s="681"/>
      <c r="B69" s="734" t="s">
        <v>605</v>
      </c>
      <c r="C69" s="735">
        <v>1.4616302255989826</v>
      </c>
      <c r="D69" s="736">
        <v>1.4616302255989826</v>
      </c>
      <c r="E69" s="736">
        <v>1.4616302255989826</v>
      </c>
      <c r="F69" s="736">
        <v>1.4616302255989826</v>
      </c>
      <c r="G69" s="736">
        <v>1.4616302255989826</v>
      </c>
      <c r="H69" s="736">
        <v>1.4616302255989826</v>
      </c>
      <c r="I69" s="736">
        <v>1.4616302255989826</v>
      </c>
      <c r="J69" s="736">
        <v>1.4616302255989826</v>
      </c>
      <c r="K69" s="736">
        <v>1.4616302255989826</v>
      </c>
      <c r="L69" s="736">
        <v>1.4616302255989826</v>
      </c>
      <c r="M69" s="717"/>
    </row>
    <row r="70" spans="1:13" s="676" customFormat="1" ht="15" hidden="1" x14ac:dyDescent="0.25">
      <c r="A70" s="681"/>
      <c r="B70" s="734" t="s">
        <v>606</v>
      </c>
      <c r="C70" s="735">
        <v>0.37649586887280284</v>
      </c>
      <c r="D70" s="736">
        <v>0.37649586887280284</v>
      </c>
      <c r="E70" s="736">
        <v>0.37649586887280284</v>
      </c>
      <c r="F70" s="736">
        <v>0.37649586887280284</v>
      </c>
      <c r="G70" s="736">
        <v>0.37649586887280284</v>
      </c>
      <c r="H70" s="736">
        <v>0.37649586887280284</v>
      </c>
      <c r="I70" s="736">
        <v>0.37649586887280284</v>
      </c>
      <c r="J70" s="736">
        <v>0.37649586887280284</v>
      </c>
      <c r="K70" s="736">
        <v>0.37649586887280284</v>
      </c>
      <c r="L70" s="736">
        <v>0.37649586887280284</v>
      </c>
      <c r="M70" s="717"/>
    </row>
    <row r="71" spans="1:13" s="676" customFormat="1" ht="15" x14ac:dyDescent="0.25">
      <c r="A71" s="681"/>
      <c r="B71" s="737" t="s">
        <v>607</v>
      </c>
      <c r="C71" s="738">
        <v>0.86432436043466343</v>
      </c>
      <c r="D71" s="738">
        <v>1.9700000000000002</v>
      </c>
      <c r="E71" s="738" t="e">
        <v>#DIV/0!</v>
      </c>
      <c r="F71" s="738" t="e">
        <v>#DIV/0!</v>
      </c>
      <c r="G71" s="738" t="e">
        <v>#DIV/0!</v>
      </c>
      <c r="H71" s="738" t="e">
        <v>#DIV/0!</v>
      </c>
      <c r="I71" s="738" t="e">
        <v>#DIV/0!</v>
      </c>
      <c r="J71" s="738" t="e">
        <v>#DIV/0!</v>
      </c>
      <c r="K71" s="738" t="e">
        <v>#DIV/0!</v>
      </c>
      <c r="L71" s="738" t="e">
        <v>#DIV/0!</v>
      </c>
      <c r="M71" s="717"/>
    </row>
    <row r="72" spans="1:13" s="676" customFormat="1" ht="15" x14ac:dyDescent="0.25">
      <c r="A72" s="681"/>
      <c r="B72" s="739" t="s">
        <v>98</v>
      </c>
      <c r="C72" s="738">
        <v>1.1850118536079073</v>
      </c>
      <c r="D72" s="738">
        <v>2.8782339395160745</v>
      </c>
      <c r="E72" s="738" t="e">
        <v>#DIV/0!</v>
      </c>
      <c r="F72" s="738" t="e">
        <v>#DIV/0!</v>
      </c>
      <c r="G72" s="738" t="e">
        <v>#DIV/0!</v>
      </c>
      <c r="H72" s="738" t="e">
        <v>#DIV/0!</v>
      </c>
      <c r="I72" s="738" t="e">
        <v>#DIV/0!</v>
      </c>
      <c r="J72" s="738" t="e">
        <v>#DIV/0!</v>
      </c>
      <c r="K72" s="738" t="e">
        <v>#DIV/0!</v>
      </c>
      <c r="L72" s="738" t="e">
        <v>#DIV/0!</v>
      </c>
      <c r="M72" s="717"/>
    </row>
    <row r="73" spans="1:13" s="676" customFormat="1" ht="15" x14ac:dyDescent="0.25">
      <c r="A73" s="681"/>
      <c r="B73" s="739" t="s">
        <v>88</v>
      </c>
      <c r="C73" s="738">
        <v>0.54363686726141969</v>
      </c>
      <c r="D73" s="738">
        <v>1.0617660604839259</v>
      </c>
      <c r="E73" s="738" t="e">
        <v>#DIV/0!</v>
      </c>
      <c r="F73" s="738" t="e">
        <v>#DIV/0!</v>
      </c>
      <c r="G73" s="738" t="e">
        <v>#DIV/0!</v>
      </c>
      <c r="H73" s="738" t="e">
        <v>#DIV/0!</v>
      </c>
      <c r="I73" s="738" t="e">
        <v>#DIV/0!</v>
      </c>
      <c r="J73" s="738" t="e">
        <v>#DIV/0!</v>
      </c>
      <c r="K73" s="738" t="e">
        <v>#DIV/0!</v>
      </c>
      <c r="L73" s="738" t="e">
        <v>#DIV/0!</v>
      </c>
      <c r="M73" s="717"/>
    </row>
    <row r="74" spans="1:13" s="676" customFormat="1" ht="15" x14ac:dyDescent="0.25">
      <c r="A74" s="681"/>
      <c r="B74" s="740" t="s">
        <v>608</v>
      </c>
      <c r="C74" s="741" t="s">
        <v>87</v>
      </c>
      <c r="D74" s="741"/>
      <c r="E74" s="741"/>
      <c r="F74" s="741"/>
      <c r="G74" s="741"/>
      <c r="H74" s="741"/>
      <c r="I74" s="741"/>
      <c r="J74" s="741"/>
      <c r="K74" s="741"/>
      <c r="L74" s="741"/>
      <c r="M74" s="717"/>
    </row>
    <row r="75" spans="1:13" s="676" customFormat="1" ht="15" x14ac:dyDescent="0.25">
      <c r="A75" s="681"/>
      <c r="B75" s="742" t="s">
        <v>609</v>
      </c>
      <c r="C75" s="743">
        <v>12</v>
      </c>
      <c r="D75" s="743">
        <v>10</v>
      </c>
      <c r="E75" s="743">
        <v>0</v>
      </c>
      <c r="F75" s="743">
        <v>0</v>
      </c>
      <c r="G75" s="743">
        <v>0</v>
      </c>
      <c r="H75" s="743">
        <v>0</v>
      </c>
      <c r="I75" s="743">
        <v>0</v>
      </c>
      <c r="J75" s="743">
        <v>0</v>
      </c>
      <c r="K75" s="743">
        <v>0</v>
      </c>
      <c r="L75" s="743">
        <v>0</v>
      </c>
      <c r="M75" s="717"/>
    </row>
    <row r="76" spans="1:13" s="676" customFormat="1" ht="15" x14ac:dyDescent="0.25">
      <c r="A76" s="681"/>
      <c r="B76" s="717"/>
      <c r="C76" s="729"/>
      <c r="D76" s="730"/>
      <c r="E76" s="731"/>
      <c r="F76" s="717"/>
      <c r="L76" s="717"/>
      <c r="M76" s="717"/>
    </row>
    <row r="77" spans="1:13" s="676" customFormat="1" ht="21" x14ac:dyDescent="0.4">
      <c r="A77" s="681"/>
      <c r="B77" s="733">
        <v>2</v>
      </c>
      <c r="C77" s="1663" t="s">
        <v>582</v>
      </c>
      <c r="D77" s="1664"/>
      <c r="E77" s="1664"/>
      <c r="F77" s="1664"/>
      <c r="G77" s="1664"/>
      <c r="H77" s="1664"/>
      <c r="I77" s="1664"/>
      <c r="J77" s="1664"/>
      <c r="K77" s="1664"/>
      <c r="L77" s="1665"/>
      <c r="M77" s="717"/>
    </row>
    <row r="78" spans="1:13" s="676" customFormat="1" ht="15" x14ac:dyDescent="0.25">
      <c r="A78" s="681"/>
      <c r="B78" s="717"/>
      <c r="C78" s="1671" t="s">
        <v>622</v>
      </c>
      <c r="D78" s="1672"/>
      <c r="E78" s="1672"/>
      <c r="F78" s="1672"/>
      <c r="G78" s="1672"/>
      <c r="H78" s="1672"/>
      <c r="I78" s="1672"/>
      <c r="J78" s="1672"/>
      <c r="K78" s="1672"/>
      <c r="L78" s="1673"/>
      <c r="M78" s="717"/>
    </row>
    <row r="79" spans="1:13" s="676" customFormat="1" ht="15" x14ac:dyDescent="0.25">
      <c r="A79" s="681"/>
      <c r="B79" s="734" t="s">
        <v>604</v>
      </c>
      <c r="C79" s="744">
        <v>72.174928343820952</v>
      </c>
      <c r="D79" s="736">
        <v>72.174928343820952</v>
      </c>
      <c r="E79" s="736">
        <v>72.174928343820952</v>
      </c>
      <c r="F79" s="736">
        <v>72.174928343820952</v>
      </c>
      <c r="G79" s="736">
        <v>72.174928343820952</v>
      </c>
      <c r="H79" s="736">
        <v>72.174928343820952</v>
      </c>
      <c r="I79" s="736">
        <v>72.174928343820952</v>
      </c>
      <c r="J79" s="736">
        <v>72.174928343820952</v>
      </c>
      <c r="K79" s="736">
        <v>72.174928343820952</v>
      </c>
      <c r="L79" s="736">
        <v>72.174928343820952</v>
      </c>
      <c r="M79" s="717"/>
    </row>
    <row r="80" spans="1:13" s="676" customFormat="1" ht="15" x14ac:dyDescent="0.25">
      <c r="A80" s="681"/>
      <c r="B80" s="734" t="s">
        <v>605</v>
      </c>
      <c r="C80" s="744">
        <v>110.77411021406712</v>
      </c>
      <c r="D80" s="736">
        <v>110.77411021406712</v>
      </c>
      <c r="E80" s="736">
        <v>110.77411021406712</v>
      </c>
      <c r="F80" s="736">
        <v>110.77411021406712</v>
      </c>
      <c r="G80" s="736">
        <v>110.77411021406712</v>
      </c>
      <c r="H80" s="736">
        <v>110.77411021406712</v>
      </c>
      <c r="I80" s="736">
        <v>110.77411021406712</v>
      </c>
      <c r="J80" s="736">
        <v>110.77411021406712</v>
      </c>
      <c r="K80" s="736">
        <v>110.77411021406712</v>
      </c>
      <c r="L80" s="736">
        <v>110.77411021406712</v>
      </c>
      <c r="M80" s="717"/>
    </row>
    <row r="81" spans="1:13" s="676" customFormat="1" ht="15" x14ac:dyDescent="0.25">
      <c r="A81" s="681"/>
      <c r="B81" s="734" t="s">
        <v>606</v>
      </c>
      <c r="C81" s="744">
        <v>33.575746473574775</v>
      </c>
      <c r="D81" s="736">
        <v>33.575746473574775</v>
      </c>
      <c r="E81" s="736">
        <v>33.575746473574775</v>
      </c>
      <c r="F81" s="736">
        <v>33.575746473574775</v>
      </c>
      <c r="G81" s="736">
        <v>33.575746473574775</v>
      </c>
      <c r="H81" s="736">
        <v>33.575746473574775</v>
      </c>
      <c r="I81" s="736">
        <v>33.575746473574775</v>
      </c>
      <c r="J81" s="736">
        <v>33.575746473574775</v>
      </c>
      <c r="K81" s="736">
        <v>33.575746473574775</v>
      </c>
      <c r="L81" s="736">
        <v>33.575746473574775</v>
      </c>
      <c r="M81" s="717"/>
    </row>
    <row r="82" spans="1:13" s="676" customFormat="1" ht="15" x14ac:dyDescent="0.25">
      <c r="A82" s="681"/>
      <c r="B82" s="737" t="s">
        <v>607</v>
      </c>
      <c r="C82" s="745">
        <v>72.174928343820952</v>
      </c>
      <c r="D82" s="738">
        <v>1.0766666666666667</v>
      </c>
      <c r="E82" s="738" t="e">
        <v>#DIV/0!</v>
      </c>
      <c r="F82" s="738" t="e">
        <v>#DIV/0!</v>
      </c>
      <c r="G82" s="738" t="e">
        <v>#DIV/0!</v>
      </c>
      <c r="H82" s="738" t="e">
        <v>#DIV/0!</v>
      </c>
      <c r="I82" s="738" t="e">
        <v>#DIV/0!</v>
      </c>
      <c r="J82" s="738" t="e">
        <v>#DIV/0!</v>
      </c>
      <c r="K82" s="738" t="e">
        <v>#DIV/0!</v>
      </c>
      <c r="L82" s="738" t="e">
        <v>#DIV/0!</v>
      </c>
      <c r="M82" s="717"/>
    </row>
    <row r="83" spans="1:13" s="676" customFormat="1" ht="15" x14ac:dyDescent="0.25">
      <c r="A83" s="681"/>
      <c r="B83" s="739" t="s">
        <v>98</v>
      </c>
      <c r="C83" s="745">
        <v>110.77411021406712</v>
      </c>
      <c r="D83" s="738">
        <v>1.6373096798535736</v>
      </c>
      <c r="E83" s="738" t="e">
        <v>#DIV/0!</v>
      </c>
      <c r="F83" s="738" t="e">
        <v>#DIV/0!</v>
      </c>
      <c r="G83" s="738" t="e">
        <v>#DIV/0!</v>
      </c>
      <c r="H83" s="738" t="e">
        <v>#DIV/0!</v>
      </c>
      <c r="I83" s="738" t="e">
        <v>#DIV/0!</v>
      </c>
      <c r="J83" s="738" t="e">
        <v>#DIV/0!</v>
      </c>
      <c r="K83" s="738" t="e">
        <v>#DIV/0!</v>
      </c>
      <c r="L83" s="738" t="e">
        <v>#DIV/0!</v>
      </c>
      <c r="M83" s="717"/>
    </row>
    <row r="84" spans="1:13" s="676" customFormat="1" ht="15" x14ac:dyDescent="0.25">
      <c r="A84" s="681"/>
      <c r="B84" s="739" t="s">
        <v>88</v>
      </c>
      <c r="C84" s="745">
        <v>33.575746473574775</v>
      </c>
      <c r="D84" s="738">
        <v>0.51602365347975965</v>
      </c>
      <c r="E84" s="738" t="e">
        <v>#DIV/0!</v>
      </c>
      <c r="F84" s="738" t="e">
        <v>#DIV/0!</v>
      </c>
      <c r="G84" s="738" t="e">
        <v>#DIV/0!</v>
      </c>
      <c r="H84" s="738" t="e">
        <v>#DIV/0!</v>
      </c>
      <c r="I84" s="738" t="e">
        <v>#DIV/0!</v>
      </c>
      <c r="J84" s="738" t="e">
        <v>#DIV/0!</v>
      </c>
      <c r="K84" s="738" t="e">
        <v>#DIV/0!</v>
      </c>
      <c r="L84" s="738" t="e">
        <v>#DIV/0!</v>
      </c>
      <c r="M84" s="717"/>
    </row>
    <row r="85" spans="1:13" s="676" customFormat="1" ht="15" x14ac:dyDescent="0.25">
      <c r="A85" s="681"/>
      <c r="B85" s="740" t="s">
        <v>608</v>
      </c>
      <c r="C85" s="741" t="s">
        <v>87</v>
      </c>
      <c r="D85" s="741"/>
      <c r="E85" s="741"/>
      <c r="F85" s="741"/>
      <c r="G85" s="741"/>
      <c r="H85" s="741"/>
      <c r="I85" s="741"/>
      <c r="J85" s="741"/>
      <c r="K85" s="741"/>
      <c r="L85" s="741"/>
      <c r="M85" s="717"/>
    </row>
    <row r="86" spans="1:13" s="676" customFormat="1" ht="15" x14ac:dyDescent="0.25">
      <c r="A86" s="681"/>
      <c r="B86" s="742" t="s">
        <v>609</v>
      </c>
      <c r="C86" s="743">
        <v>7</v>
      </c>
      <c r="D86" s="743">
        <v>18</v>
      </c>
      <c r="E86" s="743">
        <v>0</v>
      </c>
      <c r="F86" s="743">
        <v>0</v>
      </c>
      <c r="G86" s="743">
        <v>0</v>
      </c>
      <c r="H86" s="743">
        <v>0</v>
      </c>
      <c r="I86" s="743">
        <v>0</v>
      </c>
      <c r="J86" s="743">
        <v>0</v>
      </c>
      <c r="K86" s="743">
        <v>0</v>
      </c>
      <c r="L86" s="743">
        <v>0</v>
      </c>
      <c r="M86" s="717"/>
    </row>
    <row r="87" spans="1:13" s="676" customFormat="1" ht="15" x14ac:dyDescent="0.25">
      <c r="A87" s="681"/>
      <c r="B87" s="717"/>
      <c r="E87" s="679"/>
      <c r="K87" s="717"/>
      <c r="L87" s="717"/>
      <c r="M87" s="717"/>
    </row>
    <row r="88" spans="1:13" s="676" customFormat="1" ht="21" x14ac:dyDescent="0.4">
      <c r="A88" s="681"/>
      <c r="B88" s="733">
        <v>3</v>
      </c>
      <c r="C88" s="1677" t="s">
        <v>584</v>
      </c>
      <c r="D88" s="1678"/>
      <c r="E88" s="1678"/>
      <c r="F88" s="1678"/>
      <c r="G88" s="1678"/>
      <c r="H88" s="1678"/>
      <c r="I88" s="1678"/>
      <c r="J88" s="1678"/>
      <c r="K88" s="1678"/>
      <c r="L88" s="1679"/>
      <c r="M88" s="717"/>
    </row>
    <row r="89" spans="1:13" s="676" customFormat="1" ht="15" x14ac:dyDescent="0.25">
      <c r="A89" s="681"/>
      <c r="B89" s="717"/>
      <c r="C89" s="1671" t="s">
        <v>621</v>
      </c>
      <c r="D89" s="1672"/>
      <c r="E89" s="1672"/>
      <c r="F89" s="1672"/>
      <c r="G89" s="1672"/>
      <c r="H89" s="1672"/>
      <c r="I89" s="1672"/>
      <c r="J89" s="1672"/>
      <c r="K89" s="1672"/>
      <c r="L89" s="1673"/>
      <c r="M89" s="717"/>
    </row>
    <row r="90" spans="1:13" s="676" customFormat="1" ht="15" x14ac:dyDescent="0.25">
      <c r="A90" s="681"/>
      <c r="B90" s="734" t="s">
        <v>604</v>
      </c>
      <c r="C90" s="744">
        <v>1.0139093353964044</v>
      </c>
      <c r="D90" s="736">
        <v>1.0139093353964044</v>
      </c>
      <c r="E90" s="736">
        <v>1.0139093353964044</v>
      </c>
      <c r="F90" s="736">
        <v>1.0139093353964044</v>
      </c>
      <c r="G90" s="736">
        <v>1.0139093353964044</v>
      </c>
      <c r="H90" s="736">
        <v>1.0139093353964044</v>
      </c>
      <c r="I90" s="736">
        <v>1.0139093353964044</v>
      </c>
      <c r="J90" s="736">
        <v>1.0139093353964044</v>
      </c>
      <c r="K90" s="736">
        <v>1.0139093353964044</v>
      </c>
      <c r="L90" s="736">
        <v>1.0139093353964044</v>
      </c>
      <c r="M90" s="717"/>
    </row>
    <row r="91" spans="1:13" s="676" customFormat="1" ht="15" hidden="1" x14ac:dyDescent="0.25">
      <c r="A91" s="681"/>
      <c r="B91" s="734" t="s">
        <v>605</v>
      </c>
      <c r="C91" s="744">
        <v>1.4985751393104343</v>
      </c>
      <c r="D91" s="736">
        <v>1.4985751393104343</v>
      </c>
      <c r="E91" s="736">
        <v>1.4985751393104343</v>
      </c>
      <c r="F91" s="736">
        <v>1.4985751393104343</v>
      </c>
      <c r="G91" s="736">
        <v>1.4985751393104343</v>
      </c>
      <c r="H91" s="736">
        <v>1.4985751393104343</v>
      </c>
      <c r="I91" s="736">
        <v>1.4985751393104343</v>
      </c>
      <c r="J91" s="736">
        <v>1.4985751393104343</v>
      </c>
      <c r="K91" s="736">
        <v>1.4985751393104343</v>
      </c>
      <c r="L91" s="736">
        <v>1.4985751393104343</v>
      </c>
      <c r="M91" s="717"/>
    </row>
    <row r="92" spans="1:13" s="676" customFormat="1" ht="15" hidden="1" x14ac:dyDescent="0.25">
      <c r="A92" s="681"/>
      <c r="B92" s="734" t="s">
        <v>606</v>
      </c>
      <c r="C92" s="744">
        <v>0.52924353148237446</v>
      </c>
      <c r="D92" s="736">
        <v>0.52924353148237446</v>
      </c>
      <c r="E92" s="736">
        <v>0.52924353148237446</v>
      </c>
      <c r="F92" s="736">
        <v>0.52924353148237446</v>
      </c>
      <c r="G92" s="736">
        <v>0.52924353148237446</v>
      </c>
      <c r="H92" s="736">
        <v>0.52924353148237446</v>
      </c>
      <c r="I92" s="736">
        <v>0.52924353148237446</v>
      </c>
      <c r="J92" s="736">
        <v>0.52924353148237446</v>
      </c>
      <c r="K92" s="736">
        <v>0.52924353148237446</v>
      </c>
      <c r="L92" s="736">
        <v>0.52924353148237446</v>
      </c>
      <c r="M92" s="717"/>
    </row>
    <row r="93" spans="1:13" s="676" customFormat="1" ht="15" x14ac:dyDescent="0.25">
      <c r="A93" s="681"/>
      <c r="B93" s="737" t="s">
        <v>607</v>
      </c>
      <c r="C93" s="738">
        <v>1.0139093353964044</v>
      </c>
      <c r="D93" s="738">
        <v>1.0766666666666667</v>
      </c>
      <c r="E93" s="738" t="e">
        <v>#DIV/0!</v>
      </c>
      <c r="F93" s="738" t="e">
        <v>#DIV/0!</v>
      </c>
      <c r="G93" s="738" t="e">
        <v>#DIV/0!</v>
      </c>
      <c r="H93" s="738" t="e">
        <v>#DIV/0!</v>
      </c>
      <c r="I93" s="738" t="e">
        <v>#DIV/0!</v>
      </c>
      <c r="J93" s="738" t="e">
        <v>#DIV/0!</v>
      </c>
      <c r="K93" s="738" t="e">
        <v>#DIV/0!</v>
      </c>
      <c r="L93" s="738" t="e">
        <v>#DIV/0!</v>
      </c>
      <c r="M93" s="717"/>
    </row>
    <row r="94" spans="1:13" s="676" customFormat="1" ht="15" x14ac:dyDescent="0.25">
      <c r="A94" s="681"/>
      <c r="B94" s="739" t="s">
        <v>98</v>
      </c>
      <c r="C94" s="738">
        <v>1.4985751393104343</v>
      </c>
      <c r="D94" s="738">
        <v>1.6373096798535736</v>
      </c>
      <c r="E94" s="738" t="e">
        <v>#DIV/0!</v>
      </c>
      <c r="F94" s="738" t="e">
        <v>#DIV/0!</v>
      </c>
      <c r="G94" s="738" t="e">
        <v>#DIV/0!</v>
      </c>
      <c r="H94" s="738" t="e">
        <v>#DIV/0!</v>
      </c>
      <c r="I94" s="738" t="e">
        <v>#DIV/0!</v>
      </c>
      <c r="J94" s="738" t="e">
        <v>#DIV/0!</v>
      </c>
      <c r="K94" s="738" t="e">
        <v>#DIV/0!</v>
      </c>
      <c r="L94" s="738" t="e">
        <v>#DIV/0!</v>
      </c>
      <c r="M94" s="717"/>
    </row>
    <row r="95" spans="1:13" s="676" customFormat="1" ht="15" x14ac:dyDescent="0.25">
      <c r="A95" s="681"/>
      <c r="B95" s="739" t="s">
        <v>88</v>
      </c>
      <c r="C95" s="738">
        <v>0.52924353148237446</v>
      </c>
      <c r="D95" s="738">
        <v>0.51602365347975965</v>
      </c>
      <c r="E95" s="738" t="e">
        <v>#DIV/0!</v>
      </c>
      <c r="F95" s="738" t="e">
        <v>#DIV/0!</v>
      </c>
      <c r="G95" s="738" t="e">
        <v>#DIV/0!</v>
      </c>
      <c r="H95" s="738" t="e">
        <v>#DIV/0!</v>
      </c>
      <c r="I95" s="738" t="e">
        <v>#DIV/0!</v>
      </c>
      <c r="J95" s="738" t="e">
        <v>#DIV/0!</v>
      </c>
      <c r="K95" s="738" t="e">
        <v>#DIV/0!</v>
      </c>
      <c r="L95" s="738" t="e">
        <v>#DIV/0!</v>
      </c>
    </row>
    <row r="96" spans="1:13" s="676" customFormat="1" ht="15" x14ac:dyDescent="0.25">
      <c r="A96" s="681"/>
      <c r="B96" s="740" t="s">
        <v>608</v>
      </c>
      <c r="C96" s="741" t="s">
        <v>87</v>
      </c>
      <c r="D96" s="741"/>
      <c r="E96" s="741"/>
      <c r="F96" s="741"/>
      <c r="G96" s="741"/>
      <c r="H96" s="741"/>
      <c r="I96" s="741"/>
      <c r="J96" s="741"/>
      <c r="K96" s="741"/>
      <c r="L96" s="741"/>
    </row>
    <row r="97" spans="1:12" s="676" customFormat="1" ht="15" x14ac:dyDescent="0.25">
      <c r="A97" s="681"/>
      <c r="B97" s="742" t="s">
        <v>609</v>
      </c>
      <c r="C97" s="743">
        <v>18</v>
      </c>
      <c r="D97" s="743">
        <v>18</v>
      </c>
      <c r="E97" s="743">
        <v>0</v>
      </c>
      <c r="F97" s="743">
        <v>0</v>
      </c>
      <c r="G97" s="743">
        <v>0</v>
      </c>
      <c r="H97" s="743">
        <v>0</v>
      </c>
      <c r="I97" s="743">
        <v>0</v>
      </c>
      <c r="J97" s="743">
        <v>0</v>
      </c>
      <c r="K97" s="743">
        <v>0</v>
      </c>
      <c r="L97" s="743">
        <v>0</v>
      </c>
    </row>
    <row r="98" spans="1:12" s="676" customFormat="1" ht="15" x14ac:dyDescent="0.25">
      <c r="A98" s="681"/>
      <c r="B98" s="109"/>
      <c r="C98" s="109"/>
      <c r="E98" s="130"/>
      <c r="J98" s="746"/>
      <c r="K98" s="746"/>
      <c r="L98" s="746"/>
    </row>
    <row r="99" spans="1:12" s="676" customFormat="1" ht="21" x14ac:dyDescent="0.4">
      <c r="A99" s="681"/>
      <c r="B99" s="733">
        <v>4</v>
      </c>
      <c r="C99" s="1674" t="s">
        <v>585</v>
      </c>
      <c r="D99" s="1675"/>
      <c r="E99" s="1675"/>
      <c r="F99" s="1675"/>
      <c r="G99" s="1675"/>
      <c r="H99" s="1675"/>
      <c r="I99" s="1675"/>
      <c r="J99" s="1675"/>
      <c r="K99" s="1675"/>
      <c r="L99" s="1676"/>
    </row>
    <row r="100" spans="1:12" s="676" customFormat="1" ht="15" x14ac:dyDescent="0.25">
      <c r="A100" s="681"/>
      <c r="B100" s="717"/>
      <c r="C100" s="1671" t="s">
        <v>622</v>
      </c>
      <c r="D100" s="1672"/>
      <c r="E100" s="1672"/>
      <c r="F100" s="1672"/>
      <c r="G100" s="1672"/>
      <c r="H100" s="1672"/>
      <c r="I100" s="1672"/>
      <c r="J100" s="1672"/>
      <c r="K100" s="1672"/>
      <c r="L100" s="1673"/>
    </row>
    <row r="101" spans="1:12" s="676" customFormat="1" ht="15" x14ac:dyDescent="0.25">
      <c r="A101" s="681"/>
      <c r="B101" s="734" t="s">
        <v>604</v>
      </c>
      <c r="C101" s="810">
        <v>48.987976056011398</v>
      </c>
      <c r="D101" s="736">
        <v>48.987976056011398</v>
      </c>
      <c r="E101" s="736">
        <v>48.987976056011398</v>
      </c>
      <c r="F101" s="736">
        <v>48.987976056011398</v>
      </c>
      <c r="G101" s="736">
        <v>48.987976056011398</v>
      </c>
      <c r="H101" s="736">
        <v>48.987976056011398</v>
      </c>
      <c r="I101" s="736">
        <v>48.987976056011398</v>
      </c>
      <c r="J101" s="736">
        <v>48.987976056011398</v>
      </c>
      <c r="K101" s="736">
        <v>48.987976056011398</v>
      </c>
      <c r="L101" s="736">
        <v>48.987976056011398</v>
      </c>
    </row>
    <row r="102" spans="1:12" s="676" customFormat="1" ht="15" x14ac:dyDescent="0.25">
      <c r="A102" s="681"/>
      <c r="B102" s="734" t="s">
        <v>605</v>
      </c>
      <c r="C102" s="810">
        <v>73.951935011073829</v>
      </c>
      <c r="D102" s="736">
        <v>73.951935011073829</v>
      </c>
      <c r="E102" s="736">
        <v>73.951935011073829</v>
      </c>
      <c r="F102" s="736">
        <v>73.951935011073829</v>
      </c>
      <c r="G102" s="736">
        <v>73.951935011073829</v>
      </c>
      <c r="H102" s="736">
        <v>73.951935011073829</v>
      </c>
      <c r="I102" s="736">
        <v>73.951935011073829</v>
      </c>
      <c r="J102" s="736">
        <v>73.951935011073829</v>
      </c>
      <c r="K102" s="736">
        <v>73.951935011073829</v>
      </c>
      <c r="L102" s="736">
        <v>73.951935011073829</v>
      </c>
    </row>
    <row r="103" spans="1:12" s="676" customFormat="1" ht="15" x14ac:dyDescent="0.25">
      <c r="A103" s="681"/>
      <c r="B103" s="734" t="s">
        <v>606</v>
      </c>
      <c r="C103" s="810">
        <v>24.024017100948974</v>
      </c>
      <c r="D103" s="736">
        <v>24.024017100948974</v>
      </c>
      <c r="E103" s="736">
        <v>24.024017100948974</v>
      </c>
      <c r="F103" s="736">
        <v>24.024017100948974</v>
      </c>
      <c r="G103" s="736">
        <v>24.024017100948974</v>
      </c>
      <c r="H103" s="736">
        <v>24.024017100948974</v>
      </c>
      <c r="I103" s="736">
        <v>24.024017100948974</v>
      </c>
      <c r="J103" s="736">
        <v>24.024017100948974</v>
      </c>
      <c r="K103" s="736">
        <v>24.024017100948974</v>
      </c>
      <c r="L103" s="736">
        <v>24.024017100948974</v>
      </c>
    </row>
    <row r="104" spans="1:12" s="676" customFormat="1" ht="15" x14ac:dyDescent="0.25">
      <c r="A104" s="681"/>
      <c r="B104" s="737" t="s">
        <v>607</v>
      </c>
      <c r="C104" s="747">
        <v>48.987976056011398</v>
      </c>
      <c r="D104" s="738">
        <v>50.483786114243287</v>
      </c>
      <c r="E104" s="738" t="e">
        <v>#DIV/0!</v>
      </c>
      <c r="F104" s="738" t="e">
        <v>#DIV/0!</v>
      </c>
      <c r="G104" s="738" t="e">
        <v>#DIV/0!</v>
      </c>
      <c r="H104" s="738" t="e">
        <v>#DIV/0!</v>
      </c>
      <c r="I104" s="738" t="e">
        <v>#DIV/0!</v>
      </c>
      <c r="J104" s="738" t="e">
        <v>#DIV/0!</v>
      </c>
      <c r="K104" s="738" t="e">
        <v>#DIV/0!</v>
      </c>
      <c r="L104" s="738" t="e">
        <v>#DIV/0!</v>
      </c>
    </row>
    <row r="105" spans="1:12" s="676" customFormat="1" ht="15" x14ac:dyDescent="0.25">
      <c r="A105" s="681"/>
      <c r="B105" s="739" t="s">
        <v>98</v>
      </c>
      <c r="C105" s="747">
        <v>73.951935011073829</v>
      </c>
      <c r="D105" s="738">
        <v>77.484610826045426</v>
      </c>
      <c r="E105" s="738" t="e">
        <v>#DIV/0!</v>
      </c>
      <c r="F105" s="738" t="e">
        <v>#DIV/0!</v>
      </c>
      <c r="G105" s="738" t="e">
        <v>#DIV/0!</v>
      </c>
      <c r="H105" s="738" t="e">
        <v>#DIV/0!</v>
      </c>
      <c r="I105" s="738" t="e">
        <v>#DIV/0!</v>
      </c>
      <c r="J105" s="738" t="e">
        <v>#DIV/0!</v>
      </c>
      <c r="K105" s="738" t="e">
        <v>#DIV/0!</v>
      </c>
      <c r="L105" s="738" t="e">
        <v>#DIV/0!</v>
      </c>
    </row>
    <row r="106" spans="1:12" s="676" customFormat="1" ht="15" x14ac:dyDescent="0.25">
      <c r="A106" s="681"/>
      <c r="B106" s="739" t="s">
        <v>88</v>
      </c>
      <c r="C106" s="747">
        <v>24.024017100948974</v>
      </c>
      <c r="D106" s="738">
        <v>23.482961402441148</v>
      </c>
      <c r="E106" s="738" t="e">
        <v>#DIV/0!</v>
      </c>
      <c r="F106" s="738" t="e">
        <v>#DIV/0!</v>
      </c>
      <c r="G106" s="738" t="e">
        <v>#DIV/0!</v>
      </c>
      <c r="H106" s="738" t="e">
        <v>#DIV/0!</v>
      </c>
      <c r="I106" s="738" t="e">
        <v>#DIV/0!</v>
      </c>
      <c r="J106" s="738" t="e">
        <v>#DIV/0!</v>
      </c>
      <c r="K106" s="738" t="e">
        <v>#DIV/0!</v>
      </c>
      <c r="L106" s="738" t="e">
        <v>#DIV/0!</v>
      </c>
    </row>
    <row r="107" spans="1:12" s="676" customFormat="1" ht="15" x14ac:dyDescent="0.25">
      <c r="A107" s="681"/>
      <c r="B107" s="740" t="s">
        <v>608</v>
      </c>
      <c r="C107" s="741" t="s">
        <v>87</v>
      </c>
      <c r="D107" s="741"/>
      <c r="E107" s="741"/>
      <c r="F107" s="741"/>
      <c r="G107" s="741"/>
      <c r="H107" s="741"/>
      <c r="I107" s="741"/>
      <c r="J107" s="741"/>
      <c r="K107" s="741"/>
      <c r="L107" s="741"/>
    </row>
    <row r="108" spans="1:12" s="676" customFormat="1" ht="15" x14ac:dyDescent="0.25">
      <c r="A108" s="681"/>
      <c r="B108" s="742" t="s">
        <v>609</v>
      </c>
      <c r="C108" s="743">
        <v>7</v>
      </c>
      <c r="D108" s="743">
        <v>6</v>
      </c>
      <c r="E108" s="743">
        <v>0</v>
      </c>
      <c r="F108" s="743">
        <v>0</v>
      </c>
      <c r="G108" s="743">
        <v>0</v>
      </c>
      <c r="H108" s="743">
        <v>0</v>
      </c>
      <c r="I108" s="743">
        <v>0</v>
      </c>
      <c r="J108" s="743">
        <v>0</v>
      </c>
      <c r="K108" s="743">
        <v>0</v>
      </c>
      <c r="L108" s="743">
        <v>0</v>
      </c>
    </row>
    <row r="109" spans="1:12" s="676" customFormat="1" ht="17.399999999999999" x14ac:dyDescent="0.3">
      <c r="A109" s="681"/>
      <c r="B109" s="742"/>
      <c r="C109" s="732" t="s">
        <v>578</v>
      </c>
      <c r="D109" s="732" t="s">
        <v>324</v>
      </c>
      <c r="E109" s="732" t="s">
        <v>333</v>
      </c>
      <c r="F109" s="732" t="s">
        <v>335</v>
      </c>
      <c r="G109" s="732" t="s">
        <v>338</v>
      </c>
      <c r="H109" s="732" t="s">
        <v>341</v>
      </c>
      <c r="I109" s="732" t="s">
        <v>344</v>
      </c>
      <c r="J109" s="732" t="s">
        <v>347</v>
      </c>
      <c r="K109" s="732" t="s">
        <v>579</v>
      </c>
      <c r="L109" s="732" t="s">
        <v>353</v>
      </c>
    </row>
    <row r="110" spans="1:12" s="676" customFormat="1" ht="30" customHeight="1" x14ac:dyDescent="0.4">
      <c r="A110" s="681"/>
      <c r="B110" s="733">
        <v>5</v>
      </c>
      <c r="C110" s="1680" t="s">
        <v>586</v>
      </c>
      <c r="D110" s="1681"/>
      <c r="E110" s="1681"/>
      <c r="F110" s="1681"/>
      <c r="G110" s="1681"/>
      <c r="H110" s="1681"/>
      <c r="I110" s="1681"/>
      <c r="J110" s="1681"/>
      <c r="K110" s="1681"/>
      <c r="L110" s="1682"/>
    </row>
    <row r="111" spans="1:12" s="676" customFormat="1" ht="15" x14ac:dyDescent="0.25">
      <c r="A111" s="681"/>
      <c r="B111" s="717"/>
      <c r="C111" s="1671" t="s">
        <v>621</v>
      </c>
      <c r="D111" s="1672"/>
      <c r="E111" s="1672"/>
      <c r="F111" s="1672"/>
      <c r="G111" s="1672"/>
      <c r="H111" s="1672"/>
      <c r="I111" s="1672"/>
      <c r="J111" s="1672"/>
      <c r="K111" s="1672"/>
      <c r="L111" s="1673"/>
    </row>
    <row r="112" spans="1:12" s="676" customFormat="1" ht="15" x14ac:dyDescent="0.25">
      <c r="A112" s="681"/>
      <c r="B112" s="734" t="s">
        <v>604</v>
      </c>
      <c r="C112" s="744">
        <v>4.064358415080001</v>
      </c>
      <c r="D112" s="736">
        <v>4.064358415080001</v>
      </c>
      <c r="E112" s="736">
        <v>4.064358415080001</v>
      </c>
      <c r="F112" s="736">
        <v>4.064358415080001</v>
      </c>
      <c r="G112" s="736">
        <v>4.064358415080001</v>
      </c>
      <c r="H112" s="736">
        <v>4.064358415080001</v>
      </c>
      <c r="I112" s="736">
        <v>4.064358415080001</v>
      </c>
      <c r="J112" s="736">
        <v>4.064358415080001</v>
      </c>
      <c r="K112" s="736">
        <v>4.064358415080001</v>
      </c>
      <c r="L112" s="736">
        <v>4.064358415080001</v>
      </c>
    </row>
    <row r="113" spans="1:12" s="676" customFormat="1" ht="15" hidden="1" x14ac:dyDescent="0.25">
      <c r="A113" s="681"/>
      <c r="B113" s="734" t="s">
        <v>605</v>
      </c>
      <c r="C113" s="735">
        <v>4.9782979337392117</v>
      </c>
      <c r="D113" s="736">
        <v>4.9782979337392117</v>
      </c>
      <c r="E113" s="736">
        <v>4.9782979337392117</v>
      </c>
      <c r="F113" s="736">
        <v>4.9782979337392117</v>
      </c>
      <c r="G113" s="736">
        <v>4.9782979337392117</v>
      </c>
      <c r="H113" s="736">
        <v>4.9782979337392117</v>
      </c>
      <c r="I113" s="736">
        <v>4.9782979337392117</v>
      </c>
      <c r="J113" s="736">
        <v>4.9782979337392117</v>
      </c>
      <c r="K113" s="736">
        <v>4.9782979337392117</v>
      </c>
      <c r="L113" s="736">
        <v>4.9782979337392117</v>
      </c>
    </row>
    <row r="114" spans="1:12" s="676" customFormat="1" ht="15" hidden="1" x14ac:dyDescent="0.25">
      <c r="A114" s="681"/>
      <c r="B114" s="734" t="s">
        <v>606</v>
      </c>
      <c r="C114" s="735">
        <v>3.1504188964207902</v>
      </c>
      <c r="D114" s="736">
        <v>3.1504188964207902</v>
      </c>
      <c r="E114" s="736">
        <v>3.1504188964207902</v>
      </c>
      <c r="F114" s="736">
        <v>3.1504188964207902</v>
      </c>
      <c r="G114" s="736">
        <v>3.1504188964207902</v>
      </c>
      <c r="H114" s="736">
        <v>3.1504188964207902</v>
      </c>
      <c r="I114" s="736">
        <v>3.1504188964207902</v>
      </c>
      <c r="J114" s="736">
        <v>3.1504188964207902</v>
      </c>
      <c r="K114" s="736">
        <v>3.1504188964207902</v>
      </c>
      <c r="L114" s="736">
        <v>3.1504188964207902</v>
      </c>
    </row>
    <row r="115" spans="1:12" s="676" customFormat="1" ht="15" x14ac:dyDescent="0.25">
      <c r="A115" s="681"/>
      <c r="B115" s="737" t="s">
        <v>607</v>
      </c>
      <c r="C115" s="738">
        <v>4.064358415080001</v>
      </c>
      <c r="D115" s="738">
        <v>4.7</v>
      </c>
      <c r="E115" s="738" t="e">
        <v>#DIV/0!</v>
      </c>
      <c r="F115" s="738" t="e">
        <v>#DIV/0!</v>
      </c>
      <c r="G115" s="738" t="e">
        <v>#DIV/0!</v>
      </c>
      <c r="H115" s="738" t="e">
        <v>#DIV/0!</v>
      </c>
      <c r="I115" s="738" t="e">
        <v>#DIV/0!</v>
      </c>
      <c r="J115" s="738" t="e">
        <v>#DIV/0!</v>
      </c>
      <c r="K115" s="738" t="e">
        <v>#DIV/0!</v>
      </c>
      <c r="L115" s="738" t="e">
        <v>#DIV/0!</v>
      </c>
    </row>
    <row r="116" spans="1:12" s="676" customFormat="1" ht="15" x14ac:dyDescent="0.25">
      <c r="A116" s="681"/>
      <c r="B116" s="739" t="s">
        <v>98</v>
      </c>
      <c r="C116" s="738">
        <v>4.9782979337392117</v>
      </c>
      <c r="D116" s="738">
        <v>6.7074859899884718</v>
      </c>
      <c r="E116" s="738" t="e">
        <v>#DIV/0!</v>
      </c>
      <c r="F116" s="738" t="e">
        <v>#DIV/0!</v>
      </c>
      <c r="G116" s="738" t="e">
        <v>#DIV/0!</v>
      </c>
      <c r="H116" s="738" t="e">
        <v>#DIV/0!</v>
      </c>
      <c r="I116" s="738" t="e">
        <v>#DIV/0!</v>
      </c>
      <c r="J116" s="738" t="e">
        <v>#DIV/0!</v>
      </c>
      <c r="K116" s="738" t="e">
        <v>#DIV/0!</v>
      </c>
      <c r="L116" s="738" t="e">
        <v>#DIV/0!</v>
      </c>
    </row>
    <row r="117" spans="1:12" s="676" customFormat="1" ht="15" x14ac:dyDescent="0.25">
      <c r="A117" s="681"/>
      <c r="B117" s="739" t="s">
        <v>88</v>
      </c>
      <c r="C117" s="738">
        <v>3.1504188964207902</v>
      </c>
      <c r="D117" s="738">
        <v>2.6925140100115286</v>
      </c>
      <c r="E117" s="738" t="e">
        <v>#DIV/0!</v>
      </c>
      <c r="F117" s="738" t="e">
        <v>#DIV/0!</v>
      </c>
      <c r="G117" s="738" t="e">
        <v>#DIV/0!</v>
      </c>
      <c r="H117" s="738" t="e">
        <v>#DIV/0!</v>
      </c>
      <c r="I117" s="738" t="e">
        <v>#DIV/0!</v>
      </c>
      <c r="J117" s="738" t="e">
        <v>#DIV/0!</v>
      </c>
      <c r="K117" s="738" t="e">
        <v>#DIV/0!</v>
      </c>
      <c r="L117" s="738" t="e">
        <v>#DIV/0!</v>
      </c>
    </row>
    <row r="118" spans="1:12" s="676" customFormat="1" ht="15" x14ac:dyDescent="0.25">
      <c r="A118" s="681"/>
      <c r="B118" s="740" t="s">
        <v>608</v>
      </c>
      <c r="C118" s="741" t="s">
        <v>87</v>
      </c>
      <c r="D118" s="741"/>
      <c r="E118" s="741"/>
      <c r="F118" s="741"/>
      <c r="G118" s="741"/>
      <c r="H118" s="741"/>
      <c r="I118" s="741"/>
      <c r="J118" s="741"/>
      <c r="K118" s="741"/>
      <c r="L118" s="741"/>
    </row>
    <row r="119" spans="1:12" s="676" customFormat="1" ht="15" x14ac:dyDescent="0.25">
      <c r="A119" s="681"/>
      <c r="B119" s="742" t="s">
        <v>609</v>
      </c>
      <c r="C119" s="748">
        <v>17</v>
      </c>
      <c r="D119" s="748">
        <v>3</v>
      </c>
      <c r="E119" s="748">
        <v>0</v>
      </c>
      <c r="F119" s="748">
        <v>0</v>
      </c>
      <c r="G119" s="748">
        <v>0</v>
      </c>
      <c r="H119" s="748">
        <v>0</v>
      </c>
      <c r="I119" s="748">
        <v>0</v>
      </c>
      <c r="J119" s="748">
        <v>0</v>
      </c>
      <c r="K119" s="748">
        <v>0</v>
      </c>
      <c r="L119" s="748">
        <v>0</v>
      </c>
    </row>
    <row r="120" spans="1:12" s="676" customFormat="1" ht="15" x14ac:dyDescent="0.25">
      <c r="A120" s="681"/>
      <c r="B120" s="742"/>
      <c r="E120" s="679"/>
    </row>
    <row r="121" spans="1:12" s="676" customFormat="1" ht="45" customHeight="1" x14ac:dyDescent="0.4">
      <c r="A121" s="681"/>
      <c r="B121" s="733">
        <v>6</v>
      </c>
      <c r="C121" s="1674" t="s">
        <v>587</v>
      </c>
      <c r="D121" s="1675"/>
      <c r="E121" s="1675"/>
      <c r="F121" s="1675"/>
      <c r="G121" s="1675"/>
      <c r="H121" s="1675"/>
      <c r="I121" s="1675"/>
      <c r="J121" s="1675"/>
      <c r="K121" s="1675"/>
      <c r="L121" s="1676"/>
    </row>
    <row r="122" spans="1:12" s="676" customFormat="1" ht="15" x14ac:dyDescent="0.25">
      <c r="A122" s="681"/>
      <c r="B122" s="717"/>
      <c r="C122" s="1671" t="s">
        <v>622</v>
      </c>
      <c r="D122" s="1672"/>
      <c r="E122" s="1672"/>
      <c r="F122" s="1672"/>
      <c r="G122" s="1672"/>
      <c r="H122" s="1672"/>
      <c r="I122" s="1672"/>
      <c r="J122" s="1672"/>
      <c r="K122" s="1672"/>
      <c r="L122" s="1673"/>
    </row>
    <row r="123" spans="1:12" s="676" customFormat="1" ht="15" x14ac:dyDescent="0.25">
      <c r="A123" s="681"/>
      <c r="B123" s="734" t="s">
        <v>604</v>
      </c>
      <c r="C123" s="810">
        <v>27.952942489416241</v>
      </c>
      <c r="D123" s="736">
        <v>27.952942489416241</v>
      </c>
      <c r="E123" s="736">
        <v>27.952942489416241</v>
      </c>
      <c r="F123" s="736">
        <v>27.952942489416241</v>
      </c>
      <c r="G123" s="736">
        <v>27.952942489416241</v>
      </c>
      <c r="H123" s="736">
        <v>27.952942489416241</v>
      </c>
      <c r="I123" s="736">
        <v>27.952942489416241</v>
      </c>
      <c r="J123" s="736">
        <v>27.952942489416241</v>
      </c>
      <c r="K123" s="736">
        <v>27.952942489416241</v>
      </c>
      <c r="L123" s="736">
        <v>27.952942489416241</v>
      </c>
    </row>
    <row r="124" spans="1:12" s="676" customFormat="1" ht="15" x14ac:dyDescent="0.25">
      <c r="A124" s="681"/>
      <c r="B124" s="734" t="s">
        <v>605</v>
      </c>
      <c r="C124" s="810">
        <v>44.993689799550125</v>
      </c>
      <c r="D124" s="736">
        <v>44.993689799550125</v>
      </c>
      <c r="E124" s="736">
        <v>44.993689799550125</v>
      </c>
      <c r="F124" s="736">
        <v>44.993689799550125</v>
      </c>
      <c r="G124" s="736">
        <v>44.993689799550125</v>
      </c>
      <c r="H124" s="736">
        <v>44.993689799550125</v>
      </c>
      <c r="I124" s="736">
        <v>44.993689799550125</v>
      </c>
      <c r="J124" s="736">
        <v>44.993689799550125</v>
      </c>
      <c r="K124" s="736">
        <v>44.993689799550125</v>
      </c>
      <c r="L124" s="736">
        <v>44.993689799550125</v>
      </c>
    </row>
    <row r="125" spans="1:12" s="676" customFormat="1" ht="15" x14ac:dyDescent="0.25">
      <c r="A125" s="681"/>
      <c r="B125" s="734" t="s">
        <v>606</v>
      </c>
      <c r="C125" s="810">
        <v>10.91219517928236</v>
      </c>
      <c r="D125" s="736">
        <v>10.91219517928236</v>
      </c>
      <c r="E125" s="736">
        <v>10.91219517928236</v>
      </c>
      <c r="F125" s="736">
        <v>10.91219517928236</v>
      </c>
      <c r="G125" s="736">
        <v>10.91219517928236</v>
      </c>
      <c r="H125" s="736">
        <v>10.91219517928236</v>
      </c>
      <c r="I125" s="736">
        <v>10.91219517928236</v>
      </c>
      <c r="J125" s="736">
        <v>10.91219517928236</v>
      </c>
      <c r="K125" s="736">
        <v>10.91219517928236</v>
      </c>
      <c r="L125" s="736">
        <v>10.91219517928236</v>
      </c>
    </row>
    <row r="126" spans="1:12" s="676" customFormat="1" ht="15" x14ac:dyDescent="0.25">
      <c r="A126" s="681"/>
      <c r="B126" s="737" t="s">
        <v>607</v>
      </c>
      <c r="C126" s="738">
        <v>27.952942489416241</v>
      </c>
      <c r="D126" s="738">
        <v>25.220813624171992</v>
      </c>
      <c r="E126" s="738" t="e">
        <v>#DIV/0!</v>
      </c>
      <c r="F126" s="738" t="e">
        <v>#DIV/0!</v>
      </c>
      <c r="G126" s="738" t="e">
        <v>#DIV/0!</v>
      </c>
      <c r="H126" s="738" t="e">
        <v>#DIV/0!</v>
      </c>
      <c r="I126" s="738" t="e">
        <v>#DIV/0!</v>
      </c>
      <c r="J126" s="738" t="e">
        <v>#DIV/0!</v>
      </c>
      <c r="K126" s="738" t="e">
        <v>#DIV/0!</v>
      </c>
      <c r="L126" s="738" t="e">
        <v>#DIV/0!</v>
      </c>
    </row>
    <row r="127" spans="1:12" s="676" customFormat="1" ht="15" x14ac:dyDescent="0.25">
      <c r="A127" s="681"/>
      <c r="B127" s="739" t="s">
        <v>98</v>
      </c>
      <c r="C127" s="738">
        <v>44.993689799550125</v>
      </c>
      <c r="D127" s="738">
        <v>43.086295300359083</v>
      </c>
      <c r="E127" s="738" t="e">
        <v>#DIV/0!</v>
      </c>
      <c r="F127" s="738" t="e">
        <v>#DIV/0!</v>
      </c>
      <c r="G127" s="738" t="e">
        <v>#DIV/0!</v>
      </c>
      <c r="H127" s="738" t="e">
        <v>#DIV/0!</v>
      </c>
      <c r="I127" s="738" t="e">
        <v>#DIV/0!</v>
      </c>
      <c r="J127" s="738" t="e">
        <v>#DIV/0!</v>
      </c>
      <c r="K127" s="738" t="e">
        <v>#DIV/0!</v>
      </c>
      <c r="L127" s="738" t="e">
        <v>#DIV/0!</v>
      </c>
    </row>
    <row r="128" spans="1:12" s="676" customFormat="1" ht="15" x14ac:dyDescent="0.25">
      <c r="A128" s="681"/>
      <c r="B128" s="739" t="s">
        <v>88</v>
      </c>
      <c r="C128" s="738">
        <v>10.91219517928236</v>
      </c>
      <c r="D128" s="738">
        <v>7.3553319479849009</v>
      </c>
      <c r="E128" s="738" t="e">
        <v>#DIV/0!</v>
      </c>
      <c r="F128" s="738" t="e">
        <v>#DIV/0!</v>
      </c>
      <c r="G128" s="738" t="e">
        <v>#DIV/0!</v>
      </c>
      <c r="H128" s="738" t="e">
        <v>#DIV/0!</v>
      </c>
      <c r="I128" s="738" t="e">
        <v>#DIV/0!</v>
      </c>
      <c r="J128" s="738" t="e">
        <v>#DIV/0!</v>
      </c>
      <c r="K128" s="738" t="e">
        <v>#DIV/0!</v>
      </c>
      <c r="L128" s="738" t="e">
        <v>#DIV/0!</v>
      </c>
    </row>
    <row r="129" spans="1:12" s="676" customFormat="1" ht="15" x14ac:dyDescent="0.25">
      <c r="A129" s="681"/>
      <c r="B129" s="740" t="s">
        <v>608</v>
      </c>
      <c r="C129" s="741" t="s">
        <v>87</v>
      </c>
      <c r="D129" s="741"/>
      <c r="E129" s="741"/>
      <c r="F129" s="741"/>
      <c r="G129" s="741"/>
      <c r="H129" s="741"/>
      <c r="I129" s="741"/>
      <c r="J129" s="741"/>
      <c r="K129" s="741"/>
      <c r="L129" s="741"/>
    </row>
    <row r="130" spans="1:12" s="676" customFormat="1" ht="15" x14ac:dyDescent="0.25">
      <c r="A130" s="681"/>
      <c r="B130" s="742" t="s">
        <v>609</v>
      </c>
      <c r="C130" s="749">
        <v>8</v>
      </c>
      <c r="D130" s="749">
        <v>6</v>
      </c>
      <c r="E130" s="749">
        <v>0</v>
      </c>
      <c r="F130" s="749">
        <v>0</v>
      </c>
      <c r="G130" s="749">
        <v>0</v>
      </c>
      <c r="H130" s="749">
        <v>0</v>
      </c>
      <c r="I130" s="749">
        <v>0</v>
      </c>
      <c r="J130" s="749">
        <v>0</v>
      </c>
      <c r="K130" s="749">
        <v>0</v>
      </c>
      <c r="L130" s="749">
        <v>0</v>
      </c>
    </row>
    <row r="131" spans="1:12" s="676" customFormat="1" ht="15" x14ac:dyDescent="0.25">
      <c r="A131" s="681"/>
      <c r="C131" s="109"/>
      <c r="E131" s="679"/>
    </row>
    <row r="132" spans="1:12" s="676" customFormat="1" ht="30" customHeight="1" x14ac:dyDescent="0.4">
      <c r="A132" s="681"/>
      <c r="B132" s="733">
        <v>7</v>
      </c>
      <c r="C132" s="1680" t="s">
        <v>588</v>
      </c>
      <c r="D132" s="1681"/>
      <c r="E132" s="1681"/>
      <c r="F132" s="1681"/>
      <c r="G132" s="1681"/>
      <c r="H132" s="1681"/>
      <c r="I132" s="1681"/>
      <c r="J132" s="1681"/>
      <c r="K132" s="1681"/>
      <c r="L132" s="1682"/>
    </row>
    <row r="133" spans="1:12" s="676" customFormat="1" ht="15" x14ac:dyDescent="0.25">
      <c r="A133" s="681"/>
      <c r="B133" s="717"/>
      <c r="C133" s="1671" t="s">
        <v>621</v>
      </c>
      <c r="D133" s="1672"/>
      <c r="E133" s="1672"/>
      <c r="F133" s="1672"/>
      <c r="G133" s="1672"/>
      <c r="H133" s="1672"/>
      <c r="I133" s="1672"/>
      <c r="J133" s="1672"/>
      <c r="K133" s="1672"/>
      <c r="L133" s="1673"/>
    </row>
    <row r="134" spans="1:12" s="676" customFormat="1" ht="15" x14ac:dyDescent="0.25">
      <c r="A134" s="681"/>
      <c r="B134" s="734" t="s">
        <v>604</v>
      </c>
      <c r="C134" s="807">
        <v>3.8211357568289186</v>
      </c>
      <c r="D134" s="736">
        <v>3.8211357568289186</v>
      </c>
      <c r="E134" s="736">
        <v>3.8211357568289186</v>
      </c>
      <c r="F134" s="736">
        <v>3.8211357568289186</v>
      </c>
      <c r="G134" s="736">
        <v>3.8211357568289186</v>
      </c>
      <c r="H134" s="736">
        <v>3.8211357568289186</v>
      </c>
      <c r="I134" s="736">
        <v>3.8211357568289186</v>
      </c>
      <c r="J134" s="736">
        <v>3.8211357568289186</v>
      </c>
      <c r="K134" s="736">
        <v>3.8211357568289186</v>
      </c>
      <c r="L134" s="736">
        <v>3.8211357568289186</v>
      </c>
    </row>
    <row r="135" spans="1:12" s="676" customFormat="1" ht="15" hidden="1" x14ac:dyDescent="0.25">
      <c r="A135" s="681"/>
      <c r="B135" s="734" t="s">
        <v>605</v>
      </c>
      <c r="C135" s="750">
        <v>4.7601310081434907</v>
      </c>
      <c r="D135" s="736">
        <v>4.7601310081434907</v>
      </c>
      <c r="E135" s="736">
        <v>4.7601310081434907</v>
      </c>
      <c r="F135" s="736">
        <v>4.7601310081434907</v>
      </c>
      <c r="G135" s="736">
        <v>4.7601310081434907</v>
      </c>
      <c r="H135" s="736">
        <v>4.7601310081434907</v>
      </c>
      <c r="I135" s="736">
        <v>4.7601310081434907</v>
      </c>
      <c r="J135" s="736">
        <v>4.7601310081434907</v>
      </c>
      <c r="K135" s="736">
        <v>4.7601310081434907</v>
      </c>
      <c r="L135" s="736">
        <v>4.7601310081434907</v>
      </c>
    </row>
    <row r="136" spans="1:12" s="676" customFormat="1" ht="15" hidden="1" x14ac:dyDescent="0.25">
      <c r="A136" s="681"/>
      <c r="B136" s="734" t="s">
        <v>606</v>
      </c>
      <c r="C136" s="750">
        <v>2.8821405055143465</v>
      </c>
      <c r="D136" s="736">
        <v>2.8821405055143465</v>
      </c>
      <c r="E136" s="736">
        <v>2.8821405055143465</v>
      </c>
      <c r="F136" s="736">
        <v>2.8821405055143465</v>
      </c>
      <c r="G136" s="736">
        <v>2.8821405055143465</v>
      </c>
      <c r="H136" s="736">
        <v>2.8821405055143465</v>
      </c>
      <c r="I136" s="736">
        <v>2.8821405055143465</v>
      </c>
      <c r="J136" s="736">
        <v>2.8821405055143465</v>
      </c>
      <c r="K136" s="736">
        <v>2.8821405055143465</v>
      </c>
      <c r="L136" s="736">
        <v>2.8821405055143465</v>
      </c>
    </row>
    <row r="137" spans="1:12" s="676" customFormat="1" ht="15" x14ac:dyDescent="0.25">
      <c r="A137" s="681"/>
      <c r="B137" s="737" t="s">
        <v>607</v>
      </c>
      <c r="C137" s="738">
        <v>3.8211357568289186</v>
      </c>
      <c r="D137" s="738">
        <v>4.2155555555555555</v>
      </c>
      <c r="E137" s="738" t="e">
        <v>#DIV/0!</v>
      </c>
      <c r="F137" s="738">
        <v>3.875</v>
      </c>
      <c r="G137" s="738">
        <v>2.97</v>
      </c>
      <c r="H137" s="738" t="e">
        <v>#DIV/0!</v>
      </c>
      <c r="I137" s="738" t="e">
        <v>#DIV/0!</v>
      </c>
      <c r="J137" s="738" t="e">
        <v>#DIV/0!</v>
      </c>
      <c r="K137" s="738" t="e">
        <v>#DIV/0!</v>
      </c>
      <c r="L137" s="738" t="e">
        <v>#DIV/0!</v>
      </c>
    </row>
    <row r="138" spans="1:12" s="676" customFormat="1" ht="15" x14ac:dyDescent="0.25">
      <c r="A138" s="681"/>
      <c r="B138" s="739" t="s">
        <v>98</v>
      </c>
      <c r="C138" s="738">
        <v>4.7601310081434907</v>
      </c>
      <c r="D138" s="738">
        <v>5.1557564797083559</v>
      </c>
      <c r="E138" s="738" t="e">
        <v>#DIV/0!</v>
      </c>
      <c r="F138" s="738">
        <v>4.5711082291329888</v>
      </c>
      <c r="G138" s="738">
        <v>2.97</v>
      </c>
      <c r="H138" s="738" t="e">
        <v>#DIV/0!</v>
      </c>
      <c r="I138" s="738" t="e">
        <v>#DIV/0!</v>
      </c>
      <c r="J138" s="738" t="e">
        <v>#DIV/0!</v>
      </c>
      <c r="K138" s="738" t="e">
        <v>#DIV/0!</v>
      </c>
      <c r="L138" s="738" t="e">
        <v>#DIV/0!</v>
      </c>
    </row>
    <row r="139" spans="1:12" s="676" customFormat="1" ht="15" x14ac:dyDescent="0.25">
      <c r="A139" s="681"/>
      <c r="B139" s="739" t="s">
        <v>88</v>
      </c>
      <c r="C139" s="738">
        <v>2.8821405055143465</v>
      </c>
      <c r="D139" s="738">
        <v>3.2753546314027551</v>
      </c>
      <c r="E139" s="738" t="e">
        <v>#DIV/0!</v>
      </c>
      <c r="F139" s="738">
        <v>3.1788917708670112</v>
      </c>
      <c r="G139" s="738">
        <v>2.97</v>
      </c>
      <c r="H139" s="738" t="e">
        <v>#DIV/0!</v>
      </c>
      <c r="I139" s="738" t="e">
        <v>#DIV/0!</v>
      </c>
      <c r="J139" s="738" t="e">
        <v>#DIV/0!</v>
      </c>
      <c r="K139" s="738" t="e">
        <v>#DIV/0!</v>
      </c>
      <c r="L139" s="738" t="e">
        <v>#DIV/0!</v>
      </c>
    </row>
    <row r="140" spans="1:12" s="676" customFormat="1" ht="15" x14ac:dyDescent="0.25">
      <c r="A140" s="681"/>
      <c r="B140" s="740" t="s">
        <v>608</v>
      </c>
      <c r="C140" s="741" t="s">
        <v>87</v>
      </c>
      <c r="D140" s="741"/>
      <c r="E140" s="741"/>
      <c r="F140" s="741"/>
      <c r="G140" s="741"/>
      <c r="H140" s="741"/>
      <c r="I140" s="741"/>
      <c r="J140" s="741"/>
      <c r="K140" s="741"/>
      <c r="L140" s="741"/>
    </row>
    <row r="141" spans="1:12" s="676" customFormat="1" ht="15" x14ac:dyDescent="0.25">
      <c r="A141" s="681"/>
      <c r="B141" s="742" t="s">
        <v>609</v>
      </c>
      <c r="C141" s="743">
        <v>16</v>
      </c>
      <c r="D141" s="743">
        <v>9</v>
      </c>
      <c r="E141" s="743">
        <v>0</v>
      </c>
      <c r="F141" s="743">
        <v>4</v>
      </c>
      <c r="G141" s="743">
        <v>1</v>
      </c>
      <c r="H141" s="743">
        <v>0</v>
      </c>
      <c r="I141" s="743">
        <v>0</v>
      </c>
      <c r="J141" s="743">
        <v>0</v>
      </c>
      <c r="K141" s="743">
        <v>0</v>
      </c>
      <c r="L141" s="743">
        <v>0</v>
      </c>
    </row>
    <row r="142" spans="1:12" s="676" customFormat="1" ht="15" x14ac:dyDescent="0.25">
      <c r="A142" s="681"/>
      <c r="E142" s="679"/>
    </row>
    <row r="143" spans="1:12" s="676" customFormat="1" ht="45" customHeight="1" x14ac:dyDescent="0.4">
      <c r="A143" s="681"/>
      <c r="B143" s="733">
        <v>8</v>
      </c>
      <c r="C143" s="1674" t="s">
        <v>589</v>
      </c>
      <c r="D143" s="1675"/>
      <c r="E143" s="1675"/>
      <c r="F143" s="1675"/>
      <c r="G143" s="1675"/>
      <c r="H143" s="1675"/>
      <c r="I143" s="1675"/>
      <c r="J143" s="1675"/>
      <c r="K143" s="1675"/>
      <c r="L143" s="1676"/>
    </row>
    <row r="144" spans="1:12" s="676" customFormat="1" ht="15" x14ac:dyDescent="0.25">
      <c r="A144" s="681"/>
      <c r="B144" s="717"/>
      <c r="C144" s="1671" t="s">
        <v>622</v>
      </c>
      <c r="D144" s="1672"/>
      <c r="E144" s="1672"/>
      <c r="F144" s="1672"/>
      <c r="G144" s="1672"/>
      <c r="H144" s="1672"/>
      <c r="I144" s="1672"/>
      <c r="J144" s="1672"/>
      <c r="K144" s="1672"/>
      <c r="L144" s="1673"/>
    </row>
    <row r="145" spans="1:12" s="676" customFormat="1" ht="15" x14ac:dyDescent="0.25">
      <c r="A145" s="681"/>
      <c r="B145" s="734" t="s">
        <v>604</v>
      </c>
      <c r="C145" s="807">
        <v>8.9903900987875396</v>
      </c>
      <c r="D145" s="736">
        <v>8.9903900987875396</v>
      </c>
      <c r="E145" s="736">
        <v>8.9903900987875396</v>
      </c>
      <c r="F145" s="736">
        <v>8.9903900987875396</v>
      </c>
      <c r="G145" s="736">
        <v>8.9903900987875396</v>
      </c>
      <c r="H145" s="736">
        <v>8.9903900987875396</v>
      </c>
      <c r="I145" s="736">
        <v>8.9903900987875396</v>
      </c>
      <c r="J145" s="736">
        <v>8.9903900987875396</v>
      </c>
      <c r="K145" s="736">
        <v>8.9903900987875396</v>
      </c>
      <c r="L145" s="736">
        <v>8.9903900987875396</v>
      </c>
    </row>
    <row r="146" spans="1:12" s="676" customFormat="1" ht="15" x14ac:dyDescent="0.25">
      <c r="A146" s="681"/>
      <c r="B146" s="734" t="s">
        <v>605</v>
      </c>
      <c r="C146" s="807">
        <v>18.357851588455613</v>
      </c>
      <c r="D146" s="736">
        <v>18.357851588455613</v>
      </c>
      <c r="E146" s="736">
        <v>18.357851588455613</v>
      </c>
      <c r="F146" s="736">
        <v>18.357851588455613</v>
      </c>
      <c r="G146" s="736">
        <v>18.357851588455613</v>
      </c>
      <c r="H146" s="736">
        <v>18.357851588455613</v>
      </c>
      <c r="I146" s="736">
        <v>18.357851588455613</v>
      </c>
      <c r="J146" s="736">
        <v>18.357851588455613</v>
      </c>
      <c r="K146" s="736">
        <v>18.357851588455613</v>
      </c>
      <c r="L146" s="736">
        <v>18.357851588455613</v>
      </c>
    </row>
    <row r="147" spans="1:12" s="676" customFormat="1" ht="15" x14ac:dyDescent="0.25">
      <c r="A147" s="681"/>
      <c r="B147" s="734" t="s">
        <v>606</v>
      </c>
      <c r="C147" s="807">
        <v>0.64866318603349749</v>
      </c>
      <c r="D147" s="736">
        <v>0.64866318603349749</v>
      </c>
      <c r="E147" s="736">
        <v>0.64866318603349749</v>
      </c>
      <c r="F147" s="736">
        <v>0.64866318603349749</v>
      </c>
      <c r="G147" s="736">
        <v>0.64866318603349749</v>
      </c>
      <c r="H147" s="736">
        <v>0.64866318603349749</v>
      </c>
      <c r="I147" s="736">
        <v>0.64866318603349749</v>
      </c>
      <c r="J147" s="736">
        <v>0.64866318603349749</v>
      </c>
      <c r="K147" s="736">
        <v>0.64866318603349749</v>
      </c>
      <c r="L147" s="736">
        <v>0.64866318603349749</v>
      </c>
    </row>
    <row r="148" spans="1:12" s="676" customFormat="1" ht="15" x14ac:dyDescent="0.25">
      <c r="A148" s="681"/>
      <c r="B148" s="737" t="s">
        <v>607</v>
      </c>
      <c r="C148" s="751">
        <v>8.9903900987875396</v>
      </c>
      <c r="D148" s="751">
        <v>9.8843892207278721</v>
      </c>
      <c r="E148" s="751" t="e">
        <v>#DIV/0!</v>
      </c>
      <c r="F148" s="751" t="e">
        <v>#DIV/0!</v>
      </c>
      <c r="G148" s="751" t="e">
        <v>#DIV/0!</v>
      </c>
      <c r="H148" s="751" t="e">
        <v>#DIV/0!</v>
      </c>
      <c r="I148" s="751" t="e">
        <v>#DIV/0!</v>
      </c>
      <c r="J148" s="751" t="e">
        <v>#DIV/0!</v>
      </c>
      <c r="K148" s="751" t="e">
        <v>#DIV/0!</v>
      </c>
      <c r="L148" s="751" t="e">
        <v>#DIV/0!</v>
      </c>
    </row>
    <row r="149" spans="1:12" s="676" customFormat="1" ht="15" x14ac:dyDescent="0.25">
      <c r="A149" s="681"/>
      <c r="B149" s="739" t="s">
        <v>98</v>
      </c>
      <c r="C149" s="751">
        <v>18.357851588455613</v>
      </c>
      <c r="D149" s="751">
        <v>19.813419007179547</v>
      </c>
      <c r="E149" s="751" t="e">
        <v>#DIV/0!</v>
      </c>
      <c r="F149" s="751" t="e">
        <v>#DIV/0!</v>
      </c>
      <c r="G149" s="751" t="e">
        <v>#DIV/0!</v>
      </c>
      <c r="H149" s="751" t="e">
        <v>#DIV/0!</v>
      </c>
      <c r="I149" s="751" t="e">
        <v>#DIV/0!</v>
      </c>
      <c r="J149" s="751" t="e">
        <v>#DIV/0!</v>
      </c>
      <c r="K149" s="751" t="e">
        <v>#DIV/0!</v>
      </c>
      <c r="L149" s="751" t="e">
        <v>#DIV/0!</v>
      </c>
    </row>
    <row r="150" spans="1:12" s="676" customFormat="1" ht="15" x14ac:dyDescent="0.25">
      <c r="A150" s="681"/>
      <c r="B150" s="739" t="s">
        <v>88</v>
      </c>
      <c r="C150" s="751">
        <v>0.64866318603349749</v>
      </c>
      <c r="D150" s="751">
        <v>-4.4640565723801373E-2</v>
      </c>
      <c r="E150" s="751" t="e">
        <v>#DIV/0!</v>
      </c>
      <c r="F150" s="751" t="e">
        <v>#DIV/0!</v>
      </c>
      <c r="G150" s="751" t="e">
        <v>#DIV/0!</v>
      </c>
      <c r="H150" s="751" t="e">
        <v>#DIV/0!</v>
      </c>
      <c r="I150" s="751" t="e">
        <v>#DIV/0!</v>
      </c>
      <c r="J150" s="751" t="e">
        <v>#DIV/0!</v>
      </c>
      <c r="K150" s="751" t="e">
        <v>#DIV/0!</v>
      </c>
      <c r="L150" s="751" t="e">
        <v>#DIV/0!</v>
      </c>
    </row>
    <row r="151" spans="1:12" s="676" customFormat="1" ht="15" x14ac:dyDescent="0.25">
      <c r="A151" s="681"/>
      <c r="B151" s="740" t="s">
        <v>608</v>
      </c>
      <c r="C151" s="741" t="s">
        <v>87</v>
      </c>
      <c r="D151" s="741"/>
      <c r="E151" s="741"/>
      <c r="F151" s="741"/>
      <c r="G151" s="741"/>
      <c r="H151" s="741"/>
      <c r="I151" s="741"/>
      <c r="J151" s="741"/>
      <c r="K151" s="741"/>
      <c r="L151" s="741"/>
    </row>
    <row r="152" spans="1:12" s="676" customFormat="1" ht="15" x14ac:dyDescent="0.25">
      <c r="A152" s="681"/>
      <c r="B152" s="742" t="s">
        <v>609</v>
      </c>
      <c r="C152" s="749">
        <v>7</v>
      </c>
      <c r="D152" s="749">
        <v>6</v>
      </c>
      <c r="E152" s="749">
        <v>0</v>
      </c>
      <c r="F152" s="749">
        <v>0</v>
      </c>
      <c r="G152" s="749">
        <v>0</v>
      </c>
      <c r="H152" s="749">
        <v>0</v>
      </c>
      <c r="I152" s="749">
        <v>0</v>
      </c>
      <c r="J152" s="749">
        <v>0</v>
      </c>
      <c r="K152" s="749">
        <v>0</v>
      </c>
      <c r="L152" s="749">
        <v>0</v>
      </c>
    </row>
    <row r="153" spans="1:12" s="676" customFormat="1" ht="17.399999999999999" x14ac:dyDescent="0.3">
      <c r="A153" s="681"/>
      <c r="C153" s="732" t="s">
        <v>578</v>
      </c>
      <c r="D153" s="732" t="s">
        <v>324</v>
      </c>
      <c r="E153" s="732" t="s">
        <v>333</v>
      </c>
      <c r="F153" s="732" t="s">
        <v>335</v>
      </c>
      <c r="G153" s="732" t="s">
        <v>338</v>
      </c>
      <c r="H153" s="732" t="s">
        <v>341</v>
      </c>
      <c r="I153" s="732" t="s">
        <v>344</v>
      </c>
      <c r="J153" s="732" t="s">
        <v>347</v>
      </c>
      <c r="K153" s="732" t="s">
        <v>579</v>
      </c>
      <c r="L153" s="732" t="s">
        <v>353</v>
      </c>
    </row>
    <row r="154" spans="1:12" s="676" customFormat="1" ht="30" customHeight="1" x14ac:dyDescent="0.4">
      <c r="A154" s="681"/>
      <c r="B154" s="733">
        <v>9</v>
      </c>
      <c r="C154" s="1680" t="s">
        <v>590</v>
      </c>
      <c r="D154" s="1681"/>
      <c r="E154" s="1681"/>
      <c r="F154" s="1681"/>
      <c r="G154" s="1681"/>
      <c r="H154" s="1681"/>
      <c r="I154" s="1681"/>
      <c r="J154" s="1681"/>
      <c r="K154" s="1681"/>
      <c r="L154" s="1682"/>
    </row>
    <row r="155" spans="1:12" s="676" customFormat="1" ht="15" x14ac:dyDescent="0.25">
      <c r="A155" s="681"/>
      <c r="B155" s="717"/>
      <c r="C155" s="1671" t="s">
        <v>621</v>
      </c>
      <c r="D155" s="1672"/>
      <c r="E155" s="1672"/>
      <c r="F155" s="1672"/>
      <c r="G155" s="1672"/>
      <c r="H155" s="1672"/>
      <c r="I155" s="1672"/>
      <c r="J155" s="1672"/>
      <c r="K155" s="1672"/>
      <c r="L155" s="1673"/>
    </row>
    <row r="156" spans="1:12" s="676" customFormat="1" ht="15" x14ac:dyDescent="0.25">
      <c r="A156" s="681"/>
      <c r="B156" s="734" t="s">
        <v>604</v>
      </c>
      <c r="C156" s="807">
        <v>0.71707783451599361</v>
      </c>
      <c r="D156" s="736">
        <v>0.71707783451599361</v>
      </c>
      <c r="E156" s="736">
        <v>0.71707783451599361</v>
      </c>
      <c r="F156" s="736">
        <v>0.71707783451599361</v>
      </c>
      <c r="G156" s="736">
        <v>0.71707783451599361</v>
      </c>
      <c r="H156" s="736">
        <v>0.71707783451599361</v>
      </c>
      <c r="I156" s="736">
        <v>0.71707783451599361</v>
      </c>
      <c r="J156" s="736">
        <v>0.71707783451599361</v>
      </c>
      <c r="K156" s="736">
        <v>0.71707783451599361</v>
      </c>
      <c r="L156" s="736">
        <v>0.71707783451599361</v>
      </c>
    </row>
    <row r="157" spans="1:12" s="676" customFormat="1" ht="15" hidden="1" x14ac:dyDescent="0.25">
      <c r="A157" s="681"/>
      <c r="B157" s="734" t="s">
        <v>605</v>
      </c>
      <c r="C157" s="750">
        <v>0.8742093742325121</v>
      </c>
      <c r="D157" s="736">
        <v>0.8742093742325121</v>
      </c>
      <c r="E157" s="736">
        <v>0.8742093742325121</v>
      </c>
      <c r="F157" s="736">
        <v>0.8742093742325121</v>
      </c>
      <c r="G157" s="736">
        <v>0.8742093742325121</v>
      </c>
      <c r="H157" s="736">
        <v>0.8742093742325121</v>
      </c>
      <c r="I157" s="736">
        <v>0.8742093742325121</v>
      </c>
      <c r="J157" s="736">
        <v>0.8742093742325121</v>
      </c>
      <c r="K157" s="736">
        <v>0.8742093742325121</v>
      </c>
      <c r="L157" s="736">
        <v>0.8742093742325121</v>
      </c>
    </row>
    <row r="158" spans="1:12" s="676" customFormat="1" ht="15" hidden="1" x14ac:dyDescent="0.25">
      <c r="A158" s="681"/>
      <c r="B158" s="734" t="s">
        <v>606</v>
      </c>
      <c r="C158" s="750">
        <v>0.55994629479947511</v>
      </c>
      <c r="D158" s="736">
        <v>0.55994629479947511</v>
      </c>
      <c r="E158" s="736">
        <v>0.55994629479947511</v>
      </c>
      <c r="F158" s="736">
        <v>0.55994629479947511</v>
      </c>
      <c r="G158" s="736">
        <v>0.55994629479947511</v>
      </c>
      <c r="H158" s="736">
        <v>0.55994629479947511</v>
      </c>
      <c r="I158" s="736">
        <v>0.55994629479947511</v>
      </c>
      <c r="J158" s="736">
        <v>0.55994629479947511</v>
      </c>
      <c r="K158" s="736">
        <v>0.55994629479947511</v>
      </c>
      <c r="L158" s="736">
        <v>0.55994629479947511</v>
      </c>
    </row>
    <row r="159" spans="1:12" s="676" customFormat="1" ht="15" x14ac:dyDescent="0.25">
      <c r="A159" s="681"/>
      <c r="B159" s="737" t="s">
        <v>607</v>
      </c>
      <c r="C159" s="738">
        <v>0.71707783451599361</v>
      </c>
      <c r="D159" s="738">
        <v>0.79666666666666652</v>
      </c>
      <c r="E159" s="738">
        <v>0.71</v>
      </c>
      <c r="F159" s="738">
        <v>0.4466666666666666</v>
      </c>
      <c r="G159" s="738">
        <v>0.38500000000000001</v>
      </c>
      <c r="H159" s="738">
        <v>0.53</v>
      </c>
      <c r="I159" s="738" t="e">
        <v>#DIV/0!</v>
      </c>
      <c r="J159" s="738" t="e">
        <v>#DIV/0!</v>
      </c>
      <c r="K159" s="738" t="e">
        <v>#DIV/0!</v>
      </c>
      <c r="L159" s="738" t="e">
        <v>#DIV/0!</v>
      </c>
    </row>
    <row r="160" spans="1:12" s="676" customFormat="1" ht="15" x14ac:dyDescent="0.25">
      <c r="A160" s="681"/>
      <c r="B160" s="739" t="s">
        <v>98</v>
      </c>
      <c r="C160" s="738">
        <v>0.8742093742325121</v>
      </c>
      <c r="D160" s="738">
        <v>0.86473525952220698</v>
      </c>
      <c r="E160" s="738">
        <v>0.86556349186104042</v>
      </c>
      <c r="F160" s="738">
        <v>0.70363618496277369</v>
      </c>
      <c r="G160" s="738">
        <v>0.64662950903902261</v>
      </c>
      <c r="H160" s="738">
        <v>0.53</v>
      </c>
      <c r="I160" s="738" t="e">
        <v>#DIV/0!</v>
      </c>
      <c r="J160" s="738" t="e">
        <v>#DIV/0!</v>
      </c>
      <c r="K160" s="738" t="e">
        <v>#DIV/0!</v>
      </c>
      <c r="L160" s="738" t="e">
        <v>#DIV/0!</v>
      </c>
    </row>
    <row r="161" spans="1:13" s="676" customFormat="1" ht="15" x14ac:dyDescent="0.25">
      <c r="A161" s="681"/>
      <c r="B161" s="739" t="s">
        <v>88</v>
      </c>
      <c r="C161" s="738">
        <v>0.55994629479947511</v>
      </c>
      <c r="D161" s="738">
        <v>0.72859807381112607</v>
      </c>
      <c r="E161" s="738">
        <v>0.55443650813895951</v>
      </c>
      <c r="F161" s="738">
        <v>0.18969714837055945</v>
      </c>
      <c r="G161" s="738">
        <v>0.12337049096097741</v>
      </c>
      <c r="H161" s="738">
        <v>0.53</v>
      </c>
      <c r="I161" s="738" t="e">
        <v>#DIV/0!</v>
      </c>
      <c r="J161" s="738" t="e">
        <v>#DIV/0!</v>
      </c>
      <c r="K161" s="738" t="e">
        <v>#DIV/0!</v>
      </c>
      <c r="L161" s="738" t="e">
        <v>#DIV/0!</v>
      </c>
      <c r="M161" s="109"/>
    </row>
    <row r="162" spans="1:13" s="676" customFormat="1" ht="15" x14ac:dyDescent="0.25">
      <c r="A162" s="681"/>
      <c r="B162" s="740" t="s">
        <v>608</v>
      </c>
      <c r="C162" s="741" t="s">
        <v>87</v>
      </c>
      <c r="D162" s="741"/>
      <c r="E162" s="741"/>
      <c r="F162" s="741"/>
      <c r="G162" s="741"/>
      <c r="H162" s="741"/>
      <c r="I162" s="741"/>
      <c r="J162" s="741"/>
      <c r="K162" s="741"/>
      <c r="L162" s="741"/>
      <c r="M162" s="109"/>
    </row>
    <row r="163" spans="1:13" s="676" customFormat="1" ht="15" x14ac:dyDescent="0.25">
      <c r="A163" s="681"/>
      <c r="B163" s="742" t="s">
        <v>609</v>
      </c>
      <c r="C163" s="743">
        <v>11</v>
      </c>
      <c r="D163" s="743">
        <v>3</v>
      </c>
      <c r="E163" s="743">
        <v>2</v>
      </c>
      <c r="F163" s="743">
        <v>3</v>
      </c>
      <c r="G163" s="743">
        <v>2</v>
      </c>
      <c r="H163" s="743">
        <v>1</v>
      </c>
      <c r="I163" s="743">
        <v>0</v>
      </c>
      <c r="J163" s="743">
        <v>0</v>
      </c>
      <c r="K163" s="743">
        <v>0</v>
      </c>
      <c r="L163" s="743">
        <v>0</v>
      </c>
      <c r="M163" s="109"/>
    </row>
    <row r="164" spans="1:13" s="676" customFormat="1" ht="15" x14ac:dyDescent="0.25">
      <c r="A164" s="681"/>
      <c r="C164" s="752"/>
      <c r="E164" s="679"/>
      <c r="K164" s="109"/>
      <c r="L164" s="109"/>
      <c r="M164" s="109"/>
    </row>
    <row r="165" spans="1:13" s="676" customFormat="1" ht="45" customHeight="1" x14ac:dyDescent="0.4">
      <c r="A165" s="681"/>
      <c r="B165" s="733">
        <v>10</v>
      </c>
      <c r="C165" s="1674" t="s">
        <v>591</v>
      </c>
      <c r="D165" s="1675"/>
      <c r="E165" s="1675"/>
      <c r="F165" s="1675"/>
      <c r="G165" s="1675"/>
      <c r="H165" s="1675"/>
      <c r="I165" s="1675"/>
      <c r="J165" s="1675"/>
      <c r="K165" s="1675"/>
      <c r="L165" s="1676"/>
      <c r="M165" s="109"/>
    </row>
    <row r="166" spans="1:13" s="676" customFormat="1" ht="15" x14ac:dyDescent="0.25">
      <c r="A166" s="681"/>
      <c r="B166" s="717"/>
      <c r="C166" s="1671" t="s">
        <v>622</v>
      </c>
      <c r="D166" s="1672"/>
      <c r="E166" s="1672"/>
      <c r="F166" s="1672"/>
      <c r="G166" s="1672"/>
      <c r="H166" s="1672"/>
      <c r="I166" s="1672"/>
      <c r="J166" s="1672"/>
      <c r="K166" s="1672"/>
      <c r="L166" s="1673"/>
      <c r="M166" s="109"/>
    </row>
    <row r="167" spans="1:13" s="676" customFormat="1" ht="15" x14ac:dyDescent="0.25">
      <c r="A167" s="681"/>
      <c r="B167" s="734" t="s">
        <v>604</v>
      </c>
      <c r="C167" s="808">
        <v>83.15169376566439</v>
      </c>
      <c r="D167" s="736">
        <v>83.15169376566439</v>
      </c>
      <c r="E167" s="736">
        <v>83.15169376566439</v>
      </c>
      <c r="F167" s="736">
        <v>83.15169376566439</v>
      </c>
      <c r="G167" s="736">
        <v>83.15169376566439</v>
      </c>
      <c r="H167" s="736">
        <v>83.15169376566439</v>
      </c>
      <c r="I167" s="736">
        <v>83.15169376566439</v>
      </c>
      <c r="J167" s="736">
        <v>83.15169376566439</v>
      </c>
      <c r="K167" s="736">
        <v>83.15169376566439</v>
      </c>
      <c r="L167" s="736">
        <v>83.15169376566439</v>
      </c>
      <c r="M167" s="109"/>
    </row>
    <row r="168" spans="1:13" s="754" customFormat="1" x14ac:dyDescent="0.25">
      <c r="A168" s="753"/>
      <c r="B168" s="734" t="s">
        <v>605</v>
      </c>
      <c r="C168" s="808">
        <v>191.29321018086097</v>
      </c>
      <c r="D168" s="736">
        <v>191.29321018086097</v>
      </c>
      <c r="E168" s="736">
        <v>191.29321018086097</v>
      </c>
      <c r="F168" s="736">
        <v>191.29321018086097</v>
      </c>
      <c r="G168" s="736">
        <v>191.29321018086097</v>
      </c>
      <c r="H168" s="736">
        <v>191.29321018086097</v>
      </c>
      <c r="I168" s="736">
        <v>191.29321018086097</v>
      </c>
      <c r="J168" s="736">
        <v>191.29321018086097</v>
      </c>
      <c r="K168" s="736">
        <v>191.29321018086097</v>
      </c>
      <c r="L168" s="736">
        <v>191.29321018086097</v>
      </c>
      <c r="M168" s="109"/>
    </row>
    <row r="169" spans="1:13" s="676" customFormat="1" ht="15" x14ac:dyDescent="0.25">
      <c r="A169" s="681"/>
      <c r="B169" s="734" t="s">
        <v>606</v>
      </c>
      <c r="C169" s="809">
        <v>0.62784016356637551</v>
      </c>
      <c r="D169" s="736">
        <v>0.62784016356637551</v>
      </c>
      <c r="E169" s="736">
        <v>0.62784016356637551</v>
      </c>
      <c r="F169" s="736">
        <v>0.62784016356637551</v>
      </c>
      <c r="G169" s="736">
        <v>0.62784016356637551</v>
      </c>
      <c r="H169" s="736">
        <v>0.62784016356637551</v>
      </c>
      <c r="I169" s="736">
        <v>0.62784016356637551</v>
      </c>
      <c r="J169" s="736">
        <v>0.62784016356637551</v>
      </c>
      <c r="K169" s="736">
        <v>0.62784016356637551</v>
      </c>
      <c r="L169" s="736">
        <v>0.62784016356637551</v>
      </c>
      <c r="M169" s="109"/>
    </row>
    <row r="170" spans="1:13" s="645" customFormat="1" x14ac:dyDescent="0.25">
      <c r="A170" s="755"/>
      <c r="B170" s="737" t="s">
        <v>607</v>
      </c>
      <c r="C170" s="751">
        <v>83.15169376566439</v>
      </c>
      <c r="D170" s="751">
        <v>127.20726253347438</v>
      </c>
      <c r="E170" s="751">
        <v>66.308353525393755</v>
      </c>
      <c r="F170" s="751">
        <v>44.087354749555629</v>
      </c>
      <c r="G170" s="751">
        <v>44.986701744212439</v>
      </c>
      <c r="H170" s="751">
        <v>97.406133926213656</v>
      </c>
      <c r="I170" s="751" t="e">
        <v>#DIV/0!</v>
      </c>
      <c r="J170" s="751" t="e">
        <v>#DIV/0!</v>
      </c>
      <c r="K170" s="751" t="e">
        <v>#DIV/0!</v>
      </c>
      <c r="L170" s="751" t="e">
        <v>#DIV/0!</v>
      </c>
      <c r="M170" s="109"/>
    </row>
    <row r="171" spans="1:13" s="757" customFormat="1" x14ac:dyDescent="0.25">
      <c r="A171" s="756"/>
      <c r="B171" s="739" t="s">
        <v>98</v>
      </c>
      <c r="C171" s="751">
        <v>191.29321018086097</v>
      </c>
      <c r="D171" s="751">
        <v>290.3288036752794</v>
      </c>
      <c r="E171" s="751">
        <v>96.540857108722975</v>
      </c>
      <c r="F171" s="751">
        <v>62.632985815824199</v>
      </c>
      <c r="G171" s="751">
        <v>80.049042042539952</v>
      </c>
      <c r="H171" s="751">
        <v>97.406133926213656</v>
      </c>
      <c r="I171" s="751" t="e">
        <v>#DIV/0!</v>
      </c>
      <c r="J171" s="751" t="e">
        <v>#DIV/0!</v>
      </c>
      <c r="K171" s="751" t="e">
        <v>#DIV/0!</v>
      </c>
      <c r="L171" s="751" t="e">
        <v>#DIV/0!</v>
      </c>
      <c r="M171" s="109"/>
    </row>
    <row r="172" spans="1:13" s="759" customFormat="1" x14ac:dyDescent="0.25">
      <c r="A172" s="758"/>
      <c r="B172" s="739" t="s">
        <v>88</v>
      </c>
      <c r="C172" s="751">
        <v>0.62784016356637551</v>
      </c>
      <c r="D172" s="751">
        <v>-35.914278608330662</v>
      </c>
      <c r="E172" s="751">
        <v>36.075849942064536</v>
      </c>
      <c r="F172" s="751">
        <v>25.541723683287056</v>
      </c>
      <c r="G172" s="751">
        <v>9.9243614458849336</v>
      </c>
      <c r="H172" s="751">
        <v>97.406133926213656</v>
      </c>
      <c r="I172" s="751" t="e">
        <v>#DIV/0!</v>
      </c>
      <c r="J172" s="751" t="e">
        <v>#DIV/0!</v>
      </c>
      <c r="K172" s="751" t="e">
        <v>#DIV/0!</v>
      </c>
      <c r="L172" s="751" t="e">
        <v>#DIV/0!</v>
      </c>
      <c r="M172" s="109"/>
    </row>
    <row r="173" spans="1:13" s="659" customFormat="1" x14ac:dyDescent="0.25">
      <c r="A173" s="760"/>
      <c r="B173" s="740" t="s">
        <v>608</v>
      </c>
      <c r="C173" s="741" t="s">
        <v>87</v>
      </c>
      <c r="D173" s="741"/>
      <c r="E173" s="741"/>
      <c r="F173" s="741"/>
      <c r="G173" s="741"/>
      <c r="H173" s="741"/>
      <c r="I173" s="741"/>
      <c r="J173" s="741"/>
      <c r="K173" s="741"/>
      <c r="L173" s="741"/>
      <c r="M173" s="109"/>
    </row>
    <row r="174" spans="1:13" s="658" customFormat="1" ht="14.25" customHeight="1" x14ac:dyDescent="0.25">
      <c r="A174" s="761"/>
      <c r="B174" s="742" t="s">
        <v>609</v>
      </c>
      <c r="C174" s="749">
        <v>17</v>
      </c>
      <c r="D174" s="749">
        <v>9</v>
      </c>
      <c r="E174" s="749">
        <v>2</v>
      </c>
      <c r="F174" s="749">
        <v>3</v>
      </c>
      <c r="G174" s="749">
        <v>2</v>
      </c>
      <c r="H174" s="749">
        <v>1</v>
      </c>
      <c r="I174" s="749">
        <v>0</v>
      </c>
      <c r="J174" s="749">
        <v>0</v>
      </c>
      <c r="K174" s="749">
        <v>0</v>
      </c>
      <c r="L174" s="749">
        <v>0</v>
      </c>
      <c r="M174" s="760"/>
    </row>
    <row r="175" spans="1:13" s="763" customFormat="1" ht="14.25" customHeight="1" x14ac:dyDescent="0.25">
      <c r="A175" s="762"/>
      <c r="C175" s="676"/>
      <c r="E175" s="764"/>
      <c r="M175" s="765"/>
    </row>
    <row r="176" spans="1:13" s="659" customFormat="1" ht="30" customHeight="1" x14ac:dyDescent="0.4">
      <c r="A176" s="760"/>
      <c r="B176" s="733">
        <v>11</v>
      </c>
      <c r="C176" s="1663" t="s">
        <v>592</v>
      </c>
      <c r="D176" s="1664"/>
      <c r="E176" s="1664"/>
      <c r="F176" s="1664"/>
      <c r="G176" s="1664"/>
      <c r="H176" s="1664"/>
      <c r="I176" s="1664"/>
      <c r="J176" s="1664"/>
      <c r="K176" s="1664"/>
      <c r="L176" s="1665"/>
    </row>
    <row r="177" spans="1:13" s="659" customFormat="1" ht="16.95" customHeight="1" x14ac:dyDescent="0.25">
      <c r="A177" s="760"/>
      <c r="B177" s="717"/>
      <c r="C177" s="1671" t="s">
        <v>621</v>
      </c>
      <c r="D177" s="1672"/>
      <c r="E177" s="1672"/>
      <c r="F177" s="1672"/>
      <c r="G177" s="1672"/>
      <c r="H177" s="1672"/>
      <c r="I177" s="1672"/>
      <c r="J177" s="1672"/>
      <c r="K177" s="1672"/>
      <c r="L177" s="1673"/>
    </row>
    <row r="178" spans="1:13" x14ac:dyDescent="0.25">
      <c r="A178" s="766"/>
      <c r="B178" s="734" t="s">
        <v>604</v>
      </c>
      <c r="C178" s="807">
        <v>0.50022173254372659</v>
      </c>
      <c r="D178" s="736">
        <v>0.50022173254372659</v>
      </c>
      <c r="E178" s="736">
        <v>0.50022173254372659</v>
      </c>
      <c r="F178" s="736">
        <v>0.50022173254372659</v>
      </c>
      <c r="G178" s="736">
        <v>0.50022173254372659</v>
      </c>
      <c r="H178" s="736">
        <v>0.50022173254372659</v>
      </c>
      <c r="I178" s="736">
        <v>0.50022173254372659</v>
      </c>
      <c r="J178" s="736">
        <v>0.50022173254372659</v>
      </c>
      <c r="K178" s="736">
        <v>0.50022173254372659</v>
      </c>
      <c r="L178" s="736">
        <v>0.50022173254372659</v>
      </c>
    </row>
    <row r="179" spans="1:13" s="676" customFormat="1" ht="15" hidden="1" x14ac:dyDescent="0.25">
      <c r="A179" s="681"/>
      <c r="B179" s="734" t="s">
        <v>605</v>
      </c>
      <c r="C179" s="750">
        <v>0.74928289756445576</v>
      </c>
      <c r="D179" s="736">
        <v>0.74928289756445576</v>
      </c>
      <c r="E179" s="736">
        <v>0.74928289756445576</v>
      </c>
      <c r="F179" s="736">
        <v>0.74928289756445576</v>
      </c>
      <c r="G179" s="736">
        <v>0.74928289756445576</v>
      </c>
      <c r="H179" s="736">
        <v>0.74928289756445576</v>
      </c>
      <c r="I179" s="736">
        <v>0.74928289756445576</v>
      </c>
      <c r="J179" s="736">
        <v>0.74928289756445576</v>
      </c>
      <c r="K179" s="736">
        <v>0.74928289756445576</v>
      </c>
      <c r="L179" s="736">
        <v>0.74928289756445576</v>
      </c>
      <c r="M179" s="717"/>
    </row>
    <row r="180" spans="1:13" hidden="1" x14ac:dyDescent="0.25">
      <c r="A180" s="766"/>
      <c r="B180" s="734" t="s">
        <v>606</v>
      </c>
      <c r="C180" s="750">
        <v>0.25116056752299742</v>
      </c>
      <c r="D180" s="736">
        <v>0.25116056752299742</v>
      </c>
      <c r="E180" s="736">
        <v>0.25116056752299742</v>
      </c>
      <c r="F180" s="736">
        <v>0.25116056752299742</v>
      </c>
      <c r="G180" s="736">
        <v>0.25116056752299742</v>
      </c>
      <c r="H180" s="736">
        <v>0.25116056752299742</v>
      </c>
      <c r="I180" s="736">
        <v>0.25116056752299742</v>
      </c>
      <c r="J180" s="736">
        <v>0.25116056752299742</v>
      </c>
      <c r="K180" s="736">
        <v>0.25116056752299742</v>
      </c>
      <c r="L180" s="736">
        <v>0.25116056752299742</v>
      </c>
    </row>
    <row r="181" spans="1:13" x14ac:dyDescent="0.25">
      <c r="A181" s="766"/>
      <c r="B181" s="737" t="s">
        <v>607</v>
      </c>
      <c r="C181" s="738">
        <v>0.50022173254372659</v>
      </c>
      <c r="D181" s="738">
        <v>0.79666666666666652</v>
      </c>
      <c r="E181" s="738">
        <v>0.71</v>
      </c>
      <c r="F181" s="738">
        <v>0.4466666666666666</v>
      </c>
      <c r="G181" s="738">
        <v>0.38500000000000001</v>
      </c>
      <c r="H181" s="738">
        <v>0.53</v>
      </c>
      <c r="I181" s="738" t="e">
        <v>#DIV/0!</v>
      </c>
      <c r="J181" s="738" t="e">
        <v>#DIV/0!</v>
      </c>
      <c r="K181" s="738" t="e">
        <v>#DIV/0!</v>
      </c>
      <c r="L181" s="738" t="e">
        <v>#DIV/0!</v>
      </c>
    </row>
    <row r="182" spans="1:13" x14ac:dyDescent="0.25">
      <c r="A182" s="766"/>
      <c r="B182" s="739" t="s">
        <v>98</v>
      </c>
      <c r="C182" s="738">
        <v>0.74928289756445576</v>
      </c>
      <c r="D182" s="738">
        <v>0.86473525952220698</v>
      </c>
      <c r="E182" s="738">
        <v>0.86556349186104042</v>
      </c>
      <c r="F182" s="738">
        <v>0.70363618496277369</v>
      </c>
      <c r="G182" s="738">
        <v>0.64662950903902261</v>
      </c>
      <c r="H182" s="738">
        <v>0.53</v>
      </c>
      <c r="I182" s="738" t="e">
        <v>#DIV/0!</v>
      </c>
      <c r="J182" s="738" t="e">
        <v>#DIV/0!</v>
      </c>
      <c r="K182" s="738" t="e">
        <v>#DIV/0!</v>
      </c>
      <c r="L182" s="738" t="e">
        <v>#DIV/0!</v>
      </c>
    </row>
    <row r="183" spans="1:13" x14ac:dyDescent="0.25">
      <c r="A183" s="766"/>
      <c r="B183" s="739" t="s">
        <v>88</v>
      </c>
      <c r="C183" s="738">
        <v>0.25116056752299742</v>
      </c>
      <c r="D183" s="738">
        <v>0.72859807381112607</v>
      </c>
      <c r="E183" s="738">
        <v>0.55443650813895951</v>
      </c>
      <c r="F183" s="738">
        <v>0.18969714837055945</v>
      </c>
      <c r="G183" s="738">
        <v>0.12337049096097741</v>
      </c>
      <c r="H183" s="738">
        <v>0.53</v>
      </c>
      <c r="I183" s="738" t="e">
        <v>#DIV/0!</v>
      </c>
      <c r="J183" s="738" t="e">
        <v>#DIV/0!</v>
      </c>
      <c r="K183" s="738" t="e">
        <v>#DIV/0!</v>
      </c>
      <c r="L183" s="738" t="e">
        <v>#DIV/0!</v>
      </c>
    </row>
    <row r="184" spans="1:13" x14ac:dyDescent="0.25">
      <c r="A184" s="766"/>
      <c r="B184" s="740" t="s">
        <v>608</v>
      </c>
      <c r="C184" s="741" t="s">
        <v>87</v>
      </c>
      <c r="D184" s="741"/>
      <c r="E184" s="741"/>
      <c r="F184" s="741"/>
      <c r="G184" s="741"/>
      <c r="H184" s="741"/>
      <c r="I184" s="741"/>
      <c r="J184" s="741"/>
      <c r="K184" s="741"/>
      <c r="L184" s="741"/>
    </row>
    <row r="185" spans="1:13" x14ac:dyDescent="0.25">
      <c r="A185" s="766"/>
      <c r="B185" s="742" t="s">
        <v>609</v>
      </c>
      <c r="C185" s="743">
        <v>11</v>
      </c>
      <c r="D185" s="743">
        <v>3</v>
      </c>
      <c r="E185" s="743">
        <v>2</v>
      </c>
      <c r="F185" s="743">
        <v>3</v>
      </c>
      <c r="G185" s="743">
        <v>2</v>
      </c>
      <c r="H185" s="743">
        <v>1</v>
      </c>
      <c r="I185" s="743">
        <v>0</v>
      </c>
      <c r="J185" s="743">
        <v>0</v>
      </c>
      <c r="K185" s="743">
        <v>0</v>
      </c>
      <c r="L185" s="743">
        <v>0</v>
      </c>
    </row>
    <row r="186" spans="1:13" x14ac:dyDescent="0.25">
      <c r="A186" s="766"/>
      <c r="C186" s="742"/>
      <c r="F186" s="644"/>
      <c r="G186" s="661"/>
      <c r="K186" s="109"/>
    </row>
    <row r="187" spans="1:13" ht="45" customHeight="1" x14ac:dyDescent="0.4">
      <c r="A187" s="766"/>
      <c r="B187" s="733">
        <v>12</v>
      </c>
      <c r="C187" s="1674" t="s">
        <v>593</v>
      </c>
      <c r="D187" s="1675"/>
      <c r="E187" s="1675"/>
      <c r="F187" s="1675"/>
      <c r="G187" s="1675"/>
      <c r="H187" s="1675"/>
      <c r="I187" s="1675"/>
      <c r="J187" s="1675"/>
      <c r="K187" s="1675"/>
      <c r="L187" s="1676"/>
    </row>
    <row r="188" spans="1:13" s="645" customFormat="1" ht="15" x14ac:dyDescent="0.25">
      <c r="A188" s="755"/>
      <c r="B188" s="717"/>
      <c r="C188" s="1671" t="s">
        <v>622</v>
      </c>
      <c r="D188" s="1672"/>
      <c r="E188" s="1672"/>
      <c r="F188" s="1672"/>
      <c r="G188" s="1672"/>
      <c r="H188" s="1672"/>
      <c r="I188" s="1672"/>
      <c r="J188" s="1672"/>
      <c r="K188" s="1672"/>
      <c r="L188" s="1673"/>
    </row>
    <row r="189" spans="1:13" s="645" customFormat="1" x14ac:dyDescent="0.25">
      <c r="A189" s="755"/>
      <c r="B189" s="734" t="s">
        <v>604</v>
      </c>
      <c r="C189" s="808">
        <v>14.970096062277843</v>
      </c>
      <c r="D189" s="736">
        <v>14.970096062277843</v>
      </c>
      <c r="E189" s="736">
        <v>14.970096062277843</v>
      </c>
      <c r="F189" s="736">
        <v>14.970096062277843</v>
      </c>
      <c r="G189" s="736">
        <v>14.970096062277843</v>
      </c>
      <c r="H189" s="736">
        <v>14.970096062277843</v>
      </c>
      <c r="I189" s="736">
        <v>14.970096062277843</v>
      </c>
      <c r="J189" s="736">
        <v>14.970096062277843</v>
      </c>
      <c r="K189" s="736">
        <v>14.970096062277843</v>
      </c>
      <c r="L189" s="736">
        <v>14.970096062277843</v>
      </c>
    </row>
    <row r="190" spans="1:13" s="728" customFormat="1" ht="15" x14ac:dyDescent="0.25">
      <c r="A190" s="767"/>
      <c r="B190" s="734" t="s">
        <v>605</v>
      </c>
      <c r="C190" s="808">
        <v>23.598103326505473</v>
      </c>
      <c r="D190" s="736">
        <v>23.598103326505473</v>
      </c>
      <c r="E190" s="736">
        <v>23.598103326505473</v>
      </c>
      <c r="F190" s="736">
        <v>23.598103326505473</v>
      </c>
      <c r="G190" s="736">
        <v>23.598103326505473</v>
      </c>
      <c r="H190" s="736">
        <v>23.598103326505473</v>
      </c>
      <c r="I190" s="736">
        <v>23.598103326505473</v>
      </c>
      <c r="J190" s="736">
        <v>23.598103326505473</v>
      </c>
      <c r="K190" s="736">
        <v>23.598103326505473</v>
      </c>
      <c r="L190" s="736">
        <v>23.598103326505473</v>
      </c>
    </row>
    <row r="191" spans="1:13" s="676" customFormat="1" ht="15" x14ac:dyDescent="0.25">
      <c r="A191" s="681"/>
      <c r="B191" s="734" t="s">
        <v>606</v>
      </c>
      <c r="C191" s="808">
        <v>0.270225536042562</v>
      </c>
      <c r="D191" s="736">
        <v>0.270225536042562</v>
      </c>
      <c r="E191" s="736">
        <v>0.270225536042562</v>
      </c>
      <c r="F191" s="736">
        <v>0.270225536042562</v>
      </c>
      <c r="G191" s="736">
        <v>0.270225536042562</v>
      </c>
      <c r="H191" s="736">
        <v>0.270225536042562</v>
      </c>
      <c r="I191" s="736">
        <v>0.270225536042562</v>
      </c>
      <c r="J191" s="736">
        <v>0.270225536042562</v>
      </c>
      <c r="K191" s="736">
        <v>0.270225536042562</v>
      </c>
      <c r="L191" s="736">
        <v>0.270225536042562</v>
      </c>
      <c r="M191" s="717"/>
    </row>
    <row r="192" spans="1:13" s="676" customFormat="1" ht="15" x14ac:dyDescent="0.25">
      <c r="A192" s="681"/>
      <c r="B192" s="737" t="s">
        <v>607</v>
      </c>
      <c r="C192" s="751">
        <v>14.970096062277843</v>
      </c>
      <c r="D192" s="751">
        <v>22.286186400191465</v>
      </c>
      <c r="E192" s="751">
        <v>38.557527743668388</v>
      </c>
      <c r="F192" s="751">
        <v>11.719572401844877</v>
      </c>
      <c r="G192" s="751">
        <v>10.392852921561079</v>
      </c>
      <c r="H192" s="751">
        <v>18.327418659151906</v>
      </c>
      <c r="I192" s="751" t="e">
        <v>#DIV/0!</v>
      </c>
      <c r="J192" s="751" t="e">
        <v>#DIV/0!</v>
      </c>
      <c r="K192" s="751" t="e">
        <v>#DIV/0!</v>
      </c>
      <c r="L192" s="751" t="e">
        <v>#DIV/0!</v>
      </c>
      <c r="M192" s="717"/>
    </row>
    <row r="193" spans="1:13" s="663" customFormat="1" ht="15" x14ac:dyDescent="0.25">
      <c r="A193" s="768"/>
      <c r="B193" s="739" t="s">
        <v>98</v>
      </c>
      <c r="C193" s="751">
        <v>23.598103326505473</v>
      </c>
      <c r="D193" s="751">
        <v>25.854789768161325</v>
      </c>
      <c r="E193" s="751">
        <v>51.17142818508718</v>
      </c>
      <c r="F193" s="751">
        <v>17.969429234934566</v>
      </c>
      <c r="G193" s="751">
        <v>14.215446640273568</v>
      </c>
      <c r="H193" s="751">
        <v>18.327418659151906</v>
      </c>
      <c r="I193" s="751" t="e">
        <v>#DIV/0!</v>
      </c>
      <c r="J193" s="751" t="e">
        <v>#DIV/0!</v>
      </c>
      <c r="K193" s="751" t="e">
        <v>#DIV/0!</v>
      </c>
      <c r="L193" s="751" t="e">
        <v>#DIV/0!</v>
      </c>
    </row>
    <row r="194" spans="1:13" s="770" customFormat="1" ht="15" x14ac:dyDescent="0.25">
      <c r="A194" s="769"/>
      <c r="B194" s="739" t="s">
        <v>88</v>
      </c>
      <c r="C194" s="751">
        <v>0.270225536042562</v>
      </c>
      <c r="D194" s="751">
        <v>18.717583032221604</v>
      </c>
      <c r="E194" s="751">
        <v>25.943627302249595</v>
      </c>
      <c r="F194" s="751">
        <v>5.4697155687551895</v>
      </c>
      <c r="G194" s="751">
        <v>6.5702592028485913</v>
      </c>
      <c r="H194" s="751">
        <v>18.327418659151906</v>
      </c>
      <c r="I194" s="751" t="e">
        <v>#DIV/0!</v>
      </c>
      <c r="J194" s="751" t="e">
        <v>#DIV/0!</v>
      </c>
      <c r="K194" s="751" t="e">
        <v>#DIV/0!</v>
      </c>
      <c r="L194" s="751" t="e">
        <v>#DIV/0!</v>
      </c>
    </row>
    <row r="195" spans="1:13" x14ac:dyDescent="0.25">
      <c r="A195" s="766"/>
      <c r="B195" s="740" t="s">
        <v>608</v>
      </c>
      <c r="C195" s="741" t="s">
        <v>87</v>
      </c>
      <c r="D195" s="741"/>
      <c r="E195" s="741"/>
      <c r="F195" s="741"/>
      <c r="G195" s="741"/>
      <c r="H195" s="741">
        <v>1</v>
      </c>
      <c r="I195" s="741"/>
      <c r="J195" s="741"/>
      <c r="K195" s="741"/>
      <c r="L195" s="741"/>
    </row>
    <row r="196" spans="1:13" x14ac:dyDescent="0.25">
      <c r="A196" s="766"/>
      <c r="B196" s="742" t="s">
        <v>609</v>
      </c>
      <c r="C196" s="771">
        <v>17</v>
      </c>
      <c r="D196" s="771">
        <v>9</v>
      </c>
      <c r="E196" s="771">
        <v>2</v>
      </c>
      <c r="F196" s="771">
        <v>3</v>
      </c>
      <c r="G196" s="771">
        <v>2</v>
      </c>
      <c r="H196" s="771"/>
      <c r="I196" s="771">
        <v>0</v>
      </c>
      <c r="J196" s="771">
        <v>0</v>
      </c>
      <c r="K196" s="771">
        <v>0</v>
      </c>
      <c r="L196" s="771">
        <v>0</v>
      </c>
    </row>
    <row r="197" spans="1:13" ht="17.399999999999999" x14ac:dyDescent="0.3">
      <c r="A197" s="766"/>
      <c r="C197" s="732" t="s">
        <v>578</v>
      </c>
      <c r="D197" s="732" t="s">
        <v>324</v>
      </c>
      <c r="E197" s="732" t="s">
        <v>333</v>
      </c>
      <c r="F197" s="732" t="s">
        <v>335</v>
      </c>
      <c r="G197" s="732" t="s">
        <v>338</v>
      </c>
      <c r="H197" s="732" t="s">
        <v>341</v>
      </c>
      <c r="I197" s="732" t="s">
        <v>344</v>
      </c>
      <c r="J197" s="732" t="s">
        <v>347</v>
      </c>
      <c r="K197" s="732" t="s">
        <v>579</v>
      </c>
      <c r="L197" s="732" t="s">
        <v>353</v>
      </c>
    </row>
    <row r="198" spans="1:13" ht="30" customHeight="1" x14ac:dyDescent="0.4">
      <c r="A198" s="766"/>
      <c r="B198" s="733">
        <v>13</v>
      </c>
      <c r="C198" s="1663" t="s">
        <v>594</v>
      </c>
      <c r="D198" s="1664"/>
      <c r="E198" s="1664"/>
      <c r="F198" s="1664"/>
      <c r="G198" s="1664"/>
      <c r="H198" s="1664"/>
      <c r="I198" s="1664"/>
      <c r="J198" s="1664"/>
      <c r="K198" s="1664"/>
      <c r="L198" s="1665"/>
    </row>
    <row r="199" spans="1:13" ht="15" x14ac:dyDescent="0.25">
      <c r="A199" s="766"/>
      <c r="B199" s="717"/>
      <c r="C199" s="1671" t="s">
        <v>623</v>
      </c>
      <c r="D199" s="1672"/>
      <c r="E199" s="1672"/>
      <c r="F199" s="1672"/>
      <c r="G199" s="1672"/>
      <c r="H199" s="1672"/>
      <c r="I199" s="1672"/>
      <c r="J199" s="1672"/>
      <c r="K199" s="1672"/>
      <c r="L199" s="1673"/>
    </row>
    <row r="200" spans="1:13" x14ac:dyDescent="0.25">
      <c r="A200" s="766"/>
      <c r="B200" s="734" t="s">
        <v>604</v>
      </c>
      <c r="C200" s="808">
        <v>62.741920482958804</v>
      </c>
      <c r="D200" s="736">
        <v>62.741920482958804</v>
      </c>
      <c r="E200" s="736">
        <v>62.741920482958804</v>
      </c>
      <c r="F200" s="736">
        <v>62.741920482958804</v>
      </c>
      <c r="G200" s="736">
        <v>62.741920482958804</v>
      </c>
      <c r="H200" s="736">
        <v>62.741920482958804</v>
      </c>
      <c r="I200" s="736">
        <v>62.741920482958804</v>
      </c>
      <c r="J200" s="736">
        <v>62.741920482958804</v>
      </c>
      <c r="K200" s="736">
        <v>62.741920482958804</v>
      </c>
      <c r="L200" s="736">
        <v>62.741920482958804</v>
      </c>
    </row>
    <row r="201" spans="1:13" s="773" customFormat="1" x14ac:dyDescent="0.25">
      <c r="A201" s="772"/>
      <c r="B201" s="734" t="s">
        <v>605</v>
      </c>
      <c r="C201" s="808">
        <v>101.15479111452473</v>
      </c>
      <c r="D201" s="736">
        <v>101.15479111452473</v>
      </c>
      <c r="E201" s="736">
        <v>101.15479111452473</v>
      </c>
      <c r="F201" s="736">
        <v>101.15479111452473</v>
      </c>
      <c r="G201" s="736">
        <v>101.15479111452473</v>
      </c>
      <c r="H201" s="736">
        <v>101.15479111452473</v>
      </c>
      <c r="I201" s="736">
        <v>101.15479111452473</v>
      </c>
      <c r="J201" s="736">
        <v>101.15479111452473</v>
      </c>
      <c r="K201" s="736">
        <v>101.15479111452473</v>
      </c>
      <c r="L201" s="736">
        <v>101.15479111452473</v>
      </c>
    </row>
    <row r="202" spans="1:13" s="775" customFormat="1" x14ac:dyDescent="0.25">
      <c r="A202" s="774"/>
      <c r="B202" s="734" t="s">
        <v>606</v>
      </c>
      <c r="C202" s="808">
        <v>24.329049851392888</v>
      </c>
      <c r="D202" s="736">
        <v>24.329049851392888</v>
      </c>
      <c r="E202" s="736">
        <v>24.329049851392888</v>
      </c>
      <c r="F202" s="736">
        <v>24.329049851392888</v>
      </c>
      <c r="G202" s="736">
        <v>24.329049851392888</v>
      </c>
      <c r="H202" s="736">
        <v>24.329049851392888</v>
      </c>
      <c r="I202" s="736">
        <v>24.329049851392888</v>
      </c>
      <c r="J202" s="736">
        <v>24.329049851392888</v>
      </c>
      <c r="K202" s="736">
        <v>24.329049851392888</v>
      </c>
      <c r="L202" s="736">
        <v>24.329049851392888</v>
      </c>
    </row>
    <row r="203" spans="1:13" s="775" customFormat="1" x14ac:dyDescent="0.25">
      <c r="A203" s="774"/>
      <c r="B203" s="737" t="s">
        <v>607</v>
      </c>
      <c r="C203" s="776">
        <v>62.741920482958804</v>
      </c>
      <c r="D203" s="776">
        <v>80.386346300533944</v>
      </c>
      <c r="E203" s="776" t="e">
        <v>#DIV/0!</v>
      </c>
      <c r="F203" s="776" t="e">
        <v>#DIV/0!</v>
      </c>
      <c r="G203" s="776" t="e">
        <v>#DIV/0!</v>
      </c>
      <c r="H203" s="776" t="e">
        <v>#DIV/0!</v>
      </c>
      <c r="I203" s="776" t="e">
        <v>#DIV/0!</v>
      </c>
      <c r="J203" s="776" t="e">
        <v>#DIV/0!</v>
      </c>
      <c r="K203" s="776" t="e">
        <v>#DIV/0!</v>
      </c>
      <c r="L203" s="776" t="e">
        <v>#DIV/0!</v>
      </c>
    </row>
    <row r="204" spans="1:13" s="676" customFormat="1" ht="15" x14ac:dyDescent="0.25">
      <c r="A204" s="681"/>
      <c r="B204" s="739" t="s">
        <v>98</v>
      </c>
      <c r="C204" s="776">
        <v>101.15479111452473</v>
      </c>
      <c r="D204" s="776">
        <v>114.09200377441067</v>
      </c>
      <c r="E204" s="776" t="e">
        <v>#DIV/0!</v>
      </c>
      <c r="F204" s="776" t="e">
        <v>#DIV/0!</v>
      </c>
      <c r="G204" s="776" t="e">
        <v>#DIV/0!</v>
      </c>
      <c r="H204" s="776" t="e">
        <v>#DIV/0!</v>
      </c>
      <c r="I204" s="776" t="e">
        <v>#DIV/0!</v>
      </c>
      <c r="J204" s="776" t="e">
        <v>#DIV/0!</v>
      </c>
      <c r="K204" s="776" t="e">
        <v>#DIV/0!</v>
      </c>
      <c r="L204" s="776" t="e">
        <v>#DIV/0!</v>
      </c>
      <c r="M204" s="717"/>
    </row>
    <row r="205" spans="1:13" s="775" customFormat="1" x14ac:dyDescent="0.25">
      <c r="A205" s="774"/>
      <c r="B205" s="739" t="s">
        <v>88</v>
      </c>
      <c r="C205" s="776">
        <v>24.329049851392888</v>
      </c>
      <c r="D205" s="776">
        <v>46.68068882665721</v>
      </c>
      <c r="E205" s="776" t="e">
        <v>#DIV/0!</v>
      </c>
      <c r="F205" s="776" t="e">
        <v>#DIV/0!</v>
      </c>
      <c r="G205" s="776" t="e">
        <v>#DIV/0!</v>
      </c>
      <c r="H205" s="776" t="e">
        <v>#DIV/0!</v>
      </c>
      <c r="I205" s="776" t="e">
        <v>#DIV/0!</v>
      </c>
      <c r="J205" s="776" t="e">
        <v>#DIV/0!</v>
      </c>
      <c r="K205" s="776" t="e">
        <v>#DIV/0!</v>
      </c>
      <c r="L205" s="776" t="e">
        <v>#DIV/0!</v>
      </c>
    </row>
    <row r="206" spans="1:13" s="775" customFormat="1" x14ac:dyDescent="0.25">
      <c r="A206" s="774"/>
      <c r="B206" s="740" t="s">
        <v>608</v>
      </c>
      <c r="C206" s="741" t="s">
        <v>87</v>
      </c>
      <c r="D206" s="741"/>
      <c r="E206" s="741"/>
      <c r="F206" s="741"/>
      <c r="G206" s="741"/>
      <c r="H206" s="741"/>
      <c r="I206" s="741"/>
      <c r="J206" s="741"/>
      <c r="K206" s="741"/>
      <c r="L206" s="741"/>
    </row>
    <row r="207" spans="1:13" s="775" customFormat="1" x14ac:dyDescent="0.25">
      <c r="A207" s="774"/>
      <c r="B207" s="742" t="s">
        <v>609</v>
      </c>
      <c r="C207" s="743">
        <v>43</v>
      </c>
      <c r="D207" s="743">
        <v>38</v>
      </c>
      <c r="E207" s="743">
        <v>0</v>
      </c>
      <c r="F207" s="743">
        <v>0</v>
      </c>
      <c r="G207" s="743">
        <v>0</v>
      </c>
      <c r="H207" s="743">
        <v>0</v>
      </c>
      <c r="I207" s="743">
        <v>0</v>
      </c>
      <c r="J207" s="743">
        <v>0</v>
      </c>
      <c r="K207" s="743">
        <v>0</v>
      </c>
      <c r="L207" s="743">
        <v>0</v>
      </c>
    </row>
    <row r="208" spans="1:13" s="775" customFormat="1" ht="15" x14ac:dyDescent="0.25">
      <c r="A208" s="774"/>
      <c r="C208" s="717"/>
      <c r="E208" s="777"/>
    </row>
    <row r="209" spans="1:12" s="775" customFormat="1" ht="30" customHeight="1" x14ac:dyDescent="0.4">
      <c r="A209" s="774"/>
      <c r="B209" s="733">
        <v>14</v>
      </c>
      <c r="C209" s="1683" t="s">
        <v>595</v>
      </c>
      <c r="D209" s="1683"/>
      <c r="E209" s="1683"/>
      <c r="F209" s="1683"/>
      <c r="G209" s="1683"/>
      <c r="H209" s="1683"/>
      <c r="I209" s="1683"/>
      <c r="J209" s="1683"/>
      <c r="K209" s="1683"/>
      <c r="L209" s="1683"/>
    </row>
    <row r="210" spans="1:12" s="775" customFormat="1" ht="15" x14ac:dyDescent="0.25">
      <c r="A210" s="774"/>
      <c r="B210" s="717"/>
      <c r="C210" s="1684" t="s">
        <v>624</v>
      </c>
      <c r="D210" s="1684"/>
      <c r="E210" s="1684"/>
      <c r="F210" s="1684"/>
      <c r="G210" s="1684"/>
      <c r="H210" s="1684"/>
      <c r="I210" s="1684"/>
      <c r="J210" s="1684"/>
      <c r="K210" s="1684"/>
      <c r="L210" s="1684"/>
    </row>
    <row r="211" spans="1:12" s="775" customFormat="1" x14ac:dyDescent="0.25">
      <c r="A211" s="774"/>
      <c r="B211" s="734" t="s">
        <v>604</v>
      </c>
      <c r="C211" s="778">
        <v>1776631.7318486532</v>
      </c>
      <c r="D211" s="779">
        <v>1776631.7318486532</v>
      </c>
      <c r="E211" s="779">
        <v>1776631.7318486532</v>
      </c>
      <c r="F211" s="779">
        <v>1776631.7318486532</v>
      </c>
      <c r="G211" s="779">
        <v>1776631.7318486532</v>
      </c>
      <c r="H211" s="779">
        <v>1776631.7318486532</v>
      </c>
      <c r="I211" s="779">
        <v>1776631.7318486532</v>
      </c>
      <c r="J211" s="779">
        <v>1776631.7318486532</v>
      </c>
      <c r="K211" s="779">
        <v>1776631.7318486532</v>
      </c>
      <c r="L211" s="779">
        <v>1776631.7318486532</v>
      </c>
    </row>
    <row r="212" spans="1:12" s="775" customFormat="1" x14ac:dyDescent="0.25">
      <c r="A212" s="774"/>
      <c r="B212" s="734" t="s">
        <v>605</v>
      </c>
      <c r="C212" s="778">
        <v>2336279.6168273743</v>
      </c>
      <c r="D212" s="779">
        <v>2336279.6168273743</v>
      </c>
      <c r="E212" s="779">
        <v>2336279.6168273743</v>
      </c>
      <c r="F212" s="779">
        <v>2336279.6168273743</v>
      </c>
      <c r="G212" s="779">
        <v>2336279.6168273743</v>
      </c>
      <c r="H212" s="779">
        <v>2336279.6168273743</v>
      </c>
      <c r="I212" s="779">
        <v>2336279.6168273743</v>
      </c>
      <c r="J212" s="779">
        <v>2336279.6168273743</v>
      </c>
      <c r="K212" s="779">
        <v>2336279.6168273743</v>
      </c>
      <c r="L212" s="779">
        <v>2336279.6168273743</v>
      </c>
    </row>
    <row r="213" spans="1:12" s="775" customFormat="1" x14ac:dyDescent="0.25">
      <c r="A213" s="774"/>
      <c r="B213" s="734" t="s">
        <v>606</v>
      </c>
      <c r="C213" s="778">
        <v>1216983.8468699323</v>
      </c>
      <c r="D213" s="779">
        <v>1216983.8468699323</v>
      </c>
      <c r="E213" s="779">
        <v>1216983.8468699323</v>
      </c>
      <c r="F213" s="779">
        <v>1216983.8468699323</v>
      </c>
      <c r="G213" s="779">
        <v>1216983.8468699323</v>
      </c>
      <c r="H213" s="779">
        <v>1216983.8468699323</v>
      </c>
      <c r="I213" s="779">
        <v>1216983.8468699323</v>
      </c>
      <c r="J213" s="779">
        <v>1216983.8468699323</v>
      </c>
      <c r="K213" s="779">
        <v>1216983.8468699323</v>
      </c>
      <c r="L213" s="779">
        <v>1216983.8468699323</v>
      </c>
    </row>
    <row r="214" spans="1:12" s="775" customFormat="1" x14ac:dyDescent="0.25">
      <c r="A214" s="774"/>
      <c r="B214" s="737" t="s">
        <v>607</v>
      </c>
      <c r="C214" s="780">
        <v>1776631.7318486532</v>
      </c>
      <c r="D214" s="781">
        <v>1830217.8079412661</v>
      </c>
      <c r="E214" s="781">
        <v>1076471.5789473683</v>
      </c>
      <c r="F214" s="781">
        <v>1814756.9400996289</v>
      </c>
      <c r="G214" s="781">
        <v>1345589.4736842106</v>
      </c>
      <c r="H214" s="781">
        <v>1850185.5263157894</v>
      </c>
      <c r="I214" s="781">
        <v>1076471.5789473683</v>
      </c>
      <c r="J214" s="781">
        <v>1076471.5789473683</v>
      </c>
      <c r="K214" s="781">
        <v>1681986.8421052631</v>
      </c>
      <c r="L214" s="781">
        <v>1984744.4736842106</v>
      </c>
    </row>
    <row r="215" spans="1:12" s="775" customFormat="1" x14ac:dyDescent="0.25">
      <c r="A215" s="774"/>
      <c r="B215" s="739" t="s">
        <v>98</v>
      </c>
      <c r="C215" s="780">
        <v>2336279.6168273743</v>
      </c>
      <c r="D215" s="781">
        <v>2217068.3796476871</v>
      </c>
      <c r="E215" s="781">
        <v>1076471.5789473683</v>
      </c>
      <c r="F215" s="781">
        <v>2992064.4230658286</v>
      </c>
      <c r="G215" s="781">
        <v>1345589.4736842106</v>
      </c>
      <c r="H215" s="781">
        <v>1850185.5263157894</v>
      </c>
      <c r="I215" s="781">
        <v>1076471.5789473683</v>
      </c>
      <c r="J215" s="781">
        <v>1076471.5789473683</v>
      </c>
      <c r="K215" s="781">
        <v>1681986.8421052631</v>
      </c>
      <c r="L215" s="781">
        <v>1984744.4736842106</v>
      </c>
    </row>
    <row r="216" spans="1:12" s="775" customFormat="1" x14ac:dyDescent="0.25">
      <c r="A216" s="774"/>
      <c r="B216" s="739" t="s">
        <v>88</v>
      </c>
      <c r="C216" s="780">
        <v>1216983.8468699323</v>
      </c>
      <c r="D216" s="781">
        <v>1443367.2362348454</v>
      </c>
      <c r="E216" s="781">
        <v>1076471.5789473683</v>
      </c>
      <c r="F216" s="781">
        <v>637449.45713342912</v>
      </c>
      <c r="G216" s="781">
        <v>1345589.4736842106</v>
      </c>
      <c r="H216" s="781">
        <v>1850185.5263157894</v>
      </c>
      <c r="I216" s="781">
        <v>1076471.5789473683</v>
      </c>
      <c r="J216" s="781">
        <v>1076471.5789473683</v>
      </c>
      <c r="K216" s="781">
        <v>1681986.8421052631</v>
      </c>
      <c r="L216" s="781">
        <v>1984744.4736842106</v>
      </c>
    </row>
    <row r="217" spans="1:12" s="775" customFormat="1" x14ac:dyDescent="0.25">
      <c r="A217" s="774"/>
      <c r="B217" s="740" t="s">
        <v>608</v>
      </c>
      <c r="C217" s="741" t="s">
        <v>87</v>
      </c>
      <c r="D217" s="741"/>
      <c r="E217" s="741"/>
      <c r="F217" s="741"/>
      <c r="G217" s="741"/>
      <c r="H217" s="741"/>
      <c r="I217" s="741"/>
      <c r="J217" s="741"/>
      <c r="K217" s="741"/>
      <c r="L217" s="741"/>
    </row>
    <row r="218" spans="1:12" s="775" customFormat="1" x14ac:dyDescent="0.25">
      <c r="A218" s="774"/>
      <c r="B218" s="742" t="s">
        <v>609</v>
      </c>
      <c r="C218" s="771">
        <v>30</v>
      </c>
      <c r="D218" s="743">
        <v>10</v>
      </c>
      <c r="E218" s="743">
        <v>1</v>
      </c>
      <c r="F218" s="743">
        <v>4</v>
      </c>
      <c r="G218" s="743">
        <v>1</v>
      </c>
      <c r="H218" s="743">
        <v>1</v>
      </c>
      <c r="I218" s="743">
        <v>1</v>
      </c>
      <c r="J218" s="743">
        <v>1</v>
      </c>
      <c r="K218" s="743">
        <v>1</v>
      </c>
      <c r="L218" s="743">
        <v>1</v>
      </c>
    </row>
    <row r="219" spans="1:12" s="775" customFormat="1" x14ac:dyDescent="0.25">
      <c r="A219" s="774"/>
      <c r="B219" s="742"/>
      <c r="C219" s="782"/>
      <c r="E219" s="777"/>
    </row>
    <row r="220" spans="1:12" s="775" customFormat="1" ht="30" customHeight="1" x14ac:dyDescent="0.4">
      <c r="A220" s="774"/>
      <c r="B220" s="733">
        <v>15</v>
      </c>
      <c r="C220" s="1680" t="s">
        <v>596</v>
      </c>
      <c r="D220" s="1681"/>
      <c r="E220" s="1681"/>
      <c r="F220" s="1681"/>
      <c r="G220" s="1681"/>
      <c r="H220" s="1681"/>
      <c r="I220" s="1681"/>
      <c r="J220" s="1681"/>
      <c r="K220" s="1681"/>
      <c r="L220" s="1682"/>
    </row>
    <row r="221" spans="1:12" s="775" customFormat="1" ht="15" x14ac:dyDescent="0.25">
      <c r="A221" s="774"/>
      <c r="B221" s="717"/>
      <c r="C221" s="1671" t="s">
        <v>623</v>
      </c>
      <c r="D221" s="1672"/>
      <c r="E221" s="1672"/>
      <c r="F221" s="1672"/>
      <c r="G221" s="1672"/>
      <c r="H221" s="1672"/>
      <c r="I221" s="1672"/>
      <c r="J221" s="1672"/>
      <c r="K221" s="1672"/>
      <c r="L221" s="1673"/>
    </row>
    <row r="222" spans="1:12" s="775" customFormat="1" x14ac:dyDescent="0.25">
      <c r="A222" s="774"/>
      <c r="B222" s="734" t="s">
        <v>604</v>
      </c>
      <c r="C222" s="783">
        <v>62.492454306752116</v>
      </c>
      <c r="D222" s="736">
        <v>62.492454306752116</v>
      </c>
      <c r="E222" s="736">
        <v>62.492454306752116</v>
      </c>
      <c r="F222" s="736">
        <v>62.492454306752116</v>
      </c>
      <c r="G222" s="736">
        <v>62.492454306752116</v>
      </c>
      <c r="H222" s="736">
        <v>62.492454306752116</v>
      </c>
      <c r="I222" s="736">
        <v>62.492454306752116</v>
      </c>
      <c r="J222" s="736">
        <v>62.492454306752116</v>
      </c>
      <c r="K222" s="736">
        <v>62.492454306752116</v>
      </c>
      <c r="L222" s="736">
        <v>62.492454306752116</v>
      </c>
    </row>
    <row r="223" spans="1:12" s="775" customFormat="1" x14ac:dyDescent="0.25">
      <c r="A223" s="774"/>
      <c r="B223" s="734" t="s">
        <v>605</v>
      </c>
      <c r="C223" s="783">
        <v>100.98150298736485</v>
      </c>
      <c r="D223" s="736">
        <v>100.98150298736485</v>
      </c>
      <c r="E223" s="736">
        <v>100.98150298736485</v>
      </c>
      <c r="F223" s="736">
        <v>100.98150298736485</v>
      </c>
      <c r="G223" s="736">
        <v>100.98150298736485</v>
      </c>
      <c r="H223" s="736">
        <v>100.98150298736485</v>
      </c>
      <c r="I223" s="736">
        <v>100.98150298736485</v>
      </c>
      <c r="J223" s="736">
        <v>100.98150298736485</v>
      </c>
      <c r="K223" s="736">
        <v>100.98150298736485</v>
      </c>
      <c r="L223" s="736">
        <v>100.98150298736485</v>
      </c>
    </row>
    <row r="224" spans="1:12" s="775" customFormat="1" x14ac:dyDescent="0.25">
      <c r="A224" s="774"/>
      <c r="B224" s="734" t="s">
        <v>606</v>
      </c>
      <c r="C224" s="783">
        <v>24.003405626139383</v>
      </c>
      <c r="D224" s="736">
        <v>24.003405626139383</v>
      </c>
      <c r="E224" s="736">
        <v>24.003405626139383</v>
      </c>
      <c r="F224" s="736">
        <v>24.003405626139383</v>
      </c>
      <c r="G224" s="736">
        <v>24.003405626139383</v>
      </c>
      <c r="H224" s="736">
        <v>24.003405626139383</v>
      </c>
      <c r="I224" s="736">
        <v>24.003405626139383</v>
      </c>
      <c r="J224" s="736">
        <v>24.003405626139383</v>
      </c>
      <c r="K224" s="736">
        <v>24.003405626139383</v>
      </c>
      <c r="L224" s="736">
        <v>24.003405626139383</v>
      </c>
    </row>
    <row r="225" spans="1:12" s="775" customFormat="1" x14ac:dyDescent="0.25">
      <c r="A225" s="774"/>
      <c r="B225" s="737" t="s">
        <v>607</v>
      </c>
      <c r="C225" s="784">
        <v>62.492454306752116</v>
      </c>
      <c r="D225" s="776">
        <v>73.0836627140975</v>
      </c>
      <c r="E225" s="776" t="e">
        <v>#DIV/0!</v>
      </c>
      <c r="F225" s="776" t="e">
        <v>#DIV/0!</v>
      </c>
      <c r="G225" s="776" t="e">
        <v>#DIV/0!</v>
      </c>
      <c r="H225" s="776" t="e">
        <v>#DIV/0!</v>
      </c>
      <c r="I225" s="776" t="e">
        <v>#DIV/0!</v>
      </c>
      <c r="J225" s="776" t="e">
        <v>#DIV/0!</v>
      </c>
      <c r="K225" s="776" t="e">
        <v>#DIV/0!</v>
      </c>
      <c r="L225" s="776" t="e">
        <v>#DIV/0!</v>
      </c>
    </row>
    <row r="226" spans="1:12" s="775" customFormat="1" x14ac:dyDescent="0.25">
      <c r="A226" s="774"/>
      <c r="B226" s="739" t="s">
        <v>98</v>
      </c>
      <c r="C226" s="784">
        <v>100.98150298736485</v>
      </c>
      <c r="D226" s="776">
        <v>111.08969040626904</v>
      </c>
      <c r="E226" s="776" t="e">
        <v>#DIV/0!</v>
      </c>
      <c r="F226" s="776" t="e">
        <v>#DIV/0!</v>
      </c>
      <c r="G226" s="776" t="e">
        <v>#DIV/0!</v>
      </c>
      <c r="H226" s="776" t="e">
        <v>#DIV/0!</v>
      </c>
      <c r="I226" s="776" t="e">
        <v>#DIV/0!</v>
      </c>
      <c r="J226" s="776" t="e">
        <v>#DIV/0!</v>
      </c>
      <c r="K226" s="776" t="e">
        <v>#DIV/0!</v>
      </c>
      <c r="L226" s="776" t="e">
        <v>#DIV/0!</v>
      </c>
    </row>
    <row r="227" spans="1:12" s="775" customFormat="1" x14ac:dyDescent="0.25">
      <c r="A227" s="774"/>
      <c r="B227" s="739" t="s">
        <v>88</v>
      </c>
      <c r="C227" s="784">
        <v>24.003405626139383</v>
      </c>
      <c r="D227" s="776">
        <v>35.077635021925957</v>
      </c>
      <c r="E227" s="776" t="e">
        <v>#DIV/0!</v>
      </c>
      <c r="F227" s="776" t="e">
        <v>#DIV/0!</v>
      </c>
      <c r="G227" s="776" t="e">
        <v>#DIV/0!</v>
      </c>
      <c r="H227" s="776" t="e">
        <v>#DIV/0!</v>
      </c>
      <c r="I227" s="776" t="e">
        <v>#DIV/0!</v>
      </c>
      <c r="J227" s="776" t="e">
        <v>#DIV/0!</v>
      </c>
      <c r="K227" s="776" t="e">
        <v>#DIV/0!</v>
      </c>
      <c r="L227" s="776" t="e">
        <v>#DIV/0!</v>
      </c>
    </row>
    <row r="228" spans="1:12" s="775" customFormat="1" x14ac:dyDescent="0.25">
      <c r="A228" s="774"/>
      <c r="B228" s="740" t="s">
        <v>608</v>
      </c>
      <c r="C228" s="741" t="s">
        <v>87</v>
      </c>
      <c r="D228" s="741"/>
      <c r="E228" s="741"/>
      <c r="F228" s="741"/>
      <c r="G228" s="741"/>
      <c r="H228" s="741"/>
      <c r="I228" s="741"/>
      <c r="J228" s="741"/>
      <c r="K228" s="741"/>
      <c r="L228" s="741"/>
    </row>
    <row r="229" spans="1:12" s="775" customFormat="1" x14ac:dyDescent="0.25">
      <c r="A229" s="774"/>
      <c r="B229" s="742" t="s">
        <v>609</v>
      </c>
      <c r="C229" s="743">
        <v>51</v>
      </c>
      <c r="D229" s="743">
        <v>44</v>
      </c>
      <c r="E229" s="743">
        <v>0</v>
      </c>
      <c r="F229" s="743">
        <v>0</v>
      </c>
      <c r="G229" s="743">
        <v>0</v>
      </c>
      <c r="H229" s="743">
        <v>0</v>
      </c>
      <c r="I229" s="743">
        <v>0</v>
      </c>
      <c r="J229" s="743">
        <v>0</v>
      </c>
      <c r="K229" s="743">
        <v>0</v>
      </c>
      <c r="L229" s="743">
        <v>0</v>
      </c>
    </row>
    <row r="230" spans="1:12" s="775" customFormat="1" ht="15" x14ac:dyDescent="0.25">
      <c r="A230" s="774"/>
      <c r="C230" s="676"/>
      <c r="E230" s="777"/>
    </row>
    <row r="231" spans="1:12" s="775" customFormat="1" ht="30" customHeight="1" x14ac:dyDescent="0.4">
      <c r="A231" s="774"/>
      <c r="B231" s="733">
        <v>16</v>
      </c>
      <c r="C231" s="1674" t="s">
        <v>597</v>
      </c>
      <c r="D231" s="1675"/>
      <c r="E231" s="1675"/>
      <c r="F231" s="1675"/>
      <c r="G231" s="1675"/>
      <c r="H231" s="1675"/>
      <c r="I231" s="1675"/>
      <c r="J231" s="1675"/>
      <c r="K231" s="1675"/>
      <c r="L231" s="1676"/>
    </row>
    <row r="232" spans="1:12" s="775" customFormat="1" ht="15" x14ac:dyDescent="0.25">
      <c r="A232" s="774"/>
      <c r="B232" s="717"/>
      <c r="C232" s="1671" t="s">
        <v>624</v>
      </c>
      <c r="D232" s="1672"/>
      <c r="E232" s="1672"/>
      <c r="F232" s="1672"/>
      <c r="G232" s="1672"/>
      <c r="H232" s="1672"/>
      <c r="I232" s="1672"/>
      <c r="J232" s="1672"/>
      <c r="K232" s="1672"/>
      <c r="L232" s="1673"/>
    </row>
    <row r="233" spans="1:12" s="775" customFormat="1" x14ac:dyDescent="0.25">
      <c r="A233" s="774"/>
      <c r="B233" s="734" t="s">
        <v>604</v>
      </c>
      <c r="C233" s="811">
        <v>198705.31948291013</v>
      </c>
      <c r="D233" s="779">
        <v>198705.31948291013</v>
      </c>
      <c r="E233" s="779">
        <v>198705.31948291013</v>
      </c>
      <c r="F233" s="779">
        <v>198705.31948291013</v>
      </c>
      <c r="G233" s="779">
        <v>198705.31948291013</v>
      </c>
      <c r="H233" s="779">
        <v>198705.31948291013</v>
      </c>
      <c r="I233" s="779">
        <v>198705.31948291013</v>
      </c>
      <c r="J233" s="779">
        <v>198705.31948291013</v>
      </c>
      <c r="K233" s="779">
        <v>198705.31948291013</v>
      </c>
      <c r="L233" s="779">
        <v>198705.31948291013</v>
      </c>
    </row>
    <row r="234" spans="1:12" s="775" customFormat="1" x14ac:dyDescent="0.25">
      <c r="A234" s="774"/>
      <c r="B234" s="734" t="s">
        <v>605</v>
      </c>
      <c r="C234" s="811">
        <v>346573.84536630078</v>
      </c>
      <c r="D234" s="779">
        <v>346573.84536630078</v>
      </c>
      <c r="E234" s="779">
        <v>346573.84536630078</v>
      </c>
      <c r="F234" s="779">
        <v>346573.84536630078</v>
      </c>
      <c r="G234" s="779">
        <v>346573.84536630078</v>
      </c>
      <c r="H234" s="779">
        <v>346573.84536630078</v>
      </c>
      <c r="I234" s="779">
        <v>346573.84536630078</v>
      </c>
      <c r="J234" s="779">
        <v>346573.84536630078</v>
      </c>
      <c r="K234" s="779">
        <v>346573.84536630078</v>
      </c>
      <c r="L234" s="779">
        <v>346573.84536630078</v>
      </c>
    </row>
    <row r="235" spans="1:12" s="775" customFormat="1" x14ac:dyDescent="0.25">
      <c r="A235" s="774"/>
      <c r="B235" s="734" t="s">
        <v>606</v>
      </c>
      <c r="C235" s="811">
        <v>50836.793599519442</v>
      </c>
      <c r="D235" s="779">
        <v>50836.793599519442</v>
      </c>
      <c r="E235" s="779">
        <v>50836.793599519442</v>
      </c>
      <c r="F235" s="779">
        <v>50836.793599519442</v>
      </c>
      <c r="G235" s="779">
        <v>50836.793599519442</v>
      </c>
      <c r="H235" s="779">
        <v>50836.793599519442</v>
      </c>
      <c r="I235" s="779">
        <v>50836.793599519442</v>
      </c>
      <c r="J235" s="779">
        <v>50836.793599519442</v>
      </c>
      <c r="K235" s="779">
        <v>50836.793599519442</v>
      </c>
      <c r="L235" s="779">
        <v>50836.793599519442</v>
      </c>
    </row>
    <row r="236" spans="1:12" s="775" customFormat="1" x14ac:dyDescent="0.25">
      <c r="A236" s="774"/>
      <c r="B236" s="737" t="s">
        <v>607</v>
      </c>
      <c r="C236" s="780">
        <v>198705.31948291013</v>
      </c>
      <c r="D236" s="781">
        <v>246026.76676808568</v>
      </c>
      <c r="E236" s="781">
        <v>118584.44444444444</v>
      </c>
      <c r="F236" s="781">
        <v>301053.53190514114</v>
      </c>
      <c r="G236" s="781">
        <v>59292.222222222219</v>
      </c>
      <c r="H236" s="781">
        <v>59292.222222222219</v>
      </c>
      <c r="I236" s="781">
        <v>59292.222222222219</v>
      </c>
      <c r="J236" s="781">
        <v>59292.222222222219</v>
      </c>
      <c r="K236" s="781">
        <v>177876.66666666666</v>
      </c>
      <c r="L236" s="781">
        <v>177876.66666666666</v>
      </c>
    </row>
    <row r="237" spans="1:12" s="775" customFormat="1" x14ac:dyDescent="0.25">
      <c r="A237" s="774"/>
      <c r="B237" s="739" t="s">
        <v>98</v>
      </c>
      <c r="C237" s="780">
        <v>346573.84536630078</v>
      </c>
      <c r="D237" s="781">
        <v>371475.01518902177</v>
      </c>
      <c r="E237" s="781">
        <v>118584.44444444444</v>
      </c>
      <c r="F237" s="781">
        <v>515587.96367550874</v>
      </c>
      <c r="G237" s="781">
        <v>59292.222222222219</v>
      </c>
      <c r="H237" s="781">
        <v>59292.222222222219</v>
      </c>
      <c r="I237" s="781">
        <v>59292.222222222219</v>
      </c>
      <c r="J237" s="781">
        <v>59292.222222222219</v>
      </c>
      <c r="K237" s="781">
        <v>177876.66666666666</v>
      </c>
      <c r="L237" s="781">
        <v>177876.66666666666</v>
      </c>
    </row>
    <row r="238" spans="1:12" s="775" customFormat="1" x14ac:dyDescent="0.25">
      <c r="A238" s="774"/>
      <c r="B238" s="739" t="s">
        <v>88</v>
      </c>
      <c r="C238" s="780">
        <v>50836.793599519442</v>
      </c>
      <c r="D238" s="781">
        <v>120578.51834714961</v>
      </c>
      <c r="E238" s="781">
        <v>118584.44444444444</v>
      </c>
      <c r="F238" s="781">
        <v>86519.1001347735</v>
      </c>
      <c r="G238" s="781">
        <v>59292.222222222219</v>
      </c>
      <c r="H238" s="781">
        <v>59292.222222222219</v>
      </c>
      <c r="I238" s="781">
        <v>59292.222222222219</v>
      </c>
      <c r="J238" s="781">
        <v>59292.222222222219</v>
      </c>
      <c r="K238" s="781">
        <v>177876.66666666666</v>
      </c>
      <c r="L238" s="781">
        <v>177876.66666666666</v>
      </c>
    </row>
    <row r="239" spans="1:12" s="775" customFormat="1" x14ac:dyDescent="0.25">
      <c r="A239" s="774"/>
      <c r="B239" s="740" t="s">
        <v>608</v>
      </c>
      <c r="C239" s="741" t="s">
        <v>87</v>
      </c>
      <c r="D239" s="741"/>
      <c r="E239" s="741"/>
      <c r="F239" s="741"/>
      <c r="G239" s="741"/>
      <c r="H239" s="741"/>
      <c r="I239" s="741"/>
      <c r="J239" s="741"/>
      <c r="K239" s="741"/>
      <c r="L239" s="741"/>
    </row>
    <row r="240" spans="1:12" s="775" customFormat="1" x14ac:dyDescent="0.25">
      <c r="A240" s="774"/>
      <c r="B240" s="742" t="s">
        <v>609</v>
      </c>
      <c r="C240" s="771">
        <v>18</v>
      </c>
      <c r="D240" s="743">
        <v>5</v>
      </c>
      <c r="E240" s="743">
        <v>1</v>
      </c>
      <c r="F240" s="743">
        <v>4</v>
      </c>
      <c r="G240" s="743">
        <v>1</v>
      </c>
      <c r="H240" s="743">
        <v>1</v>
      </c>
      <c r="I240" s="743">
        <v>1</v>
      </c>
      <c r="J240" s="743">
        <v>1</v>
      </c>
      <c r="K240" s="743">
        <v>1</v>
      </c>
      <c r="L240" s="743">
        <v>1</v>
      </c>
    </row>
    <row r="241" spans="1:12" ht="17.399999999999999" x14ac:dyDescent="0.3">
      <c r="A241" s="766"/>
      <c r="C241" s="732" t="s">
        <v>578</v>
      </c>
      <c r="D241" s="732" t="s">
        <v>324</v>
      </c>
      <c r="E241" s="732" t="s">
        <v>333</v>
      </c>
      <c r="F241" s="732" t="s">
        <v>335</v>
      </c>
      <c r="G241" s="732" t="s">
        <v>338</v>
      </c>
      <c r="H241" s="732" t="s">
        <v>341</v>
      </c>
      <c r="I241" s="732" t="s">
        <v>344</v>
      </c>
      <c r="J241" s="732" t="s">
        <v>347</v>
      </c>
      <c r="K241" s="732" t="s">
        <v>579</v>
      </c>
      <c r="L241" s="732" t="s">
        <v>353</v>
      </c>
    </row>
    <row r="242" spans="1:12" ht="30" customHeight="1" x14ac:dyDescent="0.4">
      <c r="A242" s="766"/>
      <c r="B242" s="733">
        <v>17</v>
      </c>
      <c r="C242" s="1680" t="s">
        <v>598</v>
      </c>
      <c r="D242" s="1681"/>
      <c r="E242" s="1681"/>
      <c r="F242" s="1681"/>
      <c r="G242" s="1681"/>
      <c r="H242" s="1681"/>
      <c r="I242" s="1681"/>
      <c r="J242" s="1681"/>
      <c r="K242" s="1681"/>
      <c r="L242" s="1682"/>
    </row>
    <row r="243" spans="1:12" ht="15" x14ac:dyDescent="0.25">
      <c r="A243" s="766"/>
      <c r="B243" s="717"/>
      <c r="C243" s="1671" t="s">
        <v>625</v>
      </c>
      <c r="D243" s="1672"/>
      <c r="E243" s="1672"/>
      <c r="F243" s="1672"/>
      <c r="G243" s="1672"/>
      <c r="H243" s="1672"/>
      <c r="I243" s="1672"/>
      <c r="J243" s="1672"/>
      <c r="K243" s="1672"/>
      <c r="L243" s="1673"/>
    </row>
    <row r="244" spans="1:12" x14ac:dyDescent="0.25">
      <c r="A244" s="766"/>
      <c r="B244" s="734" t="s">
        <v>604</v>
      </c>
      <c r="C244" s="810">
        <v>1.5771092668785982</v>
      </c>
      <c r="D244" s="736">
        <v>1.5771092668785982</v>
      </c>
      <c r="E244" s="736">
        <v>1.5771092668785982</v>
      </c>
      <c r="F244" s="736">
        <v>1.5771092668785982</v>
      </c>
      <c r="G244" s="736">
        <v>1.5771092668785982</v>
      </c>
      <c r="H244" s="736">
        <v>1.5771092668785982</v>
      </c>
      <c r="I244" s="736">
        <v>1.5771092668785982</v>
      </c>
      <c r="J244" s="736">
        <v>1.5771092668785982</v>
      </c>
      <c r="K244" s="736">
        <v>1.5771092668785982</v>
      </c>
      <c r="L244" s="736">
        <v>1.5771092668785982</v>
      </c>
    </row>
    <row r="245" spans="1:12" x14ac:dyDescent="0.25">
      <c r="A245" s="766"/>
      <c r="B245" s="734" t="s">
        <v>605</v>
      </c>
      <c r="C245" s="810">
        <v>1.5771092668785982</v>
      </c>
      <c r="D245" s="736">
        <v>1.5771092668785982</v>
      </c>
      <c r="E245" s="736">
        <v>1.5771092668785982</v>
      </c>
      <c r="F245" s="736">
        <v>1.5771092668785982</v>
      </c>
      <c r="G245" s="736">
        <v>1.5771092668785982</v>
      </c>
      <c r="H245" s="736">
        <v>1.5771092668785982</v>
      </c>
      <c r="I245" s="736">
        <v>1.5771092668785982</v>
      </c>
      <c r="J245" s="736">
        <v>1.5771092668785982</v>
      </c>
      <c r="K245" s="736">
        <v>1.5771092668785982</v>
      </c>
      <c r="L245" s="736">
        <v>1.5771092668785982</v>
      </c>
    </row>
    <row r="246" spans="1:12" x14ac:dyDescent="0.25">
      <c r="A246" s="766"/>
      <c r="B246" s="734" t="s">
        <v>606</v>
      </c>
      <c r="C246" s="810">
        <v>1.5771092668785982</v>
      </c>
      <c r="D246" s="736">
        <v>1.5771092668785982</v>
      </c>
      <c r="E246" s="736">
        <v>1.5771092668785982</v>
      </c>
      <c r="F246" s="736">
        <v>1.5771092668785982</v>
      </c>
      <c r="G246" s="736">
        <v>1.5771092668785982</v>
      </c>
      <c r="H246" s="736">
        <v>1.5771092668785982</v>
      </c>
      <c r="I246" s="736">
        <v>1.5771092668785982</v>
      </c>
      <c r="J246" s="736">
        <v>1.5771092668785982</v>
      </c>
      <c r="K246" s="736">
        <v>1.5771092668785982</v>
      </c>
      <c r="L246" s="736">
        <v>1.5771092668785982</v>
      </c>
    </row>
    <row r="247" spans="1:12" x14ac:dyDescent="0.25">
      <c r="A247" s="766"/>
      <c r="B247" s="737" t="s">
        <v>607</v>
      </c>
      <c r="C247" s="784">
        <v>1.5771092668785982</v>
      </c>
      <c r="D247" s="776" t="e">
        <v>#DIV/0!</v>
      </c>
      <c r="E247" s="776" t="e">
        <v>#DIV/0!</v>
      </c>
      <c r="F247" s="776" t="e">
        <v>#DIV/0!</v>
      </c>
      <c r="G247" s="776" t="e">
        <v>#DIV/0!</v>
      </c>
      <c r="H247" s="776" t="e">
        <v>#DIV/0!</v>
      </c>
      <c r="I247" s="776" t="e">
        <v>#DIV/0!</v>
      </c>
      <c r="J247" s="776" t="e">
        <v>#DIV/0!</v>
      </c>
      <c r="K247" s="776" t="e">
        <v>#DIV/0!</v>
      </c>
      <c r="L247" s="776" t="e">
        <v>#DIV/0!</v>
      </c>
    </row>
    <row r="248" spans="1:12" x14ac:dyDescent="0.25">
      <c r="A248" s="766"/>
      <c r="B248" s="739" t="s">
        <v>98</v>
      </c>
      <c r="C248" s="785" t="e">
        <v>#DIV/0!</v>
      </c>
      <c r="D248" s="776" t="e">
        <v>#DIV/0!</v>
      </c>
      <c r="E248" s="776" t="e">
        <v>#DIV/0!</v>
      </c>
      <c r="F248" s="776" t="e">
        <v>#DIV/0!</v>
      </c>
      <c r="G248" s="776" t="e">
        <v>#DIV/0!</v>
      </c>
      <c r="H248" s="776" t="e">
        <v>#DIV/0!</v>
      </c>
      <c r="I248" s="776" t="e">
        <v>#DIV/0!</v>
      </c>
      <c r="J248" s="776" t="e">
        <v>#DIV/0!</v>
      </c>
      <c r="K248" s="776" t="e">
        <v>#DIV/0!</v>
      </c>
      <c r="L248" s="776" t="e">
        <v>#DIV/0!</v>
      </c>
    </row>
    <row r="249" spans="1:12" x14ac:dyDescent="0.25">
      <c r="A249" s="766"/>
      <c r="B249" s="739" t="s">
        <v>88</v>
      </c>
      <c r="C249" s="785" t="e">
        <v>#DIV/0!</v>
      </c>
      <c r="D249" s="776" t="e">
        <v>#DIV/0!</v>
      </c>
      <c r="E249" s="776" t="e">
        <v>#DIV/0!</v>
      </c>
      <c r="F249" s="776" t="e">
        <v>#DIV/0!</v>
      </c>
      <c r="G249" s="776" t="e">
        <v>#DIV/0!</v>
      </c>
      <c r="H249" s="776" t="e">
        <v>#DIV/0!</v>
      </c>
      <c r="I249" s="776" t="e">
        <v>#DIV/0!</v>
      </c>
      <c r="J249" s="776" t="e">
        <v>#DIV/0!</v>
      </c>
      <c r="K249" s="776" t="e">
        <v>#DIV/0!</v>
      </c>
      <c r="L249" s="776" t="e">
        <v>#DIV/0!</v>
      </c>
    </row>
    <row r="250" spans="1:12" x14ac:dyDescent="0.25">
      <c r="A250" s="766"/>
      <c r="B250" s="740" t="s">
        <v>608</v>
      </c>
      <c r="C250" s="741" t="s">
        <v>87</v>
      </c>
      <c r="D250" s="741"/>
      <c r="E250" s="741"/>
      <c r="F250" s="741"/>
      <c r="G250" s="741"/>
      <c r="H250" s="741"/>
      <c r="I250" s="741"/>
      <c r="J250" s="741"/>
      <c r="K250" s="741"/>
      <c r="L250" s="741"/>
    </row>
    <row r="251" spans="1:12" x14ac:dyDescent="0.25">
      <c r="A251" s="766"/>
      <c r="B251" s="742" t="s">
        <v>609</v>
      </c>
      <c r="C251" s="743">
        <v>1</v>
      </c>
      <c r="D251" s="743">
        <v>0</v>
      </c>
      <c r="E251" s="743">
        <v>0</v>
      </c>
      <c r="F251" s="743">
        <v>0</v>
      </c>
      <c r="G251" s="743">
        <v>0</v>
      </c>
      <c r="H251" s="743">
        <v>0</v>
      </c>
      <c r="I251" s="743">
        <v>0</v>
      </c>
      <c r="J251" s="743">
        <v>0</v>
      </c>
      <c r="K251" s="743">
        <v>0</v>
      </c>
      <c r="L251" s="743">
        <v>0</v>
      </c>
    </row>
    <row r="252" spans="1:12" x14ac:dyDescent="0.25">
      <c r="A252" s="766"/>
      <c r="C252" s="644"/>
      <c r="F252" s="644"/>
      <c r="J252" s="645"/>
    </row>
    <row r="253" spans="1:12" ht="30" customHeight="1" x14ac:dyDescent="0.4">
      <c r="A253" s="766"/>
      <c r="B253" s="733">
        <v>18</v>
      </c>
      <c r="C253" s="1680" t="s">
        <v>599</v>
      </c>
      <c r="D253" s="1681"/>
      <c r="E253" s="1681"/>
      <c r="F253" s="1681"/>
      <c r="G253" s="1681"/>
      <c r="H253" s="1681"/>
      <c r="I253" s="1681"/>
      <c r="J253" s="1681"/>
      <c r="K253" s="1681"/>
      <c r="L253" s="1682"/>
    </row>
    <row r="254" spans="1:12" ht="15" x14ac:dyDescent="0.25">
      <c r="A254" s="766"/>
      <c r="B254" s="717"/>
      <c r="C254" s="1671" t="s">
        <v>625</v>
      </c>
      <c r="D254" s="1672"/>
      <c r="E254" s="1672"/>
      <c r="F254" s="1672"/>
      <c r="G254" s="1672"/>
      <c r="H254" s="1672"/>
      <c r="I254" s="1672"/>
      <c r="J254" s="1672"/>
      <c r="K254" s="1672"/>
      <c r="L254" s="1673"/>
    </row>
    <row r="255" spans="1:12" x14ac:dyDescent="0.25">
      <c r="A255" s="766"/>
      <c r="B255" s="734" t="s">
        <v>604</v>
      </c>
      <c r="C255" s="810">
        <v>1.5755845288358294</v>
      </c>
      <c r="D255" s="736">
        <v>1.5755845288358294</v>
      </c>
      <c r="E255" s="736">
        <v>1.5755845288358294</v>
      </c>
      <c r="F255" s="736">
        <v>1.5755845288358294</v>
      </c>
      <c r="G255" s="736">
        <v>1.5755845288358294</v>
      </c>
      <c r="H255" s="736">
        <v>1.5755845288358294</v>
      </c>
      <c r="I255" s="736">
        <v>1.5755845288358294</v>
      </c>
      <c r="J255" s="736">
        <v>1.5755845288358294</v>
      </c>
      <c r="K255" s="736">
        <v>1.5755845288358294</v>
      </c>
      <c r="L255" s="736">
        <v>1.5755845288358294</v>
      </c>
    </row>
    <row r="256" spans="1:12" x14ac:dyDescent="0.25">
      <c r="A256" s="766"/>
      <c r="B256" s="734" t="s">
        <v>605</v>
      </c>
      <c r="C256" s="810">
        <v>1.5755845288358294</v>
      </c>
      <c r="D256" s="736">
        <v>1.5755845288358294</v>
      </c>
      <c r="E256" s="736">
        <v>1.5755845288358294</v>
      </c>
      <c r="F256" s="736">
        <v>1.5755845288358294</v>
      </c>
      <c r="G256" s="736">
        <v>1.5755845288358294</v>
      </c>
      <c r="H256" s="736">
        <v>1.5755845288358294</v>
      </c>
      <c r="I256" s="736">
        <v>1.5755845288358294</v>
      </c>
      <c r="J256" s="736">
        <v>1.5755845288358294</v>
      </c>
      <c r="K256" s="736">
        <v>1.5755845288358294</v>
      </c>
      <c r="L256" s="736">
        <v>1.5755845288358294</v>
      </c>
    </row>
    <row r="257" spans="1:12" x14ac:dyDescent="0.25">
      <c r="A257" s="766"/>
      <c r="B257" s="734" t="s">
        <v>606</v>
      </c>
      <c r="C257" s="810">
        <v>1.5755845288358294</v>
      </c>
      <c r="D257" s="736">
        <v>1.5755845288358294</v>
      </c>
      <c r="E257" s="736">
        <v>1.5755845288358294</v>
      </c>
      <c r="F257" s="736">
        <v>1.5755845288358294</v>
      </c>
      <c r="G257" s="736">
        <v>1.5755845288358294</v>
      </c>
      <c r="H257" s="736">
        <v>1.5755845288358294</v>
      </c>
      <c r="I257" s="736">
        <v>1.5755845288358294</v>
      </c>
      <c r="J257" s="736">
        <v>1.5755845288358294</v>
      </c>
      <c r="K257" s="736">
        <v>1.5755845288358294</v>
      </c>
      <c r="L257" s="736">
        <v>1.5755845288358294</v>
      </c>
    </row>
    <row r="258" spans="1:12" x14ac:dyDescent="0.25">
      <c r="A258" s="766"/>
      <c r="B258" s="737" t="s">
        <v>607</v>
      </c>
      <c r="C258" s="776">
        <v>1.5755845288358294</v>
      </c>
      <c r="D258" s="776" t="e">
        <v>#DIV/0!</v>
      </c>
      <c r="E258" s="776" t="e">
        <v>#DIV/0!</v>
      </c>
      <c r="F258" s="776" t="e">
        <v>#DIV/0!</v>
      </c>
      <c r="G258" s="776" t="e">
        <v>#DIV/0!</v>
      </c>
      <c r="H258" s="776" t="e">
        <v>#DIV/0!</v>
      </c>
      <c r="I258" s="776" t="e">
        <v>#DIV/0!</v>
      </c>
      <c r="J258" s="776" t="e">
        <v>#DIV/0!</v>
      </c>
      <c r="K258" s="776" t="e">
        <v>#DIV/0!</v>
      </c>
      <c r="L258" s="776" t="e">
        <v>#DIV/0!</v>
      </c>
    </row>
    <row r="259" spans="1:12" x14ac:dyDescent="0.25">
      <c r="A259" s="766"/>
      <c r="B259" s="739" t="s">
        <v>98</v>
      </c>
      <c r="C259" s="776">
        <v>1.5755845288358294</v>
      </c>
      <c r="D259" s="776" t="e">
        <v>#DIV/0!</v>
      </c>
      <c r="E259" s="776" t="e">
        <v>#DIV/0!</v>
      </c>
      <c r="F259" s="776" t="e">
        <v>#DIV/0!</v>
      </c>
      <c r="G259" s="776" t="e">
        <v>#DIV/0!</v>
      </c>
      <c r="H259" s="776" t="e">
        <v>#DIV/0!</v>
      </c>
      <c r="I259" s="776" t="e">
        <v>#DIV/0!</v>
      </c>
      <c r="J259" s="776" t="e">
        <v>#DIV/0!</v>
      </c>
      <c r="K259" s="776" t="e">
        <v>#DIV/0!</v>
      </c>
      <c r="L259" s="776" t="e">
        <v>#DIV/0!</v>
      </c>
    </row>
    <row r="260" spans="1:12" x14ac:dyDescent="0.25">
      <c r="A260" s="766"/>
      <c r="B260" s="739" t="s">
        <v>88</v>
      </c>
      <c r="C260" s="776">
        <v>1.5755845288358294</v>
      </c>
      <c r="D260" s="776" t="e">
        <v>#DIV/0!</v>
      </c>
      <c r="E260" s="776" t="e">
        <v>#DIV/0!</v>
      </c>
      <c r="F260" s="776" t="e">
        <v>#DIV/0!</v>
      </c>
      <c r="G260" s="776" t="e">
        <v>#DIV/0!</v>
      </c>
      <c r="H260" s="776" t="e">
        <v>#DIV/0!</v>
      </c>
      <c r="I260" s="776" t="e">
        <v>#DIV/0!</v>
      </c>
      <c r="J260" s="776" t="e">
        <v>#DIV/0!</v>
      </c>
      <c r="K260" s="776" t="e">
        <v>#DIV/0!</v>
      </c>
      <c r="L260" s="776" t="e">
        <v>#DIV/0!</v>
      </c>
    </row>
    <row r="261" spans="1:12" x14ac:dyDescent="0.25">
      <c r="A261" s="766"/>
      <c r="B261" s="740" t="s">
        <v>608</v>
      </c>
      <c r="C261" s="741" t="s">
        <v>92</v>
      </c>
      <c r="D261" s="741"/>
      <c r="E261" s="741"/>
      <c r="F261" s="741"/>
      <c r="G261" s="741"/>
      <c r="H261" s="741"/>
      <c r="I261" s="741"/>
      <c r="J261" s="741"/>
      <c r="K261" s="741"/>
      <c r="L261" s="741"/>
    </row>
    <row r="262" spans="1:12" x14ac:dyDescent="0.25">
      <c r="A262" s="766"/>
      <c r="B262" s="742" t="s">
        <v>609</v>
      </c>
      <c r="C262" s="743">
        <v>1</v>
      </c>
      <c r="D262" s="743">
        <v>0</v>
      </c>
      <c r="E262" s="743">
        <v>0</v>
      </c>
      <c r="F262" s="743">
        <v>0</v>
      </c>
      <c r="G262" s="743">
        <v>0</v>
      </c>
      <c r="H262" s="743">
        <v>0</v>
      </c>
      <c r="I262" s="743">
        <v>0</v>
      </c>
      <c r="J262" s="743">
        <v>0</v>
      </c>
      <c r="K262" s="743">
        <v>0</v>
      </c>
      <c r="L262" s="743">
        <v>0</v>
      </c>
    </row>
    <row r="263" spans="1:12" x14ac:dyDescent="0.25">
      <c r="A263" s="766"/>
      <c r="C263" s="644"/>
      <c r="F263" s="644"/>
      <c r="J263" s="645"/>
    </row>
    <row r="264" spans="1:12" ht="21" x14ac:dyDescent="0.4">
      <c r="A264" s="766"/>
      <c r="B264" s="733">
        <v>19</v>
      </c>
      <c r="C264" s="1680" t="s">
        <v>600</v>
      </c>
      <c r="D264" s="1681"/>
      <c r="E264" s="1681"/>
      <c r="F264" s="1681"/>
      <c r="G264" s="1681"/>
      <c r="H264" s="1681"/>
      <c r="I264" s="1681"/>
      <c r="J264" s="1681"/>
      <c r="K264" s="1681"/>
      <c r="L264" s="1682"/>
    </row>
    <row r="265" spans="1:12" ht="15" x14ac:dyDescent="0.25">
      <c r="A265" s="766"/>
      <c r="B265" s="717"/>
      <c r="C265" s="1671" t="s">
        <v>626</v>
      </c>
      <c r="D265" s="1672"/>
      <c r="E265" s="1672"/>
      <c r="F265" s="1672"/>
      <c r="G265" s="1672"/>
      <c r="H265" s="1672"/>
      <c r="I265" s="1672"/>
      <c r="J265" s="1672"/>
      <c r="K265" s="1672"/>
      <c r="L265" s="1673"/>
    </row>
    <row r="266" spans="1:12" x14ac:dyDescent="0.25">
      <c r="A266" s="766"/>
      <c r="B266" s="734" t="s">
        <v>604</v>
      </c>
      <c r="C266" s="810">
        <v>66.894220390288297</v>
      </c>
      <c r="D266" s="736">
        <v>66.894220390288297</v>
      </c>
      <c r="E266" s="736">
        <v>66.894220390288297</v>
      </c>
      <c r="F266" s="736">
        <v>66.894220390288297</v>
      </c>
      <c r="G266" s="736">
        <v>66.894220390288297</v>
      </c>
      <c r="H266" s="736">
        <v>66.894220390288297</v>
      </c>
      <c r="I266" s="736">
        <v>66.894220390288297</v>
      </c>
      <c r="J266" s="736">
        <v>66.894220390288297</v>
      </c>
      <c r="K266" s="736">
        <v>66.894220390288297</v>
      </c>
      <c r="L266" s="736">
        <v>66.894220390288297</v>
      </c>
    </row>
    <row r="267" spans="1:12" x14ac:dyDescent="0.25">
      <c r="A267" s="766"/>
      <c r="B267" s="734" t="s">
        <v>605</v>
      </c>
      <c r="C267" s="810">
        <v>100.44028072720469</v>
      </c>
      <c r="D267" s="736">
        <v>100.44028072720469</v>
      </c>
      <c r="E267" s="736">
        <v>100.44028072720469</v>
      </c>
      <c r="F267" s="736">
        <v>100.44028072720469</v>
      </c>
      <c r="G267" s="736">
        <v>100.44028072720469</v>
      </c>
      <c r="H267" s="736">
        <v>100.44028072720469</v>
      </c>
      <c r="I267" s="736">
        <v>100.44028072720469</v>
      </c>
      <c r="J267" s="736">
        <v>100.44028072720469</v>
      </c>
      <c r="K267" s="736">
        <v>100.44028072720469</v>
      </c>
      <c r="L267" s="736">
        <v>100.44028072720469</v>
      </c>
    </row>
    <row r="268" spans="1:12" x14ac:dyDescent="0.25">
      <c r="A268" s="766"/>
      <c r="B268" s="734" t="s">
        <v>606</v>
      </c>
      <c r="C268" s="810">
        <v>33.348160053371899</v>
      </c>
      <c r="D268" s="736">
        <v>33.348160053371899</v>
      </c>
      <c r="E268" s="736">
        <v>33.348160053371899</v>
      </c>
      <c r="F268" s="736">
        <v>33.348160053371899</v>
      </c>
      <c r="G268" s="736">
        <v>33.348160053371899</v>
      </c>
      <c r="H268" s="736">
        <v>33.348160053371899</v>
      </c>
      <c r="I268" s="736">
        <v>33.348160053371899</v>
      </c>
      <c r="J268" s="736">
        <v>33.348160053371899</v>
      </c>
      <c r="K268" s="736">
        <v>33.348160053371899</v>
      </c>
      <c r="L268" s="736">
        <v>33.348160053371899</v>
      </c>
    </row>
    <row r="269" spans="1:12" x14ac:dyDescent="0.25">
      <c r="A269" s="766"/>
      <c r="B269" s="737" t="s">
        <v>607</v>
      </c>
      <c r="C269" s="776">
        <v>66.894220390288297</v>
      </c>
      <c r="D269" s="776">
        <v>115.75</v>
      </c>
      <c r="E269" s="776">
        <v>57.2</v>
      </c>
      <c r="F269" s="776">
        <v>51.323378068824944</v>
      </c>
      <c r="G269" s="776">
        <v>79.51655972271567</v>
      </c>
      <c r="H269" s="776">
        <v>70.509080148924255</v>
      </c>
      <c r="I269" s="776" t="e">
        <v>#DIV/0!</v>
      </c>
      <c r="J269" s="776" t="e">
        <v>#DIV/0!</v>
      </c>
      <c r="K269" s="776" t="e">
        <v>#DIV/0!</v>
      </c>
      <c r="L269" s="776" t="e">
        <v>#DIV/0!</v>
      </c>
    </row>
    <row r="270" spans="1:12" x14ac:dyDescent="0.25">
      <c r="A270" s="766"/>
      <c r="B270" s="739" t="s">
        <v>98</v>
      </c>
      <c r="C270" s="776">
        <v>100.44028072720469</v>
      </c>
      <c r="D270" s="776">
        <v>160.53824622599103</v>
      </c>
      <c r="E270" s="776">
        <v>57.2</v>
      </c>
      <c r="F270" s="776">
        <v>63.267841876964717</v>
      </c>
      <c r="G270" s="776">
        <v>132.29325550150497</v>
      </c>
      <c r="H270" s="776">
        <v>84.987473865408148</v>
      </c>
      <c r="I270" s="776" t="e">
        <v>#DIV/0!</v>
      </c>
      <c r="J270" s="776" t="e">
        <v>#DIV/0!</v>
      </c>
      <c r="K270" s="776" t="e">
        <v>#DIV/0!</v>
      </c>
      <c r="L270" s="776" t="e">
        <v>#DIV/0!</v>
      </c>
    </row>
    <row r="271" spans="1:12" x14ac:dyDescent="0.25">
      <c r="A271" s="766"/>
      <c r="B271" s="739" t="s">
        <v>88</v>
      </c>
      <c r="C271" s="776">
        <v>33.348160053371899</v>
      </c>
      <c r="D271" s="776">
        <v>70.961753774008969</v>
      </c>
      <c r="E271" s="776">
        <v>57.2</v>
      </c>
      <c r="F271" s="776">
        <v>39.378914260685171</v>
      </c>
      <c r="G271" s="776">
        <v>26.739863943926352</v>
      </c>
      <c r="H271" s="776">
        <v>56.030686432440362</v>
      </c>
      <c r="I271" s="776" t="e">
        <v>#DIV/0!</v>
      </c>
      <c r="J271" s="776" t="e">
        <v>#DIV/0!</v>
      </c>
      <c r="K271" s="776" t="e">
        <v>#DIV/0!</v>
      </c>
      <c r="L271" s="776" t="e">
        <v>#DIV/0!</v>
      </c>
    </row>
    <row r="272" spans="1:12" x14ac:dyDescent="0.25">
      <c r="A272" s="766"/>
      <c r="B272" s="740" t="s">
        <v>608</v>
      </c>
      <c r="C272" s="741" t="s">
        <v>87</v>
      </c>
      <c r="D272" s="741"/>
      <c r="E272" s="741"/>
      <c r="F272" s="741"/>
      <c r="G272" s="741"/>
      <c r="H272" s="741"/>
      <c r="I272" s="741"/>
      <c r="J272" s="741"/>
      <c r="K272" s="741"/>
      <c r="L272" s="741"/>
    </row>
    <row r="273" spans="1:13" x14ac:dyDescent="0.25">
      <c r="A273" s="766"/>
      <c r="B273" s="742" t="s">
        <v>609</v>
      </c>
      <c r="C273" s="743">
        <v>25</v>
      </c>
      <c r="D273" s="743">
        <v>6</v>
      </c>
      <c r="E273" s="743">
        <v>1</v>
      </c>
      <c r="F273" s="743">
        <v>7</v>
      </c>
      <c r="G273" s="743">
        <v>5</v>
      </c>
      <c r="H273" s="743">
        <v>2</v>
      </c>
      <c r="I273" s="743">
        <v>0</v>
      </c>
      <c r="J273" s="743">
        <v>0</v>
      </c>
      <c r="K273" s="743">
        <v>0</v>
      </c>
      <c r="L273" s="743">
        <v>0</v>
      </c>
    </row>
    <row r="274" spans="1:13" x14ac:dyDescent="0.25">
      <c r="A274" s="766"/>
      <c r="C274" s="644"/>
      <c r="F274" s="644"/>
      <c r="J274" s="645"/>
    </row>
    <row r="275" spans="1:13" ht="30" customHeight="1" x14ac:dyDescent="0.4">
      <c r="A275" s="766"/>
      <c r="B275" s="733">
        <v>20</v>
      </c>
      <c r="C275" s="1674" t="s">
        <v>601</v>
      </c>
      <c r="D275" s="1675"/>
      <c r="E275" s="1675"/>
      <c r="F275" s="1675"/>
      <c r="G275" s="1675"/>
      <c r="H275" s="1675"/>
      <c r="I275" s="1675"/>
      <c r="J275" s="1675"/>
      <c r="K275" s="1675"/>
      <c r="L275" s="1676"/>
    </row>
    <row r="276" spans="1:13" ht="15" x14ac:dyDescent="0.25">
      <c r="A276" s="766"/>
      <c r="B276" s="717"/>
      <c r="C276" s="1671" t="s">
        <v>627</v>
      </c>
      <c r="D276" s="1672"/>
      <c r="E276" s="1672"/>
      <c r="F276" s="1672"/>
      <c r="G276" s="1672"/>
      <c r="H276" s="1672"/>
      <c r="I276" s="1672"/>
      <c r="J276" s="1672"/>
      <c r="K276" s="1672"/>
      <c r="L276" s="1673"/>
    </row>
    <row r="277" spans="1:13" x14ac:dyDescent="0.25">
      <c r="A277" s="766"/>
      <c r="B277" s="734" t="s">
        <v>604</v>
      </c>
      <c r="C277" s="812">
        <v>3.8869535904145103</v>
      </c>
      <c r="D277" s="786">
        <v>3.8869535904145103</v>
      </c>
      <c r="E277" s="786">
        <v>3.8869535904145103</v>
      </c>
      <c r="F277" s="786">
        <v>3.8869535904145103</v>
      </c>
      <c r="G277" s="786">
        <v>3.8869535904145103</v>
      </c>
      <c r="H277" s="786">
        <v>3.8869535904145103</v>
      </c>
      <c r="I277" s="786">
        <v>3.8869535904145103</v>
      </c>
      <c r="J277" s="786">
        <v>3.8869535904145103</v>
      </c>
      <c r="K277" s="786">
        <v>3.8869535904145103</v>
      </c>
      <c r="L277" s="786">
        <v>3.8869535904145103</v>
      </c>
    </row>
    <row r="278" spans="1:13" x14ac:dyDescent="0.25">
      <c r="A278" s="766"/>
      <c r="B278" s="734" t="s">
        <v>605</v>
      </c>
      <c r="C278" s="812">
        <v>5.001836844320799</v>
      </c>
      <c r="D278" s="786">
        <v>5.001836844320799</v>
      </c>
      <c r="E278" s="786">
        <v>5.001836844320799</v>
      </c>
      <c r="F278" s="786">
        <v>5.001836844320799</v>
      </c>
      <c r="G278" s="786">
        <v>5.001836844320799</v>
      </c>
      <c r="H278" s="786">
        <v>5.001836844320799</v>
      </c>
      <c r="I278" s="786">
        <v>5.001836844320799</v>
      </c>
      <c r="J278" s="786">
        <v>5.001836844320799</v>
      </c>
      <c r="K278" s="786">
        <v>5.001836844320799</v>
      </c>
      <c r="L278" s="786">
        <v>5.001836844320799</v>
      </c>
    </row>
    <row r="279" spans="1:13" x14ac:dyDescent="0.25">
      <c r="A279" s="766"/>
      <c r="B279" s="734" t="s">
        <v>606</v>
      </c>
      <c r="C279" s="812">
        <v>2.7720703365082215</v>
      </c>
      <c r="D279" s="786">
        <v>2.7720703365082215</v>
      </c>
      <c r="E279" s="786">
        <v>2.7720703365082215</v>
      </c>
      <c r="F279" s="786">
        <v>2.7720703365082215</v>
      </c>
      <c r="G279" s="786">
        <v>2.7720703365082215</v>
      </c>
      <c r="H279" s="786">
        <v>2.7720703365082215</v>
      </c>
      <c r="I279" s="786">
        <v>2.7720703365082215</v>
      </c>
      <c r="J279" s="786">
        <v>2.7720703365082215</v>
      </c>
      <c r="K279" s="786">
        <v>2.7720703365082215</v>
      </c>
      <c r="L279" s="786">
        <v>2.7720703365082215</v>
      </c>
    </row>
    <row r="280" spans="1:13" s="676" customFormat="1" ht="15" x14ac:dyDescent="0.25">
      <c r="A280" s="681"/>
      <c r="B280" s="737" t="s">
        <v>607</v>
      </c>
      <c r="C280" s="787">
        <v>3.8869535904145103</v>
      </c>
      <c r="D280" s="788">
        <v>2.35</v>
      </c>
      <c r="E280" s="788">
        <v>2.6</v>
      </c>
      <c r="F280" s="788">
        <v>4.4000000000000004</v>
      </c>
      <c r="G280" s="788">
        <v>4.1142857142857139</v>
      </c>
      <c r="H280" s="788">
        <v>3.5</v>
      </c>
      <c r="I280" s="788" t="e">
        <v>#DIV/0!</v>
      </c>
      <c r="J280" s="788" t="e">
        <v>#DIV/0!</v>
      </c>
      <c r="K280" s="788" t="e">
        <v>#DIV/0!</v>
      </c>
      <c r="L280" s="788" t="e">
        <v>#DIV/0!</v>
      </c>
      <c r="M280" s="717"/>
    </row>
    <row r="281" spans="1:13" x14ac:dyDescent="0.25">
      <c r="A281" s="766"/>
      <c r="B281" s="739" t="s">
        <v>98</v>
      </c>
      <c r="C281" s="787">
        <v>5.001836844320799</v>
      </c>
      <c r="D281" s="788">
        <v>2.5143167672515498</v>
      </c>
      <c r="E281" s="788">
        <v>2.6</v>
      </c>
      <c r="F281" s="788">
        <v>5.4464224768228178</v>
      </c>
      <c r="G281" s="788">
        <v>4.8746114590130931</v>
      </c>
      <c r="H281" s="788">
        <v>3.7828427124746193</v>
      </c>
      <c r="I281" s="788" t="e">
        <v>#DIV/0!</v>
      </c>
      <c r="J281" s="788" t="e">
        <v>#DIV/0!</v>
      </c>
      <c r="K281" s="788" t="e">
        <v>#DIV/0!</v>
      </c>
      <c r="L281" s="788" t="e">
        <v>#DIV/0!</v>
      </c>
    </row>
    <row r="282" spans="1:13" x14ac:dyDescent="0.25">
      <c r="A282" s="766"/>
      <c r="B282" s="739" t="s">
        <v>88</v>
      </c>
      <c r="C282" s="787">
        <v>2.7720703365082215</v>
      </c>
      <c r="D282" s="788">
        <v>2.1856832327484503</v>
      </c>
      <c r="E282" s="788">
        <v>2.6</v>
      </c>
      <c r="F282" s="788">
        <v>3.3535775231771834</v>
      </c>
      <c r="G282" s="788">
        <v>3.3539599695583346</v>
      </c>
      <c r="H282" s="788">
        <v>3.2171572875253807</v>
      </c>
      <c r="I282" s="788" t="e">
        <v>#DIV/0!</v>
      </c>
      <c r="J282" s="788" t="e">
        <v>#DIV/0!</v>
      </c>
      <c r="K282" s="788" t="e">
        <v>#DIV/0!</v>
      </c>
      <c r="L282" s="788" t="e">
        <v>#DIV/0!</v>
      </c>
    </row>
    <row r="283" spans="1:13" x14ac:dyDescent="0.25">
      <c r="A283" s="766"/>
      <c r="B283" s="740" t="s">
        <v>608</v>
      </c>
      <c r="C283" s="741" t="s">
        <v>87</v>
      </c>
      <c r="D283" s="741"/>
      <c r="E283" s="741"/>
      <c r="F283" s="741"/>
      <c r="G283" s="741"/>
      <c r="H283" s="741"/>
      <c r="I283" s="741"/>
      <c r="J283" s="741"/>
      <c r="K283" s="741"/>
      <c r="L283" s="741"/>
    </row>
    <row r="284" spans="1:13" x14ac:dyDescent="0.25">
      <c r="A284" s="766"/>
      <c r="B284" s="742" t="s">
        <v>609</v>
      </c>
      <c r="C284" s="743">
        <v>25</v>
      </c>
      <c r="D284" s="743">
        <v>6</v>
      </c>
      <c r="E284" s="743">
        <v>1</v>
      </c>
      <c r="F284" s="743">
        <v>9</v>
      </c>
      <c r="G284" s="743">
        <v>7</v>
      </c>
      <c r="H284" s="743">
        <v>2</v>
      </c>
      <c r="I284" s="743">
        <v>0</v>
      </c>
      <c r="J284" s="743">
        <v>0</v>
      </c>
      <c r="K284" s="743">
        <v>0</v>
      </c>
      <c r="L284" s="743">
        <v>0</v>
      </c>
    </row>
    <row r="285" spans="1:13" ht="17.399999999999999" x14ac:dyDescent="0.3">
      <c r="A285" s="766"/>
      <c r="C285" s="732" t="s">
        <v>578</v>
      </c>
      <c r="D285" s="732" t="s">
        <v>324</v>
      </c>
      <c r="E285" s="732" t="s">
        <v>333</v>
      </c>
      <c r="F285" s="732" t="s">
        <v>335</v>
      </c>
      <c r="G285" s="732" t="s">
        <v>338</v>
      </c>
      <c r="H285" s="732" t="s">
        <v>341</v>
      </c>
      <c r="I285" s="732" t="s">
        <v>344</v>
      </c>
      <c r="J285" s="732" t="s">
        <v>347</v>
      </c>
      <c r="K285" s="732" t="s">
        <v>579</v>
      </c>
      <c r="L285" s="732" t="s">
        <v>353</v>
      </c>
    </row>
    <row r="286" spans="1:13" ht="30" customHeight="1" x14ac:dyDescent="0.4">
      <c r="A286" s="766"/>
      <c r="B286" s="733">
        <v>21</v>
      </c>
      <c r="C286" s="1663" t="s">
        <v>619</v>
      </c>
      <c r="D286" s="1664"/>
      <c r="E286" s="1664"/>
      <c r="F286" s="1664"/>
      <c r="G286" s="1664"/>
      <c r="H286" s="1664"/>
      <c r="I286" s="1664"/>
      <c r="J286" s="1664"/>
      <c r="K286" s="1664"/>
      <c r="L286" s="1665"/>
    </row>
    <row r="287" spans="1:13" ht="15" x14ac:dyDescent="0.25">
      <c r="A287" s="766"/>
      <c r="B287" s="717"/>
      <c r="C287" s="1671" t="s">
        <v>628</v>
      </c>
      <c r="D287" s="1672"/>
      <c r="E287" s="1672"/>
      <c r="F287" s="1672"/>
      <c r="G287" s="1672"/>
      <c r="H287" s="1672"/>
      <c r="I287" s="1672"/>
      <c r="J287" s="1672"/>
      <c r="K287" s="1672"/>
      <c r="L287" s="1673"/>
    </row>
    <row r="288" spans="1:13" x14ac:dyDescent="0.25">
      <c r="A288" s="766"/>
      <c r="B288" s="734" t="s">
        <v>604</v>
      </c>
      <c r="C288" s="813">
        <v>3363.9736842105262</v>
      </c>
      <c r="D288" s="790">
        <v>3363.9736842105262</v>
      </c>
      <c r="E288" s="790">
        <v>3363.9736842105262</v>
      </c>
      <c r="F288" s="790">
        <v>3363.9736842105262</v>
      </c>
      <c r="G288" s="790">
        <v>3363.9736842105262</v>
      </c>
      <c r="H288" s="790">
        <v>3363.9736842105262</v>
      </c>
      <c r="I288" s="790">
        <v>3363.9736842105262</v>
      </c>
      <c r="J288" s="790">
        <v>3363.9736842105262</v>
      </c>
      <c r="K288" s="790">
        <v>3363.9736842105262</v>
      </c>
      <c r="L288" s="790">
        <v>3363.9736842105262</v>
      </c>
    </row>
    <row r="289" spans="1:13" hidden="1" x14ac:dyDescent="0.25">
      <c r="A289" s="766"/>
      <c r="B289" s="734" t="s">
        <v>605</v>
      </c>
      <c r="C289" s="789"/>
      <c r="D289" s="790">
        <v>0</v>
      </c>
      <c r="E289" s="790">
        <v>0</v>
      </c>
      <c r="F289" s="790">
        <v>0</v>
      </c>
      <c r="G289" s="790">
        <v>0</v>
      </c>
      <c r="H289" s="790">
        <v>0</v>
      </c>
      <c r="I289" s="790">
        <v>0</v>
      </c>
      <c r="J289" s="790">
        <v>0</v>
      </c>
      <c r="K289" s="790">
        <v>0</v>
      </c>
      <c r="L289" s="790">
        <v>0</v>
      </c>
    </row>
    <row r="290" spans="1:13" hidden="1" x14ac:dyDescent="0.25">
      <c r="A290" s="766"/>
      <c r="B290" s="734" t="s">
        <v>606</v>
      </c>
      <c r="C290" s="789"/>
      <c r="D290" s="790">
        <v>0</v>
      </c>
      <c r="E290" s="790">
        <v>0</v>
      </c>
      <c r="F290" s="790">
        <v>0</v>
      </c>
      <c r="G290" s="790">
        <v>0</v>
      </c>
      <c r="H290" s="790">
        <v>0</v>
      </c>
      <c r="I290" s="790">
        <v>0</v>
      </c>
      <c r="J290" s="790">
        <v>0</v>
      </c>
      <c r="K290" s="790">
        <v>0</v>
      </c>
      <c r="L290" s="790">
        <v>0</v>
      </c>
    </row>
    <row r="291" spans="1:13" s="676" customFormat="1" ht="15" x14ac:dyDescent="0.25">
      <c r="A291" s="681"/>
      <c r="B291" s="737" t="s">
        <v>607</v>
      </c>
      <c r="C291" s="791">
        <v>3363.9736842105262</v>
      </c>
      <c r="D291" s="792">
        <v>3483.2647058823532</v>
      </c>
      <c r="E291" s="792">
        <v>1900</v>
      </c>
      <c r="F291" s="792">
        <v>2800</v>
      </c>
      <c r="G291" s="792" t="e">
        <v>#DIV/0!</v>
      </c>
      <c r="H291" s="792" t="e">
        <v>#DIV/0!</v>
      </c>
      <c r="I291" s="792" t="e">
        <v>#DIV/0!</v>
      </c>
      <c r="J291" s="792" t="e">
        <v>#DIV/0!</v>
      </c>
      <c r="K291" s="792" t="e">
        <v>#DIV/0!</v>
      </c>
      <c r="L291" s="792" t="e">
        <v>#DIV/0!</v>
      </c>
      <c r="M291" s="717"/>
    </row>
    <row r="292" spans="1:13" x14ac:dyDescent="0.25">
      <c r="A292" s="766"/>
      <c r="B292" s="739" t="s">
        <v>98</v>
      </c>
      <c r="C292" s="791">
        <v>4484.9144903799115</v>
      </c>
      <c r="D292" s="792">
        <v>4598.8908769972431</v>
      </c>
      <c r="E292" s="792">
        <v>1900</v>
      </c>
      <c r="F292" s="792">
        <v>2800</v>
      </c>
      <c r="G292" s="792" t="e">
        <v>#DIV/0!</v>
      </c>
      <c r="H292" s="792" t="e">
        <v>#DIV/0!</v>
      </c>
      <c r="I292" s="792" t="e">
        <v>#DIV/0!</v>
      </c>
      <c r="J292" s="792" t="e">
        <v>#DIV/0!</v>
      </c>
      <c r="K292" s="792" t="e">
        <v>#DIV/0!</v>
      </c>
      <c r="L292" s="792" t="e">
        <v>#DIV/0!</v>
      </c>
    </row>
    <row r="293" spans="1:13" x14ac:dyDescent="0.25">
      <c r="A293" s="766"/>
      <c r="B293" s="739" t="s">
        <v>88</v>
      </c>
      <c r="C293" s="791">
        <v>2243.032878041141</v>
      </c>
      <c r="D293" s="792">
        <v>2367.6385347674632</v>
      </c>
      <c r="E293" s="792">
        <v>1900</v>
      </c>
      <c r="F293" s="792">
        <v>2800</v>
      </c>
      <c r="G293" s="792" t="e">
        <v>#DIV/0!</v>
      </c>
      <c r="H293" s="792" t="e">
        <v>#DIV/0!</v>
      </c>
      <c r="I293" s="792" t="e">
        <v>#DIV/0!</v>
      </c>
      <c r="J293" s="792" t="e">
        <v>#DIV/0!</v>
      </c>
      <c r="K293" s="792" t="e">
        <v>#DIV/0!</v>
      </c>
      <c r="L293" s="792" t="e">
        <v>#DIV/0!</v>
      </c>
    </row>
    <row r="294" spans="1:13" x14ac:dyDescent="0.25">
      <c r="A294" s="766"/>
      <c r="B294" s="740" t="s">
        <v>608</v>
      </c>
      <c r="C294" s="741" t="s">
        <v>87</v>
      </c>
      <c r="D294" s="741"/>
      <c r="E294" s="741"/>
      <c r="F294" s="741"/>
      <c r="G294" s="741"/>
      <c r="H294" s="741"/>
      <c r="I294" s="741"/>
      <c r="J294" s="741"/>
      <c r="K294" s="741"/>
      <c r="L294" s="741"/>
    </row>
    <row r="295" spans="1:13" x14ac:dyDescent="0.25">
      <c r="A295" s="766"/>
      <c r="B295" s="742" t="s">
        <v>609</v>
      </c>
      <c r="C295" s="793">
        <v>19</v>
      </c>
      <c r="D295" s="743">
        <v>17</v>
      </c>
      <c r="E295" s="743">
        <v>1</v>
      </c>
      <c r="F295" s="743">
        <v>1</v>
      </c>
      <c r="G295" s="743">
        <v>0</v>
      </c>
      <c r="H295" s="743">
        <v>0</v>
      </c>
      <c r="I295" s="743">
        <v>0</v>
      </c>
      <c r="J295" s="743">
        <v>0</v>
      </c>
      <c r="K295" s="743">
        <v>0</v>
      </c>
      <c r="L295" s="743">
        <v>0</v>
      </c>
    </row>
    <row r="296" spans="1:13" s="109" customFormat="1" ht="13.2" x14ac:dyDescent="0.25"/>
    <row r="297" spans="1:13" ht="30" customHeight="1" x14ac:dyDescent="0.4">
      <c r="A297" s="766"/>
      <c r="B297" s="733">
        <v>22</v>
      </c>
      <c r="C297" s="1663" t="s">
        <v>620</v>
      </c>
      <c r="D297" s="1664"/>
      <c r="E297" s="1664"/>
      <c r="F297" s="1664"/>
      <c r="G297" s="1664"/>
      <c r="H297" s="1664"/>
      <c r="I297" s="1664"/>
      <c r="J297" s="1664"/>
      <c r="K297" s="1664"/>
      <c r="L297" s="1665"/>
    </row>
    <row r="298" spans="1:13" ht="16.05" customHeight="1" x14ac:dyDescent="0.25">
      <c r="A298" s="766"/>
      <c r="B298" s="717"/>
      <c r="C298" s="1671" t="s">
        <v>628</v>
      </c>
      <c r="D298" s="1672"/>
      <c r="E298" s="1672"/>
      <c r="F298" s="1672"/>
      <c r="G298" s="1672"/>
      <c r="H298" s="1672"/>
      <c r="I298" s="1672"/>
      <c r="J298" s="1672"/>
      <c r="K298" s="1672"/>
      <c r="L298" s="1673"/>
    </row>
    <row r="299" spans="1:13" x14ac:dyDescent="0.25">
      <c r="A299" s="766"/>
      <c r="B299" s="734" t="s">
        <v>604</v>
      </c>
      <c r="C299" s="744">
        <v>592.92222222222222</v>
      </c>
      <c r="D299" s="736">
        <v>592.92222222222222</v>
      </c>
      <c r="E299" s="736">
        <v>592.92222222222222</v>
      </c>
      <c r="F299" s="736">
        <v>592.92222222222222</v>
      </c>
      <c r="G299" s="736">
        <v>592.92222222222222</v>
      </c>
      <c r="H299" s="736">
        <v>592.92222222222222</v>
      </c>
      <c r="I299" s="736">
        <v>592.92222222222222</v>
      </c>
      <c r="J299" s="736">
        <v>592.92222222222222</v>
      </c>
      <c r="K299" s="736">
        <v>592.92222222222222</v>
      </c>
      <c r="L299" s="736">
        <v>592.92222222222222</v>
      </c>
    </row>
    <row r="300" spans="1:13" hidden="1" x14ac:dyDescent="0.25">
      <c r="A300" s="766"/>
      <c r="B300" s="734" t="s">
        <v>605</v>
      </c>
      <c r="C300" s="735"/>
      <c r="D300" s="736">
        <v>0</v>
      </c>
      <c r="E300" s="736">
        <v>0</v>
      </c>
      <c r="F300" s="736">
        <v>0</v>
      </c>
      <c r="G300" s="736">
        <v>0</v>
      </c>
      <c r="H300" s="736">
        <v>0</v>
      </c>
      <c r="I300" s="736">
        <v>0</v>
      </c>
      <c r="J300" s="736">
        <v>0</v>
      </c>
      <c r="K300" s="736">
        <v>0</v>
      </c>
      <c r="L300" s="736">
        <v>0</v>
      </c>
    </row>
    <row r="301" spans="1:13" hidden="1" x14ac:dyDescent="0.25">
      <c r="A301" s="766"/>
      <c r="B301" s="734" t="s">
        <v>606</v>
      </c>
      <c r="C301" s="735"/>
      <c r="D301" s="736">
        <v>0</v>
      </c>
      <c r="E301" s="736">
        <v>0</v>
      </c>
      <c r="F301" s="736">
        <v>0</v>
      </c>
      <c r="G301" s="736">
        <v>0</v>
      </c>
      <c r="H301" s="736">
        <v>0</v>
      </c>
      <c r="I301" s="736">
        <v>0</v>
      </c>
      <c r="J301" s="736">
        <v>0</v>
      </c>
      <c r="K301" s="736">
        <v>0</v>
      </c>
      <c r="L301" s="736">
        <v>0</v>
      </c>
    </row>
    <row r="302" spans="1:13" s="676" customFormat="1" ht="15" x14ac:dyDescent="0.25">
      <c r="A302" s="681"/>
      <c r="B302" s="737" t="s">
        <v>607</v>
      </c>
      <c r="C302" s="788">
        <v>592.92222222222222</v>
      </c>
      <c r="D302" s="776">
        <v>592.92222222222222</v>
      </c>
      <c r="E302" s="776" t="e">
        <v>#DIV/0!</v>
      </c>
      <c r="F302" s="776" t="e">
        <v>#DIV/0!</v>
      </c>
      <c r="G302" s="776" t="e">
        <v>#DIV/0!</v>
      </c>
      <c r="H302" s="776" t="e">
        <v>#DIV/0!</v>
      </c>
      <c r="I302" s="776" t="e">
        <v>#DIV/0!</v>
      </c>
      <c r="J302" s="776" t="e">
        <v>#DIV/0!</v>
      </c>
      <c r="K302" s="776" t="e">
        <v>#DIV/0!</v>
      </c>
      <c r="L302" s="776" t="e">
        <v>#DIV/0!</v>
      </c>
      <c r="M302" s="717"/>
    </row>
    <row r="303" spans="1:13" x14ac:dyDescent="0.25">
      <c r="A303" s="766"/>
      <c r="B303" s="739" t="s">
        <v>98</v>
      </c>
      <c r="C303" s="788">
        <v>855.94462040238568</v>
      </c>
      <c r="D303" s="776">
        <v>855.94462040238568</v>
      </c>
      <c r="E303" s="776" t="e">
        <v>#DIV/0!</v>
      </c>
      <c r="F303" s="776" t="e">
        <v>#DIV/0!</v>
      </c>
      <c r="G303" s="776" t="e">
        <v>#DIV/0!</v>
      </c>
      <c r="H303" s="776" t="e">
        <v>#DIV/0!</v>
      </c>
      <c r="I303" s="776" t="e">
        <v>#DIV/0!</v>
      </c>
      <c r="J303" s="776" t="e">
        <v>#DIV/0!</v>
      </c>
      <c r="K303" s="776" t="e">
        <v>#DIV/0!</v>
      </c>
      <c r="L303" s="776" t="e">
        <v>#DIV/0!</v>
      </c>
    </row>
    <row r="304" spans="1:13" x14ac:dyDescent="0.25">
      <c r="A304" s="766"/>
      <c r="B304" s="739" t="s">
        <v>88</v>
      </c>
      <c r="C304" s="788">
        <v>329.89982404205875</v>
      </c>
      <c r="D304" s="776">
        <v>329.89982404205875</v>
      </c>
      <c r="E304" s="776" t="e">
        <v>#DIV/0!</v>
      </c>
      <c r="F304" s="776" t="e">
        <v>#DIV/0!</v>
      </c>
      <c r="G304" s="776" t="e">
        <v>#DIV/0!</v>
      </c>
      <c r="H304" s="776" t="e">
        <v>#DIV/0!</v>
      </c>
      <c r="I304" s="776" t="e">
        <v>#DIV/0!</v>
      </c>
      <c r="J304" s="776" t="e">
        <v>#DIV/0!</v>
      </c>
      <c r="K304" s="776" t="e">
        <v>#DIV/0!</v>
      </c>
      <c r="L304" s="776" t="e">
        <v>#DIV/0!</v>
      </c>
    </row>
    <row r="305" spans="1:12" x14ac:dyDescent="0.25">
      <c r="A305" s="766"/>
      <c r="B305" s="740" t="s">
        <v>608</v>
      </c>
      <c r="C305" s="741" t="s">
        <v>87</v>
      </c>
      <c r="D305" s="741"/>
      <c r="E305" s="741"/>
      <c r="F305" s="741"/>
      <c r="G305" s="741"/>
      <c r="H305" s="741"/>
      <c r="I305" s="741"/>
      <c r="J305" s="741"/>
      <c r="K305" s="741"/>
      <c r="L305" s="741"/>
    </row>
    <row r="306" spans="1:12" x14ac:dyDescent="0.25">
      <c r="A306" s="766"/>
      <c r="B306" s="742" t="s">
        <v>609</v>
      </c>
      <c r="C306" s="793">
        <v>9</v>
      </c>
      <c r="D306" s="743">
        <v>9</v>
      </c>
      <c r="E306" s="743">
        <v>0</v>
      </c>
      <c r="F306" s="743">
        <v>0</v>
      </c>
      <c r="G306" s="743">
        <v>0</v>
      </c>
      <c r="H306" s="743">
        <v>0</v>
      </c>
      <c r="I306" s="743">
        <v>0</v>
      </c>
      <c r="J306" s="743">
        <v>0</v>
      </c>
      <c r="K306" s="743">
        <v>0</v>
      </c>
      <c r="L306" s="743">
        <v>0</v>
      </c>
    </row>
    <row r="307" spans="1:12" ht="17.399999999999999" x14ac:dyDescent="0.3">
      <c r="A307" s="766"/>
      <c r="B307" s="742"/>
      <c r="C307" s="732" t="s">
        <v>578</v>
      </c>
      <c r="D307" s="732" t="s">
        <v>324</v>
      </c>
      <c r="E307" s="732" t="s">
        <v>333</v>
      </c>
      <c r="F307" s="732" t="s">
        <v>335</v>
      </c>
      <c r="G307" s="732" t="s">
        <v>338</v>
      </c>
      <c r="H307" s="732" t="s">
        <v>341</v>
      </c>
      <c r="I307" s="732" t="s">
        <v>344</v>
      </c>
      <c r="J307" s="732" t="s">
        <v>347</v>
      </c>
      <c r="K307" s="732" t="s">
        <v>579</v>
      </c>
      <c r="L307" s="732" t="s">
        <v>353</v>
      </c>
    </row>
    <row r="308" spans="1:12" x14ac:dyDescent="0.25">
      <c r="A308" s="766"/>
      <c r="B308" s="742"/>
      <c r="C308" s="1694" t="s">
        <v>610</v>
      </c>
      <c r="D308" s="1695"/>
      <c r="E308" s="1695"/>
      <c r="F308" s="1695"/>
      <c r="G308" s="1695"/>
      <c r="H308" s="1695"/>
      <c r="I308" s="1696"/>
    </row>
    <row r="309" spans="1:12" x14ac:dyDescent="0.25">
      <c r="A309" s="766"/>
      <c r="B309" s="742"/>
      <c r="C309" s="1697"/>
      <c r="D309" s="1698"/>
      <c r="E309" s="1698"/>
      <c r="F309" s="1698"/>
      <c r="G309" s="1698"/>
      <c r="H309" s="1698"/>
      <c r="I309" s="1699"/>
    </row>
    <row r="310" spans="1:12" x14ac:dyDescent="0.25">
      <c r="A310" s="766"/>
      <c r="C310" s="644"/>
      <c r="F310" s="644"/>
    </row>
    <row r="311" spans="1:12" ht="41.4" x14ac:dyDescent="0.25">
      <c r="A311" s="766"/>
      <c r="C311" s="794" t="s">
        <v>629</v>
      </c>
      <c r="D311" s="676"/>
      <c r="E311" s="794" t="s">
        <v>630</v>
      </c>
      <c r="F311" s="676"/>
      <c r="G311" s="794" t="s">
        <v>631</v>
      </c>
      <c r="H311" s="676"/>
      <c r="I311" s="794" t="s">
        <v>632</v>
      </c>
    </row>
    <row r="312" spans="1:12" ht="15" x14ac:dyDescent="0.25">
      <c r="A312" s="766"/>
      <c r="C312" s="795" t="s">
        <v>433</v>
      </c>
      <c r="D312" s="676"/>
      <c r="E312" s="795" t="s">
        <v>633</v>
      </c>
      <c r="F312" s="676"/>
      <c r="G312" s="795" t="s">
        <v>433</v>
      </c>
      <c r="H312" s="676"/>
      <c r="I312" s="795" t="s">
        <v>433</v>
      </c>
    </row>
    <row r="313" spans="1:12" ht="15" x14ac:dyDescent="0.25">
      <c r="A313" s="766"/>
      <c r="C313" s="814"/>
      <c r="D313" s="796" t="s">
        <v>611</v>
      </c>
      <c r="E313" s="814">
        <v>0.39130050037754149</v>
      </c>
      <c r="F313" s="676"/>
      <c r="G313" s="814"/>
      <c r="H313" s="676"/>
      <c r="I313" s="814"/>
    </row>
    <row r="314" spans="1:12" ht="15" x14ac:dyDescent="0.25">
      <c r="A314" s="766"/>
      <c r="C314" s="808"/>
      <c r="D314" s="676"/>
      <c r="E314" s="808"/>
      <c r="F314" s="676"/>
      <c r="G314" s="808"/>
      <c r="H314" s="676"/>
      <c r="I314" s="808"/>
    </row>
    <row r="315" spans="1:12" ht="15" x14ac:dyDescent="0.25">
      <c r="A315" s="766"/>
      <c r="C315" s="808"/>
      <c r="D315" s="676"/>
      <c r="E315" s="808"/>
      <c r="F315" s="676"/>
      <c r="G315" s="808"/>
      <c r="H315" s="676"/>
      <c r="I315" s="808"/>
    </row>
    <row r="316" spans="1:12" ht="15" x14ac:dyDescent="0.25">
      <c r="A316" s="766"/>
      <c r="C316" s="816" t="e">
        <v>#DIV/0!</v>
      </c>
      <c r="D316" s="676"/>
      <c r="E316" s="816">
        <v>0.39130050037754149</v>
      </c>
      <c r="F316" s="676"/>
      <c r="G316" s="816" t="e">
        <v>#DIV/0!</v>
      </c>
      <c r="H316" s="676"/>
      <c r="I316" s="816" t="e">
        <v>#DIV/0!</v>
      </c>
    </row>
    <row r="317" spans="1:12" ht="15" x14ac:dyDescent="0.25">
      <c r="A317" s="766"/>
      <c r="C317" s="816" t="e">
        <v>#DIV/0!</v>
      </c>
      <c r="D317" s="676"/>
      <c r="E317" s="816">
        <v>0.73133858340451341</v>
      </c>
      <c r="F317" s="676"/>
      <c r="G317" s="816" t="e">
        <v>#DIV/0!</v>
      </c>
      <c r="H317" s="676"/>
      <c r="I317" s="816" t="e">
        <v>#DIV/0!</v>
      </c>
    </row>
    <row r="318" spans="1:12" ht="15" x14ac:dyDescent="0.25">
      <c r="A318" s="766"/>
      <c r="C318" s="816" t="e">
        <v>#DIV/0!</v>
      </c>
      <c r="D318" s="676"/>
      <c r="E318" s="816">
        <v>5.1262417350569633E-2</v>
      </c>
      <c r="F318" s="676"/>
      <c r="G318" s="816" t="e">
        <v>#DIV/0!</v>
      </c>
      <c r="H318" s="676"/>
      <c r="I318" s="816" t="e">
        <v>#DIV/0!</v>
      </c>
    </row>
    <row r="319" spans="1:12" ht="15" x14ac:dyDescent="0.25">
      <c r="A319" s="766"/>
      <c r="C319" s="815" t="s">
        <v>87</v>
      </c>
      <c r="D319" s="676"/>
      <c r="E319" s="815" t="s">
        <v>87</v>
      </c>
      <c r="F319" s="676"/>
      <c r="G319" s="815" t="s">
        <v>87</v>
      </c>
      <c r="H319" s="676"/>
      <c r="I319" s="815" t="s">
        <v>87</v>
      </c>
    </row>
    <row r="320" spans="1:12" ht="15" x14ac:dyDescent="0.25">
      <c r="A320" s="766"/>
      <c r="C320" s="793">
        <v>0</v>
      </c>
      <c r="D320" s="676"/>
      <c r="E320" s="793">
        <v>10</v>
      </c>
      <c r="F320" s="676"/>
      <c r="G320" s="793">
        <v>0</v>
      </c>
      <c r="H320" s="676"/>
      <c r="I320" s="793">
        <v>0</v>
      </c>
    </row>
    <row r="321" spans="1:9" ht="15" x14ac:dyDescent="0.25">
      <c r="A321" s="766"/>
      <c r="C321" s="130"/>
      <c r="D321" s="676"/>
      <c r="E321" s="130"/>
      <c r="F321" s="676"/>
      <c r="G321" s="676"/>
      <c r="H321" s="676"/>
      <c r="I321" s="676"/>
    </row>
    <row r="322" spans="1:9" ht="15" x14ac:dyDescent="0.25">
      <c r="A322" s="766"/>
      <c r="C322" s="794" t="s">
        <v>634</v>
      </c>
      <c r="D322" s="676"/>
      <c r="E322" s="794" t="s">
        <v>635</v>
      </c>
      <c r="F322" s="676"/>
      <c r="G322" s="794" t="s">
        <v>636</v>
      </c>
      <c r="H322" s="676"/>
      <c r="I322" s="794" t="s">
        <v>637</v>
      </c>
    </row>
    <row r="323" spans="1:9" ht="15" x14ac:dyDescent="0.25">
      <c r="A323" s="766"/>
      <c r="C323" s="795" t="s">
        <v>433</v>
      </c>
      <c r="D323" s="676"/>
      <c r="E323" s="795" t="s">
        <v>433</v>
      </c>
      <c r="F323" s="676"/>
      <c r="G323" s="795" t="s">
        <v>433</v>
      </c>
      <c r="H323" s="676"/>
      <c r="I323" s="795" t="s">
        <v>433</v>
      </c>
    </row>
    <row r="324" spans="1:9" ht="15" x14ac:dyDescent="0.25">
      <c r="A324" s="766"/>
      <c r="C324" s="814"/>
      <c r="D324" s="775"/>
      <c r="E324" s="814"/>
      <c r="F324" s="676"/>
      <c r="G324" s="814"/>
      <c r="H324" s="676"/>
      <c r="I324" s="814"/>
    </row>
    <row r="325" spans="1:9" ht="15" x14ac:dyDescent="0.25">
      <c r="A325" s="766"/>
      <c r="C325" s="808"/>
      <c r="D325" s="775"/>
      <c r="E325" s="808"/>
      <c r="F325" s="676"/>
      <c r="G325" s="808"/>
      <c r="H325" s="676"/>
      <c r="I325" s="808"/>
    </row>
    <row r="326" spans="1:9" ht="15" x14ac:dyDescent="0.25">
      <c r="A326" s="766"/>
      <c r="C326" s="808"/>
      <c r="D326" s="676"/>
      <c r="E326" s="808"/>
      <c r="F326" s="676"/>
      <c r="G326" s="808"/>
      <c r="H326" s="676"/>
      <c r="I326" s="808"/>
    </row>
    <row r="327" spans="1:9" ht="15" x14ac:dyDescent="0.25">
      <c r="A327" s="766"/>
      <c r="C327" s="816" t="e">
        <v>#DIV/0!</v>
      </c>
      <c r="D327" s="676"/>
      <c r="E327" s="816" t="e">
        <v>#DIV/0!</v>
      </c>
      <c r="F327" s="676"/>
      <c r="G327" s="816" t="e">
        <v>#DIV/0!</v>
      </c>
      <c r="H327" s="676"/>
      <c r="I327" s="816" t="e">
        <v>#DIV/0!</v>
      </c>
    </row>
    <row r="328" spans="1:9" ht="15" x14ac:dyDescent="0.25">
      <c r="A328" s="766"/>
      <c r="C328" s="816" t="e">
        <v>#DIV/0!</v>
      </c>
      <c r="D328" s="676"/>
      <c r="E328" s="816" t="e">
        <v>#DIV/0!</v>
      </c>
      <c r="F328" s="676"/>
      <c r="G328" s="816" t="e">
        <v>#DIV/0!</v>
      </c>
      <c r="H328" s="676"/>
      <c r="I328" s="816" t="e">
        <v>#DIV/0!</v>
      </c>
    </row>
    <row r="329" spans="1:9" ht="15" x14ac:dyDescent="0.25">
      <c r="A329" s="766"/>
      <c r="C329" s="816" t="e">
        <v>#DIV/0!</v>
      </c>
      <c r="D329" s="676"/>
      <c r="E329" s="816" t="e">
        <v>#DIV/0!</v>
      </c>
      <c r="F329" s="676"/>
      <c r="G329" s="816" t="e">
        <v>#DIV/0!</v>
      </c>
      <c r="H329" s="676"/>
      <c r="I329" s="816" t="e">
        <v>#DIV/0!</v>
      </c>
    </row>
    <row r="330" spans="1:9" ht="15" x14ac:dyDescent="0.25">
      <c r="A330" s="766"/>
      <c r="C330" s="815" t="s">
        <v>87</v>
      </c>
      <c r="D330" s="676"/>
      <c r="E330" s="815" t="s">
        <v>87</v>
      </c>
      <c r="F330" s="676"/>
      <c r="G330" s="815" t="s">
        <v>87</v>
      </c>
      <c r="H330" s="676"/>
      <c r="I330" s="815" t="s">
        <v>87</v>
      </c>
    </row>
    <row r="331" spans="1:9" ht="15" x14ac:dyDescent="0.25">
      <c r="A331" s="766"/>
      <c r="C331" s="793">
        <v>0</v>
      </c>
      <c r="D331" s="676"/>
      <c r="E331" s="793">
        <v>0</v>
      </c>
      <c r="F331" s="676"/>
      <c r="G331" s="793">
        <v>0</v>
      </c>
      <c r="H331" s="676"/>
      <c r="I331" s="793">
        <v>0</v>
      </c>
    </row>
    <row r="332" spans="1:9" ht="15" x14ac:dyDescent="0.25">
      <c r="A332" s="766"/>
      <c r="C332" s="676"/>
      <c r="D332" s="676"/>
      <c r="E332" s="679"/>
      <c r="F332" s="676"/>
      <c r="G332" s="676"/>
      <c r="H332" s="676"/>
      <c r="I332" s="676"/>
    </row>
    <row r="333" spans="1:9" ht="15" x14ac:dyDescent="0.25">
      <c r="A333" s="766"/>
      <c r="C333" s="644"/>
      <c r="D333" s="676"/>
      <c r="E333" s="794" t="s">
        <v>638</v>
      </c>
      <c r="F333" s="676"/>
      <c r="G333" s="794" t="s">
        <v>639</v>
      </c>
      <c r="H333" s="676"/>
      <c r="I333" s="794" t="s">
        <v>640</v>
      </c>
    </row>
    <row r="334" spans="1:9" ht="15" x14ac:dyDescent="0.25">
      <c r="A334" s="766"/>
      <c r="C334" s="644"/>
      <c r="D334" s="109"/>
      <c r="E334" s="795" t="s">
        <v>433</v>
      </c>
      <c r="F334" s="676"/>
      <c r="G334" s="795" t="s">
        <v>433</v>
      </c>
      <c r="H334" s="676"/>
      <c r="I334" s="795" t="s">
        <v>433</v>
      </c>
    </row>
    <row r="335" spans="1:9" ht="15" x14ac:dyDescent="0.25">
      <c r="A335" s="766"/>
      <c r="C335" s="644"/>
      <c r="D335" s="676"/>
      <c r="E335" s="814"/>
      <c r="F335" s="676"/>
      <c r="G335" s="814"/>
      <c r="H335" s="676"/>
      <c r="I335" s="814"/>
    </row>
    <row r="336" spans="1:9" ht="15" x14ac:dyDescent="0.25">
      <c r="A336" s="766"/>
      <c r="C336" s="644"/>
      <c r="D336" s="676"/>
      <c r="E336" s="808"/>
      <c r="F336" s="676"/>
      <c r="G336" s="808"/>
      <c r="H336" s="676"/>
      <c r="I336" s="808"/>
    </row>
    <row r="337" spans="1:9" ht="15" x14ac:dyDescent="0.25">
      <c r="A337" s="766"/>
      <c r="C337" s="644"/>
      <c r="D337" s="676"/>
      <c r="E337" s="808"/>
      <c r="F337" s="676"/>
      <c r="G337" s="808"/>
      <c r="H337" s="676"/>
      <c r="I337" s="808"/>
    </row>
    <row r="338" spans="1:9" ht="15" x14ac:dyDescent="0.25">
      <c r="A338" s="766"/>
      <c r="C338" s="644"/>
      <c r="D338" s="676"/>
      <c r="E338" s="816" t="e">
        <v>#DIV/0!</v>
      </c>
      <c r="F338" s="676"/>
      <c r="G338" s="816" t="e">
        <v>#DIV/0!</v>
      </c>
      <c r="H338" s="676"/>
      <c r="I338" s="816" t="e">
        <v>#DIV/0!</v>
      </c>
    </row>
    <row r="339" spans="1:9" ht="15" x14ac:dyDescent="0.25">
      <c r="A339" s="766"/>
      <c r="C339" s="644"/>
      <c r="D339" s="676"/>
      <c r="E339" s="816" t="e">
        <v>#DIV/0!</v>
      </c>
      <c r="F339" s="676"/>
      <c r="G339" s="816" t="e">
        <v>#DIV/0!</v>
      </c>
      <c r="H339" s="676"/>
      <c r="I339" s="816" t="e">
        <v>#DIV/0!</v>
      </c>
    </row>
    <row r="340" spans="1:9" ht="15" x14ac:dyDescent="0.25">
      <c r="A340" s="766"/>
      <c r="C340" s="644"/>
      <c r="D340" s="676"/>
      <c r="E340" s="816" t="e">
        <v>#DIV/0!</v>
      </c>
      <c r="F340" s="676"/>
      <c r="G340" s="816" t="e">
        <v>#DIV/0!</v>
      </c>
      <c r="H340" s="676"/>
      <c r="I340" s="816" t="e">
        <v>#DIV/0!</v>
      </c>
    </row>
    <row r="341" spans="1:9" ht="15" x14ac:dyDescent="0.25">
      <c r="A341" s="766"/>
      <c r="C341" s="644"/>
      <c r="D341" s="676"/>
      <c r="E341" s="815" t="s">
        <v>87</v>
      </c>
      <c r="F341" s="676"/>
      <c r="G341" s="815" t="s">
        <v>87</v>
      </c>
      <c r="H341" s="676"/>
      <c r="I341" s="815" t="s">
        <v>87</v>
      </c>
    </row>
    <row r="342" spans="1:9" ht="15" x14ac:dyDescent="0.25">
      <c r="A342" s="766"/>
      <c r="C342" s="644"/>
      <c r="D342" s="676"/>
      <c r="E342" s="793">
        <v>0</v>
      </c>
      <c r="F342" s="676"/>
      <c r="G342" s="793">
        <v>0</v>
      </c>
      <c r="H342" s="676"/>
      <c r="I342" s="793">
        <v>0</v>
      </c>
    </row>
    <row r="343" spans="1:9" ht="15" x14ac:dyDescent="0.25">
      <c r="A343" s="766"/>
      <c r="C343" s="676"/>
      <c r="D343" s="676"/>
      <c r="E343" s="679"/>
      <c r="F343" s="676"/>
      <c r="G343" s="676"/>
      <c r="H343" s="676"/>
      <c r="I343" s="676"/>
    </row>
    <row r="344" spans="1:9" ht="15" x14ac:dyDescent="0.25">
      <c r="A344" s="766"/>
      <c r="C344" s="644"/>
      <c r="D344" s="676"/>
      <c r="E344" s="794" t="s">
        <v>641</v>
      </c>
      <c r="F344" s="676"/>
      <c r="G344" s="794" t="s">
        <v>642</v>
      </c>
      <c r="H344" s="676"/>
      <c r="I344" s="794" t="s">
        <v>643</v>
      </c>
    </row>
    <row r="345" spans="1:9" ht="15" x14ac:dyDescent="0.25">
      <c r="A345" s="766"/>
      <c r="C345" s="644"/>
      <c r="D345" s="109"/>
      <c r="E345" s="795" t="s">
        <v>433</v>
      </c>
      <c r="F345" s="676"/>
      <c r="G345" s="795" t="s">
        <v>433</v>
      </c>
      <c r="H345" s="676"/>
      <c r="I345" s="795" t="s">
        <v>433</v>
      </c>
    </row>
    <row r="346" spans="1:9" ht="15" x14ac:dyDescent="0.25">
      <c r="A346" s="766"/>
      <c r="C346" s="644"/>
      <c r="D346" s="109"/>
      <c r="E346" s="814"/>
      <c r="F346" s="676"/>
      <c r="G346" s="814"/>
      <c r="H346" s="676"/>
      <c r="I346" s="814"/>
    </row>
    <row r="347" spans="1:9" ht="15" x14ac:dyDescent="0.25">
      <c r="A347" s="766"/>
      <c r="C347" s="644"/>
      <c r="D347" s="676"/>
      <c r="E347" s="808"/>
      <c r="F347" s="676"/>
      <c r="G347" s="808"/>
      <c r="H347" s="676"/>
      <c r="I347" s="808"/>
    </row>
    <row r="348" spans="1:9" ht="15" x14ac:dyDescent="0.25">
      <c r="A348" s="766"/>
      <c r="C348" s="644"/>
      <c r="D348" s="676"/>
      <c r="E348" s="808"/>
      <c r="F348" s="676"/>
      <c r="G348" s="808"/>
      <c r="H348" s="676"/>
      <c r="I348" s="808"/>
    </row>
    <row r="349" spans="1:9" ht="15" x14ac:dyDescent="0.25">
      <c r="A349" s="766"/>
      <c r="C349" s="644"/>
      <c r="D349" s="676"/>
      <c r="E349" s="816" t="e">
        <v>#DIV/0!</v>
      </c>
      <c r="F349" s="676"/>
      <c r="G349" s="816" t="e">
        <v>#DIV/0!</v>
      </c>
      <c r="H349" s="676"/>
      <c r="I349" s="816" t="e">
        <v>#DIV/0!</v>
      </c>
    </row>
    <row r="350" spans="1:9" ht="15" x14ac:dyDescent="0.25">
      <c r="A350" s="766"/>
      <c r="C350" s="644"/>
      <c r="D350" s="676"/>
      <c r="E350" s="816" t="e">
        <v>#DIV/0!</v>
      </c>
      <c r="F350" s="676"/>
      <c r="G350" s="816" t="e">
        <v>#DIV/0!</v>
      </c>
      <c r="H350" s="676"/>
      <c r="I350" s="816" t="e">
        <v>#DIV/0!</v>
      </c>
    </row>
    <row r="351" spans="1:9" ht="15" x14ac:dyDescent="0.25">
      <c r="A351" s="766"/>
      <c r="C351" s="644"/>
      <c r="D351" s="676"/>
      <c r="E351" s="816" t="e">
        <v>#DIV/0!</v>
      </c>
      <c r="F351" s="676"/>
      <c r="G351" s="816" t="e">
        <v>#DIV/0!</v>
      </c>
      <c r="H351" s="676"/>
      <c r="I351" s="816" t="e">
        <v>#DIV/0!</v>
      </c>
    </row>
    <row r="352" spans="1:9" ht="15" x14ac:dyDescent="0.25">
      <c r="A352" s="766"/>
      <c r="C352" s="644"/>
      <c r="D352" s="676"/>
      <c r="E352" s="815" t="s">
        <v>87</v>
      </c>
      <c r="F352" s="676"/>
      <c r="G352" s="815" t="s">
        <v>87</v>
      </c>
      <c r="H352" s="676"/>
      <c r="I352" s="815" t="s">
        <v>87</v>
      </c>
    </row>
    <row r="353" spans="1:9" ht="15" x14ac:dyDescent="0.25">
      <c r="A353" s="766"/>
      <c r="C353" s="644"/>
      <c r="D353" s="676"/>
      <c r="E353" s="793">
        <v>0</v>
      </c>
      <c r="F353" s="676"/>
      <c r="G353" s="793">
        <v>0</v>
      </c>
      <c r="H353" s="676"/>
      <c r="I353" s="793">
        <v>0</v>
      </c>
    </row>
    <row r="354" spans="1:9" x14ac:dyDescent="0.25">
      <c r="A354" s="766"/>
      <c r="C354" s="644"/>
      <c r="F354" s="644"/>
    </row>
    <row r="355" spans="1:9" s="798" customFormat="1" x14ac:dyDescent="0.25">
      <c r="A355" s="797"/>
      <c r="E355" s="671"/>
    </row>
    <row r="356" spans="1:9" s="775" customFormat="1" x14ac:dyDescent="0.25">
      <c r="E356" s="777"/>
    </row>
    <row r="357" spans="1:9" s="801" customFormat="1" ht="14.4" x14ac:dyDescent="0.3">
      <c r="A357" s="799"/>
      <c r="B357" s="800"/>
      <c r="C357" s="800"/>
      <c r="D357" s="800"/>
      <c r="E357" s="800"/>
      <c r="F357" s="800"/>
      <c r="G357" s="800"/>
      <c r="H357" s="800"/>
    </row>
    <row r="358" spans="1:9" s="728" customFormat="1" ht="15" x14ac:dyDescent="0.25">
      <c r="A358" s="1091" t="s">
        <v>612</v>
      </c>
      <c r="E358" s="802"/>
    </row>
    <row r="360" spans="1:9" s="690" customFormat="1" x14ac:dyDescent="0.25">
      <c r="C360" s="692"/>
      <c r="E360" s="691"/>
      <c r="F360" s="692"/>
    </row>
    <row r="361" spans="1:9" ht="21" x14ac:dyDescent="0.4">
      <c r="A361" s="803" t="s">
        <v>613</v>
      </c>
    </row>
    <row r="362" spans="1:9" hidden="1" x14ac:dyDescent="0.25"/>
    <row r="363" spans="1:9" ht="13.95" hidden="1" customHeight="1" x14ac:dyDescent="0.25">
      <c r="B363" s="1685" t="s">
        <v>614</v>
      </c>
      <c r="C363" s="1686"/>
      <c r="D363" s="1687"/>
      <c r="E363" s="130"/>
    </row>
    <row r="364" spans="1:9" hidden="1" x14ac:dyDescent="0.25">
      <c r="B364" s="1688"/>
      <c r="C364" s="1689"/>
      <c r="D364" s="1690"/>
      <c r="E364" s="130"/>
    </row>
    <row r="365" spans="1:9" hidden="1" x14ac:dyDescent="0.25">
      <c r="B365" s="1688"/>
      <c r="C365" s="1689"/>
      <c r="D365" s="1690"/>
      <c r="E365" s="130"/>
    </row>
    <row r="366" spans="1:9" hidden="1" x14ac:dyDescent="0.25">
      <c r="B366" s="1691"/>
      <c r="C366" s="1692"/>
      <c r="D366" s="1693"/>
      <c r="E366" s="130"/>
    </row>
    <row r="367" spans="1:9" hidden="1" x14ac:dyDescent="0.25"/>
    <row r="368" spans="1:9" hidden="1" x14ac:dyDescent="0.25"/>
    <row r="369" spans="1:6" ht="27.6" hidden="1" x14ac:dyDescent="0.25">
      <c r="A369" s="804" t="s">
        <v>615</v>
      </c>
      <c r="B369" s="794" t="s">
        <v>616</v>
      </c>
      <c r="C369" s="794" t="s">
        <v>617</v>
      </c>
      <c r="D369" s="794" t="s">
        <v>618</v>
      </c>
    </row>
    <row r="370" spans="1:6" ht="15" hidden="1" x14ac:dyDescent="0.25">
      <c r="A370" s="804" t="s">
        <v>578</v>
      </c>
      <c r="B370" s="817" t="s">
        <v>130</v>
      </c>
      <c r="C370" s="817" t="s">
        <v>137</v>
      </c>
      <c r="D370" s="817" t="s">
        <v>144</v>
      </c>
    </row>
    <row r="371" spans="1:6" ht="15" hidden="1" x14ac:dyDescent="0.25">
      <c r="A371" s="804" t="s">
        <v>324</v>
      </c>
      <c r="B371" s="817" t="s">
        <v>130</v>
      </c>
      <c r="C371" s="817" t="s">
        <v>137</v>
      </c>
      <c r="D371" s="817" t="s">
        <v>144</v>
      </c>
    </row>
    <row r="372" spans="1:6" ht="15" hidden="1" x14ac:dyDescent="0.25">
      <c r="A372" s="804" t="s">
        <v>333</v>
      </c>
      <c r="B372" s="817" t="s">
        <v>130</v>
      </c>
      <c r="C372" s="817" t="s">
        <v>137</v>
      </c>
      <c r="D372" s="817" t="s">
        <v>144</v>
      </c>
    </row>
    <row r="373" spans="1:6" ht="15" hidden="1" x14ac:dyDescent="0.25">
      <c r="A373" s="804" t="s">
        <v>335</v>
      </c>
      <c r="B373" s="817" t="s">
        <v>130</v>
      </c>
      <c r="C373" s="817" t="s">
        <v>137</v>
      </c>
      <c r="D373" s="817" t="s">
        <v>144</v>
      </c>
    </row>
    <row r="374" spans="1:6" ht="15" hidden="1" x14ac:dyDescent="0.25">
      <c r="A374" s="804" t="s">
        <v>338</v>
      </c>
      <c r="B374" s="817" t="s">
        <v>130</v>
      </c>
      <c r="C374" s="817" t="s">
        <v>137</v>
      </c>
      <c r="D374" s="817" t="s">
        <v>144</v>
      </c>
    </row>
    <row r="375" spans="1:6" ht="15" hidden="1" x14ac:dyDescent="0.25">
      <c r="A375" s="804" t="s">
        <v>341</v>
      </c>
      <c r="B375" s="817" t="s">
        <v>130</v>
      </c>
      <c r="C375" s="817" t="s">
        <v>137</v>
      </c>
      <c r="D375" s="817" t="s">
        <v>144</v>
      </c>
    </row>
    <row r="376" spans="1:6" ht="15" hidden="1" x14ac:dyDescent="0.25">
      <c r="A376" s="804" t="s">
        <v>344</v>
      </c>
      <c r="B376" s="817" t="s">
        <v>130</v>
      </c>
      <c r="C376" s="817" t="s">
        <v>137</v>
      </c>
      <c r="D376" s="817" t="s">
        <v>144</v>
      </c>
    </row>
    <row r="377" spans="1:6" ht="15" hidden="1" x14ac:dyDescent="0.25">
      <c r="A377" s="804" t="s">
        <v>347</v>
      </c>
      <c r="B377" s="817" t="s">
        <v>130</v>
      </c>
      <c r="C377" s="817" t="s">
        <v>137</v>
      </c>
      <c r="D377" s="817" t="s">
        <v>144</v>
      </c>
    </row>
    <row r="378" spans="1:6" ht="15" hidden="1" x14ac:dyDescent="0.25">
      <c r="A378" s="804" t="s">
        <v>351</v>
      </c>
      <c r="B378" s="817" t="s">
        <v>130</v>
      </c>
      <c r="C378" s="817" t="s">
        <v>137</v>
      </c>
      <c r="D378" s="817" t="s">
        <v>144</v>
      </c>
    </row>
    <row r="379" spans="1:6" ht="15" hidden="1" x14ac:dyDescent="0.25">
      <c r="A379" s="804" t="s">
        <v>353</v>
      </c>
      <c r="B379" s="817" t="s">
        <v>130</v>
      </c>
      <c r="C379" s="817" t="s">
        <v>137</v>
      </c>
      <c r="D379" s="817" t="s">
        <v>144</v>
      </c>
    </row>
    <row r="380" spans="1:6" hidden="1" x14ac:dyDescent="0.25"/>
    <row r="381" spans="1:6" s="690" customFormat="1" x14ac:dyDescent="0.25">
      <c r="C381" s="692"/>
      <c r="E381" s="691"/>
      <c r="F381" s="692"/>
    </row>
    <row r="382" spans="1:6" ht="21" x14ac:dyDescent="0.4">
      <c r="A382" s="803"/>
    </row>
    <row r="384" spans="1:6" ht="15" x14ac:dyDescent="0.25">
      <c r="A384" s="805"/>
      <c r="B384" s="805"/>
      <c r="C384" s="805"/>
      <c r="D384" s="805"/>
      <c r="E384" s="806"/>
    </row>
    <row r="385" spans="1:5" ht="15" x14ac:dyDescent="0.25">
      <c r="A385" s="805"/>
      <c r="B385" s="805"/>
      <c r="C385" s="805"/>
      <c r="D385" s="805"/>
      <c r="E385" s="806"/>
    </row>
    <row r="386" spans="1:5" ht="15" x14ac:dyDescent="0.25">
      <c r="A386" s="805"/>
      <c r="B386" s="805"/>
      <c r="C386" s="805"/>
      <c r="D386" s="805"/>
      <c r="E386" s="806"/>
    </row>
    <row r="387" spans="1:5" ht="15" x14ac:dyDescent="0.25">
      <c r="A387" s="805"/>
      <c r="B387" s="805"/>
      <c r="C387" s="805"/>
      <c r="D387" s="805"/>
      <c r="E387" s="806"/>
    </row>
    <row r="388" spans="1:5" ht="15" x14ac:dyDescent="0.25">
      <c r="A388" s="805"/>
      <c r="B388" s="805"/>
      <c r="C388" s="805"/>
      <c r="D388" s="805"/>
      <c r="E388" s="806"/>
    </row>
    <row r="389" spans="1:5" ht="15" x14ac:dyDescent="0.25">
      <c r="A389" s="805"/>
      <c r="B389" s="805"/>
      <c r="C389" s="805"/>
      <c r="D389" s="805"/>
      <c r="E389" s="806"/>
    </row>
    <row r="390" spans="1:5" ht="15" x14ac:dyDescent="0.25">
      <c r="A390" s="805"/>
      <c r="B390" s="805"/>
      <c r="C390" s="805"/>
      <c r="D390" s="805"/>
      <c r="E390" s="806"/>
    </row>
    <row r="391" spans="1:5" ht="15" x14ac:dyDescent="0.25">
      <c r="A391" s="805"/>
      <c r="B391" s="805"/>
      <c r="C391" s="805"/>
      <c r="D391" s="805"/>
      <c r="E391" s="806"/>
    </row>
    <row r="392" spans="1:5" ht="15" x14ac:dyDescent="0.25">
      <c r="A392" s="805"/>
      <c r="B392" s="805"/>
      <c r="C392" s="805"/>
      <c r="D392" s="805"/>
      <c r="E392" s="806"/>
    </row>
    <row r="393" spans="1:5" ht="15" x14ac:dyDescent="0.25">
      <c r="A393" s="805"/>
      <c r="B393" s="805"/>
      <c r="C393" s="805"/>
      <c r="D393" s="805"/>
      <c r="E393" s="806"/>
    </row>
    <row r="394" spans="1:5" ht="15" x14ac:dyDescent="0.25">
      <c r="A394" s="805"/>
      <c r="B394" s="805"/>
      <c r="C394" s="805"/>
      <c r="D394" s="805"/>
      <c r="E394" s="806"/>
    </row>
    <row r="395" spans="1:5" ht="15" x14ac:dyDescent="0.25">
      <c r="A395" s="805"/>
      <c r="B395" s="805"/>
      <c r="C395" s="805"/>
      <c r="D395" s="805"/>
      <c r="E395" s="806"/>
    </row>
    <row r="396" spans="1:5" ht="15" x14ac:dyDescent="0.25">
      <c r="A396" s="805"/>
      <c r="B396" s="805"/>
      <c r="C396" s="805"/>
      <c r="D396" s="805"/>
      <c r="E396" s="806"/>
    </row>
    <row r="397" spans="1:5" ht="15" x14ac:dyDescent="0.25">
      <c r="A397" s="805"/>
      <c r="B397" s="805"/>
      <c r="C397" s="805"/>
      <c r="D397" s="805"/>
      <c r="E397" s="806"/>
    </row>
    <row r="398" spans="1:5" ht="15" x14ac:dyDescent="0.25">
      <c r="A398" s="805"/>
      <c r="B398" s="805"/>
      <c r="C398" s="805"/>
      <c r="D398" s="805"/>
      <c r="E398" s="806"/>
    </row>
    <row r="399" spans="1:5" ht="15" x14ac:dyDescent="0.25">
      <c r="A399" s="805"/>
      <c r="B399" s="805"/>
      <c r="C399" s="805"/>
      <c r="D399" s="805"/>
      <c r="E399" s="806"/>
    </row>
    <row r="400" spans="1:5" ht="15" x14ac:dyDescent="0.25">
      <c r="A400" s="805"/>
      <c r="B400" s="805"/>
      <c r="C400" s="805"/>
      <c r="D400" s="805"/>
      <c r="E400" s="806"/>
    </row>
    <row r="401" spans="1:5" ht="15" x14ac:dyDescent="0.25">
      <c r="A401" s="805"/>
      <c r="B401" s="805"/>
      <c r="C401" s="805"/>
      <c r="D401" s="805"/>
      <c r="E401" s="806"/>
    </row>
    <row r="402" spans="1:5" ht="15" x14ac:dyDescent="0.25">
      <c r="A402" s="805"/>
      <c r="B402" s="805"/>
      <c r="C402" s="805"/>
      <c r="D402" s="805"/>
      <c r="E402" s="806"/>
    </row>
    <row r="403" spans="1:5" ht="15" x14ac:dyDescent="0.25">
      <c r="A403" s="805"/>
      <c r="B403" s="805"/>
      <c r="C403" s="805"/>
      <c r="D403" s="805"/>
      <c r="E403" s="806"/>
    </row>
    <row r="404" spans="1:5" ht="15" x14ac:dyDescent="0.25">
      <c r="A404" s="805"/>
      <c r="B404" s="805"/>
      <c r="C404" s="805"/>
      <c r="D404" s="805"/>
      <c r="E404" s="806"/>
    </row>
    <row r="405" spans="1:5" ht="15" x14ac:dyDescent="0.25">
      <c r="A405" s="805"/>
      <c r="B405" s="805"/>
      <c r="C405" s="805"/>
      <c r="D405" s="805"/>
      <c r="E405" s="806"/>
    </row>
    <row r="406" spans="1:5" ht="15" x14ac:dyDescent="0.25">
      <c r="A406" s="805"/>
      <c r="B406" s="805"/>
      <c r="C406" s="805"/>
      <c r="D406" s="805"/>
      <c r="E406" s="806"/>
    </row>
    <row r="407" spans="1:5" ht="15" x14ac:dyDescent="0.25">
      <c r="A407" s="805"/>
      <c r="B407" s="805"/>
      <c r="C407" s="805"/>
      <c r="D407" s="805"/>
      <c r="E407" s="806"/>
    </row>
    <row r="408" spans="1:5" ht="15" x14ac:dyDescent="0.25">
      <c r="A408" s="805"/>
      <c r="B408" s="805"/>
      <c r="C408" s="805"/>
      <c r="D408" s="805"/>
      <c r="E408" s="806"/>
    </row>
    <row r="409" spans="1:5" ht="15" x14ac:dyDescent="0.25">
      <c r="A409" s="805"/>
      <c r="B409" s="805"/>
      <c r="C409" s="805"/>
      <c r="D409" s="805"/>
      <c r="E409" s="806"/>
    </row>
    <row r="410" spans="1:5" ht="15" x14ac:dyDescent="0.25">
      <c r="A410" s="805"/>
      <c r="B410" s="805"/>
      <c r="C410" s="805"/>
      <c r="D410" s="805"/>
      <c r="E410" s="806"/>
    </row>
    <row r="411" spans="1:5" ht="15" x14ac:dyDescent="0.25">
      <c r="A411" s="805"/>
      <c r="B411" s="805"/>
      <c r="C411" s="805"/>
      <c r="D411" s="805"/>
      <c r="E411" s="806"/>
    </row>
    <row r="412" spans="1:5" ht="15" x14ac:dyDescent="0.25">
      <c r="A412" s="805"/>
      <c r="B412" s="805"/>
      <c r="C412" s="805"/>
      <c r="D412" s="805"/>
      <c r="E412" s="806"/>
    </row>
  </sheetData>
  <sheetProtection formatCells="0" formatColumns="0" formatRows="0" insertRows="0" insertHyperlinks="0"/>
  <dataConsolidate/>
  <mergeCells count="49">
    <mergeCell ref="B363:D366"/>
    <mergeCell ref="C276:L276"/>
    <mergeCell ref="C286:L286"/>
    <mergeCell ref="C287:L287"/>
    <mergeCell ref="C297:L297"/>
    <mergeCell ref="C298:L298"/>
    <mergeCell ref="C308:I309"/>
    <mergeCell ref="C275:L275"/>
    <mergeCell ref="C210:L210"/>
    <mergeCell ref="C220:L220"/>
    <mergeCell ref="C221:L221"/>
    <mergeCell ref="C231:L231"/>
    <mergeCell ref="C232:L232"/>
    <mergeCell ref="C242:L242"/>
    <mergeCell ref="C243:L243"/>
    <mergeCell ref="C253:L253"/>
    <mergeCell ref="C254:L254"/>
    <mergeCell ref="C264:L264"/>
    <mergeCell ref="C265:L265"/>
    <mergeCell ref="C209:L209"/>
    <mergeCell ref="C144:L144"/>
    <mergeCell ref="C154:L154"/>
    <mergeCell ref="C155:L155"/>
    <mergeCell ref="C165:L165"/>
    <mergeCell ref="C166:L166"/>
    <mergeCell ref="C176:L176"/>
    <mergeCell ref="C177:L177"/>
    <mergeCell ref="C187:L187"/>
    <mergeCell ref="C188:L188"/>
    <mergeCell ref="C198:L198"/>
    <mergeCell ref="C199:L199"/>
    <mergeCell ref="C143:L143"/>
    <mergeCell ref="C78:L78"/>
    <mergeCell ref="C88:L88"/>
    <mergeCell ref="C89:L89"/>
    <mergeCell ref="C99:L99"/>
    <mergeCell ref="C100:L100"/>
    <mergeCell ref="C110:L110"/>
    <mergeCell ref="C111:L111"/>
    <mergeCell ref="C121:L121"/>
    <mergeCell ref="C122:L122"/>
    <mergeCell ref="C132:L132"/>
    <mergeCell ref="C133:L133"/>
    <mergeCell ref="C77:L77"/>
    <mergeCell ref="B1:G1"/>
    <mergeCell ref="C22:L28"/>
    <mergeCell ref="A62:B62"/>
    <mergeCell ref="C66:L66"/>
    <mergeCell ref="C67:L67"/>
  </mergeCells>
  <conditionalFormatting sqref="C29 N32 C31:L31 C41:L50 C32 C33:E40 H33:L40">
    <cfRule type="containsText" dxfId="50" priority="7" operator="containsText" text="Regional">
      <formula>NOT(ISERROR(SEARCH("Regional",C29)))</formula>
    </cfRule>
    <cfRule type="containsText" dxfId="49" priority="8" operator="containsText" text="Global">
      <formula>NOT(ISERROR(SEARCH("Global",C29)))</formula>
    </cfRule>
  </conditionalFormatting>
  <conditionalFormatting sqref="N31">
    <cfRule type="containsText" dxfId="48" priority="5" operator="containsText" text="Regional">
      <formula>NOT(ISERROR(SEARCH("Regional",N31)))</formula>
    </cfRule>
    <cfRule type="containsText" dxfId="47" priority="6" operator="containsText" text="Global">
      <formula>NOT(ISERROR(SEARCH("Global",N31)))</formula>
    </cfRule>
  </conditionalFormatting>
  <conditionalFormatting sqref="C51:L52">
    <cfRule type="containsText" dxfId="46" priority="3" operator="containsText" text="Regional">
      <formula>NOT(ISERROR(SEARCH("Regional",C51)))</formula>
    </cfRule>
    <cfRule type="containsText" dxfId="45" priority="4" operator="containsText" text="Global">
      <formula>NOT(ISERROR(SEARCH("Global",C51)))</formula>
    </cfRule>
  </conditionalFormatting>
  <conditionalFormatting sqref="D32:L32 F33:G40">
    <cfRule type="containsText" dxfId="44" priority="1" operator="containsText" text="Regional">
      <formula>NOT(ISERROR(SEARCH("Regional",D32)))</formula>
    </cfRule>
    <cfRule type="containsText" dxfId="43" priority="2" operator="containsText" text="Global">
      <formula>NOT(ISERROR(SEARCH("Global",D32)))</formula>
    </cfRule>
  </conditionalFormatting>
  <dataValidations count="3">
    <dataValidation type="list" allowBlank="1" showInputMessage="1" showErrorMessage="1" sqref="C29 N32 D31:L52" xr:uid="{62685B70-5D0C-4E24-8788-C8495071F910}">
      <formula1>"Global,Regional"</formula1>
    </dataValidation>
    <dataValidation type="list" allowBlank="1" showInputMessage="1" showErrorMessage="1" sqref="C283 C319 C294 C330 G352 E330 G330 I330 E341 I352 G319 G341 I319 I341 C74 C85 C96 C118 C129 C140 C151 C162 C173 C184 C195 C217 C228 C239 C261 C272 C305 E319 E352" xr:uid="{A813F08F-0EBF-43ED-878E-ACE231B509FB}">
      <formula1>"Y,N"</formula1>
    </dataValidation>
    <dataValidation type="list" allowBlank="1" showInputMessage="1" showErrorMessage="1" sqref="C250 C206 C107" xr:uid="{9B56C741-DEE5-4E25-A711-9F11E4BBAAE8}">
      <formula1>#REF!</formula1>
    </dataValidation>
  </dataValidations>
  <hyperlinks>
    <hyperlink ref="A358" location="Conversions!A1" display="Back to Top" xr:uid="{8C32EE9A-E19B-44E5-9313-1A8B9EE5F75B}"/>
    <hyperlink ref="B57" location="'Advanced Controls'!A361" display="Floor Area Projections" xr:uid="{D85F445C-0CCD-4C5C-807C-37646B6F6984}"/>
    <hyperlink ref="B31" location="'Advanced Controls'!C61" display="Energy Factor - Space Heating - Commercial" xr:uid="{FED073CC-82A2-4C05-A7B3-A388EBC34F9E}"/>
    <hyperlink ref="B32" location="'Advanced Controls'!C72" display="Final Energy Intensity - Space Heating - Commercial" xr:uid="{497E80B0-5ACC-432C-A75C-1421446986FC}"/>
    <hyperlink ref="B33" location="'Advanced Controls'!C83" display="Energy Factor - Space Heating - Residential" xr:uid="{5EAB360C-FC8E-4A93-BEEB-910139902B16}"/>
    <hyperlink ref="B34" location="'Advanced Controls'!C94" display="Final Energy Intensity - Space Heating - Residential" xr:uid="{6FE4B944-2427-466A-BDAB-12CD6A0F0F18}"/>
    <hyperlink ref="B35" location="'Advanced Controls'!C105" display="Energy Factor - Space Cooling - Commercial" xr:uid="{447C22C9-3FB8-4AF5-9A66-BBB846E06844}"/>
    <hyperlink ref="B36" location="'Advanced Controls'!C116" display="Final Energy Intensity - Space Cooling - Commercial" xr:uid="{35FA3AF8-CABC-4467-9898-AE345243397B}"/>
    <hyperlink ref="B37" location="'Advanced Controls'!C127" display="Energy Factor - Space Cooling - Residential" xr:uid="{BD3CD5BC-F0C0-490C-9DF7-6C9B17C0C93B}"/>
    <hyperlink ref="B38" location="'Advanced Controls'!C138" display="Final Energy Intensity - Space Cooling - Residential" xr:uid="{BA7EA18B-9F7D-4FAE-9365-9CBF5F8863D7}"/>
    <hyperlink ref="B39" location="'Advanced Controls'!C149" display="Energy Factor - Water Heating - Commercial" xr:uid="{E47F4131-0469-4C7F-B35F-676D2ABE7F13}"/>
    <hyperlink ref="B40" location="'Advanced Controls'!C160" display="Final Energy Intensity - Water Heating - Commercial" xr:uid="{1778D590-7335-481D-B4EB-A7C463729A1C}"/>
    <hyperlink ref="B41" location="'Advanced Controls'!C171" display="Energy Factor - Water Heating - Residential" xr:uid="{AAAAF53D-46ED-422B-A7EC-F7E7838BB31C}"/>
    <hyperlink ref="B42" location="'Advanced Controls'!C182" display="Final Energy Intensity - Water Heating - Residential" xr:uid="{365C3D20-5C3C-4A32-85E4-20DE3ECF95DA}"/>
    <hyperlink ref="B43" location="'Advanced Controls'!C193" display="Energy Factor - Lighting - Commercial" xr:uid="{9B1C7F2A-C71A-40AB-A1BF-99A6C4A14EEB}"/>
    <hyperlink ref="B44" location="'Advanced Controls'!C204" display="Final Energy Intensity - Lighting - Commercial" xr:uid="{EBB8453B-E9D9-4157-930E-BA3BEA480F63}"/>
    <hyperlink ref="B45" location="'Advanced Controls'!C215" display="Energy Factor - Lighting - Residential" xr:uid="{A728A274-964B-4B98-86E4-B7D8CB882467}"/>
    <hyperlink ref="B46" location="'Advanced Controls'!C226" display="Final Energy Intensity - Lighting - Residential" xr:uid="{E2E58928-5AA0-418A-B96C-82623271E29A}"/>
    <hyperlink ref="B47" location="'Advanced Controls'!C237" display="Number of Stories - Commercial" xr:uid="{EFF9AC0D-DDFF-4ACA-A700-8303C01F419B}"/>
    <hyperlink ref="B48" location="'Advanced Controls'!C248" display="Number of Stories - Residential" xr:uid="{D3204EDC-2121-4A74-83EA-2064DBDE8385}"/>
    <hyperlink ref="B49" location="'Advanced Controls'!C259" display="Household Size (Area)" xr:uid="{CCDFC46D-05EA-41D3-82C8-1A1528A8F11C}"/>
    <hyperlink ref="B50" location="'Advanced Controls'!C270" display="Household Size (Number of People)" xr:uid="{8E3E940C-B949-4FB0-9753-99D1BA73FD4A}"/>
    <hyperlink ref="B51" location="'Advanced Controls'!C286" display="'Advanced Controls'!C286" xr:uid="{07DC9651-D1D7-4E50-B6AE-5D6A428431DE}"/>
    <hyperlink ref="B52" location="'Advanced Controls'!C297" display="'Advanced Controls'!C297" xr:uid="{058FFFEE-5429-4F5D-93E1-B374D4D663C5}"/>
  </hyperlinks>
  <pageMargins left="0.78749999999999998" right="0.78749999999999998" top="1.0527777777777778" bottom="1.0527777777777778" header="0.78749999999999998" footer="0.78749999999999998"/>
  <pageSetup firstPageNumber="0" orientation="portrait" horizontalDpi="300" verticalDpi="300" r:id="rId1"/>
  <headerFooter>
    <oddHeader>&amp;C&amp;"Times New Roman,Regular"&amp;12&amp;A</oddHeader>
    <oddFooter>&amp;C&amp;"Times New Roman,Regular"&amp;12Page &amp;P</oddFooter>
  </headerFooter>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0C9E-AE3B-4B69-B8A7-0674932AE6A6}">
  <sheetPr codeName="Sheet3">
    <tabColor theme="8" tint="0.39997558519241921"/>
  </sheetPr>
  <dimension ref="A1:BB695"/>
  <sheetViews>
    <sheetView topLeftCell="A20" zoomScale="50" zoomScaleNormal="50" workbookViewId="0">
      <selection activeCell="H30" sqref="H30:J78"/>
    </sheetView>
  </sheetViews>
  <sheetFormatPr defaultColWidth="4.44140625" defaultRowHeight="13.2" x14ac:dyDescent="0.25"/>
  <cols>
    <col min="1" max="1" width="70" style="109" customWidth="1"/>
    <col min="2" max="2" width="22.33203125" style="109" bestFit="1" customWidth="1"/>
    <col min="3" max="20" width="16.44140625" style="105" customWidth="1"/>
    <col min="21" max="26" width="16.44140625" style="109" customWidth="1"/>
    <col min="27" max="27" width="13.44140625" style="109" customWidth="1"/>
    <col min="28" max="28" width="10.77734375" style="109" customWidth="1"/>
    <col min="29" max="29" width="10.44140625" style="109" customWidth="1"/>
    <col min="30" max="30" width="13.44140625" style="109" customWidth="1"/>
    <col min="31" max="31" width="13.109375" style="109" customWidth="1"/>
    <col min="32" max="34" width="8.44140625" style="109" customWidth="1"/>
    <col min="35" max="35" width="18" style="109" customWidth="1"/>
    <col min="36" max="36" width="8" style="109" customWidth="1"/>
    <col min="37" max="37" width="10.109375" style="109" bestFit="1" customWidth="1"/>
    <col min="38" max="38" width="8.44140625" style="109" bestFit="1" customWidth="1"/>
    <col min="39" max="39" width="5.77734375" style="109" bestFit="1" customWidth="1"/>
    <col min="40" max="40" width="9.44140625" style="109" customWidth="1"/>
    <col min="41" max="41" width="8.44140625" style="109" customWidth="1"/>
    <col min="42" max="42" width="7.44140625" style="109" bestFit="1" customWidth="1"/>
    <col min="43" max="50" width="9.109375" style="109" customWidth="1"/>
    <col min="51" max="54" width="5.77734375" style="109" customWidth="1"/>
    <col min="55" max="16384" width="4.44140625" style="109"/>
  </cols>
  <sheetData>
    <row r="1" spans="1:54" s="97" customFormat="1" ht="21" x14ac:dyDescent="0.4">
      <c r="A1" s="95" t="s">
        <v>310</v>
      </c>
      <c r="B1" s="95"/>
      <c r="C1" s="1720"/>
      <c r="D1" s="1720"/>
      <c r="E1" s="1720"/>
      <c r="F1" s="1720"/>
      <c r="G1" s="1720"/>
      <c r="H1" s="1720"/>
      <c r="I1" s="1720"/>
      <c r="J1" s="1720"/>
      <c r="K1" s="1720"/>
      <c r="L1" s="1720"/>
      <c r="M1" s="1720"/>
      <c r="N1" s="1720"/>
      <c r="O1" s="1720"/>
      <c r="P1" s="1720"/>
      <c r="Q1" s="1720"/>
      <c r="R1" s="1720"/>
      <c r="S1" s="1720"/>
      <c r="T1" s="1720"/>
      <c r="U1" s="95"/>
      <c r="V1" s="95"/>
      <c r="W1" s="95"/>
      <c r="X1" s="95"/>
      <c r="Y1" s="95"/>
      <c r="Z1" s="96"/>
      <c r="AB1" s="95"/>
      <c r="AC1" s="95"/>
      <c r="AD1" s="96"/>
      <c r="AI1" s="98"/>
      <c r="AJ1" s="98"/>
      <c r="AK1" s="99"/>
      <c r="AL1" s="100"/>
      <c r="AM1" s="100"/>
      <c r="AN1" s="100"/>
      <c r="AO1" s="100"/>
      <c r="AP1" s="100"/>
      <c r="AQ1" s="100"/>
      <c r="AR1" s="100"/>
      <c r="AS1" s="101"/>
      <c r="AT1" s="102" t="s">
        <v>83</v>
      </c>
      <c r="AU1" s="102"/>
      <c r="AV1" s="102"/>
      <c r="AW1" s="102"/>
      <c r="AX1" s="102"/>
    </row>
    <row r="2" spans="1:54" ht="21" x14ac:dyDescent="0.4">
      <c r="A2" s="103" t="s">
        <v>84</v>
      </c>
      <c r="B2" s="1113" t="s">
        <v>85</v>
      </c>
      <c r="D2" s="106"/>
      <c r="E2" s="106"/>
      <c r="G2" s="106"/>
      <c r="H2" s="106"/>
      <c r="I2" s="106"/>
      <c r="J2" s="106"/>
      <c r="K2" s="106"/>
      <c r="L2" s="106"/>
      <c r="M2" s="106"/>
      <c r="N2" s="106"/>
      <c r="O2" s="106"/>
      <c r="P2" s="106"/>
      <c r="Q2" s="106"/>
      <c r="R2" s="106"/>
      <c r="S2" s="106"/>
      <c r="T2" s="106"/>
      <c r="U2" s="107"/>
      <c r="V2" s="107"/>
      <c r="W2" s="107"/>
      <c r="X2" s="107"/>
      <c r="Y2" s="107"/>
      <c r="Z2" s="107"/>
      <c r="AA2" s="107"/>
      <c r="AB2" s="107"/>
      <c r="AC2" s="107"/>
      <c r="AD2" s="108"/>
      <c r="AL2" s="110"/>
      <c r="AM2" s="100"/>
      <c r="AN2" s="100"/>
      <c r="AO2" s="100"/>
      <c r="AP2" s="100"/>
      <c r="AQ2" s="110"/>
      <c r="AR2" s="110"/>
      <c r="AS2" s="110"/>
      <c r="AT2" s="111" t="s">
        <v>86</v>
      </c>
      <c r="AU2" s="111"/>
      <c r="AV2" s="111" t="s">
        <v>87</v>
      </c>
      <c r="AW2" s="111" t="s">
        <v>88</v>
      </c>
      <c r="AX2" s="111" t="s">
        <v>89</v>
      </c>
    </row>
    <row r="3" spans="1:54" ht="21" x14ac:dyDescent="0.4">
      <c r="A3" s="112" t="s">
        <v>190</v>
      </c>
      <c r="B3" s="1114" t="s">
        <v>90</v>
      </c>
      <c r="L3" s="114"/>
      <c r="M3" s="115"/>
      <c r="N3" s="116"/>
      <c r="AD3" s="108"/>
      <c r="AL3" s="111"/>
      <c r="AM3" s="100"/>
      <c r="AN3" s="100"/>
      <c r="AO3" s="100"/>
      <c r="AP3" s="100"/>
      <c r="AQ3" s="111"/>
      <c r="AR3" s="111"/>
      <c r="AS3" s="111"/>
      <c r="AT3" s="111" t="s">
        <v>91</v>
      </c>
      <c r="AU3" s="111"/>
      <c r="AV3" s="111" t="s">
        <v>92</v>
      </c>
      <c r="AW3" s="111" t="s">
        <v>93</v>
      </c>
      <c r="AX3" s="111" t="s">
        <v>94</v>
      </c>
    </row>
    <row r="4" spans="1:54" ht="21" x14ac:dyDescent="0.4">
      <c r="A4" s="117" t="s">
        <v>191</v>
      </c>
      <c r="B4" s="1115" t="s">
        <v>95</v>
      </c>
      <c r="D4" s="119"/>
      <c r="V4" s="1116"/>
      <c r="W4" s="1116"/>
      <c r="X4" s="1116"/>
      <c r="Y4" s="1116"/>
      <c r="Z4" s="1116"/>
      <c r="AA4" s="1116"/>
      <c r="AD4" s="120" t="s">
        <v>96</v>
      </c>
      <c r="AL4" s="111"/>
      <c r="AM4" s="100"/>
      <c r="AN4" s="100"/>
      <c r="AO4" s="100"/>
      <c r="AP4" s="100"/>
      <c r="AQ4" s="111"/>
      <c r="AR4" s="111"/>
      <c r="AS4" s="111"/>
      <c r="AT4" s="111" t="s">
        <v>97</v>
      </c>
      <c r="AU4" s="111"/>
      <c r="AV4" s="111"/>
      <c r="AW4" s="111" t="s">
        <v>98</v>
      </c>
      <c r="AX4" s="111" t="s">
        <v>99</v>
      </c>
    </row>
    <row r="5" spans="1:54" ht="21" x14ac:dyDescent="0.4">
      <c r="A5" s="117" t="s">
        <v>192</v>
      </c>
      <c r="B5" s="1117" t="s">
        <v>100</v>
      </c>
      <c r="D5" s="119"/>
      <c r="V5" s="1116"/>
      <c r="W5" s="1116"/>
      <c r="X5" s="1116"/>
      <c r="Y5" s="1116"/>
      <c r="Z5" s="1116"/>
      <c r="AA5" s="1116"/>
      <c r="AD5" s="120" t="s">
        <v>101</v>
      </c>
      <c r="AL5" s="111"/>
      <c r="AM5" s="100"/>
      <c r="AN5" s="100"/>
      <c r="AO5" s="100"/>
      <c r="AP5" s="100"/>
      <c r="AQ5" s="111"/>
      <c r="AR5" s="111"/>
      <c r="AS5" s="111"/>
      <c r="AT5" s="111"/>
      <c r="AU5" s="111"/>
      <c r="AV5" s="111"/>
      <c r="AW5" s="111"/>
      <c r="AX5" s="111" t="s">
        <v>102</v>
      </c>
    </row>
    <row r="6" spans="1:54" ht="15" x14ac:dyDescent="0.25">
      <c r="A6" s="117" t="s">
        <v>193</v>
      </c>
      <c r="B6" s="1118" t="s">
        <v>103</v>
      </c>
      <c r="AD6" s="120"/>
      <c r="AL6" s="111"/>
      <c r="AM6" s="111"/>
      <c r="AN6" s="111"/>
      <c r="AO6" s="111"/>
      <c r="AP6" s="111"/>
      <c r="AQ6" s="111"/>
      <c r="AR6" s="111"/>
      <c r="AS6" s="111"/>
      <c r="AT6" s="111" t="s">
        <v>104</v>
      </c>
      <c r="AU6" s="111"/>
      <c r="AV6" s="111"/>
      <c r="AW6" s="111"/>
      <c r="AX6" s="111"/>
    </row>
    <row r="7" spans="1:54" ht="15" x14ac:dyDescent="0.25">
      <c r="A7" s="117" t="s">
        <v>194</v>
      </c>
      <c r="B7" s="1119" t="s">
        <v>105</v>
      </c>
      <c r="C7" s="124"/>
      <c r="D7" s="119"/>
      <c r="AD7" s="120"/>
      <c r="AL7" s="111"/>
      <c r="AM7" s="111"/>
      <c r="AN7" s="111"/>
      <c r="AO7" s="125" t="s">
        <v>106</v>
      </c>
      <c r="AP7" s="111" t="s">
        <v>107</v>
      </c>
      <c r="AQ7" s="111"/>
      <c r="AR7" s="111"/>
      <c r="AS7" s="111"/>
      <c r="AT7" s="111" t="s">
        <v>108</v>
      </c>
      <c r="AU7" s="111"/>
      <c r="AV7" s="111"/>
      <c r="AW7" s="111"/>
      <c r="AX7" s="111"/>
    </row>
    <row r="8" spans="1:54" ht="15" x14ac:dyDescent="0.25">
      <c r="A8" s="117" t="s">
        <v>195</v>
      </c>
      <c r="B8" s="126"/>
      <c r="AD8" s="120"/>
      <c r="AL8" s="111"/>
      <c r="AM8" s="111"/>
      <c r="AN8" s="111"/>
      <c r="AO8" s="111"/>
      <c r="AP8" s="111"/>
      <c r="AQ8" s="111"/>
      <c r="AR8" s="111"/>
      <c r="AS8" s="111"/>
      <c r="AT8" s="111"/>
      <c r="AU8" s="111"/>
      <c r="AV8" s="111"/>
      <c r="AW8" s="111"/>
      <c r="AX8" s="111"/>
    </row>
    <row r="9" spans="1:54" ht="15" x14ac:dyDescent="0.25">
      <c r="A9" s="117" t="s">
        <v>196</v>
      </c>
      <c r="B9" s="126"/>
      <c r="AD9" s="120"/>
    </row>
    <row r="10" spans="1:54" ht="15" x14ac:dyDescent="0.25">
      <c r="A10" s="117" t="s">
        <v>197</v>
      </c>
      <c r="AD10" s="120"/>
    </row>
    <row r="11" spans="1:54" ht="15" x14ac:dyDescent="0.25">
      <c r="A11" s="117" t="s">
        <v>198</v>
      </c>
      <c r="AD11" s="120"/>
    </row>
    <row r="12" spans="1:54" ht="15" x14ac:dyDescent="0.25">
      <c r="A12" s="117" t="s">
        <v>199</v>
      </c>
      <c r="AD12" s="120"/>
    </row>
    <row r="13" spans="1:54" ht="19.5" customHeight="1" x14ac:dyDescent="0.25">
      <c r="A13" s="1116"/>
      <c r="AD13" s="120"/>
    </row>
    <row r="14" spans="1:54" s="128" customFormat="1" ht="17.399999999999999" x14ac:dyDescent="0.25">
      <c r="A14" s="1721" t="s">
        <v>109</v>
      </c>
      <c r="B14" s="1721"/>
      <c r="C14" s="1721"/>
      <c r="D14" s="1721"/>
      <c r="E14" s="1721"/>
      <c r="F14" s="1104"/>
      <c r="G14" s="1104"/>
      <c r="H14" s="1290"/>
      <c r="I14" s="1290"/>
      <c r="J14" s="127"/>
      <c r="K14" s="127"/>
      <c r="L14" s="127"/>
      <c r="M14" s="127"/>
      <c r="N14" s="127"/>
      <c r="O14" s="127"/>
      <c r="P14" s="127"/>
      <c r="Q14" s="127"/>
      <c r="R14" s="127"/>
      <c r="S14" s="127"/>
      <c r="T14" s="127"/>
      <c r="U14" s="127"/>
      <c r="V14" s="127"/>
      <c r="W14" s="127"/>
      <c r="X14" s="127"/>
      <c r="Y14" s="127"/>
      <c r="Z14" s="127"/>
      <c r="AA14" s="127"/>
      <c r="AB14" s="127"/>
      <c r="AC14" s="127"/>
      <c r="AD14" s="127"/>
      <c r="AE14" s="127"/>
      <c r="AF14" s="127"/>
      <c r="AG14" s="127"/>
      <c r="AH14" s="127"/>
      <c r="AI14" s="127"/>
      <c r="AJ14" s="127"/>
      <c r="AK14" s="127"/>
      <c r="AL14" s="127"/>
      <c r="AM14" s="127"/>
      <c r="AN14" s="127"/>
      <c r="AO14" s="127"/>
      <c r="AP14" s="127"/>
      <c r="AQ14" s="127"/>
      <c r="AR14" s="127"/>
      <c r="AS14" s="127"/>
      <c r="AT14" s="127"/>
      <c r="AU14" s="127"/>
      <c r="AV14" s="127"/>
      <c r="AW14" s="127"/>
      <c r="AX14" s="127"/>
      <c r="AY14" s="127"/>
      <c r="AZ14" s="127"/>
      <c r="BA14" s="127"/>
      <c r="BB14" s="127"/>
    </row>
    <row r="15" spans="1:54" ht="16.5" customHeight="1" x14ac:dyDescent="0.25">
      <c r="J15" s="129"/>
      <c r="K15" s="129"/>
      <c r="L15" s="1116"/>
      <c r="M15" s="1116"/>
      <c r="N15" s="1116"/>
      <c r="O15" s="1116"/>
      <c r="P15" s="1116"/>
      <c r="Q15" s="1116"/>
      <c r="R15" s="1116"/>
      <c r="S15" s="1116"/>
      <c r="T15" s="1116"/>
      <c r="U15" s="1116"/>
      <c r="V15" s="1116"/>
      <c r="W15" s="1116"/>
      <c r="X15" s="1116"/>
      <c r="Y15" s="1116"/>
      <c r="Z15" s="1116"/>
      <c r="AA15" s="1116"/>
      <c r="AB15" s="1116"/>
      <c r="AC15" s="1116"/>
      <c r="AD15" s="1116"/>
      <c r="AE15" s="1116"/>
      <c r="AF15" s="1116"/>
      <c r="AG15" s="1116"/>
      <c r="AH15" s="1116"/>
      <c r="AI15" s="1116"/>
      <c r="AU15" s="130"/>
    </row>
    <row r="16" spans="1:54" ht="26.4" x14ac:dyDescent="0.25">
      <c r="A16" s="1722" t="s">
        <v>110</v>
      </c>
      <c r="B16" s="1722"/>
      <c r="D16" s="1308" t="s">
        <v>2726</v>
      </c>
      <c r="E16" s="1309">
        <v>44434</v>
      </c>
      <c r="I16" s="1296" t="s">
        <v>2721</v>
      </c>
      <c r="J16" s="1296"/>
      <c r="K16" s="131"/>
      <c r="L16" s="1116"/>
      <c r="M16" s="1116"/>
      <c r="N16" s="1116"/>
      <c r="O16" s="1116"/>
      <c r="P16" s="1116"/>
      <c r="Q16" s="1116"/>
      <c r="R16" s="1116"/>
      <c r="S16" s="1116"/>
      <c r="T16" s="1116"/>
      <c r="U16" s="1116"/>
      <c r="V16" s="1116"/>
      <c r="W16" s="1116"/>
      <c r="X16" s="1116"/>
      <c r="Y16" s="1116"/>
      <c r="Z16" s="1116"/>
      <c r="AA16" s="1116"/>
      <c r="AB16" s="1116"/>
      <c r="AC16" s="1116"/>
      <c r="AD16" s="1116"/>
      <c r="AE16" s="1116"/>
      <c r="AF16" s="1116"/>
      <c r="AG16" s="1116"/>
      <c r="AH16" s="1116"/>
      <c r="AI16" s="1116"/>
      <c r="AT16" s="130"/>
      <c r="AU16" s="130"/>
    </row>
    <row r="17" spans="1:54" ht="16.5" customHeight="1" x14ac:dyDescent="0.25">
      <c r="J17" s="131"/>
      <c r="K17" s="131"/>
      <c r="L17" s="1116"/>
      <c r="M17" s="1116"/>
      <c r="N17" s="1116"/>
      <c r="O17" s="1116"/>
      <c r="P17" s="1116"/>
      <c r="Q17" s="1116"/>
      <c r="R17" s="1116"/>
      <c r="S17" s="1116"/>
      <c r="T17" s="1116"/>
      <c r="U17" s="1116"/>
      <c r="V17" s="1116"/>
      <c r="W17" s="1116"/>
      <c r="X17" s="1116"/>
      <c r="Y17" s="1116"/>
      <c r="Z17" s="1116"/>
      <c r="AA17" s="1116"/>
      <c r="AB17" s="1116"/>
      <c r="AC17" s="1116"/>
      <c r="AD17" s="1116"/>
      <c r="AE17" s="1116"/>
      <c r="AF17" s="1116"/>
      <c r="AG17" s="1116"/>
      <c r="AH17" s="1116"/>
      <c r="AI17" s="1116"/>
      <c r="AO17" s="132"/>
      <c r="AT17" s="130"/>
      <c r="AU17" s="130"/>
    </row>
    <row r="18" spans="1:54" ht="16.5" customHeight="1" x14ac:dyDescent="0.3">
      <c r="A18" s="133" t="s">
        <v>111</v>
      </c>
      <c r="B18" s="1723" t="s">
        <v>112</v>
      </c>
      <c r="C18" s="1723"/>
      <c r="D18" s="1724" t="s">
        <v>113</v>
      </c>
      <c r="E18" s="1724"/>
      <c r="F18" s="1725" t="s">
        <v>28</v>
      </c>
      <c r="G18" s="1725"/>
      <c r="I18" s="1297" t="s">
        <v>2729</v>
      </c>
      <c r="J18" s="1298"/>
      <c r="K18" s="1299"/>
      <c r="L18" s="1300"/>
      <c r="M18" s="1300"/>
      <c r="N18" s="1300"/>
      <c r="O18" s="1301"/>
      <c r="P18" s="1116"/>
      <c r="Q18" s="1116"/>
      <c r="R18" s="1116"/>
      <c r="S18" s="1116"/>
      <c r="T18" s="1116"/>
      <c r="U18" s="1116"/>
      <c r="V18" s="1116"/>
      <c r="W18" s="1116"/>
      <c r="X18" s="1116"/>
      <c r="Y18" s="1116"/>
      <c r="Z18" s="1116"/>
      <c r="AA18" s="1116"/>
      <c r="AB18" s="1116"/>
      <c r="AC18" s="1116"/>
      <c r="AD18" s="1116"/>
      <c r="AE18" s="1116"/>
      <c r="AF18" s="1116"/>
      <c r="AG18" s="1116"/>
      <c r="AH18" s="1116"/>
      <c r="AI18" s="1116"/>
      <c r="AP18" s="134"/>
    </row>
    <row r="19" spans="1:54" ht="16.5" customHeight="1" x14ac:dyDescent="0.3">
      <c r="A19" s="135" t="s">
        <v>114</v>
      </c>
      <c r="B19" s="1719" t="s">
        <v>92</v>
      </c>
      <c r="C19" s="1719"/>
      <c r="D19" s="1719" t="s">
        <v>92</v>
      </c>
      <c r="E19" s="1719"/>
      <c r="F19" s="1719" t="s">
        <v>92</v>
      </c>
      <c r="G19" s="1719"/>
      <c r="I19" s="1302"/>
      <c r="J19" s="1303"/>
      <c r="K19" s="1700" t="s">
        <v>2722</v>
      </c>
      <c r="L19" s="1701"/>
      <c r="M19" s="1701"/>
      <c r="N19" s="1701"/>
      <c r="O19" s="1702"/>
      <c r="P19" s="1116"/>
      <c r="Q19" s="1116"/>
      <c r="R19" s="1116"/>
      <c r="S19" s="1116"/>
      <c r="T19" s="1116"/>
      <c r="U19" s="1116"/>
      <c r="V19" s="1116"/>
      <c r="W19" s="1116"/>
      <c r="X19" s="1116"/>
      <c r="Y19" s="1116"/>
      <c r="Z19" s="1116"/>
      <c r="AA19" s="1116"/>
      <c r="AB19" s="1116"/>
      <c r="AC19" s="1116"/>
      <c r="AD19" s="1116"/>
      <c r="AE19" s="1116"/>
      <c r="AF19" s="1116"/>
      <c r="AG19" s="1116"/>
      <c r="AH19" s="1116"/>
      <c r="AI19" s="1116"/>
      <c r="AP19" s="134"/>
    </row>
    <row r="20" spans="1:54" ht="16.5" customHeight="1" x14ac:dyDescent="0.3">
      <c r="A20" s="135" t="s">
        <v>115</v>
      </c>
      <c r="B20" s="1719" t="s">
        <v>92</v>
      </c>
      <c r="C20" s="1719"/>
      <c r="D20" s="1719" t="s">
        <v>92</v>
      </c>
      <c r="E20" s="1719"/>
      <c r="F20" s="1719" t="s">
        <v>92</v>
      </c>
      <c r="G20" s="1719"/>
      <c r="I20" s="1709" t="s">
        <v>2723</v>
      </c>
      <c r="J20" s="1710"/>
      <c r="K20" s="1703"/>
      <c r="L20" s="1704"/>
      <c r="M20" s="1704"/>
      <c r="N20" s="1704"/>
      <c r="O20" s="1705"/>
      <c r="R20" s="1116"/>
      <c r="S20" s="1116"/>
      <c r="T20" s="1116"/>
      <c r="U20" s="1116"/>
      <c r="V20" s="1116"/>
      <c r="W20" s="1116"/>
      <c r="X20" s="1116"/>
      <c r="Y20" s="1116"/>
      <c r="Z20" s="1116"/>
      <c r="AA20" s="1116"/>
      <c r="AB20" s="1116"/>
      <c r="AC20" s="1116"/>
      <c r="AD20" s="1116"/>
      <c r="AE20" s="1116"/>
      <c r="AF20" s="1116"/>
      <c r="AG20" s="1116"/>
      <c r="AH20" s="1116"/>
      <c r="AI20" s="1116"/>
      <c r="AP20" s="134"/>
    </row>
    <row r="21" spans="1:54" ht="15.6" x14ac:dyDescent="0.3">
      <c r="A21" s="136" t="s">
        <v>116</v>
      </c>
      <c r="B21" s="1120">
        <v>1</v>
      </c>
      <c r="C21" s="1121" t="s">
        <v>117</v>
      </c>
      <c r="D21" s="1120">
        <v>1</v>
      </c>
      <c r="E21" s="1121" t="s">
        <v>117</v>
      </c>
      <c r="F21" s="1120">
        <v>1</v>
      </c>
      <c r="G21" s="1121" t="s">
        <v>117</v>
      </c>
      <c r="H21" s="1116"/>
      <c r="I21" s="1709"/>
      <c r="J21" s="1710"/>
      <c r="K21" s="1703"/>
      <c r="L21" s="1704"/>
      <c r="M21" s="1704"/>
      <c r="N21" s="1704"/>
      <c r="O21" s="1705"/>
      <c r="R21" s="1116"/>
      <c r="S21" s="1116"/>
      <c r="T21" s="1116"/>
      <c r="U21" s="1116"/>
      <c r="V21" s="1116"/>
      <c r="W21" s="1116"/>
      <c r="X21" s="1116"/>
      <c r="Y21" s="1116"/>
      <c r="Z21" s="1116"/>
      <c r="AA21" s="1116"/>
      <c r="AB21" s="1116"/>
      <c r="AC21" s="1116"/>
      <c r="AD21" s="1116"/>
      <c r="AE21" s="1116"/>
      <c r="AF21" s="1116"/>
      <c r="AG21" s="1116"/>
      <c r="AH21" s="1116"/>
      <c r="AI21" s="1116"/>
    </row>
    <row r="22" spans="1:54" ht="16.5" customHeight="1" x14ac:dyDescent="0.3">
      <c r="A22" s="136" t="s">
        <v>118</v>
      </c>
      <c r="B22" s="1120">
        <v>1</v>
      </c>
      <c r="C22" s="1121" t="s">
        <v>117</v>
      </c>
      <c r="D22" s="1120">
        <v>1</v>
      </c>
      <c r="E22" s="1121" t="s">
        <v>117</v>
      </c>
      <c r="F22" s="1120">
        <v>1</v>
      </c>
      <c r="G22" s="1121" t="s">
        <v>117</v>
      </c>
      <c r="H22" s="1116"/>
      <c r="I22" s="1304"/>
      <c r="J22" s="1305"/>
      <c r="K22" s="1706"/>
      <c r="L22" s="1707"/>
      <c r="M22" s="1707"/>
      <c r="N22" s="1707"/>
      <c r="O22" s="1708"/>
      <c r="P22" s="1116"/>
      <c r="Q22" s="1116"/>
      <c r="R22" s="1116"/>
      <c r="S22" s="1116"/>
      <c r="T22" s="1116"/>
      <c r="U22" s="1116"/>
      <c r="V22" s="1116"/>
      <c r="W22" s="1122"/>
      <c r="X22" s="1116"/>
      <c r="Y22" s="1116"/>
      <c r="Z22" s="1116"/>
      <c r="AA22" s="1116"/>
      <c r="AB22" s="1116"/>
      <c r="AC22" s="1116"/>
      <c r="AD22" s="1116"/>
      <c r="AE22" s="1116"/>
      <c r="AF22" s="1116"/>
      <c r="AG22" s="1116"/>
      <c r="AH22" s="1116"/>
      <c r="AI22" s="1116"/>
      <c r="AO22" s="132"/>
    </row>
    <row r="23" spans="1:54" ht="16.5" customHeight="1" x14ac:dyDescent="0.3">
      <c r="A23" s="136"/>
      <c r="C23" s="138"/>
      <c r="D23" s="1116"/>
      <c r="E23" s="1116"/>
      <c r="F23" s="1116"/>
      <c r="G23" s="138"/>
      <c r="H23" s="1116"/>
      <c r="J23" s="131"/>
      <c r="K23" s="131"/>
      <c r="L23" s="1116"/>
      <c r="M23" s="1116"/>
      <c r="N23" s="1116"/>
      <c r="O23" s="1116"/>
      <c r="P23" s="1116"/>
      <c r="Q23" s="1116"/>
      <c r="R23" s="1116"/>
      <c r="S23" s="1116"/>
      <c r="T23" s="1116"/>
      <c r="U23" s="1116"/>
      <c r="V23" s="1116"/>
      <c r="W23" s="1116"/>
      <c r="X23" s="1116"/>
      <c r="Y23" s="1116"/>
      <c r="Z23" s="1116"/>
      <c r="AA23" s="1116"/>
      <c r="AB23" s="1116"/>
      <c r="AC23" s="1116"/>
      <c r="AD23" s="1116"/>
      <c r="AE23" s="1116"/>
      <c r="AF23" s="1116"/>
      <c r="AG23" s="1116"/>
      <c r="AH23" s="1116"/>
      <c r="AI23" s="1116"/>
      <c r="AO23" s="132"/>
    </row>
    <row r="24" spans="1:54" ht="16.5" customHeight="1" x14ac:dyDescent="0.25">
      <c r="F24" s="139"/>
      <c r="J24" s="131"/>
      <c r="K24" s="131"/>
      <c r="L24" s="1116"/>
      <c r="M24" s="1116"/>
      <c r="N24" s="1116"/>
      <c r="O24" s="1116"/>
      <c r="P24" s="1116"/>
      <c r="Q24" s="1116"/>
      <c r="R24" s="1116"/>
      <c r="S24" s="1116"/>
      <c r="T24" s="1116"/>
      <c r="U24" s="1116"/>
      <c r="V24" s="1116"/>
      <c r="W24" s="1116"/>
      <c r="X24" s="1116"/>
      <c r="Y24" s="1116"/>
      <c r="Z24" s="1116"/>
      <c r="AA24" s="1116"/>
      <c r="AB24" s="1116"/>
      <c r="AC24" s="1116"/>
      <c r="AD24" s="1116"/>
      <c r="AE24" s="1116"/>
      <c r="AF24" s="1116"/>
      <c r="AG24" s="1116"/>
      <c r="AH24" s="1116"/>
      <c r="AI24" s="1116"/>
      <c r="AP24" s="134"/>
    </row>
    <row r="25" spans="1:54" ht="1.05" customHeight="1" x14ac:dyDescent="0.25">
      <c r="A25" s="140"/>
      <c r="B25" s="140"/>
      <c r="C25" s="141"/>
      <c r="D25" s="141"/>
      <c r="E25" s="141"/>
      <c r="F25" s="141"/>
      <c r="G25" s="141"/>
      <c r="H25" s="141"/>
      <c r="I25" s="141"/>
      <c r="J25" s="142"/>
      <c r="K25" s="142"/>
      <c r="L25" s="1116"/>
      <c r="M25" s="1116"/>
      <c r="N25" s="1116"/>
      <c r="O25" s="1116"/>
      <c r="P25" s="1116"/>
      <c r="Q25" s="1116"/>
      <c r="R25" s="1116"/>
      <c r="S25" s="1116"/>
      <c r="T25" s="1116"/>
      <c r="U25" s="1116"/>
      <c r="V25" s="1116"/>
      <c r="W25" s="1116"/>
      <c r="X25" s="1116"/>
      <c r="Y25" s="1116"/>
      <c r="Z25" s="1116"/>
      <c r="AA25" s="1116"/>
      <c r="AB25" s="1116"/>
      <c r="AC25" s="1116"/>
      <c r="AD25" s="1116"/>
      <c r="AE25" s="1116"/>
      <c r="AF25" s="1116"/>
      <c r="AG25" s="1116"/>
      <c r="AH25" s="1116"/>
      <c r="AI25" s="1116"/>
      <c r="AL25" s="143"/>
      <c r="AM25" s="144"/>
    </row>
    <row r="26" spans="1:54" s="128" customFormat="1" ht="15.6" x14ac:dyDescent="0.25">
      <c r="A26" s="145"/>
      <c r="C26" s="146"/>
      <c r="D26" s="146"/>
      <c r="E26" s="146"/>
      <c r="F26" s="146"/>
      <c r="G26" s="146"/>
      <c r="H26" s="146"/>
      <c r="I26" s="146"/>
      <c r="J26" s="146"/>
      <c r="K26" s="146"/>
      <c r="L26" s="146"/>
      <c r="M26" s="146"/>
      <c r="N26" s="146"/>
      <c r="O26" s="146"/>
      <c r="P26" s="146"/>
      <c r="Q26" s="146"/>
      <c r="R26" s="146"/>
      <c r="S26" s="146"/>
      <c r="T26" s="146"/>
    </row>
    <row r="27" spans="1:54" s="130" customFormat="1" ht="21" thickBot="1" x14ac:dyDescent="0.4">
      <c r="A27" s="147"/>
      <c r="B27" s="148"/>
      <c r="C27" s="148"/>
      <c r="D27" s="149"/>
      <c r="E27" s="149"/>
      <c r="F27" s="149"/>
      <c r="G27" s="149"/>
      <c r="H27" s="149"/>
      <c r="I27" s="149"/>
      <c r="J27" s="149"/>
      <c r="K27" s="149"/>
      <c r="L27" s="105"/>
      <c r="M27" s="105"/>
      <c r="N27" s="105"/>
      <c r="O27" s="105"/>
      <c r="P27" s="105"/>
      <c r="Q27" s="105"/>
      <c r="R27" s="105"/>
      <c r="S27" s="105"/>
      <c r="T27" s="105"/>
      <c r="U27" s="109"/>
      <c r="V27" s="109"/>
      <c r="W27" s="109"/>
      <c r="X27" s="109"/>
      <c r="Y27" s="109"/>
      <c r="Z27" s="109"/>
      <c r="AA27" s="109"/>
      <c r="AB27" s="109"/>
      <c r="AC27" s="109"/>
      <c r="AD27" s="109"/>
      <c r="AI27" s="109"/>
      <c r="AJ27" s="109"/>
      <c r="AK27" s="109"/>
      <c r="AL27" s="109"/>
      <c r="AM27" s="109"/>
      <c r="AN27" s="109"/>
      <c r="AO27" s="109"/>
      <c r="AP27" s="109"/>
      <c r="AQ27" s="109"/>
      <c r="AR27" s="109"/>
      <c r="AS27" s="109"/>
      <c r="AT27" s="109"/>
      <c r="AU27" s="109"/>
      <c r="AV27" s="150"/>
      <c r="AW27" s="150"/>
      <c r="AX27" s="150"/>
      <c r="AY27" s="150"/>
      <c r="AZ27" s="150"/>
      <c r="BA27" s="151"/>
    </row>
    <row r="28" spans="1:54" ht="16.95" customHeight="1" thickBot="1" x14ac:dyDescent="0.4">
      <c r="A28" s="147" t="s">
        <v>119</v>
      </c>
      <c r="C28" s="1711" t="s">
        <v>145</v>
      </c>
      <c r="D28" s="1712"/>
      <c r="E28" s="1712"/>
      <c r="F28" s="1712"/>
      <c r="G28" s="1712"/>
      <c r="H28" s="1712"/>
      <c r="I28" s="1712"/>
      <c r="J28" s="1712"/>
      <c r="K28" s="1713" t="s">
        <v>146</v>
      </c>
      <c r="L28" s="1714"/>
      <c r="M28" s="1714"/>
      <c r="N28" s="1714"/>
      <c r="O28" s="1714"/>
      <c r="P28" s="1714"/>
      <c r="Q28" s="1714"/>
      <c r="R28" s="1715"/>
      <c r="S28" s="1716" t="s">
        <v>147</v>
      </c>
      <c r="T28" s="1717"/>
      <c r="U28" s="1717"/>
      <c r="V28" s="1717"/>
      <c r="W28" s="1717"/>
      <c r="X28" s="1717"/>
      <c r="Y28" s="1717"/>
      <c r="Z28" s="1718"/>
      <c r="AA28" s="1116"/>
      <c r="AJ28" s="1116"/>
      <c r="AK28" s="1116"/>
      <c r="AL28" s="1116"/>
      <c r="AM28" s="152"/>
      <c r="AN28" s="152"/>
      <c r="AO28" s="152"/>
      <c r="AP28" s="152"/>
      <c r="AQ28" s="152"/>
      <c r="AR28" s="152"/>
      <c r="AS28" s="152"/>
      <c r="AT28" s="152"/>
      <c r="AU28" s="152"/>
      <c r="AV28" s="152"/>
      <c r="AW28" s="152"/>
      <c r="AX28" s="152"/>
      <c r="AY28" s="152"/>
      <c r="AZ28" s="152"/>
      <c r="BA28" s="152"/>
    </row>
    <row r="29" spans="1:54" s="130" customFormat="1" ht="79.8" thickBot="1" x14ac:dyDescent="0.3">
      <c r="A29" s="153" t="s">
        <v>120</v>
      </c>
      <c r="B29" s="1307" t="str">
        <f>IF($I$20="ON","Note: Population Scaling is ON. Click for More Info.","")</f>
        <v>Note: Population Scaling is ON. Click for More Info.</v>
      </c>
      <c r="C29" s="155" t="s">
        <v>122</v>
      </c>
      <c r="D29" s="156" t="s">
        <v>124</v>
      </c>
      <c r="E29" s="156" t="s">
        <v>125</v>
      </c>
      <c r="F29" s="156" t="s">
        <v>126</v>
      </c>
      <c r="G29" s="156" t="s">
        <v>127</v>
      </c>
      <c r="H29" s="157" t="s">
        <v>128</v>
      </c>
      <c r="I29" s="157" t="s">
        <v>129</v>
      </c>
      <c r="J29" s="158" t="s">
        <v>130</v>
      </c>
      <c r="K29" s="155" t="s">
        <v>131</v>
      </c>
      <c r="L29" s="156" t="s">
        <v>132</v>
      </c>
      <c r="M29" s="156" t="s">
        <v>2724</v>
      </c>
      <c r="N29" s="156" t="s">
        <v>133</v>
      </c>
      <c r="O29" s="156" t="s">
        <v>134</v>
      </c>
      <c r="P29" s="157" t="s">
        <v>135</v>
      </c>
      <c r="Q29" s="157" t="s">
        <v>136</v>
      </c>
      <c r="R29" s="158" t="s">
        <v>137</v>
      </c>
      <c r="S29" s="155" t="s">
        <v>138</v>
      </c>
      <c r="T29" s="156" t="s">
        <v>139</v>
      </c>
      <c r="U29" s="156" t="s">
        <v>2725</v>
      </c>
      <c r="V29" s="156" t="s">
        <v>140</v>
      </c>
      <c r="W29" s="156" t="s">
        <v>141</v>
      </c>
      <c r="X29" s="157" t="s">
        <v>142</v>
      </c>
      <c r="Y29" s="157" t="s">
        <v>143</v>
      </c>
      <c r="Z29" s="158" t="s">
        <v>144</v>
      </c>
      <c r="AA29" s="159" t="s">
        <v>121</v>
      </c>
      <c r="AD29" s="1116"/>
      <c r="AE29" s="1116"/>
      <c r="AF29" s="1116"/>
      <c r="AG29" s="1116"/>
      <c r="AH29" s="1116"/>
      <c r="AI29" s="1116"/>
      <c r="AJ29" s="1116"/>
      <c r="AK29" s="1116"/>
      <c r="AL29" s="1116"/>
      <c r="AM29" s="1116"/>
      <c r="AN29" s="1116"/>
      <c r="AO29" s="1116"/>
      <c r="AP29" s="1116"/>
      <c r="AQ29" s="1116"/>
      <c r="AR29" s="1116"/>
      <c r="AS29" s="1116"/>
      <c r="AT29" s="1116"/>
      <c r="AU29" s="1116"/>
      <c r="AV29" s="1116"/>
      <c r="AW29" s="1116"/>
      <c r="AX29" s="1116"/>
      <c r="AY29" s="1116"/>
      <c r="AZ29" s="1116"/>
      <c r="BA29" s="1116"/>
      <c r="BB29" s="1116"/>
    </row>
    <row r="30" spans="1:54" s="130" customFormat="1" ht="15.6" x14ac:dyDescent="0.25">
      <c r="A30" s="1123" t="s">
        <v>122</v>
      </c>
      <c r="B30" s="160">
        <v>2012</v>
      </c>
      <c r="C30" s="1124">
        <v>174150.65</v>
      </c>
      <c r="D30" s="1125">
        <v>144779.45202229323</v>
      </c>
      <c r="E30" s="1126"/>
      <c r="F30" s="1126"/>
      <c r="G30" s="1126"/>
      <c r="H30" s="1127">
        <v>174150.65000000002</v>
      </c>
      <c r="I30" s="1127">
        <v>144779.45202229323</v>
      </c>
      <c r="J30" s="1128">
        <v>159465.05101114663</v>
      </c>
      <c r="K30" s="1129">
        <v>38860.657142857141</v>
      </c>
      <c r="L30" s="1130">
        <v>15308.70178819757</v>
      </c>
      <c r="M30" s="1130"/>
      <c r="N30" s="1126"/>
      <c r="O30" s="1131"/>
      <c r="P30" s="1132">
        <v>38860.657142857133</v>
      </c>
      <c r="Q30" s="1132">
        <v>15308.701788197573</v>
      </c>
      <c r="R30" s="1133">
        <v>27084.679465527355</v>
      </c>
      <c r="S30" s="1129">
        <v>213011.30714285714</v>
      </c>
      <c r="T30" s="1126">
        <v>160088.1538104908</v>
      </c>
      <c r="U30" s="1131"/>
      <c r="V30" s="1131"/>
      <c r="W30" s="1131"/>
      <c r="X30" s="1132">
        <v>213011.30714285708</v>
      </c>
      <c r="Y30" s="1132">
        <v>160088.15381049088</v>
      </c>
      <c r="Z30" s="1128">
        <v>186549.73047667398</v>
      </c>
      <c r="AA30" s="166" t="s">
        <v>123</v>
      </c>
      <c r="AC30" s="160"/>
      <c r="AD30" s="1116"/>
      <c r="AE30" s="1116"/>
      <c r="AF30" s="1116"/>
      <c r="AG30" s="1116"/>
      <c r="AH30" s="1116"/>
      <c r="AI30" s="1116"/>
      <c r="AJ30" s="1116"/>
      <c r="AK30" s="1116"/>
      <c r="AL30" s="1116"/>
      <c r="AM30" s="1116"/>
      <c r="AN30" s="1116"/>
      <c r="AO30" s="1116"/>
      <c r="AP30" s="1116"/>
      <c r="AQ30" s="1116"/>
      <c r="AR30" s="1116"/>
      <c r="AS30" s="1116"/>
      <c r="AT30" s="1116"/>
      <c r="AU30" s="1116"/>
      <c r="AV30" s="1116"/>
      <c r="AW30" s="1116"/>
      <c r="AX30" s="1116"/>
      <c r="AY30" s="1116"/>
      <c r="AZ30" s="1116"/>
      <c r="BA30" s="1116"/>
      <c r="BB30" s="1116"/>
    </row>
    <row r="31" spans="1:54" s="130" customFormat="1" ht="15" customHeight="1" x14ac:dyDescent="0.25">
      <c r="A31" s="1180" t="s">
        <v>124</v>
      </c>
      <c r="B31" s="160">
        <v>2013</v>
      </c>
      <c r="C31" s="1134">
        <v>177298.97499999998</v>
      </c>
      <c r="D31" s="1135">
        <v>146045.61164067639</v>
      </c>
      <c r="E31" s="1136"/>
      <c r="F31" s="1136"/>
      <c r="G31" s="1136"/>
      <c r="H31" s="1137">
        <v>177298.97499999998</v>
      </c>
      <c r="I31" s="1137">
        <v>146045.61164067639</v>
      </c>
      <c r="J31" s="1138">
        <v>161672.29332033818</v>
      </c>
      <c r="K31" s="1139">
        <v>39626.462142857141</v>
      </c>
      <c r="L31" s="1140">
        <v>16178.495499451838</v>
      </c>
      <c r="M31" s="1140"/>
      <c r="N31" s="1141"/>
      <c r="O31" s="1142"/>
      <c r="P31" s="1143">
        <v>39626.462142857148</v>
      </c>
      <c r="Q31" s="1143">
        <v>16178.495499451828</v>
      </c>
      <c r="R31" s="1144">
        <v>27902.478821154487</v>
      </c>
      <c r="S31" s="1139">
        <v>216925.43714285712</v>
      </c>
      <c r="T31" s="1136">
        <v>162224.10714012824</v>
      </c>
      <c r="U31" s="1142"/>
      <c r="V31" s="1142"/>
      <c r="W31" s="1142"/>
      <c r="X31" s="1143">
        <v>216925.43714285712</v>
      </c>
      <c r="Y31" s="1143">
        <v>162224.10714012827</v>
      </c>
      <c r="Z31" s="1138">
        <v>189574.77214149266</v>
      </c>
      <c r="AA31" s="166" t="s">
        <v>123</v>
      </c>
      <c r="AC31" s="160"/>
      <c r="AD31" s="1116"/>
      <c r="AE31" s="1116"/>
      <c r="AF31" s="1116"/>
      <c r="AG31" s="1116"/>
      <c r="AH31" s="1116"/>
      <c r="AI31" s="1116"/>
      <c r="AJ31" s="1116"/>
      <c r="AK31" s="1116"/>
      <c r="AL31" s="1116"/>
      <c r="AM31" s="1116"/>
      <c r="AN31" s="1116"/>
      <c r="AO31" s="1116"/>
      <c r="AP31" s="1116"/>
      <c r="AQ31" s="1116"/>
      <c r="AR31" s="1116"/>
      <c r="AS31" s="1116"/>
      <c r="AT31" s="1116"/>
      <c r="AU31" s="1116"/>
      <c r="AV31" s="1116"/>
      <c r="AW31" s="1116"/>
      <c r="AX31" s="1116"/>
      <c r="AY31" s="1116"/>
      <c r="AZ31" s="1116"/>
      <c r="BA31" s="1116"/>
      <c r="BB31" s="1116"/>
    </row>
    <row r="32" spans="1:54" s="130" customFormat="1" ht="15" customHeight="1" x14ac:dyDescent="0.25">
      <c r="A32" s="1181" t="s">
        <v>125</v>
      </c>
      <c r="B32" s="160">
        <v>2014</v>
      </c>
      <c r="C32" s="1134">
        <v>182130.96681466574</v>
      </c>
      <c r="D32" s="1135">
        <v>148199.6834418145</v>
      </c>
      <c r="E32" s="1136">
        <v>208311.41369764411</v>
      </c>
      <c r="F32" s="1136"/>
      <c r="G32" s="1136"/>
      <c r="H32" s="1137">
        <v>204155.77214681916</v>
      </c>
      <c r="I32" s="1137">
        <v>154938.93715593038</v>
      </c>
      <c r="J32" s="1138">
        <v>179547.35465137477</v>
      </c>
      <c r="K32" s="1139">
        <v>40761.489991265567</v>
      </c>
      <c r="L32" s="1140">
        <v>17232.453414279851</v>
      </c>
      <c r="M32" s="1141"/>
      <c r="N32" s="1141"/>
      <c r="O32" s="1142"/>
      <c r="P32" s="1143">
        <v>40761.489991265567</v>
      </c>
      <c r="Q32" s="1143">
        <v>17232.453414279851</v>
      </c>
      <c r="R32" s="1144">
        <v>28996.971702772709</v>
      </c>
      <c r="S32" s="1139">
        <v>222892.45680593129</v>
      </c>
      <c r="T32" s="1136">
        <v>165432.13685609435</v>
      </c>
      <c r="U32" s="1136">
        <v>225543.86711192396</v>
      </c>
      <c r="V32" s="1142"/>
      <c r="W32" s="1142"/>
      <c r="X32" s="1143">
        <v>232355.95018451667</v>
      </c>
      <c r="Y32" s="1143">
        <v>176889.69033144973</v>
      </c>
      <c r="Z32" s="1138">
        <v>208544.32635414749</v>
      </c>
      <c r="AA32" s="166" t="s">
        <v>123</v>
      </c>
      <c r="AC32" s="160"/>
      <c r="AD32" s="1116"/>
      <c r="AE32" s="1116"/>
      <c r="AF32" s="1116"/>
      <c r="AG32" s="1116"/>
      <c r="AH32" s="1116"/>
      <c r="AI32" s="1116"/>
      <c r="AJ32" s="1116"/>
      <c r="AK32" s="1116"/>
      <c r="AL32" s="1116"/>
      <c r="AM32" s="1116"/>
      <c r="AN32" s="1116"/>
      <c r="AO32" s="1116"/>
      <c r="AP32" s="1116"/>
      <c r="AQ32" s="1116"/>
      <c r="AR32" s="1116"/>
      <c r="AS32" s="1116"/>
      <c r="AT32" s="1116"/>
      <c r="AU32" s="1116"/>
      <c r="AV32" s="1116"/>
      <c r="AW32" s="1116"/>
      <c r="AX32" s="1116"/>
      <c r="AY32" s="1116"/>
      <c r="AZ32" s="1116"/>
      <c r="BA32" s="1116"/>
      <c r="BB32" s="1116"/>
    </row>
    <row r="33" spans="1:54" s="130" customFormat="1" ht="15.75" customHeight="1" x14ac:dyDescent="0.25">
      <c r="A33" s="1180" t="s">
        <v>126</v>
      </c>
      <c r="B33" s="160">
        <v>2015</v>
      </c>
      <c r="C33" s="1145">
        <v>185383.46486368141</v>
      </c>
      <c r="D33" s="1146">
        <v>149414.46063669806</v>
      </c>
      <c r="E33" s="1147">
        <v>209924.69346621932</v>
      </c>
      <c r="F33" s="1147"/>
      <c r="G33" s="1147"/>
      <c r="H33" s="1148">
        <v>206423.81942780776</v>
      </c>
      <c r="I33" s="1148">
        <v>156724.5932165914</v>
      </c>
      <c r="J33" s="1149">
        <v>181574.20632219958</v>
      </c>
      <c r="K33" s="1150">
        <v>41535.883158753932</v>
      </c>
      <c r="L33" s="1151">
        <v>18264.906335224674</v>
      </c>
      <c r="M33" s="1152"/>
      <c r="N33" s="1152"/>
      <c r="O33" s="1153"/>
      <c r="P33" s="1154">
        <v>41535.883158753932</v>
      </c>
      <c r="Q33" s="1154">
        <v>18264.90633522467</v>
      </c>
      <c r="R33" s="1155">
        <v>29900.394746989303</v>
      </c>
      <c r="S33" s="1156">
        <v>226919.34802243533</v>
      </c>
      <c r="T33" s="1157">
        <v>167679.36697192275</v>
      </c>
      <c r="U33" s="1158">
        <v>228189.59980144398</v>
      </c>
      <c r="V33" s="1159"/>
      <c r="W33" s="1159"/>
      <c r="X33" s="1160">
        <v>235826.26447713983</v>
      </c>
      <c r="Y33" s="1160">
        <v>179365.94538672824</v>
      </c>
      <c r="Z33" s="1161">
        <v>211474.60106918888</v>
      </c>
      <c r="AA33" s="166" t="s">
        <v>123</v>
      </c>
      <c r="AC33" s="160"/>
      <c r="AD33" s="1116"/>
      <c r="AE33" s="1116"/>
      <c r="AF33" s="1116"/>
      <c r="AG33" s="1116"/>
      <c r="AH33" s="1116"/>
      <c r="AI33" s="1116"/>
      <c r="AJ33" s="1116"/>
      <c r="AK33" s="1116"/>
      <c r="AL33" s="1116"/>
      <c r="AM33" s="1116"/>
      <c r="AN33" s="1116"/>
      <c r="AO33" s="1116"/>
      <c r="AP33" s="1116"/>
      <c r="AQ33" s="1116"/>
      <c r="AR33" s="1116"/>
      <c r="AS33" s="1116"/>
      <c r="AT33" s="1116"/>
      <c r="AU33" s="1116"/>
      <c r="AV33" s="1116"/>
      <c r="AW33" s="1116"/>
      <c r="AX33" s="1116"/>
      <c r="AY33" s="1116"/>
      <c r="AZ33" s="1116"/>
      <c r="BA33" s="1116"/>
      <c r="BB33" s="1116"/>
    </row>
    <row r="34" spans="1:54" s="130" customFormat="1" ht="15" x14ac:dyDescent="0.25">
      <c r="A34" s="1180" t="s">
        <v>127</v>
      </c>
      <c r="B34" s="160">
        <v>2016</v>
      </c>
      <c r="C34" s="1145">
        <v>188650.25027939354</v>
      </c>
      <c r="D34" s="1146">
        <v>150598.18716344141</v>
      </c>
      <c r="E34" s="1147">
        <v>211525.01975533154</v>
      </c>
      <c r="F34" s="1147"/>
      <c r="G34" s="1147"/>
      <c r="H34" s="1148">
        <v>208720.35965495298</v>
      </c>
      <c r="I34" s="1148">
        <v>158461.94514382471</v>
      </c>
      <c r="J34" s="1149">
        <v>183591.15239938884</v>
      </c>
      <c r="K34" s="1150">
        <v>42305.852571336924</v>
      </c>
      <c r="L34" s="1151">
        <v>19377.732537093852</v>
      </c>
      <c r="M34" s="1152"/>
      <c r="N34" s="1152"/>
      <c r="O34" s="1153"/>
      <c r="P34" s="1154">
        <v>42305.852571336916</v>
      </c>
      <c r="Q34" s="1154">
        <v>19377.73253709386</v>
      </c>
      <c r="R34" s="1155">
        <v>30841.79255421539</v>
      </c>
      <c r="S34" s="1156">
        <v>230956.10285073047</v>
      </c>
      <c r="T34" s="1157">
        <v>169975.91970053528</v>
      </c>
      <c r="U34" s="1158">
        <v>230902.7522924254</v>
      </c>
      <c r="V34" s="1159"/>
      <c r="W34" s="1159"/>
      <c r="X34" s="1160">
        <v>239345.35903779976</v>
      </c>
      <c r="Y34" s="1160">
        <v>181877.82419132767</v>
      </c>
      <c r="Z34" s="1161">
        <v>214432.94495360422</v>
      </c>
      <c r="AA34" s="166" t="s">
        <v>123</v>
      </c>
      <c r="AC34" s="160"/>
      <c r="AD34" s="1116"/>
      <c r="AE34" s="1116"/>
      <c r="AF34" s="1116"/>
      <c r="AG34" s="1116"/>
      <c r="AH34" s="1116"/>
      <c r="AI34" s="1116"/>
      <c r="AJ34" s="1116"/>
      <c r="AK34" s="1116"/>
      <c r="AL34" s="1116"/>
      <c r="AM34" s="1116"/>
      <c r="AN34" s="1116"/>
      <c r="AO34" s="1116"/>
      <c r="AP34" s="1116"/>
      <c r="AQ34" s="1116"/>
      <c r="AR34" s="1116"/>
      <c r="AS34" s="1116"/>
      <c r="AT34" s="1116"/>
      <c r="AU34" s="1116"/>
      <c r="AV34" s="1116"/>
      <c r="AW34" s="1116"/>
      <c r="AX34" s="1116"/>
      <c r="AY34" s="1116"/>
      <c r="AZ34" s="1116"/>
      <c r="BA34" s="1116"/>
      <c r="BB34" s="1116"/>
    </row>
    <row r="35" spans="1:54" s="130" customFormat="1" ht="15" x14ac:dyDescent="0.25">
      <c r="A35" s="176" t="s">
        <v>128</v>
      </c>
      <c r="B35" s="160">
        <v>2017</v>
      </c>
      <c r="C35" s="1145">
        <v>191929.93589144741</v>
      </c>
      <c r="D35" s="1146">
        <v>151751.35731081394</v>
      </c>
      <c r="E35" s="1147">
        <v>213108.09897728928</v>
      </c>
      <c r="F35" s="1147"/>
      <c r="G35" s="1147"/>
      <c r="H35" s="1148">
        <v>211042.4471883373</v>
      </c>
      <c r="I35" s="1148">
        <v>160150.4809313631</v>
      </c>
      <c r="J35" s="1149">
        <v>185596.4640598502</v>
      </c>
      <c r="K35" s="1150">
        <v>43071.083110058746</v>
      </c>
      <c r="L35" s="1151">
        <v>20572.262343640596</v>
      </c>
      <c r="M35" s="1152"/>
      <c r="N35" s="1152"/>
      <c r="O35" s="1153"/>
      <c r="P35" s="1154">
        <v>43071.083110058753</v>
      </c>
      <c r="Q35" s="1154">
        <v>20572.262343640585</v>
      </c>
      <c r="R35" s="1155">
        <v>31821.672726849669</v>
      </c>
      <c r="S35" s="1156">
        <v>235001.01900150615</v>
      </c>
      <c r="T35" s="1157">
        <v>172323.61965445452</v>
      </c>
      <c r="U35" s="1158">
        <v>233680.36132092986</v>
      </c>
      <c r="V35" s="1159"/>
      <c r="W35" s="1159"/>
      <c r="X35" s="1160">
        <v>242908.43188441245</v>
      </c>
      <c r="Y35" s="1160">
        <v>184428.23476684789</v>
      </c>
      <c r="Z35" s="1161">
        <v>217418.13678669988</v>
      </c>
      <c r="AA35" s="166" t="s">
        <v>123</v>
      </c>
      <c r="AC35" s="160"/>
      <c r="AD35" s="1116"/>
      <c r="AE35" s="1116"/>
      <c r="AF35" s="1116"/>
      <c r="AG35" s="1116"/>
      <c r="AH35" s="1116"/>
      <c r="AI35" s="1116"/>
      <c r="AJ35" s="1116"/>
      <c r="AK35" s="1116"/>
      <c r="AL35" s="1116"/>
      <c r="AM35" s="1116"/>
      <c r="AN35" s="1116"/>
      <c r="AO35" s="1116"/>
      <c r="AP35" s="1116"/>
      <c r="AQ35" s="1116"/>
      <c r="AR35" s="1116"/>
      <c r="AS35" s="1116"/>
      <c r="AT35" s="1116"/>
      <c r="AU35" s="1116"/>
      <c r="AV35" s="1116"/>
      <c r="AW35" s="1116"/>
      <c r="AX35" s="1116"/>
      <c r="AY35" s="1116"/>
      <c r="AZ35" s="1116"/>
      <c r="BA35" s="1116"/>
      <c r="BB35" s="1116"/>
    </row>
    <row r="36" spans="1:54" s="130" customFormat="1" ht="15" x14ac:dyDescent="0.25">
      <c r="A36" s="176" t="s">
        <v>129</v>
      </c>
      <c r="B36" s="160">
        <v>2018</v>
      </c>
      <c r="C36" s="1145">
        <v>195218.95572553793</v>
      </c>
      <c r="D36" s="1146">
        <v>152873.30457972339</v>
      </c>
      <c r="E36" s="1147">
        <v>214666.50214875015</v>
      </c>
      <c r="F36" s="1147"/>
      <c r="G36" s="1147"/>
      <c r="H36" s="1148">
        <v>213384.10181920542</v>
      </c>
      <c r="I36" s="1148">
        <v>161788.40648346892</v>
      </c>
      <c r="J36" s="1149">
        <v>187586.25415133717</v>
      </c>
      <c r="K36" s="1150">
        <v>43830.766735031044</v>
      </c>
      <c r="L36" s="1151">
        <v>21849.670033364564</v>
      </c>
      <c r="M36" s="1152"/>
      <c r="N36" s="1152"/>
      <c r="O36" s="1153"/>
      <c r="P36" s="1154">
        <v>43830.766735031051</v>
      </c>
      <c r="Q36" s="1154">
        <v>21849.670033364557</v>
      </c>
      <c r="R36" s="1155">
        <v>32840.218384197804</v>
      </c>
      <c r="S36" s="1156">
        <v>239049.72246056897</v>
      </c>
      <c r="T36" s="1157">
        <v>174722.97461308795</v>
      </c>
      <c r="U36" s="1158">
        <v>236516.17218211471</v>
      </c>
      <c r="V36" s="1159"/>
      <c r="W36" s="1159"/>
      <c r="X36" s="1160">
        <v>246507.70129796476</v>
      </c>
      <c r="Y36" s="1160">
        <v>187018.21153921631</v>
      </c>
      <c r="Z36" s="1161">
        <v>220426.47253553497</v>
      </c>
      <c r="AA36" s="166" t="s">
        <v>123</v>
      </c>
      <c r="AC36" s="160"/>
      <c r="AD36" s="1116"/>
      <c r="AE36" s="1116"/>
      <c r="AF36" s="1116"/>
      <c r="AG36" s="1116"/>
      <c r="AH36" s="1116"/>
      <c r="AI36" s="1116"/>
      <c r="AJ36" s="1116"/>
      <c r="AK36" s="1116"/>
      <c r="AL36" s="1116"/>
      <c r="AM36" s="1116"/>
      <c r="AN36" s="1116"/>
      <c r="AO36" s="1116"/>
      <c r="AP36" s="1116"/>
      <c r="AQ36" s="1116"/>
      <c r="AR36" s="1116"/>
      <c r="AS36" s="1116"/>
      <c r="AT36" s="1116"/>
      <c r="AU36" s="1116"/>
      <c r="AV36" s="1116"/>
      <c r="AW36" s="1116"/>
      <c r="AX36" s="1116"/>
      <c r="AY36" s="1116"/>
      <c r="AZ36" s="1116"/>
      <c r="BA36" s="1116"/>
      <c r="BB36" s="1116"/>
    </row>
    <row r="37" spans="1:54" s="130" customFormat="1" ht="15.6" thickBot="1" x14ac:dyDescent="0.3">
      <c r="A37" s="1162" t="s">
        <v>130</v>
      </c>
      <c r="B37" s="160">
        <v>2019</v>
      </c>
      <c r="C37" s="1163">
        <v>198511.95274782943</v>
      </c>
      <c r="D37" s="1164">
        <v>153962.79070922208</v>
      </c>
      <c r="E37" s="1165">
        <v>216190.4785292036</v>
      </c>
      <c r="F37" s="1165"/>
      <c r="G37" s="1165"/>
      <c r="H37" s="1166">
        <v>215737.00848715409</v>
      </c>
      <c r="I37" s="1166">
        <v>163373.13950368267</v>
      </c>
      <c r="J37" s="1167">
        <v>189555.07399541838</v>
      </c>
      <c r="K37" s="1168">
        <v>44583.689659747644</v>
      </c>
      <c r="L37" s="1169">
        <v>23211.017239664194</v>
      </c>
      <c r="M37" s="1170"/>
      <c r="N37" s="1170"/>
      <c r="O37" s="1171"/>
      <c r="P37" s="1172">
        <v>44583.689659747652</v>
      </c>
      <c r="Q37" s="1172">
        <v>23211.017239664179</v>
      </c>
      <c r="R37" s="1173">
        <v>33897.353449705915</v>
      </c>
      <c r="S37" s="1174">
        <v>243095.64240757708</v>
      </c>
      <c r="T37" s="1175">
        <v>177173.80794888627</v>
      </c>
      <c r="U37" s="1176">
        <v>239401.49576886778</v>
      </c>
      <c r="V37" s="1177"/>
      <c r="W37" s="1177"/>
      <c r="X37" s="1178">
        <v>250133.07412127507</v>
      </c>
      <c r="Y37" s="1178">
        <v>189647.55662894566</v>
      </c>
      <c r="Z37" s="1179">
        <v>223452.42744512431</v>
      </c>
      <c r="AA37" s="166" t="s">
        <v>123</v>
      </c>
      <c r="AC37" s="160"/>
      <c r="AD37" s="1116"/>
      <c r="AE37" s="1116"/>
      <c r="AF37" s="1116"/>
      <c r="AG37" s="1116"/>
      <c r="AH37" s="1116"/>
      <c r="AI37" s="1116"/>
      <c r="AJ37" s="1116"/>
      <c r="AK37" s="1116"/>
      <c r="AL37" s="1116"/>
      <c r="AM37" s="1116"/>
      <c r="AN37" s="1116"/>
      <c r="AO37" s="1116"/>
      <c r="AP37" s="1116"/>
      <c r="AQ37" s="1116"/>
      <c r="AR37" s="1116"/>
      <c r="AS37" s="1116"/>
      <c r="AT37" s="1116"/>
      <c r="AU37" s="1116"/>
      <c r="AV37" s="1116"/>
      <c r="AW37" s="1116"/>
      <c r="AX37" s="1116"/>
      <c r="AY37" s="1116"/>
      <c r="AZ37" s="1116"/>
      <c r="BA37" s="1116"/>
      <c r="BB37" s="1116"/>
    </row>
    <row r="38" spans="1:54" s="130" customFormat="1" ht="15" x14ac:dyDescent="0.25">
      <c r="A38" s="1123" t="s">
        <v>131</v>
      </c>
      <c r="B38" s="160">
        <v>2020</v>
      </c>
      <c r="C38" s="1163">
        <v>201820.97348504368</v>
      </c>
      <c r="D38" s="1164">
        <v>155031.40357745116</v>
      </c>
      <c r="E38" s="1165">
        <v>217690.24964196701</v>
      </c>
      <c r="F38" s="1165"/>
      <c r="G38" s="1165"/>
      <c r="H38" s="1166">
        <v>218112.51454514061</v>
      </c>
      <c r="I38" s="1166">
        <v>164915.90325783397</v>
      </c>
      <c r="J38" s="1167">
        <v>191514.20890148729</v>
      </c>
      <c r="K38" s="1168">
        <v>45332.545181748486</v>
      </c>
      <c r="L38" s="1169">
        <v>24659.354875634781</v>
      </c>
      <c r="M38" s="1170"/>
      <c r="N38" s="1170"/>
      <c r="O38" s="1171"/>
      <c r="P38" s="1172">
        <v>45332.545181748494</v>
      </c>
      <c r="Q38" s="1172">
        <v>24659.354875634766</v>
      </c>
      <c r="R38" s="1173">
        <v>34995.95002869163</v>
      </c>
      <c r="S38" s="1174">
        <v>247153.51866679217</v>
      </c>
      <c r="T38" s="1175">
        <v>179690.75845308593</v>
      </c>
      <c r="U38" s="1176">
        <v>242349.60451760178</v>
      </c>
      <c r="V38" s="1177"/>
      <c r="W38" s="1177"/>
      <c r="X38" s="1178">
        <v>253797.22408895777</v>
      </c>
      <c r="Y38" s="1178">
        <v>192332.03033602884</v>
      </c>
      <c r="Z38" s="1179">
        <v>226510.15893017891</v>
      </c>
      <c r="AA38" s="166" t="s">
        <v>123</v>
      </c>
      <c r="AC38" s="160"/>
      <c r="AD38" s="1116"/>
      <c r="AE38" s="1116"/>
      <c r="AF38" s="1116"/>
      <c r="AG38" s="1116"/>
      <c r="AH38" s="1116"/>
      <c r="AI38" s="1116"/>
      <c r="AJ38" s="1116"/>
      <c r="AK38" s="1116"/>
      <c r="AL38" s="1116"/>
      <c r="AM38" s="1116"/>
      <c r="AN38" s="1116"/>
      <c r="AO38" s="1116"/>
      <c r="AP38" s="1116"/>
      <c r="AQ38" s="1116"/>
      <c r="AR38" s="1116"/>
      <c r="AS38" s="1116"/>
      <c r="AT38" s="1116"/>
      <c r="AU38" s="1116"/>
      <c r="AV38" s="1116"/>
      <c r="AW38" s="1116"/>
      <c r="AX38" s="1116"/>
      <c r="AY38" s="1116"/>
      <c r="AZ38" s="1116"/>
      <c r="BA38" s="1116"/>
      <c r="BB38" s="1116"/>
    </row>
    <row r="39" spans="1:54" s="130" customFormat="1" ht="15" x14ac:dyDescent="0.25">
      <c r="A39" s="1180" t="s">
        <v>132</v>
      </c>
      <c r="B39" s="160">
        <v>2021</v>
      </c>
      <c r="C39" s="1163">
        <v>204981.55457710105</v>
      </c>
      <c r="D39" s="1164">
        <v>155954.78511375026</v>
      </c>
      <c r="E39" s="1165">
        <v>218988.06807600218</v>
      </c>
      <c r="F39" s="1165"/>
      <c r="G39" s="1165"/>
      <c r="H39" s="1166">
        <v>220332.81868413251</v>
      </c>
      <c r="I39" s="1166">
        <v>166283.45316043645</v>
      </c>
      <c r="J39" s="1167">
        <v>193308.13592228448</v>
      </c>
      <c r="K39" s="1168">
        <v>46040.38056291778</v>
      </c>
      <c r="L39" s="1169">
        <v>26175.308158639848</v>
      </c>
      <c r="M39" s="1170"/>
      <c r="N39" s="1170"/>
      <c r="O39" s="1171"/>
      <c r="P39" s="1172">
        <v>46040.38056291778</v>
      </c>
      <c r="Q39" s="1172">
        <v>26175.308158639844</v>
      </c>
      <c r="R39" s="1173">
        <v>36107.844360778814</v>
      </c>
      <c r="S39" s="1174">
        <v>251021.93514001882</v>
      </c>
      <c r="T39" s="1175">
        <v>182130.09327239011</v>
      </c>
      <c r="U39" s="1176">
        <v>245163.37623464203</v>
      </c>
      <c r="V39" s="1177"/>
      <c r="W39" s="1177"/>
      <c r="X39" s="1178">
        <v>257292.03268212365</v>
      </c>
      <c r="Y39" s="1178">
        <v>194918.23708257696</v>
      </c>
      <c r="Z39" s="1179">
        <v>229415.98028306328</v>
      </c>
      <c r="AA39" s="166" t="s">
        <v>123</v>
      </c>
      <c r="AC39" s="160"/>
      <c r="AD39" s="1116"/>
      <c r="AE39" s="1116"/>
      <c r="AF39" s="1116"/>
      <c r="AG39" s="1116"/>
      <c r="AH39" s="1116"/>
      <c r="AI39" s="1116"/>
      <c r="AJ39" s="1116"/>
      <c r="AK39" s="1116"/>
      <c r="AL39" s="1116"/>
      <c r="AM39" s="1116"/>
      <c r="AN39" s="1116"/>
      <c r="AO39" s="1116"/>
      <c r="AP39" s="1116"/>
      <c r="AQ39" s="1116"/>
      <c r="AR39" s="1116"/>
      <c r="AS39" s="1116"/>
      <c r="AT39" s="1116"/>
      <c r="AU39" s="1116"/>
      <c r="AV39" s="1116"/>
      <c r="AW39" s="1116"/>
      <c r="AX39" s="1116"/>
      <c r="AY39" s="1116"/>
      <c r="AZ39" s="1116"/>
      <c r="BA39" s="1116"/>
      <c r="BB39" s="1116"/>
    </row>
    <row r="40" spans="1:54" ht="15" x14ac:dyDescent="0.25">
      <c r="A40" s="1180" t="s">
        <v>2724</v>
      </c>
      <c r="B40" s="160">
        <v>2022</v>
      </c>
      <c r="C40" s="1163">
        <v>208127.5203269739</v>
      </c>
      <c r="D40" s="1164">
        <v>156837.13329829165</v>
      </c>
      <c r="E40" s="1165">
        <v>220230.34101981024</v>
      </c>
      <c r="F40" s="1165"/>
      <c r="G40" s="1165"/>
      <c r="H40" s="1166">
        <v>222544.0424639282</v>
      </c>
      <c r="I40" s="1166">
        <v>167585.95396612238</v>
      </c>
      <c r="J40" s="1167">
        <v>195064.99821502529</v>
      </c>
      <c r="K40" s="1168">
        <v>46737.254757821946</v>
      </c>
      <c r="L40" s="1169">
        <v>27775.389098090644</v>
      </c>
      <c r="M40" s="1170"/>
      <c r="N40" s="1170"/>
      <c r="O40" s="1171"/>
      <c r="P40" s="1172">
        <v>46737.254757821953</v>
      </c>
      <c r="Q40" s="1172">
        <v>27775.389098090629</v>
      </c>
      <c r="R40" s="1173">
        <v>37256.321927956291</v>
      </c>
      <c r="S40" s="1174">
        <v>254864.77508479584</v>
      </c>
      <c r="T40" s="1175">
        <v>184612.52239638229</v>
      </c>
      <c r="U40" s="1176">
        <v>248005.73011790088</v>
      </c>
      <c r="V40" s="1177"/>
      <c r="W40" s="1177"/>
      <c r="X40" s="1178">
        <v>260785.76091743269</v>
      </c>
      <c r="Y40" s="1178">
        <v>197536.25748195333</v>
      </c>
      <c r="Z40" s="1179">
        <v>232321.3201429816</v>
      </c>
      <c r="AA40" s="166" t="s">
        <v>123</v>
      </c>
      <c r="AC40" s="160"/>
      <c r="AD40" s="1116"/>
      <c r="AE40" s="1116"/>
      <c r="AF40" s="1116"/>
      <c r="AG40" s="1116"/>
      <c r="AH40" s="1116"/>
      <c r="AI40" s="1116"/>
      <c r="AJ40" s="1116"/>
      <c r="AK40" s="1116"/>
      <c r="AL40" s="1116"/>
      <c r="AM40" s="1116"/>
      <c r="AN40" s="1116"/>
      <c r="AO40" s="1116"/>
      <c r="AP40" s="1116"/>
      <c r="AQ40" s="1116"/>
      <c r="AR40" s="1116"/>
      <c r="AS40" s="1116"/>
      <c r="AT40" s="1116"/>
      <c r="AU40" s="1116"/>
      <c r="AV40" s="1116"/>
      <c r="AW40" s="1116"/>
      <c r="AX40" s="1116"/>
      <c r="AY40" s="1116"/>
      <c r="AZ40" s="1116"/>
      <c r="BA40" s="1116"/>
      <c r="BB40" s="1116"/>
    </row>
    <row r="41" spans="1:54" ht="15" x14ac:dyDescent="0.25">
      <c r="A41" s="1180" t="s">
        <v>133</v>
      </c>
      <c r="B41" s="160">
        <v>2023</v>
      </c>
      <c r="C41" s="1163">
        <v>211258.50275032726</v>
      </c>
      <c r="D41" s="1164">
        <v>157678.62172217597</v>
      </c>
      <c r="E41" s="1165">
        <v>221418.60175928904</v>
      </c>
      <c r="F41" s="1165"/>
      <c r="G41" s="1165"/>
      <c r="H41" s="1166">
        <v>224747.15330981673</v>
      </c>
      <c r="I41" s="1166">
        <v>168823.33084471145</v>
      </c>
      <c r="J41" s="1167">
        <v>196785.24207726409</v>
      </c>
      <c r="K41" s="1168">
        <v>47423.091570037934</v>
      </c>
      <c r="L41" s="1169">
        <v>29460.386904127045</v>
      </c>
      <c r="M41" s="1170"/>
      <c r="N41" s="1170"/>
      <c r="O41" s="1171"/>
      <c r="P41" s="1172">
        <v>47423.091570037934</v>
      </c>
      <c r="Q41" s="1172">
        <v>29460.386904127045</v>
      </c>
      <c r="R41" s="1173">
        <v>38441.739237082489</v>
      </c>
      <c r="S41" s="1174">
        <v>258681.5943203652</v>
      </c>
      <c r="T41" s="1175">
        <v>187139.00862630302</v>
      </c>
      <c r="U41" s="1176">
        <v>250878.98866341609</v>
      </c>
      <c r="V41" s="1177"/>
      <c r="W41" s="1177"/>
      <c r="X41" s="1178">
        <v>264278.31691840233</v>
      </c>
      <c r="Y41" s="1178">
        <v>200188.07748832053</v>
      </c>
      <c r="Z41" s="1179">
        <v>235226.98131434657</v>
      </c>
      <c r="AA41" s="166" t="s">
        <v>123</v>
      </c>
      <c r="AC41" s="160"/>
      <c r="AD41" s="1116"/>
      <c r="AE41" s="1116"/>
      <c r="AF41" s="1116"/>
      <c r="AG41" s="1116"/>
      <c r="AH41" s="1116"/>
      <c r="AI41" s="1116"/>
      <c r="AJ41" s="1116"/>
      <c r="AK41" s="1116"/>
      <c r="AL41" s="1116"/>
      <c r="AM41" s="1116"/>
      <c r="AN41" s="1116"/>
      <c r="AO41" s="1116"/>
      <c r="AP41" s="1116"/>
      <c r="AQ41" s="1116"/>
      <c r="AR41" s="1116"/>
      <c r="AS41" s="1116"/>
      <c r="AT41" s="1116"/>
      <c r="AU41" s="1116"/>
      <c r="AV41" s="1116"/>
      <c r="AW41" s="1116"/>
      <c r="AX41" s="1116"/>
      <c r="AY41" s="1116"/>
      <c r="AZ41" s="1116"/>
      <c r="BA41" s="1116"/>
      <c r="BB41" s="1116"/>
    </row>
    <row r="42" spans="1:54" ht="15" x14ac:dyDescent="0.25">
      <c r="A42" s="1180" t="s">
        <v>134</v>
      </c>
      <c r="B42" s="160">
        <v>2024</v>
      </c>
      <c r="C42" s="1163">
        <v>214370.87034576869</v>
      </c>
      <c r="D42" s="1164">
        <v>158476.65524804851</v>
      </c>
      <c r="E42" s="1165">
        <v>222552.06376235976</v>
      </c>
      <c r="F42" s="1165"/>
      <c r="G42" s="1165"/>
      <c r="H42" s="1166">
        <v>226940.20804636733</v>
      </c>
      <c r="I42" s="1166">
        <v>169992.85152441735</v>
      </c>
      <c r="J42" s="1167">
        <v>198466.52978539234</v>
      </c>
      <c r="K42" s="1168">
        <v>48097.085515678373</v>
      </c>
      <c r="L42" s="1169">
        <v>31230.502650761598</v>
      </c>
      <c r="M42" s="1170"/>
      <c r="N42" s="1170"/>
      <c r="O42" s="1171"/>
      <c r="P42" s="1172">
        <v>48097.085515678387</v>
      </c>
      <c r="Q42" s="1172">
        <v>31230.502650761577</v>
      </c>
      <c r="R42" s="1173">
        <v>39663.794083219982</v>
      </c>
      <c r="S42" s="1174">
        <v>262467.95586144709</v>
      </c>
      <c r="T42" s="1175">
        <v>189707.15789881011</v>
      </c>
      <c r="U42" s="1176">
        <v>253782.56641312136</v>
      </c>
      <c r="V42" s="1177"/>
      <c r="W42" s="1177"/>
      <c r="X42" s="1178">
        <v>267766.15379399987</v>
      </c>
      <c r="Y42" s="1178">
        <v>202872.29965491919</v>
      </c>
      <c r="Z42" s="1179">
        <v>238130.32386861232</v>
      </c>
      <c r="AA42" s="166" t="s">
        <v>123</v>
      </c>
      <c r="AC42" s="160"/>
      <c r="AD42" s="1116"/>
      <c r="AE42" s="1116"/>
      <c r="AF42" s="1116"/>
      <c r="AG42" s="1116"/>
      <c r="AH42" s="1116"/>
      <c r="AI42" s="1116"/>
      <c r="AJ42" s="1116"/>
      <c r="AK42" s="1116"/>
      <c r="AL42" s="1116"/>
      <c r="AM42" s="1116"/>
      <c r="AN42" s="1116"/>
      <c r="AO42" s="1116"/>
      <c r="AP42" s="1116"/>
      <c r="AQ42" s="1116"/>
      <c r="AR42" s="1116"/>
      <c r="AS42" s="1116"/>
      <c r="AT42" s="1116"/>
      <c r="AU42" s="1116"/>
      <c r="AV42" s="1116"/>
      <c r="AW42" s="1116"/>
      <c r="AX42" s="1116"/>
      <c r="AY42" s="1116"/>
      <c r="AZ42" s="1116"/>
      <c r="BA42" s="1116"/>
      <c r="BB42" s="1116"/>
    </row>
    <row r="43" spans="1:54" ht="15" x14ac:dyDescent="0.25">
      <c r="A43" s="176" t="s">
        <v>135</v>
      </c>
      <c r="B43" s="160">
        <v>2025</v>
      </c>
      <c r="C43" s="1163">
        <v>217461.96803450008</v>
      </c>
      <c r="D43" s="1146">
        <v>159229.61912624093</v>
      </c>
      <c r="E43" s="1147">
        <v>223630.54121399616</v>
      </c>
      <c r="F43" s="1147"/>
      <c r="G43" s="1147"/>
      <c r="H43" s="1148">
        <v>229121.81031090027</v>
      </c>
      <c r="I43" s="1148">
        <v>171092.94193892449</v>
      </c>
      <c r="J43" s="1167">
        <v>200107.37612491238</v>
      </c>
      <c r="K43" s="1168">
        <v>48758.654803431265</v>
      </c>
      <c r="L43" s="1151">
        <v>33085.977660903351</v>
      </c>
      <c r="M43" s="1152"/>
      <c r="N43" s="1152"/>
      <c r="O43" s="1153"/>
      <c r="P43" s="1154">
        <v>48758.654803431265</v>
      </c>
      <c r="Q43" s="1154">
        <v>33085.977660903351</v>
      </c>
      <c r="R43" s="1173">
        <v>40922.316232167308</v>
      </c>
      <c r="S43" s="1174">
        <v>266220.62283793133</v>
      </c>
      <c r="T43" s="1157">
        <v>192315.59678714428</v>
      </c>
      <c r="U43" s="1158">
        <v>256716.51887489951</v>
      </c>
      <c r="V43" s="1159"/>
      <c r="W43" s="1159"/>
      <c r="X43" s="1160">
        <v>271246.69874471915</v>
      </c>
      <c r="Y43" s="1160">
        <v>205588.46025526425</v>
      </c>
      <c r="Z43" s="1179">
        <v>241029.69235707968</v>
      </c>
      <c r="AA43" s="166" t="s">
        <v>123</v>
      </c>
      <c r="AC43" s="160"/>
      <c r="AD43" s="1116"/>
      <c r="AE43" s="1116"/>
      <c r="AF43" s="1116"/>
      <c r="AG43" s="1116"/>
      <c r="AH43" s="1116"/>
      <c r="AI43" s="1116"/>
      <c r="AJ43" s="1116"/>
      <c r="AK43" s="1116"/>
      <c r="AL43" s="1116"/>
      <c r="AM43" s="1116"/>
      <c r="AN43" s="1116"/>
      <c r="AO43" s="1116"/>
      <c r="AP43" s="1116"/>
      <c r="AQ43" s="1116"/>
      <c r="AR43" s="1116"/>
      <c r="AS43" s="1116"/>
      <c r="AT43" s="1116"/>
      <c r="AU43" s="1116"/>
      <c r="AV43" s="1116"/>
      <c r="AW43" s="1116"/>
      <c r="AX43" s="1116"/>
      <c r="AY43" s="1116"/>
      <c r="AZ43" s="1116"/>
      <c r="BA43" s="1116"/>
      <c r="BB43" s="1116"/>
    </row>
    <row r="44" spans="1:54" ht="15" x14ac:dyDescent="0.25">
      <c r="A44" s="176" t="s">
        <v>136</v>
      </c>
      <c r="B44" s="160">
        <v>2026</v>
      </c>
      <c r="C44" s="1163">
        <v>220532.45331930349</v>
      </c>
      <c r="D44" s="1146">
        <v>159938.892708478</v>
      </c>
      <c r="E44" s="1147">
        <v>224655.63289416287</v>
      </c>
      <c r="F44" s="1147"/>
      <c r="G44" s="1147"/>
      <c r="H44" s="1148">
        <v>231292.84115272338</v>
      </c>
      <c r="I44" s="1148">
        <v>172125.14479523952</v>
      </c>
      <c r="J44" s="1167">
        <v>201708.99297398145</v>
      </c>
      <c r="K44" s="1168">
        <v>49407.964778762704</v>
      </c>
      <c r="L44" s="1151">
        <v>35027.573456932791</v>
      </c>
      <c r="M44" s="1152"/>
      <c r="N44" s="1152"/>
      <c r="O44" s="1153"/>
      <c r="P44" s="1154">
        <v>49407.964778762689</v>
      </c>
      <c r="Q44" s="1154">
        <v>35027.573456932805</v>
      </c>
      <c r="R44" s="1173">
        <v>42217.769117847747</v>
      </c>
      <c r="S44" s="1174">
        <v>269940.41809806618</v>
      </c>
      <c r="T44" s="1157">
        <v>194966.46616541079</v>
      </c>
      <c r="U44" s="1158">
        <v>259683.20635109567</v>
      </c>
      <c r="V44" s="1159"/>
      <c r="W44" s="1159"/>
      <c r="X44" s="1160">
        <v>274720.65860352135</v>
      </c>
      <c r="Y44" s="1160">
        <v>208339.40180619372</v>
      </c>
      <c r="Z44" s="1179">
        <v>243926.76209182921</v>
      </c>
      <c r="AA44" s="166" t="s">
        <v>123</v>
      </c>
      <c r="AC44" s="160"/>
      <c r="AD44" s="1116"/>
      <c r="AE44" s="1116"/>
      <c r="AF44" s="1116"/>
      <c r="AG44" s="1116"/>
      <c r="AH44" s="1116"/>
      <c r="AI44" s="1116"/>
      <c r="AJ44" s="1116"/>
      <c r="AK44" s="1116"/>
      <c r="AL44" s="1116"/>
      <c r="AM44" s="1116"/>
      <c r="AN44" s="1116"/>
      <c r="AO44" s="1116"/>
      <c r="AP44" s="1116"/>
      <c r="AQ44" s="1116"/>
      <c r="AR44" s="1116"/>
      <c r="AS44" s="1116"/>
      <c r="AT44" s="1116"/>
      <c r="AU44" s="1116"/>
      <c r="AV44" s="1116"/>
      <c r="AW44" s="1116"/>
      <c r="AX44" s="1116"/>
      <c r="AY44" s="1116"/>
      <c r="AZ44" s="1116"/>
      <c r="BA44" s="1116"/>
      <c r="BB44" s="1116"/>
    </row>
    <row r="45" spans="1:54" ht="15.6" thickBot="1" x14ac:dyDescent="0.3">
      <c r="A45" s="1162" t="s">
        <v>137</v>
      </c>
      <c r="B45" s="160">
        <v>2027</v>
      </c>
      <c r="C45" s="1163">
        <v>223584.73670839382</v>
      </c>
      <c r="D45" s="1146">
        <v>160607.25830922942</v>
      </c>
      <c r="E45" s="1147">
        <v>225630.0744553337</v>
      </c>
      <c r="F45" s="1147"/>
      <c r="G45" s="1147"/>
      <c r="H45" s="1148">
        <v>233455.5348118392</v>
      </c>
      <c r="I45" s="1148">
        <v>173092.51150346544</v>
      </c>
      <c r="J45" s="1167">
        <v>203274.02315765232</v>
      </c>
      <c r="K45" s="1168">
        <v>50045.575971086728</v>
      </c>
      <c r="L45" s="1151">
        <v>37056.368613281207</v>
      </c>
      <c r="M45" s="1152"/>
      <c r="N45" s="1152"/>
      <c r="O45" s="1153"/>
      <c r="P45" s="1154">
        <v>50045.575971086728</v>
      </c>
      <c r="Q45" s="1154">
        <v>37056.368613281214</v>
      </c>
      <c r="R45" s="1173">
        <v>43550.972292183971</v>
      </c>
      <c r="S45" s="1174">
        <v>273630.31267948053</v>
      </c>
      <c r="T45" s="1157">
        <v>197663.62692251062</v>
      </c>
      <c r="U45" s="1158">
        <v>262686.44306861493</v>
      </c>
      <c r="V45" s="1159"/>
      <c r="W45" s="1159"/>
      <c r="X45" s="1160">
        <v>278190.66462803539</v>
      </c>
      <c r="Y45" s="1160">
        <v>211129.59048570198</v>
      </c>
      <c r="Z45" s="1179">
        <v>246824.99544983631</v>
      </c>
      <c r="AA45" s="166" t="s">
        <v>123</v>
      </c>
      <c r="AC45" s="160"/>
      <c r="AD45" s="1116"/>
      <c r="AE45" s="1116"/>
      <c r="AF45" s="1116"/>
      <c r="AG45" s="1116"/>
      <c r="AH45" s="1116"/>
      <c r="AI45" s="1116"/>
      <c r="AJ45" s="1116"/>
      <c r="AK45" s="1116"/>
      <c r="AL45" s="1116"/>
      <c r="AM45" s="1116"/>
      <c r="AN45" s="1116"/>
      <c r="AO45" s="1116"/>
      <c r="AP45" s="1116"/>
      <c r="AQ45" s="1116"/>
      <c r="AR45" s="1116"/>
      <c r="AS45" s="1116"/>
      <c r="AT45" s="1116"/>
      <c r="AU45" s="1116"/>
      <c r="AV45" s="1116"/>
      <c r="AW45" s="1116"/>
      <c r="AX45" s="1116"/>
      <c r="AY45" s="1116"/>
      <c r="AZ45" s="1116"/>
      <c r="BA45" s="1116"/>
      <c r="BB45" s="1116"/>
    </row>
    <row r="46" spans="1:54" ht="15" x14ac:dyDescent="0.25">
      <c r="A46" s="1182" t="s">
        <v>138</v>
      </c>
      <c r="B46" s="160">
        <v>2028</v>
      </c>
      <c r="C46" s="1163">
        <v>226619.36313225082</v>
      </c>
      <c r="D46" s="1146">
        <v>161235.74235377274</v>
      </c>
      <c r="E46" s="1147">
        <v>226555.70460687077</v>
      </c>
      <c r="F46" s="1147"/>
      <c r="G46" s="1147"/>
      <c r="H46" s="1148">
        <v>235610.74428840089</v>
      </c>
      <c r="I46" s="1148">
        <v>173996.46244019535</v>
      </c>
      <c r="J46" s="1167">
        <v>204803.60336429812</v>
      </c>
      <c r="K46" s="1168">
        <v>50671.632509764284</v>
      </c>
      <c r="L46" s="1151">
        <v>39173.080513462752</v>
      </c>
      <c r="M46" s="1152"/>
      <c r="N46" s="1152"/>
      <c r="O46" s="1153"/>
      <c r="P46" s="1154">
        <v>50671.632509764306</v>
      </c>
      <c r="Q46" s="1154">
        <v>39173.080513462723</v>
      </c>
      <c r="R46" s="1173">
        <v>44922.356511613514</v>
      </c>
      <c r="S46" s="1174">
        <v>277290.99564201513</v>
      </c>
      <c r="T46" s="1157">
        <v>200408.82286723549</v>
      </c>
      <c r="U46" s="1158">
        <v>265728.78512033354</v>
      </c>
      <c r="V46" s="1159"/>
      <c r="W46" s="1159"/>
      <c r="X46" s="1160">
        <v>281657.64407757838</v>
      </c>
      <c r="Y46" s="1160">
        <v>213961.42500881103</v>
      </c>
      <c r="Z46" s="1179">
        <v>249725.95987591165</v>
      </c>
      <c r="AA46" s="166" t="s">
        <v>123</v>
      </c>
      <c r="AC46" s="160"/>
      <c r="AD46" s="1116"/>
      <c r="AE46" s="1116"/>
      <c r="AF46" s="1116"/>
      <c r="AG46" s="1116"/>
      <c r="AH46" s="1116"/>
      <c r="AI46" s="1116"/>
      <c r="AJ46" s="1116"/>
      <c r="AK46" s="1116"/>
      <c r="AL46" s="1116"/>
      <c r="AM46" s="1116"/>
      <c r="AN46" s="1116"/>
      <c r="AO46" s="1116"/>
      <c r="AP46" s="1116"/>
      <c r="AQ46" s="1116"/>
      <c r="AR46" s="1116"/>
      <c r="AS46" s="1116"/>
      <c r="AT46" s="1116"/>
      <c r="AU46" s="1116"/>
      <c r="AV46" s="1116"/>
      <c r="AW46" s="1116"/>
      <c r="AX46" s="1116"/>
      <c r="AY46" s="1116"/>
      <c r="AZ46" s="1116"/>
      <c r="BA46" s="1116"/>
      <c r="BB46" s="1116"/>
    </row>
    <row r="47" spans="1:54" ht="15" x14ac:dyDescent="0.25">
      <c r="A47" s="1181" t="s">
        <v>139</v>
      </c>
      <c r="B47" s="160">
        <v>2029</v>
      </c>
      <c r="C47" s="1163">
        <v>229636.98472546239</v>
      </c>
      <c r="D47" s="1146">
        <v>161825.38852242994</v>
      </c>
      <c r="E47" s="1147">
        <v>227434.50652614766</v>
      </c>
      <c r="F47" s="1147"/>
      <c r="G47" s="1147"/>
      <c r="H47" s="1148">
        <v>237759.37571455661</v>
      </c>
      <c r="I47" s="1148">
        <v>174838.54413480347</v>
      </c>
      <c r="J47" s="1167">
        <v>206298.95992468004</v>
      </c>
      <c r="K47" s="1168">
        <v>51286.30430347722</v>
      </c>
      <c r="L47" s="1151">
        <v>41378.417560000977</v>
      </c>
      <c r="M47" s="1152"/>
      <c r="N47" s="1152"/>
      <c r="O47" s="1153"/>
      <c r="P47" s="1154">
        <v>51286.304303477256</v>
      </c>
      <c r="Q47" s="1154">
        <v>41378.417560000933</v>
      </c>
      <c r="R47" s="1173">
        <v>46332.360931739095</v>
      </c>
      <c r="S47" s="1174">
        <v>280923.28902893962</v>
      </c>
      <c r="T47" s="1157">
        <v>203203.80608243094</v>
      </c>
      <c r="U47" s="1158">
        <v>268812.92408614862</v>
      </c>
      <c r="V47" s="1159"/>
      <c r="W47" s="1159"/>
      <c r="X47" s="1160">
        <v>285122.73839580739</v>
      </c>
      <c r="Y47" s="1160">
        <v>216837.27440253872</v>
      </c>
      <c r="Z47" s="1179">
        <v>252631.32085641913</v>
      </c>
      <c r="AA47" s="166" t="s">
        <v>123</v>
      </c>
      <c r="AC47" s="160"/>
      <c r="AD47" s="1116"/>
      <c r="AE47" s="1116"/>
      <c r="AF47" s="1116"/>
      <c r="AG47" s="1116"/>
      <c r="AH47" s="1116"/>
      <c r="AI47" s="1116"/>
      <c r="AJ47" s="1116"/>
      <c r="AK47" s="1116"/>
      <c r="AL47" s="1116"/>
      <c r="AM47" s="1116"/>
      <c r="AN47" s="1116"/>
      <c r="AO47" s="1116"/>
      <c r="AP47" s="1116"/>
      <c r="AQ47" s="1116"/>
      <c r="AR47" s="1116"/>
      <c r="AS47" s="1116"/>
      <c r="AT47" s="1116"/>
      <c r="AU47" s="1116"/>
      <c r="AV47" s="1116"/>
      <c r="AW47" s="1116"/>
      <c r="AX47" s="1116"/>
      <c r="AY47" s="1116"/>
      <c r="AZ47" s="1116"/>
      <c r="BA47" s="1116"/>
      <c r="BB47" s="1116"/>
    </row>
    <row r="48" spans="1:54" ht="15" x14ac:dyDescent="0.25">
      <c r="A48" s="1306" t="s">
        <v>2725</v>
      </c>
      <c r="B48" s="160">
        <v>2030</v>
      </c>
      <c r="C48" s="1163">
        <v>232638.10229511868</v>
      </c>
      <c r="D48" s="1146">
        <v>162377.13297474588</v>
      </c>
      <c r="E48" s="1147">
        <v>228268.15395056261</v>
      </c>
      <c r="F48" s="1147"/>
      <c r="G48" s="1147"/>
      <c r="H48" s="1148">
        <v>239902.01215838204</v>
      </c>
      <c r="I48" s="1148">
        <v>175620.24732190272</v>
      </c>
      <c r="J48" s="1167">
        <v>207761.12974014238</v>
      </c>
      <c r="K48" s="1168">
        <v>51889.728916599859</v>
      </c>
      <c r="L48" s="1151">
        <v>43673.048553200788</v>
      </c>
      <c r="M48" s="1152"/>
      <c r="N48" s="1152"/>
      <c r="O48" s="1153"/>
      <c r="P48" s="1154">
        <v>51889.728916599852</v>
      </c>
      <c r="Q48" s="1154">
        <v>43673.048553200788</v>
      </c>
      <c r="R48" s="1173">
        <v>47781.38873490032</v>
      </c>
      <c r="S48" s="1174">
        <v>284527.83121171856</v>
      </c>
      <c r="T48" s="1157">
        <v>206050.18152794667</v>
      </c>
      <c r="U48" s="1158">
        <v>271941.20250376337</v>
      </c>
      <c r="V48" s="1159"/>
      <c r="W48" s="1159"/>
      <c r="X48" s="1160">
        <v>288586.87932454364</v>
      </c>
      <c r="Y48" s="1160">
        <v>219759.26417107545</v>
      </c>
      <c r="Z48" s="1179">
        <v>255542.51847504271</v>
      </c>
      <c r="AA48" s="166" t="s">
        <v>123</v>
      </c>
      <c r="AC48" s="160"/>
      <c r="AD48" s="1116"/>
      <c r="AE48" s="1116"/>
      <c r="AF48" s="1116"/>
      <c r="AG48" s="1116"/>
      <c r="AH48" s="1116"/>
      <c r="AI48" s="1116"/>
      <c r="AJ48" s="1116"/>
      <c r="AK48" s="1116"/>
      <c r="AL48" s="1116"/>
      <c r="AM48" s="1116"/>
      <c r="AN48" s="1116"/>
      <c r="AO48" s="1116"/>
      <c r="AP48" s="1116"/>
      <c r="AQ48" s="1116"/>
      <c r="AR48" s="1116"/>
      <c r="AS48" s="1116"/>
      <c r="AT48" s="1116"/>
      <c r="AU48" s="1116"/>
      <c r="AV48" s="1116"/>
      <c r="AW48" s="1116"/>
      <c r="AX48" s="1116"/>
      <c r="AY48" s="1116"/>
      <c r="AZ48" s="1116"/>
      <c r="BA48" s="1116"/>
      <c r="BB48" s="1116"/>
    </row>
    <row r="49" spans="1:54" ht="15" x14ac:dyDescent="0.25">
      <c r="A49" s="1184" t="s">
        <v>140</v>
      </c>
      <c r="B49" s="160">
        <v>2031</v>
      </c>
      <c r="C49" s="1163">
        <v>235623.08402986469</v>
      </c>
      <c r="D49" s="1146">
        <v>162891.91458970381</v>
      </c>
      <c r="E49" s="1147">
        <v>229057.92418730352</v>
      </c>
      <c r="F49" s="1147"/>
      <c r="G49" s="1147"/>
      <c r="H49" s="1148">
        <v>242038.88162317505</v>
      </c>
      <c r="I49" s="1148">
        <v>176343.06691473967</v>
      </c>
      <c r="J49" s="1167">
        <v>209190.97426895736</v>
      </c>
      <c r="K49" s="1168">
        <v>52482.015666175859</v>
      </c>
      <c r="L49" s="1151">
        <v>46057.628364760873</v>
      </c>
      <c r="M49" s="1152"/>
      <c r="N49" s="1152"/>
      <c r="O49" s="1153"/>
      <c r="P49" s="1154">
        <v>52482.015666175859</v>
      </c>
      <c r="Q49" s="1154">
        <v>46057.628364760873</v>
      </c>
      <c r="R49" s="1173">
        <v>49269.822015468366</v>
      </c>
      <c r="S49" s="1174">
        <v>288105.09969604056</v>
      </c>
      <c r="T49" s="1157">
        <v>208949.54295446468</v>
      </c>
      <c r="U49" s="1158">
        <v>275115.55255206442</v>
      </c>
      <c r="V49" s="1159"/>
      <c r="W49" s="1159"/>
      <c r="X49" s="1160">
        <v>292050.7557770352</v>
      </c>
      <c r="Y49" s="1160">
        <v>222729.37435801129</v>
      </c>
      <c r="Z49" s="1179">
        <v>258460.79628442571</v>
      </c>
      <c r="AA49" s="166" t="s">
        <v>123</v>
      </c>
      <c r="AC49" s="160"/>
      <c r="AD49" s="1116"/>
      <c r="AE49" s="1116"/>
      <c r="AF49" s="1116"/>
      <c r="AG49" s="1116"/>
      <c r="AH49" s="1116"/>
      <c r="AI49" s="1116"/>
      <c r="AJ49" s="1116"/>
      <c r="AK49" s="1116"/>
      <c r="AL49" s="1116"/>
      <c r="AM49" s="1116"/>
      <c r="AN49" s="1116"/>
      <c r="AO49" s="1116"/>
      <c r="AP49" s="1116"/>
      <c r="AQ49" s="1116"/>
      <c r="AR49" s="1116"/>
      <c r="AS49" s="1116"/>
      <c r="AT49" s="1116"/>
      <c r="AU49" s="1116"/>
      <c r="AV49" s="1116"/>
      <c r="AW49" s="1116"/>
      <c r="AX49" s="1116"/>
      <c r="AY49" s="1116"/>
      <c r="AZ49" s="1116"/>
      <c r="BA49" s="1116"/>
      <c r="BB49" s="1116"/>
    </row>
    <row r="50" spans="1:54" ht="15" x14ac:dyDescent="0.25">
      <c r="A50" s="1184" t="s">
        <v>141</v>
      </c>
      <c r="B50" s="160">
        <v>2032</v>
      </c>
      <c r="C50" s="1163">
        <v>238593.05397069748</v>
      </c>
      <c r="D50" s="1146">
        <v>163371.15152381494</v>
      </c>
      <c r="E50" s="1147">
        <v>229805.63369791617</v>
      </c>
      <c r="F50" s="1147"/>
      <c r="G50" s="1147"/>
      <c r="H50" s="1148">
        <v>244170.85000605806</v>
      </c>
      <c r="I50" s="1148">
        <v>177009.04278889438</v>
      </c>
      <c r="J50" s="1167">
        <v>210589.94639747622</v>
      </c>
      <c r="K50" s="1168">
        <v>53063.443195717919</v>
      </c>
      <c r="L50" s="1151">
        <v>48532.941087634026</v>
      </c>
      <c r="M50" s="1152"/>
      <c r="N50" s="1152"/>
      <c r="O50" s="1153"/>
      <c r="P50" s="1154">
        <v>53063.443195717919</v>
      </c>
      <c r="Q50" s="1154">
        <v>48532.941087634026</v>
      </c>
      <c r="R50" s="1173">
        <v>50798.192141675972</v>
      </c>
      <c r="S50" s="1174">
        <v>291656.49716641539</v>
      </c>
      <c r="T50" s="1157">
        <v>211904.09261144896</v>
      </c>
      <c r="U50" s="1158">
        <v>278338.57478555018</v>
      </c>
      <c r="V50" s="1159"/>
      <c r="W50" s="1159"/>
      <c r="X50" s="1160">
        <v>295515.95978986094</v>
      </c>
      <c r="Y50" s="1160">
        <v>225750.14991908203</v>
      </c>
      <c r="Z50" s="1179">
        <v>261388.13853915219</v>
      </c>
      <c r="AA50" s="166" t="s">
        <v>123</v>
      </c>
      <c r="AC50" s="160"/>
      <c r="AD50" s="1116"/>
      <c r="AE50" s="1116"/>
      <c r="AF50" s="1116"/>
      <c r="AG50" s="1116"/>
      <c r="AH50" s="1116"/>
      <c r="AI50" s="1116"/>
      <c r="AJ50" s="1116"/>
      <c r="AK50" s="1116"/>
      <c r="AL50" s="1116"/>
      <c r="AM50" s="1116"/>
      <c r="AN50" s="1116"/>
      <c r="AO50" s="1116"/>
      <c r="AP50" s="1116"/>
      <c r="AQ50" s="1116"/>
      <c r="AR50" s="1116"/>
      <c r="AS50" s="1116"/>
      <c r="AT50" s="1116"/>
      <c r="AU50" s="1116"/>
      <c r="AV50" s="1116"/>
      <c r="AW50" s="1116"/>
      <c r="AX50" s="1116"/>
      <c r="AY50" s="1116"/>
      <c r="AZ50" s="1116"/>
      <c r="BA50" s="1116"/>
      <c r="BB50" s="1116"/>
    </row>
    <row r="51" spans="1:54" ht="15" x14ac:dyDescent="0.25">
      <c r="A51" s="177" t="s">
        <v>142</v>
      </c>
      <c r="B51" s="160">
        <v>2033</v>
      </c>
      <c r="C51" s="1163">
        <v>241550.86762626978</v>
      </c>
      <c r="D51" s="1146">
        <v>163817.26945718724</v>
      </c>
      <c r="E51" s="1147">
        <v>230514.70794718916</v>
      </c>
      <c r="F51" s="1147"/>
      <c r="G51" s="1147"/>
      <c r="H51" s="1148">
        <v>246300.52286673657</v>
      </c>
      <c r="I51" s="1148">
        <v>177621.37382036087</v>
      </c>
      <c r="J51" s="1167">
        <v>211960.94834354872</v>
      </c>
      <c r="K51" s="1168">
        <v>53634.674552506774</v>
      </c>
      <c r="L51" s="1151">
        <v>51100.101858093527</v>
      </c>
      <c r="M51" s="1152"/>
      <c r="N51" s="1152"/>
      <c r="O51" s="1153"/>
      <c r="P51" s="1154">
        <v>53634.674552506774</v>
      </c>
      <c r="Q51" s="1154">
        <v>51100.101858093527</v>
      </c>
      <c r="R51" s="1173">
        <v>52367.388205300151</v>
      </c>
      <c r="S51" s="1174">
        <v>295185.54217877658</v>
      </c>
      <c r="T51" s="1157">
        <v>214917.37131528076</v>
      </c>
      <c r="U51" s="1158">
        <v>281614.80980528268</v>
      </c>
      <c r="V51" s="1159"/>
      <c r="W51" s="1159"/>
      <c r="X51" s="1160">
        <v>298986.27950534201</v>
      </c>
      <c r="Y51" s="1160">
        <v>228825.5360275514</v>
      </c>
      <c r="Z51" s="1179">
        <v>264328.33654884889</v>
      </c>
      <c r="AA51" s="166" t="s">
        <v>123</v>
      </c>
      <c r="AC51" s="160"/>
      <c r="AD51" s="1116"/>
      <c r="AE51" s="1116"/>
      <c r="AF51" s="1116"/>
      <c r="AG51" s="1116"/>
      <c r="AH51" s="1116"/>
      <c r="AI51" s="1116"/>
      <c r="AJ51" s="1116"/>
      <c r="AK51" s="1116"/>
      <c r="AL51" s="1116"/>
      <c r="AM51" s="1116"/>
      <c r="AN51" s="1116"/>
      <c r="AO51" s="1116"/>
      <c r="AP51" s="1116"/>
      <c r="AQ51" s="1116"/>
      <c r="AR51" s="1116"/>
      <c r="AS51" s="1116"/>
      <c r="AT51" s="1116"/>
      <c r="AU51" s="1116"/>
      <c r="AV51" s="1116"/>
      <c r="AW51" s="1116"/>
      <c r="AX51" s="1116"/>
      <c r="AY51" s="1116"/>
      <c r="AZ51" s="1116"/>
      <c r="BA51" s="1116"/>
      <c r="BB51" s="1116"/>
    </row>
    <row r="52" spans="1:54" ht="15" x14ac:dyDescent="0.25">
      <c r="A52" s="177" t="s">
        <v>143</v>
      </c>
      <c r="B52" s="160">
        <v>2034</v>
      </c>
      <c r="C52" s="1163">
        <v>244500.16729468788</v>
      </c>
      <c r="D52" s="1146">
        <v>164233.10870701971</v>
      </c>
      <c r="E52" s="1147">
        <v>231189.13448413278</v>
      </c>
      <c r="F52" s="1147"/>
      <c r="G52" s="1147"/>
      <c r="H52" s="1148">
        <v>248431.2096437421</v>
      </c>
      <c r="I52" s="1148">
        <v>178183.73068015152</v>
      </c>
      <c r="J52" s="1167">
        <v>213307.47016194681</v>
      </c>
      <c r="K52" s="1168">
        <v>54196.544148017805</v>
      </c>
      <c r="L52" s="1151">
        <v>53760.444490281036</v>
      </c>
      <c r="M52" s="1152"/>
      <c r="N52" s="1152"/>
      <c r="O52" s="1153"/>
      <c r="P52" s="1154">
        <v>54196.544148017812</v>
      </c>
      <c r="Q52" s="1154">
        <v>53760.444490281036</v>
      </c>
      <c r="R52" s="1173">
        <v>53978.494319149424</v>
      </c>
      <c r="S52" s="1174">
        <v>298696.71144270571</v>
      </c>
      <c r="T52" s="1157">
        <v>217993.55319730076</v>
      </c>
      <c r="U52" s="1158">
        <v>284949.5789744138</v>
      </c>
      <c r="V52" s="1159"/>
      <c r="W52" s="1159"/>
      <c r="X52" s="1160">
        <v>302466.48088582727</v>
      </c>
      <c r="Y52" s="1160">
        <v>231960.08152378624</v>
      </c>
      <c r="Z52" s="1179">
        <v>267285.96448109625</v>
      </c>
      <c r="AA52" s="166" t="s">
        <v>123</v>
      </c>
      <c r="AC52" s="160"/>
      <c r="AD52" s="1116"/>
      <c r="AE52" s="1116"/>
      <c r="AF52" s="1116"/>
      <c r="AG52" s="1116"/>
      <c r="AH52" s="1116"/>
      <c r="AI52" s="1116"/>
      <c r="AJ52" s="1116"/>
      <c r="AK52" s="1116"/>
      <c r="AL52" s="1116"/>
      <c r="AM52" s="1116"/>
      <c r="AN52" s="1116"/>
      <c r="AO52" s="1116"/>
      <c r="AP52" s="1116"/>
      <c r="AQ52" s="1116"/>
      <c r="AR52" s="1116"/>
      <c r="AS52" s="1116"/>
      <c r="AT52" s="1116"/>
      <c r="AU52" s="1116"/>
      <c r="AV52" s="1116"/>
      <c r="AW52" s="1116"/>
      <c r="AX52" s="1116"/>
      <c r="AY52" s="1116"/>
      <c r="AZ52" s="1116"/>
      <c r="BA52" s="1116"/>
      <c r="BB52" s="1116"/>
    </row>
    <row r="53" spans="1:54" ht="15.6" thickBot="1" x14ac:dyDescent="0.3">
      <c r="A53" s="1162" t="s">
        <v>144</v>
      </c>
      <c r="B53" s="160">
        <v>2035</v>
      </c>
      <c r="C53" s="1163">
        <v>247443.71785316174</v>
      </c>
      <c r="D53" s="1146">
        <v>164620.9012603091</v>
      </c>
      <c r="E53" s="1147">
        <v>231831.91791696611</v>
      </c>
      <c r="F53" s="1147"/>
      <c r="G53" s="1147"/>
      <c r="H53" s="1148">
        <v>250565.24642666732</v>
      </c>
      <c r="I53" s="1148">
        <v>178699.11159362394</v>
      </c>
      <c r="J53" s="1167">
        <v>214632.17901014563</v>
      </c>
      <c r="K53" s="1168">
        <v>54749.687268817317</v>
      </c>
      <c r="L53" s="1151">
        <v>56515.213163182387</v>
      </c>
      <c r="M53" s="1152"/>
      <c r="N53" s="1152"/>
      <c r="O53" s="1153"/>
      <c r="P53" s="1154">
        <v>56515.213163182387</v>
      </c>
      <c r="Q53" s="1154">
        <v>54749.687268817317</v>
      </c>
      <c r="R53" s="1173">
        <v>55632.450215999852</v>
      </c>
      <c r="S53" s="1174">
        <v>302193.40512197907</v>
      </c>
      <c r="T53" s="1157">
        <v>221136.11442349147</v>
      </c>
      <c r="U53" s="1158">
        <v>288347.13108014851</v>
      </c>
      <c r="V53" s="1159"/>
      <c r="W53" s="1159"/>
      <c r="X53" s="1160">
        <v>305960.27152508602</v>
      </c>
      <c r="Y53" s="1160">
        <v>235157.49555865998</v>
      </c>
      <c r="Z53" s="1179">
        <v>270264.62922614545</v>
      </c>
      <c r="AA53" s="166" t="s">
        <v>123</v>
      </c>
      <c r="AC53" s="160"/>
      <c r="AD53" s="1116"/>
      <c r="AE53" s="1116"/>
      <c r="AF53" s="1116"/>
      <c r="AG53" s="1116"/>
      <c r="AH53" s="1116"/>
      <c r="AI53" s="1116"/>
      <c r="AJ53" s="1116"/>
      <c r="AK53" s="1116"/>
      <c r="AL53" s="1116"/>
      <c r="AM53" s="1116"/>
      <c r="AN53" s="1116"/>
      <c r="AO53" s="1116"/>
      <c r="AP53" s="1116"/>
      <c r="AQ53" s="1116"/>
      <c r="AR53" s="1116"/>
      <c r="AS53" s="1116"/>
      <c r="AT53" s="1116"/>
      <c r="AU53" s="1116"/>
      <c r="AV53" s="1116"/>
      <c r="AW53" s="1116"/>
      <c r="AX53" s="1116"/>
      <c r="AY53" s="1116"/>
      <c r="AZ53" s="1116"/>
      <c r="BA53" s="1116"/>
      <c r="BB53" s="1116"/>
    </row>
    <row r="54" spans="1:54" ht="15" x14ac:dyDescent="0.25">
      <c r="A54" s="1185" t="s">
        <v>145</v>
      </c>
      <c r="B54" s="160">
        <v>2036</v>
      </c>
      <c r="C54" s="1163">
        <v>250382.84350581822</v>
      </c>
      <c r="D54" s="1146">
        <v>164982.05866946324</v>
      </c>
      <c r="E54" s="1147">
        <v>232444.80299256291</v>
      </c>
      <c r="F54" s="1147"/>
      <c r="G54" s="1147"/>
      <c r="H54" s="1148">
        <v>252703.53608180032</v>
      </c>
      <c r="I54" s="1148">
        <v>179169.60069676253</v>
      </c>
      <c r="J54" s="1167">
        <v>215936.56838928143</v>
      </c>
      <c r="K54" s="1168">
        <v>55294.416745888993</v>
      </c>
      <c r="L54" s="1151">
        <v>59365.448219148995</v>
      </c>
      <c r="M54" s="1152"/>
      <c r="N54" s="1152"/>
      <c r="O54" s="1153"/>
      <c r="P54" s="1154">
        <v>59365.448219148995</v>
      </c>
      <c r="Q54" s="1154">
        <v>55294.416745889001</v>
      </c>
      <c r="R54" s="1173">
        <v>57329.932482518998</v>
      </c>
      <c r="S54" s="1174">
        <v>305677.26025170722</v>
      </c>
      <c r="T54" s="1157">
        <v>224347.50688861223</v>
      </c>
      <c r="U54" s="1158">
        <v>291810.2512117119</v>
      </c>
      <c r="V54" s="1159"/>
      <c r="W54" s="1159"/>
      <c r="X54" s="1160">
        <v>309469.71519179747</v>
      </c>
      <c r="Y54" s="1160">
        <v>238420.2970428901</v>
      </c>
      <c r="Z54" s="1179">
        <v>273266.50087180041</v>
      </c>
      <c r="AA54" s="166" t="s">
        <v>123</v>
      </c>
      <c r="AC54" s="160"/>
      <c r="AD54" s="1116"/>
      <c r="AE54" s="1116"/>
      <c r="AF54" s="1116"/>
      <c r="AG54" s="1116"/>
      <c r="AH54" s="1116"/>
      <c r="AI54" s="1116"/>
      <c r="AJ54" s="1116"/>
      <c r="AK54" s="1116"/>
      <c r="AL54" s="1116"/>
      <c r="AM54" s="1116"/>
      <c r="AN54" s="1116"/>
      <c r="AO54" s="1116"/>
      <c r="AP54" s="1116"/>
      <c r="AQ54" s="1116"/>
      <c r="AR54" s="1116"/>
      <c r="AS54" s="1116"/>
      <c r="AT54" s="1116"/>
      <c r="AU54" s="1116"/>
      <c r="AV54" s="1116"/>
      <c r="AW54" s="1116"/>
      <c r="AX54" s="1116"/>
      <c r="AY54" s="1116"/>
      <c r="AZ54" s="1116"/>
      <c r="BA54" s="1116"/>
      <c r="BB54" s="1116"/>
    </row>
    <row r="55" spans="1:54" ht="15" x14ac:dyDescent="0.25">
      <c r="A55" s="1186" t="s">
        <v>146</v>
      </c>
      <c r="B55" s="160">
        <v>2037</v>
      </c>
      <c r="C55" s="1163">
        <v>253317.38353764225</v>
      </c>
      <c r="D55" s="1146">
        <v>165317.01077928898</v>
      </c>
      <c r="E55" s="1147">
        <v>233027.94941655945</v>
      </c>
      <c r="F55" s="1147"/>
      <c r="G55" s="1147"/>
      <c r="H55" s="1148">
        <v>254845.38600979355</v>
      </c>
      <c r="I55" s="1148">
        <v>179596.17647920025</v>
      </c>
      <c r="J55" s="1167">
        <v>217220.7812444969</v>
      </c>
      <c r="K55" s="1168">
        <v>55830.715818953657</v>
      </c>
      <c r="L55" s="1151">
        <v>62311.864521528769</v>
      </c>
      <c r="M55" s="1152"/>
      <c r="N55" s="1152"/>
      <c r="O55" s="1153"/>
      <c r="P55" s="1154">
        <v>62311.864521528769</v>
      </c>
      <c r="Q55" s="1154">
        <v>55830.715818953657</v>
      </c>
      <c r="R55" s="1173">
        <v>59071.290170241213</v>
      </c>
      <c r="S55" s="1174">
        <v>309148.09935659589</v>
      </c>
      <c r="T55" s="1157">
        <v>227628.87530081774</v>
      </c>
      <c r="U55" s="1158">
        <v>295339.81393808825</v>
      </c>
      <c r="V55" s="1159"/>
      <c r="W55" s="1159"/>
      <c r="X55" s="1160">
        <v>312995.01440901973</v>
      </c>
      <c r="Y55" s="1160">
        <v>241749.51132131487</v>
      </c>
      <c r="Z55" s="1179">
        <v>276292.07141473814</v>
      </c>
      <c r="AA55" s="166" t="s">
        <v>123</v>
      </c>
      <c r="AC55" s="160"/>
      <c r="AD55" s="1116"/>
      <c r="AE55" s="1116"/>
      <c r="AF55" s="1116"/>
      <c r="AG55" s="1116"/>
      <c r="AH55" s="1116"/>
      <c r="AI55" s="1116"/>
      <c r="AJ55" s="1116"/>
      <c r="AK55" s="1116"/>
      <c r="AL55" s="1116"/>
      <c r="AM55" s="1116"/>
      <c r="AN55" s="1116"/>
      <c r="AO55" s="1116"/>
      <c r="AP55" s="1116"/>
      <c r="AQ55" s="1116"/>
      <c r="AR55" s="1116"/>
      <c r="AS55" s="1116"/>
      <c r="AT55" s="1116"/>
      <c r="AU55" s="1116"/>
      <c r="AV55" s="1116"/>
      <c r="AW55" s="1116"/>
      <c r="AX55" s="1116"/>
      <c r="AY55" s="1116"/>
      <c r="AZ55" s="1116"/>
      <c r="BA55" s="1116"/>
      <c r="BB55" s="1116"/>
    </row>
    <row r="56" spans="1:54" ht="15.6" thickBot="1" x14ac:dyDescent="0.3">
      <c r="A56" s="1187" t="s">
        <v>147</v>
      </c>
      <c r="B56" s="160">
        <v>2038</v>
      </c>
      <c r="C56" s="1163">
        <v>256246.71793336899</v>
      </c>
      <c r="D56" s="1146">
        <v>165625.74593400862</v>
      </c>
      <c r="E56" s="1147">
        <v>233580.70070996814</v>
      </c>
      <c r="F56" s="1147"/>
      <c r="G56" s="1147"/>
      <c r="H56" s="1148">
        <v>256989.48854938988</v>
      </c>
      <c r="I56" s="1148">
        <v>179979.28783550725</v>
      </c>
      <c r="J56" s="1167">
        <v>218484.38819244856</v>
      </c>
      <c r="K56" s="1168">
        <v>56358.466874594225</v>
      </c>
      <c r="L56" s="1151">
        <v>65354.982680098816</v>
      </c>
      <c r="M56" s="1152"/>
      <c r="N56" s="1152"/>
      <c r="O56" s="1153"/>
      <c r="P56" s="1154">
        <v>65354.982680098816</v>
      </c>
      <c r="Q56" s="1154">
        <v>56358.466874594225</v>
      </c>
      <c r="R56" s="1173">
        <v>60856.724777346521</v>
      </c>
      <c r="S56" s="1174">
        <v>312605.1848079632</v>
      </c>
      <c r="T56" s="1157">
        <v>230980.72861410744</v>
      </c>
      <c r="U56" s="1158">
        <v>298935.68339006696</v>
      </c>
      <c r="V56" s="1159"/>
      <c r="W56" s="1159"/>
      <c r="X56" s="1160">
        <v>316535.66576497519</v>
      </c>
      <c r="Y56" s="1160">
        <v>245145.3987764499</v>
      </c>
      <c r="Z56" s="1179">
        <v>279341.11296979507</v>
      </c>
      <c r="AA56" s="166" t="s">
        <v>123</v>
      </c>
      <c r="AC56" s="160"/>
      <c r="AD56" s="1116"/>
      <c r="AE56" s="1116"/>
      <c r="AF56" s="1116"/>
      <c r="AG56" s="1116"/>
      <c r="AH56" s="1116"/>
      <c r="AI56" s="1116"/>
      <c r="AJ56" s="1116"/>
      <c r="AK56" s="1116"/>
      <c r="AL56" s="1116"/>
      <c r="AM56" s="1116"/>
      <c r="AN56" s="1116"/>
      <c r="AO56" s="1116"/>
      <c r="AP56" s="1116"/>
      <c r="AQ56" s="1116"/>
      <c r="AR56" s="1116"/>
      <c r="AS56" s="1116"/>
      <c r="AT56" s="1116"/>
      <c r="AU56" s="1116"/>
      <c r="AV56" s="1116"/>
      <c r="AW56" s="1116"/>
      <c r="AX56" s="1116"/>
      <c r="AY56" s="1116"/>
      <c r="AZ56" s="1116"/>
      <c r="BA56" s="1116"/>
      <c r="BB56" s="1116"/>
    </row>
    <row r="57" spans="1:54" ht="15.6" x14ac:dyDescent="0.3">
      <c r="A57" s="181"/>
      <c r="B57" s="160">
        <v>2039</v>
      </c>
      <c r="C57" s="1163">
        <v>259169.49045162421</v>
      </c>
      <c r="D57" s="1146">
        <v>165907.78539365597</v>
      </c>
      <c r="E57" s="1147">
        <v>234101.59549897612</v>
      </c>
      <c r="F57" s="1147"/>
      <c r="G57" s="1147"/>
      <c r="H57" s="1148">
        <v>259133.7639699062</v>
      </c>
      <c r="I57" s="1148">
        <v>180318.81692626461</v>
      </c>
      <c r="J57" s="1167">
        <v>219726.2904480854</v>
      </c>
      <c r="K57" s="1168">
        <v>56877.39180702185</v>
      </c>
      <c r="L57" s="1151">
        <v>68495.07739435554</v>
      </c>
      <c r="M57" s="1152"/>
      <c r="N57" s="1152"/>
      <c r="O57" s="1153"/>
      <c r="P57" s="1154">
        <v>68495.07739435554</v>
      </c>
      <c r="Q57" s="1154">
        <v>56877.39180702185</v>
      </c>
      <c r="R57" s="1173">
        <v>62686.234600688695</v>
      </c>
      <c r="S57" s="1174">
        <v>316046.88225864607</v>
      </c>
      <c r="T57" s="1157">
        <v>234402.86278801149</v>
      </c>
      <c r="U57" s="1158">
        <v>302596.67289333168</v>
      </c>
      <c r="V57" s="1159"/>
      <c r="W57" s="1159"/>
      <c r="X57" s="1160">
        <v>320090.23818405042</v>
      </c>
      <c r="Y57" s="1160">
        <v>248607.3737759424</v>
      </c>
      <c r="Z57" s="1179">
        <v>282412.52504877409</v>
      </c>
      <c r="AA57" s="166" t="s">
        <v>123</v>
      </c>
      <c r="AC57" s="160"/>
      <c r="AD57" s="1116"/>
      <c r="AE57" s="1116"/>
      <c r="AF57" s="1116"/>
      <c r="AG57" s="1116"/>
      <c r="AH57" s="1116"/>
      <c r="AI57" s="1116"/>
      <c r="AJ57" s="1116"/>
      <c r="AK57" s="1116"/>
      <c r="AL57" s="1116"/>
      <c r="AM57" s="1116"/>
      <c r="AN57" s="1116"/>
      <c r="AO57" s="1116"/>
      <c r="AP57" s="1116"/>
      <c r="AQ57" s="1116"/>
      <c r="AR57" s="1116"/>
      <c r="AS57" s="1116"/>
      <c r="AT57" s="1116"/>
      <c r="AU57" s="1116"/>
      <c r="AV57" s="1116"/>
      <c r="AW57" s="1116"/>
      <c r="AX57" s="1116"/>
      <c r="AY57" s="1116"/>
      <c r="AZ57" s="1116"/>
      <c r="BA57" s="1116"/>
      <c r="BB57" s="1116"/>
    </row>
    <row r="58" spans="1:54" ht="15" x14ac:dyDescent="0.25">
      <c r="B58" s="160">
        <v>2040</v>
      </c>
      <c r="C58" s="1163">
        <v>262084.56532137564</v>
      </c>
      <c r="D58" s="1146">
        <v>166162.93422304731</v>
      </c>
      <c r="E58" s="1147">
        <v>234589.58492690572</v>
      </c>
      <c r="F58" s="1147"/>
      <c r="G58" s="1147"/>
      <c r="H58" s="1148">
        <v>261276.4657974852</v>
      </c>
      <c r="I58" s="1148">
        <v>180614.92385006725</v>
      </c>
      <c r="J58" s="1167">
        <v>220945.69482377623</v>
      </c>
      <c r="K58" s="1168">
        <v>57387.263439455775</v>
      </c>
      <c r="L58" s="1151">
        <v>71732.454171354941</v>
      </c>
      <c r="M58" s="1152"/>
      <c r="N58" s="1152"/>
      <c r="O58" s="1153"/>
      <c r="P58" s="1154">
        <v>71732.45417135497</v>
      </c>
      <c r="Q58" s="1154">
        <v>57387.263439455746</v>
      </c>
      <c r="R58" s="1173">
        <v>64559.858805405354</v>
      </c>
      <c r="S58" s="1174">
        <v>319471.82876083144</v>
      </c>
      <c r="T58" s="1157">
        <v>237895.38839440225</v>
      </c>
      <c r="U58" s="1158">
        <v>306322.03909826069</v>
      </c>
      <c r="V58" s="1159"/>
      <c r="W58" s="1159"/>
      <c r="X58" s="1160">
        <v>323657.72483838582</v>
      </c>
      <c r="Y58" s="1160">
        <v>252135.11266394379</v>
      </c>
      <c r="Z58" s="1179">
        <v>285505.55362918158</v>
      </c>
      <c r="AA58" s="166" t="s">
        <v>123</v>
      </c>
      <c r="AC58" s="160"/>
      <c r="AD58" s="1116"/>
      <c r="AE58" s="1116"/>
      <c r="AF58" s="1116"/>
      <c r="AG58" s="1116"/>
      <c r="AH58" s="1116"/>
      <c r="AI58" s="1116"/>
      <c r="AJ58" s="1116"/>
      <c r="AK58" s="1116"/>
      <c r="AL58" s="1116"/>
      <c r="AM58" s="1116"/>
      <c r="AN58" s="1116"/>
      <c r="AO58" s="1116"/>
      <c r="AP58" s="1116"/>
      <c r="AQ58" s="1116"/>
      <c r="AR58" s="1116"/>
      <c r="AS58" s="1116"/>
      <c r="AT58" s="1116"/>
      <c r="AU58" s="1116"/>
      <c r="AV58" s="1116"/>
      <c r="AW58" s="1116"/>
      <c r="AX58" s="1116"/>
      <c r="AY58" s="1116"/>
      <c r="AZ58" s="1116"/>
      <c r="BA58" s="1116"/>
      <c r="BB58" s="1116"/>
    </row>
    <row r="59" spans="1:54" ht="15" x14ac:dyDescent="0.25">
      <c r="B59" s="160">
        <v>2041</v>
      </c>
      <c r="C59" s="1163">
        <v>264991.76793093293</v>
      </c>
      <c r="D59" s="1146">
        <v>166391.72377423258</v>
      </c>
      <c r="E59" s="1147">
        <v>235044.84171836852</v>
      </c>
      <c r="F59" s="1147"/>
      <c r="G59" s="1147"/>
      <c r="H59" s="1148">
        <v>263416.97973260842</v>
      </c>
      <c r="I59" s="1148">
        <v>180868.57588308092</v>
      </c>
      <c r="J59" s="1167">
        <v>222142.77780784466</v>
      </c>
      <c r="K59" s="1168">
        <v>57888.066994822177</v>
      </c>
      <c r="L59" s="1151">
        <v>75067.670243881221</v>
      </c>
      <c r="M59" s="1152"/>
      <c r="N59" s="1152"/>
      <c r="O59" s="1153"/>
      <c r="P59" s="1154">
        <v>75067.670243881206</v>
      </c>
      <c r="Q59" s="1154">
        <v>57888.066994822206</v>
      </c>
      <c r="R59" s="1173">
        <v>66477.868619351706</v>
      </c>
      <c r="S59" s="1174">
        <v>322879.8349257551</v>
      </c>
      <c r="T59" s="1157">
        <v>241459.39401811379</v>
      </c>
      <c r="U59" s="1158">
        <v>310112.51196224976</v>
      </c>
      <c r="V59" s="1159"/>
      <c r="W59" s="1159"/>
      <c r="X59" s="1160">
        <v>327238.54556017165</v>
      </c>
      <c r="Y59" s="1160">
        <v>255729.28171057411</v>
      </c>
      <c r="Z59" s="1179">
        <v>288620.64642719633</v>
      </c>
      <c r="AA59" s="166" t="s">
        <v>123</v>
      </c>
      <c r="AC59" s="160"/>
      <c r="AD59" s="1116"/>
      <c r="AE59" s="1116"/>
      <c r="AF59" s="1116"/>
      <c r="AG59" s="1116"/>
      <c r="AH59" s="1116"/>
      <c r="AI59" s="1116"/>
      <c r="AJ59" s="1116"/>
      <c r="AK59" s="1116"/>
      <c r="AL59" s="1116"/>
      <c r="AM59" s="1116"/>
      <c r="AN59" s="1116"/>
      <c r="AO59" s="1116"/>
      <c r="AP59" s="1116"/>
      <c r="AQ59" s="1116"/>
      <c r="AR59" s="1116"/>
      <c r="AS59" s="1116"/>
      <c r="AT59" s="1116"/>
      <c r="AU59" s="1116"/>
      <c r="AV59" s="1116"/>
      <c r="AW59" s="1116"/>
      <c r="AX59" s="1116"/>
      <c r="AY59" s="1116"/>
      <c r="AZ59" s="1116"/>
      <c r="BA59" s="1116"/>
      <c r="BB59" s="1116"/>
    </row>
    <row r="60" spans="1:54" ht="15" x14ac:dyDescent="0.25">
      <c r="B60" s="160">
        <v>2042</v>
      </c>
      <c r="C60" s="1163">
        <v>267891.22471686458</v>
      </c>
      <c r="D60" s="1146">
        <v>166595.06156900164</v>
      </c>
      <c r="E60" s="1147">
        <v>235468.03675715468</v>
      </c>
      <c r="F60" s="1147"/>
      <c r="G60" s="1147"/>
      <c r="H60" s="1148">
        <v>265555.08791978331</v>
      </c>
      <c r="I60" s="1148">
        <v>181081.12744223065</v>
      </c>
      <c r="J60" s="1167">
        <v>223318.10768100698</v>
      </c>
      <c r="K60" s="1168">
        <v>58379.853879840986</v>
      </c>
      <c r="L60" s="1151">
        <v>78501.437702493466</v>
      </c>
      <c r="M60" s="1152"/>
      <c r="N60" s="1152"/>
      <c r="O60" s="1153"/>
      <c r="P60" s="1154">
        <v>78501.43770249348</v>
      </c>
      <c r="Q60" s="1154">
        <v>58379.853879840957</v>
      </c>
      <c r="R60" s="1173">
        <v>68440.645791167219</v>
      </c>
      <c r="S60" s="1174">
        <v>326271.07859670557</v>
      </c>
      <c r="T60" s="1157">
        <v>245096.49927149509</v>
      </c>
      <c r="U60" s="1158">
        <v>313969.47445964813</v>
      </c>
      <c r="V60" s="1159"/>
      <c r="W60" s="1159"/>
      <c r="X60" s="1160">
        <v>330833.69283148611</v>
      </c>
      <c r="Y60" s="1160">
        <v>259391.00872041305</v>
      </c>
      <c r="Z60" s="1179">
        <v>291758.75347217417</v>
      </c>
      <c r="AA60" s="166" t="s">
        <v>123</v>
      </c>
      <c r="AC60" s="160"/>
      <c r="AD60" s="1116"/>
      <c r="AE60" s="1116"/>
      <c r="AF60" s="1116"/>
      <c r="AG60" s="1116"/>
      <c r="AH60" s="1116"/>
      <c r="AI60" s="1116"/>
      <c r="AJ60" s="1116"/>
      <c r="AK60" s="1116"/>
      <c r="AL60" s="1116"/>
      <c r="AM60" s="1116"/>
      <c r="AN60" s="1116"/>
      <c r="AO60" s="1116"/>
      <c r="AP60" s="1116"/>
      <c r="AQ60" s="1116"/>
      <c r="AR60" s="1116"/>
      <c r="AS60" s="1116"/>
      <c r="AT60" s="1116"/>
      <c r="AU60" s="1116"/>
      <c r="AV60" s="1116"/>
      <c r="AW60" s="1116"/>
      <c r="AX60" s="1116"/>
      <c r="AY60" s="1116"/>
      <c r="AZ60" s="1116"/>
      <c r="BA60" s="1116"/>
      <c r="BB60" s="1116"/>
    </row>
    <row r="61" spans="1:54" ht="15" x14ac:dyDescent="0.25">
      <c r="B61" s="160">
        <v>2043</v>
      </c>
      <c r="C61" s="1163">
        <v>270782.25611440389</v>
      </c>
      <c r="D61" s="1146">
        <v>166773.51226943239</v>
      </c>
      <c r="E61" s="1147">
        <v>235859.09101269211</v>
      </c>
      <c r="F61" s="1147"/>
      <c r="G61" s="1147"/>
      <c r="H61" s="1148">
        <v>267689.7531422819</v>
      </c>
      <c r="I61" s="1148">
        <v>181253.48645540368</v>
      </c>
      <c r="J61" s="1167">
        <v>224471.61979884279</v>
      </c>
      <c r="K61" s="1168">
        <v>58862.500231186263</v>
      </c>
      <c r="L61" s="1151">
        <v>82034.308345760641</v>
      </c>
      <c r="M61" s="1152"/>
      <c r="N61" s="1152"/>
      <c r="O61" s="1153"/>
      <c r="P61" s="1154">
        <v>82034.308345760655</v>
      </c>
      <c r="Q61" s="1154">
        <v>58862.500231186248</v>
      </c>
      <c r="R61" s="1173">
        <v>70448.404288473452</v>
      </c>
      <c r="S61" s="1174">
        <v>329644.75634559017</v>
      </c>
      <c r="T61" s="1157">
        <v>248807.82061519305</v>
      </c>
      <c r="U61" s="1158">
        <v>317893.39935845276</v>
      </c>
      <c r="V61" s="1159"/>
      <c r="W61" s="1159"/>
      <c r="X61" s="1160">
        <v>334443.24054160749</v>
      </c>
      <c r="Y61" s="1160">
        <v>263120.74367121654</v>
      </c>
      <c r="Z61" s="1179">
        <v>294920.02408731624</v>
      </c>
      <c r="AA61" s="166" t="s">
        <v>123</v>
      </c>
      <c r="AC61" s="160"/>
      <c r="AD61" s="1116"/>
      <c r="AE61" s="1116"/>
      <c r="AF61" s="1116"/>
      <c r="AG61" s="1116"/>
      <c r="AH61" s="1116"/>
      <c r="AI61" s="1116"/>
      <c r="AJ61" s="1116"/>
      <c r="AK61" s="1116"/>
      <c r="AL61" s="1116"/>
      <c r="AM61" s="1116"/>
      <c r="AN61" s="1116"/>
      <c r="AO61" s="1116"/>
      <c r="AP61" s="1116"/>
      <c r="AQ61" s="1116"/>
      <c r="AR61" s="1116"/>
      <c r="AS61" s="1116"/>
      <c r="AT61" s="1116"/>
      <c r="AU61" s="1116"/>
      <c r="AV61" s="1116"/>
      <c r="AW61" s="1116"/>
      <c r="AX61" s="1116"/>
      <c r="AY61" s="1116"/>
      <c r="AZ61" s="1116"/>
      <c r="BA61" s="1116"/>
      <c r="BB61" s="1116"/>
    </row>
    <row r="62" spans="1:54" ht="15" x14ac:dyDescent="0.25">
      <c r="B62" s="160">
        <v>2044</v>
      </c>
      <c r="C62" s="1163">
        <v>273664.06754668267</v>
      </c>
      <c r="D62" s="1146">
        <v>166927.69533407324</v>
      </c>
      <c r="E62" s="1147">
        <v>236217.9178553423</v>
      </c>
      <c r="F62" s="1147"/>
      <c r="G62" s="1147"/>
      <c r="H62" s="1148">
        <v>269819.86809416133</v>
      </c>
      <c r="I62" s="1148">
        <v>181386.58572990412</v>
      </c>
      <c r="J62" s="1167">
        <v>225603.22691203273</v>
      </c>
      <c r="K62" s="1168">
        <v>59335.858958849392</v>
      </c>
      <c r="L62" s="1151">
        <v>85666.84323807602</v>
      </c>
      <c r="M62" s="1152"/>
      <c r="N62" s="1152"/>
      <c r="O62" s="1153"/>
      <c r="P62" s="1154">
        <v>85666.843238076035</v>
      </c>
      <c r="Q62" s="1154">
        <v>59335.858958849385</v>
      </c>
      <c r="R62" s="1173">
        <v>72501.351098462706</v>
      </c>
      <c r="S62" s="1174">
        <v>332999.92650553206</v>
      </c>
      <c r="T62" s="1157">
        <v>252594.53857214926</v>
      </c>
      <c r="U62" s="1158">
        <v>321884.76109341835</v>
      </c>
      <c r="V62" s="1159"/>
      <c r="W62" s="1159"/>
      <c r="X62" s="1160">
        <v>338067.26742133085</v>
      </c>
      <c r="Y62" s="1160">
        <v>266918.88335940224</v>
      </c>
      <c r="Z62" s="1179">
        <v>298104.5780104954</v>
      </c>
      <c r="AA62" s="166" t="s">
        <v>123</v>
      </c>
      <c r="AC62" s="160"/>
      <c r="AD62" s="1116"/>
      <c r="AE62" s="1116"/>
      <c r="AF62" s="1116"/>
      <c r="AG62" s="1116"/>
      <c r="AH62" s="1116"/>
      <c r="AI62" s="1116"/>
      <c r="AJ62" s="1116"/>
      <c r="AK62" s="1116"/>
      <c r="AL62" s="1116"/>
      <c r="AM62" s="1116"/>
      <c r="AN62" s="1116"/>
      <c r="AO62" s="1116"/>
      <c r="AP62" s="1116"/>
      <c r="AQ62" s="1116"/>
      <c r="AR62" s="1116"/>
      <c r="AS62" s="1116"/>
      <c r="AT62" s="1116"/>
      <c r="AU62" s="1116"/>
      <c r="AV62" s="1116"/>
      <c r="AW62" s="1116"/>
      <c r="AX62" s="1116"/>
      <c r="AY62" s="1116"/>
      <c r="AZ62" s="1116"/>
      <c r="BA62" s="1116"/>
      <c r="BB62" s="1116"/>
    </row>
    <row r="63" spans="1:54" ht="15" x14ac:dyDescent="0.25">
      <c r="B63" s="160">
        <v>2045</v>
      </c>
      <c r="C63" s="1163">
        <v>276535.84327523009</v>
      </c>
      <c r="D63" s="1146">
        <v>167058.18228160182</v>
      </c>
      <c r="E63" s="1147">
        <v>236544.4214590443</v>
      </c>
      <c r="F63" s="1147"/>
      <c r="G63" s="1147"/>
      <c r="H63" s="1148">
        <v>271944.33063238906</v>
      </c>
      <c r="I63" s="1148">
        <v>181481.30071152837</v>
      </c>
      <c r="J63" s="1167">
        <v>226712.81567195873</v>
      </c>
      <c r="K63" s="1168">
        <v>59799.780459643218</v>
      </c>
      <c r="L63" s="1151">
        <v>89399.563646698109</v>
      </c>
      <c r="M63" s="1152"/>
      <c r="N63" s="1152"/>
      <c r="O63" s="1153"/>
      <c r="P63" s="1154">
        <v>89399.56364669808</v>
      </c>
      <c r="Q63" s="1154">
        <v>59799.780459643254</v>
      </c>
      <c r="R63" s="1173">
        <v>74599.672053170667</v>
      </c>
      <c r="S63" s="1174">
        <v>336335.62373487331</v>
      </c>
      <c r="T63" s="1157">
        <v>256457.74592829993</v>
      </c>
      <c r="U63" s="1158">
        <v>325943.98510574241</v>
      </c>
      <c r="V63" s="1159"/>
      <c r="W63" s="1159"/>
      <c r="X63" s="1160">
        <v>341705.93305718852</v>
      </c>
      <c r="Y63" s="1160">
        <v>270785.63678875519</v>
      </c>
      <c r="Z63" s="1179">
        <v>301312.48772512941</v>
      </c>
      <c r="AA63" s="166" t="s">
        <v>123</v>
      </c>
      <c r="AC63" s="160"/>
      <c r="AD63" s="1116"/>
      <c r="AE63" s="1116"/>
      <c r="AF63" s="1116"/>
      <c r="AG63" s="1116"/>
      <c r="AH63" s="1116"/>
      <c r="AI63" s="1116"/>
      <c r="AJ63" s="1116"/>
      <c r="AK63" s="1116"/>
      <c r="AL63" s="1116"/>
      <c r="AM63" s="1116"/>
      <c r="AN63" s="1116"/>
      <c r="AO63" s="1116"/>
      <c r="AP63" s="1116"/>
      <c r="AQ63" s="1116"/>
      <c r="AR63" s="1116"/>
      <c r="AS63" s="1116"/>
      <c r="AT63" s="1116"/>
      <c r="AU63" s="1116"/>
      <c r="AV63" s="1116"/>
      <c r="AW63" s="1116"/>
      <c r="AX63" s="1116"/>
      <c r="AY63" s="1116"/>
      <c r="AZ63" s="1116"/>
      <c r="BA63" s="1116"/>
      <c r="BB63" s="1116"/>
    </row>
    <row r="64" spans="1:54" ht="15" x14ac:dyDescent="0.25">
      <c r="B64" s="160">
        <v>2046</v>
      </c>
      <c r="C64" s="1163">
        <v>279396.97155738052</v>
      </c>
      <c r="D64" s="1146">
        <v>167165.52817296289</v>
      </c>
      <c r="E64" s="1147">
        <v>236838.77984591413</v>
      </c>
      <c r="F64" s="1147"/>
      <c r="G64" s="1147"/>
      <c r="H64" s="1148">
        <v>274062.31216285657</v>
      </c>
      <c r="I64" s="1148">
        <v>181538.5408879818</v>
      </c>
      <c r="J64" s="1167">
        <v>227800.4265254192</v>
      </c>
      <c r="K64" s="1168">
        <v>60254.161335310528</v>
      </c>
      <c r="L64" s="1151">
        <v>93232.963460936502</v>
      </c>
      <c r="M64" s="1152"/>
      <c r="N64" s="1152"/>
      <c r="O64" s="1153"/>
      <c r="P64" s="1154">
        <v>93232.963460936502</v>
      </c>
      <c r="Q64" s="1154">
        <v>60254.16133531052</v>
      </c>
      <c r="R64" s="1173">
        <v>76743.562398123511</v>
      </c>
      <c r="S64" s="1174">
        <v>339651.13289269106</v>
      </c>
      <c r="T64" s="1157">
        <v>260398.49163389939</v>
      </c>
      <c r="U64" s="1158">
        <v>330071.74330685067</v>
      </c>
      <c r="V64" s="1159"/>
      <c r="W64" s="1159"/>
      <c r="X64" s="1160">
        <v>345359.80514260964</v>
      </c>
      <c r="Y64" s="1160">
        <v>274721.10674635111</v>
      </c>
      <c r="Z64" s="1179">
        <v>304543.98892354273</v>
      </c>
      <c r="AA64" s="166" t="s">
        <v>123</v>
      </c>
      <c r="AC64" s="160"/>
      <c r="AD64" s="1116"/>
      <c r="AE64" s="1116"/>
      <c r="AF64" s="1116"/>
      <c r="AG64" s="1116"/>
      <c r="AH64" s="1116"/>
      <c r="AI64" s="1116"/>
      <c r="AJ64" s="1116"/>
      <c r="AK64" s="1116"/>
      <c r="AL64" s="1116"/>
      <c r="AM64" s="1116"/>
      <c r="AN64" s="1116"/>
      <c r="AO64" s="1116"/>
      <c r="AP64" s="1116"/>
      <c r="AQ64" s="1116"/>
      <c r="AR64" s="1116"/>
      <c r="AS64" s="1116"/>
      <c r="AT64" s="1116"/>
      <c r="AU64" s="1116"/>
      <c r="AV64" s="1116"/>
      <c r="AW64" s="1116"/>
      <c r="AX64" s="1116"/>
      <c r="AY64" s="1116"/>
      <c r="AZ64" s="1116"/>
      <c r="BA64" s="1116"/>
      <c r="BB64" s="1116"/>
    </row>
    <row r="65" spans="2:54" ht="15" x14ac:dyDescent="0.25">
      <c r="B65" s="160">
        <v>2047</v>
      </c>
      <c r="C65" s="1163">
        <v>282246.78682023846</v>
      </c>
      <c r="D65" s="1146">
        <v>167250.20499538796</v>
      </c>
      <c r="E65" s="1147">
        <v>237101.00786169412</v>
      </c>
      <c r="F65" s="1147"/>
      <c r="G65" s="1147"/>
      <c r="H65" s="1148">
        <v>276172.90548447229</v>
      </c>
      <c r="I65" s="1148">
        <v>181559.09430040803</v>
      </c>
      <c r="J65" s="1167">
        <v>228865.99989244016</v>
      </c>
      <c r="K65" s="1168">
        <v>60698.888426861908</v>
      </c>
      <c r="L65" s="1151">
        <v>97167.468568610944</v>
      </c>
      <c r="M65" s="1152"/>
      <c r="N65" s="1152"/>
      <c r="O65" s="1153"/>
      <c r="P65" s="1154">
        <v>97167.468568610915</v>
      </c>
      <c r="Q65" s="1154">
        <v>60698.888426861944</v>
      </c>
      <c r="R65" s="1173">
        <v>78933.17849773643</v>
      </c>
      <c r="S65" s="1174">
        <v>342945.67524710036</v>
      </c>
      <c r="T65" s="1157">
        <v>264417.67356399889</v>
      </c>
      <c r="U65" s="1158">
        <v>334268.47643030505</v>
      </c>
      <c r="V65" s="1159"/>
      <c r="W65" s="1159"/>
      <c r="X65" s="1160">
        <v>349029.44506045152</v>
      </c>
      <c r="Y65" s="1160">
        <v>278725.10510048468</v>
      </c>
      <c r="Z65" s="1179">
        <v>307799.17839017662</v>
      </c>
      <c r="AA65" s="166" t="s">
        <v>123</v>
      </c>
      <c r="AC65" s="160"/>
      <c r="AD65" s="1116"/>
      <c r="AE65" s="1116"/>
      <c r="AF65" s="1116"/>
      <c r="AG65" s="1116"/>
      <c r="AH65" s="1116"/>
      <c r="AI65" s="1116"/>
      <c r="AJ65" s="1116"/>
      <c r="AK65" s="1116"/>
      <c r="AL65" s="1116"/>
      <c r="AM65" s="1116"/>
      <c r="AN65" s="1116"/>
      <c r="AO65" s="1116"/>
      <c r="AP65" s="1116"/>
      <c r="AQ65" s="1116"/>
      <c r="AR65" s="1116"/>
      <c r="AS65" s="1116"/>
      <c r="AT65" s="1116"/>
      <c r="AU65" s="1116"/>
      <c r="AV65" s="1116"/>
      <c r="AW65" s="1116"/>
      <c r="AX65" s="1116"/>
      <c r="AY65" s="1116"/>
      <c r="AZ65" s="1116"/>
      <c r="BA65" s="1116"/>
      <c r="BB65" s="1116"/>
    </row>
    <row r="66" spans="2:54" ht="15" x14ac:dyDescent="0.25">
      <c r="B66" s="160">
        <v>2048</v>
      </c>
      <c r="C66" s="1163">
        <v>285084.31239529542</v>
      </c>
      <c r="D66" s="1146">
        <v>167312.60759789392</v>
      </c>
      <c r="E66" s="1147">
        <v>237330.67162450272</v>
      </c>
      <c r="F66" s="1147"/>
      <c r="G66" s="1147"/>
      <c r="H66" s="1148">
        <v>278274.8346263573</v>
      </c>
      <c r="I66" s="1148">
        <v>181543.55978543739</v>
      </c>
      <c r="J66" s="1167">
        <v>229909.19720589733</v>
      </c>
      <c r="K66" s="1168">
        <v>61133.783873866152</v>
      </c>
      <c r="L66" s="1151">
        <v>101203.43042091338</v>
      </c>
      <c r="M66" s="1152"/>
      <c r="N66" s="1152"/>
      <c r="O66" s="1153"/>
      <c r="P66" s="1154">
        <v>101203.43042091341</v>
      </c>
      <c r="Q66" s="1154">
        <v>61133.783873866108</v>
      </c>
      <c r="R66" s="1173">
        <v>81168.607147389761</v>
      </c>
      <c r="S66" s="1174">
        <v>346218.09626916156</v>
      </c>
      <c r="T66" s="1157">
        <v>268516.0380188073</v>
      </c>
      <c r="U66" s="1158">
        <v>338534.10204541613</v>
      </c>
      <c r="V66" s="1159"/>
      <c r="W66" s="1159"/>
      <c r="X66" s="1160">
        <v>352715.07525717281</v>
      </c>
      <c r="Y66" s="1160">
        <v>282797.08229841723</v>
      </c>
      <c r="Z66" s="1179">
        <v>311077.80435328709</v>
      </c>
      <c r="AA66" s="166" t="s">
        <v>123</v>
      </c>
      <c r="AC66" s="160"/>
      <c r="AD66" s="1116"/>
      <c r="AE66" s="1116"/>
      <c r="AF66" s="1116"/>
      <c r="AG66" s="1116"/>
      <c r="AH66" s="1116"/>
      <c r="AI66" s="1116"/>
      <c r="AJ66" s="1116"/>
      <c r="AK66" s="1116"/>
      <c r="AL66" s="1116"/>
      <c r="AM66" s="1116"/>
      <c r="AN66" s="1116"/>
      <c r="AO66" s="1116"/>
      <c r="AP66" s="1116"/>
      <c r="AQ66" s="1116"/>
      <c r="AR66" s="1116"/>
      <c r="AS66" s="1116"/>
      <c r="AT66" s="1116"/>
      <c r="AU66" s="1116"/>
      <c r="AV66" s="1116"/>
      <c r="AW66" s="1116"/>
      <c r="AX66" s="1116"/>
      <c r="AY66" s="1116"/>
      <c r="AZ66" s="1116"/>
      <c r="BA66" s="1116"/>
      <c r="BB66" s="1116"/>
    </row>
    <row r="67" spans="2:54" ht="15" x14ac:dyDescent="0.25">
      <c r="B67" s="160">
        <v>2049</v>
      </c>
      <c r="C67" s="1163">
        <v>287908.47121920268</v>
      </c>
      <c r="D67" s="1146">
        <v>167353.09619386483</v>
      </c>
      <c r="E67" s="1147">
        <v>237527.2061847896</v>
      </c>
      <c r="F67" s="1147"/>
      <c r="G67" s="1147"/>
      <c r="H67" s="1148">
        <v>280366.72976600617</v>
      </c>
      <c r="I67" s="1148">
        <v>181492.45263256523</v>
      </c>
      <c r="J67" s="1167">
        <v>230929.5911992857</v>
      </c>
      <c r="K67" s="1168">
        <v>61558.651206466369</v>
      </c>
      <c r="L67" s="1151">
        <v>105341.14267285742</v>
      </c>
      <c r="M67" s="1152"/>
      <c r="N67" s="1152"/>
      <c r="O67" s="1153"/>
      <c r="P67" s="1154">
        <v>105341.14267285742</v>
      </c>
      <c r="Q67" s="1154">
        <v>61558.651206466369</v>
      </c>
      <c r="R67" s="1173">
        <v>83449.896939661892</v>
      </c>
      <c r="S67" s="1174">
        <v>349467.12242566905</v>
      </c>
      <c r="T67" s="1157">
        <v>272694.23886672221</v>
      </c>
      <c r="U67" s="1158">
        <v>342868.34885764704</v>
      </c>
      <c r="V67" s="1159"/>
      <c r="W67" s="1159"/>
      <c r="X67" s="1160">
        <v>356416.91671171278</v>
      </c>
      <c r="Y67" s="1160">
        <v>286936.22338831279</v>
      </c>
      <c r="Z67" s="1179">
        <v>314379.48813894758</v>
      </c>
      <c r="AA67" s="166" t="s">
        <v>123</v>
      </c>
      <c r="AC67" s="160"/>
      <c r="AD67" s="1116"/>
      <c r="AE67" s="1116"/>
      <c r="AF67" s="1116"/>
      <c r="AG67" s="1116"/>
      <c r="AH67" s="1116"/>
      <c r="AI67" s="1116"/>
      <c r="AJ67" s="1116"/>
      <c r="AK67" s="1116"/>
      <c r="AL67" s="1116"/>
      <c r="AM67" s="1116"/>
      <c r="AN67" s="1116"/>
      <c r="AO67" s="1116"/>
      <c r="AP67" s="1116"/>
      <c r="AQ67" s="1116"/>
      <c r="AR67" s="1116"/>
      <c r="AS67" s="1116"/>
      <c r="AT67" s="1116"/>
      <c r="AU67" s="1116"/>
      <c r="AV67" s="1116"/>
      <c r="AW67" s="1116"/>
      <c r="AX67" s="1116"/>
      <c r="AY67" s="1116"/>
      <c r="AZ67" s="1116"/>
      <c r="BA67" s="1116"/>
      <c r="BB67" s="1116"/>
    </row>
    <row r="68" spans="2:54" ht="15" x14ac:dyDescent="0.25">
      <c r="B68" s="160">
        <v>2050</v>
      </c>
      <c r="C68" s="1163">
        <v>290718.22894658218</v>
      </c>
      <c r="D68" s="1146">
        <v>167372.08357195873</v>
      </c>
      <c r="E68" s="1147">
        <v>237690.31231773074</v>
      </c>
      <c r="F68" s="1147"/>
      <c r="G68" s="1147"/>
      <c r="H68" s="1148">
        <v>282447.37113230384</v>
      </c>
      <c r="I68" s="1148">
        <v>181406.37875854393</v>
      </c>
      <c r="J68" s="1167">
        <v>231926.87494542389</v>
      </c>
      <c r="K68" s="1168">
        <v>61973.306273710259</v>
      </c>
      <c r="L68" s="1151">
        <v>109580.89275486888</v>
      </c>
      <c r="M68" s="1152"/>
      <c r="N68" s="1152"/>
      <c r="O68" s="1153"/>
      <c r="P68" s="1154">
        <v>109580.89275486887</v>
      </c>
      <c r="Q68" s="1154">
        <v>61973.306273710281</v>
      </c>
      <c r="R68" s="1173">
        <v>85777.09951428957</v>
      </c>
      <c r="S68" s="1174">
        <v>352691.53522029246</v>
      </c>
      <c r="T68" s="1157">
        <v>276952.9763268276</v>
      </c>
      <c r="U68" s="1158">
        <v>347271.20507259964</v>
      </c>
      <c r="V68" s="1159"/>
      <c r="W68" s="1159"/>
      <c r="X68" s="1160">
        <v>360135.53274275124</v>
      </c>
      <c r="Y68" s="1160">
        <v>291141.6116703953</v>
      </c>
      <c r="Z68" s="1179">
        <v>317703.97445971344</v>
      </c>
      <c r="AA68" s="166" t="s">
        <v>123</v>
      </c>
      <c r="AC68" s="160"/>
      <c r="AD68" s="1116"/>
      <c r="AE68" s="1116"/>
      <c r="AF68" s="1116"/>
      <c r="AG68" s="1116"/>
      <c r="AH68" s="1116"/>
      <c r="AI68" s="1116"/>
      <c r="AJ68" s="1116"/>
      <c r="AK68" s="1116"/>
      <c r="AL68" s="1116"/>
      <c r="AM68" s="1116"/>
      <c r="AN68" s="1116"/>
      <c r="AO68" s="1116"/>
      <c r="AP68" s="1116"/>
      <c r="AQ68" s="1116"/>
      <c r="AR68" s="1116"/>
      <c r="AS68" s="1116"/>
      <c r="AT68" s="1116"/>
      <c r="AU68" s="1116"/>
      <c r="AV68" s="1116"/>
      <c r="AW68" s="1116"/>
      <c r="AX68" s="1116"/>
      <c r="AY68" s="1116"/>
      <c r="AZ68" s="1116"/>
      <c r="BA68" s="1116"/>
      <c r="BB68" s="1116"/>
    </row>
    <row r="69" spans="2:54" ht="15" x14ac:dyDescent="0.25">
      <c r="B69" s="160">
        <v>2051</v>
      </c>
      <c r="C69" s="1163">
        <v>293512.97164365463</v>
      </c>
      <c r="D69" s="1146">
        <v>167370.04937382467</v>
      </c>
      <c r="E69" s="1147">
        <v>237820.34558637199</v>
      </c>
      <c r="F69" s="1147"/>
      <c r="G69" s="1147"/>
      <c r="H69" s="1148">
        <v>284516.0959894355</v>
      </c>
      <c r="I69" s="1148">
        <v>181286.14841313206</v>
      </c>
      <c r="J69" s="1167">
        <v>232901.12220128378</v>
      </c>
      <c r="K69" s="1168">
        <v>62377.657476964974</v>
      </c>
      <c r="L69" s="1151">
        <v>113922.97701574046</v>
      </c>
      <c r="M69" s="1152"/>
      <c r="N69" s="1152"/>
      <c r="O69" s="1153"/>
      <c r="P69" s="1154">
        <v>113922.97701574046</v>
      </c>
      <c r="Q69" s="1154">
        <v>62377.657476964974</v>
      </c>
      <c r="R69" s="1173">
        <v>88150.317246352715</v>
      </c>
      <c r="S69" s="1174">
        <v>355890.62912061962</v>
      </c>
      <c r="T69" s="1157">
        <v>281293.02638956514</v>
      </c>
      <c r="U69" s="1158">
        <v>351743.32260211243</v>
      </c>
      <c r="V69" s="1159"/>
      <c r="W69" s="1159"/>
      <c r="X69" s="1160">
        <v>363872.34327541623</v>
      </c>
      <c r="Y69" s="1160">
        <v>295412.3087994486</v>
      </c>
      <c r="Z69" s="1179">
        <v>321051.43944763648</v>
      </c>
      <c r="AA69" s="166" t="s">
        <v>123</v>
      </c>
      <c r="AC69" s="160"/>
      <c r="AD69" s="1116"/>
      <c r="AE69" s="1116"/>
      <c r="AF69" s="1116"/>
      <c r="AG69" s="1116"/>
      <c r="AH69" s="1116"/>
      <c r="AI69" s="1116"/>
      <c r="AJ69" s="1116"/>
      <c r="AK69" s="1116"/>
      <c r="AL69" s="1116"/>
      <c r="AM69" s="1116"/>
      <c r="AN69" s="1116"/>
      <c r="AO69" s="1116"/>
      <c r="AP69" s="1116"/>
      <c r="AQ69" s="1116"/>
      <c r="AR69" s="1116"/>
      <c r="AS69" s="1116"/>
      <c r="AT69" s="1116"/>
      <c r="AU69" s="1116"/>
      <c r="AV69" s="1116"/>
      <c r="AW69" s="1116"/>
      <c r="AX69" s="1116"/>
      <c r="AY69" s="1116"/>
      <c r="AZ69" s="1116"/>
      <c r="BA69" s="1116"/>
      <c r="BB69" s="1116"/>
    </row>
    <row r="70" spans="2:54" ht="15" x14ac:dyDescent="0.25">
      <c r="B70" s="160">
        <v>2052</v>
      </c>
      <c r="C70" s="1163">
        <v>296292.00414009701</v>
      </c>
      <c r="D70" s="1146">
        <v>167347.60221334914</v>
      </c>
      <c r="E70" s="1147">
        <v>237917.90186927794</v>
      </c>
      <c r="F70" s="1147"/>
      <c r="G70" s="1147"/>
      <c r="H70" s="1148">
        <v>286572.26690082805</v>
      </c>
      <c r="I70" s="1148">
        <v>181132.73858098799</v>
      </c>
      <c r="J70" s="1167">
        <v>233852.50274090804</v>
      </c>
      <c r="K70" s="1168">
        <v>62771.598190249082</v>
      </c>
      <c r="L70" s="1151">
        <v>118367.75252945905</v>
      </c>
      <c r="M70" s="1152"/>
      <c r="N70" s="1152"/>
      <c r="O70" s="1153"/>
      <c r="P70" s="1154">
        <v>118367.75252945902</v>
      </c>
      <c r="Q70" s="1154">
        <v>62771.598190249126</v>
      </c>
      <c r="R70" s="1173">
        <v>90569.675359854067</v>
      </c>
      <c r="S70" s="1174">
        <v>359063.60233034607</v>
      </c>
      <c r="T70" s="1157">
        <v>285715.35474280815</v>
      </c>
      <c r="U70" s="1158">
        <v>356285.65439873701</v>
      </c>
      <c r="V70" s="1159"/>
      <c r="W70" s="1159"/>
      <c r="X70" s="1160">
        <v>367629.08316240739</v>
      </c>
      <c r="Y70" s="1160">
        <v>299747.32448552002</v>
      </c>
      <c r="Z70" s="1179">
        <v>324422.17810076207</v>
      </c>
      <c r="AA70" s="166" t="s">
        <v>123</v>
      </c>
      <c r="AC70" s="160"/>
      <c r="AD70" s="1116"/>
      <c r="AE70" s="1116"/>
      <c r="AF70" s="1116"/>
      <c r="AG70" s="1116"/>
      <c r="AH70" s="1116"/>
      <c r="AI70" s="1116"/>
      <c r="AJ70" s="1116"/>
      <c r="AK70" s="1116"/>
      <c r="AL70" s="1116"/>
      <c r="AM70" s="1116"/>
      <c r="AN70" s="1116"/>
      <c r="AO70" s="1116"/>
      <c r="AP70" s="1116"/>
      <c r="AQ70" s="1116"/>
      <c r="AR70" s="1116"/>
      <c r="AS70" s="1116"/>
      <c r="AT70" s="1116"/>
      <c r="AU70" s="1116"/>
      <c r="AV70" s="1116"/>
      <c r="AW70" s="1116"/>
      <c r="AX70" s="1116"/>
      <c r="AY70" s="1116"/>
      <c r="AZ70" s="1116"/>
      <c r="BA70" s="1116"/>
      <c r="BB70" s="1116"/>
    </row>
    <row r="71" spans="2:54" ht="15" x14ac:dyDescent="0.25">
      <c r="B71" s="160">
        <v>2053</v>
      </c>
      <c r="C71" s="1163">
        <v>299054.13299287623</v>
      </c>
      <c r="D71" s="1146">
        <v>167305.44655452363</v>
      </c>
      <c r="E71" s="1147">
        <v>237983.30411120565</v>
      </c>
      <c r="F71" s="1147"/>
      <c r="G71" s="1147"/>
      <c r="H71" s="1148">
        <v>288614.78172024956</v>
      </c>
      <c r="I71" s="1148">
        <v>180947.14071882077</v>
      </c>
      <c r="J71" s="1167">
        <v>234780.96121953518</v>
      </c>
      <c r="K71" s="1168">
        <v>63154.919004046584</v>
      </c>
      <c r="L71" s="1151">
        <v>122915.62984079718</v>
      </c>
      <c r="M71" s="1152"/>
      <c r="N71" s="1152"/>
      <c r="O71" s="1153"/>
      <c r="P71" s="1154">
        <v>122915.62984079719</v>
      </c>
      <c r="Q71" s="1154">
        <v>63154.919004046569</v>
      </c>
      <c r="R71" s="1173">
        <v>93035.274422421877</v>
      </c>
      <c r="S71" s="1174">
        <v>362209.05199692282</v>
      </c>
      <c r="T71" s="1157">
        <v>290221.07639532082</v>
      </c>
      <c r="U71" s="1158">
        <v>360898.93395200284</v>
      </c>
      <c r="V71" s="1159"/>
      <c r="W71" s="1159"/>
      <c r="X71" s="1160">
        <v>371407.26679491904</v>
      </c>
      <c r="Y71" s="1160">
        <v>304145.44143457862</v>
      </c>
      <c r="Z71" s="1179">
        <v>327816.23564195703</v>
      </c>
      <c r="AA71" s="166" t="s">
        <v>123</v>
      </c>
      <c r="AC71" s="160"/>
      <c r="AD71" s="1116"/>
      <c r="AE71" s="1116"/>
      <c r="AF71" s="1116"/>
      <c r="AG71" s="1116"/>
      <c r="AH71" s="1116"/>
      <c r="AI71" s="1116"/>
      <c r="AJ71" s="1116"/>
      <c r="AK71" s="1116"/>
      <c r="AL71" s="1116"/>
      <c r="AM71" s="1116"/>
      <c r="AN71" s="1116"/>
      <c r="AO71" s="1116"/>
      <c r="AP71" s="1116"/>
      <c r="AQ71" s="1116"/>
      <c r="AR71" s="1116"/>
      <c r="AS71" s="1116"/>
      <c r="AT71" s="1116"/>
      <c r="AU71" s="1116"/>
      <c r="AV71" s="1116"/>
      <c r="AW71" s="1116"/>
      <c r="AX71" s="1116"/>
      <c r="AY71" s="1116"/>
      <c r="AZ71" s="1116"/>
      <c r="BA71" s="1116"/>
      <c r="BB71" s="1116"/>
    </row>
    <row r="72" spans="2:54" ht="15" x14ac:dyDescent="0.25">
      <c r="B72" s="160">
        <v>2054</v>
      </c>
      <c r="C72" s="1163">
        <v>301798.02812137414</v>
      </c>
      <c r="D72" s="1146">
        <v>167244.35559995551</v>
      </c>
      <c r="E72" s="1147">
        <v>238016.94772769269</v>
      </c>
      <c r="F72" s="1147"/>
      <c r="G72" s="1147"/>
      <c r="H72" s="1148">
        <v>290642.46340540808</v>
      </c>
      <c r="I72" s="1148">
        <v>180730.42422727341</v>
      </c>
      <c r="J72" s="1167">
        <v>235686.44381634076</v>
      </c>
      <c r="K72" s="1168">
        <v>63527.385603584487</v>
      </c>
      <c r="L72" s="1151">
        <v>127567.06612161957</v>
      </c>
      <c r="M72" s="1152"/>
      <c r="N72" s="1152"/>
      <c r="O72" s="1153"/>
      <c r="P72" s="1154">
        <v>127567.06612161956</v>
      </c>
      <c r="Q72" s="1154">
        <v>63527.385603584509</v>
      </c>
      <c r="R72" s="1173">
        <v>95547.225862602034</v>
      </c>
      <c r="S72" s="1174">
        <v>365325.41372495861</v>
      </c>
      <c r="T72" s="1157">
        <v>294811.42172157508</v>
      </c>
      <c r="U72" s="1158">
        <v>365584.01384931226</v>
      </c>
      <c r="V72" s="1159"/>
      <c r="W72" s="1159"/>
      <c r="X72" s="1160">
        <v>375208.68435266515</v>
      </c>
      <c r="Y72" s="1160">
        <v>308605.21517789882</v>
      </c>
      <c r="Z72" s="1179">
        <v>331233.66967894277</v>
      </c>
      <c r="AA72" s="166" t="s">
        <v>123</v>
      </c>
      <c r="AC72" s="160"/>
      <c r="AD72" s="1116"/>
      <c r="AE72" s="1116"/>
      <c r="AF72" s="1116"/>
      <c r="AG72" s="1116"/>
      <c r="AH72" s="1116"/>
      <c r="AI72" s="1116"/>
      <c r="AJ72" s="1116"/>
      <c r="AK72" s="1116"/>
      <c r="AL72" s="1116"/>
      <c r="AM72" s="1116"/>
      <c r="AN72" s="1116"/>
      <c r="AO72" s="1116"/>
      <c r="AP72" s="1116"/>
      <c r="AQ72" s="1116"/>
      <c r="AR72" s="1116"/>
      <c r="AS72" s="1116"/>
      <c r="AT72" s="1116"/>
      <c r="AU72" s="1116"/>
      <c r="AV72" s="1116"/>
      <c r="AW72" s="1116"/>
      <c r="AX72" s="1116"/>
      <c r="AY72" s="1116"/>
      <c r="AZ72" s="1116"/>
      <c r="BA72" s="1116"/>
      <c r="BB72" s="1116"/>
    </row>
    <row r="73" spans="2:54" ht="15" x14ac:dyDescent="0.25">
      <c r="B73" s="160">
        <v>2055</v>
      </c>
      <c r="C73" s="1163">
        <v>304522.64559481444</v>
      </c>
      <c r="D73" s="1146">
        <v>167165.04052548108</v>
      </c>
      <c r="E73" s="1147">
        <v>238019.47504781681</v>
      </c>
      <c r="F73" s="1147"/>
      <c r="G73" s="1147"/>
      <c r="H73" s="1148">
        <v>292654.43927670253</v>
      </c>
      <c r="I73" s="1148">
        <v>180483.66816870577</v>
      </c>
      <c r="J73" s="1167">
        <v>236569.05372270415</v>
      </c>
      <c r="K73" s="1168">
        <v>63888.82804180657</v>
      </c>
      <c r="L73" s="1151">
        <v>132322.47268076363</v>
      </c>
      <c r="M73" s="1152"/>
      <c r="N73" s="1152"/>
      <c r="O73" s="1153"/>
      <c r="P73" s="1154">
        <v>132322.47268076363</v>
      </c>
      <c r="Q73" s="1154">
        <v>63888.828041806592</v>
      </c>
      <c r="R73" s="1173">
        <v>98105.650361285108</v>
      </c>
      <c r="S73" s="1174">
        <v>368411.47363662103</v>
      </c>
      <c r="T73" s="1157">
        <v>299487.51320624468</v>
      </c>
      <c r="U73" s="1158">
        <v>370341.94772858045</v>
      </c>
      <c r="V73" s="1159"/>
      <c r="W73" s="1159"/>
      <c r="X73" s="1160">
        <v>379035.82015642792</v>
      </c>
      <c r="Y73" s="1160">
        <v>313124.80289120285</v>
      </c>
      <c r="Z73" s="1179">
        <v>334674.70408398926</v>
      </c>
      <c r="AA73" s="166" t="s">
        <v>123</v>
      </c>
      <c r="AC73" s="160"/>
      <c r="AD73" s="1116"/>
      <c r="AE73" s="1116"/>
      <c r="AF73" s="1116"/>
      <c r="AG73" s="1116"/>
      <c r="AH73" s="1116"/>
      <c r="AI73" s="1116"/>
      <c r="AJ73" s="1116"/>
      <c r="AK73" s="1116"/>
      <c r="AL73" s="1116"/>
      <c r="AM73" s="1116"/>
      <c r="AN73" s="1116"/>
      <c r="AO73" s="1116"/>
      <c r="AP73" s="1116"/>
      <c r="AQ73" s="1116"/>
      <c r="AR73" s="1116"/>
      <c r="AS73" s="1116"/>
      <c r="AT73" s="1116"/>
      <c r="AU73" s="1116"/>
      <c r="AV73" s="1116"/>
      <c r="AW73" s="1116"/>
      <c r="AX73" s="1116"/>
      <c r="AY73" s="1116"/>
      <c r="AZ73" s="1116"/>
      <c r="BA73" s="1116"/>
      <c r="BB73" s="1116"/>
    </row>
    <row r="74" spans="2:54" ht="15" x14ac:dyDescent="0.25">
      <c r="B74" s="160">
        <v>2056</v>
      </c>
      <c r="C74" s="1163">
        <v>307227.30499867653</v>
      </c>
      <c r="D74" s="1146">
        <v>167068.03730732462</v>
      </c>
      <c r="E74" s="1147">
        <v>237991.46149479691</v>
      </c>
      <c r="F74" s="1147"/>
      <c r="G74" s="1147"/>
      <c r="H74" s="1148">
        <v>294650.09855979134</v>
      </c>
      <c r="I74" s="1148">
        <v>180207.77064074069</v>
      </c>
      <c r="J74" s="1167">
        <v>237428.93460026602</v>
      </c>
      <c r="K74" s="1168">
        <v>64239.156009672835</v>
      </c>
      <c r="L74" s="1151">
        <v>137182.11455927708</v>
      </c>
      <c r="M74" s="1152"/>
      <c r="N74" s="1152"/>
      <c r="O74" s="1153"/>
      <c r="P74" s="1154">
        <v>137182.11455927708</v>
      </c>
      <c r="Q74" s="1154">
        <v>64239.156009672835</v>
      </c>
      <c r="R74" s="1173">
        <v>100710.63528447496</v>
      </c>
      <c r="S74" s="1174">
        <v>371466.46100834938</v>
      </c>
      <c r="T74" s="1157">
        <v>304250.15186660166</v>
      </c>
      <c r="U74" s="1158">
        <v>375173.57605407399</v>
      </c>
      <c r="V74" s="1159"/>
      <c r="W74" s="1159"/>
      <c r="X74" s="1160">
        <v>382891.73098963167</v>
      </c>
      <c r="Y74" s="1160">
        <v>317701.72829638509</v>
      </c>
      <c r="Z74" s="1179">
        <v>338139.56988474098</v>
      </c>
      <c r="AA74" s="166" t="s">
        <v>123</v>
      </c>
      <c r="AC74" s="160"/>
      <c r="AD74" s="1116"/>
      <c r="AE74" s="1116"/>
      <c r="AF74" s="1116"/>
      <c r="AG74" s="1116"/>
      <c r="AH74" s="1116"/>
      <c r="AI74" s="1116"/>
      <c r="AJ74" s="1116"/>
      <c r="AK74" s="1116"/>
      <c r="AL74" s="1116"/>
      <c r="AM74" s="1116"/>
      <c r="AN74" s="1116"/>
      <c r="AO74" s="1116"/>
      <c r="AP74" s="1116"/>
      <c r="AQ74" s="1116"/>
      <c r="AR74" s="1116"/>
      <c r="AS74" s="1116"/>
      <c r="AT74" s="1116"/>
      <c r="AU74" s="1116"/>
      <c r="AV74" s="1116"/>
      <c r="AW74" s="1116"/>
      <c r="AX74" s="1116"/>
      <c r="AY74" s="1116"/>
      <c r="AZ74" s="1116"/>
      <c r="BA74" s="1116"/>
      <c r="BB74" s="1116"/>
    </row>
    <row r="75" spans="2:54" ht="15" x14ac:dyDescent="0.25">
      <c r="B75" s="160">
        <v>2057</v>
      </c>
      <c r="C75" s="1163">
        <v>309911.79183101805</v>
      </c>
      <c r="D75" s="1146">
        <v>166953.82511782175</v>
      </c>
      <c r="E75" s="1147">
        <v>237934.05680345002</v>
      </c>
      <c r="F75" s="1147"/>
      <c r="G75" s="1147"/>
      <c r="H75" s="1148">
        <v>296629.37701449962</v>
      </c>
      <c r="I75" s="1148">
        <v>179903.73882036027</v>
      </c>
      <c r="J75" s="1167">
        <v>238266.55791742995</v>
      </c>
      <c r="K75" s="1168">
        <v>64578.378940564144</v>
      </c>
      <c r="L75" s="1151">
        <v>142146.18609499402</v>
      </c>
      <c r="M75" s="1152"/>
      <c r="N75" s="1152"/>
      <c r="O75" s="1153"/>
      <c r="P75" s="1154">
        <v>142146.18609499402</v>
      </c>
      <c r="Q75" s="1154">
        <v>64578.378940564158</v>
      </c>
      <c r="R75" s="1173">
        <v>103362.28251777908</v>
      </c>
      <c r="S75" s="1174">
        <v>374490.17077158217</v>
      </c>
      <c r="T75" s="1157">
        <v>309100.01121281576</v>
      </c>
      <c r="U75" s="1158">
        <v>380080.24289844406</v>
      </c>
      <c r="V75" s="1159"/>
      <c r="W75" s="1159"/>
      <c r="X75" s="1160">
        <v>386780.53172154241</v>
      </c>
      <c r="Y75" s="1160">
        <v>322333.08486701892</v>
      </c>
      <c r="Z75" s="1179">
        <v>341628.84043520904</v>
      </c>
      <c r="AA75" s="166" t="s">
        <v>123</v>
      </c>
      <c r="AC75" s="160"/>
      <c r="AD75" s="1116"/>
      <c r="AE75" s="1116"/>
      <c r="AF75" s="1116"/>
      <c r="AG75" s="1116"/>
      <c r="AH75" s="1116"/>
      <c r="AI75" s="1116"/>
      <c r="AJ75" s="1116"/>
      <c r="AK75" s="1116"/>
      <c r="AL75" s="1116"/>
      <c r="AM75" s="1116"/>
      <c r="AN75" s="1116"/>
      <c r="AO75" s="1116"/>
      <c r="AP75" s="1116"/>
      <c r="AQ75" s="1116"/>
      <c r="AR75" s="1116"/>
      <c r="AS75" s="1116"/>
      <c r="AT75" s="1116"/>
      <c r="AU75" s="1116"/>
      <c r="AV75" s="1116"/>
      <c r="AW75" s="1116"/>
      <c r="AX75" s="1116"/>
      <c r="AY75" s="1116"/>
      <c r="AZ75" s="1116"/>
      <c r="BA75" s="1116"/>
      <c r="BB75" s="1116"/>
    </row>
    <row r="76" spans="2:54" ht="15" x14ac:dyDescent="0.25">
      <c r="B76" s="160">
        <v>2058</v>
      </c>
      <c r="C76" s="1163">
        <v>312576.17497008585</v>
      </c>
      <c r="D76" s="1146">
        <v>166822.9861640567</v>
      </c>
      <c r="E76" s="1147">
        <v>237849.25570707538</v>
      </c>
      <c r="F76" s="1147"/>
      <c r="G76" s="1147"/>
      <c r="H76" s="1148">
        <v>298592.68852299888</v>
      </c>
      <c r="I76" s="1148">
        <v>179572.92270447972</v>
      </c>
      <c r="J76" s="1167">
        <v>239082.8056137393</v>
      </c>
      <c r="K76" s="1168">
        <v>64906.566446232755</v>
      </c>
      <c r="L76" s="1151">
        <v>147214.94319483102</v>
      </c>
      <c r="M76" s="1152"/>
      <c r="N76" s="1152"/>
      <c r="O76" s="1153"/>
      <c r="P76" s="1154">
        <v>147214.94319483102</v>
      </c>
      <c r="Q76" s="1154">
        <v>64906.56644623274</v>
      </c>
      <c r="R76" s="1173">
        <v>106060.75482053189</v>
      </c>
      <c r="S76" s="1174">
        <v>377482.74141631857</v>
      </c>
      <c r="T76" s="1157">
        <v>314037.92935888772</v>
      </c>
      <c r="U76" s="1158">
        <v>385064.19890190638</v>
      </c>
      <c r="V76" s="1159"/>
      <c r="W76" s="1159"/>
      <c r="X76" s="1160">
        <v>390707.52587477362</v>
      </c>
      <c r="Y76" s="1160">
        <v>327015.72057663486</v>
      </c>
      <c r="Z76" s="1179">
        <v>345143.56043427117</v>
      </c>
      <c r="AA76" s="166" t="s">
        <v>123</v>
      </c>
      <c r="AD76" s="1116"/>
      <c r="AE76" s="1116"/>
      <c r="AF76" s="1116"/>
      <c r="AG76" s="1116"/>
      <c r="AH76" s="1116"/>
      <c r="AI76" s="1116"/>
      <c r="AJ76" s="1116"/>
      <c r="AK76" s="1116"/>
      <c r="AL76" s="1116"/>
      <c r="AM76" s="1116"/>
      <c r="AN76" s="1116"/>
      <c r="AO76" s="1116"/>
      <c r="AP76" s="1116"/>
      <c r="AQ76" s="1116"/>
      <c r="AR76" s="1116"/>
      <c r="AS76" s="1116"/>
      <c r="AT76" s="1116"/>
      <c r="AU76" s="1116"/>
      <c r="AV76" s="1116"/>
      <c r="AW76" s="1116"/>
      <c r="AX76" s="1116"/>
      <c r="AY76" s="1116"/>
      <c r="AZ76" s="1116"/>
      <c r="BA76" s="1116"/>
      <c r="BB76" s="1116"/>
    </row>
    <row r="77" spans="2:54" ht="15" x14ac:dyDescent="0.25">
      <c r="B77" s="160">
        <v>2059</v>
      </c>
      <c r="C77" s="1163">
        <v>315220.81646506832</v>
      </c>
      <c r="D77" s="1146">
        <v>166676.10636433991</v>
      </c>
      <c r="E77" s="1147">
        <v>237739.49398291754</v>
      </c>
      <c r="F77" s="1147"/>
      <c r="G77" s="1147"/>
      <c r="H77" s="1148">
        <v>300540.79378664237</v>
      </c>
      <c r="I77" s="1148">
        <v>179216.81742157481</v>
      </c>
      <c r="J77" s="1167">
        <v>239878.80560410858</v>
      </c>
      <c r="K77" s="1168">
        <v>65223.84928568895</v>
      </c>
      <c r="L77" s="1151">
        <v>152388.62855772229</v>
      </c>
      <c r="M77" s="1152"/>
      <c r="N77" s="1152"/>
      <c r="O77" s="1153"/>
      <c r="P77" s="1154">
        <v>152388.62855772229</v>
      </c>
      <c r="Q77" s="1154">
        <v>65223.849285688957</v>
      </c>
      <c r="R77" s="1173">
        <v>108806.23892170562</v>
      </c>
      <c r="S77" s="1174">
        <v>380444.66575075727</v>
      </c>
      <c r="T77" s="1157">
        <v>319064.7349220622</v>
      </c>
      <c r="U77" s="1158">
        <v>390128.12254063983</v>
      </c>
      <c r="V77" s="1159"/>
      <c r="W77" s="1159"/>
      <c r="X77" s="1160">
        <v>394679.0160420913</v>
      </c>
      <c r="Y77" s="1160">
        <v>331745.99943354819</v>
      </c>
      <c r="Z77" s="1179">
        <v>348685.04452581418</v>
      </c>
      <c r="AA77" s="166" t="s">
        <v>123</v>
      </c>
      <c r="AD77" s="1116"/>
      <c r="AE77" s="1116"/>
      <c r="AF77" s="1116"/>
      <c r="AG77" s="1116"/>
      <c r="AH77" s="1116"/>
      <c r="AI77" s="1116"/>
      <c r="AJ77" s="1116"/>
      <c r="AK77" s="1116"/>
      <c r="AL77" s="1116"/>
      <c r="AM77" s="1116"/>
      <c r="AN77" s="1116"/>
      <c r="AO77" s="1116"/>
      <c r="AP77" s="1116"/>
      <c r="AQ77" s="1116"/>
      <c r="AR77" s="1116"/>
      <c r="AS77" s="1116"/>
      <c r="AT77" s="1116"/>
      <c r="AU77" s="1116"/>
      <c r="AV77" s="1116"/>
      <c r="AW77" s="1116"/>
      <c r="AX77" s="1116"/>
      <c r="AY77" s="1116"/>
      <c r="AZ77" s="1116"/>
      <c r="BA77" s="1116"/>
      <c r="BB77" s="1116"/>
    </row>
    <row r="78" spans="2:54" ht="15.6" thickBot="1" x14ac:dyDescent="0.3">
      <c r="B78" s="160">
        <v>2060</v>
      </c>
      <c r="C78" s="1188">
        <v>317846.04047197883</v>
      </c>
      <c r="D78" s="1189">
        <v>166513.73798687285</v>
      </c>
      <c r="E78" s="1190">
        <v>237606.8913608157</v>
      </c>
      <c r="F78" s="1190"/>
      <c r="G78" s="1190"/>
      <c r="H78" s="1191">
        <v>302474.30895941582</v>
      </c>
      <c r="I78" s="1191">
        <v>178836.80425369574</v>
      </c>
      <c r="J78" s="1192">
        <v>240655.55660655579</v>
      </c>
      <c r="K78" s="1193">
        <v>65530.349978491337</v>
      </c>
      <c r="L78" s="1194">
        <v>157667.43736998539</v>
      </c>
      <c r="M78" s="1195"/>
      <c r="N78" s="1195"/>
      <c r="O78" s="1196"/>
      <c r="P78" s="1197">
        <v>157667.43736998536</v>
      </c>
      <c r="Q78" s="1197">
        <v>65530.349978491373</v>
      </c>
      <c r="R78" s="1198">
        <v>111598.89367423837</v>
      </c>
      <c r="S78" s="1199">
        <v>383376.39045047015</v>
      </c>
      <c r="T78" s="1200">
        <v>324181.17535685824</v>
      </c>
      <c r="U78" s="1201">
        <v>395274.32873080112</v>
      </c>
      <c r="V78" s="1202"/>
      <c r="W78" s="1202"/>
      <c r="X78" s="1203">
        <v>398701.66430702119</v>
      </c>
      <c r="Y78" s="1203">
        <v>336519.59871839848</v>
      </c>
      <c r="Z78" s="1204">
        <v>352254.45028079418</v>
      </c>
      <c r="AA78" s="166" t="s">
        <v>123</v>
      </c>
      <c r="AB78" s="189"/>
      <c r="AC78" s="152"/>
      <c r="AD78" s="1116"/>
      <c r="AE78" s="1116"/>
      <c r="AF78" s="1116"/>
      <c r="AG78" s="1116"/>
      <c r="AH78" s="1116"/>
      <c r="AI78" s="1116"/>
      <c r="AJ78" s="1116"/>
      <c r="AK78" s="1116"/>
      <c r="AL78" s="1116"/>
      <c r="AM78" s="1116"/>
      <c r="AN78" s="1116"/>
      <c r="AO78" s="1116"/>
      <c r="AP78" s="1116"/>
      <c r="AQ78" s="1116"/>
      <c r="AR78" s="1116"/>
      <c r="AS78" s="1116"/>
      <c r="AT78" s="1116"/>
      <c r="AU78" s="1116"/>
      <c r="AV78" s="1116"/>
      <c r="AW78" s="1116"/>
      <c r="AX78" s="1116"/>
      <c r="AY78" s="1116"/>
      <c r="AZ78" s="1116"/>
      <c r="BA78" s="1116"/>
      <c r="BB78" s="1116"/>
    </row>
    <row r="79" spans="2:54" x14ac:dyDescent="0.25">
      <c r="V79" s="190"/>
      <c r="W79" s="152"/>
      <c r="X79" s="152"/>
      <c r="Y79" s="152"/>
      <c r="Z79" s="152"/>
      <c r="AA79" s="152"/>
      <c r="AB79" s="152"/>
      <c r="AC79" s="152"/>
      <c r="AD79" s="1116"/>
      <c r="AE79" s="1116"/>
      <c r="AF79" s="1116"/>
      <c r="AG79" s="1116"/>
      <c r="AH79" s="1116"/>
      <c r="AI79" s="1116"/>
      <c r="AJ79" s="1116"/>
      <c r="AK79" s="1116"/>
      <c r="AL79" s="1116"/>
      <c r="AM79" s="1116"/>
      <c r="AN79" s="1116"/>
      <c r="AO79" s="1116"/>
      <c r="AP79" s="1116"/>
      <c r="AQ79" s="1116"/>
      <c r="AR79" s="1116"/>
      <c r="AS79" s="1116"/>
      <c r="AT79" s="1116"/>
      <c r="AU79" s="1116"/>
      <c r="AV79" s="1116"/>
      <c r="AW79" s="1116"/>
      <c r="AX79" s="1116"/>
      <c r="AY79" s="1116"/>
      <c r="AZ79" s="1116"/>
      <c r="BA79" s="1116"/>
      <c r="BB79" s="1116"/>
    </row>
    <row r="80" spans="2:54" x14ac:dyDescent="0.25">
      <c r="V80" s="190"/>
      <c r="W80" s="152"/>
      <c r="X80" s="152"/>
      <c r="Y80" s="152"/>
      <c r="Z80" s="152"/>
      <c r="AA80" s="152"/>
      <c r="AB80" s="152"/>
      <c r="AC80" s="152"/>
      <c r="AD80" s="1116"/>
      <c r="AE80" s="1116"/>
      <c r="AF80" s="1116"/>
      <c r="AG80" s="1116"/>
      <c r="AH80" s="1116"/>
      <c r="AI80" s="1116"/>
      <c r="AJ80" s="1116"/>
      <c r="AK80" s="1116"/>
      <c r="AL80" s="1116"/>
      <c r="AM80" s="1116"/>
      <c r="AN80" s="1116"/>
      <c r="AO80" s="1116"/>
      <c r="AP80" s="1116"/>
      <c r="AQ80" s="1116"/>
      <c r="AR80" s="1116"/>
      <c r="AS80" s="1116"/>
      <c r="AT80" s="1116"/>
      <c r="AU80" s="1116"/>
      <c r="AV80" s="1116"/>
      <c r="AW80" s="1116"/>
      <c r="AX80" s="1116"/>
      <c r="AY80" s="1116"/>
      <c r="AZ80" s="1116"/>
      <c r="BA80" s="1116"/>
      <c r="BB80" s="1116"/>
    </row>
    <row r="81" spans="1:54" x14ac:dyDescent="0.25">
      <c r="A81" s="191" t="s">
        <v>311</v>
      </c>
      <c r="U81" s="105"/>
      <c r="V81" s="105"/>
      <c r="W81" s="105"/>
      <c r="X81" s="105"/>
      <c r="Y81" s="105"/>
      <c r="Z81" s="105"/>
      <c r="AA81" s="192"/>
      <c r="AB81" s="192"/>
      <c r="AC81" s="192"/>
      <c r="AD81" s="1116"/>
      <c r="AE81" s="1116"/>
      <c r="AF81" s="1116"/>
      <c r="AG81" s="1116"/>
      <c r="AH81" s="1116"/>
      <c r="AI81" s="1116"/>
      <c r="AJ81" s="1116"/>
      <c r="AK81" s="1116"/>
      <c r="AL81" s="1116"/>
      <c r="AM81" s="1116"/>
      <c r="AN81" s="1116"/>
      <c r="AO81" s="1116"/>
      <c r="AP81" s="1116"/>
      <c r="AQ81" s="1116"/>
      <c r="AR81" s="1116"/>
      <c r="AS81" s="1116"/>
      <c r="AT81" s="1116"/>
      <c r="AU81" s="1116"/>
      <c r="AV81" s="1116"/>
      <c r="AW81" s="1116"/>
      <c r="AX81" s="1116"/>
      <c r="AY81" s="1116"/>
      <c r="AZ81" s="1116"/>
      <c r="BA81" s="1116"/>
      <c r="BB81" s="1116"/>
    </row>
    <row r="82" spans="1:54" x14ac:dyDescent="0.25">
      <c r="A82" s="191"/>
      <c r="U82" s="105"/>
      <c r="V82" s="105"/>
      <c r="W82" s="105"/>
      <c r="X82" s="105"/>
      <c r="Y82" s="105"/>
      <c r="Z82" s="105"/>
      <c r="AD82" s="1116"/>
      <c r="AE82" s="1116"/>
      <c r="AF82" s="1116"/>
      <c r="AG82" s="1116"/>
      <c r="AH82" s="1116"/>
      <c r="AI82" s="1116"/>
      <c r="AJ82" s="1116"/>
      <c r="AK82" s="1116"/>
      <c r="AL82" s="1116"/>
      <c r="AM82" s="1116"/>
      <c r="AN82" s="1116"/>
      <c r="AO82" s="1116"/>
      <c r="AP82" s="1116"/>
      <c r="AQ82" s="1116"/>
      <c r="AR82" s="1116"/>
      <c r="AS82" s="1116"/>
      <c r="AT82" s="1116"/>
      <c r="AU82" s="1116"/>
      <c r="AV82" s="1116"/>
      <c r="AW82" s="1116"/>
      <c r="AX82" s="1116"/>
      <c r="AY82" s="1116"/>
      <c r="AZ82" s="1116"/>
      <c r="BA82" s="1116"/>
      <c r="BB82" s="1116"/>
    </row>
    <row r="83" spans="1:54" x14ac:dyDescent="0.25">
      <c r="A83" s="191"/>
      <c r="AD83" s="1116"/>
      <c r="AE83" s="1116"/>
      <c r="AF83" s="1116"/>
      <c r="AG83" s="1116"/>
      <c r="AH83" s="1116"/>
      <c r="AI83" s="1116"/>
      <c r="AJ83" s="1116"/>
      <c r="AK83" s="1116"/>
      <c r="AL83" s="1116"/>
      <c r="AM83" s="1116"/>
      <c r="AN83" s="1116"/>
      <c r="AO83" s="1116"/>
      <c r="AP83" s="1116"/>
      <c r="AQ83" s="1116"/>
      <c r="AR83" s="1116"/>
      <c r="AS83" s="1116"/>
      <c r="AT83" s="1116"/>
      <c r="AU83" s="1116"/>
      <c r="AV83" s="1116"/>
      <c r="AW83" s="1116"/>
      <c r="AX83" s="1116"/>
      <c r="AY83" s="1116"/>
      <c r="AZ83" s="1116"/>
      <c r="BA83" s="1116"/>
      <c r="BB83" s="1116"/>
    </row>
    <row r="84" spans="1:54" s="128" customFormat="1" ht="20.399999999999999" x14ac:dyDescent="0.35">
      <c r="A84" s="193" t="s">
        <v>148</v>
      </c>
      <c r="C84" s="146"/>
      <c r="D84" s="146"/>
      <c r="E84" s="146"/>
      <c r="F84" s="146"/>
      <c r="G84" s="146"/>
      <c r="H84" s="146"/>
      <c r="I84" s="146"/>
      <c r="J84" s="146"/>
      <c r="K84" s="146"/>
      <c r="L84" s="146"/>
      <c r="M84" s="146"/>
      <c r="N84" s="146"/>
      <c r="O84" s="146"/>
      <c r="P84" s="146"/>
      <c r="Q84" s="146"/>
      <c r="R84" s="146"/>
      <c r="S84" s="146"/>
      <c r="T84" s="146"/>
    </row>
    <row r="85" spans="1:54" x14ac:dyDescent="0.25">
      <c r="AC85" s="1116"/>
      <c r="AD85" s="1116"/>
      <c r="AE85" s="1116"/>
      <c r="AF85" s="1116"/>
      <c r="AG85" s="1116"/>
      <c r="AH85" s="1116"/>
      <c r="AI85" s="1116"/>
      <c r="AJ85" s="1116"/>
      <c r="AK85" s="1116"/>
      <c r="AL85" s="1116"/>
      <c r="AM85" s="1116"/>
      <c r="AN85" s="1116"/>
      <c r="AO85" s="1116"/>
      <c r="AP85" s="1116"/>
      <c r="AQ85" s="1116"/>
      <c r="AR85" s="1116"/>
      <c r="AS85" s="1116"/>
      <c r="AT85" s="1116"/>
      <c r="AU85" s="1116"/>
      <c r="AV85" s="1116"/>
      <c r="AW85" s="1116"/>
      <c r="AX85" s="1116"/>
      <c r="AY85" s="1116"/>
      <c r="AZ85" s="1116"/>
      <c r="BA85" s="1116"/>
      <c r="BB85" s="1116"/>
    </row>
    <row r="86" spans="1:54" ht="21" x14ac:dyDescent="0.25">
      <c r="A86" s="194" t="s">
        <v>149</v>
      </c>
      <c r="B86" s="195"/>
      <c r="C86" s="195"/>
      <c r="D86" s="195"/>
      <c r="E86" s="195"/>
      <c r="F86" s="195"/>
      <c r="G86" s="195"/>
      <c r="H86" s="195"/>
      <c r="I86" s="195"/>
      <c r="J86" s="195"/>
      <c r="K86" s="195"/>
      <c r="L86" s="195"/>
      <c r="M86" s="195"/>
      <c r="N86" s="195"/>
      <c r="O86" s="195"/>
      <c r="P86" s="195"/>
      <c r="Q86" s="195"/>
      <c r="R86" s="195"/>
      <c r="S86" s="195"/>
      <c r="AC86" s="1116"/>
      <c r="AD86" s="1116"/>
      <c r="AE86" s="1116"/>
      <c r="AF86" s="1116"/>
      <c r="AG86" s="1116"/>
      <c r="AH86" s="1116"/>
      <c r="AI86" s="1116"/>
      <c r="AJ86" s="1116"/>
      <c r="AK86" s="1116"/>
      <c r="AL86" s="1116"/>
      <c r="AM86" s="1116"/>
      <c r="AN86" s="1116"/>
      <c r="AO86" s="1116"/>
      <c r="AP86" s="1116"/>
      <c r="AQ86" s="1116"/>
      <c r="AR86" s="1116"/>
      <c r="AS86" s="1116"/>
      <c r="AT86" s="1116"/>
      <c r="AU86" s="1116"/>
      <c r="AV86" s="1116"/>
      <c r="AW86" s="1116"/>
      <c r="AX86" s="1116"/>
      <c r="AY86" s="1116"/>
      <c r="AZ86" s="1116"/>
      <c r="BA86" s="1116"/>
      <c r="BB86" s="1116"/>
    </row>
    <row r="87" spans="1:54" s="130" customFormat="1" ht="13.8" thickBot="1" x14ac:dyDescent="0.3">
      <c r="A87" s="1105"/>
      <c r="B87" s="148"/>
      <c r="C87" s="148"/>
      <c r="D87" s="149"/>
      <c r="E87" s="149"/>
      <c r="F87" s="149"/>
      <c r="G87" s="149"/>
      <c r="H87" s="149"/>
      <c r="I87" s="149"/>
      <c r="J87" s="149"/>
      <c r="K87" s="149"/>
      <c r="L87" s="149"/>
      <c r="M87" s="149"/>
      <c r="N87" s="149"/>
      <c r="O87" s="149"/>
      <c r="P87" s="149"/>
      <c r="Q87" s="149"/>
      <c r="R87" s="149"/>
      <c r="S87" s="149"/>
      <c r="T87" s="149"/>
      <c r="U87" s="150"/>
      <c r="V87" s="150"/>
      <c r="W87" s="150"/>
      <c r="X87" s="150"/>
      <c r="Y87" s="150"/>
      <c r="Z87" s="150"/>
      <c r="AA87" s="150"/>
      <c r="AB87" s="150"/>
      <c r="AC87" s="1116"/>
      <c r="AD87" s="1116"/>
      <c r="AE87" s="1116"/>
      <c r="AF87" s="1116"/>
      <c r="AG87" s="1116"/>
      <c r="AH87" s="1116"/>
      <c r="AI87" s="1116"/>
      <c r="AJ87" s="1116"/>
      <c r="AK87" s="1116"/>
      <c r="AL87" s="1116"/>
      <c r="AM87" s="1116"/>
      <c r="AN87" s="1116"/>
      <c r="AO87" s="1116"/>
      <c r="AP87" s="1116"/>
      <c r="AQ87" s="1116"/>
      <c r="AR87" s="1116"/>
      <c r="AS87" s="1116"/>
      <c r="AT87" s="1116"/>
      <c r="AU87" s="1116"/>
      <c r="AV87" s="1116"/>
      <c r="AW87" s="1116"/>
      <c r="AX87" s="1116"/>
      <c r="AY87" s="1116"/>
      <c r="AZ87" s="1116"/>
      <c r="BA87" s="1116"/>
      <c r="BB87" s="1116"/>
    </row>
    <row r="88" spans="1:54" ht="16.95" customHeight="1" thickBot="1" x14ac:dyDescent="0.3">
      <c r="A88" s="153" t="s">
        <v>150</v>
      </c>
      <c r="C88" s="1711" t="s">
        <v>145</v>
      </c>
      <c r="D88" s="1712"/>
      <c r="E88" s="1712"/>
      <c r="F88" s="1712"/>
      <c r="G88" s="1712"/>
      <c r="H88" s="1712"/>
      <c r="I88" s="1712"/>
      <c r="J88" s="1712"/>
      <c r="K88" s="1713" t="s">
        <v>146</v>
      </c>
      <c r="L88" s="1714"/>
      <c r="M88" s="1714"/>
      <c r="N88" s="1714"/>
      <c r="O88" s="1714"/>
      <c r="P88" s="1714"/>
      <c r="Q88" s="1714"/>
      <c r="R88" s="1715"/>
      <c r="S88" s="1716" t="s">
        <v>147</v>
      </c>
      <c r="T88" s="1717"/>
      <c r="U88" s="1717"/>
      <c r="V88" s="1717"/>
      <c r="W88" s="1717"/>
      <c r="X88" s="1717"/>
      <c r="Y88" s="1717"/>
      <c r="Z88" s="1718"/>
      <c r="AC88" s="1116"/>
      <c r="AD88" s="1116"/>
      <c r="AE88" s="1116"/>
      <c r="AF88" s="1116"/>
      <c r="AG88" s="1116"/>
      <c r="AH88" s="1116"/>
      <c r="AI88" s="1116"/>
      <c r="AJ88" s="1116"/>
      <c r="AK88" s="1116"/>
      <c r="AL88" s="1116"/>
      <c r="AM88" s="1116"/>
      <c r="AN88" s="1116"/>
      <c r="AO88" s="1116"/>
      <c r="AP88" s="1116"/>
      <c r="AQ88" s="1116"/>
      <c r="AR88" s="1116"/>
      <c r="AS88" s="1116"/>
      <c r="AT88" s="1116"/>
      <c r="AU88" s="1116"/>
      <c r="AV88" s="1116"/>
      <c r="AW88" s="1116"/>
      <c r="AX88" s="1116"/>
      <c r="AY88" s="1116"/>
      <c r="AZ88" s="1116"/>
      <c r="BA88" s="1116"/>
      <c r="BB88" s="1116"/>
    </row>
    <row r="89" spans="1:54" s="130" customFormat="1" ht="79.8" thickBot="1" x14ac:dyDescent="0.3">
      <c r="A89" s="153" t="s">
        <v>120</v>
      </c>
      <c r="B89" s="1307" t="str">
        <f>IF($I$20="ON","Note: Population Scaling is ON. Click for More Info.","")</f>
        <v>Note: Population Scaling is ON. Click for More Info.</v>
      </c>
      <c r="C89" s="155" t="s">
        <v>122</v>
      </c>
      <c r="D89" s="156" t="s">
        <v>124</v>
      </c>
      <c r="E89" s="156" t="s">
        <v>125</v>
      </c>
      <c r="F89" s="156" t="s">
        <v>126</v>
      </c>
      <c r="G89" s="156" t="s">
        <v>127</v>
      </c>
      <c r="H89" s="157" t="s">
        <v>128</v>
      </c>
      <c r="I89" s="157" t="s">
        <v>129</v>
      </c>
      <c r="J89" s="158" t="s">
        <v>130</v>
      </c>
      <c r="K89" s="155" t="s">
        <v>131</v>
      </c>
      <c r="L89" s="156" t="s">
        <v>132</v>
      </c>
      <c r="M89" s="156" t="s">
        <v>2724</v>
      </c>
      <c r="N89" s="156" t="s">
        <v>133</v>
      </c>
      <c r="O89" s="156" t="s">
        <v>134</v>
      </c>
      <c r="P89" s="157" t="s">
        <v>135</v>
      </c>
      <c r="Q89" s="157" t="s">
        <v>136</v>
      </c>
      <c r="R89" s="158" t="s">
        <v>137</v>
      </c>
      <c r="S89" s="155" t="s">
        <v>138</v>
      </c>
      <c r="T89" s="156" t="s">
        <v>139</v>
      </c>
      <c r="U89" s="156" t="s">
        <v>2725</v>
      </c>
      <c r="V89" s="156" t="s">
        <v>140</v>
      </c>
      <c r="W89" s="156" t="s">
        <v>141</v>
      </c>
      <c r="X89" s="157" t="s">
        <v>142</v>
      </c>
      <c r="Y89" s="157" t="s">
        <v>143</v>
      </c>
      <c r="Z89" s="158" t="s">
        <v>144</v>
      </c>
      <c r="AA89" s="159" t="s">
        <v>121</v>
      </c>
      <c r="AC89" s="1116"/>
      <c r="AD89" s="1116"/>
      <c r="AE89" s="1116"/>
      <c r="AF89" s="1116"/>
      <c r="AG89" s="1116"/>
      <c r="AH89" s="1116"/>
      <c r="AI89" s="1116"/>
      <c r="AJ89" s="1116"/>
      <c r="AK89" s="1116"/>
      <c r="AL89" s="1116"/>
      <c r="AM89" s="1116"/>
      <c r="AN89" s="1116"/>
      <c r="AO89" s="1116"/>
      <c r="AP89" s="1116"/>
      <c r="AQ89" s="1116"/>
      <c r="AR89" s="1116"/>
      <c r="AS89" s="1116"/>
      <c r="AT89" s="1116"/>
      <c r="AU89" s="1116"/>
      <c r="AV89" s="1116"/>
      <c r="AW89" s="1116"/>
      <c r="AX89" s="1116"/>
      <c r="AY89" s="1116"/>
      <c r="AZ89" s="1116"/>
      <c r="BA89" s="1116"/>
      <c r="BB89" s="1116"/>
    </row>
    <row r="90" spans="1:54" s="130" customFormat="1" ht="15.6" x14ac:dyDescent="0.25">
      <c r="A90" s="1123" t="s">
        <v>122</v>
      </c>
      <c r="B90" s="160">
        <v>2012</v>
      </c>
      <c r="C90" s="1124">
        <v>59910.799999999996</v>
      </c>
      <c r="D90" s="1125">
        <v>42437.241504027668</v>
      </c>
      <c r="E90" s="1126"/>
      <c r="F90" s="1126"/>
      <c r="G90" s="1126"/>
      <c r="H90" s="1127">
        <v>59910.799999999974</v>
      </c>
      <c r="I90" s="1127">
        <v>42437.241504027697</v>
      </c>
      <c r="J90" s="1128">
        <v>51174.020752013836</v>
      </c>
      <c r="K90" s="1129">
        <v>21420.87428571429</v>
      </c>
      <c r="L90" s="1130">
        <v>1364.0891727923035</v>
      </c>
      <c r="M90" s="1130"/>
      <c r="N90" s="1126"/>
      <c r="O90" s="1131"/>
      <c r="P90" s="1132">
        <v>21420.874285714286</v>
      </c>
      <c r="Q90" s="1132">
        <v>1364.0891727923063</v>
      </c>
      <c r="R90" s="1205">
        <v>11392.481729253297</v>
      </c>
      <c r="S90" s="1206">
        <v>81331.674285714282</v>
      </c>
      <c r="T90" s="1207">
        <v>43801.330676819969</v>
      </c>
      <c r="U90" s="1131"/>
      <c r="V90" s="1131"/>
      <c r="W90" s="1131"/>
      <c r="X90" s="1132">
        <v>81331.674285714282</v>
      </c>
      <c r="Y90" s="1132">
        <v>43801.330676819969</v>
      </c>
      <c r="Z90" s="1205">
        <v>62566.502481267133</v>
      </c>
      <c r="AA90" s="166" t="s">
        <v>123</v>
      </c>
      <c r="AB90" s="152"/>
      <c r="AC90" s="1116"/>
      <c r="AD90" s="1116"/>
      <c r="AE90" s="1116"/>
      <c r="AF90" s="1116"/>
      <c r="AG90" s="1116"/>
      <c r="AH90" s="1116"/>
      <c r="AI90" s="1116"/>
      <c r="AJ90" s="1116"/>
      <c r="AK90" s="1116"/>
      <c r="AL90" s="1116"/>
      <c r="AM90" s="1116"/>
      <c r="AN90" s="1116"/>
      <c r="AO90" s="1116"/>
      <c r="AP90" s="1116"/>
      <c r="AQ90" s="1116"/>
      <c r="AR90" s="1116"/>
      <c r="AS90" s="1116"/>
      <c r="AT90" s="1116"/>
      <c r="AU90" s="1116"/>
      <c r="AV90" s="1116"/>
      <c r="AW90" s="1116"/>
      <c r="AX90" s="1116"/>
      <c r="AY90" s="1116"/>
      <c r="AZ90" s="1116"/>
      <c r="BA90" s="1116"/>
      <c r="BB90" s="1116"/>
    </row>
    <row r="91" spans="1:54" s="130" customFormat="1" ht="15.6" x14ac:dyDescent="0.25">
      <c r="A91" s="1180" t="s">
        <v>124</v>
      </c>
      <c r="B91" s="160">
        <v>2013</v>
      </c>
      <c r="C91" s="1208">
        <v>60478.2</v>
      </c>
      <c r="D91" s="1135">
        <v>42644.289088936755</v>
      </c>
      <c r="E91" s="1136"/>
      <c r="F91" s="1136"/>
      <c r="G91" s="1136"/>
      <c r="H91" s="1137">
        <v>60478.200000000012</v>
      </c>
      <c r="I91" s="1137">
        <v>42644.289088936741</v>
      </c>
      <c r="J91" s="1209">
        <v>51561.244544468376</v>
      </c>
      <c r="K91" s="1210">
        <v>21692.354285714289</v>
      </c>
      <c r="L91" s="1140">
        <v>1382.0626447661871</v>
      </c>
      <c r="M91" s="1140"/>
      <c r="N91" s="1141"/>
      <c r="O91" s="1142"/>
      <c r="P91" s="1143">
        <v>21692.354285714289</v>
      </c>
      <c r="Q91" s="1143">
        <v>1382.0626447661853</v>
      </c>
      <c r="R91" s="1211">
        <v>11537.208465240237</v>
      </c>
      <c r="S91" s="1212">
        <v>82170.554285714286</v>
      </c>
      <c r="T91" s="1141">
        <v>44026.351733702941</v>
      </c>
      <c r="U91" s="1142"/>
      <c r="V91" s="1142"/>
      <c r="W91" s="1142"/>
      <c r="X91" s="1143">
        <v>82170.554285714286</v>
      </c>
      <c r="Y91" s="1143">
        <v>44026.351733702933</v>
      </c>
      <c r="Z91" s="1211">
        <v>63098.45300970861</v>
      </c>
      <c r="AA91" s="166" t="s">
        <v>123</v>
      </c>
      <c r="AB91" s="152"/>
      <c r="AC91" s="1116"/>
      <c r="AD91" s="1116"/>
      <c r="AE91" s="1116"/>
      <c r="AF91" s="1116"/>
      <c r="AG91" s="1116"/>
      <c r="AH91" s="1116"/>
      <c r="AI91" s="1116"/>
      <c r="AJ91" s="1116"/>
      <c r="AK91" s="1116"/>
      <c r="AL91" s="1116"/>
      <c r="AM91" s="1116"/>
      <c r="AN91" s="1116"/>
      <c r="AO91" s="1116"/>
      <c r="AP91" s="1116"/>
      <c r="AQ91" s="1116"/>
      <c r="AR91" s="1116"/>
      <c r="AS91" s="1116"/>
      <c r="AT91" s="1116"/>
      <c r="AU91" s="1116"/>
      <c r="AV91" s="1116"/>
      <c r="AW91" s="1116"/>
      <c r="AX91" s="1116"/>
      <c r="AY91" s="1116"/>
      <c r="AZ91" s="1116"/>
      <c r="BA91" s="1116"/>
      <c r="BB91" s="1116"/>
    </row>
    <row r="92" spans="1:54" s="130" customFormat="1" ht="15.6" x14ac:dyDescent="0.25">
      <c r="A92" s="1181" t="s">
        <v>125</v>
      </c>
      <c r="B92" s="160">
        <v>2014</v>
      </c>
      <c r="C92" s="1208">
        <v>56278.375935592579</v>
      </c>
      <c r="D92" s="1135">
        <v>39711.141185791086</v>
      </c>
      <c r="E92" s="1136">
        <v>41069.400937431506</v>
      </c>
      <c r="F92" s="1136"/>
      <c r="G92" s="1136"/>
      <c r="H92" s="1137">
        <v>53196.52910626532</v>
      </c>
      <c r="I92" s="1137">
        <v>38176.082932944795</v>
      </c>
      <c r="J92" s="1209">
        <v>45686.306019605057</v>
      </c>
      <c r="K92" s="1210">
        <v>20249.580215776059</v>
      </c>
      <c r="L92" s="1140">
        <v>1297.7873831022046</v>
      </c>
      <c r="M92" s="1141"/>
      <c r="N92" s="1141"/>
      <c r="O92" s="1142"/>
      <c r="P92" s="1143">
        <v>20249.580215776063</v>
      </c>
      <c r="Q92" s="1143">
        <v>1297.7873831022025</v>
      </c>
      <c r="R92" s="1211">
        <v>10773.683799439132</v>
      </c>
      <c r="S92" s="1212">
        <v>76527.956151368635</v>
      </c>
      <c r="T92" s="1141">
        <v>41008.928568893294</v>
      </c>
      <c r="U92" s="1136">
        <v>42367.188320533714</v>
      </c>
      <c r="V92" s="1142"/>
      <c r="W92" s="1142"/>
      <c r="X92" s="1143">
        <v>69734.401114996101</v>
      </c>
      <c r="Y92" s="1143">
        <v>36868.314245534333</v>
      </c>
      <c r="Z92" s="1211">
        <v>56459.989819044189</v>
      </c>
      <c r="AA92" s="166" t="s">
        <v>123</v>
      </c>
      <c r="AB92" s="152"/>
      <c r="AC92" s="1116"/>
      <c r="AD92" s="1116"/>
      <c r="AE92" s="1116"/>
      <c r="AF92" s="1116"/>
      <c r="AG92" s="1116"/>
      <c r="AH92" s="1116"/>
      <c r="AI92" s="1116"/>
      <c r="AJ92" s="1116"/>
      <c r="AK92" s="1116"/>
      <c r="AL92" s="1116"/>
      <c r="AM92" s="1116"/>
      <c r="AN92" s="1116"/>
      <c r="AO92" s="1116"/>
      <c r="AP92" s="1116"/>
      <c r="AQ92" s="1116"/>
      <c r="AR92" s="1116"/>
      <c r="AS92" s="1116"/>
      <c r="AT92" s="1116"/>
      <c r="AU92" s="1116"/>
      <c r="AV92" s="1116"/>
      <c r="AW92" s="1116"/>
      <c r="AX92" s="1116"/>
      <c r="AY92" s="1116"/>
      <c r="AZ92" s="1116"/>
      <c r="BA92" s="1116"/>
      <c r="BB92" s="1116"/>
    </row>
    <row r="93" spans="1:54" s="130" customFormat="1" ht="15" x14ac:dyDescent="0.25">
      <c r="A93" s="1180" t="s">
        <v>126</v>
      </c>
      <c r="B93" s="160">
        <v>2015</v>
      </c>
      <c r="C93" s="1163">
        <v>56772.153594964395</v>
      </c>
      <c r="D93" s="1146">
        <v>39876.783425874841</v>
      </c>
      <c r="E93" s="1147">
        <v>41257.492004709755</v>
      </c>
      <c r="F93" s="1147"/>
      <c r="G93" s="1147"/>
      <c r="H93" s="1148">
        <v>53628.695180494666</v>
      </c>
      <c r="I93" s="1148">
        <v>38308.924169871323</v>
      </c>
      <c r="J93" s="1167">
        <v>45968.809675182994</v>
      </c>
      <c r="K93" s="1168">
        <v>20490.995773971175</v>
      </c>
      <c r="L93" s="1151">
        <v>1314.2700038062655</v>
      </c>
      <c r="M93" s="1152"/>
      <c r="N93" s="1152"/>
      <c r="O93" s="1153"/>
      <c r="P93" s="1154">
        <v>20490.995773971175</v>
      </c>
      <c r="Q93" s="1154">
        <v>1314.2700038062649</v>
      </c>
      <c r="R93" s="1213">
        <v>10902.63288888872</v>
      </c>
      <c r="S93" s="1214">
        <v>77263.14936893557</v>
      </c>
      <c r="T93" s="1158">
        <v>41191.053429681109</v>
      </c>
      <c r="U93" s="1158">
        <v>42571.762008516023</v>
      </c>
      <c r="V93" s="1159"/>
      <c r="W93" s="1159"/>
      <c r="X93" s="1160">
        <v>70363.956519660278</v>
      </c>
      <c r="Y93" s="1160">
        <v>36986.686685094857</v>
      </c>
      <c r="Z93" s="1215">
        <v>56871.442564071716</v>
      </c>
      <c r="AA93" s="166" t="s">
        <v>123</v>
      </c>
      <c r="AB93" s="152"/>
      <c r="AC93" s="1116"/>
      <c r="AD93" s="1116"/>
      <c r="AE93" s="1116"/>
      <c r="AF93" s="1116"/>
      <c r="AG93" s="1116"/>
      <c r="AH93" s="1116"/>
      <c r="AI93" s="1116"/>
      <c r="AJ93" s="1116"/>
      <c r="AK93" s="1116"/>
      <c r="AL93" s="1116"/>
      <c r="AM93" s="1116"/>
      <c r="AN93" s="1116"/>
      <c r="AO93" s="1116"/>
      <c r="AP93" s="1116"/>
      <c r="AQ93" s="1116"/>
      <c r="AR93" s="1116"/>
      <c r="AS93" s="1116"/>
      <c r="AT93" s="1116"/>
      <c r="AU93" s="1116"/>
      <c r="AV93" s="1116"/>
      <c r="AW93" s="1116"/>
      <c r="AX93" s="1116"/>
      <c r="AY93" s="1116"/>
      <c r="AZ93" s="1116"/>
      <c r="BA93" s="1116"/>
      <c r="BB93" s="1116"/>
    </row>
    <row r="94" spans="1:54" s="130" customFormat="1" ht="15" x14ac:dyDescent="0.25">
      <c r="A94" s="1180" t="s">
        <v>127</v>
      </c>
      <c r="B94" s="160">
        <v>2016</v>
      </c>
      <c r="C94" s="1163">
        <v>57264.697629260518</v>
      </c>
      <c r="D94" s="1146">
        <v>40037.781764132153</v>
      </c>
      <c r="E94" s="1147">
        <v>41440.869030646645</v>
      </c>
      <c r="F94" s="1147"/>
      <c r="G94" s="1147"/>
      <c r="H94" s="1148">
        <v>54058.948858538897</v>
      </c>
      <c r="I94" s="1148">
        <v>38436.616757487318</v>
      </c>
      <c r="J94" s="1167">
        <v>46247.782808013108</v>
      </c>
      <c r="K94" s="1168">
        <v>20732.439497459756</v>
      </c>
      <c r="L94" s="1151">
        <v>1330.9226289491489</v>
      </c>
      <c r="M94" s="1152"/>
      <c r="N94" s="1152"/>
      <c r="O94" s="1153"/>
      <c r="P94" s="1154">
        <v>20732.439497459756</v>
      </c>
      <c r="Q94" s="1154">
        <v>1330.9226289491489</v>
      </c>
      <c r="R94" s="1213">
        <v>11031.681063204453</v>
      </c>
      <c r="S94" s="1214">
        <v>77997.137126720278</v>
      </c>
      <c r="T94" s="1158">
        <v>41368.704393081302</v>
      </c>
      <c r="U94" s="1158">
        <v>42771.791659595794</v>
      </c>
      <c r="V94" s="1159"/>
      <c r="W94" s="1159"/>
      <c r="X94" s="1160">
        <v>70991.659573542507</v>
      </c>
      <c r="Y94" s="1160">
        <v>37100.095879389075</v>
      </c>
      <c r="Z94" s="1215">
        <v>57279.463871217558</v>
      </c>
      <c r="AA94" s="166" t="s">
        <v>123</v>
      </c>
      <c r="AB94" s="152"/>
      <c r="AC94" s="1116"/>
      <c r="AD94" s="1116"/>
      <c r="AE94" s="1116"/>
      <c r="AF94" s="1116"/>
      <c r="AG94" s="1116"/>
      <c r="AH94" s="1116"/>
      <c r="AI94" s="1116"/>
      <c r="AJ94" s="1116"/>
      <c r="AK94" s="1116"/>
      <c r="AL94" s="1116"/>
      <c r="AM94" s="1116"/>
      <c r="AN94" s="1116"/>
      <c r="AO94" s="1116"/>
      <c r="AP94" s="1116"/>
      <c r="AQ94" s="1116"/>
      <c r="AR94" s="1116"/>
      <c r="AS94" s="1116"/>
      <c r="AT94" s="1116"/>
      <c r="AU94" s="1116"/>
      <c r="AV94" s="1116"/>
      <c r="AW94" s="1116"/>
      <c r="AX94" s="1116"/>
      <c r="AY94" s="1116"/>
      <c r="AZ94" s="1116"/>
      <c r="BA94" s="1116"/>
      <c r="BB94" s="1116"/>
    </row>
    <row r="95" spans="1:54" s="130" customFormat="1" ht="15" x14ac:dyDescent="0.25">
      <c r="A95" s="176" t="s">
        <v>128</v>
      </c>
      <c r="B95" s="160">
        <v>2017</v>
      </c>
      <c r="C95" s="1163">
        <v>57754.917066188027</v>
      </c>
      <c r="D95" s="1146">
        <v>40193.381139567507</v>
      </c>
      <c r="E95" s="1147">
        <v>41618.175510008106</v>
      </c>
      <c r="F95" s="1147"/>
      <c r="G95" s="1147"/>
      <c r="H95" s="1148">
        <v>54486.188230207714</v>
      </c>
      <c r="I95" s="1148">
        <v>38558.127580301385</v>
      </c>
      <c r="J95" s="1167">
        <v>46522.157905254549</v>
      </c>
      <c r="K95" s="1168">
        <v>20973.300376929925</v>
      </c>
      <c r="L95" s="1151">
        <v>1347.7115230242648</v>
      </c>
      <c r="M95" s="1152"/>
      <c r="N95" s="1152"/>
      <c r="O95" s="1153"/>
      <c r="P95" s="1154">
        <v>20973.300376929925</v>
      </c>
      <c r="Q95" s="1154">
        <v>1347.7115230242634</v>
      </c>
      <c r="R95" s="1213">
        <v>11160.505949977094</v>
      </c>
      <c r="S95" s="1214">
        <v>78728.217443117959</v>
      </c>
      <c r="T95" s="1158">
        <v>41541.092662591771</v>
      </c>
      <c r="U95" s="1158">
        <v>42965.88703303237</v>
      </c>
      <c r="V95" s="1159"/>
      <c r="W95" s="1159"/>
      <c r="X95" s="1160">
        <v>71615.919740674552</v>
      </c>
      <c r="Y95" s="1160">
        <v>37207.545018486846</v>
      </c>
      <c r="Z95" s="1215">
        <v>57682.663855231644</v>
      </c>
      <c r="AA95" s="166" t="s">
        <v>123</v>
      </c>
      <c r="AB95" s="152"/>
      <c r="AC95" s="1116"/>
      <c r="AD95" s="1116"/>
      <c r="AE95" s="1116"/>
      <c r="AF95" s="1116"/>
      <c r="AG95" s="1116"/>
      <c r="AH95" s="1116"/>
      <c r="AI95" s="1116"/>
      <c r="AJ95" s="1116"/>
      <c r="AK95" s="1116"/>
      <c r="AL95" s="1116"/>
      <c r="AM95" s="1116"/>
      <c r="AN95" s="1116"/>
      <c r="AO95" s="1116"/>
      <c r="AP95" s="1116"/>
      <c r="AQ95" s="1116"/>
      <c r="AR95" s="1116"/>
      <c r="AS95" s="1116"/>
      <c r="AT95" s="1116"/>
      <c r="AU95" s="1116"/>
      <c r="AV95" s="1116"/>
      <c r="AW95" s="1116"/>
      <c r="AX95" s="1116"/>
      <c r="AY95" s="1116"/>
      <c r="AZ95" s="1116"/>
      <c r="BA95" s="1116"/>
      <c r="BB95" s="1116"/>
    </row>
    <row r="96" spans="1:54" s="130" customFormat="1" ht="15" x14ac:dyDescent="0.25">
      <c r="A96" s="176" t="s">
        <v>129</v>
      </c>
      <c r="B96" s="160">
        <v>2018</v>
      </c>
      <c r="C96" s="1163">
        <v>58239.449076556317</v>
      </c>
      <c r="D96" s="1146">
        <v>40341.040590806108</v>
      </c>
      <c r="E96" s="1147">
        <v>41787.085872640753</v>
      </c>
      <c r="F96" s="1147"/>
      <c r="G96" s="1147"/>
      <c r="H96" s="1148">
        <v>54907.239835038745</v>
      </c>
      <c r="I96" s="1148">
        <v>38671.143858296702</v>
      </c>
      <c r="J96" s="1167">
        <v>46789.191846667723</v>
      </c>
      <c r="K96" s="1168">
        <v>21212.135740590147</v>
      </c>
      <c r="L96" s="1151">
        <v>1364.5416290119347</v>
      </c>
      <c r="M96" s="1152"/>
      <c r="N96" s="1152"/>
      <c r="O96" s="1153"/>
      <c r="P96" s="1154">
        <v>21212.135740590147</v>
      </c>
      <c r="Q96" s="1154">
        <v>1364.5416290119356</v>
      </c>
      <c r="R96" s="1213">
        <v>11288.338684801041</v>
      </c>
      <c r="S96" s="1214">
        <v>79451.58481714646</v>
      </c>
      <c r="T96" s="1158">
        <v>41705.582219818039</v>
      </c>
      <c r="U96" s="1158">
        <v>43151.627501652685</v>
      </c>
      <c r="V96" s="1159"/>
      <c r="W96" s="1159"/>
      <c r="X96" s="1160">
        <v>72232.379745363578</v>
      </c>
      <c r="Y96" s="1160">
        <v>37306.816613714545</v>
      </c>
      <c r="Z96" s="1215">
        <v>58077.530531468765</v>
      </c>
      <c r="AA96" s="166" t="s">
        <v>123</v>
      </c>
      <c r="AB96" s="152"/>
      <c r="AC96" s="1116"/>
      <c r="AD96" s="1116"/>
      <c r="AE96" s="1116"/>
      <c r="AF96" s="1116"/>
      <c r="AG96" s="1116"/>
      <c r="AH96" s="1116"/>
      <c r="AI96" s="1116"/>
      <c r="AJ96" s="1116"/>
      <c r="AK96" s="1116"/>
      <c r="AL96" s="1116"/>
      <c r="AM96" s="1116"/>
      <c r="AN96" s="1116"/>
      <c r="AO96" s="1116"/>
      <c r="AP96" s="1116"/>
      <c r="AQ96" s="1116"/>
      <c r="AR96" s="1116"/>
      <c r="AS96" s="1116"/>
      <c r="AT96" s="1116"/>
      <c r="AU96" s="1116"/>
      <c r="AV96" s="1116"/>
      <c r="AW96" s="1116"/>
      <c r="AX96" s="1116"/>
      <c r="AY96" s="1116"/>
      <c r="AZ96" s="1116"/>
      <c r="BA96" s="1116"/>
      <c r="BB96" s="1116"/>
    </row>
    <row r="97" spans="1:54" s="130" customFormat="1" ht="15.6" thickBot="1" x14ac:dyDescent="0.3">
      <c r="A97" s="1162" t="s">
        <v>130</v>
      </c>
      <c r="B97" s="160">
        <v>2019</v>
      </c>
      <c r="C97" s="1163">
        <v>58713.816582085259</v>
      </c>
      <c r="D97" s="1146">
        <v>40477.306835703195</v>
      </c>
      <c r="E97" s="1147">
        <v>41944.311185673811</v>
      </c>
      <c r="F97" s="1147"/>
      <c r="G97" s="1147"/>
      <c r="H97" s="1148">
        <v>55317.848985264885</v>
      </c>
      <c r="I97" s="1148">
        <v>38772.44075037662</v>
      </c>
      <c r="J97" s="1167">
        <v>47045.144867820753</v>
      </c>
      <c r="K97" s="1168">
        <v>21447.082327706194</v>
      </c>
      <c r="L97" s="1151">
        <v>1381.2836555753713</v>
      </c>
      <c r="M97" s="1152"/>
      <c r="N97" s="1152"/>
      <c r="O97" s="1153"/>
      <c r="P97" s="1154">
        <v>21447.082327706194</v>
      </c>
      <c r="Q97" s="1154">
        <v>1381.2836555753711</v>
      </c>
      <c r="R97" s="1213">
        <v>11414.182991640782</v>
      </c>
      <c r="S97" s="1214">
        <v>80160.89890979146</v>
      </c>
      <c r="T97" s="1158">
        <v>41858.59049127857</v>
      </c>
      <c r="U97" s="1158">
        <v>43325.594841249185</v>
      </c>
      <c r="V97" s="1159"/>
      <c r="W97" s="1159"/>
      <c r="X97" s="1160">
        <v>72835.25681572668</v>
      </c>
      <c r="Y97" s="1160">
        <v>37394.799345819469</v>
      </c>
      <c r="Z97" s="1215">
        <v>58459.327859461533</v>
      </c>
      <c r="AA97" s="166" t="s">
        <v>123</v>
      </c>
      <c r="AB97" s="152"/>
      <c r="AC97" s="1116"/>
      <c r="AD97" s="1116"/>
      <c r="AE97" s="1116"/>
      <c r="AF97" s="1116"/>
      <c r="AG97" s="1116"/>
      <c r="AH97" s="1116"/>
      <c r="AI97" s="1116"/>
      <c r="AJ97" s="1116"/>
      <c r="AK97" s="1116"/>
      <c r="AL97" s="1116"/>
      <c r="AM97" s="1116"/>
      <c r="AN97" s="1116"/>
      <c r="AO97" s="1116"/>
      <c r="AP97" s="1116"/>
      <c r="AQ97" s="1116"/>
      <c r="AR97" s="1116"/>
      <c r="AS97" s="1116"/>
      <c r="AT97" s="1116"/>
      <c r="AU97" s="1116"/>
      <c r="AV97" s="1116"/>
      <c r="AW97" s="1116"/>
      <c r="AX97" s="1116"/>
      <c r="AY97" s="1116"/>
      <c r="AZ97" s="1116"/>
      <c r="BA97" s="1116"/>
      <c r="BB97" s="1116"/>
    </row>
    <row r="98" spans="1:54" s="130" customFormat="1" ht="15" x14ac:dyDescent="0.25">
      <c r="A98" s="1123" t="s">
        <v>131</v>
      </c>
      <c r="B98" s="160">
        <v>2020</v>
      </c>
      <c r="C98" s="1163">
        <v>59175.017134890768</v>
      </c>
      <c r="D98" s="1146">
        <v>40599.863881554484</v>
      </c>
      <c r="E98" s="1147">
        <v>42087.730229960682</v>
      </c>
      <c r="F98" s="1147"/>
      <c r="G98" s="1147"/>
      <c r="H98" s="1148">
        <v>55715.173091961333</v>
      </c>
      <c r="I98" s="1148">
        <v>38859.90107230928</v>
      </c>
      <c r="J98" s="1167">
        <v>47287.537082135306</v>
      </c>
      <c r="K98" s="1168">
        <v>21676.799726869474</v>
      </c>
      <c r="L98" s="1151">
        <v>1397.84311846388</v>
      </c>
      <c r="M98" s="1152"/>
      <c r="N98" s="1152"/>
      <c r="O98" s="1153"/>
      <c r="P98" s="1154">
        <v>21676.799726869474</v>
      </c>
      <c r="Q98" s="1154">
        <v>1397.8431184638794</v>
      </c>
      <c r="R98" s="1213">
        <v>11537.321422666677</v>
      </c>
      <c r="S98" s="1214">
        <v>80851.81686176025</v>
      </c>
      <c r="T98" s="1158">
        <v>41997.707000018367</v>
      </c>
      <c r="U98" s="1158">
        <v>43485.573348424565</v>
      </c>
      <c r="V98" s="1159"/>
      <c r="W98" s="1159"/>
      <c r="X98" s="1160">
        <v>73420.607664531024</v>
      </c>
      <c r="Y98" s="1160">
        <v>37469.457142271101</v>
      </c>
      <c r="Z98" s="1215">
        <v>58824.858504801981</v>
      </c>
      <c r="AA98" s="166" t="s">
        <v>123</v>
      </c>
      <c r="AB98" s="152"/>
      <c r="AC98" s="1116"/>
      <c r="AD98" s="1116"/>
      <c r="AE98" s="1116"/>
      <c r="AF98" s="1116"/>
      <c r="AG98" s="1116"/>
      <c r="AH98" s="1116"/>
      <c r="AI98" s="1116"/>
      <c r="AJ98" s="1116"/>
      <c r="AK98" s="1116"/>
      <c r="AL98" s="1116"/>
      <c r="AM98" s="1116"/>
      <c r="AN98" s="1116"/>
      <c r="AO98" s="1116"/>
      <c r="AP98" s="1116"/>
      <c r="AQ98" s="1116"/>
      <c r="AR98" s="1116"/>
      <c r="AS98" s="1116"/>
      <c r="AT98" s="1116"/>
      <c r="AU98" s="1116"/>
      <c r="AV98" s="1116"/>
      <c r="AW98" s="1116"/>
      <c r="AX98" s="1116"/>
      <c r="AY98" s="1116"/>
      <c r="AZ98" s="1116"/>
      <c r="BA98" s="1116"/>
      <c r="BB98" s="1116"/>
    </row>
    <row r="99" spans="1:54" s="130" customFormat="1" ht="15" x14ac:dyDescent="0.25">
      <c r="A99" s="1180" t="s">
        <v>132</v>
      </c>
      <c r="B99" s="160">
        <v>2021</v>
      </c>
      <c r="C99" s="1163">
        <v>59543.752811575425</v>
      </c>
      <c r="D99" s="1146">
        <v>40654.723816400423</v>
      </c>
      <c r="E99" s="1147">
        <v>42161.485339718645</v>
      </c>
      <c r="F99" s="1147"/>
      <c r="G99" s="1147"/>
      <c r="H99" s="1148">
        <v>56024.648629839925</v>
      </c>
      <c r="I99" s="1148">
        <v>38881.992681956399</v>
      </c>
      <c r="J99" s="1167">
        <v>47453.320655898162</v>
      </c>
      <c r="K99" s="1168">
        <v>21871.91224806754</v>
      </c>
      <c r="L99" s="1151">
        <v>1412.3273610869144</v>
      </c>
      <c r="M99" s="1152"/>
      <c r="N99" s="1152"/>
      <c r="O99" s="1153"/>
      <c r="P99" s="1154">
        <v>21871.91224806754</v>
      </c>
      <c r="Q99" s="1154">
        <v>1412.3273610869146</v>
      </c>
      <c r="R99" s="1213">
        <v>11642.119804577227</v>
      </c>
      <c r="S99" s="1214">
        <v>81415.665059642968</v>
      </c>
      <c r="T99" s="1158">
        <v>42067.051177487338</v>
      </c>
      <c r="U99" s="1158">
        <v>43573.81270080556</v>
      </c>
      <c r="V99" s="1159"/>
      <c r="W99" s="1159"/>
      <c r="X99" s="1160">
        <v>73889.872781969359</v>
      </c>
      <c r="Y99" s="1160">
        <v>37481.146509987899</v>
      </c>
      <c r="Z99" s="1215">
        <v>59095.440460475387</v>
      </c>
      <c r="AA99" s="166" t="s">
        <v>123</v>
      </c>
      <c r="AB99" s="152"/>
      <c r="AC99" s="1116"/>
      <c r="AD99" s="1116"/>
      <c r="AE99" s="1116"/>
      <c r="AF99" s="1116"/>
      <c r="AG99" s="1116"/>
      <c r="AH99" s="1116"/>
      <c r="AI99" s="1116"/>
      <c r="AJ99" s="1116"/>
      <c r="AK99" s="1116"/>
      <c r="AL99" s="1116"/>
      <c r="AM99" s="1116"/>
      <c r="AN99" s="1116"/>
      <c r="AO99" s="1116"/>
      <c r="AP99" s="1116"/>
      <c r="AQ99" s="1116"/>
      <c r="AR99" s="1116"/>
      <c r="AS99" s="1116"/>
      <c r="AT99" s="1116"/>
      <c r="AU99" s="1116"/>
      <c r="AV99" s="1116"/>
      <c r="AW99" s="1116"/>
      <c r="AX99" s="1116"/>
      <c r="AY99" s="1116"/>
      <c r="AZ99" s="1116"/>
      <c r="BA99" s="1116"/>
      <c r="BB99" s="1116"/>
    </row>
    <row r="100" spans="1:54" ht="15" x14ac:dyDescent="0.25">
      <c r="A100" s="1181" t="s">
        <v>2724</v>
      </c>
      <c r="B100" s="160">
        <v>2022</v>
      </c>
      <c r="C100" s="1163">
        <v>59894.268369734396</v>
      </c>
      <c r="D100" s="1146">
        <v>40693.254586576622</v>
      </c>
      <c r="E100" s="1147">
        <v>42219.035056591434</v>
      </c>
      <c r="F100" s="1147"/>
      <c r="G100" s="1147"/>
      <c r="H100" s="1148">
        <v>56316.292122911866</v>
      </c>
      <c r="I100" s="1148">
        <v>38888.07988568976</v>
      </c>
      <c r="J100" s="1167">
        <v>47602.186004300813</v>
      </c>
      <c r="K100" s="1168">
        <v>22059.286973339298</v>
      </c>
      <c r="L100" s="1151">
        <v>1426.4686435163007</v>
      </c>
      <c r="M100" s="1152"/>
      <c r="N100" s="1152"/>
      <c r="O100" s="1153"/>
      <c r="P100" s="1154">
        <v>22059.286973339298</v>
      </c>
      <c r="Q100" s="1154">
        <v>1426.4686435163021</v>
      </c>
      <c r="R100" s="1213">
        <v>11742.8778084278</v>
      </c>
      <c r="S100" s="1214">
        <v>81953.555343073691</v>
      </c>
      <c r="T100" s="1158">
        <v>42119.723230092924</v>
      </c>
      <c r="U100" s="1158">
        <v>43645.503700107736</v>
      </c>
      <c r="V100" s="1159"/>
      <c r="W100" s="1159"/>
      <c r="X100" s="1160">
        <v>74335.009456848289</v>
      </c>
      <c r="Y100" s="1160">
        <v>37477.512058667948</v>
      </c>
      <c r="Z100" s="1215">
        <v>59345.063812728615</v>
      </c>
      <c r="AA100" s="166" t="s">
        <v>123</v>
      </c>
      <c r="AB100" s="152"/>
      <c r="AC100" s="1116"/>
      <c r="AD100" s="1116"/>
      <c r="AE100" s="1116"/>
      <c r="AF100" s="1116"/>
      <c r="AG100" s="1116"/>
      <c r="AH100" s="1116"/>
      <c r="AI100" s="1116"/>
      <c r="AJ100" s="1116"/>
      <c r="AK100" s="1116"/>
      <c r="AL100" s="1116"/>
      <c r="AM100" s="1116"/>
      <c r="AN100" s="1116"/>
      <c r="AO100" s="1116"/>
      <c r="AP100" s="1116"/>
      <c r="AQ100" s="1116"/>
      <c r="AR100" s="1116"/>
      <c r="AS100" s="1116"/>
      <c r="AT100" s="1116"/>
      <c r="AU100" s="1116"/>
      <c r="AV100" s="1116"/>
      <c r="AW100" s="1116"/>
      <c r="AX100" s="1116"/>
      <c r="AY100" s="1116"/>
      <c r="AZ100" s="1116"/>
      <c r="BA100" s="1116"/>
      <c r="BB100" s="1116"/>
    </row>
    <row r="101" spans="1:54" ht="15" x14ac:dyDescent="0.25">
      <c r="A101" s="1180" t="s">
        <v>133</v>
      </c>
      <c r="B101" s="160">
        <v>2023</v>
      </c>
      <c r="C101" s="1163">
        <v>60228.522082169817</v>
      </c>
      <c r="D101" s="1146">
        <v>40716.538825259391</v>
      </c>
      <c r="E101" s="1147">
        <v>42261.973963797645</v>
      </c>
      <c r="F101" s="1147"/>
      <c r="G101" s="1147"/>
      <c r="H101" s="1148">
        <v>56591.954857373967</v>
      </c>
      <c r="I101" s="1148">
        <v>38879.401723443931</v>
      </c>
      <c r="J101" s="1167">
        <v>47735.678290408949</v>
      </c>
      <c r="K101" s="1168">
        <v>22239.398823837055</v>
      </c>
      <c r="L101" s="1151">
        <v>1440.2842579593992</v>
      </c>
      <c r="M101" s="1152"/>
      <c r="N101" s="1152"/>
      <c r="O101" s="1153"/>
      <c r="P101" s="1154">
        <v>22239.398823837058</v>
      </c>
      <c r="Q101" s="1154">
        <v>1440.284257959398</v>
      </c>
      <c r="R101" s="1213">
        <v>11839.841540898227</v>
      </c>
      <c r="S101" s="1214">
        <v>82467.920906006868</v>
      </c>
      <c r="T101" s="1158">
        <v>42156.823083218791</v>
      </c>
      <c r="U101" s="1158">
        <v>43702.258221757045</v>
      </c>
      <c r="V101" s="1159"/>
      <c r="W101" s="1159"/>
      <c r="X101" s="1160">
        <v>74758.247313360145</v>
      </c>
      <c r="Y101" s="1160">
        <v>37459.754160628319</v>
      </c>
      <c r="Z101" s="1215">
        <v>59575.519831307174</v>
      </c>
      <c r="AA101" s="166" t="s">
        <v>123</v>
      </c>
      <c r="AB101" s="152"/>
      <c r="AC101" s="1116"/>
      <c r="AD101" s="1116"/>
      <c r="AE101" s="1116"/>
      <c r="AF101" s="1116"/>
      <c r="AG101" s="1116"/>
      <c r="AH101" s="1116"/>
      <c r="AI101" s="1116"/>
      <c r="AJ101" s="1116"/>
      <c r="AK101" s="1116"/>
      <c r="AL101" s="1116"/>
      <c r="AM101" s="1116"/>
      <c r="AN101" s="1116"/>
      <c r="AO101" s="1116"/>
      <c r="AP101" s="1116"/>
      <c r="AQ101" s="1116"/>
      <c r="AR101" s="1116"/>
      <c r="AS101" s="1116"/>
      <c r="AT101" s="1116"/>
      <c r="AU101" s="1116"/>
      <c r="AV101" s="1116"/>
      <c r="AW101" s="1116"/>
      <c r="AX101" s="1116"/>
      <c r="AY101" s="1116"/>
      <c r="AZ101" s="1116"/>
      <c r="BA101" s="1116"/>
      <c r="BB101" s="1116"/>
    </row>
    <row r="102" spans="1:54" ht="15" x14ac:dyDescent="0.25">
      <c r="A102" s="1180" t="s">
        <v>134</v>
      </c>
      <c r="B102" s="160">
        <v>2024</v>
      </c>
      <c r="C102" s="1163">
        <v>60548.297813350022</v>
      </c>
      <c r="D102" s="1146">
        <v>40725.411440700838</v>
      </c>
      <c r="E102" s="1147">
        <v>42291.713997279163</v>
      </c>
      <c r="F102" s="1147"/>
      <c r="G102" s="1147"/>
      <c r="H102" s="1148">
        <v>56853.307443127174</v>
      </c>
      <c r="I102" s="1148">
        <v>38856.974724426189</v>
      </c>
      <c r="J102" s="1167">
        <v>47855.141083776682</v>
      </c>
      <c r="K102" s="1168">
        <v>22412.670714584092</v>
      </c>
      <c r="L102" s="1151">
        <v>1453.7837273699395</v>
      </c>
      <c r="M102" s="1152"/>
      <c r="N102" s="1152"/>
      <c r="O102" s="1153"/>
      <c r="P102" s="1154">
        <v>22412.670714584092</v>
      </c>
      <c r="Q102" s="1154">
        <v>1453.7837273699388</v>
      </c>
      <c r="R102" s="1213">
        <v>11933.227220977016</v>
      </c>
      <c r="S102" s="1214">
        <v>82960.968527934107</v>
      </c>
      <c r="T102" s="1158">
        <v>42179.195168070779</v>
      </c>
      <c r="U102" s="1158">
        <v>43745.497724649103</v>
      </c>
      <c r="V102" s="1159"/>
      <c r="W102" s="1159"/>
      <c r="X102" s="1160">
        <v>75161.591179113675</v>
      </c>
      <c r="Y102" s="1160">
        <v>37428.849767988984</v>
      </c>
      <c r="Z102" s="1215">
        <v>59788.368304753698</v>
      </c>
      <c r="AA102" s="166" t="s">
        <v>123</v>
      </c>
      <c r="AB102" s="152"/>
      <c r="AC102" s="1116"/>
      <c r="AD102" s="1116"/>
      <c r="AE102" s="1116"/>
      <c r="AF102" s="1116"/>
      <c r="AG102" s="1116"/>
      <c r="AH102" s="1116"/>
      <c r="AI102" s="1116"/>
      <c r="AJ102" s="1116"/>
      <c r="AK102" s="1116"/>
      <c r="AL102" s="1116"/>
      <c r="AM102" s="1116"/>
      <c r="AN102" s="1116"/>
      <c r="AO102" s="1116"/>
      <c r="AP102" s="1116"/>
      <c r="AQ102" s="1116"/>
      <c r="AR102" s="1116"/>
      <c r="AS102" s="1116"/>
      <c r="AT102" s="1116"/>
      <c r="AU102" s="1116"/>
      <c r="AV102" s="1116"/>
      <c r="AW102" s="1116"/>
      <c r="AX102" s="1116"/>
      <c r="AY102" s="1116"/>
      <c r="AZ102" s="1116"/>
      <c r="BA102" s="1116"/>
      <c r="BB102" s="1116"/>
    </row>
    <row r="103" spans="1:54" ht="15" x14ac:dyDescent="0.25">
      <c r="A103" s="176" t="s">
        <v>135</v>
      </c>
      <c r="B103" s="160">
        <v>2025</v>
      </c>
      <c r="C103" s="1163">
        <v>60855.16381208416</v>
      </c>
      <c r="D103" s="1146">
        <v>40720.705511792388</v>
      </c>
      <c r="E103" s="1147">
        <v>42309.47927393666</v>
      </c>
      <c r="F103" s="1147"/>
      <c r="G103" s="1147"/>
      <c r="H103" s="1148">
        <v>57101.823153363868</v>
      </c>
      <c r="I103" s="1148">
        <v>38821.742578511599</v>
      </c>
      <c r="J103" s="1167">
        <v>47961.782865937734</v>
      </c>
      <c r="K103" s="1168">
        <v>22579.45716432761</v>
      </c>
      <c r="L103" s="1151">
        <v>1466.977315094085</v>
      </c>
      <c r="M103" s="1152"/>
      <c r="N103" s="1152"/>
      <c r="O103" s="1153"/>
      <c r="P103" s="1154">
        <v>22579.45716432761</v>
      </c>
      <c r="Q103" s="1154">
        <v>1466.9773150940855</v>
      </c>
      <c r="R103" s="1213">
        <v>12023.217239710848</v>
      </c>
      <c r="S103" s="1214">
        <v>83434.620976411767</v>
      </c>
      <c r="T103" s="1158">
        <v>42187.68282688647</v>
      </c>
      <c r="U103" s="1158">
        <v>43776.456589030742</v>
      </c>
      <c r="V103" s="1159"/>
      <c r="W103" s="1159"/>
      <c r="X103" s="1160">
        <v>75546.796524616148</v>
      </c>
      <c r="Y103" s="1160">
        <v>37385.710403603181</v>
      </c>
      <c r="Z103" s="1215">
        <v>59985.000105648578</v>
      </c>
      <c r="AA103" s="166" t="s">
        <v>123</v>
      </c>
      <c r="AB103" s="152"/>
      <c r="AC103" s="1116"/>
      <c r="AD103" s="1116"/>
      <c r="AE103" s="1116"/>
      <c r="AF103" s="1116"/>
      <c r="AG103" s="1116"/>
      <c r="AH103" s="1116"/>
      <c r="AI103" s="1116"/>
      <c r="AJ103" s="1116"/>
      <c r="AK103" s="1116"/>
      <c r="AL103" s="1116"/>
      <c r="AM103" s="1116"/>
      <c r="AN103" s="1116"/>
      <c r="AO103" s="1116"/>
      <c r="AP103" s="1116"/>
      <c r="AQ103" s="1116"/>
      <c r="AR103" s="1116"/>
      <c r="AS103" s="1116"/>
      <c r="AT103" s="1116"/>
      <c r="AU103" s="1116"/>
      <c r="AV103" s="1116"/>
      <c r="AW103" s="1116"/>
      <c r="AX103" s="1116"/>
      <c r="AY103" s="1116"/>
      <c r="AZ103" s="1116"/>
      <c r="BA103" s="1116"/>
      <c r="BB103" s="1116"/>
    </row>
    <row r="104" spans="1:54" ht="15" x14ac:dyDescent="0.25">
      <c r="A104" s="176" t="s">
        <v>136</v>
      </c>
      <c r="B104" s="160">
        <v>2026</v>
      </c>
      <c r="C104" s="1163">
        <v>61150.30058694342</v>
      </c>
      <c r="D104" s="1146">
        <v>40703.228939307272</v>
      </c>
      <c r="E104" s="1147">
        <v>42316.307682941602</v>
      </c>
      <c r="F104" s="1147"/>
      <c r="G104" s="1147"/>
      <c r="H104" s="1148">
        <v>57338.638347536442</v>
      </c>
      <c r="I104" s="1148">
        <v>38774.586458591759</v>
      </c>
      <c r="J104" s="1167">
        <v>48056.6124030641</v>
      </c>
      <c r="K104" s="1168">
        <v>22739.979003455606</v>
      </c>
      <c r="L104" s="1151">
        <v>1479.8752169447894</v>
      </c>
      <c r="M104" s="1152"/>
      <c r="N104" s="1152"/>
      <c r="O104" s="1153"/>
      <c r="P104" s="1154">
        <v>22739.979003455606</v>
      </c>
      <c r="Q104" s="1154">
        <v>1479.8752169447907</v>
      </c>
      <c r="R104" s="1213">
        <v>12109.927110200199</v>
      </c>
      <c r="S104" s="1214">
        <v>83890.279590399034</v>
      </c>
      <c r="T104" s="1158">
        <v>42183.104156252062</v>
      </c>
      <c r="U104" s="1158">
        <v>43796.182899886393</v>
      </c>
      <c r="V104" s="1159"/>
      <c r="W104" s="1159"/>
      <c r="X104" s="1160">
        <v>75915.176554543912</v>
      </c>
      <c r="Y104" s="1160">
        <v>37331.201209814404</v>
      </c>
      <c r="Z104" s="1215">
        <v>60166.539513264303</v>
      </c>
      <c r="AA104" s="166" t="s">
        <v>123</v>
      </c>
      <c r="AB104" s="152"/>
      <c r="AC104" s="1116"/>
      <c r="AD104" s="1116"/>
      <c r="AE104" s="1116"/>
      <c r="AF104" s="1116"/>
      <c r="AG104" s="1116"/>
      <c r="AH104" s="1116"/>
      <c r="AI104" s="1116"/>
      <c r="AJ104" s="1116"/>
      <c r="AK104" s="1116"/>
      <c r="AL104" s="1116"/>
      <c r="AM104" s="1116"/>
      <c r="AN104" s="1116"/>
      <c r="AO104" s="1116"/>
      <c r="AP104" s="1116"/>
      <c r="AQ104" s="1116"/>
      <c r="AR104" s="1116"/>
      <c r="AS104" s="1116"/>
      <c r="AT104" s="1116"/>
      <c r="AU104" s="1116"/>
      <c r="AV104" s="1116"/>
      <c r="AW104" s="1116"/>
      <c r="AX104" s="1116"/>
      <c r="AY104" s="1116"/>
      <c r="AZ104" s="1116"/>
      <c r="BA104" s="1116"/>
      <c r="BB104" s="1116"/>
    </row>
    <row r="105" spans="1:54" ht="15.6" thickBot="1" x14ac:dyDescent="0.3">
      <c r="A105" s="1162" t="s">
        <v>137</v>
      </c>
      <c r="B105" s="160">
        <v>2027</v>
      </c>
      <c r="C105" s="1163">
        <v>61434.760428909387</v>
      </c>
      <c r="D105" s="1146">
        <v>40673.936763311962</v>
      </c>
      <c r="E105" s="1147">
        <v>42313.039437129264</v>
      </c>
      <c r="F105" s="1147"/>
      <c r="G105" s="1147"/>
      <c r="H105" s="1148">
        <v>57564.771565345363</v>
      </c>
      <c r="I105" s="1148">
        <v>38716.386187555065</v>
      </c>
      <c r="J105" s="1167">
        <v>48140.578876450214</v>
      </c>
      <c r="K105" s="1168">
        <v>22894.418158473709</v>
      </c>
      <c r="L105" s="1151">
        <v>1492.4938835334565</v>
      </c>
      <c r="M105" s="1152"/>
      <c r="N105" s="1152"/>
      <c r="O105" s="1153"/>
      <c r="P105" s="1154">
        <v>22894.418158473709</v>
      </c>
      <c r="Q105" s="1154">
        <v>1492.493883533456</v>
      </c>
      <c r="R105" s="1213">
        <v>12193.456021003583</v>
      </c>
      <c r="S105" s="1214">
        <v>84329.178587383096</v>
      </c>
      <c r="T105" s="1158">
        <v>42166.430646845416</v>
      </c>
      <c r="U105" s="1158">
        <v>43805.533320662718</v>
      </c>
      <c r="V105" s="1159"/>
      <c r="W105" s="1159"/>
      <c r="X105" s="1160">
        <v>76267.901622599544</v>
      </c>
      <c r="Y105" s="1160">
        <v>37266.19341399461</v>
      </c>
      <c r="Z105" s="1215">
        <v>60334.034897453799</v>
      </c>
      <c r="AA105" s="166" t="s">
        <v>123</v>
      </c>
      <c r="AB105" s="152"/>
      <c r="AC105" s="1116"/>
      <c r="AD105" s="1116"/>
      <c r="AE105" s="1116"/>
      <c r="AF105" s="1116"/>
      <c r="AG105" s="1116"/>
      <c r="AH105" s="1116"/>
      <c r="AI105" s="1116"/>
      <c r="AJ105" s="1116"/>
      <c r="AK105" s="1116"/>
      <c r="AL105" s="1116"/>
      <c r="AM105" s="1116"/>
      <c r="AN105" s="1116"/>
      <c r="AO105" s="1116"/>
      <c r="AP105" s="1116"/>
      <c r="AQ105" s="1116"/>
      <c r="AR105" s="1116"/>
      <c r="AS105" s="1116"/>
      <c r="AT105" s="1116"/>
      <c r="AU105" s="1116"/>
      <c r="AV105" s="1116"/>
      <c r="AW105" s="1116"/>
      <c r="AX105" s="1116"/>
      <c r="AY105" s="1116"/>
      <c r="AZ105" s="1116"/>
      <c r="BA105" s="1116"/>
      <c r="BB105" s="1116"/>
    </row>
    <row r="106" spans="1:54" ht="15" x14ac:dyDescent="0.25">
      <c r="A106" s="1182" t="s">
        <v>138</v>
      </c>
      <c r="B106" s="160">
        <v>2028</v>
      </c>
      <c r="C106" s="1163">
        <v>61709.701716880205</v>
      </c>
      <c r="D106" s="1146">
        <v>40633.91012258346</v>
      </c>
      <c r="E106" s="1147">
        <v>42300.35407100703</v>
      </c>
      <c r="F106" s="1147"/>
      <c r="G106" s="1147"/>
      <c r="H106" s="1148">
        <v>57781.315017760811</v>
      </c>
      <c r="I106" s="1148">
        <v>38647.995589219652</v>
      </c>
      <c r="J106" s="1167">
        <v>48214.655303490232</v>
      </c>
      <c r="K106" s="1168">
        <v>23043.004358029426</v>
      </c>
      <c r="L106" s="1151">
        <v>1504.855529924567</v>
      </c>
      <c r="M106" s="1152"/>
      <c r="N106" s="1152"/>
      <c r="O106" s="1153"/>
      <c r="P106" s="1154">
        <v>23043.004358029426</v>
      </c>
      <c r="Q106" s="1154">
        <v>1504.8555299245672</v>
      </c>
      <c r="R106" s="1213">
        <v>12273.929943976997</v>
      </c>
      <c r="S106" s="1214">
        <v>84752.706074909627</v>
      </c>
      <c r="T106" s="1158">
        <v>42138.765652508024</v>
      </c>
      <c r="U106" s="1158">
        <v>43805.209600931594</v>
      </c>
      <c r="V106" s="1159"/>
      <c r="W106" s="1159"/>
      <c r="X106" s="1160">
        <v>76606.259633254056</v>
      </c>
      <c r="Y106" s="1160">
        <v>37191.527918978783</v>
      </c>
      <c r="Z106" s="1215">
        <v>60488.585247467228</v>
      </c>
      <c r="AA106" s="166" t="s">
        <v>123</v>
      </c>
      <c r="AB106" s="152"/>
      <c r="AC106" s="1116"/>
      <c r="AD106" s="1116"/>
      <c r="AE106" s="1116"/>
      <c r="AF106" s="1116"/>
      <c r="AG106" s="1116"/>
      <c r="AH106" s="1116"/>
      <c r="AI106" s="1116"/>
      <c r="AJ106" s="1116"/>
      <c r="AK106" s="1116"/>
      <c r="AL106" s="1116"/>
      <c r="AM106" s="1116"/>
      <c r="AN106" s="1116"/>
      <c r="AO106" s="1116"/>
      <c r="AP106" s="1116"/>
      <c r="AQ106" s="1116"/>
      <c r="AR106" s="1116"/>
      <c r="AS106" s="1116"/>
      <c r="AT106" s="1116"/>
      <c r="AU106" s="1116"/>
      <c r="AV106" s="1116"/>
      <c r="AW106" s="1116"/>
      <c r="AX106" s="1116"/>
      <c r="AY106" s="1116"/>
      <c r="AZ106" s="1116"/>
      <c r="BA106" s="1116"/>
      <c r="BB106" s="1116"/>
    </row>
    <row r="107" spans="1:54" ht="15" x14ac:dyDescent="0.25">
      <c r="A107" s="1181" t="s">
        <v>139</v>
      </c>
      <c r="B107" s="160">
        <v>2029</v>
      </c>
      <c r="C107" s="1163">
        <v>61976.234223302323</v>
      </c>
      <c r="D107" s="1146">
        <v>40584.299680709672</v>
      </c>
      <c r="E107" s="1147">
        <v>42278.800366264215</v>
      </c>
      <c r="F107" s="1147"/>
      <c r="G107" s="1147"/>
      <c r="H107" s="1148">
        <v>57989.310042424637</v>
      </c>
      <c r="I107" s="1148">
        <v>38570.246137759503</v>
      </c>
      <c r="J107" s="1167">
        <v>48279.77809009207</v>
      </c>
      <c r="K107" s="1168">
        <v>23185.95732196682</v>
      </c>
      <c r="L107" s="1151">
        <v>1516.9862800379542</v>
      </c>
      <c r="M107" s="1152"/>
      <c r="N107" s="1152"/>
      <c r="O107" s="1153"/>
      <c r="P107" s="1154">
        <v>23185.957321966816</v>
      </c>
      <c r="Q107" s="1154">
        <v>1516.9862800379542</v>
      </c>
      <c r="R107" s="1213">
        <v>12351.471801002386</v>
      </c>
      <c r="S107" s="1214">
        <v>85162.191545269146</v>
      </c>
      <c r="T107" s="1158">
        <v>42101.285960747628</v>
      </c>
      <c r="U107" s="1158">
        <v>43795.786646302171</v>
      </c>
      <c r="V107" s="1159"/>
      <c r="W107" s="1159"/>
      <c r="X107" s="1160">
        <v>76931.483189199149</v>
      </c>
      <c r="Y107" s="1160">
        <v>37108.026245680143</v>
      </c>
      <c r="Z107" s="1215">
        <v>60631.249891094456</v>
      </c>
      <c r="AA107" s="166" t="s">
        <v>123</v>
      </c>
      <c r="AB107" s="152"/>
      <c r="AC107" s="1116"/>
      <c r="AD107" s="1116"/>
      <c r="AE107" s="1116"/>
      <c r="AF107" s="1116"/>
      <c r="AG107" s="1116"/>
      <c r="AH107" s="1116"/>
      <c r="AI107" s="1116"/>
      <c r="AJ107" s="1116"/>
      <c r="AK107" s="1116"/>
      <c r="AL107" s="1116"/>
      <c r="AM107" s="1116"/>
      <c r="AN107" s="1116"/>
      <c r="AO107" s="1116"/>
      <c r="AP107" s="1116"/>
      <c r="AQ107" s="1116"/>
      <c r="AR107" s="1116"/>
      <c r="AS107" s="1116"/>
      <c r="AT107" s="1116"/>
      <c r="AU107" s="1116"/>
      <c r="AV107" s="1116"/>
      <c r="AW107" s="1116"/>
      <c r="AX107" s="1116"/>
      <c r="AY107" s="1116"/>
      <c r="AZ107" s="1116"/>
      <c r="BA107" s="1116"/>
      <c r="BB107" s="1116"/>
    </row>
    <row r="108" spans="1:54" ht="15" x14ac:dyDescent="0.25">
      <c r="A108" s="1183" t="s">
        <v>2725</v>
      </c>
      <c r="B108" s="160">
        <v>2030</v>
      </c>
      <c r="C108" s="1163">
        <v>62235.262573527143</v>
      </c>
      <c r="D108" s="1146">
        <v>40526.065343550377</v>
      </c>
      <c r="E108" s="1147">
        <v>42248.880028271153</v>
      </c>
      <c r="F108" s="1147"/>
      <c r="G108" s="1147"/>
      <c r="H108" s="1148">
        <v>58189.613858340548</v>
      </c>
      <c r="I108" s="1148">
        <v>38483.858105225234</v>
      </c>
      <c r="J108" s="1167">
        <v>48336.735981782891</v>
      </c>
      <c r="K108" s="1168">
        <v>23323.427521677855</v>
      </c>
      <c r="L108" s="1151">
        <v>1528.9065123837461</v>
      </c>
      <c r="M108" s="1152"/>
      <c r="N108" s="1152"/>
      <c r="O108" s="1153"/>
      <c r="P108" s="1154">
        <v>23323.427521677855</v>
      </c>
      <c r="Q108" s="1154">
        <v>1528.9065123837463</v>
      </c>
      <c r="R108" s="1213">
        <v>12426.167017030801</v>
      </c>
      <c r="S108" s="1214">
        <v>85558.690095205005</v>
      </c>
      <c r="T108" s="1158">
        <v>42054.97185593412</v>
      </c>
      <c r="U108" s="1158">
        <v>43777.786540654895</v>
      </c>
      <c r="V108" s="1159"/>
      <c r="W108" s="1159"/>
      <c r="X108" s="1160">
        <v>77244.561628280382</v>
      </c>
      <c r="Y108" s="1160">
        <v>37016.404032915641</v>
      </c>
      <c r="Z108" s="1215">
        <v>60762.90299881369</v>
      </c>
      <c r="AA108" s="166" t="s">
        <v>123</v>
      </c>
      <c r="AB108" s="152"/>
      <c r="AC108" s="1116"/>
      <c r="AD108" s="1116"/>
      <c r="AE108" s="1116"/>
      <c r="AF108" s="1116"/>
      <c r="AG108" s="1116"/>
      <c r="AH108" s="1116"/>
      <c r="AI108" s="1116"/>
      <c r="AJ108" s="1116"/>
      <c r="AK108" s="1116"/>
      <c r="AL108" s="1116"/>
      <c r="AM108" s="1116"/>
      <c r="AN108" s="1116"/>
      <c r="AO108" s="1116"/>
      <c r="AP108" s="1116"/>
      <c r="AQ108" s="1116"/>
      <c r="AR108" s="1116"/>
      <c r="AS108" s="1116"/>
      <c r="AT108" s="1116"/>
      <c r="AU108" s="1116"/>
      <c r="AV108" s="1116"/>
      <c r="AW108" s="1116"/>
      <c r="AX108" s="1116"/>
      <c r="AY108" s="1116"/>
      <c r="AZ108" s="1116"/>
      <c r="BA108" s="1116"/>
      <c r="BB108" s="1116"/>
    </row>
    <row r="109" spans="1:54" ht="15" x14ac:dyDescent="0.25">
      <c r="A109" s="1184" t="s">
        <v>140</v>
      </c>
      <c r="B109" s="160">
        <v>2031</v>
      </c>
      <c r="C109" s="1163">
        <v>62487.540749198815</v>
      </c>
      <c r="D109" s="1146">
        <v>40459.861869995395</v>
      </c>
      <c r="E109" s="1147">
        <v>42211.165222165691</v>
      </c>
      <c r="F109" s="1147"/>
      <c r="G109" s="1147"/>
      <c r="H109" s="1148">
        <v>58382.950449006807</v>
      </c>
      <c r="I109" s="1148">
        <v>38389.428111899804</v>
      </c>
      <c r="J109" s="1167">
        <v>48386.189280453305</v>
      </c>
      <c r="K109" s="1168">
        <v>23455.515576087913</v>
      </c>
      <c r="L109" s="1151">
        <v>1540.6262134469055</v>
      </c>
      <c r="M109" s="1152"/>
      <c r="N109" s="1152"/>
      <c r="O109" s="1153"/>
      <c r="P109" s="1154">
        <v>23455.515576087913</v>
      </c>
      <c r="Q109" s="1154">
        <v>1540.6262134469071</v>
      </c>
      <c r="R109" s="1213">
        <v>12498.07089476741</v>
      </c>
      <c r="S109" s="1214">
        <v>85943.056325286729</v>
      </c>
      <c r="T109" s="1158">
        <v>42000.488083442302</v>
      </c>
      <c r="U109" s="1158">
        <v>43751.791435612598</v>
      </c>
      <c r="V109" s="1159"/>
      <c r="W109" s="1159"/>
      <c r="X109" s="1160">
        <v>77546.30324922518</v>
      </c>
      <c r="Y109" s="1160">
        <v>36917.25398033591</v>
      </c>
      <c r="Z109" s="1215">
        <v>60884.260175220712</v>
      </c>
      <c r="AA109" s="166" t="s">
        <v>123</v>
      </c>
      <c r="AB109" s="152"/>
      <c r="AC109" s="1116"/>
      <c r="AD109" s="1116"/>
      <c r="AE109" s="1116"/>
      <c r="AF109" s="1116"/>
      <c r="AG109" s="1116"/>
      <c r="AH109" s="1116"/>
      <c r="AI109" s="1116"/>
      <c r="AJ109" s="1116"/>
      <c r="AK109" s="1116"/>
      <c r="AL109" s="1116"/>
      <c r="AM109" s="1116"/>
      <c r="AN109" s="1116"/>
      <c r="AO109" s="1116"/>
      <c r="AP109" s="1116"/>
      <c r="AQ109" s="1116"/>
      <c r="AR109" s="1116"/>
      <c r="AS109" s="1116"/>
      <c r="AT109" s="1116"/>
      <c r="AU109" s="1116"/>
      <c r="AV109" s="1116"/>
      <c r="AW109" s="1116"/>
      <c r="AX109" s="1116"/>
      <c r="AY109" s="1116"/>
      <c r="AZ109" s="1116"/>
      <c r="BA109" s="1116"/>
      <c r="BB109" s="1116"/>
    </row>
    <row r="110" spans="1:54" ht="15" x14ac:dyDescent="0.25">
      <c r="A110" s="1184" t="s">
        <v>141</v>
      </c>
      <c r="B110" s="160">
        <v>2032</v>
      </c>
      <c r="C110" s="1163">
        <v>62733.847432600909</v>
      </c>
      <c r="D110" s="1146">
        <v>40386.344410629907</v>
      </c>
      <c r="E110" s="1147">
        <v>42166.382558774123</v>
      </c>
      <c r="F110" s="1147"/>
      <c r="G110" s="1147"/>
      <c r="H110" s="1148">
        <v>58570.08334193359</v>
      </c>
      <c r="I110" s="1148">
        <v>38287.632926069702</v>
      </c>
      <c r="J110" s="1167">
        <v>48428.858134001646</v>
      </c>
      <c r="K110" s="1168">
        <v>23582.337364973631</v>
      </c>
      <c r="L110" s="1151">
        <v>1552.1562140474762</v>
      </c>
      <c r="M110" s="1152"/>
      <c r="N110" s="1152"/>
      <c r="O110" s="1153"/>
      <c r="P110" s="1154">
        <v>23582.337364973631</v>
      </c>
      <c r="Q110" s="1154">
        <v>1552.1562140474798</v>
      </c>
      <c r="R110" s="1213">
        <v>12567.246789510555</v>
      </c>
      <c r="S110" s="1214">
        <v>86316.184797574533</v>
      </c>
      <c r="T110" s="1158">
        <v>41938.500624677385</v>
      </c>
      <c r="U110" s="1158">
        <v>43718.538772821601</v>
      </c>
      <c r="V110" s="1159"/>
      <c r="W110" s="1159"/>
      <c r="X110" s="1160">
        <v>77837.56599734904</v>
      </c>
      <c r="Y110" s="1160">
        <v>36811.250132699985</v>
      </c>
      <c r="Z110" s="1215">
        <v>60996.104923512205</v>
      </c>
      <c r="AA110" s="166" t="s">
        <v>123</v>
      </c>
      <c r="AB110" s="152"/>
      <c r="AC110" s="1116"/>
      <c r="AD110" s="1116"/>
      <c r="AE110" s="1116"/>
      <c r="AF110" s="1116"/>
      <c r="AG110" s="1116"/>
      <c r="AH110" s="1116"/>
      <c r="AI110" s="1116"/>
      <c r="AJ110" s="1116"/>
      <c r="AK110" s="1116"/>
      <c r="AL110" s="1116"/>
      <c r="AM110" s="1116"/>
      <c r="AN110" s="1116"/>
      <c r="AO110" s="1116"/>
      <c r="AP110" s="1116"/>
      <c r="AQ110" s="1116"/>
      <c r="AR110" s="1116"/>
      <c r="AS110" s="1116"/>
      <c r="AT110" s="1116"/>
      <c r="AU110" s="1116"/>
      <c r="AV110" s="1116"/>
      <c r="AW110" s="1116"/>
      <c r="AX110" s="1116"/>
      <c r="AY110" s="1116"/>
      <c r="AZ110" s="1116"/>
      <c r="BA110" s="1116"/>
      <c r="BB110" s="1116"/>
    </row>
    <row r="111" spans="1:54" ht="15" x14ac:dyDescent="0.25">
      <c r="A111" s="177" t="s">
        <v>142</v>
      </c>
      <c r="B111" s="160">
        <v>2033</v>
      </c>
      <c r="C111" s="1163">
        <v>62975.246597585479</v>
      </c>
      <c r="D111" s="1146">
        <v>40306.538136162751</v>
      </c>
      <c r="E111" s="1147">
        <v>42115.445362886079</v>
      </c>
      <c r="F111" s="1147"/>
      <c r="G111" s="1147"/>
      <c r="H111" s="1148">
        <v>58752.054637300462</v>
      </c>
      <c r="I111" s="1148">
        <v>38179.432093789073</v>
      </c>
      <c r="J111" s="1167">
        <v>48465.743365544768</v>
      </c>
      <c r="K111" s="1168">
        <v>23704.121832561461</v>
      </c>
      <c r="L111" s="1151">
        <v>1563.522551069836</v>
      </c>
      <c r="M111" s="1152"/>
      <c r="N111" s="1152"/>
      <c r="O111" s="1153"/>
      <c r="P111" s="1154">
        <v>23704.121832561461</v>
      </c>
      <c r="Q111" s="1154">
        <v>1563.5225510698365</v>
      </c>
      <c r="R111" s="1213">
        <v>12633.822191815649</v>
      </c>
      <c r="S111" s="1214">
        <v>86679.368430146948</v>
      </c>
      <c r="T111" s="1158">
        <v>41870.060687232588</v>
      </c>
      <c r="U111" s="1158">
        <v>43678.967913955916</v>
      </c>
      <c r="V111" s="1159"/>
      <c r="W111" s="1159"/>
      <c r="X111" s="1160">
        <v>78119.583039049088</v>
      </c>
      <c r="Y111" s="1160">
        <v>36699.348315174546</v>
      </c>
      <c r="Z111" s="1215">
        <v>61099.565557360416</v>
      </c>
      <c r="AA111" s="166" t="s">
        <v>123</v>
      </c>
      <c r="AB111" s="152"/>
      <c r="AC111" s="1116"/>
      <c r="AD111" s="1116"/>
      <c r="AE111" s="1116"/>
      <c r="AF111" s="1116"/>
      <c r="AG111" s="1116"/>
      <c r="AH111" s="1116"/>
      <c r="AI111" s="1116"/>
      <c r="AJ111" s="1116"/>
      <c r="AK111" s="1116"/>
      <c r="AL111" s="1116"/>
      <c r="AM111" s="1116"/>
      <c r="AN111" s="1116"/>
      <c r="AO111" s="1116"/>
      <c r="AP111" s="1116"/>
      <c r="AQ111" s="1116"/>
      <c r="AR111" s="1116"/>
      <c r="AS111" s="1116"/>
      <c r="AT111" s="1116"/>
      <c r="AU111" s="1116"/>
      <c r="AV111" s="1116"/>
      <c r="AW111" s="1116"/>
      <c r="AX111" s="1116"/>
      <c r="AY111" s="1116"/>
      <c r="AZ111" s="1116"/>
      <c r="BA111" s="1116"/>
      <c r="BB111" s="1116"/>
    </row>
    <row r="112" spans="1:54" ht="15" x14ac:dyDescent="0.25">
      <c r="A112" s="177" t="s">
        <v>143</v>
      </c>
      <c r="B112" s="160">
        <v>2034</v>
      </c>
      <c r="C112" s="1163">
        <v>63212.872001373318</v>
      </c>
      <c r="D112" s="1146">
        <v>40221.542126827633</v>
      </c>
      <c r="E112" s="1147">
        <v>42059.358371335882</v>
      </c>
      <c r="F112" s="1147"/>
      <c r="G112" s="1147"/>
      <c r="H112" s="1148">
        <v>58929.979236476713</v>
      </c>
      <c r="I112" s="1148">
        <v>38065.869096547838</v>
      </c>
      <c r="J112" s="1167">
        <v>48497.924166512275</v>
      </c>
      <c r="K112" s="1168">
        <v>23821.13000705386</v>
      </c>
      <c r="L112" s="1151">
        <v>1574.7555640035973</v>
      </c>
      <c r="M112" s="1152"/>
      <c r="N112" s="1152"/>
      <c r="O112" s="1153"/>
      <c r="P112" s="1154">
        <v>23821.13000705386</v>
      </c>
      <c r="Q112" s="1154">
        <v>1574.7555640035971</v>
      </c>
      <c r="R112" s="1213">
        <v>12697.942785528729</v>
      </c>
      <c r="S112" s="1214">
        <v>87034.002008427182</v>
      </c>
      <c r="T112" s="1158">
        <v>41796.297690831234</v>
      </c>
      <c r="U112" s="1158">
        <v>43634.113935339483</v>
      </c>
      <c r="V112" s="1159"/>
      <c r="W112" s="1159"/>
      <c r="X112" s="1160">
        <v>78393.686703627769</v>
      </c>
      <c r="Y112" s="1160">
        <v>36582.58905277084</v>
      </c>
      <c r="Z112" s="1215">
        <v>61195.866952041004</v>
      </c>
      <c r="AA112" s="166" t="s">
        <v>123</v>
      </c>
      <c r="AB112" s="152"/>
      <c r="AC112" s="1116"/>
      <c r="AD112" s="1116"/>
      <c r="AE112" s="1116"/>
      <c r="AF112" s="1116"/>
      <c r="AG112" s="1116"/>
      <c r="AH112" s="1116"/>
      <c r="AI112" s="1116"/>
      <c r="AJ112" s="1116"/>
      <c r="AK112" s="1116"/>
      <c r="AL112" s="1116"/>
      <c r="AM112" s="1116"/>
      <c r="AN112" s="1116"/>
      <c r="AO112" s="1116"/>
      <c r="AP112" s="1116"/>
      <c r="AQ112" s="1116"/>
      <c r="AR112" s="1116"/>
      <c r="AS112" s="1116"/>
      <c r="AT112" s="1116"/>
      <c r="AU112" s="1116"/>
      <c r="AV112" s="1116"/>
      <c r="AW112" s="1116"/>
      <c r="AX112" s="1116"/>
      <c r="AY112" s="1116"/>
      <c r="AZ112" s="1116"/>
      <c r="BA112" s="1116"/>
      <c r="BB112" s="1116"/>
    </row>
    <row r="113" spans="1:54" ht="15.6" thickBot="1" x14ac:dyDescent="0.3">
      <c r="A113" s="1162" t="s">
        <v>144</v>
      </c>
      <c r="B113" s="160">
        <v>2035</v>
      </c>
      <c r="C113" s="1163">
        <v>63447.529922988491</v>
      </c>
      <c r="D113" s="1146">
        <v>40132.17360289138</v>
      </c>
      <c r="E113" s="1147">
        <v>41998.880816849647</v>
      </c>
      <c r="F113" s="1147"/>
      <c r="G113" s="1147"/>
      <c r="H113" s="1148">
        <v>59104.658146709044</v>
      </c>
      <c r="I113" s="1148">
        <v>37947.73141511064</v>
      </c>
      <c r="J113" s="1167">
        <v>48526.194780909842</v>
      </c>
      <c r="K113" s="1168">
        <v>23933.504689765461</v>
      </c>
      <c r="L113" s="1151">
        <v>1585.8760022798062</v>
      </c>
      <c r="M113" s="1152"/>
      <c r="N113" s="1152"/>
      <c r="O113" s="1153"/>
      <c r="P113" s="1154">
        <v>23933.504689765461</v>
      </c>
      <c r="Q113" s="1154">
        <v>1585.8760022798051</v>
      </c>
      <c r="R113" s="1213">
        <v>12759.690346022633</v>
      </c>
      <c r="S113" s="1214">
        <v>87381.034612753952</v>
      </c>
      <c r="T113" s="1158">
        <v>41718.049605171189</v>
      </c>
      <c r="U113" s="1158">
        <v>43584.756819129456</v>
      </c>
      <c r="V113" s="1159"/>
      <c r="W113" s="1159"/>
      <c r="X113" s="1160">
        <v>78660.7978341165</v>
      </c>
      <c r="Y113" s="1160">
        <v>36461.762857253241</v>
      </c>
      <c r="Z113" s="1215">
        <v>61285.885126932473</v>
      </c>
      <c r="AA113" s="166" t="s">
        <v>123</v>
      </c>
      <c r="AB113" s="152"/>
      <c r="AC113" s="1116"/>
      <c r="AD113" s="1116"/>
      <c r="AE113" s="1116"/>
      <c r="AF113" s="1116"/>
      <c r="AG113" s="1116"/>
      <c r="AH113" s="1116"/>
      <c r="AI113" s="1116"/>
      <c r="AJ113" s="1116"/>
      <c r="AK113" s="1116"/>
      <c r="AL113" s="1116"/>
      <c r="AM113" s="1116"/>
      <c r="AN113" s="1116"/>
      <c r="AO113" s="1116"/>
      <c r="AP113" s="1116"/>
      <c r="AQ113" s="1116"/>
      <c r="AR113" s="1116"/>
      <c r="AS113" s="1116"/>
      <c r="AT113" s="1116"/>
      <c r="AU113" s="1116"/>
      <c r="AV113" s="1116"/>
      <c r="AW113" s="1116"/>
      <c r="AX113" s="1116"/>
      <c r="AY113" s="1116"/>
      <c r="AZ113" s="1116"/>
      <c r="BA113" s="1116"/>
      <c r="BB113" s="1116"/>
    </row>
    <row r="114" spans="1:54" ht="15" x14ac:dyDescent="0.25">
      <c r="A114" s="1185" t="s">
        <v>145</v>
      </c>
      <c r="B114" s="160">
        <v>2036</v>
      </c>
      <c r="C114" s="1163">
        <v>63679.822864675647</v>
      </c>
      <c r="D114" s="1146">
        <v>40039.012547234961</v>
      </c>
      <c r="E114" s="1147">
        <v>41934.549944103281</v>
      </c>
      <c r="F114" s="1147"/>
      <c r="G114" s="1147"/>
      <c r="H114" s="1148">
        <v>59276.683961463292</v>
      </c>
      <c r="I114" s="1148">
        <v>37825.572942545972</v>
      </c>
      <c r="J114" s="1167">
        <v>48551.128452004632</v>
      </c>
      <c r="K114" s="1168">
        <v>24041.315967502502</v>
      </c>
      <c r="L114" s="1151">
        <v>1596.8963188226476</v>
      </c>
      <c r="M114" s="1152"/>
      <c r="N114" s="1152"/>
      <c r="O114" s="1153"/>
      <c r="P114" s="1154">
        <v>24041.315967502502</v>
      </c>
      <c r="Q114" s="1154">
        <v>1596.896318822648</v>
      </c>
      <c r="R114" s="1213">
        <v>12819.106143162575</v>
      </c>
      <c r="S114" s="1214">
        <v>87721.138832178141</v>
      </c>
      <c r="T114" s="1158">
        <v>41635.908866057609</v>
      </c>
      <c r="U114" s="1158">
        <v>43531.446262925929</v>
      </c>
      <c r="V114" s="1159"/>
      <c r="W114" s="1159"/>
      <c r="X114" s="1160">
        <v>78921.568530955046</v>
      </c>
      <c r="Y114" s="1160">
        <v>36337.42744315273</v>
      </c>
      <c r="Z114" s="1215">
        <v>61370.234595167203</v>
      </c>
      <c r="AA114" s="166" t="s">
        <v>123</v>
      </c>
      <c r="AB114" s="152"/>
      <c r="AC114" s="1116"/>
      <c r="AD114" s="1116"/>
      <c r="AE114" s="1116"/>
      <c r="AF114" s="1116"/>
      <c r="AG114" s="1116"/>
      <c r="AH114" s="1116"/>
      <c r="AI114" s="1116"/>
      <c r="AJ114" s="1116"/>
      <c r="AK114" s="1116"/>
      <c r="AL114" s="1116"/>
      <c r="AM114" s="1116"/>
      <c r="AN114" s="1116"/>
      <c r="AO114" s="1116"/>
      <c r="AP114" s="1116"/>
      <c r="AQ114" s="1116"/>
      <c r="AR114" s="1116"/>
      <c r="AS114" s="1116"/>
      <c r="AT114" s="1116"/>
      <c r="AU114" s="1116"/>
      <c r="AV114" s="1116"/>
      <c r="AW114" s="1116"/>
      <c r="AX114" s="1116"/>
      <c r="AY114" s="1116"/>
      <c r="AZ114" s="1116"/>
      <c r="BA114" s="1116"/>
      <c r="BB114" s="1116"/>
    </row>
    <row r="115" spans="1:54" ht="15" x14ac:dyDescent="0.25">
      <c r="A115" s="1186" t="s">
        <v>146</v>
      </c>
      <c r="B115" s="160">
        <v>2037</v>
      </c>
      <c r="C115" s="1163">
        <v>63909.713982994668</v>
      </c>
      <c r="D115" s="1146">
        <v>39942.144750599509</v>
      </c>
      <c r="E115" s="1147">
        <v>41866.469939841991</v>
      </c>
      <c r="F115" s="1147"/>
      <c r="G115" s="1147"/>
      <c r="H115" s="1148">
        <v>59446.046254386369</v>
      </c>
      <c r="I115" s="1148">
        <v>37699.506194571091</v>
      </c>
      <c r="J115" s="1167">
        <v>48572.77622447873</v>
      </c>
      <c r="K115" s="1168">
        <v>24144.395893473658</v>
      </c>
      <c r="L115" s="1151">
        <v>1607.8099089556301</v>
      </c>
      <c r="M115" s="1152"/>
      <c r="N115" s="1152"/>
      <c r="O115" s="1153"/>
      <c r="P115" s="1154">
        <v>24144.395893473658</v>
      </c>
      <c r="Q115" s="1154">
        <v>1607.8099089556308</v>
      </c>
      <c r="R115" s="1213">
        <v>12876.102901214645</v>
      </c>
      <c r="S115" s="1214">
        <v>88054.109876468327</v>
      </c>
      <c r="T115" s="1158">
        <v>41549.954659555136</v>
      </c>
      <c r="U115" s="1158">
        <v>43474.279848797618</v>
      </c>
      <c r="V115" s="1159"/>
      <c r="W115" s="1159"/>
      <c r="X115" s="1160">
        <v>79175.85160524628</v>
      </c>
      <c r="Y115" s="1160">
        <v>36209.711317967769</v>
      </c>
      <c r="Z115" s="1215">
        <v>61448.879125693376</v>
      </c>
      <c r="AA115" s="166" t="s">
        <v>123</v>
      </c>
      <c r="AB115" s="152"/>
      <c r="AC115" s="1116"/>
      <c r="AD115" s="1116"/>
      <c r="AE115" s="1116"/>
      <c r="AF115" s="1116"/>
      <c r="AG115" s="1116"/>
      <c r="AH115" s="1116"/>
      <c r="AI115" s="1116"/>
      <c r="AJ115" s="1116"/>
      <c r="AK115" s="1116"/>
      <c r="AL115" s="1116"/>
      <c r="AM115" s="1116"/>
      <c r="AN115" s="1116"/>
      <c r="AO115" s="1116"/>
      <c r="AP115" s="1116"/>
      <c r="AQ115" s="1116"/>
      <c r="AR115" s="1116"/>
      <c r="AS115" s="1116"/>
      <c r="AT115" s="1116"/>
      <c r="AU115" s="1116"/>
      <c r="AV115" s="1116"/>
      <c r="AW115" s="1116"/>
      <c r="AX115" s="1116"/>
      <c r="AY115" s="1116"/>
      <c r="AZ115" s="1116"/>
      <c r="BA115" s="1116"/>
      <c r="BB115" s="1116"/>
    </row>
    <row r="116" spans="1:54" ht="15.6" thickBot="1" x14ac:dyDescent="0.3">
      <c r="A116" s="1187" t="s">
        <v>147</v>
      </c>
      <c r="B116" s="160">
        <v>2038</v>
      </c>
      <c r="C116" s="1163">
        <v>64136.511652460948</v>
      </c>
      <c r="D116" s="1146">
        <v>39841.234232800336</v>
      </c>
      <c r="E116" s="1147">
        <v>41794.397421707232</v>
      </c>
      <c r="F116" s="1147"/>
      <c r="G116" s="1147"/>
      <c r="H116" s="1148">
        <v>59612.135092423829</v>
      </c>
      <c r="I116" s="1148">
        <v>37569.29377888851</v>
      </c>
      <c r="J116" s="1167">
        <v>48590.714435656169</v>
      </c>
      <c r="K116" s="1168">
        <v>24242.331639082378</v>
      </c>
      <c r="L116" s="1151">
        <v>1618.593144959068</v>
      </c>
      <c r="M116" s="1152"/>
      <c r="N116" s="1152"/>
      <c r="O116" s="1153"/>
      <c r="P116" s="1154">
        <v>24242.331639082378</v>
      </c>
      <c r="Q116" s="1154">
        <v>1618.593144959068</v>
      </c>
      <c r="R116" s="1213">
        <v>12930.462392020723</v>
      </c>
      <c r="S116" s="1214">
        <v>88378.843291543322</v>
      </c>
      <c r="T116" s="1158">
        <v>41459.8273777594</v>
      </c>
      <c r="U116" s="1158">
        <v>43412.990566666296</v>
      </c>
      <c r="V116" s="1159"/>
      <c r="W116" s="1159"/>
      <c r="X116" s="1160">
        <v>79422.698724627</v>
      </c>
      <c r="Y116" s="1160">
        <v>36078.408766019013</v>
      </c>
      <c r="Z116" s="1215">
        <v>61521.176827676893</v>
      </c>
      <c r="AA116" s="166" t="s">
        <v>123</v>
      </c>
      <c r="AB116" s="152"/>
      <c r="AC116" s="1116"/>
      <c r="AD116" s="1116"/>
      <c r="AE116" s="1116"/>
      <c r="AF116" s="1116"/>
      <c r="AG116" s="1116"/>
      <c r="AH116" s="1116"/>
      <c r="AI116" s="1116"/>
      <c r="AJ116" s="1116"/>
      <c r="AK116" s="1116"/>
      <c r="AL116" s="1116"/>
      <c r="AM116" s="1116"/>
      <c r="AN116" s="1116"/>
      <c r="AO116" s="1116"/>
      <c r="AP116" s="1116"/>
      <c r="AQ116" s="1116"/>
      <c r="AR116" s="1116"/>
      <c r="AS116" s="1116"/>
      <c r="AT116" s="1116"/>
      <c r="AU116" s="1116"/>
      <c r="AV116" s="1116"/>
      <c r="AW116" s="1116"/>
      <c r="AX116" s="1116"/>
      <c r="AY116" s="1116"/>
      <c r="AZ116" s="1116"/>
      <c r="BA116" s="1116"/>
      <c r="BB116" s="1116"/>
    </row>
    <row r="117" spans="1:54" ht="15" x14ac:dyDescent="0.25">
      <c r="B117" s="160">
        <v>2039</v>
      </c>
      <c r="C117" s="1163">
        <v>64359.074008144416</v>
      </c>
      <c r="D117" s="1146">
        <v>39735.641142656248</v>
      </c>
      <c r="E117" s="1147">
        <v>41717.826706048167</v>
      </c>
      <c r="F117" s="1147"/>
      <c r="G117" s="1147"/>
      <c r="H117" s="1148">
        <v>59773.92439937716</v>
      </c>
      <c r="I117" s="1148">
        <v>37434.436838522066</v>
      </c>
      <c r="J117" s="1167">
        <v>48604.180618949613</v>
      </c>
      <c r="K117" s="1168">
        <v>24334.542418128913</v>
      </c>
      <c r="L117" s="1151">
        <v>1629.2094184994828</v>
      </c>
      <c r="M117" s="1152"/>
      <c r="N117" s="1152"/>
      <c r="O117" s="1153"/>
      <c r="P117" s="1154">
        <v>24334.542418128913</v>
      </c>
      <c r="Q117" s="1154">
        <v>1629.2094184994803</v>
      </c>
      <c r="R117" s="1213">
        <v>12981.875918314197</v>
      </c>
      <c r="S117" s="1214">
        <v>88693.616426273336</v>
      </c>
      <c r="T117" s="1158">
        <v>41364.850561155734</v>
      </c>
      <c r="U117" s="1158">
        <v>43347.036124547652</v>
      </c>
      <c r="V117" s="1159"/>
      <c r="W117" s="1159"/>
      <c r="X117" s="1160">
        <v>79660.607038714719</v>
      </c>
      <c r="Y117" s="1160">
        <v>35943.061702603096</v>
      </c>
      <c r="Z117" s="1215">
        <v>61586.056537263808</v>
      </c>
      <c r="AA117" s="166" t="s">
        <v>123</v>
      </c>
      <c r="AB117" s="152"/>
      <c r="AC117" s="1116"/>
      <c r="AD117" s="1116"/>
      <c r="AE117" s="1116"/>
      <c r="AF117" s="1116"/>
      <c r="AG117" s="1116"/>
      <c r="AH117" s="1116"/>
      <c r="AI117" s="1116"/>
      <c r="AJ117" s="1116"/>
      <c r="AK117" s="1116"/>
      <c r="AL117" s="1116"/>
      <c r="AM117" s="1116"/>
      <c r="AN117" s="1116"/>
      <c r="AO117" s="1116"/>
      <c r="AP117" s="1116"/>
      <c r="AQ117" s="1116"/>
      <c r="AR117" s="1116"/>
      <c r="AS117" s="1116"/>
      <c r="AT117" s="1116"/>
      <c r="AU117" s="1116"/>
      <c r="AV117" s="1116"/>
      <c r="AW117" s="1116"/>
      <c r="AX117" s="1116"/>
      <c r="AY117" s="1116"/>
      <c r="AZ117" s="1116"/>
      <c r="BA117" s="1116"/>
      <c r="BB117" s="1116"/>
    </row>
    <row r="118" spans="1:54" ht="15" x14ac:dyDescent="0.25">
      <c r="B118" s="160">
        <v>2040</v>
      </c>
      <c r="C118" s="1163">
        <v>64576.477675575596</v>
      </c>
      <c r="D118" s="1146">
        <v>39624.892696949813</v>
      </c>
      <c r="E118" s="1147">
        <v>41636.399836028722</v>
      </c>
      <c r="F118" s="1147"/>
      <c r="G118" s="1147"/>
      <c r="H118" s="1148">
        <v>59930.594041560973</v>
      </c>
      <c r="I118" s="1148">
        <v>37294.586097475119</v>
      </c>
      <c r="J118" s="1167">
        <v>48612.590069518046</v>
      </c>
      <c r="K118" s="1168">
        <v>24420.532682413472</v>
      </c>
      <c r="L118" s="1151">
        <v>1639.6280434081229</v>
      </c>
      <c r="M118" s="1152"/>
      <c r="N118" s="1152"/>
      <c r="O118" s="1153"/>
      <c r="P118" s="1154">
        <v>24420.532682413475</v>
      </c>
      <c r="Q118" s="1154">
        <v>1639.6280434081218</v>
      </c>
      <c r="R118" s="1213">
        <v>13030.080362910798</v>
      </c>
      <c r="S118" s="1214">
        <v>88997.010357989071</v>
      </c>
      <c r="T118" s="1158">
        <v>41264.520740357933</v>
      </c>
      <c r="U118" s="1158">
        <v>43276.027879436842</v>
      </c>
      <c r="V118" s="1159"/>
      <c r="W118" s="1159"/>
      <c r="X118" s="1160">
        <v>79888.349737826211</v>
      </c>
      <c r="Y118" s="1160">
        <v>35803.356247363023</v>
      </c>
      <c r="Z118" s="1215">
        <v>61642.670432428844</v>
      </c>
      <c r="AA118" s="166" t="s">
        <v>123</v>
      </c>
      <c r="AB118" s="152"/>
      <c r="AC118" s="1116"/>
      <c r="AD118" s="1116"/>
      <c r="AE118" s="1116"/>
      <c r="AF118" s="1116"/>
      <c r="AG118" s="1116"/>
      <c r="AH118" s="1116"/>
      <c r="AI118" s="1116"/>
      <c r="AJ118" s="1116"/>
      <c r="AK118" s="1116"/>
      <c r="AL118" s="1116"/>
      <c r="AM118" s="1116"/>
      <c r="AN118" s="1116"/>
      <c r="AO118" s="1116"/>
      <c r="AP118" s="1116"/>
      <c r="AQ118" s="1116"/>
      <c r="AR118" s="1116"/>
      <c r="AS118" s="1116"/>
      <c r="AT118" s="1116"/>
      <c r="AU118" s="1116"/>
      <c r="AV118" s="1116"/>
      <c r="AW118" s="1116"/>
      <c r="AX118" s="1116"/>
      <c r="AY118" s="1116"/>
      <c r="AZ118" s="1116"/>
      <c r="BA118" s="1116"/>
      <c r="BB118" s="1116"/>
    </row>
    <row r="119" spans="1:54" ht="15" x14ac:dyDescent="0.25">
      <c r="B119" s="160">
        <v>2041</v>
      </c>
      <c r="C119" s="1163">
        <v>64788.543186289142</v>
      </c>
      <c r="D119" s="1146">
        <v>39508.971969566868</v>
      </c>
      <c r="E119" s="1147">
        <v>41550.108147838102</v>
      </c>
      <c r="F119" s="1147"/>
      <c r="G119" s="1147"/>
      <c r="H119" s="1148">
        <v>60081.99758464803</v>
      </c>
      <c r="I119" s="1148">
        <v>37149.751284481368</v>
      </c>
      <c r="J119" s="1167">
        <v>48615.874434564699</v>
      </c>
      <c r="K119" s="1168">
        <v>24500.091567657866</v>
      </c>
      <c r="L119" s="1151">
        <v>1649.8366161745371</v>
      </c>
      <c r="M119" s="1152"/>
      <c r="N119" s="1152"/>
      <c r="O119" s="1153"/>
      <c r="P119" s="1154">
        <v>24500.091567657866</v>
      </c>
      <c r="Q119" s="1154">
        <v>1649.8366161745362</v>
      </c>
      <c r="R119" s="1213">
        <v>13074.964091916201</v>
      </c>
      <c r="S119" s="1214">
        <v>89288.634753947001</v>
      </c>
      <c r="T119" s="1158">
        <v>41158.808585741404</v>
      </c>
      <c r="U119" s="1158">
        <v>43199.944764012638</v>
      </c>
      <c r="V119" s="1159"/>
      <c r="W119" s="1159"/>
      <c r="X119" s="1160">
        <v>80105.60816533686</v>
      </c>
      <c r="Y119" s="1160">
        <v>35659.317237130519</v>
      </c>
      <c r="Z119" s="1215">
        <v>61690.838526480904</v>
      </c>
      <c r="AA119" s="166" t="s">
        <v>123</v>
      </c>
      <c r="AB119" s="152"/>
      <c r="AC119" s="1116"/>
      <c r="AD119" s="1116"/>
      <c r="AE119" s="1116"/>
      <c r="AF119" s="1116"/>
      <c r="AG119" s="1116"/>
      <c r="AH119" s="1116"/>
      <c r="AI119" s="1116"/>
      <c r="AJ119" s="1116"/>
      <c r="AK119" s="1116"/>
      <c r="AL119" s="1116"/>
      <c r="AM119" s="1116"/>
      <c r="AN119" s="1116"/>
      <c r="AO119" s="1116"/>
      <c r="AP119" s="1116"/>
      <c r="AQ119" s="1116"/>
      <c r="AR119" s="1116"/>
      <c r="AS119" s="1116"/>
      <c r="AT119" s="1116"/>
      <c r="AU119" s="1116"/>
      <c r="AV119" s="1116"/>
      <c r="AW119" s="1116"/>
      <c r="AX119" s="1116"/>
      <c r="AY119" s="1116"/>
      <c r="AZ119" s="1116"/>
      <c r="BA119" s="1116"/>
      <c r="BB119" s="1116"/>
    </row>
    <row r="120" spans="1:54" ht="15" x14ac:dyDescent="0.25">
      <c r="B120" s="160">
        <v>2042</v>
      </c>
      <c r="C120" s="1163">
        <v>64995.269774618842</v>
      </c>
      <c r="D120" s="1146">
        <v>39388.03914932003</v>
      </c>
      <c r="E120" s="1147">
        <v>41459.138311236551</v>
      </c>
      <c r="F120" s="1147"/>
      <c r="G120" s="1147"/>
      <c r="H120" s="1148">
        <v>60228.169323563663</v>
      </c>
      <c r="I120" s="1148">
        <v>37000.128833219947</v>
      </c>
      <c r="J120" s="1167">
        <v>48614.149078391805</v>
      </c>
      <c r="K120" s="1168">
        <v>24573.079557245837</v>
      </c>
      <c r="L120" s="1151">
        <v>1659.8301295345229</v>
      </c>
      <c r="M120" s="1152"/>
      <c r="N120" s="1152"/>
      <c r="O120" s="1153"/>
      <c r="P120" s="1154">
        <v>24573.079557245837</v>
      </c>
      <c r="Q120" s="1154">
        <v>1659.8301295345227</v>
      </c>
      <c r="R120" s="1213">
        <v>13116.45484339018</v>
      </c>
      <c r="S120" s="1214">
        <v>89568.34933186468</v>
      </c>
      <c r="T120" s="1158">
        <v>41047.869278854552</v>
      </c>
      <c r="U120" s="1158">
        <v>43118.968440771074</v>
      </c>
      <c r="V120" s="1159"/>
      <c r="W120" s="1159"/>
      <c r="X120" s="1160">
        <v>80312.302971811543</v>
      </c>
      <c r="Y120" s="1160">
        <v>35511.155062515318</v>
      </c>
      <c r="Z120" s="1215">
        <v>61730.603921781985</v>
      </c>
      <c r="AA120" s="166" t="s">
        <v>123</v>
      </c>
      <c r="AB120" s="152"/>
      <c r="AC120" s="1116"/>
      <c r="AD120" s="1116"/>
      <c r="AE120" s="1116"/>
      <c r="AF120" s="1116"/>
      <c r="AG120" s="1116"/>
      <c r="AH120" s="1116"/>
      <c r="AI120" s="1116"/>
      <c r="AJ120" s="1116"/>
      <c r="AK120" s="1116"/>
      <c r="AL120" s="1116"/>
      <c r="AM120" s="1116"/>
      <c r="AN120" s="1116"/>
      <c r="AO120" s="1116"/>
      <c r="AP120" s="1116"/>
      <c r="AQ120" s="1116"/>
      <c r="AR120" s="1116"/>
      <c r="AS120" s="1116"/>
      <c r="AT120" s="1116"/>
      <c r="AU120" s="1116"/>
      <c r="AV120" s="1116"/>
      <c r="AW120" s="1116"/>
      <c r="AX120" s="1116"/>
      <c r="AY120" s="1116"/>
      <c r="AZ120" s="1116"/>
      <c r="BA120" s="1116"/>
      <c r="BB120" s="1116"/>
    </row>
    <row r="121" spans="1:54" ht="15" x14ac:dyDescent="0.25">
      <c r="B121" s="160">
        <v>2043</v>
      </c>
      <c r="C121" s="1163">
        <v>65195.985982502549</v>
      </c>
      <c r="D121" s="1146">
        <v>39261.927863154713</v>
      </c>
      <c r="E121" s="1147">
        <v>41363.472600774454</v>
      </c>
      <c r="F121" s="1147"/>
      <c r="G121" s="1147"/>
      <c r="H121" s="1148">
        <v>60368.556142465211</v>
      </c>
      <c r="I121" s="1148">
        <v>36845.701488489271</v>
      </c>
      <c r="J121" s="1167">
        <v>48607.128815477241</v>
      </c>
      <c r="K121" s="1168">
        <v>24639.107485353554</v>
      </c>
      <c r="L121" s="1151">
        <v>1669.5898940267225</v>
      </c>
      <c r="M121" s="1152"/>
      <c r="N121" s="1152"/>
      <c r="O121" s="1153"/>
      <c r="P121" s="1154">
        <v>24639.107485353554</v>
      </c>
      <c r="Q121" s="1154">
        <v>1669.5898940267198</v>
      </c>
      <c r="R121" s="1213">
        <v>13154.348689690138</v>
      </c>
      <c r="S121" s="1214">
        <v>89835.093467856103</v>
      </c>
      <c r="T121" s="1158">
        <v>40931.517757181435</v>
      </c>
      <c r="U121" s="1158">
        <v>43033.062494801175</v>
      </c>
      <c r="V121" s="1159"/>
      <c r="W121" s="1159"/>
      <c r="X121" s="1160">
        <v>80507.561799373507</v>
      </c>
      <c r="Y121" s="1160">
        <v>35358.88734718565</v>
      </c>
      <c r="Z121" s="1215">
        <v>61761.477505167379</v>
      </c>
      <c r="AA121" s="166" t="s">
        <v>123</v>
      </c>
      <c r="AB121" s="152"/>
      <c r="AC121" s="1116"/>
      <c r="AD121" s="1116"/>
      <c r="AE121" s="1116"/>
      <c r="AF121" s="1116"/>
      <c r="AG121" s="1116"/>
      <c r="AH121" s="1116"/>
      <c r="AI121" s="1116"/>
      <c r="AJ121" s="1116"/>
      <c r="AK121" s="1116"/>
      <c r="AL121" s="1116"/>
      <c r="AM121" s="1116"/>
      <c r="AN121" s="1116"/>
      <c r="AO121" s="1116"/>
      <c r="AP121" s="1116"/>
      <c r="AQ121" s="1116"/>
      <c r="AR121" s="1116"/>
      <c r="AS121" s="1116"/>
      <c r="AT121" s="1116"/>
      <c r="AU121" s="1116"/>
      <c r="AV121" s="1116"/>
      <c r="AW121" s="1116"/>
      <c r="AX121" s="1116"/>
      <c r="AY121" s="1116"/>
      <c r="AZ121" s="1116"/>
      <c r="BA121" s="1116"/>
      <c r="BB121" s="1116"/>
    </row>
    <row r="122" spans="1:54" ht="15" x14ac:dyDescent="0.25">
      <c r="B122" s="160">
        <v>2044</v>
      </c>
      <c r="C122" s="1163">
        <v>65389.937660138865</v>
      </c>
      <c r="D122" s="1146">
        <v>39130.464224258605</v>
      </c>
      <c r="E122" s="1147">
        <v>41263.118707794063</v>
      </c>
      <c r="F122" s="1147"/>
      <c r="G122" s="1147"/>
      <c r="H122" s="1148">
        <v>60502.541280816404</v>
      </c>
      <c r="I122" s="1148">
        <v>36686.47244731128</v>
      </c>
      <c r="J122" s="1167">
        <v>48594.506864063842</v>
      </c>
      <c r="K122" s="1168">
        <v>24697.759394752757</v>
      </c>
      <c r="L122" s="1151">
        <v>1679.0966022732778</v>
      </c>
      <c r="M122" s="1152"/>
      <c r="N122" s="1152"/>
      <c r="O122" s="1153"/>
      <c r="P122" s="1154">
        <v>24697.759394752757</v>
      </c>
      <c r="Q122" s="1154">
        <v>1679.096602273281</v>
      </c>
      <c r="R122" s="1213">
        <v>13188.427998513018</v>
      </c>
      <c r="S122" s="1214">
        <v>90087.697054891614</v>
      </c>
      <c r="T122" s="1158">
        <v>40809.560826531881</v>
      </c>
      <c r="U122" s="1158">
        <v>42942.215310067339</v>
      </c>
      <c r="V122" s="1159"/>
      <c r="W122" s="1159"/>
      <c r="X122" s="1160">
        <v>80690.426456316956</v>
      </c>
      <c r="Y122" s="1160">
        <v>35202.555671343594</v>
      </c>
      <c r="Z122" s="1215">
        <v>61782.934862576862</v>
      </c>
      <c r="AA122" s="166" t="s">
        <v>123</v>
      </c>
      <c r="AB122" s="152"/>
      <c r="AC122" s="1116"/>
      <c r="AD122" s="1116"/>
      <c r="AE122" s="1116"/>
      <c r="AF122" s="1116"/>
      <c r="AG122" s="1116"/>
      <c r="AH122" s="1116"/>
      <c r="AI122" s="1116"/>
      <c r="AJ122" s="1116"/>
      <c r="AK122" s="1116"/>
      <c r="AL122" s="1116"/>
      <c r="AM122" s="1116"/>
      <c r="AN122" s="1116"/>
      <c r="AO122" s="1116"/>
      <c r="AP122" s="1116"/>
      <c r="AQ122" s="1116"/>
      <c r="AR122" s="1116"/>
      <c r="AS122" s="1116"/>
      <c r="AT122" s="1116"/>
      <c r="AU122" s="1116"/>
      <c r="AV122" s="1116"/>
      <c r="AW122" s="1116"/>
      <c r="AX122" s="1116"/>
      <c r="AY122" s="1116"/>
      <c r="AZ122" s="1116"/>
      <c r="BA122" s="1116"/>
      <c r="BB122" s="1116"/>
    </row>
    <row r="123" spans="1:54" ht="15" x14ac:dyDescent="0.25">
      <c r="B123" s="160">
        <v>2045</v>
      </c>
      <c r="C123" s="1163">
        <v>65576.523903443158</v>
      </c>
      <c r="D123" s="1146">
        <v>38993.49945613301</v>
      </c>
      <c r="E123" s="1147">
        <v>41158.050419847357</v>
      </c>
      <c r="F123" s="1147"/>
      <c r="G123" s="1147"/>
      <c r="H123" s="1148">
        <v>60629.628558161028</v>
      </c>
      <c r="I123" s="1148">
        <v>36522.420628121312</v>
      </c>
      <c r="J123" s="1167">
        <v>48576.02459314117</v>
      </c>
      <c r="K123" s="1168">
        <v>24748.682218700502</v>
      </c>
      <c r="L123" s="1151">
        <v>1688.3317250192783</v>
      </c>
      <c r="M123" s="1152"/>
      <c r="N123" s="1152"/>
      <c r="O123" s="1153"/>
      <c r="P123" s="1154">
        <v>24748.682218700502</v>
      </c>
      <c r="Q123" s="1154">
        <v>1688.3317250192777</v>
      </c>
      <c r="R123" s="1213">
        <v>13218.50697185989</v>
      </c>
      <c r="S123" s="1214">
        <v>90325.20612214366</v>
      </c>
      <c r="T123" s="1158">
        <v>40681.831181152287</v>
      </c>
      <c r="U123" s="1158">
        <v>42846.382144866635</v>
      </c>
      <c r="V123" s="1159"/>
      <c r="W123" s="1159"/>
      <c r="X123" s="1160">
        <v>80860.111088053527</v>
      </c>
      <c r="Y123" s="1160">
        <v>35042.168544054854</v>
      </c>
      <c r="Z123" s="1215">
        <v>61794.53156500106</v>
      </c>
      <c r="AA123" s="166" t="s">
        <v>123</v>
      </c>
      <c r="AB123" s="152"/>
      <c r="AC123" s="1116"/>
      <c r="AD123" s="1116"/>
      <c r="AE123" s="1116"/>
      <c r="AF123" s="1116"/>
      <c r="AG123" s="1116"/>
      <c r="AH123" s="1116"/>
      <c r="AI123" s="1116"/>
      <c r="AJ123" s="1116"/>
      <c r="AK123" s="1116"/>
      <c r="AL123" s="1116"/>
      <c r="AM123" s="1116"/>
      <c r="AN123" s="1116"/>
      <c r="AO123" s="1116"/>
      <c r="AP123" s="1116"/>
      <c r="AQ123" s="1116"/>
      <c r="AR123" s="1116"/>
      <c r="AS123" s="1116"/>
      <c r="AT123" s="1116"/>
      <c r="AU123" s="1116"/>
      <c r="AV123" s="1116"/>
      <c r="AW123" s="1116"/>
      <c r="AX123" s="1116"/>
      <c r="AY123" s="1116"/>
      <c r="AZ123" s="1116"/>
      <c r="BA123" s="1116"/>
      <c r="BB123" s="1116"/>
    </row>
    <row r="124" spans="1:54" ht="15" x14ac:dyDescent="0.25">
      <c r="B124" s="160">
        <v>2046</v>
      </c>
      <c r="C124" s="1163">
        <v>65755.322737080365</v>
      </c>
      <c r="D124" s="1146">
        <v>38850.962869915544</v>
      </c>
      <c r="E124" s="1147">
        <v>41048.278831916563</v>
      </c>
      <c r="F124" s="1147"/>
      <c r="G124" s="1147"/>
      <c r="H124" s="1148">
        <v>60749.475751793434</v>
      </c>
      <c r="I124" s="1148">
        <v>36353.567207481537</v>
      </c>
      <c r="J124" s="1167">
        <v>48551.521479637486</v>
      </c>
      <c r="K124" s="1168">
        <v>24791.595772600078</v>
      </c>
      <c r="L124" s="1151">
        <v>1697.279873134722</v>
      </c>
      <c r="M124" s="1152"/>
      <c r="N124" s="1152"/>
      <c r="O124" s="1153"/>
      <c r="P124" s="1154">
        <v>24791.595772600078</v>
      </c>
      <c r="Q124" s="1154">
        <v>1697.2798731347229</v>
      </c>
      <c r="R124" s="1213">
        <v>13244.4378228674</v>
      </c>
      <c r="S124" s="1214">
        <v>90546.918509680443</v>
      </c>
      <c r="T124" s="1158">
        <v>40548.242743050265</v>
      </c>
      <c r="U124" s="1158">
        <v>42745.558705051284</v>
      </c>
      <c r="V124" s="1159"/>
      <c r="W124" s="1159"/>
      <c r="X124" s="1160">
        <v>81016.043743389106</v>
      </c>
      <c r="Y124" s="1160">
        <v>34877.769561798872</v>
      </c>
      <c r="Z124" s="1215">
        <v>61795.959302504882</v>
      </c>
      <c r="AA124" s="166" t="s">
        <v>123</v>
      </c>
      <c r="AB124" s="152"/>
      <c r="AC124" s="1116"/>
      <c r="AD124" s="1116"/>
      <c r="AE124" s="1116"/>
      <c r="AF124" s="1116"/>
      <c r="AG124" s="1116"/>
      <c r="AH124" s="1116"/>
      <c r="AI124" s="1116"/>
      <c r="AJ124" s="1116"/>
      <c r="AK124" s="1116"/>
      <c r="AL124" s="1116"/>
      <c r="AM124" s="1116"/>
      <c r="AN124" s="1116"/>
      <c r="AO124" s="1116"/>
      <c r="AP124" s="1116"/>
      <c r="AQ124" s="1116"/>
      <c r="AR124" s="1116"/>
      <c r="AS124" s="1116"/>
      <c r="AT124" s="1116"/>
      <c r="AU124" s="1116"/>
      <c r="AV124" s="1116"/>
      <c r="AW124" s="1116"/>
      <c r="AX124" s="1116"/>
      <c r="AY124" s="1116"/>
      <c r="AZ124" s="1116"/>
      <c r="BA124" s="1116"/>
      <c r="BB124" s="1116"/>
    </row>
    <row r="125" spans="1:54" ht="15" x14ac:dyDescent="0.25">
      <c r="B125" s="160">
        <v>2047</v>
      </c>
      <c r="C125" s="1163">
        <v>65926.266542495345</v>
      </c>
      <c r="D125" s="1146">
        <v>38702.83143503817</v>
      </c>
      <c r="E125" s="1147">
        <v>40933.745021247581</v>
      </c>
      <c r="F125" s="1147"/>
      <c r="G125" s="1147"/>
      <c r="H125" s="1148">
        <v>60862.019681955222</v>
      </c>
      <c r="I125" s="1148">
        <v>36179.875650565504</v>
      </c>
      <c r="J125" s="1167">
        <v>48520.947666260363</v>
      </c>
      <c r="K125" s="1168">
        <v>24826.358908631617</v>
      </c>
      <c r="L125" s="1151">
        <v>1705.9276088076804</v>
      </c>
      <c r="M125" s="1152"/>
      <c r="N125" s="1152"/>
      <c r="O125" s="1153"/>
      <c r="P125" s="1154">
        <v>24826.358908631617</v>
      </c>
      <c r="Q125" s="1154">
        <v>1705.9276088076804</v>
      </c>
      <c r="R125" s="1213">
        <v>13266.143258719649</v>
      </c>
      <c r="S125" s="1214">
        <v>90752.625451126965</v>
      </c>
      <c r="T125" s="1158">
        <v>40408.75904384585</v>
      </c>
      <c r="U125" s="1158">
        <v>42639.672630055262</v>
      </c>
      <c r="V125" s="1159"/>
      <c r="W125" s="1159"/>
      <c r="X125" s="1160">
        <v>81158.045738817338</v>
      </c>
      <c r="Y125" s="1160">
        <v>34709.325677868052</v>
      </c>
      <c r="Z125" s="1215">
        <v>61787.09092498001</v>
      </c>
      <c r="AA125" s="166" t="s">
        <v>123</v>
      </c>
      <c r="AB125" s="152"/>
      <c r="AC125" s="1116"/>
      <c r="AD125" s="1116"/>
      <c r="AE125" s="1116"/>
      <c r="AF125" s="1116"/>
      <c r="AG125" s="1116"/>
      <c r="AH125" s="1116"/>
      <c r="AI125" s="1116"/>
      <c r="AJ125" s="1116"/>
      <c r="AK125" s="1116"/>
      <c r="AL125" s="1116"/>
      <c r="AM125" s="1116"/>
      <c r="AN125" s="1116"/>
      <c r="AO125" s="1116"/>
      <c r="AP125" s="1116"/>
      <c r="AQ125" s="1116"/>
      <c r="AR125" s="1116"/>
      <c r="AS125" s="1116"/>
      <c r="AT125" s="1116"/>
      <c r="AU125" s="1116"/>
      <c r="AV125" s="1116"/>
      <c r="AW125" s="1116"/>
      <c r="AX125" s="1116"/>
      <c r="AY125" s="1116"/>
      <c r="AZ125" s="1116"/>
      <c r="BA125" s="1116"/>
      <c r="BB125" s="1116"/>
    </row>
    <row r="126" spans="1:54" ht="15" x14ac:dyDescent="0.25">
      <c r="B126" s="160">
        <v>2048</v>
      </c>
      <c r="C126" s="1163">
        <v>66089.53604505425</v>
      </c>
      <c r="D126" s="1146">
        <v>38549.059917865889</v>
      </c>
      <c r="E126" s="1147">
        <v>40814.260682564862</v>
      </c>
      <c r="F126" s="1147"/>
      <c r="G126" s="1147"/>
      <c r="H126" s="1148">
        <v>60967.378578964861</v>
      </c>
      <c r="I126" s="1148">
        <v>36001.192518025149</v>
      </c>
      <c r="J126" s="1167">
        <v>48484.285548495005</v>
      </c>
      <c r="K126" s="1168">
        <v>24852.929082840725</v>
      </c>
      <c r="L126" s="1151">
        <v>1714.260433987683</v>
      </c>
      <c r="M126" s="1152"/>
      <c r="N126" s="1152"/>
      <c r="O126" s="1153"/>
      <c r="P126" s="1154">
        <v>24852.929082840725</v>
      </c>
      <c r="Q126" s="1154">
        <v>1714.2604339876816</v>
      </c>
      <c r="R126" s="1213">
        <v>13283.594758414203</v>
      </c>
      <c r="S126" s="1214">
        <v>90942.465127894975</v>
      </c>
      <c r="T126" s="1158">
        <v>40263.320351853574</v>
      </c>
      <c r="U126" s="1158">
        <v>42528.521116552547</v>
      </c>
      <c r="V126" s="1159"/>
      <c r="W126" s="1159"/>
      <c r="X126" s="1160">
        <v>81286.200710882258</v>
      </c>
      <c r="Y126" s="1160">
        <v>34536.670353318485</v>
      </c>
      <c r="Z126" s="1215">
        <v>61767.88030690921</v>
      </c>
      <c r="AA126" s="166" t="s">
        <v>123</v>
      </c>
      <c r="AB126" s="152"/>
      <c r="AC126" s="1116"/>
      <c r="AD126" s="1116"/>
      <c r="AE126" s="1116"/>
      <c r="AF126" s="1116"/>
      <c r="AG126" s="1116"/>
      <c r="AH126" s="1116"/>
      <c r="AI126" s="1116"/>
      <c r="AJ126" s="1116"/>
      <c r="AK126" s="1116"/>
      <c r="AL126" s="1116"/>
      <c r="AM126" s="1116"/>
      <c r="AN126" s="1116"/>
      <c r="AO126" s="1116"/>
      <c r="AP126" s="1116"/>
      <c r="AQ126" s="1116"/>
      <c r="AR126" s="1116"/>
      <c r="AS126" s="1116"/>
      <c r="AT126" s="1116"/>
      <c r="AU126" s="1116"/>
      <c r="AV126" s="1116"/>
      <c r="AW126" s="1116"/>
      <c r="AX126" s="1116"/>
      <c r="AY126" s="1116"/>
      <c r="AZ126" s="1116"/>
      <c r="BA126" s="1116"/>
      <c r="BB126" s="1116"/>
    </row>
    <row r="127" spans="1:54" ht="15" x14ac:dyDescent="0.25">
      <c r="B127" s="160">
        <v>2049</v>
      </c>
      <c r="C127" s="1163">
        <v>66245.518791295908</v>
      </c>
      <c r="D127" s="1146">
        <v>38389.623066483538</v>
      </c>
      <c r="E127" s="1147">
        <v>40689.591671961163</v>
      </c>
      <c r="F127" s="1147"/>
      <c r="G127" s="1147"/>
      <c r="H127" s="1148">
        <v>61065.832246517813</v>
      </c>
      <c r="I127" s="1148">
        <v>35817.323439975917</v>
      </c>
      <c r="J127" s="1167">
        <v>48441.577843246865</v>
      </c>
      <c r="K127" s="1168">
        <v>24871.346108567835</v>
      </c>
      <c r="L127" s="1151">
        <v>1722.2646421492834</v>
      </c>
      <c r="M127" s="1152"/>
      <c r="N127" s="1152"/>
      <c r="O127" s="1153"/>
      <c r="P127" s="1154">
        <v>24871.346108567835</v>
      </c>
      <c r="Q127" s="1154">
        <v>1722.2646421492809</v>
      </c>
      <c r="R127" s="1213">
        <v>13296.805375358559</v>
      </c>
      <c r="S127" s="1214">
        <v>91116.864899863751</v>
      </c>
      <c r="T127" s="1158">
        <v>40111.887708632821</v>
      </c>
      <c r="U127" s="1158">
        <v>42411.856314110446</v>
      </c>
      <c r="V127" s="1159"/>
      <c r="W127" s="1159"/>
      <c r="X127" s="1160">
        <v>81400.821388224809</v>
      </c>
      <c r="Y127" s="1160">
        <v>34359.584560179872</v>
      </c>
      <c r="Z127" s="1215">
        <v>61738.383218605421</v>
      </c>
      <c r="AA127" s="166" t="s">
        <v>123</v>
      </c>
      <c r="AB127" s="152"/>
      <c r="AC127" s="1116"/>
      <c r="AD127" s="1116"/>
      <c r="AE127" s="1116"/>
      <c r="AF127" s="1116"/>
      <c r="AG127" s="1116"/>
      <c r="AH127" s="1116"/>
      <c r="AI127" s="1116"/>
      <c r="AJ127" s="1116"/>
      <c r="AK127" s="1116"/>
      <c r="AL127" s="1116"/>
      <c r="AM127" s="1116"/>
      <c r="AN127" s="1116"/>
      <c r="AO127" s="1116"/>
      <c r="AP127" s="1116"/>
      <c r="AQ127" s="1116"/>
      <c r="AR127" s="1116"/>
      <c r="AS127" s="1116"/>
      <c r="AT127" s="1116"/>
      <c r="AU127" s="1116"/>
      <c r="AV127" s="1116"/>
      <c r="AW127" s="1116"/>
      <c r="AX127" s="1116"/>
      <c r="AY127" s="1116"/>
      <c r="AZ127" s="1116"/>
      <c r="BA127" s="1116"/>
      <c r="BB127" s="1116"/>
    </row>
    <row r="128" spans="1:54" ht="15" x14ac:dyDescent="0.25">
      <c r="B128" s="160">
        <v>2050</v>
      </c>
      <c r="C128" s="1163">
        <v>66394.448158509273</v>
      </c>
      <c r="D128" s="1146">
        <v>38224.503816916673</v>
      </c>
      <c r="E128" s="1147">
        <v>40559.577399514856</v>
      </c>
      <c r="F128" s="1147"/>
      <c r="G128" s="1147"/>
      <c r="H128" s="1148">
        <v>61157.546542253476</v>
      </c>
      <c r="I128" s="1148">
        <v>35628.139707707043</v>
      </c>
      <c r="J128" s="1167">
        <v>48392.84312498026</v>
      </c>
      <c r="K128" s="1168">
        <v>24881.596059890173</v>
      </c>
      <c r="L128" s="1151">
        <v>1729.9268270327757</v>
      </c>
      <c r="M128" s="1152"/>
      <c r="N128" s="1152"/>
      <c r="O128" s="1153"/>
      <c r="P128" s="1154">
        <v>24881.596059890173</v>
      </c>
      <c r="Q128" s="1154">
        <v>1729.9268270327739</v>
      </c>
      <c r="R128" s="1213">
        <v>13305.761443461473</v>
      </c>
      <c r="S128" s="1214">
        <v>91276.044218399446</v>
      </c>
      <c r="T128" s="1158">
        <v>39954.430643949447</v>
      </c>
      <c r="U128" s="1158">
        <v>42289.50422654763</v>
      </c>
      <c r="V128" s="1159"/>
      <c r="W128" s="1159"/>
      <c r="X128" s="1160">
        <v>81502.062275331948</v>
      </c>
      <c r="Y128" s="1160">
        <v>34177.923783932405</v>
      </c>
      <c r="Z128" s="1215">
        <v>61698.604568441733</v>
      </c>
      <c r="AA128" s="166" t="s">
        <v>123</v>
      </c>
      <c r="AB128" s="152"/>
      <c r="AC128" s="1116"/>
      <c r="AD128" s="1116"/>
      <c r="AE128" s="1116"/>
      <c r="AF128" s="1116"/>
      <c r="AG128" s="1116"/>
      <c r="AH128" s="1116"/>
      <c r="AI128" s="1116"/>
      <c r="AJ128" s="1116"/>
      <c r="AK128" s="1116"/>
      <c r="AL128" s="1116"/>
      <c r="AM128" s="1116"/>
      <c r="AN128" s="1116"/>
      <c r="AO128" s="1116"/>
      <c r="AP128" s="1116"/>
      <c r="AQ128" s="1116"/>
      <c r="AR128" s="1116"/>
      <c r="AS128" s="1116"/>
      <c r="AT128" s="1116"/>
      <c r="AU128" s="1116"/>
      <c r="AV128" s="1116"/>
      <c r="AW128" s="1116"/>
      <c r="AX128" s="1116"/>
      <c r="AY128" s="1116"/>
      <c r="AZ128" s="1116"/>
      <c r="BA128" s="1116"/>
      <c r="BB128" s="1116"/>
    </row>
    <row r="129" spans="1:54" ht="15" x14ac:dyDescent="0.25">
      <c r="B129" s="160">
        <v>2051</v>
      </c>
      <c r="C129" s="1163">
        <v>66536.395890792759</v>
      </c>
      <c r="D129" s="1146">
        <v>38053.776739147688</v>
      </c>
      <c r="E129" s="1147">
        <v>40424.267416919349</v>
      </c>
      <c r="F129" s="1147"/>
      <c r="G129" s="1147"/>
      <c r="H129" s="1148">
        <v>61242.590676624939</v>
      </c>
      <c r="I129" s="1148">
        <v>35433.702687948258</v>
      </c>
      <c r="J129" s="1167">
        <v>48338.146682286599</v>
      </c>
      <c r="K129" s="1168">
        <v>24883.608796156044</v>
      </c>
      <c r="L129" s="1151">
        <v>1737.2377121255697</v>
      </c>
      <c r="M129" s="1152"/>
      <c r="N129" s="1152"/>
      <c r="O129" s="1153"/>
      <c r="P129" s="1154">
        <v>24883.608796156048</v>
      </c>
      <c r="Q129" s="1154">
        <v>1737.2377121255686</v>
      </c>
      <c r="R129" s="1213">
        <v>13310.423254140807</v>
      </c>
      <c r="S129" s="1214">
        <v>91420.0046869488</v>
      </c>
      <c r="T129" s="1158">
        <v>39791.014451273259</v>
      </c>
      <c r="U129" s="1158">
        <v>42161.505129044919</v>
      </c>
      <c r="V129" s="1159"/>
      <c r="W129" s="1159"/>
      <c r="X129" s="1160">
        <v>81589.934863384638</v>
      </c>
      <c r="Y129" s="1160">
        <v>33991.747981460008</v>
      </c>
      <c r="Z129" s="1215">
        <v>61648.569936427404</v>
      </c>
      <c r="AA129" s="166" t="s">
        <v>123</v>
      </c>
      <c r="AB129" s="152"/>
      <c r="AC129" s="1116"/>
      <c r="AD129" s="1116"/>
      <c r="AE129" s="1116"/>
      <c r="AF129" s="1116"/>
      <c r="AG129" s="1116"/>
      <c r="AH129" s="1116"/>
      <c r="AI129" s="1116"/>
      <c r="AJ129" s="1116"/>
      <c r="AK129" s="1116"/>
      <c r="AL129" s="1116"/>
      <c r="AM129" s="1116"/>
      <c r="AN129" s="1116"/>
      <c r="AO129" s="1116"/>
      <c r="AP129" s="1116"/>
      <c r="AQ129" s="1116"/>
      <c r="AR129" s="1116"/>
      <c r="AS129" s="1116"/>
      <c r="AT129" s="1116"/>
      <c r="AU129" s="1116"/>
      <c r="AV129" s="1116"/>
      <c r="AW129" s="1116"/>
      <c r="AX129" s="1116"/>
      <c r="AY129" s="1116"/>
      <c r="AZ129" s="1116"/>
      <c r="BA129" s="1116"/>
      <c r="BB129" s="1116"/>
    </row>
    <row r="130" spans="1:54" ht="15" x14ac:dyDescent="0.25">
      <c r="B130" s="160">
        <v>2052</v>
      </c>
      <c r="C130" s="1163">
        <v>66671.112827653924</v>
      </c>
      <c r="D130" s="1146">
        <v>37877.468184208345</v>
      </c>
      <c r="E130" s="1147">
        <v>40283.759059436823</v>
      </c>
      <c r="F130" s="1147"/>
      <c r="G130" s="1147"/>
      <c r="H130" s="1148">
        <v>61320.778944109923</v>
      </c>
      <c r="I130" s="1148">
        <v>35234.114436756128</v>
      </c>
      <c r="J130" s="1167">
        <v>48277.446690433026</v>
      </c>
      <c r="K130" s="1168">
        <v>24877.199061075571</v>
      </c>
      <c r="L130" s="1151">
        <v>1744.1858964594298</v>
      </c>
      <c r="M130" s="1152"/>
      <c r="N130" s="1152"/>
      <c r="O130" s="1153"/>
      <c r="P130" s="1154">
        <v>24877.199061075575</v>
      </c>
      <c r="Q130" s="1154">
        <v>1744.1858964594267</v>
      </c>
      <c r="R130" s="1213">
        <v>13310.6924787675</v>
      </c>
      <c r="S130" s="1214">
        <v>91548.311888729499</v>
      </c>
      <c r="T130" s="1158">
        <v>39621.654080667773</v>
      </c>
      <c r="U130" s="1158">
        <v>42027.944955896251</v>
      </c>
      <c r="V130" s="1159"/>
      <c r="W130" s="1159"/>
      <c r="X130" s="1160">
        <v>81664.101080501918</v>
      </c>
      <c r="Y130" s="1160">
        <v>33801.172869693764</v>
      </c>
      <c r="Z130" s="1215">
        <v>61588.139169200527</v>
      </c>
      <c r="AA130" s="166" t="s">
        <v>123</v>
      </c>
      <c r="AB130" s="152"/>
      <c r="AC130" s="1116"/>
      <c r="AD130" s="1116"/>
      <c r="AE130" s="1116"/>
      <c r="AF130" s="1116"/>
      <c r="AG130" s="1116"/>
      <c r="AH130" s="1116"/>
      <c r="AI130" s="1116"/>
      <c r="AJ130" s="1116"/>
      <c r="AK130" s="1116"/>
      <c r="AL130" s="1116"/>
      <c r="AM130" s="1116"/>
      <c r="AN130" s="1116"/>
      <c r="AO130" s="1116"/>
      <c r="AP130" s="1116"/>
      <c r="AQ130" s="1116"/>
      <c r="AR130" s="1116"/>
      <c r="AS130" s="1116"/>
      <c r="AT130" s="1116"/>
      <c r="AU130" s="1116"/>
      <c r="AV130" s="1116"/>
      <c r="AW130" s="1116"/>
      <c r="AX130" s="1116"/>
      <c r="AY130" s="1116"/>
      <c r="AZ130" s="1116"/>
      <c r="BA130" s="1116"/>
      <c r="BB130" s="1116"/>
    </row>
    <row r="131" spans="1:54" ht="15" x14ac:dyDescent="0.25">
      <c r="B131" s="160">
        <v>2053</v>
      </c>
      <c r="C131" s="1163">
        <v>66798.098231241558</v>
      </c>
      <c r="D131" s="1146">
        <v>37695.449997206975</v>
      </c>
      <c r="E131" s="1147">
        <v>40137.992166625925</v>
      </c>
      <c r="F131" s="1147"/>
      <c r="G131" s="1147"/>
      <c r="H131" s="1148">
        <v>61391.692816491995</v>
      </c>
      <c r="I131" s="1148">
        <v>35029.334113557648</v>
      </c>
      <c r="J131" s="1167">
        <v>48210.513465024822</v>
      </c>
      <c r="K131" s="1168">
        <v>24862.093756094091</v>
      </c>
      <c r="L131" s="1151">
        <v>1750.7528279307969</v>
      </c>
      <c r="M131" s="1152"/>
      <c r="N131" s="1152"/>
      <c r="O131" s="1153"/>
      <c r="P131" s="1154">
        <v>24862.093756094091</v>
      </c>
      <c r="Q131" s="1154">
        <v>1750.7528279307953</v>
      </c>
      <c r="R131" s="1213">
        <v>13306.423292012443</v>
      </c>
      <c r="S131" s="1214">
        <v>91660.191987335653</v>
      </c>
      <c r="T131" s="1158">
        <v>39446.202825137771</v>
      </c>
      <c r="U131" s="1158">
        <v>41888.74499455672</v>
      </c>
      <c r="V131" s="1159"/>
      <c r="W131" s="1159"/>
      <c r="X131" s="1160">
        <v>81723.91794428874</v>
      </c>
      <c r="Y131" s="1160">
        <v>33606.175260398028</v>
      </c>
      <c r="Z131" s="1215">
        <v>61516.936757037263</v>
      </c>
      <c r="AA131" s="166" t="s">
        <v>123</v>
      </c>
      <c r="AB131" s="152"/>
      <c r="AC131" s="1116"/>
      <c r="AD131" s="1116"/>
      <c r="AE131" s="1116"/>
      <c r="AF131" s="1116"/>
      <c r="AG131" s="1116"/>
      <c r="AH131" s="1116"/>
      <c r="AI131" s="1116"/>
      <c r="AJ131" s="1116"/>
      <c r="AK131" s="1116"/>
      <c r="AL131" s="1116"/>
      <c r="AM131" s="1116"/>
      <c r="AN131" s="1116"/>
      <c r="AO131" s="1116"/>
      <c r="AP131" s="1116"/>
      <c r="AQ131" s="1116"/>
      <c r="AR131" s="1116"/>
      <c r="AS131" s="1116"/>
      <c r="AT131" s="1116"/>
      <c r="AU131" s="1116"/>
      <c r="AV131" s="1116"/>
      <c r="AW131" s="1116"/>
      <c r="AX131" s="1116"/>
      <c r="AY131" s="1116"/>
      <c r="AZ131" s="1116"/>
      <c r="BA131" s="1116"/>
      <c r="BB131" s="1116"/>
    </row>
    <row r="132" spans="1:54" ht="15" x14ac:dyDescent="0.25">
      <c r="B132" s="160">
        <v>2054</v>
      </c>
      <c r="C132" s="1163">
        <v>66916.708515710285</v>
      </c>
      <c r="D132" s="1146">
        <v>37507.567368467789</v>
      </c>
      <c r="E132" s="1147">
        <v>39986.914136778236</v>
      </c>
      <c r="F132" s="1147"/>
      <c r="G132" s="1147"/>
      <c r="H132" s="1148">
        <v>61454.79825244721</v>
      </c>
      <c r="I132" s="1148">
        <v>34819.328428190325</v>
      </c>
      <c r="J132" s="1167">
        <v>48137.063340318768</v>
      </c>
      <c r="K132" s="1168">
        <v>24837.973819614526</v>
      </c>
      <c r="L132" s="1151">
        <v>1756.9184907124636</v>
      </c>
      <c r="M132" s="1152"/>
      <c r="N132" s="1152"/>
      <c r="O132" s="1153"/>
      <c r="P132" s="1154">
        <v>24837.973819614526</v>
      </c>
      <c r="Q132" s="1154">
        <v>1756.9184907124672</v>
      </c>
      <c r="R132" s="1213">
        <v>13297.446155163496</v>
      </c>
      <c r="S132" s="1214">
        <v>91754.682335324818</v>
      </c>
      <c r="T132" s="1158">
        <v>39264.485859180255</v>
      </c>
      <c r="U132" s="1158">
        <v>41743.832627490701</v>
      </c>
      <c r="V132" s="1159"/>
      <c r="W132" s="1159"/>
      <c r="X132" s="1160">
        <v>81768.58911543712</v>
      </c>
      <c r="Y132" s="1160">
        <v>33406.744765893396</v>
      </c>
      <c r="Z132" s="1215">
        <v>61434.509495482263</v>
      </c>
      <c r="AA132" s="166" t="s">
        <v>123</v>
      </c>
      <c r="AB132" s="152"/>
      <c r="AC132" s="1116"/>
      <c r="AD132" s="1116"/>
      <c r="AE132" s="1116"/>
      <c r="AF132" s="1116"/>
      <c r="AG132" s="1116"/>
      <c r="AH132" s="1116"/>
      <c r="AI132" s="1116"/>
      <c r="AJ132" s="1116"/>
      <c r="AK132" s="1116"/>
      <c r="AL132" s="1116"/>
      <c r="AM132" s="1116"/>
      <c r="AN132" s="1116"/>
      <c r="AO132" s="1116"/>
      <c r="AP132" s="1116"/>
      <c r="AQ132" s="1116"/>
      <c r="AR132" s="1116"/>
      <c r="AS132" s="1116"/>
      <c r="AT132" s="1116"/>
      <c r="AU132" s="1116"/>
      <c r="AV132" s="1116"/>
      <c r="AW132" s="1116"/>
      <c r="AX132" s="1116"/>
      <c r="AY132" s="1116"/>
      <c r="AZ132" s="1116"/>
      <c r="BA132" s="1116"/>
      <c r="BB132" s="1116"/>
    </row>
    <row r="133" spans="1:54" ht="15" x14ac:dyDescent="0.25">
      <c r="B133" s="160">
        <v>2055</v>
      </c>
      <c r="C133" s="1163">
        <v>67026.512526552207</v>
      </c>
      <c r="D133" s="1146">
        <v>37313.776936864626</v>
      </c>
      <c r="E133" s="1147">
        <v>39830.563559214301</v>
      </c>
      <c r="F133" s="1147"/>
      <c r="G133" s="1147"/>
      <c r="H133" s="1148">
        <v>61509.751258623903</v>
      </c>
      <c r="I133" s="1148">
        <v>34604.150756463525</v>
      </c>
      <c r="J133" s="1167">
        <v>48056.951007543714</v>
      </c>
      <c r="K133" s="1168">
        <v>24804.606953343307</v>
      </c>
      <c r="L133" s="1151">
        <v>1762.6678813932597</v>
      </c>
      <c r="M133" s="1152"/>
      <c r="N133" s="1152"/>
      <c r="O133" s="1153"/>
      <c r="P133" s="1154">
        <v>24804.606953343311</v>
      </c>
      <c r="Q133" s="1154">
        <v>1762.6678813932576</v>
      </c>
      <c r="R133" s="1213">
        <v>13283.637417368283</v>
      </c>
      <c r="S133" s="1214">
        <v>91831.119479895511</v>
      </c>
      <c r="T133" s="1158">
        <v>39076.444818257885</v>
      </c>
      <c r="U133" s="1158">
        <v>41593.23144060756</v>
      </c>
      <c r="V133" s="1159"/>
      <c r="W133" s="1159"/>
      <c r="X133" s="1160">
        <v>81797.579474157988</v>
      </c>
      <c r="Y133" s="1160">
        <v>33202.951018349326</v>
      </c>
      <c r="Z133" s="1215">
        <v>61340.588424911999</v>
      </c>
      <c r="AA133" s="166" t="s">
        <v>123</v>
      </c>
      <c r="AB133" s="152"/>
      <c r="AC133" s="1116"/>
      <c r="AD133" s="1116"/>
      <c r="AE133" s="1116"/>
      <c r="AF133" s="1116"/>
      <c r="AG133" s="1116"/>
      <c r="AH133" s="1116"/>
      <c r="AI133" s="1116"/>
      <c r="AJ133" s="1116"/>
      <c r="AK133" s="1116"/>
      <c r="AL133" s="1116"/>
      <c r="AM133" s="1116"/>
      <c r="AN133" s="1116"/>
      <c r="AO133" s="1116"/>
      <c r="AP133" s="1116"/>
      <c r="AQ133" s="1116"/>
      <c r="AR133" s="1116"/>
      <c r="AS133" s="1116"/>
      <c r="AT133" s="1116"/>
      <c r="AU133" s="1116"/>
      <c r="AV133" s="1116"/>
      <c r="AW133" s="1116"/>
      <c r="AX133" s="1116"/>
      <c r="AY133" s="1116"/>
      <c r="AZ133" s="1116"/>
      <c r="BA133" s="1116"/>
      <c r="BB133" s="1116"/>
    </row>
    <row r="134" spans="1:54" ht="15" x14ac:dyDescent="0.25">
      <c r="B134" s="160">
        <v>2056</v>
      </c>
      <c r="C134" s="1163">
        <v>67127.463832039852</v>
      </c>
      <c r="D134" s="1146">
        <v>37114.175806390849</v>
      </c>
      <c r="E134" s="1147">
        <v>39669.067120065534</v>
      </c>
      <c r="F134" s="1147"/>
      <c r="G134" s="1147"/>
      <c r="H134" s="1148">
        <v>61556.53782910038</v>
      </c>
      <c r="I134" s="1148">
        <v>34383.933343230448</v>
      </c>
      <c r="J134" s="1167">
        <v>47970.235586165414</v>
      </c>
      <c r="K134" s="1168">
        <v>24761.910500598471</v>
      </c>
      <c r="L134" s="1151">
        <v>1767.9926187690453</v>
      </c>
      <c r="M134" s="1152"/>
      <c r="N134" s="1152"/>
      <c r="O134" s="1153"/>
      <c r="P134" s="1154">
        <v>24761.910500598467</v>
      </c>
      <c r="Q134" s="1154">
        <v>1767.9926187690489</v>
      </c>
      <c r="R134" s="1213">
        <v>13264.951559683759</v>
      </c>
      <c r="S134" s="1214">
        <v>91889.374332638326</v>
      </c>
      <c r="T134" s="1158">
        <v>38882.168425159893</v>
      </c>
      <c r="U134" s="1158">
        <v>41437.059738834578</v>
      </c>
      <c r="V134" s="1159"/>
      <c r="W134" s="1159"/>
      <c r="X134" s="1160">
        <v>81810.806543410392</v>
      </c>
      <c r="Y134" s="1160">
        <v>32994.928454344801</v>
      </c>
      <c r="Z134" s="1215">
        <v>61235.187145849173</v>
      </c>
      <c r="AA134" s="166" t="s">
        <v>123</v>
      </c>
      <c r="AB134" s="152"/>
      <c r="AC134" s="1116"/>
      <c r="AD134" s="1116"/>
      <c r="AE134" s="1116"/>
      <c r="AF134" s="1116"/>
      <c r="AG134" s="1116"/>
      <c r="AH134" s="1116"/>
      <c r="AI134" s="1116"/>
      <c r="AJ134" s="1116"/>
      <c r="AK134" s="1116"/>
      <c r="AL134" s="1116"/>
      <c r="AM134" s="1116"/>
      <c r="AN134" s="1116"/>
      <c r="AO134" s="1116"/>
      <c r="AP134" s="1116"/>
      <c r="AQ134" s="1116"/>
      <c r="AR134" s="1116"/>
      <c r="AS134" s="1116"/>
      <c r="AT134" s="1116"/>
      <c r="AU134" s="1116"/>
      <c r="AV134" s="1116"/>
      <c r="AW134" s="1116"/>
      <c r="AX134" s="1116"/>
      <c r="AY134" s="1116"/>
      <c r="AZ134" s="1116"/>
      <c r="BA134" s="1116"/>
      <c r="BB134" s="1116"/>
    </row>
    <row r="135" spans="1:54" ht="15" x14ac:dyDescent="0.25">
      <c r="B135" s="160">
        <v>2057</v>
      </c>
      <c r="C135" s="1163">
        <v>67219.869612907205</v>
      </c>
      <c r="D135" s="1146">
        <v>36909.05565014798</v>
      </c>
      <c r="E135" s="1147">
        <v>39502.726461397811</v>
      </c>
      <c r="F135" s="1147"/>
      <c r="G135" s="1147"/>
      <c r="H135" s="1148">
        <v>61595.46379222993</v>
      </c>
      <c r="I135" s="1148">
        <v>34158.97069073873</v>
      </c>
      <c r="J135" s="1167">
        <v>47877.21724148433</v>
      </c>
      <c r="K135" s="1168">
        <v>24709.937962687476</v>
      </c>
      <c r="L135" s="1151">
        <v>1772.8938288604058</v>
      </c>
      <c r="M135" s="1152"/>
      <c r="N135" s="1152"/>
      <c r="O135" s="1153"/>
      <c r="P135" s="1154">
        <v>24709.937962687476</v>
      </c>
      <c r="Q135" s="1154">
        <v>1772.8938288604077</v>
      </c>
      <c r="R135" s="1213">
        <v>13241.415895773942</v>
      </c>
      <c r="S135" s="1214">
        <v>91929.807575594677</v>
      </c>
      <c r="T135" s="1158">
        <v>38681.949479008385</v>
      </c>
      <c r="U135" s="1158">
        <v>41275.620290258215</v>
      </c>
      <c r="V135" s="1159"/>
      <c r="W135" s="1159"/>
      <c r="X135" s="1160">
        <v>81808.619497925276</v>
      </c>
      <c r="Y135" s="1160">
        <v>32782.965398648907</v>
      </c>
      <c r="Z135" s="1215">
        <v>61118.633137258272</v>
      </c>
      <c r="AA135" s="166" t="s">
        <v>123</v>
      </c>
      <c r="AB135" s="152"/>
      <c r="AC135" s="1116"/>
      <c r="AD135" s="1116"/>
      <c r="AE135" s="1116"/>
      <c r="AF135" s="1116"/>
      <c r="AG135" s="1116"/>
      <c r="AH135" s="1116"/>
      <c r="AI135" s="1116"/>
      <c r="AJ135" s="1116"/>
      <c r="AK135" s="1116"/>
      <c r="AL135" s="1116"/>
      <c r="AM135" s="1116"/>
      <c r="AN135" s="1116"/>
      <c r="AO135" s="1116"/>
      <c r="AP135" s="1116"/>
      <c r="AQ135" s="1116"/>
      <c r="AR135" s="1116"/>
      <c r="AS135" s="1116"/>
      <c r="AT135" s="1116"/>
      <c r="AU135" s="1116"/>
      <c r="AV135" s="1116"/>
      <c r="AW135" s="1116"/>
      <c r="AX135" s="1116"/>
      <c r="AY135" s="1116"/>
      <c r="AZ135" s="1116"/>
      <c r="BA135" s="1116"/>
      <c r="BB135" s="1116"/>
    </row>
    <row r="136" spans="1:54" ht="15" x14ac:dyDescent="0.25">
      <c r="B136" s="160">
        <v>2058</v>
      </c>
      <c r="C136" s="1163">
        <v>67304.183345478436</v>
      </c>
      <c r="D136" s="1146">
        <v>36698.86411738996</v>
      </c>
      <c r="E136" s="1147">
        <v>39332.033475489654</v>
      </c>
      <c r="F136" s="1147"/>
      <c r="G136" s="1147"/>
      <c r="H136" s="1148">
        <v>61626.987658606871</v>
      </c>
      <c r="I136" s="1148">
        <v>33929.732966965152</v>
      </c>
      <c r="J136" s="1167">
        <v>47778.360312786011</v>
      </c>
      <c r="K136" s="1168">
        <v>24648.800733973054</v>
      </c>
      <c r="L136" s="1151">
        <v>1777.3806697725197</v>
      </c>
      <c r="M136" s="1152"/>
      <c r="N136" s="1152"/>
      <c r="O136" s="1153"/>
      <c r="P136" s="1154">
        <v>24648.800733973054</v>
      </c>
      <c r="Q136" s="1154">
        <v>1777.3806697725195</v>
      </c>
      <c r="R136" s="1213">
        <v>13213.090701872787</v>
      </c>
      <c r="S136" s="1214">
        <v>91952.984079451489</v>
      </c>
      <c r="T136" s="1158">
        <v>38476.244787162483</v>
      </c>
      <c r="U136" s="1158">
        <v>41109.414145262177</v>
      </c>
      <c r="V136" s="1159"/>
      <c r="W136" s="1159"/>
      <c r="X136" s="1160">
        <v>81791.567836608141</v>
      </c>
      <c r="Y136" s="1160">
        <v>32567.527504642621</v>
      </c>
      <c r="Z136" s="1215">
        <v>60991.4510146588</v>
      </c>
      <c r="AA136" s="166" t="s">
        <v>123</v>
      </c>
      <c r="AC136" s="1116"/>
      <c r="AD136" s="1116"/>
      <c r="AE136" s="1116"/>
      <c r="AF136" s="1116"/>
      <c r="AG136" s="1116"/>
      <c r="AH136" s="1116"/>
      <c r="AI136" s="1116"/>
      <c r="AJ136" s="1116"/>
      <c r="AK136" s="1116"/>
      <c r="AL136" s="1116"/>
      <c r="AM136" s="1116"/>
      <c r="AN136" s="1116"/>
      <c r="AO136" s="1116"/>
      <c r="AP136" s="1116"/>
      <c r="AQ136" s="1116"/>
      <c r="AR136" s="1116"/>
      <c r="AS136" s="1116"/>
      <c r="AT136" s="1116"/>
      <c r="AU136" s="1116"/>
      <c r="AV136" s="1116"/>
      <c r="AW136" s="1116"/>
      <c r="AX136" s="1116"/>
      <c r="AY136" s="1116"/>
      <c r="AZ136" s="1116"/>
      <c r="BA136" s="1116"/>
      <c r="BB136" s="1116"/>
    </row>
    <row r="137" spans="1:54" ht="15" x14ac:dyDescent="0.25">
      <c r="B137" s="160">
        <v>2059</v>
      </c>
      <c r="C137" s="1163">
        <v>67381.051831152363</v>
      </c>
      <c r="D137" s="1146">
        <v>36484.165783811965</v>
      </c>
      <c r="E137" s="1147">
        <v>39157.601436377096</v>
      </c>
      <c r="F137" s="1147"/>
      <c r="G137" s="1147"/>
      <c r="H137" s="1148">
        <v>61651.746870095507</v>
      </c>
      <c r="I137" s="1148">
        <v>33696.799164132099</v>
      </c>
      <c r="J137" s="1167">
        <v>47674.273017113803</v>
      </c>
      <c r="K137" s="1168">
        <v>24578.683953759952</v>
      </c>
      <c r="L137" s="1151">
        <v>1781.4687415545006</v>
      </c>
      <c r="M137" s="1152"/>
      <c r="N137" s="1152"/>
      <c r="O137" s="1153"/>
      <c r="P137" s="1154">
        <v>24578.683953759952</v>
      </c>
      <c r="Q137" s="1154">
        <v>1781.4687415545013</v>
      </c>
      <c r="R137" s="1213">
        <v>13180.076347657227</v>
      </c>
      <c r="S137" s="1214">
        <v>91959.735784912307</v>
      </c>
      <c r="T137" s="1158">
        <v>38265.634525366462</v>
      </c>
      <c r="U137" s="1158">
        <v>40939.070177931593</v>
      </c>
      <c r="V137" s="1159"/>
      <c r="W137" s="1159"/>
      <c r="X137" s="1160">
        <v>81760.440581678035</v>
      </c>
      <c r="Y137" s="1160">
        <v>32349.1864104622</v>
      </c>
      <c r="Z137" s="1215">
        <v>60854.349364771027</v>
      </c>
      <c r="AA137" s="166" t="s">
        <v>123</v>
      </c>
      <c r="AC137" s="1116"/>
      <c r="AD137" s="1116"/>
      <c r="AE137" s="1116"/>
      <c r="AF137" s="1116"/>
      <c r="AG137" s="1116"/>
      <c r="AH137" s="1116"/>
      <c r="AI137" s="1116"/>
      <c r="AJ137" s="1116"/>
      <c r="AK137" s="1116"/>
      <c r="AL137" s="1116"/>
      <c r="AM137" s="1116"/>
      <c r="AN137" s="1116"/>
      <c r="AO137" s="1116"/>
      <c r="AP137" s="1116"/>
      <c r="AQ137" s="1116"/>
      <c r="AR137" s="1116"/>
      <c r="AS137" s="1116"/>
      <c r="AT137" s="1116"/>
      <c r="AU137" s="1116"/>
      <c r="AV137" s="1116"/>
      <c r="AW137" s="1116"/>
      <c r="AX137" s="1116"/>
      <c r="AY137" s="1116"/>
      <c r="AZ137" s="1116"/>
      <c r="BA137" s="1116"/>
      <c r="BB137" s="1116"/>
    </row>
    <row r="138" spans="1:54" ht="15.6" thickBot="1" x14ac:dyDescent="0.3">
      <c r="B138" s="160">
        <v>2060</v>
      </c>
      <c r="C138" s="1188">
        <v>67451.092452416124</v>
      </c>
      <c r="D138" s="1189">
        <v>36265.474758603617</v>
      </c>
      <c r="E138" s="1190">
        <v>38979.993403356013</v>
      </c>
      <c r="F138" s="1190"/>
      <c r="G138" s="1190"/>
      <c r="H138" s="1191">
        <v>61670.345397606594</v>
      </c>
      <c r="I138" s="1191">
        <v>33460.695011977237</v>
      </c>
      <c r="J138" s="1192">
        <v>47565.520204791916</v>
      </c>
      <c r="K138" s="1193">
        <v>24499.763727919919</v>
      </c>
      <c r="L138" s="1194">
        <v>1785.1720838148897</v>
      </c>
      <c r="M138" s="1195"/>
      <c r="N138" s="1195"/>
      <c r="O138" s="1196"/>
      <c r="P138" s="1197">
        <v>24499.763727919919</v>
      </c>
      <c r="Q138" s="1197">
        <v>1785.1720838148904</v>
      </c>
      <c r="R138" s="1216">
        <v>13142.467905867405</v>
      </c>
      <c r="S138" s="1217">
        <v>91950.856180336035</v>
      </c>
      <c r="T138" s="1201">
        <v>38050.646842418508</v>
      </c>
      <c r="U138" s="1201">
        <v>40765.165487170903</v>
      </c>
      <c r="V138" s="1202"/>
      <c r="W138" s="1202"/>
      <c r="X138" s="1203">
        <v>81715.985739347845</v>
      </c>
      <c r="Y138" s="1203">
        <v>32128.459933935766</v>
      </c>
      <c r="Z138" s="1218">
        <v>60707.988110659324</v>
      </c>
      <c r="AA138" s="166" t="s">
        <v>123</v>
      </c>
      <c r="AC138" s="1116"/>
      <c r="AD138" s="1116"/>
      <c r="AE138" s="1116"/>
      <c r="AF138" s="1116"/>
      <c r="AG138" s="1116"/>
      <c r="AH138" s="1116"/>
      <c r="AI138" s="1116"/>
      <c r="AJ138" s="1116"/>
      <c r="AK138" s="1116"/>
      <c r="AL138" s="1116"/>
      <c r="AM138" s="1116"/>
      <c r="AN138" s="1116"/>
      <c r="AO138" s="1116"/>
      <c r="AP138" s="1116"/>
      <c r="AQ138" s="1116"/>
      <c r="AR138" s="1116"/>
      <c r="AS138" s="1116"/>
      <c r="AT138" s="1116"/>
      <c r="AU138" s="1116"/>
      <c r="AV138" s="1116"/>
      <c r="AW138" s="1116"/>
      <c r="AX138" s="1116"/>
      <c r="AY138" s="1116"/>
      <c r="AZ138" s="1116"/>
      <c r="BA138" s="1116"/>
      <c r="BB138" s="1116"/>
    </row>
    <row r="139" spans="1:54" x14ac:dyDescent="0.25">
      <c r="AB139" s="152"/>
      <c r="AC139" s="1116"/>
      <c r="AD139" s="1116"/>
      <c r="AE139" s="1116"/>
      <c r="AF139" s="1116"/>
      <c r="AG139" s="1116"/>
      <c r="AH139" s="1116"/>
      <c r="AI139" s="1116"/>
      <c r="AJ139" s="1116"/>
      <c r="AK139" s="1116"/>
      <c r="AL139" s="1116"/>
      <c r="AM139" s="1116"/>
      <c r="AN139" s="1116"/>
      <c r="AO139" s="1116"/>
      <c r="AP139" s="1116"/>
      <c r="AQ139" s="1116"/>
      <c r="AR139" s="1116"/>
      <c r="AS139" s="1116"/>
      <c r="AT139" s="1116"/>
      <c r="AU139" s="1116"/>
      <c r="AV139" s="1116"/>
      <c r="AW139" s="1116"/>
      <c r="AX139" s="1116"/>
      <c r="AY139" s="1116"/>
      <c r="AZ139" s="1116"/>
      <c r="BA139" s="1116"/>
      <c r="BB139" s="1116"/>
    </row>
    <row r="140" spans="1:54" x14ac:dyDescent="0.25">
      <c r="A140" s="160"/>
      <c r="AB140" s="152"/>
      <c r="AC140" s="1116"/>
      <c r="AD140" s="1116"/>
      <c r="AE140" s="1116"/>
      <c r="AF140" s="1116"/>
      <c r="AG140" s="1116"/>
      <c r="AH140" s="1116"/>
      <c r="AI140" s="1116"/>
      <c r="AJ140" s="1116"/>
      <c r="AK140" s="1116"/>
      <c r="AL140" s="1116"/>
      <c r="AM140" s="1116"/>
      <c r="AN140" s="1116"/>
      <c r="AO140" s="1116"/>
      <c r="AP140" s="1116"/>
      <c r="AQ140" s="1116"/>
      <c r="AR140" s="1116"/>
      <c r="AS140" s="1116"/>
      <c r="AT140" s="1116"/>
      <c r="AU140" s="1116"/>
      <c r="AV140" s="1116"/>
      <c r="AW140" s="1116"/>
      <c r="AX140" s="1116"/>
      <c r="AY140" s="1116"/>
      <c r="AZ140" s="1116"/>
      <c r="BA140" s="1116"/>
      <c r="BB140" s="1116"/>
    </row>
    <row r="141" spans="1:54" x14ac:dyDescent="0.25">
      <c r="A141" s="191" t="s">
        <v>311</v>
      </c>
      <c r="AC141" s="1116"/>
      <c r="AD141" s="1116"/>
      <c r="AE141" s="1116"/>
      <c r="AF141" s="1116"/>
      <c r="AG141" s="1116"/>
      <c r="AH141" s="1116"/>
      <c r="AI141" s="1116"/>
      <c r="AJ141" s="1116"/>
      <c r="AK141" s="1116"/>
      <c r="AL141" s="1116"/>
      <c r="AM141" s="1116"/>
      <c r="AN141" s="1116"/>
      <c r="AO141" s="1116"/>
      <c r="AP141" s="1116"/>
      <c r="AQ141" s="1116"/>
      <c r="AR141" s="1116"/>
      <c r="AS141" s="1116"/>
      <c r="AT141" s="1116"/>
      <c r="AU141" s="1116"/>
      <c r="AV141" s="1116"/>
      <c r="AW141" s="1116"/>
      <c r="AX141" s="1116"/>
      <c r="AY141" s="1116"/>
      <c r="AZ141" s="1116"/>
      <c r="BA141" s="1116"/>
      <c r="BB141" s="1116"/>
    </row>
    <row r="142" spans="1:54" x14ac:dyDescent="0.25">
      <c r="A142" s="191"/>
      <c r="AC142" s="1116"/>
      <c r="AD142" s="1116"/>
      <c r="AE142" s="1116"/>
      <c r="AF142" s="1116"/>
      <c r="AG142" s="1116"/>
      <c r="AH142" s="1116"/>
      <c r="AI142" s="1116"/>
      <c r="AJ142" s="1116"/>
      <c r="AK142" s="1116"/>
      <c r="AL142" s="1116"/>
      <c r="AM142" s="1116"/>
      <c r="AN142" s="1116"/>
      <c r="AO142" s="1116"/>
      <c r="AP142" s="1116"/>
      <c r="AQ142" s="1116"/>
      <c r="AR142" s="1116"/>
      <c r="AS142" s="1116"/>
      <c r="AT142" s="1116"/>
      <c r="AU142" s="1116"/>
      <c r="AV142" s="1116"/>
      <c r="AW142" s="1116"/>
      <c r="AX142" s="1116"/>
      <c r="AY142" s="1116"/>
      <c r="AZ142" s="1116"/>
      <c r="BA142" s="1116"/>
      <c r="BB142" s="1116"/>
    </row>
    <row r="143" spans="1:54" x14ac:dyDescent="0.25">
      <c r="A143" s="160"/>
      <c r="AB143" s="152"/>
      <c r="AC143" s="1116"/>
      <c r="AD143" s="1116"/>
      <c r="AE143" s="1116"/>
      <c r="AF143" s="1116"/>
      <c r="AG143" s="1116"/>
      <c r="AH143" s="1116"/>
      <c r="AI143" s="1116"/>
      <c r="AJ143" s="1116"/>
      <c r="AK143" s="1116"/>
      <c r="AL143" s="1116"/>
      <c r="AM143" s="1116"/>
      <c r="AN143" s="1116"/>
      <c r="AO143" s="1116"/>
      <c r="AP143" s="1116"/>
      <c r="AQ143" s="1116"/>
      <c r="AR143" s="1116"/>
      <c r="AS143" s="1116"/>
      <c r="AT143" s="1116"/>
      <c r="AU143" s="1116"/>
      <c r="AV143" s="1116"/>
      <c r="AW143" s="1116"/>
      <c r="AX143" s="1116"/>
      <c r="AY143" s="1116"/>
      <c r="AZ143" s="1116"/>
      <c r="BA143" s="1116"/>
      <c r="BB143" s="1116"/>
    </row>
    <row r="144" spans="1:54" s="128" customFormat="1" x14ac:dyDescent="0.25">
      <c r="A144" s="201"/>
      <c r="C144" s="146"/>
      <c r="D144" s="146"/>
      <c r="E144" s="146"/>
      <c r="F144" s="146"/>
      <c r="G144" s="146"/>
      <c r="H144" s="146"/>
      <c r="I144" s="146"/>
      <c r="J144" s="146"/>
      <c r="K144" s="146"/>
      <c r="L144" s="146"/>
      <c r="M144" s="146"/>
      <c r="N144" s="146"/>
      <c r="O144" s="146"/>
      <c r="P144" s="146"/>
      <c r="Q144" s="146"/>
      <c r="R144" s="146"/>
      <c r="S144" s="146"/>
      <c r="T144" s="146"/>
      <c r="AB144" s="202"/>
      <c r="AC144" s="1219"/>
      <c r="AD144" s="1219"/>
      <c r="AE144" s="1219"/>
      <c r="AF144" s="1219"/>
      <c r="AG144" s="1219"/>
      <c r="AH144" s="1219"/>
      <c r="AI144" s="1219"/>
      <c r="AJ144" s="1219"/>
      <c r="AK144" s="1219"/>
      <c r="AL144" s="1219"/>
      <c r="AM144" s="1219"/>
      <c r="AN144" s="1219"/>
      <c r="AO144" s="1219"/>
      <c r="AP144" s="1219"/>
      <c r="AQ144" s="1219"/>
      <c r="AR144" s="1219"/>
      <c r="AS144" s="1219"/>
      <c r="AT144" s="1219"/>
      <c r="AU144" s="1219"/>
      <c r="AV144" s="1219"/>
      <c r="AW144" s="1219"/>
      <c r="AX144" s="1219"/>
      <c r="AY144" s="1219"/>
      <c r="AZ144" s="1219"/>
      <c r="BA144" s="1219"/>
      <c r="BB144" s="1219"/>
    </row>
    <row r="145" spans="1:54" s="128" customFormat="1" x14ac:dyDescent="0.25">
      <c r="A145" s="201"/>
      <c r="C145" s="146"/>
      <c r="D145" s="146"/>
      <c r="E145" s="146"/>
      <c r="F145" s="146"/>
      <c r="G145" s="146"/>
      <c r="H145" s="146"/>
      <c r="I145" s="146"/>
      <c r="J145" s="146"/>
      <c r="K145" s="146"/>
      <c r="L145" s="146"/>
      <c r="M145" s="146"/>
      <c r="N145" s="146"/>
      <c r="O145" s="146"/>
      <c r="P145" s="146"/>
      <c r="Q145" s="146"/>
      <c r="R145" s="146"/>
      <c r="S145" s="146"/>
      <c r="T145" s="146"/>
      <c r="AB145" s="202"/>
      <c r="AC145" s="1219"/>
      <c r="AD145" s="1219"/>
      <c r="AE145" s="1219"/>
      <c r="AF145" s="1219"/>
      <c r="AG145" s="1219"/>
      <c r="AH145" s="1219"/>
      <c r="AI145" s="1219"/>
      <c r="AJ145" s="1219"/>
      <c r="AK145" s="1219"/>
      <c r="AL145" s="1219"/>
      <c r="AM145" s="1219"/>
      <c r="AN145" s="1219"/>
      <c r="AO145" s="1219"/>
      <c r="AP145" s="1219"/>
      <c r="AQ145" s="1219"/>
      <c r="AR145" s="1219"/>
      <c r="AS145" s="1219"/>
      <c r="AT145" s="1219"/>
      <c r="AU145" s="1219"/>
      <c r="AV145" s="1219"/>
      <c r="AW145" s="1219"/>
      <c r="AX145" s="1219"/>
      <c r="AY145" s="1219"/>
      <c r="AZ145" s="1219"/>
      <c r="BA145" s="1219"/>
      <c r="BB145" s="1219"/>
    </row>
    <row r="146" spans="1:54" x14ac:dyDescent="0.25">
      <c r="A146" s="160"/>
      <c r="AB146" s="152"/>
      <c r="AC146" s="1116"/>
      <c r="AD146" s="1116"/>
      <c r="AE146" s="1116"/>
      <c r="AF146" s="1116"/>
      <c r="AG146" s="1116"/>
      <c r="AH146" s="1116"/>
      <c r="AI146" s="1116"/>
      <c r="AJ146" s="1116"/>
      <c r="AK146" s="1116"/>
      <c r="AL146" s="1116"/>
      <c r="AM146" s="1116"/>
      <c r="AN146" s="1116"/>
      <c r="AO146" s="1116"/>
      <c r="AP146" s="1116"/>
      <c r="AQ146" s="1116"/>
      <c r="AR146" s="1116"/>
      <c r="AS146" s="1116"/>
      <c r="AT146" s="1116"/>
      <c r="AU146" s="1116"/>
      <c r="AV146" s="1116"/>
      <c r="AW146" s="1116"/>
      <c r="AX146" s="1116"/>
      <c r="AY146" s="1116"/>
      <c r="AZ146" s="1116"/>
      <c r="BA146" s="1116"/>
      <c r="BB146" s="1116"/>
    </row>
    <row r="147" spans="1:54" x14ac:dyDescent="0.25">
      <c r="A147" s="160"/>
      <c r="AB147" s="152"/>
      <c r="AC147" s="1116"/>
      <c r="AD147" s="1116"/>
      <c r="AE147" s="1116"/>
      <c r="AF147" s="1116"/>
      <c r="AG147" s="1116"/>
      <c r="AH147" s="1116"/>
      <c r="AI147" s="1116"/>
      <c r="AJ147" s="1116"/>
      <c r="AK147" s="1116"/>
      <c r="AL147" s="1116"/>
      <c r="AM147" s="1116"/>
      <c r="AN147" s="1116"/>
      <c r="AO147" s="1116"/>
      <c r="AP147" s="1116"/>
      <c r="AQ147" s="1116"/>
      <c r="AR147" s="1116"/>
      <c r="AS147" s="1116"/>
      <c r="AT147" s="1116"/>
      <c r="AU147" s="1116"/>
      <c r="AV147" s="1116"/>
      <c r="AW147" s="1116"/>
      <c r="AX147" s="1116"/>
      <c r="AY147" s="1116"/>
      <c r="AZ147" s="1116"/>
      <c r="BA147" s="1116"/>
      <c r="BB147" s="1116"/>
    </row>
    <row r="148" spans="1:54" x14ac:dyDescent="0.25">
      <c r="A148" s="191"/>
      <c r="AC148" s="1116"/>
      <c r="AD148" s="1116"/>
      <c r="AE148" s="1116"/>
      <c r="AF148" s="1116"/>
      <c r="AG148" s="1116"/>
      <c r="AH148" s="1116"/>
      <c r="AI148" s="1116"/>
      <c r="AJ148" s="1116"/>
      <c r="AK148" s="1116"/>
      <c r="AL148" s="1116"/>
      <c r="AM148" s="1116"/>
      <c r="AN148" s="1116"/>
      <c r="AO148" s="1116"/>
      <c r="AP148" s="1116"/>
      <c r="AQ148" s="1116"/>
      <c r="AR148" s="1116"/>
      <c r="AS148" s="1116"/>
      <c r="AT148" s="1116"/>
      <c r="AU148" s="1116"/>
      <c r="AV148" s="1116"/>
      <c r="AW148" s="1116"/>
      <c r="AX148" s="1116"/>
      <c r="AY148" s="1116"/>
      <c r="AZ148" s="1116"/>
      <c r="BA148" s="1116"/>
      <c r="BB148" s="1116"/>
    </row>
    <row r="149" spans="1:54" ht="21" x14ac:dyDescent="0.25">
      <c r="A149" s="194" t="s">
        <v>151</v>
      </c>
      <c r="AC149" s="1116"/>
      <c r="AD149" s="1116"/>
      <c r="AE149" s="1116"/>
      <c r="AF149" s="1116"/>
      <c r="AG149" s="1116"/>
      <c r="AH149" s="1116"/>
      <c r="AI149" s="1116"/>
      <c r="AJ149" s="1116"/>
      <c r="AK149" s="1116"/>
      <c r="AL149" s="1116"/>
      <c r="AM149" s="1116"/>
      <c r="AN149" s="1116"/>
      <c r="AO149" s="1116"/>
      <c r="AP149" s="1116"/>
      <c r="AQ149" s="1116"/>
      <c r="AR149" s="1116"/>
      <c r="AS149" s="1116"/>
      <c r="AT149" s="1116"/>
      <c r="AU149" s="1116"/>
      <c r="AV149" s="1116"/>
      <c r="AW149" s="1116"/>
      <c r="AX149" s="1116"/>
      <c r="AY149" s="1116"/>
      <c r="AZ149" s="1116"/>
      <c r="BA149" s="1116"/>
      <c r="BB149" s="1116"/>
    </row>
    <row r="150" spans="1:54" x14ac:dyDescent="0.25">
      <c r="B150" s="203"/>
      <c r="C150" s="203"/>
      <c r="D150" s="149"/>
      <c r="E150" s="149"/>
      <c r="F150" s="149"/>
      <c r="G150" s="149"/>
      <c r="H150" s="149"/>
      <c r="I150" s="149"/>
      <c r="J150" s="149"/>
      <c r="K150" s="149"/>
      <c r="L150" s="149"/>
      <c r="M150" s="149"/>
      <c r="N150" s="149"/>
      <c r="O150" s="149"/>
      <c r="P150" s="149"/>
      <c r="Q150" s="149"/>
      <c r="R150" s="149"/>
      <c r="S150" s="149"/>
      <c r="T150" s="149"/>
      <c r="U150" s="150"/>
      <c r="V150" s="150"/>
      <c r="W150" s="150"/>
      <c r="X150" s="150"/>
      <c r="Y150" s="150"/>
      <c r="Z150" s="150"/>
      <c r="AA150" s="150"/>
      <c r="AB150" s="150"/>
      <c r="AC150" s="1116"/>
      <c r="AD150" s="1116"/>
      <c r="AE150" s="1116"/>
      <c r="AF150" s="1116"/>
      <c r="AG150" s="1116"/>
      <c r="AH150" s="1116"/>
      <c r="AI150" s="1116"/>
      <c r="AJ150" s="1116"/>
      <c r="AK150" s="1116"/>
      <c r="AL150" s="1116"/>
      <c r="AM150" s="1116"/>
      <c r="AN150" s="1116"/>
      <c r="AO150" s="1116"/>
      <c r="AP150" s="1116"/>
      <c r="AQ150" s="1116"/>
      <c r="AR150" s="1116"/>
      <c r="AS150" s="1116"/>
      <c r="AT150" s="1116"/>
      <c r="AU150" s="1116"/>
      <c r="AV150" s="1116"/>
      <c r="AW150" s="1116"/>
      <c r="AX150" s="1116"/>
      <c r="AY150" s="1116"/>
      <c r="AZ150" s="1116"/>
      <c r="BA150" s="1116"/>
      <c r="BB150" s="1116"/>
    </row>
    <row r="151" spans="1:54" s="130" customFormat="1" ht="13.8" thickBot="1" x14ac:dyDescent="0.3">
      <c r="A151" s="1105"/>
      <c r="B151" s="148"/>
      <c r="C151" s="148"/>
      <c r="D151" s="149"/>
      <c r="E151" s="149"/>
      <c r="F151" s="149"/>
      <c r="G151" s="149"/>
      <c r="H151" s="149"/>
      <c r="I151" s="149"/>
      <c r="J151" s="149"/>
      <c r="K151" s="149"/>
      <c r="L151" s="149"/>
      <c r="M151" s="149"/>
      <c r="N151" s="149"/>
      <c r="O151" s="149"/>
      <c r="P151" s="149"/>
      <c r="Q151" s="149"/>
      <c r="R151" s="149"/>
      <c r="S151" s="149"/>
      <c r="T151" s="149"/>
      <c r="U151" s="150"/>
      <c r="V151" s="150"/>
      <c r="W151" s="150"/>
      <c r="X151" s="150"/>
      <c r="Y151" s="150"/>
      <c r="Z151" s="150"/>
      <c r="AA151" s="150"/>
      <c r="AB151" s="150"/>
      <c r="AC151" s="1116"/>
      <c r="AD151" s="1116"/>
      <c r="AE151" s="1116"/>
      <c r="AF151" s="1116"/>
      <c r="AG151" s="1116"/>
      <c r="AH151" s="1116"/>
      <c r="AI151" s="1116"/>
      <c r="AJ151" s="1116"/>
      <c r="AK151" s="1116"/>
      <c r="AL151" s="1116"/>
      <c r="AM151" s="1116"/>
      <c r="AN151" s="1116"/>
      <c r="AO151" s="1116"/>
      <c r="AP151" s="1116"/>
      <c r="AQ151" s="1116"/>
      <c r="AR151" s="1116"/>
      <c r="AS151" s="1116"/>
      <c r="AT151" s="1116"/>
      <c r="AU151" s="1116"/>
      <c r="AV151" s="1116"/>
      <c r="AW151" s="1116"/>
      <c r="AX151" s="1116"/>
      <c r="AY151" s="1116"/>
      <c r="AZ151" s="1116"/>
      <c r="BA151" s="1116"/>
      <c r="BB151" s="1116"/>
    </row>
    <row r="152" spans="1:54" ht="16.95" customHeight="1" thickBot="1" x14ac:dyDescent="0.3">
      <c r="A152" s="153" t="s">
        <v>150</v>
      </c>
      <c r="C152" s="1711" t="s">
        <v>145</v>
      </c>
      <c r="D152" s="1712"/>
      <c r="E152" s="1712"/>
      <c r="F152" s="1712"/>
      <c r="G152" s="1712"/>
      <c r="H152" s="1712"/>
      <c r="I152" s="1712"/>
      <c r="J152" s="1712"/>
      <c r="K152" s="1713" t="s">
        <v>146</v>
      </c>
      <c r="L152" s="1714"/>
      <c r="M152" s="1714"/>
      <c r="N152" s="1714"/>
      <c r="O152" s="1714"/>
      <c r="P152" s="1714"/>
      <c r="Q152" s="1714"/>
      <c r="R152" s="1715"/>
      <c r="S152" s="1716" t="s">
        <v>147</v>
      </c>
      <c r="T152" s="1717"/>
      <c r="U152" s="1717"/>
      <c r="V152" s="1717"/>
      <c r="W152" s="1717"/>
      <c r="X152" s="1717"/>
      <c r="Y152" s="1717"/>
      <c r="Z152" s="1718"/>
      <c r="AB152" s="143"/>
      <c r="AC152" s="1116"/>
      <c r="AD152" s="1116"/>
      <c r="AE152" s="1116"/>
      <c r="AF152" s="1116"/>
      <c r="AG152" s="1116"/>
      <c r="AH152" s="1116"/>
      <c r="AI152" s="1116"/>
      <c r="AJ152" s="1116"/>
      <c r="AK152" s="1116"/>
      <c r="AL152" s="1116"/>
      <c r="AM152" s="1116"/>
      <c r="AN152" s="1116"/>
      <c r="AO152" s="1116"/>
      <c r="AP152" s="1116"/>
      <c r="AQ152" s="1116"/>
      <c r="AR152" s="1116"/>
      <c r="AS152" s="1116"/>
      <c r="AT152" s="1116"/>
      <c r="AU152" s="1116"/>
      <c r="AV152" s="1116"/>
      <c r="AW152" s="1116"/>
      <c r="AX152" s="1116"/>
      <c r="AY152" s="1116"/>
      <c r="AZ152" s="1116"/>
      <c r="BA152" s="1116"/>
      <c r="BB152" s="1116"/>
    </row>
    <row r="153" spans="1:54" s="130" customFormat="1" ht="79.8" thickBot="1" x14ac:dyDescent="0.3">
      <c r="A153" s="153" t="s">
        <v>120</v>
      </c>
      <c r="B153" s="1307" t="str">
        <f>IF($I$20="ON","Note: Population Scaling is ON. Click for More Info.","")</f>
        <v>Note: Population Scaling is ON. Click for More Info.</v>
      </c>
      <c r="C153" s="155" t="s">
        <v>122</v>
      </c>
      <c r="D153" s="156" t="s">
        <v>124</v>
      </c>
      <c r="E153" s="156" t="s">
        <v>125</v>
      </c>
      <c r="F153" s="156" t="s">
        <v>126</v>
      </c>
      <c r="G153" s="156" t="s">
        <v>127</v>
      </c>
      <c r="H153" s="157" t="s">
        <v>128</v>
      </c>
      <c r="I153" s="157" t="s">
        <v>129</v>
      </c>
      <c r="J153" s="158" t="s">
        <v>130</v>
      </c>
      <c r="K153" s="155" t="s">
        <v>131</v>
      </c>
      <c r="L153" s="156" t="s">
        <v>132</v>
      </c>
      <c r="M153" s="156" t="s">
        <v>2724</v>
      </c>
      <c r="N153" s="156" t="s">
        <v>133</v>
      </c>
      <c r="O153" s="156" t="s">
        <v>134</v>
      </c>
      <c r="P153" s="157" t="s">
        <v>135</v>
      </c>
      <c r="Q153" s="157" t="s">
        <v>136</v>
      </c>
      <c r="R153" s="158" t="s">
        <v>137</v>
      </c>
      <c r="S153" s="155" t="s">
        <v>138</v>
      </c>
      <c r="T153" s="156" t="s">
        <v>139</v>
      </c>
      <c r="U153" s="156" t="s">
        <v>2725</v>
      </c>
      <c r="V153" s="156" t="s">
        <v>140</v>
      </c>
      <c r="W153" s="156" t="s">
        <v>141</v>
      </c>
      <c r="X153" s="157" t="s">
        <v>142</v>
      </c>
      <c r="Y153" s="157" t="s">
        <v>143</v>
      </c>
      <c r="Z153" s="158" t="s">
        <v>144</v>
      </c>
      <c r="AA153" s="159" t="s">
        <v>121</v>
      </c>
      <c r="AC153" s="1116"/>
      <c r="AD153" s="1116"/>
      <c r="AE153" s="1116"/>
      <c r="AF153" s="1116"/>
      <c r="AG153" s="1116"/>
      <c r="AH153" s="1116"/>
      <c r="AI153" s="1116"/>
      <c r="AJ153" s="1116"/>
      <c r="AK153" s="1116"/>
      <c r="AL153" s="1116"/>
      <c r="AM153" s="1116"/>
      <c r="AN153" s="1116"/>
      <c r="AO153" s="1116"/>
      <c r="AP153" s="1116"/>
      <c r="AQ153" s="1116"/>
      <c r="AR153" s="1116"/>
      <c r="AS153" s="1116"/>
      <c r="AT153" s="1116"/>
      <c r="AU153" s="1116"/>
      <c r="AV153" s="1116"/>
      <c r="AW153" s="1116"/>
      <c r="AX153" s="1116"/>
      <c r="AY153" s="1116"/>
      <c r="AZ153" s="1116"/>
      <c r="BA153" s="1116"/>
      <c r="BB153" s="1116"/>
    </row>
    <row r="154" spans="1:54" s="130" customFormat="1" ht="15.6" x14ac:dyDescent="0.25">
      <c r="A154" s="1123" t="s">
        <v>122</v>
      </c>
      <c r="B154" s="160">
        <v>2012</v>
      </c>
      <c r="C154" s="1124">
        <v>8727.3000000000011</v>
      </c>
      <c r="D154" s="1125">
        <v>10094.585829587268</v>
      </c>
      <c r="E154" s="1126"/>
      <c r="F154" s="1126"/>
      <c r="G154" s="1126"/>
      <c r="H154" s="1137">
        <v>10094.585829587268</v>
      </c>
      <c r="I154" s="1127">
        <v>8727.3000000000029</v>
      </c>
      <c r="J154" s="1128">
        <v>9410.9429147936353</v>
      </c>
      <c r="K154" s="1129">
        <v>1046.2</v>
      </c>
      <c r="L154" s="1130">
        <v>1030.2149661953231</v>
      </c>
      <c r="M154" s="1130"/>
      <c r="N154" s="1126"/>
      <c r="O154" s="1131"/>
      <c r="P154" s="1132">
        <v>1046.2000000000003</v>
      </c>
      <c r="Q154" s="1132">
        <v>1030.2149661953231</v>
      </c>
      <c r="R154" s="1205">
        <v>1038.2074830976617</v>
      </c>
      <c r="S154" s="1206">
        <v>9773.5000000000018</v>
      </c>
      <c r="T154" s="1207">
        <v>11124.80079578259</v>
      </c>
      <c r="U154" s="1131"/>
      <c r="V154" s="1131"/>
      <c r="W154" s="1131"/>
      <c r="X154" s="1132">
        <v>11124.80079578259</v>
      </c>
      <c r="Y154" s="1132">
        <v>9773.5</v>
      </c>
      <c r="Z154" s="1205">
        <v>10449.150397891297</v>
      </c>
      <c r="AA154" s="166" t="s">
        <v>123</v>
      </c>
      <c r="AB154" s="152"/>
      <c r="AC154" s="1116"/>
      <c r="AD154" s="1116"/>
      <c r="AE154" s="1116"/>
      <c r="AF154" s="1116"/>
      <c r="AG154" s="1116"/>
      <c r="AH154" s="1116"/>
      <c r="AI154" s="1116"/>
      <c r="AJ154" s="1116"/>
      <c r="AK154" s="1116"/>
      <c r="AL154" s="1116"/>
      <c r="AM154" s="1116"/>
      <c r="AN154" s="1116"/>
      <c r="AO154" s="1116"/>
      <c r="AP154" s="1116"/>
      <c r="AQ154" s="1116"/>
      <c r="AR154" s="1116"/>
      <c r="AS154" s="1116"/>
      <c r="AT154" s="1116"/>
      <c r="AU154" s="1116"/>
      <c r="AV154" s="1116"/>
      <c r="AW154" s="1116"/>
      <c r="AX154" s="1116"/>
      <c r="AY154" s="1116"/>
      <c r="AZ154" s="1116"/>
      <c r="BA154" s="1116"/>
      <c r="BB154" s="1116"/>
    </row>
    <row r="155" spans="1:54" s="130" customFormat="1" ht="15.6" x14ac:dyDescent="0.25">
      <c r="A155" s="1180" t="s">
        <v>124</v>
      </c>
      <c r="B155" s="160">
        <v>2013</v>
      </c>
      <c r="C155" s="1208">
        <v>8855.9500000000007</v>
      </c>
      <c r="D155" s="1135">
        <v>10084.889957089892</v>
      </c>
      <c r="E155" s="1136"/>
      <c r="F155" s="1136"/>
      <c r="G155" s="1136"/>
      <c r="H155" s="1137">
        <v>10084.88995708989</v>
      </c>
      <c r="I155" s="1137">
        <v>8855.9500000000007</v>
      </c>
      <c r="J155" s="1209">
        <v>9470.4199785449455</v>
      </c>
      <c r="K155" s="1210">
        <v>1062.8850000000002</v>
      </c>
      <c r="L155" s="1140">
        <v>1070.0811489072016</v>
      </c>
      <c r="M155" s="1140"/>
      <c r="N155" s="1141"/>
      <c r="O155" s="1142"/>
      <c r="P155" s="1143">
        <v>1070.0811489072016</v>
      </c>
      <c r="Q155" s="1143">
        <v>1062.8850000000002</v>
      </c>
      <c r="R155" s="1211">
        <v>1066.4830744536009</v>
      </c>
      <c r="S155" s="1212">
        <v>9918.8350000000009</v>
      </c>
      <c r="T155" s="1141">
        <v>11154.971105997094</v>
      </c>
      <c r="U155" s="1142"/>
      <c r="V155" s="1142"/>
      <c r="W155" s="1142"/>
      <c r="X155" s="1143">
        <v>11154.971105997094</v>
      </c>
      <c r="Y155" s="1143">
        <v>9918.8349999999991</v>
      </c>
      <c r="Z155" s="1211">
        <v>10536.903052998547</v>
      </c>
      <c r="AA155" s="166" t="s">
        <v>123</v>
      </c>
      <c r="AB155" s="152"/>
      <c r="AC155" s="1116"/>
      <c r="AD155" s="1116"/>
      <c r="AE155" s="1116"/>
      <c r="AF155" s="1116"/>
      <c r="AG155" s="1116"/>
      <c r="AH155" s="1116"/>
      <c r="AI155" s="1116"/>
      <c r="AJ155" s="1116"/>
      <c r="AK155" s="1116"/>
      <c r="AL155" s="1116"/>
      <c r="AM155" s="1116"/>
      <c r="AN155" s="1116"/>
      <c r="AO155" s="1116"/>
      <c r="AP155" s="1116"/>
      <c r="AQ155" s="1116"/>
      <c r="AR155" s="1116"/>
      <c r="AS155" s="1116"/>
      <c r="AT155" s="1116"/>
      <c r="AU155" s="1116"/>
      <c r="AV155" s="1116"/>
      <c r="AW155" s="1116"/>
      <c r="AX155" s="1116"/>
      <c r="AY155" s="1116"/>
      <c r="AZ155" s="1116"/>
      <c r="BA155" s="1116"/>
      <c r="BB155" s="1116"/>
    </row>
    <row r="156" spans="1:54" s="130" customFormat="1" ht="15.6" x14ac:dyDescent="0.25">
      <c r="A156" s="1181" t="s">
        <v>125</v>
      </c>
      <c r="B156" s="160">
        <v>2014</v>
      </c>
      <c r="C156" s="1208">
        <v>8749.8014713783796</v>
      </c>
      <c r="D156" s="1135">
        <v>9814.1711994904817</v>
      </c>
      <c r="E156" s="1136">
        <v>10334.370106862343</v>
      </c>
      <c r="F156" s="1136"/>
      <c r="G156" s="1136"/>
      <c r="H156" s="1137">
        <v>10292.271266325872</v>
      </c>
      <c r="I156" s="1137">
        <v>8973.2905854949313</v>
      </c>
      <c r="J156" s="1209">
        <v>9632.7809259104015</v>
      </c>
      <c r="K156" s="1210">
        <v>1051.1526073667128</v>
      </c>
      <c r="L156" s="1140">
        <v>1084.7052143977528</v>
      </c>
      <c r="M156" s="1141"/>
      <c r="N156" s="1141"/>
      <c r="O156" s="1142"/>
      <c r="P156" s="1143">
        <v>1084.7052143977526</v>
      </c>
      <c r="Q156" s="1143">
        <v>1051.1526073667128</v>
      </c>
      <c r="R156" s="1211">
        <v>1067.9289108822327</v>
      </c>
      <c r="S156" s="1212">
        <v>9800.9540787450933</v>
      </c>
      <c r="T156" s="1141">
        <v>10898.876413888234</v>
      </c>
      <c r="U156" s="1141">
        <v>11419.075321260096</v>
      </c>
      <c r="V156" s="1142"/>
      <c r="W156" s="1142"/>
      <c r="X156" s="1143">
        <v>11380.785832238489</v>
      </c>
      <c r="Y156" s="1143">
        <v>10031.818043690462</v>
      </c>
      <c r="Z156" s="1211">
        <v>10700.709836792634</v>
      </c>
      <c r="AA156" s="166" t="s">
        <v>123</v>
      </c>
      <c r="AB156" s="152"/>
      <c r="AC156" s="1116"/>
      <c r="AD156" s="1116"/>
      <c r="AE156" s="1116"/>
      <c r="AF156" s="1116"/>
      <c r="AG156" s="1116"/>
      <c r="AH156" s="1116"/>
      <c r="AI156" s="1116"/>
      <c r="AJ156" s="1116"/>
      <c r="AK156" s="1116"/>
      <c r="AL156" s="1116"/>
      <c r="AM156" s="1116"/>
      <c r="AN156" s="1116"/>
      <c r="AO156" s="1116"/>
      <c r="AP156" s="1116"/>
      <c r="AQ156" s="1116"/>
      <c r="AR156" s="1116"/>
      <c r="AS156" s="1116"/>
      <c r="AT156" s="1116"/>
      <c r="AU156" s="1116"/>
      <c r="AV156" s="1116"/>
      <c r="AW156" s="1116"/>
      <c r="AX156" s="1116"/>
      <c r="AY156" s="1116"/>
      <c r="AZ156" s="1116"/>
      <c r="BA156" s="1116"/>
      <c r="BB156" s="1116"/>
    </row>
    <row r="157" spans="1:54" s="130" customFormat="1" ht="15" x14ac:dyDescent="0.25">
      <c r="A157" s="1180" t="s">
        <v>126</v>
      </c>
      <c r="B157" s="160">
        <v>2015</v>
      </c>
      <c r="C157" s="1163">
        <v>8894.3101917300901</v>
      </c>
      <c r="D157" s="1146">
        <v>9808.1984459080049</v>
      </c>
      <c r="E157" s="1147">
        <v>10359.024113305561</v>
      </c>
      <c r="F157" s="1147"/>
      <c r="G157" s="1147"/>
      <c r="H157" s="1148">
        <v>10291.23677216111</v>
      </c>
      <c r="I157" s="1148">
        <v>9083.1183951346593</v>
      </c>
      <c r="J157" s="1167">
        <v>9687.1775836478846</v>
      </c>
      <c r="K157" s="1168">
        <v>1069.3033334775498</v>
      </c>
      <c r="L157" s="1151">
        <v>1130.9547397073347</v>
      </c>
      <c r="M157" s="1152"/>
      <c r="N157" s="1152"/>
      <c r="O157" s="1153"/>
      <c r="P157" s="1154">
        <v>1130.9547397073347</v>
      </c>
      <c r="Q157" s="1154">
        <v>1069.30333347755</v>
      </c>
      <c r="R157" s="1213">
        <v>1100.1290365924424</v>
      </c>
      <c r="S157" s="1214">
        <v>9963.6135252076401</v>
      </c>
      <c r="T157" s="1158">
        <v>10939.15318561534</v>
      </c>
      <c r="U157" s="1158">
        <v>11489.978853012895</v>
      </c>
      <c r="V157" s="1159"/>
      <c r="W157" s="1159"/>
      <c r="X157" s="1160">
        <v>11428.707626442509</v>
      </c>
      <c r="Y157" s="1160">
        <v>10166.456082781406</v>
      </c>
      <c r="Z157" s="1215">
        <v>10787.306620240328</v>
      </c>
      <c r="AA157" s="166" t="s">
        <v>123</v>
      </c>
      <c r="AB157" s="152"/>
      <c r="AC157" s="1116"/>
      <c r="AD157" s="1116"/>
      <c r="AE157" s="1116"/>
      <c r="AF157" s="1116"/>
      <c r="AG157" s="1116"/>
      <c r="AH157" s="1116"/>
      <c r="AI157" s="1116"/>
      <c r="AJ157" s="1116"/>
      <c r="AK157" s="1116"/>
      <c r="AL157" s="1116"/>
      <c r="AM157" s="1116"/>
      <c r="AN157" s="1116"/>
      <c r="AO157" s="1116"/>
      <c r="AP157" s="1116"/>
      <c r="AQ157" s="1116"/>
      <c r="AR157" s="1116"/>
      <c r="AS157" s="1116"/>
      <c r="AT157" s="1116"/>
      <c r="AU157" s="1116"/>
      <c r="AV157" s="1116"/>
      <c r="AW157" s="1116"/>
      <c r="AX157" s="1116"/>
      <c r="AY157" s="1116"/>
      <c r="AZ157" s="1116"/>
      <c r="BA157" s="1116"/>
      <c r="BB157" s="1116"/>
    </row>
    <row r="158" spans="1:54" s="130" customFormat="1" ht="15" x14ac:dyDescent="0.25">
      <c r="A158" s="1180" t="s">
        <v>127</v>
      </c>
      <c r="B158" s="160">
        <v>2016</v>
      </c>
      <c r="C158" s="1163">
        <v>9039.0547903974657</v>
      </c>
      <c r="D158" s="1146">
        <v>9801.5771619002535</v>
      </c>
      <c r="E158" s="1147">
        <v>10382.692162952339</v>
      </c>
      <c r="F158" s="1147"/>
      <c r="G158" s="1147"/>
      <c r="H158" s="1148">
        <v>10291.309658069395</v>
      </c>
      <c r="I158" s="1148">
        <v>9190.9064187639797</v>
      </c>
      <c r="J158" s="1167">
        <v>9741.1080384166871</v>
      </c>
      <c r="K158" s="1168">
        <v>1087.2803676072081</v>
      </c>
      <c r="L158" s="1151">
        <v>1180.6554418766198</v>
      </c>
      <c r="M158" s="1152"/>
      <c r="N158" s="1152"/>
      <c r="O158" s="1153"/>
      <c r="P158" s="1154">
        <v>1180.65544187662</v>
      </c>
      <c r="Q158" s="1154">
        <v>1087.2803676072081</v>
      </c>
      <c r="R158" s="1213">
        <v>1133.967904741914</v>
      </c>
      <c r="S158" s="1214">
        <v>10126.335158004673</v>
      </c>
      <c r="T158" s="1158">
        <v>10982.232603776873</v>
      </c>
      <c r="U158" s="1158">
        <v>11563.347604828958</v>
      </c>
      <c r="V158" s="1159"/>
      <c r="W158" s="1159"/>
      <c r="X158" s="1160">
        <v>11480.860622225415</v>
      </c>
      <c r="Y158" s="1160">
        <v>10300.416288848255</v>
      </c>
      <c r="Z158" s="1215">
        <v>10875.075943158601</v>
      </c>
      <c r="AA158" s="166" t="s">
        <v>123</v>
      </c>
      <c r="AB158" s="152"/>
      <c r="AC158" s="1116"/>
      <c r="AD158" s="1116"/>
      <c r="AE158" s="1116"/>
      <c r="AF158" s="1116"/>
      <c r="AG158" s="1116"/>
      <c r="AH158" s="1116"/>
      <c r="AI158" s="1116"/>
      <c r="AJ158" s="1116"/>
      <c r="AK158" s="1116"/>
      <c r="AL158" s="1116"/>
      <c r="AM158" s="1116"/>
      <c r="AN158" s="1116"/>
      <c r="AO158" s="1116"/>
      <c r="AP158" s="1116"/>
      <c r="AQ158" s="1116"/>
      <c r="AR158" s="1116"/>
      <c r="AS158" s="1116"/>
      <c r="AT158" s="1116"/>
      <c r="AU158" s="1116"/>
      <c r="AV158" s="1116"/>
      <c r="AW158" s="1116"/>
      <c r="AX158" s="1116"/>
      <c r="AY158" s="1116"/>
      <c r="AZ158" s="1116"/>
      <c r="BA158" s="1116"/>
      <c r="BB158" s="1116"/>
    </row>
    <row r="159" spans="1:54" s="130" customFormat="1" ht="15" x14ac:dyDescent="0.25">
      <c r="A159" s="176" t="s">
        <v>128</v>
      </c>
      <c r="B159" s="160">
        <v>2017</v>
      </c>
      <c r="C159" s="1163">
        <v>9184.2931249352405</v>
      </c>
      <c r="D159" s="1146">
        <v>9794.2131323157846</v>
      </c>
      <c r="E159" s="1147">
        <v>10405.075837261875</v>
      </c>
      <c r="F159" s="1147"/>
      <c r="G159" s="1147"/>
      <c r="H159" s="1148">
        <v>10292.909869704094</v>
      </c>
      <c r="I159" s="1148">
        <v>9296.144859971173</v>
      </c>
      <c r="J159" s="1167">
        <v>9794.5273648376333</v>
      </c>
      <c r="K159" s="1168">
        <v>1105.1133717543375</v>
      </c>
      <c r="L159" s="1151">
        <v>1233.7830783442839</v>
      </c>
      <c r="M159" s="1152"/>
      <c r="N159" s="1152"/>
      <c r="O159" s="1153"/>
      <c r="P159" s="1154">
        <v>1233.7830783442837</v>
      </c>
      <c r="Q159" s="1154">
        <v>1105.1133717543375</v>
      </c>
      <c r="R159" s="1213">
        <v>1169.4482250493106</v>
      </c>
      <c r="S159" s="1214">
        <v>10289.406496689578</v>
      </c>
      <c r="T159" s="1158">
        <v>11027.996210660069</v>
      </c>
      <c r="U159" s="1158">
        <v>11638.858915606159</v>
      </c>
      <c r="V159" s="1159"/>
      <c r="W159" s="1159"/>
      <c r="X159" s="1160">
        <v>11537.154156338514</v>
      </c>
      <c r="Y159" s="1160">
        <v>10433.686925632021</v>
      </c>
      <c r="Z159" s="1215">
        <v>10963.975589886944</v>
      </c>
      <c r="AA159" s="166" t="s">
        <v>123</v>
      </c>
      <c r="AB159" s="152"/>
      <c r="AC159" s="1116"/>
      <c r="AD159" s="1116"/>
      <c r="AE159" s="1116"/>
      <c r="AF159" s="1116"/>
      <c r="AG159" s="1116"/>
      <c r="AH159" s="1116"/>
      <c r="AI159" s="1116"/>
      <c r="AJ159" s="1116"/>
      <c r="AK159" s="1116"/>
      <c r="AL159" s="1116"/>
      <c r="AM159" s="1116"/>
      <c r="AN159" s="1116"/>
      <c r="AO159" s="1116"/>
      <c r="AP159" s="1116"/>
      <c r="AQ159" s="1116"/>
      <c r="AR159" s="1116"/>
      <c r="AS159" s="1116"/>
      <c r="AT159" s="1116"/>
      <c r="AU159" s="1116"/>
      <c r="AV159" s="1116"/>
      <c r="AW159" s="1116"/>
      <c r="AX159" s="1116"/>
      <c r="AY159" s="1116"/>
      <c r="AZ159" s="1116"/>
      <c r="BA159" s="1116"/>
      <c r="BB159" s="1116"/>
    </row>
    <row r="160" spans="1:54" s="130" customFormat="1" ht="15" x14ac:dyDescent="0.25">
      <c r="A160" s="176" t="s">
        <v>129</v>
      </c>
      <c r="B160" s="160">
        <v>2018</v>
      </c>
      <c r="C160" s="1163">
        <v>9329.7838269698386</v>
      </c>
      <c r="D160" s="1146">
        <v>9785.6257239736533</v>
      </c>
      <c r="E160" s="1147">
        <v>10425.480253648846</v>
      </c>
      <c r="F160" s="1147"/>
      <c r="G160" s="1147"/>
      <c r="H160" s="1148">
        <v>10296.377246327365</v>
      </c>
      <c r="I160" s="1148">
        <v>9397.5492900675254</v>
      </c>
      <c r="J160" s="1167">
        <v>9846.9632681974454</v>
      </c>
      <c r="K160" s="1168">
        <v>1122.771989182125</v>
      </c>
      <c r="L160" s="1151">
        <v>1290.2615210773347</v>
      </c>
      <c r="M160" s="1152"/>
      <c r="N160" s="1152"/>
      <c r="O160" s="1153"/>
      <c r="P160" s="1154">
        <v>1290.2615210773347</v>
      </c>
      <c r="Q160" s="1154">
        <v>1122.7719891821253</v>
      </c>
      <c r="R160" s="1213">
        <v>1206.51675512973</v>
      </c>
      <c r="S160" s="1214">
        <v>10452.555816151964</v>
      </c>
      <c r="T160" s="1158">
        <v>11075.887245050988</v>
      </c>
      <c r="U160" s="1158">
        <v>11715.741774726181</v>
      </c>
      <c r="V160" s="1159"/>
      <c r="W160" s="1159"/>
      <c r="X160" s="1160">
        <v>11597.103159035501</v>
      </c>
      <c r="Y160" s="1160">
        <v>10565.686731583919</v>
      </c>
      <c r="Z160" s="1215">
        <v>11053.480023327174</v>
      </c>
      <c r="AA160" s="166" t="s">
        <v>123</v>
      </c>
      <c r="AB160" s="152"/>
      <c r="AC160" s="1116"/>
      <c r="AD160" s="1116"/>
      <c r="AE160" s="1116"/>
      <c r="AF160" s="1116"/>
      <c r="AG160" s="1116"/>
      <c r="AH160" s="1116"/>
      <c r="AI160" s="1116"/>
      <c r="AJ160" s="1116"/>
      <c r="AK160" s="1116"/>
      <c r="AL160" s="1116"/>
      <c r="AM160" s="1116"/>
      <c r="AN160" s="1116"/>
      <c r="AO160" s="1116"/>
      <c r="AP160" s="1116"/>
      <c r="AQ160" s="1116"/>
      <c r="AR160" s="1116"/>
      <c r="AS160" s="1116"/>
      <c r="AT160" s="1116"/>
      <c r="AU160" s="1116"/>
      <c r="AV160" s="1116"/>
      <c r="AW160" s="1116"/>
      <c r="AX160" s="1116"/>
      <c r="AY160" s="1116"/>
      <c r="AZ160" s="1116"/>
      <c r="BA160" s="1116"/>
      <c r="BB160" s="1116"/>
    </row>
    <row r="161" spans="1:54" s="130" customFormat="1" ht="15.6" thickBot="1" x14ac:dyDescent="0.3">
      <c r="A161" s="1162" t="s">
        <v>130</v>
      </c>
      <c r="B161" s="160">
        <v>2019</v>
      </c>
      <c r="C161" s="1163">
        <v>9475.4002560187091</v>
      </c>
      <c r="D161" s="1146">
        <v>9775.1491302982286</v>
      </c>
      <c r="E161" s="1147">
        <v>10443.236533126319</v>
      </c>
      <c r="F161" s="1147"/>
      <c r="G161" s="1147"/>
      <c r="H161" s="1148">
        <v>10302.471897319438</v>
      </c>
      <c r="I161" s="1148">
        <v>9493.3853823094014</v>
      </c>
      <c r="J161" s="1167">
        <v>9897.9286398144195</v>
      </c>
      <c r="K161" s="1168">
        <v>1140.2396802629282</v>
      </c>
      <c r="L161" s="1151">
        <v>1349.9778178903491</v>
      </c>
      <c r="M161" s="1152"/>
      <c r="N161" s="1152"/>
      <c r="O161" s="1153"/>
      <c r="P161" s="1154">
        <v>1349.9778178903489</v>
      </c>
      <c r="Q161" s="1154">
        <v>1140.2396802629282</v>
      </c>
      <c r="R161" s="1213">
        <v>1245.1087490766386</v>
      </c>
      <c r="S161" s="1214">
        <v>10615.639936281637</v>
      </c>
      <c r="T161" s="1158">
        <v>11125.126948188577</v>
      </c>
      <c r="U161" s="1158">
        <v>11793.214351016668</v>
      </c>
      <c r="V161" s="1159"/>
      <c r="W161" s="1159"/>
      <c r="X161" s="1160">
        <v>11660.187723575084</v>
      </c>
      <c r="Y161" s="1160">
        <v>10695.7997667495</v>
      </c>
      <c r="Z161" s="1215">
        <v>11143.037388891058</v>
      </c>
      <c r="AA161" s="166" t="s">
        <v>123</v>
      </c>
      <c r="AB161" s="152"/>
      <c r="AC161" s="1116"/>
      <c r="AD161" s="1116"/>
      <c r="AE161" s="1116"/>
      <c r="AF161" s="1116"/>
      <c r="AG161" s="1116"/>
      <c r="AH161" s="1116"/>
      <c r="AI161" s="1116"/>
      <c r="AJ161" s="1116"/>
      <c r="AK161" s="1116"/>
      <c r="AL161" s="1116"/>
      <c r="AM161" s="1116"/>
      <c r="AN161" s="1116"/>
      <c r="AO161" s="1116"/>
      <c r="AP161" s="1116"/>
      <c r="AQ161" s="1116"/>
      <c r="AR161" s="1116"/>
      <c r="AS161" s="1116"/>
      <c r="AT161" s="1116"/>
      <c r="AU161" s="1116"/>
      <c r="AV161" s="1116"/>
      <c r="AW161" s="1116"/>
      <c r="AX161" s="1116"/>
      <c r="AY161" s="1116"/>
      <c r="AZ161" s="1116"/>
      <c r="BA161" s="1116"/>
      <c r="BB161" s="1116"/>
    </row>
    <row r="162" spans="1:54" s="130" customFormat="1" ht="15" x14ac:dyDescent="0.25">
      <c r="A162" s="1182" t="s">
        <v>131</v>
      </c>
      <c r="B162" s="160">
        <v>2020</v>
      </c>
      <c r="C162" s="1163">
        <v>9635.9103306227826</v>
      </c>
      <c r="D162" s="1146">
        <v>9777.4202231670042</v>
      </c>
      <c r="E162" s="1147">
        <v>10474.01908424718</v>
      </c>
      <c r="F162" s="1147"/>
      <c r="G162" s="1147"/>
      <c r="H162" s="1148">
        <v>10328.768093447961</v>
      </c>
      <c r="I162" s="1148">
        <v>9596.1316652433525</v>
      </c>
      <c r="J162" s="1167">
        <v>9962.4498793456569</v>
      </c>
      <c r="K162" s="1168">
        <v>1159.2919126823167</v>
      </c>
      <c r="L162" s="1151">
        <v>1415.0154248117833</v>
      </c>
      <c r="M162" s="1152"/>
      <c r="N162" s="1152"/>
      <c r="O162" s="1153"/>
      <c r="P162" s="1154">
        <v>1415.0154248117833</v>
      </c>
      <c r="Q162" s="1154">
        <v>1159.2919126823167</v>
      </c>
      <c r="R162" s="1213">
        <v>1287.15366874705</v>
      </c>
      <c r="S162" s="1214">
        <v>10795.202243305099</v>
      </c>
      <c r="T162" s="1158">
        <v>11192.435647978788</v>
      </c>
      <c r="U162" s="1158">
        <v>11889.034509058964</v>
      </c>
      <c r="V162" s="1159"/>
      <c r="W162" s="1159"/>
      <c r="X162" s="1160">
        <v>11744.319671120189</v>
      </c>
      <c r="Y162" s="1160">
        <v>10840.128595775041</v>
      </c>
      <c r="Z162" s="1215">
        <v>11249.603548092708</v>
      </c>
      <c r="AA162" s="166" t="s">
        <v>123</v>
      </c>
      <c r="AB162" s="152"/>
      <c r="AC162" s="1116"/>
      <c r="AD162" s="1116"/>
      <c r="AE162" s="1116"/>
      <c r="AF162" s="1116"/>
      <c r="AG162" s="1116"/>
      <c r="AH162" s="1116"/>
      <c r="AI162" s="1116"/>
      <c r="AJ162" s="1116"/>
      <c r="AK162" s="1116"/>
      <c r="AL162" s="1116"/>
      <c r="AM162" s="1116"/>
      <c r="AN162" s="1116"/>
      <c r="AO162" s="1116"/>
      <c r="AP162" s="1116"/>
      <c r="AQ162" s="1116"/>
      <c r="AR162" s="1116"/>
      <c r="AS162" s="1116"/>
      <c r="AT162" s="1116"/>
      <c r="AU162" s="1116"/>
      <c r="AV162" s="1116"/>
      <c r="AW162" s="1116"/>
      <c r="AX162" s="1116"/>
      <c r="AY162" s="1116"/>
      <c r="AZ162" s="1116"/>
      <c r="BA162" s="1116"/>
      <c r="BB162" s="1116"/>
    </row>
    <row r="163" spans="1:54" s="130" customFormat="1" ht="15" x14ac:dyDescent="0.25">
      <c r="A163" s="1180" t="s">
        <v>132</v>
      </c>
      <c r="B163" s="160">
        <v>2021</v>
      </c>
      <c r="C163" s="1163">
        <v>9772.4446768306461</v>
      </c>
      <c r="D163" s="1146">
        <v>9753.0351374927013</v>
      </c>
      <c r="E163" s="1147">
        <v>10475.368312870232</v>
      </c>
      <c r="F163" s="1147"/>
      <c r="G163" s="1147"/>
      <c r="H163" s="1148">
        <v>10336.312400968782</v>
      </c>
      <c r="I163" s="1148">
        <v>9664.2530171602739</v>
      </c>
      <c r="J163" s="1167">
        <v>10000.282709064528</v>
      </c>
      <c r="K163" s="1168">
        <v>1175.2508655953282</v>
      </c>
      <c r="L163" s="1151">
        <v>1479.6659721683297</v>
      </c>
      <c r="M163" s="1152"/>
      <c r="N163" s="1152"/>
      <c r="O163" s="1153"/>
      <c r="P163" s="1154">
        <v>1479.66597216833</v>
      </c>
      <c r="Q163" s="1154">
        <v>1175.2508655953279</v>
      </c>
      <c r="R163" s="1213">
        <v>1327.4584188818289</v>
      </c>
      <c r="S163" s="1214">
        <v>10947.695542425974</v>
      </c>
      <c r="T163" s="1158">
        <v>11232.701109661031</v>
      </c>
      <c r="U163" s="1158">
        <v>11955.034285038562</v>
      </c>
      <c r="V163" s="1159"/>
      <c r="W163" s="1159"/>
      <c r="X163" s="1160">
        <v>11802.443006503474</v>
      </c>
      <c r="Y163" s="1160">
        <v>10954.510951580238</v>
      </c>
      <c r="Z163" s="1215">
        <v>11327.741127946356</v>
      </c>
      <c r="AA163" s="166" t="s">
        <v>123</v>
      </c>
      <c r="AB163" s="152"/>
      <c r="AC163" s="1116"/>
      <c r="AD163" s="1116"/>
      <c r="AE163" s="1116"/>
      <c r="AF163" s="1116"/>
      <c r="AG163" s="1116"/>
      <c r="AH163" s="1116"/>
      <c r="AI163" s="1116"/>
      <c r="AJ163" s="1116"/>
      <c r="AK163" s="1116"/>
      <c r="AL163" s="1116"/>
      <c r="AM163" s="1116"/>
      <c r="AN163" s="1116"/>
      <c r="AO163" s="1116"/>
      <c r="AP163" s="1116"/>
      <c r="AQ163" s="1116"/>
      <c r="AR163" s="1116"/>
      <c r="AS163" s="1116"/>
      <c r="AT163" s="1116"/>
      <c r="AU163" s="1116"/>
      <c r="AV163" s="1116"/>
      <c r="AW163" s="1116"/>
      <c r="AX163" s="1116"/>
      <c r="AY163" s="1116"/>
      <c r="AZ163" s="1116"/>
      <c r="BA163" s="1116"/>
      <c r="BB163" s="1116"/>
    </row>
    <row r="164" spans="1:54" ht="15" x14ac:dyDescent="0.25">
      <c r="A164" s="1181" t="s">
        <v>2724</v>
      </c>
      <c r="B164" s="160">
        <v>2022</v>
      </c>
      <c r="C164" s="1163">
        <v>9906.5773531486757</v>
      </c>
      <c r="D164" s="1146">
        <v>9724.7288817258177</v>
      </c>
      <c r="E164" s="1147">
        <v>10471.265194180563</v>
      </c>
      <c r="F164" s="1147"/>
      <c r="G164" s="1147"/>
      <c r="H164" s="1148">
        <v>10352.040491677155</v>
      </c>
      <c r="I164" s="1148">
        <v>9716.3404610262151</v>
      </c>
      <c r="J164" s="1167">
        <v>10034.190476351685</v>
      </c>
      <c r="K164" s="1168">
        <v>1190.7124670204862</v>
      </c>
      <c r="L164" s="1151">
        <v>1546.9753646413019</v>
      </c>
      <c r="M164" s="1152"/>
      <c r="N164" s="1152"/>
      <c r="O164" s="1153"/>
      <c r="P164" s="1154">
        <v>1546.9753646413014</v>
      </c>
      <c r="Q164" s="1154">
        <v>1190.7124670204867</v>
      </c>
      <c r="R164" s="1213">
        <v>1368.843915830894</v>
      </c>
      <c r="S164" s="1214">
        <v>11097.289820169162</v>
      </c>
      <c r="T164" s="1158">
        <v>11271.704246367121</v>
      </c>
      <c r="U164" s="1158">
        <v>12018.240558821864</v>
      </c>
      <c r="V164" s="1159"/>
      <c r="W164" s="1159"/>
      <c r="X164" s="1160">
        <v>11861.839900110579</v>
      </c>
      <c r="Y164" s="1160">
        <v>11062.983183461522</v>
      </c>
      <c r="Z164" s="1215">
        <v>11403.034392182579</v>
      </c>
      <c r="AA164" s="166" t="s">
        <v>123</v>
      </c>
      <c r="AB164" s="152"/>
      <c r="AC164" s="1116"/>
      <c r="AD164" s="1116"/>
      <c r="AE164" s="1116"/>
      <c r="AF164" s="1116"/>
      <c r="AG164" s="1116"/>
      <c r="AH164" s="1116"/>
      <c r="AI164" s="1116"/>
      <c r="AJ164" s="1116"/>
      <c r="AK164" s="1116"/>
      <c r="AL164" s="1116"/>
      <c r="AM164" s="1116"/>
      <c r="AN164" s="1116"/>
      <c r="AO164" s="1116"/>
      <c r="AP164" s="1116"/>
      <c r="AQ164" s="1116"/>
      <c r="AR164" s="1116"/>
      <c r="AS164" s="1116"/>
      <c r="AT164" s="1116"/>
      <c r="AU164" s="1116"/>
      <c r="AV164" s="1116"/>
      <c r="AW164" s="1116"/>
      <c r="AX164" s="1116"/>
      <c r="AY164" s="1116"/>
      <c r="AZ164" s="1116"/>
      <c r="BA164" s="1116"/>
      <c r="BB164" s="1116"/>
    </row>
    <row r="165" spans="1:54" ht="15" x14ac:dyDescent="0.25">
      <c r="A165" s="1180" t="s">
        <v>133</v>
      </c>
      <c r="B165" s="160">
        <v>2023</v>
      </c>
      <c r="C165" s="1163">
        <v>10038.681084443842</v>
      </c>
      <c r="D165" s="1146">
        <v>9693.1129677658373</v>
      </c>
      <c r="E165" s="1147">
        <v>10462.335034269196</v>
      </c>
      <c r="F165" s="1147"/>
      <c r="G165" s="1147"/>
      <c r="H165" s="1148">
        <v>10379.282170813336</v>
      </c>
      <c r="I165" s="1148">
        <v>9750.1372201725808</v>
      </c>
      <c r="J165" s="1167">
        <v>10064.709695492958</v>
      </c>
      <c r="K165" s="1168">
        <v>1205.7215679498763</v>
      </c>
      <c r="L165" s="1151">
        <v>1616.9440586627707</v>
      </c>
      <c r="M165" s="1152"/>
      <c r="N165" s="1152"/>
      <c r="O165" s="1153"/>
      <c r="P165" s="1154">
        <v>1616.9440586627704</v>
      </c>
      <c r="Q165" s="1154">
        <v>1205.7215679498765</v>
      </c>
      <c r="R165" s="1213">
        <v>1411.3328133063235</v>
      </c>
      <c r="S165" s="1214">
        <v>11244.402652393719</v>
      </c>
      <c r="T165" s="1158">
        <v>11310.057026428607</v>
      </c>
      <c r="U165" s="1158">
        <v>12079.279092931967</v>
      </c>
      <c r="V165" s="1159"/>
      <c r="W165" s="1159"/>
      <c r="X165" s="1160">
        <v>11923.618104516387</v>
      </c>
      <c r="Y165" s="1160">
        <v>11165.541076653142</v>
      </c>
      <c r="Z165" s="1215">
        <v>11476.042508799283</v>
      </c>
      <c r="AA165" s="166" t="s">
        <v>123</v>
      </c>
      <c r="AB165" s="152"/>
      <c r="AC165" s="1116"/>
      <c r="AD165" s="1116"/>
      <c r="AE165" s="1116"/>
      <c r="AF165" s="1116"/>
      <c r="AG165" s="1116"/>
      <c r="AH165" s="1116"/>
      <c r="AI165" s="1116"/>
      <c r="AJ165" s="1116"/>
      <c r="AK165" s="1116"/>
      <c r="AL165" s="1116"/>
      <c r="AM165" s="1116"/>
      <c r="AN165" s="1116"/>
      <c r="AO165" s="1116"/>
      <c r="AP165" s="1116"/>
      <c r="AQ165" s="1116"/>
      <c r="AR165" s="1116"/>
      <c r="AS165" s="1116"/>
      <c r="AT165" s="1116"/>
      <c r="AU165" s="1116"/>
      <c r="AV165" s="1116"/>
      <c r="AW165" s="1116"/>
      <c r="AX165" s="1116"/>
      <c r="AY165" s="1116"/>
      <c r="AZ165" s="1116"/>
      <c r="BA165" s="1116"/>
      <c r="BB165" s="1116"/>
    </row>
    <row r="166" spans="1:54" ht="15" x14ac:dyDescent="0.25">
      <c r="A166" s="1180" t="s">
        <v>134</v>
      </c>
      <c r="B166" s="160">
        <v>2024</v>
      </c>
      <c r="C166" s="1163">
        <v>10169.046116628462</v>
      </c>
      <c r="D166" s="1146">
        <v>9658.7141074894244</v>
      </c>
      <c r="E166" s="1147">
        <v>10449.196729158495</v>
      </c>
      <c r="F166" s="1147"/>
      <c r="G166" s="1147"/>
      <c r="H166" s="1148">
        <v>10419.560977861791</v>
      </c>
      <c r="I166" s="1148">
        <v>9765.0769909891314</v>
      </c>
      <c r="J166" s="1167">
        <v>10092.318984425461</v>
      </c>
      <c r="K166" s="1168">
        <v>1220.3132557867782</v>
      </c>
      <c r="L166" s="1151">
        <v>1689.5694578110501</v>
      </c>
      <c r="M166" s="1152"/>
      <c r="N166" s="1152"/>
      <c r="O166" s="1153"/>
      <c r="P166" s="1154">
        <v>1689.5694578110504</v>
      </c>
      <c r="Q166" s="1154">
        <v>1220.3132557867777</v>
      </c>
      <c r="R166" s="1213">
        <v>1454.9413567989141</v>
      </c>
      <c r="S166" s="1214">
        <v>11389.35937241524</v>
      </c>
      <c r="T166" s="1158">
        <v>11348.283565300475</v>
      </c>
      <c r="U166" s="1158">
        <v>12138.766186969546</v>
      </c>
      <c r="V166" s="1159"/>
      <c r="W166" s="1159"/>
      <c r="X166" s="1160">
        <v>11988.81230303261</v>
      </c>
      <c r="Y166" s="1160">
        <v>11262.127113424231</v>
      </c>
      <c r="Z166" s="1215">
        <v>11547.260341224375</v>
      </c>
      <c r="AA166" s="166" t="s">
        <v>123</v>
      </c>
      <c r="AB166" s="152"/>
      <c r="AC166" s="1116"/>
      <c r="AD166" s="1116"/>
      <c r="AE166" s="1116"/>
      <c r="AF166" s="1116"/>
      <c r="AG166" s="1116"/>
      <c r="AH166" s="1116"/>
      <c r="AI166" s="1116"/>
      <c r="AJ166" s="1116"/>
      <c r="AK166" s="1116"/>
      <c r="AL166" s="1116"/>
      <c r="AM166" s="1116"/>
      <c r="AN166" s="1116"/>
      <c r="AO166" s="1116"/>
      <c r="AP166" s="1116"/>
      <c r="AQ166" s="1116"/>
      <c r="AR166" s="1116"/>
      <c r="AS166" s="1116"/>
      <c r="AT166" s="1116"/>
      <c r="AU166" s="1116"/>
      <c r="AV166" s="1116"/>
      <c r="AW166" s="1116"/>
      <c r="AX166" s="1116"/>
      <c r="AY166" s="1116"/>
      <c r="AZ166" s="1116"/>
      <c r="BA166" s="1116"/>
      <c r="BB166" s="1116"/>
    </row>
    <row r="167" spans="1:54" ht="15" x14ac:dyDescent="0.25">
      <c r="A167" s="176" t="s">
        <v>135</v>
      </c>
      <c r="B167" s="160">
        <v>2025</v>
      </c>
      <c r="C167" s="1163">
        <v>10297.906675523767</v>
      </c>
      <c r="D167" s="1146">
        <v>9621.9679153472571</v>
      </c>
      <c r="E167" s="1147">
        <v>10432.376812788316</v>
      </c>
      <c r="F167" s="1147"/>
      <c r="G167" s="1147"/>
      <c r="H167" s="1148">
        <v>10472.027720090504</v>
      </c>
      <c r="I167" s="1148">
        <v>9762.8065490157242</v>
      </c>
      <c r="J167" s="1167">
        <v>10117.417134553114</v>
      </c>
      <c r="K167" s="1168">
        <v>1234.515993176987</v>
      </c>
      <c r="L167" s="1151">
        <v>1764.8430805686073</v>
      </c>
      <c r="M167" s="1152"/>
      <c r="N167" s="1152"/>
      <c r="O167" s="1153"/>
      <c r="P167" s="1154">
        <v>1764.8430805686075</v>
      </c>
      <c r="Q167" s="1154">
        <v>1234.5159931769867</v>
      </c>
      <c r="R167" s="1213">
        <v>1499.6795368727971</v>
      </c>
      <c r="S167" s="1214">
        <v>11532.422668700754</v>
      </c>
      <c r="T167" s="1158">
        <v>11386.810995915865</v>
      </c>
      <c r="U167" s="1158">
        <v>12197.219893356923</v>
      </c>
      <c r="V167" s="1159"/>
      <c r="W167" s="1159"/>
      <c r="X167" s="1160">
        <v>12058.238870461295</v>
      </c>
      <c r="Y167" s="1160">
        <v>11352.730168187731</v>
      </c>
      <c r="Z167" s="1215">
        <v>11617.096671425912</v>
      </c>
      <c r="AA167" s="166" t="s">
        <v>123</v>
      </c>
      <c r="AB167" s="152"/>
      <c r="AC167" s="1116"/>
      <c r="AD167" s="1116"/>
      <c r="AE167" s="1116"/>
      <c r="AF167" s="1116"/>
      <c r="AG167" s="1116"/>
      <c r="AH167" s="1116"/>
      <c r="AI167" s="1116"/>
      <c r="AJ167" s="1116"/>
      <c r="AK167" s="1116"/>
      <c r="AL167" s="1116"/>
      <c r="AM167" s="1116"/>
      <c r="AN167" s="1116"/>
      <c r="AO167" s="1116"/>
      <c r="AP167" s="1116"/>
      <c r="AQ167" s="1116"/>
      <c r="AR167" s="1116"/>
      <c r="AS167" s="1116"/>
      <c r="AT167" s="1116"/>
      <c r="AU167" s="1116"/>
      <c r="AV167" s="1116"/>
      <c r="AW167" s="1116"/>
      <c r="AX167" s="1116"/>
      <c r="AY167" s="1116"/>
      <c r="AZ167" s="1116"/>
      <c r="BA167" s="1116"/>
      <c r="BB167" s="1116"/>
    </row>
    <row r="168" spans="1:54" ht="15" x14ac:dyDescent="0.25">
      <c r="A168" s="176" t="s">
        <v>136</v>
      </c>
      <c r="B168" s="160">
        <v>2026</v>
      </c>
      <c r="C168" s="1163">
        <v>10425.443600947799</v>
      </c>
      <c r="D168" s="1146">
        <v>9583.1793131636514</v>
      </c>
      <c r="E168" s="1147">
        <v>10412.188106890184</v>
      </c>
      <c r="F168" s="1147"/>
      <c r="G168" s="1147"/>
      <c r="H168" s="1148">
        <v>10534.230352218217</v>
      </c>
      <c r="I168" s="1148">
        <v>9746.3103284495428</v>
      </c>
      <c r="J168" s="1167">
        <v>10140.27034033388</v>
      </c>
      <c r="K168" s="1168">
        <v>1248.3519090120883</v>
      </c>
      <c r="L168" s="1151">
        <v>1842.7405254560485</v>
      </c>
      <c r="M168" s="1152"/>
      <c r="N168" s="1152"/>
      <c r="O168" s="1153"/>
      <c r="P168" s="1154">
        <v>1842.7405254560488</v>
      </c>
      <c r="Q168" s="1154">
        <v>1248.3519090120883</v>
      </c>
      <c r="R168" s="1213">
        <v>1545.5462172340685</v>
      </c>
      <c r="S168" s="1214">
        <v>11673.795509959888</v>
      </c>
      <c r="T168" s="1158">
        <v>11425.9198386197</v>
      </c>
      <c r="U168" s="1158">
        <v>12254.928632346233</v>
      </c>
      <c r="V168" s="1159"/>
      <c r="W168" s="1159"/>
      <c r="X168" s="1160">
        <v>12132.318553032452</v>
      </c>
      <c r="Y168" s="1160">
        <v>11437.444100918092</v>
      </c>
      <c r="Z168" s="1215">
        <v>11685.816557567949</v>
      </c>
      <c r="AA168" s="166" t="s">
        <v>123</v>
      </c>
      <c r="AB168" s="152"/>
      <c r="AC168" s="1116"/>
      <c r="AD168" s="1116"/>
      <c r="AE168" s="1116"/>
      <c r="AF168" s="1116"/>
      <c r="AG168" s="1116"/>
      <c r="AH168" s="1116"/>
      <c r="AI168" s="1116"/>
      <c r="AJ168" s="1116"/>
      <c r="AK168" s="1116"/>
      <c r="AL168" s="1116"/>
      <c r="AM168" s="1116"/>
      <c r="AN168" s="1116"/>
      <c r="AO168" s="1116"/>
      <c r="AP168" s="1116"/>
      <c r="AQ168" s="1116"/>
      <c r="AR168" s="1116"/>
      <c r="AS168" s="1116"/>
      <c r="AT168" s="1116"/>
      <c r="AU168" s="1116"/>
      <c r="AV168" s="1116"/>
      <c r="AW168" s="1116"/>
      <c r="AX168" s="1116"/>
      <c r="AY168" s="1116"/>
      <c r="AZ168" s="1116"/>
      <c r="BA168" s="1116"/>
      <c r="BB168" s="1116"/>
    </row>
    <row r="169" spans="1:54" ht="15.6" thickBot="1" x14ac:dyDescent="0.3">
      <c r="A169" s="1162" t="s">
        <v>137</v>
      </c>
      <c r="B169" s="160">
        <v>2027</v>
      </c>
      <c r="C169" s="1163">
        <v>10551.776231334581</v>
      </c>
      <c r="D169" s="1146">
        <v>9542.5804076380828</v>
      </c>
      <c r="E169" s="1147">
        <v>10388.885742577651</v>
      </c>
      <c r="F169" s="1147"/>
      <c r="G169" s="1147"/>
      <c r="H169" s="1148">
        <v>10603.453467539142</v>
      </c>
      <c r="I169" s="1148">
        <v>9718.7081201610654</v>
      </c>
      <c r="J169" s="1167">
        <v>10161.080793850104</v>
      </c>
      <c r="K169" s="1168">
        <v>1261.8358198205483</v>
      </c>
      <c r="L169" s="1151">
        <v>1923.2283779948527</v>
      </c>
      <c r="M169" s="1152"/>
      <c r="N169" s="1152"/>
      <c r="O169" s="1153"/>
      <c r="P169" s="1154">
        <v>1923.2283779948534</v>
      </c>
      <c r="Q169" s="1154">
        <v>1261.8358198205474</v>
      </c>
      <c r="R169" s="1213">
        <v>1592.5320989077004</v>
      </c>
      <c r="S169" s="1214">
        <v>11813.612051155129</v>
      </c>
      <c r="T169" s="1158">
        <v>11465.808785632935</v>
      </c>
      <c r="U169" s="1158">
        <v>12312.114120572503</v>
      </c>
      <c r="V169" s="1159"/>
      <c r="W169" s="1159"/>
      <c r="X169" s="1160">
        <v>12211.168745198809</v>
      </c>
      <c r="Y169" s="1160">
        <v>11516.5212263749</v>
      </c>
      <c r="Z169" s="1215">
        <v>11753.612892757805</v>
      </c>
      <c r="AA169" s="166" t="s">
        <v>123</v>
      </c>
      <c r="AB169" s="152"/>
      <c r="AC169" s="1116"/>
      <c r="AD169" s="1116"/>
      <c r="AE169" s="1116"/>
      <c r="AF169" s="1116"/>
      <c r="AG169" s="1116"/>
      <c r="AH169" s="1116"/>
      <c r="AI169" s="1116"/>
      <c r="AJ169" s="1116"/>
      <c r="AK169" s="1116"/>
      <c r="AL169" s="1116"/>
      <c r="AM169" s="1116"/>
      <c r="AN169" s="1116"/>
      <c r="AO169" s="1116"/>
      <c r="AP169" s="1116"/>
      <c r="AQ169" s="1116"/>
      <c r="AR169" s="1116"/>
      <c r="AS169" s="1116"/>
      <c r="AT169" s="1116"/>
      <c r="AU169" s="1116"/>
      <c r="AV169" s="1116"/>
      <c r="AW169" s="1116"/>
      <c r="AX169" s="1116"/>
      <c r="AY169" s="1116"/>
      <c r="AZ169" s="1116"/>
      <c r="BA169" s="1116"/>
      <c r="BB169" s="1116"/>
    </row>
    <row r="170" spans="1:54" ht="15" x14ac:dyDescent="0.25">
      <c r="A170" s="1182" t="s">
        <v>138</v>
      </c>
      <c r="B170" s="160">
        <v>2028</v>
      </c>
      <c r="C170" s="1163">
        <v>10676.943505108316</v>
      </c>
      <c r="D170" s="1146">
        <v>9500.3792544884145</v>
      </c>
      <c r="E170" s="1147">
        <v>10362.82328574339</v>
      </c>
      <c r="F170" s="1147"/>
      <c r="G170" s="1147"/>
      <c r="H170" s="1148">
        <v>10677.462510732463</v>
      </c>
      <c r="I170" s="1148">
        <v>9682.6348528276194</v>
      </c>
      <c r="J170" s="1167">
        <v>10180.048681780041</v>
      </c>
      <c r="K170" s="1168">
        <v>1274.9729880155492</v>
      </c>
      <c r="L170" s="1151">
        <v>2006.2718015503756</v>
      </c>
      <c r="M170" s="1152"/>
      <c r="N170" s="1152"/>
      <c r="O170" s="1153"/>
      <c r="P170" s="1154">
        <v>2006.2718015503754</v>
      </c>
      <c r="Q170" s="1154">
        <v>1274.9729880155494</v>
      </c>
      <c r="R170" s="1213">
        <v>1640.6223947829624</v>
      </c>
      <c r="S170" s="1214">
        <v>11951.916493123867</v>
      </c>
      <c r="T170" s="1158">
        <v>11506.651056038791</v>
      </c>
      <c r="U170" s="1158">
        <v>12369.095087293766</v>
      </c>
      <c r="V170" s="1159"/>
      <c r="W170" s="1159"/>
      <c r="X170" s="1160">
        <v>12294.707744947689</v>
      </c>
      <c r="Y170" s="1160">
        <v>11590.400679356593</v>
      </c>
      <c r="Z170" s="1215">
        <v>11820.671076563003</v>
      </c>
      <c r="AA170" s="166" t="s">
        <v>123</v>
      </c>
      <c r="AB170" s="152"/>
      <c r="AC170" s="1116"/>
      <c r="AD170" s="1116"/>
      <c r="AE170" s="1116"/>
      <c r="AF170" s="1116"/>
      <c r="AG170" s="1116"/>
      <c r="AH170" s="1116"/>
      <c r="AI170" s="1116"/>
      <c r="AJ170" s="1116"/>
      <c r="AK170" s="1116"/>
      <c r="AL170" s="1116"/>
      <c r="AM170" s="1116"/>
      <c r="AN170" s="1116"/>
      <c r="AO170" s="1116"/>
      <c r="AP170" s="1116"/>
      <c r="AQ170" s="1116"/>
      <c r="AR170" s="1116"/>
      <c r="AS170" s="1116"/>
      <c r="AT170" s="1116"/>
      <c r="AU170" s="1116"/>
      <c r="AV170" s="1116"/>
      <c r="AW170" s="1116"/>
      <c r="AX170" s="1116"/>
      <c r="AY170" s="1116"/>
      <c r="AZ170" s="1116"/>
      <c r="BA170" s="1116"/>
      <c r="BB170" s="1116"/>
    </row>
    <row r="171" spans="1:54" ht="15" x14ac:dyDescent="0.25">
      <c r="A171" s="1181" t="s">
        <v>139</v>
      </c>
      <c r="B171" s="160">
        <v>2029</v>
      </c>
      <c r="C171" s="1163">
        <v>10800.925422835569</v>
      </c>
      <c r="D171" s="1146">
        <v>9456.7372504699124</v>
      </c>
      <c r="E171" s="1147">
        <v>10334.350824752957</v>
      </c>
      <c r="F171" s="1147"/>
      <c r="G171" s="1147"/>
      <c r="H171" s="1148">
        <v>10754.586957511692</v>
      </c>
      <c r="I171" s="1148">
        <v>9640.0887078605992</v>
      </c>
      <c r="J171" s="1167">
        <v>10197.337832686146</v>
      </c>
      <c r="K171" s="1168">
        <v>1287.7617300942873</v>
      </c>
      <c r="L171" s="1151">
        <v>2091.8288614204816</v>
      </c>
      <c r="M171" s="1152"/>
      <c r="N171" s="1152"/>
      <c r="O171" s="1153"/>
      <c r="P171" s="1154">
        <v>2091.8288614204821</v>
      </c>
      <c r="Q171" s="1154">
        <v>1287.7617300942868</v>
      </c>
      <c r="R171" s="1213">
        <v>1689.7952957573843</v>
      </c>
      <c r="S171" s="1214">
        <v>12088.687152929857</v>
      </c>
      <c r="T171" s="1158">
        <v>11548.566111890394</v>
      </c>
      <c r="U171" s="1158">
        <v>12426.179686173438</v>
      </c>
      <c r="V171" s="1159"/>
      <c r="W171" s="1159"/>
      <c r="X171" s="1160">
        <v>12382.597792524843</v>
      </c>
      <c r="Y171" s="1160">
        <v>11659.690841470949</v>
      </c>
      <c r="Z171" s="1215">
        <v>11887.133128443529</v>
      </c>
      <c r="AA171" s="166" t="s">
        <v>123</v>
      </c>
      <c r="AB171" s="152"/>
      <c r="AC171" s="1116"/>
      <c r="AD171" s="1116"/>
      <c r="AE171" s="1116"/>
      <c r="AF171" s="1116"/>
      <c r="AG171" s="1116"/>
      <c r="AH171" s="1116"/>
      <c r="AI171" s="1116"/>
      <c r="AJ171" s="1116"/>
      <c r="AK171" s="1116"/>
      <c r="AL171" s="1116"/>
      <c r="AM171" s="1116"/>
      <c r="AN171" s="1116"/>
      <c r="AO171" s="1116"/>
      <c r="AP171" s="1116"/>
      <c r="AQ171" s="1116"/>
      <c r="AR171" s="1116"/>
      <c r="AS171" s="1116"/>
      <c r="AT171" s="1116"/>
      <c r="AU171" s="1116"/>
      <c r="AV171" s="1116"/>
      <c r="AW171" s="1116"/>
      <c r="AX171" s="1116"/>
      <c r="AY171" s="1116"/>
      <c r="AZ171" s="1116"/>
      <c r="BA171" s="1116"/>
      <c r="BB171" s="1116"/>
    </row>
    <row r="172" spans="1:54" ht="15" x14ac:dyDescent="0.25">
      <c r="A172" s="1183" t="s">
        <v>2725</v>
      </c>
      <c r="B172" s="160">
        <v>2030</v>
      </c>
      <c r="C172" s="1163">
        <v>10923.701074721585</v>
      </c>
      <c r="D172" s="1146">
        <v>9411.7841580377917</v>
      </c>
      <c r="E172" s="1147">
        <v>10303.775575771755</v>
      </c>
      <c r="F172" s="1147"/>
      <c r="G172" s="1147"/>
      <c r="H172" s="1148">
        <v>10833.646636636939</v>
      </c>
      <c r="I172" s="1148">
        <v>9592.5272357171489</v>
      </c>
      <c r="J172" s="1167">
        <v>10213.086936177044</v>
      </c>
      <c r="K172" s="1168">
        <v>1300.2003706070859</v>
      </c>
      <c r="L172" s="1151">
        <v>2179.8520203655839</v>
      </c>
      <c r="M172" s="1152"/>
      <c r="N172" s="1152"/>
      <c r="O172" s="1153"/>
      <c r="P172" s="1154">
        <v>2179.8520203655835</v>
      </c>
      <c r="Q172" s="1154">
        <v>1300.2003706070864</v>
      </c>
      <c r="R172" s="1213">
        <v>1740.0261954863349</v>
      </c>
      <c r="S172" s="1214">
        <v>12223.901445328671</v>
      </c>
      <c r="T172" s="1158">
        <v>11591.636178403376</v>
      </c>
      <c r="U172" s="1158">
        <v>12483.627596137339</v>
      </c>
      <c r="V172" s="1159"/>
      <c r="W172" s="1159"/>
      <c r="X172" s="1160">
        <v>12474.312736242195</v>
      </c>
      <c r="Y172" s="1160">
        <v>11725.130743670728</v>
      </c>
      <c r="Z172" s="1215">
        <v>11953.113131663378</v>
      </c>
      <c r="AA172" s="166" t="s">
        <v>123</v>
      </c>
      <c r="AB172" s="152"/>
      <c r="AC172" s="1116"/>
      <c r="AD172" s="1116"/>
      <c r="AE172" s="1116"/>
      <c r="AF172" s="1116"/>
      <c r="AG172" s="1116"/>
      <c r="AH172" s="1116"/>
      <c r="AI172" s="1116"/>
      <c r="AJ172" s="1116"/>
      <c r="AK172" s="1116"/>
      <c r="AL172" s="1116"/>
      <c r="AM172" s="1116"/>
      <c r="AN172" s="1116"/>
      <c r="AO172" s="1116"/>
      <c r="AP172" s="1116"/>
      <c r="AQ172" s="1116"/>
      <c r="AR172" s="1116"/>
      <c r="AS172" s="1116"/>
      <c r="AT172" s="1116"/>
      <c r="AU172" s="1116"/>
      <c r="AV172" s="1116"/>
      <c r="AW172" s="1116"/>
      <c r="AX172" s="1116"/>
      <c r="AY172" s="1116"/>
      <c r="AZ172" s="1116"/>
      <c r="BA172" s="1116"/>
      <c r="BB172" s="1116"/>
    </row>
    <row r="173" spans="1:54" ht="15" x14ac:dyDescent="0.25">
      <c r="A173" s="1184" t="s">
        <v>140</v>
      </c>
      <c r="B173" s="160">
        <v>2031</v>
      </c>
      <c r="C173" s="1163">
        <v>11045.340289174932</v>
      </c>
      <c r="D173" s="1146">
        <v>9365.7050619840247</v>
      </c>
      <c r="E173" s="1147">
        <v>10271.345533197209</v>
      </c>
      <c r="F173" s="1147"/>
      <c r="G173" s="1147"/>
      <c r="H173" s="1148">
        <v>10913.873534952896</v>
      </c>
      <c r="I173" s="1148">
        <v>9541.0537212845466</v>
      </c>
      <c r="J173" s="1167">
        <v>10227.463628118721</v>
      </c>
      <c r="K173" s="1168">
        <v>1312.2981289713991</v>
      </c>
      <c r="L173" s="1151">
        <v>2270.3077784300913</v>
      </c>
      <c r="M173" s="1152"/>
      <c r="N173" s="1152"/>
      <c r="O173" s="1153"/>
      <c r="P173" s="1154">
        <v>2270.3077784300917</v>
      </c>
      <c r="Q173" s="1154">
        <v>1312.2981289713985</v>
      </c>
      <c r="R173" s="1213">
        <v>1791.3029537007451</v>
      </c>
      <c r="S173" s="1214">
        <v>12357.638418146331</v>
      </c>
      <c r="T173" s="1158">
        <v>11636.012840414116</v>
      </c>
      <c r="U173" s="1158">
        <v>12541.6533116273</v>
      </c>
      <c r="V173" s="1159"/>
      <c r="W173" s="1159"/>
      <c r="X173" s="1160">
        <v>12569.272933254753</v>
      </c>
      <c r="Y173" s="1160">
        <v>11787.596780203745</v>
      </c>
      <c r="Z173" s="1215">
        <v>12018.766581819466</v>
      </c>
      <c r="AA173" s="166" t="s">
        <v>123</v>
      </c>
      <c r="AB173" s="152"/>
      <c r="AC173" s="1116"/>
      <c r="AD173" s="1116"/>
      <c r="AE173" s="1116"/>
      <c r="AF173" s="1116"/>
      <c r="AG173" s="1116"/>
      <c r="AH173" s="1116"/>
      <c r="AI173" s="1116"/>
      <c r="AJ173" s="1116"/>
      <c r="AK173" s="1116"/>
      <c r="AL173" s="1116"/>
      <c r="AM173" s="1116"/>
      <c r="AN173" s="1116"/>
      <c r="AO173" s="1116"/>
      <c r="AP173" s="1116"/>
      <c r="AQ173" s="1116"/>
      <c r="AR173" s="1116"/>
      <c r="AS173" s="1116"/>
      <c r="AT173" s="1116"/>
      <c r="AU173" s="1116"/>
      <c r="AV173" s="1116"/>
      <c r="AW173" s="1116"/>
      <c r="AX173" s="1116"/>
      <c r="AY173" s="1116"/>
      <c r="AZ173" s="1116"/>
      <c r="BA173" s="1116"/>
      <c r="BB173" s="1116"/>
    </row>
    <row r="174" spans="1:54" ht="15" x14ac:dyDescent="0.25">
      <c r="A174" s="1184" t="s">
        <v>141</v>
      </c>
      <c r="B174" s="160">
        <v>2032</v>
      </c>
      <c r="C174" s="1163">
        <v>11166.011173485122</v>
      </c>
      <c r="D174" s="1146">
        <v>9318.7018853902555</v>
      </c>
      <c r="E174" s="1147">
        <v>10237.373414954072</v>
      </c>
      <c r="F174" s="1147"/>
      <c r="G174" s="1147"/>
      <c r="H174" s="1148">
        <v>10994.860008524414</v>
      </c>
      <c r="I174" s="1148">
        <v>9486.530974028552</v>
      </c>
      <c r="J174" s="1167">
        <v>10240.695491276483</v>
      </c>
      <c r="K174" s="1168">
        <v>1324.0759070529157</v>
      </c>
      <c r="L174" s="1151">
        <v>2363.1701584494685</v>
      </c>
      <c r="M174" s="1152"/>
      <c r="N174" s="1152"/>
      <c r="O174" s="1153"/>
      <c r="P174" s="1154">
        <v>2363.1701584494681</v>
      </c>
      <c r="Q174" s="1154">
        <v>1324.0759070529161</v>
      </c>
      <c r="R174" s="1213">
        <v>1843.6230327511921</v>
      </c>
      <c r="S174" s="1214">
        <v>12490.087080538036</v>
      </c>
      <c r="T174" s="1158">
        <v>11681.872043839725</v>
      </c>
      <c r="U174" s="1158">
        <v>12600.543573403542</v>
      </c>
      <c r="V174" s="1159"/>
      <c r="W174" s="1159"/>
      <c r="X174" s="1160">
        <v>12667.02224066505</v>
      </c>
      <c r="Y174" s="1160">
        <v>11847.979557855819</v>
      </c>
      <c r="Z174" s="1215">
        <v>12084.318524027676</v>
      </c>
      <c r="AA174" s="166" t="s">
        <v>123</v>
      </c>
      <c r="AB174" s="152"/>
      <c r="AC174" s="1116"/>
      <c r="AD174" s="1116"/>
      <c r="AE174" s="1116"/>
      <c r="AF174" s="1116"/>
      <c r="AG174" s="1116"/>
      <c r="AH174" s="1116"/>
      <c r="AI174" s="1116"/>
      <c r="AJ174" s="1116"/>
      <c r="AK174" s="1116"/>
      <c r="AL174" s="1116"/>
      <c r="AM174" s="1116"/>
      <c r="AN174" s="1116"/>
      <c r="AO174" s="1116"/>
      <c r="AP174" s="1116"/>
      <c r="AQ174" s="1116"/>
      <c r="AR174" s="1116"/>
      <c r="AS174" s="1116"/>
      <c r="AT174" s="1116"/>
      <c r="AU174" s="1116"/>
      <c r="AV174" s="1116"/>
      <c r="AW174" s="1116"/>
      <c r="AX174" s="1116"/>
      <c r="AY174" s="1116"/>
      <c r="AZ174" s="1116"/>
      <c r="BA174" s="1116"/>
      <c r="BB174" s="1116"/>
    </row>
    <row r="175" spans="1:54" ht="15" x14ac:dyDescent="0.25">
      <c r="A175" s="177" t="s">
        <v>142</v>
      </c>
      <c r="B175" s="160">
        <v>2033</v>
      </c>
      <c r="C175" s="1163">
        <v>11285.975909050676</v>
      </c>
      <c r="D175" s="1146">
        <v>9270.9881338447904</v>
      </c>
      <c r="E175" s="1147">
        <v>10202.36021851431</v>
      </c>
      <c r="F175" s="1147"/>
      <c r="G175" s="1147"/>
      <c r="H175" s="1148">
        <v>11076.505699951758</v>
      </c>
      <c r="I175" s="1148">
        <v>9429.7104743214259</v>
      </c>
      <c r="J175" s="1167">
        <v>10253.108087136592</v>
      </c>
      <c r="K175" s="1168">
        <v>1335.565658030913</v>
      </c>
      <c r="L175" s="1151">
        <v>2458.420657786593</v>
      </c>
      <c r="M175" s="1152"/>
      <c r="N175" s="1152"/>
      <c r="O175" s="1153"/>
      <c r="P175" s="1154">
        <v>2458.420657786593</v>
      </c>
      <c r="Q175" s="1154">
        <v>1335.5656580309128</v>
      </c>
      <c r="R175" s="1213">
        <v>1896.9931579087529</v>
      </c>
      <c r="S175" s="1214">
        <v>12621.541567081589</v>
      </c>
      <c r="T175" s="1158">
        <v>11729.408791631384</v>
      </c>
      <c r="U175" s="1158">
        <v>12660.780876300903</v>
      </c>
      <c r="V175" s="1159"/>
      <c r="W175" s="1159"/>
      <c r="X175" s="1160">
        <v>12767.346390701898</v>
      </c>
      <c r="Y175" s="1160">
        <v>11907.141099307353</v>
      </c>
      <c r="Z175" s="1215">
        <v>12150.101245045345</v>
      </c>
      <c r="AA175" s="166" t="s">
        <v>123</v>
      </c>
      <c r="AB175" s="152"/>
      <c r="AC175" s="1116"/>
      <c r="AD175" s="1116"/>
      <c r="AE175" s="1116"/>
      <c r="AF175" s="1116"/>
      <c r="AG175" s="1116"/>
      <c r="AH175" s="1116"/>
      <c r="AI175" s="1116"/>
      <c r="AJ175" s="1116"/>
      <c r="AK175" s="1116"/>
      <c r="AL175" s="1116"/>
      <c r="AM175" s="1116"/>
      <c r="AN175" s="1116"/>
      <c r="AO175" s="1116"/>
      <c r="AP175" s="1116"/>
      <c r="AQ175" s="1116"/>
      <c r="AR175" s="1116"/>
      <c r="AS175" s="1116"/>
      <c r="AT175" s="1116"/>
      <c r="AU175" s="1116"/>
      <c r="AV175" s="1116"/>
      <c r="AW175" s="1116"/>
      <c r="AX175" s="1116"/>
      <c r="AY175" s="1116"/>
      <c r="AZ175" s="1116"/>
      <c r="BA175" s="1116"/>
      <c r="BB175" s="1116"/>
    </row>
    <row r="176" spans="1:54" ht="15" x14ac:dyDescent="0.25">
      <c r="A176" s="177" t="s">
        <v>143</v>
      </c>
      <c r="B176" s="160">
        <v>2034</v>
      </c>
      <c r="C176" s="1163">
        <v>11405.568401740466</v>
      </c>
      <c r="D176" s="1146">
        <v>9222.7831274543005</v>
      </c>
      <c r="E176" s="1147">
        <v>10166.871431311982</v>
      </c>
      <c r="F176" s="1147"/>
      <c r="G176" s="1147"/>
      <c r="H176" s="1148">
        <v>11158.894117050077</v>
      </c>
      <c r="I176" s="1148">
        <v>9371.2545232877565</v>
      </c>
      <c r="J176" s="1167">
        <v>10265.074320168917</v>
      </c>
      <c r="K176" s="1168">
        <v>1346.8076012285699</v>
      </c>
      <c r="L176" s="1151">
        <v>2556.0477846895724</v>
      </c>
      <c r="M176" s="1152"/>
      <c r="N176" s="1152"/>
      <c r="O176" s="1153"/>
      <c r="P176" s="1154">
        <v>2556.0477846895724</v>
      </c>
      <c r="Q176" s="1154">
        <v>1346.8076012285696</v>
      </c>
      <c r="R176" s="1213">
        <v>1951.427692959071</v>
      </c>
      <c r="S176" s="1214">
        <v>12752.376002969035</v>
      </c>
      <c r="T176" s="1158">
        <v>11778.830912143872</v>
      </c>
      <c r="U176" s="1158">
        <v>12722.919216001554</v>
      </c>
      <c r="V176" s="1159"/>
      <c r="W176" s="1159"/>
      <c r="X176" s="1160">
        <v>12870.192519105938</v>
      </c>
      <c r="Y176" s="1160">
        <v>11965.891568303705</v>
      </c>
      <c r="Z176" s="1215">
        <v>12216.502013127987</v>
      </c>
      <c r="AA176" s="166" t="s">
        <v>123</v>
      </c>
      <c r="AB176" s="152"/>
      <c r="AC176" s="1116"/>
      <c r="AD176" s="1116"/>
      <c r="AE176" s="1116"/>
      <c r="AF176" s="1116"/>
      <c r="AG176" s="1116"/>
      <c r="AH176" s="1116"/>
      <c r="AI176" s="1116"/>
      <c r="AJ176" s="1116"/>
      <c r="AK176" s="1116"/>
      <c r="AL176" s="1116"/>
      <c r="AM176" s="1116"/>
      <c r="AN176" s="1116"/>
      <c r="AO176" s="1116"/>
      <c r="AP176" s="1116"/>
      <c r="AQ176" s="1116"/>
      <c r="AR176" s="1116"/>
      <c r="AS176" s="1116"/>
      <c r="AT176" s="1116"/>
      <c r="AU176" s="1116"/>
      <c r="AV176" s="1116"/>
      <c r="AW176" s="1116"/>
      <c r="AX176" s="1116"/>
      <c r="AY176" s="1116"/>
      <c r="AZ176" s="1116"/>
      <c r="BA176" s="1116"/>
      <c r="BB176" s="1116"/>
    </row>
    <row r="177" spans="1:54" ht="15.6" thickBot="1" x14ac:dyDescent="0.3">
      <c r="A177" s="1162" t="s">
        <v>144</v>
      </c>
      <c r="B177" s="160">
        <v>2035</v>
      </c>
      <c r="C177" s="1163">
        <v>11525.051113484606</v>
      </c>
      <c r="D177" s="1146">
        <v>9174.2583897854638</v>
      </c>
      <c r="E177" s="1147">
        <v>10131.3377476773</v>
      </c>
      <c r="F177" s="1147"/>
      <c r="G177" s="1147"/>
      <c r="H177" s="1148">
        <v>11242.09190910375</v>
      </c>
      <c r="I177" s="1148">
        <v>9311.6729248611628</v>
      </c>
      <c r="J177" s="1167">
        <v>10276.882416982457</v>
      </c>
      <c r="K177" s="1168">
        <v>1357.8332227466849</v>
      </c>
      <c r="L177" s="1151">
        <v>2656.0323886397009</v>
      </c>
      <c r="M177" s="1152"/>
      <c r="N177" s="1152"/>
      <c r="O177" s="1153"/>
      <c r="P177" s="1154">
        <v>2656.0323886397009</v>
      </c>
      <c r="Q177" s="1154">
        <v>1357.8332227466849</v>
      </c>
      <c r="R177" s="1213">
        <v>2006.9328056931929</v>
      </c>
      <c r="S177" s="1214">
        <v>12882.884336231291</v>
      </c>
      <c r="T177" s="1158">
        <v>11830.290778425166</v>
      </c>
      <c r="U177" s="1158">
        <v>12787.370136317</v>
      </c>
      <c r="V177" s="1159"/>
      <c r="W177" s="1159"/>
      <c r="X177" s="1160">
        <v>12975.468454164376</v>
      </c>
      <c r="Y177" s="1160">
        <v>12024.895046484598</v>
      </c>
      <c r="Z177" s="1215">
        <v>12283.81522267565</v>
      </c>
      <c r="AA177" s="166" t="s">
        <v>123</v>
      </c>
      <c r="AB177" s="152"/>
      <c r="AC177" s="1116"/>
      <c r="AD177" s="1116"/>
      <c r="AE177" s="1116"/>
      <c r="AF177" s="1116"/>
      <c r="AG177" s="1116"/>
      <c r="AH177" s="1116"/>
      <c r="AI177" s="1116"/>
      <c r="AJ177" s="1116"/>
      <c r="AK177" s="1116"/>
      <c r="AL177" s="1116"/>
      <c r="AM177" s="1116"/>
      <c r="AN177" s="1116"/>
      <c r="AO177" s="1116"/>
      <c r="AP177" s="1116"/>
      <c r="AQ177" s="1116"/>
      <c r="AR177" s="1116"/>
      <c r="AS177" s="1116"/>
      <c r="AT177" s="1116"/>
      <c r="AU177" s="1116"/>
      <c r="AV177" s="1116"/>
      <c r="AW177" s="1116"/>
      <c r="AX177" s="1116"/>
      <c r="AY177" s="1116"/>
      <c r="AZ177" s="1116"/>
      <c r="BA177" s="1116"/>
      <c r="BB177" s="1116"/>
    </row>
    <row r="178" spans="1:54" ht="15" x14ac:dyDescent="0.25">
      <c r="A178" s="1185" t="s">
        <v>145</v>
      </c>
      <c r="B178" s="160">
        <v>2036</v>
      </c>
      <c r="C178" s="1163">
        <v>11644.58715836734</v>
      </c>
      <c r="D178" s="1146">
        <v>9125.5773880062225</v>
      </c>
      <c r="E178" s="1147">
        <v>10096.010899051773</v>
      </c>
      <c r="F178" s="1147"/>
      <c r="G178" s="1147"/>
      <c r="H178" s="1148">
        <v>11326.095748354692</v>
      </c>
      <c r="I178" s="1148">
        <v>9251.3545485955328</v>
      </c>
      <c r="J178" s="1167">
        <v>10288.725148475112</v>
      </c>
      <c r="K178" s="1168">
        <v>1368.6620534309693</v>
      </c>
      <c r="L178" s="1151">
        <v>2758.3571420201788</v>
      </c>
      <c r="M178" s="1152"/>
      <c r="N178" s="1152"/>
      <c r="O178" s="1153"/>
      <c r="P178" s="1154">
        <v>2758.3571420201788</v>
      </c>
      <c r="Q178" s="1154">
        <v>1368.6620534309693</v>
      </c>
      <c r="R178" s="1213">
        <v>2063.5095977255742</v>
      </c>
      <c r="S178" s="1214">
        <v>13013.249211798309</v>
      </c>
      <c r="T178" s="1158">
        <v>11883.934530026401</v>
      </c>
      <c r="U178" s="1158">
        <v>12854.368041071952</v>
      </c>
      <c r="V178" s="1159"/>
      <c r="W178" s="1159"/>
      <c r="X178" s="1160">
        <v>13082.998320844084</v>
      </c>
      <c r="Y178" s="1160">
        <v>12084.702867753689</v>
      </c>
      <c r="Z178" s="1215">
        <v>12352.234746200687</v>
      </c>
      <c r="AA178" s="166" t="s">
        <v>123</v>
      </c>
      <c r="AB178" s="152"/>
      <c r="AC178" s="1116"/>
      <c r="AD178" s="1116"/>
      <c r="AE178" s="1116"/>
      <c r="AF178" s="1116"/>
      <c r="AG178" s="1116"/>
      <c r="AH178" s="1116"/>
      <c r="AI178" s="1116"/>
      <c r="AJ178" s="1116"/>
      <c r="AK178" s="1116"/>
      <c r="AL178" s="1116"/>
      <c r="AM178" s="1116"/>
      <c r="AN178" s="1116"/>
      <c r="AO178" s="1116"/>
      <c r="AP178" s="1116"/>
      <c r="AQ178" s="1116"/>
      <c r="AR178" s="1116"/>
      <c r="AS178" s="1116"/>
      <c r="AT178" s="1116"/>
      <c r="AU178" s="1116"/>
      <c r="AV178" s="1116"/>
      <c r="AW178" s="1116"/>
      <c r="AX178" s="1116"/>
      <c r="AY178" s="1116"/>
      <c r="AZ178" s="1116"/>
      <c r="BA178" s="1116"/>
      <c r="BB178" s="1116"/>
    </row>
    <row r="179" spans="1:54" ht="15" x14ac:dyDescent="0.25">
      <c r="A179" s="1186" t="s">
        <v>146</v>
      </c>
      <c r="B179" s="160">
        <v>2037</v>
      </c>
      <c r="C179" s="1163">
        <v>11764.186864296895</v>
      </c>
      <c r="D179" s="1146">
        <v>9076.7937614198636</v>
      </c>
      <c r="E179" s="1147">
        <v>10060.928774910091</v>
      </c>
      <c r="F179" s="1147"/>
      <c r="G179" s="1147"/>
      <c r="H179" s="1148">
        <v>11410.776174461511</v>
      </c>
      <c r="I179" s="1148">
        <v>9190.496759289721</v>
      </c>
      <c r="J179" s="1167">
        <v>10300.636466875616</v>
      </c>
      <c r="K179" s="1168">
        <v>1379.2955168895805</v>
      </c>
      <c r="L179" s="1151">
        <v>2862.97424271711</v>
      </c>
      <c r="M179" s="1152"/>
      <c r="N179" s="1152"/>
      <c r="O179" s="1153"/>
      <c r="P179" s="1154">
        <v>2862.9742427171104</v>
      </c>
      <c r="Q179" s="1154">
        <v>1379.2955168895796</v>
      </c>
      <c r="R179" s="1213">
        <v>2121.134879803345</v>
      </c>
      <c r="S179" s="1214">
        <v>13143.482381186475</v>
      </c>
      <c r="T179" s="1158">
        <v>11939.768004136973</v>
      </c>
      <c r="U179" s="1158">
        <v>12923.903017627201</v>
      </c>
      <c r="V179" s="1159"/>
      <c r="W179" s="1159"/>
      <c r="X179" s="1160">
        <v>13192.46568461714</v>
      </c>
      <c r="Y179" s="1160">
        <v>12145.636584016627</v>
      </c>
      <c r="Z179" s="1215">
        <v>12421.771346678961</v>
      </c>
      <c r="AA179" s="166" t="s">
        <v>123</v>
      </c>
      <c r="AB179" s="152"/>
      <c r="AC179" s="1116"/>
      <c r="AD179" s="1116"/>
      <c r="AE179" s="1116"/>
      <c r="AF179" s="1116"/>
      <c r="AG179" s="1116"/>
      <c r="AH179" s="1116"/>
      <c r="AI179" s="1116"/>
      <c r="AJ179" s="1116"/>
      <c r="AK179" s="1116"/>
      <c r="AL179" s="1116"/>
      <c r="AM179" s="1116"/>
      <c r="AN179" s="1116"/>
      <c r="AO179" s="1116"/>
      <c r="AP179" s="1116"/>
      <c r="AQ179" s="1116"/>
      <c r="AR179" s="1116"/>
      <c r="AS179" s="1116"/>
      <c r="AT179" s="1116"/>
      <c r="AU179" s="1116"/>
      <c r="AV179" s="1116"/>
      <c r="AW179" s="1116"/>
      <c r="AX179" s="1116"/>
      <c r="AY179" s="1116"/>
      <c r="AZ179" s="1116"/>
      <c r="BA179" s="1116"/>
      <c r="BB179" s="1116"/>
    </row>
    <row r="180" spans="1:54" ht="15.6" thickBot="1" x14ac:dyDescent="0.3">
      <c r="A180" s="1187" t="s">
        <v>147</v>
      </c>
      <c r="B180" s="160">
        <v>2038</v>
      </c>
      <c r="C180" s="1163">
        <v>11883.770860789795</v>
      </c>
      <c r="D180" s="1146">
        <v>9027.8315536433147</v>
      </c>
      <c r="E180" s="1147">
        <v>10026.02519843001</v>
      </c>
      <c r="F180" s="1147"/>
      <c r="G180" s="1147"/>
      <c r="H180" s="1148">
        <v>11495.946236215026</v>
      </c>
      <c r="I180" s="1148">
        <v>9129.1388390270549</v>
      </c>
      <c r="J180" s="1167">
        <v>10312.542537621041</v>
      </c>
      <c r="K180" s="1168">
        <v>1389.7245200070081</v>
      </c>
      <c r="L180" s="1151">
        <v>2969.7917765839379</v>
      </c>
      <c r="M180" s="1152"/>
      <c r="N180" s="1152"/>
      <c r="O180" s="1153"/>
      <c r="P180" s="1154">
        <v>2969.7917765839379</v>
      </c>
      <c r="Q180" s="1154">
        <v>1389.7245200070079</v>
      </c>
      <c r="R180" s="1213">
        <v>2179.7581482954729</v>
      </c>
      <c r="S180" s="1214">
        <v>13273.495380796803</v>
      </c>
      <c r="T180" s="1158">
        <v>11997.623330227252</v>
      </c>
      <c r="U180" s="1158">
        <v>12995.816975013948</v>
      </c>
      <c r="V180" s="1159"/>
      <c r="W180" s="1159"/>
      <c r="X180" s="1160">
        <v>13303.504227059515</v>
      </c>
      <c r="Y180" s="1160">
        <v>12207.786230299156</v>
      </c>
      <c r="Z180" s="1215">
        <v>12492.300685916514</v>
      </c>
      <c r="AA180" s="166" t="s">
        <v>123</v>
      </c>
      <c r="AB180" s="152"/>
      <c r="AC180" s="1116"/>
      <c r="AD180" s="1116"/>
      <c r="AE180" s="1116"/>
      <c r="AF180" s="1116"/>
      <c r="AG180" s="1116"/>
      <c r="AH180" s="1116"/>
      <c r="AI180" s="1116"/>
      <c r="AJ180" s="1116"/>
      <c r="AK180" s="1116"/>
      <c r="AL180" s="1116"/>
      <c r="AM180" s="1116"/>
      <c r="AN180" s="1116"/>
      <c r="AO180" s="1116"/>
      <c r="AP180" s="1116"/>
      <c r="AQ180" s="1116"/>
      <c r="AR180" s="1116"/>
      <c r="AS180" s="1116"/>
      <c r="AT180" s="1116"/>
      <c r="AU180" s="1116"/>
      <c r="AV180" s="1116"/>
      <c r="AW180" s="1116"/>
      <c r="AX180" s="1116"/>
      <c r="AY180" s="1116"/>
      <c r="AZ180" s="1116"/>
      <c r="BA180" s="1116"/>
      <c r="BB180" s="1116"/>
    </row>
    <row r="181" spans="1:54" ht="15" x14ac:dyDescent="0.25">
      <c r="B181" s="160">
        <v>2039</v>
      </c>
      <c r="C181" s="1163">
        <v>12003.166464430897</v>
      </c>
      <c r="D181" s="1146">
        <v>8978.5410140082586</v>
      </c>
      <c r="E181" s="1147">
        <v>9991.1163537558459</v>
      </c>
      <c r="F181" s="1147"/>
      <c r="G181" s="1147"/>
      <c r="H181" s="1148">
        <v>11581.344112119574</v>
      </c>
      <c r="I181" s="1148">
        <v>9067.2051093437603</v>
      </c>
      <c r="J181" s="1167">
        <v>10324.274610731667</v>
      </c>
      <c r="K181" s="1168">
        <v>1399.929171442006</v>
      </c>
      <c r="L181" s="1151">
        <v>3078.6836945919054</v>
      </c>
      <c r="M181" s="1152"/>
      <c r="N181" s="1152"/>
      <c r="O181" s="1153"/>
      <c r="P181" s="1154">
        <v>3078.6836945919058</v>
      </c>
      <c r="Q181" s="1154">
        <v>1399.9291714420051</v>
      </c>
      <c r="R181" s="1213">
        <v>2239.3064330169555</v>
      </c>
      <c r="S181" s="1214">
        <v>13403.095635872902</v>
      </c>
      <c r="T181" s="1158">
        <v>12057.224708600164</v>
      </c>
      <c r="U181" s="1158">
        <v>13069.800048347752</v>
      </c>
      <c r="V181" s="1159"/>
      <c r="W181" s="1159"/>
      <c r="X181" s="1160">
        <v>13415.675183474887</v>
      </c>
      <c r="Y181" s="1160">
        <v>12271.071745072328</v>
      </c>
      <c r="Z181" s="1215">
        <v>12563.581043748622</v>
      </c>
      <c r="AA181" s="166" t="s">
        <v>123</v>
      </c>
      <c r="AB181" s="152"/>
      <c r="AC181" s="1116"/>
      <c r="AD181" s="1116"/>
      <c r="AE181" s="1116"/>
      <c r="AF181" s="1116"/>
      <c r="AG181" s="1116"/>
      <c r="AH181" s="1116"/>
      <c r="AI181" s="1116"/>
      <c r="AJ181" s="1116"/>
      <c r="AK181" s="1116"/>
      <c r="AL181" s="1116"/>
      <c r="AM181" s="1116"/>
      <c r="AN181" s="1116"/>
      <c r="AO181" s="1116"/>
      <c r="AP181" s="1116"/>
      <c r="AQ181" s="1116"/>
      <c r="AR181" s="1116"/>
      <c r="AS181" s="1116"/>
      <c r="AT181" s="1116"/>
      <c r="AU181" s="1116"/>
      <c r="AV181" s="1116"/>
      <c r="AW181" s="1116"/>
      <c r="AX181" s="1116"/>
      <c r="AY181" s="1116"/>
      <c r="AZ181" s="1116"/>
      <c r="BA181" s="1116"/>
      <c r="BB181" s="1116"/>
    </row>
    <row r="182" spans="1:54" ht="15" x14ac:dyDescent="0.25">
      <c r="B182" s="160">
        <v>2040</v>
      </c>
      <c r="C182" s="1163">
        <v>12122.233854390573</v>
      </c>
      <c r="D182" s="1146">
        <v>8928.8318133907123</v>
      </c>
      <c r="E182" s="1147">
        <v>9956.0479061574333</v>
      </c>
      <c r="F182" s="1147"/>
      <c r="G182" s="1147"/>
      <c r="H182" s="1148">
        <v>11666.758871104283</v>
      </c>
      <c r="I182" s="1148">
        <v>9004.650178188198</v>
      </c>
      <c r="J182" s="1167">
        <v>10335.70452464624</v>
      </c>
      <c r="K182" s="1168">
        <v>1409.8936167075781</v>
      </c>
      <c r="L182" s="1151">
        <v>3189.5314838478021</v>
      </c>
      <c r="M182" s="1152"/>
      <c r="N182" s="1152"/>
      <c r="O182" s="1153"/>
      <c r="P182" s="1154">
        <v>3189.531483847803</v>
      </c>
      <c r="Q182" s="1154">
        <v>1409.8936167075767</v>
      </c>
      <c r="R182" s="1213">
        <v>2299.7125502776898</v>
      </c>
      <c r="S182" s="1214">
        <v>13532.127471098152</v>
      </c>
      <c r="T182" s="1158">
        <v>12118.363297238515</v>
      </c>
      <c r="U182" s="1158">
        <v>13145.579390005236</v>
      </c>
      <c r="V182" s="1159"/>
      <c r="W182" s="1159"/>
      <c r="X182" s="1160">
        <v>13528.61755857448</v>
      </c>
      <c r="Y182" s="1160">
        <v>12335.429213653459</v>
      </c>
      <c r="Z182" s="1215">
        <v>12635.417074923931</v>
      </c>
      <c r="AA182" s="166" t="s">
        <v>123</v>
      </c>
      <c r="AB182" s="152"/>
      <c r="AC182" s="1116"/>
      <c r="AD182" s="1116"/>
      <c r="AE182" s="1116"/>
      <c r="AF182" s="1116"/>
      <c r="AG182" s="1116"/>
      <c r="AH182" s="1116"/>
      <c r="AI182" s="1116"/>
      <c r="AJ182" s="1116"/>
      <c r="AK182" s="1116"/>
      <c r="AL182" s="1116"/>
      <c r="AM182" s="1116"/>
      <c r="AN182" s="1116"/>
      <c r="AO182" s="1116"/>
      <c r="AP182" s="1116"/>
      <c r="AQ182" s="1116"/>
      <c r="AR182" s="1116"/>
      <c r="AS182" s="1116"/>
      <c r="AT182" s="1116"/>
      <c r="AU182" s="1116"/>
      <c r="AV182" s="1116"/>
      <c r="AW182" s="1116"/>
      <c r="AX182" s="1116"/>
      <c r="AY182" s="1116"/>
      <c r="AZ182" s="1116"/>
      <c r="BA182" s="1116"/>
      <c r="BB182" s="1116"/>
    </row>
    <row r="183" spans="1:54" ht="15" x14ac:dyDescent="0.25">
      <c r="B183" s="160">
        <v>2041</v>
      </c>
      <c r="C183" s="1163">
        <v>12240.946318873428</v>
      </c>
      <c r="D183" s="1146">
        <v>8878.7467764561879</v>
      </c>
      <c r="E183" s="1147">
        <v>9920.8320788831097</v>
      </c>
      <c r="F183" s="1147"/>
      <c r="G183" s="1147"/>
      <c r="H183" s="1148">
        <v>11752.119776590293</v>
      </c>
      <c r="I183" s="1148">
        <v>8941.5636728848604</v>
      </c>
      <c r="J183" s="1167">
        <v>10346.841724737576</v>
      </c>
      <c r="K183" s="1168">
        <v>1419.6153077495394</v>
      </c>
      <c r="L183" s="1151">
        <v>3302.2550528782986</v>
      </c>
      <c r="M183" s="1152"/>
      <c r="N183" s="1152"/>
      <c r="O183" s="1153"/>
      <c r="P183" s="1154">
        <v>3302.255052878299</v>
      </c>
      <c r="Q183" s="1154">
        <v>1419.6153077495387</v>
      </c>
      <c r="R183" s="1213">
        <v>2360.9351803139189</v>
      </c>
      <c r="S183" s="1214">
        <v>13660.561626622968</v>
      </c>
      <c r="T183" s="1158">
        <v>12181.001829334487</v>
      </c>
      <c r="U183" s="1158">
        <v>13223.087131761407</v>
      </c>
      <c r="V183" s="1159"/>
      <c r="W183" s="1159"/>
      <c r="X183" s="1160">
        <v>13642.161266182182</v>
      </c>
      <c r="Y183" s="1160">
        <v>12400.939125630393</v>
      </c>
      <c r="Z183" s="1215">
        <v>12707.776905051494</v>
      </c>
      <c r="AA183" s="166" t="s">
        <v>123</v>
      </c>
      <c r="AB183" s="152"/>
      <c r="AC183" s="1116"/>
      <c r="AD183" s="1116"/>
      <c r="AE183" s="1116"/>
      <c r="AF183" s="1116"/>
      <c r="AG183" s="1116"/>
      <c r="AH183" s="1116"/>
      <c r="AI183" s="1116"/>
      <c r="AJ183" s="1116"/>
      <c r="AK183" s="1116"/>
      <c r="AL183" s="1116"/>
      <c r="AM183" s="1116"/>
      <c r="AN183" s="1116"/>
      <c r="AO183" s="1116"/>
      <c r="AP183" s="1116"/>
      <c r="AQ183" s="1116"/>
      <c r="AR183" s="1116"/>
      <c r="AS183" s="1116"/>
      <c r="AT183" s="1116"/>
      <c r="AU183" s="1116"/>
      <c r="AV183" s="1116"/>
      <c r="AW183" s="1116"/>
      <c r="AX183" s="1116"/>
      <c r="AY183" s="1116"/>
      <c r="AZ183" s="1116"/>
      <c r="BA183" s="1116"/>
      <c r="BB183" s="1116"/>
    </row>
    <row r="184" spans="1:54" ht="15" x14ac:dyDescent="0.25">
      <c r="B184" s="160">
        <v>2042</v>
      </c>
      <c r="C184" s="1163">
        <v>12359.349891680364</v>
      </c>
      <c r="D184" s="1146">
        <v>8828.4099684182165</v>
      </c>
      <c r="E184" s="1147">
        <v>9885.4966142948415</v>
      </c>
      <c r="F184" s="1147"/>
      <c r="G184" s="1147"/>
      <c r="H184" s="1148">
        <v>11837.426257256735</v>
      </c>
      <c r="I184" s="1148">
        <v>8878.0780590055438</v>
      </c>
      <c r="J184" s="1167">
        <v>10357.752158131139</v>
      </c>
      <c r="K184" s="1168">
        <v>1429.1001551110369</v>
      </c>
      <c r="L184" s="1151">
        <v>3416.8020262217678</v>
      </c>
      <c r="M184" s="1152"/>
      <c r="N184" s="1152"/>
      <c r="O184" s="1153"/>
      <c r="P184" s="1154">
        <v>3416.8020262217674</v>
      </c>
      <c r="Q184" s="1154">
        <v>1429.1001551110371</v>
      </c>
      <c r="R184" s="1213">
        <v>2422.9510906664023</v>
      </c>
      <c r="S184" s="1214">
        <v>13788.4500467914</v>
      </c>
      <c r="T184" s="1158">
        <v>12245.211994639983</v>
      </c>
      <c r="U184" s="1158">
        <v>13302.298640516608</v>
      </c>
      <c r="V184" s="1159"/>
      <c r="W184" s="1159"/>
      <c r="X184" s="1160">
        <v>13756.222793869047</v>
      </c>
      <c r="Y184" s="1160">
        <v>12467.750994096283</v>
      </c>
      <c r="Z184" s="1215">
        <v>12780.703248797541</v>
      </c>
      <c r="AA184" s="166" t="s">
        <v>123</v>
      </c>
      <c r="AB184" s="152"/>
      <c r="AC184" s="1116"/>
      <c r="AD184" s="1116"/>
      <c r="AE184" s="1116"/>
      <c r="AF184" s="1116"/>
      <c r="AG184" s="1116"/>
      <c r="AH184" s="1116"/>
      <c r="AI184" s="1116"/>
      <c r="AJ184" s="1116"/>
      <c r="AK184" s="1116"/>
      <c r="AL184" s="1116"/>
      <c r="AM184" s="1116"/>
      <c r="AN184" s="1116"/>
      <c r="AO184" s="1116"/>
      <c r="AP184" s="1116"/>
      <c r="AQ184" s="1116"/>
      <c r="AR184" s="1116"/>
      <c r="AS184" s="1116"/>
      <c r="AT184" s="1116"/>
      <c r="AU184" s="1116"/>
      <c r="AV184" s="1116"/>
      <c r="AW184" s="1116"/>
      <c r="AX184" s="1116"/>
      <c r="AY184" s="1116"/>
      <c r="AZ184" s="1116"/>
      <c r="BA184" s="1116"/>
      <c r="BB184" s="1116"/>
    </row>
    <row r="185" spans="1:54" ht="15" x14ac:dyDescent="0.25">
      <c r="B185" s="160">
        <v>2043</v>
      </c>
      <c r="C185" s="1163">
        <v>12477.44111393493</v>
      </c>
      <c r="D185" s="1146">
        <v>8777.9056466392994</v>
      </c>
      <c r="E185" s="1147">
        <v>9849.8952745912957</v>
      </c>
      <c r="F185" s="1147"/>
      <c r="G185" s="1147"/>
      <c r="H185" s="1148">
        <v>11922.609822854009</v>
      </c>
      <c r="I185" s="1148">
        <v>8814.2182005896739</v>
      </c>
      <c r="J185" s="1167">
        <v>10368.414011721841</v>
      </c>
      <c r="K185" s="1168">
        <v>1438.3483103774629</v>
      </c>
      <c r="L185" s="1151">
        <v>3533.1051702604454</v>
      </c>
      <c r="M185" s="1152"/>
      <c r="N185" s="1152"/>
      <c r="O185" s="1153"/>
      <c r="P185" s="1154">
        <v>3533.1051702604454</v>
      </c>
      <c r="Q185" s="1154">
        <v>1438.3483103774633</v>
      </c>
      <c r="R185" s="1213">
        <v>2485.7267403189544</v>
      </c>
      <c r="S185" s="1214">
        <v>13915.789424312394</v>
      </c>
      <c r="T185" s="1158">
        <v>12311.010816899745</v>
      </c>
      <c r="U185" s="1158">
        <v>13383.000444851741</v>
      </c>
      <c r="V185" s="1159"/>
      <c r="W185" s="1159"/>
      <c r="X185" s="1160">
        <v>13870.628219932471</v>
      </c>
      <c r="Y185" s="1160">
        <v>12535.90557077678</v>
      </c>
      <c r="Z185" s="1215">
        <v>12854.140752040796</v>
      </c>
      <c r="AA185" s="166" t="s">
        <v>123</v>
      </c>
      <c r="AB185" s="152"/>
      <c r="AC185" s="1116"/>
      <c r="AD185" s="1116"/>
      <c r="AE185" s="1116"/>
      <c r="AF185" s="1116"/>
      <c r="AG185" s="1116"/>
      <c r="AH185" s="1116"/>
      <c r="AI185" s="1116"/>
      <c r="AJ185" s="1116"/>
      <c r="AK185" s="1116"/>
      <c r="AL185" s="1116"/>
      <c r="AM185" s="1116"/>
      <c r="AN185" s="1116"/>
      <c r="AO185" s="1116"/>
      <c r="AP185" s="1116"/>
      <c r="AQ185" s="1116"/>
      <c r="AR185" s="1116"/>
      <c r="AS185" s="1116"/>
      <c r="AT185" s="1116"/>
      <c r="AU185" s="1116"/>
      <c r="AV185" s="1116"/>
      <c r="AW185" s="1116"/>
      <c r="AX185" s="1116"/>
      <c r="AY185" s="1116"/>
      <c r="AZ185" s="1116"/>
      <c r="BA185" s="1116"/>
      <c r="BB185" s="1116"/>
    </row>
    <row r="186" spans="1:54" ht="15" x14ac:dyDescent="0.25">
      <c r="B186" s="160">
        <v>2044</v>
      </c>
      <c r="C186" s="1163">
        <v>12595.23176811839</v>
      </c>
      <c r="D186" s="1146">
        <v>8727.3424916017339</v>
      </c>
      <c r="E186" s="1147">
        <v>9813.8432837040746</v>
      </c>
      <c r="F186" s="1147"/>
      <c r="G186" s="1147"/>
      <c r="H186" s="1148">
        <v>12007.615001346798</v>
      </c>
      <c r="I186" s="1148">
        <v>8749.9966942693336</v>
      </c>
      <c r="J186" s="1167">
        <v>10378.805847808066</v>
      </c>
      <c r="K186" s="1168">
        <v>1447.3616898398504</v>
      </c>
      <c r="L186" s="1151">
        <v>3651.1062876754054</v>
      </c>
      <c r="M186" s="1152"/>
      <c r="N186" s="1152"/>
      <c r="O186" s="1153"/>
      <c r="P186" s="1154">
        <v>3651.1062876754049</v>
      </c>
      <c r="Q186" s="1154">
        <v>1447.3616898398511</v>
      </c>
      <c r="R186" s="1213">
        <v>2549.2339887576281</v>
      </c>
      <c r="S186" s="1214">
        <v>14042.593457958241</v>
      </c>
      <c r="T186" s="1158">
        <v>12378.44877927714</v>
      </c>
      <c r="U186" s="1158">
        <v>13464.94957137948</v>
      </c>
      <c r="V186" s="1159"/>
      <c r="W186" s="1159"/>
      <c r="X186" s="1160">
        <v>13985.220605579254</v>
      </c>
      <c r="Y186" s="1160">
        <v>12605.440600163985</v>
      </c>
      <c r="Z186" s="1215">
        <v>12928.039836565695</v>
      </c>
      <c r="AA186" s="166" t="s">
        <v>123</v>
      </c>
      <c r="AB186" s="152"/>
      <c r="AC186" s="1116"/>
      <c r="AD186" s="1116"/>
      <c r="AE186" s="1116"/>
      <c r="AF186" s="1116"/>
      <c r="AG186" s="1116"/>
      <c r="AH186" s="1116"/>
      <c r="AI186" s="1116"/>
      <c r="AJ186" s="1116"/>
      <c r="AK186" s="1116"/>
      <c r="AL186" s="1116"/>
      <c r="AM186" s="1116"/>
      <c r="AN186" s="1116"/>
      <c r="AO186" s="1116"/>
      <c r="AP186" s="1116"/>
      <c r="AQ186" s="1116"/>
      <c r="AR186" s="1116"/>
      <c r="AS186" s="1116"/>
      <c r="AT186" s="1116"/>
      <c r="AU186" s="1116"/>
      <c r="AV186" s="1116"/>
      <c r="AW186" s="1116"/>
      <c r="AX186" s="1116"/>
      <c r="AY186" s="1116"/>
      <c r="AZ186" s="1116"/>
      <c r="BA186" s="1116"/>
      <c r="BB186" s="1116"/>
    </row>
    <row r="187" spans="1:54" ht="15" x14ac:dyDescent="0.25">
      <c r="B187" s="160">
        <v>2045</v>
      </c>
      <c r="C187" s="1163">
        <v>12712.710813558166</v>
      </c>
      <c r="D187" s="1146">
        <v>8676.8239247486181</v>
      </c>
      <c r="E187" s="1147">
        <v>9777.1823362936793</v>
      </c>
      <c r="F187" s="1147"/>
      <c r="G187" s="1147"/>
      <c r="H187" s="1148">
        <v>12092.38249742697</v>
      </c>
      <c r="I187" s="1148">
        <v>8685.4288856400053</v>
      </c>
      <c r="J187" s="1167">
        <v>10388.905691533488</v>
      </c>
      <c r="K187" s="1168">
        <v>1456.1395861044437</v>
      </c>
      <c r="L187" s="1151">
        <v>3770.7453351474778</v>
      </c>
      <c r="M187" s="1152"/>
      <c r="N187" s="1152"/>
      <c r="O187" s="1153"/>
      <c r="P187" s="1154">
        <v>3770.7453351474778</v>
      </c>
      <c r="Q187" s="1154">
        <v>1456.1395861044439</v>
      </c>
      <c r="R187" s="1213">
        <v>2613.4424606259608</v>
      </c>
      <c r="S187" s="1214">
        <v>14168.85039966261</v>
      </c>
      <c r="T187" s="1158">
        <v>12447.569259896096</v>
      </c>
      <c r="U187" s="1158">
        <v>13547.927671441157</v>
      </c>
      <c r="V187" s="1159"/>
      <c r="W187" s="1159"/>
      <c r="X187" s="1160">
        <v>14099.854058361225</v>
      </c>
      <c r="Y187" s="1160">
        <v>12676.377495638686</v>
      </c>
      <c r="Z187" s="1215">
        <v>13002.348152159448</v>
      </c>
      <c r="AA187" s="166" t="s">
        <v>123</v>
      </c>
      <c r="AB187" s="152"/>
      <c r="AC187" s="1116"/>
      <c r="AD187" s="1116"/>
      <c r="AE187" s="1116"/>
      <c r="AF187" s="1116"/>
      <c r="AG187" s="1116"/>
      <c r="AH187" s="1116"/>
      <c r="AI187" s="1116"/>
      <c r="AJ187" s="1116"/>
      <c r="AK187" s="1116"/>
      <c r="AL187" s="1116"/>
      <c r="AM187" s="1116"/>
      <c r="AN187" s="1116"/>
      <c r="AO187" s="1116"/>
      <c r="AP187" s="1116"/>
      <c r="AQ187" s="1116"/>
      <c r="AR187" s="1116"/>
      <c r="AS187" s="1116"/>
      <c r="AT187" s="1116"/>
      <c r="AU187" s="1116"/>
      <c r="AV187" s="1116"/>
      <c r="AW187" s="1116"/>
      <c r="AX187" s="1116"/>
      <c r="AY187" s="1116"/>
      <c r="AZ187" s="1116"/>
      <c r="BA187" s="1116"/>
      <c r="BB187" s="1116"/>
    </row>
    <row r="188" spans="1:54" ht="15" x14ac:dyDescent="0.25">
      <c r="B188" s="160">
        <v>2046</v>
      </c>
      <c r="C188" s="1163">
        <v>12829.843008870761</v>
      </c>
      <c r="D188" s="1146">
        <v>8626.4217248879395</v>
      </c>
      <c r="E188" s="1147">
        <v>9739.8398195175014</v>
      </c>
      <c r="F188" s="1147"/>
      <c r="G188" s="1147"/>
      <c r="H188" s="1148">
        <v>12176.85818047005</v>
      </c>
      <c r="I188" s="1148">
        <v>8620.5448550474157</v>
      </c>
      <c r="J188" s="1167">
        <v>10398.701517758733</v>
      </c>
      <c r="K188" s="1168">
        <v>1464.6785527888487</v>
      </c>
      <c r="L188" s="1151">
        <v>3891.9482178279663</v>
      </c>
      <c r="M188" s="1152"/>
      <c r="N188" s="1152"/>
      <c r="O188" s="1153"/>
      <c r="P188" s="1154">
        <v>3891.9482178279668</v>
      </c>
      <c r="Q188" s="1154">
        <v>1464.678552788848</v>
      </c>
      <c r="R188" s="1213">
        <v>2678.3133853084073</v>
      </c>
      <c r="S188" s="1214">
        <v>14294.521561659611</v>
      </c>
      <c r="T188" s="1158">
        <v>12518.369942715906</v>
      </c>
      <c r="U188" s="1158">
        <v>13631.788037345468</v>
      </c>
      <c r="V188" s="1159"/>
      <c r="W188" s="1159"/>
      <c r="X188" s="1160">
        <v>14214.410457390304</v>
      </c>
      <c r="Y188" s="1160">
        <v>12748.709237090354</v>
      </c>
      <c r="Z188" s="1215">
        <v>13077.01490306714</v>
      </c>
      <c r="AA188" s="166" t="s">
        <v>123</v>
      </c>
      <c r="AB188" s="152"/>
      <c r="AC188" s="1116"/>
      <c r="AD188" s="1116"/>
      <c r="AE188" s="1116"/>
      <c r="AF188" s="1116"/>
      <c r="AG188" s="1116"/>
      <c r="AH188" s="1116"/>
      <c r="AI188" s="1116"/>
      <c r="AJ188" s="1116"/>
      <c r="AK188" s="1116"/>
      <c r="AL188" s="1116"/>
      <c r="AM188" s="1116"/>
      <c r="AN188" s="1116"/>
      <c r="AO188" s="1116"/>
      <c r="AP188" s="1116"/>
      <c r="AQ188" s="1116"/>
      <c r="AR188" s="1116"/>
      <c r="AS188" s="1116"/>
      <c r="AT188" s="1116"/>
      <c r="AU188" s="1116"/>
      <c r="AV188" s="1116"/>
      <c r="AW188" s="1116"/>
      <c r="AX188" s="1116"/>
      <c r="AY188" s="1116"/>
      <c r="AZ188" s="1116"/>
      <c r="BA188" s="1116"/>
      <c r="BB188" s="1116"/>
    </row>
    <row r="189" spans="1:54" ht="15" x14ac:dyDescent="0.25">
      <c r="B189" s="160">
        <v>2047</v>
      </c>
      <c r="C189" s="1163">
        <v>12946.550215619416</v>
      </c>
      <c r="D189" s="1146">
        <v>8576.213662081298</v>
      </c>
      <c r="E189" s="1147">
        <v>9701.7669701406303</v>
      </c>
      <c r="F189" s="1147"/>
      <c r="G189" s="1147"/>
      <c r="H189" s="1148">
        <v>12260.962544318196</v>
      </c>
      <c r="I189" s="1148">
        <v>8555.3913542427017</v>
      </c>
      <c r="J189" s="1167">
        <v>10408.176949280449</v>
      </c>
      <c r="K189" s="1168">
        <v>1472.9703250029847</v>
      </c>
      <c r="L189" s="1151">
        <v>4014.6418466380451</v>
      </c>
      <c r="M189" s="1152"/>
      <c r="N189" s="1152"/>
      <c r="O189" s="1153"/>
      <c r="P189" s="1154">
        <v>4014.6418466380451</v>
      </c>
      <c r="Q189" s="1154">
        <v>1472.9703250029847</v>
      </c>
      <c r="R189" s="1213">
        <v>2743.8060858205149</v>
      </c>
      <c r="S189" s="1214">
        <v>14419.520540622401</v>
      </c>
      <c r="T189" s="1158">
        <v>12590.855508719344</v>
      </c>
      <c r="U189" s="1158">
        <v>13716.408816778676</v>
      </c>
      <c r="V189" s="1159"/>
      <c r="W189" s="1159"/>
      <c r="X189" s="1160">
        <v>14328.755123110783</v>
      </c>
      <c r="Y189" s="1160">
        <v>12822.434787636164</v>
      </c>
      <c r="Z189" s="1215">
        <v>13151.983035100964</v>
      </c>
      <c r="AA189" s="166" t="s">
        <v>123</v>
      </c>
      <c r="AB189" s="152"/>
      <c r="AC189" s="1116"/>
      <c r="AD189" s="1116"/>
      <c r="AE189" s="1116"/>
      <c r="AF189" s="1116"/>
      <c r="AG189" s="1116"/>
      <c r="AH189" s="1116"/>
      <c r="AI189" s="1116"/>
      <c r="AJ189" s="1116"/>
      <c r="AK189" s="1116"/>
      <c r="AL189" s="1116"/>
      <c r="AM189" s="1116"/>
      <c r="AN189" s="1116"/>
      <c r="AO189" s="1116"/>
      <c r="AP189" s="1116"/>
      <c r="AQ189" s="1116"/>
      <c r="AR189" s="1116"/>
      <c r="AS189" s="1116"/>
      <c r="AT189" s="1116"/>
      <c r="AU189" s="1116"/>
      <c r="AV189" s="1116"/>
      <c r="AW189" s="1116"/>
      <c r="AX189" s="1116"/>
      <c r="AY189" s="1116"/>
      <c r="AZ189" s="1116"/>
      <c r="BA189" s="1116"/>
      <c r="BB189" s="1116"/>
    </row>
    <row r="190" spans="1:54" ht="15" x14ac:dyDescent="0.25">
      <c r="B190" s="160">
        <v>2048</v>
      </c>
      <c r="C190" s="1163">
        <v>13062.709151176614</v>
      </c>
      <c r="D190" s="1146">
        <v>8526.3136343330134</v>
      </c>
      <c r="E190" s="1147">
        <v>9662.8502754491401</v>
      </c>
      <c r="F190" s="1147"/>
      <c r="G190" s="1147"/>
      <c r="H190" s="1148">
        <v>12344.570052089541</v>
      </c>
      <c r="I190" s="1148">
        <v>8490.0119885496351</v>
      </c>
      <c r="J190" s="1167">
        <v>10417.291020319588</v>
      </c>
      <c r="K190" s="1168">
        <v>1481.0016522570349</v>
      </c>
      <c r="L190" s="1151">
        <v>4138.7693031099143</v>
      </c>
      <c r="M190" s="1152"/>
      <c r="N190" s="1152"/>
      <c r="O190" s="1153"/>
      <c r="P190" s="1154">
        <v>4138.7693031099143</v>
      </c>
      <c r="Q190" s="1154">
        <v>1481.0016522570352</v>
      </c>
      <c r="R190" s="1213">
        <v>2809.8854776834746</v>
      </c>
      <c r="S190" s="1214">
        <v>14543.710803433649</v>
      </c>
      <c r="T190" s="1158">
        <v>12665.082937442927</v>
      </c>
      <c r="U190" s="1158">
        <v>13801.619578559053</v>
      </c>
      <c r="V190" s="1159"/>
      <c r="W190" s="1159"/>
      <c r="X190" s="1160">
        <v>14442.698995567258</v>
      </c>
      <c r="Y190" s="1160">
        <v>12897.576550723159</v>
      </c>
      <c r="Z190" s="1215">
        <v>13227.176498003062</v>
      </c>
      <c r="AA190" s="166" t="s">
        <v>123</v>
      </c>
      <c r="AB190" s="152"/>
      <c r="AC190" s="1116"/>
      <c r="AD190" s="1116"/>
      <c r="AE190" s="1116"/>
      <c r="AF190" s="1116"/>
      <c r="AG190" s="1116"/>
      <c r="AH190" s="1116"/>
      <c r="AI190" s="1116"/>
      <c r="AJ190" s="1116"/>
      <c r="AK190" s="1116"/>
      <c r="AL190" s="1116"/>
      <c r="AM190" s="1116"/>
      <c r="AN190" s="1116"/>
      <c r="AO190" s="1116"/>
      <c r="AP190" s="1116"/>
      <c r="AQ190" s="1116"/>
      <c r="AR190" s="1116"/>
      <c r="AS190" s="1116"/>
      <c r="AT190" s="1116"/>
      <c r="AU190" s="1116"/>
      <c r="AV190" s="1116"/>
      <c r="AW190" s="1116"/>
      <c r="AX190" s="1116"/>
      <c r="AY190" s="1116"/>
      <c r="AZ190" s="1116"/>
      <c r="BA190" s="1116"/>
      <c r="BB190" s="1116"/>
    </row>
    <row r="191" spans="1:54" ht="15" x14ac:dyDescent="0.25">
      <c r="B191" s="160">
        <v>2049</v>
      </c>
      <c r="C191" s="1163">
        <v>13178.160050793858</v>
      </c>
      <c r="D191" s="1146">
        <v>8476.8450504909924</v>
      </c>
      <c r="E191" s="1147">
        <v>9622.9681777036494</v>
      </c>
      <c r="F191" s="1147"/>
      <c r="G191" s="1147"/>
      <c r="H191" s="1148">
        <v>12427.528008282665</v>
      </c>
      <c r="I191" s="1148">
        <v>8424.4541777096674</v>
      </c>
      <c r="J191" s="1167">
        <v>10425.991092996166</v>
      </c>
      <c r="K191" s="1168">
        <v>1488.7553742576445</v>
      </c>
      <c r="L191" s="1151">
        <v>4264.2796870796046</v>
      </c>
      <c r="M191" s="1152"/>
      <c r="N191" s="1152"/>
      <c r="O191" s="1153"/>
      <c r="P191" s="1154">
        <v>4264.2796870796046</v>
      </c>
      <c r="Q191" s="1154">
        <v>1488.7553742576449</v>
      </c>
      <c r="R191" s="1213">
        <v>2876.5175306686247</v>
      </c>
      <c r="S191" s="1214">
        <v>14666.915425051502</v>
      </c>
      <c r="T191" s="1158">
        <v>12741.124737570597</v>
      </c>
      <c r="U191" s="1158">
        <v>13887.247864783254</v>
      </c>
      <c r="V191" s="1159"/>
      <c r="W191" s="1159"/>
      <c r="X191" s="1160">
        <v>14556.027211316343</v>
      </c>
      <c r="Y191" s="1160">
        <v>12974.164806953891</v>
      </c>
      <c r="Z191" s="1215">
        <v>13302.508623664791</v>
      </c>
      <c r="AA191" s="166" t="s">
        <v>123</v>
      </c>
      <c r="AB191" s="152"/>
      <c r="AC191" s="1116"/>
      <c r="AD191" s="1116"/>
      <c r="AE191" s="1116"/>
      <c r="AF191" s="1116"/>
      <c r="AG191" s="1116"/>
      <c r="AH191" s="1116"/>
      <c r="AI191" s="1116"/>
      <c r="AJ191" s="1116"/>
      <c r="AK191" s="1116"/>
      <c r="AL191" s="1116"/>
      <c r="AM191" s="1116"/>
      <c r="AN191" s="1116"/>
      <c r="AO191" s="1116"/>
      <c r="AP191" s="1116"/>
      <c r="AQ191" s="1116"/>
      <c r="AR191" s="1116"/>
      <c r="AS191" s="1116"/>
      <c r="AT191" s="1116"/>
      <c r="AU191" s="1116"/>
      <c r="AV191" s="1116"/>
      <c r="AW191" s="1116"/>
      <c r="AX191" s="1116"/>
      <c r="AY191" s="1116"/>
      <c r="AZ191" s="1116"/>
      <c r="BA191" s="1116"/>
      <c r="BB191" s="1116"/>
    </row>
    <row r="192" spans="1:54" ht="15" x14ac:dyDescent="0.25">
      <c r="B192" s="160">
        <v>2050</v>
      </c>
      <c r="C192" s="1163">
        <v>13292.756264316497</v>
      </c>
      <c r="D192" s="1146">
        <v>8427.9221373213186</v>
      </c>
      <c r="E192" s="1147">
        <v>9582.022735207227</v>
      </c>
      <c r="F192" s="1147"/>
      <c r="G192" s="1147"/>
      <c r="H192" s="1148">
        <v>12509.70160055473</v>
      </c>
      <c r="I192" s="1148">
        <v>8358.7658240086312</v>
      </c>
      <c r="J192" s="1167">
        <v>10434.233712281681</v>
      </c>
      <c r="K192" s="1168">
        <v>1496.2160877417352</v>
      </c>
      <c r="L192" s="1151">
        <v>4391.1194150994697</v>
      </c>
      <c r="M192" s="1152"/>
      <c r="N192" s="1152"/>
      <c r="O192" s="1153"/>
      <c r="P192" s="1154">
        <v>4391.1194150994697</v>
      </c>
      <c r="Q192" s="1154">
        <v>1496.2160877417355</v>
      </c>
      <c r="R192" s="1213">
        <v>2943.6677514206026</v>
      </c>
      <c r="S192" s="1214">
        <v>14788.972352058232</v>
      </c>
      <c r="T192" s="1158">
        <v>12819.041552420789</v>
      </c>
      <c r="U192" s="1158">
        <v>13973.142150306696</v>
      </c>
      <c r="V192" s="1159"/>
      <c r="W192" s="1159"/>
      <c r="X192" s="1160">
        <v>14668.548870767687</v>
      </c>
      <c r="Y192" s="1160">
        <v>13052.221832422789</v>
      </c>
      <c r="Z192" s="1215">
        <v>13377.901463702283</v>
      </c>
      <c r="AA192" s="166" t="s">
        <v>123</v>
      </c>
      <c r="AB192" s="152"/>
      <c r="AC192" s="1116"/>
      <c r="AD192" s="1116"/>
      <c r="AE192" s="1116"/>
      <c r="AF192" s="1116"/>
      <c r="AG192" s="1116"/>
      <c r="AH192" s="1116"/>
      <c r="AI192" s="1116"/>
      <c r="AJ192" s="1116"/>
      <c r="AK192" s="1116"/>
      <c r="AL192" s="1116"/>
      <c r="AM192" s="1116"/>
      <c r="AN192" s="1116"/>
      <c r="AO192" s="1116"/>
      <c r="AP192" s="1116"/>
      <c r="AQ192" s="1116"/>
      <c r="AR192" s="1116"/>
      <c r="AS192" s="1116"/>
      <c r="AT192" s="1116"/>
      <c r="AU192" s="1116"/>
      <c r="AV192" s="1116"/>
      <c r="AW192" s="1116"/>
      <c r="AX192" s="1116"/>
      <c r="AY192" s="1116"/>
      <c r="AZ192" s="1116"/>
      <c r="BA192" s="1116"/>
      <c r="BB192" s="1116"/>
    </row>
    <row r="193" spans="1:54" ht="15" x14ac:dyDescent="0.25">
      <c r="B193" s="160">
        <v>2051</v>
      </c>
      <c r="C193" s="1163">
        <v>13406.401684334714</v>
      </c>
      <c r="D193" s="1146">
        <v>8379.6332093906567</v>
      </c>
      <c r="E193" s="1147">
        <v>9539.961733149541</v>
      </c>
      <c r="F193" s="1147"/>
      <c r="G193" s="1147"/>
      <c r="H193" s="1148">
        <v>12591.006953782082</v>
      </c>
      <c r="I193" s="1148">
        <v>8292.9907974678608</v>
      </c>
      <c r="J193" s="1167">
        <v>10441.998875624971</v>
      </c>
      <c r="K193" s="1168">
        <v>1503.3743273254333</v>
      </c>
      <c r="L193" s="1151">
        <v>4519.222576811916</v>
      </c>
      <c r="M193" s="1152"/>
      <c r="N193" s="1152"/>
      <c r="O193" s="1153"/>
      <c r="P193" s="1154">
        <v>4519.222576811916</v>
      </c>
      <c r="Q193" s="1154">
        <v>1503.3743273254331</v>
      </c>
      <c r="R193" s="1213">
        <v>3011.2984520686746</v>
      </c>
      <c r="S193" s="1214">
        <v>14909.776011660148</v>
      </c>
      <c r="T193" s="1158">
        <v>12898.855786202574</v>
      </c>
      <c r="U193" s="1158">
        <v>14059.184309961456</v>
      </c>
      <c r="V193" s="1159"/>
      <c r="W193" s="1159"/>
      <c r="X193" s="1160">
        <v>14780.133169897956</v>
      </c>
      <c r="Y193" s="1160">
        <v>13131.744235318161</v>
      </c>
      <c r="Z193" s="1215">
        <v>13453.297327693646</v>
      </c>
      <c r="AA193" s="166" t="s">
        <v>123</v>
      </c>
      <c r="AB193" s="152"/>
      <c r="AC193" s="1116"/>
      <c r="AD193" s="1116"/>
      <c r="AE193" s="1116"/>
      <c r="AF193" s="1116"/>
      <c r="AG193" s="1116"/>
      <c r="AH193" s="1116"/>
      <c r="AI193" s="1116"/>
      <c r="AJ193" s="1116"/>
      <c r="AK193" s="1116"/>
      <c r="AL193" s="1116"/>
      <c r="AM193" s="1116"/>
      <c r="AN193" s="1116"/>
      <c r="AO193" s="1116"/>
      <c r="AP193" s="1116"/>
      <c r="AQ193" s="1116"/>
      <c r="AR193" s="1116"/>
      <c r="AS193" s="1116"/>
      <c r="AT193" s="1116"/>
      <c r="AU193" s="1116"/>
      <c r="AV193" s="1116"/>
      <c r="AW193" s="1116"/>
      <c r="AX193" s="1116"/>
      <c r="AY193" s="1116"/>
      <c r="AZ193" s="1116"/>
      <c r="BA193" s="1116"/>
      <c r="BB193" s="1116"/>
    </row>
    <row r="194" spans="1:54" ht="15" x14ac:dyDescent="0.25">
      <c r="B194" s="160">
        <v>2052</v>
      </c>
      <c r="C194" s="1163">
        <v>13519.014002020638</v>
      </c>
      <c r="D194" s="1146">
        <v>8332.0572276620387</v>
      </c>
      <c r="E194" s="1147">
        <v>9496.7538997381034</v>
      </c>
      <c r="F194" s="1147"/>
      <c r="G194" s="1147"/>
      <c r="H194" s="1148">
        <v>12671.376532157248</v>
      </c>
      <c r="I194" s="1148">
        <v>8227.173554123272</v>
      </c>
      <c r="J194" s="1167">
        <v>10449.27504314026</v>
      </c>
      <c r="K194" s="1168">
        <v>1510.2223624034359</v>
      </c>
      <c r="L194" s="1151">
        <v>4648.5179561574905</v>
      </c>
      <c r="M194" s="1152"/>
      <c r="N194" s="1152"/>
      <c r="O194" s="1153"/>
      <c r="P194" s="1154">
        <v>4648.5179561574905</v>
      </c>
      <c r="Q194" s="1154">
        <v>1510.2223624034359</v>
      </c>
      <c r="R194" s="1213">
        <v>3079.3701592804632</v>
      </c>
      <c r="S194" s="1214">
        <v>15029.236364424074</v>
      </c>
      <c r="T194" s="1158">
        <v>12980.575183819528</v>
      </c>
      <c r="U194" s="1158">
        <v>14145.271855895593</v>
      </c>
      <c r="V194" s="1159"/>
      <c r="W194" s="1159"/>
      <c r="X194" s="1160">
        <v>14890.670313493894</v>
      </c>
      <c r="Y194" s="1160">
        <v>13212.718622598903</v>
      </c>
      <c r="Z194" s="1215">
        <v>13528.645202420723</v>
      </c>
      <c r="AA194" s="166" t="s">
        <v>123</v>
      </c>
      <c r="AB194" s="152"/>
      <c r="AC194" s="1116"/>
      <c r="AD194" s="1116"/>
      <c r="AE194" s="1116"/>
      <c r="AF194" s="1116"/>
      <c r="AG194" s="1116"/>
      <c r="AH194" s="1116"/>
      <c r="AI194" s="1116"/>
      <c r="AJ194" s="1116"/>
      <c r="AK194" s="1116"/>
      <c r="AL194" s="1116"/>
      <c r="AM194" s="1116"/>
      <c r="AN194" s="1116"/>
      <c r="AO194" s="1116"/>
      <c r="AP194" s="1116"/>
      <c r="AQ194" s="1116"/>
      <c r="AR194" s="1116"/>
      <c r="AS194" s="1116"/>
      <c r="AT194" s="1116"/>
      <c r="AU194" s="1116"/>
      <c r="AV194" s="1116"/>
      <c r="AW194" s="1116"/>
      <c r="AX194" s="1116"/>
      <c r="AY194" s="1116"/>
      <c r="AZ194" s="1116"/>
      <c r="BA194" s="1116"/>
      <c r="BB194" s="1116"/>
    </row>
    <row r="195" spans="1:54" ht="15" x14ac:dyDescent="0.25">
      <c r="B195" s="160">
        <v>2053</v>
      </c>
      <c r="C195" s="1163">
        <v>13630.483250105162</v>
      </c>
      <c r="D195" s="1146">
        <v>8285.2934210466847</v>
      </c>
      <c r="E195" s="1147">
        <v>9452.3633437787412</v>
      </c>
      <c r="F195" s="1147"/>
      <c r="G195" s="1147"/>
      <c r="H195" s="1148">
        <v>12750.721484355607</v>
      </c>
      <c r="I195" s="1148">
        <v>8161.3718589314567</v>
      </c>
      <c r="J195" s="1167">
        <v>10456.046671643531</v>
      </c>
      <c r="K195" s="1168">
        <v>1516.7495595070759</v>
      </c>
      <c r="L195" s="1151">
        <v>4778.9453530673854</v>
      </c>
      <c r="M195" s="1152"/>
      <c r="N195" s="1152"/>
      <c r="O195" s="1153"/>
      <c r="P195" s="1154">
        <v>4778.9453530673854</v>
      </c>
      <c r="Q195" s="1154">
        <v>1516.7495595070757</v>
      </c>
      <c r="R195" s="1213">
        <v>3147.8474562872307</v>
      </c>
      <c r="S195" s="1214">
        <v>15147.232809612238</v>
      </c>
      <c r="T195" s="1158">
        <v>13064.23877411407</v>
      </c>
      <c r="U195" s="1158">
        <v>14231.308696846127</v>
      </c>
      <c r="V195" s="1159"/>
      <c r="W195" s="1159"/>
      <c r="X195" s="1160">
        <v>15000.030021880706</v>
      </c>
      <c r="Y195" s="1160">
        <v>13295.156831834251</v>
      </c>
      <c r="Z195" s="1215">
        <v>13603.894127930762</v>
      </c>
      <c r="AA195" s="166" t="s">
        <v>123</v>
      </c>
      <c r="AB195" s="152"/>
      <c r="AC195" s="1116"/>
      <c r="AD195" s="1116"/>
      <c r="AE195" s="1116"/>
      <c r="AF195" s="1116"/>
      <c r="AG195" s="1116"/>
      <c r="AH195" s="1116"/>
      <c r="AI195" s="1116"/>
      <c r="AJ195" s="1116"/>
      <c r="AK195" s="1116"/>
      <c r="AL195" s="1116"/>
      <c r="AM195" s="1116"/>
      <c r="AN195" s="1116"/>
      <c r="AO195" s="1116"/>
      <c r="AP195" s="1116"/>
      <c r="AQ195" s="1116"/>
      <c r="AR195" s="1116"/>
      <c r="AS195" s="1116"/>
      <c r="AT195" s="1116"/>
      <c r="AU195" s="1116"/>
      <c r="AV195" s="1116"/>
      <c r="AW195" s="1116"/>
      <c r="AX195" s="1116"/>
      <c r="AY195" s="1116"/>
      <c r="AZ195" s="1116"/>
      <c r="BA195" s="1116"/>
      <c r="BB195" s="1116"/>
    </row>
    <row r="196" spans="1:54" ht="15" x14ac:dyDescent="0.25">
      <c r="B196" s="160">
        <v>2054</v>
      </c>
      <c r="C196" s="1163">
        <v>13740.688193764227</v>
      </c>
      <c r="D196" s="1146">
        <v>8239.4368667435629</v>
      </c>
      <c r="E196" s="1147">
        <v>9406.7602727255871</v>
      </c>
      <c r="F196" s="1147"/>
      <c r="G196" s="1147"/>
      <c r="H196" s="1148">
        <v>12828.946315768091</v>
      </c>
      <c r="I196" s="1148">
        <v>8095.6439063874923</v>
      </c>
      <c r="J196" s="1167">
        <v>10462.295111077792</v>
      </c>
      <c r="K196" s="1168">
        <v>1522.9442643303034</v>
      </c>
      <c r="L196" s="1151">
        <v>4910.443075923532</v>
      </c>
      <c r="M196" s="1152"/>
      <c r="N196" s="1152"/>
      <c r="O196" s="1153"/>
      <c r="P196" s="1154">
        <v>4910.443075923532</v>
      </c>
      <c r="Q196" s="1154">
        <v>1522.9442643303039</v>
      </c>
      <c r="R196" s="1213">
        <v>3216.6936701269178</v>
      </c>
      <c r="S196" s="1214">
        <v>15263.632458094529</v>
      </c>
      <c r="T196" s="1158">
        <v>13149.879942667096</v>
      </c>
      <c r="U196" s="1158">
        <v>14317.20334864912</v>
      </c>
      <c r="V196" s="1159"/>
      <c r="W196" s="1159"/>
      <c r="X196" s="1160">
        <v>15108.077021514933</v>
      </c>
      <c r="Y196" s="1160">
        <v>13379.066811425562</v>
      </c>
      <c r="Z196" s="1215">
        <v>13678.988781204709</v>
      </c>
      <c r="AA196" s="166" t="s">
        <v>123</v>
      </c>
      <c r="AB196" s="152"/>
      <c r="AC196" s="1116"/>
      <c r="AD196" s="1116"/>
      <c r="AE196" s="1116"/>
      <c r="AF196" s="1116"/>
      <c r="AG196" s="1116"/>
      <c r="AH196" s="1116"/>
      <c r="AI196" s="1116"/>
      <c r="AJ196" s="1116"/>
      <c r="AK196" s="1116"/>
      <c r="AL196" s="1116"/>
      <c r="AM196" s="1116"/>
      <c r="AN196" s="1116"/>
      <c r="AO196" s="1116"/>
      <c r="AP196" s="1116"/>
      <c r="AQ196" s="1116"/>
      <c r="AR196" s="1116"/>
      <c r="AS196" s="1116"/>
      <c r="AT196" s="1116"/>
      <c r="AU196" s="1116"/>
      <c r="AV196" s="1116"/>
      <c r="AW196" s="1116"/>
      <c r="AX196" s="1116"/>
      <c r="AY196" s="1116"/>
      <c r="AZ196" s="1116"/>
      <c r="BA196" s="1116"/>
      <c r="BB196" s="1116"/>
    </row>
    <row r="197" spans="1:54" ht="15" x14ac:dyDescent="0.25">
      <c r="B197" s="160">
        <v>2055</v>
      </c>
      <c r="C197" s="1163">
        <v>13849.513559381456</v>
      </c>
      <c r="D197" s="1146">
        <v>8194.5763503487196</v>
      </c>
      <c r="E197" s="1147">
        <v>9359.9329045091108</v>
      </c>
      <c r="F197" s="1147"/>
      <c r="G197" s="1147"/>
      <c r="H197" s="1148">
        <v>12905.964517888424</v>
      </c>
      <c r="I197" s="1148">
        <v>8030.0506916044314</v>
      </c>
      <c r="J197" s="1167">
        <v>10468.007604746428</v>
      </c>
      <c r="K197" s="1168">
        <v>1528.7957347199465</v>
      </c>
      <c r="L197" s="1151">
        <v>5042.9463902580974</v>
      </c>
      <c r="M197" s="1152"/>
      <c r="N197" s="1152"/>
      <c r="O197" s="1153"/>
      <c r="P197" s="1154">
        <v>5042.9463902580974</v>
      </c>
      <c r="Q197" s="1154">
        <v>1528.7957347199458</v>
      </c>
      <c r="R197" s="1213">
        <v>3285.8710624890218</v>
      </c>
      <c r="S197" s="1214">
        <v>15378.309294101402</v>
      </c>
      <c r="T197" s="1158">
        <v>13237.522740606817</v>
      </c>
      <c r="U197" s="1158">
        <v>14402.879294767208</v>
      </c>
      <c r="V197" s="1159"/>
      <c r="W197" s="1159"/>
      <c r="X197" s="1160">
        <v>15214.688635147349</v>
      </c>
      <c r="Y197" s="1160">
        <v>13464.4522511696</v>
      </c>
      <c r="Z197" s="1215">
        <v>13753.878667235451</v>
      </c>
      <c r="AA197" s="166" t="s">
        <v>123</v>
      </c>
      <c r="AB197" s="152"/>
      <c r="AC197" s="1116"/>
      <c r="AD197" s="1116"/>
      <c r="AE197" s="1116"/>
      <c r="AF197" s="1116"/>
      <c r="AG197" s="1116"/>
      <c r="AH197" s="1116"/>
      <c r="AI197" s="1116"/>
      <c r="AJ197" s="1116"/>
      <c r="AK197" s="1116"/>
      <c r="AL197" s="1116"/>
      <c r="AM197" s="1116"/>
      <c r="AN197" s="1116"/>
      <c r="AO197" s="1116"/>
      <c r="AP197" s="1116"/>
      <c r="AQ197" s="1116"/>
      <c r="AR197" s="1116"/>
      <c r="AS197" s="1116"/>
      <c r="AT197" s="1116"/>
      <c r="AU197" s="1116"/>
      <c r="AV197" s="1116"/>
      <c r="AW197" s="1116"/>
      <c r="AX197" s="1116"/>
      <c r="AY197" s="1116"/>
      <c r="AZ197" s="1116"/>
      <c r="BA197" s="1116"/>
      <c r="BB197" s="1116"/>
    </row>
    <row r="198" spans="1:54" ht="15" x14ac:dyDescent="0.25">
      <c r="B198" s="160">
        <v>2056</v>
      </c>
      <c r="C198" s="1163">
        <v>13956.867943378713</v>
      </c>
      <c r="D198" s="1146">
        <v>8150.7882732660792</v>
      </c>
      <c r="E198" s="1147">
        <v>9311.8828740860972</v>
      </c>
      <c r="F198" s="1147"/>
      <c r="G198" s="1147"/>
      <c r="H198" s="1148">
        <v>12981.711540698609</v>
      </c>
      <c r="I198" s="1148">
        <v>7964.6478531219836</v>
      </c>
      <c r="J198" s="1167">
        <v>10473.179696910296</v>
      </c>
      <c r="K198" s="1168">
        <v>1534.29610218887</v>
      </c>
      <c r="L198" s="1151">
        <v>5176.3831949770274</v>
      </c>
      <c r="M198" s="1152"/>
      <c r="N198" s="1152"/>
      <c r="O198" s="1153"/>
      <c r="P198" s="1154">
        <v>5176.3831949770274</v>
      </c>
      <c r="Q198" s="1154">
        <v>1534.2961021888707</v>
      </c>
      <c r="R198" s="1213">
        <v>3355.3396485829489</v>
      </c>
      <c r="S198" s="1214">
        <v>15491.164045567582</v>
      </c>
      <c r="T198" s="1158">
        <v>13327.171468243107</v>
      </c>
      <c r="U198" s="1158">
        <v>14488.266069063124</v>
      </c>
      <c r="V198" s="1159"/>
      <c r="W198" s="1159"/>
      <c r="X198" s="1160">
        <v>15319.766667032445</v>
      </c>
      <c r="Y198" s="1160">
        <v>13551.301054883434</v>
      </c>
      <c r="Z198" s="1215">
        <v>13828.519345493245</v>
      </c>
      <c r="AA198" s="166" t="s">
        <v>123</v>
      </c>
      <c r="AB198" s="152"/>
      <c r="AC198" s="1116"/>
      <c r="AD198" s="1116"/>
      <c r="AE198" s="1116"/>
      <c r="AF198" s="1116"/>
      <c r="AG198" s="1116"/>
      <c r="AH198" s="1116"/>
      <c r="AI198" s="1116"/>
      <c r="AJ198" s="1116"/>
      <c r="AK198" s="1116"/>
      <c r="AL198" s="1116"/>
      <c r="AM198" s="1116"/>
      <c r="AN198" s="1116"/>
      <c r="AO198" s="1116"/>
      <c r="AP198" s="1116"/>
      <c r="AQ198" s="1116"/>
      <c r="AR198" s="1116"/>
      <c r="AS198" s="1116"/>
      <c r="AT198" s="1116"/>
      <c r="AU198" s="1116"/>
      <c r="AV198" s="1116"/>
      <c r="AW198" s="1116"/>
      <c r="AX198" s="1116"/>
      <c r="AY198" s="1116"/>
      <c r="AZ198" s="1116"/>
      <c r="BA198" s="1116"/>
      <c r="BB198" s="1116"/>
    </row>
    <row r="199" spans="1:54" ht="15" x14ac:dyDescent="0.25">
      <c r="B199" s="160">
        <v>2057</v>
      </c>
      <c r="C199" s="1163">
        <v>14062.651932758701</v>
      </c>
      <c r="D199" s="1146">
        <v>8108.138923644944</v>
      </c>
      <c r="E199" s="1147">
        <v>9262.6321106388295</v>
      </c>
      <c r="F199" s="1147"/>
      <c r="G199" s="1147"/>
      <c r="H199" s="1148">
        <v>13056.12041119586</v>
      </c>
      <c r="I199" s="1148">
        <v>7899.4949001657897</v>
      </c>
      <c r="J199" s="1167">
        <v>10477.807655680825</v>
      </c>
      <c r="K199" s="1168">
        <v>1539.4368326251881</v>
      </c>
      <c r="L199" s="1151">
        <v>5310.6744340087535</v>
      </c>
      <c r="M199" s="1152"/>
      <c r="N199" s="1152"/>
      <c r="O199" s="1153"/>
      <c r="P199" s="1154">
        <v>5310.6744340087535</v>
      </c>
      <c r="Q199" s="1154">
        <v>1539.4368326251879</v>
      </c>
      <c r="R199" s="1213">
        <v>3425.0556333169707</v>
      </c>
      <c r="S199" s="1214">
        <v>15602.088765383889</v>
      </c>
      <c r="T199" s="1158">
        <v>13418.813357653697</v>
      </c>
      <c r="U199" s="1158">
        <v>14573.306544647583</v>
      </c>
      <c r="V199" s="1159"/>
      <c r="W199" s="1159"/>
      <c r="X199" s="1160">
        <v>15423.213711377339</v>
      </c>
      <c r="Y199" s="1160">
        <v>13639.59206707944</v>
      </c>
      <c r="Z199" s="1215">
        <v>13902.863288997796</v>
      </c>
      <c r="AA199" s="166" t="s">
        <v>123</v>
      </c>
      <c r="AB199" s="152"/>
      <c r="AC199" s="1116"/>
      <c r="AD199" s="1116"/>
      <c r="AE199" s="1116"/>
      <c r="AF199" s="1116"/>
      <c r="AG199" s="1116"/>
      <c r="AH199" s="1116"/>
      <c r="AI199" s="1116"/>
      <c r="AJ199" s="1116"/>
      <c r="AK199" s="1116"/>
      <c r="AL199" s="1116"/>
      <c r="AM199" s="1116"/>
      <c r="AN199" s="1116"/>
      <c r="AO199" s="1116"/>
      <c r="AP199" s="1116"/>
      <c r="AQ199" s="1116"/>
      <c r="AR199" s="1116"/>
      <c r="AS199" s="1116"/>
      <c r="AT199" s="1116"/>
      <c r="AU199" s="1116"/>
      <c r="AV199" s="1116"/>
      <c r="AW199" s="1116"/>
      <c r="AX199" s="1116"/>
      <c r="AY199" s="1116"/>
      <c r="AZ199" s="1116"/>
      <c r="BA199" s="1116"/>
      <c r="BB199" s="1116"/>
    </row>
    <row r="200" spans="1:54" ht="15" x14ac:dyDescent="0.25">
      <c r="B200" s="160">
        <v>2058</v>
      </c>
      <c r="C200" s="1163">
        <v>14166.757392719264</v>
      </c>
      <c r="D200" s="1146">
        <v>8066.7034852132183</v>
      </c>
      <c r="E200" s="1147">
        <v>9212.2376819446035</v>
      </c>
      <c r="F200" s="1147"/>
      <c r="G200" s="1147"/>
      <c r="H200" s="1148">
        <v>13129.123890981449</v>
      </c>
      <c r="I200" s="1148">
        <v>7834.6751489366106</v>
      </c>
      <c r="J200" s="1167">
        <v>10481.89951995903</v>
      </c>
      <c r="K200" s="1168">
        <v>1544.2086711988452</v>
      </c>
      <c r="L200" s="1151">
        <v>5445.7460513989317</v>
      </c>
      <c r="M200" s="1152"/>
      <c r="N200" s="1152"/>
      <c r="O200" s="1153"/>
      <c r="P200" s="1154">
        <v>5445.7460513989317</v>
      </c>
      <c r="Q200" s="1154">
        <v>1544.2086711988452</v>
      </c>
      <c r="R200" s="1213">
        <v>3494.9773612988884</v>
      </c>
      <c r="S200" s="1214">
        <v>15710.966063918109</v>
      </c>
      <c r="T200" s="1158">
        <v>13512.44953661215</v>
      </c>
      <c r="U200" s="1158">
        <v>14657.983733343535</v>
      </c>
      <c r="V200" s="1159"/>
      <c r="W200" s="1159"/>
      <c r="X200" s="1160">
        <v>15524.938788436055</v>
      </c>
      <c r="Y200" s="1160">
        <v>13729.327434146475</v>
      </c>
      <c r="Z200" s="1215">
        <v>13976.876881257918</v>
      </c>
      <c r="AA200" s="166" t="s">
        <v>123</v>
      </c>
      <c r="AC200" s="1116"/>
      <c r="AD200" s="1116"/>
      <c r="AE200" s="1116"/>
      <c r="AF200" s="1116"/>
      <c r="AG200" s="1116"/>
      <c r="AH200" s="1116"/>
      <c r="AI200" s="1116"/>
      <c r="AJ200" s="1116"/>
      <c r="AK200" s="1116"/>
      <c r="AL200" s="1116"/>
      <c r="AM200" s="1116"/>
      <c r="AN200" s="1116"/>
      <c r="AO200" s="1116"/>
      <c r="AP200" s="1116"/>
      <c r="AQ200" s="1116"/>
      <c r="AR200" s="1116"/>
      <c r="AS200" s="1116"/>
      <c r="AT200" s="1116"/>
      <c r="AU200" s="1116"/>
      <c r="AV200" s="1116"/>
      <c r="AW200" s="1116"/>
      <c r="AX200" s="1116"/>
      <c r="AY200" s="1116"/>
      <c r="AZ200" s="1116"/>
      <c r="BA200" s="1116"/>
      <c r="BB200" s="1116"/>
    </row>
    <row r="201" spans="1:54" ht="15" x14ac:dyDescent="0.25">
      <c r="B201" s="160">
        <v>2059</v>
      </c>
      <c r="C201" s="1163">
        <v>14269.064178999504</v>
      </c>
      <c r="D201" s="1146">
        <v>8026.5497698916015</v>
      </c>
      <c r="E201" s="1147">
        <v>9160.7720710875583</v>
      </c>
      <c r="F201" s="1147"/>
      <c r="G201" s="1147"/>
      <c r="H201" s="1148">
        <v>13200.647587307065</v>
      </c>
      <c r="I201" s="1148">
        <v>7770.2764260120439</v>
      </c>
      <c r="J201" s="1167">
        <v>10485.462006659554</v>
      </c>
      <c r="K201" s="1168">
        <v>1548.6013103317769</v>
      </c>
      <c r="L201" s="1151">
        <v>5581.5187152378485</v>
      </c>
      <c r="M201" s="1152"/>
      <c r="N201" s="1152"/>
      <c r="O201" s="1153"/>
      <c r="P201" s="1154">
        <v>5581.5187152378476</v>
      </c>
      <c r="Q201" s="1154">
        <v>1548.6013103317778</v>
      </c>
      <c r="R201" s="1213">
        <v>3565.0600127848129</v>
      </c>
      <c r="S201" s="1214">
        <v>15817.665489331281</v>
      </c>
      <c r="T201" s="1158">
        <v>13608.06848512945</v>
      </c>
      <c r="U201" s="1158">
        <v>14742.290786325408</v>
      </c>
      <c r="V201" s="1159"/>
      <c r="W201" s="1159"/>
      <c r="X201" s="1160">
        <v>15624.845752900555</v>
      </c>
      <c r="Y201" s="1160">
        <v>13820.504087623538</v>
      </c>
      <c r="Z201" s="1215">
        <v>14050.522019444368</v>
      </c>
      <c r="AA201" s="166" t="s">
        <v>123</v>
      </c>
      <c r="AC201" s="1116"/>
      <c r="AD201" s="1116"/>
      <c r="AE201" s="1116"/>
      <c r="AF201" s="1116"/>
      <c r="AG201" s="1116"/>
      <c r="AH201" s="1116"/>
      <c r="AI201" s="1116"/>
      <c r="AJ201" s="1116"/>
      <c r="AK201" s="1116"/>
      <c r="AL201" s="1116"/>
      <c r="AM201" s="1116"/>
      <c r="AN201" s="1116"/>
      <c r="AO201" s="1116"/>
      <c r="AP201" s="1116"/>
      <c r="AQ201" s="1116"/>
      <c r="AR201" s="1116"/>
      <c r="AS201" s="1116"/>
      <c r="AT201" s="1116"/>
      <c r="AU201" s="1116"/>
      <c r="AV201" s="1116"/>
      <c r="AW201" s="1116"/>
      <c r="AX201" s="1116"/>
      <c r="AY201" s="1116"/>
      <c r="AZ201" s="1116"/>
      <c r="BA201" s="1116"/>
      <c r="BB201" s="1116"/>
    </row>
    <row r="202" spans="1:54" ht="15.6" thickBot="1" x14ac:dyDescent="0.3">
      <c r="B202" s="160">
        <v>2060</v>
      </c>
      <c r="C202" s="1188">
        <v>14369.480537440422</v>
      </c>
      <c r="D202" s="1189">
        <v>7987.7447587657225</v>
      </c>
      <c r="E202" s="1190">
        <v>9108.3180639747461</v>
      </c>
      <c r="F202" s="1190"/>
      <c r="G202" s="1190"/>
      <c r="H202" s="1191">
        <v>13270.641270803637</v>
      </c>
      <c r="I202" s="1191">
        <v>7706.387635983624</v>
      </c>
      <c r="J202" s="1192">
        <v>10488.514453393631</v>
      </c>
      <c r="K202" s="1193">
        <v>1552.6077880480839</v>
      </c>
      <c r="L202" s="1194">
        <v>5717.9119108854247</v>
      </c>
      <c r="M202" s="1195"/>
      <c r="N202" s="1195"/>
      <c r="O202" s="1196"/>
      <c r="P202" s="1197">
        <v>5717.9119108854247</v>
      </c>
      <c r="Q202" s="1197">
        <v>1552.6077880480848</v>
      </c>
      <c r="R202" s="1216">
        <v>3635.2598494667545</v>
      </c>
      <c r="S202" s="1217">
        <v>15922.088325488507</v>
      </c>
      <c r="T202" s="1201">
        <v>13705.656669651147</v>
      </c>
      <c r="U202" s="1201">
        <v>14826.229974860171</v>
      </c>
      <c r="V202" s="1202"/>
      <c r="W202" s="1202"/>
      <c r="X202" s="1203">
        <v>15722.8648425015</v>
      </c>
      <c r="Y202" s="1203">
        <v>13913.118470831718</v>
      </c>
      <c r="Z202" s="1218">
        <v>14123.774302860385</v>
      </c>
      <c r="AA202" s="166" t="s">
        <v>123</v>
      </c>
      <c r="AC202" s="1116"/>
      <c r="AD202" s="1116"/>
      <c r="AE202" s="1116"/>
      <c r="AF202" s="1116"/>
      <c r="AG202" s="1116"/>
      <c r="AH202" s="1116"/>
      <c r="AI202" s="1116"/>
      <c r="AJ202" s="1116"/>
      <c r="AK202" s="1116"/>
      <c r="AL202" s="1116"/>
      <c r="AM202" s="1116"/>
      <c r="AN202" s="1116"/>
      <c r="AO202" s="1116"/>
      <c r="AP202" s="1116"/>
      <c r="AQ202" s="1116"/>
      <c r="AR202" s="1116"/>
      <c r="AS202" s="1116"/>
      <c r="AT202" s="1116"/>
      <c r="AU202" s="1116"/>
      <c r="AV202" s="1116"/>
      <c r="AW202" s="1116"/>
      <c r="AX202" s="1116"/>
      <c r="AY202" s="1116"/>
      <c r="AZ202" s="1116"/>
      <c r="BA202" s="1116"/>
      <c r="BB202" s="1116"/>
    </row>
    <row r="203" spans="1:54" x14ac:dyDescent="0.25">
      <c r="A203" s="160"/>
      <c r="AB203" s="152"/>
      <c r="AC203" s="1116"/>
      <c r="AD203" s="1116"/>
      <c r="AE203" s="1116"/>
      <c r="AF203" s="1116"/>
      <c r="AG203" s="1116"/>
      <c r="AH203" s="1116"/>
      <c r="AI203" s="1116"/>
      <c r="AJ203" s="1116"/>
      <c r="AK203" s="1116"/>
      <c r="AL203" s="1116"/>
      <c r="AM203" s="1116"/>
      <c r="AN203" s="1116"/>
      <c r="AO203" s="1116"/>
      <c r="AP203" s="1116"/>
      <c r="AQ203" s="1116"/>
      <c r="AR203" s="1116"/>
      <c r="AS203" s="1116"/>
      <c r="AT203" s="1116"/>
      <c r="AU203" s="1116"/>
      <c r="AV203" s="1116"/>
      <c r="AW203" s="1116"/>
      <c r="AX203" s="1116"/>
      <c r="AY203" s="1116"/>
      <c r="AZ203" s="1116"/>
      <c r="BA203" s="1116"/>
      <c r="BB203" s="1116"/>
    </row>
    <row r="204" spans="1:54" x14ac:dyDescent="0.25">
      <c r="A204" s="160"/>
      <c r="AB204" s="152"/>
      <c r="AC204" s="1116"/>
      <c r="AD204" s="1116"/>
      <c r="AE204" s="1116"/>
      <c r="AF204" s="1116"/>
      <c r="AG204" s="1116"/>
      <c r="AH204" s="1116"/>
      <c r="AI204" s="1116"/>
      <c r="AJ204" s="1116"/>
      <c r="AK204" s="1116"/>
      <c r="AL204" s="1116"/>
      <c r="AM204" s="1116"/>
      <c r="AN204" s="1116"/>
      <c r="AO204" s="1116"/>
      <c r="AP204" s="1116"/>
      <c r="AQ204" s="1116"/>
      <c r="AR204" s="1116"/>
      <c r="AS204" s="1116"/>
      <c r="AT204" s="1116"/>
      <c r="AU204" s="1116"/>
      <c r="AV204" s="1116"/>
      <c r="AW204" s="1116"/>
      <c r="AX204" s="1116"/>
      <c r="AY204" s="1116"/>
      <c r="AZ204" s="1116"/>
      <c r="BA204" s="1116"/>
      <c r="BB204" s="1116"/>
    </row>
    <row r="205" spans="1:54" x14ac:dyDescent="0.25">
      <c r="A205" s="191" t="s">
        <v>311</v>
      </c>
      <c r="AC205" s="1116"/>
      <c r="AD205" s="1116"/>
      <c r="AE205" s="1116"/>
      <c r="AF205" s="1116"/>
      <c r="AG205" s="1116"/>
      <c r="AH205" s="1116"/>
      <c r="AI205" s="1116"/>
      <c r="AJ205" s="1116"/>
      <c r="AK205" s="1116"/>
      <c r="AL205" s="1116"/>
      <c r="AM205" s="1116"/>
      <c r="AN205" s="1116"/>
      <c r="AO205" s="1116"/>
      <c r="AP205" s="1116"/>
      <c r="AQ205" s="1116"/>
      <c r="AR205" s="1116"/>
      <c r="AS205" s="1116"/>
      <c r="AT205" s="1116"/>
      <c r="AU205" s="1116"/>
      <c r="AV205" s="1116"/>
      <c r="AW205" s="1116"/>
      <c r="AX205" s="1116"/>
      <c r="AY205" s="1116"/>
      <c r="AZ205" s="1116"/>
      <c r="BA205" s="1116"/>
      <c r="BB205" s="1116"/>
    </row>
    <row r="206" spans="1:54" x14ac:dyDescent="0.25">
      <c r="A206" s="191"/>
      <c r="AC206" s="1116"/>
      <c r="AD206" s="1116"/>
      <c r="AE206" s="1116"/>
      <c r="AF206" s="1116"/>
      <c r="AG206" s="1116"/>
      <c r="AH206" s="1116"/>
      <c r="AI206" s="1116"/>
      <c r="AJ206" s="1116"/>
      <c r="AK206" s="1116"/>
      <c r="AL206" s="1116"/>
      <c r="AM206" s="1116"/>
      <c r="AN206" s="1116"/>
      <c r="AO206" s="1116"/>
      <c r="AP206" s="1116"/>
      <c r="AQ206" s="1116"/>
      <c r="AR206" s="1116"/>
      <c r="AS206" s="1116"/>
      <c r="AT206" s="1116"/>
      <c r="AU206" s="1116"/>
      <c r="AV206" s="1116"/>
      <c r="AW206" s="1116"/>
      <c r="AX206" s="1116"/>
      <c r="AY206" s="1116"/>
      <c r="AZ206" s="1116"/>
      <c r="BA206" s="1116"/>
      <c r="BB206" s="1116"/>
    </row>
    <row r="207" spans="1:54" x14ac:dyDescent="0.25">
      <c r="A207" s="160"/>
      <c r="AB207" s="152"/>
      <c r="AC207" s="1116"/>
      <c r="AD207" s="1116"/>
      <c r="AE207" s="1116"/>
      <c r="AF207" s="1116"/>
      <c r="AG207" s="1116"/>
      <c r="AH207" s="1116"/>
      <c r="AI207" s="1116"/>
      <c r="AJ207" s="1116"/>
      <c r="AK207" s="1116"/>
      <c r="AL207" s="1116"/>
      <c r="AM207" s="1116"/>
      <c r="AN207" s="1116"/>
      <c r="AO207" s="1116"/>
      <c r="AP207" s="1116"/>
      <c r="AQ207" s="1116"/>
      <c r="AR207" s="1116"/>
      <c r="AS207" s="1116"/>
      <c r="AT207" s="1116"/>
      <c r="AU207" s="1116"/>
      <c r="AV207" s="1116"/>
      <c r="AW207" s="1116"/>
      <c r="AX207" s="1116"/>
      <c r="AY207" s="1116"/>
      <c r="AZ207" s="1116"/>
      <c r="BA207" s="1116"/>
      <c r="BB207" s="1116"/>
    </row>
    <row r="208" spans="1:54" s="128" customFormat="1" x14ac:dyDescent="0.25">
      <c r="A208" s="201"/>
      <c r="C208" s="146"/>
      <c r="D208" s="146"/>
      <c r="E208" s="146"/>
      <c r="F208" s="146"/>
      <c r="G208" s="146"/>
      <c r="H208" s="146"/>
      <c r="I208" s="146"/>
      <c r="J208" s="146"/>
      <c r="K208" s="146"/>
      <c r="L208" s="146"/>
      <c r="M208" s="146"/>
      <c r="N208" s="146"/>
      <c r="O208" s="146"/>
      <c r="P208" s="146"/>
      <c r="Q208" s="146"/>
      <c r="R208" s="146"/>
      <c r="S208" s="146"/>
      <c r="T208" s="146"/>
      <c r="AB208" s="202"/>
      <c r="AC208" s="1219"/>
      <c r="AD208" s="1219"/>
      <c r="AE208" s="1219"/>
      <c r="AF208" s="1219"/>
      <c r="AG208" s="1219"/>
      <c r="AH208" s="1219"/>
      <c r="AI208" s="1219"/>
      <c r="AJ208" s="1219"/>
      <c r="AK208" s="1219"/>
      <c r="AL208" s="1219"/>
      <c r="AM208" s="1219"/>
      <c r="AN208" s="1219"/>
      <c r="AO208" s="1219"/>
      <c r="AP208" s="1219"/>
      <c r="AQ208" s="1219"/>
      <c r="AR208" s="1219"/>
      <c r="AS208" s="1219"/>
      <c r="AT208" s="1219"/>
      <c r="AU208" s="1219"/>
      <c r="AV208" s="1219"/>
      <c r="AW208" s="1219"/>
      <c r="AX208" s="1219"/>
      <c r="AY208" s="1219"/>
      <c r="AZ208" s="1219"/>
      <c r="BA208" s="1219"/>
      <c r="BB208" s="1219"/>
    </row>
    <row r="209" spans="1:54" s="128" customFormat="1" x14ac:dyDescent="0.25">
      <c r="A209" s="201"/>
      <c r="C209" s="146"/>
      <c r="D209" s="146"/>
      <c r="E209" s="146"/>
      <c r="F209" s="146"/>
      <c r="G209" s="146"/>
      <c r="H209" s="146"/>
      <c r="I209" s="146"/>
      <c r="J209" s="146"/>
      <c r="K209" s="146"/>
      <c r="L209" s="146"/>
      <c r="M209" s="146"/>
      <c r="N209" s="146"/>
      <c r="O209" s="146"/>
      <c r="P209" s="146"/>
      <c r="Q209" s="146"/>
      <c r="R209" s="146"/>
      <c r="S209" s="146"/>
      <c r="T209" s="146"/>
      <c r="AB209" s="202"/>
      <c r="AC209" s="1219"/>
      <c r="AD209" s="1219"/>
      <c r="AE209" s="1219"/>
      <c r="AF209" s="1219"/>
      <c r="AG209" s="1219"/>
      <c r="AH209" s="1219"/>
      <c r="AI209" s="1219"/>
      <c r="AJ209" s="1219"/>
      <c r="AK209" s="1219"/>
      <c r="AL209" s="1219"/>
      <c r="AM209" s="1219"/>
      <c r="AN209" s="1219"/>
      <c r="AO209" s="1219"/>
      <c r="AP209" s="1219"/>
      <c r="AQ209" s="1219"/>
      <c r="AR209" s="1219"/>
      <c r="AS209" s="1219"/>
      <c r="AT209" s="1219"/>
      <c r="AU209" s="1219"/>
      <c r="AV209" s="1219"/>
      <c r="AW209" s="1219"/>
      <c r="AX209" s="1219"/>
      <c r="AY209" s="1219"/>
      <c r="AZ209" s="1219"/>
      <c r="BA209" s="1219"/>
      <c r="BB209" s="1219"/>
    </row>
    <row r="210" spans="1:54" s="143" customFormat="1" x14ac:dyDescent="0.25">
      <c r="B210" s="150"/>
      <c r="C210" s="105"/>
      <c r="D210" s="105"/>
      <c r="E210" s="105"/>
      <c r="F210" s="105"/>
      <c r="G210" s="105"/>
      <c r="H210" s="105"/>
      <c r="I210" s="105"/>
      <c r="J210" s="105"/>
      <c r="K210" s="105"/>
      <c r="L210" s="105"/>
      <c r="M210" s="105"/>
      <c r="N210" s="105"/>
      <c r="O210" s="105"/>
      <c r="P210" s="105"/>
      <c r="Q210" s="105"/>
      <c r="R210" s="105"/>
      <c r="S210" s="105"/>
      <c r="T210" s="105"/>
      <c r="U210" s="109"/>
      <c r="V210" s="109"/>
      <c r="W210" s="109"/>
      <c r="X210" s="109"/>
      <c r="Y210" s="109"/>
      <c r="Z210" s="109"/>
      <c r="AA210" s="109"/>
      <c r="AB210" s="109"/>
      <c r="AC210" s="1116"/>
      <c r="AD210" s="1116"/>
      <c r="AE210" s="1116"/>
      <c r="AF210" s="1116"/>
      <c r="AG210" s="1116"/>
      <c r="AH210" s="1116"/>
      <c r="AI210" s="1116"/>
      <c r="AJ210" s="1116"/>
      <c r="AK210" s="1116"/>
      <c r="AL210" s="1116"/>
      <c r="AM210" s="1116"/>
      <c r="AN210" s="1116"/>
      <c r="AO210" s="1116"/>
      <c r="AP210" s="1116"/>
      <c r="AQ210" s="1116"/>
      <c r="AR210" s="1116"/>
      <c r="AS210" s="1116"/>
      <c r="AT210" s="1116"/>
      <c r="AU210" s="1116"/>
      <c r="AV210" s="1116"/>
      <c r="AW210" s="1116"/>
      <c r="AX210" s="1116"/>
      <c r="AY210" s="1116"/>
      <c r="AZ210" s="1116"/>
      <c r="BA210" s="1116"/>
      <c r="BB210" s="1116"/>
    </row>
    <row r="211" spans="1:54" s="143" customFormat="1" x14ac:dyDescent="0.25">
      <c r="A211" s="191"/>
      <c r="B211" s="150"/>
      <c r="C211" s="105"/>
      <c r="D211" s="105"/>
      <c r="E211" s="105"/>
      <c r="F211" s="105"/>
      <c r="G211" s="105"/>
      <c r="H211" s="105"/>
      <c r="I211" s="105"/>
      <c r="J211" s="105"/>
      <c r="K211" s="105"/>
      <c r="L211" s="105"/>
      <c r="M211" s="105"/>
      <c r="N211" s="105"/>
      <c r="O211" s="105"/>
      <c r="P211" s="105"/>
      <c r="Q211" s="105"/>
      <c r="R211" s="105"/>
      <c r="S211" s="105"/>
      <c r="T211" s="105"/>
      <c r="U211" s="109"/>
      <c r="V211" s="109"/>
      <c r="W211" s="109"/>
      <c r="X211" s="109"/>
      <c r="Y211" s="109"/>
      <c r="Z211" s="109"/>
      <c r="AA211" s="109"/>
      <c r="AB211" s="109"/>
      <c r="AC211" s="1116"/>
      <c r="AD211" s="1116"/>
      <c r="AE211" s="1116"/>
      <c r="AF211" s="1116"/>
      <c r="AG211" s="1116"/>
      <c r="AH211" s="1116"/>
      <c r="AI211" s="1116"/>
      <c r="AJ211" s="1116"/>
      <c r="AK211" s="1116"/>
      <c r="AL211" s="1116"/>
      <c r="AM211" s="1116"/>
      <c r="AN211" s="1116"/>
      <c r="AO211" s="1116"/>
      <c r="AP211" s="1116"/>
      <c r="AQ211" s="1116"/>
      <c r="AR211" s="1116"/>
      <c r="AS211" s="1116"/>
      <c r="AT211" s="1116"/>
      <c r="AU211" s="1116"/>
      <c r="AV211" s="1116"/>
      <c r="AW211" s="1116"/>
      <c r="AX211" s="1116"/>
      <c r="AY211" s="1116"/>
      <c r="AZ211" s="1116"/>
      <c r="BA211" s="1116"/>
      <c r="BB211" s="1116"/>
    </row>
    <row r="212" spans="1:54" s="143" customFormat="1" ht="21" x14ac:dyDescent="0.25">
      <c r="A212" s="194" t="s">
        <v>152</v>
      </c>
      <c r="B212" s="150"/>
      <c r="C212" s="105"/>
      <c r="D212" s="105"/>
      <c r="E212" s="105"/>
      <c r="F212" s="105"/>
      <c r="G212" s="105"/>
      <c r="H212" s="105"/>
      <c r="I212" s="105"/>
      <c r="J212" s="105"/>
      <c r="K212" s="105"/>
      <c r="L212" s="105"/>
      <c r="M212" s="105"/>
      <c r="N212" s="105"/>
      <c r="O212" s="105"/>
      <c r="P212" s="105"/>
      <c r="Q212" s="105"/>
      <c r="R212" s="105"/>
      <c r="S212" s="105"/>
      <c r="T212" s="105"/>
      <c r="U212" s="109"/>
      <c r="V212" s="109"/>
      <c r="W212" s="109"/>
      <c r="X212" s="109"/>
      <c r="Y212" s="109"/>
      <c r="Z212" s="109"/>
      <c r="AA212" s="109"/>
      <c r="AB212" s="109"/>
      <c r="AC212" s="1116"/>
      <c r="AD212" s="1116"/>
      <c r="AE212" s="1116"/>
      <c r="AF212" s="1116"/>
      <c r="AG212" s="1116"/>
      <c r="AH212" s="1116"/>
      <c r="AI212" s="1116"/>
      <c r="AJ212" s="1116"/>
      <c r="AK212" s="1116"/>
      <c r="AL212" s="1116"/>
      <c r="AM212" s="1116"/>
      <c r="AN212" s="1116"/>
      <c r="AO212" s="1116"/>
      <c r="AP212" s="1116"/>
      <c r="AQ212" s="1116"/>
      <c r="AR212" s="1116"/>
      <c r="AS212" s="1116"/>
      <c r="AT212" s="1116"/>
      <c r="AU212" s="1116"/>
      <c r="AV212" s="1116"/>
      <c r="AW212" s="1116"/>
      <c r="AX212" s="1116"/>
      <c r="AY212" s="1116"/>
      <c r="AZ212" s="1116"/>
      <c r="BA212" s="1116"/>
      <c r="BB212" s="1116"/>
    </row>
    <row r="213" spans="1:54" x14ac:dyDescent="0.25">
      <c r="B213" s="203"/>
      <c r="C213" s="203"/>
      <c r="D213" s="149"/>
      <c r="E213" s="149"/>
      <c r="F213" s="149"/>
      <c r="G213" s="149"/>
      <c r="H213" s="149"/>
      <c r="I213" s="149"/>
      <c r="J213" s="149"/>
      <c r="K213" s="149"/>
      <c r="L213" s="149"/>
      <c r="M213" s="149"/>
      <c r="N213" s="149"/>
      <c r="O213" s="149"/>
      <c r="P213" s="149"/>
      <c r="Q213" s="149"/>
      <c r="R213" s="149"/>
      <c r="S213" s="149"/>
      <c r="T213" s="149"/>
      <c r="U213" s="150"/>
      <c r="V213" s="150"/>
      <c r="W213" s="150"/>
      <c r="X213" s="150"/>
      <c r="Y213" s="150"/>
      <c r="Z213" s="150"/>
      <c r="AA213" s="150"/>
      <c r="AB213" s="150"/>
      <c r="AC213" s="1116"/>
      <c r="AD213" s="1116"/>
      <c r="AE213" s="1116"/>
      <c r="AF213" s="1116"/>
      <c r="AG213" s="1116"/>
      <c r="AH213" s="1116"/>
      <c r="AI213" s="1116"/>
      <c r="AJ213" s="1116"/>
      <c r="AK213" s="1116"/>
      <c r="AL213" s="1116"/>
      <c r="AM213" s="1116"/>
      <c r="AN213" s="1116"/>
      <c r="AO213" s="1116"/>
      <c r="AP213" s="1116"/>
      <c r="AQ213" s="1116"/>
      <c r="AR213" s="1116"/>
      <c r="AS213" s="1116"/>
      <c r="AT213" s="1116"/>
      <c r="AU213" s="1116"/>
      <c r="AV213" s="1116"/>
      <c r="AW213" s="1116"/>
      <c r="AX213" s="1116"/>
      <c r="AY213" s="1116"/>
      <c r="AZ213" s="1116"/>
      <c r="BA213" s="1116"/>
      <c r="BB213" s="1116"/>
    </row>
    <row r="214" spans="1:54" s="130" customFormat="1" ht="13.8" thickBot="1" x14ac:dyDescent="0.3">
      <c r="A214" s="1105"/>
      <c r="B214" s="148"/>
      <c r="C214" s="148"/>
      <c r="D214" s="149"/>
      <c r="E214" s="149"/>
      <c r="F214" s="149"/>
      <c r="G214" s="149"/>
      <c r="H214" s="149"/>
      <c r="I214" s="149"/>
      <c r="J214" s="149"/>
      <c r="K214" s="149"/>
      <c r="L214" s="149"/>
      <c r="M214" s="149"/>
      <c r="N214" s="149"/>
      <c r="O214" s="149"/>
      <c r="P214" s="149"/>
      <c r="Q214" s="149"/>
      <c r="R214" s="149"/>
      <c r="S214" s="149"/>
      <c r="T214" s="149"/>
      <c r="U214" s="150"/>
      <c r="V214" s="150"/>
      <c r="W214" s="150"/>
      <c r="X214" s="150"/>
      <c r="Y214" s="150"/>
      <c r="Z214" s="150"/>
      <c r="AA214" s="150"/>
      <c r="AB214" s="150"/>
      <c r="AC214" s="1116"/>
      <c r="AD214" s="1116"/>
      <c r="AE214" s="1116"/>
      <c r="AF214" s="1116"/>
      <c r="AG214" s="1116"/>
      <c r="AH214" s="1116"/>
      <c r="AI214" s="1116"/>
      <c r="AJ214" s="1116"/>
      <c r="AK214" s="1116"/>
      <c r="AL214" s="1116"/>
      <c r="AM214" s="1116"/>
      <c r="AN214" s="1116"/>
      <c r="AO214" s="1116"/>
      <c r="AP214" s="1116"/>
      <c r="AQ214" s="1116"/>
      <c r="AR214" s="1116"/>
      <c r="AS214" s="1116"/>
      <c r="AT214" s="1116"/>
      <c r="AU214" s="1116"/>
      <c r="AV214" s="1116"/>
      <c r="AW214" s="1116"/>
      <c r="AX214" s="1116"/>
      <c r="AY214" s="1116"/>
      <c r="AZ214" s="1116"/>
      <c r="BA214" s="1116"/>
      <c r="BB214" s="1116"/>
    </row>
    <row r="215" spans="1:54" ht="16.95" customHeight="1" thickBot="1" x14ac:dyDescent="0.3">
      <c r="A215" s="153" t="s">
        <v>150</v>
      </c>
      <c r="C215" s="1711" t="s">
        <v>145</v>
      </c>
      <c r="D215" s="1712"/>
      <c r="E215" s="1712"/>
      <c r="F215" s="1712"/>
      <c r="G215" s="1712"/>
      <c r="H215" s="1712"/>
      <c r="I215" s="1712"/>
      <c r="J215" s="1712"/>
      <c r="K215" s="1713" t="s">
        <v>146</v>
      </c>
      <c r="L215" s="1714"/>
      <c r="M215" s="1714"/>
      <c r="N215" s="1714"/>
      <c r="O215" s="1714"/>
      <c r="P215" s="1714"/>
      <c r="Q215" s="1714"/>
      <c r="R215" s="1715"/>
      <c r="S215" s="1716" t="s">
        <v>147</v>
      </c>
      <c r="T215" s="1717"/>
      <c r="U215" s="1717"/>
      <c r="V215" s="1717"/>
      <c r="W215" s="1717"/>
      <c r="X215" s="1717"/>
      <c r="Y215" s="1717"/>
      <c r="Z215" s="1718"/>
      <c r="AC215" s="1116"/>
      <c r="AD215" s="1116"/>
      <c r="AE215" s="1116"/>
      <c r="AF215" s="1116"/>
      <c r="AG215" s="1116"/>
      <c r="AH215" s="1116"/>
      <c r="AI215" s="1116"/>
      <c r="AJ215" s="1116"/>
      <c r="AK215" s="1116"/>
      <c r="AL215" s="1116"/>
      <c r="AM215" s="1116"/>
      <c r="AN215" s="1116"/>
      <c r="AO215" s="1116"/>
      <c r="AP215" s="1116"/>
      <c r="AQ215" s="1116"/>
      <c r="AR215" s="1116"/>
      <c r="AS215" s="1116"/>
      <c r="AT215" s="1116"/>
      <c r="AU215" s="1116"/>
      <c r="AV215" s="1116"/>
      <c r="AW215" s="1116"/>
      <c r="AX215" s="1116"/>
      <c r="AY215" s="1116"/>
      <c r="AZ215" s="1116"/>
      <c r="BA215" s="1116"/>
      <c r="BB215" s="1116"/>
    </row>
    <row r="216" spans="1:54" s="130" customFormat="1" ht="79.8" thickBot="1" x14ac:dyDescent="0.3">
      <c r="A216" s="153" t="s">
        <v>120</v>
      </c>
      <c r="B216" s="1307" t="str">
        <f>IF($I$20="ON","Note: Population Scaling is ON. Click for More Info.","")</f>
        <v>Note: Population Scaling is ON. Click for More Info.</v>
      </c>
      <c r="C216" s="155" t="s">
        <v>122</v>
      </c>
      <c r="D216" s="156" t="s">
        <v>124</v>
      </c>
      <c r="E216" s="156" t="s">
        <v>125</v>
      </c>
      <c r="F216" s="156" t="s">
        <v>126</v>
      </c>
      <c r="G216" s="156" t="s">
        <v>127</v>
      </c>
      <c r="H216" s="157" t="s">
        <v>128</v>
      </c>
      <c r="I216" s="157" t="s">
        <v>129</v>
      </c>
      <c r="J216" s="158" t="s">
        <v>130</v>
      </c>
      <c r="K216" s="155" t="s">
        <v>131</v>
      </c>
      <c r="L216" s="156" t="s">
        <v>132</v>
      </c>
      <c r="M216" s="156" t="s">
        <v>2724</v>
      </c>
      <c r="N216" s="156" t="s">
        <v>133</v>
      </c>
      <c r="O216" s="156" t="s">
        <v>134</v>
      </c>
      <c r="P216" s="157" t="s">
        <v>135</v>
      </c>
      <c r="Q216" s="157" t="s">
        <v>136</v>
      </c>
      <c r="R216" s="158" t="s">
        <v>137</v>
      </c>
      <c r="S216" s="155" t="s">
        <v>138</v>
      </c>
      <c r="T216" s="156" t="s">
        <v>139</v>
      </c>
      <c r="U216" s="156" t="s">
        <v>2725</v>
      </c>
      <c r="V216" s="156" t="s">
        <v>140</v>
      </c>
      <c r="W216" s="156" t="s">
        <v>141</v>
      </c>
      <c r="X216" s="157" t="s">
        <v>142</v>
      </c>
      <c r="Y216" s="157" t="s">
        <v>143</v>
      </c>
      <c r="Z216" s="158" t="s">
        <v>144</v>
      </c>
      <c r="AA216" s="159" t="s">
        <v>121</v>
      </c>
      <c r="AC216" s="1116"/>
      <c r="AD216" s="1116"/>
      <c r="AE216" s="1116"/>
      <c r="AF216" s="1116"/>
      <c r="AG216" s="1116"/>
      <c r="AH216" s="1116"/>
      <c r="AI216" s="1116"/>
      <c r="AJ216" s="1116"/>
      <c r="AK216" s="1116"/>
      <c r="AL216" s="1116"/>
      <c r="AM216" s="1116"/>
      <c r="AN216" s="1116"/>
      <c r="AO216" s="1116"/>
      <c r="AP216" s="1116"/>
      <c r="AQ216" s="1116"/>
      <c r="AR216" s="1116"/>
      <c r="AS216" s="1116"/>
      <c r="AT216" s="1116"/>
      <c r="AU216" s="1116"/>
      <c r="AV216" s="1116"/>
      <c r="AW216" s="1116"/>
      <c r="AX216" s="1116"/>
      <c r="AY216" s="1116"/>
      <c r="AZ216" s="1116"/>
      <c r="BA216" s="1116"/>
      <c r="BB216" s="1116"/>
    </row>
    <row r="217" spans="1:54" s="130" customFormat="1" ht="15.6" x14ac:dyDescent="0.25">
      <c r="A217" s="1123" t="s">
        <v>122</v>
      </c>
      <c r="B217" s="160">
        <v>2012</v>
      </c>
      <c r="C217" s="1124">
        <v>78050.099999999991</v>
      </c>
      <c r="D217" s="1125">
        <v>66861.245617537177</v>
      </c>
      <c r="E217" s="1126"/>
      <c r="F217" s="1126"/>
      <c r="G217" s="1126"/>
      <c r="H217" s="1127">
        <v>78050.099999999977</v>
      </c>
      <c r="I217" s="1127">
        <v>66861.245617537177</v>
      </c>
      <c r="J217" s="1128">
        <v>72455.672808768577</v>
      </c>
      <c r="K217" s="1129">
        <v>13883.365714285716</v>
      </c>
      <c r="L217" s="1130">
        <v>10212.029307300723</v>
      </c>
      <c r="M217" s="1130"/>
      <c r="N217" s="1126"/>
      <c r="O217" s="1131"/>
      <c r="P217" s="1132">
        <v>13883.365714285714</v>
      </c>
      <c r="Q217" s="1132">
        <v>10212.029307300725</v>
      </c>
      <c r="R217" s="1128">
        <v>12047.697510793219</v>
      </c>
      <c r="S217" s="1129">
        <v>91933.465714285703</v>
      </c>
      <c r="T217" s="1207">
        <v>77073.274924837897</v>
      </c>
      <c r="U217" s="1131"/>
      <c r="V217" s="1131"/>
      <c r="W217" s="1131"/>
      <c r="X217" s="1132">
        <v>91933.465714285703</v>
      </c>
      <c r="Y217" s="1132">
        <v>77073.274924837897</v>
      </c>
      <c r="Z217" s="1205">
        <v>84503.3703195618</v>
      </c>
      <c r="AA217" s="166" t="s">
        <v>123</v>
      </c>
      <c r="AB217" s="152"/>
      <c r="AC217" s="1116"/>
      <c r="AD217" s="1116"/>
      <c r="AE217" s="1116"/>
      <c r="AF217" s="1116"/>
      <c r="AG217" s="1116"/>
      <c r="AH217" s="1116"/>
      <c r="AI217" s="1116"/>
      <c r="AJ217" s="1116"/>
      <c r="AK217" s="1116"/>
      <c r="AL217" s="1116"/>
      <c r="AM217" s="1116"/>
      <c r="AN217" s="1116"/>
      <c r="AO217" s="1116"/>
      <c r="AP217" s="1116"/>
      <c r="AQ217" s="1116"/>
      <c r="AR217" s="1116"/>
      <c r="AS217" s="1116"/>
      <c r="AT217" s="1116"/>
      <c r="AU217" s="1116"/>
      <c r="AV217" s="1116"/>
      <c r="AW217" s="1116"/>
      <c r="AX217" s="1116"/>
      <c r="AY217" s="1116"/>
      <c r="AZ217" s="1116"/>
      <c r="BA217" s="1116"/>
      <c r="BB217" s="1116"/>
    </row>
    <row r="218" spans="1:54" s="130" customFormat="1" ht="15.6" x14ac:dyDescent="0.25">
      <c r="A218" s="1180" t="s">
        <v>124</v>
      </c>
      <c r="B218" s="160">
        <v>2013</v>
      </c>
      <c r="C218" s="1208">
        <v>79476.149999999994</v>
      </c>
      <c r="D218" s="1135">
        <v>67482.904625310446</v>
      </c>
      <c r="E218" s="1136"/>
      <c r="F218" s="1136"/>
      <c r="G218" s="1136"/>
      <c r="H218" s="1137">
        <v>79476.149999999994</v>
      </c>
      <c r="I218" s="1137">
        <v>67482.904625310446</v>
      </c>
      <c r="J218" s="1209">
        <v>73479.52731265522</v>
      </c>
      <c r="K218" s="1210">
        <v>14278.750714285714</v>
      </c>
      <c r="L218" s="1140">
        <v>10928.485189623982</v>
      </c>
      <c r="M218" s="1140"/>
      <c r="N218" s="1141"/>
      <c r="O218" s="1142"/>
      <c r="P218" s="1143">
        <v>14278.750714285718</v>
      </c>
      <c r="Q218" s="1143">
        <v>10928.485189623978</v>
      </c>
      <c r="R218" s="1211">
        <v>12603.617951954848</v>
      </c>
      <c r="S218" s="1212">
        <v>93754.900714285701</v>
      </c>
      <c r="T218" s="1141">
        <v>78411.389814934431</v>
      </c>
      <c r="U218" s="1142"/>
      <c r="V218" s="1142"/>
      <c r="W218" s="1142"/>
      <c r="X218" s="1143">
        <v>93754.900714285701</v>
      </c>
      <c r="Y218" s="1143">
        <v>78411.389814934431</v>
      </c>
      <c r="Z218" s="1211">
        <v>86083.145264610066</v>
      </c>
      <c r="AA218" s="166" t="s">
        <v>123</v>
      </c>
      <c r="AB218" s="152"/>
      <c r="AC218" s="1116"/>
      <c r="AD218" s="1116"/>
      <c r="AE218" s="1116"/>
      <c r="AF218" s="1116"/>
      <c r="AG218" s="1116"/>
      <c r="AH218" s="1116"/>
      <c r="AI218" s="1116"/>
      <c r="AJ218" s="1116"/>
      <c r="AK218" s="1116"/>
      <c r="AL218" s="1116"/>
      <c r="AM218" s="1116"/>
      <c r="AN218" s="1116"/>
      <c r="AO218" s="1116"/>
      <c r="AP218" s="1116"/>
      <c r="AQ218" s="1116"/>
      <c r="AR218" s="1116"/>
      <c r="AS218" s="1116"/>
      <c r="AT218" s="1116"/>
      <c r="AU218" s="1116"/>
      <c r="AV218" s="1116"/>
      <c r="AW218" s="1116"/>
      <c r="AX218" s="1116"/>
      <c r="AY218" s="1116"/>
      <c r="AZ218" s="1116"/>
      <c r="BA218" s="1116"/>
      <c r="BB218" s="1116"/>
    </row>
    <row r="219" spans="1:54" s="130" customFormat="1" ht="15.6" x14ac:dyDescent="0.25">
      <c r="A219" s="1181" t="s">
        <v>125</v>
      </c>
      <c r="B219" s="160">
        <v>2014</v>
      </c>
      <c r="C219" s="1208">
        <v>83773.261309763446</v>
      </c>
      <c r="D219" s="1135">
        <v>70417.82268080936</v>
      </c>
      <c r="E219" s="1136">
        <v>51820.935254246804</v>
      </c>
      <c r="F219" s="1136"/>
      <c r="G219" s="1136"/>
      <c r="H219" s="1137">
        <v>81773.527322343754</v>
      </c>
      <c r="I219" s="1137">
        <v>55567.818840869317</v>
      </c>
      <c r="J219" s="1209">
        <v>68670.673081606539</v>
      </c>
      <c r="K219" s="1210">
        <v>15189.657042871822</v>
      </c>
      <c r="L219" s="1140">
        <v>12114.359661337759</v>
      </c>
      <c r="M219" s="1141"/>
      <c r="N219" s="1141"/>
      <c r="O219" s="1142"/>
      <c r="P219" s="1143">
        <v>15189.657042871817</v>
      </c>
      <c r="Q219" s="1143">
        <v>12114.359661337765</v>
      </c>
      <c r="R219" s="1211">
        <v>13652.008352104791</v>
      </c>
      <c r="S219" s="1212">
        <v>98962.918352635272</v>
      </c>
      <c r="T219" s="1141">
        <v>82532.18234214712</v>
      </c>
      <c r="U219" s="1141">
        <v>63935.294915584564</v>
      </c>
      <c r="V219" s="1142"/>
      <c r="W219" s="1142"/>
      <c r="X219" s="1143">
        <v>96119.211005996636</v>
      </c>
      <c r="Y219" s="1143">
        <v>67501.052734248005</v>
      </c>
      <c r="Z219" s="1211">
        <v>82322.681433711332</v>
      </c>
      <c r="AA219" s="166" t="s">
        <v>123</v>
      </c>
      <c r="AB219" s="152"/>
      <c r="AC219" s="1116"/>
      <c r="AD219" s="1116"/>
      <c r="AE219" s="1116"/>
      <c r="AF219" s="1116"/>
      <c r="AG219" s="1116"/>
      <c r="AH219" s="1116"/>
      <c r="AI219" s="1116"/>
      <c r="AJ219" s="1116"/>
      <c r="AK219" s="1116"/>
      <c r="AL219" s="1116"/>
      <c r="AM219" s="1116"/>
      <c r="AN219" s="1116"/>
      <c r="AO219" s="1116"/>
      <c r="AP219" s="1116"/>
      <c r="AQ219" s="1116"/>
      <c r="AR219" s="1116"/>
      <c r="AS219" s="1116"/>
      <c r="AT219" s="1116"/>
      <c r="AU219" s="1116"/>
      <c r="AV219" s="1116"/>
      <c r="AW219" s="1116"/>
      <c r="AX219" s="1116"/>
      <c r="AY219" s="1116"/>
      <c r="AZ219" s="1116"/>
      <c r="BA219" s="1116"/>
      <c r="BB219" s="1116"/>
    </row>
    <row r="220" spans="1:54" s="130" customFormat="1" ht="15" x14ac:dyDescent="0.25">
      <c r="A220" s="1180" t="s">
        <v>126</v>
      </c>
      <c r="B220" s="160">
        <v>2015</v>
      </c>
      <c r="C220" s="1163">
        <v>85264.523034454585</v>
      </c>
      <c r="D220" s="1146">
        <v>71013.472601093672</v>
      </c>
      <c r="E220" s="1147">
        <v>52326.129406820262</v>
      </c>
      <c r="F220" s="1147"/>
      <c r="G220" s="1147"/>
      <c r="H220" s="1148">
        <v>83022.344697848152</v>
      </c>
      <c r="I220" s="1148">
        <v>56047.071997064188</v>
      </c>
      <c r="J220" s="1167">
        <v>69534.708347456166</v>
      </c>
      <c r="K220" s="1168">
        <v>15591.273674102087</v>
      </c>
      <c r="L220" s="1151">
        <v>12994.659954473887</v>
      </c>
      <c r="M220" s="1152"/>
      <c r="N220" s="1152"/>
      <c r="O220" s="1153"/>
      <c r="P220" s="1154">
        <v>15591.273674102087</v>
      </c>
      <c r="Q220" s="1154">
        <v>12994.659954473887</v>
      </c>
      <c r="R220" s="1213">
        <v>14292.966814287987</v>
      </c>
      <c r="S220" s="1214">
        <v>100855.79670855668</v>
      </c>
      <c r="T220" s="1158">
        <v>84008.132555567558</v>
      </c>
      <c r="U220" s="1158">
        <v>65320.789361294148</v>
      </c>
      <c r="V220" s="1159"/>
      <c r="W220" s="1159"/>
      <c r="X220" s="1160">
        <v>97908.491148270346</v>
      </c>
      <c r="Y220" s="1160">
        <v>68881.321268675267</v>
      </c>
      <c r="Z220" s="1215">
        <v>83827.675161744148</v>
      </c>
      <c r="AA220" s="166" t="s">
        <v>123</v>
      </c>
      <c r="AB220" s="152"/>
      <c r="AC220" s="1116"/>
      <c r="AD220" s="1116"/>
      <c r="AE220" s="1116"/>
      <c r="AF220" s="1116"/>
      <c r="AG220" s="1116"/>
      <c r="AH220" s="1116"/>
      <c r="AI220" s="1116"/>
      <c r="AJ220" s="1116"/>
      <c r="AK220" s="1116"/>
      <c r="AL220" s="1116"/>
      <c r="AM220" s="1116"/>
      <c r="AN220" s="1116"/>
      <c r="AO220" s="1116"/>
      <c r="AP220" s="1116"/>
      <c r="AQ220" s="1116"/>
      <c r="AR220" s="1116"/>
      <c r="AS220" s="1116"/>
      <c r="AT220" s="1116"/>
      <c r="AU220" s="1116"/>
      <c r="AV220" s="1116"/>
      <c r="AW220" s="1116"/>
      <c r="AX220" s="1116"/>
      <c r="AY220" s="1116"/>
      <c r="AZ220" s="1116"/>
      <c r="BA220" s="1116"/>
      <c r="BB220" s="1116"/>
    </row>
    <row r="221" spans="1:54" s="130" customFormat="1" ht="15" x14ac:dyDescent="0.25">
      <c r="A221" s="1180" t="s">
        <v>127</v>
      </c>
      <c r="B221" s="160">
        <v>2016</v>
      </c>
      <c r="C221" s="1163">
        <v>86767.300896858986</v>
      </c>
      <c r="D221" s="1146">
        <v>71588.578212445078</v>
      </c>
      <c r="E221" s="1147">
        <v>52825.012880383925</v>
      </c>
      <c r="F221" s="1147"/>
      <c r="G221" s="1147"/>
      <c r="H221" s="1148">
        <v>84276.249380708847</v>
      </c>
      <c r="I221" s="1148">
        <v>56511.011945749808</v>
      </c>
      <c r="J221" s="1167">
        <v>70393.630663229327</v>
      </c>
      <c r="K221" s="1168">
        <v>15989.819070267671</v>
      </c>
      <c r="L221" s="1151">
        <v>13944.562892723978</v>
      </c>
      <c r="M221" s="1152"/>
      <c r="N221" s="1152"/>
      <c r="O221" s="1153"/>
      <c r="P221" s="1154">
        <v>15989.819070267669</v>
      </c>
      <c r="Q221" s="1154">
        <v>13944.562892723978</v>
      </c>
      <c r="R221" s="1213">
        <v>14967.190981495824</v>
      </c>
      <c r="S221" s="1214">
        <v>102757.11996712665</v>
      </c>
      <c r="T221" s="1158">
        <v>85533.141105169052</v>
      </c>
      <c r="U221" s="1158">
        <v>66769.575773107907</v>
      </c>
      <c r="V221" s="1159"/>
      <c r="W221" s="1159"/>
      <c r="X221" s="1160">
        <v>99716.279885678683</v>
      </c>
      <c r="Y221" s="1160">
        <v>70323.61134459039</v>
      </c>
      <c r="Z221" s="1215">
        <v>85360.821644725147</v>
      </c>
      <c r="AA221" s="166" t="s">
        <v>123</v>
      </c>
      <c r="AB221" s="152"/>
      <c r="AC221" s="1116"/>
      <c r="AD221" s="1116"/>
      <c r="AE221" s="1116"/>
      <c r="AF221" s="1116"/>
      <c r="AG221" s="1116"/>
      <c r="AH221" s="1116"/>
      <c r="AI221" s="1116"/>
      <c r="AJ221" s="1116"/>
      <c r="AK221" s="1116"/>
      <c r="AL221" s="1116"/>
      <c r="AM221" s="1116"/>
      <c r="AN221" s="1116"/>
      <c r="AO221" s="1116"/>
      <c r="AP221" s="1116"/>
      <c r="AQ221" s="1116"/>
      <c r="AR221" s="1116"/>
      <c r="AS221" s="1116"/>
      <c r="AT221" s="1116"/>
      <c r="AU221" s="1116"/>
      <c r="AV221" s="1116"/>
      <c r="AW221" s="1116"/>
      <c r="AX221" s="1116"/>
      <c r="AY221" s="1116"/>
      <c r="AZ221" s="1116"/>
      <c r="BA221" s="1116"/>
      <c r="BB221" s="1116"/>
    </row>
    <row r="222" spans="1:54" s="130" customFormat="1" ht="15" x14ac:dyDescent="0.25">
      <c r="A222" s="176" t="s">
        <v>128</v>
      </c>
      <c r="B222" s="160">
        <v>2017</v>
      </c>
      <c r="C222" s="1163">
        <v>88280.293793426201</v>
      </c>
      <c r="D222" s="1146">
        <v>72143.325442754402</v>
      </c>
      <c r="E222" s="1147">
        <v>53316.875167575025</v>
      </c>
      <c r="F222" s="1147"/>
      <c r="G222" s="1147"/>
      <c r="H222" s="1148">
        <v>85534.656975130754</v>
      </c>
      <c r="I222" s="1148">
        <v>56959.005960706323</v>
      </c>
      <c r="J222" s="1167">
        <v>71246.831467918542</v>
      </c>
      <c r="K222" s="1168">
        <v>16385.092623844674</v>
      </c>
      <c r="L222" s="1151">
        <v>14963.773811497513</v>
      </c>
      <c r="M222" s="1152"/>
      <c r="N222" s="1152"/>
      <c r="O222" s="1153"/>
      <c r="P222" s="1154">
        <v>16385.092623844674</v>
      </c>
      <c r="Q222" s="1154">
        <v>14963.773811497511</v>
      </c>
      <c r="R222" s="1213">
        <v>15674.433217671092</v>
      </c>
      <c r="S222" s="1214">
        <v>104665.38641727087</v>
      </c>
      <c r="T222" s="1158">
        <v>87107.099254251909</v>
      </c>
      <c r="U222" s="1158">
        <v>68280.648979072532</v>
      </c>
      <c r="V222" s="1159"/>
      <c r="W222" s="1159"/>
      <c r="X222" s="1160">
        <v>101541.39226003105</v>
      </c>
      <c r="Y222" s="1160">
        <v>71827.36417369917</v>
      </c>
      <c r="Z222" s="1215">
        <v>86921.264685589631</v>
      </c>
      <c r="AA222" s="166" t="s">
        <v>123</v>
      </c>
      <c r="AB222" s="152"/>
      <c r="AC222" s="1116"/>
      <c r="AD222" s="1116"/>
      <c r="AE222" s="1116"/>
      <c r="AF222" s="1116"/>
      <c r="AG222" s="1116"/>
      <c r="AH222" s="1116"/>
      <c r="AI222" s="1116"/>
      <c r="AJ222" s="1116"/>
      <c r="AK222" s="1116"/>
      <c r="AL222" s="1116"/>
      <c r="AM222" s="1116"/>
      <c r="AN222" s="1116"/>
      <c r="AO222" s="1116"/>
      <c r="AP222" s="1116"/>
      <c r="AQ222" s="1116"/>
      <c r="AR222" s="1116"/>
      <c r="AS222" s="1116"/>
      <c r="AT222" s="1116"/>
      <c r="AU222" s="1116"/>
      <c r="AV222" s="1116"/>
      <c r="AW222" s="1116"/>
      <c r="AX222" s="1116"/>
      <c r="AY222" s="1116"/>
      <c r="AZ222" s="1116"/>
      <c r="BA222" s="1116"/>
      <c r="BB222" s="1116"/>
    </row>
    <row r="223" spans="1:54" s="130" customFormat="1" ht="15" x14ac:dyDescent="0.25">
      <c r="A223" s="176" t="s">
        <v>129</v>
      </c>
      <c r="B223" s="160">
        <v>2018</v>
      </c>
      <c r="C223" s="1163">
        <v>89800.439502097928</v>
      </c>
      <c r="D223" s="1146">
        <v>72677.638119164287</v>
      </c>
      <c r="E223" s="1147">
        <v>53799.351276485868</v>
      </c>
      <c r="F223" s="1147"/>
      <c r="G223" s="1147"/>
      <c r="H223" s="1148">
        <v>86795.682278982466</v>
      </c>
      <c r="I223" s="1148">
        <v>57389.270319516261</v>
      </c>
      <c r="J223" s="1167">
        <v>72092.476299249363</v>
      </c>
      <c r="K223" s="1168">
        <v>16776.551652922004</v>
      </c>
      <c r="L223" s="1151">
        <v>16051.941710580182</v>
      </c>
      <c r="M223" s="1152"/>
      <c r="N223" s="1152"/>
      <c r="O223" s="1153"/>
      <c r="P223" s="1154">
        <v>16776.551652922004</v>
      </c>
      <c r="Q223" s="1154">
        <v>16051.941710580184</v>
      </c>
      <c r="R223" s="1213">
        <v>16414.246681751094</v>
      </c>
      <c r="S223" s="1214">
        <v>106576.99115501993</v>
      </c>
      <c r="T223" s="1158">
        <v>88729.579829744471</v>
      </c>
      <c r="U223" s="1158">
        <v>69851.292987066045</v>
      </c>
      <c r="V223" s="1159"/>
      <c r="W223" s="1159"/>
      <c r="X223" s="1160">
        <v>103381.1268842588</v>
      </c>
      <c r="Y223" s="1160">
        <v>73390.782430294828</v>
      </c>
      <c r="Z223" s="1215">
        <v>88506.722981000465</v>
      </c>
      <c r="AA223" s="166" t="s">
        <v>123</v>
      </c>
      <c r="AB223" s="152"/>
      <c r="AC223" s="1116"/>
      <c r="AD223" s="1116"/>
      <c r="AE223" s="1116"/>
      <c r="AF223" s="1116"/>
      <c r="AG223" s="1116"/>
      <c r="AH223" s="1116"/>
      <c r="AI223" s="1116"/>
      <c r="AJ223" s="1116"/>
      <c r="AK223" s="1116"/>
      <c r="AL223" s="1116"/>
      <c r="AM223" s="1116"/>
      <c r="AN223" s="1116"/>
      <c r="AO223" s="1116"/>
      <c r="AP223" s="1116"/>
      <c r="AQ223" s="1116"/>
      <c r="AR223" s="1116"/>
      <c r="AS223" s="1116"/>
      <c r="AT223" s="1116"/>
      <c r="AU223" s="1116"/>
      <c r="AV223" s="1116"/>
      <c r="AW223" s="1116"/>
      <c r="AX223" s="1116"/>
      <c r="AY223" s="1116"/>
      <c r="AZ223" s="1116"/>
      <c r="BA223" s="1116"/>
      <c r="BB223" s="1116"/>
    </row>
    <row r="224" spans="1:54" s="130" customFormat="1" ht="15.6" thickBot="1" x14ac:dyDescent="0.3">
      <c r="A224" s="1162" t="s">
        <v>130</v>
      </c>
      <c r="B224" s="160">
        <v>2019</v>
      </c>
      <c r="C224" s="1163">
        <v>91322.776675997811</v>
      </c>
      <c r="D224" s="1146">
        <v>73191.051041524814</v>
      </c>
      <c r="E224" s="1147">
        <v>54269.526331310059</v>
      </c>
      <c r="F224" s="1147"/>
      <c r="G224" s="1147"/>
      <c r="H224" s="1148">
        <v>88055.856209264573</v>
      </c>
      <c r="I224" s="1148">
        <v>57799.713156623882</v>
      </c>
      <c r="J224" s="1167">
        <v>72927.784682944228</v>
      </c>
      <c r="K224" s="1168">
        <v>17163.277403156499</v>
      </c>
      <c r="L224" s="1151">
        <v>17208.609395899792</v>
      </c>
      <c r="M224" s="1152"/>
      <c r="N224" s="1152"/>
      <c r="O224" s="1153"/>
      <c r="P224" s="1154">
        <v>17208.609395899788</v>
      </c>
      <c r="Q224" s="1154">
        <v>17163.277403156499</v>
      </c>
      <c r="R224" s="1213">
        <v>17185.943399528143</v>
      </c>
      <c r="S224" s="1214">
        <v>108486.0540791543</v>
      </c>
      <c r="T224" s="1158">
        <v>90399.660437424609</v>
      </c>
      <c r="U224" s="1158">
        <v>71478.135727209854</v>
      </c>
      <c r="V224" s="1159"/>
      <c r="W224" s="1159"/>
      <c r="X224" s="1160">
        <v>105230.98505540026</v>
      </c>
      <c r="Y224" s="1160">
        <v>75011.581773792277</v>
      </c>
      <c r="Z224" s="1215">
        <v>90113.728082472371</v>
      </c>
      <c r="AA224" s="166" t="s">
        <v>123</v>
      </c>
      <c r="AB224" s="152"/>
      <c r="AC224" s="1116"/>
      <c r="AD224" s="1116"/>
      <c r="AE224" s="1116"/>
      <c r="AF224" s="1116"/>
      <c r="AG224" s="1116"/>
      <c r="AH224" s="1116"/>
      <c r="AI224" s="1116"/>
      <c r="AJ224" s="1116"/>
      <c r="AK224" s="1116"/>
      <c r="AL224" s="1116"/>
      <c r="AM224" s="1116"/>
      <c r="AN224" s="1116"/>
      <c r="AO224" s="1116"/>
      <c r="AP224" s="1116"/>
      <c r="AQ224" s="1116"/>
      <c r="AR224" s="1116"/>
      <c r="AS224" s="1116"/>
      <c r="AT224" s="1116"/>
      <c r="AU224" s="1116"/>
      <c r="AV224" s="1116"/>
      <c r="AW224" s="1116"/>
      <c r="AX224" s="1116"/>
      <c r="AY224" s="1116"/>
      <c r="AZ224" s="1116"/>
      <c r="BA224" s="1116"/>
      <c r="BB224" s="1116"/>
    </row>
    <row r="225" spans="1:54" s="130" customFormat="1" ht="15" x14ac:dyDescent="0.25">
      <c r="A225" s="1123" t="s">
        <v>131</v>
      </c>
      <c r="B225" s="160">
        <v>2020</v>
      </c>
      <c r="C225" s="1163">
        <v>92843.595757134201</v>
      </c>
      <c r="D225" s="1146">
        <v>73683.316592074931</v>
      </c>
      <c r="E225" s="1147">
        <v>54725.213788826768</v>
      </c>
      <c r="F225" s="1147"/>
      <c r="G225" s="1147"/>
      <c r="H225" s="1148">
        <v>89312.545948769723</v>
      </c>
      <c r="I225" s="1148">
        <v>58188.871476587556</v>
      </c>
      <c r="J225" s="1167">
        <v>73750.708712678635</v>
      </c>
      <c r="K225" s="1168">
        <v>17544.56396628264</v>
      </c>
      <c r="L225" s="1151">
        <v>18433.332605259729</v>
      </c>
      <c r="M225" s="1152"/>
      <c r="N225" s="1152"/>
      <c r="O225" s="1153"/>
      <c r="P225" s="1154">
        <v>18433.332605259729</v>
      </c>
      <c r="Q225" s="1154">
        <v>17544.56396628264</v>
      </c>
      <c r="R225" s="1213">
        <v>17988.948285771185</v>
      </c>
      <c r="S225" s="1214">
        <v>110388.15972341684</v>
      </c>
      <c r="T225" s="1158">
        <v>92116.649197334656</v>
      </c>
      <c r="U225" s="1158">
        <v>73158.546394086501</v>
      </c>
      <c r="V225" s="1159"/>
      <c r="W225" s="1159"/>
      <c r="X225" s="1160">
        <v>107087.57263070771</v>
      </c>
      <c r="Y225" s="1160">
        <v>76687.997579184288</v>
      </c>
      <c r="Z225" s="1215">
        <v>91739.65699844982</v>
      </c>
      <c r="AA225" s="166" t="s">
        <v>123</v>
      </c>
      <c r="AB225" s="152"/>
      <c r="AC225" s="1116"/>
      <c r="AD225" s="1116"/>
      <c r="AE225" s="1116"/>
      <c r="AF225" s="1116"/>
      <c r="AG225" s="1116"/>
      <c r="AH225" s="1116"/>
      <c r="AI225" s="1116"/>
      <c r="AJ225" s="1116"/>
      <c r="AK225" s="1116"/>
      <c r="AL225" s="1116"/>
      <c r="AM225" s="1116"/>
      <c r="AN225" s="1116"/>
      <c r="AO225" s="1116"/>
      <c r="AP225" s="1116"/>
      <c r="AQ225" s="1116"/>
      <c r="AR225" s="1116"/>
      <c r="AS225" s="1116"/>
      <c r="AT225" s="1116"/>
      <c r="AU225" s="1116"/>
      <c r="AV225" s="1116"/>
      <c r="AW225" s="1116"/>
      <c r="AX225" s="1116"/>
      <c r="AY225" s="1116"/>
      <c r="AZ225" s="1116"/>
      <c r="BA225" s="1116"/>
      <c r="BB225" s="1116"/>
    </row>
    <row r="226" spans="1:54" s="130" customFormat="1" ht="15" x14ac:dyDescent="0.25">
      <c r="A226" s="1180" t="s">
        <v>132</v>
      </c>
      <c r="B226" s="160">
        <v>2021</v>
      </c>
      <c r="C226" s="1163">
        <v>94301.785016663765</v>
      </c>
      <c r="D226" s="1146">
        <v>74107.458975870672</v>
      </c>
      <c r="E226" s="1147">
        <v>55130.111672216372</v>
      </c>
      <c r="F226" s="1147"/>
      <c r="G226" s="1147"/>
      <c r="H226" s="1148">
        <v>90507.459594204905</v>
      </c>
      <c r="I226" s="1148">
        <v>58518.777515628957</v>
      </c>
      <c r="J226" s="1167">
        <v>74513.118554916931</v>
      </c>
      <c r="K226" s="1168">
        <v>17908.789850147674</v>
      </c>
      <c r="L226" s="1151">
        <v>19713.202958457838</v>
      </c>
      <c r="M226" s="1152"/>
      <c r="N226" s="1152"/>
      <c r="O226" s="1153"/>
      <c r="P226" s="1154">
        <v>19713.202958457841</v>
      </c>
      <c r="Q226" s="1154">
        <v>17908.789850147674</v>
      </c>
      <c r="R226" s="1213">
        <v>18810.996404302758</v>
      </c>
      <c r="S226" s="1214">
        <v>112210.57486681144</v>
      </c>
      <c r="T226" s="1158">
        <v>93820.661934328513</v>
      </c>
      <c r="U226" s="1158">
        <v>74843.314630674213</v>
      </c>
      <c r="V226" s="1159"/>
      <c r="W226" s="1159"/>
      <c r="X226" s="1160">
        <v>108880.59892354213</v>
      </c>
      <c r="Y226" s="1160">
        <v>78369.102031000628</v>
      </c>
      <c r="Z226" s="1215">
        <v>93324.114959219689</v>
      </c>
      <c r="AA226" s="166" t="s">
        <v>123</v>
      </c>
      <c r="AB226" s="152"/>
      <c r="AC226" s="1116"/>
      <c r="AD226" s="1116"/>
      <c r="AE226" s="1116"/>
      <c r="AF226" s="1116"/>
      <c r="AG226" s="1116"/>
      <c r="AH226" s="1116"/>
      <c r="AI226" s="1116"/>
      <c r="AJ226" s="1116"/>
      <c r="AK226" s="1116"/>
      <c r="AL226" s="1116"/>
      <c r="AM226" s="1116"/>
      <c r="AN226" s="1116"/>
      <c r="AO226" s="1116"/>
      <c r="AP226" s="1116"/>
      <c r="AQ226" s="1116"/>
      <c r="AR226" s="1116"/>
      <c r="AS226" s="1116"/>
      <c r="AT226" s="1116"/>
      <c r="AU226" s="1116"/>
      <c r="AV226" s="1116"/>
      <c r="AW226" s="1116"/>
      <c r="AX226" s="1116"/>
      <c r="AY226" s="1116"/>
      <c r="AZ226" s="1116"/>
      <c r="BA226" s="1116"/>
      <c r="BB226" s="1116"/>
    </row>
    <row r="227" spans="1:54" ht="15" x14ac:dyDescent="0.25">
      <c r="A227" s="1181" t="s">
        <v>2724</v>
      </c>
      <c r="B227" s="160">
        <v>2022</v>
      </c>
      <c r="C227" s="1163">
        <v>95748.058867612301</v>
      </c>
      <c r="D227" s="1146">
        <v>74503.989976931218</v>
      </c>
      <c r="E227" s="1147">
        <v>55513.869404347461</v>
      </c>
      <c r="F227" s="1147"/>
      <c r="G227" s="1147"/>
      <c r="H227" s="1148">
        <v>91689.434340137537</v>
      </c>
      <c r="I227" s="1148">
        <v>58821.177825789797</v>
      </c>
      <c r="J227" s="1167">
        <v>75255.306082963667</v>
      </c>
      <c r="K227" s="1168">
        <v>18265.458278232836</v>
      </c>
      <c r="L227" s="1151">
        <v>21056.893605190828</v>
      </c>
      <c r="M227" s="1152"/>
      <c r="N227" s="1152"/>
      <c r="O227" s="1153"/>
      <c r="P227" s="1154">
        <v>21056.893605190824</v>
      </c>
      <c r="Q227" s="1154">
        <v>18265.458278232836</v>
      </c>
      <c r="R227" s="1213">
        <v>19661.17594171183</v>
      </c>
      <c r="S227" s="1214">
        <v>114013.51714584514</v>
      </c>
      <c r="T227" s="1158">
        <v>95560.883582122042</v>
      </c>
      <c r="U227" s="1158">
        <v>76570.763009538292</v>
      </c>
      <c r="V227" s="1159"/>
      <c r="W227" s="1159"/>
      <c r="X227" s="1160">
        <v>110668.18658144152</v>
      </c>
      <c r="Y227" s="1160">
        <v>80095.255910228763</v>
      </c>
      <c r="Z227" s="1215">
        <v>94916.482024675497</v>
      </c>
      <c r="AA227" s="166" t="s">
        <v>123</v>
      </c>
      <c r="AB227" s="152"/>
      <c r="AC227" s="1116"/>
      <c r="AD227" s="1116"/>
      <c r="AE227" s="1116"/>
      <c r="AF227" s="1116"/>
      <c r="AG227" s="1116"/>
      <c r="AH227" s="1116"/>
      <c r="AI227" s="1116"/>
      <c r="AJ227" s="1116"/>
      <c r="AK227" s="1116"/>
      <c r="AL227" s="1116"/>
      <c r="AM227" s="1116"/>
      <c r="AN227" s="1116"/>
      <c r="AO227" s="1116"/>
      <c r="AP227" s="1116"/>
      <c r="AQ227" s="1116"/>
      <c r="AR227" s="1116"/>
      <c r="AS227" s="1116"/>
      <c r="AT227" s="1116"/>
      <c r="AU227" s="1116"/>
      <c r="AV227" s="1116"/>
      <c r="AW227" s="1116"/>
      <c r="AX227" s="1116"/>
      <c r="AY227" s="1116"/>
      <c r="AZ227" s="1116"/>
      <c r="BA227" s="1116"/>
      <c r="BB227" s="1116"/>
    </row>
    <row r="228" spans="1:54" ht="15" x14ac:dyDescent="0.25">
      <c r="A228" s="1180" t="s">
        <v>133</v>
      </c>
      <c r="B228" s="160">
        <v>2023</v>
      </c>
      <c r="C228" s="1163">
        <v>97184.217766576097</v>
      </c>
      <c r="D228" s="1146">
        <v>74874.172191130652</v>
      </c>
      <c r="E228" s="1147">
        <v>55877.699205158715</v>
      </c>
      <c r="F228" s="1147"/>
      <c r="G228" s="1147"/>
      <c r="H228" s="1148">
        <v>92860.088494349999</v>
      </c>
      <c r="I228" s="1148">
        <v>59097.304280893644</v>
      </c>
      <c r="J228" s="1167">
        <v>75978.696387621821</v>
      </c>
      <c r="K228" s="1168">
        <v>18614.891594399938</v>
      </c>
      <c r="L228" s="1151">
        <v>22463.87786797716</v>
      </c>
      <c r="M228" s="1152"/>
      <c r="N228" s="1152"/>
      <c r="O228" s="1153"/>
      <c r="P228" s="1154">
        <v>22463.877867977157</v>
      </c>
      <c r="Q228" s="1154">
        <v>18614.891594399938</v>
      </c>
      <c r="R228" s="1213">
        <v>20539.384731188547</v>
      </c>
      <c r="S228" s="1214">
        <v>115799.10936097603</v>
      </c>
      <c r="T228" s="1158">
        <v>97338.050059107816</v>
      </c>
      <c r="U228" s="1158">
        <v>78341.577073135879</v>
      </c>
      <c r="V228" s="1159"/>
      <c r="W228" s="1159"/>
      <c r="X228" s="1160">
        <v>112452.07307406871</v>
      </c>
      <c r="Y228" s="1160">
        <v>81867.084588077778</v>
      </c>
      <c r="Z228" s="1215">
        <v>96518.081118810369</v>
      </c>
      <c r="AA228" s="166" t="s">
        <v>123</v>
      </c>
      <c r="AB228" s="152"/>
      <c r="AC228" s="1116"/>
      <c r="AD228" s="1116"/>
      <c r="AE228" s="1116"/>
      <c r="AF228" s="1116"/>
      <c r="AG228" s="1116"/>
      <c r="AH228" s="1116"/>
      <c r="AI228" s="1116"/>
      <c r="AJ228" s="1116"/>
      <c r="AK228" s="1116"/>
      <c r="AL228" s="1116"/>
      <c r="AM228" s="1116"/>
      <c r="AN228" s="1116"/>
      <c r="AO228" s="1116"/>
      <c r="AP228" s="1116"/>
      <c r="AQ228" s="1116"/>
      <c r="AR228" s="1116"/>
      <c r="AS228" s="1116"/>
      <c r="AT228" s="1116"/>
      <c r="AU228" s="1116"/>
      <c r="AV228" s="1116"/>
      <c r="AW228" s="1116"/>
      <c r="AX228" s="1116"/>
      <c r="AY228" s="1116"/>
      <c r="AZ228" s="1116"/>
      <c r="BA228" s="1116"/>
      <c r="BB228" s="1116"/>
    </row>
    <row r="229" spans="1:54" ht="15" x14ac:dyDescent="0.25">
      <c r="A229" s="1180" t="s">
        <v>134</v>
      </c>
      <c r="B229" s="160">
        <v>2024</v>
      </c>
      <c r="C229" s="1163">
        <v>98611.229637199067</v>
      </c>
      <c r="D229" s="1146">
        <v>75218.061860589543</v>
      </c>
      <c r="E229" s="1147">
        <v>56222.486926674952</v>
      </c>
      <c r="F229" s="1147"/>
      <c r="G229" s="1147"/>
      <c r="H229" s="1148">
        <v>94020.072305159105</v>
      </c>
      <c r="I229" s="1148">
        <v>59347.779977816608</v>
      </c>
      <c r="J229" s="1167">
        <v>76683.926141487857</v>
      </c>
      <c r="K229" s="1168">
        <v>18957.262284392124</v>
      </c>
      <c r="L229" s="1151">
        <v>23933.281061706326</v>
      </c>
      <c r="M229" s="1152"/>
      <c r="N229" s="1152"/>
      <c r="O229" s="1153"/>
      <c r="P229" s="1154">
        <v>23933.281061706315</v>
      </c>
      <c r="Q229" s="1154">
        <v>18957.262284392134</v>
      </c>
      <c r="R229" s="1213">
        <v>21445.271673049225</v>
      </c>
      <c r="S229" s="1214">
        <v>117568.49192159119</v>
      </c>
      <c r="T229" s="1158">
        <v>99151.342922295866</v>
      </c>
      <c r="U229" s="1158">
        <v>80155.767988381282</v>
      </c>
      <c r="V229" s="1159"/>
      <c r="W229" s="1159"/>
      <c r="X229" s="1160">
        <v>114232.82333683669</v>
      </c>
      <c r="Y229" s="1160">
        <v>83684.245218008859</v>
      </c>
      <c r="Z229" s="1215">
        <v>98129.197814537081</v>
      </c>
      <c r="AA229" s="166" t="s">
        <v>123</v>
      </c>
      <c r="AB229" s="152"/>
      <c r="AC229" s="1116"/>
      <c r="AD229" s="1116"/>
      <c r="AE229" s="1116"/>
      <c r="AF229" s="1116"/>
      <c r="AG229" s="1116"/>
      <c r="AH229" s="1116"/>
      <c r="AI229" s="1116"/>
      <c r="AJ229" s="1116"/>
      <c r="AK229" s="1116"/>
      <c r="AL229" s="1116"/>
      <c r="AM229" s="1116"/>
      <c r="AN229" s="1116"/>
      <c r="AO229" s="1116"/>
      <c r="AP229" s="1116"/>
      <c r="AQ229" s="1116"/>
      <c r="AR229" s="1116"/>
      <c r="AS229" s="1116"/>
      <c r="AT229" s="1116"/>
      <c r="AU229" s="1116"/>
      <c r="AV229" s="1116"/>
      <c r="AW229" s="1116"/>
      <c r="AX229" s="1116"/>
      <c r="AY229" s="1116"/>
      <c r="AZ229" s="1116"/>
      <c r="BA229" s="1116"/>
      <c r="BB229" s="1116"/>
    </row>
    <row r="230" spans="1:54" ht="15" x14ac:dyDescent="0.25">
      <c r="A230" s="176" t="s">
        <v>135</v>
      </c>
      <c r="B230" s="160">
        <v>2025</v>
      </c>
      <c r="C230" s="1163">
        <v>100029.86544569852</v>
      </c>
      <c r="D230" s="1146">
        <v>75535.842555010924</v>
      </c>
      <c r="E230" s="1147">
        <v>56548.946442226734</v>
      </c>
      <c r="F230" s="1147"/>
      <c r="G230" s="1147"/>
      <c r="H230" s="1148">
        <v>95169.958709197716</v>
      </c>
      <c r="I230" s="1148">
        <v>59573.144252759739</v>
      </c>
      <c r="J230" s="1167">
        <v>77371.551480978727</v>
      </c>
      <c r="K230" s="1168">
        <v>19292.711253997528</v>
      </c>
      <c r="L230" s="1151">
        <v>25464.223171121226</v>
      </c>
      <c r="M230" s="1152"/>
      <c r="N230" s="1152"/>
      <c r="O230" s="1153"/>
      <c r="P230" s="1154">
        <v>25464.223171121215</v>
      </c>
      <c r="Q230" s="1154">
        <v>19292.711253997542</v>
      </c>
      <c r="R230" s="1213">
        <v>22378.467212559379</v>
      </c>
      <c r="S230" s="1214">
        <v>119322.57669969604</v>
      </c>
      <c r="T230" s="1158">
        <v>101000.06572613215</v>
      </c>
      <c r="U230" s="1158">
        <v>82013.169613347956</v>
      </c>
      <c r="V230" s="1159"/>
      <c r="W230" s="1159"/>
      <c r="X230" s="1160">
        <v>116010.91065062952</v>
      </c>
      <c r="Y230" s="1160">
        <v>85546.29737548792</v>
      </c>
      <c r="Z230" s="1215">
        <v>99750.018693538106</v>
      </c>
      <c r="AA230" s="166" t="s">
        <v>123</v>
      </c>
      <c r="AB230" s="152"/>
      <c r="AC230" s="1116"/>
      <c r="AD230" s="1116"/>
      <c r="AE230" s="1116"/>
      <c r="AF230" s="1116"/>
      <c r="AG230" s="1116"/>
      <c r="AH230" s="1116"/>
      <c r="AI230" s="1116"/>
      <c r="AJ230" s="1116"/>
      <c r="AK230" s="1116"/>
      <c r="AL230" s="1116"/>
      <c r="AM230" s="1116"/>
      <c r="AN230" s="1116"/>
      <c r="AO230" s="1116"/>
      <c r="AP230" s="1116"/>
      <c r="AQ230" s="1116"/>
      <c r="AR230" s="1116"/>
      <c r="AS230" s="1116"/>
      <c r="AT230" s="1116"/>
      <c r="AU230" s="1116"/>
      <c r="AV230" s="1116"/>
      <c r="AW230" s="1116"/>
      <c r="AX230" s="1116"/>
      <c r="AY230" s="1116"/>
      <c r="AZ230" s="1116"/>
      <c r="BA230" s="1116"/>
      <c r="BB230" s="1116"/>
    </row>
    <row r="231" spans="1:54" ht="15" x14ac:dyDescent="0.25">
      <c r="A231" s="176" t="s">
        <v>136</v>
      </c>
      <c r="B231" s="160">
        <v>2026</v>
      </c>
      <c r="C231" s="1163">
        <v>101441.28072714528</v>
      </c>
      <c r="D231" s="1146">
        <v>75828.780176447588</v>
      </c>
      <c r="E231" s="1147">
        <v>56857.706022163446</v>
      </c>
      <c r="F231" s="1147"/>
      <c r="G231" s="1147"/>
      <c r="H231" s="1148">
        <v>96310.949518678419</v>
      </c>
      <c r="I231" s="1148">
        <v>59774.228431825781</v>
      </c>
      <c r="J231" s="1167">
        <v>78042.588975252103</v>
      </c>
      <c r="K231" s="1168">
        <v>19621.458797656844</v>
      </c>
      <c r="L231" s="1151">
        <v>27056.170050125187</v>
      </c>
      <c r="M231" s="1152"/>
      <c r="N231" s="1152"/>
      <c r="O231" s="1153"/>
      <c r="P231" s="1154">
        <v>27056.170050125173</v>
      </c>
      <c r="Q231" s="1154">
        <v>19621.458797656862</v>
      </c>
      <c r="R231" s="1213">
        <v>23338.814423891017</v>
      </c>
      <c r="S231" s="1214">
        <v>121062.73952480212</v>
      </c>
      <c r="T231" s="1158">
        <v>102884.95022657278</v>
      </c>
      <c r="U231" s="1158">
        <v>83913.876072288636</v>
      </c>
      <c r="V231" s="1159"/>
      <c r="W231" s="1159"/>
      <c r="X231" s="1160">
        <v>117787.63451397646</v>
      </c>
      <c r="Y231" s="1160">
        <v>87453.409368465858</v>
      </c>
      <c r="Z231" s="1215">
        <v>101381.40339914312</v>
      </c>
      <c r="AA231" s="166" t="s">
        <v>123</v>
      </c>
      <c r="AB231" s="152"/>
      <c r="AC231" s="1116"/>
      <c r="AD231" s="1116"/>
      <c r="AE231" s="1116"/>
      <c r="AF231" s="1116"/>
      <c r="AG231" s="1116"/>
      <c r="AH231" s="1116"/>
      <c r="AI231" s="1116"/>
      <c r="AJ231" s="1116"/>
      <c r="AK231" s="1116"/>
      <c r="AL231" s="1116"/>
      <c r="AM231" s="1116"/>
      <c r="AN231" s="1116"/>
      <c r="AO231" s="1116"/>
      <c r="AP231" s="1116"/>
      <c r="AQ231" s="1116"/>
      <c r="AR231" s="1116"/>
      <c r="AS231" s="1116"/>
      <c r="AT231" s="1116"/>
      <c r="AU231" s="1116"/>
      <c r="AV231" s="1116"/>
      <c r="AW231" s="1116"/>
      <c r="AX231" s="1116"/>
      <c r="AY231" s="1116"/>
      <c r="AZ231" s="1116"/>
      <c r="BA231" s="1116"/>
      <c r="BB231" s="1116"/>
    </row>
    <row r="232" spans="1:54" ht="15.6" thickBot="1" x14ac:dyDescent="0.3">
      <c r="A232" s="1162" t="s">
        <v>137</v>
      </c>
      <c r="B232" s="160">
        <v>2027</v>
      </c>
      <c r="C232" s="1163">
        <v>102846.34139478102</v>
      </c>
      <c r="D232" s="1146">
        <v>76098.252696974785</v>
      </c>
      <c r="E232" s="1147">
        <v>57149.230484386055</v>
      </c>
      <c r="F232" s="1147"/>
      <c r="G232" s="1147"/>
      <c r="H232" s="1148">
        <v>97444.057085546461</v>
      </c>
      <c r="I232" s="1148">
        <v>59951.825965214783</v>
      </c>
      <c r="J232" s="1167">
        <v>78697.941525380622</v>
      </c>
      <c r="K232" s="1168">
        <v>19943.674053633284</v>
      </c>
      <c r="L232" s="1151">
        <v>28708.676889854309</v>
      </c>
      <c r="M232" s="1152"/>
      <c r="N232" s="1152"/>
      <c r="O232" s="1153"/>
      <c r="P232" s="1154">
        <v>28708.676889854323</v>
      </c>
      <c r="Q232" s="1154">
        <v>19943.674053633265</v>
      </c>
      <c r="R232" s="1213">
        <v>24326.175471743794</v>
      </c>
      <c r="S232" s="1214">
        <v>122790.0154484143</v>
      </c>
      <c r="T232" s="1158">
        <v>104806.92958682909</v>
      </c>
      <c r="U232" s="1158">
        <v>85857.907374240371</v>
      </c>
      <c r="V232" s="1159"/>
      <c r="W232" s="1159"/>
      <c r="X232" s="1160">
        <v>119564.13965078534</v>
      </c>
      <c r="Y232" s="1160">
        <v>89405.761955537164</v>
      </c>
      <c r="Z232" s="1215">
        <v>103024.11699712442</v>
      </c>
      <c r="AA232" s="166" t="s">
        <v>123</v>
      </c>
      <c r="AB232" s="152"/>
      <c r="AC232" s="1116"/>
      <c r="AD232" s="1116"/>
      <c r="AE232" s="1116"/>
      <c r="AF232" s="1116"/>
      <c r="AG232" s="1116"/>
      <c r="AH232" s="1116"/>
      <c r="AI232" s="1116"/>
      <c r="AJ232" s="1116"/>
      <c r="AK232" s="1116"/>
      <c r="AL232" s="1116"/>
      <c r="AM232" s="1116"/>
      <c r="AN232" s="1116"/>
      <c r="AO232" s="1116"/>
      <c r="AP232" s="1116"/>
      <c r="AQ232" s="1116"/>
      <c r="AR232" s="1116"/>
      <c r="AS232" s="1116"/>
      <c r="AT232" s="1116"/>
      <c r="AU232" s="1116"/>
      <c r="AV232" s="1116"/>
      <c r="AW232" s="1116"/>
      <c r="AX232" s="1116"/>
      <c r="AY232" s="1116"/>
      <c r="AZ232" s="1116"/>
      <c r="BA232" s="1116"/>
      <c r="BB232" s="1116"/>
    </row>
    <row r="233" spans="1:54" ht="15" x14ac:dyDescent="0.25">
      <c r="A233" s="1182" t="s">
        <v>138</v>
      </c>
      <c r="B233" s="160">
        <v>2028</v>
      </c>
      <c r="C233" s="1163">
        <v>104244.8297558981</v>
      </c>
      <c r="D233" s="1146">
        <v>76344.405522077752</v>
      </c>
      <c r="E233" s="1147">
        <v>57423.71102110955</v>
      </c>
      <c r="F233" s="1147"/>
      <c r="G233" s="1147"/>
      <c r="H233" s="1148">
        <v>98569.114627182717</v>
      </c>
      <c r="I233" s="1148">
        <v>60106.182905540889</v>
      </c>
      <c r="J233" s="1167">
        <v>79337.648766361803</v>
      </c>
      <c r="K233" s="1168">
        <v>20259.319147630285</v>
      </c>
      <c r="L233" s="1151">
        <v>30420.871294206994</v>
      </c>
      <c r="M233" s="1152"/>
      <c r="N233" s="1152"/>
      <c r="O233" s="1153"/>
      <c r="P233" s="1154">
        <v>30420.871294206987</v>
      </c>
      <c r="Q233" s="1154">
        <v>20259.319147630293</v>
      </c>
      <c r="R233" s="1213">
        <v>25340.09522091864</v>
      </c>
      <c r="S233" s="1214">
        <v>124504.14890352839</v>
      </c>
      <c r="T233" s="1158">
        <v>106765.27681628475</v>
      </c>
      <c r="U233" s="1158">
        <v>87844.58231531654</v>
      </c>
      <c r="V233" s="1159"/>
      <c r="W233" s="1159"/>
      <c r="X233" s="1160">
        <v>121340.13350576436</v>
      </c>
      <c r="Y233" s="1160">
        <v>91402.538517655426</v>
      </c>
      <c r="Z233" s="1215">
        <v>104677.74398728044</v>
      </c>
      <c r="AA233" s="166" t="s">
        <v>123</v>
      </c>
      <c r="AB233" s="152"/>
      <c r="AC233" s="1116"/>
      <c r="AD233" s="1116"/>
      <c r="AE233" s="1116"/>
      <c r="AF233" s="1116"/>
      <c r="AG233" s="1116"/>
      <c r="AH233" s="1116"/>
      <c r="AI233" s="1116"/>
      <c r="AJ233" s="1116"/>
      <c r="AK233" s="1116"/>
      <c r="AL233" s="1116"/>
      <c r="AM233" s="1116"/>
      <c r="AN233" s="1116"/>
      <c r="AO233" s="1116"/>
      <c r="AP233" s="1116"/>
      <c r="AQ233" s="1116"/>
      <c r="AR233" s="1116"/>
      <c r="AS233" s="1116"/>
      <c r="AT233" s="1116"/>
      <c r="AU233" s="1116"/>
      <c r="AV233" s="1116"/>
      <c r="AW233" s="1116"/>
      <c r="AX233" s="1116"/>
      <c r="AY233" s="1116"/>
      <c r="AZ233" s="1116"/>
      <c r="BA233" s="1116"/>
      <c r="BB233" s="1116"/>
    </row>
    <row r="234" spans="1:54" ht="15" x14ac:dyDescent="0.25">
      <c r="A234" s="1181" t="s">
        <v>139</v>
      </c>
      <c r="B234" s="160">
        <v>2029</v>
      </c>
      <c r="C234" s="1163">
        <v>105636.06159126584</v>
      </c>
      <c r="D234" s="1146">
        <v>76567.073583832316</v>
      </c>
      <c r="E234" s="1147">
        <v>57681.185522392858</v>
      </c>
      <c r="F234" s="1147"/>
      <c r="G234" s="1147"/>
      <c r="H234" s="1148">
        <v>99685.517370256275</v>
      </c>
      <c r="I234" s="1148">
        <v>60237.363094737717</v>
      </c>
      <c r="J234" s="1167">
        <v>79961.440232497</v>
      </c>
      <c r="K234" s="1168">
        <v>20568.266687833475</v>
      </c>
      <c r="L234" s="1151">
        <v>32191.713338222871</v>
      </c>
      <c r="M234" s="1152"/>
      <c r="N234" s="1152"/>
      <c r="O234" s="1153"/>
      <c r="P234" s="1154">
        <v>32191.713338222864</v>
      </c>
      <c r="Q234" s="1154">
        <v>20568.266687833486</v>
      </c>
      <c r="R234" s="1213">
        <v>26379.990013028175</v>
      </c>
      <c r="S234" s="1214">
        <v>126204.32827909931</v>
      </c>
      <c r="T234" s="1158">
        <v>108758.78692205518</v>
      </c>
      <c r="U234" s="1158">
        <v>89872.898860615736</v>
      </c>
      <c r="V234" s="1159"/>
      <c r="W234" s="1159"/>
      <c r="X234" s="1160">
        <v>123114.80009688587</v>
      </c>
      <c r="Y234" s="1160">
        <v>93442.54261096094</v>
      </c>
      <c r="Z234" s="1215">
        <v>106341.43024552517</v>
      </c>
      <c r="AA234" s="166" t="s">
        <v>123</v>
      </c>
      <c r="AB234" s="152"/>
      <c r="AC234" s="1116"/>
      <c r="AD234" s="1116"/>
      <c r="AE234" s="1116"/>
      <c r="AF234" s="1116"/>
      <c r="AG234" s="1116"/>
      <c r="AH234" s="1116"/>
      <c r="AI234" s="1116"/>
      <c r="AJ234" s="1116"/>
      <c r="AK234" s="1116"/>
      <c r="AL234" s="1116"/>
      <c r="AM234" s="1116"/>
      <c r="AN234" s="1116"/>
      <c r="AO234" s="1116"/>
      <c r="AP234" s="1116"/>
      <c r="AQ234" s="1116"/>
      <c r="AR234" s="1116"/>
      <c r="AS234" s="1116"/>
      <c r="AT234" s="1116"/>
      <c r="AU234" s="1116"/>
      <c r="AV234" s="1116"/>
      <c r="AW234" s="1116"/>
      <c r="AX234" s="1116"/>
      <c r="AY234" s="1116"/>
      <c r="AZ234" s="1116"/>
      <c r="BA234" s="1116"/>
      <c r="BB234" s="1116"/>
    </row>
    <row r="235" spans="1:54" ht="15" x14ac:dyDescent="0.25">
      <c r="A235" s="1183" t="s">
        <v>2725</v>
      </c>
      <c r="B235" s="160">
        <v>2030</v>
      </c>
      <c r="C235" s="1163">
        <v>107019.48652070873</v>
      </c>
      <c r="D235" s="1146">
        <v>76766.222561485934</v>
      </c>
      <c r="E235" s="1147">
        <v>57921.688184898092</v>
      </c>
      <c r="F235" s="1147"/>
      <c r="G235" s="1147"/>
      <c r="H235" s="1148">
        <v>100792.79913430443</v>
      </c>
      <c r="I235" s="1148">
        <v>60345.465710424061</v>
      </c>
      <c r="J235" s="1167">
        <v>80569.132422364244</v>
      </c>
      <c r="K235" s="1168">
        <v>20870.416146101063</v>
      </c>
      <c r="L235" s="1151">
        <v>34020.154200964389</v>
      </c>
      <c r="M235" s="1152"/>
      <c r="N235" s="1152"/>
      <c r="O235" s="1153"/>
      <c r="P235" s="1154">
        <v>34020.154200964374</v>
      </c>
      <c r="Q235" s="1154">
        <v>20870.416146101077</v>
      </c>
      <c r="R235" s="1213">
        <v>27445.285173532728</v>
      </c>
      <c r="S235" s="1214">
        <v>127889.90266680979</v>
      </c>
      <c r="T235" s="1158">
        <v>110786.37676245032</v>
      </c>
      <c r="U235" s="1158">
        <v>91941.842385862488</v>
      </c>
      <c r="V235" s="1159"/>
      <c r="W235" s="1159"/>
      <c r="X235" s="1160">
        <v>124887.51083188018</v>
      </c>
      <c r="Y235" s="1160">
        <v>95524.570378201548</v>
      </c>
      <c r="Z235" s="1215">
        <v>108014.41759589697</v>
      </c>
      <c r="AA235" s="166" t="s">
        <v>123</v>
      </c>
      <c r="AB235" s="152"/>
      <c r="AC235" s="1116"/>
      <c r="AD235" s="1116"/>
      <c r="AE235" s="1116"/>
      <c r="AF235" s="1116"/>
      <c r="AG235" s="1116"/>
      <c r="AH235" s="1116"/>
      <c r="AI235" s="1116"/>
      <c r="AJ235" s="1116"/>
      <c r="AK235" s="1116"/>
      <c r="AL235" s="1116"/>
      <c r="AM235" s="1116"/>
      <c r="AN235" s="1116"/>
      <c r="AO235" s="1116"/>
      <c r="AP235" s="1116"/>
      <c r="AQ235" s="1116"/>
      <c r="AR235" s="1116"/>
      <c r="AS235" s="1116"/>
      <c r="AT235" s="1116"/>
      <c r="AU235" s="1116"/>
      <c r="AV235" s="1116"/>
      <c r="AW235" s="1116"/>
      <c r="AX235" s="1116"/>
      <c r="AY235" s="1116"/>
      <c r="AZ235" s="1116"/>
      <c r="BA235" s="1116"/>
      <c r="BB235" s="1116"/>
    </row>
    <row r="236" spans="1:54" ht="15" x14ac:dyDescent="0.25">
      <c r="A236" s="1184" t="s">
        <v>140</v>
      </c>
      <c r="B236" s="160">
        <v>2031</v>
      </c>
      <c r="C236" s="1163">
        <v>108395.28672502688</v>
      </c>
      <c r="D236" s="1146">
        <v>76942.334245450533</v>
      </c>
      <c r="E236" s="1147">
        <v>58145.494572689269</v>
      </c>
      <c r="F236" s="1147"/>
      <c r="G236" s="1147"/>
      <c r="H236" s="1148">
        <v>101891.18567771686</v>
      </c>
      <c r="I236" s="1148">
        <v>60430.891351060905</v>
      </c>
      <c r="J236" s="1167">
        <v>81161.038514388885</v>
      </c>
      <c r="K236" s="1168">
        <v>21165.811211945402</v>
      </c>
      <c r="L236" s="1151">
        <v>35905.32734460081</v>
      </c>
      <c r="M236" s="1152"/>
      <c r="N236" s="1152"/>
      <c r="O236" s="1153"/>
      <c r="P236" s="1154">
        <v>35905.327344600802</v>
      </c>
      <c r="Q236" s="1154">
        <v>21165.811211945409</v>
      </c>
      <c r="R236" s="1213">
        <v>28535.569278273106</v>
      </c>
      <c r="S236" s="1214">
        <v>129561.09793697228</v>
      </c>
      <c r="T236" s="1158">
        <v>112847.66159005134</v>
      </c>
      <c r="U236" s="1158">
        <v>94050.821917290072</v>
      </c>
      <c r="V236" s="1159"/>
      <c r="W236" s="1159"/>
      <c r="X236" s="1160">
        <v>126658.51789173648</v>
      </c>
      <c r="Y236" s="1160">
        <v>97647.869737805988</v>
      </c>
      <c r="Z236" s="1215">
        <v>109696.60779266199</v>
      </c>
      <c r="AA236" s="166" t="s">
        <v>123</v>
      </c>
      <c r="AB236" s="152"/>
      <c r="AC236" s="1116"/>
      <c r="AD236" s="1116"/>
      <c r="AE236" s="1116"/>
      <c r="AF236" s="1116"/>
      <c r="AG236" s="1116"/>
      <c r="AH236" s="1116"/>
      <c r="AI236" s="1116"/>
      <c r="AJ236" s="1116"/>
      <c r="AK236" s="1116"/>
      <c r="AL236" s="1116"/>
      <c r="AM236" s="1116"/>
      <c r="AN236" s="1116"/>
      <c r="AO236" s="1116"/>
      <c r="AP236" s="1116"/>
      <c r="AQ236" s="1116"/>
      <c r="AR236" s="1116"/>
      <c r="AS236" s="1116"/>
      <c r="AT236" s="1116"/>
      <c r="AU236" s="1116"/>
      <c r="AV236" s="1116"/>
      <c r="AW236" s="1116"/>
      <c r="AX236" s="1116"/>
      <c r="AY236" s="1116"/>
      <c r="AZ236" s="1116"/>
      <c r="BA236" s="1116"/>
      <c r="BB236" s="1116"/>
    </row>
    <row r="237" spans="1:54" ht="15" x14ac:dyDescent="0.25">
      <c r="A237" s="1184" t="s">
        <v>141</v>
      </c>
      <c r="B237" s="160">
        <v>2032</v>
      </c>
      <c r="C237" s="1163">
        <v>109764.27655102778</v>
      </c>
      <c r="D237" s="1146">
        <v>77096.361474542107</v>
      </c>
      <c r="E237" s="1147">
        <v>58353.07153372567</v>
      </c>
      <c r="F237" s="1147"/>
      <c r="G237" s="1147"/>
      <c r="H237" s="1148">
        <v>102981.50508488865</v>
      </c>
      <c r="I237" s="1148">
        <v>60494.30128797506</v>
      </c>
      <c r="J237" s="1167">
        <v>81737.903186431853</v>
      </c>
      <c r="K237" s="1168">
        <v>21454.62106903892</v>
      </c>
      <c r="L237" s="1151">
        <v>37846.585913286974</v>
      </c>
      <c r="M237" s="1152"/>
      <c r="N237" s="1152"/>
      <c r="O237" s="1153"/>
      <c r="P237" s="1154">
        <v>37846.585913286966</v>
      </c>
      <c r="Q237" s="1154">
        <v>21454.621069038927</v>
      </c>
      <c r="R237" s="1213">
        <v>29650.603491162947</v>
      </c>
      <c r="S237" s="1214">
        <v>131218.89762006671</v>
      </c>
      <c r="T237" s="1158">
        <v>114942.94738782907</v>
      </c>
      <c r="U237" s="1158">
        <v>96199.657447012636</v>
      </c>
      <c r="V237" s="1159"/>
      <c r="W237" s="1159"/>
      <c r="X237" s="1160">
        <v>128428.86921688456</v>
      </c>
      <c r="Y237" s="1160">
        <v>99812.132419721063</v>
      </c>
      <c r="Z237" s="1215">
        <v>111388.50667759479</v>
      </c>
      <c r="AA237" s="166" t="s">
        <v>123</v>
      </c>
      <c r="AB237" s="152"/>
      <c r="AC237" s="1116"/>
      <c r="AD237" s="1116"/>
      <c r="AE237" s="1116"/>
      <c r="AF237" s="1116"/>
      <c r="AG237" s="1116"/>
      <c r="AH237" s="1116"/>
      <c r="AI237" s="1116"/>
      <c r="AJ237" s="1116"/>
      <c r="AK237" s="1116"/>
      <c r="AL237" s="1116"/>
      <c r="AM237" s="1116"/>
      <c r="AN237" s="1116"/>
      <c r="AO237" s="1116"/>
      <c r="AP237" s="1116"/>
      <c r="AQ237" s="1116"/>
      <c r="AR237" s="1116"/>
      <c r="AS237" s="1116"/>
      <c r="AT237" s="1116"/>
      <c r="AU237" s="1116"/>
      <c r="AV237" s="1116"/>
      <c r="AW237" s="1116"/>
      <c r="AX237" s="1116"/>
      <c r="AY237" s="1116"/>
      <c r="AZ237" s="1116"/>
      <c r="BA237" s="1116"/>
      <c r="BB237" s="1116"/>
    </row>
    <row r="238" spans="1:54" ht="15" x14ac:dyDescent="0.25">
      <c r="A238" s="177" t="s">
        <v>142</v>
      </c>
      <c r="B238" s="160">
        <v>2033</v>
      </c>
      <c r="C238" s="1163">
        <v>111127.57929854904</v>
      </c>
      <c r="D238" s="1146">
        <v>77229.514927989352</v>
      </c>
      <c r="E238" s="1147">
        <v>58545.022060854732</v>
      </c>
      <c r="F238" s="1147"/>
      <c r="G238" s="1147"/>
      <c r="H238" s="1148">
        <v>104064.88182426874</v>
      </c>
      <c r="I238" s="1148">
        <v>60536.529033993327</v>
      </c>
      <c r="J238" s="1167">
        <v>82300.705429131034</v>
      </c>
      <c r="K238" s="1168">
        <v>21737.077415134256</v>
      </c>
      <c r="L238" s="1151">
        <v>39843.452483512003</v>
      </c>
      <c r="M238" s="1152"/>
      <c r="N238" s="1152"/>
      <c r="O238" s="1153"/>
      <c r="P238" s="1154">
        <v>39843.452483512003</v>
      </c>
      <c r="Q238" s="1154">
        <v>21737.077415134256</v>
      </c>
      <c r="R238" s="1213">
        <v>30790.264949323129</v>
      </c>
      <c r="S238" s="1214">
        <v>132864.6567136833</v>
      </c>
      <c r="T238" s="1158">
        <v>117072.96741150136</v>
      </c>
      <c r="U238" s="1158">
        <v>98388.474544366734</v>
      </c>
      <c r="V238" s="1159"/>
      <c r="W238" s="1159"/>
      <c r="X238" s="1160">
        <v>130200.04781505482</v>
      </c>
      <c r="Y238" s="1160">
        <v>102017.35129797946</v>
      </c>
      <c r="Z238" s="1215">
        <v>113090.97037845416</v>
      </c>
      <c r="AA238" s="166" t="s">
        <v>123</v>
      </c>
      <c r="AB238" s="152"/>
      <c r="AC238" s="1116"/>
      <c r="AD238" s="1116"/>
      <c r="AE238" s="1116"/>
      <c r="AF238" s="1116"/>
      <c r="AG238" s="1116"/>
      <c r="AH238" s="1116"/>
      <c r="AI238" s="1116"/>
      <c r="AJ238" s="1116"/>
      <c r="AK238" s="1116"/>
      <c r="AL238" s="1116"/>
      <c r="AM238" s="1116"/>
      <c r="AN238" s="1116"/>
      <c r="AO238" s="1116"/>
      <c r="AP238" s="1116"/>
      <c r="AQ238" s="1116"/>
      <c r="AR238" s="1116"/>
      <c r="AS238" s="1116"/>
      <c r="AT238" s="1116"/>
      <c r="AU238" s="1116"/>
      <c r="AV238" s="1116"/>
      <c r="AW238" s="1116"/>
      <c r="AX238" s="1116"/>
      <c r="AY238" s="1116"/>
      <c r="AZ238" s="1116"/>
      <c r="BA238" s="1116"/>
      <c r="BB238" s="1116"/>
    </row>
    <row r="239" spans="1:54" ht="15" x14ac:dyDescent="0.25">
      <c r="A239" s="177" t="s">
        <v>143</v>
      </c>
      <c r="B239" s="160">
        <v>2034</v>
      </c>
      <c r="C239" s="1163">
        <v>112486.66277082001</v>
      </c>
      <c r="D239" s="1146">
        <v>77343.23997083804</v>
      </c>
      <c r="E239" s="1147">
        <v>58722.052457253536</v>
      </c>
      <c r="F239" s="1147"/>
      <c r="G239" s="1147"/>
      <c r="H239" s="1148">
        <v>105142.7582399933</v>
      </c>
      <c r="I239" s="1148">
        <v>60558.545225947739</v>
      </c>
      <c r="J239" s="1167">
        <v>82850.651732970524</v>
      </c>
      <c r="K239" s="1168">
        <v>22013.481052361461</v>
      </c>
      <c r="L239" s="1151">
        <v>41895.644176572794</v>
      </c>
      <c r="M239" s="1152"/>
      <c r="N239" s="1152"/>
      <c r="O239" s="1153"/>
      <c r="P239" s="1154">
        <v>41895.644176572794</v>
      </c>
      <c r="Q239" s="1154">
        <v>22013.481052361454</v>
      </c>
      <c r="R239" s="1213">
        <v>31954.562614467126</v>
      </c>
      <c r="S239" s="1214">
        <v>134500.14382318148</v>
      </c>
      <c r="T239" s="1158">
        <v>119238.88414741083</v>
      </c>
      <c r="U239" s="1158">
        <v>100617.69663382633</v>
      </c>
      <c r="V239" s="1159"/>
      <c r="W239" s="1159"/>
      <c r="X239" s="1160">
        <v>131974.01114766745</v>
      </c>
      <c r="Y239" s="1160">
        <v>104263.8052552783</v>
      </c>
      <c r="Z239" s="1215">
        <v>114805.21434743765</v>
      </c>
      <c r="AA239" s="166" t="s">
        <v>123</v>
      </c>
      <c r="AB239" s="152"/>
      <c r="AC239" s="1116"/>
      <c r="AD239" s="1116"/>
      <c r="AE239" s="1116"/>
      <c r="AF239" s="1116"/>
      <c r="AG239" s="1116"/>
      <c r="AH239" s="1116"/>
      <c r="AI239" s="1116"/>
      <c r="AJ239" s="1116"/>
      <c r="AK239" s="1116"/>
      <c r="AL239" s="1116"/>
      <c r="AM239" s="1116"/>
      <c r="AN239" s="1116"/>
      <c r="AO239" s="1116"/>
      <c r="AP239" s="1116"/>
      <c r="AQ239" s="1116"/>
      <c r="AR239" s="1116"/>
      <c r="AS239" s="1116"/>
      <c r="AT239" s="1116"/>
      <c r="AU239" s="1116"/>
      <c r="AV239" s="1116"/>
      <c r="AW239" s="1116"/>
      <c r="AX239" s="1116"/>
      <c r="AY239" s="1116"/>
      <c r="AZ239" s="1116"/>
      <c r="BA239" s="1116"/>
      <c r="BB239" s="1116"/>
    </row>
    <row r="240" spans="1:54" ht="15.6" thickBot="1" x14ac:dyDescent="0.3">
      <c r="A240" s="1162" t="s">
        <v>144</v>
      </c>
      <c r="B240" s="160">
        <v>2035</v>
      </c>
      <c r="C240" s="1163">
        <v>113842.656190523</v>
      </c>
      <c r="D240" s="1146">
        <v>77438.688975533078</v>
      </c>
      <c r="E240" s="1147">
        <v>58884.699417989345</v>
      </c>
      <c r="F240" s="1147"/>
      <c r="G240" s="1147"/>
      <c r="H240" s="1148">
        <v>106216.23887557008</v>
      </c>
      <c r="I240" s="1148">
        <v>60561.124180460189</v>
      </c>
      <c r="J240" s="1167">
        <v>83388.681528015135</v>
      </c>
      <c r="K240" s="1168">
        <v>22284.0676355861</v>
      </c>
      <c r="L240" s="1151">
        <v>44002.810384086202</v>
      </c>
      <c r="M240" s="1152"/>
      <c r="N240" s="1152"/>
      <c r="O240" s="1153"/>
      <c r="P240" s="1154">
        <v>44002.810384086202</v>
      </c>
      <c r="Q240" s="1154">
        <v>22284.067635586092</v>
      </c>
      <c r="R240" s="1213">
        <v>33143.439009836147</v>
      </c>
      <c r="S240" s="1214">
        <v>136126.72382610911</v>
      </c>
      <c r="T240" s="1158">
        <v>121441.49935961928</v>
      </c>
      <c r="U240" s="1158">
        <v>102887.50980207554</v>
      </c>
      <c r="V240" s="1159"/>
      <c r="W240" s="1159"/>
      <c r="X240" s="1160">
        <v>133752.36725898425</v>
      </c>
      <c r="Y240" s="1160">
        <v>106551.45473288502</v>
      </c>
      <c r="Z240" s="1215">
        <v>116532.12053785128</v>
      </c>
      <c r="AA240" s="166" t="s">
        <v>123</v>
      </c>
      <c r="AB240" s="152"/>
      <c r="AC240" s="1116"/>
      <c r="AD240" s="1116"/>
      <c r="AE240" s="1116"/>
      <c r="AF240" s="1116"/>
      <c r="AG240" s="1116"/>
      <c r="AH240" s="1116"/>
      <c r="AI240" s="1116"/>
      <c r="AJ240" s="1116"/>
      <c r="AK240" s="1116"/>
      <c r="AL240" s="1116"/>
      <c r="AM240" s="1116"/>
      <c r="AN240" s="1116"/>
      <c r="AO240" s="1116"/>
      <c r="AP240" s="1116"/>
      <c r="AQ240" s="1116"/>
      <c r="AR240" s="1116"/>
      <c r="AS240" s="1116"/>
      <c r="AT240" s="1116"/>
      <c r="AU240" s="1116"/>
      <c r="AV240" s="1116"/>
      <c r="AW240" s="1116"/>
      <c r="AX240" s="1116"/>
      <c r="AY240" s="1116"/>
      <c r="AZ240" s="1116"/>
      <c r="BA240" s="1116"/>
      <c r="BB240" s="1116"/>
    </row>
    <row r="241" spans="1:54" ht="15" x14ac:dyDescent="0.25">
      <c r="A241" s="1185" t="s">
        <v>145</v>
      </c>
      <c r="B241" s="160">
        <v>2036</v>
      </c>
      <c r="C241" s="1163">
        <v>115196.05168880844</v>
      </c>
      <c r="D241" s="1146">
        <v>77516.607949770085</v>
      </c>
      <c r="E241" s="1147">
        <v>59033.291262451894</v>
      </c>
      <c r="F241" s="1147"/>
      <c r="G241" s="1147"/>
      <c r="H241" s="1148">
        <v>107285.83290044729</v>
      </c>
      <c r="I241" s="1148">
        <v>60544.801033573007</v>
      </c>
      <c r="J241" s="1167">
        <v>83915.316967010149</v>
      </c>
      <c r="K241" s="1168">
        <v>22548.948508630514</v>
      </c>
      <c r="L241" s="1151">
        <v>46164.433512116033</v>
      </c>
      <c r="M241" s="1152"/>
      <c r="N241" s="1152"/>
      <c r="O241" s="1153"/>
      <c r="P241" s="1154">
        <v>46164.43351211604</v>
      </c>
      <c r="Q241" s="1154">
        <v>22548.948508630507</v>
      </c>
      <c r="R241" s="1213">
        <v>34356.691010373273</v>
      </c>
      <c r="S241" s="1214">
        <v>137745.00019743896</v>
      </c>
      <c r="T241" s="1158">
        <v>123681.04146188611</v>
      </c>
      <c r="U241" s="1158">
        <v>105197.72477456793</v>
      </c>
      <c r="V241" s="1159"/>
      <c r="W241" s="1159"/>
      <c r="X241" s="1160">
        <v>135536.05891751885</v>
      </c>
      <c r="Y241" s="1160">
        <v>108879.78537174314</v>
      </c>
      <c r="Z241" s="1215">
        <v>118272.00797738341</v>
      </c>
      <c r="AA241" s="166" t="s">
        <v>123</v>
      </c>
      <c r="AB241" s="152"/>
      <c r="AC241" s="1116"/>
      <c r="AD241" s="1116"/>
      <c r="AE241" s="1116"/>
      <c r="AF241" s="1116"/>
      <c r="AG241" s="1116"/>
      <c r="AH241" s="1116"/>
      <c r="AI241" s="1116"/>
      <c r="AJ241" s="1116"/>
      <c r="AK241" s="1116"/>
      <c r="AL241" s="1116"/>
      <c r="AM241" s="1116"/>
      <c r="AN241" s="1116"/>
      <c r="AO241" s="1116"/>
      <c r="AP241" s="1116"/>
      <c r="AQ241" s="1116"/>
      <c r="AR241" s="1116"/>
      <c r="AS241" s="1116"/>
      <c r="AT241" s="1116"/>
      <c r="AU241" s="1116"/>
      <c r="AV241" s="1116"/>
      <c r="AW241" s="1116"/>
      <c r="AX241" s="1116"/>
      <c r="AY241" s="1116"/>
      <c r="AZ241" s="1116"/>
      <c r="BA241" s="1116"/>
      <c r="BB241" s="1116"/>
    </row>
    <row r="242" spans="1:54" ht="15" x14ac:dyDescent="0.25">
      <c r="A242" s="1186" t="s">
        <v>146</v>
      </c>
      <c r="B242" s="160">
        <v>2037</v>
      </c>
      <c r="C242" s="1163">
        <v>116546.76674776332</v>
      </c>
      <c r="D242" s="1146">
        <v>77577.243111866192</v>
      </c>
      <c r="E242" s="1147">
        <v>59167.856987734202</v>
      </c>
      <c r="F242" s="1147"/>
      <c r="G242" s="1147"/>
      <c r="H242" s="1148">
        <v>108351.48383124055</v>
      </c>
      <c r="I242" s="1148">
        <v>60509.760733668591</v>
      </c>
      <c r="J242" s="1167">
        <v>84430.622282454569</v>
      </c>
      <c r="K242" s="1168">
        <v>22808.122539976161</v>
      </c>
      <c r="L242" s="1151">
        <v>48379.719728797965</v>
      </c>
      <c r="M242" s="1152"/>
      <c r="N242" s="1152"/>
      <c r="O242" s="1153"/>
      <c r="P242" s="1154">
        <v>48379.719728797965</v>
      </c>
      <c r="Q242" s="1154">
        <v>22808.122539976161</v>
      </c>
      <c r="R242" s="1213">
        <v>35593.921134387063</v>
      </c>
      <c r="S242" s="1214">
        <v>139354.88928773947</v>
      </c>
      <c r="T242" s="1158">
        <v>125956.96284066416</v>
      </c>
      <c r="U242" s="1158">
        <v>107547.57671653217</v>
      </c>
      <c r="V242" s="1159"/>
      <c r="W242" s="1159"/>
      <c r="X242" s="1160">
        <v>137325.37135902865</v>
      </c>
      <c r="Y242" s="1160">
        <v>111247.58120426186</v>
      </c>
      <c r="Z242" s="1215">
        <v>120024.54341684163</v>
      </c>
      <c r="AA242" s="166" t="s">
        <v>123</v>
      </c>
      <c r="AB242" s="152"/>
      <c r="AC242" s="1116"/>
      <c r="AD242" s="1116"/>
      <c r="AE242" s="1116"/>
      <c r="AF242" s="1116"/>
      <c r="AG242" s="1116"/>
      <c r="AH242" s="1116"/>
      <c r="AI242" s="1116"/>
      <c r="AJ242" s="1116"/>
      <c r="AK242" s="1116"/>
      <c r="AL242" s="1116"/>
      <c r="AM242" s="1116"/>
      <c r="AN242" s="1116"/>
      <c r="AO242" s="1116"/>
      <c r="AP242" s="1116"/>
      <c r="AQ242" s="1116"/>
      <c r="AR242" s="1116"/>
      <c r="AS242" s="1116"/>
      <c r="AT242" s="1116"/>
      <c r="AU242" s="1116"/>
      <c r="AV242" s="1116"/>
      <c r="AW242" s="1116"/>
      <c r="AX242" s="1116"/>
      <c r="AY242" s="1116"/>
      <c r="AZ242" s="1116"/>
      <c r="BA242" s="1116"/>
      <c r="BB242" s="1116"/>
    </row>
    <row r="243" spans="1:54" ht="15.6" thickBot="1" x14ac:dyDescent="0.3">
      <c r="A243" s="1187" t="s">
        <v>147</v>
      </c>
      <c r="B243" s="160">
        <v>2038</v>
      </c>
      <c r="C243" s="1163">
        <v>117894.6230490467</v>
      </c>
      <c r="D243" s="1146">
        <v>77620.615813523982</v>
      </c>
      <c r="E243" s="1147">
        <v>59288.243723885884</v>
      </c>
      <c r="F243" s="1147"/>
      <c r="G243" s="1147"/>
      <c r="H243" s="1148">
        <v>109413.00908971815</v>
      </c>
      <c r="I243" s="1148">
        <v>60455.979301252883</v>
      </c>
      <c r="J243" s="1167">
        <v>84934.494195485517</v>
      </c>
      <c r="K243" s="1168">
        <v>23061.569827789604</v>
      </c>
      <c r="L243" s="1151">
        <v>50647.709194610601</v>
      </c>
      <c r="M243" s="1152"/>
      <c r="N243" s="1152"/>
      <c r="O243" s="1153"/>
      <c r="P243" s="1154">
        <v>50647.709194610594</v>
      </c>
      <c r="Q243" s="1154">
        <v>23061.569827789615</v>
      </c>
      <c r="R243" s="1213">
        <v>36854.639511200105</v>
      </c>
      <c r="S243" s="1214">
        <v>140956.19287683631</v>
      </c>
      <c r="T243" s="1158">
        <v>128268.32500813459</v>
      </c>
      <c r="U243" s="1158">
        <v>109935.95291849648</v>
      </c>
      <c r="V243" s="1159"/>
      <c r="W243" s="1159"/>
      <c r="X243" s="1160">
        <v>139120.47606033142</v>
      </c>
      <c r="Y243" s="1160">
        <v>113653.17114198013</v>
      </c>
      <c r="Z243" s="1215">
        <v>121789.13370668562</v>
      </c>
      <c r="AA243" s="166" t="s">
        <v>123</v>
      </c>
      <c r="AB243" s="152"/>
      <c r="AC243" s="1116"/>
      <c r="AD243" s="1116"/>
      <c r="AE243" s="1116"/>
      <c r="AF243" s="1116"/>
      <c r="AG243" s="1116"/>
      <c r="AH243" s="1116"/>
      <c r="AI243" s="1116"/>
      <c r="AJ243" s="1116"/>
      <c r="AK243" s="1116"/>
      <c r="AL243" s="1116"/>
      <c r="AM243" s="1116"/>
      <c r="AN243" s="1116"/>
      <c r="AO243" s="1116"/>
      <c r="AP243" s="1116"/>
      <c r="AQ243" s="1116"/>
      <c r="AR243" s="1116"/>
      <c r="AS243" s="1116"/>
      <c r="AT243" s="1116"/>
      <c r="AU243" s="1116"/>
      <c r="AV243" s="1116"/>
      <c r="AW243" s="1116"/>
      <c r="AX243" s="1116"/>
      <c r="AY243" s="1116"/>
      <c r="AZ243" s="1116"/>
      <c r="BA243" s="1116"/>
      <c r="BB243" s="1116"/>
    </row>
    <row r="244" spans="1:54" ht="15" x14ac:dyDescent="0.25">
      <c r="B244" s="160">
        <v>2039</v>
      </c>
      <c r="C244" s="1163">
        <v>119239.16412382106</v>
      </c>
      <c r="D244" s="1146">
        <v>77646.507093469438</v>
      </c>
      <c r="E244" s="1147">
        <v>59394.13613079425</v>
      </c>
      <c r="F244" s="1147"/>
      <c r="G244" s="1147"/>
      <c r="H244" s="1148">
        <v>110469.95494966418</v>
      </c>
      <c r="I244" s="1148">
        <v>60383.249949058983</v>
      </c>
      <c r="J244" s="1167">
        <v>85426.602449361584</v>
      </c>
      <c r="K244" s="1168">
        <v>23309.216152982037</v>
      </c>
      <c r="L244" s="1151">
        <v>52967.231294561214</v>
      </c>
      <c r="M244" s="1152"/>
      <c r="N244" s="1152"/>
      <c r="O244" s="1153"/>
      <c r="P244" s="1154">
        <v>52967.231294561214</v>
      </c>
      <c r="Q244" s="1154">
        <v>23309.216152982037</v>
      </c>
      <c r="R244" s="1213">
        <v>38138.223723771625</v>
      </c>
      <c r="S244" s="1214">
        <v>142548.3802768031</v>
      </c>
      <c r="T244" s="1158">
        <v>130613.73838803064</v>
      </c>
      <c r="U244" s="1158">
        <v>112361.36742535546</v>
      </c>
      <c r="V244" s="1159"/>
      <c r="W244" s="1159"/>
      <c r="X244" s="1160">
        <v>140921.26437329414</v>
      </c>
      <c r="Y244" s="1160">
        <v>116094.39302016534</v>
      </c>
      <c r="Z244" s="1215">
        <v>123564.82617313322</v>
      </c>
      <c r="AA244" s="166" t="s">
        <v>123</v>
      </c>
      <c r="AB244" s="152"/>
      <c r="AC244" s="1116"/>
      <c r="AD244" s="1116"/>
      <c r="AE244" s="1116"/>
      <c r="AF244" s="1116"/>
      <c r="AG244" s="1116"/>
      <c r="AH244" s="1116"/>
      <c r="AI244" s="1116"/>
      <c r="AJ244" s="1116"/>
      <c r="AK244" s="1116"/>
      <c r="AL244" s="1116"/>
      <c r="AM244" s="1116"/>
      <c r="AN244" s="1116"/>
      <c r="AO244" s="1116"/>
      <c r="AP244" s="1116"/>
      <c r="AQ244" s="1116"/>
      <c r="AR244" s="1116"/>
      <c r="AS244" s="1116"/>
      <c r="AT244" s="1116"/>
      <c r="AU244" s="1116"/>
      <c r="AV244" s="1116"/>
      <c r="AW244" s="1116"/>
      <c r="AX244" s="1116"/>
      <c r="AY244" s="1116"/>
      <c r="AZ244" s="1116"/>
      <c r="BA244" s="1116"/>
      <c r="BB244" s="1116"/>
    </row>
    <row r="245" spans="1:54" ht="15" x14ac:dyDescent="0.25">
      <c r="B245" s="160">
        <v>2040</v>
      </c>
      <c r="C245" s="1163">
        <v>120579.96324976394</v>
      </c>
      <c r="D245" s="1146">
        <v>77654.858294736128</v>
      </c>
      <c r="E245" s="1147">
        <v>59485.306409706209</v>
      </c>
      <c r="F245" s="1147"/>
      <c r="G245" s="1147"/>
      <c r="H245" s="1148">
        <v>111521.92689908962</v>
      </c>
      <c r="I245" s="1148">
        <v>60291.491737047909</v>
      </c>
      <c r="J245" s="1167">
        <v>85906.709318068766</v>
      </c>
      <c r="K245" s="1168">
        <v>23550.993423346699</v>
      </c>
      <c r="L245" s="1151">
        <v>55337.150872977189</v>
      </c>
      <c r="M245" s="1152"/>
      <c r="N245" s="1152"/>
      <c r="O245" s="1153"/>
      <c r="P245" s="1154">
        <v>55337.150872977189</v>
      </c>
      <c r="Q245" s="1154">
        <v>23550.993423346692</v>
      </c>
      <c r="R245" s="1213">
        <v>39444.07214816194</v>
      </c>
      <c r="S245" s="1214">
        <v>144130.95667311063</v>
      </c>
      <c r="T245" s="1158">
        <v>132992.00916771332</v>
      </c>
      <c r="U245" s="1158">
        <v>114822.4572826834</v>
      </c>
      <c r="V245" s="1159"/>
      <c r="W245" s="1159"/>
      <c r="X245" s="1160">
        <v>142727.82729936036</v>
      </c>
      <c r="Y245" s="1160">
        <v>118569.12144964452</v>
      </c>
      <c r="Z245" s="1215">
        <v>125350.78146623071</v>
      </c>
      <c r="AA245" s="166" t="s">
        <v>123</v>
      </c>
      <c r="AB245" s="152"/>
      <c r="AC245" s="1116"/>
      <c r="AD245" s="1116"/>
      <c r="AE245" s="1116"/>
      <c r="AF245" s="1116"/>
      <c r="AG245" s="1116"/>
      <c r="AH245" s="1116"/>
      <c r="AI245" s="1116"/>
      <c r="AJ245" s="1116"/>
      <c r="AK245" s="1116"/>
      <c r="AL245" s="1116"/>
      <c r="AM245" s="1116"/>
      <c r="AN245" s="1116"/>
      <c r="AO245" s="1116"/>
      <c r="AP245" s="1116"/>
      <c r="AQ245" s="1116"/>
      <c r="AR245" s="1116"/>
      <c r="AS245" s="1116"/>
      <c r="AT245" s="1116"/>
      <c r="AU245" s="1116"/>
      <c r="AV245" s="1116"/>
      <c r="AW245" s="1116"/>
      <c r="AX245" s="1116"/>
      <c r="AY245" s="1116"/>
      <c r="AZ245" s="1116"/>
      <c r="BA245" s="1116"/>
      <c r="BB245" s="1116"/>
    </row>
    <row r="246" spans="1:54" ht="15" x14ac:dyDescent="0.25">
      <c r="B246" s="160">
        <v>2041</v>
      </c>
      <c r="C246" s="1163">
        <v>121916.85294812557</v>
      </c>
      <c r="D246" s="1146">
        <v>77645.978060708861</v>
      </c>
      <c r="E246" s="1147">
        <v>59561.811991630413</v>
      </c>
      <c r="F246" s="1147"/>
      <c r="G246" s="1147"/>
      <c r="H246" s="1148">
        <v>112568.81277917902</v>
      </c>
      <c r="I246" s="1148">
        <v>60180.949221130868</v>
      </c>
      <c r="J246" s="1167">
        <v>86374.881000154943</v>
      </c>
      <c r="K246" s="1168">
        <v>23786.884593715975</v>
      </c>
      <c r="L246" s="1151">
        <v>57756.542645158253</v>
      </c>
      <c r="M246" s="1152"/>
      <c r="N246" s="1152"/>
      <c r="O246" s="1153"/>
      <c r="P246" s="1154">
        <v>57756.542645158246</v>
      </c>
      <c r="Q246" s="1154">
        <v>23786.884593715975</v>
      </c>
      <c r="R246" s="1213">
        <v>40771.713619437112</v>
      </c>
      <c r="S246" s="1214">
        <v>145703.73754184155</v>
      </c>
      <c r="T246" s="1158">
        <v>135402.52070586712</v>
      </c>
      <c r="U246" s="1158">
        <v>117318.35463678866</v>
      </c>
      <c r="V246" s="1159"/>
      <c r="W246" s="1159"/>
      <c r="X246" s="1160">
        <v>144540.78994043334</v>
      </c>
      <c r="Y246" s="1160">
        <v>121075.61864923156</v>
      </c>
      <c r="Z246" s="1215">
        <v>127146.59461959206</v>
      </c>
      <c r="AA246" s="166" t="s">
        <v>123</v>
      </c>
      <c r="AB246" s="152"/>
      <c r="AC246" s="1116"/>
      <c r="AD246" s="1116"/>
      <c r="AE246" s="1116"/>
      <c r="AF246" s="1116"/>
      <c r="AG246" s="1116"/>
      <c r="AH246" s="1116"/>
      <c r="AI246" s="1116"/>
      <c r="AJ246" s="1116"/>
      <c r="AK246" s="1116"/>
      <c r="AL246" s="1116"/>
      <c r="AM246" s="1116"/>
      <c r="AN246" s="1116"/>
      <c r="AO246" s="1116"/>
      <c r="AP246" s="1116"/>
      <c r="AQ246" s="1116"/>
      <c r="AR246" s="1116"/>
      <c r="AS246" s="1116"/>
      <c r="AT246" s="1116"/>
      <c r="AU246" s="1116"/>
      <c r="AV246" s="1116"/>
      <c r="AW246" s="1116"/>
      <c r="AX246" s="1116"/>
      <c r="AY246" s="1116"/>
      <c r="AZ246" s="1116"/>
      <c r="BA246" s="1116"/>
      <c r="BB246" s="1116"/>
    </row>
    <row r="247" spans="1:54" ht="15" x14ac:dyDescent="0.25">
      <c r="B247" s="160">
        <v>2042</v>
      </c>
      <c r="C247" s="1163">
        <v>123249.74402431297</v>
      </c>
      <c r="D247" s="1146">
        <v>77620.413260244692</v>
      </c>
      <c r="E247" s="1147">
        <v>59623.800337393615</v>
      </c>
      <c r="F247" s="1147"/>
      <c r="G247" s="1147"/>
      <c r="H247" s="1148">
        <v>113610.61181419424</v>
      </c>
      <c r="I247" s="1148">
        <v>60052.026600439938</v>
      </c>
      <c r="J247" s="1167">
        <v>86831.319207317094</v>
      </c>
      <c r="K247" s="1168">
        <v>24016.888238493782</v>
      </c>
      <c r="L247" s="1151">
        <v>60224.646522536445</v>
      </c>
      <c r="M247" s="1152"/>
      <c r="N247" s="1152"/>
      <c r="O247" s="1153"/>
      <c r="P247" s="1154">
        <v>60224.646522536445</v>
      </c>
      <c r="Q247" s="1154">
        <v>24016.888238493782</v>
      </c>
      <c r="R247" s="1213">
        <v>42120.767380515113</v>
      </c>
      <c r="S247" s="1214">
        <v>147266.63226280676</v>
      </c>
      <c r="T247" s="1158">
        <v>137845.05978278114</v>
      </c>
      <c r="U247" s="1158">
        <v>119848.44685993006</v>
      </c>
      <c r="V247" s="1159"/>
      <c r="W247" s="1159"/>
      <c r="X247" s="1160">
        <v>146361.15310358189</v>
      </c>
      <c r="Y247" s="1160">
        <v>123612.27283343012</v>
      </c>
      <c r="Z247" s="1215">
        <v>128952.08658783221</v>
      </c>
      <c r="AA247" s="166" t="s">
        <v>123</v>
      </c>
      <c r="AB247" s="152"/>
      <c r="AC247" s="1116"/>
      <c r="AD247" s="1116"/>
      <c r="AE247" s="1116"/>
      <c r="AF247" s="1116"/>
      <c r="AG247" s="1116"/>
      <c r="AH247" s="1116"/>
      <c r="AI247" s="1116"/>
      <c r="AJ247" s="1116"/>
      <c r="AK247" s="1116"/>
      <c r="AL247" s="1116"/>
      <c r="AM247" s="1116"/>
      <c r="AN247" s="1116"/>
      <c r="AO247" s="1116"/>
      <c r="AP247" s="1116"/>
      <c r="AQ247" s="1116"/>
      <c r="AR247" s="1116"/>
      <c r="AS247" s="1116"/>
      <c r="AT247" s="1116"/>
      <c r="AU247" s="1116"/>
      <c r="AV247" s="1116"/>
      <c r="AW247" s="1116"/>
      <c r="AX247" s="1116"/>
      <c r="AY247" s="1116"/>
      <c r="AZ247" s="1116"/>
      <c r="BA247" s="1116"/>
      <c r="BB247" s="1116"/>
    </row>
    <row r="248" spans="1:54" ht="15" x14ac:dyDescent="0.25">
      <c r="B248" s="160">
        <v>2043</v>
      </c>
      <c r="C248" s="1163">
        <v>124578.30851139821</v>
      </c>
      <c r="D248" s="1146">
        <v>77578.622252989968</v>
      </c>
      <c r="E248" s="1147">
        <v>59671.238101648603</v>
      </c>
      <c r="F248" s="1147"/>
      <c r="G248" s="1147"/>
      <c r="H248" s="1148">
        <v>114647.11299037817</v>
      </c>
      <c r="I248" s="1148">
        <v>59904.999586979684</v>
      </c>
      <c r="J248" s="1167">
        <v>87276.056288678927</v>
      </c>
      <c r="K248" s="1168">
        <v>24240.956796081893</v>
      </c>
      <c r="L248" s="1151">
        <v>62740.642050372378</v>
      </c>
      <c r="M248" s="1152"/>
      <c r="N248" s="1152"/>
      <c r="O248" s="1153"/>
      <c r="P248" s="1154">
        <v>62740.642050372378</v>
      </c>
      <c r="Q248" s="1154">
        <v>24240.956796081897</v>
      </c>
      <c r="R248" s="1213">
        <v>43490.799423227138</v>
      </c>
      <c r="S248" s="1214">
        <v>148819.26530748009</v>
      </c>
      <c r="T248" s="1158">
        <v>140319.26430336235</v>
      </c>
      <c r="U248" s="1158">
        <v>122411.88015202098</v>
      </c>
      <c r="V248" s="1159"/>
      <c r="W248" s="1159"/>
      <c r="X248" s="1160">
        <v>148189.9044781804</v>
      </c>
      <c r="Y248" s="1160">
        <v>126177.03536372853</v>
      </c>
      <c r="Z248" s="1215">
        <v>130766.85571190607</v>
      </c>
      <c r="AA248" s="166" t="s">
        <v>123</v>
      </c>
      <c r="AB248" s="152"/>
      <c r="AC248" s="1116"/>
      <c r="AD248" s="1116"/>
      <c r="AE248" s="1116"/>
      <c r="AF248" s="1116"/>
      <c r="AG248" s="1116"/>
      <c r="AH248" s="1116"/>
      <c r="AI248" s="1116"/>
      <c r="AJ248" s="1116"/>
      <c r="AK248" s="1116"/>
      <c r="AL248" s="1116"/>
      <c r="AM248" s="1116"/>
      <c r="AN248" s="1116"/>
      <c r="AO248" s="1116"/>
      <c r="AP248" s="1116"/>
      <c r="AQ248" s="1116"/>
      <c r="AR248" s="1116"/>
      <c r="AS248" s="1116"/>
      <c r="AT248" s="1116"/>
      <c r="AU248" s="1116"/>
      <c r="AV248" s="1116"/>
      <c r="AW248" s="1116"/>
      <c r="AX248" s="1116"/>
      <c r="AY248" s="1116"/>
      <c r="AZ248" s="1116"/>
      <c r="BA248" s="1116"/>
      <c r="BB248" s="1116"/>
    </row>
    <row r="249" spans="1:54" ht="15" x14ac:dyDescent="0.25">
      <c r="B249" s="160">
        <v>2044</v>
      </c>
      <c r="C249" s="1163">
        <v>125902.14575742754</v>
      </c>
      <c r="D249" s="1146">
        <v>77521.119122793112</v>
      </c>
      <c r="E249" s="1147">
        <v>59704.078291816302</v>
      </c>
      <c r="F249" s="1147"/>
      <c r="G249" s="1147"/>
      <c r="H249" s="1148">
        <v>115678.05513726734</v>
      </c>
      <c r="I249" s="1148">
        <v>59740.173644090624</v>
      </c>
      <c r="J249" s="1167">
        <v>87709.11439067898</v>
      </c>
      <c r="K249" s="1168">
        <v>24459.029227189723</v>
      </c>
      <c r="L249" s="1151">
        <v>65303.756506241203</v>
      </c>
      <c r="M249" s="1152"/>
      <c r="N249" s="1152"/>
      <c r="O249" s="1153"/>
      <c r="P249" s="1154">
        <v>65303.75650624121</v>
      </c>
      <c r="Q249" s="1154">
        <v>24459.029227189712</v>
      </c>
      <c r="R249" s="1213">
        <v>44881.392866715461</v>
      </c>
      <c r="S249" s="1214">
        <v>150361.17498461728</v>
      </c>
      <c r="T249" s="1158">
        <v>142824.8756290343</v>
      </c>
      <c r="U249" s="1158">
        <v>125007.83479805751</v>
      </c>
      <c r="V249" s="1159"/>
      <c r="W249" s="1159"/>
      <c r="X249" s="1160">
        <v>150028.28849777006</v>
      </c>
      <c r="Y249" s="1160">
        <v>128767.63511003598</v>
      </c>
      <c r="Z249" s="1215">
        <v>132590.50725739443</v>
      </c>
      <c r="AA249" s="166" t="s">
        <v>123</v>
      </c>
      <c r="AB249" s="152"/>
      <c r="AC249" s="1116"/>
      <c r="AD249" s="1116"/>
      <c r="AE249" s="1116"/>
      <c r="AF249" s="1116"/>
      <c r="AG249" s="1116"/>
      <c r="AH249" s="1116"/>
      <c r="AI249" s="1116"/>
      <c r="AJ249" s="1116"/>
      <c r="AK249" s="1116"/>
      <c r="AL249" s="1116"/>
      <c r="AM249" s="1116"/>
      <c r="AN249" s="1116"/>
      <c r="AO249" s="1116"/>
      <c r="AP249" s="1116"/>
      <c r="AQ249" s="1116"/>
      <c r="AR249" s="1116"/>
      <c r="AS249" s="1116"/>
      <c r="AT249" s="1116"/>
      <c r="AU249" s="1116"/>
      <c r="AV249" s="1116"/>
      <c r="AW249" s="1116"/>
      <c r="AX249" s="1116"/>
      <c r="AY249" s="1116"/>
      <c r="AZ249" s="1116"/>
      <c r="BA249" s="1116"/>
      <c r="BB249" s="1116"/>
    </row>
    <row r="250" spans="1:54" ht="15" x14ac:dyDescent="0.25">
      <c r="B250" s="160">
        <v>2045</v>
      </c>
      <c r="C250" s="1163">
        <v>127220.77571123764</v>
      </c>
      <c r="D250" s="1146">
        <v>77448.365162641712</v>
      </c>
      <c r="E250" s="1147">
        <v>59722.310273009956</v>
      </c>
      <c r="F250" s="1147"/>
      <c r="G250" s="1147"/>
      <c r="H250" s="1148">
        <v>116703.09824672667</v>
      </c>
      <c r="I250" s="1148">
        <v>59557.869184532879</v>
      </c>
      <c r="J250" s="1167">
        <v>88130.483715629773</v>
      </c>
      <c r="K250" s="1168">
        <v>24671.029934872877</v>
      </c>
      <c r="L250" s="1151">
        <v>67913.180156704402</v>
      </c>
      <c r="M250" s="1152"/>
      <c r="N250" s="1152"/>
      <c r="O250" s="1153"/>
      <c r="P250" s="1154">
        <v>67913.180156704402</v>
      </c>
      <c r="Q250" s="1154">
        <v>24671.029934872873</v>
      </c>
      <c r="R250" s="1213">
        <v>46292.105045788638</v>
      </c>
      <c r="S250" s="1214">
        <v>151891.80564611053</v>
      </c>
      <c r="T250" s="1158">
        <v>145361.54531934613</v>
      </c>
      <c r="U250" s="1158">
        <v>127635.49042971435</v>
      </c>
      <c r="V250" s="1159"/>
      <c r="W250" s="1159"/>
      <c r="X250" s="1160">
        <v>151877.79059972501</v>
      </c>
      <c r="Y250" s="1160">
        <v>131381.43699705569</v>
      </c>
      <c r="Z250" s="1215">
        <v>134422.58876141842</v>
      </c>
      <c r="AA250" s="166" t="s">
        <v>123</v>
      </c>
      <c r="AB250" s="152"/>
      <c r="AC250" s="1116"/>
      <c r="AD250" s="1116"/>
      <c r="AE250" s="1116"/>
      <c r="AF250" s="1116"/>
      <c r="AG250" s="1116"/>
      <c r="AH250" s="1116"/>
      <c r="AI250" s="1116"/>
      <c r="AJ250" s="1116"/>
      <c r="AK250" s="1116"/>
      <c r="AL250" s="1116"/>
      <c r="AM250" s="1116"/>
      <c r="AN250" s="1116"/>
      <c r="AO250" s="1116"/>
      <c r="AP250" s="1116"/>
      <c r="AQ250" s="1116"/>
      <c r="AR250" s="1116"/>
      <c r="AS250" s="1116"/>
      <c r="AT250" s="1116"/>
      <c r="AU250" s="1116"/>
      <c r="AV250" s="1116"/>
      <c r="AW250" s="1116"/>
      <c r="AX250" s="1116"/>
      <c r="AY250" s="1116"/>
      <c r="AZ250" s="1116"/>
      <c r="BA250" s="1116"/>
      <c r="BB250" s="1116"/>
    </row>
    <row r="251" spans="1:54" ht="15" x14ac:dyDescent="0.25">
      <c r="B251" s="160">
        <v>2046</v>
      </c>
      <c r="C251" s="1163">
        <v>128533.84607104865</v>
      </c>
      <c r="D251" s="1146">
        <v>77360.780149600701</v>
      </c>
      <c r="E251" s="1147">
        <v>59726.015247567739</v>
      </c>
      <c r="F251" s="1147"/>
      <c r="G251" s="1147"/>
      <c r="H251" s="1148">
        <v>117721.99122573796</v>
      </c>
      <c r="I251" s="1148">
        <v>59358.436419740079</v>
      </c>
      <c r="J251" s="1167">
        <v>88540.213822739024</v>
      </c>
      <c r="K251" s="1168">
        <v>24876.909120179396</v>
      </c>
      <c r="L251" s="1151">
        <v>70568.068513709484</v>
      </c>
      <c r="M251" s="1152"/>
      <c r="N251" s="1152"/>
      <c r="O251" s="1153"/>
      <c r="P251" s="1154">
        <v>70568.068513709484</v>
      </c>
      <c r="Q251" s="1154">
        <v>24876.909120179389</v>
      </c>
      <c r="R251" s="1213">
        <v>47722.488816944438</v>
      </c>
      <c r="S251" s="1214">
        <v>153410.75519122806</v>
      </c>
      <c r="T251" s="1158">
        <v>147928.84866331017</v>
      </c>
      <c r="U251" s="1158">
        <v>130294.08376127723</v>
      </c>
      <c r="V251" s="1159"/>
      <c r="W251" s="1159"/>
      <c r="X251" s="1160">
        <v>153740.37657368614</v>
      </c>
      <c r="Y251" s="1160">
        <v>134015.4151701908</v>
      </c>
      <c r="Z251" s="1215">
        <v>136262.70263968347</v>
      </c>
      <c r="AA251" s="166" t="s">
        <v>123</v>
      </c>
      <c r="AB251" s="152"/>
      <c r="AC251" s="1116"/>
      <c r="AD251" s="1116"/>
      <c r="AE251" s="1116"/>
      <c r="AF251" s="1116"/>
      <c r="AG251" s="1116"/>
      <c r="AH251" s="1116"/>
      <c r="AI251" s="1116"/>
      <c r="AJ251" s="1116"/>
      <c r="AK251" s="1116"/>
      <c r="AL251" s="1116"/>
      <c r="AM251" s="1116"/>
      <c r="AN251" s="1116"/>
      <c r="AO251" s="1116"/>
      <c r="AP251" s="1116"/>
      <c r="AQ251" s="1116"/>
      <c r="AR251" s="1116"/>
      <c r="AS251" s="1116"/>
      <c r="AT251" s="1116"/>
      <c r="AU251" s="1116"/>
      <c r="AV251" s="1116"/>
      <c r="AW251" s="1116"/>
      <c r="AX251" s="1116"/>
      <c r="AY251" s="1116"/>
      <c r="AZ251" s="1116"/>
      <c r="BA251" s="1116"/>
      <c r="BB251" s="1116"/>
    </row>
    <row r="252" spans="1:54" ht="15" x14ac:dyDescent="0.25">
      <c r="B252" s="160">
        <v>2047</v>
      </c>
      <c r="C252" s="1163">
        <v>129840.76429515901</v>
      </c>
      <c r="D252" s="1146">
        <v>77258.665913714372</v>
      </c>
      <c r="E252" s="1147">
        <v>59715.298490392066</v>
      </c>
      <c r="F252" s="1147"/>
      <c r="G252" s="1147"/>
      <c r="H252" s="1148">
        <v>118734.26755085611</v>
      </c>
      <c r="I252" s="1148">
        <v>59142.218248654186</v>
      </c>
      <c r="J252" s="1167">
        <v>88938.242899755147</v>
      </c>
      <c r="K252" s="1168">
        <v>25076.571578927873</v>
      </c>
      <c r="L252" s="1151">
        <v>73267.463237807271</v>
      </c>
      <c r="M252" s="1152"/>
      <c r="N252" s="1152"/>
      <c r="O252" s="1153"/>
      <c r="P252" s="1154">
        <v>73267.463237807271</v>
      </c>
      <c r="Q252" s="1154">
        <v>25076.571578927877</v>
      </c>
      <c r="R252" s="1213">
        <v>49172.017408367574</v>
      </c>
      <c r="S252" s="1214">
        <v>154917.33587408689</v>
      </c>
      <c r="T252" s="1158">
        <v>150526.12915152166</v>
      </c>
      <c r="U252" s="1158">
        <v>132982.76172819934</v>
      </c>
      <c r="V252" s="1159"/>
      <c r="W252" s="1159"/>
      <c r="X252" s="1160">
        <v>155618.2326818853</v>
      </c>
      <c r="Y252" s="1160">
        <v>136665.91848731996</v>
      </c>
      <c r="Z252" s="1215">
        <v>138110.26030812273</v>
      </c>
      <c r="AA252" s="166" t="s">
        <v>123</v>
      </c>
      <c r="AB252" s="152"/>
      <c r="AC252" s="1116"/>
      <c r="AD252" s="1116"/>
      <c r="AE252" s="1116"/>
      <c r="AF252" s="1116"/>
      <c r="AG252" s="1116"/>
      <c r="AH252" s="1116"/>
      <c r="AI252" s="1116"/>
      <c r="AJ252" s="1116"/>
      <c r="AK252" s="1116"/>
      <c r="AL252" s="1116"/>
      <c r="AM252" s="1116"/>
      <c r="AN252" s="1116"/>
      <c r="AO252" s="1116"/>
      <c r="AP252" s="1116"/>
      <c r="AQ252" s="1116"/>
      <c r="AR252" s="1116"/>
      <c r="AS252" s="1116"/>
      <c r="AT252" s="1116"/>
      <c r="AU252" s="1116"/>
      <c r="AV252" s="1116"/>
      <c r="AW252" s="1116"/>
      <c r="AX252" s="1116"/>
      <c r="AY252" s="1116"/>
      <c r="AZ252" s="1116"/>
      <c r="BA252" s="1116"/>
      <c r="BB252" s="1116"/>
    </row>
    <row r="253" spans="1:54" ht="15" x14ac:dyDescent="0.25">
      <c r="B253" s="160">
        <v>2048</v>
      </c>
      <c r="C253" s="1163">
        <v>131140.45746459631</v>
      </c>
      <c r="D253" s="1146">
        <v>77142.224960606094</v>
      </c>
      <c r="E253" s="1147">
        <v>59690.213712900615</v>
      </c>
      <c r="F253" s="1147"/>
      <c r="G253" s="1147"/>
      <c r="H253" s="1148">
        <v>119739.05964354172</v>
      </c>
      <c r="I253" s="1148">
        <v>58909.537781860272</v>
      </c>
      <c r="J253" s="1167">
        <v>89324.298712700998</v>
      </c>
      <c r="K253" s="1168">
        <v>25269.831040895271</v>
      </c>
      <c r="L253" s="1151">
        <v>76010.289246969522</v>
      </c>
      <c r="M253" s="1152"/>
      <c r="N253" s="1152"/>
      <c r="O253" s="1153"/>
      <c r="P253" s="1154">
        <v>76010.289246969522</v>
      </c>
      <c r="Q253" s="1154">
        <v>25269.831040895268</v>
      </c>
      <c r="R253" s="1213">
        <v>50640.060143932395</v>
      </c>
      <c r="S253" s="1214">
        <v>156410.2885054916</v>
      </c>
      <c r="T253" s="1158">
        <v>153152.51420757562</v>
      </c>
      <c r="U253" s="1158">
        <v>135700.50295987015</v>
      </c>
      <c r="V253" s="1159"/>
      <c r="W253" s="1159"/>
      <c r="X253" s="1160">
        <v>157513.717987521</v>
      </c>
      <c r="Y253" s="1160">
        <v>139328.48579443726</v>
      </c>
      <c r="Z253" s="1215">
        <v>139964.35885663339</v>
      </c>
      <c r="AA253" s="166" t="s">
        <v>123</v>
      </c>
      <c r="AB253" s="152"/>
      <c r="AC253" s="1116"/>
      <c r="AD253" s="1116"/>
      <c r="AE253" s="1116"/>
      <c r="AF253" s="1116"/>
      <c r="AG253" s="1116"/>
      <c r="AH253" s="1116"/>
      <c r="AI253" s="1116"/>
      <c r="AJ253" s="1116"/>
      <c r="AK253" s="1116"/>
      <c r="AL253" s="1116"/>
      <c r="AM253" s="1116"/>
      <c r="AN253" s="1116"/>
      <c r="AO253" s="1116"/>
      <c r="AP253" s="1116"/>
      <c r="AQ253" s="1116"/>
      <c r="AR253" s="1116"/>
      <c r="AS253" s="1116"/>
      <c r="AT253" s="1116"/>
      <c r="AU253" s="1116"/>
      <c r="AV253" s="1116"/>
      <c r="AW253" s="1116"/>
      <c r="AX253" s="1116"/>
      <c r="AY253" s="1116"/>
      <c r="AZ253" s="1116"/>
      <c r="BA253" s="1116"/>
      <c r="BB253" s="1116"/>
    </row>
    <row r="254" spans="1:54" ht="15" x14ac:dyDescent="0.25">
      <c r="B254" s="160">
        <v>2049</v>
      </c>
      <c r="C254" s="1163">
        <v>132431.62134632622</v>
      </c>
      <c r="D254" s="1146">
        <v>77011.604912810086</v>
      </c>
      <c r="E254" s="1147">
        <v>59650.82447556877</v>
      </c>
      <c r="F254" s="1147"/>
      <c r="G254" s="1147"/>
      <c r="H254" s="1148">
        <v>120735.30508066471</v>
      </c>
      <c r="I254" s="1148">
        <v>58660.728742471998</v>
      </c>
      <c r="J254" s="1167">
        <v>89698.016911568353</v>
      </c>
      <c r="K254" s="1168">
        <v>25456.459320448263</v>
      </c>
      <c r="L254" s="1151">
        <v>78795.380996414766</v>
      </c>
      <c r="M254" s="1152"/>
      <c r="N254" s="1152"/>
      <c r="O254" s="1153"/>
      <c r="P254" s="1154">
        <v>78795.380996414766</v>
      </c>
      <c r="Q254" s="1154">
        <v>25456.45932044827</v>
      </c>
      <c r="R254" s="1213">
        <v>52125.920158431516</v>
      </c>
      <c r="S254" s="1214">
        <v>157888.08066677448</v>
      </c>
      <c r="T254" s="1158">
        <v>155806.98590922484</v>
      </c>
      <c r="U254" s="1158">
        <v>138446.20547198353</v>
      </c>
      <c r="V254" s="1159"/>
      <c r="W254" s="1159"/>
      <c r="X254" s="1160">
        <v>159429.73350980334</v>
      </c>
      <c r="Y254" s="1160">
        <v>141997.78118885189</v>
      </c>
      <c r="Z254" s="1215">
        <v>141823.93706999987</v>
      </c>
      <c r="AA254" s="166" t="s">
        <v>123</v>
      </c>
      <c r="AB254" s="152"/>
      <c r="AC254" s="1116"/>
      <c r="AD254" s="1116"/>
      <c r="AE254" s="1116"/>
      <c r="AF254" s="1116"/>
      <c r="AG254" s="1116"/>
      <c r="AH254" s="1116"/>
      <c r="AI254" s="1116"/>
      <c r="AJ254" s="1116"/>
      <c r="AK254" s="1116"/>
      <c r="AL254" s="1116"/>
      <c r="AM254" s="1116"/>
      <c r="AN254" s="1116"/>
      <c r="AO254" s="1116"/>
      <c r="AP254" s="1116"/>
      <c r="AQ254" s="1116"/>
      <c r="AR254" s="1116"/>
      <c r="AS254" s="1116"/>
      <c r="AT254" s="1116"/>
      <c r="AU254" s="1116"/>
      <c r="AV254" s="1116"/>
      <c r="AW254" s="1116"/>
      <c r="AX254" s="1116"/>
      <c r="AY254" s="1116"/>
      <c r="AZ254" s="1116"/>
      <c r="BA254" s="1116"/>
      <c r="BB254" s="1116"/>
    </row>
    <row r="255" spans="1:54" ht="15" x14ac:dyDescent="0.25">
      <c r="B255" s="160">
        <v>2050</v>
      </c>
      <c r="C255" s="1163">
        <v>133713.10054864219</v>
      </c>
      <c r="D255" s="1146">
        <v>76867.033690225828</v>
      </c>
      <c r="E255" s="1147">
        <v>59597.239196615286</v>
      </c>
      <c r="F255" s="1147"/>
      <c r="G255" s="1147"/>
      <c r="H255" s="1148">
        <v>121722.07517814405</v>
      </c>
      <c r="I255" s="1148">
        <v>58396.173778844837</v>
      </c>
      <c r="J255" s="1167">
        <v>90059.124478494443</v>
      </c>
      <c r="K255" s="1168">
        <v>25636.260050396748</v>
      </c>
      <c r="L255" s="1151">
        <v>81621.614164292609</v>
      </c>
      <c r="M255" s="1152"/>
      <c r="N255" s="1152"/>
      <c r="O255" s="1153"/>
      <c r="P255" s="1154">
        <v>81621.614164292609</v>
      </c>
      <c r="Q255" s="1154">
        <v>25636.260050396751</v>
      </c>
      <c r="R255" s="1213">
        <v>53628.937107344682</v>
      </c>
      <c r="S255" s="1214">
        <v>159349.36059903895</v>
      </c>
      <c r="T255" s="1158">
        <v>158488.64785451844</v>
      </c>
      <c r="U255" s="1158">
        <v>141218.8533609079</v>
      </c>
      <c r="V255" s="1159"/>
      <c r="W255" s="1159"/>
      <c r="X255" s="1160">
        <v>161370.28065239664</v>
      </c>
      <c r="Y255" s="1160">
        <v>144667.62722391353</v>
      </c>
      <c r="Z255" s="1215">
        <v>143688.06158583914</v>
      </c>
      <c r="AA255" s="166" t="s">
        <v>123</v>
      </c>
      <c r="AB255" s="152"/>
      <c r="AC255" s="1116"/>
      <c r="AD255" s="1116"/>
      <c r="AE255" s="1116"/>
      <c r="AF255" s="1116"/>
      <c r="AG255" s="1116"/>
      <c r="AH255" s="1116"/>
      <c r="AI255" s="1116"/>
      <c r="AJ255" s="1116"/>
      <c r="AK255" s="1116"/>
      <c r="AL255" s="1116"/>
      <c r="AM255" s="1116"/>
      <c r="AN255" s="1116"/>
      <c r="AO255" s="1116"/>
      <c r="AP255" s="1116"/>
      <c r="AQ255" s="1116"/>
      <c r="AR255" s="1116"/>
      <c r="AS255" s="1116"/>
      <c r="AT255" s="1116"/>
      <c r="AU255" s="1116"/>
      <c r="AV255" s="1116"/>
      <c r="AW255" s="1116"/>
      <c r="AX255" s="1116"/>
      <c r="AY255" s="1116"/>
      <c r="AZ255" s="1116"/>
      <c r="BA255" s="1116"/>
      <c r="BB255" s="1116"/>
    </row>
    <row r="256" spans="1:54" ht="15" x14ac:dyDescent="0.25">
      <c r="B256" s="160">
        <v>2051</v>
      </c>
      <c r="C256" s="1163">
        <v>134984.18105350732</v>
      </c>
      <c r="D256" s="1146">
        <v>76708.772886877399</v>
      </c>
      <c r="E256" s="1147">
        <v>59529.64647501929</v>
      </c>
      <c r="F256" s="1147"/>
      <c r="G256" s="1147"/>
      <c r="H256" s="1148">
        <v>122698.79883656481</v>
      </c>
      <c r="I256" s="1148">
        <v>58116.26810703786</v>
      </c>
      <c r="J256" s="1167">
        <v>90407.533471801333</v>
      </c>
      <c r="K256" s="1168">
        <v>25809.1245422172</v>
      </c>
      <c r="L256" s="1151">
        <v>84487.868468116503</v>
      </c>
      <c r="M256" s="1152"/>
      <c r="N256" s="1152"/>
      <c r="O256" s="1153"/>
      <c r="P256" s="1154">
        <v>84487.868468116503</v>
      </c>
      <c r="Q256" s="1154">
        <v>25809.124542217207</v>
      </c>
      <c r="R256" s="1213">
        <v>55148.496505166855</v>
      </c>
      <c r="S256" s="1214">
        <v>160793.30559572452</v>
      </c>
      <c r="T256" s="1158">
        <v>161196.64135499392</v>
      </c>
      <c r="U256" s="1158">
        <v>144017.51494313579</v>
      </c>
      <c r="V256" s="1159"/>
      <c r="W256" s="1159"/>
      <c r="X256" s="1160">
        <v>163340.76504797558</v>
      </c>
      <c r="Y256" s="1160">
        <v>147330.87621459388</v>
      </c>
      <c r="Z256" s="1215">
        <v>145556.02997696819</v>
      </c>
      <c r="AA256" s="166" t="s">
        <v>123</v>
      </c>
      <c r="AB256" s="152"/>
      <c r="AC256" s="1116"/>
      <c r="AD256" s="1116"/>
      <c r="AE256" s="1116"/>
      <c r="AF256" s="1116"/>
      <c r="AG256" s="1116"/>
      <c r="AH256" s="1116"/>
      <c r="AI256" s="1116"/>
      <c r="AJ256" s="1116"/>
      <c r="AK256" s="1116"/>
      <c r="AL256" s="1116"/>
      <c r="AM256" s="1116"/>
      <c r="AN256" s="1116"/>
      <c r="AO256" s="1116"/>
      <c r="AP256" s="1116"/>
      <c r="AQ256" s="1116"/>
      <c r="AR256" s="1116"/>
      <c r="AS256" s="1116"/>
      <c r="AT256" s="1116"/>
      <c r="AU256" s="1116"/>
      <c r="AV256" s="1116"/>
      <c r="AW256" s="1116"/>
      <c r="AX256" s="1116"/>
      <c r="AY256" s="1116"/>
      <c r="AZ256" s="1116"/>
      <c r="BA256" s="1116"/>
      <c r="BB256" s="1116"/>
    </row>
    <row r="257" spans="1:54" ht="15" x14ac:dyDescent="0.25">
      <c r="B257" s="160">
        <v>2052</v>
      </c>
      <c r="C257" s="1163">
        <v>136244.35836739419</v>
      </c>
      <c r="D257" s="1146">
        <v>76537.291979127389</v>
      </c>
      <c r="E257" s="1147">
        <v>59448.284430089268</v>
      </c>
      <c r="F257" s="1147"/>
      <c r="G257" s="1147"/>
      <c r="H257" s="1148">
        <v>123665.11275780742</v>
      </c>
      <c r="I257" s="1148">
        <v>57821.510426599816</v>
      </c>
      <c r="J257" s="1167">
        <v>90743.311592203623</v>
      </c>
      <c r="K257" s="1168">
        <v>25974.986626668277</v>
      </c>
      <c r="L257" s="1151">
        <v>87393.232367901437</v>
      </c>
      <c r="M257" s="1152"/>
      <c r="N257" s="1152"/>
      <c r="O257" s="1153"/>
      <c r="P257" s="1154">
        <v>87393.232367901437</v>
      </c>
      <c r="Q257" s="1154">
        <v>25974.986626668277</v>
      </c>
      <c r="R257" s="1213">
        <v>56684.109497284859</v>
      </c>
      <c r="S257" s="1214">
        <v>162219.34499406247</v>
      </c>
      <c r="T257" s="1158">
        <v>163930.52434702881</v>
      </c>
      <c r="U257" s="1158">
        <v>146841.51679799071</v>
      </c>
      <c r="V257" s="1159"/>
      <c r="W257" s="1159"/>
      <c r="X257" s="1160">
        <v>165348.12224110481</v>
      </c>
      <c r="Y257" s="1160">
        <v>149979.46851828319</v>
      </c>
      <c r="Z257" s="1215">
        <v>147427.42108948849</v>
      </c>
      <c r="AA257" s="166" t="s">
        <v>123</v>
      </c>
      <c r="AB257" s="152"/>
      <c r="AC257" s="1116"/>
      <c r="AD257" s="1116"/>
      <c r="AE257" s="1116"/>
      <c r="AF257" s="1116"/>
      <c r="AG257" s="1116"/>
      <c r="AH257" s="1116"/>
      <c r="AI257" s="1116"/>
      <c r="AJ257" s="1116"/>
      <c r="AK257" s="1116"/>
      <c r="AL257" s="1116"/>
      <c r="AM257" s="1116"/>
      <c r="AN257" s="1116"/>
      <c r="AO257" s="1116"/>
      <c r="AP257" s="1116"/>
      <c r="AQ257" s="1116"/>
      <c r="AR257" s="1116"/>
      <c r="AS257" s="1116"/>
      <c r="AT257" s="1116"/>
      <c r="AU257" s="1116"/>
      <c r="AV257" s="1116"/>
      <c r="AW257" s="1116"/>
      <c r="AX257" s="1116"/>
      <c r="AY257" s="1116"/>
      <c r="AZ257" s="1116"/>
      <c r="BA257" s="1116"/>
      <c r="BB257" s="1116"/>
    </row>
    <row r="258" spans="1:54" ht="15" x14ac:dyDescent="0.25">
      <c r="B258" s="160">
        <v>2053</v>
      </c>
      <c r="C258" s="1163">
        <v>137492.91914277125</v>
      </c>
      <c r="D258" s="1146">
        <v>76353.269630368668</v>
      </c>
      <c r="E258" s="1147">
        <v>59353.390290527292</v>
      </c>
      <c r="F258" s="1147"/>
      <c r="G258" s="1147"/>
      <c r="H258" s="1148">
        <v>124620.52695941698</v>
      </c>
      <c r="I258" s="1148">
        <v>57512.525749694491</v>
      </c>
      <c r="J258" s="1167">
        <v>91066.526354555739</v>
      </c>
      <c r="K258" s="1168">
        <v>26133.742657104791</v>
      </c>
      <c r="L258" s="1151">
        <v>90337.046825903701</v>
      </c>
      <c r="M258" s="1152"/>
      <c r="N258" s="1152"/>
      <c r="O258" s="1153"/>
      <c r="P258" s="1154">
        <v>90337.046825903701</v>
      </c>
      <c r="Q258" s="1154">
        <v>26133.742657104791</v>
      </c>
      <c r="R258" s="1213">
        <v>58235.394741504249</v>
      </c>
      <c r="S258" s="1214">
        <v>163626.66179987605</v>
      </c>
      <c r="T258" s="1158">
        <v>166690.31645627238</v>
      </c>
      <c r="U258" s="1158">
        <v>149690.43711643099</v>
      </c>
      <c r="V258" s="1159"/>
      <c r="W258" s="1159"/>
      <c r="X258" s="1160">
        <v>167400.67154072603</v>
      </c>
      <c r="Y258" s="1160">
        <v>152604.27204099356</v>
      </c>
      <c r="Z258" s="1215">
        <v>149301.92109605999</v>
      </c>
      <c r="AA258" s="166" t="s">
        <v>123</v>
      </c>
      <c r="AB258" s="152"/>
      <c r="AC258" s="1116"/>
      <c r="AD258" s="1116"/>
      <c r="AE258" s="1116"/>
      <c r="AF258" s="1116"/>
      <c r="AG258" s="1116"/>
      <c r="AH258" s="1116"/>
      <c r="AI258" s="1116"/>
      <c r="AJ258" s="1116"/>
      <c r="AK258" s="1116"/>
      <c r="AL258" s="1116"/>
      <c r="AM258" s="1116"/>
      <c r="AN258" s="1116"/>
      <c r="AO258" s="1116"/>
      <c r="AP258" s="1116"/>
      <c r="AQ258" s="1116"/>
      <c r="AR258" s="1116"/>
      <c r="AS258" s="1116"/>
      <c r="AT258" s="1116"/>
      <c r="AU258" s="1116"/>
      <c r="AV258" s="1116"/>
      <c r="AW258" s="1116"/>
      <c r="AX258" s="1116"/>
      <c r="AY258" s="1116"/>
      <c r="AZ258" s="1116"/>
      <c r="BA258" s="1116"/>
      <c r="BB258" s="1116"/>
    </row>
    <row r="259" spans="1:54" ht="15" x14ac:dyDescent="0.25">
      <c r="B259" s="160">
        <v>2054</v>
      </c>
      <c r="C259" s="1163">
        <v>138729.18414962577</v>
      </c>
      <c r="D259" s="1146">
        <v>76157.502898408653</v>
      </c>
      <c r="E259" s="1147">
        <v>59245.231067957589</v>
      </c>
      <c r="F259" s="1147"/>
      <c r="G259" s="1147"/>
      <c r="H259" s="1148">
        <v>125564.59904930668</v>
      </c>
      <c r="I259" s="1148">
        <v>57190.013028021312</v>
      </c>
      <c r="J259" s="1167">
        <v>91377.306038663999</v>
      </c>
      <c r="K259" s="1168">
        <v>26285.298243898171</v>
      </c>
      <c r="L259" s="1151">
        <v>93318.839325836569</v>
      </c>
      <c r="M259" s="1152"/>
      <c r="N259" s="1152"/>
      <c r="O259" s="1153"/>
      <c r="P259" s="1154">
        <v>93318.839325836569</v>
      </c>
      <c r="Q259" s="1154">
        <v>26285.298243898178</v>
      </c>
      <c r="R259" s="1213">
        <v>59802.06878486737</v>
      </c>
      <c r="S259" s="1214">
        <v>165014.48239352394</v>
      </c>
      <c r="T259" s="1158">
        <v>169476.34222424522</v>
      </c>
      <c r="U259" s="1158">
        <v>152564.07039379416</v>
      </c>
      <c r="V259" s="1159"/>
      <c r="W259" s="1159"/>
      <c r="X259" s="1160">
        <v>169508.18182156057</v>
      </c>
      <c r="Y259" s="1160">
        <v>155195.08151948164</v>
      </c>
      <c r="Z259" s="1215">
        <v>151179.37482353137</v>
      </c>
      <c r="AA259" s="166" t="s">
        <v>123</v>
      </c>
      <c r="AB259" s="152"/>
      <c r="AC259" s="1116"/>
      <c r="AD259" s="1116"/>
      <c r="AE259" s="1116"/>
      <c r="AF259" s="1116"/>
      <c r="AG259" s="1116"/>
      <c r="AH259" s="1116"/>
      <c r="AI259" s="1116"/>
      <c r="AJ259" s="1116"/>
      <c r="AK259" s="1116"/>
      <c r="AL259" s="1116"/>
      <c r="AM259" s="1116"/>
      <c r="AN259" s="1116"/>
      <c r="AO259" s="1116"/>
      <c r="AP259" s="1116"/>
      <c r="AQ259" s="1116"/>
      <c r="AR259" s="1116"/>
      <c r="AS259" s="1116"/>
      <c r="AT259" s="1116"/>
      <c r="AU259" s="1116"/>
      <c r="AV259" s="1116"/>
      <c r="AW259" s="1116"/>
      <c r="AX259" s="1116"/>
      <c r="AY259" s="1116"/>
      <c r="AZ259" s="1116"/>
      <c r="BA259" s="1116"/>
      <c r="BB259" s="1116"/>
    </row>
    <row r="260" spans="1:54" ht="15" x14ac:dyDescent="0.25">
      <c r="B260" s="160">
        <v>2055</v>
      </c>
      <c r="C260" s="1163">
        <v>139952.54404129117</v>
      </c>
      <c r="D260" s="1146">
        <v>75950.648309207681</v>
      </c>
      <c r="E260" s="1147">
        <v>59124.114348979158</v>
      </c>
      <c r="F260" s="1147"/>
      <c r="G260" s="1147"/>
      <c r="H260" s="1148">
        <v>126496.91501176372</v>
      </c>
      <c r="I260" s="1148">
        <v>56854.622787888286</v>
      </c>
      <c r="J260" s="1167">
        <v>91675.768899825998</v>
      </c>
      <c r="K260" s="1168">
        <v>26429.575017916024</v>
      </c>
      <c r="L260" s="1151">
        <v>96338.024009282017</v>
      </c>
      <c r="M260" s="1152"/>
      <c r="N260" s="1152"/>
      <c r="O260" s="1153"/>
      <c r="P260" s="1154">
        <v>96338.024009282017</v>
      </c>
      <c r="Q260" s="1154">
        <v>26429.575017916024</v>
      </c>
      <c r="R260" s="1213">
        <v>61383.79951359902</v>
      </c>
      <c r="S260" s="1214">
        <v>166382.11905920721</v>
      </c>
      <c r="T260" s="1158">
        <v>172288.6723184897</v>
      </c>
      <c r="U260" s="1158">
        <v>155462.13835826117</v>
      </c>
      <c r="V260" s="1159"/>
      <c r="W260" s="1159"/>
      <c r="X260" s="1160">
        <v>171681.27543266735</v>
      </c>
      <c r="Y260" s="1160">
        <v>157740.67772463808</v>
      </c>
      <c r="Z260" s="1215">
        <v>153059.568413425</v>
      </c>
      <c r="AA260" s="166" t="s">
        <v>123</v>
      </c>
      <c r="AB260" s="152"/>
      <c r="AC260" s="1116"/>
      <c r="AD260" s="1116"/>
      <c r="AE260" s="1116"/>
      <c r="AF260" s="1116"/>
      <c r="AG260" s="1116"/>
      <c r="AH260" s="1116"/>
      <c r="AI260" s="1116"/>
      <c r="AJ260" s="1116"/>
      <c r="AK260" s="1116"/>
      <c r="AL260" s="1116"/>
      <c r="AM260" s="1116"/>
      <c r="AN260" s="1116"/>
      <c r="AO260" s="1116"/>
      <c r="AP260" s="1116"/>
      <c r="AQ260" s="1116"/>
      <c r="AR260" s="1116"/>
      <c r="AS260" s="1116"/>
      <c r="AT260" s="1116"/>
      <c r="AU260" s="1116"/>
      <c r="AV260" s="1116"/>
      <c r="AW260" s="1116"/>
      <c r="AX260" s="1116"/>
      <c r="AY260" s="1116"/>
      <c r="AZ260" s="1116"/>
      <c r="BA260" s="1116"/>
      <c r="BB260" s="1116"/>
    </row>
    <row r="261" spans="1:54" ht="15" x14ac:dyDescent="0.25">
      <c r="B261" s="160">
        <v>2056</v>
      </c>
      <c r="C261" s="1163">
        <v>141162.38681819208</v>
      </c>
      <c r="D261" s="1146">
        <v>75733.102512675425</v>
      </c>
      <c r="E261" s="1147">
        <v>58990.306726107519</v>
      </c>
      <c r="F261" s="1147"/>
      <c r="G261" s="1147"/>
      <c r="H261" s="1148">
        <v>127417.01032966343</v>
      </c>
      <c r="I261" s="1148">
        <v>56506.853708319912</v>
      </c>
      <c r="J261" s="1167">
        <v>91961.932018991676</v>
      </c>
      <c r="K261" s="1168">
        <v>26566.496853636971</v>
      </c>
      <c r="L261" s="1151">
        <v>99393.718344315552</v>
      </c>
      <c r="M261" s="1152"/>
      <c r="N261" s="1152"/>
      <c r="O261" s="1153"/>
      <c r="P261" s="1154">
        <v>99393.718344315537</v>
      </c>
      <c r="Q261" s="1154">
        <v>26566.496853636978</v>
      </c>
      <c r="R261" s="1213">
        <v>62980.107598976261</v>
      </c>
      <c r="S261" s="1214">
        <v>167728.88367182907</v>
      </c>
      <c r="T261" s="1158">
        <v>175126.82085699099</v>
      </c>
      <c r="U261" s="1158">
        <v>158384.02507042309</v>
      </c>
      <c r="V261" s="1159"/>
      <c r="W261" s="1159"/>
      <c r="X261" s="1160">
        <v>173930.51460554823</v>
      </c>
      <c r="Y261" s="1160">
        <v>160229.30512728053</v>
      </c>
      <c r="Z261" s="1215">
        <v>154942.03961796794</v>
      </c>
      <c r="AA261" s="166" t="s">
        <v>123</v>
      </c>
      <c r="AB261" s="152"/>
      <c r="AC261" s="1116"/>
      <c r="AD261" s="1116"/>
      <c r="AE261" s="1116"/>
      <c r="AF261" s="1116"/>
      <c r="AG261" s="1116"/>
      <c r="AH261" s="1116"/>
      <c r="AI261" s="1116"/>
      <c r="AJ261" s="1116"/>
      <c r="AK261" s="1116"/>
      <c r="AL261" s="1116"/>
      <c r="AM261" s="1116"/>
      <c r="AN261" s="1116"/>
      <c r="AO261" s="1116"/>
      <c r="AP261" s="1116"/>
      <c r="AQ261" s="1116"/>
      <c r="AR261" s="1116"/>
      <c r="AS261" s="1116"/>
      <c r="AT261" s="1116"/>
      <c r="AU261" s="1116"/>
      <c r="AV261" s="1116"/>
      <c r="AW261" s="1116"/>
      <c r="AX261" s="1116"/>
      <c r="AY261" s="1116"/>
      <c r="AZ261" s="1116"/>
      <c r="BA261" s="1116"/>
      <c r="BB261" s="1116"/>
    </row>
    <row r="262" spans="1:54" ht="15" x14ac:dyDescent="0.25">
      <c r="B262" s="160">
        <v>2057</v>
      </c>
      <c r="C262" s="1163">
        <v>142358.25017118879</v>
      </c>
      <c r="D262" s="1146">
        <v>75505.069256000963</v>
      </c>
      <c r="E262" s="1147">
        <v>58844.181795584387</v>
      </c>
      <c r="F262" s="1147"/>
      <c r="G262" s="1147"/>
      <c r="H262" s="1148">
        <v>128324.50938254182</v>
      </c>
      <c r="I262" s="1148">
        <v>56147.158099307628</v>
      </c>
      <c r="J262" s="1167">
        <v>92235.833740924718</v>
      </c>
      <c r="K262" s="1168">
        <v>26696.018525643252</v>
      </c>
      <c r="L262" s="1151">
        <v>102484.77871817703</v>
      </c>
      <c r="M262" s="1152"/>
      <c r="N262" s="1152"/>
      <c r="O262" s="1153"/>
      <c r="P262" s="1154">
        <v>102484.77871817703</v>
      </c>
      <c r="Q262" s="1154">
        <v>26696.018525643245</v>
      </c>
      <c r="R262" s="1213">
        <v>64590.398621910135</v>
      </c>
      <c r="S262" s="1214">
        <v>169054.26869683203</v>
      </c>
      <c r="T262" s="1158">
        <v>177989.84797417797</v>
      </c>
      <c r="U262" s="1158">
        <v>161328.96051376141</v>
      </c>
      <c r="V262" s="1159"/>
      <c r="W262" s="1159"/>
      <c r="X262" s="1160">
        <v>176265.45050619182</v>
      </c>
      <c r="Y262" s="1160">
        <v>162649.93428365578</v>
      </c>
      <c r="Z262" s="1215">
        <v>156826.23236283485</v>
      </c>
      <c r="AA262" s="166" t="s">
        <v>123</v>
      </c>
      <c r="AB262" s="152"/>
      <c r="AC262" s="1116"/>
      <c r="AD262" s="1116"/>
      <c r="AE262" s="1116"/>
      <c r="AF262" s="1116"/>
      <c r="AG262" s="1116"/>
      <c r="AH262" s="1116"/>
      <c r="AI262" s="1116"/>
      <c r="AJ262" s="1116"/>
      <c r="AK262" s="1116"/>
      <c r="AL262" s="1116"/>
      <c r="AM262" s="1116"/>
      <c r="AN262" s="1116"/>
      <c r="AO262" s="1116"/>
      <c r="AP262" s="1116"/>
      <c r="AQ262" s="1116"/>
      <c r="AR262" s="1116"/>
      <c r="AS262" s="1116"/>
      <c r="AT262" s="1116"/>
      <c r="AU262" s="1116"/>
      <c r="AV262" s="1116"/>
      <c r="AW262" s="1116"/>
      <c r="AX262" s="1116"/>
      <c r="AY262" s="1116"/>
      <c r="AZ262" s="1116"/>
      <c r="BA262" s="1116"/>
      <c r="BB262" s="1116"/>
    </row>
    <row r="263" spans="1:54" ht="15" x14ac:dyDescent="0.25">
      <c r="A263" s="160"/>
      <c r="B263" s="160">
        <v>2058</v>
      </c>
      <c r="C263" s="1163">
        <v>143539.91421999346</v>
      </c>
      <c r="D263" s="1146">
        <v>75266.77103049391</v>
      </c>
      <c r="E263" s="1147">
        <v>58686.305354347329</v>
      </c>
      <c r="F263" s="1147"/>
      <c r="G263" s="1147"/>
      <c r="H263" s="1148">
        <v>129219.24190294693</v>
      </c>
      <c r="I263" s="1148">
        <v>55776.085166942845</v>
      </c>
      <c r="J263" s="1167">
        <v>92497.663534944892</v>
      </c>
      <c r="K263" s="1168">
        <v>26818.142591619784</v>
      </c>
      <c r="L263" s="1151">
        <v>105610.05394419716</v>
      </c>
      <c r="M263" s="1152"/>
      <c r="N263" s="1152"/>
      <c r="O263" s="1153"/>
      <c r="P263" s="1154">
        <v>105610.05394419716</v>
      </c>
      <c r="Q263" s="1154">
        <v>26818.14259161977</v>
      </c>
      <c r="R263" s="1213">
        <v>66214.09826790847</v>
      </c>
      <c r="S263" s="1214">
        <v>170358.05681161323</v>
      </c>
      <c r="T263" s="1158">
        <v>180876.82497469109</v>
      </c>
      <c r="U263" s="1158">
        <v>164296.3592985445</v>
      </c>
      <c r="V263" s="1159"/>
      <c r="W263" s="1159"/>
      <c r="X263" s="1160">
        <v>178693.73082750465</v>
      </c>
      <c r="Y263" s="1160">
        <v>164993.76322906121</v>
      </c>
      <c r="Z263" s="1215">
        <v>158711.76180285338</v>
      </c>
      <c r="AA263" s="166" t="s">
        <v>123</v>
      </c>
      <c r="AC263" s="1116"/>
      <c r="AD263" s="1116"/>
      <c r="AE263" s="1116"/>
      <c r="AF263" s="1116"/>
      <c r="AG263" s="1116"/>
      <c r="AH263" s="1116"/>
      <c r="AI263" s="1116"/>
      <c r="AJ263" s="1116"/>
      <c r="AK263" s="1116"/>
      <c r="AL263" s="1116"/>
      <c r="AM263" s="1116"/>
      <c r="AN263" s="1116"/>
      <c r="AO263" s="1116"/>
      <c r="AP263" s="1116"/>
      <c r="AQ263" s="1116"/>
      <c r="AR263" s="1116"/>
      <c r="AS263" s="1116"/>
      <c r="AT263" s="1116"/>
      <c r="AU263" s="1116"/>
      <c r="AV263" s="1116"/>
      <c r="AW263" s="1116"/>
      <c r="AX263" s="1116"/>
      <c r="AY263" s="1116"/>
      <c r="AZ263" s="1116"/>
      <c r="BA263" s="1116"/>
      <c r="BB263" s="1116"/>
    </row>
    <row r="264" spans="1:54" ht="15" x14ac:dyDescent="0.25">
      <c r="A264" s="160"/>
      <c r="B264" s="160">
        <v>2059</v>
      </c>
      <c r="C264" s="1163">
        <v>144707.30359549855</v>
      </c>
      <c r="D264" s="1146">
        <v>75018.357855260387</v>
      </c>
      <c r="E264" s="1147">
        <v>58517.332613586106</v>
      </c>
      <c r="F264" s="1147"/>
      <c r="G264" s="1147"/>
      <c r="H264" s="1148">
        <v>130101.14748018191</v>
      </c>
      <c r="I264" s="1148">
        <v>55394.181896048103</v>
      </c>
      <c r="J264" s="1167">
        <v>92747.664688115008</v>
      </c>
      <c r="K264" s="1168">
        <v>26932.900340988243</v>
      </c>
      <c r="L264" s="1151">
        <v>108768.25637875263</v>
      </c>
      <c r="M264" s="1152"/>
      <c r="N264" s="1152"/>
      <c r="O264" s="1153"/>
      <c r="P264" s="1154">
        <v>108768.25637875265</v>
      </c>
      <c r="Q264" s="1154">
        <v>26932.90034098825</v>
      </c>
      <c r="R264" s="1213">
        <v>67850.578359870444</v>
      </c>
      <c r="S264" s="1214">
        <v>171640.2039364868</v>
      </c>
      <c r="T264" s="1158">
        <v>183786.61423401302</v>
      </c>
      <c r="U264" s="1158">
        <v>167285.58899233874</v>
      </c>
      <c r="V264" s="1159"/>
      <c r="W264" s="1159"/>
      <c r="X264" s="1160">
        <v>181219.8420069688</v>
      </c>
      <c r="Y264" s="1160">
        <v>167255.09610159026</v>
      </c>
      <c r="Z264" s="1215">
        <v>160598.24304798545</v>
      </c>
      <c r="AA264" s="166" t="s">
        <v>123</v>
      </c>
      <c r="AC264" s="1116"/>
      <c r="AD264" s="1116"/>
      <c r="AE264" s="1116"/>
      <c r="AF264" s="1116"/>
      <c r="AG264" s="1116"/>
      <c r="AH264" s="1116"/>
      <c r="AI264" s="1116"/>
      <c r="AJ264" s="1116"/>
      <c r="AK264" s="1116"/>
      <c r="AL264" s="1116"/>
      <c r="AM264" s="1116"/>
      <c r="AN264" s="1116"/>
      <c r="AO264" s="1116"/>
      <c r="AP264" s="1116"/>
      <c r="AQ264" s="1116"/>
      <c r="AR264" s="1116"/>
      <c r="AS264" s="1116"/>
      <c r="AT264" s="1116"/>
      <c r="AU264" s="1116"/>
      <c r="AV264" s="1116"/>
      <c r="AW264" s="1116"/>
      <c r="AX264" s="1116"/>
      <c r="AY264" s="1116"/>
      <c r="AZ264" s="1116"/>
      <c r="BA264" s="1116"/>
      <c r="BB264" s="1116"/>
    </row>
    <row r="265" spans="1:54" ht="15.6" thickBot="1" x14ac:dyDescent="0.3">
      <c r="A265" s="160"/>
      <c r="B265" s="160">
        <v>2060</v>
      </c>
      <c r="C265" s="1188">
        <v>145860.31791421937</v>
      </c>
      <c r="D265" s="1189">
        <v>74759.994385779471</v>
      </c>
      <c r="E265" s="1190">
        <v>58337.850901955193</v>
      </c>
      <c r="F265" s="1190"/>
      <c r="G265" s="1190"/>
      <c r="H265" s="1191">
        <v>130970.15200063391</v>
      </c>
      <c r="I265" s="1191">
        <v>55001.956800668799</v>
      </c>
      <c r="J265" s="1192">
        <v>92986.054400651352</v>
      </c>
      <c r="K265" s="1193">
        <v>27040.31982301961</v>
      </c>
      <c r="L265" s="1194">
        <v>111958.07427760994</v>
      </c>
      <c r="M265" s="1195"/>
      <c r="N265" s="1195"/>
      <c r="O265" s="1196"/>
      <c r="P265" s="1197">
        <v>111958.07427760994</v>
      </c>
      <c r="Q265" s="1197">
        <v>27040.319823019621</v>
      </c>
      <c r="R265" s="1216">
        <v>69499.197050314775</v>
      </c>
      <c r="S265" s="1217">
        <v>172900.63773723898</v>
      </c>
      <c r="T265" s="1201">
        <v>186718.06866338942</v>
      </c>
      <c r="U265" s="1201">
        <v>170295.92517956512</v>
      </c>
      <c r="V265" s="1202"/>
      <c r="W265" s="1202"/>
      <c r="X265" s="1203">
        <v>183844.63298258692</v>
      </c>
      <c r="Y265" s="1203">
        <v>169431.78807087545</v>
      </c>
      <c r="Z265" s="1218">
        <v>162485.25145096611</v>
      </c>
      <c r="AA265" s="166" t="s">
        <v>123</v>
      </c>
      <c r="AC265" s="1116"/>
      <c r="AD265" s="1116"/>
      <c r="AE265" s="1116"/>
      <c r="AF265" s="1116"/>
      <c r="AG265" s="1116"/>
      <c r="AH265" s="1116"/>
      <c r="AI265" s="1116"/>
      <c r="AJ265" s="1116"/>
      <c r="AK265" s="1116"/>
      <c r="AL265" s="1116"/>
      <c r="AM265" s="1116"/>
      <c r="AN265" s="1116"/>
      <c r="AO265" s="1116"/>
      <c r="AP265" s="1116"/>
      <c r="AQ265" s="1116"/>
      <c r="AR265" s="1116"/>
      <c r="AS265" s="1116"/>
      <c r="AT265" s="1116"/>
      <c r="AU265" s="1116"/>
      <c r="AV265" s="1116"/>
      <c r="AW265" s="1116"/>
      <c r="AX265" s="1116"/>
      <c r="AY265" s="1116"/>
      <c r="AZ265" s="1116"/>
      <c r="BA265" s="1116"/>
      <c r="BB265" s="1116"/>
    </row>
    <row r="266" spans="1:54" x14ac:dyDescent="0.25">
      <c r="A266" s="160"/>
      <c r="AB266" s="152"/>
      <c r="AC266" s="1116"/>
      <c r="AD266" s="1116"/>
      <c r="AE266" s="1116"/>
      <c r="AF266" s="1116"/>
      <c r="AG266" s="1116"/>
      <c r="AH266" s="1116"/>
      <c r="AI266" s="1116"/>
      <c r="AJ266" s="1116"/>
      <c r="AK266" s="1116"/>
      <c r="AL266" s="1116"/>
      <c r="AM266" s="1116"/>
      <c r="AN266" s="1116"/>
      <c r="AO266" s="1116"/>
      <c r="AP266" s="1116"/>
      <c r="AQ266" s="1116"/>
      <c r="AR266" s="1116"/>
      <c r="AS266" s="1116"/>
      <c r="AT266" s="1116"/>
      <c r="AU266" s="1116"/>
      <c r="AV266" s="1116"/>
      <c r="AW266" s="1116"/>
      <c r="AX266" s="1116"/>
      <c r="AY266" s="1116"/>
      <c r="AZ266" s="1116"/>
      <c r="BA266" s="1116"/>
      <c r="BB266" s="1116"/>
    </row>
    <row r="267" spans="1:54" x14ac:dyDescent="0.25">
      <c r="A267" s="160"/>
      <c r="AB267" s="152"/>
      <c r="AC267" s="1116"/>
      <c r="AD267" s="1116"/>
      <c r="AE267" s="1116"/>
      <c r="AF267" s="1116"/>
      <c r="AG267" s="1116"/>
      <c r="AH267" s="1116"/>
      <c r="AI267" s="1116"/>
      <c r="AJ267" s="1116"/>
      <c r="AK267" s="1116"/>
      <c r="AL267" s="1116"/>
      <c r="AM267" s="1116"/>
      <c r="AN267" s="1116"/>
      <c r="AO267" s="1116"/>
      <c r="AP267" s="1116"/>
      <c r="AQ267" s="1116"/>
      <c r="AR267" s="1116"/>
      <c r="AS267" s="1116"/>
      <c r="AT267" s="1116"/>
      <c r="AU267" s="1116"/>
      <c r="AV267" s="1116"/>
      <c r="AW267" s="1116"/>
      <c r="AX267" s="1116"/>
      <c r="AY267" s="1116"/>
      <c r="AZ267" s="1116"/>
      <c r="BA267" s="1116"/>
      <c r="BB267" s="1116"/>
    </row>
    <row r="268" spans="1:54" x14ac:dyDescent="0.25">
      <c r="A268" s="191" t="s">
        <v>311</v>
      </c>
      <c r="AC268" s="1116"/>
      <c r="AD268" s="1116"/>
      <c r="AE268" s="1116"/>
      <c r="AF268" s="1116"/>
      <c r="AG268" s="1116"/>
      <c r="AH268" s="1116"/>
      <c r="AI268" s="1116"/>
      <c r="AJ268" s="1116"/>
      <c r="AK268" s="1116"/>
      <c r="AL268" s="1116"/>
      <c r="AM268" s="1116"/>
      <c r="AN268" s="1116"/>
      <c r="AO268" s="1116"/>
      <c r="AP268" s="1116"/>
      <c r="AQ268" s="1116"/>
      <c r="AR268" s="1116"/>
      <c r="AS268" s="1116"/>
      <c r="AT268" s="1116"/>
      <c r="AU268" s="1116"/>
      <c r="AV268" s="1116"/>
      <c r="AW268" s="1116"/>
      <c r="AX268" s="1116"/>
      <c r="AY268" s="1116"/>
      <c r="AZ268" s="1116"/>
      <c r="BA268" s="1116"/>
      <c r="BB268" s="1116"/>
    </row>
    <row r="269" spans="1:54" x14ac:dyDescent="0.25">
      <c r="A269" s="191"/>
      <c r="AC269" s="1116"/>
      <c r="AD269" s="1116"/>
      <c r="AE269" s="1116"/>
      <c r="AF269" s="1116"/>
      <c r="AG269" s="1116"/>
      <c r="AH269" s="1116"/>
      <c r="AI269" s="1116"/>
      <c r="AJ269" s="1116"/>
      <c r="AK269" s="1116"/>
      <c r="AL269" s="1116"/>
      <c r="AM269" s="1116"/>
      <c r="AN269" s="1116"/>
      <c r="AO269" s="1116"/>
      <c r="AP269" s="1116"/>
      <c r="AQ269" s="1116"/>
      <c r="AR269" s="1116"/>
      <c r="AS269" s="1116"/>
      <c r="AT269" s="1116"/>
      <c r="AU269" s="1116"/>
      <c r="AV269" s="1116"/>
      <c r="AW269" s="1116"/>
      <c r="AX269" s="1116"/>
      <c r="AY269" s="1116"/>
      <c r="AZ269" s="1116"/>
      <c r="BA269" s="1116"/>
      <c r="BB269" s="1116"/>
    </row>
    <row r="270" spans="1:54" x14ac:dyDescent="0.25">
      <c r="A270" s="160"/>
      <c r="AB270" s="152"/>
      <c r="AC270" s="1116"/>
      <c r="AD270" s="1116"/>
      <c r="AE270" s="1116"/>
      <c r="AF270" s="1116"/>
      <c r="AG270" s="1116"/>
      <c r="AH270" s="1116"/>
      <c r="AI270" s="1116"/>
      <c r="AJ270" s="1116"/>
      <c r="AK270" s="1116"/>
      <c r="AL270" s="1116"/>
      <c r="AM270" s="1116"/>
      <c r="AN270" s="1116"/>
      <c r="AO270" s="1116"/>
      <c r="AP270" s="1116"/>
      <c r="AQ270" s="1116"/>
      <c r="AR270" s="1116"/>
      <c r="AS270" s="1116"/>
      <c r="AT270" s="1116"/>
      <c r="AU270" s="1116"/>
      <c r="AV270" s="1116"/>
      <c r="AW270" s="1116"/>
      <c r="AX270" s="1116"/>
      <c r="AY270" s="1116"/>
      <c r="AZ270" s="1116"/>
      <c r="BA270" s="1116"/>
      <c r="BB270" s="1116"/>
    </row>
    <row r="271" spans="1:54" s="128" customFormat="1" x14ac:dyDescent="0.25">
      <c r="A271" s="201"/>
      <c r="C271" s="146"/>
      <c r="D271" s="146"/>
      <c r="E271" s="146"/>
      <c r="F271" s="146"/>
      <c r="G271" s="146"/>
      <c r="H271" s="146"/>
      <c r="I271" s="146"/>
      <c r="J271" s="146"/>
      <c r="K271" s="146"/>
      <c r="L271" s="146"/>
      <c r="M271" s="146"/>
      <c r="N271" s="146"/>
      <c r="O271" s="146"/>
      <c r="P271" s="146"/>
      <c r="Q271" s="146"/>
      <c r="R271" s="146"/>
      <c r="S271" s="146"/>
      <c r="T271" s="146"/>
      <c r="AB271" s="202"/>
      <c r="AC271" s="1219"/>
      <c r="AD271" s="1219"/>
      <c r="AE271" s="1219"/>
      <c r="AF271" s="1219"/>
      <c r="AG271" s="1219"/>
      <c r="AH271" s="1219"/>
      <c r="AI271" s="1219"/>
      <c r="AJ271" s="1219"/>
      <c r="AK271" s="1219"/>
      <c r="AL271" s="1219"/>
      <c r="AM271" s="1219"/>
      <c r="AN271" s="1219"/>
      <c r="AO271" s="1219"/>
      <c r="AP271" s="1219"/>
      <c r="AQ271" s="1219"/>
      <c r="AR271" s="1219"/>
      <c r="AS271" s="1219"/>
      <c r="AT271" s="1219"/>
      <c r="AU271" s="1219"/>
      <c r="AV271" s="1219"/>
      <c r="AW271" s="1219"/>
      <c r="AX271" s="1219"/>
      <c r="AY271" s="1219"/>
      <c r="AZ271" s="1219"/>
      <c r="BA271" s="1219"/>
      <c r="BB271" s="1219"/>
    </row>
    <row r="272" spans="1:54" s="128" customFormat="1" x14ac:dyDescent="0.25">
      <c r="A272" s="201"/>
      <c r="C272" s="146"/>
      <c r="D272" s="146"/>
      <c r="E272" s="146"/>
      <c r="F272" s="146"/>
      <c r="G272" s="146"/>
      <c r="H272" s="146"/>
      <c r="I272" s="146"/>
      <c r="J272" s="146"/>
      <c r="K272" s="146"/>
      <c r="L272" s="146"/>
      <c r="M272" s="146"/>
      <c r="N272" s="146"/>
      <c r="O272" s="146"/>
      <c r="P272" s="146"/>
      <c r="Q272" s="146"/>
      <c r="R272" s="146"/>
      <c r="S272" s="146"/>
      <c r="T272" s="146"/>
      <c r="AB272" s="202"/>
      <c r="AC272" s="1219"/>
      <c r="AD272" s="1219"/>
      <c r="AE272" s="1219"/>
      <c r="AF272" s="1219"/>
      <c r="AG272" s="1219"/>
      <c r="AH272" s="1219"/>
      <c r="AI272" s="1219"/>
      <c r="AJ272" s="1219"/>
      <c r="AK272" s="1219"/>
      <c r="AL272" s="1219"/>
      <c r="AM272" s="1219"/>
      <c r="AN272" s="1219"/>
      <c r="AO272" s="1219"/>
      <c r="AP272" s="1219"/>
      <c r="AQ272" s="1219"/>
      <c r="AR272" s="1219"/>
      <c r="AS272" s="1219"/>
      <c r="AT272" s="1219"/>
      <c r="AU272" s="1219"/>
      <c r="AV272" s="1219"/>
      <c r="AW272" s="1219"/>
      <c r="AX272" s="1219"/>
      <c r="AY272" s="1219"/>
      <c r="AZ272" s="1219"/>
      <c r="BA272" s="1219"/>
      <c r="BB272" s="1219"/>
    </row>
    <row r="273" spans="1:54" s="143" customFormat="1" x14ac:dyDescent="0.25">
      <c r="A273" s="191"/>
      <c r="B273" s="150"/>
      <c r="C273" s="105"/>
      <c r="D273" s="105"/>
      <c r="E273" s="105"/>
      <c r="F273" s="105"/>
      <c r="G273" s="105"/>
      <c r="H273" s="105"/>
      <c r="I273" s="105"/>
      <c r="J273" s="105"/>
      <c r="K273" s="105"/>
      <c r="L273" s="105"/>
      <c r="M273" s="105"/>
      <c r="N273" s="105"/>
      <c r="O273" s="105"/>
      <c r="P273" s="105"/>
      <c r="Q273" s="105"/>
      <c r="R273" s="105"/>
      <c r="S273" s="105"/>
      <c r="T273" s="105"/>
      <c r="U273" s="109"/>
      <c r="V273" s="109"/>
      <c r="W273" s="109"/>
      <c r="X273" s="109"/>
      <c r="Y273" s="109"/>
      <c r="Z273" s="109"/>
      <c r="AA273" s="109"/>
      <c r="AB273" s="109"/>
      <c r="AC273" s="1116"/>
      <c r="AD273" s="1116"/>
      <c r="AE273" s="1116"/>
      <c r="AF273" s="1116"/>
      <c r="AG273" s="1116"/>
      <c r="AH273" s="1116"/>
      <c r="AI273" s="1116"/>
      <c r="AJ273" s="1116"/>
      <c r="AK273" s="1116"/>
      <c r="AL273" s="1116"/>
      <c r="AM273" s="1116"/>
      <c r="AN273" s="1116"/>
      <c r="AO273" s="1116"/>
      <c r="AP273" s="1116"/>
      <c r="AQ273" s="1116"/>
      <c r="AR273" s="1116"/>
      <c r="AS273" s="1116"/>
      <c r="AT273" s="1116"/>
      <c r="AU273" s="1116"/>
      <c r="AV273" s="1116"/>
      <c r="AW273" s="1116"/>
      <c r="AX273" s="1116"/>
      <c r="AY273" s="1116"/>
      <c r="AZ273" s="1116"/>
      <c r="BA273" s="1116"/>
      <c r="BB273" s="1116"/>
    </row>
    <row r="274" spans="1:54" s="143" customFormat="1" x14ac:dyDescent="0.25">
      <c r="A274" s="191"/>
      <c r="B274" s="150"/>
      <c r="C274" s="105"/>
      <c r="D274" s="105"/>
      <c r="E274" s="105"/>
      <c r="F274" s="105"/>
      <c r="G274" s="105"/>
      <c r="H274" s="105"/>
      <c r="I274" s="105"/>
      <c r="J274" s="105"/>
      <c r="K274" s="105"/>
      <c r="L274" s="105"/>
      <c r="M274" s="105"/>
      <c r="N274" s="105"/>
      <c r="O274" s="105"/>
      <c r="P274" s="105"/>
      <c r="Q274" s="105"/>
      <c r="R274" s="105"/>
      <c r="S274" s="105"/>
      <c r="T274" s="105"/>
      <c r="U274" s="109"/>
      <c r="V274" s="109"/>
      <c r="W274" s="109"/>
      <c r="X274" s="109"/>
      <c r="Y274" s="109"/>
      <c r="Z274" s="109"/>
      <c r="AA274" s="109"/>
      <c r="AB274" s="109"/>
      <c r="AC274" s="1116"/>
      <c r="AD274" s="1116"/>
      <c r="AE274" s="1116"/>
      <c r="AF274" s="1116"/>
      <c r="AG274" s="1116"/>
      <c r="AH274" s="1116"/>
      <c r="AI274" s="1116"/>
      <c r="AJ274" s="1116"/>
      <c r="AK274" s="1116"/>
      <c r="AL274" s="1116"/>
      <c r="AM274" s="1116"/>
      <c r="AN274" s="1116"/>
      <c r="AO274" s="1116"/>
      <c r="AP274" s="1116"/>
      <c r="AQ274" s="1116"/>
      <c r="AR274" s="1116"/>
      <c r="AS274" s="1116"/>
      <c r="AT274" s="1116"/>
      <c r="AU274" s="1116"/>
      <c r="AV274" s="1116"/>
      <c r="AW274" s="1116"/>
      <c r="AX274" s="1116"/>
      <c r="AY274" s="1116"/>
      <c r="AZ274" s="1116"/>
      <c r="BA274" s="1116"/>
      <c r="BB274" s="1116"/>
    </row>
    <row r="275" spans="1:54" s="143" customFormat="1" ht="21" x14ac:dyDescent="0.25">
      <c r="A275" s="194" t="s">
        <v>153</v>
      </c>
      <c r="B275" s="150"/>
      <c r="C275" s="105"/>
      <c r="D275" s="105"/>
      <c r="E275" s="105"/>
      <c r="F275" s="105"/>
      <c r="G275" s="105"/>
      <c r="H275" s="105"/>
      <c r="I275" s="105"/>
      <c r="J275" s="105"/>
      <c r="K275" s="105"/>
      <c r="L275" s="105"/>
      <c r="M275" s="105"/>
      <c r="N275" s="105"/>
      <c r="O275" s="105"/>
      <c r="P275" s="105"/>
      <c r="Q275" s="105"/>
      <c r="R275" s="105"/>
      <c r="S275" s="105"/>
      <c r="T275" s="105"/>
      <c r="U275" s="109"/>
      <c r="V275" s="109"/>
      <c r="W275" s="109"/>
      <c r="X275" s="109"/>
      <c r="Y275" s="109"/>
      <c r="Z275" s="109"/>
      <c r="AA275" s="109"/>
      <c r="AB275" s="109"/>
      <c r="AC275" s="1116"/>
      <c r="AD275" s="1116"/>
      <c r="AE275" s="1116"/>
      <c r="AF275" s="1116"/>
      <c r="AG275" s="1116"/>
      <c r="AH275" s="1116"/>
      <c r="AI275" s="1116"/>
      <c r="AJ275" s="1116"/>
      <c r="AK275" s="1116"/>
      <c r="AL275" s="1116"/>
      <c r="AM275" s="1116"/>
      <c r="AN275" s="1116"/>
      <c r="AO275" s="1116"/>
      <c r="AP275" s="1116"/>
      <c r="AQ275" s="1116"/>
      <c r="AR275" s="1116"/>
      <c r="AS275" s="1116"/>
      <c r="AT275" s="1116"/>
      <c r="AU275" s="1116"/>
      <c r="AV275" s="1116"/>
      <c r="AW275" s="1116"/>
      <c r="AX275" s="1116"/>
      <c r="AY275" s="1116"/>
      <c r="AZ275" s="1116"/>
      <c r="BA275" s="1116"/>
      <c r="BB275" s="1116"/>
    </row>
    <row r="276" spans="1:54" x14ac:dyDescent="0.25">
      <c r="B276" s="203"/>
      <c r="C276" s="203"/>
      <c r="D276" s="149"/>
      <c r="E276" s="149"/>
      <c r="F276" s="149"/>
      <c r="G276" s="149"/>
      <c r="H276" s="149"/>
      <c r="I276" s="149"/>
      <c r="J276" s="149"/>
      <c r="K276" s="149"/>
      <c r="L276" s="149"/>
      <c r="M276" s="149"/>
      <c r="N276" s="149"/>
      <c r="O276" s="149"/>
      <c r="P276" s="149"/>
      <c r="Q276" s="149"/>
      <c r="R276" s="149"/>
      <c r="S276" s="149"/>
      <c r="T276" s="149"/>
      <c r="U276" s="150"/>
      <c r="V276" s="150"/>
      <c r="W276" s="150"/>
      <c r="X276" s="150"/>
      <c r="Y276" s="150"/>
      <c r="Z276" s="150"/>
      <c r="AA276" s="150"/>
      <c r="AB276" s="150"/>
      <c r="AC276" s="1116"/>
      <c r="AD276" s="1116"/>
      <c r="AE276" s="1116"/>
      <c r="AF276" s="1116"/>
      <c r="AG276" s="1116"/>
      <c r="AH276" s="1116"/>
      <c r="AI276" s="1116"/>
      <c r="AJ276" s="1116"/>
      <c r="AK276" s="1116"/>
      <c r="AL276" s="1116"/>
      <c r="AM276" s="1116"/>
      <c r="AN276" s="1116"/>
      <c r="AO276" s="1116"/>
      <c r="AP276" s="1116"/>
      <c r="AQ276" s="1116"/>
      <c r="AR276" s="1116"/>
      <c r="AS276" s="1116"/>
      <c r="AT276" s="1116"/>
      <c r="AU276" s="1116"/>
      <c r="AV276" s="1116"/>
      <c r="AW276" s="1116"/>
      <c r="AX276" s="1116"/>
      <c r="AY276" s="1116"/>
      <c r="AZ276" s="1116"/>
      <c r="BA276" s="1116"/>
      <c r="BB276" s="1116"/>
    </row>
    <row r="277" spans="1:54" s="130" customFormat="1" ht="13.8" thickBot="1" x14ac:dyDescent="0.3">
      <c r="A277" s="1105"/>
      <c r="B277" s="148"/>
      <c r="C277" s="148"/>
      <c r="D277" s="149"/>
      <c r="E277" s="149"/>
      <c r="F277" s="149"/>
      <c r="G277" s="149"/>
      <c r="H277" s="149"/>
      <c r="I277" s="149"/>
      <c r="J277" s="149"/>
      <c r="K277" s="149"/>
      <c r="L277" s="149"/>
      <c r="M277" s="149"/>
      <c r="N277" s="149"/>
      <c r="O277" s="149"/>
      <c r="P277" s="149"/>
      <c r="Q277" s="149"/>
      <c r="R277" s="149"/>
      <c r="S277" s="149"/>
      <c r="T277" s="149"/>
      <c r="U277" s="150"/>
      <c r="V277" s="150"/>
      <c r="W277" s="150"/>
      <c r="X277" s="150"/>
      <c r="Y277" s="150"/>
      <c r="Z277" s="150"/>
      <c r="AA277" s="150"/>
      <c r="AB277" s="150"/>
      <c r="AC277" s="1116"/>
      <c r="AD277" s="1116"/>
      <c r="AE277" s="1116"/>
      <c r="AF277" s="1116"/>
      <c r="AG277" s="1116"/>
      <c r="AH277" s="1116"/>
      <c r="AI277" s="1116"/>
      <c r="AJ277" s="1116"/>
      <c r="AK277" s="1116"/>
      <c r="AL277" s="1116"/>
      <c r="AM277" s="1116"/>
      <c r="AN277" s="1116"/>
      <c r="AO277" s="1116"/>
      <c r="AP277" s="1116"/>
      <c r="AQ277" s="1116"/>
      <c r="AR277" s="1116"/>
      <c r="AS277" s="1116"/>
      <c r="AT277" s="1116"/>
      <c r="AU277" s="1116"/>
      <c r="AV277" s="1116"/>
      <c r="AW277" s="1116"/>
      <c r="AX277" s="1116"/>
      <c r="AY277" s="1116"/>
      <c r="AZ277" s="1116"/>
      <c r="BA277" s="1116"/>
      <c r="BB277" s="1116"/>
    </row>
    <row r="278" spans="1:54" ht="16.95" customHeight="1" thickBot="1" x14ac:dyDescent="0.3">
      <c r="A278" s="153" t="s">
        <v>150</v>
      </c>
      <c r="C278" s="1711" t="s">
        <v>145</v>
      </c>
      <c r="D278" s="1712"/>
      <c r="E278" s="1712"/>
      <c r="F278" s="1712"/>
      <c r="G278" s="1712"/>
      <c r="H278" s="1712"/>
      <c r="I278" s="1712"/>
      <c r="J278" s="1712"/>
      <c r="K278" s="1713" t="s">
        <v>146</v>
      </c>
      <c r="L278" s="1714"/>
      <c r="M278" s="1714"/>
      <c r="N278" s="1714"/>
      <c r="O278" s="1714"/>
      <c r="P278" s="1714"/>
      <c r="Q278" s="1714"/>
      <c r="R278" s="1715"/>
      <c r="S278" s="1716" t="s">
        <v>147</v>
      </c>
      <c r="T278" s="1717"/>
      <c r="U278" s="1717"/>
      <c r="V278" s="1717"/>
      <c r="W278" s="1717"/>
      <c r="X278" s="1717"/>
      <c r="Y278" s="1717"/>
      <c r="Z278" s="1718"/>
      <c r="AC278" s="1116"/>
      <c r="AD278" s="1116"/>
      <c r="AE278" s="1116"/>
      <c r="AF278" s="1116"/>
      <c r="AG278" s="1116"/>
      <c r="AH278" s="1116"/>
      <c r="AI278" s="1116"/>
      <c r="AJ278" s="1116"/>
      <c r="AK278" s="1116"/>
      <c r="AL278" s="1116"/>
      <c r="AM278" s="1116"/>
      <c r="AN278" s="1116"/>
      <c r="AO278" s="1116"/>
      <c r="AP278" s="1116"/>
      <c r="AQ278" s="1116"/>
      <c r="AR278" s="1116"/>
      <c r="AS278" s="1116"/>
      <c r="AT278" s="1116"/>
      <c r="AU278" s="1116"/>
      <c r="AV278" s="1116"/>
      <c r="AW278" s="1116"/>
      <c r="AX278" s="1116"/>
      <c r="AY278" s="1116"/>
      <c r="AZ278" s="1116"/>
      <c r="BA278" s="1116"/>
      <c r="BB278" s="1116"/>
    </row>
    <row r="279" spans="1:54" s="130" customFormat="1" ht="79.8" thickBot="1" x14ac:dyDescent="0.3">
      <c r="A279" s="153" t="s">
        <v>120</v>
      </c>
      <c r="B279" s="1307" t="str">
        <f>IF($I$20="ON","Note: Population Scaling is ON. Click for More Info.","")</f>
        <v>Note: Population Scaling is ON. Click for More Info.</v>
      </c>
      <c r="C279" s="155" t="s">
        <v>122</v>
      </c>
      <c r="D279" s="156" t="s">
        <v>124</v>
      </c>
      <c r="E279" s="156" t="s">
        <v>125</v>
      </c>
      <c r="F279" s="156" t="s">
        <v>126</v>
      </c>
      <c r="G279" s="156" t="s">
        <v>127</v>
      </c>
      <c r="H279" s="157" t="s">
        <v>128</v>
      </c>
      <c r="I279" s="157" t="s">
        <v>129</v>
      </c>
      <c r="J279" s="158" t="s">
        <v>130</v>
      </c>
      <c r="K279" s="155" t="s">
        <v>131</v>
      </c>
      <c r="L279" s="156" t="s">
        <v>132</v>
      </c>
      <c r="M279" s="156" t="s">
        <v>2724</v>
      </c>
      <c r="N279" s="156" t="s">
        <v>133</v>
      </c>
      <c r="O279" s="156" t="s">
        <v>134</v>
      </c>
      <c r="P279" s="157" t="s">
        <v>135</v>
      </c>
      <c r="Q279" s="157" t="s">
        <v>136</v>
      </c>
      <c r="R279" s="158" t="s">
        <v>137</v>
      </c>
      <c r="S279" s="155" t="s">
        <v>138</v>
      </c>
      <c r="T279" s="156" t="s">
        <v>139</v>
      </c>
      <c r="U279" s="156" t="s">
        <v>2725</v>
      </c>
      <c r="V279" s="156" t="s">
        <v>140</v>
      </c>
      <c r="W279" s="156" t="s">
        <v>141</v>
      </c>
      <c r="X279" s="157" t="s">
        <v>142</v>
      </c>
      <c r="Y279" s="157" t="s">
        <v>143</v>
      </c>
      <c r="Z279" s="158" t="s">
        <v>144</v>
      </c>
      <c r="AA279" s="159" t="s">
        <v>121</v>
      </c>
      <c r="AC279" s="1116"/>
      <c r="AD279" s="1116"/>
      <c r="AE279" s="1116"/>
      <c r="AF279" s="1116"/>
      <c r="AG279" s="1116"/>
      <c r="AH279" s="1116"/>
      <c r="AI279" s="1116"/>
      <c r="AJ279" s="1116"/>
      <c r="AK279" s="1116"/>
      <c r="AL279" s="1116"/>
      <c r="AM279" s="1116"/>
      <c r="AN279" s="1116"/>
      <c r="AO279" s="1116"/>
      <c r="AP279" s="1116"/>
      <c r="AQ279" s="1116"/>
      <c r="AR279" s="1116"/>
      <c r="AS279" s="1116"/>
      <c r="AT279" s="1116"/>
      <c r="AU279" s="1116"/>
      <c r="AV279" s="1116"/>
      <c r="AW279" s="1116"/>
      <c r="AX279" s="1116"/>
      <c r="AY279" s="1116"/>
      <c r="AZ279" s="1116"/>
      <c r="BA279" s="1116"/>
      <c r="BB279" s="1116"/>
    </row>
    <row r="280" spans="1:54" s="130" customFormat="1" ht="15.6" x14ac:dyDescent="0.25">
      <c r="A280" s="1123" t="s">
        <v>122</v>
      </c>
      <c r="B280" s="160">
        <v>2012</v>
      </c>
      <c r="C280" s="1124">
        <v>18577.2</v>
      </c>
      <c r="D280" s="1125">
        <v>17494.147014012859</v>
      </c>
      <c r="E280" s="1126"/>
      <c r="F280" s="1126"/>
      <c r="G280" s="1126"/>
      <c r="H280" s="1127">
        <v>18577.200000000004</v>
      </c>
      <c r="I280" s="1127">
        <v>17494.147014012859</v>
      </c>
      <c r="J280" s="1128">
        <v>18035.673507006431</v>
      </c>
      <c r="K280" s="1129">
        <v>1737.299428571429</v>
      </c>
      <c r="L280" s="1130">
        <v>2126.9193224072555</v>
      </c>
      <c r="M280" s="1130"/>
      <c r="N280" s="1126"/>
      <c r="O280" s="1131"/>
      <c r="P280" s="1132">
        <v>2126.9193224072555</v>
      </c>
      <c r="Q280" s="1132">
        <v>1737.299428571429</v>
      </c>
      <c r="R280" s="1205">
        <v>1932.1093754893423</v>
      </c>
      <c r="S280" s="1206">
        <v>20314.499428571431</v>
      </c>
      <c r="T280" s="1207">
        <v>19621.066336420114</v>
      </c>
      <c r="U280" s="1131"/>
      <c r="V280" s="1131"/>
      <c r="W280" s="1131"/>
      <c r="X280" s="1132">
        <v>20314.499428571431</v>
      </c>
      <c r="Y280" s="1132">
        <v>19621.066336420114</v>
      </c>
      <c r="Z280" s="1205">
        <v>19967.782882495772</v>
      </c>
      <c r="AA280" s="166" t="s">
        <v>123</v>
      </c>
      <c r="AB280" s="152"/>
      <c r="AC280" s="1116"/>
      <c r="AD280" s="1116"/>
      <c r="AE280" s="1116"/>
      <c r="AF280" s="1116"/>
      <c r="AG280" s="1116"/>
      <c r="AH280" s="1116"/>
      <c r="AI280" s="1116"/>
      <c r="AJ280" s="1116"/>
      <c r="AK280" s="1116"/>
      <c r="AL280" s="1116"/>
      <c r="AM280" s="1116"/>
      <c r="AN280" s="1116"/>
      <c r="AO280" s="1116"/>
      <c r="AP280" s="1116"/>
      <c r="AQ280" s="1116"/>
      <c r="AR280" s="1116"/>
      <c r="AS280" s="1116"/>
      <c r="AT280" s="1116"/>
      <c r="AU280" s="1116"/>
      <c r="AV280" s="1116"/>
      <c r="AW280" s="1116"/>
      <c r="AX280" s="1116"/>
      <c r="AY280" s="1116"/>
      <c r="AZ280" s="1116"/>
      <c r="BA280" s="1116"/>
      <c r="BB280" s="1116"/>
    </row>
    <row r="281" spans="1:54" s="130" customFormat="1" ht="15.6" x14ac:dyDescent="0.25">
      <c r="A281" s="1180" t="s">
        <v>124</v>
      </c>
      <c r="B281" s="160">
        <v>2013</v>
      </c>
      <c r="C281" s="1208">
        <v>19325.800000000003</v>
      </c>
      <c r="D281" s="1135">
        <v>17859.972112030366</v>
      </c>
      <c r="E281" s="1136"/>
      <c r="F281" s="1136"/>
      <c r="G281" s="1136"/>
      <c r="H281" s="1137">
        <v>19325.800000000003</v>
      </c>
      <c r="I281" s="1137">
        <v>17859.972112030366</v>
      </c>
      <c r="J281" s="1209">
        <v>18592.886056015184</v>
      </c>
      <c r="K281" s="1210">
        <v>1781.5021785714291</v>
      </c>
      <c r="L281" s="1140">
        <v>2201.6164056119419</v>
      </c>
      <c r="M281" s="1140"/>
      <c r="N281" s="1141"/>
      <c r="O281" s="1142"/>
      <c r="P281" s="1143">
        <v>2201.6164056119419</v>
      </c>
      <c r="Q281" s="1143">
        <v>1781.5021785714293</v>
      </c>
      <c r="R281" s="1211">
        <v>1991.5592920916856</v>
      </c>
      <c r="S281" s="1212">
        <v>21107.302178571434</v>
      </c>
      <c r="T281" s="1141">
        <v>20061.588517642307</v>
      </c>
      <c r="U281" s="1142"/>
      <c r="V281" s="1142"/>
      <c r="W281" s="1142"/>
      <c r="X281" s="1143">
        <v>21107.302178571434</v>
      </c>
      <c r="Y281" s="1143">
        <v>20061.588517642307</v>
      </c>
      <c r="Z281" s="1211">
        <v>20584.44534810687</v>
      </c>
      <c r="AA281" s="166" t="s">
        <v>123</v>
      </c>
      <c r="AB281" s="152"/>
      <c r="AC281" s="1116"/>
      <c r="AD281" s="1116"/>
      <c r="AE281" s="1116"/>
      <c r="AF281" s="1116"/>
      <c r="AG281" s="1116"/>
      <c r="AH281" s="1116"/>
      <c r="AI281" s="1116"/>
      <c r="AJ281" s="1116"/>
      <c r="AK281" s="1116"/>
      <c r="AL281" s="1116"/>
      <c r="AM281" s="1116"/>
      <c r="AN281" s="1116"/>
      <c r="AO281" s="1116"/>
      <c r="AP281" s="1116"/>
      <c r="AQ281" s="1116"/>
      <c r="AR281" s="1116"/>
      <c r="AS281" s="1116"/>
      <c r="AT281" s="1116"/>
      <c r="AU281" s="1116"/>
      <c r="AV281" s="1116"/>
      <c r="AW281" s="1116"/>
      <c r="AX281" s="1116"/>
      <c r="AY281" s="1116"/>
      <c r="AZ281" s="1116"/>
      <c r="BA281" s="1116"/>
      <c r="BB281" s="1116"/>
    </row>
    <row r="282" spans="1:54" s="130" customFormat="1" ht="15.6" x14ac:dyDescent="0.25">
      <c r="A282" s="1181" t="s">
        <v>125</v>
      </c>
      <c r="B282" s="160">
        <v>2014</v>
      </c>
      <c r="C282" s="1208">
        <v>20314.882919138683</v>
      </c>
      <c r="D282" s="1135">
        <v>18189.932070963696</v>
      </c>
      <c r="E282" s="1136">
        <v>15468.653376506332</v>
      </c>
      <c r="F282" s="1136"/>
      <c r="G282" s="1136"/>
      <c r="H282" s="1137">
        <v>19974.607508604066</v>
      </c>
      <c r="I282" s="1137">
        <v>16007.704735801737</v>
      </c>
      <c r="J282" s="1209">
        <v>17991.156122202901</v>
      </c>
      <c r="K282" s="1210">
        <v>1849.7610465123996</v>
      </c>
      <c r="L282" s="1140">
        <v>2275.4975403064868</v>
      </c>
      <c r="M282" s="1141"/>
      <c r="N282" s="1141"/>
      <c r="O282" s="1142"/>
      <c r="P282" s="1143">
        <v>2275.4975403064891</v>
      </c>
      <c r="Q282" s="1143">
        <v>1849.7610465123971</v>
      </c>
      <c r="R282" s="1211">
        <v>2062.6292934094431</v>
      </c>
      <c r="S282" s="1212">
        <v>22164.643965651081</v>
      </c>
      <c r="T282" s="1141">
        <v>20465.429611270181</v>
      </c>
      <c r="U282" s="1141">
        <v>17744.150916812818</v>
      </c>
      <c r="V282" s="1142"/>
      <c r="W282" s="1142"/>
      <c r="X282" s="1143">
        <v>21945.408224076044</v>
      </c>
      <c r="Y282" s="1143">
        <v>18304.074771746677</v>
      </c>
      <c r="Z282" s="1211">
        <v>20053.785415612343</v>
      </c>
      <c r="AA282" s="166" t="s">
        <v>123</v>
      </c>
      <c r="AB282" s="152"/>
      <c r="AC282" s="1116"/>
      <c r="AD282" s="1116"/>
      <c r="AE282" s="1116"/>
      <c r="AF282" s="1116"/>
      <c r="AG282" s="1116"/>
      <c r="AH282" s="1116"/>
      <c r="AI282" s="1116"/>
      <c r="AJ282" s="1116"/>
      <c r="AK282" s="1116"/>
      <c r="AL282" s="1116"/>
      <c r="AM282" s="1116"/>
      <c r="AN282" s="1116"/>
      <c r="AO282" s="1116"/>
      <c r="AP282" s="1116"/>
      <c r="AQ282" s="1116"/>
      <c r="AR282" s="1116"/>
      <c r="AS282" s="1116"/>
      <c r="AT282" s="1116"/>
      <c r="AU282" s="1116"/>
      <c r="AV282" s="1116"/>
      <c r="AW282" s="1116"/>
      <c r="AX282" s="1116"/>
      <c r="AY282" s="1116"/>
      <c r="AZ282" s="1116"/>
      <c r="BA282" s="1116"/>
      <c r="BB282" s="1116"/>
    </row>
    <row r="283" spans="1:54" s="130" customFormat="1" ht="15" x14ac:dyDescent="0.25">
      <c r="A283" s="1180" t="s">
        <v>126</v>
      </c>
      <c r="B283" s="160">
        <v>2015</v>
      </c>
      <c r="C283" s="1163">
        <v>21096.033378224201</v>
      </c>
      <c r="D283" s="1146">
        <v>18559.698069874521</v>
      </c>
      <c r="E283" s="1147">
        <v>15851.85255980394</v>
      </c>
      <c r="F283" s="1147"/>
      <c r="G283" s="1147"/>
      <c r="H283" s="1148">
        <v>20643.837481514358</v>
      </c>
      <c r="I283" s="1148">
        <v>16361.218523754087</v>
      </c>
      <c r="J283" s="1167">
        <v>18502.528002634223</v>
      </c>
      <c r="K283" s="1168">
        <v>1900.8904846990799</v>
      </c>
      <c r="L283" s="1151">
        <v>2359.6154580386888</v>
      </c>
      <c r="M283" s="1152"/>
      <c r="N283" s="1152"/>
      <c r="O283" s="1153"/>
      <c r="P283" s="1154">
        <v>2359.6154580386869</v>
      </c>
      <c r="Q283" s="1154">
        <v>1900.890484699082</v>
      </c>
      <c r="R283" s="1213">
        <v>2130.2529713688846</v>
      </c>
      <c r="S283" s="1214">
        <v>22996.923862923282</v>
      </c>
      <c r="T283" s="1158">
        <v>20919.313527913211</v>
      </c>
      <c r="U283" s="1158">
        <v>18211.468017842628</v>
      </c>
      <c r="V283" s="1159"/>
      <c r="W283" s="1159"/>
      <c r="X283" s="1160">
        <v>22668.528649935583</v>
      </c>
      <c r="Y283" s="1160">
        <v>18749.94162251717</v>
      </c>
      <c r="Z283" s="1215">
        <v>20632.780974003108</v>
      </c>
      <c r="AA283" s="166" t="s">
        <v>123</v>
      </c>
      <c r="AB283" s="152"/>
      <c r="AC283" s="1116"/>
      <c r="AD283" s="1116"/>
      <c r="AE283" s="1116"/>
      <c r="AF283" s="1116"/>
      <c r="AG283" s="1116"/>
      <c r="AH283" s="1116"/>
      <c r="AI283" s="1116"/>
      <c r="AJ283" s="1116"/>
      <c r="AK283" s="1116"/>
      <c r="AL283" s="1116"/>
      <c r="AM283" s="1116"/>
      <c r="AN283" s="1116"/>
      <c r="AO283" s="1116"/>
      <c r="AP283" s="1116"/>
      <c r="AQ283" s="1116"/>
      <c r="AR283" s="1116"/>
      <c r="AS283" s="1116"/>
      <c r="AT283" s="1116"/>
      <c r="AU283" s="1116"/>
      <c r="AV283" s="1116"/>
      <c r="AW283" s="1116"/>
      <c r="AX283" s="1116"/>
      <c r="AY283" s="1116"/>
      <c r="AZ283" s="1116"/>
      <c r="BA283" s="1116"/>
      <c r="BB283" s="1116"/>
    </row>
    <row r="284" spans="1:54" s="130" customFormat="1" ht="15" x14ac:dyDescent="0.25">
      <c r="A284" s="1180" t="s">
        <v>127</v>
      </c>
      <c r="B284" s="160">
        <v>2016</v>
      </c>
      <c r="C284" s="1163">
        <v>21878.562603275106</v>
      </c>
      <c r="D284" s="1146">
        <v>18927.883833047326</v>
      </c>
      <c r="E284" s="1147">
        <v>16240.37720584616</v>
      </c>
      <c r="F284" s="1147"/>
      <c r="G284" s="1147"/>
      <c r="H284" s="1148">
        <v>21318.223100474912</v>
      </c>
      <c r="I284" s="1148">
        <v>16712.99266097082</v>
      </c>
      <c r="J284" s="1167">
        <v>19015.607880722866</v>
      </c>
      <c r="K284" s="1168">
        <v>1954.0953843204275</v>
      </c>
      <c r="L284" s="1151">
        <v>2450.513641719936</v>
      </c>
      <c r="M284" s="1152"/>
      <c r="N284" s="1152"/>
      <c r="O284" s="1153"/>
      <c r="P284" s="1154">
        <v>2450.5136417199355</v>
      </c>
      <c r="Q284" s="1154">
        <v>1954.0953843204279</v>
      </c>
      <c r="R284" s="1213">
        <v>2202.3045130201817</v>
      </c>
      <c r="S284" s="1214">
        <v>23832.657987595532</v>
      </c>
      <c r="T284" s="1158">
        <v>21378.397474767262</v>
      </c>
      <c r="U284" s="1158">
        <v>18690.890847566097</v>
      </c>
      <c r="V284" s="1159"/>
      <c r="W284" s="1159"/>
      <c r="X284" s="1160">
        <v>23400.486220255745</v>
      </c>
      <c r="Y284" s="1160">
        <v>19200.811319696852</v>
      </c>
      <c r="Z284" s="1215">
        <v>21217.912393743049</v>
      </c>
      <c r="AA284" s="166" t="s">
        <v>123</v>
      </c>
      <c r="AB284" s="152"/>
      <c r="AC284" s="1116"/>
      <c r="AD284" s="1116"/>
      <c r="AE284" s="1116"/>
      <c r="AF284" s="1116"/>
      <c r="AG284" s="1116"/>
      <c r="AH284" s="1116"/>
      <c r="AI284" s="1116"/>
      <c r="AJ284" s="1116"/>
      <c r="AK284" s="1116"/>
      <c r="AL284" s="1116"/>
      <c r="AM284" s="1116"/>
      <c r="AN284" s="1116"/>
      <c r="AO284" s="1116"/>
      <c r="AP284" s="1116"/>
      <c r="AQ284" s="1116"/>
      <c r="AR284" s="1116"/>
      <c r="AS284" s="1116"/>
      <c r="AT284" s="1116"/>
      <c r="AU284" s="1116"/>
      <c r="AV284" s="1116"/>
      <c r="AW284" s="1116"/>
      <c r="AX284" s="1116"/>
      <c r="AY284" s="1116"/>
      <c r="AZ284" s="1116"/>
      <c r="BA284" s="1116"/>
      <c r="BB284" s="1116"/>
    </row>
    <row r="285" spans="1:54" s="130" customFormat="1" ht="15" x14ac:dyDescent="0.25">
      <c r="A285" s="176" t="s">
        <v>128</v>
      </c>
      <c r="B285" s="160">
        <v>2017</v>
      </c>
      <c r="C285" s="1163">
        <v>22662.696419039039</v>
      </c>
      <c r="D285" s="1146">
        <v>19294.798233252339</v>
      </c>
      <c r="E285" s="1147">
        <v>16634.053991957706</v>
      </c>
      <c r="F285" s="1147"/>
      <c r="G285" s="1147"/>
      <c r="H285" s="1148">
        <v>21997.336651871417</v>
      </c>
      <c r="I285" s="1148">
        <v>17063.695777627974</v>
      </c>
      <c r="J285" s="1167">
        <v>19530.516214749696</v>
      </c>
      <c r="K285" s="1168">
        <v>2009.3050851090343</v>
      </c>
      <c r="L285" s="1151">
        <v>2549.8805434760093</v>
      </c>
      <c r="M285" s="1152"/>
      <c r="N285" s="1152"/>
      <c r="O285" s="1153"/>
      <c r="P285" s="1154">
        <v>2549.8805434760075</v>
      </c>
      <c r="Q285" s="1154">
        <v>2009.3050851090361</v>
      </c>
      <c r="R285" s="1213">
        <v>2279.5928142925218</v>
      </c>
      <c r="S285" s="1214">
        <v>24672.001504148073</v>
      </c>
      <c r="T285" s="1158">
        <v>21844.678776728349</v>
      </c>
      <c r="U285" s="1158">
        <v>19183.934535433717</v>
      </c>
      <c r="V285" s="1159"/>
      <c r="W285" s="1159"/>
      <c r="X285" s="1160">
        <v>24141.042896510666</v>
      </c>
      <c r="Y285" s="1160">
        <v>19659.36698102942</v>
      </c>
      <c r="Z285" s="1215">
        <v>21810.109029042218</v>
      </c>
      <c r="AA285" s="166" t="s">
        <v>123</v>
      </c>
      <c r="AB285" s="152"/>
      <c r="AC285" s="1116"/>
      <c r="AD285" s="1116"/>
      <c r="AE285" s="1116"/>
      <c r="AF285" s="1116"/>
      <c r="AG285" s="1116"/>
      <c r="AH285" s="1116"/>
      <c r="AI285" s="1116"/>
      <c r="AJ285" s="1116"/>
      <c r="AK285" s="1116"/>
      <c r="AL285" s="1116"/>
      <c r="AM285" s="1116"/>
      <c r="AN285" s="1116"/>
      <c r="AO285" s="1116"/>
      <c r="AP285" s="1116"/>
      <c r="AQ285" s="1116"/>
      <c r="AR285" s="1116"/>
      <c r="AS285" s="1116"/>
      <c r="AT285" s="1116"/>
      <c r="AU285" s="1116"/>
      <c r="AV285" s="1116"/>
      <c r="AW285" s="1116"/>
      <c r="AX285" s="1116"/>
      <c r="AY285" s="1116"/>
      <c r="AZ285" s="1116"/>
      <c r="BA285" s="1116"/>
      <c r="BB285" s="1116"/>
    </row>
    <row r="286" spans="1:54" s="130" customFormat="1" ht="15" x14ac:dyDescent="0.25">
      <c r="A286" s="176" t="s">
        <v>129</v>
      </c>
      <c r="B286" s="160">
        <v>2018</v>
      </c>
      <c r="C286" s="1163">
        <v>23449.324273427392</v>
      </c>
      <c r="D286" s="1146">
        <v>19660.879987134445</v>
      </c>
      <c r="E286" s="1147">
        <v>17033.18920128699</v>
      </c>
      <c r="F286" s="1147"/>
      <c r="G286" s="1147"/>
      <c r="H286" s="1148">
        <v>22681.423505660525</v>
      </c>
      <c r="I286" s="1148">
        <v>17414.172135572029</v>
      </c>
      <c r="J286" s="1167">
        <v>20047.797820616277</v>
      </c>
      <c r="K286" s="1168">
        <v>2066.5062624322995</v>
      </c>
      <c r="L286" s="1151">
        <v>2659.428318784866</v>
      </c>
      <c r="M286" s="1152"/>
      <c r="N286" s="1152"/>
      <c r="O286" s="1153"/>
      <c r="P286" s="1154">
        <v>2659.4283187848678</v>
      </c>
      <c r="Q286" s="1154">
        <v>2066.5062624322973</v>
      </c>
      <c r="R286" s="1213">
        <v>2362.9672906085825</v>
      </c>
      <c r="S286" s="1214">
        <v>25515.830535859692</v>
      </c>
      <c r="T286" s="1158">
        <v>22320.308305919312</v>
      </c>
      <c r="U286" s="1158">
        <v>19692.617520071857</v>
      </c>
      <c r="V286" s="1159"/>
      <c r="W286" s="1159"/>
      <c r="X286" s="1160">
        <v>24890.666697963235</v>
      </c>
      <c r="Y286" s="1160">
        <v>20128.504209937339</v>
      </c>
      <c r="Z286" s="1215">
        <v>22410.76511122486</v>
      </c>
      <c r="AA286" s="166" t="s">
        <v>123</v>
      </c>
      <c r="AB286" s="152"/>
      <c r="AC286" s="1116"/>
      <c r="AD286" s="1116"/>
      <c r="AE286" s="1116"/>
      <c r="AF286" s="1116"/>
      <c r="AG286" s="1116"/>
      <c r="AH286" s="1116"/>
      <c r="AI286" s="1116"/>
      <c r="AJ286" s="1116"/>
      <c r="AK286" s="1116"/>
      <c r="AL286" s="1116"/>
      <c r="AM286" s="1116"/>
      <c r="AN286" s="1116"/>
      <c r="AO286" s="1116"/>
      <c r="AP286" s="1116"/>
      <c r="AQ286" s="1116"/>
      <c r="AR286" s="1116"/>
      <c r="AS286" s="1116"/>
      <c r="AT286" s="1116"/>
      <c r="AU286" s="1116"/>
      <c r="AV286" s="1116"/>
      <c r="AW286" s="1116"/>
      <c r="AX286" s="1116"/>
      <c r="AY286" s="1116"/>
      <c r="AZ286" s="1116"/>
      <c r="BA286" s="1116"/>
      <c r="BB286" s="1116"/>
    </row>
    <row r="287" spans="1:54" s="130" customFormat="1" ht="15.6" thickBot="1" x14ac:dyDescent="0.3">
      <c r="A287" s="1162" t="s">
        <v>130</v>
      </c>
      <c r="B287" s="160">
        <v>2019</v>
      </c>
      <c r="C287" s="1163">
        <v>24239.7624919671</v>
      </c>
      <c r="D287" s="1146">
        <v>20026.756216388392</v>
      </c>
      <c r="E287" s="1147">
        <v>17438.316017406429</v>
      </c>
      <c r="F287" s="1147"/>
      <c r="G287" s="1147"/>
      <c r="H287" s="1148">
        <v>23371.235384497129</v>
      </c>
      <c r="I287" s="1148">
        <v>17765.321099344146</v>
      </c>
      <c r="J287" s="1167">
        <v>20568.278241920638</v>
      </c>
      <c r="K287" s="1168">
        <v>2125.7210195023217</v>
      </c>
      <c r="L287" s="1151">
        <v>2780.904686684326</v>
      </c>
      <c r="M287" s="1152"/>
      <c r="N287" s="1152"/>
      <c r="O287" s="1153"/>
      <c r="P287" s="1154">
        <v>2780.9046866843278</v>
      </c>
      <c r="Q287" s="1154">
        <v>2125.7210195023195</v>
      </c>
      <c r="R287" s="1213">
        <v>2453.3128530933236</v>
      </c>
      <c r="S287" s="1214">
        <v>26365.483511469422</v>
      </c>
      <c r="T287" s="1158">
        <v>22807.66090307272</v>
      </c>
      <c r="U287" s="1158">
        <v>20219.220704090756</v>
      </c>
      <c r="V287" s="1159"/>
      <c r="W287" s="1159"/>
      <c r="X287" s="1160">
        <v>25650.371029542373</v>
      </c>
      <c r="Y287" s="1160">
        <v>20611.205716212891</v>
      </c>
      <c r="Z287" s="1215">
        <v>23021.591095013962</v>
      </c>
      <c r="AA287" s="166" t="s">
        <v>123</v>
      </c>
      <c r="AB287" s="152"/>
      <c r="AC287" s="1116"/>
      <c r="AD287" s="1116"/>
      <c r="AE287" s="1116"/>
      <c r="AF287" s="1116"/>
      <c r="AG287" s="1116"/>
      <c r="AH287" s="1116"/>
      <c r="AI287" s="1116"/>
      <c r="AJ287" s="1116"/>
      <c r="AK287" s="1116"/>
      <c r="AL287" s="1116"/>
      <c r="AM287" s="1116"/>
      <c r="AN287" s="1116"/>
      <c r="AO287" s="1116"/>
      <c r="AP287" s="1116"/>
      <c r="AQ287" s="1116"/>
      <c r="AR287" s="1116"/>
      <c r="AS287" s="1116"/>
      <c r="AT287" s="1116"/>
      <c r="AU287" s="1116"/>
      <c r="AV287" s="1116"/>
      <c r="AW287" s="1116"/>
      <c r="AX287" s="1116"/>
      <c r="AY287" s="1116"/>
      <c r="AZ287" s="1116"/>
      <c r="BA287" s="1116"/>
      <c r="BB287" s="1116"/>
    </row>
    <row r="288" spans="1:54" s="130" customFormat="1" ht="15" x14ac:dyDescent="0.25">
      <c r="A288" s="1123" t="s">
        <v>131</v>
      </c>
      <c r="B288" s="160">
        <v>2020</v>
      </c>
      <c r="C288" s="1163">
        <v>25034.876991730311</v>
      </c>
      <c r="D288" s="1146">
        <v>20392.793786602328</v>
      </c>
      <c r="E288" s="1147">
        <v>17849.734898337749</v>
      </c>
      <c r="F288" s="1147"/>
      <c r="G288" s="1147"/>
      <c r="H288" s="1148">
        <v>24067.220684787044</v>
      </c>
      <c r="I288" s="1148">
        <v>18117.716432993217</v>
      </c>
      <c r="J288" s="1167">
        <v>21092.46855889013</v>
      </c>
      <c r="K288" s="1168">
        <v>2186.9303403913336</v>
      </c>
      <c r="L288" s="1151">
        <v>2916.0351359896322</v>
      </c>
      <c r="M288" s="1152"/>
      <c r="N288" s="1152"/>
      <c r="O288" s="1153"/>
      <c r="P288" s="1154">
        <v>2916.0351359896313</v>
      </c>
      <c r="Q288" s="1154">
        <v>2186.9303403913345</v>
      </c>
      <c r="R288" s="1213">
        <v>2551.4827381904829</v>
      </c>
      <c r="S288" s="1214">
        <v>27221.807332121643</v>
      </c>
      <c r="T288" s="1158">
        <v>23308.828922591958</v>
      </c>
      <c r="U288" s="1158">
        <v>20765.770034327383</v>
      </c>
      <c r="V288" s="1159"/>
      <c r="W288" s="1159"/>
      <c r="X288" s="1160">
        <v>26420.839968140226</v>
      </c>
      <c r="Y288" s="1160">
        <v>21110.097557887097</v>
      </c>
      <c r="Z288" s="1215">
        <v>23643.951297080614</v>
      </c>
      <c r="AA288" s="166" t="s">
        <v>123</v>
      </c>
      <c r="AB288" s="152"/>
      <c r="AC288" s="1116"/>
      <c r="AD288" s="1116"/>
      <c r="AE288" s="1116"/>
      <c r="AF288" s="1116"/>
      <c r="AG288" s="1116"/>
      <c r="AH288" s="1116"/>
      <c r="AI288" s="1116"/>
      <c r="AJ288" s="1116"/>
      <c r="AK288" s="1116"/>
      <c r="AL288" s="1116"/>
      <c r="AM288" s="1116"/>
      <c r="AN288" s="1116"/>
      <c r="AO288" s="1116"/>
      <c r="AP288" s="1116"/>
      <c r="AQ288" s="1116"/>
      <c r="AR288" s="1116"/>
      <c r="AS288" s="1116"/>
      <c r="AT288" s="1116"/>
      <c r="AU288" s="1116"/>
      <c r="AV288" s="1116"/>
      <c r="AW288" s="1116"/>
      <c r="AX288" s="1116"/>
      <c r="AY288" s="1116"/>
      <c r="AZ288" s="1116"/>
      <c r="BA288" s="1116"/>
      <c r="BB288" s="1116"/>
    </row>
    <row r="289" spans="1:54" s="130" customFormat="1" ht="15" x14ac:dyDescent="0.25">
      <c r="A289" s="1180" t="s">
        <v>132</v>
      </c>
      <c r="B289" s="160">
        <v>2021</v>
      </c>
      <c r="C289" s="1163">
        <v>25834.296050427936</v>
      </c>
      <c r="D289" s="1146">
        <v>20758.496121272681</v>
      </c>
      <c r="E289" s="1147">
        <v>18266.980527147618</v>
      </c>
      <c r="F289" s="1147"/>
      <c r="G289" s="1147"/>
      <c r="H289" s="1148">
        <v>24768.745160525348</v>
      </c>
      <c r="I289" s="1148">
        <v>18471.103305373475</v>
      </c>
      <c r="J289" s="1167">
        <v>21619.924232949412</v>
      </c>
      <c r="K289" s="1168">
        <v>2250.0070547086161</v>
      </c>
      <c r="L289" s="1151">
        <v>3066.4317230506863</v>
      </c>
      <c r="M289" s="1152"/>
      <c r="N289" s="1152"/>
      <c r="O289" s="1153"/>
      <c r="P289" s="1154">
        <v>3066.4317230506877</v>
      </c>
      <c r="Q289" s="1154">
        <v>2250.0070547086143</v>
      </c>
      <c r="R289" s="1213">
        <v>2658.219388879651</v>
      </c>
      <c r="S289" s="1214">
        <v>28084.303105136554</v>
      </c>
      <c r="T289" s="1158">
        <v>23824.927844323367</v>
      </c>
      <c r="U289" s="1158">
        <v>21333.412250198304</v>
      </c>
      <c r="V289" s="1159"/>
      <c r="W289" s="1159"/>
      <c r="X289" s="1160">
        <v>27201.575854409853</v>
      </c>
      <c r="Y289" s="1160">
        <v>21626.852945362294</v>
      </c>
      <c r="Z289" s="1215">
        <v>24278.143621829062</v>
      </c>
      <c r="AA289" s="166" t="s">
        <v>123</v>
      </c>
      <c r="AB289" s="152"/>
      <c r="AC289" s="1116"/>
      <c r="AD289" s="1116"/>
      <c r="AE289" s="1116"/>
      <c r="AF289" s="1116"/>
      <c r="AG289" s="1116"/>
      <c r="AH289" s="1116"/>
      <c r="AI289" s="1116"/>
      <c r="AJ289" s="1116"/>
      <c r="AK289" s="1116"/>
      <c r="AL289" s="1116"/>
      <c r="AM289" s="1116"/>
      <c r="AN289" s="1116"/>
      <c r="AO289" s="1116"/>
      <c r="AP289" s="1116"/>
      <c r="AQ289" s="1116"/>
      <c r="AR289" s="1116"/>
      <c r="AS289" s="1116"/>
      <c r="AT289" s="1116"/>
      <c r="AU289" s="1116"/>
      <c r="AV289" s="1116"/>
      <c r="AW289" s="1116"/>
      <c r="AX289" s="1116"/>
      <c r="AY289" s="1116"/>
      <c r="AZ289" s="1116"/>
      <c r="BA289" s="1116"/>
      <c r="BB289" s="1116"/>
    </row>
    <row r="290" spans="1:54" ht="15" x14ac:dyDescent="0.25">
      <c r="A290" s="1181" t="s">
        <v>2724</v>
      </c>
      <c r="B290" s="160">
        <v>2022</v>
      </c>
      <c r="C290" s="1163">
        <v>26638.268233836447</v>
      </c>
      <c r="D290" s="1146">
        <v>21124.204417832931</v>
      </c>
      <c r="E290" s="1147">
        <v>18690.258404466422</v>
      </c>
      <c r="F290" s="1147"/>
      <c r="G290" s="1147"/>
      <c r="H290" s="1148">
        <v>25475.897456626841</v>
      </c>
      <c r="I290" s="1148">
        <v>18825.923247463692</v>
      </c>
      <c r="J290" s="1167">
        <v>22150.910352045266</v>
      </c>
      <c r="K290" s="1168">
        <v>2314.8788606013168</v>
      </c>
      <c r="L290" s="1151">
        <v>3233.8333168604454</v>
      </c>
      <c r="M290" s="1152"/>
      <c r="N290" s="1152"/>
      <c r="O290" s="1153"/>
      <c r="P290" s="1154">
        <v>3233.833316860444</v>
      </c>
      <c r="Q290" s="1154">
        <v>2314.8788606013186</v>
      </c>
      <c r="R290" s="1213">
        <v>2774.3560887308813</v>
      </c>
      <c r="S290" s="1214">
        <v>28953.147094437765</v>
      </c>
      <c r="T290" s="1158">
        <v>24358.037734693375</v>
      </c>
      <c r="U290" s="1158">
        <v>21924.091721326866</v>
      </c>
      <c r="V290" s="1159"/>
      <c r="W290" s="1159"/>
      <c r="X290" s="1160">
        <v>27992.886447768324</v>
      </c>
      <c r="Y290" s="1160">
        <v>22163.964585870344</v>
      </c>
      <c r="Z290" s="1215">
        <v>24925.266440776148</v>
      </c>
      <c r="AA290" s="166" t="s">
        <v>123</v>
      </c>
      <c r="AB290" s="152"/>
      <c r="AC290" s="1116"/>
      <c r="AD290" s="1116"/>
      <c r="AE290" s="1116"/>
      <c r="AF290" s="1116"/>
      <c r="AG290" s="1116"/>
      <c r="AH290" s="1116"/>
      <c r="AI290" s="1116"/>
      <c r="AJ290" s="1116"/>
      <c r="AK290" s="1116"/>
      <c r="AL290" s="1116"/>
      <c r="AM290" s="1116"/>
      <c r="AN290" s="1116"/>
      <c r="AO290" s="1116"/>
      <c r="AP290" s="1116"/>
      <c r="AQ290" s="1116"/>
      <c r="AR290" s="1116"/>
      <c r="AS290" s="1116"/>
      <c r="AT290" s="1116"/>
      <c r="AU290" s="1116"/>
      <c r="AV290" s="1116"/>
      <c r="AW290" s="1116"/>
      <c r="AX290" s="1116"/>
      <c r="AY290" s="1116"/>
      <c r="AZ290" s="1116"/>
      <c r="BA290" s="1116"/>
      <c r="BB290" s="1116"/>
    </row>
    <row r="291" spans="1:54" ht="15" x14ac:dyDescent="0.25">
      <c r="A291" s="1180" t="s">
        <v>133</v>
      </c>
      <c r="B291" s="160">
        <v>2023</v>
      </c>
      <c r="C291" s="1163">
        <v>27445.336827595049</v>
      </c>
      <c r="D291" s="1146">
        <v>21489.153854216427</v>
      </c>
      <c r="E291" s="1147">
        <v>19118.752733042023</v>
      </c>
      <c r="F291" s="1147"/>
      <c r="G291" s="1147"/>
      <c r="H291" s="1148">
        <v>26187.221596248884</v>
      </c>
      <c r="I291" s="1148">
        <v>19181.607346986777</v>
      </c>
      <c r="J291" s="1167">
        <v>22684.414471617831</v>
      </c>
      <c r="K291" s="1168">
        <v>2381.3256454795469</v>
      </c>
      <c r="L291" s="1151">
        <v>3419.8189687681393</v>
      </c>
      <c r="M291" s="1152"/>
      <c r="N291" s="1152"/>
      <c r="O291" s="1153"/>
      <c r="P291" s="1154">
        <v>3419.818968768137</v>
      </c>
      <c r="Q291" s="1154">
        <v>2381.3256454795492</v>
      </c>
      <c r="R291" s="1213">
        <v>2900.5723071238431</v>
      </c>
      <c r="S291" s="1214">
        <v>29826.662473074597</v>
      </c>
      <c r="T291" s="1158">
        <v>24908.972822984568</v>
      </c>
      <c r="U291" s="1158">
        <v>22538.571701810164</v>
      </c>
      <c r="V291" s="1159"/>
      <c r="W291" s="1159"/>
      <c r="X291" s="1160">
        <v>28793.39325544532</v>
      </c>
      <c r="Y291" s="1160">
        <v>22722.744743134237</v>
      </c>
      <c r="Z291" s="1215">
        <v>25584.986778741673</v>
      </c>
      <c r="AA291" s="166" t="s">
        <v>123</v>
      </c>
      <c r="AB291" s="152"/>
      <c r="AC291" s="1116"/>
      <c r="AD291" s="1116"/>
      <c r="AE291" s="1116"/>
      <c r="AF291" s="1116"/>
      <c r="AG291" s="1116"/>
      <c r="AH291" s="1116"/>
      <c r="AI291" s="1116"/>
      <c r="AJ291" s="1116"/>
      <c r="AK291" s="1116"/>
      <c r="AL291" s="1116"/>
      <c r="AM291" s="1116"/>
      <c r="AN291" s="1116"/>
      <c r="AO291" s="1116"/>
      <c r="AP291" s="1116"/>
      <c r="AQ291" s="1116"/>
      <c r="AR291" s="1116"/>
      <c r="AS291" s="1116"/>
      <c r="AT291" s="1116"/>
      <c r="AU291" s="1116"/>
      <c r="AV291" s="1116"/>
      <c r="AW291" s="1116"/>
      <c r="AX291" s="1116"/>
      <c r="AY291" s="1116"/>
      <c r="AZ291" s="1116"/>
      <c r="BA291" s="1116"/>
      <c r="BB291" s="1116"/>
    </row>
    <row r="292" spans="1:54" ht="15" x14ac:dyDescent="0.25">
      <c r="A292" s="1181" t="s">
        <v>134</v>
      </c>
      <c r="B292" s="160">
        <v>2024</v>
      </c>
      <c r="C292" s="1163">
        <v>28253.398751031793</v>
      </c>
      <c r="D292" s="1146">
        <v>21852.306897430866</v>
      </c>
      <c r="E292" s="1147">
        <v>19551.36494541325</v>
      </c>
      <c r="F292" s="1147"/>
      <c r="G292" s="1147"/>
      <c r="H292" s="1148">
        <v>26900.715520625734</v>
      </c>
      <c r="I292" s="1148">
        <v>19537.331541958203</v>
      </c>
      <c r="J292" s="1167">
        <v>23219.023531291969</v>
      </c>
      <c r="K292" s="1168">
        <v>2449.0719258723943</v>
      </c>
      <c r="L292" s="1151">
        <v>3625.9116401757778</v>
      </c>
      <c r="M292" s="1152"/>
      <c r="N292" s="1152"/>
      <c r="O292" s="1153"/>
      <c r="P292" s="1154">
        <v>3625.9116401757778</v>
      </c>
      <c r="Q292" s="1154">
        <v>2449.0719258723943</v>
      </c>
      <c r="R292" s="1213">
        <v>3037.4917830240861</v>
      </c>
      <c r="S292" s="1214">
        <v>30702.470676904188</v>
      </c>
      <c r="T292" s="1158">
        <v>25478.218537606645</v>
      </c>
      <c r="U292" s="1158">
        <v>23177.276585589028</v>
      </c>
      <c r="V292" s="1159"/>
      <c r="W292" s="1159"/>
      <c r="X292" s="1160">
        <v>29601.123860820568</v>
      </c>
      <c r="Y292" s="1160">
        <v>23304.186672579337</v>
      </c>
      <c r="Z292" s="1215">
        <v>26256.515314316053</v>
      </c>
      <c r="AA292" s="166" t="s">
        <v>123</v>
      </c>
      <c r="AB292" s="152"/>
      <c r="AC292" s="1116"/>
      <c r="AD292" s="1116"/>
      <c r="AE292" s="1116"/>
      <c r="AF292" s="1116"/>
      <c r="AG292" s="1116"/>
      <c r="AH292" s="1116"/>
      <c r="AI292" s="1116"/>
      <c r="AJ292" s="1116"/>
      <c r="AK292" s="1116"/>
      <c r="AL292" s="1116"/>
      <c r="AM292" s="1116"/>
      <c r="AN292" s="1116"/>
      <c r="AO292" s="1116"/>
      <c r="AP292" s="1116"/>
      <c r="AQ292" s="1116"/>
      <c r="AR292" s="1116"/>
      <c r="AS292" s="1116"/>
      <c r="AT292" s="1116"/>
      <c r="AU292" s="1116"/>
      <c r="AV292" s="1116"/>
      <c r="AW292" s="1116"/>
      <c r="AX292" s="1116"/>
      <c r="AY292" s="1116"/>
      <c r="AZ292" s="1116"/>
      <c r="BA292" s="1116"/>
      <c r="BB292" s="1116"/>
    </row>
    <row r="293" spans="1:54" ht="15" x14ac:dyDescent="0.25">
      <c r="A293" s="176" t="s">
        <v>135</v>
      </c>
      <c r="B293" s="160">
        <v>2025</v>
      </c>
      <c r="C293" s="1163">
        <v>29060.782615552467</v>
      </c>
      <c r="D293" s="1146">
        <v>22212.86820887067</v>
      </c>
      <c r="E293" s="1147">
        <v>19987.261478250624</v>
      </c>
      <c r="F293" s="1147"/>
      <c r="G293" s="1147"/>
      <c r="H293" s="1148">
        <v>27614.783534509152</v>
      </c>
      <c r="I293" s="1148">
        <v>19892.491333940023</v>
      </c>
      <c r="J293" s="1167">
        <v>23753.637434224587</v>
      </c>
      <c r="K293" s="1168">
        <v>2517.8795764740889</v>
      </c>
      <c r="L293" s="1151">
        <v>3853.651922328304</v>
      </c>
      <c r="M293" s="1152"/>
      <c r="N293" s="1152"/>
      <c r="O293" s="1153"/>
      <c r="P293" s="1154">
        <v>3853.651922328304</v>
      </c>
      <c r="Q293" s="1154">
        <v>2517.8795764740889</v>
      </c>
      <c r="R293" s="1213">
        <v>3185.7657494011964</v>
      </c>
      <c r="S293" s="1214">
        <v>31578.662192026557</v>
      </c>
      <c r="T293" s="1158">
        <v>26066.520131198973</v>
      </c>
      <c r="U293" s="1158">
        <v>23840.913400578927</v>
      </c>
      <c r="V293" s="1159"/>
      <c r="W293" s="1159"/>
      <c r="X293" s="1160">
        <v>30414.548741569219</v>
      </c>
      <c r="Y293" s="1160">
        <v>23909.515074300412</v>
      </c>
      <c r="Z293" s="1215">
        <v>26939.403183625785</v>
      </c>
      <c r="AA293" s="166" t="s">
        <v>123</v>
      </c>
      <c r="AB293" s="152"/>
      <c r="AC293" s="1116"/>
      <c r="AD293" s="1116"/>
      <c r="AE293" s="1116"/>
      <c r="AF293" s="1116"/>
      <c r="AG293" s="1116"/>
      <c r="AH293" s="1116"/>
      <c r="AI293" s="1116"/>
      <c r="AJ293" s="1116"/>
      <c r="AK293" s="1116"/>
      <c r="AL293" s="1116"/>
      <c r="AM293" s="1116"/>
      <c r="AN293" s="1116"/>
      <c r="AO293" s="1116"/>
      <c r="AP293" s="1116"/>
      <c r="AQ293" s="1116"/>
      <c r="AR293" s="1116"/>
      <c r="AS293" s="1116"/>
      <c r="AT293" s="1116"/>
      <c r="AU293" s="1116"/>
      <c r="AV293" s="1116"/>
      <c r="AW293" s="1116"/>
      <c r="AX293" s="1116"/>
      <c r="AY293" s="1116"/>
      <c r="AZ293" s="1116"/>
      <c r="BA293" s="1116"/>
      <c r="BB293" s="1116"/>
    </row>
    <row r="294" spans="1:54" ht="15" x14ac:dyDescent="0.25">
      <c r="A294" s="176" t="s">
        <v>136</v>
      </c>
      <c r="B294" s="160">
        <v>2026</v>
      </c>
      <c r="C294" s="1163">
        <v>29866.814217768992</v>
      </c>
      <c r="D294" s="1146">
        <v>22570.525423193252</v>
      </c>
      <c r="E294" s="1147">
        <v>20426.058331600409</v>
      </c>
      <c r="F294" s="1147"/>
      <c r="G294" s="1147"/>
      <c r="H294" s="1148">
        <v>28328.73487294633</v>
      </c>
      <c r="I294" s="1148">
        <v>20246.863775428774</v>
      </c>
      <c r="J294" s="1167">
        <v>24287.799324187552</v>
      </c>
      <c r="K294" s="1168">
        <v>2587.5959929488963</v>
      </c>
      <c r="L294" s="1151">
        <v>4104.6438130711813</v>
      </c>
      <c r="M294" s="1152"/>
      <c r="N294" s="1152"/>
      <c r="O294" s="1153"/>
      <c r="P294" s="1154">
        <v>4104.6438130711795</v>
      </c>
      <c r="Q294" s="1154">
        <v>2587.5959929488977</v>
      </c>
      <c r="R294" s="1213">
        <v>3346.1199030100388</v>
      </c>
      <c r="S294" s="1214">
        <v>32454.410210717888</v>
      </c>
      <c r="T294" s="1158">
        <v>26675.169236264432</v>
      </c>
      <c r="U294" s="1158">
        <v>24530.702144671588</v>
      </c>
      <c r="V294" s="1159"/>
      <c r="W294" s="1159"/>
      <c r="X294" s="1160">
        <v>31233.126965684129</v>
      </c>
      <c r="Y294" s="1160">
        <v>24540.394095418476</v>
      </c>
      <c r="Z294" s="1215">
        <v>27633.919227197592</v>
      </c>
      <c r="AA294" s="166" t="s">
        <v>123</v>
      </c>
      <c r="AB294" s="152"/>
      <c r="AC294" s="1116"/>
      <c r="AD294" s="1116"/>
      <c r="AE294" s="1116"/>
      <c r="AF294" s="1116"/>
      <c r="AG294" s="1116"/>
      <c r="AH294" s="1116"/>
      <c r="AI294" s="1116"/>
      <c r="AJ294" s="1116"/>
      <c r="AK294" s="1116"/>
      <c r="AL294" s="1116"/>
      <c r="AM294" s="1116"/>
      <c r="AN294" s="1116"/>
      <c r="AO294" s="1116"/>
      <c r="AP294" s="1116"/>
      <c r="AQ294" s="1116"/>
      <c r="AR294" s="1116"/>
      <c r="AS294" s="1116"/>
      <c r="AT294" s="1116"/>
      <c r="AU294" s="1116"/>
      <c r="AV294" s="1116"/>
      <c r="AW294" s="1116"/>
      <c r="AX294" s="1116"/>
      <c r="AY294" s="1116"/>
      <c r="AZ294" s="1116"/>
      <c r="BA294" s="1116"/>
      <c r="BB294" s="1116"/>
    </row>
    <row r="295" spans="1:54" ht="15.6" thickBot="1" x14ac:dyDescent="0.3">
      <c r="A295" s="1162" t="s">
        <v>137</v>
      </c>
      <c r="B295" s="160">
        <v>2027</v>
      </c>
      <c r="C295" s="1163">
        <v>30671.529639924578</v>
      </c>
      <c r="D295" s="1146">
        <v>22925.290775605088</v>
      </c>
      <c r="E295" s="1147">
        <v>20867.813343044803</v>
      </c>
      <c r="F295" s="1147"/>
      <c r="G295" s="1147"/>
      <c r="H295" s="1148">
        <v>29042.527662288732</v>
      </c>
      <c r="I295" s="1148">
        <v>20600.561510094252</v>
      </c>
      <c r="J295" s="1167">
        <v>24821.544586191492</v>
      </c>
      <c r="K295" s="1168">
        <v>2658.1289305329178</v>
      </c>
      <c r="L295" s="1151">
        <v>4380.5398527020734</v>
      </c>
      <c r="M295" s="1152"/>
      <c r="N295" s="1152"/>
      <c r="O295" s="1153"/>
      <c r="P295" s="1154">
        <v>4380.5398527020734</v>
      </c>
      <c r="Q295" s="1154">
        <v>2658.1289305329174</v>
      </c>
      <c r="R295" s="1213">
        <v>3519.3343916174954</v>
      </c>
      <c r="S295" s="1214">
        <v>33329.658570457497</v>
      </c>
      <c r="T295" s="1158">
        <v>27305.830628307162</v>
      </c>
      <c r="U295" s="1158">
        <v>25248.353195746877</v>
      </c>
      <c r="V295" s="1159"/>
      <c r="W295" s="1159"/>
      <c r="X295" s="1160">
        <v>32057.025945217294</v>
      </c>
      <c r="Y295" s="1160">
        <v>25198.868984457065</v>
      </c>
      <c r="Z295" s="1215">
        <v>28340.878977808989</v>
      </c>
      <c r="AA295" s="166" t="s">
        <v>123</v>
      </c>
      <c r="AB295" s="152"/>
      <c r="AC295" s="1116"/>
      <c r="AD295" s="1116"/>
      <c r="AE295" s="1116"/>
      <c r="AF295" s="1116"/>
      <c r="AG295" s="1116"/>
      <c r="AH295" s="1116"/>
      <c r="AI295" s="1116"/>
      <c r="AJ295" s="1116"/>
      <c r="AK295" s="1116"/>
      <c r="AL295" s="1116"/>
      <c r="AM295" s="1116"/>
      <c r="AN295" s="1116"/>
      <c r="AO295" s="1116"/>
      <c r="AP295" s="1116"/>
      <c r="AQ295" s="1116"/>
      <c r="AR295" s="1116"/>
      <c r="AS295" s="1116"/>
      <c r="AT295" s="1116"/>
      <c r="AU295" s="1116"/>
      <c r="AV295" s="1116"/>
      <c r="AW295" s="1116"/>
      <c r="AX295" s="1116"/>
      <c r="AY295" s="1116"/>
      <c r="AZ295" s="1116"/>
      <c r="BA295" s="1116"/>
      <c r="BB295" s="1116"/>
    </row>
    <row r="296" spans="1:54" ht="15" x14ac:dyDescent="0.25">
      <c r="A296" s="1182" t="s">
        <v>138</v>
      </c>
      <c r="B296" s="160">
        <v>2028</v>
      </c>
      <c r="C296" s="1163">
        <v>31474.809793090604</v>
      </c>
      <c r="D296" s="1146">
        <v>23277.098325258361</v>
      </c>
      <c r="E296" s="1147">
        <v>21312.680123745966</v>
      </c>
      <c r="F296" s="1147"/>
      <c r="G296" s="1147"/>
      <c r="H296" s="1148">
        <v>29756.002645124234</v>
      </c>
      <c r="I296" s="1148">
        <v>20953.722849605725</v>
      </c>
      <c r="J296" s="1167">
        <v>25354.862747364979</v>
      </c>
      <c r="K296" s="1168">
        <v>2729.3716283299032</v>
      </c>
      <c r="L296" s="1151">
        <v>4682.9733568603033</v>
      </c>
      <c r="M296" s="1152"/>
      <c r="N296" s="1152"/>
      <c r="O296" s="1153"/>
      <c r="P296" s="1154">
        <v>4682.9733568603033</v>
      </c>
      <c r="Q296" s="1154">
        <v>2729.3716283299027</v>
      </c>
      <c r="R296" s="1213">
        <v>3706.172492595103</v>
      </c>
      <c r="S296" s="1214">
        <v>34204.181421420508</v>
      </c>
      <c r="T296" s="1158">
        <v>27960.071682118665</v>
      </c>
      <c r="U296" s="1158">
        <v>25995.65348060627</v>
      </c>
      <c r="V296" s="1159"/>
      <c r="W296" s="1159"/>
      <c r="X296" s="1160">
        <v>32886.28275252389</v>
      </c>
      <c r="Y296" s="1160">
        <v>25886.988303573075</v>
      </c>
      <c r="Z296" s="1215">
        <v>29061.035239960082</v>
      </c>
      <c r="AA296" s="166" t="s">
        <v>123</v>
      </c>
      <c r="AB296" s="152"/>
      <c r="AC296" s="1116"/>
      <c r="AD296" s="1116"/>
      <c r="AE296" s="1116"/>
      <c r="AF296" s="1116"/>
      <c r="AG296" s="1116"/>
      <c r="AH296" s="1116"/>
      <c r="AI296" s="1116"/>
      <c r="AJ296" s="1116"/>
      <c r="AK296" s="1116"/>
      <c r="AL296" s="1116"/>
      <c r="AM296" s="1116"/>
      <c r="AN296" s="1116"/>
      <c r="AO296" s="1116"/>
      <c r="AP296" s="1116"/>
      <c r="AQ296" s="1116"/>
      <c r="AR296" s="1116"/>
      <c r="AS296" s="1116"/>
      <c r="AT296" s="1116"/>
      <c r="AU296" s="1116"/>
      <c r="AV296" s="1116"/>
      <c r="AW296" s="1116"/>
      <c r="AX296" s="1116"/>
      <c r="AY296" s="1116"/>
      <c r="AZ296" s="1116"/>
      <c r="BA296" s="1116"/>
      <c r="BB296" s="1116"/>
    </row>
    <row r="297" spans="1:54" ht="15" x14ac:dyDescent="0.25">
      <c r="A297" s="1181" t="s">
        <v>139</v>
      </c>
      <c r="B297" s="160">
        <v>2029</v>
      </c>
      <c r="C297" s="1163">
        <v>32276.770445089118</v>
      </c>
      <c r="D297" s="1146">
        <v>23625.977706989062</v>
      </c>
      <c r="E297" s="1147">
        <v>21760.998878991199</v>
      </c>
      <c r="F297" s="1147"/>
      <c r="G297" s="1147"/>
      <c r="H297" s="1148">
        <v>30469.228112181117</v>
      </c>
      <c r="I297" s="1148">
        <v>21306.60324186513</v>
      </c>
      <c r="J297" s="1167">
        <v>25887.915677023124</v>
      </c>
      <c r="K297" s="1168">
        <v>2801.2367799080907</v>
      </c>
      <c r="L297" s="1151">
        <v>5013.5906547575178</v>
      </c>
      <c r="M297" s="1152"/>
      <c r="N297" s="1152"/>
      <c r="O297" s="1153"/>
      <c r="P297" s="1154">
        <v>5013.5906547575169</v>
      </c>
      <c r="Q297" s="1154">
        <v>2801.2367799080921</v>
      </c>
      <c r="R297" s="1213">
        <v>3907.4137173328045</v>
      </c>
      <c r="S297" s="1214">
        <v>35078.007224997207</v>
      </c>
      <c r="T297" s="1158">
        <v>28639.56836174658</v>
      </c>
      <c r="U297" s="1158">
        <v>26774.589533748716</v>
      </c>
      <c r="V297" s="1159"/>
      <c r="W297" s="1159"/>
      <c r="X297" s="1160">
        <v>33721.182257769164</v>
      </c>
      <c r="Y297" s="1160">
        <v>26606.92782255917</v>
      </c>
      <c r="Z297" s="1215">
        <v>29795.329394355929</v>
      </c>
      <c r="AA297" s="166" t="s">
        <v>123</v>
      </c>
      <c r="AB297" s="152"/>
      <c r="AC297" s="1116"/>
      <c r="AD297" s="1116"/>
      <c r="AE297" s="1116"/>
      <c r="AF297" s="1116"/>
      <c r="AG297" s="1116"/>
      <c r="AH297" s="1116"/>
      <c r="AI297" s="1116"/>
      <c r="AJ297" s="1116"/>
      <c r="AK297" s="1116"/>
      <c r="AL297" s="1116"/>
      <c r="AM297" s="1116"/>
      <c r="AN297" s="1116"/>
      <c r="AO297" s="1116"/>
      <c r="AP297" s="1116"/>
      <c r="AQ297" s="1116"/>
      <c r="AR297" s="1116"/>
      <c r="AS297" s="1116"/>
      <c r="AT297" s="1116"/>
      <c r="AU297" s="1116"/>
      <c r="AV297" s="1116"/>
      <c r="AW297" s="1116"/>
      <c r="AX297" s="1116"/>
      <c r="AY297" s="1116"/>
      <c r="AZ297" s="1116"/>
      <c r="BA297" s="1116"/>
      <c r="BB297" s="1116"/>
    </row>
    <row r="298" spans="1:54" ht="15" x14ac:dyDescent="0.25">
      <c r="A298" s="1183" t="s">
        <v>2725</v>
      </c>
      <c r="B298" s="160">
        <v>2030</v>
      </c>
      <c r="C298" s="1163">
        <v>33077.481153528221</v>
      </c>
      <c r="D298" s="1146">
        <v>23971.934043283982</v>
      </c>
      <c r="E298" s="1147">
        <v>22213.00298280975</v>
      </c>
      <c r="F298" s="1147"/>
      <c r="G298" s="1147"/>
      <c r="H298" s="1148">
        <v>31182.245064750066</v>
      </c>
      <c r="I298" s="1148">
        <v>21659.3670549979</v>
      </c>
      <c r="J298" s="1167">
        <v>26420.806059873983</v>
      </c>
      <c r="K298" s="1168">
        <v>2873.6323436395382</v>
      </c>
      <c r="L298" s="1151">
        <v>5374.0288734788128</v>
      </c>
      <c r="M298" s="1152"/>
      <c r="N298" s="1152"/>
      <c r="O298" s="1153"/>
      <c r="P298" s="1154">
        <v>5374.0288734788119</v>
      </c>
      <c r="Q298" s="1154">
        <v>2873.6323436395396</v>
      </c>
      <c r="R298" s="1213">
        <v>4123.8306085591757</v>
      </c>
      <c r="S298" s="1214">
        <v>35951.11349716776</v>
      </c>
      <c r="T298" s="1158">
        <v>29345.962916762794</v>
      </c>
      <c r="U298" s="1158">
        <v>27587.031856288562</v>
      </c>
      <c r="V298" s="1159"/>
      <c r="W298" s="1159"/>
      <c r="X298" s="1160">
        <v>34561.982247181681</v>
      </c>
      <c r="Y298" s="1160">
        <v>27360.756599631066</v>
      </c>
      <c r="Z298" s="1215">
        <v>30544.636668433159</v>
      </c>
      <c r="AA298" s="166" t="s">
        <v>123</v>
      </c>
      <c r="AB298" s="152"/>
      <c r="AC298" s="1116"/>
      <c r="AD298" s="1116"/>
      <c r="AE298" s="1116"/>
      <c r="AF298" s="1116"/>
      <c r="AG298" s="1116"/>
      <c r="AH298" s="1116"/>
      <c r="AI298" s="1116"/>
      <c r="AJ298" s="1116"/>
      <c r="AK298" s="1116"/>
      <c r="AL298" s="1116"/>
      <c r="AM298" s="1116"/>
      <c r="AN298" s="1116"/>
      <c r="AO298" s="1116"/>
      <c r="AP298" s="1116"/>
      <c r="AQ298" s="1116"/>
      <c r="AR298" s="1116"/>
      <c r="AS298" s="1116"/>
      <c r="AT298" s="1116"/>
      <c r="AU298" s="1116"/>
      <c r="AV298" s="1116"/>
      <c r="AW298" s="1116"/>
      <c r="AX298" s="1116"/>
      <c r="AY298" s="1116"/>
      <c r="AZ298" s="1116"/>
      <c r="BA298" s="1116"/>
      <c r="BB298" s="1116"/>
    </row>
    <row r="299" spans="1:54" ht="15" x14ac:dyDescent="0.25">
      <c r="A299" s="1184" t="s">
        <v>140</v>
      </c>
      <c r="B299" s="160">
        <v>2031</v>
      </c>
      <c r="C299" s="1163">
        <v>33876.700297216543</v>
      </c>
      <c r="D299" s="1146">
        <v>24314.881460367222</v>
      </c>
      <c r="E299" s="1147">
        <v>22668.583300726474</v>
      </c>
      <c r="F299" s="1147"/>
      <c r="G299" s="1147"/>
      <c r="H299" s="1148">
        <v>31894.829479789321</v>
      </c>
      <c r="I299" s="1148">
        <v>22011.947225750835</v>
      </c>
      <c r="J299" s="1167">
        <v>26953.388352770078</v>
      </c>
      <c r="K299" s="1168">
        <v>2946.4386167148191</v>
      </c>
      <c r="L299" s="1151">
        <v>5765.8985037255779</v>
      </c>
      <c r="M299" s="1152"/>
      <c r="N299" s="1152"/>
      <c r="O299" s="1153"/>
      <c r="P299" s="1154">
        <v>5765.8985037255779</v>
      </c>
      <c r="Q299" s="1154">
        <v>2946.4386167148195</v>
      </c>
      <c r="R299" s="1213">
        <v>4356.1685602201987</v>
      </c>
      <c r="S299" s="1214">
        <v>36823.138913931361</v>
      </c>
      <c r="T299" s="1158">
        <v>30080.779964092799</v>
      </c>
      <c r="U299" s="1158">
        <v>28434.481804452051</v>
      </c>
      <c r="V299" s="1159"/>
      <c r="W299" s="1159"/>
      <c r="X299" s="1160">
        <v>35408.658263218538</v>
      </c>
      <c r="Y299" s="1160">
        <v>28150.275525098932</v>
      </c>
      <c r="Z299" s="1215">
        <v>31309.556912990276</v>
      </c>
      <c r="AA299" s="166" t="s">
        <v>123</v>
      </c>
      <c r="AB299" s="152"/>
      <c r="AC299" s="1116"/>
      <c r="AD299" s="1116"/>
      <c r="AE299" s="1116"/>
      <c r="AF299" s="1116"/>
      <c r="AG299" s="1116"/>
      <c r="AH299" s="1116"/>
      <c r="AI299" s="1116"/>
      <c r="AJ299" s="1116"/>
      <c r="AK299" s="1116"/>
      <c r="AL299" s="1116"/>
      <c r="AM299" s="1116"/>
      <c r="AN299" s="1116"/>
      <c r="AO299" s="1116"/>
      <c r="AP299" s="1116"/>
      <c r="AQ299" s="1116"/>
      <c r="AR299" s="1116"/>
      <c r="AS299" s="1116"/>
      <c r="AT299" s="1116"/>
      <c r="AU299" s="1116"/>
      <c r="AV299" s="1116"/>
      <c r="AW299" s="1116"/>
      <c r="AX299" s="1116"/>
      <c r="AY299" s="1116"/>
      <c r="AZ299" s="1116"/>
      <c r="BA299" s="1116"/>
      <c r="BB299" s="1116"/>
    </row>
    <row r="300" spans="1:54" ht="15" x14ac:dyDescent="0.25">
      <c r="A300" s="1184" t="s">
        <v>141</v>
      </c>
      <c r="B300" s="160">
        <v>2032</v>
      </c>
      <c r="C300" s="1163">
        <v>34674.193276748083</v>
      </c>
      <c r="D300" s="1146">
        <v>24654.711041270755</v>
      </c>
      <c r="E300" s="1147">
        <v>23127.549705525955</v>
      </c>
      <c r="F300" s="1147"/>
      <c r="G300" s="1147"/>
      <c r="H300" s="1148">
        <v>32606.760815101654</v>
      </c>
      <c r="I300" s="1148">
        <v>22364.208533928206</v>
      </c>
      <c r="J300" s="1167">
        <v>27485.48467451493</v>
      </c>
      <c r="K300" s="1168">
        <v>3019.5358906669107</v>
      </c>
      <c r="L300" s="1151">
        <v>6190.7938328504433</v>
      </c>
      <c r="M300" s="1152"/>
      <c r="N300" s="1152"/>
      <c r="O300" s="1153"/>
      <c r="P300" s="1154">
        <v>6190.7938328504424</v>
      </c>
      <c r="Q300" s="1154">
        <v>3019.5358906669117</v>
      </c>
      <c r="R300" s="1213">
        <v>4605.164861758677</v>
      </c>
      <c r="S300" s="1214">
        <v>37693.729167414996</v>
      </c>
      <c r="T300" s="1158">
        <v>30845.504874121198</v>
      </c>
      <c r="U300" s="1158">
        <v>29318.343538376397</v>
      </c>
      <c r="V300" s="1159"/>
      <c r="W300" s="1159"/>
      <c r="X300" s="1160">
        <v>36261.192620477275</v>
      </c>
      <c r="Y300" s="1160">
        <v>28977.19243279779</v>
      </c>
      <c r="Z300" s="1215">
        <v>32090.649536273606</v>
      </c>
      <c r="AA300" s="166" t="s">
        <v>123</v>
      </c>
      <c r="AB300" s="152"/>
      <c r="AC300" s="1116"/>
      <c r="AD300" s="1116"/>
      <c r="AE300" s="1116"/>
      <c r="AF300" s="1116"/>
      <c r="AG300" s="1116"/>
      <c r="AH300" s="1116"/>
      <c r="AI300" s="1116"/>
      <c r="AJ300" s="1116"/>
      <c r="AK300" s="1116"/>
      <c r="AL300" s="1116"/>
      <c r="AM300" s="1116"/>
      <c r="AN300" s="1116"/>
      <c r="AO300" s="1116"/>
      <c r="AP300" s="1116"/>
      <c r="AQ300" s="1116"/>
      <c r="AR300" s="1116"/>
      <c r="AS300" s="1116"/>
      <c r="AT300" s="1116"/>
      <c r="AU300" s="1116"/>
      <c r="AV300" s="1116"/>
      <c r="AW300" s="1116"/>
      <c r="AX300" s="1116"/>
      <c r="AY300" s="1116"/>
      <c r="AZ300" s="1116"/>
      <c r="BA300" s="1116"/>
      <c r="BB300" s="1116"/>
    </row>
    <row r="301" spans="1:54" ht="15" x14ac:dyDescent="0.25">
      <c r="A301" s="177" t="s">
        <v>142</v>
      </c>
      <c r="B301" s="160">
        <v>2033</v>
      </c>
      <c r="C301" s="1163">
        <v>35470.128480553081</v>
      </c>
      <c r="D301" s="1146">
        <v>24991.421410254134</v>
      </c>
      <c r="E301" s="1147">
        <v>23589.986834845415</v>
      </c>
      <c r="F301" s="1147"/>
      <c r="G301" s="1147"/>
      <c r="H301" s="1148">
        <v>33318.175526130974</v>
      </c>
      <c r="I301" s="1148">
        <v>22716.182290970788</v>
      </c>
      <c r="J301" s="1167">
        <v>28017.178908550879</v>
      </c>
      <c r="K301" s="1168">
        <v>3092.8390613997904</v>
      </c>
      <c r="L301" s="1151">
        <v>6650.3247771370716</v>
      </c>
      <c r="M301" s="1152"/>
      <c r="N301" s="1152"/>
      <c r="O301" s="1153"/>
      <c r="P301" s="1154">
        <v>6650.3247771370716</v>
      </c>
      <c r="Q301" s="1154">
        <v>3092.8390613997904</v>
      </c>
      <c r="R301" s="1213">
        <v>4871.5819192684312</v>
      </c>
      <c r="S301" s="1214">
        <v>38562.967541952872</v>
      </c>
      <c r="T301" s="1158">
        <v>31641.746187391203</v>
      </c>
      <c r="U301" s="1158">
        <v>30240.311611982484</v>
      </c>
      <c r="V301" s="1159"/>
      <c r="W301" s="1159"/>
      <c r="X301" s="1160">
        <v>37119.958067109161</v>
      </c>
      <c r="Y301" s="1160">
        <v>29843.392160441879</v>
      </c>
      <c r="Z301" s="1215">
        <v>32888.760827819307</v>
      </c>
      <c r="AA301" s="166" t="s">
        <v>123</v>
      </c>
      <c r="AB301" s="152"/>
      <c r="AC301" s="1116"/>
      <c r="AD301" s="1116"/>
      <c r="AE301" s="1116"/>
      <c r="AF301" s="1116"/>
      <c r="AG301" s="1116"/>
      <c r="AH301" s="1116"/>
      <c r="AI301" s="1116"/>
      <c r="AJ301" s="1116"/>
      <c r="AK301" s="1116"/>
      <c r="AL301" s="1116"/>
      <c r="AM301" s="1116"/>
      <c r="AN301" s="1116"/>
      <c r="AO301" s="1116"/>
      <c r="AP301" s="1116"/>
      <c r="AQ301" s="1116"/>
      <c r="AR301" s="1116"/>
      <c r="AS301" s="1116"/>
      <c r="AT301" s="1116"/>
      <c r="AU301" s="1116"/>
      <c r="AV301" s="1116"/>
      <c r="AW301" s="1116"/>
      <c r="AX301" s="1116"/>
      <c r="AY301" s="1116"/>
      <c r="AZ301" s="1116"/>
      <c r="BA301" s="1116"/>
      <c r="BB301" s="1116"/>
    </row>
    <row r="302" spans="1:54" ht="15" x14ac:dyDescent="0.25">
      <c r="A302" s="177" t="s">
        <v>143</v>
      </c>
      <c r="B302" s="160">
        <v>2034</v>
      </c>
      <c r="C302" s="1163">
        <v>36264.795515127145</v>
      </c>
      <c r="D302" s="1146">
        <v>25325.035975765633</v>
      </c>
      <c r="E302" s="1147">
        <v>24056.01447833412</v>
      </c>
      <c r="F302" s="1147"/>
      <c r="G302" s="1147"/>
      <c r="H302" s="1148">
        <v>34029.319746012028</v>
      </c>
      <c r="I302" s="1148">
        <v>23067.910900139235</v>
      </c>
      <c r="J302" s="1167">
        <v>28548.615323075632</v>
      </c>
      <c r="K302" s="1168">
        <v>3166.2733409084881</v>
      </c>
      <c r="L302" s="1151">
        <v>7146.1007177092179</v>
      </c>
      <c r="M302" s="1152"/>
      <c r="N302" s="1152"/>
      <c r="O302" s="1153"/>
      <c r="P302" s="1154">
        <v>7146.100717709217</v>
      </c>
      <c r="Q302" s="1154">
        <v>3166.2733409084894</v>
      </c>
      <c r="R302" s="1213">
        <v>5156.1870293088532</v>
      </c>
      <c r="S302" s="1214">
        <v>39431.068856035636</v>
      </c>
      <c r="T302" s="1158">
        <v>32471.136693474851</v>
      </c>
      <c r="U302" s="1158">
        <v>31202.115196043338</v>
      </c>
      <c r="V302" s="1159"/>
      <c r="W302" s="1159"/>
      <c r="X302" s="1160">
        <v>37985.453235450848</v>
      </c>
      <c r="Y302" s="1160">
        <v>30750.760594918371</v>
      </c>
      <c r="Z302" s="1215">
        <v>33704.802352384482</v>
      </c>
      <c r="AA302" s="166" t="s">
        <v>123</v>
      </c>
      <c r="AB302" s="152"/>
      <c r="AC302" s="1116"/>
      <c r="AD302" s="1116"/>
      <c r="AE302" s="1116"/>
      <c r="AF302" s="1116"/>
      <c r="AG302" s="1116"/>
      <c r="AH302" s="1116"/>
      <c r="AI302" s="1116"/>
      <c r="AJ302" s="1116"/>
      <c r="AK302" s="1116"/>
      <c r="AL302" s="1116"/>
      <c r="AM302" s="1116"/>
      <c r="AN302" s="1116"/>
      <c r="AO302" s="1116"/>
      <c r="AP302" s="1116"/>
      <c r="AQ302" s="1116"/>
      <c r="AR302" s="1116"/>
      <c r="AS302" s="1116"/>
      <c r="AT302" s="1116"/>
      <c r="AU302" s="1116"/>
      <c r="AV302" s="1116"/>
      <c r="AW302" s="1116"/>
      <c r="AX302" s="1116"/>
      <c r="AY302" s="1116"/>
      <c r="AZ302" s="1116"/>
      <c r="BA302" s="1116"/>
      <c r="BB302" s="1116"/>
    </row>
    <row r="303" spans="1:54" ht="15.6" thickBot="1" x14ac:dyDescent="0.3">
      <c r="A303" s="1162" t="s">
        <v>144</v>
      </c>
      <c r="B303" s="160">
        <v>2035</v>
      </c>
      <c r="C303" s="1163">
        <v>37058.41197909099</v>
      </c>
      <c r="D303" s="1146">
        <v>25655.586520006305</v>
      </c>
      <c r="E303" s="1147">
        <v>24525.672293812317</v>
      </c>
      <c r="F303" s="1147"/>
      <c r="G303" s="1147"/>
      <c r="H303" s="1148">
        <v>34740.383947404473</v>
      </c>
      <c r="I303" s="1148">
        <v>23419.396581201941</v>
      </c>
      <c r="J303" s="1167">
        <v>29079.890264303205</v>
      </c>
      <c r="K303" s="1168">
        <v>3239.7575142127198</v>
      </c>
      <c r="L303" s="1151">
        <v>7679.7274050150609</v>
      </c>
      <c r="M303" s="1152"/>
      <c r="N303" s="1152"/>
      <c r="O303" s="1153"/>
      <c r="P303" s="1154">
        <v>7679.7274050150609</v>
      </c>
      <c r="Q303" s="1154">
        <v>3239.7575142127184</v>
      </c>
      <c r="R303" s="1213">
        <v>5459.7424596138899</v>
      </c>
      <c r="S303" s="1214">
        <v>40298.169493303707</v>
      </c>
      <c r="T303" s="1158">
        <v>33335.313925021364</v>
      </c>
      <c r="U303" s="1158">
        <v>32205.399698827379</v>
      </c>
      <c r="V303" s="1159"/>
      <c r="W303" s="1159"/>
      <c r="X303" s="1160">
        <v>38858.128117430955</v>
      </c>
      <c r="Y303" s="1160">
        <v>31701.127294004022</v>
      </c>
      <c r="Z303" s="1215">
        <v>34539.632723917093</v>
      </c>
      <c r="AA303" s="166" t="s">
        <v>123</v>
      </c>
      <c r="AB303" s="152"/>
      <c r="AC303" s="1116"/>
      <c r="AD303" s="1116"/>
      <c r="AE303" s="1116"/>
      <c r="AF303" s="1116"/>
      <c r="AG303" s="1116"/>
      <c r="AH303" s="1116"/>
      <c r="AI303" s="1116"/>
      <c r="AJ303" s="1116"/>
      <c r="AK303" s="1116"/>
      <c r="AL303" s="1116"/>
      <c r="AM303" s="1116"/>
      <c r="AN303" s="1116"/>
      <c r="AO303" s="1116"/>
      <c r="AP303" s="1116"/>
      <c r="AQ303" s="1116"/>
      <c r="AR303" s="1116"/>
      <c r="AS303" s="1116"/>
      <c r="AT303" s="1116"/>
      <c r="AU303" s="1116"/>
      <c r="AV303" s="1116"/>
      <c r="AW303" s="1116"/>
      <c r="AX303" s="1116"/>
      <c r="AY303" s="1116"/>
      <c r="AZ303" s="1116"/>
      <c r="BA303" s="1116"/>
      <c r="BB303" s="1116"/>
    </row>
    <row r="304" spans="1:54" ht="15" x14ac:dyDescent="0.25">
      <c r="A304" s="1185" t="s">
        <v>145</v>
      </c>
      <c r="B304" s="160">
        <v>2036</v>
      </c>
      <c r="C304" s="1163">
        <v>37851.009111298285</v>
      </c>
      <c r="D304" s="1146">
        <v>25983.06233984849</v>
      </c>
      <c r="E304" s="1147">
        <v>24998.88487887241</v>
      </c>
      <c r="F304" s="1147"/>
      <c r="G304" s="1147"/>
      <c r="H304" s="1148">
        <v>35451.39889075145</v>
      </c>
      <c r="I304" s="1148">
        <v>23770.571995928003</v>
      </c>
      <c r="J304" s="1167">
        <v>29610.985443339727</v>
      </c>
      <c r="K304" s="1168">
        <v>3313.193947916453</v>
      </c>
      <c r="L304" s="1151">
        <v>8252.7915608441654</v>
      </c>
      <c r="M304" s="1152"/>
      <c r="N304" s="1152"/>
      <c r="O304" s="1153"/>
      <c r="P304" s="1154">
        <v>8252.7915608441654</v>
      </c>
      <c r="Q304" s="1154">
        <v>3313.1939479164539</v>
      </c>
      <c r="R304" s="1213">
        <v>5782.9927543803096</v>
      </c>
      <c r="S304" s="1214">
        <v>41164.203059214735</v>
      </c>
      <c r="T304" s="1158">
        <v>34235.853900692658</v>
      </c>
      <c r="U304" s="1158">
        <v>33251.676439716575</v>
      </c>
      <c r="V304" s="1159"/>
      <c r="W304" s="1159"/>
      <c r="X304" s="1160">
        <v>39738.271855139938</v>
      </c>
      <c r="Y304" s="1160">
        <v>32696.217077942718</v>
      </c>
      <c r="Z304" s="1215">
        <v>35393.978197720033</v>
      </c>
      <c r="AA304" s="166" t="s">
        <v>123</v>
      </c>
      <c r="AB304" s="152"/>
      <c r="AC304" s="1116"/>
      <c r="AD304" s="1116"/>
      <c r="AE304" s="1116"/>
      <c r="AF304" s="1116"/>
      <c r="AG304" s="1116"/>
      <c r="AH304" s="1116"/>
      <c r="AI304" s="1116"/>
      <c r="AJ304" s="1116"/>
      <c r="AK304" s="1116"/>
      <c r="AL304" s="1116"/>
      <c r="AM304" s="1116"/>
      <c r="AN304" s="1116"/>
      <c r="AO304" s="1116"/>
      <c r="AP304" s="1116"/>
      <c r="AQ304" s="1116"/>
      <c r="AR304" s="1116"/>
      <c r="AS304" s="1116"/>
      <c r="AT304" s="1116"/>
      <c r="AU304" s="1116"/>
      <c r="AV304" s="1116"/>
      <c r="AW304" s="1116"/>
      <c r="AX304" s="1116"/>
      <c r="AY304" s="1116"/>
      <c r="AZ304" s="1116"/>
      <c r="BA304" s="1116"/>
      <c r="BB304" s="1116"/>
    </row>
    <row r="305" spans="1:54" ht="15" x14ac:dyDescent="0.25">
      <c r="A305" s="1186" t="s">
        <v>146</v>
      </c>
      <c r="B305" s="160">
        <v>2037</v>
      </c>
      <c r="C305" s="1163">
        <v>38642.522629185842</v>
      </c>
      <c r="D305" s="1146">
        <v>26307.494582690055</v>
      </c>
      <c r="E305" s="1147">
        <v>25475.459121061347</v>
      </c>
      <c r="F305" s="1147"/>
      <c r="G305" s="1147"/>
      <c r="H305" s="1148">
        <v>36162.316023661042</v>
      </c>
      <c r="I305" s="1148">
        <v>24121.334864963781</v>
      </c>
      <c r="J305" s="1167">
        <v>30141.825444312413</v>
      </c>
      <c r="K305" s="1168">
        <v>3386.4764943971236</v>
      </c>
      <c r="L305" s="1151">
        <v>8866.8852964122816</v>
      </c>
      <c r="M305" s="1152"/>
      <c r="N305" s="1152"/>
      <c r="O305" s="1153"/>
      <c r="P305" s="1154">
        <v>8866.8852964122798</v>
      </c>
      <c r="Q305" s="1154">
        <v>3386.4764943971254</v>
      </c>
      <c r="R305" s="1213">
        <v>6126.6808954047028</v>
      </c>
      <c r="S305" s="1214">
        <v>42028.999123582966</v>
      </c>
      <c r="T305" s="1158">
        <v>35174.379879102336</v>
      </c>
      <c r="U305" s="1158">
        <v>34342.344417473629</v>
      </c>
      <c r="V305" s="1159"/>
      <c r="W305" s="1159"/>
      <c r="X305" s="1160">
        <v>40626.109836010881</v>
      </c>
      <c r="Y305" s="1160">
        <v>33737.705777428411</v>
      </c>
      <c r="Z305" s="1215">
        <v>36268.506339717118</v>
      </c>
      <c r="AA305" s="166" t="s">
        <v>123</v>
      </c>
      <c r="AB305" s="152"/>
      <c r="AC305" s="1116"/>
      <c r="AD305" s="1116"/>
      <c r="AE305" s="1116"/>
      <c r="AF305" s="1116"/>
      <c r="AG305" s="1116"/>
      <c r="AH305" s="1116"/>
      <c r="AI305" s="1116"/>
      <c r="AJ305" s="1116"/>
      <c r="AK305" s="1116"/>
      <c r="AL305" s="1116"/>
      <c r="AM305" s="1116"/>
      <c r="AN305" s="1116"/>
      <c r="AO305" s="1116"/>
      <c r="AP305" s="1116"/>
      <c r="AQ305" s="1116"/>
      <c r="AR305" s="1116"/>
      <c r="AS305" s="1116"/>
      <c r="AT305" s="1116"/>
      <c r="AU305" s="1116"/>
      <c r="AV305" s="1116"/>
      <c r="AW305" s="1116"/>
      <c r="AX305" s="1116"/>
      <c r="AY305" s="1116"/>
      <c r="AZ305" s="1116"/>
      <c r="BA305" s="1116"/>
      <c r="BB305" s="1116"/>
    </row>
    <row r="306" spans="1:54" ht="15.6" thickBot="1" x14ac:dyDescent="0.3">
      <c r="A306" s="1187" t="s">
        <v>147</v>
      </c>
      <c r="B306" s="160">
        <v>2038</v>
      </c>
      <c r="C306" s="1163">
        <v>39432.966750453059</v>
      </c>
      <c r="D306" s="1146">
        <v>26629.011863328025</v>
      </c>
      <c r="E306" s="1147">
        <v>25955.154703156641</v>
      </c>
      <c r="F306" s="1147"/>
      <c r="G306" s="1147"/>
      <c r="H306" s="1148">
        <v>36873.155159114758</v>
      </c>
      <c r="I306" s="1148">
        <v>24471.600385510399</v>
      </c>
      <c r="J306" s="1167">
        <v>30672.377772312579</v>
      </c>
      <c r="K306" s="1168">
        <v>3459.5057528830553</v>
      </c>
      <c r="L306" s="1151">
        <v>9523.629970238866</v>
      </c>
      <c r="M306" s="1152"/>
      <c r="N306" s="1152"/>
      <c r="O306" s="1153"/>
      <c r="P306" s="1154">
        <v>9523.629970238866</v>
      </c>
      <c r="Q306" s="1154">
        <v>3459.5057528830544</v>
      </c>
      <c r="R306" s="1213">
        <v>6491.5678615609604</v>
      </c>
      <c r="S306" s="1214">
        <v>42892.472503336117</v>
      </c>
      <c r="T306" s="1158">
        <v>36152.641833566893</v>
      </c>
      <c r="U306" s="1158">
        <v>35478.784673395508</v>
      </c>
      <c r="V306" s="1159"/>
      <c r="W306" s="1159"/>
      <c r="X306" s="1160">
        <v>41521.973044740684</v>
      </c>
      <c r="Y306" s="1160">
        <v>34827.292962124986</v>
      </c>
      <c r="Z306" s="1215">
        <v>37163.94563387354</v>
      </c>
      <c r="AA306" s="166" t="s">
        <v>123</v>
      </c>
      <c r="AB306" s="152"/>
      <c r="AC306" s="1116"/>
      <c r="AD306" s="1116"/>
      <c r="AE306" s="1116"/>
      <c r="AF306" s="1116"/>
      <c r="AG306" s="1116"/>
      <c r="AH306" s="1116"/>
      <c r="AI306" s="1116"/>
      <c r="AJ306" s="1116"/>
      <c r="AK306" s="1116"/>
      <c r="AL306" s="1116"/>
      <c r="AM306" s="1116"/>
      <c r="AN306" s="1116"/>
      <c r="AO306" s="1116"/>
      <c r="AP306" s="1116"/>
      <c r="AQ306" s="1116"/>
      <c r="AR306" s="1116"/>
      <c r="AS306" s="1116"/>
      <c r="AT306" s="1116"/>
      <c r="AU306" s="1116"/>
      <c r="AV306" s="1116"/>
      <c r="AW306" s="1116"/>
      <c r="AX306" s="1116"/>
      <c r="AY306" s="1116"/>
      <c r="AZ306" s="1116"/>
      <c r="BA306" s="1116"/>
      <c r="BB306" s="1116"/>
    </row>
    <row r="307" spans="1:54" ht="15" x14ac:dyDescent="0.25">
      <c r="B307" s="160">
        <v>2039</v>
      </c>
      <c r="C307" s="1163">
        <v>40222.340698918124</v>
      </c>
      <c r="D307" s="1146">
        <v>26947.779698984021</v>
      </c>
      <c r="E307" s="1147">
        <v>26437.667220361676</v>
      </c>
      <c r="F307" s="1147"/>
      <c r="G307" s="1147"/>
      <c r="H307" s="1148">
        <v>37583.917639287487</v>
      </c>
      <c r="I307" s="1148">
        <v>24821.274106221732</v>
      </c>
      <c r="J307" s="1167">
        <v>31202.595872754609</v>
      </c>
      <c r="K307" s="1168">
        <v>3532.1809356071867</v>
      </c>
      <c r="L307" s="1151">
        <v>10224.663992223417</v>
      </c>
      <c r="M307" s="1152"/>
      <c r="N307" s="1152"/>
      <c r="O307" s="1153"/>
      <c r="P307" s="1154">
        <v>10224.663992223417</v>
      </c>
      <c r="Q307" s="1154">
        <v>3532.1809356071872</v>
      </c>
      <c r="R307" s="1213">
        <v>6878.4224639153017</v>
      </c>
      <c r="S307" s="1214">
        <v>43754.521634525314</v>
      </c>
      <c r="T307" s="1158">
        <v>37172.443691207438</v>
      </c>
      <c r="U307" s="1158">
        <v>36662.331212585093</v>
      </c>
      <c r="V307" s="1159"/>
      <c r="W307" s="1159"/>
      <c r="X307" s="1160">
        <v>42426.209085629183</v>
      </c>
      <c r="Y307" s="1160">
        <v>35966.65527324938</v>
      </c>
      <c r="Z307" s="1215">
        <v>38081.018336669913</v>
      </c>
      <c r="AA307" s="166" t="s">
        <v>123</v>
      </c>
      <c r="AB307" s="152"/>
      <c r="AC307" s="1116"/>
      <c r="AD307" s="1116"/>
      <c r="AE307" s="1116"/>
      <c r="AF307" s="1116"/>
      <c r="AG307" s="1116"/>
      <c r="AH307" s="1116"/>
      <c r="AI307" s="1116"/>
      <c r="AJ307" s="1116"/>
      <c r="AK307" s="1116"/>
      <c r="AL307" s="1116"/>
      <c r="AM307" s="1116"/>
      <c r="AN307" s="1116"/>
      <c r="AO307" s="1116"/>
      <c r="AP307" s="1116"/>
      <c r="AQ307" s="1116"/>
      <c r="AR307" s="1116"/>
      <c r="AS307" s="1116"/>
      <c r="AT307" s="1116"/>
      <c r="AU307" s="1116"/>
      <c r="AV307" s="1116"/>
      <c r="AW307" s="1116"/>
      <c r="AX307" s="1116"/>
      <c r="AY307" s="1116"/>
      <c r="AZ307" s="1116"/>
      <c r="BA307" s="1116"/>
      <c r="BB307" s="1116"/>
    </row>
    <row r="308" spans="1:54" ht="15" x14ac:dyDescent="0.25">
      <c r="B308" s="160">
        <v>2040</v>
      </c>
      <c r="C308" s="1163">
        <v>41010.648677381556</v>
      </c>
      <c r="D308" s="1146">
        <v>27263.925741465278</v>
      </c>
      <c r="E308" s="1147">
        <v>26922.701346580132</v>
      </c>
      <c r="F308" s="1147"/>
      <c r="G308" s="1147"/>
      <c r="H308" s="1148">
        <v>38294.598722658382</v>
      </c>
      <c r="I308" s="1148">
        <v>25170.251787626261</v>
      </c>
      <c r="J308" s="1167">
        <v>31732.425255142323</v>
      </c>
      <c r="K308" s="1168">
        <v>3604.4016495796836</v>
      </c>
      <c r="L308" s="1151">
        <v>10971.61835845765</v>
      </c>
      <c r="M308" s="1152"/>
      <c r="N308" s="1152"/>
      <c r="O308" s="1153"/>
      <c r="P308" s="1154">
        <v>10971.61835845765</v>
      </c>
      <c r="Q308" s="1154">
        <v>3604.4016495796845</v>
      </c>
      <c r="R308" s="1213">
        <v>7288.0100040186671</v>
      </c>
      <c r="S308" s="1214">
        <v>44615.050326961238</v>
      </c>
      <c r="T308" s="1158">
        <v>38235.544099922932</v>
      </c>
      <c r="U308" s="1158">
        <v>37894.319705037778</v>
      </c>
      <c r="V308" s="1159"/>
      <c r="W308" s="1159"/>
      <c r="X308" s="1160">
        <v>43339.200910791187</v>
      </c>
      <c r="Y308" s="1160">
        <v>37157.408510490117</v>
      </c>
      <c r="Z308" s="1215">
        <v>39020.435259160993</v>
      </c>
      <c r="AA308" s="166" t="s">
        <v>123</v>
      </c>
      <c r="AB308" s="152"/>
      <c r="AC308" s="1116"/>
      <c r="AD308" s="1116"/>
      <c r="AE308" s="1116"/>
      <c r="AF308" s="1116"/>
      <c r="AG308" s="1116"/>
      <c r="AH308" s="1116"/>
      <c r="AI308" s="1116"/>
      <c r="AJ308" s="1116"/>
      <c r="AK308" s="1116"/>
      <c r="AL308" s="1116"/>
      <c r="AM308" s="1116"/>
      <c r="AN308" s="1116"/>
      <c r="AO308" s="1116"/>
      <c r="AP308" s="1116"/>
      <c r="AQ308" s="1116"/>
      <c r="AR308" s="1116"/>
      <c r="AS308" s="1116"/>
      <c r="AT308" s="1116"/>
      <c r="AU308" s="1116"/>
      <c r="AV308" s="1116"/>
      <c r="AW308" s="1116"/>
      <c r="AX308" s="1116"/>
      <c r="AY308" s="1116"/>
      <c r="AZ308" s="1116"/>
      <c r="BA308" s="1116"/>
      <c r="BB308" s="1116"/>
    </row>
    <row r="309" spans="1:54" ht="15" x14ac:dyDescent="0.25">
      <c r="B309" s="160">
        <v>2041</v>
      </c>
      <c r="C309" s="1163">
        <v>41797.932977535529</v>
      </c>
      <c r="D309" s="1146">
        <v>27577.505549094043</v>
      </c>
      <c r="E309" s="1147">
        <v>27410.059731886722</v>
      </c>
      <c r="F309" s="1147"/>
      <c r="G309" s="1147"/>
      <c r="H309" s="1148">
        <v>39005.22038552611</v>
      </c>
      <c r="I309" s="1148">
        <v>25518.445120151417</v>
      </c>
      <c r="J309" s="1167">
        <v>32261.832752838764</v>
      </c>
      <c r="K309" s="1168">
        <v>3676.0708397135663</v>
      </c>
      <c r="L309" s="1151">
        <v>11766.099365728758</v>
      </c>
      <c r="M309" s="1152"/>
      <c r="N309" s="1152"/>
      <c r="O309" s="1153"/>
      <c r="P309" s="1154">
        <v>11766.099365728758</v>
      </c>
      <c r="Q309" s="1154">
        <v>3676.070839713565</v>
      </c>
      <c r="R309" s="1213">
        <v>7721.085102721162</v>
      </c>
      <c r="S309" s="1214">
        <v>45474.003817249097</v>
      </c>
      <c r="T309" s="1158">
        <v>39343.604914822805</v>
      </c>
      <c r="U309" s="1158">
        <v>39176.159097615484</v>
      </c>
      <c r="V309" s="1159"/>
      <c r="W309" s="1159"/>
      <c r="X309" s="1160">
        <v>44261.418565132313</v>
      </c>
      <c r="Y309" s="1160">
        <v>38401.093321325949</v>
      </c>
      <c r="Z309" s="1215">
        <v>39982.917855559928</v>
      </c>
      <c r="AA309" s="166" t="s">
        <v>123</v>
      </c>
      <c r="AB309" s="152"/>
      <c r="AC309" s="1116"/>
      <c r="AD309" s="1116"/>
      <c r="AE309" s="1116"/>
      <c r="AF309" s="1116"/>
      <c r="AG309" s="1116"/>
      <c r="AH309" s="1116"/>
      <c r="AI309" s="1116"/>
      <c r="AJ309" s="1116"/>
      <c r="AK309" s="1116"/>
      <c r="AL309" s="1116"/>
      <c r="AM309" s="1116"/>
      <c r="AN309" s="1116"/>
      <c r="AO309" s="1116"/>
      <c r="AP309" s="1116"/>
      <c r="AQ309" s="1116"/>
      <c r="AR309" s="1116"/>
      <c r="AS309" s="1116"/>
      <c r="AT309" s="1116"/>
      <c r="AU309" s="1116"/>
      <c r="AV309" s="1116"/>
      <c r="AW309" s="1116"/>
      <c r="AX309" s="1116"/>
      <c r="AY309" s="1116"/>
      <c r="AZ309" s="1116"/>
      <c r="BA309" s="1116"/>
      <c r="BB309" s="1116"/>
    </row>
    <row r="310" spans="1:54" ht="15" x14ac:dyDescent="0.25">
      <c r="B310" s="160">
        <v>2042</v>
      </c>
      <c r="C310" s="1163">
        <v>42584.221267696477</v>
      </c>
      <c r="D310" s="1146">
        <v>27888.523827126897</v>
      </c>
      <c r="E310" s="1147">
        <v>27899.525281301056</v>
      </c>
      <c r="F310" s="1147"/>
      <c r="G310" s="1147"/>
      <c r="H310" s="1148">
        <v>39715.783390543249</v>
      </c>
      <c r="I310" s="1148">
        <v>25865.730193539712</v>
      </c>
      <c r="J310" s="1167">
        <v>32790.75679204148</v>
      </c>
      <c r="K310" s="1168">
        <v>3747.0901845913563</v>
      </c>
      <c r="L310" s="1151">
        <v>12609.690539467869</v>
      </c>
      <c r="M310" s="1152"/>
      <c r="N310" s="1152"/>
      <c r="O310" s="1153"/>
      <c r="P310" s="1154">
        <v>12609.690539467869</v>
      </c>
      <c r="Q310" s="1154">
        <v>3747.0901845913559</v>
      </c>
      <c r="R310" s="1213">
        <v>8178.3903620296123</v>
      </c>
      <c r="S310" s="1214">
        <v>46331.311452287831</v>
      </c>
      <c r="T310" s="1158">
        <v>40498.214366594766</v>
      </c>
      <c r="U310" s="1158">
        <v>40509.215820768921</v>
      </c>
      <c r="V310" s="1159"/>
      <c r="W310" s="1159"/>
      <c r="X310" s="1160">
        <v>45193.406153441028</v>
      </c>
      <c r="Y310" s="1160">
        <v>39699.088272993322</v>
      </c>
      <c r="Z310" s="1215">
        <v>40969.147154071092</v>
      </c>
      <c r="AA310" s="166" t="s">
        <v>123</v>
      </c>
      <c r="AB310" s="152"/>
      <c r="AC310" s="1116"/>
      <c r="AD310" s="1116"/>
      <c r="AE310" s="1116"/>
      <c r="AF310" s="1116"/>
      <c r="AG310" s="1116"/>
      <c r="AH310" s="1116"/>
      <c r="AI310" s="1116"/>
      <c r="AJ310" s="1116"/>
      <c r="AK310" s="1116"/>
      <c r="AL310" s="1116"/>
      <c r="AM310" s="1116"/>
      <c r="AN310" s="1116"/>
      <c r="AO310" s="1116"/>
      <c r="AP310" s="1116"/>
      <c r="AQ310" s="1116"/>
      <c r="AR310" s="1116"/>
      <c r="AS310" s="1116"/>
      <c r="AT310" s="1116"/>
      <c r="AU310" s="1116"/>
      <c r="AV310" s="1116"/>
      <c r="AW310" s="1116"/>
      <c r="AX310" s="1116"/>
      <c r="AY310" s="1116"/>
      <c r="AZ310" s="1116"/>
      <c r="BA310" s="1116"/>
      <c r="BB310" s="1116"/>
    </row>
    <row r="311" spans="1:54" ht="15" x14ac:dyDescent="0.25">
      <c r="B311" s="160">
        <v>2043</v>
      </c>
      <c r="C311" s="1163">
        <v>43369.461867372447</v>
      </c>
      <c r="D311" s="1146">
        <v>28196.979315127159</v>
      </c>
      <c r="E311" s="1147">
        <v>28390.732286438044</v>
      </c>
      <c r="F311" s="1147"/>
      <c r="G311" s="1147"/>
      <c r="H311" s="1148">
        <v>40426.206859695216</v>
      </c>
      <c r="I311" s="1148">
        <v>26211.908786263219</v>
      </c>
      <c r="J311" s="1167">
        <v>33319.057822979215</v>
      </c>
      <c r="K311" s="1168">
        <v>3817.3544137176905</v>
      </c>
      <c r="L311" s="1151">
        <v>13503.967978240948</v>
      </c>
      <c r="M311" s="1152"/>
      <c r="N311" s="1152"/>
      <c r="O311" s="1153"/>
      <c r="P311" s="1154">
        <v>13503.967978240949</v>
      </c>
      <c r="Q311" s="1154">
        <v>3817.3544137176887</v>
      </c>
      <c r="R311" s="1213">
        <v>8660.661195979319</v>
      </c>
      <c r="S311" s="1214">
        <v>47186.816281090141</v>
      </c>
      <c r="T311" s="1158">
        <v>41700.94729336811</v>
      </c>
      <c r="U311" s="1158">
        <v>41894.700264678992</v>
      </c>
      <c r="V311" s="1159"/>
      <c r="W311" s="1159"/>
      <c r="X311" s="1160">
        <v>46135.78118530869</v>
      </c>
      <c r="Y311" s="1160">
        <v>41052.52804078281</v>
      </c>
      <c r="Z311" s="1215">
        <v>41979.719018958538</v>
      </c>
      <c r="AA311" s="166" t="s">
        <v>123</v>
      </c>
      <c r="AB311" s="152"/>
      <c r="AC311" s="1116"/>
      <c r="AD311" s="1116"/>
      <c r="AE311" s="1116"/>
      <c r="AF311" s="1116"/>
      <c r="AG311" s="1116"/>
      <c r="AH311" s="1116"/>
      <c r="AI311" s="1116"/>
      <c r="AJ311" s="1116"/>
      <c r="AK311" s="1116"/>
      <c r="AL311" s="1116"/>
      <c r="AM311" s="1116"/>
      <c r="AN311" s="1116"/>
      <c r="AO311" s="1116"/>
      <c r="AP311" s="1116"/>
      <c r="AQ311" s="1116"/>
      <c r="AR311" s="1116"/>
      <c r="AS311" s="1116"/>
      <c r="AT311" s="1116"/>
      <c r="AU311" s="1116"/>
      <c r="AV311" s="1116"/>
      <c r="AW311" s="1116"/>
      <c r="AX311" s="1116"/>
      <c r="AY311" s="1116"/>
      <c r="AZ311" s="1116"/>
      <c r="BA311" s="1116"/>
      <c r="BB311" s="1116"/>
    </row>
    <row r="312" spans="1:54" ht="15" x14ac:dyDescent="0.25">
      <c r="B312" s="160">
        <v>2044</v>
      </c>
      <c r="C312" s="1163">
        <v>44153.585511394944</v>
      </c>
      <c r="D312" s="1146">
        <v>28502.854527923271</v>
      </c>
      <c r="E312" s="1147">
        <v>28883.272306409352</v>
      </c>
      <c r="F312" s="1147"/>
      <c r="G312" s="1147"/>
      <c r="H312" s="1148">
        <v>41136.385315303211</v>
      </c>
      <c r="I312" s="1148">
        <v>26556.756248515172</v>
      </c>
      <c r="J312" s="1167">
        <v>33846.570781909191</v>
      </c>
      <c r="K312" s="1168">
        <v>3886.7567563910475</v>
      </c>
      <c r="L312" s="1151">
        <v>14450.494338326545</v>
      </c>
      <c r="M312" s="1152"/>
      <c r="N312" s="1152"/>
      <c r="O312" s="1153"/>
      <c r="P312" s="1154">
        <v>14450.494338326545</v>
      </c>
      <c r="Q312" s="1154">
        <v>3886.7567563910488</v>
      </c>
      <c r="R312" s="1213">
        <v>9168.6255473587971</v>
      </c>
      <c r="S312" s="1214">
        <v>48040.342267785993</v>
      </c>
      <c r="T312" s="1158">
        <v>42953.348866249813</v>
      </c>
      <c r="U312" s="1158">
        <v>43333.766644735893</v>
      </c>
      <c r="V312" s="1159"/>
      <c r="W312" s="1159"/>
      <c r="X312" s="1160">
        <v>47089.404107804126</v>
      </c>
      <c r="Y312" s="1160">
        <v>42462.234411377001</v>
      </c>
      <c r="Z312" s="1215">
        <v>43015.196329267987</v>
      </c>
      <c r="AA312" s="166" t="s">
        <v>123</v>
      </c>
      <c r="AB312" s="152"/>
      <c r="AC312" s="1116"/>
      <c r="AD312" s="1116"/>
      <c r="AE312" s="1116"/>
      <c r="AF312" s="1116"/>
      <c r="AG312" s="1116"/>
      <c r="AH312" s="1116"/>
      <c r="AI312" s="1116"/>
      <c r="AJ312" s="1116"/>
      <c r="AK312" s="1116"/>
      <c r="AL312" s="1116"/>
      <c r="AM312" s="1116"/>
      <c r="AN312" s="1116"/>
      <c r="AO312" s="1116"/>
      <c r="AP312" s="1116"/>
      <c r="AQ312" s="1116"/>
      <c r="AR312" s="1116"/>
      <c r="AS312" s="1116"/>
      <c r="AT312" s="1116"/>
      <c r="AU312" s="1116"/>
      <c r="AV312" s="1116"/>
      <c r="AW312" s="1116"/>
      <c r="AX312" s="1116"/>
      <c r="AY312" s="1116"/>
      <c r="AZ312" s="1116"/>
      <c r="BA312" s="1116"/>
      <c r="BB312" s="1116"/>
    </row>
    <row r="313" spans="1:54" ht="15" x14ac:dyDescent="0.25">
      <c r="B313" s="160">
        <v>2045</v>
      </c>
      <c r="C313" s="1163">
        <v>44936.553657644698</v>
      </c>
      <c r="D313" s="1146">
        <v>28806.14253522937</v>
      </c>
      <c r="E313" s="1147">
        <v>29376.778033994662</v>
      </c>
      <c r="F313" s="1147"/>
      <c r="G313" s="1147"/>
      <c r="H313" s="1148">
        <v>41846.238693628708</v>
      </c>
      <c r="I313" s="1148">
        <v>26900.07745761711</v>
      </c>
      <c r="J313" s="1167">
        <v>34373.158075622909</v>
      </c>
      <c r="K313" s="1168">
        <v>3955.1932225891023</v>
      </c>
      <c r="L313" s="1151">
        <v>15450.830765624392</v>
      </c>
      <c r="M313" s="1152"/>
      <c r="N313" s="1152"/>
      <c r="O313" s="1153"/>
      <c r="P313" s="1154">
        <v>15450.830765624392</v>
      </c>
      <c r="Q313" s="1154">
        <v>3955.1932225891042</v>
      </c>
      <c r="R313" s="1213">
        <v>9703.0119941067478</v>
      </c>
      <c r="S313" s="1214">
        <v>48891.746880233797</v>
      </c>
      <c r="T313" s="1158">
        <v>44256.973300853759</v>
      </c>
      <c r="U313" s="1158">
        <v>44827.608799619054</v>
      </c>
      <c r="V313" s="1159"/>
      <c r="W313" s="1159"/>
      <c r="X313" s="1160">
        <v>48055.654865913086</v>
      </c>
      <c r="Y313" s="1160">
        <v>43928.564454557978</v>
      </c>
      <c r="Z313" s="1215">
        <v>44076.170069729655</v>
      </c>
      <c r="AA313" s="166" t="s">
        <v>123</v>
      </c>
      <c r="AB313" s="152"/>
      <c r="AC313" s="1116"/>
      <c r="AD313" s="1116"/>
      <c r="AE313" s="1116"/>
      <c r="AF313" s="1116"/>
      <c r="AG313" s="1116"/>
      <c r="AH313" s="1116"/>
      <c r="AI313" s="1116"/>
      <c r="AJ313" s="1116"/>
      <c r="AK313" s="1116"/>
      <c r="AL313" s="1116"/>
      <c r="AM313" s="1116"/>
      <c r="AN313" s="1116"/>
      <c r="AO313" s="1116"/>
      <c r="AP313" s="1116"/>
      <c r="AQ313" s="1116"/>
      <c r="AR313" s="1116"/>
      <c r="AS313" s="1116"/>
      <c r="AT313" s="1116"/>
      <c r="AU313" s="1116"/>
      <c r="AV313" s="1116"/>
      <c r="AW313" s="1116"/>
      <c r="AX313" s="1116"/>
      <c r="AY313" s="1116"/>
      <c r="AZ313" s="1116"/>
      <c r="BA313" s="1116"/>
      <c r="BB313" s="1116"/>
    </row>
    <row r="314" spans="1:54" ht="15" x14ac:dyDescent="0.25">
      <c r="B314" s="160">
        <v>2046</v>
      </c>
      <c r="C314" s="1163">
        <v>45718.333234012258</v>
      </c>
      <c r="D314" s="1146">
        <v>29106.843511451967</v>
      </c>
      <c r="E314" s="1147">
        <v>29870.96198074417</v>
      </c>
      <c r="F314" s="1147"/>
      <c r="G314" s="1147"/>
      <c r="H314" s="1148">
        <v>42555.696964534465</v>
      </c>
      <c r="I314" s="1148">
        <v>27241.728852937795</v>
      </c>
      <c r="J314" s="1167">
        <v>34898.712908736132</v>
      </c>
      <c r="K314" s="1168">
        <v>4022.5604072843234</v>
      </c>
      <c r="L314" s="1151">
        <v>16506.536300390308</v>
      </c>
      <c r="M314" s="1152"/>
      <c r="N314" s="1152"/>
      <c r="O314" s="1153"/>
      <c r="P314" s="1154">
        <v>16506.536300390308</v>
      </c>
      <c r="Q314" s="1154">
        <v>4022.5604072843234</v>
      </c>
      <c r="R314" s="1213">
        <v>10264.548353837316</v>
      </c>
      <c r="S314" s="1214">
        <v>49740.893641296585</v>
      </c>
      <c r="T314" s="1158">
        <v>45613.379811842271</v>
      </c>
      <c r="U314" s="1158">
        <v>46377.498281134482</v>
      </c>
      <c r="V314" s="1159"/>
      <c r="W314" s="1159"/>
      <c r="X314" s="1160">
        <v>49036.894004631373</v>
      </c>
      <c r="Y314" s="1160">
        <v>45450.953818217524</v>
      </c>
      <c r="Z314" s="1215">
        <v>45163.261262573447</v>
      </c>
      <c r="AA314" s="166" t="s">
        <v>123</v>
      </c>
      <c r="AB314" s="152"/>
      <c r="AC314" s="1116"/>
      <c r="AD314" s="1116"/>
      <c r="AE314" s="1116"/>
      <c r="AF314" s="1116"/>
      <c r="AG314" s="1116"/>
      <c r="AH314" s="1116"/>
      <c r="AI314" s="1116"/>
      <c r="AJ314" s="1116"/>
      <c r="AK314" s="1116"/>
      <c r="AL314" s="1116"/>
      <c r="AM314" s="1116"/>
      <c r="AN314" s="1116"/>
      <c r="AO314" s="1116"/>
      <c r="AP314" s="1116"/>
      <c r="AQ314" s="1116"/>
      <c r="AR314" s="1116"/>
      <c r="AS314" s="1116"/>
      <c r="AT314" s="1116"/>
      <c r="AU314" s="1116"/>
      <c r="AV314" s="1116"/>
      <c r="AW314" s="1116"/>
      <c r="AX314" s="1116"/>
      <c r="AY314" s="1116"/>
      <c r="AZ314" s="1116"/>
      <c r="BA314" s="1116"/>
      <c r="BB314" s="1116"/>
    </row>
    <row r="315" spans="1:54" ht="15" x14ac:dyDescent="0.25">
      <c r="B315" s="160">
        <v>2047</v>
      </c>
      <c r="C315" s="1163">
        <v>46498.979203630573</v>
      </c>
      <c r="D315" s="1146">
        <v>29404.988941099098</v>
      </c>
      <c r="E315" s="1147">
        <v>30365.601629054716</v>
      </c>
      <c r="F315" s="1147"/>
      <c r="G315" s="1147"/>
      <c r="H315" s="1148">
        <v>43264.768222330022</v>
      </c>
      <c r="I315" s="1148">
        <v>27581.611626859569</v>
      </c>
      <c r="J315" s="1167">
        <v>35423.189924594793</v>
      </c>
      <c r="K315" s="1168">
        <v>4088.7627733632421</v>
      </c>
      <c r="L315" s="1151">
        <v>17619.183401981991</v>
      </c>
      <c r="M315" s="1152"/>
      <c r="N315" s="1152"/>
      <c r="O315" s="1153"/>
      <c r="P315" s="1154">
        <v>17619.183401981991</v>
      </c>
      <c r="Q315" s="1154">
        <v>4088.7627733632444</v>
      </c>
      <c r="R315" s="1213">
        <v>10853.973087672617</v>
      </c>
      <c r="S315" s="1214">
        <v>50587.741976993813</v>
      </c>
      <c r="T315" s="1158">
        <v>47024.172343081089</v>
      </c>
      <c r="U315" s="1158">
        <v>47984.785031036707</v>
      </c>
      <c r="V315" s="1159"/>
      <c r="W315" s="1159"/>
      <c r="X315" s="1160">
        <v>50037.674733105479</v>
      </c>
      <c r="Y315" s="1160">
        <v>47026.791500968917</v>
      </c>
      <c r="Z315" s="1215">
        <v>46277.163012267411</v>
      </c>
      <c r="AA315" s="166" t="s">
        <v>123</v>
      </c>
      <c r="AB315" s="152"/>
      <c r="AC315" s="1116"/>
      <c r="AD315" s="1116"/>
      <c r="AE315" s="1116"/>
      <c r="AF315" s="1116"/>
      <c r="AG315" s="1116"/>
      <c r="AH315" s="1116"/>
      <c r="AI315" s="1116"/>
      <c r="AJ315" s="1116"/>
      <c r="AK315" s="1116"/>
      <c r="AL315" s="1116"/>
      <c r="AM315" s="1116"/>
      <c r="AN315" s="1116"/>
      <c r="AO315" s="1116"/>
      <c r="AP315" s="1116"/>
      <c r="AQ315" s="1116"/>
      <c r="AR315" s="1116"/>
      <c r="AS315" s="1116"/>
      <c r="AT315" s="1116"/>
      <c r="AU315" s="1116"/>
      <c r="AV315" s="1116"/>
      <c r="AW315" s="1116"/>
      <c r="AX315" s="1116"/>
      <c r="AY315" s="1116"/>
      <c r="AZ315" s="1116"/>
      <c r="BA315" s="1116"/>
      <c r="BB315" s="1116"/>
    </row>
    <row r="316" spans="1:54" ht="15" x14ac:dyDescent="0.25">
      <c r="B316" s="160">
        <v>2048</v>
      </c>
      <c r="C316" s="1163">
        <v>47278.639308513208</v>
      </c>
      <c r="D316" s="1146">
        <v>29700.630460653574</v>
      </c>
      <c r="E316" s="1147">
        <v>30860.468311957218</v>
      </c>
      <c r="F316" s="1147"/>
      <c r="G316" s="1147"/>
      <c r="H316" s="1148">
        <v>43973.533658715693</v>
      </c>
      <c r="I316" s="1148">
        <v>27919.625062033636</v>
      </c>
      <c r="J316" s="1167">
        <v>35946.579360374664</v>
      </c>
      <c r="K316" s="1168">
        <v>4153.7130570209865</v>
      </c>
      <c r="L316" s="1151">
        <v>18790.356110113109</v>
      </c>
      <c r="M316" s="1152"/>
      <c r="N316" s="1152"/>
      <c r="O316" s="1153"/>
      <c r="P316" s="1154">
        <v>18790.356110113109</v>
      </c>
      <c r="Q316" s="1154">
        <v>4153.7130570209893</v>
      </c>
      <c r="R316" s="1213">
        <v>11472.034583567049</v>
      </c>
      <c r="S316" s="1214">
        <v>51432.352365534192</v>
      </c>
      <c r="T316" s="1158">
        <v>48490.986570766683</v>
      </c>
      <c r="U316" s="1158">
        <v>49650.824422070327</v>
      </c>
      <c r="V316" s="1159"/>
      <c r="W316" s="1159"/>
      <c r="X316" s="1160">
        <v>51067.769680679805</v>
      </c>
      <c r="Y316" s="1160">
        <v>48648.339224901007</v>
      </c>
      <c r="Z316" s="1215">
        <v>47418.613943941717</v>
      </c>
      <c r="AA316" s="166" t="s">
        <v>123</v>
      </c>
      <c r="AB316" s="152"/>
      <c r="AC316" s="1116"/>
      <c r="AD316" s="1116"/>
      <c r="AE316" s="1116"/>
      <c r="AF316" s="1116"/>
      <c r="AG316" s="1116"/>
      <c r="AH316" s="1116"/>
      <c r="AI316" s="1116"/>
      <c r="AJ316" s="1116"/>
      <c r="AK316" s="1116"/>
      <c r="AL316" s="1116"/>
      <c r="AM316" s="1116"/>
      <c r="AN316" s="1116"/>
      <c r="AO316" s="1116"/>
      <c r="AP316" s="1116"/>
      <c r="AQ316" s="1116"/>
      <c r="AR316" s="1116"/>
      <c r="AS316" s="1116"/>
      <c r="AT316" s="1116"/>
      <c r="AU316" s="1116"/>
      <c r="AV316" s="1116"/>
      <c r="AW316" s="1116"/>
      <c r="AX316" s="1116"/>
      <c r="AY316" s="1116"/>
      <c r="AZ316" s="1116"/>
      <c r="BA316" s="1116"/>
      <c r="BB316" s="1116"/>
    </row>
    <row r="317" spans="1:54" ht="15" x14ac:dyDescent="0.25">
      <c r="B317" s="160">
        <v>2049</v>
      </c>
      <c r="C317" s="1163">
        <v>48057.520729284763</v>
      </c>
      <c r="D317" s="1146">
        <v>29993.836616697507</v>
      </c>
      <c r="E317" s="1147">
        <v>31355.361280604102</v>
      </c>
      <c r="F317" s="1147"/>
      <c r="G317" s="1147"/>
      <c r="H317" s="1148">
        <v>44682.124304501995</v>
      </c>
      <c r="I317" s="1148">
        <v>28255.688113222252</v>
      </c>
      <c r="J317" s="1167">
        <v>36468.906208862121</v>
      </c>
      <c r="K317" s="1168">
        <v>4217.3292959317487</v>
      </c>
      <c r="L317" s="1151">
        <v>20021.651817325033</v>
      </c>
      <c r="M317" s="1152"/>
      <c r="N317" s="1152"/>
      <c r="O317" s="1153"/>
      <c r="P317" s="1154">
        <v>20021.651817325033</v>
      </c>
      <c r="Q317" s="1154">
        <v>4217.3292959317478</v>
      </c>
      <c r="R317" s="1213">
        <v>12119.490556628391</v>
      </c>
      <c r="S317" s="1214">
        <v>52274.85002521651</v>
      </c>
      <c r="T317" s="1158">
        <v>50015.48843402254</v>
      </c>
      <c r="U317" s="1158">
        <v>51377.013097929135</v>
      </c>
      <c r="V317" s="1159"/>
      <c r="W317" s="1159"/>
      <c r="X317" s="1160">
        <v>52151.283440175015</v>
      </c>
      <c r="Y317" s="1160">
        <v>50293.617597937104</v>
      </c>
      <c r="Z317" s="1215">
        <v>48588.396765490514</v>
      </c>
      <c r="AA317" s="166" t="s">
        <v>123</v>
      </c>
      <c r="AB317" s="152"/>
      <c r="AC317" s="1116"/>
      <c r="AD317" s="1116"/>
      <c r="AE317" s="1116"/>
      <c r="AF317" s="1116"/>
      <c r="AG317" s="1116"/>
      <c r="AH317" s="1116"/>
      <c r="AI317" s="1116"/>
      <c r="AJ317" s="1116"/>
      <c r="AK317" s="1116"/>
      <c r="AL317" s="1116"/>
      <c r="AM317" s="1116"/>
      <c r="AN317" s="1116"/>
      <c r="AO317" s="1116"/>
      <c r="AP317" s="1116"/>
      <c r="AQ317" s="1116"/>
      <c r="AR317" s="1116"/>
      <c r="AS317" s="1116"/>
      <c r="AT317" s="1116"/>
      <c r="AU317" s="1116"/>
      <c r="AV317" s="1116"/>
      <c r="AW317" s="1116"/>
      <c r="AX317" s="1116"/>
      <c r="AY317" s="1116"/>
      <c r="AZ317" s="1116"/>
      <c r="BA317" s="1116"/>
      <c r="BB317" s="1116"/>
    </row>
    <row r="318" spans="1:54" ht="15" x14ac:dyDescent="0.25">
      <c r="B318" s="160">
        <v>2050</v>
      </c>
      <c r="C318" s="1163">
        <v>48835.755816502067</v>
      </c>
      <c r="D318" s="1146">
        <v>30284.641804064158</v>
      </c>
      <c r="E318" s="1147">
        <v>31850.062567923116</v>
      </c>
      <c r="F318" s="1147"/>
      <c r="G318" s="1147"/>
      <c r="H318" s="1148">
        <v>45390.604101037432</v>
      </c>
      <c r="I318" s="1148">
        <v>28589.702691288796</v>
      </c>
      <c r="J318" s="1167">
        <v>36990.153396163114</v>
      </c>
      <c r="K318" s="1168">
        <v>4279.5230011840376</v>
      </c>
      <c r="L318" s="1151">
        <v>21314.649123942978</v>
      </c>
      <c r="M318" s="1152"/>
      <c r="N318" s="1152"/>
      <c r="O318" s="1153"/>
      <c r="P318" s="1154">
        <v>21314.649123942978</v>
      </c>
      <c r="Q318" s="1154">
        <v>4279.5230011840358</v>
      </c>
      <c r="R318" s="1213">
        <v>12797.086062563507</v>
      </c>
      <c r="S318" s="1214">
        <v>53115.278817686107</v>
      </c>
      <c r="T318" s="1158">
        <v>51599.290928007133</v>
      </c>
      <c r="U318" s="1158">
        <v>53164.71169186609</v>
      </c>
      <c r="V318" s="1159"/>
      <c r="W318" s="1159"/>
      <c r="X318" s="1160">
        <v>53353.002450402077</v>
      </c>
      <c r="Y318" s="1160">
        <v>51899.851841304153</v>
      </c>
      <c r="Z318" s="1215">
        <v>49787.239458726617</v>
      </c>
      <c r="AA318" s="166" t="s">
        <v>123</v>
      </c>
      <c r="AB318" s="152"/>
      <c r="AC318" s="1116"/>
      <c r="AD318" s="1116"/>
      <c r="AE318" s="1116"/>
      <c r="AF318" s="1116"/>
      <c r="AG318" s="1116"/>
      <c r="AH318" s="1116"/>
      <c r="AI318" s="1116"/>
      <c r="AJ318" s="1116"/>
      <c r="AK318" s="1116"/>
      <c r="AL318" s="1116"/>
      <c r="AM318" s="1116"/>
      <c r="AN318" s="1116"/>
      <c r="AO318" s="1116"/>
      <c r="AP318" s="1116"/>
      <c r="AQ318" s="1116"/>
      <c r="AR318" s="1116"/>
      <c r="AS318" s="1116"/>
      <c r="AT318" s="1116"/>
      <c r="AU318" s="1116"/>
      <c r="AV318" s="1116"/>
      <c r="AW318" s="1116"/>
      <c r="AX318" s="1116"/>
      <c r="AY318" s="1116"/>
      <c r="AZ318" s="1116"/>
      <c r="BA318" s="1116"/>
      <c r="BB318" s="1116"/>
    </row>
    <row r="319" spans="1:54" ht="15" x14ac:dyDescent="0.25">
      <c r="B319" s="160">
        <v>2051</v>
      </c>
      <c r="C319" s="1163">
        <v>49613.412910970059</v>
      </c>
      <c r="D319" s="1146">
        <v>30573.061063413603</v>
      </c>
      <c r="E319" s="1147">
        <v>32344.352048973473</v>
      </c>
      <c r="F319" s="1147"/>
      <c r="G319" s="1147"/>
      <c r="H319" s="1148">
        <v>46098.981965321764</v>
      </c>
      <c r="I319" s="1148">
        <v>28921.568716916321</v>
      </c>
      <c r="J319" s="1167">
        <v>37510.275341119042</v>
      </c>
      <c r="K319" s="1168">
        <v>4340.2001164641861</v>
      </c>
      <c r="L319" s="1151">
        <v>22670.91336045559</v>
      </c>
      <c r="M319" s="1152"/>
      <c r="N319" s="1152"/>
      <c r="O319" s="1153"/>
      <c r="P319" s="1154">
        <v>22670.91336045559</v>
      </c>
      <c r="Q319" s="1154">
        <v>4340.2001164641842</v>
      </c>
      <c r="R319" s="1213">
        <v>13505.556738459887</v>
      </c>
      <c r="S319" s="1214">
        <v>53953.613027434243</v>
      </c>
      <c r="T319" s="1158">
        <v>53243.974423869193</v>
      </c>
      <c r="U319" s="1158">
        <v>55015.265409429063</v>
      </c>
      <c r="V319" s="1159"/>
      <c r="W319" s="1159"/>
      <c r="X319" s="1160">
        <v>54798.821858140989</v>
      </c>
      <c r="Y319" s="1160">
        <v>53343.08004901401</v>
      </c>
      <c r="Z319" s="1215">
        <v>51015.832079578933</v>
      </c>
      <c r="AA319" s="166" t="s">
        <v>123</v>
      </c>
      <c r="AB319" s="152"/>
      <c r="AC319" s="1116"/>
      <c r="AD319" s="1116"/>
      <c r="AE319" s="1116"/>
      <c r="AF319" s="1116"/>
      <c r="AG319" s="1116"/>
      <c r="AH319" s="1116"/>
      <c r="AI319" s="1116"/>
      <c r="AJ319" s="1116"/>
      <c r="AK319" s="1116"/>
      <c r="AL319" s="1116"/>
      <c r="AM319" s="1116"/>
      <c r="AN319" s="1116"/>
      <c r="AO319" s="1116"/>
      <c r="AP319" s="1116"/>
      <c r="AQ319" s="1116"/>
      <c r="AR319" s="1116"/>
      <c r="AS319" s="1116"/>
      <c r="AT319" s="1116"/>
      <c r="AU319" s="1116"/>
      <c r="AV319" s="1116"/>
      <c r="AW319" s="1116"/>
      <c r="AX319" s="1116"/>
      <c r="AY319" s="1116"/>
      <c r="AZ319" s="1116"/>
      <c r="BA319" s="1116"/>
      <c r="BB319" s="1116"/>
    </row>
    <row r="320" spans="1:54" ht="15" x14ac:dyDescent="0.25">
      <c r="B320" s="160">
        <v>2052</v>
      </c>
      <c r="C320" s="1163">
        <v>50390.430684933977</v>
      </c>
      <c r="D320" s="1146">
        <v>30859.057384124761</v>
      </c>
      <c r="E320" s="1147">
        <v>32837.97555368828</v>
      </c>
      <c r="F320" s="1147"/>
      <c r="G320" s="1147"/>
      <c r="H320" s="1148">
        <v>46807.153181910646</v>
      </c>
      <c r="I320" s="1148">
        <v>29251.155899920705</v>
      </c>
      <c r="J320" s="1167">
        <v>38029.154540915675</v>
      </c>
      <c r="K320" s="1168">
        <v>4399.2553143369851</v>
      </c>
      <c r="L320" s="1151">
        <v>24091.967791756622</v>
      </c>
      <c r="M320" s="1152"/>
      <c r="N320" s="1152"/>
      <c r="O320" s="1153"/>
      <c r="P320" s="1154">
        <v>24091.967791756622</v>
      </c>
      <c r="Q320" s="1154">
        <v>4399.2553143369823</v>
      </c>
      <c r="R320" s="1213">
        <v>14245.611553046803</v>
      </c>
      <c r="S320" s="1214">
        <v>54789.685999270965</v>
      </c>
      <c r="T320" s="1158">
        <v>54951.025175881383</v>
      </c>
      <c r="U320" s="1158">
        <v>56929.943345444903</v>
      </c>
      <c r="V320" s="1159"/>
      <c r="W320" s="1159"/>
      <c r="X320" s="1160">
        <v>56530.015467469733</v>
      </c>
      <c r="Y320" s="1160">
        <v>54583.754212928434</v>
      </c>
      <c r="Z320" s="1215">
        <v>52274.766093962477</v>
      </c>
      <c r="AA320" s="166" t="s">
        <v>123</v>
      </c>
      <c r="AB320" s="152"/>
      <c r="AC320" s="1116"/>
      <c r="AD320" s="1116"/>
      <c r="AE320" s="1116"/>
      <c r="AF320" s="1116"/>
      <c r="AG320" s="1116"/>
      <c r="AH320" s="1116"/>
      <c r="AI320" s="1116"/>
      <c r="AJ320" s="1116"/>
      <c r="AK320" s="1116"/>
      <c r="AL320" s="1116"/>
      <c r="AM320" s="1116"/>
      <c r="AN320" s="1116"/>
      <c r="AO320" s="1116"/>
      <c r="AP320" s="1116"/>
      <c r="AQ320" s="1116"/>
      <c r="AR320" s="1116"/>
      <c r="AS320" s="1116"/>
      <c r="AT320" s="1116"/>
      <c r="AU320" s="1116"/>
      <c r="AV320" s="1116"/>
      <c r="AW320" s="1116"/>
      <c r="AX320" s="1116"/>
      <c r="AY320" s="1116"/>
      <c r="AZ320" s="1116"/>
      <c r="BA320" s="1116"/>
      <c r="BB320" s="1116"/>
    </row>
    <row r="321" spans="1:54" ht="15" x14ac:dyDescent="0.25">
      <c r="B321" s="160">
        <v>2053</v>
      </c>
      <c r="C321" s="1163">
        <v>51166.667032656464</v>
      </c>
      <c r="D321" s="1146">
        <v>31142.555982077207</v>
      </c>
      <c r="E321" s="1147">
        <v>33330.655756842541</v>
      </c>
      <c r="F321" s="1147"/>
      <c r="G321" s="1147"/>
      <c r="H321" s="1148">
        <v>47514.941484958101</v>
      </c>
      <c r="I321" s="1148">
        <v>29578.311029426048</v>
      </c>
      <c r="J321" s="1167">
        <v>38546.626257192074</v>
      </c>
      <c r="K321" s="1168">
        <v>4456.5763736053514</v>
      </c>
      <c r="L321" s="1151">
        <v>25579.295017038978</v>
      </c>
      <c r="M321" s="1152"/>
      <c r="N321" s="1152"/>
      <c r="O321" s="1153"/>
      <c r="P321" s="1154">
        <v>25579.295017038978</v>
      </c>
      <c r="Q321" s="1154">
        <v>4456.5763736053523</v>
      </c>
      <c r="R321" s="1213">
        <v>15017.935695322165</v>
      </c>
      <c r="S321" s="1214">
        <v>55623.243406261812</v>
      </c>
      <c r="T321" s="1158">
        <v>56721.850999116185</v>
      </c>
      <c r="U321" s="1158">
        <v>58909.950773881515</v>
      </c>
      <c r="V321" s="1159"/>
      <c r="W321" s="1159"/>
      <c r="X321" s="1160">
        <v>58451.159862057611</v>
      </c>
      <c r="Y321" s="1160">
        <v>55718.870257448725</v>
      </c>
      <c r="Z321" s="1215">
        <v>53564.561952514239</v>
      </c>
      <c r="AA321" s="166" t="s">
        <v>123</v>
      </c>
      <c r="AB321" s="152"/>
      <c r="AC321" s="1116"/>
      <c r="AD321" s="1116"/>
      <c r="AE321" s="1116"/>
      <c r="AF321" s="1116"/>
      <c r="AG321" s="1116"/>
      <c r="AH321" s="1116"/>
      <c r="AI321" s="1116"/>
      <c r="AJ321" s="1116"/>
      <c r="AK321" s="1116"/>
      <c r="AL321" s="1116"/>
      <c r="AM321" s="1116"/>
      <c r="AN321" s="1116"/>
      <c r="AO321" s="1116"/>
      <c r="AP321" s="1116"/>
      <c r="AQ321" s="1116"/>
      <c r="AR321" s="1116"/>
      <c r="AS321" s="1116"/>
      <c r="AT321" s="1116"/>
      <c r="AU321" s="1116"/>
      <c r="AV321" s="1116"/>
      <c r="AW321" s="1116"/>
      <c r="AX321" s="1116"/>
      <c r="AY321" s="1116"/>
      <c r="AZ321" s="1116"/>
      <c r="BA321" s="1116"/>
      <c r="BB321" s="1116"/>
    </row>
    <row r="322" spans="1:54" ht="15" x14ac:dyDescent="0.25">
      <c r="B322" s="160">
        <v>2054</v>
      </c>
      <c r="C322" s="1163">
        <v>51941.907521825902</v>
      </c>
      <c r="D322" s="1146">
        <v>31423.452113965366</v>
      </c>
      <c r="E322" s="1147">
        <v>33822.098215612554</v>
      </c>
      <c r="F322" s="1147"/>
      <c r="G322" s="1147"/>
      <c r="H322" s="1148">
        <v>48222.107514332063</v>
      </c>
      <c r="I322" s="1148">
        <v>29902.864386603818</v>
      </c>
      <c r="J322" s="1167">
        <v>39062.485950467941</v>
      </c>
      <c r="K322" s="1168">
        <v>4512.0450285757352</v>
      </c>
      <c r="L322" s="1151">
        <v>27134.335241284178</v>
      </c>
      <c r="M322" s="1152"/>
      <c r="N322" s="1152"/>
      <c r="O322" s="1153"/>
      <c r="P322" s="1154">
        <v>27134.335241284178</v>
      </c>
      <c r="Q322" s="1154">
        <v>4512.0450285757361</v>
      </c>
      <c r="R322" s="1213">
        <v>15823.190134929957</v>
      </c>
      <c r="S322" s="1214">
        <v>56453.952550401635</v>
      </c>
      <c r="T322" s="1158">
        <v>58557.787355249544</v>
      </c>
      <c r="U322" s="1158">
        <v>60956.433456896732</v>
      </c>
      <c r="V322" s="1159"/>
      <c r="W322" s="1159"/>
      <c r="X322" s="1160">
        <v>60495.500889242074</v>
      </c>
      <c r="Y322" s="1160">
        <v>56816.614685789871</v>
      </c>
      <c r="Z322" s="1215">
        <v>54885.676085397899</v>
      </c>
      <c r="AA322" s="166" t="s">
        <v>123</v>
      </c>
      <c r="AB322" s="152"/>
      <c r="AC322" s="1116"/>
      <c r="AD322" s="1116"/>
      <c r="AE322" s="1116"/>
      <c r="AF322" s="1116"/>
      <c r="AG322" s="1116"/>
      <c r="AH322" s="1116"/>
      <c r="AI322" s="1116"/>
      <c r="AJ322" s="1116"/>
      <c r="AK322" s="1116"/>
      <c r="AL322" s="1116"/>
      <c r="AM322" s="1116"/>
      <c r="AN322" s="1116"/>
      <c r="AO322" s="1116"/>
      <c r="AP322" s="1116"/>
      <c r="AQ322" s="1116"/>
      <c r="AR322" s="1116"/>
      <c r="AS322" s="1116"/>
      <c r="AT322" s="1116"/>
      <c r="AU322" s="1116"/>
      <c r="AV322" s="1116"/>
      <c r="AW322" s="1116"/>
      <c r="AX322" s="1116"/>
      <c r="AY322" s="1116"/>
      <c r="AZ322" s="1116"/>
      <c r="BA322" s="1116"/>
      <c r="BB322" s="1116"/>
    </row>
    <row r="323" spans="1:54" ht="15" x14ac:dyDescent="0.25">
      <c r="B323" s="160">
        <v>2055</v>
      </c>
      <c r="C323" s="1163">
        <v>52716.001367988458</v>
      </c>
      <c r="D323" s="1146">
        <v>31701.668180674911</v>
      </c>
      <c r="E323" s="1147">
        <v>34312.043549741262</v>
      </c>
      <c r="F323" s="1147"/>
      <c r="G323" s="1147"/>
      <c r="H323" s="1148">
        <v>48928.468773965455</v>
      </c>
      <c r="I323" s="1148">
        <v>30224.673291637642</v>
      </c>
      <c r="J323" s="1167">
        <v>39576.571032801548</v>
      </c>
      <c r="K323" s="1168">
        <v>4565.5488844776783</v>
      </c>
      <c r="L323" s="1151">
        <v>28758.530439090962</v>
      </c>
      <c r="M323" s="1152"/>
      <c r="N323" s="1152"/>
      <c r="O323" s="1153"/>
      <c r="P323" s="1154">
        <v>28758.530439090959</v>
      </c>
      <c r="Q323" s="1154">
        <v>4565.5488844776828</v>
      </c>
      <c r="R323" s="1213">
        <v>16662.039661784322</v>
      </c>
      <c r="S323" s="1214">
        <v>57281.550252466135</v>
      </c>
      <c r="T323" s="1158">
        <v>60460.19861976587</v>
      </c>
      <c r="U323" s="1158">
        <v>63070.573988832228</v>
      </c>
      <c r="V323" s="1159"/>
      <c r="W323" s="1159"/>
      <c r="X323" s="1160">
        <v>62637.925900026545</v>
      </c>
      <c r="Y323" s="1160">
        <v>57903.622674016267</v>
      </c>
      <c r="Z323" s="1215">
        <v>56238.61069458587</v>
      </c>
      <c r="AA323" s="166" t="s">
        <v>123</v>
      </c>
      <c r="AB323" s="152"/>
      <c r="AC323" s="1116"/>
      <c r="AD323" s="1116"/>
      <c r="AE323" s="1116"/>
      <c r="AF323" s="1116"/>
      <c r="AG323" s="1116"/>
      <c r="AH323" s="1116"/>
      <c r="AI323" s="1116"/>
      <c r="AJ323" s="1116"/>
      <c r="AK323" s="1116"/>
      <c r="AL323" s="1116"/>
      <c r="AM323" s="1116"/>
      <c r="AN323" s="1116"/>
      <c r="AO323" s="1116"/>
      <c r="AP323" s="1116"/>
      <c r="AQ323" s="1116"/>
      <c r="AR323" s="1116"/>
      <c r="AS323" s="1116"/>
      <c r="AT323" s="1116"/>
      <c r="AU323" s="1116"/>
      <c r="AV323" s="1116"/>
      <c r="AW323" s="1116"/>
      <c r="AX323" s="1116"/>
      <c r="AY323" s="1116"/>
      <c r="AZ323" s="1116"/>
      <c r="BA323" s="1116"/>
      <c r="BB323" s="1116"/>
    </row>
    <row r="324" spans="1:54" ht="15" x14ac:dyDescent="0.25">
      <c r="B324" s="160">
        <v>2056</v>
      </c>
      <c r="C324" s="1163">
        <v>53488.90724286835</v>
      </c>
      <c r="D324" s="1146">
        <v>31977.164333265646</v>
      </c>
      <c r="E324" s="1147">
        <v>34800.261884747735</v>
      </c>
      <c r="F324" s="1147"/>
      <c r="G324" s="1147"/>
      <c r="H324" s="1148">
        <v>49633.936151531983</v>
      </c>
      <c r="I324" s="1148">
        <v>30543.619489055833</v>
      </c>
      <c r="J324" s="1167">
        <v>40088.777820293908</v>
      </c>
      <c r="K324" s="1168">
        <v>4616.985346670599</v>
      </c>
      <c r="L324" s="1151">
        <v>30453.339005578237</v>
      </c>
      <c r="M324" s="1152"/>
      <c r="N324" s="1152"/>
      <c r="O324" s="1153"/>
      <c r="P324" s="1154">
        <v>30453.33900557824</v>
      </c>
      <c r="Q324" s="1154">
        <v>4616.9853466705936</v>
      </c>
      <c r="R324" s="1213">
        <v>17535.162176124417</v>
      </c>
      <c r="S324" s="1214">
        <v>58105.892589538948</v>
      </c>
      <c r="T324" s="1158">
        <v>62430.503338843882</v>
      </c>
      <c r="U324" s="1158">
        <v>65253.600890325972</v>
      </c>
      <c r="V324" s="1159"/>
      <c r="W324" s="1159"/>
      <c r="X324" s="1160">
        <v>64869.422009783055</v>
      </c>
      <c r="Y324" s="1160">
        <v>58990.575869356151</v>
      </c>
      <c r="Z324" s="1215">
        <v>57623.939996418325</v>
      </c>
      <c r="AA324" s="166" t="s">
        <v>123</v>
      </c>
      <c r="AB324" s="152"/>
      <c r="AC324" s="1116"/>
      <c r="AD324" s="1116"/>
      <c r="AE324" s="1116"/>
      <c r="AF324" s="1116"/>
      <c r="AG324" s="1116"/>
      <c r="AH324" s="1116"/>
      <c r="AI324" s="1116"/>
      <c r="AJ324" s="1116"/>
      <c r="AK324" s="1116"/>
      <c r="AL324" s="1116"/>
      <c r="AM324" s="1116"/>
      <c r="AN324" s="1116"/>
      <c r="AO324" s="1116"/>
      <c r="AP324" s="1116"/>
      <c r="AQ324" s="1116"/>
      <c r="AR324" s="1116"/>
      <c r="AS324" s="1116"/>
      <c r="AT324" s="1116"/>
      <c r="AU324" s="1116"/>
      <c r="AV324" s="1116"/>
      <c r="AW324" s="1116"/>
      <c r="AX324" s="1116"/>
      <c r="AY324" s="1116"/>
      <c r="AZ324" s="1116"/>
      <c r="BA324" s="1116"/>
      <c r="BB324" s="1116"/>
    </row>
    <row r="325" spans="1:54" ht="15" x14ac:dyDescent="0.25">
      <c r="B325" s="160">
        <v>2057</v>
      </c>
      <c r="C325" s="1163">
        <v>54260.666998853514</v>
      </c>
      <c r="D325" s="1146">
        <v>32249.936041966565</v>
      </c>
      <c r="E325" s="1147">
        <v>35286.579037045376</v>
      </c>
      <c r="F325" s="1147"/>
      <c r="G325" s="1147"/>
      <c r="H325" s="1148">
        <v>50338.496518847154</v>
      </c>
      <c r="I325" s="1148">
        <v>30859.624866396476</v>
      </c>
      <c r="J325" s="1167">
        <v>40599.060692621817</v>
      </c>
      <c r="K325" s="1168">
        <v>4666.2592366998279</v>
      </c>
      <c r="L325" s="1151">
        <v>32220.240950175015</v>
      </c>
      <c r="M325" s="1152"/>
      <c r="N325" s="1152"/>
      <c r="O325" s="1153"/>
      <c r="P325" s="1154">
        <v>32220.240950175015</v>
      </c>
      <c r="Q325" s="1154">
        <v>4666.2592366998288</v>
      </c>
      <c r="R325" s="1213">
        <v>18443.250093437422</v>
      </c>
      <c r="S325" s="1214">
        <v>58926.926235553343</v>
      </c>
      <c r="T325" s="1158">
        <v>64470.176992141583</v>
      </c>
      <c r="U325" s="1158">
        <v>67506.819987220399</v>
      </c>
      <c r="V325" s="1159"/>
      <c r="W325" s="1159"/>
      <c r="X325" s="1160">
        <v>67186.845495496222</v>
      </c>
      <c r="Y325" s="1160">
        <v>60082.436647780669</v>
      </c>
      <c r="Z325" s="1215">
        <v>59042.310786059243</v>
      </c>
      <c r="AA325" s="166" t="s">
        <v>123</v>
      </c>
      <c r="AB325" s="152"/>
      <c r="AC325" s="1116"/>
      <c r="AD325" s="1116"/>
      <c r="AE325" s="1116"/>
      <c r="AF325" s="1116"/>
      <c r="AG325" s="1116"/>
      <c r="AH325" s="1116"/>
      <c r="AI325" s="1116"/>
      <c r="AJ325" s="1116"/>
      <c r="AK325" s="1116"/>
      <c r="AL325" s="1116"/>
      <c r="AM325" s="1116"/>
      <c r="AN325" s="1116"/>
      <c r="AO325" s="1116"/>
      <c r="AP325" s="1116"/>
      <c r="AQ325" s="1116"/>
      <c r="AR325" s="1116"/>
      <c r="AS325" s="1116"/>
      <c r="AT325" s="1116"/>
      <c r="AU325" s="1116"/>
      <c r="AV325" s="1116"/>
      <c r="AW325" s="1116"/>
      <c r="AX325" s="1116"/>
      <c r="AY325" s="1116"/>
      <c r="AZ325" s="1116"/>
      <c r="BA325" s="1116"/>
      <c r="BB325" s="1116"/>
    </row>
    <row r="326" spans="1:54" ht="15" x14ac:dyDescent="0.25">
      <c r="B326" s="160">
        <v>2058</v>
      </c>
      <c r="C326" s="1163">
        <v>55031.29479808444</v>
      </c>
      <c r="D326" s="1146">
        <v>32519.971266265096</v>
      </c>
      <c r="E326" s="1147">
        <v>35770.852386066254</v>
      </c>
      <c r="F326" s="1147"/>
      <c r="G326" s="1147"/>
      <c r="H326" s="1148">
        <v>51042.11856155828</v>
      </c>
      <c r="I326" s="1148">
        <v>31172.627072052244</v>
      </c>
      <c r="J326" s="1167">
        <v>41107.372816805262</v>
      </c>
      <c r="K326" s="1168">
        <v>4713.2731695578241</v>
      </c>
      <c r="L326" s="1151">
        <v>34060.700933448832</v>
      </c>
      <c r="M326" s="1152"/>
      <c r="N326" s="1152"/>
      <c r="O326" s="1153"/>
      <c r="P326" s="1154">
        <v>34060.700933448832</v>
      </c>
      <c r="Q326" s="1154">
        <v>4713.2731695578241</v>
      </c>
      <c r="R326" s="1213">
        <v>19386.987051503329</v>
      </c>
      <c r="S326" s="1214">
        <v>59744.567967642266</v>
      </c>
      <c r="T326" s="1158">
        <v>66580.672199713925</v>
      </c>
      <c r="U326" s="1158">
        <v>69831.553319515078</v>
      </c>
      <c r="V326" s="1159"/>
      <c r="W326" s="1159"/>
      <c r="X326" s="1160">
        <v>69589.40328242851</v>
      </c>
      <c r="Y326" s="1160">
        <v>61181.792375485667</v>
      </c>
      <c r="Z326" s="1215">
        <v>60494.359868308587</v>
      </c>
      <c r="AA326" s="166" t="s">
        <v>123</v>
      </c>
      <c r="AC326" s="1116"/>
      <c r="AD326" s="1116"/>
      <c r="AE326" s="1116"/>
      <c r="AF326" s="1116"/>
      <c r="AG326" s="1116"/>
      <c r="AH326" s="1116"/>
      <c r="AI326" s="1116"/>
      <c r="AJ326" s="1116"/>
      <c r="AK326" s="1116"/>
      <c r="AL326" s="1116"/>
      <c r="AM326" s="1116"/>
      <c r="AN326" s="1116"/>
      <c r="AO326" s="1116"/>
      <c r="AP326" s="1116"/>
      <c r="AQ326" s="1116"/>
      <c r="AR326" s="1116"/>
      <c r="AS326" s="1116"/>
      <c r="AT326" s="1116"/>
      <c r="AU326" s="1116"/>
      <c r="AV326" s="1116"/>
      <c r="AW326" s="1116"/>
      <c r="AX326" s="1116"/>
      <c r="AY326" s="1116"/>
      <c r="AZ326" s="1116"/>
      <c r="BA326" s="1116"/>
      <c r="BB326" s="1116"/>
    </row>
    <row r="327" spans="1:54" ht="15" x14ac:dyDescent="0.25">
      <c r="B327" s="160">
        <v>2059</v>
      </c>
      <c r="C327" s="1163">
        <v>55800.832431604234</v>
      </c>
      <c r="D327" s="1146">
        <v>32787.270133749611</v>
      </c>
      <c r="E327" s="1147">
        <v>36252.97208177251</v>
      </c>
      <c r="F327" s="1147"/>
      <c r="G327" s="1147"/>
      <c r="H327" s="1148">
        <v>51744.798672299716</v>
      </c>
      <c r="I327" s="1148">
        <v>31482.584425784535</v>
      </c>
      <c r="J327" s="1167">
        <v>41613.691549042123</v>
      </c>
      <c r="K327" s="1168">
        <v>4757.9323161046659</v>
      </c>
      <c r="L327" s="1151">
        <v>35976.187900098281</v>
      </c>
      <c r="M327" s="1152"/>
      <c r="N327" s="1152"/>
      <c r="O327" s="1153"/>
      <c r="P327" s="1154">
        <v>35976.187900098281</v>
      </c>
      <c r="Q327" s="1154">
        <v>4757.9323161046614</v>
      </c>
      <c r="R327" s="1213">
        <v>20367.060108101472</v>
      </c>
      <c r="S327" s="1214">
        <v>60558.764747708898</v>
      </c>
      <c r="T327" s="1158">
        <v>68763.458033847885</v>
      </c>
      <c r="U327" s="1158">
        <v>72229.159981870791</v>
      </c>
      <c r="V327" s="1159"/>
      <c r="W327" s="1159"/>
      <c r="X327" s="1160">
        <v>72077.397866830943</v>
      </c>
      <c r="Y327" s="1160">
        <v>62290.190642120768</v>
      </c>
      <c r="Z327" s="1215">
        <v>61980.751657143599</v>
      </c>
      <c r="AA327" s="166" t="s">
        <v>123</v>
      </c>
      <c r="AC327" s="1116"/>
      <c r="AD327" s="1116"/>
      <c r="AE327" s="1116"/>
      <c r="AF327" s="1116"/>
      <c r="AG327" s="1116"/>
      <c r="AH327" s="1116"/>
      <c r="AI327" s="1116"/>
      <c r="AJ327" s="1116"/>
      <c r="AK327" s="1116"/>
      <c r="AL327" s="1116"/>
      <c r="AM327" s="1116"/>
      <c r="AN327" s="1116"/>
      <c r="AO327" s="1116"/>
      <c r="AP327" s="1116"/>
      <c r="AQ327" s="1116"/>
      <c r="AR327" s="1116"/>
      <c r="AS327" s="1116"/>
      <c r="AT327" s="1116"/>
      <c r="AU327" s="1116"/>
      <c r="AV327" s="1116"/>
      <c r="AW327" s="1116"/>
      <c r="AX327" s="1116"/>
      <c r="AY327" s="1116"/>
      <c r="AZ327" s="1116"/>
      <c r="BA327" s="1116"/>
      <c r="BB327" s="1116"/>
    </row>
    <row r="328" spans="1:54" ht="15.6" thickBot="1" x14ac:dyDescent="0.3">
      <c r="A328" s="160"/>
      <c r="B328" s="160">
        <v>2060</v>
      </c>
      <c r="C328" s="1188">
        <v>56569.316108640654</v>
      </c>
      <c r="D328" s="1189">
        <v>33051.824465106911</v>
      </c>
      <c r="E328" s="1190">
        <v>36732.814398920738</v>
      </c>
      <c r="F328" s="1190"/>
      <c r="G328" s="1190"/>
      <c r="H328" s="1191">
        <v>52446.526353843292</v>
      </c>
      <c r="I328" s="1191">
        <v>31789.443627935587</v>
      </c>
      <c r="J328" s="1192">
        <v>42117.984990889439</v>
      </c>
      <c r="K328" s="1193">
        <v>4800.1415286902666</v>
      </c>
      <c r="L328" s="1194">
        <v>37968.154483925682</v>
      </c>
      <c r="M328" s="1195"/>
      <c r="N328" s="1195"/>
      <c r="O328" s="1196"/>
      <c r="P328" s="1197">
        <v>37968.154483925682</v>
      </c>
      <c r="Q328" s="1197">
        <v>4800.1415286902629</v>
      </c>
      <c r="R328" s="1216">
        <v>21384.148006307973</v>
      </c>
      <c r="S328" s="1217">
        <v>61369.457637330925</v>
      </c>
      <c r="T328" s="1201">
        <v>71019.978949032593</v>
      </c>
      <c r="U328" s="1201">
        <v>74700.968882846413</v>
      </c>
      <c r="V328" s="1202"/>
      <c r="W328" s="1202"/>
      <c r="X328" s="1203">
        <v>74651.635950178665</v>
      </c>
      <c r="Y328" s="1203">
        <v>63408.634362627956</v>
      </c>
      <c r="Z328" s="1218">
        <v>63502.132997197412</v>
      </c>
      <c r="AA328" s="166" t="s">
        <v>123</v>
      </c>
      <c r="AC328" s="1116"/>
      <c r="AD328" s="1116"/>
      <c r="AE328" s="1116"/>
      <c r="AF328" s="1116"/>
      <c r="AG328" s="1116"/>
      <c r="AH328" s="1116"/>
      <c r="AI328" s="1116"/>
      <c r="AJ328" s="1116"/>
      <c r="AK328" s="1116"/>
      <c r="AL328" s="1116"/>
      <c r="AM328" s="1116"/>
      <c r="AN328" s="1116"/>
      <c r="AO328" s="1116"/>
      <c r="AP328" s="1116"/>
      <c r="AQ328" s="1116"/>
      <c r="AR328" s="1116"/>
      <c r="AS328" s="1116"/>
      <c r="AT328" s="1116"/>
      <c r="AU328" s="1116"/>
      <c r="AV328" s="1116"/>
      <c r="AW328" s="1116"/>
      <c r="AX328" s="1116"/>
      <c r="AY328" s="1116"/>
      <c r="AZ328" s="1116"/>
      <c r="BA328" s="1116"/>
      <c r="BB328" s="1116"/>
    </row>
    <row r="329" spans="1:54" x14ac:dyDescent="0.25">
      <c r="A329" s="160"/>
      <c r="AB329" s="152"/>
      <c r="AC329" s="1116"/>
      <c r="AD329" s="1116"/>
      <c r="AE329" s="1116"/>
      <c r="AF329" s="1116"/>
      <c r="AG329" s="1116"/>
      <c r="AH329" s="1116"/>
      <c r="AI329" s="1116"/>
      <c r="AJ329" s="1116"/>
      <c r="AK329" s="1116"/>
      <c r="AL329" s="1116"/>
      <c r="AM329" s="1116"/>
      <c r="AN329" s="1116"/>
      <c r="AO329" s="1116"/>
      <c r="AP329" s="1116"/>
      <c r="AQ329" s="1116"/>
      <c r="AR329" s="1116"/>
      <c r="AS329" s="1116"/>
      <c r="AT329" s="1116"/>
      <c r="AU329" s="1116"/>
      <c r="AV329" s="1116"/>
      <c r="AW329" s="1116"/>
      <c r="AX329" s="1116"/>
      <c r="AY329" s="1116"/>
      <c r="AZ329" s="1116"/>
      <c r="BA329" s="1116"/>
      <c r="BB329" s="1116"/>
    </row>
    <row r="330" spans="1:54" x14ac:dyDescent="0.25">
      <c r="A330" s="160"/>
      <c r="AB330" s="152"/>
      <c r="AC330" s="1116"/>
      <c r="AD330" s="1116"/>
      <c r="AE330" s="1116"/>
      <c r="AF330" s="1116"/>
      <c r="AG330" s="1116"/>
      <c r="AH330" s="1116"/>
      <c r="AI330" s="1116"/>
      <c r="AJ330" s="1116"/>
      <c r="AK330" s="1116"/>
      <c r="AL330" s="1116"/>
      <c r="AM330" s="1116"/>
      <c r="AN330" s="1116"/>
      <c r="AO330" s="1116"/>
      <c r="AP330" s="1116"/>
      <c r="AQ330" s="1116"/>
      <c r="AR330" s="1116"/>
      <c r="AS330" s="1116"/>
      <c r="AT330" s="1116"/>
      <c r="AU330" s="1116"/>
      <c r="AV330" s="1116"/>
      <c r="AW330" s="1116"/>
      <c r="AX330" s="1116"/>
      <c r="AY330" s="1116"/>
      <c r="AZ330" s="1116"/>
      <c r="BA330" s="1116"/>
      <c r="BB330" s="1116"/>
    </row>
    <row r="331" spans="1:54" x14ac:dyDescent="0.25">
      <c r="A331" s="191" t="s">
        <v>311</v>
      </c>
      <c r="AC331" s="1116"/>
      <c r="AD331" s="1116"/>
      <c r="AE331" s="1116"/>
      <c r="AF331" s="1116"/>
      <c r="AG331" s="1116"/>
      <c r="AH331" s="1116"/>
      <c r="AI331" s="1116"/>
      <c r="AJ331" s="1116"/>
      <c r="AK331" s="1116"/>
      <c r="AL331" s="1116"/>
      <c r="AM331" s="1116"/>
      <c r="AN331" s="1116"/>
      <c r="AO331" s="1116"/>
      <c r="AP331" s="1116"/>
      <c r="AQ331" s="1116"/>
      <c r="AR331" s="1116"/>
      <c r="AS331" s="1116"/>
      <c r="AT331" s="1116"/>
      <c r="AU331" s="1116"/>
      <c r="AV331" s="1116"/>
      <c r="AW331" s="1116"/>
      <c r="AX331" s="1116"/>
      <c r="AY331" s="1116"/>
      <c r="AZ331" s="1116"/>
      <c r="BA331" s="1116"/>
      <c r="BB331" s="1116"/>
    </row>
    <row r="332" spans="1:54" x14ac:dyDescent="0.25">
      <c r="A332" s="191"/>
      <c r="AC332" s="1116"/>
      <c r="AD332" s="1116"/>
      <c r="AE332" s="1116"/>
      <c r="AF332" s="1116"/>
      <c r="AG332" s="1116"/>
      <c r="AH332" s="1116"/>
      <c r="AI332" s="1116"/>
      <c r="AJ332" s="1116"/>
      <c r="AK332" s="1116"/>
      <c r="AL332" s="1116"/>
      <c r="AM332" s="1116"/>
      <c r="AN332" s="1116"/>
      <c r="AO332" s="1116"/>
      <c r="AP332" s="1116"/>
      <c r="AQ332" s="1116"/>
      <c r="AR332" s="1116"/>
      <c r="AS332" s="1116"/>
      <c r="AT332" s="1116"/>
      <c r="AU332" s="1116"/>
      <c r="AV332" s="1116"/>
      <c r="AW332" s="1116"/>
      <c r="AX332" s="1116"/>
      <c r="AY332" s="1116"/>
      <c r="AZ332" s="1116"/>
      <c r="BA332" s="1116"/>
      <c r="BB332" s="1116"/>
    </row>
    <row r="333" spans="1:54" x14ac:dyDescent="0.25">
      <c r="A333" s="160"/>
      <c r="AB333" s="152"/>
      <c r="AC333" s="1116"/>
      <c r="AD333" s="1116"/>
      <c r="AE333" s="1116"/>
      <c r="AF333" s="1116"/>
      <c r="AG333" s="1116"/>
      <c r="AH333" s="1116"/>
      <c r="AI333" s="1116"/>
      <c r="AJ333" s="1116"/>
      <c r="AK333" s="1116"/>
      <c r="AL333" s="1116"/>
      <c r="AM333" s="1116"/>
      <c r="AN333" s="1116"/>
      <c r="AO333" s="1116"/>
      <c r="AP333" s="1116"/>
      <c r="AQ333" s="1116"/>
      <c r="AR333" s="1116"/>
      <c r="AS333" s="1116"/>
      <c r="AT333" s="1116"/>
      <c r="AU333" s="1116"/>
      <c r="AV333" s="1116"/>
      <c r="AW333" s="1116"/>
      <c r="AX333" s="1116"/>
      <c r="AY333" s="1116"/>
      <c r="AZ333" s="1116"/>
      <c r="BA333" s="1116"/>
      <c r="BB333" s="1116"/>
    </row>
    <row r="334" spans="1:54" s="128" customFormat="1" x14ac:dyDescent="0.25">
      <c r="A334" s="201"/>
      <c r="C334" s="146"/>
      <c r="D334" s="146"/>
      <c r="E334" s="146"/>
      <c r="F334" s="146"/>
      <c r="G334" s="146"/>
      <c r="H334" s="146"/>
      <c r="I334" s="146"/>
      <c r="J334" s="146"/>
      <c r="K334" s="146"/>
      <c r="L334" s="146"/>
      <c r="M334" s="146"/>
      <c r="N334" s="146"/>
      <c r="O334" s="146"/>
      <c r="P334" s="146"/>
      <c r="Q334" s="146"/>
      <c r="R334" s="146"/>
      <c r="S334" s="146"/>
      <c r="T334" s="146"/>
      <c r="AB334" s="202"/>
      <c r="AC334" s="1219"/>
      <c r="AD334" s="1219"/>
      <c r="AE334" s="1219"/>
      <c r="AF334" s="1219"/>
      <c r="AG334" s="1219"/>
      <c r="AH334" s="1219"/>
      <c r="AI334" s="1219"/>
      <c r="AJ334" s="1219"/>
      <c r="AK334" s="1219"/>
      <c r="AL334" s="1219"/>
      <c r="AM334" s="1219"/>
      <c r="AN334" s="1219"/>
      <c r="AO334" s="1219"/>
      <c r="AP334" s="1219"/>
      <c r="AQ334" s="1219"/>
      <c r="AR334" s="1219"/>
      <c r="AS334" s="1219"/>
      <c r="AT334" s="1219"/>
      <c r="AU334" s="1219"/>
      <c r="AV334" s="1219"/>
      <c r="AW334" s="1219"/>
      <c r="AX334" s="1219"/>
      <c r="AY334" s="1219"/>
      <c r="AZ334" s="1219"/>
      <c r="BA334" s="1219"/>
      <c r="BB334" s="1219"/>
    </row>
    <row r="335" spans="1:54" s="128" customFormat="1" x14ac:dyDescent="0.25">
      <c r="A335" s="201"/>
      <c r="C335" s="146"/>
      <c r="D335" s="146"/>
      <c r="E335" s="146"/>
      <c r="F335" s="146"/>
      <c r="G335" s="146"/>
      <c r="H335" s="146"/>
      <c r="I335" s="146"/>
      <c r="J335" s="146"/>
      <c r="K335" s="146"/>
      <c r="L335" s="146"/>
      <c r="M335" s="146"/>
      <c r="N335" s="146"/>
      <c r="O335" s="146"/>
      <c r="P335" s="146"/>
      <c r="Q335" s="146"/>
      <c r="R335" s="146"/>
      <c r="S335" s="146"/>
      <c r="T335" s="146"/>
      <c r="AB335" s="202"/>
      <c r="AC335" s="1219"/>
      <c r="AD335" s="1219"/>
      <c r="AE335" s="1219"/>
      <c r="AF335" s="1219"/>
      <c r="AG335" s="1219"/>
      <c r="AH335" s="1219"/>
      <c r="AI335" s="1219"/>
      <c r="AJ335" s="1219"/>
      <c r="AK335" s="1219"/>
      <c r="AL335" s="1219"/>
      <c r="AM335" s="1219"/>
      <c r="AN335" s="1219"/>
      <c r="AO335" s="1219"/>
      <c r="AP335" s="1219"/>
      <c r="AQ335" s="1219"/>
      <c r="AR335" s="1219"/>
      <c r="AS335" s="1219"/>
      <c r="AT335" s="1219"/>
      <c r="AU335" s="1219"/>
      <c r="AV335" s="1219"/>
      <c r="AW335" s="1219"/>
      <c r="AX335" s="1219"/>
      <c r="AY335" s="1219"/>
      <c r="AZ335" s="1219"/>
      <c r="BA335" s="1219"/>
      <c r="BB335" s="1219"/>
    </row>
    <row r="336" spans="1:54" s="143" customFormat="1" x14ac:dyDescent="0.25">
      <c r="A336" s="191"/>
      <c r="B336" s="109"/>
      <c r="C336" s="105"/>
      <c r="D336" s="105"/>
      <c r="E336" s="105"/>
      <c r="F336" s="105"/>
      <c r="G336" s="105"/>
      <c r="H336" s="105"/>
      <c r="I336" s="105"/>
      <c r="J336" s="105"/>
      <c r="K336" s="105"/>
      <c r="L336" s="105"/>
      <c r="M336" s="105"/>
      <c r="N336" s="105"/>
      <c r="O336" s="105"/>
      <c r="P336" s="105"/>
      <c r="Q336" s="105"/>
      <c r="R336" s="105"/>
      <c r="S336" s="105"/>
      <c r="T336" s="105"/>
      <c r="U336" s="109"/>
      <c r="V336" s="109"/>
      <c r="W336" s="109"/>
      <c r="X336" s="109"/>
      <c r="Y336" s="109"/>
      <c r="Z336" s="109"/>
      <c r="AA336" s="109"/>
      <c r="AB336" s="109"/>
      <c r="AC336" s="1116"/>
      <c r="AD336" s="1116"/>
      <c r="AE336" s="1116"/>
      <c r="AF336" s="1116"/>
      <c r="AG336" s="1116"/>
      <c r="AH336" s="1116"/>
      <c r="AI336" s="1116"/>
      <c r="AJ336" s="1116"/>
      <c r="AK336" s="1116"/>
      <c r="AL336" s="1116"/>
      <c r="AM336" s="1116"/>
      <c r="AN336" s="1116"/>
      <c r="AO336" s="1116"/>
      <c r="AP336" s="1116"/>
      <c r="AQ336" s="1116"/>
      <c r="AR336" s="1116"/>
      <c r="AS336" s="1116"/>
      <c r="AT336" s="1116"/>
      <c r="AU336" s="1116"/>
      <c r="AV336" s="1116"/>
      <c r="AW336" s="1116"/>
      <c r="AX336" s="1116"/>
      <c r="AY336" s="1116"/>
      <c r="AZ336" s="1116"/>
      <c r="BA336" s="1116"/>
      <c r="BB336" s="1116"/>
    </row>
    <row r="337" spans="1:54" s="143" customFormat="1" x14ac:dyDescent="0.25">
      <c r="A337" s="191"/>
      <c r="B337" s="109"/>
      <c r="C337" s="105"/>
      <c r="D337" s="105"/>
      <c r="E337" s="105"/>
      <c r="F337" s="105"/>
      <c r="G337" s="105"/>
      <c r="H337" s="105"/>
      <c r="I337" s="105"/>
      <c r="J337" s="105"/>
      <c r="K337" s="105"/>
      <c r="L337" s="105"/>
      <c r="M337" s="105"/>
      <c r="N337" s="105"/>
      <c r="O337" s="105"/>
      <c r="P337" s="105"/>
      <c r="Q337" s="105"/>
      <c r="R337" s="105"/>
      <c r="S337" s="105"/>
      <c r="T337" s="105"/>
      <c r="U337" s="109"/>
      <c r="V337" s="109"/>
      <c r="W337" s="109"/>
      <c r="X337" s="109"/>
      <c r="Y337" s="109"/>
      <c r="Z337" s="109"/>
      <c r="AA337" s="109"/>
      <c r="AB337" s="109"/>
      <c r="AC337" s="1116"/>
      <c r="AD337" s="1116"/>
      <c r="AE337" s="1116"/>
      <c r="AF337" s="1116"/>
      <c r="AG337" s="1116"/>
      <c r="AH337" s="1116"/>
      <c r="AI337" s="1116"/>
      <c r="AJ337" s="1116"/>
      <c r="AK337" s="1116"/>
      <c r="AL337" s="1116"/>
      <c r="AM337" s="1116"/>
      <c r="AN337" s="1116"/>
      <c r="AO337" s="1116"/>
      <c r="AP337" s="1116"/>
      <c r="AQ337" s="1116"/>
      <c r="AR337" s="1116"/>
      <c r="AS337" s="1116"/>
      <c r="AT337" s="1116"/>
      <c r="AU337" s="1116"/>
      <c r="AV337" s="1116"/>
      <c r="AW337" s="1116"/>
      <c r="AX337" s="1116"/>
      <c r="AY337" s="1116"/>
      <c r="AZ337" s="1116"/>
      <c r="BA337" s="1116"/>
      <c r="BB337" s="1116"/>
    </row>
    <row r="338" spans="1:54" ht="21" x14ac:dyDescent="0.25">
      <c r="A338" s="194" t="s">
        <v>154</v>
      </c>
      <c r="B338" s="203"/>
      <c r="C338" s="203"/>
      <c r="D338" s="149"/>
      <c r="E338" s="149"/>
      <c r="F338" s="149"/>
      <c r="G338" s="149"/>
      <c r="H338" s="149"/>
      <c r="I338" s="149"/>
      <c r="J338" s="149"/>
      <c r="K338" s="149"/>
      <c r="L338" s="149"/>
      <c r="M338" s="149"/>
      <c r="N338" s="149"/>
      <c r="O338" s="149"/>
      <c r="P338" s="149"/>
      <c r="Q338" s="149"/>
      <c r="R338" s="149"/>
      <c r="S338" s="149"/>
      <c r="T338" s="149"/>
      <c r="U338" s="150"/>
      <c r="V338" s="150"/>
      <c r="W338" s="150"/>
      <c r="X338" s="150"/>
      <c r="Y338" s="150"/>
      <c r="Z338" s="150"/>
      <c r="AA338" s="150"/>
      <c r="AB338" s="150"/>
      <c r="AC338" s="1116"/>
      <c r="AD338" s="1116"/>
      <c r="AE338" s="1116"/>
      <c r="AF338" s="1116"/>
      <c r="AG338" s="1116"/>
      <c r="AH338" s="1116"/>
      <c r="AI338" s="1116"/>
      <c r="AJ338" s="1116"/>
      <c r="AK338" s="1116"/>
      <c r="AL338" s="1116"/>
      <c r="AM338" s="1116"/>
      <c r="AN338" s="1116"/>
      <c r="AO338" s="1116"/>
      <c r="AP338" s="1116"/>
      <c r="AQ338" s="1116"/>
      <c r="AR338" s="1116"/>
      <c r="AS338" s="1116"/>
      <c r="AT338" s="1116"/>
      <c r="AU338" s="1116"/>
      <c r="AV338" s="1116"/>
      <c r="AW338" s="1116"/>
      <c r="AX338" s="1116"/>
      <c r="AY338" s="1116"/>
      <c r="AZ338" s="1116"/>
      <c r="BA338" s="1116"/>
      <c r="BB338" s="1116"/>
    </row>
    <row r="339" spans="1:54" x14ac:dyDescent="0.25">
      <c r="B339" s="203"/>
      <c r="C339" s="203"/>
      <c r="D339" s="149"/>
      <c r="E339" s="149"/>
      <c r="F339" s="149"/>
      <c r="G339" s="149"/>
      <c r="H339" s="149"/>
      <c r="I339" s="149"/>
      <c r="J339" s="149"/>
      <c r="K339" s="149"/>
      <c r="L339" s="149"/>
      <c r="M339" s="149"/>
      <c r="N339" s="149"/>
      <c r="O339" s="149"/>
      <c r="P339" s="149"/>
      <c r="Q339" s="149"/>
      <c r="R339" s="149"/>
      <c r="S339" s="149"/>
      <c r="T339" s="149"/>
      <c r="U339" s="150"/>
      <c r="V339" s="150"/>
      <c r="W339" s="150"/>
      <c r="X339" s="150"/>
      <c r="Y339" s="150"/>
      <c r="Z339" s="150"/>
      <c r="AA339" s="150"/>
      <c r="AB339" s="150"/>
      <c r="AC339" s="1116"/>
      <c r="AD339" s="1116"/>
      <c r="AE339" s="1116"/>
      <c r="AF339" s="1116"/>
      <c r="AG339" s="1116"/>
      <c r="AH339" s="1116"/>
      <c r="AI339" s="1116"/>
      <c r="AJ339" s="1116"/>
      <c r="AK339" s="1116"/>
      <c r="AL339" s="1116"/>
      <c r="AM339" s="1116"/>
      <c r="AN339" s="1116"/>
      <c r="AO339" s="1116"/>
      <c r="AP339" s="1116"/>
      <c r="AQ339" s="1116"/>
      <c r="AR339" s="1116"/>
      <c r="AS339" s="1116"/>
      <c r="AT339" s="1116"/>
      <c r="AU339" s="1116"/>
      <c r="AV339" s="1116"/>
      <c r="AW339" s="1116"/>
      <c r="AX339" s="1116"/>
      <c r="AY339" s="1116"/>
      <c r="AZ339" s="1116"/>
      <c r="BA339" s="1116"/>
      <c r="BB339" s="1116"/>
    </row>
    <row r="340" spans="1:54" s="130" customFormat="1" ht="13.8" thickBot="1" x14ac:dyDescent="0.3">
      <c r="A340" s="1105"/>
      <c r="B340" s="148"/>
      <c r="C340" s="148"/>
      <c r="D340" s="149"/>
      <c r="E340" s="149"/>
      <c r="F340" s="149"/>
      <c r="G340" s="149"/>
      <c r="H340" s="149"/>
      <c r="I340" s="149"/>
      <c r="J340" s="149"/>
      <c r="K340" s="149"/>
      <c r="L340" s="149"/>
      <c r="M340" s="149"/>
      <c r="N340" s="149"/>
      <c r="O340" s="149"/>
      <c r="P340" s="149"/>
      <c r="Q340" s="149"/>
      <c r="R340" s="149"/>
      <c r="S340" s="149"/>
      <c r="T340" s="149"/>
      <c r="U340" s="150"/>
      <c r="V340" s="150"/>
      <c r="W340" s="150"/>
      <c r="X340" s="150"/>
      <c r="Y340" s="150"/>
      <c r="Z340" s="150"/>
      <c r="AA340" s="150"/>
      <c r="AB340" s="150"/>
      <c r="AC340" s="1116"/>
      <c r="AD340" s="1116"/>
      <c r="AE340" s="1116"/>
      <c r="AF340" s="1116"/>
      <c r="AG340" s="1116"/>
      <c r="AH340" s="1116"/>
      <c r="AI340" s="1116"/>
      <c r="AJ340" s="1116"/>
      <c r="AK340" s="1116"/>
      <c r="AL340" s="1116"/>
      <c r="AM340" s="1116"/>
      <c r="AN340" s="1116"/>
      <c r="AO340" s="1116"/>
      <c r="AP340" s="1116"/>
      <c r="AQ340" s="1116"/>
      <c r="AR340" s="1116"/>
      <c r="AS340" s="1116"/>
      <c r="AT340" s="1116"/>
      <c r="AU340" s="1116"/>
      <c r="AV340" s="1116"/>
      <c r="AW340" s="1116"/>
      <c r="AX340" s="1116"/>
      <c r="AY340" s="1116"/>
      <c r="AZ340" s="1116"/>
      <c r="BA340" s="1116"/>
      <c r="BB340" s="1116"/>
    </row>
    <row r="341" spans="1:54" ht="16.95" customHeight="1" thickBot="1" x14ac:dyDescent="0.3">
      <c r="A341" s="153" t="s">
        <v>150</v>
      </c>
      <c r="C341" s="1711" t="s">
        <v>145</v>
      </c>
      <c r="D341" s="1712"/>
      <c r="E341" s="1712"/>
      <c r="F341" s="1712"/>
      <c r="G341" s="1712"/>
      <c r="H341" s="1712"/>
      <c r="I341" s="1712"/>
      <c r="J341" s="1712"/>
      <c r="K341" s="1713" t="s">
        <v>146</v>
      </c>
      <c r="L341" s="1714"/>
      <c r="M341" s="1714"/>
      <c r="N341" s="1714"/>
      <c r="O341" s="1714"/>
      <c r="P341" s="1714"/>
      <c r="Q341" s="1714"/>
      <c r="R341" s="1715"/>
      <c r="S341" s="1716" t="s">
        <v>147</v>
      </c>
      <c r="T341" s="1717"/>
      <c r="U341" s="1717"/>
      <c r="V341" s="1717"/>
      <c r="W341" s="1717"/>
      <c r="X341" s="1717"/>
      <c r="Y341" s="1717"/>
      <c r="Z341" s="1718"/>
      <c r="AC341" s="1116"/>
      <c r="AD341" s="1116"/>
      <c r="AE341" s="1116"/>
      <c r="AF341" s="1116"/>
      <c r="AG341" s="1116"/>
      <c r="AH341" s="1116"/>
      <c r="AI341" s="1116"/>
      <c r="AJ341" s="1116"/>
      <c r="AK341" s="1116"/>
      <c r="AL341" s="1116"/>
      <c r="AM341" s="1116"/>
      <c r="AN341" s="1116"/>
      <c r="AO341" s="1116"/>
      <c r="AP341" s="1116"/>
      <c r="AQ341" s="1116"/>
      <c r="AR341" s="1116"/>
      <c r="AS341" s="1116"/>
      <c r="AT341" s="1116"/>
      <c r="AU341" s="1116"/>
      <c r="AV341" s="1116"/>
      <c r="AW341" s="1116"/>
      <c r="AX341" s="1116"/>
      <c r="AY341" s="1116"/>
      <c r="AZ341" s="1116"/>
      <c r="BA341" s="1116"/>
      <c r="BB341" s="1116"/>
    </row>
    <row r="342" spans="1:54" s="130" customFormat="1" ht="79.8" thickBot="1" x14ac:dyDescent="0.3">
      <c r="A342" s="153" t="s">
        <v>120</v>
      </c>
      <c r="B342" s="1307" t="str">
        <f>IF($I$20="ON","Note: Population Scaling is ON. Click for More Info.","")</f>
        <v>Note: Population Scaling is ON. Click for More Info.</v>
      </c>
      <c r="C342" s="155" t="s">
        <v>122</v>
      </c>
      <c r="D342" s="156" t="s">
        <v>124</v>
      </c>
      <c r="E342" s="156" t="s">
        <v>125</v>
      </c>
      <c r="F342" s="156" t="s">
        <v>126</v>
      </c>
      <c r="G342" s="156" t="s">
        <v>127</v>
      </c>
      <c r="H342" s="157" t="s">
        <v>128</v>
      </c>
      <c r="I342" s="157" t="s">
        <v>129</v>
      </c>
      <c r="J342" s="158" t="s">
        <v>130</v>
      </c>
      <c r="K342" s="155" t="s">
        <v>131</v>
      </c>
      <c r="L342" s="156" t="s">
        <v>132</v>
      </c>
      <c r="M342" s="156" t="s">
        <v>2724</v>
      </c>
      <c r="N342" s="156" t="s">
        <v>133</v>
      </c>
      <c r="O342" s="156" t="s">
        <v>134</v>
      </c>
      <c r="P342" s="157" t="s">
        <v>135</v>
      </c>
      <c r="Q342" s="157" t="s">
        <v>136</v>
      </c>
      <c r="R342" s="158" t="s">
        <v>137</v>
      </c>
      <c r="S342" s="155" t="s">
        <v>138</v>
      </c>
      <c r="T342" s="156" t="s">
        <v>139</v>
      </c>
      <c r="U342" s="156" t="s">
        <v>2725</v>
      </c>
      <c r="V342" s="156" t="s">
        <v>140</v>
      </c>
      <c r="W342" s="156" t="s">
        <v>141</v>
      </c>
      <c r="X342" s="157" t="s">
        <v>142</v>
      </c>
      <c r="Y342" s="157" t="s">
        <v>143</v>
      </c>
      <c r="Z342" s="158" t="s">
        <v>144</v>
      </c>
      <c r="AA342" s="159" t="s">
        <v>121</v>
      </c>
      <c r="AC342" s="1116"/>
      <c r="AD342" s="1116"/>
      <c r="AE342" s="1116"/>
      <c r="AF342" s="1116"/>
      <c r="AG342" s="1116"/>
      <c r="AH342" s="1116"/>
      <c r="AI342" s="1116"/>
      <c r="AJ342" s="1116"/>
      <c r="AK342" s="1116"/>
      <c r="AL342" s="1116"/>
      <c r="AM342" s="1116"/>
      <c r="AN342" s="1116"/>
      <c r="AO342" s="1116"/>
      <c r="AP342" s="1116"/>
      <c r="AQ342" s="1116"/>
      <c r="AR342" s="1116"/>
      <c r="AS342" s="1116"/>
      <c r="AT342" s="1116"/>
      <c r="AU342" s="1116"/>
      <c r="AV342" s="1116"/>
      <c r="AW342" s="1116"/>
      <c r="AX342" s="1116"/>
      <c r="AY342" s="1116"/>
      <c r="AZ342" s="1116"/>
      <c r="BA342" s="1116"/>
      <c r="BB342" s="1116"/>
    </row>
    <row r="343" spans="1:54" s="130" customFormat="1" ht="15.6" x14ac:dyDescent="0.25">
      <c r="A343" s="1123" t="s">
        <v>122</v>
      </c>
      <c r="B343" s="160">
        <v>2012</v>
      </c>
      <c r="C343" s="1124">
        <v>9427.8000000000011</v>
      </c>
      <c r="D343" s="1125">
        <v>7892.2320571282398</v>
      </c>
      <c r="E343" s="1126"/>
      <c r="F343" s="1126"/>
      <c r="G343" s="1126"/>
      <c r="H343" s="1127">
        <v>9427.8000000000029</v>
      </c>
      <c r="I343" s="1127">
        <v>7892.2320571282407</v>
      </c>
      <c r="J343" s="1128">
        <v>8660.0160285641214</v>
      </c>
      <c r="K343" s="1129">
        <v>758.25714285714275</v>
      </c>
      <c r="L343" s="1130">
        <v>575.44901950196061</v>
      </c>
      <c r="M343" s="1130"/>
      <c r="N343" s="1126"/>
      <c r="O343" s="1131"/>
      <c r="P343" s="1132">
        <v>758.25714285714253</v>
      </c>
      <c r="Q343" s="1132">
        <v>575.44901950196095</v>
      </c>
      <c r="R343" s="1205">
        <v>666.85308117955174</v>
      </c>
      <c r="S343" s="1206">
        <v>10186.057142857144</v>
      </c>
      <c r="T343" s="1207">
        <v>8467.6810766302006</v>
      </c>
      <c r="U343" s="1131"/>
      <c r="V343" s="1131"/>
      <c r="W343" s="1131"/>
      <c r="X343" s="1132">
        <v>10186.057142857142</v>
      </c>
      <c r="Y343" s="1132">
        <v>8467.6810766302006</v>
      </c>
      <c r="Z343" s="1205">
        <v>9326.8691097436731</v>
      </c>
      <c r="AA343" s="166" t="s">
        <v>123</v>
      </c>
      <c r="AB343" s="152"/>
      <c r="AC343" s="1116"/>
      <c r="AD343" s="1116"/>
      <c r="AE343" s="1116"/>
      <c r="AF343" s="1116"/>
      <c r="AG343" s="1116"/>
      <c r="AH343" s="1116"/>
      <c r="AI343" s="1116"/>
      <c r="AJ343" s="1116"/>
      <c r="AK343" s="1116"/>
      <c r="AL343" s="1116"/>
      <c r="AM343" s="1116"/>
      <c r="AN343" s="1116"/>
      <c r="AO343" s="1116"/>
      <c r="AP343" s="1116"/>
      <c r="AQ343" s="1116"/>
      <c r="AR343" s="1116"/>
      <c r="AS343" s="1116"/>
      <c r="AT343" s="1116"/>
      <c r="AU343" s="1116"/>
      <c r="AV343" s="1116"/>
      <c r="AW343" s="1116"/>
      <c r="AX343" s="1116"/>
      <c r="AY343" s="1116"/>
      <c r="AZ343" s="1116"/>
      <c r="BA343" s="1116"/>
      <c r="BB343" s="1116"/>
    </row>
    <row r="344" spans="1:54" s="130" customFormat="1" ht="15.6" x14ac:dyDescent="0.25">
      <c r="A344" s="1180" t="s">
        <v>124</v>
      </c>
      <c r="B344" s="160">
        <v>2013</v>
      </c>
      <c r="C344" s="1208">
        <v>9677.7000000000007</v>
      </c>
      <c r="D344" s="1135">
        <v>7973.5558573089165</v>
      </c>
      <c r="E344" s="1136"/>
      <c r="F344" s="1136"/>
      <c r="G344" s="1136"/>
      <c r="H344" s="1137">
        <v>9677.7000000000007</v>
      </c>
      <c r="I344" s="1137">
        <v>7973.5558573089174</v>
      </c>
      <c r="J344" s="1209">
        <v>8825.6279286544595</v>
      </c>
      <c r="K344" s="1210">
        <v>764.77714285714274</v>
      </c>
      <c r="L344" s="1140">
        <v>596.25011054252377</v>
      </c>
      <c r="M344" s="1140"/>
      <c r="N344" s="1141"/>
      <c r="O344" s="1142"/>
      <c r="P344" s="1143">
        <v>764.77714285714285</v>
      </c>
      <c r="Q344" s="1143">
        <v>596.25011054252366</v>
      </c>
      <c r="R344" s="1211">
        <v>680.51362669983325</v>
      </c>
      <c r="S344" s="1212">
        <v>10442.477142857144</v>
      </c>
      <c r="T344" s="1141">
        <v>8569.8059678514401</v>
      </c>
      <c r="U344" s="1142"/>
      <c r="V344" s="1142"/>
      <c r="W344" s="1142"/>
      <c r="X344" s="1143">
        <v>10442.477142857144</v>
      </c>
      <c r="Y344" s="1143">
        <v>8569.8059678514401</v>
      </c>
      <c r="Z344" s="1211">
        <v>9506.141555354292</v>
      </c>
      <c r="AA344" s="166" t="s">
        <v>123</v>
      </c>
      <c r="AB344" s="152"/>
      <c r="AC344" s="1116"/>
      <c r="AD344" s="1116"/>
      <c r="AE344" s="1116"/>
      <c r="AF344" s="1116"/>
      <c r="AG344" s="1116"/>
      <c r="AH344" s="1116"/>
      <c r="AI344" s="1116"/>
      <c r="AJ344" s="1116"/>
      <c r="AK344" s="1116"/>
      <c r="AL344" s="1116"/>
      <c r="AM344" s="1116"/>
      <c r="AN344" s="1116"/>
      <c r="AO344" s="1116"/>
      <c r="AP344" s="1116"/>
      <c r="AQ344" s="1116"/>
      <c r="AR344" s="1116"/>
      <c r="AS344" s="1116"/>
      <c r="AT344" s="1116"/>
      <c r="AU344" s="1116"/>
      <c r="AV344" s="1116"/>
      <c r="AW344" s="1116"/>
      <c r="AX344" s="1116"/>
      <c r="AY344" s="1116"/>
      <c r="AZ344" s="1116"/>
      <c r="BA344" s="1116"/>
      <c r="BB344" s="1116"/>
    </row>
    <row r="345" spans="1:54" s="130" customFormat="1" ht="15.6" x14ac:dyDescent="0.25">
      <c r="A345" s="1181" t="s">
        <v>125</v>
      </c>
      <c r="B345" s="160">
        <v>2014</v>
      </c>
      <c r="C345" s="1208">
        <v>10004.856444370283</v>
      </c>
      <c r="D345" s="1135">
        <v>8060.7452370274968</v>
      </c>
      <c r="E345" s="1136">
        <v>5526.2783754462034</v>
      </c>
      <c r="F345" s="1136"/>
      <c r="G345" s="1136"/>
      <c r="H345" s="1137">
        <v>9697.619146921872</v>
      </c>
      <c r="I345" s="1137">
        <v>6030.3008909741156</v>
      </c>
      <c r="J345" s="1209">
        <v>7863.9600189479943</v>
      </c>
      <c r="K345" s="1210">
        <v>777.32240145369337</v>
      </c>
      <c r="L345" s="1140">
        <v>619.88277438026978</v>
      </c>
      <c r="M345" s="1141"/>
      <c r="N345" s="1141"/>
      <c r="O345" s="1142"/>
      <c r="P345" s="1143">
        <v>777.32240145369383</v>
      </c>
      <c r="Q345" s="1143">
        <v>619.88277438026921</v>
      </c>
      <c r="R345" s="1211">
        <v>698.60258791698152</v>
      </c>
      <c r="S345" s="1212">
        <v>10782.178845823977</v>
      </c>
      <c r="T345" s="1141">
        <v>8680.6280114077672</v>
      </c>
      <c r="U345" s="1141">
        <v>6146.1611498264729</v>
      </c>
      <c r="V345" s="1142"/>
      <c r="W345" s="1142"/>
      <c r="X345" s="1143">
        <v>10431.717622282333</v>
      </c>
      <c r="Y345" s="1143">
        <v>6640.9277157564748</v>
      </c>
      <c r="Z345" s="1211">
        <v>8562.5626068649763</v>
      </c>
      <c r="AA345" s="166" t="s">
        <v>123</v>
      </c>
      <c r="AB345" s="152"/>
      <c r="AC345" s="1116"/>
      <c r="AD345" s="1116"/>
      <c r="AE345" s="1116"/>
      <c r="AF345" s="1116"/>
      <c r="AG345" s="1116"/>
      <c r="AH345" s="1116"/>
      <c r="AI345" s="1116"/>
      <c r="AJ345" s="1116"/>
      <c r="AK345" s="1116"/>
      <c r="AL345" s="1116"/>
      <c r="AM345" s="1116"/>
      <c r="AN345" s="1116"/>
      <c r="AO345" s="1116"/>
      <c r="AP345" s="1116"/>
      <c r="AQ345" s="1116"/>
      <c r="AR345" s="1116"/>
      <c r="AS345" s="1116"/>
      <c r="AT345" s="1116"/>
      <c r="AU345" s="1116"/>
      <c r="AV345" s="1116"/>
      <c r="AW345" s="1116"/>
      <c r="AX345" s="1116"/>
      <c r="AY345" s="1116"/>
      <c r="AZ345" s="1116"/>
      <c r="BA345" s="1116"/>
      <c r="BB345" s="1116"/>
    </row>
    <row r="346" spans="1:54" s="130" customFormat="1" ht="15" x14ac:dyDescent="0.25">
      <c r="A346" s="1180" t="s">
        <v>126</v>
      </c>
      <c r="B346" s="160">
        <v>2015</v>
      </c>
      <c r="C346" s="1163">
        <v>10252.614497014236</v>
      </c>
      <c r="D346" s="1146">
        <v>8134.1935932382985</v>
      </c>
      <c r="E346" s="1147">
        <v>5583.1514721707108</v>
      </c>
      <c r="F346" s="1147"/>
      <c r="G346" s="1147"/>
      <c r="H346" s="1148">
        <v>9899.012100328966</v>
      </c>
      <c r="I346" s="1148">
        <v>6080.9609412865275</v>
      </c>
      <c r="J346" s="1167">
        <v>7989.9865208077472</v>
      </c>
      <c r="K346" s="1168">
        <v>783.62685839410335</v>
      </c>
      <c r="L346" s="1151">
        <v>644.80413470448377</v>
      </c>
      <c r="M346" s="1152"/>
      <c r="N346" s="1152"/>
      <c r="O346" s="1153"/>
      <c r="P346" s="1154">
        <v>783.62685839410335</v>
      </c>
      <c r="Q346" s="1154">
        <v>644.80413470448377</v>
      </c>
      <c r="R346" s="1213">
        <v>714.21549654929356</v>
      </c>
      <c r="S346" s="1214">
        <v>11036.24135540834</v>
      </c>
      <c r="T346" s="1158">
        <v>8778.9977279427821</v>
      </c>
      <c r="U346" s="1158">
        <v>6227.9556068751945</v>
      </c>
      <c r="V346" s="1159"/>
      <c r="W346" s="1159"/>
      <c r="X346" s="1160">
        <v>10645.260421540483</v>
      </c>
      <c r="Y346" s="1160">
        <v>6716.8693719437288</v>
      </c>
      <c r="Z346" s="1215">
        <v>8704.2020173570399</v>
      </c>
      <c r="AA346" s="166" t="s">
        <v>123</v>
      </c>
      <c r="AB346" s="152"/>
      <c r="AC346" s="1116"/>
      <c r="AD346" s="1116"/>
      <c r="AE346" s="1116"/>
      <c r="AF346" s="1116"/>
      <c r="AG346" s="1116"/>
      <c r="AH346" s="1116"/>
      <c r="AI346" s="1116"/>
      <c r="AJ346" s="1116"/>
      <c r="AK346" s="1116"/>
      <c r="AL346" s="1116"/>
      <c r="AM346" s="1116"/>
      <c r="AN346" s="1116"/>
      <c r="AO346" s="1116"/>
      <c r="AP346" s="1116"/>
      <c r="AQ346" s="1116"/>
      <c r="AR346" s="1116"/>
      <c r="AS346" s="1116"/>
      <c r="AT346" s="1116"/>
      <c r="AU346" s="1116"/>
      <c r="AV346" s="1116"/>
      <c r="AW346" s="1116"/>
      <c r="AX346" s="1116"/>
      <c r="AY346" s="1116"/>
      <c r="AZ346" s="1116"/>
      <c r="BA346" s="1116"/>
      <c r="BB346" s="1116"/>
    </row>
    <row r="347" spans="1:54" s="130" customFormat="1" ht="15" x14ac:dyDescent="0.25">
      <c r="A347" s="1180" t="s">
        <v>127</v>
      </c>
      <c r="B347" s="160">
        <v>2016</v>
      </c>
      <c r="C347" s="1163">
        <v>10500.183984280005</v>
      </c>
      <c r="D347" s="1146">
        <v>8205.1489904851569</v>
      </c>
      <c r="E347" s="1147">
        <v>5638.869891569645</v>
      </c>
      <c r="F347" s="1147"/>
      <c r="G347" s="1147"/>
      <c r="H347" s="1148">
        <v>10100.386959095955</v>
      </c>
      <c r="I347" s="1148">
        <v>6129.0816184605828</v>
      </c>
      <c r="J347" s="1167">
        <v>8114.7342887782688</v>
      </c>
      <c r="K347" s="1168">
        <v>789.9499713194698</v>
      </c>
      <c r="L347" s="1151">
        <v>671.80436818153282</v>
      </c>
      <c r="M347" s="1152"/>
      <c r="N347" s="1152"/>
      <c r="O347" s="1153"/>
      <c r="P347" s="1154">
        <v>789.9499713194698</v>
      </c>
      <c r="Q347" s="1154">
        <v>671.80436818153271</v>
      </c>
      <c r="R347" s="1213">
        <v>730.87716975050125</v>
      </c>
      <c r="S347" s="1214">
        <v>11290.133955599475</v>
      </c>
      <c r="T347" s="1158">
        <v>8876.9533586666894</v>
      </c>
      <c r="U347" s="1158">
        <v>6310.6742597511775</v>
      </c>
      <c r="V347" s="1159"/>
      <c r="W347" s="1159"/>
      <c r="X347" s="1160">
        <v>10859.096689896622</v>
      </c>
      <c r="Y347" s="1160">
        <v>6792.744359448272</v>
      </c>
      <c r="Z347" s="1215">
        <v>8845.6114585287705</v>
      </c>
      <c r="AA347" s="166" t="s">
        <v>123</v>
      </c>
      <c r="AB347" s="152"/>
      <c r="AC347" s="1116"/>
      <c r="AD347" s="1116"/>
      <c r="AE347" s="1116"/>
      <c r="AF347" s="1116"/>
      <c r="AG347" s="1116"/>
      <c r="AH347" s="1116"/>
      <c r="AI347" s="1116"/>
      <c r="AJ347" s="1116"/>
      <c r="AK347" s="1116"/>
      <c r="AL347" s="1116"/>
      <c r="AM347" s="1116"/>
      <c r="AN347" s="1116"/>
      <c r="AO347" s="1116"/>
      <c r="AP347" s="1116"/>
      <c r="AQ347" s="1116"/>
      <c r="AR347" s="1116"/>
      <c r="AS347" s="1116"/>
      <c r="AT347" s="1116"/>
      <c r="AU347" s="1116"/>
      <c r="AV347" s="1116"/>
      <c r="AW347" s="1116"/>
      <c r="AX347" s="1116"/>
      <c r="AY347" s="1116"/>
      <c r="AZ347" s="1116"/>
      <c r="BA347" s="1116"/>
      <c r="BB347" s="1116"/>
    </row>
    <row r="348" spans="1:54" s="130" customFormat="1" ht="15" x14ac:dyDescent="0.25">
      <c r="A348" s="176" t="s">
        <v>128</v>
      </c>
      <c r="B348" s="160">
        <v>2017</v>
      </c>
      <c r="C348" s="1163">
        <v>10747.487380184652</v>
      </c>
      <c r="D348" s="1146">
        <v>8273.7687955039855</v>
      </c>
      <c r="E348" s="1147">
        <v>5693.4794799069932</v>
      </c>
      <c r="F348" s="1147"/>
      <c r="G348" s="1147"/>
      <c r="H348" s="1148">
        <v>10301.688200121616</v>
      </c>
      <c r="I348" s="1148">
        <v>6174.802236942136</v>
      </c>
      <c r="J348" s="1167">
        <v>8238.2452185318762</v>
      </c>
      <c r="K348" s="1168">
        <v>796.28592724097609</v>
      </c>
      <c r="L348" s="1151">
        <v>700.84525362720046</v>
      </c>
      <c r="M348" s="1152"/>
      <c r="N348" s="1152"/>
      <c r="O348" s="1153"/>
      <c r="P348" s="1154">
        <v>796.28592724097621</v>
      </c>
      <c r="Q348" s="1154">
        <v>700.84525362720046</v>
      </c>
      <c r="R348" s="1213">
        <v>748.56559043408834</v>
      </c>
      <c r="S348" s="1214">
        <v>11543.773307425628</v>
      </c>
      <c r="T348" s="1158">
        <v>8974.6140491311853</v>
      </c>
      <c r="U348" s="1158">
        <v>6394.3247335341939</v>
      </c>
      <c r="V348" s="1159"/>
      <c r="W348" s="1159"/>
      <c r="X348" s="1160">
        <v>11073.15924399611</v>
      </c>
      <c r="Y348" s="1160">
        <v>6868.6488160645631</v>
      </c>
      <c r="Z348" s="1215">
        <v>8986.8108089659654</v>
      </c>
      <c r="AA348" s="166" t="s">
        <v>123</v>
      </c>
      <c r="AB348" s="152"/>
      <c r="AC348" s="1116"/>
      <c r="AD348" s="1116"/>
      <c r="AE348" s="1116"/>
      <c r="AF348" s="1116"/>
      <c r="AG348" s="1116"/>
      <c r="AH348" s="1116"/>
      <c r="AI348" s="1116"/>
      <c r="AJ348" s="1116"/>
      <c r="AK348" s="1116"/>
      <c r="AL348" s="1116"/>
      <c r="AM348" s="1116"/>
      <c r="AN348" s="1116"/>
      <c r="AO348" s="1116"/>
      <c r="AP348" s="1116"/>
      <c r="AQ348" s="1116"/>
      <c r="AR348" s="1116"/>
      <c r="AS348" s="1116"/>
      <c r="AT348" s="1116"/>
      <c r="AU348" s="1116"/>
      <c r="AV348" s="1116"/>
      <c r="AW348" s="1116"/>
      <c r="AX348" s="1116"/>
      <c r="AY348" s="1116"/>
      <c r="AZ348" s="1116"/>
      <c r="BA348" s="1116"/>
      <c r="BB348" s="1116"/>
    </row>
    <row r="349" spans="1:54" s="130" customFormat="1" ht="15" x14ac:dyDescent="0.25">
      <c r="A349" s="176" t="s">
        <v>129</v>
      </c>
      <c r="B349" s="160">
        <v>2018</v>
      </c>
      <c r="C349" s="1163">
        <v>10994.683993121935</v>
      </c>
      <c r="D349" s="1146">
        <v>8340.3282299472048</v>
      </c>
      <c r="E349" s="1147">
        <v>5747.1196704484264</v>
      </c>
      <c r="F349" s="1147"/>
      <c r="G349" s="1147"/>
      <c r="H349" s="1148">
        <v>10503.068275118207</v>
      </c>
      <c r="I349" s="1148">
        <v>6218.3529872268373</v>
      </c>
      <c r="J349" s="1167">
        <v>8360.710631172522</v>
      </c>
      <c r="K349" s="1168">
        <v>802.64654394476418</v>
      </c>
      <c r="L349" s="1151">
        <v>731.90018202056206</v>
      </c>
      <c r="M349" s="1152"/>
      <c r="N349" s="1152"/>
      <c r="O349" s="1153"/>
      <c r="P349" s="1154">
        <v>802.64654394476418</v>
      </c>
      <c r="Q349" s="1154">
        <v>731.90018202056206</v>
      </c>
      <c r="R349" s="1213">
        <v>767.27336298266312</v>
      </c>
      <c r="S349" s="1214">
        <v>11797.330537066699</v>
      </c>
      <c r="T349" s="1158">
        <v>9072.2284119677661</v>
      </c>
      <c r="U349" s="1158">
        <v>6479.0198524689886</v>
      </c>
      <c r="V349" s="1159"/>
      <c r="W349" s="1159"/>
      <c r="X349" s="1160">
        <v>11287.606727328448</v>
      </c>
      <c r="Y349" s="1160">
        <v>6944.779140340519</v>
      </c>
      <c r="Z349" s="1215">
        <v>9127.9839941551854</v>
      </c>
      <c r="AA349" s="166" t="s">
        <v>123</v>
      </c>
      <c r="AB349" s="152"/>
      <c r="AC349" s="1116"/>
      <c r="AD349" s="1116"/>
      <c r="AE349" s="1116"/>
      <c r="AF349" s="1116"/>
      <c r="AG349" s="1116"/>
      <c r="AH349" s="1116"/>
      <c r="AI349" s="1116"/>
      <c r="AJ349" s="1116"/>
      <c r="AK349" s="1116"/>
      <c r="AL349" s="1116"/>
      <c r="AM349" s="1116"/>
      <c r="AN349" s="1116"/>
      <c r="AO349" s="1116"/>
      <c r="AP349" s="1116"/>
      <c r="AQ349" s="1116"/>
      <c r="AR349" s="1116"/>
      <c r="AS349" s="1116"/>
      <c r="AT349" s="1116"/>
      <c r="AU349" s="1116"/>
      <c r="AV349" s="1116"/>
      <c r="AW349" s="1116"/>
      <c r="AX349" s="1116"/>
      <c r="AY349" s="1116"/>
      <c r="AZ349" s="1116"/>
      <c r="BA349" s="1116"/>
      <c r="BB349" s="1116"/>
    </row>
    <row r="350" spans="1:54" s="130" customFormat="1" ht="15.6" thickBot="1" x14ac:dyDescent="0.3">
      <c r="A350" s="1162" t="s">
        <v>130</v>
      </c>
      <c r="B350" s="160">
        <v>2019</v>
      </c>
      <c r="C350" s="1163">
        <v>11241.951852814258</v>
      </c>
      <c r="D350" s="1146">
        <v>8405.1965961105507</v>
      </c>
      <c r="E350" s="1147">
        <v>5800.0078782847559</v>
      </c>
      <c r="F350" s="1147"/>
      <c r="G350" s="1147"/>
      <c r="H350" s="1148">
        <v>10704.720122264807</v>
      </c>
      <c r="I350" s="1148">
        <v>6260.0507625415694</v>
      </c>
      <c r="J350" s="1167">
        <v>8482.3854424031888</v>
      </c>
      <c r="K350" s="1168">
        <v>809.04430590263087</v>
      </c>
      <c r="L350" s="1151">
        <v>764.95420729037016</v>
      </c>
      <c r="M350" s="1152"/>
      <c r="N350" s="1152"/>
      <c r="O350" s="1153"/>
      <c r="P350" s="1154">
        <v>809.04430590263087</v>
      </c>
      <c r="Q350" s="1154">
        <v>764.95420729037028</v>
      </c>
      <c r="R350" s="1213">
        <v>786.99925659650057</v>
      </c>
      <c r="S350" s="1214">
        <v>12050.996158716889</v>
      </c>
      <c r="T350" s="1158">
        <v>9170.1508034009203</v>
      </c>
      <c r="U350" s="1158">
        <v>6564.9620855751264</v>
      </c>
      <c r="V350" s="1159"/>
      <c r="W350" s="1159"/>
      <c r="X350" s="1160">
        <v>11502.642618088803</v>
      </c>
      <c r="Y350" s="1160">
        <v>7021.4300803731549</v>
      </c>
      <c r="Z350" s="1215">
        <v>9269.3846989996891</v>
      </c>
      <c r="AA350" s="166" t="s">
        <v>123</v>
      </c>
      <c r="AB350" s="152"/>
      <c r="AC350" s="1116"/>
      <c r="AD350" s="1116"/>
      <c r="AE350" s="1116"/>
      <c r="AF350" s="1116"/>
      <c r="AG350" s="1116"/>
      <c r="AH350" s="1116"/>
      <c r="AI350" s="1116"/>
      <c r="AJ350" s="1116"/>
      <c r="AK350" s="1116"/>
      <c r="AL350" s="1116"/>
      <c r="AM350" s="1116"/>
      <c r="AN350" s="1116"/>
      <c r="AO350" s="1116"/>
      <c r="AP350" s="1116"/>
      <c r="AQ350" s="1116"/>
      <c r="AR350" s="1116"/>
      <c r="AS350" s="1116"/>
      <c r="AT350" s="1116"/>
      <c r="AU350" s="1116"/>
      <c r="AV350" s="1116"/>
      <c r="AW350" s="1116"/>
      <c r="AX350" s="1116"/>
      <c r="AY350" s="1116"/>
      <c r="AZ350" s="1116"/>
      <c r="BA350" s="1116"/>
      <c r="BB350" s="1116"/>
    </row>
    <row r="351" spans="1:54" s="130" customFormat="1" ht="15" x14ac:dyDescent="0.25">
      <c r="A351" s="1123" t="s">
        <v>131</v>
      </c>
      <c r="B351" s="160">
        <v>2020</v>
      </c>
      <c r="C351" s="1163">
        <v>11489.417371598693</v>
      </c>
      <c r="D351" s="1146">
        <v>8468.6356192750245</v>
      </c>
      <c r="E351" s="1147">
        <v>5852.2829110647499</v>
      </c>
      <c r="F351" s="1147"/>
      <c r="G351" s="1147"/>
      <c r="H351" s="1148">
        <v>10906.769198723074</v>
      </c>
      <c r="I351" s="1148">
        <v>6300.121402569237</v>
      </c>
      <c r="J351" s="1167">
        <v>8603.4453006461554</v>
      </c>
      <c r="K351" s="1168">
        <v>815.48735683049449</v>
      </c>
      <c r="L351" s="1151">
        <v>799.9871301939836</v>
      </c>
      <c r="M351" s="1152"/>
      <c r="N351" s="1152"/>
      <c r="O351" s="1153"/>
      <c r="P351" s="1154">
        <v>815.48735683049449</v>
      </c>
      <c r="Q351" s="1154">
        <v>799.9871301939836</v>
      </c>
      <c r="R351" s="1213">
        <v>807.73724351223905</v>
      </c>
      <c r="S351" s="1214">
        <v>12304.904728429186</v>
      </c>
      <c r="T351" s="1158">
        <v>9268.6227494690083</v>
      </c>
      <c r="U351" s="1158">
        <v>6652.2700412587337</v>
      </c>
      <c r="V351" s="1159"/>
      <c r="W351" s="1159"/>
      <c r="X351" s="1160">
        <v>11718.399276383047</v>
      </c>
      <c r="Y351" s="1160">
        <v>7098.7990697215719</v>
      </c>
      <c r="Z351" s="1215">
        <v>9411.1825441583951</v>
      </c>
      <c r="AA351" s="166" t="s">
        <v>123</v>
      </c>
      <c r="AB351" s="152"/>
      <c r="AC351" s="1116"/>
      <c r="AD351" s="1116"/>
      <c r="AE351" s="1116"/>
      <c r="AF351" s="1116"/>
      <c r="AG351" s="1116"/>
      <c r="AH351" s="1116"/>
      <c r="AI351" s="1116"/>
      <c r="AJ351" s="1116"/>
      <c r="AK351" s="1116"/>
      <c r="AL351" s="1116"/>
      <c r="AM351" s="1116"/>
      <c r="AN351" s="1116"/>
      <c r="AO351" s="1116"/>
      <c r="AP351" s="1116"/>
      <c r="AQ351" s="1116"/>
      <c r="AR351" s="1116"/>
      <c r="AS351" s="1116"/>
      <c r="AT351" s="1116"/>
      <c r="AU351" s="1116"/>
      <c r="AV351" s="1116"/>
      <c r="AW351" s="1116"/>
      <c r="AX351" s="1116"/>
      <c r="AY351" s="1116"/>
      <c r="AZ351" s="1116"/>
      <c r="BA351" s="1116"/>
      <c r="BB351" s="1116"/>
    </row>
    <row r="352" spans="1:54" s="130" customFormat="1" ht="15" x14ac:dyDescent="0.25">
      <c r="A352" s="1180" t="s">
        <v>132</v>
      </c>
      <c r="B352" s="160">
        <v>2021</v>
      </c>
      <c r="C352" s="1163">
        <v>11725.32682615575</v>
      </c>
      <c r="D352" s="1146">
        <v>8522.1243934509585</v>
      </c>
      <c r="E352" s="1147">
        <v>5897.9973020546086</v>
      </c>
      <c r="F352" s="1147"/>
      <c r="G352" s="1147"/>
      <c r="H352" s="1148">
        <v>11098.058984662457</v>
      </c>
      <c r="I352" s="1148">
        <v>6332.2400297784225</v>
      </c>
      <c r="J352" s="1167">
        <v>8715.1495072204398</v>
      </c>
      <c r="K352" s="1168">
        <v>821.15144133778028</v>
      </c>
      <c r="L352" s="1151">
        <v>836.12106133228338</v>
      </c>
      <c r="M352" s="1152"/>
      <c r="N352" s="1152"/>
      <c r="O352" s="1153"/>
      <c r="P352" s="1154">
        <v>836.12106133228338</v>
      </c>
      <c r="Q352" s="1154">
        <v>821.15144133778028</v>
      </c>
      <c r="R352" s="1213">
        <v>828.63625133503183</v>
      </c>
      <c r="S352" s="1214">
        <v>12546.47826749353</v>
      </c>
      <c r="T352" s="1158">
        <v>9358.2454547832422</v>
      </c>
      <c r="U352" s="1158">
        <v>6734.1183633868923</v>
      </c>
      <c r="V352" s="1159"/>
      <c r="W352" s="1159"/>
      <c r="X352" s="1160">
        <v>11922.888901952201</v>
      </c>
      <c r="Y352" s="1160">
        <v>7169.6724884902414</v>
      </c>
      <c r="Z352" s="1215">
        <v>9543.7857585554721</v>
      </c>
      <c r="AA352" s="166" t="s">
        <v>123</v>
      </c>
      <c r="AB352" s="152"/>
      <c r="AC352" s="1116"/>
      <c r="AD352" s="1116"/>
      <c r="AE352" s="1116"/>
      <c r="AF352" s="1116"/>
      <c r="AG352" s="1116"/>
      <c r="AH352" s="1116"/>
      <c r="AI352" s="1116"/>
      <c r="AJ352" s="1116"/>
      <c r="AK352" s="1116"/>
      <c r="AL352" s="1116"/>
      <c r="AM352" s="1116"/>
      <c r="AN352" s="1116"/>
      <c r="AO352" s="1116"/>
      <c r="AP352" s="1116"/>
      <c r="AQ352" s="1116"/>
      <c r="AR352" s="1116"/>
      <c r="AS352" s="1116"/>
      <c r="AT352" s="1116"/>
      <c r="AU352" s="1116"/>
      <c r="AV352" s="1116"/>
      <c r="AW352" s="1116"/>
      <c r="AX352" s="1116"/>
      <c r="AY352" s="1116"/>
      <c r="AZ352" s="1116"/>
      <c r="BA352" s="1116"/>
      <c r="BB352" s="1116"/>
    </row>
    <row r="353" spans="1:54" ht="15" x14ac:dyDescent="0.25">
      <c r="A353" s="1181" t="s">
        <v>2724</v>
      </c>
      <c r="B353" s="160">
        <v>2022</v>
      </c>
      <c r="C353" s="1163">
        <v>11962.715161697311</v>
      </c>
      <c r="D353" s="1146">
        <v>8575.2974959102357</v>
      </c>
      <c r="E353" s="1147">
        <v>5943.7383919066397</v>
      </c>
      <c r="F353" s="1147"/>
      <c r="G353" s="1147"/>
      <c r="H353" s="1148">
        <v>11290.937359081418</v>
      </c>
      <c r="I353" s="1148">
        <v>6363.5633405947092</v>
      </c>
      <c r="J353" s="1167">
        <v>8827.2503498380629</v>
      </c>
      <c r="K353" s="1168">
        <v>826.96848734686171</v>
      </c>
      <c r="L353" s="1151">
        <v>874.1987224640485</v>
      </c>
      <c r="M353" s="1152"/>
      <c r="N353" s="1152"/>
      <c r="O353" s="1153"/>
      <c r="P353" s="1154">
        <v>874.1987224640485</v>
      </c>
      <c r="Q353" s="1154">
        <v>826.96848734686171</v>
      </c>
      <c r="R353" s="1213">
        <v>850.5836049054551</v>
      </c>
      <c r="S353" s="1214">
        <v>12789.683649044173</v>
      </c>
      <c r="T353" s="1158">
        <v>9449.4962183742846</v>
      </c>
      <c r="U353" s="1158">
        <v>6817.9371143706885</v>
      </c>
      <c r="V353" s="1159"/>
      <c r="W353" s="1159"/>
      <c r="X353" s="1160">
        <v>12129.375761631891</v>
      </c>
      <c r="Y353" s="1160">
        <v>7242.0355595608744</v>
      </c>
      <c r="Z353" s="1215">
        <v>9677.8339547435171</v>
      </c>
      <c r="AA353" s="166" t="s">
        <v>123</v>
      </c>
      <c r="AB353" s="152"/>
      <c r="AC353" s="1116"/>
      <c r="AD353" s="1116"/>
      <c r="AE353" s="1116"/>
      <c r="AF353" s="1116"/>
      <c r="AG353" s="1116"/>
      <c r="AH353" s="1116"/>
      <c r="AI353" s="1116"/>
      <c r="AJ353" s="1116"/>
      <c r="AK353" s="1116"/>
      <c r="AL353" s="1116"/>
      <c r="AM353" s="1116"/>
      <c r="AN353" s="1116"/>
      <c r="AO353" s="1116"/>
      <c r="AP353" s="1116"/>
      <c r="AQ353" s="1116"/>
      <c r="AR353" s="1116"/>
      <c r="AS353" s="1116"/>
      <c r="AT353" s="1116"/>
      <c r="AU353" s="1116"/>
      <c r="AV353" s="1116"/>
      <c r="AW353" s="1116"/>
      <c r="AX353" s="1116"/>
      <c r="AY353" s="1116"/>
      <c r="AZ353" s="1116"/>
      <c r="BA353" s="1116"/>
      <c r="BB353" s="1116"/>
    </row>
    <row r="354" spans="1:54" ht="15" x14ac:dyDescent="0.25">
      <c r="A354" s="1180" t="s">
        <v>133</v>
      </c>
      <c r="B354" s="160">
        <v>2023</v>
      </c>
      <c r="C354" s="1163">
        <v>12200.60856427149</v>
      </c>
      <c r="D354" s="1146">
        <v>8627.403814810792</v>
      </c>
      <c r="E354" s="1147">
        <v>5988.9189554486957</v>
      </c>
      <c r="F354" s="1147"/>
      <c r="G354" s="1147"/>
      <c r="H354" s="1148">
        <v>11484.441101761933</v>
      </c>
      <c r="I354" s="1148">
        <v>6393.5131212587203</v>
      </c>
      <c r="J354" s="1167">
        <v>8938.9771115103267</v>
      </c>
      <c r="K354" s="1168">
        <v>832.86638787206778</v>
      </c>
      <c r="L354" s="1151">
        <v>914.10815562502273</v>
      </c>
      <c r="M354" s="1152"/>
      <c r="N354" s="1152"/>
      <c r="O354" s="1153"/>
      <c r="P354" s="1154">
        <v>914.10815562502273</v>
      </c>
      <c r="Q354" s="1154">
        <v>832.86638787206778</v>
      </c>
      <c r="R354" s="1213">
        <v>873.48727174854525</v>
      </c>
      <c r="S354" s="1214">
        <v>13033.474952143557</v>
      </c>
      <c r="T354" s="1158">
        <v>9541.5119704358149</v>
      </c>
      <c r="U354" s="1158">
        <v>6903.0271110737185</v>
      </c>
      <c r="V354" s="1159"/>
      <c r="W354" s="1159"/>
      <c r="X354" s="1160">
        <v>12336.821246050053</v>
      </c>
      <c r="Y354" s="1160">
        <v>7315.1881097186761</v>
      </c>
      <c r="Z354" s="1215">
        <v>9812.4643832588717</v>
      </c>
      <c r="AA354" s="166" t="s">
        <v>123</v>
      </c>
      <c r="AB354" s="152"/>
      <c r="AC354" s="1116"/>
      <c r="AD354" s="1116"/>
      <c r="AE354" s="1116"/>
      <c r="AF354" s="1116"/>
      <c r="AG354" s="1116"/>
      <c r="AH354" s="1116"/>
      <c r="AI354" s="1116"/>
      <c r="AJ354" s="1116"/>
      <c r="AK354" s="1116"/>
      <c r="AL354" s="1116"/>
      <c r="AM354" s="1116"/>
      <c r="AN354" s="1116"/>
      <c r="AO354" s="1116"/>
      <c r="AP354" s="1116"/>
      <c r="AQ354" s="1116"/>
      <c r="AR354" s="1116"/>
      <c r="AS354" s="1116"/>
      <c r="AT354" s="1116"/>
      <c r="AU354" s="1116"/>
      <c r="AV354" s="1116"/>
      <c r="AW354" s="1116"/>
      <c r="AX354" s="1116"/>
      <c r="AY354" s="1116"/>
      <c r="AZ354" s="1116"/>
      <c r="BA354" s="1116"/>
      <c r="BB354" s="1116"/>
    </row>
    <row r="355" spans="1:54" ht="15" x14ac:dyDescent="0.25">
      <c r="A355" s="1180" t="s">
        <v>134</v>
      </c>
      <c r="B355" s="160">
        <v>2024</v>
      </c>
      <c r="C355" s="1163">
        <v>12437.252986400108</v>
      </c>
      <c r="D355" s="1146">
        <v>8677.1689967761959</v>
      </c>
      <c r="E355" s="1147">
        <v>6032.5802391837051</v>
      </c>
      <c r="F355" s="1147"/>
      <c r="G355" s="1147"/>
      <c r="H355" s="1148">
        <v>11676.883587506254</v>
      </c>
      <c r="I355" s="1148">
        <v>6421.117894067087</v>
      </c>
      <c r="J355" s="1167">
        <v>9049.0007407866706</v>
      </c>
      <c r="K355" s="1168">
        <v>838.72411380589654</v>
      </c>
      <c r="L355" s="1151">
        <v>955.66877933794569</v>
      </c>
      <c r="M355" s="1152"/>
      <c r="N355" s="1152"/>
      <c r="O355" s="1153"/>
      <c r="P355" s="1154">
        <v>955.66877933794569</v>
      </c>
      <c r="Q355" s="1154">
        <v>838.72411380589654</v>
      </c>
      <c r="R355" s="1213">
        <v>897.19644657192111</v>
      </c>
      <c r="S355" s="1214">
        <v>13275.977100206004</v>
      </c>
      <c r="T355" s="1158">
        <v>9632.8377761141419</v>
      </c>
      <c r="U355" s="1158">
        <v>6988.2490185216511</v>
      </c>
      <c r="V355" s="1159"/>
      <c r="W355" s="1159"/>
      <c r="X355" s="1160">
        <v>12543.409574360659</v>
      </c>
      <c r="Y355" s="1160">
        <v>7387.9663555338739</v>
      </c>
      <c r="Z355" s="1215">
        <v>9946.1971873585917</v>
      </c>
      <c r="AA355" s="166" t="s">
        <v>123</v>
      </c>
      <c r="AB355" s="152"/>
      <c r="AC355" s="1116"/>
      <c r="AD355" s="1116"/>
      <c r="AE355" s="1116"/>
      <c r="AF355" s="1116"/>
      <c r="AG355" s="1116"/>
      <c r="AH355" s="1116"/>
      <c r="AI355" s="1116"/>
      <c r="AJ355" s="1116"/>
      <c r="AK355" s="1116"/>
      <c r="AL355" s="1116"/>
      <c r="AM355" s="1116"/>
      <c r="AN355" s="1116"/>
      <c r="AO355" s="1116"/>
      <c r="AP355" s="1116"/>
      <c r="AQ355" s="1116"/>
      <c r="AR355" s="1116"/>
      <c r="AS355" s="1116"/>
      <c r="AT355" s="1116"/>
      <c r="AU355" s="1116"/>
      <c r="AV355" s="1116"/>
      <c r="AW355" s="1116"/>
      <c r="AX355" s="1116"/>
      <c r="AY355" s="1116"/>
      <c r="AZ355" s="1116"/>
      <c r="BA355" s="1116"/>
      <c r="BB355" s="1116"/>
    </row>
    <row r="356" spans="1:54" ht="15" x14ac:dyDescent="0.25">
      <c r="A356" s="176" t="s">
        <v>135</v>
      </c>
      <c r="B356" s="160">
        <v>2025</v>
      </c>
      <c r="C356" s="1163">
        <v>12671.2939461074</v>
      </c>
      <c r="D356" s="1146">
        <v>8723.6677301478358</v>
      </c>
      <c r="E356" s="1147">
        <v>6074.0115775566401</v>
      </c>
      <c r="F356" s="1147"/>
      <c r="G356" s="1147"/>
      <c r="H356" s="1148">
        <v>11866.973481625959</v>
      </c>
      <c r="I356" s="1148">
        <v>6445.6753542486249</v>
      </c>
      <c r="J356" s="1167">
        <v>9156.3244179372923</v>
      </c>
      <c r="K356" s="1168">
        <v>844.45305294612319</v>
      </c>
      <c r="L356" s="1151">
        <v>998.7184708081727</v>
      </c>
      <c r="M356" s="1152"/>
      <c r="N356" s="1152"/>
      <c r="O356" s="1153"/>
      <c r="P356" s="1154">
        <v>998.7184708081727</v>
      </c>
      <c r="Q356" s="1154">
        <v>844.45305294612308</v>
      </c>
      <c r="R356" s="1213">
        <v>921.58576187714789</v>
      </c>
      <c r="S356" s="1214">
        <v>13515.746999053523</v>
      </c>
      <c r="T356" s="1158">
        <v>9722.3862009560089</v>
      </c>
      <c r="U356" s="1158">
        <v>7072.7300483648123</v>
      </c>
      <c r="V356" s="1159"/>
      <c r="W356" s="1159"/>
      <c r="X356" s="1160">
        <v>12747.74940583247</v>
      </c>
      <c r="Y356" s="1160">
        <v>7459.4927597504256</v>
      </c>
      <c r="Z356" s="1215">
        <v>10077.91017981444</v>
      </c>
      <c r="AA356" s="166" t="s">
        <v>123</v>
      </c>
      <c r="AB356" s="152"/>
      <c r="AC356" s="1116"/>
      <c r="AD356" s="1116"/>
      <c r="AE356" s="1116"/>
      <c r="AF356" s="1116"/>
      <c r="AG356" s="1116"/>
      <c r="AH356" s="1116"/>
      <c r="AI356" s="1116"/>
      <c r="AJ356" s="1116"/>
      <c r="AK356" s="1116"/>
      <c r="AL356" s="1116"/>
      <c r="AM356" s="1116"/>
      <c r="AN356" s="1116"/>
      <c r="AO356" s="1116"/>
      <c r="AP356" s="1116"/>
      <c r="AQ356" s="1116"/>
      <c r="AR356" s="1116"/>
      <c r="AS356" s="1116"/>
      <c r="AT356" s="1116"/>
      <c r="AU356" s="1116"/>
      <c r="AV356" s="1116"/>
      <c r="AW356" s="1116"/>
      <c r="AX356" s="1116"/>
      <c r="AY356" s="1116"/>
      <c r="AZ356" s="1116"/>
      <c r="BA356" s="1116"/>
      <c r="BB356" s="1116"/>
    </row>
    <row r="357" spans="1:54" ht="15" x14ac:dyDescent="0.25">
      <c r="A357" s="176" t="s">
        <v>136</v>
      </c>
      <c r="B357" s="160">
        <v>2026</v>
      </c>
      <c r="C357" s="1163">
        <v>12902.380152180545</v>
      </c>
      <c r="D357" s="1146">
        <v>8766.7393065842498</v>
      </c>
      <c r="E357" s="1147">
        <v>6113.0446531862553</v>
      </c>
      <c r="F357" s="1147"/>
      <c r="G357" s="1147"/>
      <c r="H357" s="1148">
        <v>12054.378810780316</v>
      </c>
      <c r="I357" s="1148">
        <v>6467.063930520384</v>
      </c>
      <c r="J357" s="1167">
        <v>9260.7213706503499</v>
      </c>
      <c r="K357" s="1168">
        <v>850.03466713521948</v>
      </c>
      <c r="L357" s="1151">
        <v>1043.168736634994</v>
      </c>
      <c r="M357" s="1152"/>
      <c r="N357" s="1152"/>
      <c r="O357" s="1153"/>
      <c r="P357" s="1154">
        <v>1043.1687366349943</v>
      </c>
      <c r="Q357" s="1154">
        <v>850.03466713521937</v>
      </c>
      <c r="R357" s="1213">
        <v>946.60170188510676</v>
      </c>
      <c r="S357" s="1214">
        <v>13752.414819315765</v>
      </c>
      <c r="T357" s="1158">
        <v>9809.9080432192441</v>
      </c>
      <c r="U357" s="1158">
        <v>7156.2133898212496</v>
      </c>
      <c r="V357" s="1159"/>
      <c r="W357" s="1159"/>
      <c r="X357" s="1160">
        <v>12949.479863580871</v>
      </c>
      <c r="Y357" s="1160">
        <v>7529.5443046566343</v>
      </c>
      <c r="Z357" s="1215">
        <v>10207.323072535457</v>
      </c>
      <c r="AA357" s="166" t="s">
        <v>123</v>
      </c>
      <c r="AB357" s="152"/>
      <c r="AC357" s="1116"/>
      <c r="AD357" s="1116"/>
      <c r="AE357" s="1116"/>
      <c r="AF357" s="1116"/>
      <c r="AG357" s="1116"/>
      <c r="AH357" s="1116"/>
      <c r="AI357" s="1116"/>
      <c r="AJ357" s="1116"/>
      <c r="AK357" s="1116"/>
      <c r="AL357" s="1116"/>
      <c r="AM357" s="1116"/>
      <c r="AN357" s="1116"/>
      <c r="AO357" s="1116"/>
      <c r="AP357" s="1116"/>
      <c r="AQ357" s="1116"/>
      <c r="AR357" s="1116"/>
      <c r="AS357" s="1116"/>
      <c r="AT357" s="1116"/>
      <c r="AU357" s="1116"/>
      <c r="AV357" s="1116"/>
      <c r="AW357" s="1116"/>
      <c r="AX357" s="1116"/>
      <c r="AY357" s="1116"/>
      <c r="AZ357" s="1116"/>
      <c r="BA357" s="1116"/>
      <c r="BB357" s="1116"/>
    </row>
    <row r="358" spans="1:54" ht="15.6" thickBot="1" x14ac:dyDescent="0.3">
      <c r="A358" s="1162" t="s">
        <v>137</v>
      </c>
      <c r="B358" s="160">
        <v>2027</v>
      </c>
      <c r="C358" s="1163">
        <v>13130.890947110067</v>
      </c>
      <c r="D358" s="1146">
        <v>8806.7234955368403</v>
      </c>
      <c r="E358" s="1147">
        <v>6149.8773284322951</v>
      </c>
      <c r="F358" s="1147"/>
      <c r="G358" s="1147"/>
      <c r="H358" s="1148">
        <v>12239.451797451782</v>
      </c>
      <c r="I358" s="1148">
        <v>6485.5427166010213</v>
      </c>
      <c r="J358" s="1167">
        <v>9362.4972570264017</v>
      </c>
      <c r="K358" s="1168">
        <v>855.49867000787992</v>
      </c>
      <c r="L358" s="1151">
        <v>1088.9884183618924</v>
      </c>
      <c r="M358" s="1152"/>
      <c r="N358" s="1152"/>
      <c r="O358" s="1153"/>
      <c r="P358" s="1154">
        <v>1088.9884183618929</v>
      </c>
      <c r="Q358" s="1154">
        <v>855.49867000787935</v>
      </c>
      <c r="R358" s="1213">
        <v>972.2435441848861</v>
      </c>
      <c r="S358" s="1214">
        <v>13986.389617117948</v>
      </c>
      <c r="T358" s="1158">
        <v>9895.7119138987327</v>
      </c>
      <c r="U358" s="1158">
        <v>7238.8657467941875</v>
      </c>
      <c r="V358" s="1159"/>
      <c r="W358" s="1159"/>
      <c r="X358" s="1160">
        <v>13148.974640004975</v>
      </c>
      <c r="Y358" s="1160">
        <v>7598.3368785356051</v>
      </c>
      <c r="Z358" s="1215">
        <v>10334.740801211288</v>
      </c>
      <c r="AA358" s="166" t="s">
        <v>123</v>
      </c>
      <c r="AB358" s="152"/>
      <c r="AC358" s="1116"/>
      <c r="AD358" s="1116"/>
      <c r="AE358" s="1116"/>
      <c r="AF358" s="1116"/>
      <c r="AG358" s="1116"/>
      <c r="AH358" s="1116"/>
      <c r="AI358" s="1116"/>
      <c r="AJ358" s="1116"/>
      <c r="AK358" s="1116"/>
      <c r="AL358" s="1116"/>
      <c r="AM358" s="1116"/>
      <c r="AN358" s="1116"/>
      <c r="AO358" s="1116"/>
      <c r="AP358" s="1116"/>
      <c r="AQ358" s="1116"/>
      <c r="AR358" s="1116"/>
      <c r="AS358" s="1116"/>
      <c r="AT358" s="1116"/>
      <c r="AU358" s="1116"/>
      <c r="AV358" s="1116"/>
      <c r="AW358" s="1116"/>
      <c r="AX358" s="1116"/>
      <c r="AY358" s="1116"/>
      <c r="AZ358" s="1116"/>
      <c r="BA358" s="1116"/>
      <c r="BB358" s="1116"/>
    </row>
    <row r="359" spans="1:54" ht="15" x14ac:dyDescent="0.25">
      <c r="A359" s="1182" t="s">
        <v>138</v>
      </c>
      <c r="B359" s="160">
        <v>2028</v>
      </c>
      <c r="C359" s="1163">
        <v>13356.966090109398</v>
      </c>
      <c r="D359" s="1146">
        <v>8843.7500491853334</v>
      </c>
      <c r="E359" s="1147">
        <v>6184.5721914195128</v>
      </c>
      <c r="F359" s="1147"/>
      <c r="G359" s="1147"/>
      <c r="H359" s="1148">
        <v>12422.310401721072</v>
      </c>
      <c r="I359" s="1148">
        <v>6501.2151520884254</v>
      </c>
      <c r="J359" s="1167">
        <v>9461.7627769047485</v>
      </c>
      <c r="K359" s="1168">
        <v>860.85786723670594</v>
      </c>
      <c r="L359" s="1151">
        <v>1136.1242408707662</v>
      </c>
      <c r="M359" s="1152"/>
      <c r="N359" s="1152"/>
      <c r="O359" s="1153"/>
      <c r="P359" s="1154">
        <v>1136.1242408707662</v>
      </c>
      <c r="Q359" s="1154">
        <v>860.85786723670583</v>
      </c>
      <c r="R359" s="1213">
        <v>998.49105405373609</v>
      </c>
      <c r="S359" s="1214">
        <v>14217.823957346103</v>
      </c>
      <c r="T359" s="1158">
        <v>9979.8742900560992</v>
      </c>
      <c r="U359" s="1158">
        <v>7320.6964322902786</v>
      </c>
      <c r="V359" s="1159"/>
      <c r="W359" s="1159"/>
      <c r="X359" s="1160">
        <v>13346.354797575164</v>
      </c>
      <c r="Y359" s="1160">
        <v>7665.9083222198205</v>
      </c>
      <c r="Z359" s="1215">
        <v>10460.253830958485</v>
      </c>
      <c r="AA359" s="166" t="s">
        <v>123</v>
      </c>
      <c r="AB359" s="152"/>
      <c r="AC359" s="1116"/>
      <c r="AD359" s="1116"/>
      <c r="AE359" s="1116"/>
      <c r="AF359" s="1116"/>
      <c r="AG359" s="1116"/>
      <c r="AH359" s="1116"/>
      <c r="AI359" s="1116"/>
      <c r="AJ359" s="1116"/>
      <c r="AK359" s="1116"/>
      <c r="AL359" s="1116"/>
      <c r="AM359" s="1116"/>
      <c r="AN359" s="1116"/>
      <c r="AO359" s="1116"/>
      <c r="AP359" s="1116"/>
      <c r="AQ359" s="1116"/>
      <c r="AR359" s="1116"/>
      <c r="AS359" s="1116"/>
      <c r="AT359" s="1116"/>
      <c r="AU359" s="1116"/>
      <c r="AV359" s="1116"/>
      <c r="AW359" s="1116"/>
      <c r="AX359" s="1116"/>
      <c r="AY359" s="1116"/>
      <c r="AZ359" s="1116"/>
      <c r="BA359" s="1116"/>
      <c r="BB359" s="1116"/>
    </row>
    <row r="360" spans="1:54" ht="15" x14ac:dyDescent="0.25">
      <c r="A360" s="1181" t="s">
        <v>139</v>
      </c>
      <c r="B360" s="160">
        <v>2029</v>
      </c>
      <c r="C360" s="1163">
        <v>13580.973476576091</v>
      </c>
      <c r="D360" s="1146">
        <v>8878.0832971385953</v>
      </c>
      <c r="E360" s="1147">
        <v>6217.2962642378161</v>
      </c>
      <c r="F360" s="1147"/>
      <c r="G360" s="1147"/>
      <c r="H360" s="1148">
        <v>12603.282220325364</v>
      </c>
      <c r="I360" s="1148">
        <v>6514.2864716429694</v>
      </c>
      <c r="J360" s="1167">
        <v>9558.7843459841661</v>
      </c>
      <c r="K360" s="1168">
        <v>866.13893374809993</v>
      </c>
      <c r="L360" s="1151">
        <v>1184.5421037895137</v>
      </c>
      <c r="M360" s="1152"/>
      <c r="N360" s="1152"/>
      <c r="O360" s="1153"/>
      <c r="P360" s="1154">
        <v>1184.5421037895144</v>
      </c>
      <c r="Q360" s="1154">
        <v>866.13893374809925</v>
      </c>
      <c r="R360" s="1213">
        <v>1025.3405187688068</v>
      </c>
      <c r="S360" s="1214">
        <v>14447.112410324191</v>
      </c>
      <c r="T360" s="1158">
        <v>10062.625400928109</v>
      </c>
      <c r="U360" s="1158">
        <v>7401.83836802733</v>
      </c>
      <c r="V360" s="1159"/>
      <c r="W360" s="1159"/>
      <c r="X360" s="1160">
        <v>13541.96591404944</v>
      </c>
      <c r="Y360" s="1160">
        <v>7732.4182054703133</v>
      </c>
      <c r="Z360" s="1215">
        <v>10584.124864752972</v>
      </c>
      <c r="AA360" s="166" t="s">
        <v>123</v>
      </c>
      <c r="AB360" s="152"/>
      <c r="AC360" s="1116"/>
      <c r="AD360" s="1116"/>
      <c r="AE360" s="1116"/>
      <c r="AF360" s="1116"/>
      <c r="AG360" s="1116"/>
      <c r="AH360" s="1116"/>
      <c r="AI360" s="1116"/>
      <c r="AJ360" s="1116"/>
      <c r="AK360" s="1116"/>
      <c r="AL360" s="1116"/>
      <c r="AM360" s="1116"/>
      <c r="AN360" s="1116"/>
      <c r="AO360" s="1116"/>
      <c r="AP360" s="1116"/>
      <c r="AQ360" s="1116"/>
      <c r="AR360" s="1116"/>
      <c r="AS360" s="1116"/>
      <c r="AT360" s="1116"/>
      <c r="AU360" s="1116"/>
      <c r="AV360" s="1116"/>
      <c r="AW360" s="1116"/>
      <c r="AX360" s="1116"/>
      <c r="AY360" s="1116"/>
      <c r="AZ360" s="1116"/>
      <c r="BA360" s="1116"/>
      <c r="BB360" s="1116"/>
    </row>
    <row r="361" spans="1:54" ht="15" x14ac:dyDescent="0.25">
      <c r="A361" s="1183" t="s">
        <v>2725</v>
      </c>
      <c r="B361" s="160">
        <v>2030</v>
      </c>
      <c r="C361" s="1163">
        <v>13803.192196919032</v>
      </c>
      <c r="D361" s="1146">
        <v>8909.9282673242997</v>
      </c>
      <c r="E361" s="1147">
        <v>6248.1724057107203</v>
      </c>
      <c r="F361" s="1147"/>
      <c r="G361" s="1147"/>
      <c r="H361" s="1148">
        <v>12782.613922340825</v>
      </c>
      <c r="I361" s="1148">
        <v>6524.914657628542</v>
      </c>
      <c r="J361" s="1167">
        <v>9653.7642899846833</v>
      </c>
      <c r="K361" s="1168">
        <v>871.36172976960188</v>
      </c>
      <c r="L361" s="1151">
        <v>1234.203847072655</v>
      </c>
      <c r="M361" s="1152"/>
      <c r="N361" s="1152"/>
      <c r="O361" s="1153"/>
      <c r="P361" s="1154">
        <v>1234.2038470726554</v>
      </c>
      <c r="Q361" s="1154">
        <v>871.3617297696012</v>
      </c>
      <c r="R361" s="1213">
        <v>1052.7827884211283</v>
      </c>
      <c r="S361" s="1214">
        <v>14674.553926688634</v>
      </c>
      <c r="T361" s="1158">
        <v>10144.132114396954</v>
      </c>
      <c r="U361" s="1158">
        <v>7482.3762527833751</v>
      </c>
      <c r="V361" s="1159"/>
      <c r="W361" s="1159"/>
      <c r="X361" s="1160">
        <v>13736.066360566871</v>
      </c>
      <c r="Y361" s="1160">
        <v>7797.975168679106</v>
      </c>
      <c r="Z361" s="1215">
        <v>10706.547078405812</v>
      </c>
      <c r="AA361" s="166" t="s">
        <v>123</v>
      </c>
      <c r="AB361" s="152"/>
      <c r="AC361" s="1116"/>
      <c r="AD361" s="1116"/>
      <c r="AE361" s="1116"/>
      <c r="AF361" s="1116"/>
      <c r="AG361" s="1116"/>
      <c r="AH361" s="1116"/>
      <c r="AI361" s="1116"/>
      <c r="AJ361" s="1116"/>
      <c r="AK361" s="1116"/>
      <c r="AL361" s="1116"/>
      <c r="AM361" s="1116"/>
      <c r="AN361" s="1116"/>
      <c r="AO361" s="1116"/>
      <c r="AP361" s="1116"/>
      <c r="AQ361" s="1116"/>
      <c r="AR361" s="1116"/>
      <c r="AS361" s="1116"/>
      <c r="AT361" s="1116"/>
      <c r="AU361" s="1116"/>
      <c r="AV361" s="1116"/>
      <c r="AW361" s="1116"/>
      <c r="AX361" s="1116"/>
      <c r="AY361" s="1116"/>
      <c r="AZ361" s="1116"/>
      <c r="BA361" s="1116"/>
      <c r="BB361" s="1116"/>
    </row>
    <row r="362" spans="1:54" ht="15" x14ac:dyDescent="0.25">
      <c r="A362" s="1184" t="s">
        <v>140</v>
      </c>
      <c r="B362" s="160">
        <v>2031</v>
      </c>
      <c r="C362" s="1163">
        <v>14023.583134887194</v>
      </c>
      <c r="D362" s="1146">
        <v>8939.291408754756</v>
      </c>
      <c r="E362" s="1147">
        <v>6277.1753003824388</v>
      </c>
      <c r="F362" s="1147"/>
      <c r="G362" s="1147"/>
      <c r="H362" s="1148">
        <v>12960.26070757104</v>
      </c>
      <c r="I362" s="1148">
        <v>6533.105855111884</v>
      </c>
      <c r="J362" s="1167">
        <v>9746.6832813414621</v>
      </c>
      <c r="K362" s="1168">
        <v>876.52535187157196</v>
      </c>
      <c r="L362" s="1151">
        <v>1285.0460407628027</v>
      </c>
      <c r="M362" s="1152"/>
      <c r="N362" s="1152"/>
      <c r="O362" s="1153"/>
      <c r="P362" s="1154">
        <v>1285.0460407628027</v>
      </c>
      <c r="Q362" s="1154">
        <v>876.52535187157196</v>
      </c>
      <c r="R362" s="1213">
        <v>1080.7856963171873</v>
      </c>
      <c r="S362" s="1214">
        <v>14900.108486758767</v>
      </c>
      <c r="T362" s="1158">
        <v>10224.337449517559</v>
      </c>
      <c r="U362" s="1158">
        <v>7562.2213411452412</v>
      </c>
      <c r="V362" s="1159"/>
      <c r="W362" s="1159"/>
      <c r="X362" s="1160">
        <v>13928.601253339366</v>
      </c>
      <c r="Y362" s="1160">
        <v>7862.5102649416804</v>
      </c>
      <c r="Z362" s="1215">
        <v>10827.468977658649</v>
      </c>
      <c r="AA362" s="166" t="s">
        <v>123</v>
      </c>
      <c r="AB362" s="152"/>
      <c r="AC362" s="1116"/>
      <c r="AD362" s="1116"/>
      <c r="AE362" s="1116"/>
      <c r="AF362" s="1116"/>
      <c r="AG362" s="1116"/>
      <c r="AH362" s="1116"/>
      <c r="AI362" s="1116"/>
      <c r="AJ362" s="1116"/>
      <c r="AK362" s="1116"/>
      <c r="AL362" s="1116"/>
      <c r="AM362" s="1116"/>
      <c r="AN362" s="1116"/>
      <c r="AO362" s="1116"/>
      <c r="AP362" s="1116"/>
      <c r="AQ362" s="1116"/>
      <c r="AR362" s="1116"/>
      <c r="AS362" s="1116"/>
      <c r="AT362" s="1116"/>
      <c r="AU362" s="1116"/>
      <c r="AV362" s="1116"/>
      <c r="AW362" s="1116"/>
      <c r="AX362" s="1116"/>
      <c r="AY362" s="1116"/>
      <c r="AZ362" s="1116"/>
      <c r="BA362" s="1116"/>
      <c r="BB362" s="1116"/>
    </row>
    <row r="363" spans="1:54" ht="15" x14ac:dyDescent="0.25">
      <c r="A363" s="1184" t="s">
        <v>141</v>
      </c>
      <c r="B363" s="160">
        <v>2032</v>
      </c>
      <c r="C363" s="1163">
        <v>14242.078457051532</v>
      </c>
      <c r="D363" s="1146">
        <v>8966.1826794429617</v>
      </c>
      <c r="E363" s="1147">
        <v>6304.2755795045914</v>
      </c>
      <c r="F363" s="1147"/>
      <c r="G363" s="1147"/>
      <c r="H363" s="1148">
        <v>13136.15741825959</v>
      </c>
      <c r="I363" s="1148">
        <v>6538.8670590731344</v>
      </c>
      <c r="J363" s="1167">
        <v>9837.5122386663625</v>
      </c>
      <c r="K363" s="1168">
        <v>881.62708911443519</v>
      </c>
      <c r="L363" s="1151">
        <v>1337.0050563832619</v>
      </c>
      <c r="M363" s="1152"/>
      <c r="N363" s="1152"/>
      <c r="O363" s="1153"/>
      <c r="P363" s="1154">
        <v>1337.0050563832624</v>
      </c>
      <c r="Q363" s="1154">
        <v>881.62708911443451</v>
      </c>
      <c r="R363" s="1213">
        <v>1109.3160727488485</v>
      </c>
      <c r="S363" s="1214">
        <v>15123.705546165967</v>
      </c>
      <c r="T363" s="1158">
        <v>10303.187735826225</v>
      </c>
      <c r="U363" s="1158">
        <v>7641.2806358878534</v>
      </c>
      <c r="V363" s="1159"/>
      <c r="W363" s="1159"/>
      <c r="X363" s="1160">
        <v>14119.493993644852</v>
      </c>
      <c r="Y363" s="1160">
        <v>7925.9552849418415</v>
      </c>
      <c r="Z363" s="1215">
        <v>10946.828311415211</v>
      </c>
      <c r="AA363" s="166" t="s">
        <v>123</v>
      </c>
      <c r="AB363" s="152"/>
      <c r="AC363" s="1116"/>
      <c r="AD363" s="1116"/>
      <c r="AE363" s="1116"/>
      <c r="AF363" s="1116"/>
      <c r="AG363" s="1116"/>
      <c r="AH363" s="1116"/>
      <c r="AI363" s="1116"/>
      <c r="AJ363" s="1116"/>
      <c r="AK363" s="1116"/>
      <c r="AL363" s="1116"/>
      <c r="AM363" s="1116"/>
      <c r="AN363" s="1116"/>
      <c r="AO363" s="1116"/>
      <c r="AP363" s="1116"/>
      <c r="AQ363" s="1116"/>
      <c r="AR363" s="1116"/>
      <c r="AS363" s="1116"/>
      <c r="AT363" s="1116"/>
      <c r="AU363" s="1116"/>
      <c r="AV363" s="1116"/>
      <c r="AW363" s="1116"/>
      <c r="AX363" s="1116"/>
      <c r="AY363" s="1116"/>
      <c r="AZ363" s="1116"/>
      <c r="BA363" s="1116"/>
      <c r="BB363" s="1116"/>
    </row>
    <row r="364" spans="1:54" ht="15" x14ac:dyDescent="0.25">
      <c r="A364" s="177" t="s">
        <v>142</v>
      </c>
      <c r="B364" s="160">
        <v>2033</v>
      </c>
      <c r="C364" s="1163">
        <v>14458.992824498799</v>
      </c>
      <c r="D364" s="1146">
        <v>8990.8631286699165</v>
      </c>
      <c r="E364" s="1147">
        <v>6329.6241665462276</v>
      </c>
      <c r="F364" s="1147"/>
      <c r="G364" s="1147"/>
      <c r="H364" s="1148">
        <v>13310.594599082358</v>
      </c>
      <c r="I364" s="1148">
        <v>6542.3921473942701</v>
      </c>
      <c r="J364" s="1167">
        <v>9926.4933732383142</v>
      </c>
      <c r="K364" s="1168">
        <v>886.68772534082575</v>
      </c>
      <c r="L364" s="1151">
        <v>1390.0554354021467</v>
      </c>
      <c r="M364" s="1152"/>
      <c r="N364" s="1152"/>
      <c r="O364" s="1153"/>
      <c r="P364" s="1154">
        <v>1390.0554354021465</v>
      </c>
      <c r="Q364" s="1154">
        <v>886.68772534082609</v>
      </c>
      <c r="R364" s="1213">
        <v>1138.3715803714863</v>
      </c>
      <c r="S364" s="1214">
        <v>15345.680549839624</v>
      </c>
      <c r="T364" s="1158">
        <v>10380.918564072063</v>
      </c>
      <c r="U364" s="1158">
        <v>7719.6796019483745</v>
      </c>
      <c r="V364" s="1159"/>
      <c r="W364" s="1159"/>
      <c r="X364" s="1160">
        <v>14309.050431388883</v>
      </c>
      <c r="Y364" s="1160">
        <v>7988.4687125178261</v>
      </c>
      <c r="Z364" s="1215">
        <v>11064.8649536098</v>
      </c>
      <c r="AA364" s="166" t="s">
        <v>123</v>
      </c>
      <c r="AB364" s="152"/>
      <c r="AC364" s="1116"/>
      <c r="AD364" s="1116"/>
      <c r="AE364" s="1116"/>
      <c r="AF364" s="1116"/>
      <c r="AG364" s="1116"/>
      <c r="AH364" s="1116"/>
      <c r="AI364" s="1116"/>
      <c r="AJ364" s="1116"/>
      <c r="AK364" s="1116"/>
      <c r="AL364" s="1116"/>
      <c r="AM364" s="1116"/>
      <c r="AN364" s="1116"/>
      <c r="AO364" s="1116"/>
      <c r="AP364" s="1116"/>
      <c r="AQ364" s="1116"/>
      <c r="AR364" s="1116"/>
      <c r="AS364" s="1116"/>
      <c r="AT364" s="1116"/>
      <c r="AU364" s="1116"/>
      <c r="AV364" s="1116"/>
      <c r="AW364" s="1116"/>
      <c r="AX364" s="1116"/>
      <c r="AY364" s="1116"/>
      <c r="AZ364" s="1116"/>
      <c r="BA364" s="1116"/>
      <c r="BB364" s="1116"/>
    </row>
    <row r="365" spans="1:54" ht="15" x14ac:dyDescent="0.25">
      <c r="A365" s="177" t="s">
        <v>143</v>
      </c>
      <c r="B365" s="160">
        <v>2034</v>
      </c>
      <c r="C365" s="1163">
        <v>14674.748665518142</v>
      </c>
      <c r="D365" s="1146">
        <v>9013.6601868592916</v>
      </c>
      <c r="E365" s="1147">
        <v>6353.4192939503437</v>
      </c>
      <c r="F365" s="1147"/>
      <c r="G365" s="1147"/>
      <c r="H365" s="1148">
        <v>13483.962358064324</v>
      </c>
      <c r="I365" s="1148">
        <v>6543.9230728208604</v>
      </c>
      <c r="J365" s="1167">
        <v>10013.942715442592</v>
      </c>
      <c r="K365" s="1168">
        <v>891.73377397212255</v>
      </c>
      <c r="L365" s="1151">
        <v>1444.1873427448343</v>
      </c>
      <c r="M365" s="1152"/>
      <c r="N365" s="1152"/>
      <c r="O365" s="1153"/>
      <c r="P365" s="1154">
        <v>1444.187342744834</v>
      </c>
      <c r="Q365" s="1154">
        <v>891.73377397212278</v>
      </c>
      <c r="R365" s="1213">
        <v>1167.9605583584785</v>
      </c>
      <c r="S365" s="1214">
        <v>15566.482439490264</v>
      </c>
      <c r="T365" s="1158">
        <v>10457.847529604125</v>
      </c>
      <c r="U365" s="1158">
        <v>7797.6066366951782</v>
      </c>
      <c r="V365" s="1159"/>
      <c r="W365" s="1159"/>
      <c r="X365" s="1160">
        <v>14497.683836660224</v>
      </c>
      <c r="Y365" s="1160">
        <v>8050.2739005328231</v>
      </c>
      <c r="Z365" s="1215">
        <v>11181.90327380107</v>
      </c>
      <c r="AA365" s="166" t="s">
        <v>123</v>
      </c>
      <c r="AB365" s="152"/>
      <c r="AC365" s="1116"/>
      <c r="AD365" s="1116"/>
      <c r="AE365" s="1116"/>
      <c r="AF365" s="1116"/>
      <c r="AG365" s="1116"/>
      <c r="AH365" s="1116"/>
      <c r="AI365" s="1116"/>
      <c r="AJ365" s="1116"/>
      <c r="AK365" s="1116"/>
      <c r="AL365" s="1116"/>
      <c r="AM365" s="1116"/>
      <c r="AN365" s="1116"/>
      <c r="AO365" s="1116"/>
      <c r="AP365" s="1116"/>
      <c r="AQ365" s="1116"/>
      <c r="AR365" s="1116"/>
      <c r="AS365" s="1116"/>
      <c r="AT365" s="1116"/>
      <c r="AU365" s="1116"/>
      <c r="AV365" s="1116"/>
      <c r="AW365" s="1116"/>
      <c r="AX365" s="1116"/>
      <c r="AY365" s="1116"/>
      <c r="AZ365" s="1116"/>
      <c r="BA365" s="1116"/>
      <c r="BB365" s="1116"/>
    </row>
    <row r="366" spans="1:54" ht="15.6" thickBot="1" x14ac:dyDescent="0.3">
      <c r="A366" s="1162" t="s">
        <v>144</v>
      </c>
      <c r="B366" s="160">
        <v>2035</v>
      </c>
      <c r="C366" s="1163">
        <v>14889.674711004869</v>
      </c>
      <c r="D366" s="1146">
        <v>9034.8237220329647</v>
      </c>
      <c r="E366" s="1147">
        <v>6375.8095325139702</v>
      </c>
      <c r="F366" s="1147"/>
      <c r="G366" s="1147"/>
      <c r="H366" s="1148">
        <v>13656.560581589685</v>
      </c>
      <c r="I366" s="1148">
        <v>6543.6447287781857</v>
      </c>
      <c r="J366" s="1167">
        <v>10100.102655183935</v>
      </c>
      <c r="K366" s="1168">
        <v>896.78512641154828</v>
      </c>
      <c r="L366" s="1151">
        <v>1499.3848820986509</v>
      </c>
      <c r="M366" s="1152"/>
      <c r="N366" s="1152"/>
      <c r="O366" s="1153"/>
      <c r="P366" s="1154">
        <v>1499.3848820986509</v>
      </c>
      <c r="Q366" s="1154">
        <v>896.7851264115485</v>
      </c>
      <c r="R366" s="1213">
        <v>1198.0850042550996</v>
      </c>
      <c r="S366" s="1214">
        <v>15786.459837416418</v>
      </c>
      <c r="T366" s="1158">
        <v>10534.208604131616</v>
      </c>
      <c r="U366" s="1158">
        <v>7875.1944146126207</v>
      </c>
      <c r="V366" s="1159"/>
      <c r="W366" s="1159"/>
      <c r="X366" s="1160">
        <v>14685.710513549426</v>
      </c>
      <c r="Y366" s="1160">
        <v>8111.531390557675</v>
      </c>
      <c r="Z366" s="1215">
        <v>11298.187659439034</v>
      </c>
      <c r="AA366" s="166" t="s">
        <v>123</v>
      </c>
      <c r="AB366" s="152"/>
      <c r="AC366" s="1116"/>
      <c r="AD366" s="1116"/>
      <c r="AE366" s="1116"/>
      <c r="AF366" s="1116"/>
      <c r="AG366" s="1116"/>
      <c r="AH366" s="1116"/>
      <c r="AI366" s="1116"/>
      <c r="AJ366" s="1116"/>
      <c r="AK366" s="1116"/>
      <c r="AL366" s="1116"/>
      <c r="AM366" s="1116"/>
      <c r="AN366" s="1116"/>
      <c r="AO366" s="1116"/>
      <c r="AP366" s="1116"/>
      <c r="AQ366" s="1116"/>
      <c r="AR366" s="1116"/>
      <c r="AS366" s="1116"/>
      <c r="AT366" s="1116"/>
      <c r="AU366" s="1116"/>
      <c r="AV366" s="1116"/>
      <c r="AW366" s="1116"/>
      <c r="AX366" s="1116"/>
      <c r="AY366" s="1116"/>
      <c r="AZ366" s="1116"/>
      <c r="BA366" s="1116"/>
      <c r="BB366" s="1116"/>
    </row>
    <row r="367" spans="1:54" ht="15" x14ac:dyDescent="0.25">
      <c r="A367" s="1185" t="s">
        <v>145</v>
      </c>
      <c r="B367" s="160">
        <v>2036</v>
      </c>
      <c r="C367" s="1163">
        <v>15103.938677545555</v>
      </c>
      <c r="D367" s="1146">
        <v>9054.4803146025806</v>
      </c>
      <c r="E367" s="1147">
        <v>6396.8605455773477</v>
      </c>
      <c r="F367" s="1147"/>
      <c r="G367" s="1147"/>
      <c r="H367" s="1148">
        <v>13828.536283990925</v>
      </c>
      <c r="I367" s="1148">
        <v>6541.6500744927334</v>
      </c>
      <c r="J367" s="1167">
        <v>10185.093179241829</v>
      </c>
      <c r="K367" s="1168">
        <v>901.85136124752489</v>
      </c>
      <c r="L367" s="1151">
        <v>1555.6163312482147</v>
      </c>
      <c r="M367" s="1152"/>
      <c r="N367" s="1152"/>
      <c r="O367" s="1153"/>
      <c r="P367" s="1154">
        <v>1555.6163312482154</v>
      </c>
      <c r="Q367" s="1154">
        <v>901.8513612475241</v>
      </c>
      <c r="R367" s="1213">
        <v>1228.7338462478697</v>
      </c>
      <c r="S367" s="1214">
        <v>16005.79003879308</v>
      </c>
      <c r="T367" s="1158">
        <v>10610.096645850796</v>
      </c>
      <c r="U367" s="1158">
        <v>7952.4768768255626</v>
      </c>
      <c r="V367" s="1159"/>
      <c r="W367" s="1159"/>
      <c r="X367" s="1160">
        <v>14873.282061350585</v>
      </c>
      <c r="Y367" s="1160">
        <v>8172.2936462957059</v>
      </c>
      <c r="Z367" s="1215">
        <v>11413.827025489698</v>
      </c>
      <c r="AA367" s="166" t="s">
        <v>123</v>
      </c>
      <c r="AB367" s="152"/>
      <c r="AC367" s="1116"/>
      <c r="AD367" s="1116"/>
      <c r="AE367" s="1116"/>
      <c r="AF367" s="1116"/>
      <c r="AG367" s="1116"/>
      <c r="AH367" s="1116"/>
      <c r="AI367" s="1116"/>
      <c r="AJ367" s="1116"/>
      <c r="AK367" s="1116"/>
      <c r="AL367" s="1116"/>
      <c r="AM367" s="1116"/>
      <c r="AN367" s="1116"/>
      <c r="AO367" s="1116"/>
      <c r="AP367" s="1116"/>
      <c r="AQ367" s="1116"/>
      <c r="AR367" s="1116"/>
      <c r="AS367" s="1116"/>
      <c r="AT367" s="1116"/>
      <c r="AU367" s="1116"/>
      <c r="AV367" s="1116"/>
      <c r="AW367" s="1116"/>
      <c r="AX367" s="1116"/>
      <c r="AY367" s="1116"/>
      <c r="AZ367" s="1116"/>
      <c r="BA367" s="1116"/>
      <c r="BB367" s="1116"/>
    </row>
    <row r="368" spans="1:54" ht="15" x14ac:dyDescent="0.25">
      <c r="A368" s="1186" t="s">
        <v>146</v>
      </c>
      <c r="B368" s="160">
        <v>2037</v>
      </c>
      <c r="C368" s="1163">
        <v>15317.525407203713</v>
      </c>
      <c r="D368" s="1146">
        <v>9072.6326780479321</v>
      </c>
      <c r="E368" s="1147">
        <v>6416.5579527632244</v>
      </c>
      <c r="F368" s="1147"/>
      <c r="G368" s="1147"/>
      <c r="H368" s="1148">
        <v>13999.866493692236</v>
      </c>
      <c r="I368" s="1148">
        <v>6537.9441983176775</v>
      </c>
      <c r="J368" s="1167">
        <v>10268.905346004956</v>
      </c>
      <c r="K368" s="1168">
        <v>906.93091374438109</v>
      </c>
      <c r="L368" s="1151">
        <v>1612.8306152414154</v>
      </c>
      <c r="M368" s="1152"/>
      <c r="N368" s="1152"/>
      <c r="O368" s="1153"/>
      <c r="P368" s="1154">
        <v>1612.8306152414152</v>
      </c>
      <c r="Q368" s="1154">
        <v>906.93091374438166</v>
      </c>
      <c r="R368" s="1213">
        <v>1259.8807644928984</v>
      </c>
      <c r="S368" s="1214">
        <v>16224.456320948095</v>
      </c>
      <c r="T368" s="1158">
        <v>10685.463293289347</v>
      </c>
      <c r="U368" s="1158">
        <v>8029.3885680046396</v>
      </c>
      <c r="V368" s="1159"/>
      <c r="W368" s="1159"/>
      <c r="X368" s="1160">
        <v>15060.366870794176</v>
      </c>
      <c r="Y368" s="1160">
        <v>8232.5052507005421</v>
      </c>
      <c r="Z368" s="1215">
        <v>11528.786110497855</v>
      </c>
      <c r="AA368" s="166" t="s">
        <v>123</v>
      </c>
      <c r="AB368" s="152"/>
      <c r="AC368" s="1116"/>
      <c r="AD368" s="1116"/>
      <c r="AE368" s="1116"/>
      <c r="AF368" s="1116"/>
      <c r="AG368" s="1116"/>
      <c r="AH368" s="1116"/>
      <c r="AI368" s="1116"/>
      <c r="AJ368" s="1116"/>
      <c r="AK368" s="1116"/>
      <c r="AL368" s="1116"/>
      <c r="AM368" s="1116"/>
      <c r="AN368" s="1116"/>
      <c r="AO368" s="1116"/>
      <c r="AP368" s="1116"/>
      <c r="AQ368" s="1116"/>
      <c r="AR368" s="1116"/>
      <c r="AS368" s="1116"/>
      <c r="AT368" s="1116"/>
      <c r="AU368" s="1116"/>
      <c r="AV368" s="1116"/>
      <c r="AW368" s="1116"/>
      <c r="AX368" s="1116"/>
      <c r="AY368" s="1116"/>
      <c r="AZ368" s="1116"/>
      <c r="BA368" s="1116"/>
      <c r="BB368" s="1116"/>
    </row>
    <row r="369" spans="1:54" ht="15.6" thickBot="1" x14ac:dyDescent="0.3">
      <c r="A369" s="1187" t="s">
        <v>147</v>
      </c>
      <c r="B369" s="160">
        <v>2038</v>
      </c>
      <c r="C369" s="1163">
        <v>15530.349178605802</v>
      </c>
      <c r="D369" s="1146">
        <v>9089.2458541630367</v>
      </c>
      <c r="E369" s="1147">
        <v>6434.8672570269109</v>
      </c>
      <c r="F369" s="1147"/>
      <c r="G369" s="1147"/>
      <c r="H369" s="1148">
        <v>14170.465320514833</v>
      </c>
      <c r="I369" s="1148">
        <v>6532.5095393490028</v>
      </c>
      <c r="J369" s="1167">
        <v>10351.487429931918</v>
      </c>
      <c r="K369" s="1168">
        <v>912.01814085126693</v>
      </c>
      <c r="L369" s="1151">
        <v>1670.9694949037391</v>
      </c>
      <c r="M369" s="1152"/>
      <c r="N369" s="1152"/>
      <c r="O369" s="1153"/>
      <c r="P369" s="1154">
        <v>1670.9694949037391</v>
      </c>
      <c r="Q369" s="1154">
        <v>912.01814085126693</v>
      </c>
      <c r="R369" s="1213">
        <v>1291.493817877503</v>
      </c>
      <c r="S369" s="1214">
        <v>16442.367319457069</v>
      </c>
      <c r="T369" s="1158">
        <v>10760.215349066775</v>
      </c>
      <c r="U369" s="1158">
        <v>8105.8367519306503</v>
      </c>
      <c r="V369" s="1159"/>
      <c r="W369" s="1159"/>
      <c r="X369" s="1160">
        <v>15246.865500572787</v>
      </c>
      <c r="Y369" s="1160">
        <v>8292.0807797302059</v>
      </c>
      <c r="Z369" s="1215">
        <v>11642.981247809421</v>
      </c>
      <c r="AA369" s="166" t="s">
        <v>123</v>
      </c>
      <c r="AB369" s="152"/>
      <c r="AC369" s="1116"/>
      <c r="AD369" s="1116"/>
      <c r="AE369" s="1116"/>
      <c r="AF369" s="1116"/>
      <c r="AG369" s="1116"/>
      <c r="AH369" s="1116"/>
      <c r="AI369" s="1116"/>
      <c r="AJ369" s="1116"/>
      <c r="AK369" s="1116"/>
      <c r="AL369" s="1116"/>
      <c r="AM369" s="1116"/>
      <c r="AN369" s="1116"/>
      <c r="AO369" s="1116"/>
      <c r="AP369" s="1116"/>
      <c r="AQ369" s="1116"/>
      <c r="AR369" s="1116"/>
      <c r="AS369" s="1116"/>
      <c r="AT369" s="1116"/>
      <c r="AU369" s="1116"/>
      <c r="AV369" s="1116"/>
      <c r="AW369" s="1116"/>
      <c r="AX369" s="1116"/>
      <c r="AY369" s="1116"/>
      <c r="AZ369" s="1116"/>
      <c r="BA369" s="1116"/>
      <c r="BB369" s="1116"/>
    </row>
    <row r="370" spans="1:54" ht="15" x14ac:dyDescent="0.25">
      <c r="B370" s="160">
        <v>2039</v>
      </c>
      <c r="C370" s="1163">
        <v>15742.235417720685</v>
      </c>
      <c r="D370" s="1146">
        <v>9104.2334763166145</v>
      </c>
      <c r="E370" s="1147">
        <v>6451.7219667466507</v>
      </c>
      <c r="F370" s="1147"/>
      <c r="G370" s="1147"/>
      <c r="H370" s="1148">
        <v>14340.166605669961</v>
      </c>
      <c r="I370" s="1148">
        <v>6525.2939681860043</v>
      </c>
      <c r="J370" s="1167">
        <v>10432.730286927983</v>
      </c>
      <c r="K370" s="1168">
        <v>917.10241536847093</v>
      </c>
      <c r="L370" s="1151">
        <v>1729.9637591291198</v>
      </c>
      <c r="M370" s="1152"/>
      <c r="N370" s="1152"/>
      <c r="O370" s="1153"/>
      <c r="P370" s="1154">
        <v>1729.9637591291203</v>
      </c>
      <c r="Q370" s="1154">
        <v>917.10241536847025</v>
      </c>
      <c r="R370" s="1213">
        <v>1323.5330872487953</v>
      </c>
      <c r="S370" s="1214">
        <v>16659.337833089157</v>
      </c>
      <c r="T370" s="1158">
        <v>10834.197235445734</v>
      </c>
      <c r="U370" s="1158">
        <v>8181.68572587577</v>
      </c>
      <c r="V370" s="1159"/>
      <c r="W370" s="1159"/>
      <c r="X370" s="1160">
        <v>15432.591787337115</v>
      </c>
      <c r="Y370" s="1160">
        <v>8350.8887422699954</v>
      </c>
      <c r="Z370" s="1215">
        <v>11756.263374176779</v>
      </c>
      <c r="AA370" s="166" t="s">
        <v>123</v>
      </c>
      <c r="AB370" s="152"/>
      <c r="AC370" s="1116"/>
      <c r="AD370" s="1116"/>
      <c r="AE370" s="1116"/>
      <c r="AF370" s="1116"/>
      <c r="AG370" s="1116"/>
      <c r="AH370" s="1116"/>
      <c r="AI370" s="1116"/>
      <c r="AJ370" s="1116"/>
      <c r="AK370" s="1116"/>
      <c r="AL370" s="1116"/>
      <c r="AM370" s="1116"/>
      <c r="AN370" s="1116"/>
      <c r="AO370" s="1116"/>
      <c r="AP370" s="1116"/>
      <c r="AQ370" s="1116"/>
      <c r="AR370" s="1116"/>
      <c r="AS370" s="1116"/>
      <c r="AT370" s="1116"/>
      <c r="AU370" s="1116"/>
      <c r="AV370" s="1116"/>
      <c r="AW370" s="1116"/>
      <c r="AX370" s="1116"/>
      <c r="AY370" s="1116"/>
      <c r="AZ370" s="1116"/>
      <c r="BA370" s="1116"/>
      <c r="BB370" s="1116"/>
    </row>
    <row r="371" spans="1:54" ht="15" x14ac:dyDescent="0.25">
      <c r="B371" s="160">
        <v>2040</v>
      </c>
      <c r="C371" s="1163">
        <v>15953.041444520224</v>
      </c>
      <c r="D371" s="1146">
        <v>9117.5342927139918</v>
      </c>
      <c r="E371" s="1147">
        <v>6467.0709751895756</v>
      </c>
      <c r="F371" s="1147"/>
      <c r="G371" s="1147"/>
      <c r="H371" s="1148">
        <v>14508.835368750204</v>
      </c>
      <c r="I371" s="1148">
        <v>6516.2624395323237</v>
      </c>
      <c r="J371" s="1167">
        <v>10512.548904141264</v>
      </c>
      <c r="K371" s="1168">
        <v>922.17529070293801</v>
      </c>
      <c r="L371" s="1151">
        <v>1789.7465620282408</v>
      </c>
      <c r="M371" s="1152"/>
      <c r="N371" s="1152"/>
      <c r="O371" s="1153"/>
      <c r="P371" s="1154">
        <v>1789.746562028241</v>
      </c>
      <c r="Q371" s="1154">
        <v>922.17529070293767</v>
      </c>
      <c r="R371" s="1213">
        <v>1355.9609263655893</v>
      </c>
      <c r="S371" s="1214">
        <v>16875.216735223163</v>
      </c>
      <c r="T371" s="1158">
        <v>10907.280854742232</v>
      </c>
      <c r="U371" s="1158">
        <v>8256.8175372178157</v>
      </c>
      <c r="V371" s="1159"/>
      <c r="W371" s="1159"/>
      <c r="X371" s="1160">
        <v>15617.392908676478</v>
      </c>
      <c r="Y371" s="1160">
        <v>8408.8171761123285</v>
      </c>
      <c r="Z371" s="1215">
        <v>11868.509830506853</v>
      </c>
      <c r="AA371" s="166" t="s">
        <v>123</v>
      </c>
      <c r="AB371" s="152"/>
      <c r="AC371" s="1116"/>
      <c r="AD371" s="1116"/>
      <c r="AE371" s="1116"/>
      <c r="AF371" s="1116"/>
      <c r="AG371" s="1116"/>
      <c r="AH371" s="1116"/>
      <c r="AI371" s="1116"/>
      <c r="AJ371" s="1116"/>
      <c r="AK371" s="1116"/>
      <c r="AL371" s="1116"/>
      <c r="AM371" s="1116"/>
      <c r="AN371" s="1116"/>
      <c r="AO371" s="1116"/>
      <c r="AP371" s="1116"/>
      <c r="AQ371" s="1116"/>
      <c r="AR371" s="1116"/>
      <c r="AS371" s="1116"/>
      <c r="AT371" s="1116"/>
      <c r="AU371" s="1116"/>
      <c r="AV371" s="1116"/>
      <c r="AW371" s="1116"/>
      <c r="AX371" s="1116"/>
      <c r="AY371" s="1116"/>
      <c r="AZ371" s="1116"/>
      <c r="BA371" s="1116"/>
      <c r="BB371" s="1116"/>
    </row>
    <row r="372" spans="1:54" ht="15" x14ac:dyDescent="0.25">
      <c r="B372" s="160">
        <v>2041</v>
      </c>
      <c r="C372" s="1163">
        <v>16162.74233621954</v>
      </c>
      <c r="D372" s="1146">
        <v>9129.1691228274685</v>
      </c>
      <c r="E372" s="1147">
        <v>6480.9168905613687</v>
      </c>
      <c r="F372" s="1147"/>
      <c r="G372" s="1147"/>
      <c r="H372" s="1148">
        <v>14676.44745750957</v>
      </c>
      <c r="I372" s="1148">
        <v>6505.4381088960145</v>
      </c>
      <c r="J372" s="1167">
        <v>10590.942783202792</v>
      </c>
      <c r="K372" s="1168">
        <v>927.23532941190149</v>
      </c>
      <c r="L372" s="1151">
        <v>1850.2656513991403</v>
      </c>
      <c r="M372" s="1152"/>
      <c r="N372" s="1152"/>
      <c r="O372" s="1153"/>
      <c r="P372" s="1154">
        <v>1850.2656513991403</v>
      </c>
      <c r="Q372" s="1154">
        <v>927.23532941190138</v>
      </c>
      <c r="R372" s="1213">
        <v>1388.7504904055208</v>
      </c>
      <c r="S372" s="1214">
        <v>17089.977665631443</v>
      </c>
      <c r="T372" s="1158">
        <v>10979.434774226609</v>
      </c>
      <c r="U372" s="1158">
        <v>8331.1825419605084</v>
      </c>
      <c r="V372" s="1159"/>
      <c r="W372" s="1159"/>
      <c r="X372" s="1160">
        <v>15801.235549233126</v>
      </c>
      <c r="Y372" s="1160">
        <v>8465.8277719792495</v>
      </c>
      <c r="Z372" s="1215">
        <v>11979.693273608313</v>
      </c>
      <c r="AA372" s="166" t="s">
        <v>123</v>
      </c>
      <c r="AB372" s="152"/>
      <c r="AC372" s="1116"/>
      <c r="AD372" s="1116"/>
      <c r="AE372" s="1116"/>
      <c r="AF372" s="1116"/>
      <c r="AG372" s="1116"/>
      <c r="AH372" s="1116"/>
      <c r="AI372" s="1116"/>
      <c r="AJ372" s="1116"/>
      <c r="AK372" s="1116"/>
      <c r="AL372" s="1116"/>
      <c r="AM372" s="1116"/>
      <c r="AN372" s="1116"/>
      <c r="AO372" s="1116"/>
      <c r="AP372" s="1116"/>
      <c r="AQ372" s="1116"/>
      <c r="AR372" s="1116"/>
      <c r="AS372" s="1116"/>
      <c r="AT372" s="1116"/>
      <c r="AU372" s="1116"/>
      <c r="AV372" s="1116"/>
      <c r="AW372" s="1116"/>
      <c r="AX372" s="1116"/>
      <c r="AY372" s="1116"/>
      <c r="AZ372" s="1116"/>
      <c r="BA372" s="1116"/>
      <c r="BB372" s="1116"/>
    </row>
    <row r="373" spans="1:54" ht="15" x14ac:dyDescent="0.25">
      <c r="B373" s="160">
        <v>2042</v>
      </c>
      <c r="C373" s="1163">
        <v>16371.392050415687</v>
      </c>
      <c r="D373" s="1146">
        <v>9139.201285251449</v>
      </c>
      <c r="E373" s="1147">
        <v>6493.2881828368272</v>
      </c>
      <c r="F373" s="1147"/>
      <c r="G373" s="1147"/>
      <c r="H373" s="1148">
        <v>14843.050331255356</v>
      </c>
      <c r="I373" s="1148">
        <v>6492.8706810806225</v>
      </c>
      <c r="J373" s="1167">
        <v>10667.960506167989</v>
      </c>
      <c r="K373" s="1168">
        <v>932.28561981179325</v>
      </c>
      <c r="L373" s="1151">
        <v>1911.4776649377443</v>
      </c>
      <c r="M373" s="1152"/>
      <c r="N373" s="1152"/>
      <c r="O373" s="1153"/>
      <c r="P373" s="1154">
        <v>1911.4776649377445</v>
      </c>
      <c r="Q373" s="1154">
        <v>932.28561981179291</v>
      </c>
      <c r="R373" s="1213">
        <v>1421.8816423747687</v>
      </c>
      <c r="S373" s="1214">
        <v>17303.67767022748</v>
      </c>
      <c r="T373" s="1158">
        <v>11050.678950189193</v>
      </c>
      <c r="U373" s="1158">
        <v>8404.7658477745717</v>
      </c>
      <c r="V373" s="1159"/>
      <c r="W373" s="1159"/>
      <c r="X373" s="1160">
        <v>15984.16339378538</v>
      </c>
      <c r="Y373" s="1160">
        <v>8521.9182516754481</v>
      </c>
      <c r="Z373" s="1215">
        <v>12089.842148542757</v>
      </c>
      <c r="AA373" s="166" t="s">
        <v>123</v>
      </c>
      <c r="AB373" s="152"/>
      <c r="AC373" s="1116"/>
      <c r="AD373" s="1116"/>
      <c r="AE373" s="1116"/>
      <c r="AF373" s="1116"/>
      <c r="AG373" s="1116"/>
      <c r="AH373" s="1116"/>
      <c r="AI373" s="1116"/>
      <c r="AJ373" s="1116"/>
      <c r="AK373" s="1116"/>
      <c r="AL373" s="1116"/>
      <c r="AM373" s="1116"/>
      <c r="AN373" s="1116"/>
      <c r="AO373" s="1116"/>
      <c r="AP373" s="1116"/>
      <c r="AQ373" s="1116"/>
      <c r="AR373" s="1116"/>
      <c r="AS373" s="1116"/>
      <c r="AT373" s="1116"/>
      <c r="AU373" s="1116"/>
      <c r="AV373" s="1116"/>
      <c r="AW373" s="1116"/>
      <c r="AX373" s="1116"/>
      <c r="AY373" s="1116"/>
      <c r="AZ373" s="1116"/>
      <c r="BA373" s="1116"/>
      <c r="BB373" s="1116"/>
    </row>
    <row r="374" spans="1:54" ht="15" x14ac:dyDescent="0.25">
      <c r="B374" s="160">
        <v>2043</v>
      </c>
      <c r="C374" s="1163">
        <v>16579.015775145661</v>
      </c>
      <c r="D374" s="1146">
        <v>9147.6636843084834</v>
      </c>
      <c r="E374" s="1147">
        <v>6504.1918483514537</v>
      </c>
      <c r="F374" s="1147"/>
      <c r="G374" s="1147"/>
      <c r="H374" s="1148">
        <v>15008.662708798904</v>
      </c>
      <c r="I374" s="1148">
        <v>6478.5848297381608</v>
      </c>
      <c r="J374" s="1167">
        <v>10743.623769268532</v>
      </c>
      <c r="K374" s="1168">
        <v>937.32752565689282</v>
      </c>
      <c r="L374" s="1151">
        <v>1973.333795179132</v>
      </c>
      <c r="M374" s="1152"/>
      <c r="N374" s="1152"/>
      <c r="O374" s="1153"/>
      <c r="P374" s="1154">
        <v>1973.3337951791318</v>
      </c>
      <c r="Q374" s="1154">
        <v>937.32752565689304</v>
      </c>
      <c r="R374" s="1213">
        <v>1455.3306604180125</v>
      </c>
      <c r="S374" s="1214">
        <v>17516.343300802553</v>
      </c>
      <c r="T374" s="1158">
        <v>11120.997479487616</v>
      </c>
      <c r="U374" s="1158">
        <v>8477.5256435305855</v>
      </c>
      <c r="V374" s="1159"/>
      <c r="W374" s="1159"/>
      <c r="X374" s="1160">
        <v>16166.188668458941</v>
      </c>
      <c r="Y374" s="1160">
        <v>8577.055614088229</v>
      </c>
      <c r="Z374" s="1215">
        <v>12198.954429686544</v>
      </c>
      <c r="AA374" s="166" t="s">
        <v>123</v>
      </c>
      <c r="AB374" s="152"/>
      <c r="AC374" s="1116"/>
      <c r="AD374" s="1116"/>
      <c r="AE374" s="1116"/>
      <c r="AF374" s="1116"/>
      <c r="AG374" s="1116"/>
      <c r="AH374" s="1116"/>
      <c r="AI374" s="1116"/>
      <c r="AJ374" s="1116"/>
      <c r="AK374" s="1116"/>
      <c r="AL374" s="1116"/>
      <c r="AM374" s="1116"/>
      <c r="AN374" s="1116"/>
      <c r="AO374" s="1116"/>
      <c r="AP374" s="1116"/>
      <c r="AQ374" s="1116"/>
      <c r="AR374" s="1116"/>
      <c r="AS374" s="1116"/>
      <c r="AT374" s="1116"/>
      <c r="AU374" s="1116"/>
      <c r="AV374" s="1116"/>
      <c r="AW374" s="1116"/>
      <c r="AX374" s="1116"/>
      <c r="AY374" s="1116"/>
      <c r="AZ374" s="1116"/>
      <c r="BA374" s="1116"/>
      <c r="BB374" s="1116"/>
    </row>
    <row r="375" spans="1:54" ht="15" x14ac:dyDescent="0.25">
      <c r="B375" s="160">
        <v>2044</v>
      </c>
      <c r="C375" s="1163">
        <v>16785.66260883243</v>
      </c>
      <c r="D375" s="1146">
        <v>9154.5976710978794</v>
      </c>
      <c r="E375" s="1147">
        <v>6513.6399941140471</v>
      </c>
      <c r="F375" s="1147"/>
      <c r="G375" s="1147"/>
      <c r="H375" s="1148">
        <v>15173.32435441676</v>
      </c>
      <c r="I375" s="1148">
        <v>6462.6091616128115</v>
      </c>
      <c r="J375" s="1167">
        <v>10817.966758014785</v>
      </c>
      <c r="K375" s="1168">
        <v>942.36370834292802</v>
      </c>
      <c r="L375" s="1151">
        <v>2035.7874560190867</v>
      </c>
      <c r="M375" s="1152"/>
      <c r="N375" s="1152"/>
      <c r="O375" s="1153"/>
      <c r="P375" s="1154">
        <v>2035.7874560190864</v>
      </c>
      <c r="Q375" s="1154">
        <v>942.36370834292825</v>
      </c>
      <c r="R375" s="1213">
        <v>1489.0755821810073</v>
      </c>
      <c r="S375" s="1214">
        <v>17728.026317175358</v>
      </c>
      <c r="T375" s="1158">
        <v>11190.385127116966</v>
      </c>
      <c r="U375" s="1158">
        <v>8549.4274501331347</v>
      </c>
      <c r="V375" s="1159"/>
      <c r="W375" s="1159"/>
      <c r="X375" s="1160">
        <v>16347.346028917113</v>
      </c>
      <c r="Y375" s="1160">
        <v>8631.2132340331918</v>
      </c>
      <c r="Z375" s="1215">
        <v>12307.042340195792</v>
      </c>
      <c r="AA375" s="166" t="s">
        <v>123</v>
      </c>
      <c r="AB375" s="152"/>
      <c r="AC375" s="1116"/>
      <c r="AD375" s="1116"/>
      <c r="AE375" s="1116"/>
      <c r="AF375" s="1116"/>
      <c r="AG375" s="1116"/>
      <c r="AH375" s="1116"/>
      <c r="AI375" s="1116"/>
      <c r="AJ375" s="1116"/>
      <c r="AK375" s="1116"/>
      <c r="AL375" s="1116"/>
      <c r="AM375" s="1116"/>
      <c r="AN375" s="1116"/>
      <c r="AO375" s="1116"/>
      <c r="AP375" s="1116"/>
      <c r="AQ375" s="1116"/>
      <c r="AR375" s="1116"/>
      <c r="AS375" s="1116"/>
      <c r="AT375" s="1116"/>
      <c r="AU375" s="1116"/>
      <c r="AV375" s="1116"/>
      <c r="AW375" s="1116"/>
      <c r="AX375" s="1116"/>
      <c r="AY375" s="1116"/>
      <c r="AZ375" s="1116"/>
      <c r="BA375" s="1116"/>
      <c r="BB375" s="1116"/>
    </row>
    <row r="376" spans="1:54" ht="15" x14ac:dyDescent="0.25">
      <c r="B376" s="160">
        <v>2045</v>
      </c>
      <c r="C376" s="1163">
        <v>16991.343857028292</v>
      </c>
      <c r="D376" s="1146">
        <v>9160.031408890587</v>
      </c>
      <c r="E376" s="1147">
        <v>6521.6381273156339</v>
      </c>
      <c r="F376" s="1147"/>
      <c r="G376" s="1147"/>
      <c r="H376" s="1148">
        <v>15337.042798771587</v>
      </c>
      <c r="I376" s="1148">
        <v>6444.9661300514217</v>
      </c>
      <c r="J376" s="1167">
        <v>10891.004464411504</v>
      </c>
      <c r="K376" s="1168">
        <v>947.39464412671998</v>
      </c>
      <c r="L376" s="1151">
        <v>2098.7896196454099</v>
      </c>
      <c r="M376" s="1152"/>
      <c r="N376" s="1152"/>
      <c r="O376" s="1153"/>
      <c r="P376" s="1154">
        <v>2098.7896196454099</v>
      </c>
      <c r="Q376" s="1154">
        <v>947.39464412671975</v>
      </c>
      <c r="R376" s="1213">
        <v>1523.0921318860649</v>
      </c>
      <c r="S376" s="1214">
        <v>17938.738501155014</v>
      </c>
      <c r="T376" s="1158">
        <v>11258.821028535996</v>
      </c>
      <c r="U376" s="1158">
        <v>8620.4277469610442</v>
      </c>
      <c r="V376" s="1159"/>
      <c r="W376" s="1159"/>
      <c r="X376" s="1160">
        <v>16527.635606660111</v>
      </c>
      <c r="Y376" s="1160">
        <v>8684.3559111079267</v>
      </c>
      <c r="Z376" s="1215">
        <v>12414.09659629757</v>
      </c>
      <c r="AA376" s="166" t="s">
        <v>123</v>
      </c>
      <c r="AB376" s="152"/>
      <c r="AC376" s="1116"/>
      <c r="AD376" s="1116"/>
      <c r="AE376" s="1116"/>
      <c r="AF376" s="1116"/>
      <c r="AG376" s="1116"/>
      <c r="AH376" s="1116"/>
      <c r="AI376" s="1116"/>
      <c r="AJ376" s="1116"/>
      <c r="AK376" s="1116"/>
      <c r="AL376" s="1116"/>
      <c r="AM376" s="1116"/>
      <c r="AN376" s="1116"/>
      <c r="AO376" s="1116"/>
      <c r="AP376" s="1116"/>
      <c r="AQ376" s="1116"/>
      <c r="AR376" s="1116"/>
      <c r="AS376" s="1116"/>
      <c r="AT376" s="1116"/>
      <c r="AU376" s="1116"/>
      <c r="AV376" s="1116"/>
      <c r="AW376" s="1116"/>
      <c r="AX376" s="1116"/>
      <c r="AY376" s="1116"/>
      <c r="AZ376" s="1116"/>
      <c r="BA376" s="1116"/>
      <c r="BB376" s="1116"/>
    </row>
    <row r="377" spans="1:54" ht="15" x14ac:dyDescent="0.25">
      <c r="B377" s="160">
        <v>2046</v>
      </c>
      <c r="C377" s="1163">
        <v>17196.059743063</v>
      </c>
      <c r="D377" s="1146">
        <v>9163.9937166419695</v>
      </c>
      <c r="E377" s="1147">
        <v>6528.1930504385928</v>
      </c>
      <c r="F377" s="1147"/>
      <c r="G377" s="1147"/>
      <c r="H377" s="1148">
        <v>15499.817268304218</v>
      </c>
      <c r="I377" s="1148">
        <v>6425.6804051248264</v>
      </c>
      <c r="J377" s="1167">
        <v>10962.748836714522</v>
      </c>
      <c r="K377" s="1168">
        <v>952.42017978416152</v>
      </c>
      <c r="L377" s="1151">
        <v>2162.2916489092972</v>
      </c>
      <c r="M377" s="1152"/>
      <c r="N377" s="1152"/>
      <c r="O377" s="1153"/>
      <c r="P377" s="1154">
        <v>2162.2916489092977</v>
      </c>
      <c r="Q377" s="1154">
        <v>952.42017978416129</v>
      </c>
      <c r="R377" s="1213">
        <v>1557.3559143467294</v>
      </c>
      <c r="S377" s="1214">
        <v>18148.47992284716</v>
      </c>
      <c r="T377" s="1158">
        <v>11326.285365551266</v>
      </c>
      <c r="U377" s="1158">
        <v>8690.4846993478895</v>
      </c>
      <c r="V377" s="1159"/>
      <c r="W377" s="1159"/>
      <c r="X377" s="1160">
        <v>16707.048777092903</v>
      </c>
      <c r="Y377" s="1160">
        <v>8736.4512147379737</v>
      </c>
      <c r="Z377" s="1215">
        <v>12520.104751061252</v>
      </c>
      <c r="AA377" s="166" t="s">
        <v>123</v>
      </c>
      <c r="AB377" s="152"/>
      <c r="AC377" s="1116"/>
      <c r="AD377" s="1116"/>
      <c r="AE377" s="1116"/>
      <c r="AF377" s="1116"/>
      <c r="AG377" s="1116"/>
      <c r="AH377" s="1116"/>
      <c r="AI377" s="1116"/>
      <c r="AJ377" s="1116"/>
      <c r="AK377" s="1116"/>
      <c r="AL377" s="1116"/>
      <c r="AM377" s="1116"/>
      <c r="AN377" s="1116"/>
      <c r="AO377" s="1116"/>
      <c r="AP377" s="1116"/>
      <c r="AQ377" s="1116"/>
      <c r="AR377" s="1116"/>
      <c r="AS377" s="1116"/>
      <c r="AT377" s="1116"/>
      <c r="AU377" s="1116"/>
      <c r="AV377" s="1116"/>
      <c r="AW377" s="1116"/>
      <c r="AX377" s="1116"/>
      <c r="AY377" s="1116"/>
      <c r="AZ377" s="1116"/>
      <c r="BA377" s="1116"/>
      <c r="BB377" s="1116"/>
    </row>
    <row r="378" spans="1:54" ht="15" x14ac:dyDescent="0.25">
      <c r="B378" s="160">
        <v>2047</v>
      </c>
      <c r="C378" s="1163">
        <v>17399.723579950183</v>
      </c>
      <c r="D378" s="1146">
        <v>9166.4817279754625</v>
      </c>
      <c r="E378" s="1147">
        <v>6533.2955907055302</v>
      </c>
      <c r="F378" s="1147"/>
      <c r="G378" s="1147"/>
      <c r="H378" s="1148">
        <v>15661.571993527617</v>
      </c>
      <c r="I378" s="1148">
        <v>6404.7619388931635</v>
      </c>
      <c r="J378" s="1167">
        <v>11033.16696621039</v>
      </c>
      <c r="K378" s="1168">
        <v>957.43538127295312</v>
      </c>
      <c r="L378" s="1151">
        <v>2226.2374706284463</v>
      </c>
      <c r="M378" s="1152"/>
      <c r="N378" s="1152"/>
      <c r="O378" s="1153"/>
      <c r="P378" s="1154">
        <v>2226.2374706284463</v>
      </c>
      <c r="Q378" s="1154">
        <v>957.43538127295324</v>
      </c>
      <c r="R378" s="1213">
        <v>1591.8364259506998</v>
      </c>
      <c r="S378" s="1214">
        <v>18357.158961223136</v>
      </c>
      <c r="T378" s="1158">
        <v>11392.719198603909</v>
      </c>
      <c r="U378" s="1158">
        <v>8759.5330613339756</v>
      </c>
      <c r="V378" s="1159"/>
      <c r="W378" s="1159"/>
      <c r="X378" s="1160">
        <v>16885.496536258979</v>
      </c>
      <c r="Y378" s="1160">
        <v>8787.4442778483699</v>
      </c>
      <c r="Z378" s="1215">
        <v>12625.00339216109</v>
      </c>
      <c r="AA378" s="166" t="s">
        <v>123</v>
      </c>
      <c r="AB378" s="152"/>
      <c r="AC378" s="1116"/>
      <c r="AD378" s="1116"/>
      <c r="AE378" s="1116"/>
      <c r="AF378" s="1116"/>
      <c r="AG378" s="1116"/>
      <c r="AH378" s="1116"/>
      <c r="AI378" s="1116"/>
      <c r="AJ378" s="1116"/>
      <c r="AK378" s="1116"/>
      <c r="AL378" s="1116"/>
      <c r="AM378" s="1116"/>
      <c r="AN378" s="1116"/>
      <c r="AO378" s="1116"/>
      <c r="AP378" s="1116"/>
      <c r="AQ378" s="1116"/>
      <c r="AR378" s="1116"/>
      <c r="AS378" s="1116"/>
      <c r="AT378" s="1116"/>
      <c r="AU378" s="1116"/>
      <c r="AV378" s="1116"/>
      <c r="AW378" s="1116"/>
      <c r="AX378" s="1116"/>
      <c r="AY378" s="1116"/>
      <c r="AZ378" s="1116"/>
      <c r="BA378" s="1116"/>
      <c r="BB378" s="1116"/>
    </row>
    <row r="379" spans="1:54" ht="15" x14ac:dyDescent="0.25">
      <c r="B379" s="160">
        <v>2048</v>
      </c>
      <c r="C379" s="1163">
        <v>17602.180094506661</v>
      </c>
      <c r="D379" s="1146">
        <v>9167.4698971479411</v>
      </c>
      <c r="E379" s="1147">
        <v>6536.9277990793998</v>
      </c>
      <c r="F379" s="1147"/>
      <c r="G379" s="1147"/>
      <c r="H379" s="1148">
        <v>15822.172542779705</v>
      </c>
      <c r="I379" s="1148">
        <v>6382.2126510429644</v>
      </c>
      <c r="J379" s="1167">
        <v>11102.192596911334</v>
      </c>
      <c r="K379" s="1168">
        <v>962.4316872190376</v>
      </c>
      <c r="L379" s="1151">
        <v>2290.5647244120328</v>
      </c>
      <c r="M379" s="1152"/>
      <c r="N379" s="1152"/>
      <c r="O379" s="1153"/>
      <c r="P379" s="1154">
        <v>2290.5647244120332</v>
      </c>
      <c r="Q379" s="1154">
        <v>962.43168721903703</v>
      </c>
      <c r="R379" s="1213">
        <v>1626.4982058155351</v>
      </c>
      <c r="S379" s="1214">
        <v>18564.6117817257</v>
      </c>
      <c r="T379" s="1158">
        <v>11458.034621559975</v>
      </c>
      <c r="U379" s="1158">
        <v>8827.4925234914335</v>
      </c>
      <c r="V379" s="1159"/>
      <c r="W379" s="1159"/>
      <c r="X379" s="1160">
        <v>17062.826959426133</v>
      </c>
      <c r="Y379" s="1160">
        <v>8837.2656584252727</v>
      </c>
      <c r="Z379" s="1215">
        <v>12728.690802726869</v>
      </c>
      <c r="AA379" s="166" t="s">
        <v>123</v>
      </c>
      <c r="AB379" s="152"/>
      <c r="AC379" s="1116"/>
      <c r="AD379" s="1116"/>
      <c r="AE379" s="1116"/>
      <c r="AF379" s="1116"/>
      <c r="AG379" s="1116"/>
      <c r="AH379" s="1116"/>
      <c r="AI379" s="1116"/>
      <c r="AJ379" s="1116"/>
      <c r="AK379" s="1116"/>
      <c r="AL379" s="1116"/>
      <c r="AM379" s="1116"/>
      <c r="AN379" s="1116"/>
      <c r="AO379" s="1116"/>
      <c r="AP379" s="1116"/>
      <c r="AQ379" s="1116"/>
      <c r="AR379" s="1116"/>
      <c r="AS379" s="1116"/>
      <c r="AT379" s="1116"/>
      <c r="AU379" s="1116"/>
      <c r="AV379" s="1116"/>
      <c r="AW379" s="1116"/>
      <c r="AX379" s="1116"/>
      <c r="AY379" s="1116"/>
      <c r="AZ379" s="1116"/>
      <c r="BA379" s="1116"/>
      <c r="BB379" s="1116"/>
    </row>
    <row r="380" spans="1:54" ht="15" x14ac:dyDescent="0.25">
      <c r="B380" s="160">
        <v>2049</v>
      </c>
      <c r="C380" s="1163">
        <v>17803.21031206891</v>
      </c>
      <c r="D380" s="1146">
        <v>9166.9115790627839</v>
      </c>
      <c r="E380" s="1147">
        <v>6539.06094124022</v>
      </c>
      <c r="F380" s="1147"/>
      <c r="G380" s="1147"/>
      <c r="H380" s="1148">
        <v>15981.429964067465</v>
      </c>
      <c r="I380" s="1148">
        <v>6358.0252575138111</v>
      </c>
      <c r="J380" s="1167">
        <v>11169.727610790638</v>
      </c>
      <c r="K380" s="1168">
        <v>967.39728114675211</v>
      </c>
      <c r="L380" s="1151">
        <v>2355.2043497050149</v>
      </c>
      <c r="M380" s="1152"/>
      <c r="N380" s="1152"/>
      <c r="O380" s="1153"/>
      <c r="P380" s="1154">
        <v>2355.2043497050149</v>
      </c>
      <c r="Q380" s="1154">
        <v>967.39728114675188</v>
      </c>
      <c r="R380" s="1213">
        <v>1661.3008154258835</v>
      </c>
      <c r="S380" s="1214">
        <v>18770.607593215664</v>
      </c>
      <c r="T380" s="1158">
        <v>11522.115928767798</v>
      </c>
      <c r="U380" s="1158">
        <v>8894.2652909452354</v>
      </c>
      <c r="V380" s="1159"/>
      <c r="W380" s="1159"/>
      <c r="X380" s="1160">
        <v>17238.829569802878</v>
      </c>
      <c r="Y380" s="1160">
        <v>8885.8296388162562</v>
      </c>
      <c r="Z380" s="1215">
        <v>12831.028426216522</v>
      </c>
      <c r="AA380" s="166" t="s">
        <v>123</v>
      </c>
      <c r="AB380" s="152"/>
      <c r="AC380" s="1116"/>
      <c r="AD380" s="1116"/>
      <c r="AE380" s="1116"/>
      <c r="AF380" s="1116"/>
      <c r="AG380" s="1116"/>
      <c r="AH380" s="1116"/>
      <c r="AI380" s="1116"/>
      <c r="AJ380" s="1116"/>
      <c r="AK380" s="1116"/>
      <c r="AL380" s="1116"/>
      <c r="AM380" s="1116"/>
      <c r="AN380" s="1116"/>
      <c r="AO380" s="1116"/>
      <c r="AP380" s="1116"/>
      <c r="AQ380" s="1116"/>
      <c r="AR380" s="1116"/>
      <c r="AS380" s="1116"/>
      <c r="AT380" s="1116"/>
      <c r="AU380" s="1116"/>
      <c r="AV380" s="1116"/>
      <c r="AW380" s="1116"/>
      <c r="AX380" s="1116"/>
      <c r="AY380" s="1116"/>
      <c r="AZ380" s="1116"/>
      <c r="BA380" s="1116"/>
      <c r="BB380" s="1116"/>
    </row>
    <row r="381" spans="1:54" ht="15" x14ac:dyDescent="0.25">
      <c r="B381" s="160">
        <v>2050</v>
      </c>
      <c r="C381" s="1163">
        <v>18002.63509645054</v>
      </c>
      <c r="D381" s="1146">
        <v>9164.780059185252</v>
      </c>
      <c r="E381" s="1147">
        <v>6539.676142942857</v>
      </c>
      <c r="F381" s="1147"/>
      <c r="G381" s="1147"/>
      <c r="H381" s="1148">
        <v>16139.191094181555</v>
      </c>
      <c r="I381" s="1148">
        <v>6332.2031048708786</v>
      </c>
      <c r="J381" s="1167">
        <v>11235.697099526216</v>
      </c>
      <c r="K381" s="1168">
        <v>972.32277275315562</v>
      </c>
      <c r="L381" s="1151">
        <v>2420.0906350817822</v>
      </c>
      <c r="M381" s="1152"/>
      <c r="N381" s="1152"/>
      <c r="O381" s="1153"/>
      <c r="P381" s="1154">
        <v>2420.0906350817822</v>
      </c>
      <c r="Q381" s="1154">
        <v>972.32277275315573</v>
      </c>
      <c r="R381" s="1213">
        <v>1696.206703917469</v>
      </c>
      <c r="S381" s="1214">
        <v>18974.957869203696</v>
      </c>
      <c r="T381" s="1158">
        <v>11584.870694267034</v>
      </c>
      <c r="U381" s="1158">
        <v>8959.7667780246393</v>
      </c>
      <c r="V381" s="1159"/>
      <c r="W381" s="1159"/>
      <c r="X381" s="1160">
        <v>17413.332245068032</v>
      </c>
      <c r="Y381" s="1160">
        <v>8933.0646492622145</v>
      </c>
      <c r="Z381" s="1215">
        <v>12931.903803443685</v>
      </c>
      <c r="AA381" s="166" t="s">
        <v>123</v>
      </c>
      <c r="AB381" s="152"/>
      <c r="AC381" s="1116"/>
      <c r="AD381" s="1116"/>
      <c r="AE381" s="1116"/>
      <c r="AF381" s="1116"/>
      <c r="AG381" s="1116"/>
      <c r="AH381" s="1116"/>
      <c r="AI381" s="1116"/>
      <c r="AJ381" s="1116"/>
      <c r="AK381" s="1116"/>
      <c r="AL381" s="1116"/>
      <c r="AM381" s="1116"/>
      <c r="AN381" s="1116"/>
      <c r="AO381" s="1116"/>
      <c r="AP381" s="1116"/>
      <c r="AQ381" s="1116"/>
      <c r="AR381" s="1116"/>
      <c r="AS381" s="1116"/>
      <c r="AT381" s="1116"/>
      <c r="AU381" s="1116"/>
      <c r="AV381" s="1116"/>
      <c r="AW381" s="1116"/>
      <c r="AX381" s="1116"/>
      <c r="AY381" s="1116"/>
      <c r="AZ381" s="1116"/>
      <c r="BA381" s="1116"/>
      <c r="BB381" s="1116"/>
    </row>
    <row r="382" spans="1:54" ht="15" x14ac:dyDescent="0.25">
      <c r="B382" s="160">
        <v>2051</v>
      </c>
      <c r="C382" s="1163">
        <v>18200.36176593816</v>
      </c>
      <c r="D382" s="1146">
        <v>9161.0825690512665</v>
      </c>
      <c r="E382" s="1147">
        <v>6538.7740562387253</v>
      </c>
      <c r="F382" s="1147"/>
      <c r="G382" s="1147"/>
      <c r="H382" s="1148">
        <v>16295.378351590365</v>
      </c>
      <c r="I382" s="1148">
        <v>6304.7672425617366</v>
      </c>
      <c r="J382" s="1167">
        <v>11300.072797076051</v>
      </c>
      <c r="K382" s="1168">
        <v>977.20361682968928</v>
      </c>
      <c r="L382" s="1151">
        <v>2485.1656953127017</v>
      </c>
      <c r="M382" s="1152"/>
      <c r="N382" s="1152"/>
      <c r="O382" s="1153"/>
      <c r="P382" s="1154">
        <v>2485.1656953127017</v>
      </c>
      <c r="Q382" s="1154">
        <v>977.20361682968951</v>
      </c>
      <c r="R382" s="1213">
        <v>1731.1846560711956</v>
      </c>
      <c r="S382" s="1214">
        <v>19177.565382767851</v>
      </c>
      <c r="T382" s="1158">
        <v>11646.248264363969</v>
      </c>
      <c r="U382" s="1158">
        <v>9023.9397515514265</v>
      </c>
      <c r="V382" s="1159"/>
      <c r="W382" s="1159"/>
      <c r="X382" s="1160">
        <v>17586.243799777218</v>
      </c>
      <c r="Y382" s="1160">
        <v>8978.9251326782833</v>
      </c>
      <c r="Z382" s="1215">
        <v>13031.257453147246</v>
      </c>
      <c r="AA382" s="166" t="s">
        <v>123</v>
      </c>
      <c r="AB382" s="152"/>
      <c r="AC382" s="1116"/>
      <c r="AD382" s="1116"/>
      <c r="AE382" s="1116"/>
      <c r="AF382" s="1116"/>
      <c r="AG382" s="1116"/>
      <c r="AH382" s="1116"/>
      <c r="AI382" s="1116"/>
      <c r="AJ382" s="1116"/>
      <c r="AK382" s="1116"/>
      <c r="AL382" s="1116"/>
      <c r="AM382" s="1116"/>
      <c r="AN382" s="1116"/>
      <c r="AO382" s="1116"/>
      <c r="AP382" s="1116"/>
      <c r="AQ382" s="1116"/>
      <c r="AR382" s="1116"/>
      <c r="AS382" s="1116"/>
      <c r="AT382" s="1116"/>
      <c r="AU382" s="1116"/>
      <c r="AV382" s="1116"/>
      <c r="AW382" s="1116"/>
      <c r="AX382" s="1116"/>
      <c r="AY382" s="1116"/>
      <c r="AZ382" s="1116"/>
      <c r="BA382" s="1116"/>
      <c r="BB382" s="1116"/>
    </row>
    <row r="383" spans="1:54" ht="15" x14ac:dyDescent="0.25">
      <c r="B383" s="160">
        <v>2052</v>
      </c>
      <c r="C383" s="1163">
        <v>18396.356370654015</v>
      </c>
      <c r="D383" s="1146">
        <v>9155.8507777896757</v>
      </c>
      <c r="E383" s="1147">
        <v>6536.3645940717042</v>
      </c>
      <c r="F383" s="1147"/>
      <c r="G383" s="1147"/>
      <c r="H383" s="1148">
        <v>16449.965751896365</v>
      </c>
      <c r="I383" s="1148">
        <v>6275.748743113897</v>
      </c>
      <c r="J383" s="1167">
        <v>11362.857247505131</v>
      </c>
      <c r="K383" s="1168">
        <v>982.03848452105831</v>
      </c>
      <c r="L383" s="1151">
        <v>2550.3780324970999</v>
      </c>
      <c r="M383" s="1152"/>
      <c r="N383" s="1152"/>
      <c r="O383" s="1153"/>
      <c r="P383" s="1154">
        <v>2550.3780324971003</v>
      </c>
      <c r="Q383" s="1154">
        <v>982.03848452105808</v>
      </c>
      <c r="R383" s="1213">
        <v>1766.2082585090791</v>
      </c>
      <c r="S383" s="1214">
        <v>19378.394855175073</v>
      </c>
      <c r="T383" s="1158">
        <v>11706.228810286775</v>
      </c>
      <c r="U383" s="1158">
        <v>9086.7426265688046</v>
      </c>
      <c r="V383" s="1159"/>
      <c r="W383" s="1159"/>
      <c r="X383" s="1160">
        <v>17757.528506950217</v>
      </c>
      <c r="Y383" s="1160">
        <v>9023.3823544035513</v>
      </c>
      <c r="Z383" s="1215">
        <v>13129.065506014211</v>
      </c>
      <c r="AA383" s="166" t="s">
        <v>123</v>
      </c>
      <c r="AB383" s="152"/>
      <c r="AC383" s="1116"/>
      <c r="AD383" s="1116"/>
      <c r="AE383" s="1116"/>
      <c r="AF383" s="1116"/>
      <c r="AG383" s="1116"/>
      <c r="AH383" s="1116"/>
      <c r="AI383" s="1116"/>
      <c r="AJ383" s="1116"/>
      <c r="AK383" s="1116"/>
      <c r="AL383" s="1116"/>
      <c r="AM383" s="1116"/>
      <c r="AN383" s="1116"/>
      <c r="AO383" s="1116"/>
      <c r="AP383" s="1116"/>
      <c r="AQ383" s="1116"/>
      <c r="AR383" s="1116"/>
      <c r="AS383" s="1116"/>
      <c r="AT383" s="1116"/>
      <c r="AU383" s="1116"/>
      <c r="AV383" s="1116"/>
      <c r="AW383" s="1116"/>
      <c r="AX383" s="1116"/>
      <c r="AY383" s="1116"/>
      <c r="AZ383" s="1116"/>
      <c r="BA383" s="1116"/>
      <c r="BB383" s="1116"/>
    </row>
    <row r="384" spans="1:54" ht="15" x14ac:dyDescent="0.25">
      <c r="B384" s="160">
        <v>2053</v>
      </c>
      <c r="C384" s="1163">
        <v>18590.569600328352</v>
      </c>
      <c r="D384" s="1146">
        <v>9149.1142536556144</v>
      </c>
      <c r="E384" s="1147">
        <v>6532.4521886291441</v>
      </c>
      <c r="F384" s="1147"/>
      <c r="G384" s="1147"/>
      <c r="H384" s="1148">
        <v>16602.91475375721</v>
      </c>
      <c r="I384" s="1148">
        <v>6245.1759413181999</v>
      </c>
      <c r="J384" s="1167">
        <v>11424.045347537705</v>
      </c>
      <c r="K384" s="1168">
        <v>986.82523597568832</v>
      </c>
      <c r="L384" s="1151">
        <v>2615.6758459285429</v>
      </c>
      <c r="M384" s="1152"/>
      <c r="N384" s="1152"/>
      <c r="O384" s="1153"/>
      <c r="P384" s="1154">
        <v>2615.6758459285429</v>
      </c>
      <c r="Q384" s="1154">
        <v>986.82523597568866</v>
      </c>
      <c r="R384" s="1213">
        <v>1801.2505409521157</v>
      </c>
      <c r="S384" s="1214">
        <v>19577.39483630404</v>
      </c>
      <c r="T384" s="1158">
        <v>11764.790099584157</v>
      </c>
      <c r="U384" s="1158">
        <v>9148.128034557687</v>
      </c>
      <c r="V384" s="1159"/>
      <c r="W384" s="1159"/>
      <c r="X384" s="1160">
        <v>17927.137405353475</v>
      </c>
      <c r="Y384" s="1160">
        <v>9066.4045749437846</v>
      </c>
      <c r="Z384" s="1215">
        <v>13225.295888489822</v>
      </c>
      <c r="AA384" s="166" t="s">
        <v>123</v>
      </c>
      <c r="AB384" s="152"/>
      <c r="AC384" s="1116"/>
      <c r="AD384" s="1116"/>
      <c r="AE384" s="1116"/>
      <c r="AF384" s="1116"/>
      <c r="AG384" s="1116"/>
      <c r="AH384" s="1116"/>
      <c r="AI384" s="1116"/>
      <c r="AJ384" s="1116"/>
      <c r="AK384" s="1116"/>
      <c r="AL384" s="1116"/>
      <c r="AM384" s="1116"/>
      <c r="AN384" s="1116"/>
      <c r="AO384" s="1116"/>
      <c r="AP384" s="1116"/>
      <c r="AQ384" s="1116"/>
      <c r="AR384" s="1116"/>
      <c r="AS384" s="1116"/>
      <c r="AT384" s="1116"/>
      <c r="AU384" s="1116"/>
      <c r="AV384" s="1116"/>
      <c r="AW384" s="1116"/>
      <c r="AX384" s="1116"/>
      <c r="AY384" s="1116"/>
      <c r="AZ384" s="1116"/>
      <c r="BA384" s="1116"/>
      <c r="BB384" s="1116"/>
    </row>
    <row r="385" spans="1:54" ht="15" x14ac:dyDescent="0.25">
      <c r="B385" s="160">
        <v>2054</v>
      </c>
      <c r="C385" s="1163">
        <v>18782.978957954529</v>
      </c>
      <c r="D385" s="1146">
        <v>9140.9156243819452</v>
      </c>
      <c r="E385" s="1147">
        <v>6527.0466911743733</v>
      </c>
      <c r="F385" s="1147"/>
      <c r="G385" s="1147"/>
      <c r="H385" s="1148">
        <v>16754.210753378586</v>
      </c>
      <c r="I385" s="1148">
        <v>6213.0834289619806</v>
      </c>
      <c r="J385" s="1167">
        <v>11483.647091170284</v>
      </c>
      <c r="K385" s="1168">
        <v>991.56316844060564</v>
      </c>
      <c r="L385" s="1151">
        <v>2681.0114174232936</v>
      </c>
      <c r="M385" s="1152"/>
      <c r="N385" s="1152"/>
      <c r="O385" s="1153"/>
      <c r="P385" s="1154">
        <v>2681.0114174232936</v>
      </c>
      <c r="Q385" s="1154">
        <v>991.56316844060575</v>
      </c>
      <c r="R385" s="1213">
        <v>1836.2872929319497</v>
      </c>
      <c r="S385" s="1214">
        <v>19774.542126395136</v>
      </c>
      <c r="T385" s="1158">
        <v>11821.927041805238</v>
      </c>
      <c r="U385" s="1158">
        <v>9208.0581085976664</v>
      </c>
      <c r="V385" s="1159"/>
      <c r="W385" s="1159"/>
      <c r="X385" s="1160">
        <v>18095.047440482183</v>
      </c>
      <c r="Y385" s="1160">
        <v>9107.970744049846</v>
      </c>
      <c r="Z385" s="1215">
        <v>13319.934384102233</v>
      </c>
      <c r="AA385" s="166" t="s">
        <v>123</v>
      </c>
      <c r="AB385" s="152"/>
      <c r="AC385" s="1116"/>
      <c r="AD385" s="1116"/>
      <c r="AE385" s="1116"/>
      <c r="AF385" s="1116"/>
      <c r="AG385" s="1116"/>
      <c r="AH385" s="1116"/>
      <c r="AI385" s="1116"/>
      <c r="AJ385" s="1116"/>
      <c r="AK385" s="1116"/>
      <c r="AL385" s="1116"/>
      <c r="AM385" s="1116"/>
      <c r="AN385" s="1116"/>
      <c r="AO385" s="1116"/>
      <c r="AP385" s="1116"/>
      <c r="AQ385" s="1116"/>
      <c r="AR385" s="1116"/>
      <c r="AS385" s="1116"/>
      <c r="AT385" s="1116"/>
      <c r="AU385" s="1116"/>
      <c r="AV385" s="1116"/>
      <c r="AW385" s="1116"/>
      <c r="AX385" s="1116"/>
      <c r="AY385" s="1116"/>
      <c r="AZ385" s="1116"/>
      <c r="BA385" s="1116"/>
      <c r="BB385" s="1116"/>
    </row>
    <row r="386" spans="1:54" ht="15" x14ac:dyDescent="0.25">
      <c r="B386" s="160">
        <v>2055</v>
      </c>
      <c r="C386" s="1163">
        <v>18973.556854917493</v>
      </c>
      <c r="D386" s="1146">
        <v>9131.295212809815</v>
      </c>
      <c r="E386" s="1147">
        <v>6520.1605699879174</v>
      </c>
      <c r="F386" s="1147"/>
      <c r="G386" s="1147"/>
      <c r="H386" s="1148">
        <v>16903.834801720808</v>
      </c>
      <c r="I386" s="1148">
        <v>6179.5069567560095</v>
      </c>
      <c r="J386" s="1167">
        <v>11541.670879238409</v>
      </c>
      <c r="K386" s="1168">
        <v>996.25130116129867</v>
      </c>
      <c r="L386" s="1151">
        <v>2746.3369931985653</v>
      </c>
      <c r="M386" s="1152"/>
      <c r="N386" s="1152"/>
      <c r="O386" s="1153"/>
      <c r="P386" s="1154">
        <v>2746.3369931985653</v>
      </c>
      <c r="Q386" s="1154">
        <v>996.25130116129867</v>
      </c>
      <c r="R386" s="1213">
        <v>1871.294147179932</v>
      </c>
      <c r="S386" s="1214">
        <v>19969.80815607879</v>
      </c>
      <c r="T386" s="1158">
        <v>11877.63220600838</v>
      </c>
      <c r="U386" s="1158">
        <v>9266.4975631864836</v>
      </c>
      <c r="V386" s="1159"/>
      <c r="W386" s="1159"/>
      <c r="X386" s="1160">
        <v>18261.230872891607</v>
      </c>
      <c r="Y386" s="1160">
        <v>9148.0610772908294</v>
      </c>
      <c r="Z386" s="1215">
        <v>13412.96502641834</v>
      </c>
      <c r="AA386" s="166" t="s">
        <v>123</v>
      </c>
      <c r="AB386" s="152"/>
      <c r="AC386" s="1116"/>
      <c r="AD386" s="1116"/>
      <c r="AE386" s="1116"/>
      <c r="AF386" s="1116"/>
      <c r="AG386" s="1116"/>
      <c r="AH386" s="1116"/>
      <c r="AI386" s="1116"/>
      <c r="AJ386" s="1116"/>
      <c r="AK386" s="1116"/>
      <c r="AL386" s="1116"/>
      <c r="AM386" s="1116"/>
      <c r="AN386" s="1116"/>
      <c r="AO386" s="1116"/>
      <c r="AP386" s="1116"/>
      <c r="AQ386" s="1116"/>
      <c r="AR386" s="1116"/>
      <c r="AS386" s="1116"/>
      <c r="AT386" s="1116"/>
      <c r="AU386" s="1116"/>
      <c r="AV386" s="1116"/>
      <c r="AW386" s="1116"/>
      <c r="AX386" s="1116"/>
      <c r="AY386" s="1116"/>
      <c r="AZ386" s="1116"/>
      <c r="BA386" s="1116"/>
      <c r="BB386" s="1116"/>
    </row>
    <row r="387" spans="1:54" ht="15" x14ac:dyDescent="0.25">
      <c r="B387" s="160">
        <v>2056</v>
      </c>
      <c r="C387" s="1163">
        <v>19162.243680908887</v>
      </c>
      <c r="D387" s="1146">
        <v>9120.2779435518878</v>
      </c>
      <c r="E387" s="1147">
        <v>6511.8060818741587</v>
      </c>
      <c r="F387" s="1147"/>
      <c r="G387" s="1147"/>
      <c r="H387" s="1148">
        <v>17051.73975679381</v>
      </c>
      <c r="I387" s="1148">
        <v>6144.4787140961434</v>
      </c>
      <c r="J387" s="1167">
        <v>11598.109235444977</v>
      </c>
      <c r="K387" s="1168">
        <v>1000.8869761668653</v>
      </c>
      <c r="L387" s="1151">
        <v>2811.6006840322252</v>
      </c>
      <c r="M387" s="1152"/>
      <c r="N387" s="1152"/>
      <c r="O387" s="1153"/>
      <c r="P387" s="1154">
        <v>2811.6006840322252</v>
      </c>
      <c r="Q387" s="1154">
        <v>1000.8869761668655</v>
      </c>
      <c r="R387" s="1213">
        <v>1906.2438300995452</v>
      </c>
      <c r="S387" s="1214">
        <v>20163.130657075752</v>
      </c>
      <c r="T387" s="1158">
        <v>11931.878627584112</v>
      </c>
      <c r="U387" s="1158">
        <v>9323.406765906384</v>
      </c>
      <c r="V387" s="1159"/>
      <c r="W387" s="1159"/>
      <c r="X387" s="1160">
        <v>18425.629389733502</v>
      </c>
      <c r="Y387" s="1160">
        <v>9186.6479773106621</v>
      </c>
      <c r="Z387" s="1215">
        <v>13504.353065544523</v>
      </c>
      <c r="AA387" s="166" t="s">
        <v>123</v>
      </c>
      <c r="AB387" s="152"/>
      <c r="AC387" s="1116"/>
      <c r="AD387" s="1116"/>
      <c r="AE387" s="1116"/>
      <c r="AF387" s="1116"/>
      <c r="AG387" s="1116"/>
      <c r="AH387" s="1116"/>
      <c r="AI387" s="1116"/>
      <c r="AJ387" s="1116"/>
      <c r="AK387" s="1116"/>
      <c r="AL387" s="1116"/>
      <c r="AM387" s="1116"/>
      <c r="AN387" s="1116"/>
      <c r="AO387" s="1116"/>
      <c r="AP387" s="1116"/>
      <c r="AQ387" s="1116"/>
      <c r="AR387" s="1116"/>
      <c r="AS387" s="1116"/>
      <c r="AT387" s="1116"/>
      <c r="AU387" s="1116"/>
      <c r="AV387" s="1116"/>
      <c r="AW387" s="1116"/>
      <c r="AX387" s="1116"/>
      <c r="AY387" s="1116"/>
      <c r="AZ387" s="1116"/>
      <c r="BA387" s="1116"/>
      <c r="BB387" s="1116"/>
    </row>
    <row r="388" spans="1:54" ht="15" x14ac:dyDescent="0.25">
      <c r="B388" s="160">
        <v>2057</v>
      </c>
      <c r="C388" s="1163">
        <v>19348.977556749833</v>
      </c>
      <c r="D388" s="1146">
        <v>9107.8897305881474</v>
      </c>
      <c r="E388" s="1147">
        <v>6501.9996514796539</v>
      </c>
      <c r="F388" s="1147"/>
      <c r="G388" s="1147"/>
      <c r="H388" s="1148">
        <v>17197.877089119076</v>
      </c>
      <c r="I388" s="1148">
        <v>6108.0342034260129</v>
      </c>
      <c r="J388" s="1167">
        <v>11652.955646272545</v>
      </c>
      <c r="K388" s="1168">
        <v>1005.4674471541188</v>
      </c>
      <c r="L388" s="1151">
        <v>2876.7510799071556</v>
      </c>
      <c r="M388" s="1152"/>
      <c r="N388" s="1152"/>
      <c r="O388" s="1153"/>
      <c r="P388" s="1154">
        <v>2876.7510799071556</v>
      </c>
      <c r="Q388" s="1154">
        <v>1005.4674471541188</v>
      </c>
      <c r="R388" s="1213">
        <v>1941.1092635306372</v>
      </c>
      <c r="S388" s="1214">
        <v>20354.445003903951</v>
      </c>
      <c r="T388" s="1158">
        <v>11984.640810495303</v>
      </c>
      <c r="U388" s="1158">
        <v>9378.75073138681</v>
      </c>
      <c r="V388" s="1159"/>
      <c r="W388" s="1159"/>
      <c r="X388" s="1160">
        <v>18588.183229386927</v>
      </c>
      <c r="Y388" s="1160">
        <v>9223.7078011371159</v>
      </c>
      <c r="Z388" s="1215">
        <v>13594.064909803183</v>
      </c>
      <c r="AA388" s="166" t="s">
        <v>123</v>
      </c>
      <c r="AB388" s="152"/>
      <c r="AC388" s="1116"/>
      <c r="AD388" s="1116"/>
      <c r="AE388" s="1116"/>
      <c r="AF388" s="1116"/>
      <c r="AG388" s="1116"/>
      <c r="AH388" s="1116"/>
      <c r="AI388" s="1116"/>
      <c r="AJ388" s="1116"/>
      <c r="AK388" s="1116"/>
      <c r="AL388" s="1116"/>
      <c r="AM388" s="1116"/>
      <c r="AN388" s="1116"/>
      <c r="AO388" s="1116"/>
      <c r="AP388" s="1116"/>
      <c r="AQ388" s="1116"/>
      <c r="AR388" s="1116"/>
      <c r="AS388" s="1116"/>
      <c r="AT388" s="1116"/>
      <c r="AU388" s="1116"/>
      <c r="AV388" s="1116"/>
      <c r="AW388" s="1116"/>
      <c r="AX388" s="1116"/>
      <c r="AY388" s="1116"/>
      <c r="AZ388" s="1116"/>
      <c r="BA388" s="1116"/>
      <c r="BB388" s="1116"/>
    </row>
    <row r="389" spans="1:54" ht="15" x14ac:dyDescent="0.25">
      <c r="B389" s="160">
        <v>2058</v>
      </c>
      <c r="C389" s="1163">
        <v>19533.722838676793</v>
      </c>
      <c r="D389" s="1146">
        <v>9094.1708300207974</v>
      </c>
      <c r="E389" s="1147">
        <v>6490.7622325648845</v>
      </c>
      <c r="F389" s="1147"/>
      <c r="G389" s="1147"/>
      <c r="H389" s="1148">
        <v>17342.221983640076</v>
      </c>
      <c r="I389" s="1148">
        <v>6070.2152838682414</v>
      </c>
      <c r="J389" s="1167">
        <v>11706.218633754159</v>
      </c>
      <c r="K389" s="1168">
        <v>1009.9913538331008</v>
      </c>
      <c r="L389" s="1151">
        <v>2941.7416205691516</v>
      </c>
      <c r="M389" s="1152"/>
      <c r="N389" s="1152"/>
      <c r="O389" s="1153"/>
      <c r="P389" s="1154">
        <v>2941.7416205691516</v>
      </c>
      <c r="Q389" s="1154">
        <v>1009.9913538331007</v>
      </c>
      <c r="R389" s="1213">
        <v>1975.8664872011261</v>
      </c>
      <c r="S389" s="1214">
        <v>20543.714192509895</v>
      </c>
      <c r="T389" s="1158">
        <v>12035.912450589949</v>
      </c>
      <c r="U389" s="1158">
        <v>9432.503853134036</v>
      </c>
      <c r="V389" s="1159"/>
      <c r="W389" s="1159"/>
      <c r="X389" s="1160">
        <v>18748.858470092899</v>
      </c>
      <c r="Y389" s="1160">
        <v>9259.2285273963535</v>
      </c>
      <c r="Z389" s="1215">
        <v>13682.085120955286</v>
      </c>
      <c r="AA389" s="166" t="s">
        <v>123</v>
      </c>
      <c r="AC389" s="1116"/>
      <c r="AD389" s="1116"/>
      <c r="AE389" s="1116"/>
      <c r="AF389" s="1116"/>
      <c r="AG389" s="1116"/>
      <c r="AH389" s="1116"/>
      <c r="AI389" s="1116"/>
      <c r="AJ389" s="1116"/>
      <c r="AK389" s="1116"/>
      <c r="AL389" s="1116"/>
      <c r="AM389" s="1116"/>
      <c r="AN389" s="1116"/>
      <c r="AO389" s="1116"/>
      <c r="AP389" s="1116"/>
      <c r="AQ389" s="1116"/>
      <c r="AR389" s="1116"/>
      <c r="AS389" s="1116"/>
      <c r="AT389" s="1116"/>
      <c r="AU389" s="1116"/>
      <c r="AV389" s="1116"/>
      <c r="AW389" s="1116"/>
      <c r="AX389" s="1116"/>
      <c r="AY389" s="1116"/>
      <c r="AZ389" s="1116"/>
      <c r="BA389" s="1116"/>
      <c r="BB389" s="1116"/>
    </row>
    <row r="390" spans="1:54" ht="15" x14ac:dyDescent="0.25">
      <c r="A390" s="160"/>
      <c r="B390" s="160">
        <v>2059</v>
      </c>
      <c r="C390" s="1163">
        <v>19716.459948820011</v>
      </c>
      <c r="D390" s="1146">
        <v>9079.16958300648</v>
      </c>
      <c r="E390" s="1147">
        <v>6478.1210262478498</v>
      </c>
      <c r="F390" s="1147"/>
      <c r="G390" s="1147"/>
      <c r="H390" s="1148">
        <v>17484.764127202136</v>
      </c>
      <c r="I390" s="1148">
        <v>6031.0695781807535</v>
      </c>
      <c r="J390" s="1167">
        <v>11757.916852691445</v>
      </c>
      <c r="K390" s="1168">
        <v>1014.4581631282117</v>
      </c>
      <c r="L390" s="1151">
        <v>3006.5290882209429</v>
      </c>
      <c r="M390" s="1152"/>
      <c r="N390" s="1152"/>
      <c r="O390" s="1153"/>
      <c r="P390" s="1154">
        <v>3006.5290882209429</v>
      </c>
      <c r="Q390" s="1154">
        <v>1014.4581631282117</v>
      </c>
      <c r="R390" s="1213">
        <v>2010.4936256745773</v>
      </c>
      <c r="S390" s="1214">
        <v>20730.918111948224</v>
      </c>
      <c r="T390" s="1158">
        <v>12085.698671227423</v>
      </c>
      <c r="U390" s="1158">
        <v>9484.6501144687936</v>
      </c>
      <c r="V390" s="1159"/>
      <c r="W390" s="1159"/>
      <c r="X390" s="1160">
        <v>18907.636977221231</v>
      </c>
      <c r="Y390" s="1160">
        <v>9293.2076212083957</v>
      </c>
      <c r="Z390" s="1215">
        <v>13768.410478366022</v>
      </c>
      <c r="AA390" s="166" t="s">
        <v>123</v>
      </c>
      <c r="AC390" s="1116"/>
      <c r="AD390" s="1116"/>
      <c r="AE390" s="1116"/>
      <c r="AF390" s="1116"/>
      <c r="AG390" s="1116"/>
      <c r="AH390" s="1116"/>
      <c r="AI390" s="1116"/>
      <c r="AJ390" s="1116"/>
      <c r="AK390" s="1116"/>
      <c r="AL390" s="1116"/>
      <c r="AM390" s="1116"/>
      <c r="AN390" s="1116"/>
      <c r="AO390" s="1116"/>
      <c r="AP390" s="1116"/>
      <c r="AQ390" s="1116"/>
      <c r="AR390" s="1116"/>
      <c r="AS390" s="1116"/>
      <c r="AT390" s="1116"/>
      <c r="AU390" s="1116"/>
      <c r="AV390" s="1116"/>
      <c r="AW390" s="1116"/>
      <c r="AX390" s="1116"/>
      <c r="AY390" s="1116"/>
      <c r="AZ390" s="1116"/>
      <c r="BA390" s="1116"/>
      <c r="BB390" s="1116"/>
    </row>
    <row r="391" spans="1:54" ht="15.6" thickBot="1" x14ac:dyDescent="0.3">
      <c r="A391" s="160"/>
      <c r="B391" s="160">
        <v>2060</v>
      </c>
      <c r="C391" s="1188">
        <v>19897.158822247635</v>
      </c>
      <c r="D391" s="1189">
        <v>9062.92788059751</v>
      </c>
      <c r="E391" s="1190">
        <v>6464.1019559782053</v>
      </c>
      <c r="F391" s="1190"/>
      <c r="G391" s="1190"/>
      <c r="H391" s="1191">
        <v>17625.483783467738</v>
      </c>
      <c r="I391" s="1191">
        <v>5990.641989081163</v>
      </c>
      <c r="J391" s="1192">
        <v>11808.062886274451</v>
      </c>
      <c r="K391" s="1193">
        <v>1018.8667893388252</v>
      </c>
      <c r="L391" s="1194">
        <v>3071.06901560811</v>
      </c>
      <c r="M391" s="1195"/>
      <c r="N391" s="1195"/>
      <c r="O391" s="1196"/>
      <c r="P391" s="1197">
        <v>3071.06901560811</v>
      </c>
      <c r="Q391" s="1197">
        <v>1018.8667893388249</v>
      </c>
      <c r="R391" s="1216">
        <v>2044.9679024734676</v>
      </c>
      <c r="S391" s="1217">
        <v>20916.025611586461</v>
      </c>
      <c r="T391" s="1201">
        <v>12133.996896205619</v>
      </c>
      <c r="U391" s="1201">
        <v>9535.1709715863144</v>
      </c>
      <c r="V391" s="1202"/>
      <c r="W391" s="1202"/>
      <c r="X391" s="1203">
        <v>19064.490387658265</v>
      </c>
      <c r="Y391" s="1203">
        <v>9325.6385985939924</v>
      </c>
      <c r="Z391" s="1218">
        <v>13853.030788747918</v>
      </c>
      <c r="AA391" s="166" t="s">
        <v>123</v>
      </c>
      <c r="AC391" s="1116"/>
      <c r="AD391" s="1116"/>
      <c r="AE391" s="1116"/>
      <c r="AF391" s="1116"/>
      <c r="AG391" s="1116"/>
      <c r="AH391" s="1116"/>
      <c r="AI391" s="1116"/>
      <c r="AJ391" s="1116"/>
      <c r="AK391" s="1116"/>
      <c r="AL391" s="1116"/>
      <c r="AM391" s="1116"/>
      <c r="AN391" s="1116"/>
      <c r="AO391" s="1116"/>
      <c r="AP391" s="1116"/>
      <c r="AQ391" s="1116"/>
      <c r="AR391" s="1116"/>
      <c r="AS391" s="1116"/>
      <c r="AT391" s="1116"/>
      <c r="AU391" s="1116"/>
      <c r="AV391" s="1116"/>
      <c r="AW391" s="1116"/>
      <c r="AX391" s="1116"/>
      <c r="AY391" s="1116"/>
      <c r="AZ391" s="1116"/>
      <c r="BA391" s="1116"/>
      <c r="BB391" s="1116"/>
    </row>
    <row r="392" spans="1:54" x14ac:dyDescent="0.25">
      <c r="A392" s="160"/>
      <c r="AB392" s="152"/>
      <c r="AC392" s="1116"/>
      <c r="AD392" s="1116"/>
      <c r="AE392" s="1116"/>
      <c r="AF392" s="1116"/>
      <c r="AG392" s="1116"/>
      <c r="AH392" s="1116"/>
      <c r="AI392" s="1116"/>
      <c r="AJ392" s="1116"/>
      <c r="AK392" s="1116"/>
      <c r="AL392" s="1116"/>
      <c r="AM392" s="1116"/>
      <c r="AN392" s="1116"/>
      <c r="AO392" s="1116"/>
      <c r="AP392" s="1116"/>
      <c r="AQ392" s="1116"/>
      <c r="AR392" s="1116"/>
      <c r="AS392" s="1116"/>
      <c r="AT392" s="1116"/>
      <c r="AU392" s="1116"/>
      <c r="AV392" s="1116"/>
      <c r="AW392" s="1116"/>
      <c r="AX392" s="1116"/>
      <c r="AY392" s="1116"/>
      <c r="AZ392" s="1116"/>
      <c r="BA392" s="1116"/>
      <c r="BB392" s="1116"/>
    </row>
    <row r="393" spans="1:54" x14ac:dyDescent="0.25">
      <c r="A393" s="160"/>
      <c r="AB393" s="152"/>
      <c r="AC393" s="1116"/>
      <c r="AD393" s="1116"/>
      <c r="AE393" s="1116"/>
      <c r="AF393" s="1116"/>
      <c r="AG393" s="1116"/>
      <c r="AH393" s="1116"/>
      <c r="AI393" s="1116"/>
      <c r="AJ393" s="1116"/>
      <c r="AK393" s="1116"/>
      <c r="AL393" s="1116"/>
      <c r="AM393" s="1116"/>
      <c r="AN393" s="1116"/>
      <c r="AO393" s="1116"/>
      <c r="AP393" s="1116"/>
      <c r="AQ393" s="1116"/>
      <c r="AR393" s="1116"/>
      <c r="AS393" s="1116"/>
      <c r="AT393" s="1116"/>
      <c r="AU393" s="1116"/>
      <c r="AV393" s="1116"/>
      <c r="AW393" s="1116"/>
      <c r="AX393" s="1116"/>
      <c r="AY393" s="1116"/>
      <c r="AZ393" s="1116"/>
      <c r="BA393" s="1116"/>
      <c r="BB393" s="1116"/>
    </row>
    <row r="394" spans="1:54" x14ac:dyDescent="0.25">
      <c r="A394" s="191" t="s">
        <v>311</v>
      </c>
      <c r="AC394" s="1116"/>
      <c r="AD394" s="1116"/>
      <c r="AE394" s="1116"/>
      <c r="AF394" s="1116"/>
      <c r="AG394" s="1116"/>
      <c r="AH394" s="1116"/>
      <c r="AI394" s="1116"/>
      <c r="AJ394" s="1116"/>
      <c r="AK394" s="1116"/>
      <c r="AL394" s="1116"/>
      <c r="AM394" s="1116"/>
      <c r="AN394" s="1116"/>
      <c r="AO394" s="1116"/>
      <c r="AP394" s="1116"/>
      <c r="AQ394" s="1116"/>
      <c r="AR394" s="1116"/>
      <c r="AS394" s="1116"/>
      <c r="AT394" s="1116"/>
      <c r="AU394" s="1116"/>
      <c r="AV394" s="1116"/>
      <c r="AW394" s="1116"/>
      <c r="AX394" s="1116"/>
      <c r="AY394" s="1116"/>
      <c r="AZ394" s="1116"/>
      <c r="BA394" s="1116"/>
      <c r="BB394" s="1116"/>
    </row>
    <row r="395" spans="1:54" x14ac:dyDescent="0.25">
      <c r="A395" s="191"/>
      <c r="AC395" s="1116"/>
      <c r="AD395" s="1116"/>
      <c r="AE395" s="1116"/>
      <c r="AF395" s="1116"/>
      <c r="AG395" s="1116"/>
      <c r="AH395" s="1116"/>
      <c r="AI395" s="1116"/>
      <c r="AJ395" s="1116"/>
      <c r="AK395" s="1116"/>
      <c r="AL395" s="1116"/>
      <c r="AM395" s="1116"/>
      <c r="AN395" s="1116"/>
      <c r="AO395" s="1116"/>
      <c r="AP395" s="1116"/>
      <c r="AQ395" s="1116"/>
      <c r="AR395" s="1116"/>
      <c r="AS395" s="1116"/>
      <c r="AT395" s="1116"/>
      <c r="AU395" s="1116"/>
      <c r="AV395" s="1116"/>
      <c r="AW395" s="1116"/>
      <c r="AX395" s="1116"/>
      <c r="AY395" s="1116"/>
      <c r="AZ395" s="1116"/>
      <c r="BA395" s="1116"/>
      <c r="BB395" s="1116"/>
    </row>
    <row r="396" spans="1:54" x14ac:dyDescent="0.25">
      <c r="A396" s="160"/>
      <c r="AB396" s="152"/>
      <c r="AC396" s="1116"/>
      <c r="AD396" s="1116"/>
      <c r="AE396" s="1116"/>
      <c r="AF396" s="1116"/>
      <c r="AG396" s="1116"/>
      <c r="AH396" s="1116"/>
      <c r="AI396" s="1116"/>
      <c r="AJ396" s="1116"/>
      <c r="AK396" s="1116"/>
      <c r="AL396" s="1116"/>
      <c r="AM396" s="1116"/>
      <c r="AN396" s="1116"/>
      <c r="AO396" s="1116"/>
      <c r="AP396" s="1116"/>
      <c r="AQ396" s="1116"/>
      <c r="AR396" s="1116"/>
      <c r="AS396" s="1116"/>
      <c r="AT396" s="1116"/>
      <c r="AU396" s="1116"/>
      <c r="AV396" s="1116"/>
      <c r="AW396" s="1116"/>
      <c r="AX396" s="1116"/>
      <c r="AY396" s="1116"/>
      <c r="AZ396" s="1116"/>
      <c r="BA396" s="1116"/>
      <c r="BB396" s="1116"/>
    </row>
    <row r="397" spans="1:54" s="128" customFormat="1" x14ac:dyDescent="0.25">
      <c r="A397" s="201"/>
      <c r="C397" s="146"/>
      <c r="D397" s="146"/>
      <c r="E397" s="146"/>
      <c r="F397" s="146"/>
      <c r="G397" s="146"/>
      <c r="H397" s="146"/>
      <c r="I397" s="146"/>
      <c r="J397" s="146"/>
      <c r="K397" s="146"/>
      <c r="L397" s="146"/>
      <c r="M397" s="146"/>
      <c r="N397" s="146"/>
      <c r="O397" s="146"/>
      <c r="P397" s="146"/>
      <c r="Q397" s="146"/>
      <c r="R397" s="146"/>
      <c r="S397" s="146"/>
      <c r="T397" s="146"/>
      <c r="AB397" s="202"/>
      <c r="AC397" s="1219"/>
      <c r="AD397" s="1219"/>
      <c r="AE397" s="1219"/>
      <c r="AF397" s="1219"/>
      <c r="AG397" s="1219"/>
      <c r="AH397" s="1219"/>
      <c r="AI397" s="1219"/>
      <c r="AJ397" s="1219"/>
      <c r="AK397" s="1219"/>
      <c r="AL397" s="1219"/>
      <c r="AM397" s="1219"/>
      <c r="AN397" s="1219"/>
      <c r="AO397" s="1219"/>
      <c r="AP397" s="1219"/>
      <c r="AQ397" s="1219"/>
      <c r="AR397" s="1219"/>
      <c r="AS397" s="1219"/>
      <c r="AT397" s="1219"/>
      <c r="AU397" s="1219"/>
      <c r="AV397" s="1219"/>
      <c r="AW397" s="1219"/>
      <c r="AX397" s="1219"/>
      <c r="AY397" s="1219"/>
      <c r="AZ397" s="1219"/>
      <c r="BA397" s="1219"/>
      <c r="BB397" s="1219"/>
    </row>
    <row r="398" spans="1:54" s="128" customFormat="1" x14ac:dyDescent="0.25">
      <c r="A398" s="201"/>
      <c r="C398" s="146"/>
      <c r="D398" s="146"/>
      <c r="E398" s="146"/>
      <c r="F398" s="146"/>
      <c r="G398" s="146"/>
      <c r="H398" s="146"/>
      <c r="I398" s="146"/>
      <c r="J398" s="146"/>
      <c r="K398" s="146"/>
      <c r="L398" s="146"/>
      <c r="M398" s="146"/>
      <c r="N398" s="146"/>
      <c r="O398" s="146"/>
      <c r="P398" s="146"/>
      <c r="Q398" s="146"/>
      <c r="R398" s="146"/>
      <c r="S398" s="146"/>
      <c r="T398" s="146"/>
      <c r="AB398" s="202"/>
      <c r="AC398" s="1219"/>
      <c r="AD398" s="1219"/>
      <c r="AE398" s="1219"/>
      <c r="AF398" s="1219"/>
      <c r="AG398" s="1219"/>
      <c r="AH398" s="1219"/>
      <c r="AI398" s="1219"/>
      <c r="AJ398" s="1219"/>
      <c r="AK398" s="1219"/>
      <c r="AL398" s="1219"/>
      <c r="AM398" s="1219"/>
      <c r="AN398" s="1219"/>
      <c r="AO398" s="1219"/>
      <c r="AP398" s="1219"/>
      <c r="AQ398" s="1219"/>
      <c r="AR398" s="1219"/>
      <c r="AS398" s="1219"/>
      <c r="AT398" s="1219"/>
      <c r="AU398" s="1219"/>
      <c r="AV398" s="1219"/>
      <c r="AW398" s="1219"/>
      <c r="AX398" s="1219"/>
      <c r="AY398" s="1219"/>
      <c r="AZ398" s="1219"/>
      <c r="BA398" s="1219"/>
      <c r="BB398" s="1219"/>
    </row>
    <row r="399" spans="1:54" x14ac:dyDescent="0.25">
      <c r="A399" s="191"/>
      <c r="AC399" s="1116"/>
      <c r="AD399" s="1116"/>
      <c r="AE399" s="1116"/>
      <c r="AF399" s="1116"/>
      <c r="AG399" s="1116"/>
      <c r="AH399" s="1116"/>
      <c r="AI399" s="1116"/>
      <c r="AJ399" s="1116"/>
      <c r="AK399" s="1116"/>
      <c r="AL399" s="1116"/>
      <c r="AM399" s="1116"/>
      <c r="AN399" s="1116"/>
      <c r="AO399" s="1116"/>
      <c r="AP399" s="1116"/>
      <c r="AQ399" s="1116"/>
      <c r="AR399" s="1116"/>
      <c r="AS399" s="1116"/>
      <c r="AT399" s="1116"/>
      <c r="AU399" s="1116"/>
      <c r="AV399" s="1116"/>
      <c r="AW399" s="1116"/>
      <c r="AX399" s="1116"/>
      <c r="AY399" s="1116"/>
      <c r="AZ399" s="1116"/>
      <c r="BA399" s="1116"/>
      <c r="BB399" s="1116"/>
    </row>
    <row r="400" spans="1:54" ht="21" x14ac:dyDescent="0.25">
      <c r="A400" s="194" t="s">
        <v>155</v>
      </c>
      <c r="AC400" s="1116"/>
      <c r="AD400" s="1116"/>
      <c r="AE400" s="1116"/>
      <c r="AF400" s="1116"/>
      <c r="AG400" s="1116"/>
      <c r="AH400" s="1116"/>
      <c r="AI400" s="1116"/>
      <c r="AJ400" s="1116"/>
      <c r="AK400" s="1116"/>
      <c r="AL400" s="1116"/>
      <c r="AM400" s="1116"/>
      <c r="AN400" s="1116"/>
      <c r="AO400" s="1116"/>
      <c r="AP400" s="1116"/>
      <c r="AQ400" s="1116"/>
      <c r="AR400" s="1116"/>
      <c r="AS400" s="1116"/>
      <c r="AT400" s="1116"/>
      <c r="AU400" s="1116"/>
      <c r="AV400" s="1116"/>
      <c r="AW400" s="1116"/>
      <c r="AX400" s="1116"/>
      <c r="AY400" s="1116"/>
      <c r="AZ400" s="1116"/>
      <c r="BA400" s="1116"/>
      <c r="BB400" s="1116"/>
    </row>
    <row r="401" spans="1:54" x14ac:dyDescent="0.25">
      <c r="A401" s="191"/>
      <c r="AC401" s="1116"/>
      <c r="AD401" s="1116"/>
      <c r="AE401" s="1116"/>
      <c r="AF401" s="1116"/>
      <c r="AG401" s="1116"/>
      <c r="AH401" s="1116"/>
      <c r="AI401" s="1116"/>
      <c r="AJ401" s="1116"/>
      <c r="AK401" s="1116"/>
      <c r="AL401" s="1116"/>
      <c r="AM401" s="1116"/>
      <c r="AN401" s="1116"/>
      <c r="AO401" s="1116"/>
      <c r="AP401" s="1116"/>
      <c r="AQ401" s="1116"/>
      <c r="AR401" s="1116"/>
      <c r="AS401" s="1116"/>
      <c r="AT401" s="1116"/>
      <c r="AU401" s="1116"/>
      <c r="AV401" s="1116"/>
      <c r="AW401" s="1116"/>
      <c r="AX401" s="1116"/>
      <c r="AY401" s="1116"/>
      <c r="AZ401" s="1116"/>
      <c r="BA401" s="1116"/>
      <c r="BB401" s="1116"/>
    </row>
    <row r="402" spans="1:54" x14ac:dyDescent="0.25">
      <c r="B402" s="203"/>
      <c r="C402" s="203"/>
      <c r="D402" s="149"/>
      <c r="E402" s="149"/>
      <c r="F402" s="149"/>
      <c r="G402" s="149"/>
      <c r="H402" s="149"/>
      <c r="I402" s="149"/>
      <c r="J402" s="149"/>
      <c r="K402" s="149"/>
      <c r="L402" s="149"/>
      <c r="M402" s="149"/>
      <c r="N402" s="149"/>
      <c r="O402" s="149"/>
      <c r="P402" s="149"/>
      <c r="Q402" s="149"/>
      <c r="R402" s="149"/>
      <c r="S402" s="149"/>
      <c r="T402" s="149"/>
      <c r="U402" s="150"/>
      <c r="V402" s="150"/>
      <c r="W402" s="150"/>
      <c r="X402" s="150"/>
      <c r="Y402" s="150"/>
      <c r="Z402" s="150"/>
      <c r="AA402" s="150"/>
      <c r="AB402" s="150"/>
      <c r="AC402" s="1116"/>
      <c r="AD402" s="1116"/>
      <c r="AE402" s="1116"/>
      <c r="AF402" s="1116"/>
      <c r="AG402" s="1116"/>
      <c r="AH402" s="1116"/>
      <c r="AI402" s="1116"/>
      <c r="AJ402" s="1116"/>
      <c r="AK402" s="1116"/>
      <c r="AL402" s="1116"/>
      <c r="AM402" s="1116"/>
      <c r="AN402" s="1116"/>
      <c r="AO402" s="1116"/>
      <c r="AP402" s="1116"/>
      <c r="AQ402" s="1116"/>
      <c r="AR402" s="1116"/>
      <c r="AS402" s="1116"/>
      <c r="AT402" s="1116"/>
      <c r="AU402" s="1116"/>
      <c r="AV402" s="1116"/>
      <c r="AW402" s="1116"/>
      <c r="AX402" s="1116"/>
      <c r="AY402" s="1116"/>
      <c r="AZ402" s="1116"/>
      <c r="BA402" s="1116"/>
      <c r="BB402" s="1116"/>
    </row>
    <row r="403" spans="1:54" s="130" customFormat="1" ht="13.8" thickBot="1" x14ac:dyDescent="0.3">
      <c r="A403" s="1105"/>
      <c r="B403" s="148"/>
      <c r="C403" s="148"/>
      <c r="D403" s="149"/>
      <c r="E403" s="149"/>
      <c r="F403" s="149"/>
      <c r="G403" s="149"/>
      <c r="H403" s="149"/>
      <c r="I403" s="149"/>
      <c r="J403" s="149"/>
      <c r="K403" s="149"/>
      <c r="L403" s="149"/>
      <c r="M403" s="149"/>
      <c r="N403" s="149"/>
      <c r="O403" s="149"/>
      <c r="P403" s="149"/>
      <c r="Q403" s="149"/>
      <c r="R403" s="149"/>
      <c r="S403" s="149"/>
      <c r="T403" s="149"/>
      <c r="U403" s="150"/>
      <c r="V403" s="150"/>
      <c r="W403" s="150"/>
      <c r="X403" s="150"/>
      <c r="Y403" s="150"/>
      <c r="Z403" s="150"/>
      <c r="AA403" s="150"/>
      <c r="AB403" s="150"/>
      <c r="AC403" s="1116"/>
      <c r="AD403" s="1116"/>
      <c r="AE403" s="1116"/>
      <c r="AF403" s="1116"/>
      <c r="AG403" s="1116"/>
      <c r="AH403" s="1116"/>
      <c r="AI403" s="1116"/>
      <c r="AJ403" s="1116"/>
      <c r="AK403" s="1116"/>
      <c r="AL403" s="1116"/>
      <c r="AM403" s="1116"/>
      <c r="AN403" s="1116"/>
      <c r="AO403" s="1116"/>
      <c r="AP403" s="1116"/>
      <c r="AQ403" s="1116"/>
      <c r="AR403" s="1116"/>
      <c r="AS403" s="1116"/>
      <c r="AT403" s="1116"/>
      <c r="AU403" s="1116"/>
      <c r="AV403" s="1116"/>
      <c r="AW403" s="1116"/>
      <c r="AX403" s="1116"/>
      <c r="AY403" s="1116"/>
      <c r="AZ403" s="1116"/>
      <c r="BA403" s="1116"/>
      <c r="BB403" s="1116"/>
    </row>
    <row r="404" spans="1:54" ht="16.95" customHeight="1" thickBot="1" x14ac:dyDescent="0.3">
      <c r="A404" s="153" t="s">
        <v>150</v>
      </c>
      <c r="C404" s="1711" t="s">
        <v>145</v>
      </c>
      <c r="D404" s="1712"/>
      <c r="E404" s="1712"/>
      <c r="F404" s="1712"/>
      <c r="G404" s="1712"/>
      <c r="H404" s="1712"/>
      <c r="I404" s="1712"/>
      <c r="J404" s="1712"/>
      <c r="K404" s="1713" t="s">
        <v>146</v>
      </c>
      <c r="L404" s="1714"/>
      <c r="M404" s="1714"/>
      <c r="N404" s="1714"/>
      <c r="O404" s="1714"/>
      <c r="P404" s="1714"/>
      <c r="Q404" s="1714"/>
      <c r="R404" s="1715"/>
      <c r="S404" s="1716" t="s">
        <v>147</v>
      </c>
      <c r="T404" s="1717"/>
      <c r="U404" s="1717"/>
      <c r="V404" s="1717"/>
      <c r="W404" s="1717"/>
      <c r="X404" s="1717"/>
      <c r="Y404" s="1717"/>
      <c r="Z404" s="1718"/>
      <c r="AC404" s="1116"/>
      <c r="AD404" s="1116"/>
      <c r="AE404" s="1116"/>
      <c r="AF404" s="1116"/>
      <c r="AG404" s="1116"/>
      <c r="AH404" s="1116"/>
      <c r="AI404" s="1116"/>
      <c r="AJ404" s="1116"/>
      <c r="AK404" s="1116"/>
      <c r="AL404" s="1116"/>
      <c r="AM404" s="1116"/>
      <c r="AN404" s="1116"/>
      <c r="AO404" s="1116"/>
      <c r="AP404" s="1116"/>
      <c r="AQ404" s="1116"/>
      <c r="AR404" s="1116"/>
      <c r="AS404" s="1116"/>
      <c r="AT404" s="1116"/>
      <c r="AU404" s="1116"/>
      <c r="AV404" s="1116"/>
      <c r="AW404" s="1116"/>
      <c r="AX404" s="1116"/>
      <c r="AY404" s="1116"/>
      <c r="AZ404" s="1116"/>
      <c r="BA404" s="1116"/>
      <c r="BB404" s="1116"/>
    </row>
    <row r="405" spans="1:54" s="130" customFormat="1" ht="79.8" thickBot="1" x14ac:dyDescent="0.3">
      <c r="A405" s="153" t="s">
        <v>120</v>
      </c>
      <c r="B405" s="1307" t="str">
        <f>IF($I$20="ON","Note: Population Scaling is ON. Click for More Info.","")</f>
        <v>Note: Population Scaling is ON. Click for More Info.</v>
      </c>
      <c r="C405" s="155" t="s">
        <v>122</v>
      </c>
      <c r="D405" s="156" t="s">
        <v>124</v>
      </c>
      <c r="E405" s="156" t="s">
        <v>156</v>
      </c>
      <c r="F405" s="156" t="s">
        <v>125</v>
      </c>
      <c r="G405" s="156" t="s">
        <v>127</v>
      </c>
      <c r="H405" s="157" t="s">
        <v>128</v>
      </c>
      <c r="I405" s="157" t="s">
        <v>129</v>
      </c>
      <c r="J405" s="158" t="s">
        <v>130</v>
      </c>
      <c r="K405" s="155" t="s">
        <v>131</v>
      </c>
      <c r="L405" s="156" t="s">
        <v>132</v>
      </c>
      <c r="M405" s="156" t="s">
        <v>157</v>
      </c>
      <c r="N405" s="156" t="s">
        <v>133</v>
      </c>
      <c r="O405" s="156" t="s">
        <v>134</v>
      </c>
      <c r="P405" s="157" t="s">
        <v>135</v>
      </c>
      <c r="Q405" s="157" t="s">
        <v>136</v>
      </c>
      <c r="R405" s="158" t="s">
        <v>137</v>
      </c>
      <c r="S405" s="155" t="s">
        <v>138</v>
      </c>
      <c r="T405" s="156" t="s">
        <v>139</v>
      </c>
      <c r="U405" s="156" t="s">
        <v>158</v>
      </c>
      <c r="V405" s="156" t="s">
        <v>2725</v>
      </c>
      <c r="W405" s="156" t="s">
        <v>141</v>
      </c>
      <c r="X405" s="157" t="s">
        <v>142</v>
      </c>
      <c r="Y405" s="157" t="s">
        <v>143</v>
      </c>
      <c r="Z405" s="158" t="s">
        <v>144</v>
      </c>
      <c r="AA405" s="159" t="s">
        <v>121</v>
      </c>
      <c r="AC405" s="1116"/>
      <c r="AD405" s="1116"/>
      <c r="AE405" s="1116"/>
      <c r="AF405" s="1116"/>
      <c r="AG405" s="1116"/>
      <c r="AH405" s="1116"/>
      <c r="AI405" s="1116"/>
      <c r="AJ405" s="1116"/>
      <c r="AK405" s="1116"/>
      <c r="AL405" s="1116"/>
      <c r="AM405" s="1116"/>
      <c r="AN405" s="1116"/>
      <c r="AO405" s="1116"/>
      <c r="AP405" s="1116"/>
      <c r="AQ405" s="1116"/>
      <c r="AR405" s="1116"/>
      <c r="AS405" s="1116"/>
      <c r="AT405" s="1116"/>
      <c r="AU405" s="1116"/>
      <c r="AV405" s="1116"/>
      <c r="AW405" s="1116"/>
      <c r="AX405" s="1116"/>
      <c r="AY405" s="1116"/>
      <c r="AZ405" s="1116"/>
      <c r="BA405" s="1116"/>
      <c r="BB405" s="1116"/>
    </row>
    <row r="406" spans="1:54" s="130" customFormat="1" ht="15.6" x14ac:dyDescent="0.25">
      <c r="A406" s="1123" t="s">
        <v>122</v>
      </c>
      <c r="B406" s="160">
        <v>2012</v>
      </c>
      <c r="C406" s="1124">
        <v>43703.85</v>
      </c>
      <c r="D406" s="1125">
        <v>48236.495289695777</v>
      </c>
      <c r="E406" s="1126">
        <v>46017.142857142848</v>
      </c>
      <c r="F406" s="1126"/>
      <c r="G406" s="1126"/>
      <c r="H406" s="1127">
        <v>47836.40654104764</v>
      </c>
      <c r="I406" s="1127">
        <v>44135.252223511437</v>
      </c>
      <c r="J406" s="1128">
        <v>45985.829382279539</v>
      </c>
      <c r="K406" s="1129">
        <v>10756.057142857142</v>
      </c>
      <c r="L406" s="1130">
        <v>6321.6343817594907</v>
      </c>
      <c r="M406" s="1220">
        <v>13167.542857142857</v>
      </c>
      <c r="N406" s="1126"/>
      <c r="O406" s="1131"/>
      <c r="P406" s="1132">
        <v>12916.956552181571</v>
      </c>
      <c r="Q406" s="1132">
        <v>7246.5330356580889</v>
      </c>
      <c r="R406" s="1205">
        <v>10081.74479391983</v>
      </c>
      <c r="S406" s="1206">
        <v>54459.907142857141</v>
      </c>
      <c r="T406" s="1207">
        <v>54558.129671455266</v>
      </c>
      <c r="U406" s="1131"/>
      <c r="V406" s="1131"/>
      <c r="W406" s="1131"/>
      <c r="X406" s="1132">
        <v>54558.129671455266</v>
      </c>
      <c r="Y406" s="1132">
        <v>54459.907142857141</v>
      </c>
      <c r="Z406" s="1205">
        <v>56067.57417619937</v>
      </c>
      <c r="AA406" s="166" t="s">
        <v>123</v>
      </c>
      <c r="AB406" s="152"/>
      <c r="AC406" s="1116"/>
      <c r="AD406" s="1116"/>
      <c r="AE406" s="1116"/>
      <c r="AF406" s="1116"/>
      <c r="AG406" s="1116"/>
      <c r="AH406" s="1116"/>
      <c r="AI406" s="1116"/>
      <c r="AJ406" s="1116"/>
      <c r="AK406" s="1116"/>
      <c r="AL406" s="1116"/>
      <c r="AM406" s="1116"/>
      <c r="AN406" s="1116"/>
      <c r="AO406" s="1116"/>
      <c r="AP406" s="1116"/>
      <c r="AQ406" s="1116"/>
      <c r="AR406" s="1116"/>
      <c r="AS406" s="1116"/>
      <c r="AT406" s="1116"/>
      <c r="AU406" s="1116"/>
      <c r="AV406" s="1116"/>
      <c r="AW406" s="1116"/>
      <c r="AX406" s="1116"/>
      <c r="AY406" s="1116"/>
      <c r="AZ406" s="1116"/>
      <c r="BA406" s="1116"/>
      <c r="BB406" s="1116"/>
    </row>
    <row r="407" spans="1:54" s="130" customFormat="1" ht="15.6" x14ac:dyDescent="0.25">
      <c r="A407" s="1180" t="s">
        <v>124</v>
      </c>
      <c r="B407" s="160">
        <v>2013</v>
      </c>
      <c r="C407" s="1208">
        <v>44122.274999999994</v>
      </c>
      <c r="D407" s="1135">
        <v>48613.39905835528</v>
      </c>
      <c r="E407" s="1136">
        <v>46572.142857142848</v>
      </c>
      <c r="F407" s="1136"/>
      <c r="G407" s="1136"/>
      <c r="H407" s="1137">
        <v>48271.960476910936</v>
      </c>
      <c r="I407" s="1137">
        <v>44599.917466754479</v>
      </c>
      <c r="J407" s="1209">
        <v>46435.938971832707</v>
      </c>
      <c r="K407" s="1210">
        <v>11104.182142857142</v>
      </c>
      <c r="L407" s="1140">
        <v>6809.4489101259605</v>
      </c>
      <c r="M407" s="1221">
        <v>13719.242857142855</v>
      </c>
      <c r="N407" s="1141"/>
      <c r="O407" s="1142"/>
      <c r="P407" s="1143">
        <v>13392.848998263453</v>
      </c>
      <c r="Q407" s="1143">
        <v>7695.7336084871858</v>
      </c>
      <c r="R407" s="1211">
        <v>10544.291303375319</v>
      </c>
      <c r="S407" s="1212">
        <v>55226.457142857136</v>
      </c>
      <c r="T407" s="1141">
        <v>55422.847968481241</v>
      </c>
      <c r="U407" s="1142"/>
      <c r="V407" s="1142"/>
      <c r="W407" s="1142"/>
      <c r="X407" s="1143">
        <v>55422.847968481248</v>
      </c>
      <c r="Y407" s="1143">
        <v>55226.457142857136</v>
      </c>
      <c r="Z407" s="1211">
        <v>56980.230275208029</v>
      </c>
      <c r="AA407" s="166" t="s">
        <v>123</v>
      </c>
      <c r="AB407" s="152"/>
      <c r="AC407" s="1116"/>
      <c r="AD407" s="1116"/>
      <c r="AE407" s="1116"/>
      <c r="AF407" s="1116"/>
      <c r="AG407" s="1116"/>
      <c r="AH407" s="1116"/>
      <c r="AI407" s="1116"/>
      <c r="AJ407" s="1116"/>
      <c r="AK407" s="1116"/>
      <c r="AL407" s="1116"/>
      <c r="AM407" s="1116"/>
      <c r="AN407" s="1116"/>
      <c r="AO407" s="1116"/>
      <c r="AP407" s="1116"/>
      <c r="AQ407" s="1116"/>
      <c r="AR407" s="1116"/>
      <c r="AS407" s="1116"/>
      <c r="AT407" s="1116"/>
      <c r="AU407" s="1116"/>
      <c r="AV407" s="1116"/>
      <c r="AW407" s="1116"/>
      <c r="AX407" s="1116"/>
      <c r="AY407" s="1116"/>
      <c r="AZ407" s="1116"/>
      <c r="BA407" s="1116"/>
      <c r="BB407" s="1116"/>
    </row>
    <row r="408" spans="1:54" s="130" customFormat="1" ht="15.6" x14ac:dyDescent="0.25">
      <c r="A408" s="1181" t="s">
        <v>156</v>
      </c>
      <c r="B408" s="160">
        <v>2014</v>
      </c>
      <c r="C408" s="1208">
        <v>44721.898513548411</v>
      </c>
      <c r="D408" s="1135">
        <v>50047.102755271626</v>
      </c>
      <c r="E408" s="1136">
        <v>47311.691508180185</v>
      </c>
      <c r="F408" s="1136">
        <v>35692.751528417823</v>
      </c>
      <c r="G408" s="1136"/>
      <c r="H408" s="1137">
        <v>49835.021090546063</v>
      </c>
      <c r="I408" s="1137">
        <v>39051.701062162967</v>
      </c>
      <c r="J408" s="1209">
        <v>44443.361076354515</v>
      </c>
      <c r="K408" s="1210">
        <v>11488.146213072885</v>
      </c>
      <c r="L408" s="1140">
        <v>7472.4676137199494</v>
      </c>
      <c r="M408" s="1221">
        <v>14297.127286147692</v>
      </c>
      <c r="N408" s="1141"/>
      <c r="O408" s="1142"/>
      <c r="P408" s="1143">
        <v>13886.549126789698</v>
      </c>
      <c r="Q408" s="1143">
        <v>8285.2782818373162</v>
      </c>
      <c r="R408" s="1211">
        <v>11085.913704313507</v>
      </c>
      <c r="S408" s="1212">
        <v>56210.044726621294</v>
      </c>
      <c r="T408" s="1141">
        <v>57519.570368991575</v>
      </c>
      <c r="U408" s="1141">
        <v>61608.818794327875</v>
      </c>
      <c r="V408" s="1141">
        <v>43165.219142137772</v>
      </c>
      <c r="W408" s="1142"/>
      <c r="X408" s="1143">
        <v>61535.891610599865</v>
      </c>
      <c r="Y408" s="1143">
        <v>47715.934905439382</v>
      </c>
      <c r="Z408" s="1211">
        <v>55529.27478066802</v>
      </c>
      <c r="AA408" s="166" t="s">
        <v>123</v>
      </c>
      <c r="AB408" s="152"/>
      <c r="AC408" s="1116"/>
      <c r="AD408" s="1116"/>
      <c r="AE408" s="1116"/>
      <c r="AF408" s="1116"/>
      <c r="AG408" s="1116"/>
      <c r="AH408" s="1116"/>
      <c r="AI408" s="1116"/>
      <c r="AJ408" s="1116"/>
      <c r="AK408" s="1116"/>
      <c r="AL408" s="1116"/>
      <c r="AM408" s="1116"/>
      <c r="AN408" s="1116"/>
      <c r="AO408" s="1116"/>
      <c r="AP408" s="1116"/>
      <c r="AQ408" s="1116"/>
      <c r="AR408" s="1116"/>
      <c r="AS408" s="1116"/>
      <c r="AT408" s="1116"/>
      <c r="AU408" s="1116"/>
      <c r="AV408" s="1116"/>
      <c r="AW408" s="1116"/>
      <c r="AX408" s="1116"/>
      <c r="AY408" s="1116"/>
      <c r="AZ408" s="1116"/>
      <c r="BA408" s="1116"/>
      <c r="BB408" s="1116"/>
    </row>
    <row r="409" spans="1:54" s="130" customFormat="1" ht="15" x14ac:dyDescent="0.25">
      <c r="A409" s="1181" t="s">
        <v>125</v>
      </c>
      <c r="B409" s="160">
        <v>2015</v>
      </c>
      <c r="C409" s="1163">
        <v>45127.892024113593</v>
      </c>
      <c r="D409" s="1146">
        <v>50421.141704633308</v>
      </c>
      <c r="E409" s="1147">
        <v>47839.622503281411</v>
      </c>
      <c r="F409" s="1147">
        <v>35881.331298330362</v>
      </c>
      <c r="G409" s="1147"/>
      <c r="H409" s="1148">
        <v>50305.790767123355</v>
      </c>
      <c r="I409" s="1148">
        <v>39329.202998055989</v>
      </c>
      <c r="J409" s="1167">
        <v>44817.496882589672</v>
      </c>
      <c r="K409" s="1168">
        <v>11812.486457877121</v>
      </c>
      <c r="L409" s="1151">
        <v>8004.7587656522182</v>
      </c>
      <c r="M409" s="1222">
        <v>14783.500879826319</v>
      </c>
      <c r="N409" s="1152"/>
      <c r="O409" s="1153"/>
      <c r="P409" s="1154">
        <v>14308.010134159882</v>
      </c>
      <c r="Q409" s="1154">
        <v>8759.153934743892</v>
      </c>
      <c r="R409" s="1213">
        <v>11533.582034451887</v>
      </c>
      <c r="S409" s="1214">
        <v>56940.378481990716</v>
      </c>
      <c r="T409" s="1158">
        <v>58425.900470285524</v>
      </c>
      <c r="U409" s="1158">
        <v>62623.123383107726</v>
      </c>
      <c r="V409" s="1158">
        <v>43886.090063982578</v>
      </c>
      <c r="W409" s="1159"/>
      <c r="X409" s="1160">
        <v>62473.398403719184</v>
      </c>
      <c r="Y409" s="1160">
        <v>48464.347795964102</v>
      </c>
      <c r="Z409" s="1215">
        <v>56351.078917041559</v>
      </c>
      <c r="AA409" s="166" t="s">
        <v>123</v>
      </c>
      <c r="AB409" s="152"/>
      <c r="AC409" s="1116"/>
      <c r="AD409" s="1116"/>
      <c r="AE409" s="1116"/>
      <c r="AF409" s="1116"/>
      <c r="AG409" s="1116"/>
      <c r="AH409" s="1116"/>
      <c r="AI409" s="1116"/>
      <c r="AJ409" s="1116"/>
      <c r="AK409" s="1116"/>
      <c r="AL409" s="1116"/>
      <c r="AM409" s="1116"/>
      <c r="AN409" s="1116"/>
      <c r="AO409" s="1116"/>
      <c r="AP409" s="1116"/>
      <c r="AQ409" s="1116"/>
      <c r="AR409" s="1116"/>
      <c r="AS409" s="1116"/>
      <c r="AT409" s="1116"/>
      <c r="AU409" s="1116"/>
      <c r="AV409" s="1116"/>
      <c r="AW409" s="1116"/>
      <c r="AX409" s="1116"/>
      <c r="AY409" s="1116"/>
      <c r="AZ409" s="1116"/>
      <c r="BA409" s="1116"/>
      <c r="BB409" s="1116"/>
    </row>
    <row r="410" spans="1:54" s="130" customFormat="1" ht="15" x14ac:dyDescent="0.25">
      <c r="A410" s="1180" t="s">
        <v>127</v>
      </c>
      <c r="B410" s="160">
        <v>2016</v>
      </c>
      <c r="C410" s="1163">
        <v>45542.676797074826</v>
      </c>
      <c r="D410" s="1146">
        <v>50784.215688159471</v>
      </c>
      <c r="E410" s="1147">
        <v>48369.662481813029</v>
      </c>
      <c r="F410" s="1147">
        <v>36065.003516913806</v>
      </c>
      <c r="G410" s="1147"/>
      <c r="H410" s="1148">
        <v>50775.98367615154</v>
      </c>
      <c r="I410" s="1148">
        <v>39604.795565829023</v>
      </c>
      <c r="J410" s="1167">
        <v>45190.389620990281</v>
      </c>
      <c r="K410" s="1168">
        <v>12128.288544193327</v>
      </c>
      <c r="L410" s="1151">
        <v>8553.0302267415591</v>
      </c>
      <c r="M410" s="1222">
        <v>15242.350813897765</v>
      </c>
      <c r="N410" s="1152"/>
      <c r="O410" s="1153"/>
      <c r="P410" s="1154">
        <v>14707.622892757337</v>
      </c>
      <c r="Q410" s="1154">
        <v>9241.4901637977619</v>
      </c>
      <c r="R410" s="1213">
        <v>11974.55652827755</v>
      </c>
      <c r="S410" s="1214">
        <v>57670.965341268151</v>
      </c>
      <c r="T410" s="1158">
        <v>59337.245914901032</v>
      </c>
      <c r="U410" s="1158">
        <v>63612.013295710793</v>
      </c>
      <c r="V410" s="1158">
        <v>44618.033743655367</v>
      </c>
      <c r="W410" s="1159"/>
      <c r="X410" s="1160">
        <v>63398.956593677816</v>
      </c>
      <c r="Y410" s="1160">
        <v>49220.172554089855</v>
      </c>
      <c r="Z410" s="1215">
        <v>57164.946149267831</v>
      </c>
      <c r="AA410" s="166" t="s">
        <v>123</v>
      </c>
      <c r="AB410" s="152"/>
      <c r="AC410" s="1116"/>
      <c r="AD410" s="1116"/>
      <c r="AE410" s="1116"/>
      <c r="AF410" s="1116"/>
      <c r="AG410" s="1116"/>
      <c r="AH410" s="1116"/>
      <c r="AI410" s="1116"/>
      <c r="AJ410" s="1116"/>
      <c r="AK410" s="1116"/>
      <c r="AL410" s="1116"/>
      <c r="AM410" s="1116"/>
      <c r="AN410" s="1116"/>
      <c r="AO410" s="1116"/>
      <c r="AP410" s="1116"/>
      <c r="AQ410" s="1116"/>
      <c r="AR410" s="1116"/>
      <c r="AS410" s="1116"/>
      <c r="AT410" s="1116"/>
      <c r="AU410" s="1116"/>
      <c r="AV410" s="1116"/>
      <c r="AW410" s="1116"/>
      <c r="AX410" s="1116"/>
      <c r="AY410" s="1116"/>
      <c r="AZ410" s="1116"/>
      <c r="BA410" s="1116"/>
      <c r="BB410" s="1116"/>
    </row>
    <row r="411" spans="1:54" s="130" customFormat="1" ht="15" x14ac:dyDescent="0.25">
      <c r="A411" s="176" t="s">
        <v>128</v>
      </c>
      <c r="B411" s="160">
        <v>2017</v>
      </c>
      <c r="C411" s="1163">
        <v>45965.843390315669</v>
      </c>
      <c r="D411" s="1146">
        <v>51136.241247300211</v>
      </c>
      <c r="E411" s="1147">
        <v>48901.431244153173</v>
      </c>
      <c r="F411" s="1147">
        <v>36242.834020957387</v>
      </c>
      <c r="G411" s="1147"/>
      <c r="H411" s="1148">
        <v>51245.642143470934</v>
      </c>
      <c r="I411" s="1148">
        <v>39877.53280789229</v>
      </c>
      <c r="J411" s="1167">
        <v>45561.587475681612</v>
      </c>
      <c r="K411" s="1168">
        <v>12435.566788562404</v>
      </c>
      <c r="L411" s="1151">
        <v>9117.0774872994371</v>
      </c>
      <c r="M411" s="1222">
        <v>15674.540099738224</v>
      </c>
      <c r="N411" s="1152"/>
      <c r="O411" s="1153"/>
      <c r="P411" s="1154">
        <v>15086.199965443677</v>
      </c>
      <c r="Q411" s="1154">
        <v>9731.9229516230334</v>
      </c>
      <c r="R411" s="1213">
        <v>12409.061458533355</v>
      </c>
      <c r="S411" s="1214">
        <v>58401.410178878075</v>
      </c>
      <c r="T411" s="1158">
        <v>60253.318734599648</v>
      </c>
      <c r="U411" s="1158">
        <v>64575.971343891397</v>
      </c>
      <c r="V411" s="1158">
        <v>45359.911508256824</v>
      </c>
      <c r="W411" s="1159"/>
      <c r="X411" s="1160">
        <v>64312.634267498906</v>
      </c>
      <c r="Y411" s="1160">
        <v>49982.671615314066</v>
      </c>
      <c r="Z411" s="1215">
        <v>57970.648934214965</v>
      </c>
      <c r="AA411" s="166" t="s">
        <v>123</v>
      </c>
      <c r="AB411" s="152"/>
      <c r="AC411" s="1116"/>
      <c r="AD411" s="1116"/>
      <c r="AE411" s="1116"/>
      <c r="AF411" s="1116"/>
      <c r="AG411" s="1116"/>
      <c r="AH411" s="1116"/>
      <c r="AI411" s="1116"/>
      <c r="AJ411" s="1116"/>
      <c r="AK411" s="1116"/>
      <c r="AL411" s="1116"/>
      <c r="AM411" s="1116"/>
      <c r="AN411" s="1116"/>
      <c r="AO411" s="1116"/>
      <c r="AP411" s="1116"/>
      <c r="AQ411" s="1116"/>
      <c r="AR411" s="1116"/>
      <c r="AS411" s="1116"/>
      <c r="AT411" s="1116"/>
      <c r="AU411" s="1116"/>
      <c r="AV411" s="1116"/>
      <c r="AW411" s="1116"/>
      <c r="AX411" s="1116"/>
      <c r="AY411" s="1116"/>
      <c r="AZ411" s="1116"/>
      <c r="BA411" s="1116"/>
      <c r="BB411" s="1116"/>
    </row>
    <row r="412" spans="1:54" s="130" customFormat="1" ht="15" x14ac:dyDescent="0.25">
      <c r="A412" s="176" t="s">
        <v>129</v>
      </c>
      <c r="B412" s="160">
        <v>2018</v>
      </c>
      <c r="C412" s="1163">
        <v>46395.516952443402</v>
      </c>
      <c r="D412" s="1146">
        <v>51476.598668179307</v>
      </c>
      <c r="E412" s="1147">
        <v>49432.974456842749</v>
      </c>
      <c r="F412" s="1147">
        <v>36411.828499453528</v>
      </c>
      <c r="G412" s="1147"/>
      <c r="H412" s="1148">
        <v>51713.861853890463</v>
      </c>
      <c r="I412" s="1148">
        <v>40144.597434569027</v>
      </c>
      <c r="J412" s="1167">
        <v>45929.229644229745</v>
      </c>
      <c r="K412" s="1168">
        <v>12733.910126025279</v>
      </c>
      <c r="L412" s="1151">
        <v>9696.588626734896</v>
      </c>
      <c r="M412" s="1222">
        <v>16080.373916732826</v>
      </c>
      <c r="N412" s="1152"/>
      <c r="O412" s="1153"/>
      <c r="P412" s="1154">
        <v>15444.145407662685</v>
      </c>
      <c r="Q412" s="1154">
        <v>10229.76970533265</v>
      </c>
      <c r="R412" s="1213">
        <v>12836.957556497668</v>
      </c>
      <c r="S412" s="1214">
        <v>59129.427078468681</v>
      </c>
      <c r="T412" s="1158">
        <v>61173.187294914205</v>
      </c>
      <c r="U412" s="1158">
        <v>65513.348373575573</v>
      </c>
      <c r="V412" s="1158">
        <v>46108.417126188426</v>
      </c>
      <c r="W412" s="1159"/>
      <c r="X412" s="1160">
        <v>65213.028329441368</v>
      </c>
      <c r="Y412" s="1160">
        <v>50749.161607132075</v>
      </c>
      <c r="Z412" s="1215">
        <v>58766.187200727414</v>
      </c>
      <c r="AA412" s="166" t="s">
        <v>123</v>
      </c>
      <c r="AB412" s="152"/>
      <c r="AC412" s="1116"/>
      <c r="AD412" s="1116"/>
      <c r="AE412" s="1116"/>
      <c r="AF412" s="1116"/>
      <c r="AG412" s="1116"/>
      <c r="AH412" s="1116"/>
      <c r="AI412" s="1116"/>
      <c r="AJ412" s="1116"/>
      <c r="AK412" s="1116"/>
      <c r="AL412" s="1116"/>
      <c r="AM412" s="1116"/>
      <c r="AN412" s="1116"/>
      <c r="AO412" s="1116"/>
      <c r="AP412" s="1116"/>
      <c r="AQ412" s="1116"/>
      <c r="AR412" s="1116"/>
      <c r="AS412" s="1116"/>
      <c r="AT412" s="1116"/>
      <c r="AU412" s="1116"/>
      <c r="AV412" s="1116"/>
      <c r="AW412" s="1116"/>
      <c r="AX412" s="1116"/>
      <c r="AY412" s="1116"/>
      <c r="AZ412" s="1116"/>
      <c r="BA412" s="1116"/>
      <c r="BB412" s="1116"/>
    </row>
    <row r="413" spans="1:54" s="130" customFormat="1" ht="15.6" thickBot="1" x14ac:dyDescent="0.3">
      <c r="A413" s="1162" t="s">
        <v>130</v>
      </c>
      <c r="B413" s="160">
        <v>2019</v>
      </c>
      <c r="C413" s="1163">
        <v>46828.751467418973</v>
      </c>
      <c r="D413" s="1146">
        <v>51804.163785077428</v>
      </c>
      <c r="E413" s="1147">
        <v>49961.175048448524</v>
      </c>
      <c r="F413" s="1147">
        <v>36568.323294210844</v>
      </c>
      <c r="G413" s="1147"/>
      <c r="H413" s="1148">
        <v>52178.828473974587</v>
      </c>
      <c r="I413" s="1148">
        <v>40402.37832360329</v>
      </c>
      <c r="J413" s="1167">
        <v>46290.603398788939</v>
      </c>
      <c r="K413" s="1168">
        <v>13022.567165444752</v>
      </c>
      <c r="L413" s="1151">
        <v>10291.122317350386</v>
      </c>
      <c r="M413" s="1222">
        <v>16459.708510017619</v>
      </c>
      <c r="N413" s="1152"/>
      <c r="O413" s="1153"/>
      <c r="P413" s="1154">
        <v>15781.601295283312</v>
      </c>
      <c r="Q413" s="1154">
        <v>10733.997366591862</v>
      </c>
      <c r="R413" s="1213">
        <v>13257.799330937587</v>
      </c>
      <c r="S413" s="1214">
        <v>59851.318632863724</v>
      </c>
      <c r="T413" s="1158">
        <v>62095.28610242781</v>
      </c>
      <c r="U413" s="1158">
        <v>66420.883558466143</v>
      </c>
      <c r="V413" s="1158">
        <v>46859.445611561227</v>
      </c>
      <c r="W413" s="1159"/>
      <c r="X413" s="1160">
        <v>66097.458840119187</v>
      </c>
      <c r="Y413" s="1160">
        <v>51516.008112540258</v>
      </c>
      <c r="Z413" s="1215">
        <v>59548.402729726527</v>
      </c>
      <c r="AA413" s="166" t="s">
        <v>123</v>
      </c>
      <c r="AB413" s="152"/>
      <c r="AC413" s="1116"/>
      <c r="AD413" s="1116"/>
      <c r="AE413" s="1116"/>
      <c r="AF413" s="1116"/>
      <c r="AG413" s="1116"/>
      <c r="AH413" s="1116"/>
      <c r="AI413" s="1116"/>
      <c r="AJ413" s="1116"/>
      <c r="AK413" s="1116"/>
      <c r="AL413" s="1116"/>
      <c r="AM413" s="1116"/>
      <c r="AN413" s="1116"/>
      <c r="AO413" s="1116"/>
      <c r="AP413" s="1116"/>
      <c r="AQ413" s="1116"/>
      <c r="AR413" s="1116"/>
      <c r="AS413" s="1116"/>
      <c r="AT413" s="1116"/>
      <c r="AU413" s="1116"/>
      <c r="AV413" s="1116"/>
      <c r="AW413" s="1116"/>
      <c r="AX413" s="1116"/>
      <c r="AY413" s="1116"/>
      <c r="AZ413" s="1116"/>
      <c r="BA413" s="1116"/>
      <c r="BB413" s="1116"/>
    </row>
    <row r="414" spans="1:54" s="130" customFormat="1" ht="15" x14ac:dyDescent="0.25">
      <c r="A414" s="1123" t="s">
        <v>131</v>
      </c>
      <c r="B414" s="160">
        <v>2020</v>
      </c>
      <c r="C414" s="1163">
        <v>47263.253302934689</v>
      </c>
      <c r="D414" s="1146">
        <v>52118.066934452625</v>
      </c>
      <c r="E414" s="1147">
        <v>50483.591257169945</v>
      </c>
      <c r="F414" s="1147">
        <v>36709.621811401979</v>
      </c>
      <c r="G414" s="1147"/>
      <c r="H414" s="1148">
        <v>52639.115249039707</v>
      </c>
      <c r="I414" s="1148">
        <v>40648.151403939919</v>
      </c>
      <c r="J414" s="1167">
        <v>46643.633326489813</v>
      </c>
      <c r="K414" s="1168">
        <v>13300.919537571272</v>
      </c>
      <c r="L414" s="1151">
        <v>10900.238282797349</v>
      </c>
      <c r="M414" s="1222">
        <v>16812.55699741339</v>
      </c>
      <c r="N414" s="1152"/>
      <c r="O414" s="1153"/>
      <c r="P414" s="1154">
        <v>16099.094682396877</v>
      </c>
      <c r="Q414" s="1154">
        <v>11243.381862791131</v>
      </c>
      <c r="R414" s="1213">
        <v>13671.238272594004</v>
      </c>
      <c r="S414" s="1214">
        <v>60564.172840505962</v>
      </c>
      <c r="T414" s="1158">
        <v>63018.305217249974</v>
      </c>
      <c r="U414" s="1158">
        <v>67296.148254583328</v>
      </c>
      <c r="V414" s="1158">
        <v>47609.860094199328</v>
      </c>
      <c r="W414" s="1159"/>
      <c r="X414" s="1160">
        <v>66963.896511028317</v>
      </c>
      <c r="Y414" s="1160">
        <v>52280.346692240986</v>
      </c>
      <c r="Z414" s="1215">
        <v>60314.871599083817</v>
      </c>
      <c r="AA414" s="166" t="s">
        <v>123</v>
      </c>
      <c r="AB414" s="152"/>
      <c r="AC414" s="1116"/>
      <c r="AD414" s="1116"/>
      <c r="AE414" s="1116"/>
      <c r="AF414" s="1116"/>
      <c r="AG414" s="1116"/>
      <c r="AH414" s="1116"/>
      <c r="AI414" s="1116"/>
      <c r="AJ414" s="1116"/>
      <c r="AK414" s="1116"/>
      <c r="AL414" s="1116"/>
      <c r="AM414" s="1116"/>
      <c r="AN414" s="1116"/>
      <c r="AO414" s="1116"/>
      <c r="AP414" s="1116"/>
      <c r="AQ414" s="1116"/>
      <c r="AR414" s="1116"/>
      <c r="AS414" s="1116"/>
      <c r="AT414" s="1116"/>
      <c r="AU414" s="1116"/>
      <c r="AV414" s="1116"/>
      <c r="AW414" s="1116"/>
      <c r="AX414" s="1116"/>
      <c r="AY414" s="1116"/>
      <c r="AZ414" s="1116"/>
      <c r="BA414" s="1116"/>
      <c r="BB414" s="1116"/>
    </row>
    <row r="415" spans="1:54" s="130" customFormat="1" ht="15" x14ac:dyDescent="0.25">
      <c r="A415" s="1180" t="s">
        <v>132</v>
      </c>
      <c r="B415" s="160">
        <v>2021</v>
      </c>
      <c r="C415" s="1163">
        <v>47643.018598409064</v>
      </c>
      <c r="D415" s="1146">
        <v>52357.329604603256</v>
      </c>
      <c r="E415" s="1147">
        <v>50940.340521864789</v>
      </c>
      <c r="F415" s="1147">
        <v>36791.584246331222</v>
      </c>
      <c r="G415" s="1147"/>
      <c r="H415" s="1148">
        <v>53032.956963052973</v>
      </c>
      <c r="I415" s="1148">
        <v>40833.179522551189</v>
      </c>
      <c r="J415" s="1167">
        <v>46933.068242802081</v>
      </c>
      <c r="K415" s="1168">
        <v>13553.036150401313</v>
      </c>
      <c r="L415" s="1151">
        <v>11510.237814260825</v>
      </c>
      <c r="M415" s="1222">
        <v>17119.587634392756</v>
      </c>
      <c r="N415" s="1152"/>
      <c r="O415" s="1153"/>
      <c r="P415" s="1154">
        <v>16378.953960655006</v>
      </c>
      <c r="Q415" s="1154">
        <v>11742.953772048255</v>
      </c>
      <c r="R415" s="1213">
        <v>14060.95386635163</v>
      </c>
      <c r="S415" s="1214">
        <v>61196.054748810377</v>
      </c>
      <c r="T415" s="1158">
        <v>63867.567418864084</v>
      </c>
      <c r="U415" s="1158">
        <v>68059.928156257549</v>
      </c>
      <c r="V415" s="1158">
        <v>48301.822060592051</v>
      </c>
      <c r="W415" s="1159"/>
      <c r="X415" s="1160">
        <v>67733.512473321884</v>
      </c>
      <c r="Y415" s="1160">
        <v>52979.173718940168</v>
      </c>
      <c r="Z415" s="1215">
        <v>60994.02210915371</v>
      </c>
      <c r="AA415" s="166" t="s">
        <v>123</v>
      </c>
      <c r="AB415" s="152"/>
      <c r="AC415" s="1116"/>
      <c r="AD415" s="1116"/>
      <c r="AE415" s="1116"/>
      <c r="AF415" s="1116"/>
      <c r="AG415" s="1116"/>
      <c r="AH415" s="1116"/>
      <c r="AI415" s="1116"/>
      <c r="AJ415" s="1116"/>
      <c r="AK415" s="1116"/>
      <c r="AL415" s="1116"/>
      <c r="AM415" s="1116"/>
      <c r="AN415" s="1116"/>
      <c r="AO415" s="1116"/>
      <c r="AP415" s="1116"/>
      <c r="AQ415" s="1116"/>
      <c r="AR415" s="1116"/>
      <c r="AS415" s="1116"/>
      <c r="AT415" s="1116"/>
      <c r="AU415" s="1116"/>
      <c r="AV415" s="1116"/>
      <c r="AW415" s="1116"/>
      <c r="AX415" s="1116"/>
      <c r="AY415" s="1116"/>
      <c r="AZ415" s="1116"/>
      <c r="BA415" s="1116"/>
      <c r="BB415" s="1116"/>
    </row>
    <row r="416" spans="1:54" ht="15" x14ac:dyDescent="0.25">
      <c r="A416" s="1181" t="s">
        <v>157</v>
      </c>
      <c r="B416" s="160">
        <v>2022</v>
      </c>
      <c r="C416" s="1163">
        <v>48012.845187817977</v>
      </c>
      <c r="D416" s="1146">
        <v>52571.515137248985</v>
      </c>
      <c r="E416" s="1147">
        <v>51379.205826481986</v>
      </c>
      <c r="F416" s="1147">
        <v>36849.403610930764</v>
      </c>
      <c r="G416" s="1147"/>
      <c r="H416" s="1148">
        <v>53410.384638622243</v>
      </c>
      <c r="I416" s="1148">
        <v>40996.100242617613</v>
      </c>
      <c r="J416" s="1167">
        <v>47203.242440619928</v>
      </c>
      <c r="K416" s="1168">
        <v>13791.317803029182</v>
      </c>
      <c r="L416" s="1151">
        <v>12130.261755864736</v>
      </c>
      <c r="M416" s="1222">
        <v>17397.315343087834</v>
      </c>
      <c r="N416" s="1152"/>
      <c r="O416" s="1153"/>
      <c r="P416" s="1154">
        <v>16638.221559413556</v>
      </c>
      <c r="Q416" s="1154">
        <v>12241.041708574279</v>
      </c>
      <c r="R416" s="1213">
        <v>14439.631633993917</v>
      </c>
      <c r="S416" s="1214">
        <v>61804.162990847159</v>
      </c>
      <c r="T416" s="1158">
        <v>64701.776893113725</v>
      </c>
      <c r="U416" s="1158">
        <v>68776.521169569824</v>
      </c>
      <c r="V416" s="1158">
        <v>48979.665366795496</v>
      </c>
      <c r="W416" s="1159"/>
      <c r="X416" s="1160">
        <v>68469.844181414446</v>
      </c>
      <c r="Y416" s="1160">
        <v>53661.219028748637</v>
      </c>
      <c r="Z416" s="1215">
        <v>61642.874074613843</v>
      </c>
      <c r="AA416" s="166" t="s">
        <v>123</v>
      </c>
      <c r="AB416" s="152"/>
      <c r="AC416" s="1116"/>
      <c r="AD416" s="1116"/>
      <c r="AE416" s="1116"/>
      <c r="AF416" s="1116"/>
      <c r="AG416" s="1116"/>
      <c r="AH416" s="1116"/>
      <c r="AI416" s="1116"/>
      <c r="AJ416" s="1116"/>
      <c r="AK416" s="1116"/>
      <c r="AL416" s="1116"/>
      <c r="AM416" s="1116"/>
      <c r="AN416" s="1116"/>
      <c r="AO416" s="1116"/>
      <c r="AP416" s="1116"/>
      <c r="AQ416" s="1116"/>
      <c r="AR416" s="1116"/>
      <c r="AS416" s="1116"/>
      <c r="AT416" s="1116"/>
      <c r="AU416" s="1116"/>
      <c r="AV416" s="1116"/>
      <c r="AW416" s="1116"/>
      <c r="AX416" s="1116"/>
      <c r="AY416" s="1116"/>
      <c r="AZ416" s="1116"/>
      <c r="BA416" s="1116"/>
      <c r="BB416" s="1116"/>
    </row>
    <row r="417" spans="1:54" ht="15" x14ac:dyDescent="0.25">
      <c r="A417" s="1181" t="s">
        <v>133</v>
      </c>
      <c r="B417" s="160">
        <v>2023</v>
      </c>
      <c r="C417" s="1163">
        <v>48373.564029409354</v>
      </c>
      <c r="D417" s="1146">
        <v>52761.796424918641</v>
      </c>
      <c r="E417" s="1147">
        <v>51801.074796740417</v>
      </c>
      <c r="F417" s="1147">
        <v>36885.201060407191</v>
      </c>
      <c r="G417" s="1147"/>
      <c r="H417" s="1148">
        <v>53772.347878913177</v>
      </c>
      <c r="I417" s="1148">
        <v>41138.470276824621</v>
      </c>
      <c r="J417" s="1167">
        <v>47455.409077868899</v>
      </c>
      <c r="K417" s="1168">
        <v>14015.963460995043</v>
      </c>
      <c r="L417" s="1151">
        <v>12759.865979310052</v>
      </c>
      <c r="M417" s="1222">
        <v>17646.841781745814</v>
      </c>
      <c r="N417" s="1152"/>
      <c r="O417" s="1153"/>
      <c r="P417" s="1154">
        <v>16879.689383101995</v>
      </c>
      <c r="Q417" s="1154">
        <v>12735.424764931942</v>
      </c>
      <c r="R417" s="1213">
        <v>14807.55707401697</v>
      </c>
      <c r="S417" s="1214">
        <v>62389.527490404398</v>
      </c>
      <c r="T417" s="1158">
        <v>65521.662404228693</v>
      </c>
      <c r="U417" s="1158">
        <v>69447.916578486227</v>
      </c>
      <c r="V417" s="1158">
        <v>49645.067039717243</v>
      </c>
      <c r="W417" s="1159"/>
      <c r="X417" s="1160">
        <v>69174.347055989245</v>
      </c>
      <c r="Y417" s="1160">
        <v>54327.739700429032</v>
      </c>
      <c r="Z417" s="1215">
        <v>62262.96615188587</v>
      </c>
      <c r="AA417" s="166" t="s">
        <v>123</v>
      </c>
      <c r="AB417" s="152"/>
      <c r="AC417" s="1116"/>
      <c r="AD417" s="1116"/>
      <c r="AE417" s="1116"/>
      <c r="AF417" s="1116"/>
      <c r="AG417" s="1116"/>
      <c r="AH417" s="1116"/>
      <c r="AI417" s="1116"/>
      <c r="AJ417" s="1116"/>
      <c r="AK417" s="1116"/>
      <c r="AL417" s="1116"/>
      <c r="AM417" s="1116"/>
      <c r="AN417" s="1116"/>
      <c r="AO417" s="1116"/>
      <c r="AP417" s="1116"/>
      <c r="AQ417" s="1116"/>
      <c r="AR417" s="1116"/>
      <c r="AS417" s="1116"/>
      <c r="AT417" s="1116"/>
      <c r="AU417" s="1116"/>
      <c r="AV417" s="1116"/>
      <c r="AW417" s="1116"/>
      <c r="AX417" s="1116"/>
      <c r="AY417" s="1116"/>
      <c r="AZ417" s="1116"/>
      <c r="BA417" s="1116"/>
      <c r="BB417" s="1116"/>
    </row>
    <row r="418" spans="1:54" ht="15" x14ac:dyDescent="0.25">
      <c r="A418" s="1180" t="s">
        <v>134</v>
      </c>
      <c r="B418" s="160">
        <v>2024</v>
      </c>
      <c r="C418" s="1163">
        <v>48724.727360634912</v>
      </c>
      <c r="D418" s="1146">
        <v>52927.733282921552</v>
      </c>
      <c r="E418" s="1147">
        <v>52205.475741660732</v>
      </c>
      <c r="F418" s="1147">
        <v>36900.821227250766</v>
      </c>
      <c r="G418" s="1147"/>
      <c r="H418" s="1148">
        <v>54118.14975595149</v>
      </c>
      <c r="I418" s="1148">
        <v>41261.229050282484</v>
      </c>
      <c r="J418" s="1167">
        <v>47689.689403116987</v>
      </c>
      <c r="K418" s="1168">
        <v>14226.820707245119</v>
      </c>
      <c r="L418" s="1151">
        <v>13398.227948949112</v>
      </c>
      <c r="M418" s="1222">
        <v>17868.832637118823</v>
      </c>
      <c r="N418" s="1152"/>
      <c r="O418" s="1153"/>
      <c r="P418" s="1154">
        <v>17106.47968212693</v>
      </c>
      <c r="Q418" s="1154">
        <v>13222.774513415105</v>
      </c>
      <c r="R418" s="1213">
        <v>15164.627097771017</v>
      </c>
      <c r="S418" s="1214">
        <v>62951.54806788003</v>
      </c>
      <c r="T418" s="1158">
        <v>66325.961231870664</v>
      </c>
      <c r="U418" s="1158">
        <v>70074.308378779562</v>
      </c>
      <c r="V418" s="1158">
        <v>50299.049176199878</v>
      </c>
      <c r="W418" s="1159"/>
      <c r="X418" s="1160">
        <v>69846.503600907978</v>
      </c>
      <c r="Y418" s="1160">
        <v>54978.929826457097</v>
      </c>
      <c r="Z418" s="1215">
        <v>62854.316500888002</v>
      </c>
      <c r="AA418" s="166" t="s">
        <v>123</v>
      </c>
      <c r="AB418" s="152"/>
      <c r="AC418" s="1116"/>
      <c r="AD418" s="1116"/>
      <c r="AE418" s="1116"/>
      <c r="AF418" s="1116"/>
      <c r="AG418" s="1116"/>
      <c r="AH418" s="1116"/>
      <c r="AI418" s="1116"/>
      <c r="AJ418" s="1116"/>
      <c r="AK418" s="1116"/>
      <c r="AL418" s="1116"/>
      <c r="AM418" s="1116"/>
      <c r="AN418" s="1116"/>
      <c r="AO418" s="1116"/>
      <c r="AP418" s="1116"/>
      <c r="AQ418" s="1116"/>
      <c r="AR418" s="1116"/>
      <c r="AS418" s="1116"/>
      <c r="AT418" s="1116"/>
      <c r="AU418" s="1116"/>
      <c r="AV418" s="1116"/>
      <c r="AW418" s="1116"/>
      <c r="AX418" s="1116"/>
      <c r="AY418" s="1116"/>
      <c r="AZ418" s="1116"/>
      <c r="BA418" s="1116"/>
      <c r="BB418" s="1116"/>
    </row>
    <row r="419" spans="1:54" ht="15" x14ac:dyDescent="0.25">
      <c r="A419" s="176" t="s">
        <v>135</v>
      </c>
      <c r="B419" s="160">
        <v>2025</v>
      </c>
      <c r="C419" s="1163">
        <v>49066.034995807982</v>
      </c>
      <c r="D419" s="1146">
        <v>53069.112474782596</v>
      </c>
      <c r="E419" s="1147">
        <v>52592.102056567848</v>
      </c>
      <c r="F419" s="1147">
        <v>36897.830971501651</v>
      </c>
      <c r="G419" s="1147"/>
      <c r="H419" s="1148">
        <v>54447.347046155999</v>
      </c>
      <c r="I419" s="1148">
        <v>41365.193203174036</v>
      </c>
      <c r="J419" s="1167">
        <v>47906.270124665018</v>
      </c>
      <c r="K419" s="1168">
        <v>14423.789599672687</v>
      </c>
      <c r="L419" s="1151">
        <v>14044.542790240914</v>
      </c>
      <c r="M419" s="1222">
        <v>18064.026700682563</v>
      </c>
      <c r="N419" s="1152"/>
      <c r="O419" s="1153"/>
      <c r="P419" s="1154">
        <v>17322.826502906351</v>
      </c>
      <c r="Q419" s="1154">
        <v>13698.746224157756</v>
      </c>
      <c r="R419" s="1213">
        <v>15510.786363532054</v>
      </c>
      <c r="S419" s="1214">
        <v>63489.82459548067</v>
      </c>
      <c r="T419" s="1158">
        <v>67113.65526502351</v>
      </c>
      <c r="U419" s="1158">
        <v>70656.128757250408</v>
      </c>
      <c r="V419" s="1158">
        <v>50942.373761742565</v>
      </c>
      <c r="W419" s="1159"/>
      <c r="X419" s="1160">
        <v>70486.128496694088</v>
      </c>
      <c r="Y419" s="1160">
        <v>55614.862693054478</v>
      </c>
      <c r="Z419" s="1215">
        <v>63417.056488197071</v>
      </c>
      <c r="AA419" s="166" t="s">
        <v>123</v>
      </c>
      <c r="AB419" s="152"/>
      <c r="AC419" s="1116"/>
      <c r="AD419" s="1116"/>
      <c r="AE419" s="1116"/>
      <c r="AF419" s="1116"/>
      <c r="AG419" s="1116"/>
      <c r="AH419" s="1116"/>
      <c r="AI419" s="1116"/>
      <c r="AJ419" s="1116"/>
      <c r="AK419" s="1116"/>
      <c r="AL419" s="1116"/>
      <c r="AM419" s="1116"/>
      <c r="AN419" s="1116"/>
      <c r="AO419" s="1116"/>
      <c r="AP419" s="1116"/>
      <c r="AQ419" s="1116"/>
      <c r="AR419" s="1116"/>
      <c r="AS419" s="1116"/>
      <c r="AT419" s="1116"/>
      <c r="AU419" s="1116"/>
      <c r="AV419" s="1116"/>
      <c r="AW419" s="1116"/>
      <c r="AX419" s="1116"/>
      <c r="AY419" s="1116"/>
      <c r="AZ419" s="1116"/>
      <c r="BA419" s="1116"/>
      <c r="BB419" s="1116"/>
    </row>
    <row r="420" spans="1:54" ht="15" x14ac:dyDescent="0.25">
      <c r="A420" s="176" t="s">
        <v>136</v>
      </c>
      <c r="B420" s="160">
        <v>2026</v>
      </c>
      <c r="C420" s="1163">
        <v>49398.411253411927</v>
      </c>
      <c r="D420" s="1146">
        <v>53187.326363736698</v>
      </c>
      <c r="E420" s="1147">
        <v>52961.967396027649</v>
      </c>
      <c r="F420" s="1147">
        <v>36877.510913166334</v>
      </c>
      <c r="G420" s="1147"/>
      <c r="H420" s="1148">
        <v>54761.181715578168</v>
      </c>
      <c r="I420" s="1148">
        <v>41451.426247593139</v>
      </c>
      <c r="J420" s="1167">
        <v>48106.303981585654</v>
      </c>
      <c r="K420" s="1168">
        <v>14607.142982087224</v>
      </c>
      <c r="L420" s="1151">
        <v>14698.416196273178</v>
      </c>
      <c r="M420" s="1222">
        <v>18233.633820877378</v>
      </c>
      <c r="N420" s="1152"/>
      <c r="O420" s="1153"/>
      <c r="P420" s="1154">
        <v>17534.839757571324</v>
      </c>
      <c r="Q420" s="1154">
        <v>14157.955575253864</v>
      </c>
      <c r="R420" s="1213">
        <v>15846.397666412595</v>
      </c>
      <c r="S420" s="1214">
        <v>64005.554235499148</v>
      </c>
      <c r="T420" s="1158">
        <v>67885.74256000988</v>
      </c>
      <c r="U420" s="1158">
        <v>71195.601216905023</v>
      </c>
      <c r="V420" s="1158">
        <v>51575.927109439508</v>
      </c>
      <c r="W420" s="1159"/>
      <c r="X420" s="1160">
        <v>71095.145710716577</v>
      </c>
      <c r="Y420" s="1160">
        <v>56236.266850210202</v>
      </c>
      <c r="Z420" s="1215">
        <v>63952.701647998249</v>
      </c>
      <c r="AA420" s="166" t="s">
        <v>123</v>
      </c>
      <c r="AB420" s="152"/>
      <c r="AC420" s="1116"/>
      <c r="AD420" s="1116"/>
      <c r="AE420" s="1116"/>
      <c r="AF420" s="1116"/>
      <c r="AG420" s="1116"/>
      <c r="AH420" s="1116"/>
      <c r="AI420" s="1116"/>
      <c r="AJ420" s="1116"/>
      <c r="AK420" s="1116"/>
      <c r="AL420" s="1116"/>
      <c r="AM420" s="1116"/>
      <c r="AN420" s="1116"/>
      <c r="AO420" s="1116"/>
      <c r="AP420" s="1116"/>
      <c r="AQ420" s="1116"/>
      <c r="AR420" s="1116"/>
      <c r="AS420" s="1116"/>
      <c r="AT420" s="1116"/>
      <c r="AU420" s="1116"/>
      <c r="AV420" s="1116"/>
      <c r="AW420" s="1116"/>
      <c r="AX420" s="1116"/>
      <c r="AY420" s="1116"/>
      <c r="AZ420" s="1116"/>
      <c r="BA420" s="1116"/>
      <c r="BB420" s="1116"/>
    </row>
    <row r="421" spans="1:54" ht="15.6" thickBot="1" x14ac:dyDescent="0.3">
      <c r="A421" s="1162" t="s">
        <v>137</v>
      </c>
      <c r="B421" s="160">
        <v>2027</v>
      </c>
      <c r="C421" s="1163">
        <v>49722.967780224935</v>
      </c>
      <c r="D421" s="1146">
        <v>53284.004121141072</v>
      </c>
      <c r="E421" s="1147">
        <v>53316.294445631764</v>
      </c>
      <c r="F421" s="1147">
        <v>36840.864001820286</v>
      </c>
      <c r="G421" s="1147"/>
      <c r="H421" s="1148">
        <v>55061.184367541449</v>
      </c>
      <c r="I421" s="1148">
        <v>41520.880806867564</v>
      </c>
      <c r="J421" s="1167">
        <v>48291.032587204507</v>
      </c>
      <c r="K421" s="1168">
        <v>14777.227565641973</v>
      </c>
      <c r="L421" s="1151">
        <v>15359.564525149897</v>
      </c>
      <c r="M421" s="1222">
        <v>18378.953631285349</v>
      </c>
      <c r="N421" s="1152"/>
      <c r="O421" s="1153"/>
      <c r="P421" s="1154">
        <v>17750.531285791309</v>
      </c>
      <c r="Q421" s="1154">
        <v>14593.299195593503</v>
      </c>
      <c r="R421" s="1213">
        <v>16171.915240692406</v>
      </c>
      <c r="S421" s="1214">
        <v>64500.195345866909</v>
      </c>
      <c r="T421" s="1158">
        <v>68643.568646290965</v>
      </c>
      <c r="U421" s="1158">
        <v>71695.248076917109</v>
      </c>
      <c r="V421" s="1158">
        <v>52200.42852697018</v>
      </c>
      <c r="W421" s="1159"/>
      <c r="X421" s="1160">
        <v>71675.882429875564</v>
      </c>
      <c r="Y421" s="1160">
        <v>56843.837868147013</v>
      </c>
      <c r="Z421" s="1215">
        <v>64462.947827896911</v>
      </c>
      <c r="AA421" s="166" t="s">
        <v>123</v>
      </c>
      <c r="AB421" s="152"/>
      <c r="AC421" s="1116"/>
      <c r="AD421" s="1116"/>
      <c r="AE421" s="1116"/>
      <c r="AF421" s="1116"/>
      <c r="AG421" s="1116"/>
      <c r="AH421" s="1116"/>
      <c r="AI421" s="1116"/>
      <c r="AJ421" s="1116"/>
      <c r="AK421" s="1116"/>
      <c r="AL421" s="1116"/>
      <c r="AM421" s="1116"/>
      <c r="AN421" s="1116"/>
      <c r="AO421" s="1116"/>
      <c r="AP421" s="1116"/>
      <c r="AQ421" s="1116"/>
      <c r="AR421" s="1116"/>
      <c r="AS421" s="1116"/>
      <c r="AT421" s="1116"/>
      <c r="AU421" s="1116"/>
      <c r="AV421" s="1116"/>
      <c r="AW421" s="1116"/>
      <c r="AX421" s="1116"/>
      <c r="AY421" s="1116"/>
      <c r="AZ421" s="1116"/>
      <c r="BA421" s="1116"/>
      <c r="BB421" s="1116"/>
    </row>
    <row r="422" spans="1:54" ht="15" x14ac:dyDescent="0.25">
      <c r="A422" s="1182" t="s">
        <v>138</v>
      </c>
      <c r="B422" s="160">
        <v>2028</v>
      </c>
      <c r="C422" s="1163">
        <v>50039.479027370391</v>
      </c>
      <c r="D422" s="1146">
        <v>53359.06843644457</v>
      </c>
      <c r="E422" s="1147">
        <v>53654.87858581719</v>
      </c>
      <c r="F422" s="1147">
        <v>36788.650407133347</v>
      </c>
      <c r="G422" s="1147"/>
      <c r="H422" s="1148">
        <v>55347.150898039807</v>
      </c>
      <c r="I422" s="1148">
        <v>41573.887330342928</v>
      </c>
      <c r="J422" s="1167">
        <v>48460.519114191367</v>
      </c>
      <c r="K422" s="1168">
        <v>14934.007397945848</v>
      </c>
      <c r="L422" s="1151">
        <v>16027.247729476067</v>
      </c>
      <c r="M422" s="1222">
        <v>18500.80580341753</v>
      </c>
      <c r="N422" s="1152"/>
      <c r="O422" s="1153"/>
      <c r="P422" s="1154">
        <v>17979.396048168459</v>
      </c>
      <c r="Q422" s="1154">
        <v>14995.311239057844</v>
      </c>
      <c r="R422" s="1213">
        <v>16487.353643613151</v>
      </c>
      <c r="S422" s="1214">
        <v>64973.486425316238</v>
      </c>
      <c r="T422" s="1158">
        <v>69386.316165920638</v>
      </c>
      <c r="U422" s="1158">
        <v>72155.684389234724</v>
      </c>
      <c r="V422" s="1158">
        <v>52815.898136609416</v>
      </c>
      <c r="W422" s="1159"/>
      <c r="X422" s="1160">
        <v>72228.535366628159</v>
      </c>
      <c r="Y422" s="1160">
        <v>57437.157191912353</v>
      </c>
      <c r="Z422" s="1215">
        <v>64947.872757804522</v>
      </c>
      <c r="AA422" s="166" t="s">
        <v>123</v>
      </c>
      <c r="AB422" s="152"/>
      <c r="AC422" s="1116"/>
      <c r="AD422" s="1116"/>
      <c r="AE422" s="1116"/>
      <c r="AF422" s="1116"/>
      <c r="AG422" s="1116"/>
      <c r="AH422" s="1116"/>
      <c r="AI422" s="1116"/>
      <c r="AJ422" s="1116"/>
      <c r="AK422" s="1116"/>
      <c r="AL422" s="1116"/>
      <c r="AM422" s="1116"/>
      <c r="AN422" s="1116"/>
      <c r="AO422" s="1116"/>
      <c r="AP422" s="1116"/>
      <c r="AQ422" s="1116"/>
      <c r="AR422" s="1116"/>
      <c r="AS422" s="1116"/>
      <c r="AT422" s="1116"/>
      <c r="AU422" s="1116"/>
      <c r="AV422" s="1116"/>
      <c r="AW422" s="1116"/>
      <c r="AX422" s="1116"/>
      <c r="AY422" s="1116"/>
      <c r="AZ422" s="1116"/>
      <c r="BA422" s="1116"/>
      <c r="BB422" s="1116"/>
    </row>
    <row r="423" spans="1:54" ht="15" x14ac:dyDescent="0.25">
      <c r="A423" s="1181" t="s">
        <v>139</v>
      </c>
      <c r="B423" s="160">
        <v>2029</v>
      </c>
      <c r="C423" s="1163">
        <v>50347.397425447089</v>
      </c>
      <c r="D423" s="1146">
        <v>53412.044033983984</v>
      </c>
      <c r="E423" s="1147">
        <v>53977.175470353024</v>
      </c>
      <c r="F423" s="1147">
        <v>36721.442583668191</v>
      </c>
      <c r="G423" s="1147"/>
      <c r="H423" s="1148">
        <v>55618.486343766512</v>
      </c>
      <c r="I423" s="1148">
        <v>41610.543412959632</v>
      </c>
      <c r="J423" s="1167">
        <v>48614.514878363072</v>
      </c>
      <c r="K423" s="1168">
        <v>15077.358023004172</v>
      </c>
      <c r="L423" s="1151">
        <v>16700.576232431122</v>
      </c>
      <c r="M423" s="1222">
        <v>18599.900723829993</v>
      </c>
      <c r="N423" s="1152"/>
      <c r="O423" s="1153"/>
      <c r="P423" s="1154">
        <v>18232.155490209116</v>
      </c>
      <c r="Q423" s="1154">
        <v>15353.067829301077</v>
      </c>
      <c r="R423" s="1213">
        <v>16792.611659755097</v>
      </c>
      <c r="S423" s="1214">
        <v>65424.755448451258</v>
      </c>
      <c r="T423" s="1158">
        <v>70112.620266415106</v>
      </c>
      <c r="U423" s="1158">
        <v>72577.076194183013</v>
      </c>
      <c r="V423" s="1158">
        <v>53422.018816099313</v>
      </c>
      <c r="W423" s="1159"/>
      <c r="X423" s="1160">
        <v>72752.815828762963</v>
      </c>
      <c r="Y423" s="1160">
        <v>58015.419533811379</v>
      </c>
      <c r="Z423" s="1215">
        <v>65407.126538118173</v>
      </c>
      <c r="AA423" s="166" t="s">
        <v>123</v>
      </c>
      <c r="AB423" s="152"/>
      <c r="AC423" s="1116"/>
      <c r="AD423" s="1116"/>
      <c r="AE423" s="1116"/>
      <c r="AF423" s="1116"/>
      <c r="AG423" s="1116"/>
      <c r="AH423" s="1116"/>
      <c r="AI423" s="1116"/>
      <c r="AJ423" s="1116"/>
      <c r="AK423" s="1116"/>
      <c r="AL423" s="1116"/>
      <c r="AM423" s="1116"/>
      <c r="AN423" s="1116"/>
      <c r="AO423" s="1116"/>
      <c r="AP423" s="1116"/>
      <c r="AQ423" s="1116"/>
      <c r="AR423" s="1116"/>
      <c r="AS423" s="1116"/>
      <c r="AT423" s="1116"/>
      <c r="AU423" s="1116"/>
      <c r="AV423" s="1116"/>
      <c r="AW423" s="1116"/>
      <c r="AX423" s="1116"/>
      <c r="AY423" s="1116"/>
      <c r="AZ423" s="1116"/>
      <c r="BA423" s="1116"/>
      <c r="BB423" s="1116"/>
    </row>
    <row r="424" spans="1:54" ht="15" x14ac:dyDescent="0.25">
      <c r="A424" s="1183" t="s">
        <v>158</v>
      </c>
      <c r="B424" s="160">
        <v>2030</v>
      </c>
      <c r="C424" s="1163">
        <v>50646.345090157134</v>
      </c>
      <c r="D424" s="1146">
        <v>53442.666888677166</v>
      </c>
      <c r="E424" s="1147">
        <v>54282.828598631815</v>
      </c>
      <c r="F424" s="1147">
        <v>36639.792913733465</v>
      </c>
      <c r="G424" s="1147"/>
      <c r="H424" s="1148">
        <v>55874.820359208774</v>
      </c>
      <c r="I424" s="1148">
        <v>41630.996386391016</v>
      </c>
      <c r="J424" s="1167">
        <v>48752.908372799895</v>
      </c>
      <c r="K424" s="1168">
        <v>15207.212987493085</v>
      </c>
      <c r="L424" s="1151">
        <v>17378.683465551429</v>
      </c>
      <c r="M424" s="1222">
        <v>18677.02109899855</v>
      </c>
      <c r="N424" s="1152"/>
      <c r="O424" s="1153"/>
      <c r="P424" s="1154">
        <v>18519.053906827387</v>
      </c>
      <c r="Q424" s="1154">
        <v>15656.224461201326</v>
      </c>
      <c r="R424" s="1213">
        <v>17087.639184014355</v>
      </c>
      <c r="S424" s="1214">
        <v>65853.558077650217</v>
      </c>
      <c r="T424" s="1158">
        <v>70821.350354228591</v>
      </c>
      <c r="U424" s="1158">
        <v>72959.849697630358</v>
      </c>
      <c r="V424" s="1158">
        <v>54018.476379284897</v>
      </c>
      <c r="W424" s="1159"/>
      <c r="X424" s="1160">
        <v>73248.72304946759</v>
      </c>
      <c r="Y424" s="1160">
        <v>58577.894204929427</v>
      </c>
      <c r="Z424" s="1215">
        <v>65840.547556814243</v>
      </c>
      <c r="AA424" s="166" t="s">
        <v>123</v>
      </c>
      <c r="AB424" s="152"/>
      <c r="AC424" s="1116"/>
      <c r="AD424" s="1116"/>
      <c r="AE424" s="1116"/>
      <c r="AF424" s="1116"/>
      <c r="AG424" s="1116"/>
      <c r="AH424" s="1116"/>
      <c r="AI424" s="1116"/>
      <c r="AJ424" s="1116"/>
      <c r="AK424" s="1116"/>
      <c r="AL424" s="1116"/>
      <c r="AM424" s="1116"/>
      <c r="AN424" s="1116"/>
      <c r="AO424" s="1116"/>
      <c r="AP424" s="1116"/>
      <c r="AQ424" s="1116"/>
      <c r="AR424" s="1116"/>
      <c r="AS424" s="1116"/>
      <c r="AT424" s="1116"/>
      <c r="AU424" s="1116"/>
      <c r="AV424" s="1116"/>
      <c r="AW424" s="1116"/>
      <c r="AX424" s="1116"/>
      <c r="AY424" s="1116"/>
      <c r="AZ424" s="1116"/>
      <c r="BA424" s="1116"/>
      <c r="BB424" s="1116"/>
    </row>
    <row r="425" spans="1:54" ht="15" x14ac:dyDescent="0.25">
      <c r="A425" s="1184" t="s">
        <v>2725</v>
      </c>
      <c r="B425" s="160">
        <v>2031</v>
      </c>
      <c r="C425" s="1163">
        <v>50936.395843017381</v>
      </c>
      <c r="D425" s="1146">
        <v>53451.352898305653</v>
      </c>
      <c r="E425" s="1147">
        <v>54571.97161866149</v>
      </c>
      <c r="F425" s="1147">
        <v>36544.412699859684</v>
      </c>
      <c r="G425" s="1147"/>
      <c r="H425" s="1148">
        <v>56116.392772456384</v>
      </c>
      <c r="I425" s="1148">
        <v>41635.673757465716</v>
      </c>
      <c r="J425" s="1167">
        <v>48876.03326496105</v>
      </c>
      <c r="K425" s="1168">
        <v>15323.650021748917</v>
      </c>
      <c r="L425" s="1151">
        <v>18060.896173030804</v>
      </c>
      <c r="M425" s="1222">
        <v>18733.125110871999</v>
      </c>
      <c r="N425" s="1152"/>
      <c r="O425" s="1153"/>
      <c r="P425" s="1154">
        <v>18847.116494490896</v>
      </c>
      <c r="Q425" s="1154">
        <v>15897.997709276919</v>
      </c>
      <c r="R425" s="1213">
        <v>17372.557101883907</v>
      </c>
      <c r="S425" s="1214">
        <v>66260.045864766304</v>
      </c>
      <c r="T425" s="1158">
        <v>71512.249071336453</v>
      </c>
      <c r="U425" s="1158">
        <v>73305.096729533485</v>
      </c>
      <c r="V425" s="1158">
        <v>54605.308872890484</v>
      </c>
      <c r="W425" s="1159"/>
      <c r="X425" s="1160">
        <v>73717.045251181145</v>
      </c>
      <c r="Y425" s="1160">
        <v>59124.305018082225</v>
      </c>
      <c r="Z425" s="1215">
        <v>66248.590366844961</v>
      </c>
      <c r="AA425" s="166" t="s">
        <v>123</v>
      </c>
      <c r="AB425" s="152"/>
      <c r="AC425" s="1116"/>
      <c r="AD425" s="1116"/>
      <c r="AE425" s="1116"/>
      <c r="AF425" s="1116"/>
      <c r="AG425" s="1116"/>
      <c r="AH425" s="1116"/>
      <c r="AI425" s="1116"/>
      <c r="AJ425" s="1116"/>
      <c r="AK425" s="1116"/>
      <c r="AL425" s="1116"/>
      <c r="AM425" s="1116"/>
      <c r="AN425" s="1116"/>
      <c r="AO425" s="1116"/>
      <c r="AP425" s="1116"/>
      <c r="AQ425" s="1116"/>
      <c r="AR425" s="1116"/>
      <c r="AS425" s="1116"/>
      <c r="AT425" s="1116"/>
      <c r="AU425" s="1116"/>
      <c r="AV425" s="1116"/>
      <c r="AW425" s="1116"/>
      <c r="AX425" s="1116"/>
      <c r="AY425" s="1116"/>
      <c r="AZ425" s="1116"/>
      <c r="BA425" s="1116"/>
      <c r="BB425" s="1116"/>
    </row>
    <row r="426" spans="1:54" ht="15" x14ac:dyDescent="0.25">
      <c r="A426" s="1184" t="s">
        <v>141</v>
      </c>
      <c r="B426" s="160">
        <v>2032</v>
      </c>
      <c r="C426" s="1163">
        <v>51218.419036201078</v>
      </c>
      <c r="D426" s="1146">
        <v>53439.278799256055</v>
      </c>
      <c r="E426" s="1147">
        <v>54845.595511986146</v>
      </c>
      <c r="F426" s="1147">
        <v>36436.325831038521</v>
      </c>
      <c r="G426" s="1147"/>
      <c r="H426" s="1148">
        <v>56344.330100484716</v>
      </c>
      <c r="I426" s="1148">
        <v>41625.479488756187</v>
      </c>
      <c r="J426" s="1167">
        <v>48984.904794620452</v>
      </c>
      <c r="K426" s="1168">
        <v>15426.995859560493</v>
      </c>
      <c r="L426" s="1151">
        <v>18746.805629077051</v>
      </c>
      <c r="M426" s="1222">
        <v>18769.469006419018</v>
      </c>
      <c r="N426" s="1152"/>
      <c r="O426" s="1153"/>
      <c r="P426" s="1154">
        <v>19218.099231430115</v>
      </c>
      <c r="Q426" s="1154">
        <v>16077.414431940928</v>
      </c>
      <c r="R426" s="1213">
        <v>17647.756831685521</v>
      </c>
      <c r="S426" s="1214">
        <v>66645.414895761569</v>
      </c>
      <c r="T426" s="1158">
        <v>72186.08442833311</v>
      </c>
      <c r="U426" s="1158">
        <v>73615.064518405168</v>
      </c>
      <c r="V426" s="1158">
        <v>55183.131460115575</v>
      </c>
      <c r="W426" s="1159"/>
      <c r="X426" s="1160">
        <v>74159.740379233393</v>
      </c>
      <c r="Y426" s="1160">
        <v>59655.107272074303</v>
      </c>
      <c r="Z426" s="1215">
        <v>66632.66162630597</v>
      </c>
      <c r="AA426" s="166" t="s">
        <v>123</v>
      </c>
      <c r="AB426" s="152"/>
      <c r="AC426" s="1116"/>
      <c r="AD426" s="1116"/>
      <c r="AE426" s="1116"/>
      <c r="AF426" s="1116"/>
      <c r="AG426" s="1116"/>
      <c r="AH426" s="1116"/>
      <c r="AI426" s="1116"/>
      <c r="AJ426" s="1116"/>
      <c r="AK426" s="1116"/>
      <c r="AL426" s="1116"/>
      <c r="AM426" s="1116"/>
      <c r="AN426" s="1116"/>
      <c r="AO426" s="1116"/>
      <c r="AP426" s="1116"/>
      <c r="AQ426" s="1116"/>
      <c r="AR426" s="1116"/>
      <c r="AS426" s="1116"/>
      <c r="AT426" s="1116"/>
      <c r="AU426" s="1116"/>
      <c r="AV426" s="1116"/>
      <c r="AW426" s="1116"/>
      <c r="AX426" s="1116"/>
      <c r="AY426" s="1116"/>
      <c r="AZ426" s="1116"/>
      <c r="BA426" s="1116"/>
      <c r="BB426" s="1116"/>
    </row>
    <row r="427" spans="1:54" ht="15" x14ac:dyDescent="0.25">
      <c r="A427" s="177" t="s">
        <v>142</v>
      </c>
      <c r="B427" s="160">
        <v>2033</v>
      </c>
      <c r="C427" s="1163">
        <v>51494.099874220643</v>
      </c>
      <c r="D427" s="1146">
        <v>53408.17158884761</v>
      </c>
      <c r="E427" s="1147">
        <v>55105.567300820083</v>
      </c>
      <c r="F427" s="1147">
        <v>36316.938869830716</v>
      </c>
      <c r="G427" s="1147"/>
      <c r="H427" s="1148">
        <v>56560.568254346334</v>
      </c>
      <c r="I427" s="1148">
        <v>41601.820562513196</v>
      </c>
      <c r="J427" s="1167">
        <v>49081.194408429765</v>
      </c>
      <c r="K427" s="1168">
        <v>15517.832439945863</v>
      </c>
      <c r="L427" s="1151">
        <v>19436.241192229478</v>
      </c>
      <c r="M427" s="1222">
        <v>18787.606248929817</v>
      </c>
      <c r="N427" s="1152"/>
      <c r="O427" s="1153"/>
      <c r="P427" s="1154">
        <v>19628.732942880473</v>
      </c>
      <c r="Q427" s="1154">
        <v>16199.053644522966</v>
      </c>
      <c r="R427" s="1213">
        <v>17913.89329370172</v>
      </c>
      <c r="S427" s="1214">
        <v>67011.932314166508</v>
      </c>
      <c r="T427" s="1158">
        <v>72844.412781077088</v>
      </c>
      <c r="U427" s="1158">
        <v>73893.173549749903</v>
      </c>
      <c r="V427" s="1158">
        <v>55753.180062060193</v>
      </c>
      <c r="W427" s="1159"/>
      <c r="X427" s="1160">
        <v>74579.832809191314</v>
      </c>
      <c r="Y427" s="1160">
        <v>60171.516544335522</v>
      </c>
      <c r="Z427" s="1215">
        <v>66995.087702131481</v>
      </c>
      <c r="AA427" s="166" t="s">
        <v>123</v>
      </c>
      <c r="AB427" s="152"/>
      <c r="AC427" s="1116"/>
      <c r="AD427" s="1116"/>
      <c r="AE427" s="1116"/>
      <c r="AF427" s="1116"/>
      <c r="AG427" s="1116"/>
      <c r="AH427" s="1116"/>
      <c r="AI427" s="1116"/>
      <c r="AJ427" s="1116"/>
      <c r="AK427" s="1116"/>
      <c r="AL427" s="1116"/>
      <c r="AM427" s="1116"/>
      <c r="AN427" s="1116"/>
      <c r="AO427" s="1116"/>
      <c r="AP427" s="1116"/>
      <c r="AQ427" s="1116"/>
      <c r="AR427" s="1116"/>
      <c r="AS427" s="1116"/>
      <c r="AT427" s="1116"/>
      <c r="AU427" s="1116"/>
      <c r="AV427" s="1116"/>
      <c r="AW427" s="1116"/>
      <c r="AX427" s="1116"/>
      <c r="AY427" s="1116"/>
      <c r="AZ427" s="1116"/>
      <c r="BA427" s="1116"/>
      <c r="BB427" s="1116"/>
    </row>
    <row r="428" spans="1:54" ht="15" x14ac:dyDescent="0.25">
      <c r="A428" s="177" t="s">
        <v>143</v>
      </c>
      <c r="B428" s="160">
        <v>2034</v>
      </c>
      <c r="C428" s="1163">
        <v>51765.671798912212</v>
      </c>
      <c r="D428" s="1146">
        <v>53360.196361975621</v>
      </c>
      <c r="E428" s="1147">
        <v>55354.339291900607</v>
      </c>
      <c r="F428" s="1147">
        <v>36187.850098153052</v>
      </c>
      <c r="G428" s="1147"/>
      <c r="H428" s="1148">
        <v>56767.630983371426</v>
      </c>
      <c r="I428" s="1148">
        <v>41566.397792099313</v>
      </c>
      <c r="J428" s="1167">
        <v>49167.014387735369</v>
      </c>
      <c r="K428" s="1168">
        <v>15596.913929024964</v>
      </c>
      <c r="L428" s="1151">
        <v>20129.266464644174</v>
      </c>
      <c r="M428" s="1222">
        <v>18789.278791904639</v>
      </c>
      <c r="N428" s="1152"/>
      <c r="O428" s="1153"/>
      <c r="P428" s="1154">
        <v>20072.959149678147</v>
      </c>
      <c r="Q428" s="1154">
        <v>16270.680307371036</v>
      </c>
      <c r="R428" s="1213">
        <v>18171.819728524591</v>
      </c>
      <c r="S428" s="1214">
        <v>67362.58572793717</v>
      </c>
      <c r="T428" s="1158">
        <v>73489.462826619798</v>
      </c>
      <c r="U428" s="1158">
        <v>74143.618083805253</v>
      </c>
      <c r="V428" s="1158">
        <v>56317.116562797222</v>
      </c>
      <c r="W428" s="1159"/>
      <c r="X428" s="1160">
        <v>74981.101519538599</v>
      </c>
      <c r="Y428" s="1160">
        <v>60675.290081041123</v>
      </c>
      <c r="Z428" s="1215">
        <v>67338.834116259968</v>
      </c>
      <c r="AA428" s="166" t="s">
        <v>123</v>
      </c>
      <c r="AB428" s="152"/>
      <c r="AC428" s="1116"/>
      <c r="AD428" s="1116"/>
      <c r="AE428" s="1116"/>
      <c r="AF428" s="1116"/>
      <c r="AG428" s="1116"/>
      <c r="AH428" s="1116"/>
      <c r="AI428" s="1116"/>
      <c r="AJ428" s="1116"/>
      <c r="AK428" s="1116"/>
      <c r="AL428" s="1116"/>
      <c r="AM428" s="1116"/>
      <c r="AN428" s="1116"/>
      <c r="AO428" s="1116"/>
      <c r="AP428" s="1116"/>
      <c r="AQ428" s="1116"/>
      <c r="AR428" s="1116"/>
      <c r="AS428" s="1116"/>
      <c r="AT428" s="1116"/>
      <c r="AU428" s="1116"/>
      <c r="AV428" s="1116"/>
      <c r="AW428" s="1116"/>
      <c r="AX428" s="1116"/>
      <c r="AY428" s="1116"/>
      <c r="AZ428" s="1116"/>
      <c r="BA428" s="1116"/>
      <c r="BB428" s="1116"/>
    </row>
    <row r="429" spans="1:54" ht="15.6" thickBot="1" x14ac:dyDescent="0.3">
      <c r="A429" s="1162" t="s">
        <v>144</v>
      </c>
      <c r="B429" s="160">
        <v>2035</v>
      </c>
      <c r="C429" s="1163">
        <v>52034.853753774114</v>
      </c>
      <c r="D429" s="1146">
        <v>53297.076964419364</v>
      </c>
      <c r="E429" s="1147">
        <v>55593.808886506376</v>
      </c>
      <c r="F429" s="1147">
        <v>36050.29121786316</v>
      </c>
      <c r="G429" s="1147"/>
      <c r="H429" s="1148">
        <v>56967.516006232167</v>
      </c>
      <c r="I429" s="1148">
        <v>41520.499405049326</v>
      </c>
      <c r="J429" s="1167">
        <v>49244.007705640746</v>
      </c>
      <c r="K429" s="1168">
        <v>15664.842434562452</v>
      </c>
      <c r="L429" s="1151">
        <v>20825.868251597487</v>
      </c>
      <c r="M429" s="1222">
        <v>18776.022246574794</v>
      </c>
      <c r="N429" s="1152"/>
      <c r="O429" s="1153"/>
      <c r="P429" s="1154">
        <v>20544.02280890914</v>
      </c>
      <c r="Q429" s="1154">
        <v>16300.465812914013</v>
      </c>
      <c r="R429" s="1213">
        <v>18422.244310911577</v>
      </c>
      <c r="S429" s="1214">
        <v>67699.696188336558</v>
      </c>
      <c r="T429" s="1158">
        <v>74122.945216016844</v>
      </c>
      <c r="U429" s="1158">
        <v>74369.83113308117</v>
      </c>
      <c r="V429" s="1158">
        <v>56876.159469460647</v>
      </c>
      <c r="W429" s="1159"/>
      <c r="X429" s="1160">
        <v>75366.624948596378</v>
      </c>
      <c r="Y429" s="1160">
        <v>61167.691054851231</v>
      </c>
      <c r="Z429" s="1215">
        <v>67666.252016552316</v>
      </c>
      <c r="AA429" s="166" t="s">
        <v>123</v>
      </c>
      <c r="AB429" s="152"/>
      <c r="AC429" s="1116"/>
      <c r="AD429" s="1116"/>
      <c r="AE429" s="1116"/>
      <c r="AF429" s="1116"/>
      <c r="AG429" s="1116"/>
      <c r="AH429" s="1116"/>
      <c r="AI429" s="1116"/>
      <c r="AJ429" s="1116"/>
      <c r="AK429" s="1116"/>
      <c r="AL429" s="1116"/>
      <c r="AM429" s="1116"/>
      <c r="AN429" s="1116"/>
      <c r="AO429" s="1116"/>
      <c r="AP429" s="1116"/>
      <c r="AQ429" s="1116"/>
      <c r="AR429" s="1116"/>
      <c r="AS429" s="1116"/>
      <c r="AT429" s="1116"/>
      <c r="AU429" s="1116"/>
      <c r="AV429" s="1116"/>
      <c r="AW429" s="1116"/>
      <c r="AX429" s="1116"/>
      <c r="AY429" s="1116"/>
      <c r="AZ429" s="1116"/>
      <c r="BA429" s="1116"/>
      <c r="BB429" s="1116"/>
    </row>
    <row r="430" spans="1:54" ht="15" x14ac:dyDescent="0.25">
      <c r="A430" s="1185" t="s">
        <v>145</v>
      </c>
      <c r="B430" s="160">
        <v>2036</v>
      </c>
      <c r="C430" s="1163">
        <v>52302.374832216366</v>
      </c>
      <c r="D430" s="1146">
        <v>53219.720509430059</v>
      </c>
      <c r="E430" s="1147">
        <v>55824.811145921558</v>
      </c>
      <c r="F430" s="1147">
        <v>35905.015537847758</v>
      </c>
      <c r="G430" s="1147"/>
      <c r="H430" s="1148">
        <v>57161.17390933264</v>
      </c>
      <c r="I430" s="1148">
        <v>41464.787103375238</v>
      </c>
      <c r="J430" s="1167">
        <v>49312.980506353939</v>
      </c>
      <c r="K430" s="1168">
        <v>15721.921710991242</v>
      </c>
      <c r="L430" s="1151">
        <v>21525.778276693876</v>
      </c>
      <c r="M430" s="1222">
        <v>18748.995542587407</v>
      </c>
      <c r="N430" s="1152"/>
      <c r="O430" s="1153"/>
      <c r="P430" s="1154">
        <v>21035.714008690407</v>
      </c>
      <c r="Q430" s="1154">
        <v>16295.416344824607</v>
      </c>
      <c r="R430" s="1213">
        <v>18665.565176757507</v>
      </c>
      <c r="S430" s="1214">
        <v>68024.296543207602</v>
      </c>
      <c r="T430" s="1158">
        <v>74745.498786123935</v>
      </c>
      <c r="U430" s="1158">
        <v>74573.806688508965</v>
      </c>
      <c r="V430" s="1158">
        <v>57430.793814541634</v>
      </c>
      <c r="W430" s="1159"/>
      <c r="X430" s="1160">
        <v>75738.119522078938</v>
      </c>
      <c r="Y430" s="1160">
        <v>61649.078394112126</v>
      </c>
      <c r="Z430" s="1215">
        <v>67978.545683111442</v>
      </c>
      <c r="AA430" s="166" t="s">
        <v>123</v>
      </c>
      <c r="AB430" s="152"/>
      <c r="AC430" s="1116"/>
      <c r="AD430" s="1116"/>
      <c r="AE430" s="1116"/>
      <c r="AF430" s="1116"/>
      <c r="AG430" s="1116"/>
      <c r="AH430" s="1116"/>
      <c r="AI430" s="1116"/>
      <c r="AJ430" s="1116"/>
      <c r="AK430" s="1116"/>
      <c r="AL430" s="1116"/>
      <c r="AM430" s="1116"/>
      <c r="AN430" s="1116"/>
      <c r="AO430" s="1116"/>
      <c r="AP430" s="1116"/>
      <c r="AQ430" s="1116"/>
      <c r="AR430" s="1116"/>
      <c r="AS430" s="1116"/>
      <c r="AT430" s="1116"/>
      <c r="AU430" s="1116"/>
      <c r="AV430" s="1116"/>
      <c r="AW430" s="1116"/>
      <c r="AX430" s="1116"/>
      <c r="AY430" s="1116"/>
      <c r="AZ430" s="1116"/>
      <c r="BA430" s="1116"/>
      <c r="BB430" s="1116"/>
    </row>
    <row r="431" spans="1:54" ht="15" x14ac:dyDescent="0.25">
      <c r="A431" s="1186" t="s">
        <v>146</v>
      </c>
      <c r="B431" s="160">
        <v>2037</v>
      </c>
      <c r="C431" s="1163">
        <v>52568.11256911682</v>
      </c>
      <c r="D431" s="1146">
        <v>53128.352636792421</v>
      </c>
      <c r="E431" s="1147">
        <v>56047.269953501091</v>
      </c>
      <c r="F431" s="1147">
        <v>35752.176086726846</v>
      </c>
      <c r="G431" s="1147"/>
      <c r="H431" s="1148">
        <v>57348.689991609092</v>
      </c>
      <c r="I431" s="1148">
        <v>41399.265631459493</v>
      </c>
      <c r="J431" s="1167">
        <v>49373.977811534292</v>
      </c>
      <c r="K431" s="1168">
        <v>15768.198437929877</v>
      </c>
      <c r="L431" s="1151">
        <v>22228.475898467746</v>
      </c>
      <c r="M431" s="1222">
        <v>18709.038879160966</v>
      </c>
      <c r="N431" s="1152"/>
      <c r="O431" s="1153"/>
      <c r="P431" s="1154">
        <v>21542.825210527924</v>
      </c>
      <c r="Q431" s="1154">
        <v>16260.983599844469</v>
      </c>
      <c r="R431" s="1213">
        <v>18901.904405186197</v>
      </c>
      <c r="S431" s="1214">
        <v>68336.311007046694</v>
      </c>
      <c r="T431" s="1158">
        <v>75356.828535260167</v>
      </c>
      <c r="U431" s="1158">
        <v>74756.308832662064</v>
      </c>
      <c r="V431" s="1158">
        <v>57980.651985194592</v>
      </c>
      <c r="W431" s="1159"/>
      <c r="X431" s="1160">
        <v>76096.169943918081</v>
      </c>
      <c r="Y431" s="1160">
        <v>62118.88023616367</v>
      </c>
      <c r="Z431" s="1215">
        <v>68275.882216720493</v>
      </c>
      <c r="AA431" s="166" t="s">
        <v>123</v>
      </c>
      <c r="AB431" s="152"/>
      <c r="AC431" s="1116"/>
      <c r="AD431" s="1116"/>
      <c r="AE431" s="1116"/>
      <c r="AF431" s="1116"/>
      <c r="AG431" s="1116"/>
      <c r="AH431" s="1116"/>
      <c r="AI431" s="1116"/>
      <c r="AJ431" s="1116"/>
      <c r="AK431" s="1116"/>
      <c r="AL431" s="1116"/>
      <c r="AM431" s="1116"/>
      <c r="AN431" s="1116"/>
      <c r="AO431" s="1116"/>
      <c r="AP431" s="1116"/>
      <c r="AQ431" s="1116"/>
      <c r="AR431" s="1116"/>
      <c r="AS431" s="1116"/>
      <c r="AT431" s="1116"/>
      <c r="AU431" s="1116"/>
      <c r="AV431" s="1116"/>
      <c r="AW431" s="1116"/>
      <c r="AX431" s="1116"/>
      <c r="AY431" s="1116"/>
      <c r="AZ431" s="1116"/>
      <c r="BA431" s="1116"/>
      <c r="BB431" s="1116"/>
    </row>
    <row r="432" spans="1:54" ht="15.6" thickBot="1" x14ac:dyDescent="0.3">
      <c r="A432" s="1187" t="s">
        <v>147</v>
      </c>
      <c r="B432" s="160">
        <v>2038</v>
      </c>
      <c r="C432" s="1163">
        <v>52831.863510098468</v>
      </c>
      <c r="D432" s="1146">
        <v>53023.153164287949</v>
      </c>
      <c r="E432" s="1147">
        <v>56261.0232063492</v>
      </c>
      <c r="F432" s="1147">
        <v>35591.608027171918</v>
      </c>
      <c r="G432" s="1147"/>
      <c r="H432" s="1148">
        <v>57530.111303464248</v>
      </c>
      <c r="I432" s="1148">
        <v>41323.712650489528</v>
      </c>
      <c r="J432" s="1167">
        <v>49426.911976976888</v>
      </c>
      <c r="K432" s="1168">
        <v>15803.694870009205</v>
      </c>
      <c r="L432" s="1151">
        <v>22933.416246782243</v>
      </c>
      <c r="M432" s="1222">
        <v>18656.956179629666</v>
      </c>
      <c r="N432" s="1152"/>
      <c r="O432" s="1153"/>
      <c r="P432" s="1154">
        <v>22061.318558512823</v>
      </c>
      <c r="Q432" s="1154">
        <v>16201.392972434585</v>
      </c>
      <c r="R432" s="1213">
        <v>19131.355765473705</v>
      </c>
      <c r="S432" s="1214">
        <v>68635.558380107672</v>
      </c>
      <c r="T432" s="1158">
        <v>75956.569411070188</v>
      </c>
      <c r="U432" s="1158">
        <v>74917.979385978862</v>
      </c>
      <c r="V432" s="1158">
        <v>58525.024273954157</v>
      </c>
      <c r="W432" s="1159"/>
      <c r="X432" s="1160">
        <v>76441.293810003888</v>
      </c>
      <c r="Y432" s="1160">
        <v>62576.271915551559</v>
      </c>
      <c r="Z432" s="1215">
        <v>68558.267742450596</v>
      </c>
      <c r="AA432" s="166" t="s">
        <v>123</v>
      </c>
      <c r="AB432" s="152"/>
      <c r="AC432" s="1116"/>
      <c r="AD432" s="1116"/>
      <c r="AE432" s="1116"/>
      <c r="AF432" s="1116"/>
      <c r="AG432" s="1116"/>
      <c r="AH432" s="1116"/>
      <c r="AI432" s="1116"/>
      <c r="AJ432" s="1116"/>
      <c r="AK432" s="1116"/>
      <c r="AL432" s="1116"/>
      <c r="AM432" s="1116"/>
      <c r="AN432" s="1116"/>
      <c r="AO432" s="1116"/>
      <c r="AP432" s="1116"/>
      <c r="AQ432" s="1116"/>
      <c r="AR432" s="1116"/>
      <c r="AS432" s="1116"/>
      <c r="AT432" s="1116"/>
      <c r="AU432" s="1116"/>
      <c r="AV432" s="1116"/>
      <c r="AW432" s="1116"/>
      <c r="AX432" s="1116"/>
      <c r="AY432" s="1116"/>
      <c r="AZ432" s="1116"/>
      <c r="BA432" s="1116"/>
      <c r="BB432" s="1116"/>
    </row>
    <row r="433" spans="2:54" ht="15" x14ac:dyDescent="0.25">
      <c r="B433" s="160">
        <v>2039</v>
      </c>
      <c r="C433" s="1163">
        <v>53093.026947318875</v>
      </c>
      <c r="D433" s="1146">
        <v>52904.006352118726</v>
      </c>
      <c r="E433" s="1147">
        <v>56465.487172962057</v>
      </c>
      <c r="F433" s="1147">
        <v>35422.817357292835</v>
      </c>
      <c r="G433" s="1147"/>
      <c r="H433" s="1148">
        <v>57705.089641859537</v>
      </c>
      <c r="I433" s="1148">
        <v>41237.57927298671</v>
      </c>
      <c r="J433" s="1167">
        <v>49471.334457423123</v>
      </c>
      <c r="K433" s="1168">
        <v>15828.315204883713</v>
      </c>
      <c r="L433" s="1151">
        <v>23639.915307376014</v>
      </c>
      <c r="M433" s="1222">
        <v>18593.405834335299</v>
      </c>
      <c r="N433" s="1152"/>
      <c r="O433" s="1153"/>
      <c r="P433" s="1154">
        <v>22587.969418800654</v>
      </c>
      <c r="Q433" s="1154">
        <v>16119.788145596031</v>
      </c>
      <c r="R433" s="1213">
        <v>19353.878782198342</v>
      </c>
      <c r="S433" s="1214">
        <v>68921.342152202589</v>
      </c>
      <c r="T433" s="1158">
        <v>76543.921659494736</v>
      </c>
      <c r="U433" s="1158">
        <v>75058.89300729736</v>
      </c>
      <c r="V433" s="1158">
        <v>59062.732664668845</v>
      </c>
      <c r="W433" s="1159"/>
      <c r="X433" s="1160">
        <v>76773.494207819545</v>
      </c>
      <c r="Y433" s="1160">
        <v>63019.950534012198</v>
      </c>
      <c r="Z433" s="1215">
        <v>68825.213239621458</v>
      </c>
      <c r="AA433" s="166" t="s">
        <v>123</v>
      </c>
      <c r="AB433" s="152"/>
      <c r="AC433" s="1116"/>
      <c r="AD433" s="1116"/>
      <c r="AE433" s="1116"/>
      <c r="AF433" s="1116"/>
      <c r="AG433" s="1116"/>
      <c r="AH433" s="1116"/>
      <c r="AI433" s="1116"/>
      <c r="AJ433" s="1116"/>
      <c r="AK433" s="1116"/>
      <c r="AL433" s="1116"/>
      <c r="AM433" s="1116"/>
      <c r="AN433" s="1116"/>
      <c r="AO433" s="1116"/>
      <c r="AP433" s="1116"/>
      <c r="AQ433" s="1116"/>
      <c r="AR433" s="1116"/>
      <c r="AS433" s="1116"/>
      <c r="AT433" s="1116"/>
      <c r="AU433" s="1116"/>
      <c r="AV433" s="1116"/>
      <c r="AW433" s="1116"/>
      <c r="AX433" s="1116"/>
      <c r="AY433" s="1116"/>
      <c r="AZ433" s="1116"/>
      <c r="BA433" s="1116"/>
      <c r="BB433" s="1116"/>
    </row>
    <row r="434" spans="2:54" ht="15" x14ac:dyDescent="0.25">
      <c r="B434" s="160">
        <v>2040</v>
      </c>
      <c r="C434" s="1163">
        <v>53351.053740439944</v>
      </c>
      <c r="D434" s="1146">
        <v>52770.86301513591</v>
      </c>
      <c r="E434" s="1147">
        <v>56660.136351755093</v>
      </c>
      <c r="F434" s="1147">
        <v>35245.430712761583</v>
      </c>
      <c r="G434" s="1147"/>
      <c r="H434" s="1148">
        <v>57873.310894983464</v>
      </c>
      <c r="I434" s="1148">
        <v>41140.431015062808</v>
      </c>
      <c r="J434" s="1167">
        <v>49506.870955023136</v>
      </c>
      <c r="K434" s="1168">
        <v>15841.981589506811</v>
      </c>
      <c r="L434" s="1151">
        <v>24347.295390986386</v>
      </c>
      <c r="M434" s="1222">
        <v>18519.063012445</v>
      </c>
      <c r="N434" s="1152"/>
      <c r="O434" s="1153"/>
      <c r="P434" s="1154">
        <v>23120.274744023434</v>
      </c>
      <c r="Q434" s="1154">
        <v>16018.618584602036</v>
      </c>
      <c r="R434" s="1213">
        <v>19569.446664312734</v>
      </c>
      <c r="S434" s="1214">
        <v>69193.035329946753</v>
      </c>
      <c r="T434" s="1158">
        <v>77118.158406122297</v>
      </c>
      <c r="U434" s="1158">
        <v>75179.199364200089</v>
      </c>
      <c r="V434" s="1158">
        <v>59592.726103747969</v>
      </c>
      <c r="W434" s="1159"/>
      <c r="X434" s="1160">
        <v>77092.831183773524</v>
      </c>
      <c r="Y434" s="1160">
        <v>63448.728418235019</v>
      </c>
      <c r="Z434" s="1215">
        <v>69076.317619335867</v>
      </c>
      <c r="AA434" s="166" t="s">
        <v>123</v>
      </c>
      <c r="AB434" s="152"/>
      <c r="AC434" s="1116"/>
      <c r="AD434" s="1116"/>
      <c r="AE434" s="1116"/>
      <c r="AF434" s="1116"/>
      <c r="AG434" s="1116"/>
      <c r="AH434" s="1116"/>
      <c r="AI434" s="1116"/>
      <c r="AJ434" s="1116"/>
      <c r="AK434" s="1116"/>
      <c r="AL434" s="1116"/>
      <c r="AM434" s="1116"/>
      <c r="AN434" s="1116"/>
      <c r="AO434" s="1116"/>
      <c r="AP434" s="1116"/>
      <c r="AQ434" s="1116"/>
      <c r="AR434" s="1116"/>
      <c r="AS434" s="1116"/>
      <c r="AT434" s="1116"/>
      <c r="AU434" s="1116"/>
      <c r="AV434" s="1116"/>
      <c r="AW434" s="1116"/>
      <c r="AX434" s="1116"/>
      <c r="AY434" s="1116"/>
      <c r="AZ434" s="1116"/>
      <c r="BA434" s="1116"/>
      <c r="BB434" s="1116"/>
    </row>
    <row r="435" spans="2:54" ht="15" x14ac:dyDescent="0.25">
      <c r="B435" s="160">
        <v>2041</v>
      </c>
      <c r="C435" s="1163">
        <v>53605.871639014935</v>
      </c>
      <c r="D435" s="1146">
        <v>52624.172322190585</v>
      </c>
      <c r="E435" s="1147">
        <v>56844.954719079105</v>
      </c>
      <c r="F435" s="1147">
        <v>35059.63394683713</v>
      </c>
      <c r="G435" s="1147"/>
      <c r="H435" s="1148">
        <v>58034.932101069578</v>
      </c>
      <c r="I435" s="1148">
        <v>41032.384212491299</v>
      </c>
      <c r="J435" s="1167">
        <v>49533.658156780439</v>
      </c>
      <c r="K435" s="1168">
        <v>15844.760538924817</v>
      </c>
      <c r="L435" s="1151">
        <v>25055.094901028009</v>
      </c>
      <c r="M435" s="1222">
        <v>18434.765945619089</v>
      </c>
      <c r="N435" s="1152"/>
      <c r="O435" s="1153"/>
      <c r="P435" s="1154">
        <v>23656.453332190293</v>
      </c>
      <c r="Q435" s="1154">
        <v>15899.960924857643</v>
      </c>
      <c r="R435" s="1213">
        <v>19778.207128523969</v>
      </c>
      <c r="S435" s="1214">
        <v>69450.632177939755</v>
      </c>
      <c r="T435" s="1158">
        <v>77679.267223218601</v>
      </c>
      <c r="U435" s="1158">
        <v>75279.720664698194</v>
      </c>
      <c r="V435" s="1158">
        <v>60114.728847865139</v>
      </c>
      <c r="W435" s="1159"/>
      <c r="X435" s="1160">
        <v>77400.021815542961</v>
      </c>
      <c r="Y435" s="1160">
        <v>63862.15264131788</v>
      </c>
      <c r="Z435" s="1215">
        <v>69311.865285304404</v>
      </c>
      <c r="AA435" s="166" t="s">
        <v>123</v>
      </c>
      <c r="AB435" s="152"/>
      <c r="AC435" s="1116"/>
      <c r="AD435" s="1116"/>
      <c r="AE435" s="1116"/>
      <c r="AF435" s="1116"/>
      <c r="AG435" s="1116"/>
      <c r="AH435" s="1116"/>
      <c r="AI435" s="1116"/>
      <c r="AJ435" s="1116"/>
      <c r="AK435" s="1116"/>
      <c r="AL435" s="1116"/>
      <c r="AM435" s="1116"/>
      <c r="AN435" s="1116"/>
      <c r="AO435" s="1116"/>
      <c r="AP435" s="1116"/>
      <c r="AQ435" s="1116"/>
      <c r="AR435" s="1116"/>
      <c r="AS435" s="1116"/>
      <c r="AT435" s="1116"/>
      <c r="AU435" s="1116"/>
      <c r="AV435" s="1116"/>
      <c r="AW435" s="1116"/>
      <c r="AX435" s="1116"/>
      <c r="AY435" s="1116"/>
      <c r="AZ435" s="1116"/>
      <c r="BA435" s="1116"/>
      <c r="BB435" s="1116"/>
    </row>
    <row r="436" spans="2:54" ht="15" x14ac:dyDescent="0.25">
      <c r="B436" s="160">
        <v>2042</v>
      </c>
      <c r="C436" s="1163">
        <v>53857.439217042956</v>
      </c>
      <c r="D436" s="1146">
        <v>52464.345533668049</v>
      </c>
      <c r="E436" s="1147">
        <v>57019.959965001057</v>
      </c>
      <c r="F436" s="1147">
        <v>34865.656219877943</v>
      </c>
      <c r="G436" s="1147"/>
      <c r="H436" s="1148">
        <v>58190.103572046908</v>
      </c>
      <c r="I436" s="1148">
        <v>40913.596895748095</v>
      </c>
      <c r="J436" s="1167">
        <v>49551.850233897501</v>
      </c>
      <c r="K436" s="1168">
        <v>15836.729041857629</v>
      </c>
      <c r="L436" s="1151">
        <v>25762.841648200414</v>
      </c>
      <c r="M436" s="1222">
        <v>18341.356631858234</v>
      </c>
      <c r="N436" s="1152"/>
      <c r="O436" s="1153"/>
      <c r="P436" s="1154">
        <v>24195.08879953374</v>
      </c>
      <c r="Q436" s="1154">
        <v>15765.529415077108</v>
      </c>
      <c r="R436" s="1213">
        <v>19980.309107305424</v>
      </c>
      <c r="S436" s="1214">
        <v>69694.16825890058</v>
      </c>
      <c r="T436" s="1158">
        <v>78227.187181868459</v>
      </c>
      <c r="U436" s="1158">
        <v>75361.316596859295</v>
      </c>
      <c r="V436" s="1158">
        <v>60628.497868078353</v>
      </c>
      <c r="W436" s="1159"/>
      <c r="X436" s="1160">
        <v>77695.764591058978</v>
      </c>
      <c r="Y436" s="1160">
        <v>64259.820361794373</v>
      </c>
      <c r="Z436" s="1215">
        <v>69532.159341202932</v>
      </c>
      <c r="AA436" s="166" t="s">
        <v>123</v>
      </c>
      <c r="AB436" s="152"/>
      <c r="AC436" s="1116"/>
      <c r="AD436" s="1116"/>
      <c r="AE436" s="1116"/>
      <c r="AF436" s="1116"/>
      <c r="AG436" s="1116"/>
      <c r="AH436" s="1116"/>
      <c r="AI436" s="1116"/>
      <c r="AJ436" s="1116"/>
      <c r="AK436" s="1116"/>
      <c r="AL436" s="1116"/>
      <c r="AM436" s="1116"/>
      <c r="AN436" s="1116"/>
      <c r="AO436" s="1116"/>
      <c r="AP436" s="1116"/>
      <c r="AQ436" s="1116"/>
      <c r="AR436" s="1116"/>
      <c r="AS436" s="1116"/>
      <c r="AT436" s="1116"/>
      <c r="AU436" s="1116"/>
      <c r="AV436" s="1116"/>
      <c r="AW436" s="1116"/>
      <c r="AX436" s="1116"/>
      <c r="AY436" s="1116"/>
      <c r="AZ436" s="1116"/>
      <c r="BA436" s="1116"/>
      <c r="BB436" s="1116"/>
    </row>
    <row r="437" spans="2:54" ht="15" x14ac:dyDescent="0.25">
      <c r="B437" s="160">
        <v>2043</v>
      </c>
      <c r="C437" s="1163">
        <v>54105.155992888867</v>
      </c>
      <c r="D437" s="1146">
        <v>52291.196783038758</v>
      </c>
      <c r="E437" s="1147">
        <v>57184.579812960612</v>
      </c>
      <c r="F437" s="1147">
        <v>34663.182063383872</v>
      </c>
      <c r="G437" s="1147"/>
      <c r="H437" s="1148">
        <v>58338.37559416968</v>
      </c>
      <c r="I437" s="1148">
        <v>40783.681731966375</v>
      </c>
      <c r="J437" s="1167">
        <v>49561.028663068028</v>
      </c>
      <c r="K437" s="1168">
        <v>15817.801930565976</v>
      </c>
      <c r="L437" s="1151">
        <v>26469.767351101629</v>
      </c>
      <c r="M437" s="1222">
        <v>18239.481364141189</v>
      </c>
      <c r="N437" s="1152"/>
      <c r="O437" s="1153"/>
      <c r="P437" s="1154">
        <v>24734.758820658855</v>
      </c>
      <c r="Q437" s="1154">
        <v>15616.608276547006</v>
      </c>
      <c r="R437" s="1213">
        <v>20175.68354860293</v>
      </c>
      <c r="S437" s="1214">
        <v>69922.957923454844</v>
      </c>
      <c r="T437" s="1158">
        <v>78760.964134140391</v>
      </c>
      <c r="U437" s="1158">
        <v>75424.061177101801</v>
      </c>
      <c r="V437" s="1158">
        <v>61132.949414485498</v>
      </c>
      <c r="W437" s="1159"/>
      <c r="X437" s="1160">
        <v>77979.914751808567</v>
      </c>
      <c r="Y437" s="1160">
        <v>64640.551572782679</v>
      </c>
      <c r="Z437" s="1215">
        <v>69736.712211670965</v>
      </c>
      <c r="AA437" s="166" t="s">
        <v>123</v>
      </c>
      <c r="AB437" s="152"/>
      <c r="AC437" s="1116"/>
      <c r="AD437" s="1116"/>
      <c r="AE437" s="1116"/>
      <c r="AF437" s="1116"/>
      <c r="AG437" s="1116"/>
      <c r="AH437" s="1116"/>
      <c r="AI437" s="1116"/>
      <c r="AJ437" s="1116"/>
      <c r="AK437" s="1116"/>
      <c r="AL437" s="1116"/>
      <c r="AM437" s="1116"/>
      <c r="AN437" s="1116"/>
      <c r="AO437" s="1116"/>
      <c r="AP437" s="1116"/>
      <c r="AQ437" s="1116"/>
      <c r="AR437" s="1116"/>
      <c r="AS437" s="1116"/>
      <c r="AT437" s="1116"/>
      <c r="AU437" s="1116"/>
      <c r="AV437" s="1116"/>
      <c r="AW437" s="1116"/>
      <c r="AX437" s="1116"/>
      <c r="AY437" s="1116"/>
      <c r="AZ437" s="1116"/>
      <c r="BA437" s="1116"/>
      <c r="BB437" s="1116"/>
    </row>
    <row r="438" spans="2:54" ht="15" x14ac:dyDescent="0.25">
      <c r="B438" s="160">
        <v>2044</v>
      </c>
      <c r="C438" s="1163">
        <v>54348.237568334138</v>
      </c>
      <c r="D438" s="1146">
        <v>52104.364299036024</v>
      </c>
      <c r="E438" s="1147">
        <v>57338.053134972841</v>
      </c>
      <c r="F438" s="1147">
        <v>34451.771749615378</v>
      </c>
      <c r="G438" s="1147"/>
      <c r="H438" s="1148">
        <v>58479.094209157571</v>
      </c>
      <c r="I438" s="1148">
        <v>40642.11916682162</v>
      </c>
      <c r="J438" s="1167">
        <v>49560.606687989595</v>
      </c>
      <c r="K438" s="1168">
        <v>15787.846082965489</v>
      </c>
      <c r="L438" s="1151">
        <v>27174.981875798487</v>
      </c>
      <c r="M438" s="1222">
        <v>18129.725602574621</v>
      </c>
      <c r="N438" s="1152"/>
      <c r="O438" s="1153"/>
      <c r="P438" s="1154">
        <v>25274.128198524151</v>
      </c>
      <c r="Q438" s="1154">
        <v>15454.24084236825</v>
      </c>
      <c r="R438" s="1213">
        <v>20364.184520446201</v>
      </c>
      <c r="S438" s="1214">
        <v>70136.083651299632</v>
      </c>
      <c r="T438" s="1158">
        <v>79279.346174834514</v>
      </c>
      <c r="U438" s="1158">
        <v>75467.778737547458</v>
      </c>
      <c r="V438" s="1158">
        <v>61626.753625413869</v>
      </c>
      <c r="W438" s="1159"/>
      <c r="X438" s="1160">
        <v>78252.023388142712</v>
      </c>
      <c r="Y438" s="1160">
        <v>65002.95770640501</v>
      </c>
      <c r="Z438" s="1215">
        <v>69924.791208435796</v>
      </c>
      <c r="AA438" s="166" t="s">
        <v>123</v>
      </c>
      <c r="AB438" s="152"/>
      <c r="AC438" s="1116"/>
      <c r="AD438" s="1116"/>
      <c r="AE438" s="1116"/>
      <c r="AF438" s="1116"/>
      <c r="AG438" s="1116"/>
      <c r="AH438" s="1116"/>
      <c r="AI438" s="1116"/>
      <c r="AJ438" s="1116"/>
      <c r="AK438" s="1116"/>
      <c r="AL438" s="1116"/>
      <c r="AM438" s="1116"/>
      <c r="AN438" s="1116"/>
      <c r="AO438" s="1116"/>
      <c r="AP438" s="1116"/>
      <c r="AQ438" s="1116"/>
      <c r="AR438" s="1116"/>
      <c r="AS438" s="1116"/>
      <c r="AT438" s="1116"/>
      <c r="AU438" s="1116"/>
      <c r="AV438" s="1116"/>
      <c r="AW438" s="1116"/>
      <c r="AX438" s="1116"/>
      <c r="AY438" s="1116"/>
      <c r="AZ438" s="1116"/>
      <c r="BA438" s="1116"/>
      <c r="BB438" s="1116"/>
    </row>
    <row r="439" spans="2:54" ht="15" x14ac:dyDescent="0.25">
      <c r="B439" s="160">
        <v>2045</v>
      </c>
      <c r="C439" s="1163">
        <v>54585.924163360127</v>
      </c>
      <c r="D439" s="1146">
        <v>51903.65978073149</v>
      </c>
      <c r="E439" s="1147">
        <v>57479.651937602794</v>
      </c>
      <c r="F439" s="1147">
        <v>34231.133963089502</v>
      </c>
      <c r="G439" s="1147"/>
      <c r="H439" s="1148">
        <v>58611.649764119815</v>
      </c>
      <c r="I439" s="1148">
        <v>40488.535158272141</v>
      </c>
      <c r="J439" s="1167">
        <v>49550.092461195978</v>
      </c>
      <c r="K439" s="1168">
        <v>15746.743354457885</v>
      </c>
      <c r="L439" s="1151">
        <v>27877.646373752799</v>
      </c>
      <c r="M439" s="1222">
        <v>18012.68634966253</v>
      </c>
      <c r="N439" s="1152"/>
      <c r="O439" s="1153"/>
      <c r="P439" s="1154">
        <v>25812.050054867428</v>
      </c>
      <c r="Q439" s="1154">
        <v>15279.333997048048</v>
      </c>
      <c r="R439" s="1213">
        <v>20545.692025957738</v>
      </c>
      <c r="S439" s="1214">
        <v>70332.667517818016</v>
      </c>
      <c r="T439" s="1158">
        <v>79781.306154484293</v>
      </c>
      <c r="U439" s="1158">
        <v>75492.338287265331</v>
      </c>
      <c r="V439" s="1158">
        <v>62108.780336842305</v>
      </c>
      <c r="W439" s="1159"/>
      <c r="X439" s="1160">
        <v>78511.726118018254</v>
      </c>
      <c r="Y439" s="1160">
        <v>65345.820030186711</v>
      </c>
      <c r="Z439" s="1215">
        <v>70095.784487153724</v>
      </c>
      <c r="AA439" s="166" t="s">
        <v>123</v>
      </c>
      <c r="AB439" s="152"/>
      <c r="AC439" s="1116"/>
      <c r="AD439" s="1116"/>
      <c r="AE439" s="1116"/>
      <c r="AF439" s="1116"/>
      <c r="AG439" s="1116"/>
      <c r="AH439" s="1116"/>
      <c r="AI439" s="1116"/>
      <c r="AJ439" s="1116"/>
      <c r="AK439" s="1116"/>
      <c r="AL439" s="1116"/>
      <c r="AM439" s="1116"/>
      <c r="AN439" s="1116"/>
      <c r="AO439" s="1116"/>
      <c r="AP439" s="1116"/>
      <c r="AQ439" s="1116"/>
      <c r="AR439" s="1116"/>
      <c r="AS439" s="1116"/>
      <c r="AT439" s="1116"/>
      <c r="AU439" s="1116"/>
      <c r="AV439" s="1116"/>
      <c r="AW439" s="1116"/>
      <c r="AX439" s="1116"/>
      <c r="AY439" s="1116"/>
      <c r="AZ439" s="1116"/>
      <c r="BA439" s="1116"/>
      <c r="BB439" s="1116"/>
    </row>
    <row r="440" spans="2:54" ht="15" x14ac:dyDescent="0.25">
      <c r="B440" s="160">
        <v>2046</v>
      </c>
      <c r="C440" s="1163">
        <v>54817.779749305038</v>
      </c>
      <c r="D440" s="1146">
        <v>51689.297167511293</v>
      </c>
      <c r="E440" s="1147">
        <v>57608.996175364024</v>
      </c>
      <c r="F440" s="1147">
        <v>34001.318234069586</v>
      </c>
      <c r="G440" s="1147"/>
      <c r="H440" s="1148">
        <v>58735.776479830107</v>
      </c>
      <c r="I440" s="1148">
        <v>40322.919183294871</v>
      </c>
      <c r="J440" s="1167">
        <v>49529.347831562489</v>
      </c>
      <c r="K440" s="1168">
        <v>15694.477118365927</v>
      </c>
      <c r="L440" s="1151">
        <v>28577.112247423032</v>
      </c>
      <c r="M440" s="1222">
        <v>17889.06949566396</v>
      </c>
      <c r="N440" s="1152"/>
      <c r="O440" s="1153"/>
      <c r="P440" s="1154">
        <v>26347.660142252429</v>
      </c>
      <c r="Q440" s="1154">
        <v>15092.779098716182</v>
      </c>
      <c r="R440" s="1213">
        <v>20720.219620484306</v>
      </c>
      <c r="S440" s="1214">
        <v>70512.256867670963</v>
      </c>
      <c r="T440" s="1158">
        <v>80266.409414934329</v>
      </c>
      <c r="U440" s="1158">
        <v>75498.065671027987</v>
      </c>
      <c r="V440" s="1158">
        <v>62578.430481492614</v>
      </c>
      <c r="W440" s="1159"/>
      <c r="X440" s="1160">
        <v>78759.142283374415</v>
      </c>
      <c r="Y440" s="1160">
        <v>65668.43893418854</v>
      </c>
      <c r="Z440" s="1215">
        <v>70249.567452046787</v>
      </c>
      <c r="AA440" s="166" t="s">
        <v>123</v>
      </c>
      <c r="AB440" s="152"/>
      <c r="AC440" s="1116"/>
      <c r="AD440" s="1116"/>
      <c r="AE440" s="1116"/>
      <c r="AF440" s="1116"/>
      <c r="AG440" s="1116"/>
      <c r="AH440" s="1116"/>
      <c r="AI440" s="1116"/>
      <c r="AJ440" s="1116"/>
      <c r="AK440" s="1116"/>
      <c r="AL440" s="1116"/>
      <c r="AM440" s="1116"/>
      <c r="AN440" s="1116"/>
      <c r="AO440" s="1116"/>
      <c r="AP440" s="1116"/>
      <c r="AQ440" s="1116"/>
      <c r="AR440" s="1116"/>
      <c r="AS440" s="1116"/>
      <c r="AT440" s="1116"/>
      <c r="AU440" s="1116"/>
      <c r="AV440" s="1116"/>
      <c r="AW440" s="1116"/>
      <c r="AX440" s="1116"/>
      <c r="AY440" s="1116"/>
      <c r="AZ440" s="1116"/>
      <c r="BA440" s="1116"/>
      <c r="BB440" s="1116"/>
    </row>
    <row r="441" spans="2:54" ht="15" x14ac:dyDescent="0.25">
      <c r="B441" s="160">
        <v>2047</v>
      </c>
      <c r="C441" s="1163">
        <v>55043.314892195078</v>
      </c>
      <c r="D441" s="1146">
        <v>51461.703592625243</v>
      </c>
      <c r="E441" s="1147">
        <v>57725.655328610861</v>
      </c>
      <c r="F441" s="1147">
        <v>33762.532375421571</v>
      </c>
      <c r="G441" s="1147"/>
      <c r="H441" s="1148">
        <v>58851.187495680424</v>
      </c>
      <c r="I441" s="1148">
        <v>40145.415598745953</v>
      </c>
      <c r="J441" s="1167">
        <v>49498.301547213188</v>
      </c>
      <c r="K441" s="1168">
        <v>15631.022474833297</v>
      </c>
      <c r="L441" s="1151">
        <v>29272.844909284369</v>
      </c>
      <c r="M441" s="1222">
        <v>17759.562101137155</v>
      </c>
      <c r="N441" s="1152"/>
      <c r="O441" s="1153"/>
      <c r="P441" s="1154">
        <v>26880.26509682052</v>
      </c>
      <c r="Q441" s="1154">
        <v>14895.354560016027</v>
      </c>
      <c r="R441" s="1213">
        <v>20887.809828418274</v>
      </c>
      <c r="S441" s="1214">
        <v>70674.337367028376</v>
      </c>
      <c r="T441" s="1158">
        <v>80734.548501909609</v>
      </c>
      <c r="U441" s="1158">
        <v>75485.217429748009</v>
      </c>
      <c r="V441" s="1158">
        <v>63035.377284705944</v>
      </c>
      <c r="W441" s="1159"/>
      <c r="X441" s="1160">
        <v>78994.478024224096</v>
      </c>
      <c r="Y441" s="1160">
        <v>65970.262267471888</v>
      </c>
      <c r="Z441" s="1215">
        <v>70386.111375631459</v>
      </c>
      <c r="AA441" s="166" t="s">
        <v>123</v>
      </c>
      <c r="AB441" s="152"/>
      <c r="AC441" s="1116"/>
      <c r="AD441" s="1116"/>
      <c r="AE441" s="1116"/>
      <c r="AF441" s="1116"/>
      <c r="AG441" s="1116"/>
      <c r="AH441" s="1116"/>
      <c r="AI441" s="1116"/>
      <c r="AJ441" s="1116"/>
      <c r="AK441" s="1116"/>
      <c r="AL441" s="1116"/>
      <c r="AM441" s="1116"/>
      <c r="AN441" s="1116"/>
      <c r="AO441" s="1116"/>
      <c r="AP441" s="1116"/>
      <c r="AQ441" s="1116"/>
      <c r="AR441" s="1116"/>
      <c r="AS441" s="1116"/>
      <c r="AT441" s="1116"/>
      <c r="AU441" s="1116"/>
      <c r="AV441" s="1116"/>
      <c r="AW441" s="1116"/>
      <c r="AX441" s="1116"/>
      <c r="AY441" s="1116"/>
      <c r="AZ441" s="1116"/>
      <c r="BA441" s="1116"/>
      <c r="BB441" s="1116"/>
    </row>
    <row r="442" spans="2:54" ht="15" x14ac:dyDescent="0.25">
      <c r="B442" s="160">
        <v>2048</v>
      </c>
      <c r="C442" s="1163">
        <v>55261.603958898064</v>
      </c>
      <c r="D442" s="1146">
        <v>51221.177875131558</v>
      </c>
      <c r="E442" s="1147">
        <v>57828.748768235411</v>
      </c>
      <c r="F442" s="1147">
        <v>33514.860399857876</v>
      </c>
      <c r="G442" s="1147"/>
      <c r="H442" s="1148">
        <v>58957.173292523046</v>
      </c>
      <c r="I442" s="1148">
        <v>39956.022208538401</v>
      </c>
      <c r="J442" s="1167">
        <v>49456.597750530724</v>
      </c>
      <c r="K442" s="1168">
        <v>15556.239703609775</v>
      </c>
      <c r="L442" s="1151">
        <v>29964.241261696643</v>
      </c>
      <c r="M442" s="1222">
        <v>17624.710963095775</v>
      </c>
      <c r="N442" s="1152"/>
      <c r="O442" s="1153"/>
      <c r="P442" s="1154">
        <v>27409.154516656243</v>
      </c>
      <c r="Q442" s="1154">
        <v>14687.64010227855</v>
      </c>
      <c r="R442" s="1213">
        <v>21048.397309467397</v>
      </c>
      <c r="S442" s="1214">
        <v>70817.843662507832</v>
      </c>
      <c r="T442" s="1158">
        <v>81185.419136828205</v>
      </c>
      <c r="U442" s="1158">
        <v>75453.459731331182</v>
      </c>
      <c r="V442" s="1158">
        <v>63479.101661554523</v>
      </c>
      <c r="W442" s="1159"/>
      <c r="X442" s="1160">
        <v>79217.52653455481</v>
      </c>
      <c r="Y442" s="1160">
        <v>66250.385561556061</v>
      </c>
      <c r="Z442" s="1215">
        <v>70504.995059998124</v>
      </c>
      <c r="AA442" s="166" t="s">
        <v>123</v>
      </c>
      <c r="AB442" s="152"/>
      <c r="AC442" s="1116"/>
      <c r="AD442" s="1116"/>
      <c r="AE442" s="1116"/>
      <c r="AF442" s="1116"/>
      <c r="AG442" s="1116"/>
      <c r="AH442" s="1116"/>
      <c r="AI442" s="1116"/>
      <c r="AJ442" s="1116"/>
      <c r="AK442" s="1116"/>
      <c r="AL442" s="1116"/>
      <c r="AM442" s="1116"/>
      <c r="AN442" s="1116"/>
      <c r="AO442" s="1116"/>
      <c r="AP442" s="1116"/>
      <c r="AQ442" s="1116"/>
      <c r="AR442" s="1116"/>
      <c r="AS442" s="1116"/>
      <c r="AT442" s="1116"/>
      <c r="AU442" s="1116"/>
      <c r="AV442" s="1116"/>
      <c r="AW442" s="1116"/>
      <c r="AX442" s="1116"/>
      <c r="AY442" s="1116"/>
      <c r="AZ442" s="1116"/>
      <c r="BA442" s="1116"/>
      <c r="BB442" s="1116"/>
    </row>
    <row r="443" spans="2:54" ht="15" x14ac:dyDescent="0.25">
      <c r="B443" s="160">
        <v>2049</v>
      </c>
      <c r="C443" s="1163">
        <v>55471.579861580118</v>
      </c>
      <c r="D443" s="1146">
        <v>50968.084629766301</v>
      </c>
      <c r="E443" s="1147">
        <v>57917.259020400546</v>
      </c>
      <c r="F443" s="1147">
        <v>33258.43352942013</v>
      </c>
      <c r="G443" s="1147"/>
      <c r="H443" s="1148">
        <v>59052.890791487946</v>
      </c>
      <c r="I443" s="1148">
        <v>39754.787729095602</v>
      </c>
      <c r="J443" s="1167">
        <v>49403.839260291774</v>
      </c>
      <c r="K443" s="1168">
        <v>15469.962782498596</v>
      </c>
      <c r="L443" s="1151">
        <v>30650.736401395236</v>
      </c>
      <c r="M443" s="1222">
        <v>17485.023207490682</v>
      </c>
      <c r="N443" s="1152"/>
      <c r="O443" s="1153"/>
      <c r="P443" s="1154">
        <v>27933.692435014993</v>
      </c>
      <c r="Q443" s="1154">
        <v>14470.122492574686</v>
      </c>
      <c r="R443" s="1213">
        <v>21201.90746379484</v>
      </c>
      <c r="S443" s="1214">
        <v>70941.542644078712</v>
      </c>
      <c r="T443" s="1158">
        <v>81618.82103116154</v>
      </c>
      <c r="U443" s="1158">
        <v>75402.282227891235</v>
      </c>
      <c r="V443" s="1158">
        <v>63909.169930815362</v>
      </c>
      <c r="W443" s="1159"/>
      <c r="X443" s="1160">
        <v>79428.050051182741</v>
      </c>
      <c r="Y443" s="1160">
        <v>66507.857865790691</v>
      </c>
      <c r="Z443" s="1215">
        <v>70605.74672408661</v>
      </c>
      <c r="AA443" s="166" t="s">
        <v>123</v>
      </c>
      <c r="AB443" s="152"/>
      <c r="AC443" s="1116"/>
      <c r="AD443" s="1116"/>
      <c r="AE443" s="1116"/>
      <c r="AF443" s="1116"/>
      <c r="AG443" s="1116"/>
      <c r="AH443" s="1116"/>
      <c r="AI443" s="1116"/>
      <c r="AJ443" s="1116"/>
      <c r="AK443" s="1116"/>
      <c r="AL443" s="1116"/>
      <c r="AM443" s="1116"/>
      <c r="AN443" s="1116"/>
      <c r="AO443" s="1116"/>
      <c r="AP443" s="1116"/>
      <c r="AQ443" s="1116"/>
      <c r="AR443" s="1116"/>
      <c r="AS443" s="1116"/>
      <c r="AT443" s="1116"/>
      <c r="AU443" s="1116"/>
      <c r="AV443" s="1116"/>
      <c r="AW443" s="1116"/>
      <c r="AX443" s="1116"/>
      <c r="AY443" s="1116"/>
      <c r="AZ443" s="1116"/>
      <c r="BA443" s="1116"/>
      <c r="BB443" s="1116"/>
    </row>
    <row r="444" spans="2:54" ht="15" x14ac:dyDescent="0.25">
      <c r="B444" s="160">
        <v>2050</v>
      </c>
      <c r="C444" s="1163">
        <v>55672.312482309448</v>
      </c>
      <c r="D444" s="1146">
        <v>50702.845522144467</v>
      </c>
      <c r="E444" s="1147">
        <v>57990.324246722848</v>
      </c>
      <c r="F444" s="1147">
        <v>32993.456822459128</v>
      </c>
      <c r="G444" s="1147"/>
      <c r="H444" s="1148">
        <v>59137.605869292296</v>
      </c>
      <c r="I444" s="1148">
        <v>39541.863667525642</v>
      </c>
      <c r="J444" s="1167">
        <v>49339.734768408969</v>
      </c>
      <c r="K444" s="1168">
        <v>15372.07942120251</v>
      </c>
      <c r="L444" s="1151">
        <v>31331.8039011736</v>
      </c>
      <c r="M444" s="1222">
        <v>17341.055083074327</v>
      </c>
      <c r="N444" s="1152"/>
      <c r="O444" s="1153"/>
      <c r="P444" s="1154">
        <v>28453.324515973851</v>
      </c>
      <c r="Q444" s="1154">
        <v>14243.301087659771</v>
      </c>
      <c r="R444" s="1213">
        <v>21348.31280181681</v>
      </c>
      <c r="S444" s="1214">
        <v>71044.391903511962</v>
      </c>
      <c r="T444" s="1158">
        <v>82034.649423318071</v>
      </c>
      <c r="U444" s="1158">
        <v>75331.379329797172</v>
      </c>
      <c r="V444" s="1158">
        <v>64325.260723632731</v>
      </c>
      <c r="W444" s="1159"/>
      <c r="X444" s="1160">
        <v>79625.977810431737</v>
      </c>
      <c r="Y444" s="1160">
        <v>66741.862879698223</v>
      </c>
      <c r="Z444" s="1215">
        <v>70688.047570225783</v>
      </c>
      <c r="AA444" s="166" t="s">
        <v>123</v>
      </c>
      <c r="AB444" s="152"/>
      <c r="AC444" s="1116"/>
      <c r="AD444" s="1116"/>
      <c r="AE444" s="1116"/>
      <c r="AF444" s="1116"/>
      <c r="AG444" s="1116"/>
      <c r="AH444" s="1116"/>
      <c r="AI444" s="1116"/>
      <c r="AJ444" s="1116"/>
      <c r="AK444" s="1116"/>
      <c r="AL444" s="1116"/>
      <c r="AM444" s="1116"/>
      <c r="AN444" s="1116"/>
      <c r="AO444" s="1116"/>
      <c r="AP444" s="1116"/>
      <c r="AQ444" s="1116"/>
      <c r="AR444" s="1116"/>
      <c r="AS444" s="1116"/>
      <c r="AT444" s="1116"/>
      <c r="AU444" s="1116"/>
      <c r="AV444" s="1116"/>
      <c r="AW444" s="1116"/>
      <c r="AX444" s="1116"/>
      <c r="AY444" s="1116"/>
      <c r="AZ444" s="1116"/>
      <c r="BA444" s="1116"/>
      <c r="BB444" s="1116"/>
    </row>
    <row r="445" spans="2:54" ht="15" x14ac:dyDescent="0.25">
      <c r="B445" s="160">
        <v>2051</v>
      </c>
      <c r="C445" s="1163">
        <v>55863.143270305132</v>
      </c>
      <c r="D445" s="1146">
        <v>50425.600350310975</v>
      </c>
      <c r="E445" s="1147">
        <v>58047.377184839468</v>
      </c>
      <c r="F445" s="1147">
        <v>32720.165024877959</v>
      </c>
      <c r="G445" s="1147"/>
      <c r="H445" s="1148">
        <v>59210.731672332113</v>
      </c>
      <c r="I445" s="1148">
        <v>39317.411242834656</v>
      </c>
      <c r="J445" s="1167">
        <v>49264.071457583384</v>
      </c>
      <c r="K445" s="1168">
        <v>15262.567195492225</v>
      </c>
      <c r="L445" s="1151">
        <v>32006.745858521008</v>
      </c>
      <c r="M445" s="1222">
        <v>17193.450039271247</v>
      </c>
      <c r="N445" s="1152"/>
      <c r="O445" s="1153"/>
      <c r="P445" s="1154">
        <v>28967.409150505999</v>
      </c>
      <c r="Q445" s="1154">
        <v>14007.76624501699</v>
      </c>
      <c r="R445" s="1213">
        <v>21487.587697761493</v>
      </c>
      <c r="S445" s="1214">
        <v>71125.710465797354</v>
      </c>
      <c r="T445" s="1158">
        <v>82432.346208831979</v>
      </c>
      <c r="U445" s="1158">
        <v>75240.827224110719</v>
      </c>
      <c r="V445" s="1158">
        <v>64726.910883398967</v>
      </c>
      <c r="W445" s="1159"/>
      <c r="X445" s="1160">
        <v>79811.172912239665</v>
      </c>
      <c r="Y445" s="1160">
        <v>66951.724478829841</v>
      </c>
      <c r="Z445" s="1215">
        <v>70751.659155344882</v>
      </c>
      <c r="AA445" s="166" t="s">
        <v>123</v>
      </c>
      <c r="AB445" s="152"/>
      <c r="AC445" s="1116"/>
      <c r="AD445" s="1116"/>
      <c r="AE445" s="1116"/>
      <c r="AF445" s="1116"/>
      <c r="AG445" s="1116"/>
      <c r="AH445" s="1116"/>
      <c r="AI445" s="1116"/>
      <c r="AJ445" s="1116"/>
      <c r="AK445" s="1116"/>
      <c r="AL445" s="1116"/>
      <c r="AM445" s="1116"/>
      <c r="AN445" s="1116"/>
      <c r="AO445" s="1116"/>
      <c r="AP445" s="1116"/>
      <c r="AQ445" s="1116"/>
      <c r="AR445" s="1116"/>
      <c r="AS445" s="1116"/>
      <c r="AT445" s="1116"/>
      <c r="AU445" s="1116"/>
      <c r="AV445" s="1116"/>
      <c r="AW445" s="1116"/>
      <c r="AX445" s="1116"/>
      <c r="AY445" s="1116"/>
      <c r="AZ445" s="1116"/>
      <c r="BA445" s="1116"/>
      <c r="BB445" s="1116"/>
    </row>
    <row r="446" spans="2:54" ht="15" x14ac:dyDescent="0.25">
      <c r="B446" s="160">
        <v>2052</v>
      </c>
      <c r="C446" s="1163">
        <v>56043.651295491283</v>
      </c>
      <c r="D446" s="1146">
        <v>50136.821061489623</v>
      </c>
      <c r="E446" s="1147">
        <v>58088.107076348984</v>
      </c>
      <c r="F446" s="1147">
        <v>32438.924130126121</v>
      </c>
      <c r="G446" s="1147"/>
      <c r="H446" s="1148">
        <v>59271.963428549745</v>
      </c>
      <c r="I446" s="1148">
        <v>39081.788353178257</v>
      </c>
      <c r="J446" s="1167">
        <v>49176.875890864001</v>
      </c>
      <c r="K446" s="1168">
        <v>15141.481352531193</v>
      </c>
      <c r="L446" s="1151">
        <v>32675.069640778274</v>
      </c>
      <c r="M446" s="1222">
        <v>17042.92239106249</v>
      </c>
      <c r="N446" s="1152"/>
      <c r="O446" s="1153"/>
      <c r="P446" s="1154">
        <v>29475.510469563262</v>
      </c>
      <c r="Q446" s="1154">
        <v>13764.138453351377</v>
      </c>
      <c r="R446" s="1213">
        <v>21619.82446145732</v>
      </c>
      <c r="S446" s="1214">
        <v>71185.132648022482</v>
      </c>
      <c r="T446" s="1158">
        <v>82811.890702267905</v>
      </c>
      <c r="U446" s="1158">
        <v>75131.02946741147</v>
      </c>
      <c r="V446" s="1158">
        <v>65113.993770904395</v>
      </c>
      <c r="W446" s="1159"/>
      <c r="X446" s="1160">
        <v>79983.918653337314</v>
      </c>
      <c r="Y446" s="1160">
        <v>67137.104640965787</v>
      </c>
      <c r="Z446" s="1215">
        <v>70796.700352321321</v>
      </c>
      <c r="AA446" s="166" t="s">
        <v>123</v>
      </c>
      <c r="AB446" s="152"/>
      <c r="AC446" s="1116"/>
      <c r="AD446" s="1116"/>
      <c r="AE446" s="1116"/>
      <c r="AF446" s="1116"/>
      <c r="AG446" s="1116"/>
      <c r="AH446" s="1116"/>
      <c r="AI446" s="1116"/>
      <c r="AJ446" s="1116"/>
      <c r="AK446" s="1116"/>
      <c r="AL446" s="1116"/>
      <c r="AM446" s="1116"/>
      <c r="AN446" s="1116"/>
      <c r="AO446" s="1116"/>
      <c r="AP446" s="1116"/>
      <c r="AQ446" s="1116"/>
      <c r="AR446" s="1116"/>
      <c r="AS446" s="1116"/>
      <c r="AT446" s="1116"/>
      <c r="AU446" s="1116"/>
      <c r="AV446" s="1116"/>
      <c r="AW446" s="1116"/>
      <c r="AX446" s="1116"/>
      <c r="AY446" s="1116"/>
      <c r="AZ446" s="1116"/>
      <c r="BA446" s="1116"/>
      <c r="BB446" s="1116"/>
    </row>
    <row r="447" spans="2:54" ht="15" x14ac:dyDescent="0.25">
      <c r="B447" s="160">
        <v>2053</v>
      </c>
      <c r="C447" s="1163">
        <v>56213.455269272534</v>
      </c>
      <c r="D447" s="1146">
        <v>49837.675225065097</v>
      </c>
      <c r="E447" s="1147">
        <v>58112.252212440602</v>
      </c>
      <c r="F447" s="1147">
        <v>32150.273130508023</v>
      </c>
      <c r="G447" s="1147"/>
      <c r="H447" s="1148">
        <v>59321.185528433438</v>
      </c>
      <c r="I447" s="1148">
        <v>38835.642390209694</v>
      </c>
      <c r="J447" s="1167">
        <v>49078.413959321566</v>
      </c>
      <c r="K447" s="1168">
        <v>15008.898874384749</v>
      </c>
      <c r="L447" s="1151">
        <v>33336.759526032183</v>
      </c>
      <c r="M447" s="1222">
        <v>16890.192405339112</v>
      </c>
      <c r="N447" s="1152"/>
      <c r="O447" s="1153"/>
      <c r="P447" s="1154">
        <v>29977.600080767144</v>
      </c>
      <c r="Q447" s="1154">
        <v>13512.967123070221</v>
      </c>
      <c r="R447" s="1213">
        <v>21745.283601918683</v>
      </c>
      <c r="S447" s="1214">
        <v>71222.354143657285</v>
      </c>
      <c r="T447" s="1158">
        <v>83174.434751097288</v>
      </c>
      <c r="U447" s="1158">
        <v>75002.444617779722</v>
      </c>
      <c r="V447" s="1158">
        <v>65487.032656540207</v>
      </c>
      <c r="W447" s="1159"/>
      <c r="X447" s="1160">
        <v>80145.174892456067</v>
      </c>
      <c r="Y447" s="1160">
        <v>67297.958192081191</v>
      </c>
      <c r="Z447" s="1215">
        <v>70823.697561240246</v>
      </c>
      <c r="AA447" s="166" t="s">
        <v>123</v>
      </c>
      <c r="AB447" s="152"/>
      <c r="AC447" s="1116"/>
      <c r="AD447" s="1116"/>
      <c r="AE447" s="1116"/>
      <c r="AF447" s="1116"/>
      <c r="AG447" s="1116"/>
      <c r="AH447" s="1116"/>
      <c r="AI447" s="1116"/>
      <c r="AJ447" s="1116"/>
      <c r="AK447" s="1116"/>
      <c r="AL447" s="1116"/>
      <c r="AM447" s="1116"/>
      <c r="AN447" s="1116"/>
      <c r="AO447" s="1116"/>
      <c r="AP447" s="1116"/>
      <c r="AQ447" s="1116"/>
      <c r="AR447" s="1116"/>
      <c r="AS447" s="1116"/>
      <c r="AT447" s="1116"/>
      <c r="AU447" s="1116"/>
      <c r="AV447" s="1116"/>
      <c r="AW447" s="1116"/>
      <c r="AX447" s="1116"/>
      <c r="AY447" s="1116"/>
      <c r="AZ447" s="1116"/>
      <c r="BA447" s="1116"/>
      <c r="BB447" s="1116"/>
    </row>
    <row r="448" spans="2:54" ht="15" x14ac:dyDescent="0.25">
      <c r="B448" s="160">
        <v>2054</v>
      </c>
      <c r="C448" s="1163">
        <v>56372.30040640245</v>
      </c>
      <c r="D448" s="1146">
        <v>49529.61709540461</v>
      </c>
      <c r="E448" s="1147">
        <v>58119.689152188483</v>
      </c>
      <c r="F448" s="1147">
        <v>31854.859566629191</v>
      </c>
      <c r="G448" s="1147"/>
      <c r="H448" s="1148">
        <v>59358.43875530325</v>
      </c>
      <c r="I448" s="1148">
        <v>38579.794355009122</v>
      </c>
      <c r="J448" s="1167">
        <v>48969.116555156186</v>
      </c>
      <c r="K448" s="1168">
        <v>14864.941082337005</v>
      </c>
      <c r="L448" s="1151">
        <v>33992.057197498216</v>
      </c>
      <c r="M448" s="1222">
        <v>16736.01027191176</v>
      </c>
      <c r="N448" s="1152"/>
      <c r="O448" s="1153"/>
      <c r="P448" s="1154">
        <v>30473.882734712737</v>
      </c>
      <c r="Q448" s="1154">
        <v>13254.789633118584</v>
      </c>
      <c r="R448" s="1213">
        <v>21864.336183915661</v>
      </c>
      <c r="S448" s="1214">
        <v>71237.241488739455</v>
      </c>
      <c r="T448" s="1158">
        <v>83521.674292902826</v>
      </c>
      <c r="U448" s="1158">
        <v>74855.699424100239</v>
      </c>
      <c r="V448" s="1158">
        <v>65846.916764127411</v>
      </c>
      <c r="W448" s="1159"/>
      <c r="X448" s="1160">
        <v>80296.316375971655</v>
      </c>
      <c r="Y448" s="1160">
        <v>67434.449608963332</v>
      </c>
      <c r="Z448" s="1215">
        <v>70833.452739071843</v>
      </c>
      <c r="AA448" s="166" t="s">
        <v>123</v>
      </c>
      <c r="AB448" s="152"/>
      <c r="AC448" s="1116"/>
      <c r="AD448" s="1116"/>
      <c r="AE448" s="1116"/>
      <c r="AF448" s="1116"/>
      <c r="AG448" s="1116"/>
      <c r="AH448" s="1116"/>
      <c r="AI448" s="1116"/>
      <c r="AJ448" s="1116"/>
      <c r="AK448" s="1116"/>
      <c r="AL448" s="1116"/>
      <c r="AM448" s="1116"/>
      <c r="AN448" s="1116"/>
      <c r="AO448" s="1116"/>
      <c r="AP448" s="1116"/>
      <c r="AQ448" s="1116"/>
      <c r="AR448" s="1116"/>
      <c r="AS448" s="1116"/>
      <c r="AT448" s="1116"/>
      <c r="AU448" s="1116"/>
      <c r="AV448" s="1116"/>
      <c r="AW448" s="1116"/>
      <c r="AX448" s="1116"/>
      <c r="AY448" s="1116"/>
      <c r="AZ448" s="1116"/>
      <c r="BA448" s="1116"/>
      <c r="BB448" s="1116"/>
    </row>
    <row r="449" spans="1:54" ht="15" x14ac:dyDescent="0.25">
      <c r="B449" s="160">
        <v>2055</v>
      </c>
      <c r="C449" s="1163">
        <v>56519.935693176027</v>
      </c>
      <c r="D449" s="1146">
        <v>49213.750144132508</v>
      </c>
      <c r="E449" s="1147">
        <v>58110.304904336677</v>
      </c>
      <c r="F449" s="1147">
        <v>31553.313457318167</v>
      </c>
      <c r="G449" s="1147"/>
      <c r="H449" s="1148">
        <v>59383.660843227437</v>
      </c>
      <c r="I449" s="1148">
        <v>38314.991256254259</v>
      </c>
      <c r="J449" s="1167">
        <v>48849.326049740848</v>
      </c>
      <c r="K449" s="1168">
        <v>14709.739811814634</v>
      </c>
      <c r="L449" s="1151">
        <v>34641.040331161261</v>
      </c>
      <c r="M449" s="1222">
        <v>16581.116729051741</v>
      </c>
      <c r="N449" s="1152"/>
      <c r="O449" s="1153"/>
      <c r="P449" s="1154">
        <v>30964.448007655737</v>
      </c>
      <c r="Q449" s="1154">
        <v>12990.14990702935</v>
      </c>
      <c r="R449" s="1213">
        <v>21977.298957342544</v>
      </c>
      <c r="S449" s="1214">
        <v>71229.675504990664</v>
      </c>
      <c r="T449" s="1158">
        <v>83854.790475293761</v>
      </c>
      <c r="U449" s="1158">
        <v>74691.421633388411</v>
      </c>
      <c r="V449" s="1158">
        <v>66194.353788479435</v>
      </c>
      <c r="W449" s="1159"/>
      <c r="X449" s="1160">
        <v>80438.441756144981</v>
      </c>
      <c r="Y449" s="1160">
        <v>67546.678944931162</v>
      </c>
      <c r="Z449" s="1215">
        <v>70826.625007083392</v>
      </c>
      <c r="AA449" s="166" t="s">
        <v>123</v>
      </c>
      <c r="AB449" s="152"/>
      <c r="AC449" s="1116"/>
      <c r="AD449" s="1116"/>
      <c r="AE449" s="1116"/>
      <c r="AF449" s="1116"/>
      <c r="AG449" s="1116"/>
      <c r="AH449" s="1116"/>
      <c r="AI449" s="1116"/>
      <c r="AJ449" s="1116"/>
      <c r="AK449" s="1116"/>
      <c r="AL449" s="1116"/>
      <c r="AM449" s="1116"/>
      <c r="AN449" s="1116"/>
      <c r="AO449" s="1116"/>
      <c r="AP449" s="1116"/>
      <c r="AQ449" s="1116"/>
      <c r="AR449" s="1116"/>
      <c r="AS449" s="1116"/>
      <c r="AT449" s="1116"/>
      <c r="AU449" s="1116"/>
      <c r="AV449" s="1116"/>
      <c r="AW449" s="1116"/>
      <c r="AX449" s="1116"/>
      <c r="AY449" s="1116"/>
      <c r="AZ449" s="1116"/>
      <c r="BA449" s="1116"/>
      <c r="BB449" s="1116"/>
    </row>
    <row r="450" spans="1:54" ht="15" x14ac:dyDescent="0.25">
      <c r="B450" s="160">
        <v>2056</v>
      </c>
      <c r="C450" s="1163">
        <v>56656.053833960505</v>
      </c>
      <c r="D450" s="1146">
        <v>48890.673470822549</v>
      </c>
      <c r="E450" s="1147">
        <v>58083.935376600239</v>
      </c>
      <c r="F450" s="1147">
        <v>31246.066113740431</v>
      </c>
      <c r="G450" s="1147"/>
      <c r="H450" s="1148">
        <v>59396.631899112952</v>
      </c>
      <c r="I450" s="1148">
        <v>38041.73249844891</v>
      </c>
      <c r="J450" s="1167">
        <v>48719.182198780931</v>
      </c>
      <c r="K450" s="1168">
        <v>14543.422047828837</v>
      </c>
      <c r="L450" s="1151">
        <v>35283.483202746829</v>
      </c>
      <c r="M450" s="1222">
        <v>16426.224488224227</v>
      </c>
      <c r="N450" s="1152"/>
      <c r="O450" s="1153"/>
      <c r="P450" s="1154">
        <v>31449.152711264447</v>
      </c>
      <c r="Q450" s="1154">
        <v>12719.60044793548</v>
      </c>
      <c r="R450" s="1213">
        <v>22084.376579599964</v>
      </c>
      <c r="S450" s="1214">
        <v>71199.475881789345</v>
      </c>
      <c r="T450" s="1158">
        <v>84174.156673569378</v>
      </c>
      <c r="U450" s="1158">
        <v>74510.159864824469</v>
      </c>
      <c r="V450" s="1158">
        <v>66529.549316487261</v>
      </c>
      <c r="W450" s="1159"/>
      <c r="X450" s="1160">
        <v>80572.137158785379</v>
      </c>
      <c r="Y450" s="1160">
        <v>67634.533709549854</v>
      </c>
      <c r="Z450" s="1215">
        <v>70803.558778380888</v>
      </c>
      <c r="AA450" s="166" t="s">
        <v>123</v>
      </c>
      <c r="AB450" s="152"/>
      <c r="AC450" s="1116"/>
      <c r="AD450" s="1116"/>
      <c r="AE450" s="1116"/>
      <c r="AF450" s="1116"/>
      <c r="AG450" s="1116"/>
      <c r="AH450" s="1116"/>
      <c r="AI450" s="1116"/>
      <c r="AJ450" s="1116"/>
      <c r="AK450" s="1116"/>
      <c r="AL450" s="1116"/>
      <c r="AM450" s="1116"/>
      <c r="AN450" s="1116"/>
      <c r="AO450" s="1116"/>
      <c r="AP450" s="1116"/>
      <c r="AQ450" s="1116"/>
      <c r="AR450" s="1116"/>
      <c r="AS450" s="1116"/>
      <c r="AT450" s="1116"/>
      <c r="AU450" s="1116"/>
      <c r="AV450" s="1116"/>
      <c r="AW450" s="1116"/>
      <c r="AX450" s="1116"/>
      <c r="AY450" s="1116"/>
      <c r="AZ450" s="1116"/>
      <c r="BA450" s="1116"/>
      <c r="BB450" s="1116"/>
    </row>
    <row r="451" spans="1:54" ht="15" x14ac:dyDescent="0.25">
      <c r="B451" s="160">
        <v>2057</v>
      </c>
      <c r="C451" s="1163">
        <v>56780.313902853981</v>
      </c>
      <c r="D451" s="1146">
        <v>48560.384677671449</v>
      </c>
      <c r="E451" s="1147">
        <v>58040.389443129803</v>
      </c>
      <c r="F451" s="1147">
        <v>30933.597969248462</v>
      </c>
      <c r="G451" s="1147"/>
      <c r="H451" s="1148">
        <v>59396.943065961896</v>
      </c>
      <c r="I451" s="1148">
        <v>37760.399930489948</v>
      </c>
      <c r="J451" s="1167">
        <v>48578.671498225922</v>
      </c>
      <c r="K451" s="1168">
        <v>14366.116801669852</v>
      </c>
      <c r="L451" s="1151">
        <v>35918.74142747969</v>
      </c>
      <c r="M451" s="1222">
        <v>16272.024551443888</v>
      </c>
      <c r="N451" s="1152"/>
      <c r="O451" s="1153"/>
      <c r="P451" s="1154">
        <v>31927.527913619408</v>
      </c>
      <c r="Q451" s="1154">
        <v>12443.727273442875</v>
      </c>
      <c r="R451" s="1213">
        <v>22185.627593531142</v>
      </c>
      <c r="S451" s="1214">
        <v>71146.430704523838</v>
      </c>
      <c r="T451" s="1158">
        <v>84479.126105151139</v>
      </c>
      <c r="U451" s="1158">
        <v>74312.413994573697</v>
      </c>
      <c r="V451" s="1158">
        <v>66852.339396728144</v>
      </c>
      <c r="W451" s="1159"/>
      <c r="X451" s="1160">
        <v>80697.297711564082</v>
      </c>
      <c r="Y451" s="1160">
        <v>67697.857388924313</v>
      </c>
      <c r="Z451" s="1215">
        <v>70764.299091757071</v>
      </c>
      <c r="AA451" s="166" t="s">
        <v>123</v>
      </c>
      <c r="AB451" s="152"/>
      <c r="AC451" s="1116"/>
      <c r="AD451" s="1116"/>
      <c r="AE451" s="1116"/>
      <c r="AF451" s="1116"/>
      <c r="AG451" s="1116"/>
      <c r="AH451" s="1116"/>
      <c r="AI451" s="1116"/>
      <c r="AJ451" s="1116"/>
      <c r="AK451" s="1116"/>
      <c r="AL451" s="1116"/>
      <c r="AM451" s="1116"/>
      <c r="AN451" s="1116"/>
      <c r="AO451" s="1116"/>
      <c r="AP451" s="1116"/>
      <c r="AQ451" s="1116"/>
      <c r="AR451" s="1116"/>
      <c r="AS451" s="1116"/>
      <c r="AT451" s="1116"/>
      <c r="AU451" s="1116"/>
      <c r="AV451" s="1116"/>
      <c r="AW451" s="1116"/>
      <c r="AX451" s="1116"/>
      <c r="AY451" s="1116"/>
      <c r="AZ451" s="1116"/>
      <c r="BA451" s="1116"/>
      <c r="BB451" s="1116"/>
    </row>
    <row r="452" spans="1:54" ht="15" x14ac:dyDescent="0.25">
      <c r="A452" s="160"/>
      <c r="B452" s="160">
        <v>2058</v>
      </c>
      <c r="C452" s="1163">
        <v>56892.454618260788</v>
      </c>
      <c r="D452" s="1146">
        <v>48222.639515135299</v>
      </c>
      <c r="E452" s="1147">
        <v>57979.565006766112</v>
      </c>
      <c r="F452" s="1147">
        <v>30616.664908710751</v>
      </c>
      <c r="G452" s="1147"/>
      <c r="H452" s="1148">
        <v>59384.167268145487</v>
      </c>
      <c r="I452" s="1148">
        <v>37471.494756290987</v>
      </c>
      <c r="J452" s="1167">
        <v>48427.831012218237</v>
      </c>
      <c r="K452" s="1168">
        <v>14177.984152142211</v>
      </c>
      <c r="L452" s="1151">
        <v>36545.970773456109</v>
      </c>
      <c r="M452" s="1222">
        <v>16119.217659599095</v>
      </c>
      <c r="N452" s="1152"/>
      <c r="O452" s="1153"/>
      <c r="P452" s="1154">
        <v>32398.959461750401</v>
      </c>
      <c r="Q452" s="1154">
        <v>12163.155595047876</v>
      </c>
      <c r="R452" s="1213">
        <v>22281.057528399138</v>
      </c>
      <c r="S452" s="1214">
        <v>71070.438770402994</v>
      </c>
      <c r="T452" s="1158">
        <v>84768.610288591415</v>
      </c>
      <c r="U452" s="1158">
        <v>74098.782666365209</v>
      </c>
      <c r="V452" s="1158">
        <v>67162.63568216686</v>
      </c>
      <c r="W452" s="1159"/>
      <c r="X452" s="1160">
        <v>80813.500601836757</v>
      </c>
      <c r="Y452" s="1160">
        <v>67736.733101926467</v>
      </c>
      <c r="Z452" s="1215">
        <v>70708.888540617379</v>
      </c>
      <c r="AA452" s="166" t="s">
        <v>123</v>
      </c>
      <c r="AC452" s="1116"/>
      <c r="AD452" s="1116"/>
      <c r="AE452" s="1116"/>
      <c r="AF452" s="1116"/>
      <c r="AG452" s="1116"/>
      <c r="AH452" s="1116"/>
      <c r="AI452" s="1116"/>
      <c r="AJ452" s="1116"/>
      <c r="AK452" s="1116"/>
      <c r="AL452" s="1116"/>
      <c r="AM452" s="1116"/>
      <c r="AN452" s="1116"/>
      <c r="AO452" s="1116"/>
      <c r="AP452" s="1116"/>
      <c r="AQ452" s="1116"/>
      <c r="AR452" s="1116"/>
      <c r="AS452" s="1116"/>
      <c r="AT452" s="1116"/>
      <c r="AU452" s="1116"/>
      <c r="AV452" s="1116"/>
      <c r="AW452" s="1116"/>
      <c r="AX452" s="1116"/>
      <c r="AY452" s="1116"/>
      <c r="AZ452" s="1116"/>
      <c r="BA452" s="1116"/>
      <c r="BB452" s="1116"/>
    </row>
    <row r="453" spans="1:54" ht="15" x14ac:dyDescent="0.25">
      <c r="A453" s="160"/>
      <c r="B453" s="160">
        <v>2059</v>
      </c>
      <c r="C453" s="1163">
        <v>56992.263497689783</v>
      </c>
      <c r="D453" s="1146">
        <v>47876.916012860864</v>
      </c>
      <c r="E453" s="1147">
        <v>57901.41652972703</v>
      </c>
      <c r="F453" s="1147">
        <v>30296.111701119236</v>
      </c>
      <c r="G453" s="1147"/>
      <c r="H453" s="1148">
        <v>59357.858075367461</v>
      </c>
      <c r="I453" s="1148">
        <v>37175.495795330993</v>
      </c>
      <c r="J453" s="1167">
        <v>48266.676935349227</v>
      </c>
      <c r="K453" s="1168">
        <v>13979.206322689637</v>
      </c>
      <c r="L453" s="1151">
        <v>37164.076872743062</v>
      </c>
      <c r="M453" s="1222">
        <v>15968.503139815748</v>
      </c>
      <c r="N453" s="1152"/>
      <c r="O453" s="1153"/>
      <c r="P453" s="1154">
        <v>32862.644657686724</v>
      </c>
      <c r="Q453" s="1154">
        <v>11878.546232478904</v>
      </c>
      <c r="R453" s="1213">
        <v>22370.595445082814</v>
      </c>
      <c r="S453" s="1214">
        <v>70971.469820379425</v>
      </c>
      <c r="T453" s="1158">
        <v>85040.992885603919</v>
      </c>
      <c r="U453" s="1158">
        <v>73869.919669542782</v>
      </c>
      <c r="V453" s="1158">
        <v>67460.188573862295</v>
      </c>
      <c r="W453" s="1159"/>
      <c r="X453" s="1160">
        <v>80919.922294407748</v>
      </c>
      <c r="Y453" s="1160">
        <v>67751.363180286469</v>
      </c>
      <c r="Z453" s="1215">
        <v>70637.272380432041</v>
      </c>
      <c r="AA453" s="166" t="s">
        <v>123</v>
      </c>
      <c r="AC453" s="1116"/>
      <c r="AD453" s="1116"/>
      <c r="AE453" s="1116"/>
      <c r="AF453" s="1116"/>
      <c r="AG453" s="1116"/>
      <c r="AH453" s="1116"/>
      <c r="AI453" s="1116"/>
      <c r="AJ453" s="1116"/>
      <c r="AK453" s="1116"/>
      <c r="AL453" s="1116"/>
      <c r="AM453" s="1116"/>
      <c r="AN453" s="1116"/>
      <c r="AO453" s="1116"/>
      <c r="AP453" s="1116"/>
      <c r="AQ453" s="1116"/>
      <c r="AR453" s="1116"/>
      <c r="AS453" s="1116"/>
      <c r="AT453" s="1116"/>
      <c r="AU453" s="1116"/>
      <c r="AV453" s="1116"/>
      <c r="AW453" s="1116"/>
      <c r="AX453" s="1116"/>
      <c r="AY453" s="1116"/>
      <c r="AZ453" s="1116"/>
      <c r="BA453" s="1116"/>
      <c r="BB453" s="1116"/>
    </row>
    <row r="454" spans="1:54" ht="15.6" thickBot="1" x14ac:dyDescent="0.3">
      <c r="A454" s="160"/>
      <c r="B454" s="160">
        <v>2060</v>
      </c>
      <c r="C454" s="1188">
        <v>57079.624341916453</v>
      </c>
      <c r="D454" s="1189">
        <v>47522.882751264682</v>
      </c>
      <c r="E454" s="1190">
        <v>57806.002398369645</v>
      </c>
      <c r="F454" s="1190">
        <v>29972.685330177694</v>
      </c>
      <c r="G454" s="1190"/>
      <c r="H454" s="1191">
        <v>59317.738824763961</v>
      </c>
      <c r="I454" s="1191">
        <v>36872.858586100279</v>
      </c>
      <c r="J454" s="1192">
        <v>48095.29870543212</v>
      </c>
      <c r="K454" s="1193">
        <v>13769.998255527425</v>
      </c>
      <c r="L454" s="1194">
        <v>37772.060962376701</v>
      </c>
      <c r="M454" s="1223">
        <v>15820.590130080122</v>
      </c>
      <c r="N454" s="1195"/>
      <c r="O454" s="1196"/>
      <c r="P454" s="1197">
        <v>33317.871517288891</v>
      </c>
      <c r="Q454" s="1197">
        <v>11590.561381367279</v>
      </c>
      <c r="R454" s="1216">
        <v>22454.216449328083</v>
      </c>
      <c r="S454" s="1217">
        <v>70849.622597443871</v>
      </c>
      <c r="T454" s="1201">
        <v>85294.943713641376</v>
      </c>
      <c r="U454" s="1201">
        <v>73626.592528449764</v>
      </c>
      <c r="V454" s="1201">
        <v>67744.746292554395</v>
      </c>
      <c r="W454" s="1202"/>
      <c r="X454" s="1203">
        <v>81015.87637389329</v>
      </c>
      <c r="Y454" s="1203">
        <v>67742.076192151406</v>
      </c>
      <c r="Z454" s="1218">
        <v>70549.5151547602</v>
      </c>
      <c r="AA454" s="166" t="s">
        <v>123</v>
      </c>
      <c r="AC454" s="1116"/>
      <c r="AD454" s="1116"/>
      <c r="AE454" s="1116"/>
      <c r="AF454" s="1116"/>
      <c r="AG454" s="1116"/>
      <c r="AH454" s="1116"/>
      <c r="AI454" s="1116"/>
      <c r="AJ454" s="1116"/>
      <c r="AK454" s="1116"/>
      <c r="AL454" s="1116"/>
      <c r="AM454" s="1116"/>
      <c r="AN454" s="1116"/>
      <c r="AO454" s="1116"/>
      <c r="AP454" s="1116"/>
      <c r="AQ454" s="1116"/>
      <c r="AR454" s="1116"/>
      <c r="AS454" s="1116"/>
      <c r="AT454" s="1116"/>
      <c r="AU454" s="1116"/>
      <c r="AV454" s="1116"/>
      <c r="AW454" s="1116"/>
      <c r="AX454" s="1116"/>
      <c r="AY454" s="1116"/>
      <c r="AZ454" s="1116"/>
      <c r="BA454" s="1116"/>
      <c r="BB454" s="1116"/>
    </row>
    <row r="455" spans="1:54" x14ac:dyDescent="0.25">
      <c r="A455" s="160"/>
      <c r="AB455" s="152"/>
      <c r="AC455" s="1116"/>
      <c r="AD455" s="1116"/>
      <c r="AE455" s="1116"/>
      <c r="AF455" s="1116"/>
      <c r="AG455" s="1116"/>
      <c r="AH455" s="1116"/>
      <c r="AI455" s="1116"/>
      <c r="AJ455" s="1116"/>
      <c r="AK455" s="1116"/>
      <c r="AL455" s="1116"/>
      <c r="AM455" s="1116"/>
      <c r="AN455" s="1116"/>
      <c r="AO455" s="1116"/>
      <c r="AP455" s="1116"/>
      <c r="AQ455" s="1116"/>
      <c r="AR455" s="1116"/>
      <c r="AS455" s="1116"/>
      <c r="AT455" s="1116"/>
      <c r="AU455" s="1116"/>
      <c r="AV455" s="1116"/>
      <c r="AW455" s="1116"/>
      <c r="AX455" s="1116"/>
      <c r="AY455" s="1116"/>
      <c r="AZ455" s="1116"/>
      <c r="BA455" s="1116"/>
      <c r="BB455" s="1116"/>
    </row>
    <row r="456" spans="1:54" x14ac:dyDescent="0.25">
      <c r="A456" s="160"/>
      <c r="AB456" s="152"/>
      <c r="AC456" s="1116"/>
      <c r="AD456" s="1116"/>
      <c r="AE456" s="1116"/>
      <c r="AF456" s="1116"/>
      <c r="AG456" s="1116"/>
      <c r="AH456" s="1116"/>
      <c r="AI456" s="1116"/>
      <c r="AJ456" s="1116"/>
      <c r="AK456" s="1116"/>
      <c r="AL456" s="1116"/>
      <c r="AM456" s="1116"/>
      <c r="AN456" s="1116"/>
      <c r="AO456" s="1116"/>
      <c r="AP456" s="1116"/>
      <c r="AQ456" s="1116"/>
      <c r="AR456" s="1116"/>
      <c r="AS456" s="1116"/>
      <c r="AT456" s="1116"/>
      <c r="AU456" s="1116"/>
      <c r="AV456" s="1116"/>
      <c r="AW456" s="1116"/>
      <c r="AX456" s="1116"/>
      <c r="AY456" s="1116"/>
      <c r="AZ456" s="1116"/>
      <c r="BA456" s="1116"/>
      <c r="BB456" s="1116"/>
    </row>
    <row r="457" spans="1:54" x14ac:dyDescent="0.25">
      <c r="A457" s="191" t="s">
        <v>311</v>
      </c>
      <c r="AC457" s="1116"/>
      <c r="AD457" s="1116"/>
      <c r="AE457" s="1116"/>
      <c r="AF457" s="1116"/>
      <c r="AG457" s="1116"/>
      <c r="AH457" s="1116"/>
      <c r="AI457" s="1116"/>
      <c r="AJ457" s="1116"/>
      <c r="AK457" s="1116"/>
      <c r="AL457" s="1116"/>
      <c r="AM457" s="1116"/>
      <c r="AN457" s="1116"/>
      <c r="AO457" s="1116"/>
      <c r="AP457" s="1116"/>
      <c r="AQ457" s="1116"/>
      <c r="AR457" s="1116"/>
      <c r="AS457" s="1116"/>
      <c r="AT457" s="1116"/>
      <c r="AU457" s="1116"/>
      <c r="AV457" s="1116"/>
      <c r="AW457" s="1116"/>
      <c r="AX457" s="1116"/>
      <c r="AY457" s="1116"/>
      <c r="AZ457" s="1116"/>
      <c r="BA457" s="1116"/>
      <c r="BB457" s="1116"/>
    </row>
    <row r="458" spans="1:54" x14ac:dyDescent="0.25">
      <c r="A458" s="191"/>
      <c r="AC458" s="1116"/>
      <c r="AD458" s="1116"/>
      <c r="AE458" s="1116"/>
      <c r="AF458" s="1116"/>
      <c r="AG458" s="1116"/>
      <c r="AH458" s="1116"/>
      <c r="AI458" s="1116"/>
      <c r="AJ458" s="1116"/>
      <c r="AK458" s="1116"/>
      <c r="AL458" s="1116"/>
      <c r="AM458" s="1116"/>
      <c r="AN458" s="1116"/>
      <c r="AO458" s="1116"/>
      <c r="AP458" s="1116"/>
      <c r="AQ458" s="1116"/>
      <c r="AR458" s="1116"/>
      <c r="AS458" s="1116"/>
      <c r="AT458" s="1116"/>
      <c r="AU458" s="1116"/>
      <c r="AV458" s="1116"/>
      <c r="AW458" s="1116"/>
      <c r="AX458" s="1116"/>
      <c r="AY458" s="1116"/>
      <c r="AZ458" s="1116"/>
      <c r="BA458" s="1116"/>
      <c r="BB458" s="1116"/>
    </row>
    <row r="459" spans="1:54" x14ac:dyDescent="0.25">
      <c r="A459" s="160"/>
      <c r="AB459" s="152"/>
      <c r="AC459" s="1116"/>
      <c r="AD459" s="1116"/>
      <c r="AE459" s="1116"/>
      <c r="AF459" s="1116"/>
      <c r="AG459" s="1116"/>
      <c r="AH459" s="1116"/>
      <c r="AI459" s="1116"/>
      <c r="AJ459" s="1116"/>
      <c r="AK459" s="1116"/>
      <c r="AL459" s="1116"/>
      <c r="AM459" s="1116"/>
      <c r="AN459" s="1116"/>
      <c r="AO459" s="1116"/>
      <c r="AP459" s="1116"/>
      <c r="AQ459" s="1116"/>
      <c r="AR459" s="1116"/>
      <c r="AS459" s="1116"/>
      <c r="AT459" s="1116"/>
      <c r="AU459" s="1116"/>
      <c r="AV459" s="1116"/>
      <c r="AW459" s="1116"/>
      <c r="AX459" s="1116"/>
      <c r="AY459" s="1116"/>
      <c r="AZ459" s="1116"/>
      <c r="BA459" s="1116"/>
      <c r="BB459" s="1116"/>
    </row>
    <row r="460" spans="1:54" s="128" customFormat="1" x14ac:dyDescent="0.25">
      <c r="A460" s="201"/>
      <c r="C460" s="146"/>
      <c r="D460" s="146"/>
      <c r="E460" s="146"/>
      <c r="F460" s="146"/>
      <c r="G460" s="146"/>
      <c r="H460" s="146"/>
      <c r="I460" s="146"/>
      <c r="J460" s="146"/>
      <c r="K460" s="146"/>
      <c r="L460" s="146"/>
      <c r="M460" s="146"/>
      <c r="N460" s="146"/>
      <c r="O460" s="146"/>
      <c r="P460" s="146"/>
      <c r="Q460" s="146"/>
      <c r="R460" s="146"/>
      <c r="S460" s="146"/>
      <c r="T460" s="146"/>
      <c r="AB460" s="202"/>
      <c r="AC460" s="1219"/>
      <c r="AD460" s="1219"/>
      <c r="AE460" s="1219"/>
      <c r="AF460" s="1219"/>
      <c r="AG460" s="1219"/>
      <c r="AH460" s="1219"/>
      <c r="AI460" s="1219"/>
      <c r="AJ460" s="1219"/>
      <c r="AK460" s="1219"/>
      <c r="AL460" s="1219"/>
      <c r="AM460" s="1219"/>
      <c r="AN460" s="1219"/>
      <c r="AO460" s="1219"/>
      <c r="AP460" s="1219"/>
      <c r="AQ460" s="1219"/>
      <c r="AR460" s="1219"/>
      <c r="AS460" s="1219"/>
      <c r="AT460" s="1219"/>
      <c r="AU460" s="1219"/>
      <c r="AV460" s="1219"/>
      <c r="AW460" s="1219"/>
      <c r="AX460" s="1219"/>
      <c r="AY460" s="1219"/>
      <c r="AZ460" s="1219"/>
      <c r="BA460" s="1219"/>
      <c r="BB460" s="1219"/>
    </row>
    <row r="461" spans="1:54" s="128" customFormat="1" x14ac:dyDescent="0.25">
      <c r="A461" s="201"/>
      <c r="C461" s="146"/>
      <c r="D461" s="146"/>
      <c r="E461" s="146"/>
      <c r="F461" s="146"/>
      <c r="G461" s="146"/>
      <c r="H461" s="146"/>
      <c r="I461" s="146"/>
      <c r="J461" s="146"/>
      <c r="K461" s="146"/>
      <c r="L461" s="146"/>
      <c r="M461" s="146"/>
      <c r="N461" s="146"/>
      <c r="O461" s="146"/>
      <c r="P461" s="146"/>
      <c r="Q461" s="146"/>
      <c r="R461" s="146"/>
      <c r="S461" s="146"/>
      <c r="T461" s="146"/>
      <c r="AB461" s="202"/>
      <c r="AC461" s="1219"/>
      <c r="AD461" s="1219"/>
      <c r="AE461" s="1219"/>
      <c r="AF461" s="1219"/>
      <c r="AG461" s="1219"/>
      <c r="AH461" s="1219"/>
      <c r="AI461" s="1219"/>
      <c r="AJ461" s="1219"/>
      <c r="AK461" s="1219"/>
      <c r="AL461" s="1219"/>
      <c r="AM461" s="1219"/>
      <c r="AN461" s="1219"/>
      <c r="AO461" s="1219"/>
      <c r="AP461" s="1219"/>
      <c r="AQ461" s="1219"/>
      <c r="AR461" s="1219"/>
      <c r="AS461" s="1219"/>
      <c r="AT461" s="1219"/>
      <c r="AU461" s="1219"/>
      <c r="AV461" s="1219"/>
      <c r="AW461" s="1219"/>
      <c r="AX461" s="1219"/>
      <c r="AY461" s="1219"/>
      <c r="AZ461" s="1219"/>
      <c r="BA461" s="1219"/>
      <c r="BB461" s="1219"/>
    </row>
    <row r="462" spans="1:54" x14ac:dyDescent="0.25">
      <c r="A462" s="191"/>
      <c r="AC462" s="1116"/>
      <c r="AD462" s="1116"/>
      <c r="AE462" s="1116"/>
      <c r="AF462" s="1116"/>
      <c r="AG462" s="1116"/>
      <c r="AH462" s="1116"/>
      <c r="AI462" s="1116"/>
      <c r="AJ462" s="1116"/>
      <c r="AK462" s="1116"/>
      <c r="AL462" s="1116"/>
      <c r="AM462" s="1116"/>
      <c r="AN462" s="1116"/>
      <c r="AO462" s="1116"/>
      <c r="AP462" s="1116"/>
      <c r="AQ462" s="1116"/>
      <c r="AR462" s="1116"/>
      <c r="AS462" s="1116"/>
      <c r="AT462" s="1116"/>
      <c r="AU462" s="1116"/>
      <c r="AV462" s="1116"/>
      <c r="AW462" s="1116"/>
      <c r="AX462" s="1116"/>
      <c r="AY462" s="1116"/>
      <c r="AZ462" s="1116"/>
      <c r="BA462" s="1116"/>
      <c r="BB462" s="1116"/>
    </row>
    <row r="463" spans="1:54" ht="21" x14ac:dyDescent="0.25">
      <c r="A463" s="194" t="s">
        <v>159</v>
      </c>
      <c r="AC463" s="1116"/>
      <c r="AD463" s="1116"/>
      <c r="AE463" s="1116"/>
      <c r="AF463" s="1116"/>
      <c r="AG463" s="1116"/>
      <c r="AH463" s="1116"/>
      <c r="AI463" s="1116"/>
      <c r="AJ463" s="1116"/>
      <c r="AK463" s="1116"/>
      <c r="AL463" s="1116"/>
      <c r="AM463" s="1116"/>
      <c r="AN463" s="1116"/>
      <c r="AO463" s="1116"/>
      <c r="AP463" s="1116"/>
      <c r="AQ463" s="1116"/>
      <c r="AR463" s="1116"/>
      <c r="AS463" s="1116"/>
      <c r="AT463" s="1116"/>
      <c r="AU463" s="1116"/>
      <c r="AV463" s="1116"/>
      <c r="AW463" s="1116"/>
      <c r="AX463" s="1116"/>
      <c r="AY463" s="1116"/>
      <c r="AZ463" s="1116"/>
      <c r="BA463" s="1116"/>
      <c r="BB463" s="1116"/>
    </row>
    <row r="464" spans="1:54" x14ac:dyDescent="0.25">
      <c r="A464" s="191"/>
      <c r="AC464" s="1116"/>
      <c r="AD464" s="1116"/>
      <c r="AE464" s="1116"/>
      <c r="AF464" s="1116"/>
      <c r="AG464" s="1116"/>
      <c r="AH464" s="1116"/>
      <c r="AI464" s="1116"/>
      <c r="AJ464" s="1116"/>
      <c r="AK464" s="1116"/>
      <c r="AL464" s="1116"/>
      <c r="AM464" s="1116"/>
      <c r="AN464" s="1116"/>
      <c r="AO464" s="1116"/>
      <c r="AP464" s="1116"/>
      <c r="AQ464" s="1116"/>
      <c r="AR464" s="1116"/>
      <c r="AS464" s="1116"/>
      <c r="AT464" s="1116"/>
      <c r="AU464" s="1116"/>
      <c r="AV464" s="1116"/>
      <c r="AW464" s="1116"/>
      <c r="AX464" s="1116"/>
      <c r="AY464" s="1116"/>
      <c r="AZ464" s="1116"/>
      <c r="BA464" s="1116"/>
      <c r="BB464" s="1116"/>
    </row>
    <row r="465" spans="1:54" x14ac:dyDescent="0.25">
      <c r="A465" s="191"/>
      <c r="AC465" s="1116"/>
      <c r="AD465" s="1116"/>
      <c r="AE465" s="1116"/>
      <c r="AF465" s="1116"/>
      <c r="AG465" s="1116"/>
      <c r="AH465" s="1116"/>
      <c r="AI465" s="1116"/>
      <c r="AJ465" s="1116"/>
      <c r="AK465" s="1116"/>
      <c r="AL465" s="1116"/>
      <c r="AM465" s="1116"/>
      <c r="AN465" s="1116"/>
      <c r="AO465" s="1116"/>
      <c r="AP465" s="1116"/>
      <c r="AQ465" s="1116"/>
      <c r="AR465" s="1116"/>
      <c r="AS465" s="1116"/>
      <c r="AT465" s="1116"/>
      <c r="AU465" s="1116"/>
      <c r="AV465" s="1116"/>
      <c r="AW465" s="1116"/>
      <c r="AX465" s="1116"/>
      <c r="AY465" s="1116"/>
      <c r="AZ465" s="1116"/>
      <c r="BA465" s="1116"/>
      <c r="BB465" s="1116"/>
    </row>
    <row r="466" spans="1:54" x14ac:dyDescent="0.25">
      <c r="B466" s="203"/>
      <c r="C466" s="203"/>
      <c r="D466" s="149"/>
      <c r="E466" s="149"/>
      <c r="F466" s="149"/>
      <c r="G466" s="149"/>
      <c r="H466" s="149"/>
      <c r="I466" s="149"/>
      <c r="J466" s="149"/>
      <c r="K466" s="149"/>
      <c r="L466" s="149"/>
      <c r="M466" s="149"/>
      <c r="N466" s="149"/>
      <c r="O466" s="149"/>
      <c r="P466" s="149"/>
      <c r="Q466" s="149"/>
      <c r="R466" s="149"/>
      <c r="S466" s="149"/>
      <c r="T466" s="149"/>
      <c r="U466" s="150"/>
      <c r="V466" s="150"/>
      <c r="W466" s="150"/>
      <c r="X466" s="150"/>
      <c r="Y466" s="150"/>
      <c r="Z466" s="150"/>
      <c r="AA466" s="150"/>
      <c r="AB466" s="150"/>
      <c r="AC466" s="1116"/>
      <c r="AD466" s="1116"/>
      <c r="AE466" s="1116"/>
      <c r="AF466" s="1116"/>
      <c r="AG466" s="1116"/>
      <c r="AH466" s="1116"/>
      <c r="AI466" s="1116"/>
      <c r="AJ466" s="1116"/>
      <c r="AK466" s="1116"/>
      <c r="AL466" s="1116"/>
      <c r="AM466" s="1116"/>
      <c r="AN466" s="1116"/>
      <c r="AO466" s="1116"/>
      <c r="AP466" s="1116"/>
      <c r="AQ466" s="1116"/>
      <c r="AR466" s="1116"/>
      <c r="AS466" s="1116"/>
      <c r="AT466" s="1116"/>
      <c r="AU466" s="1116"/>
      <c r="AV466" s="1116"/>
      <c r="AW466" s="1116"/>
      <c r="AX466" s="1116"/>
      <c r="AY466" s="1116"/>
      <c r="AZ466" s="1116"/>
      <c r="BA466" s="1116"/>
      <c r="BB466" s="1116"/>
    </row>
    <row r="467" spans="1:54" s="130" customFormat="1" ht="13.8" thickBot="1" x14ac:dyDescent="0.3">
      <c r="A467" s="1105"/>
      <c r="B467" s="148"/>
      <c r="C467" s="148"/>
      <c r="D467" s="149"/>
      <c r="E467" s="149"/>
      <c r="F467" s="149"/>
      <c r="G467" s="149"/>
      <c r="H467" s="149"/>
      <c r="I467" s="149"/>
      <c r="J467" s="149"/>
      <c r="K467" s="149"/>
      <c r="L467" s="149"/>
      <c r="M467" s="149"/>
      <c r="N467" s="149"/>
      <c r="O467" s="149"/>
      <c r="P467" s="149"/>
      <c r="Q467" s="149"/>
      <c r="R467" s="149"/>
      <c r="S467" s="149"/>
      <c r="T467" s="149"/>
      <c r="U467" s="150"/>
      <c r="V467" s="150"/>
      <c r="W467" s="150"/>
      <c r="X467" s="150"/>
      <c r="Y467" s="150"/>
      <c r="Z467" s="150"/>
      <c r="AA467" s="150"/>
      <c r="AB467" s="150"/>
      <c r="AC467" s="1116"/>
      <c r="AD467" s="1116"/>
      <c r="AE467" s="1116"/>
      <c r="AF467" s="1116"/>
      <c r="AG467" s="1116"/>
      <c r="AH467" s="1116"/>
      <c r="AI467" s="1116"/>
      <c r="AJ467" s="1116"/>
      <c r="AK467" s="1116"/>
      <c r="AL467" s="1116"/>
      <c r="AM467" s="1116"/>
      <c r="AN467" s="1116"/>
      <c r="AO467" s="1116"/>
      <c r="AP467" s="1116"/>
      <c r="AQ467" s="1116"/>
      <c r="AR467" s="1116"/>
      <c r="AS467" s="1116"/>
      <c r="AT467" s="1116"/>
      <c r="AU467" s="1116"/>
      <c r="AV467" s="1116"/>
      <c r="AW467" s="1116"/>
      <c r="AX467" s="1116"/>
      <c r="AY467" s="1116"/>
      <c r="AZ467" s="1116"/>
      <c r="BA467" s="1116"/>
      <c r="BB467" s="1116"/>
    </row>
    <row r="468" spans="1:54" ht="16.95" customHeight="1" thickBot="1" x14ac:dyDescent="0.3">
      <c r="A468" s="153" t="s">
        <v>150</v>
      </c>
      <c r="C468" s="1711" t="s">
        <v>145</v>
      </c>
      <c r="D468" s="1712"/>
      <c r="E468" s="1712"/>
      <c r="F468" s="1712"/>
      <c r="G468" s="1712"/>
      <c r="H468" s="1712"/>
      <c r="I468" s="1712"/>
      <c r="J468" s="1712"/>
      <c r="K468" s="1713" t="s">
        <v>146</v>
      </c>
      <c r="L468" s="1714"/>
      <c r="M468" s="1714"/>
      <c r="N468" s="1714"/>
      <c r="O468" s="1714"/>
      <c r="P468" s="1714"/>
      <c r="Q468" s="1714"/>
      <c r="R468" s="1715"/>
      <c r="S468" s="1716" t="s">
        <v>147</v>
      </c>
      <c r="T468" s="1717"/>
      <c r="U468" s="1717"/>
      <c r="V468" s="1717"/>
      <c r="W468" s="1717"/>
      <c r="X468" s="1717"/>
      <c r="Y468" s="1717"/>
      <c r="Z468" s="1718"/>
      <c r="AC468" s="1116"/>
      <c r="AD468" s="1116"/>
      <c r="AE468" s="1116"/>
      <c r="AF468" s="1116"/>
      <c r="AG468" s="1116"/>
      <c r="AH468" s="1116"/>
      <c r="AI468" s="1116"/>
      <c r="AJ468" s="1116"/>
      <c r="AK468" s="1116"/>
      <c r="AL468" s="1116"/>
      <c r="AM468" s="1116"/>
      <c r="AN468" s="1116"/>
      <c r="AO468" s="1116"/>
      <c r="AP468" s="1116"/>
      <c r="AQ468" s="1116"/>
      <c r="AR468" s="1116"/>
      <c r="AS468" s="1116"/>
      <c r="AT468" s="1116"/>
      <c r="AU468" s="1116"/>
      <c r="AV468" s="1116"/>
      <c r="AW468" s="1116"/>
      <c r="AX468" s="1116"/>
      <c r="AY468" s="1116"/>
      <c r="AZ468" s="1116"/>
      <c r="BA468" s="1116"/>
      <c r="BB468" s="1116"/>
    </row>
    <row r="469" spans="1:54" s="130" customFormat="1" ht="79.8" thickBot="1" x14ac:dyDescent="0.3">
      <c r="A469" s="153" t="s">
        <v>120</v>
      </c>
      <c r="B469" s="1307" t="str">
        <f>IF($I$20="ON","Note: Population Scaling is ON. Click for More Info.","")</f>
        <v>Note: Population Scaling is ON. Click for More Info.</v>
      </c>
      <c r="C469" s="155" t="s">
        <v>122</v>
      </c>
      <c r="D469" s="156" t="s">
        <v>124</v>
      </c>
      <c r="E469" s="156" t="s">
        <v>125</v>
      </c>
      <c r="F469" s="156" t="s">
        <v>126</v>
      </c>
      <c r="G469" s="156" t="s">
        <v>127</v>
      </c>
      <c r="H469" s="157" t="s">
        <v>128</v>
      </c>
      <c r="I469" s="157" t="s">
        <v>129</v>
      </c>
      <c r="J469" s="158" t="s">
        <v>130</v>
      </c>
      <c r="K469" s="155" t="s">
        <v>131</v>
      </c>
      <c r="L469" s="156" t="s">
        <v>132</v>
      </c>
      <c r="M469" s="156" t="s">
        <v>2724</v>
      </c>
      <c r="N469" s="156" t="s">
        <v>133</v>
      </c>
      <c r="O469" s="156" t="s">
        <v>134</v>
      </c>
      <c r="P469" s="157" t="s">
        <v>135</v>
      </c>
      <c r="Q469" s="157" t="s">
        <v>136</v>
      </c>
      <c r="R469" s="158" t="s">
        <v>137</v>
      </c>
      <c r="S469" s="155" t="s">
        <v>138</v>
      </c>
      <c r="T469" s="156" t="s">
        <v>139</v>
      </c>
      <c r="U469" s="156" t="s">
        <v>2725</v>
      </c>
      <c r="V469" s="156" t="s">
        <v>140</v>
      </c>
      <c r="W469" s="156" t="s">
        <v>141</v>
      </c>
      <c r="X469" s="157" t="s">
        <v>142</v>
      </c>
      <c r="Y469" s="157" t="s">
        <v>143</v>
      </c>
      <c r="Z469" s="158" t="s">
        <v>144</v>
      </c>
      <c r="AA469" s="159" t="s">
        <v>121</v>
      </c>
      <c r="AC469" s="1116"/>
      <c r="AD469" s="1116"/>
      <c r="AE469" s="1116"/>
      <c r="AF469" s="1116"/>
      <c r="AG469" s="1116"/>
      <c r="AH469" s="1116"/>
      <c r="AI469" s="1116"/>
      <c r="AJ469" s="1116"/>
      <c r="AK469" s="1116"/>
      <c r="AL469" s="1116"/>
      <c r="AM469" s="1116"/>
      <c r="AN469" s="1116"/>
      <c r="AO469" s="1116"/>
      <c r="AP469" s="1116"/>
      <c r="AQ469" s="1116"/>
      <c r="AR469" s="1116"/>
      <c r="AS469" s="1116"/>
      <c r="AT469" s="1116"/>
      <c r="AU469" s="1116"/>
      <c r="AV469" s="1116"/>
      <c r="AW469" s="1116"/>
      <c r="AX469" s="1116"/>
      <c r="AY469" s="1116"/>
      <c r="AZ469" s="1116"/>
      <c r="BA469" s="1116"/>
      <c r="BB469" s="1116"/>
    </row>
    <row r="470" spans="1:54" s="130" customFormat="1" ht="15.6" x14ac:dyDescent="0.25">
      <c r="A470" s="1123" t="s">
        <v>122</v>
      </c>
      <c r="B470" s="160">
        <v>2012</v>
      </c>
      <c r="C470" s="1124">
        <v>13376.9</v>
      </c>
      <c r="D470" s="1125">
        <v>13805.275135654763</v>
      </c>
      <c r="E470" s="1126"/>
      <c r="F470" s="1126"/>
      <c r="G470" s="1126"/>
      <c r="H470" s="1127">
        <v>13805.275135654763</v>
      </c>
      <c r="I470" s="1127">
        <v>13376.899999999998</v>
      </c>
      <c r="J470" s="1128">
        <v>13591.087567827381</v>
      </c>
      <c r="K470" s="1129">
        <v>855.15428571428583</v>
      </c>
      <c r="L470" s="1130">
        <v>3019.9279882063879</v>
      </c>
      <c r="M470" s="1130"/>
      <c r="N470" s="1126"/>
      <c r="O470" s="1131"/>
      <c r="P470" s="1132">
        <v>3019.9279882063884</v>
      </c>
      <c r="Q470" s="1132">
        <v>855.15428571428538</v>
      </c>
      <c r="R470" s="1205">
        <v>1937.5411369603369</v>
      </c>
      <c r="S470" s="1206">
        <v>14232.054285714286</v>
      </c>
      <c r="T470" s="1207">
        <v>16825.203123861153</v>
      </c>
      <c r="U470" s="1131"/>
      <c r="V470" s="1131"/>
      <c r="W470" s="1131"/>
      <c r="X470" s="1132">
        <v>16825.203123861153</v>
      </c>
      <c r="Y470" s="1132">
        <v>14232.054285714286</v>
      </c>
      <c r="Z470" s="1205">
        <v>15528.628704787718</v>
      </c>
      <c r="AA470" s="166" t="s">
        <v>123</v>
      </c>
      <c r="AB470" s="152"/>
      <c r="AC470" s="1116"/>
      <c r="AD470" s="1116"/>
      <c r="AE470" s="1116"/>
      <c r="AF470" s="1116"/>
      <c r="AG470" s="1116"/>
      <c r="AH470" s="1116"/>
      <c r="AI470" s="1116"/>
      <c r="AJ470" s="1116"/>
      <c r="AK470" s="1116"/>
      <c r="AL470" s="1116"/>
      <c r="AM470" s="1116"/>
      <c r="AN470" s="1116"/>
      <c r="AO470" s="1116"/>
      <c r="AP470" s="1116"/>
      <c r="AQ470" s="1116"/>
      <c r="AR470" s="1116"/>
      <c r="AS470" s="1116"/>
      <c r="AT470" s="1116"/>
      <c r="AU470" s="1116"/>
      <c r="AV470" s="1116"/>
      <c r="AW470" s="1116"/>
      <c r="AX470" s="1116"/>
      <c r="AY470" s="1116"/>
      <c r="AZ470" s="1116"/>
      <c r="BA470" s="1116"/>
      <c r="BB470" s="1116"/>
    </row>
    <row r="471" spans="1:54" s="130" customFormat="1" ht="15.6" x14ac:dyDescent="0.25">
      <c r="A471" s="1180" t="s">
        <v>124</v>
      </c>
      <c r="B471" s="160">
        <v>2013</v>
      </c>
      <c r="C471" s="1208">
        <v>13847.849999999999</v>
      </c>
      <c r="D471" s="1135">
        <v>13996.180883290348</v>
      </c>
      <c r="E471" s="1136"/>
      <c r="F471" s="1136"/>
      <c r="G471" s="1136"/>
      <c r="H471" s="1137">
        <v>13996.180883290348</v>
      </c>
      <c r="I471" s="1137">
        <v>13847.849999999999</v>
      </c>
      <c r="J471" s="1209">
        <v>13922.015441645173</v>
      </c>
      <c r="K471" s="1210">
        <v>896.64428571428584</v>
      </c>
      <c r="L471" s="1140">
        <v>3200.0292117132731</v>
      </c>
      <c r="M471" s="1140"/>
      <c r="N471" s="1141"/>
      <c r="O471" s="1142"/>
      <c r="P471" s="1143">
        <v>3200.0292117132731</v>
      </c>
      <c r="Q471" s="1143">
        <v>896.64428571428562</v>
      </c>
      <c r="R471" s="1211">
        <v>2048.3367487137793</v>
      </c>
      <c r="S471" s="1212">
        <v>14744.494285714285</v>
      </c>
      <c r="T471" s="1141">
        <v>17196.210095003622</v>
      </c>
      <c r="U471" s="1142"/>
      <c r="V471" s="1142"/>
      <c r="W471" s="1142"/>
      <c r="X471" s="1143">
        <v>17196.210095003622</v>
      </c>
      <c r="Y471" s="1143">
        <v>14744.494285714285</v>
      </c>
      <c r="Z471" s="1211">
        <v>15970.352190358954</v>
      </c>
      <c r="AA471" s="166" t="s">
        <v>123</v>
      </c>
      <c r="AB471" s="152"/>
      <c r="AC471" s="1116"/>
      <c r="AD471" s="1116"/>
      <c r="AE471" s="1116"/>
      <c r="AF471" s="1116"/>
      <c r="AG471" s="1116"/>
      <c r="AH471" s="1116"/>
      <c r="AI471" s="1116"/>
      <c r="AJ471" s="1116"/>
      <c r="AK471" s="1116"/>
      <c r="AL471" s="1116"/>
      <c r="AM471" s="1116"/>
      <c r="AN471" s="1116"/>
      <c r="AO471" s="1116"/>
      <c r="AP471" s="1116"/>
      <c r="AQ471" s="1116"/>
      <c r="AR471" s="1116"/>
      <c r="AS471" s="1116"/>
      <c r="AT471" s="1116"/>
      <c r="AU471" s="1116"/>
      <c r="AV471" s="1116"/>
      <c r="AW471" s="1116"/>
      <c r="AX471" s="1116"/>
      <c r="AY471" s="1116"/>
      <c r="AZ471" s="1116"/>
      <c r="BA471" s="1116"/>
      <c r="BB471" s="1116"/>
    </row>
    <row r="472" spans="1:54" s="130" customFormat="1" ht="15.6" x14ac:dyDescent="0.25">
      <c r="A472" s="1181" t="s">
        <v>125</v>
      </c>
      <c r="B472" s="160">
        <v>2014</v>
      </c>
      <c r="C472" s="1208">
        <v>14637.384576545934</v>
      </c>
      <c r="D472" s="1135">
        <v>14186.227250339101</v>
      </c>
      <c r="E472" s="1136">
        <v>9383.8718213264638</v>
      </c>
      <c r="F472" s="1136"/>
      <c r="G472" s="1136"/>
      <c r="H472" s="1137">
        <v>15113.16432106032</v>
      </c>
      <c r="I472" s="1137">
        <v>10358.491444414014</v>
      </c>
      <c r="J472" s="1209">
        <v>12735.827882737167</v>
      </c>
      <c r="K472" s="1210">
        <v>959.89217793227328</v>
      </c>
      <c r="L472" s="1140">
        <v>3432.8910273785987</v>
      </c>
      <c r="M472" s="1141"/>
      <c r="N472" s="1141"/>
      <c r="O472" s="1142"/>
      <c r="P472" s="1143">
        <v>3432.8910273785987</v>
      </c>
      <c r="Q472" s="1143">
        <v>959.89217793227363</v>
      </c>
      <c r="R472" s="1211">
        <v>2196.3916026554361</v>
      </c>
      <c r="S472" s="1212">
        <v>15597.276754478207</v>
      </c>
      <c r="T472" s="1141">
        <v>17619.118277717702</v>
      </c>
      <c r="U472" s="1141">
        <v>12816.762848705062</v>
      </c>
      <c r="V472" s="1142"/>
      <c r="W472" s="1142"/>
      <c r="X472" s="1143">
        <v>17313.077527810194</v>
      </c>
      <c r="Y472" s="1143">
        <v>13375.694392790454</v>
      </c>
      <c r="Z472" s="1211">
        <v>14932.219485392603</v>
      </c>
      <c r="AA472" s="166" t="s">
        <v>123</v>
      </c>
      <c r="AB472" s="152"/>
      <c r="AC472" s="1116"/>
      <c r="AD472" s="1116"/>
      <c r="AE472" s="1116"/>
      <c r="AF472" s="1116"/>
      <c r="AG472" s="1116"/>
      <c r="AH472" s="1116"/>
      <c r="AI472" s="1116"/>
      <c r="AJ472" s="1116"/>
      <c r="AK472" s="1116"/>
      <c r="AL472" s="1116"/>
      <c r="AM472" s="1116"/>
      <c r="AN472" s="1116"/>
      <c r="AO472" s="1116"/>
      <c r="AP472" s="1116"/>
      <c r="AQ472" s="1116"/>
      <c r="AR472" s="1116"/>
      <c r="AS472" s="1116"/>
      <c r="AT472" s="1116"/>
      <c r="AU472" s="1116"/>
      <c r="AV472" s="1116"/>
      <c r="AW472" s="1116"/>
      <c r="AX472" s="1116"/>
      <c r="AY472" s="1116"/>
      <c r="AZ472" s="1116"/>
      <c r="BA472" s="1116"/>
      <c r="BB472" s="1116"/>
    </row>
    <row r="473" spans="1:54" s="130" customFormat="1" ht="15" x14ac:dyDescent="0.25">
      <c r="A473" s="1180" t="s">
        <v>126</v>
      </c>
      <c r="B473" s="160">
        <v>2015</v>
      </c>
      <c r="C473" s="1163">
        <v>15109.928930569899</v>
      </c>
      <c r="D473" s="1146">
        <v>14355.472017482873</v>
      </c>
      <c r="E473" s="1147">
        <v>9489.2673859022161</v>
      </c>
      <c r="F473" s="1147"/>
      <c r="G473" s="1147"/>
      <c r="H473" s="1148">
        <v>15475.783727386015</v>
      </c>
      <c r="I473" s="1148">
        <v>10493.99516191731</v>
      </c>
      <c r="J473" s="1167">
        <v>12984.889444651662</v>
      </c>
      <c r="K473" s="1168">
        <v>1003.4852502440629</v>
      </c>
      <c r="L473" s="1151">
        <v>3713.5097360810528</v>
      </c>
      <c r="M473" s="1152"/>
      <c r="N473" s="1152"/>
      <c r="O473" s="1153"/>
      <c r="P473" s="1154">
        <v>3713.5097360810523</v>
      </c>
      <c r="Q473" s="1154">
        <v>1003.4852502440635</v>
      </c>
      <c r="R473" s="1213">
        <v>2358.4974931625579</v>
      </c>
      <c r="S473" s="1214">
        <v>16113.414180813961</v>
      </c>
      <c r="T473" s="1158">
        <v>18068.981753563927</v>
      </c>
      <c r="U473" s="1158">
        <v>13202.777121983268</v>
      </c>
      <c r="V473" s="1159"/>
      <c r="W473" s="1159"/>
      <c r="X473" s="1160">
        <v>17794.390911424805</v>
      </c>
      <c r="Y473" s="1160">
        <v>13795.724459482628</v>
      </c>
      <c r="Z473" s="1215">
        <v>15343.386937814221</v>
      </c>
      <c r="AA473" s="166" t="s">
        <v>123</v>
      </c>
      <c r="AB473" s="152"/>
      <c r="AC473" s="1116"/>
      <c r="AD473" s="1116"/>
      <c r="AE473" s="1116"/>
      <c r="AF473" s="1116"/>
      <c r="AG473" s="1116"/>
      <c r="AH473" s="1116"/>
      <c r="AI473" s="1116"/>
      <c r="AJ473" s="1116"/>
      <c r="AK473" s="1116"/>
      <c r="AL473" s="1116"/>
      <c r="AM473" s="1116"/>
      <c r="AN473" s="1116"/>
      <c r="AO473" s="1116"/>
      <c r="AP473" s="1116"/>
      <c r="AQ473" s="1116"/>
      <c r="AR473" s="1116"/>
      <c r="AS473" s="1116"/>
      <c r="AT473" s="1116"/>
      <c r="AU473" s="1116"/>
      <c r="AV473" s="1116"/>
      <c r="AW473" s="1116"/>
      <c r="AX473" s="1116"/>
      <c r="AY473" s="1116"/>
      <c r="AZ473" s="1116"/>
      <c r="BA473" s="1116"/>
      <c r="BB473" s="1116"/>
    </row>
    <row r="474" spans="1:54" s="130" customFormat="1" ht="15" x14ac:dyDescent="0.25">
      <c r="A474" s="1180" t="s">
        <v>127</v>
      </c>
      <c r="B474" s="160">
        <v>2016</v>
      </c>
      <c r="C474" s="1163">
        <v>15583.57308703506</v>
      </c>
      <c r="D474" s="1146">
        <v>14518.612514713745</v>
      </c>
      <c r="E474" s="1147">
        <v>9593.3102280592502</v>
      </c>
      <c r="F474" s="1147"/>
      <c r="G474" s="1147"/>
      <c r="H474" s="1148">
        <v>15841.131397042511</v>
      </c>
      <c r="I474" s="1148">
        <v>10622.532489496192</v>
      </c>
      <c r="J474" s="1167">
        <v>13231.831943269352</v>
      </c>
      <c r="K474" s="1168">
        <v>1048.0223471208851</v>
      </c>
      <c r="L474" s="1151">
        <v>4045.0041952297229</v>
      </c>
      <c r="M474" s="1152"/>
      <c r="N474" s="1152"/>
      <c r="O474" s="1153"/>
      <c r="P474" s="1154">
        <v>4045.0041952297233</v>
      </c>
      <c r="Q474" s="1154">
        <v>1048.0223471208847</v>
      </c>
      <c r="R474" s="1213">
        <v>2546.513271175304</v>
      </c>
      <c r="S474" s="1214">
        <v>16631.595434155945</v>
      </c>
      <c r="T474" s="1158">
        <v>18563.616709943468</v>
      </c>
      <c r="U474" s="1158">
        <v>13638.314423288974</v>
      </c>
      <c r="V474" s="1159"/>
      <c r="W474" s="1159"/>
      <c r="X474" s="1160">
        <v>18304.087760377937</v>
      </c>
      <c r="Y474" s="1160">
        <v>14251.596617880987</v>
      </c>
      <c r="Z474" s="1215">
        <v>15778.345214444656</v>
      </c>
      <c r="AA474" s="166" t="s">
        <v>123</v>
      </c>
      <c r="AB474" s="152"/>
      <c r="AC474" s="1116"/>
      <c r="AD474" s="1116"/>
      <c r="AE474" s="1116"/>
      <c r="AF474" s="1116"/>
      <c r="AG474" s="1116"/>
      <c r="AH474" s="1116"/>
      <c r="AI474" s="1116"/>
      <c r="AJ474" s="1116"/>
      <c r="AK474" s="1116"/>
      <c r="AL474" s="1116"/>
      <c r="AM474" s="1116"/>
      <c r="AN474" s="1116"/>
      <c r="AO474" s="1116"/>
      <c r="AP474" s="1116"/>
      <c r="AQ474" s="1116"/>
      <c r="AR474" s="1116"/>
      <c r="AS474" s="1116"/>
      <c r="AT474" s="1116"/>
      <c r="AU474" s="1116"/>
      <c r="AV474" s="1116"/>
      <c r="AW474" s="1116"/>
      <c r="AX474" s="1116"/>
      <c r="AY474" s="1116"/>
      <c r="AZ474" s="1116"/>
      <c r="BA474" s="1116"/>
      <c r="BB474" s="1116"/>
    </row>
    <row r="475" spans="1:54" s="130" customFormat="1" ht="15" x14ac:dyDescent="0.25">
      <c r="A475" s="176" t="s">
        <v>128</v>
      </c>
      <c r="B475" s="160">
        <v>2017</v>
      </c>
      <c r="C475" s="1163">
        <v>16057.937806082671</v>
      </c>
      <c r="D475" s="1146">
        <v>14675.861719533847</v>
      </c>
      <c r="E475" s="1147">
        <v>9695.8658983460682</v>
      </c>
      <c r="F475" s="1147"/>
      <c r="G475" s="1147"/>
      <c r="H475" s="1148">
        <v>16208.799876724523</v>
      </c>
      <c r="I475" s="1148">
        <v>10744.3104059172</v>
      </c>
      <c r="J475" s="1167">
        <v>13476.555141320861</v>
      </c>
      <c r="K475" s="1168">
        <v>1093.4803020697304</v>
      </c>
      <c r="L475" s="1151">
        <v>4427.1607817282593</v>
      </c>
      <c r="M475" s="1152"/>
      <c r="N475" s="1152"/>
      <c r="O475" s="1153"/>
      <c r="P475" s="1154">
        <v>4427.1607817282593</v>
      </c>
      <c r="Q475" s="1154">
        <v>1093.4803020697298</v>
      </c>
      <c r="R475" s="1213">
        <v>2760.3205418989946</v>
      </c>
      <c r="S475" s="1214">
        <v>17151.4181081524</v>
      </c>
      <c r="T475" s="1158">
        <v>19103.022501262105</v>
      </c>
      <c r="U475" s="1158">
        <v>14123.026680074327</v>
      </c>
      <c r="V475" s="1159"/>
      <c r="W475" s="1159"/>
      <c r="X475" s="1160">
        <v>18841.34440638978</v>
      </c>
      <c r="Y475" s="1160">
        <v>14743.633786602781</v>
      </c>
      <c r="Z475" s="1215">
        <v>16236.875683219856</v>
      </c>
      <c r="AA475" s="166" t="s">
        <v>123</v>
      </c>
      <c r="AB475" s="152"/>
      <c r="AC475" s="1116"/>
      <c r="AD475" s="1116"/>
      <c r="AE475" s="1116"/>
      <c r="AF475" s="1116"/>
      <c r="AG475" s="1116"/>
      <c r="AH475" s="1116"/>
      <c r="AI475" s="1116"/>
      <c r="AJ475" s="1116"/>
      <c r="AK475" s="1116"/>
      <c r="AL475" s="1116"/>
      <c r="AM475" s="1116"/>
      <c r="AN475" s="1116"/>
      <c r="AO475" s="1116"/>
      <c r="AP475" s="1116"/>
      <c r="AQ475" s="1116"/>
      <c r="AR475" s="1116"/>
      <c r="AS475" s="1116"/>
      <c r="AT475" s="1116"/>
      <c r="AU475" s="1116"/>
      <c r="AV475" s="1116"/>
      <c r="AW475" s="1116"/>
      <c r="AX475" s="1116"/>
      <c r="AY475" s="1116"/>
      <c r="AZ475" s="1116"/>
      <c r="BA475" s="1116"/>
      <c r="BB475" s="1116"/>
    </row>
    <row r="476" spans="1:54" s="130" customFormat="1" ht="15" x14ac:dyDescent="0.25">
      <c r="A476" s="176" t="s">
        <v>129</v>
      </c>
      <c r="B476" s="160">
        <v>2018</v>
      </c>
      <c r="C476" s="1163">
        <v>16532.889263956626</v>
      </c>
      <c r="D476" s="1146">
        <v>14827.915816016693</v>
      </c>
      <c r="E476" s="1147">
        <v>9797.0162701990594</v>
      </c>
      <c r="F476" s="1147"/>
      <c r="G476" s="1147"/>
      <c r="H476" s="1148">
        <v>16578.738956505837</v>
      </c>
      <c r="I476" s="1148">
        <v>10859.808610275752</v>
      </c>
      <c r="J476" s="1167">
        <v>13719.273783390794</v>
      </c>
      <c r="K476" s="1168">
        <v>1139.8516249849204</v>
      </c>
      <c r="L476" s="1151">
        <v>4859.9095759814827</v>
      </c>
      <c r="M476" s="1152"/>
      <c r="N476" s="1152"/>
      <c r="O476" s="1153"/>
      <c r="P476" s="1154">
        <v>4859.9095759814827</v>
      </c>
      <c r="Q476" s="1154">
        <v>1139.8516249849199</v>
      </c>
      <c r="R476" s="1213">
        <v>2999.8806004832013</v>
      </c>
      <c r="S476" s="1214">
        <v>17672.740888941546</v>
      </c>
      <c r="T476" s="1158">
        <v>19687.825391998176</v>
      </c>
      <c r="U476" s="1158">
        <v>14656.925846180542</v>
      </c>
      <c r="V476" s="1159"/>
      <c r="W476" s="1159"/>
      <c r="X476" s="1160">
        <v>19406.520275900002</v>
      </c>
      <c r="Y476" s="1160">
        <v>15271.807808846841</v>
      </c>
      <c r="Z476" s="1215">
        <v>16719.154383873996</v>
      </c>
      <c r="AA476" s="166" t="s">
        <v>123</v>
      </c>
      <c r="AB476" s="152"/>
      <c r="AC476" s="1116"/>
      <c r="AD476" s="1116"/>
      <c r="AE476" s="1116"/>
      <c r="AF476" s="1116"/>
      <c r="AG476" s="1116"/>
      <c r="AH476" s="1116"/>
      <c r="AI476" s="1116"/>
      <c r="AJ476" s="1116"/>
      <c r="AK476" s="1116"/>
      <c r="AL476" s="1116"/>
      <c r="AM476" s="1116"/>
      <c r="AN476" s="1116"/>
      <c r="AO476" s="1116"/>
      <c r="AP476" s="1116"/>
      <c r="AQ476" s="1116"/>
      <c r="AR476" s="1116"/>
      <c r="AS476" s="1116"/>
      <c r="AT476" s="1116"/>
      <c r="AU476" s="1116"/>
      <c r="AV476" s="1116"/>
      <c r="AW476" s="1116"/>
      <c r="AX476" s="1116"/>
      <c r="AY476" s="1116"/>
      <c r="AZ476" s="1116"/>
      <c r="BA476" s="1116"/>
      <c r="BB476" s="1116"/>
    </row>
    <row r="477" spans="1:54" s="130" customFormat="1" ht="15.6" thickBot="1" x14ac:dyDescent="0.3">
      <c r="A477" s="1162" t="s">
        <v>130</v>
      </c>
      <c r="B477" s="160">
        <v>2019</v>
      </c>
      <c r="C477" s="1163">
        <v>17007.939596539771</v>
      </c>
      <c r="D477" s="1146">
        <v>14975.665743173242</v>
      </c>
      <c r="E477" s="1147">
        <v>9896.7902716529898</v>
      </c>
      <c r="F477" s="1147"/>
      <c r="G477" s="1147"/>
      <c r="H477" s="1148">
        <v>16950.738605460519</v>
      </c>
      <c r="I477" s="1148">
        <v>10969.525135450151</v>
      </c>
      <c r="J477" s="1167">
        <v>13960.131870455334</v>
      </c>
      <c r="K477" s="1168">
        <v>1187.1036867397061</v>
      </c>
      <c r="L477" s="1151">
        <v>5343.2973071183078</v>
      </c>
      <c r="M477" s="1152"/>
      <c r="N477" s="1152"/>
      <c r="O477" s="1153"/>
      <c r="P477" s="1154">
        <v>5343.2973071183078</v>
      </c>
      <c r="Q477" s="1154">
        <v>1187.1036867397061</v>
      </c>
      <c r="R477" s="1213">
        <v>3265.2004969290069</v>
      </c>
      <c r="S477" s="1214">
        <v>18195.043283279476</v>
      </c>
      <c r="T477" s="1158">
        <v>20318.96305029155</v>
      </c>
      <c r="U477" s="1158">
        <v>15240.087578771298</v>
      </c>
      <c r="V477" s="1159"/>
      <c r="W477" s="1159"/>
      <c r="X477" s="1160">
        <v>20000.705185010687</v>
      </c>
      <c r="Y477" s="1160">
        <v>15835.357423217531</v>
      </c>
      <c r="Z477" s="1215">
        <v>17225.332367384341</v>
      </c>
      <c r="AA477" s="166" t="s">
        <v>123</v>
      </c>
      <c r="AB477" s="152"/>
      <c r="AC477" s="1116"/>
      <c r="AD477" s="1116"/>
      <c r="AE477" s="1116"/>
      <c r="AF477" s="1116"/>
      <c r="AG477" s="1116"/>
      <c r="AH477" s="1116"/>
      <c r="AI477" s="1116"/>
      <c r="AJ477" s="1116"/>
      <c r="AK477" s="1116"/>
      <c r="AL477" s="1116"/>
      <c r="AM477" s="1116"/>
      <c r="AN477" s="1116"/>
      <c r="AO477" s="1116"/>
      <c r="AP477" s="1116"/>
      <c r="AQ477" s="1116"/>
      <c r="AR477" s="1116"/>
      <c r="AS477" s="1116"/>
      <c r="AT477" s="1116"/>
      <c r="AU477" s="1116"/>
      <c r="AV477" s="1116"/>
      <c r="AW477" s="1116"/>
      <c r="AX477" s="1116"/>
      <c r="AY477" s="1116"/>
      <c r="AZ477" s="1116"/>
      <c r="BA477" s="1116"/>
      <c r="BB477" s="1116"/>
    </row>
    <row r="478" spans="1:54" s="130" customFormat="1" ht="15" x14ac:dyDescent="0.25">
      <c r="A478" s="1123" t="s">
        <v>131</v>
      </c>
      <c r="B478" s="160">
        <v>2020</v>
      </c>
      <c r="C478" s="1163">
        <v>17482.74063749901</v>
      </c>
      <c r="D478" s="1146">
        <v>15119.79628741842</v>
      </c>
      <c r="E478" s="1147">
        <v>9995.1964999981046</v>
      </c>
      <c r="F478" s="1147"/>
      <c r="G478" s="1147"/>
      <c r="H478" s="1148">
        <v>17324.559502538941</v>
      </c>
      <c r="I478" s="1148">
        <v>11073.929447404747</v>
      </c>
      <c r="J478" s="1167">
        <v>14199.244474971843</v>
      </c>
      <c r="K478" s="1168">
        <v>1235.2120789547807</v>
      </c>
      <c r="L478" s="1151">
        <v>5877.3817889285583</v>
      </c>
      <c r="M478" s="1152"/>
      <c r="N478" s="1152"/>
      <c r="O478" s="1153"/>
      <c r="P478" s="1154">
        <v>5877.3817889285583</v>
      </c>
      <c r="Q478" s="1154">
        <v>1235.2120789547807</v>
      </c>
      <c r="R478" s="1213">
        <v>3556.2969339416695</v>
      </c>
      <c r="S478" s="1214">
        <v>18717.95271645379</v>
      </c>
      <c r="T478" s="1158">
        <v>20997.17807634698</v>
      </c>
      <c r="U478" s="1158">
        <v>15872.578288926663</v>
      </c>
      <c r="V478" s="1159"/>
      <c r="W478" s="1159"/>
      <c r="X478" s="1160">
        <v>20625.596880228692</v>
      </c>
      <c r="Y478" s="1160">
        <v>16432.87584092293</v>
      </c>
      <c r="Z478" s="1215">
        <v>17755.541408913512</v>
      </c>
      <c r="AA478" s="166" t="s">
        <v>123</v>
      </c>
      <c r="AB478" s="152"/>
      <c r="AC478" s="1116"/>
      <c r="AD478" s="1116"/>
      <c r="AE478" s="1116"/>
      <c r="AF478" s="1116"/>
      <c r="AG478" s="1116"/>
      <c r="AH478" s="1116"/>
      <c r="AI478" s="1116"/>
      <c r="AJ478" s="1116"/>
      <c r="AK478" s="1116"/>
      <c r="AL478" s="1116"/>
      <c r="AM478" s="1116"/>
      <c r="AN478" s="1116"/>
      <c r="AO478" s="1116"/>
      <c r="AP478" s="1116"/>
      <c r="AQ478" s="1116"/>
      <c r="AR478" s="1116"/>
      <c r="AS478" s="1116"/>
      <c r="AT478" s="1116"/>
      <c r="AU478" s="1116"/>
      <c r="AV478" s="1116"/>
      <c r="AW478" s="1116"/>
      <c r="AX478" s="1116"/>
      <c r="AY478" s="1116"/>
      <c r="AZ478" s="1116"/>
      <c r="BA478" s="1116"/>
      <c r="BB478" s="1116"/>
    </row>
    <row r="479" spans="1:54" s="130" customFormat="1" ht="15" x14ac:dyDescent="0.25">
      <c r="A479" s="1180" t="s">
        <v>132</v>
      </c>
      <c r="B479" s="160">
        <v>2021</v>
      </c>
      <c r="C479" s="1163">
        <v>17957.364049629628</v>
      </c>
      <c r="D479" s="1146">
        <v>15260.623472316372</v>
      </c>
      <c r="E479" s="1147">
        <v>10092.28466307181</v>
      </c>
      <c r="F479" s="1147"/>
      <c r="G479" s="1147"/>
      <c r="H479" s="1148">
        <v>17700.082378742751</v>
      </c>
      <c r="I479" s="1148">
        <v>11173.432411269125</v>
      </c>
      <c r="J479" s="1167">
        <v>14436.757395005938</v>
      </c>
      <c r="K479" s="1168">
        <v>1284.1812280832983</v>
      </c>
      <c r="L479" s="1151">
        <v>6462.1509203736168</v>
      </c>
      <c r="M479" s="1152"/>
      <c r="N479" s="1152"/>
      <c r="O479" s="1153"/>
      <c r="P479" s="1154">
        <v>6462.1509203736168</v>
      </c>
      <c r="Q479" s="1154">
        <v>1284.1812280832983</v>
      </c>
      <c r="R479" s="1213">
        <v>3873.1660742284575</v>
      </c>
      <c r="S479" s="1214">
        <v>19241.545277712925</v>
      </c>
      <c r="T479" s="1158">
        <v>21722.774392689989</v>
      </c>
      <c r="U479" s="1158">
        <v>16554.435583445425</v>
      </c>
      <c r="V479" s="1159"/>
      <c r="W479" s="1159"/>
      <c r="X479" s="1160">
        <v>21283.441851633874</v>
      </c>
      <c r="Y479" s="1160">
        <v>17062.394984265015</v>
      </c>
      <c r="Z479" s="1215">
        <v>18309.923469234396</v>
      </c>
      <c r="AA479" s="166" t="s">
        <v>123</v>
      </c>
      <c r="AB479" s="152"/>
      <c r="AC479" s="1116"/>
      <c r="AD479" s="1116"/>
      <c r="AE479" s="1116"/>
      <c r="AF479" s="1116"/>
      <c r="AG479" s="1116"/>
      <c r="AH479" s="1116"/>
      <c r="AI479" s="1116"/>
      <c r="AJ479" s="1116"/>
      <c r="AK479" s="1116"/>
      <c r="AL479" s="1116"/>
      <c r="AM479" s="1116"/>
      <c r="AN479" s="1116"/>
      <c r="AO479" s="1116"/>
      <c r="AP479" s="1116"/>
      <c r="AQ479" s="1116"/>
      <c r="AR479" s="1116"/>
      <c r="AS479" s="1116"/>
      <c r="AT479" s="1116"/>
      <c r="AU479" s="1116"/>
      <c r="AV479" s="1116"/>
      <c r="AW479" s="1116"/>
      <c r="AX479" s="1116"/>
      <c r="AY479" s="1116"/>
      <c r="AZ479" s="1116"/>
      <c r="BA479" s="1116"/>
      <c r="BB479" s="1116"/>
    </row>
    <row r="480" spans="1:54" ht="15" x14ac:dyDescent="0.25">
      <c r="A480" s="1181" t="s">
        <v>2724</v>
      </c>
      <c r="B480" s="160">
        <v>2022</v>
      </c>
      <c r="C480" s="1163">
        <v>18432.174874108448</v>
      </c>
      <c r="D480" s="1146">
        <v>15398.158125676822</v>
      </c>
      <c r="E480" s="1147">
        <v>10188.055347546815</v>
      </c>
      <c r="F480" s="1147"/>
      <c r="G480" s="1147"/>
      <c r="H480" s="1148">
        <v>18077.301877863123</v>
      </c>
      <c r="I480" s="1148">
        <v>11268.290353691602</v>
      </c>
      <c r="J480" s="1167">
        <v>14672.796115777363</v>
      </c>
      <c r="K480" s="1168">
        <v>1334.0370423984373</v>
      </c>
      <c r="L480" s="1151">
        <v>7097.4997921721788</v>
      </c>
      <c r="M480" s="1152"/>
      <c r="N480" s="1152"/>
      <c r="O480" s="1153"/>
      <c r="P480" s="1154">
        <v>7097.4997921721788</v>
      </c>
      <c r="Q480" s="1154">
        <v>1334.0370423984368</v>
      </c>
      <c r="R480" s="1213">
        <v>4215.7684172853078</v>
      </c>
      <c r="S480" s="1214">
        <v>19766.211916506887</v>
      </c>
      <c r="T480" s="1158">
        <v>22495.657917848999</v>
      </c>
      <c r="U480" s="1158">
        <v>17285.555139718992</v>
      </c>
      <c r="V480" s="1159"/>
      <c r="W480" s="1159"/>
      <c r="X480" s="1160">
        <v>21976.965389162906</v>
      </c>
      <c r="Y480" s="1160">
        <v>17721.317926887015</v>
      </c>
      <c r="Z480" s="1215">
        <v>18888.564533062672</v>
      </c>
      <c r="AA480" s="166" t="s">
        <v>123</v>
      </c>
      <c r="AB480" s="152"/>
      <c r="AC480" s="1116"/>
      <c r="AD480" s="1116"/>
      <c r="AE480" s="1116"/>
      <c r="AF480" s="1116"/>
      <c r="AG480" s="1116"/>
      <c r="AH480" s="1116"/>
      <c r="AI480" s="1116"/>
      <c r="AJ480" s="1116"/>
      <c r="AK480" s="1116"/>
      <c r="AL480" s="1116"/>
      <c r="AM480" s="1116"/>
      <c r="AN480" s="1116"/>
      <c r="AO480" s="1116"/>
      <c r="AP480" s="1116"/>
      <c r="AQ480" s="1116"/>
      <c r="AR480" s="1116"/>
      <c r="AS480" s="1116"/>
      <c r="AT480" s="1116"/>
      <c r="AU480" s="1116"/>
      <c r="AV480" s="1116"/>
      <c r="AW480" s="1116"/>
      <c r="AX480" s="1116"/>
      <c r="AY480" s="1116"/>
      <c r="AZ480" s="1116"/>
      <c r="BA480" s="1116"/>
      <c r="BB480" s="1116"/>
    </row>
    <row r="481" spans="1:54" ht="15" x14ac:dyDescent="0.25">
      <c r="A481" s="1180" t="s">
        <v>133</v>
      </c>
      <c r="B481" s="160">
        <v>2023</v>
      </c>
      <c r="C481" s="1163">
        <v>18907.40922625707</v>
      </c>
      <c r="D481" s="1146">
        <v>15532.393478222222</v>
      </c>
      <c r="E481" s="1147">
        <v>10282.386663113401</v>
      </c>
      <c r="F481" s="1147"/>
      <c r="G481" s="1147"/>
      <c r="H481" s="1148">
        <v>18456.172724960536</v>
      </c>
      <c r="I481" s="1148">
        <v>11358.620186767926</v>
      </c>
      <c r="J481" s="1167">
        <v>14907.396455864231</v>
      </c>
      <c r="K481" s="1168">
        <v>1384.7972535612548</v>
      </c>
      <c r="L481" s="1151">
        <v>7783.3198164158139</v>
      </c>
      <c r="M481" s="1152"/>
      <c r="N481" s="1152"/>
      <c r="O481" s="1153"/>
      <c r="P481" s="1154">
        <v>7783.3198164158139</v>
      </c>
      <c r="Q481" s="1154">
        <v>1384.7972535612544</v>
      </c>
      <c r="R481" s="1213">
        <v>4584.0585349885341</v>
      </c>
      <c r="S481" s="1214">
        <v>20292.206479818324</v>
      </c>
      <c r="T481" s="1158">
        <v>23315.713294638037</v>
      </c>
      <c r="U481" s="1158">
        <v>18065.706479529214</v>
      </c>
      <c r="V481" s="1159"/>
      <c r="W481" s="1159"/>
      <c r="X481" s="1160">
        <v>22709.398580502224</v>
      </c>
      <c r="Y481" s="1160">
        <v>18406.352255488157</v>
      </c>
      <c r="Z481" s="1215">
        <v>19491.454990852766</v>
      </c>
      <c r="AA481" s="166" t="s">
        <v>123</v>
      </c>
      <c r="AB481" s="152"/>
      <c r="AC481" s="1116"/>
      <c r="AD481" s="1116"/>
      <c r="AE481" s="1116"/>
      <c r="AF481" s="1116"/>
      <c r="AG481" s="1116"/>
      <c r="AH481" s="1116"/>
      <c r="AI481" s="1116"/>
      <c r="AJ481" s="1116"/>
      <c r="AK481" s="1116"/>
      <c r="AL481" s="1116"/>
      <c r="AM481" s="1116"/>
      <c r="AN481" s="1116"/>
      <c r="AO481" s="1116"/>
      <c r="AP481" s="1116"/>
      <c r="AQ481" s="1116"/>
      <c r="AR481" s="1116"/>
      <c r="AS481" s="1116"/>
      <c r="AT481" s="1116"/>
      <c r="AU481" s="1116"/>
      <c r="AV481" s="1116"/>
      <c r="AW481" s="1116"/>
      <c r="AX481" s="1116"/>
      <c r="AY481" s="1116"/>
      <c r="AZ481" s="1116"/>
      <c r="BA481" s="1116"/>
      <c r="BB481" s="1116"/>
    </row>
    <row r="482" spans="1:54" ht="15" x14ac:dyDescent="0.25">
      <c r="A482" s="1180" t="s">
        <v>134</v>
      </c>
      <c r="B482" s="160">
        <v>2024</v>
      </c>
      <c r="C482" s="1163">
        <v>19383.368458222987</v>
      </c>
      <c r="D482" s="1146">
        <v>15663.199346808982</v>
      </c>
      <c r="E482" s="1147">
        <v>10375.1003192098</v>
      </c>
      <c r="F482" s="1147"/>
      <c r="G482" s="1147"/>
      <c r="H482" s="1148">
        <v>18836.688320305446</v>
      </c>
      <c r="I482" s="1148">
        <v>11444.4237625224</v>
      </c>
      <c r="J482" s="1167">
        <v>15140.556041413924</v>
      </c>
      <c r="K482" s="1168">
        <v>1436.48525560658</v>
      </c>
      <c r="L482" s="1151">
        <v>8519.4354723432898</v>
      </c>
      <c r="M482" s="1152"/>
      <c r="N482" s="1152"/>
      <c r="O482" s="1153"/>
      <c r="P482" s="1154">
        <v>8519.4354723432898</v>
      </c>
      <c r="Q482" s="1154">
        <v>1436.4852556065798</v>
      </c>
      <c r="R482" s="1213">
        <v>4977.9603639749348</v>
      </c>
      <c r="S482" s="1214">
        <v>20819.853713829569</v>
      </c>
      <c r="T482" s="1158">
        <v>24182.63481915227</v>
      </c>
      <c r="U482" s="1158">
        <v>18894.535791553091</v>
      </c>
      <c r="V482" s="1159"/>
      <c r="W482" s="1159"/>
      <c r="X482" s="1160">
        <v>23484.290627158658</v>
      </c>
      <c r="Y482" s="1160">
        <v>19113.725589197962</v>
      </c>
      <c r="Z482" s="1215">
        <v>20118.516405388858</v>
      </c>
      <c r="AA482" s="166" t="s">
        <v>123</v>
      </c>
      <c r="AB482" s="152"/>
      <c r="AC482" s="1116"/>
      <c r="AD482" s="1116"/>
      <c r="AE482" s="1116"/>
      <c r="AF482" s="1116"/>
      <c r="AG482" s="1116"/>
      <c r="AH482" s="1116"/>
      <c r="AI482" s="1116"/>
      <c r="AJ482" s="1116"/>
      <c r="AK482" s="1116"/>
      <c r="AL482" s="1116"/>
      <c r="AM482" s="1116"/>
      <c r="AN482" s="1116"/>
      <c r="AO482" s="1116"/>
      <c r="AP482" s="1116"/>
      <c r="AQ482" s="1116"/>
      <c r="AR482" s="1116"/>
      <c r="AS482" s="1116"/>
      <c r="AT482" s="1116"/>
      <c r="AU482" s="1116"/>
      <c r="AV482" s="1116"/>
      <c r="AW482" s="1116"/>
      <c r="AX482" s="1116"/>
      <c r="AY482" s="1116"/>
      <c r="AZ482" s="1116"/>
      <c r="BA482" s="1116"/>
      <c r="BB482" s="1116"/>
    </row>
    <row r="483" spans="1:54" ht="15" x14ac:dyDescent="0.25">
      <c r="A483" s="176" t="s">
        <v>135</v>
      </c>
      <c r="B483" s="160">
        <v>2025</v>
      </c>
      <c r="C483" s="1163">
        <v>19860.270068633159</v>
      </c>
      <c r="D483" s="1146">
        <v>15790.488932627355</v>
      </c>
      <c r="E483" s="1147">
        <v>10466.035647184262</v>
      </c>
      <c r="F483" s="1147"/>
      <c r="G483" s="1147"/>
      <c r="H483" s="1148">
        <v>19218.829896621832</v>
      </c>
      <c r="I483" s="1148">
        <v>11525.699869008018</v>
      </c>
      <c r="J483" s="1167">
        <v>15372.264882814925</v>
      </c>
      <c r="K483" s="1168">
        <v>1489.1192150387894</v>
      </c>
      <c r="L483" s="1151">
        <v>9305.6723249576025</v>
      </c>
      <c r="M483" s="1152"/>
      <c r="N483" s="1152"/>
      <c r="O483" s="1153"/>
      <c r="P483" s="1154">
        <v>9305.6723249576025</v>
      </c>
      <c r="Q483" s="1154">
        <v>1489.1192150387888</v>
      </c>
      <c r="R483" s="1213">
        <v>5397.3957699981956</v>
      </c>
      <c r="S483" s="1214">
        <v>21349.38928367195</v>
      </c>
      <c r="T483" s="1158">
        <v>25096.161257584958</v>
      </c>
      <c r="U483" s="1158">
        <v>19771.707972141863</v>
      </c>
      <c r="V483" s="1159"/>
      <c r="W483" s="1159"/>
      <c r="X483" s="1160">
        <v>24305.433942746658</v>
      </c>
      <c r="Y483" s="1160">
        <v>19839.405066185845</v>
      </c>
      <c r="Z483" s="1215">
        <v>20769.66065281312</v>
      </c>
      <c r="AA483" s="166" t="s">
        <v>123</v>
      </c>
      <c r="AB483" s="152"/>
      <c r="AC483" s="1116"/>
      <c r="AD483" s="1116"/>
      <c r="AE483" s="1116"/>
      <c r="AF483" s="1116"/>
      <c r="AG483" s="1116"/>
      <c r="AH483" s="1116"/>
      <c r="AI483" s="1116"/>
      <c r="AJ483" s="1116"/>
      <c r="AK483" s="1116"/>
      <c r="AL483" s="1116"/>
      <c r="AM483" s="1116"/>
      <c r="AN483" s="1116"/>
      <c r="AO483" s="1116"/>
      <c r="AP483" s="1116"/>
      <c r="AQ483" s="1116"/>
      <c r="AR483" s="1116"/>
      <c r="AS483" s="1116"/>
      <c r="AT483" s="1116"/>
      <c r="AU483" s="1116"/>
      <c r="AV483" s="1116"/>
      <c r="AW483" s="1116"/>
      <c r="AX483" s="1116"/>
      <c r="AY483" s="1116"/>
      <c r="AZ483" s="1116"/>
      <c r="BA483" s="1116"/>
      <c r="BB483" s="1116"/>
    </row>
    <row r="484" spans="1:54" ht="15" x14ac:dyDescent="0.25">
      <c r="A484" s="176" t="s">
        <v>136</v>
      </c>
      <c r="B484" s="160">
        <v>2026</v>
      </c>
      <c r="C484" s="1163">
        <v>20338.185218805258</v>
      </c>
      <c r="D484" s="1146">
        <v>15914.317917343225</v>
      </c>
      <c r="E484" s="1147">
        <v>10555.102915083178</v>
      </c>
      <c r="F484" s="1147"/>
      <c r="G484" s="1147"/>
      <c r="H484" s="1148">
        <v>19602.542110165876</v>
      </c>
      <c r="I484" s="1148">
        <v>11602.528590655229</v>
      </c>
      <c r="J484" s="1167">
        <v>15602.535350410553</v>
      </c>
      <c r="K484" s="1168">
        <v>1542.7069709489617</v>
      </c>
      <c r="L484" s="1151">
        <v>10141.925295084733</v>
      </c>
      <c r="M484" s="1152"/>
      <c r="N484" s="1152"/>
      <c r="O484" s="1153"/>
      <c r="P484" s="1154">
        <v>10141.925295084733</v>
      </c>
      <c r="Q484" s="1154">
        <v>1542.7069709489624</v>
      </c>
      <c r="R484" s="1213">
        <v>5842.3161330168477</v>
      </c>
      <c r="S484" s="1214">
        <v>21880.89218975422</v>
      </c>
      <c r="T484" s="1158">
        <v>26056.243212427958</v>
      </c>
      <c r="U484" s="1158">
        <v>20697.028210167911</v>
      </c>
      <c r="V484" s="1159"/>
      <c r="W484" s="1159"/>
      <c r="X484" s="1160">
        <v>25176.756478525902</v>
      </c>
      <c r="Y484" s="1160">
        <v>20579.352596374163</v>
      </c>
      <c r="Z484" s="1215">
        <v>21444.851483427403</v>
      </c>
      <c r="AA484" s="166" t="s">
        <v>123</v>
      </c>
      <c r="AB484" s="152"/>
      <c r="AC484" s="1116"/>
      <c r="AD484" s="1116"/>
      <c r="AE484" s="1116"/>
      <c r="AF484" s="1116"/>
      <c r="AG484" s="1116"/>
      <c r="AH484" s="1116"/>
      <c r="AI484" s="1116"/>
      <c r="AJ484" s="1116"/>
      <c r="AK484" s="1116"/>
      <c r="AL484" s="1116"/>
      <c r="AM484" s="1116"/>
      <c r="AN484" s="1116"/>
      <c r="AO484" s="1116"/>
      <c r="AP484" s="1116"/>
      <c r="AQ484" s="1116"/>
      <c r="AR484" s="1116"/>
      <c r="AS484" s="1116"/>
      <c r="AT484" s="1116"/>
      <c r="AU484" s="1116"/>
      <c r="AV484" s="1116"/>
      <c r="AW484" s="1116"/>
      <c r="AX484" s="1116"/>
      <c r="AY484" s="1116"/>
      <c r="AZ484" s="1116"/>
      <c r="BA484" s="1116"/>
      <c r="BB484" s="1116"/>
    </row>
    <row r="485" spans="1:54" ht="15.6" thickBot="1" x14ac:dyDescent="0.3">
      <c r="A485" s="1162" t="s">
        <v>137</v>
      </c>
      <c r="B485" s="160">
        <v>2027</v>
      </c>
      <c r="C485" s="1163">
        <v>20817.037790469345</v>
      </c>
      <c r="D485" s="1146">
        <v>16034.805515284963</v>
      </c>
      <c r="E485" s="1147">
        <v>10642.232613054372</v>
      </c>
      <c r="F485" s="1147"/>
      <c r="G485" s="1147"/>
      <c r="H485" s="1148">
        <v>19987.695814969862</v>
      </c>
      <c r="I485" s="1148">
        <v>11675.021464235922</v>
      </c>
      <c r="J485" s="1167">
        <v>15831.358639602893</v>
      </c>
      <c r="K485" s="1168">
        <v>1597.2453255540111</v>
      </c>
      <c r="L485" s="1151">
        <v>11028.136329144967</v>
      </c>
      <c r="M485" s="1152"/>
      <c r="N485" s="1152"/>
      <c r="O485" s="1153"/>
      <c r="P485" s="1154">
        <v>11028.136329144967</v>
      </c>
      <c r="Q485" s="1154">
        <v>1597.2453255540113</v>
      </c>
      <c r="R485" s="1213">
        <v>6312.6908273494892</v>
      </c>
      <c r="S485" s="1214">
        <v>22414.283116023355</v>
      </c>
      <c r="T485" s="1158">
        <v>27062.94184442993</v>
      </c>
      <c r="U485" s="1158">
        <v>21670.36894219934</v>
      </c>
      <c r="V485" s="1159"/>
      <c r="W485" s="1159"/>
      <c r="X485" s="1160">
        <v>26102.011662775865</v>
      </c>
      <c r="Y485" s="1160">
        <v>21329.717605659211</v>
      </c>
      <c r="Z485" s="1215">
        <v>22144.049466952383</v>
      </c>
      <c r="AA485" s="166" t="s">
        <v>123</v>
      </c>
      <c r="AB485" s="152"/>
      <c r="AC485" s="1116"/>
      <c r="AD485" s="1116"/>
      <c r="AE485" s="1116"/>
      <c r="AF485" s="1116"/>
      <c r="AG485" s="1116"/>
      <c r="AH485" s="1116"/>
      <c r="AI485" s="1116"/>
      <c r="AJ485" s="1116"/>
      <c r="AK485" s="1116"/>
      <c r="AL485" s="1116"/>
      <c r="AM485" s="1116"/>
      <c r="AN485" s="1116"/>
      <c r="AO485" s="1116"/>
      <c r="AP485" s="1116"/>
      <c r="AQ485" s="1116"/>
      <c r="AR485" s="1116"/>
      <c r="AS485" s="1116"/>
      <c r="AT485" s="1116"/>
      <c r="AU485" s="1116"/>
      <c r="AV485" s="1116"/>
      <c r="AW485" s="1116"/>
      <c r="AX485" s="1116"/>
      <c r="AY485" s="1116"/>
      <c r="AZ485" s="1116"/>
      <c r="BA485" s="1116"/>
      <c r="BB485" s="1116"/>
    </row>
    <row r="486" spans="1:54" ht="15" x14ac:dyDescent="0.25">
      <c r="A486" s="1182" t="s">
        <v>138</v>
      </c>
      <c r="B486" s="160">
        <v>2028</v>
      </c>
      <c r="C486" s="1163">
        <v>21296.700318097897</v>
      </c>
      <c r="D486" s="1146">
        <v>16151.982805580141</v>
      </c>
      <c r="E486" s="1147">
        <v>10727.298505064327</v>
      </c>
      <c r="F486" s="1147"/>
      <c r="G486" s="1147"/>
      <c r="H486" s="1148">
        <v>20374.105321448635</v>
      </c>
      <c r="I486" s="1148">
        <v>11743.215764379609</v>
      </c>
      <c r="J486" s="1167">
        <v>16058.660542914122</v>
      </c>
      <c r="K486" s="1168">
        <v>1652.726842939481</v>
      </c>
      <c r="L486" s="1151">
        <v>11964.198563926768</v>
      </c>
      <c r="M486" s="1152"/>
      <c r="N486" s="1152"/>
      <c r="O486" s="1153"/>
      <c r="P486" s="1154">
        <v>11964.198563926768</v>
      </c>
      <c r="Q486" s="1154">
        <v>1652.7268429394808</v>
      </c>
      <c r="R486" s="1213">
        <v>6808.4627034331243</v>
      </c>
      <c r="S486" s="1214">
        <v>22949.42716103738</v>
      </c>
      <c r="T486" s="1158">
        <v>28116.181369506907</v>
      </c>
      <c r="U486" s="1158">
        <v>22691.497068991095</v>
      </c>
      <c r="V486" s="1159"/>
      <c r="W486" s="1159"/>
      <c r="X486" s="1160">
        <v>27084.347649584062</v>
      </c>
      <c r="Y486" s="1160">
        <v>22087.056083439526</v>
      </c>
      <c r="Z486" s="1215">
        <v>22867.123246347248</v>
      </c>
      <c r="AA486" s="166" t="s">
        <v>123</v>
      </c>
      <c r="AB486" s="152"/>
      <c r="AC486" s="1116"/>
      <c r="AD486" s="1116"/>
      <c r="AE486" s="1116"/>
      <c r="AF486" s="1116"/>
      <c r="AG486" s="1116"/>
      <c r="AH486" s="1116"/>
      <c r="AI486" s="1116"/>
      <c r="AJ486" s="1116"/>
      <c r="AK486" s="1116"/>
      <c r="AL486" s="1116"/>
      <c r="AM486" s="1116"/>
      <c r="AN486" s="1116"/>
      <c r="AO486" s="1116"/>
      <c r="AP486" s="1116"/>
      <c r="AQ486" s="1116"/>
      <c r="AR486" s="1116"/>
      <c r="AS486" s="1116"/>
      <c r="AT486" s="1116"/>
      <c r="AU486" s="1116"/>
      <c r="AV486" s="1116"/>
      <c r="AW486" s="1116"/>
      <c r="AX486" s="1116"/>
      <c r="AY486" s="1116"/>
      <c r="AZ486" s="1116"/>
      <c r="BA486" s="1116"/>
      <c r="BB486" s="1116"/>
    </row>
    <row r="487" spans="1:54" ht="15" x14ac:dyDescent="0.25">
      <c r="A487" s="1181" t="s">
        <v>139</v>
      </c>
      <c r="B487" s="160">
        <v>2029</v>
      </c>
      <c r="C487" s="1163">
        <v>21776.956564237014</v>
      </c>
      <c r="D487" s="1146">
        <v>16265.872812221827</v>
      </c>
      <c r="E487" s="1147">
        <v>10810.163780484951</v>
      </c>
      <c r="F487" s="1147"/>
      <c r="G487" s="1147"/>
      <c r="H487" s="1148">
        <v>20761.52448275809</v>
      </c>
      <c r="I487" s="1148">
        <v>11807.13762187111</v>
      </c>
      <c r="J487" s="1167">
        <v>16284.331052314599</v>
      </c>
      <c r="K487" s="1168">
        <v>1709.1366832688414</v>
      </c>
      <c r="L487" s="1151">
        <v>12949.996936690668</v>
      </c>
      <c r="M487" s="1152"/>
      <c r="N487" s="1152"/>
      <c r="O487" s="1153"/>
      <c r="P487" s="1154">
        <v>12949.996936690668</v>
      </c>
      <c r="Q487" s="1154">
        <v>1709.1366832688418</v>
      </c>
      <c r="R487" s="1213">
        <v>7329.5668099797549</v>
      </c>
      <c r="S487" s="1214">
        <v>23486.093247505854</v>
      </c>
      <c r="T487" s="1158">
        <v>29215.869748912497</v>
      </c>
      <c r="U487" s="1158">
        <v>23760.160717175619</v>
      </c>
      <c r="V487" s="1159"/>
      <c r="W487" s="1159"/>
      <c r="X487" s="1160">
        <v>28126.191915156323</v>
      </c>
      <c r="Y487" s="1160">
        <v>22848.557227239657</v>
      </c>
      <c r="Z487" s="1215">
        <v>23613.897862294354</v>
      </c>
      <c r="AA487" s="166" t="s">
        <v>123</v>
      </c>
      <c r="AB487" s="152"/>
      <c r="AC487" s="1116"/>
      <c r="AD487" s="1116"/>
      <c r="AE487" s="1116"/>
      <c r="AF487" s="1116"/>
      <c r="AG487" s="1116"/>
      <c r="AH487" s="1116"/>
      <c r="AI487" s="1116"/>
      <c r="AJ487" s="1116"/>
      <c r="AK487" s="1116"/>
      <c r="AL487" s="1116"/>
      <c r="AM487" s="1116"/>
      <c r="AN487" s="1116"/>
      <c r="AO487" s="1116"/>
      <c r="AP487" s="1116"/>
      <c r="AQ487" s="1116"/>
      <c r="AR487" s="1116"/>
      <c r="AS487" s="1116"/>
      <c r="AT487" s="1116"/>
      <c r="AU487" s="1116"/>
      <c r="AV487" s="1116"/>
      <c r="AW487" s="1116"/>
      <c r="AX487" s="1116"/>
      <c r="AY487" s="1116"/>
      <c r="AZ487" s="1116"/>
      <c r="BA487" s="1116"/>
      <c r="BB487" s="1116"/>
    </row>
    <row r="488" spans="1:54" ht="15" x14ac:dyDescent="0.25">
      <c r="A488" s="1183" t="s">
        <v>2725</v>
      </c>
      <c r="B488" s="160">
        <v>2030</v>
      </c>
      <c r="C488" s="1163">
        <v>22257.58008670088</v>
      </c>
      <c r="D488" s="1146">
        <v>16376.47518950326</v>
      </c>
      <c r="E488" s="1147">
        <v>10890.690411885473</v>
      </c>
      <c r="F488" s="1147"/>
      <c r="G488" s="1147"/>
      <c r="H488" s="1148">
        <v>21149.697214878906</v>
      </c>
      <c r="I488" s="1148">
        <v>11866.79991051417</v>
      </c>
      <c r="J488" s="1167">
        <v>16508.248562696539</v>
      </c>
      <c r="K488" s="1168">
        <v>1766.4584439111206</v>
      </c>
      <c r="L488" s="1151">
        <v>13985.39190822122</v>
      </c>
      <c r="M488" s="1152"/>
      <c r="N488" s="1152"/>
      <c r="O488" s="1153"/>
      <c r="P488" s="1154">
        <v>13985.39190822122</v>
      </c>
      <c r="Q488" s="1154">
        <v>1766.4584439111204</v>
      </c>
      <c r="R488" s="1213">
        <v>7875.92517606617</v>
      </c>
      <c r="S488" s="1214">
        <v>24024.038530612001</v>
      </c>
      <c r="T488" s="1158">
        <v>30361.86709772448</v>
      </c>
      <c r="U488" s="1158">
        <v>24876.082320106692</v>
      </c>
      <c r="V488" s="1159"/>
      <c r="W488" s="1159"/>
      <c r="X488" s="1160">
        <v>29229.139583330252</v>
      </c>
      <c r="Y488" s="1160">
        <v>23612.185715631866</v>
      </c>
      <c r="Z488" s="1215">
        <v>24384.173738762707</v>
      </c>
      <c r="AA488" s="166" t="s">
        <v>123</v>
      </c>
      <c r="AB488" s="152"/>
      <c r="AC488" s="1116"/>
      <c r="AD488" s="1116"/>
      <c r="AE488" s="1116"/>
      <c r="AF488" s="1116"/>
      <c r="AG488" s="1116"/>
      <c r="AH488" s="1116"/>
      <c r="AI488" s="1116"/>
      <c r="AJ488" s="1116"/>
      <c r="AK488" s="1116"/>
      <c r="AL488" s="1116"/>
      <c r="AM488" s="1116"/>
      <c r="AN488" s="1116"/>
      <c r="AO488" s="1116"/>
      <c r="AP488" s="1116"/>
      <c r="AQ488" s="1116"/>
      <c r="AR488" s="1116"/>
      <c r="AS488" s="1116"/>
      <c r="AT488" s="1116"/>
      <c r="AU488" s="1116"/>
      <c r="AV488" s="1116"/>
      <c r="AW488" s="1116"/>
      <c r="AX488" s="1116"/>
      <c r="AY488" s="1116"/>
      <c r="AZ488" s="1116"/>
      <c r="BA488" s="1116"/>
      <c r="BB488" s="1116"/>
    </row>
    <row r="489" spans="1:54" ht="15" x14ac:dyDescent="0.25">
      <c r="A489" s="1184" t="s">
        <v>140</v>
      </c>
      <c r="B489" s="160">
        <v>2031</v>
      </c>
      <c r="C489" s="1163">
        <v>22738.524527385547</v>
      </c>
      <c r="D489" s="1146">
        <v>16483.81064628849</v>
      </c>
      <c r="E489" s="1147">
        <v>10968.803587630679</v>
      </c>
      <c r="F489" s="1147"/>
      <c r="G489" s="1147"/>
      <c r="H489" s="1148">
        <v>21538.510196243853</v>
      </c>
      <c r="I489" s="1148">
        <v>11922.248977959291</v>
      </c>
      <c r="J489" s="1167">
        <v>16730.379587101572</v>
      </c>
      <c r="K489" s="1168">
        <v>1824.6893800173207</v>
      </c>
      <c r="L489" s="1151">
        <v>15070.25201496008</v>
      </c>
      <c r="M489" s="1152"/>
      <c r="N489" s="1152"/>
      <c r="O489" s="1153"/>
      <c r="P489" s="1154">
        <v>15070.252014960079</v>
      </c>
      <c r="Q489" s="1154">
        <v>1824.6893800173239</v>
      </c>
      <c r="R489" s="1213">
        <v>8447.4706974887013</v>
      </c>
      <c r="S489" s="1214">
        <v>24563.213907402867</v>
      </c>
      <c r="T489" s="1158">
        <v>31554.062661248572</v>
      </c>
      <c r="U489" s="1158">
        <v>26039.055602590757</v>
      </c>
      <c r="V489" s="1159"/>
      <c r="W489" s="1159"/>
      <c r="X489" s="1160">
        <v>30394.049822500394</v>
      </c>
      <c r="Y489" s="1160">
        <v>24376.838291661068</v>
      </c>
      <c r="Z489" s="1215">
        <v>25177.850284590273</v>
      </c>
      <c r="AA489" s="166" t="s">
        <v>123</v>
      </c>
      <c r="AB489" s="152"/>
      <c r="AC489" s="1116"/>
      <c r="AD489" s="1116"/>
      <c r="AE489" s="1116"/>
      <c r="AF489" s="1116"/>
      <c r="AG489" s="1116"/>
      <c r="AH489" s="1116"/>
      <c r="AI489" s="1116"/>
      <c r="AJ489" s="1116"/>
      <c r="AK489" s="1116"/>
      <c r="AL489" s="1116"/>
      <c r="AM489" s="1116"/>
      <c r="AN489" s="1116"/>
      <c r="AO489" s="1116"/>
      <c r="AP489" s="1116"/>
      <c r="AQ489" s="1116"/>
      <c r="AR489" s="1116"/>
      <c r="AS489" s="1116"/>
      <c r="AT489" s="1116"/>
      <c r="AU489" s="1116"/>
      <c r="AV489" s="1116"/>
      <c r="AW489" s="1116"/>
      <c r="AX489" s="1116"/>
      <c r="AY489" s="1116"/>
      <c r="AZ489" s="1116"/>
      <c r="BA489" s="1116"/>
      <c r="BB489" s="1116"/>
    </row>
    <row r="490" spans="1:54" ht="15" x14ac:dyDescent="0.25">
      <c r="A490" s="1184" t="s">
        <v>141</v>
      </c>
      <c r="B490" s="160">
        <v>2032</v>
      </c>
      <c r="C490" s="1163">
        <v>23219.643759456514</v>
      </c>
      <c r="D490" s="1146">
        <v>16587.832710982497</v>
      </c>
      <c r="E490" s="1147">
        <v>11044.381982354953</v>
      </c>
      <c r="F490" s="1147"/>
      <c r="G490" s="1147"/>
      <c r="H490" s="1148">
        <v>21927.764617597539</v>
      </c>
      <c r="I490" s="1148">
        <v>11973.47435093177</v>
      </c>
      <c r="J490" s="1167">
        <v>16950.619484264655</v>
      </c>
      <c r="K490" s="1168">
        <v>1883.8184916800503</v>
      </c>
      <c r="L490" s="1151">
        <v>16204.372726601652</v>
      </c>
      <c r="M490" s="1152"/>
      <c r="N490" s="1152"/>
      <c r="O490" s="1153"/>
      <c r="P490" s="1154">
        <v>16204.37272660165</v>
      </c>
      <c r="Q490" s="1154">
        <v>1883.8184916800519</v>
      </c>
      <c r="R490" s="1213">
        <v>9044.0956091408516</v>
      </c>
      <c r="S490" s="1214">
        <v>25103.462251136563</v>
      </c>
      <c r="T490" s="1158">
        <v>32792.205437584147</v>
      </c>
      <c r="U490" s="1158">
        <v>27248.754708956607</v>
      </c>
      <c r="V490" s="1159"/>
      <c r="W490" s="1159"/>
      <c r="X490" s="1160">
        <v>31620.968220246326</v>
      </c>
      <c r="Y490" s="1160">
        <v>25141.980044871885</v>
      </c>
      <c r="Z490" s="1215">
        <v>25994.715093405506</v>
      </c>
      <c r="AA490" s="166" t="s">
        <v>123</v>
      </c>
      <c r="AB490" s="152"/>
      <c r="AC490" s="1116"/>
      <c r="AD490" s="1116"/>
      <c r="AE490" s="1116"/>
      <c r="AF490" s="1116"/>
      <c r="AG490" s="1116"/>
      <c r="AH490" s="1116"/>
      <c r="AI490" s="1116"/>
      <c r="AJ490" s="1116"/>
      <c r="AK490" s="1116"/>
      <c r="AL490" s="1116"/>
      <c r="AM490" s="1116"/>
      <c r="AN490" s="1116"/>
      <c r="AO490" s="1116"/>
      <c r="AP490" s="1116"/>
      <c r="AQ490" s="1116"/>
      <c r="AR490" s="1116"/>
      <c r="AS490" s="1116"/>
      <c r="AT490" s="1116"/>
      <c r="AU490" s="1116"/>
      <c r="AV490" s="1116"/>
      <c r="AW490" s="1116"/>
      <c r="AX490" s="1116"/>
      <c r="AY490" s="1116"/>
      <c r="AZ490" s="1116"/>
      <c r="BA490" s="1116"/>
      <c r="BB490" s="1116"/>
    </row>
    <row r="491" spans="1:54" ht="15" x14ac:dyDescent="0.25">
      <c r="A491" s="177" t="s">
        <v>142</v>
      </c>
      <c r="B491" s="160">
        <v>2033</v>
      </c>
      <c r="C491" s="1163">
        <v>23700.454390997966</v>
      </c>
      <c r="D491" s="1146">
        <v>16688.38488756874</v>
      </c>
      <c r="E491" s="1147">
        <v>11117.187124464763</v>
      </c>
      <c r="F491" s="1147"/>
      <c r="G491" s="1147"/>
      <c r="H491" s="1148">
        <v>22316.986715472041</v>
      </c>
      <c r="I491" s="1148">
        <v>12020.364219882271</v>
      </c>
      <c r="J491" s="1167">
        <v>17168.675467677156</v>
      </c>
      <c r="K491" s="1168">
        <v>1943.8066029760766</v>
      </c>
      <c r="L491" s="1151">
        <v>17387.408971155408</v>
      </c>
      <c r="M491" s="1152"/>
      <c r="N491" s="1152"/>
      <c r="O491" s="1153"/>
      <c r="P491" s="1154">
        <v>17387.408971155408</v>
      </c>
      <c r="Q491" s="1154">
        <v>1943.8066029760785</v>
      </c>
      <c r="R491" s="1213">
        <v>9665.6077870657427</v>
      </c>
      <c r="S491" s="1214">
        <v>25644.260993974043</v>
      </c>
      <c r="T491" s="1158">
        <v>34075.793858724152</v>
      </c>
      <c r="U491" s="1158">
        <v>28504.596095620171</v>
      </c>
      <c r="V491" s="1159"/>
      <c r="W491" s="1159"/>
      <c r="X491" s="1160">
        <v>32909.177293231849</v>
      </c>
      <c r="Y491" s="1160">
        <v>25907.256672313728</v>
      </c>
      <c r="Z491" s="1215">
        <v>26834.283254742899</v>
      </c>
      <c r="AA491" s="166" t="s">
        <v>123</v>
      </c>
      <c r="AB491" s="152"/>
      <c r="AC491" s="1116"/>
      <c r="AD491" s="1116"/>
      <c r="AE491" s="1116"/>
      <c r="AF491" s="1116"/>
      <c r="AG491" s="1116"/>
      <c r="AH491" s="1116"/>
      <c r="AI491" s="1116"/>
      <c r="AJ491" s="1116"/>
      <c r="AK491" s="1116"/>
      <c r="AL491" s="1116"/>
      <c r="AM491" s="1116"/>
      <c r="AN491" s="1116"/>
      <c r="AO491" s="1116"/>
      <c r="AP491" s="1116"/>
      <c r="AQ491" s="1116"/>
      <c r="AR491" s="1116"/>
      <c r="AS491" s="1116"/>
      <c r="AT491" s="1116"/>
      <c r="AU491" s="1116"/>
      <c r="AV491" s="1116"/>
      <c r="AW491" s="1116"/>
      <c r="AX491" s="1116"/>
      <c r="AY491" s="1116"/>
      <c r="AZ491" s="1116"/>
      <c r="BA491" s="1116"/>
      <c r="BB491" s="1116"/>
    </row>
    <row r="492" spans="1:54" ht="15" x14ac:dyDescent="0.25">
      <c r="A492" s="177" t="s">
        <v>143</v>
      </c>
      <c r="B492" s="160">
        <v>2034</v>
      </c>
      <c r="C492" s="1163">
        <v>24180.33019574784</v>
      </c>
      <c r="D492" s="1146">
        <v>16785.258001816463</v>
      </c>
      <c r="E492" s="1147">
        <v>11186.938700289265</v>
      </c>
      <c r="F492" s="1147"/>
      <c r="G492" s="1147"/>
      <c r="H492" s="1148">
        <v>22705.584116902661</v>
      </c>
      <c r="I492" s="1148">
        <v>12062.767148333047</v>
      </c>
      <c r="J492" s="1167">
        <v>17384.175632617855</v>
      </c>
      <c r="K492" s="1168">
        <v>2004.6009834736449</v>
      </c>
      <c r="L492" s="1151">
        <v>18618.899140315243</v>
      </c>
      <c r="M492" s="1152"/>
      <c r="N492" s="1152"/>
      <c r="O492" s="1153"/>
      <c r="P492" s="1154">
        <v>18618.899140315243</v>
      </c>
      <c r="Q492" s="1154">
        <v>2004.6009834736433</v>
      </c>
      <c r="R492" s="1213">
        <v>10311.750061894443</v>
      </c>
      <c r="S492" s="1214">
        <v>26184.931179221483</v>
      </c>
      <c r="T492" s="1158">
        <v>35404.157142131706</v>
      </c>
      <c r="U492" s="1158">
        <v>29805.837840604509</v>
      </c>
      <c r="V492" s="1159"/>
      <c r="W492" s="1159"/>
      <c r="X492" s="1160">
        <v>34257.457298321264</v>
      </c>
      <c r="Y492" s="1160">
        <v>26672.493476317206</v>
      </c>
      <c r="Z492" s="1215">
        <v>27695.925694512298</v>
      </c>
      <c r="AA492" s="166" t="s">
        <v>123</v>
      </c>
      <c r="AB492" s="152"/>
      <c r="AC492" s="1116"/>
      <c r="AD492" s="1116"/>
      <c r="AE492" s="1116"/>
      <c r="AF492" s="1116"/>
      <c r="AG492" s="1116"/>
      <c r="AH492" s="1116"/>
      <c r="AI492" s="1116"/>
      <c r="AJ492" s="1116"/>
      <c r="AK492" s="1116"/>
      <c r="AL492" s="1116"/>
      <c r="AM492" s="1116"/>
      <c r="AN492" s="1116"/>
      <c r="AO492" s="1116"/>
      <c r="AP492" s="1116"/>
      <c r="AQ492" s="1116"/>
      <c r="AR492" s="1116"/>
      <c r="AS492" s="1116"/>
      <c r="AT492" s="1116"/>
      <c r="AU492" s="1116"/>
      <c r="AV492" s="1116"/>
      <c r="AW492" s="1116"/>
      <c r="AX492" s="1116"/>
      <c r="AY492" s="1116"/>
      <c r="AZ492" s="1116"/>
      <c r="BA492" s="1116"/>
      <c r="BB492" s="1116"/>
    </row>
    <row r="493" spans="1:54" ht="15.6" thickBot="1" x14ac:dyDescent="0.3">
      <c r="A493" s="1162" t="s">
        <v>144</v>
      </c>
      <c r="B493" s="160">
        <v>2035</v>
      </c>
      <c r="C493" s="1163">
        <v>24658.761792602989</v>
      </c>
      <c r="D493" s="1146">
        <v>16878.292447248292</v>
      </c>
      <c r="E493" s="1147">
        <v>11253.424232906131</v>
      </c>
      <c r="F493" s="1147"/>
      <c r="G493" s="1147"/>
      <c r="H493" s="1148">
        <v>23093.066496340005</v>
      </c>
      <c r="I493" s="1148">
        <v>12100.585818831596</v>
      </c>
      <c r="J493" s="1167">
        <v>17596.826157585801</v>
      </c>
      <c r="K493" s="1168">
        <v>2066.1564664927159</v>
      </c>
      <c r="L493" s="1151">
        <v>19898.362193824258</v>
      </c>
      <c r="M493" s="1152"/>
      <c r="N493" s="1152"/>
      <c r="O493" s="1153"/>
      <c r="P493" s="1154">
        <v>19898.362193824258</v>
      </c>
      <c r="Q493" s="1154">
        <v>2066.1564664927191</v>
      </c>
      <c r="R493" s="1213">
        <v>10982.259330158488</v>
      </c>
      <c r="S493" s="1214">
        <v>26724.918259095706</v>
      </c>
      <c r="T493" s="1158">
        <v>36776.65464107255</v>
      </c>
      <c r="U493" s="1158">
        <v>31151.786426730388</v>
      </c>
      <c r="V493" s="1159"/>
      <c r="W493" s="1159"/>
      <c r="X493" s="1160">
        <v>35664.427561818971</v>
      </c>
      <c r="Y493" s="1160">
        <v>27437.811989446785</v>
      </c>
      <c r="Z493" s="1215">
        <v>28579.085487744291</v>
      </c>
      <c r="AA493" s="166" t="s">
        <v>123</v>
      </c>
      <c r="AB493" s="152"/>
      <c r="AC493" s="1116"/>
      <c r="AD493" s="1116"/>
      <c r="AE493" s="1116"/>
      <c r="AF493" s="1116"/>
      <c r="AG493" s="1116"/>
      <c r="AH493" s="1116"/>
      <c r="AI493" s="1116"/>
      <c r="AJ493" s="1116"/>
      <c r="AK493" s="1116"/>
      <c r="AL493" s="1116"/>
      <c r="AM493" s="1116"/>
      <c r="AN493" s="1116"/>
      <c r="AO493" s="1116"/>
      <c r="AP493" s="1116"/>
      <c r="AQ493" s="1116"/>
      <c r="AR493" s="1116"/>
      <c r="AS493" s="1116"/>
      <c r="AT493" s="1116"/>
      <c r="AU493" s="1116"/>
      <c r="AV493" s="1116"/>
      <c r="AW493" s="1116"/>
      <c r="AX493" s="1116"/>
      <c r="AY493" s="1116"/>
      <c r="AZ493" s="1116"/>
      <c r="BA493" s="1116"/>
      <c r="BB493" s="1116"/>
    </row>
    <row r="494" spans="1:54" ht="15" x14ac:dyDescent="0.25">
      <c r="A494" s="1185" t="s">
        <v>145</v>
      </c>
      <c r="B494" s="160">
        <v>2036</v>
      </c>
      <c r="C494" s="1163">
        <v>25135.486303468126</v>
      </c>
      <c r="D494" s="1146">
        <v>16967.480293464923</v>
      </c>
      <c r="E494" s="1147">
        <v>11316.54924627995</v>
      </c>
      <c r="F494" s="1147"/>
      <c r="G494" s="1147"/>
      <c r="H494" s="1148">
        <v>23479.172351917689</v>
      </c>
      <c r="I494" s="1148">
        <v>12133.83821022431</v>
      </c>
      <c r="J494" s="1167">
        <v>17806.505281071</v>
      </c>
      <c r="K494" s="1168">
        <v>2128.4469405681775</v>
      </c>
      <c r="L494" s="1151">
        <v>21225.436995028664</v>
      </c>
      <c r="M494" s="1152"/>
      <c r="N494" s="1152"/>
      <c r="O494" s="1153"/>
      <c r="P494" s="1154">
        <v>21225.436995028664</v>
      </c>
      <c r="Q494" s="1154">
        <v>2128.4469405681757</v>
      </c>
      <c r="R494" s="1213">
        <v>11676.941967798421</v>
      </c>
      <c r="S494" s="1214">
        <v>27263.933244036303</v>
      </c>
      <c r="T494" s="1158">
        <v>38192.917288493583</v>
      </c>
      <c r="U494" s="1158">
        <v>32541.986241308616</v>
      </c>
      <c r="V494" s="1159"/>
      <c r="W494" s="1159"/>
      <c r="X494" s="1160">
        <v>37128.883512693865</v>
      </c>
      <c r="Y494" s="1160">
        <v>28203.674336531803</v>
      </c>
      <c r="Z494" s="1215">
        <v>29483.447248869423</v>
      </c>
      <c r="AA494" s="166" t="s">
        <v>123</v>
      </c>
      <c r="AB494" s="152"/>
      <c r="AC494" s="1116"/>
      <c r="AD494" s="1116"/>
      <c r="AE494" s="1116"/>
      <c r="AF494" s="1116"/>
      <c r="AG494" s="1116"/>
      <c r="AH494" s="1116"/>
      <c r="AI494" s="1116"/>
      <c r="AJ494" s="1116"/>
      <c r="AK494" s="1116"/>
      <c r="AL494" s="1116"/>
      <c r="AM494" s="1116"/>
      <c r="AN494" s="1116"/>
      <c r="AO494" s="1116"/>
      <c r="AP494" s="1116"/>
      <c r="AQ494" s="1116"/>
      <c r="AR494" s="1116"/>
      <c r="AS494" s="1116"/>
      <c r="AT494" s="1116"/>
      <c r="AU494" s="1116"/>
      <c r="AV494" s="1116"/>
      <c r="AW494" s="1116"/>
      <c r="AX494" s="1116"/>
      <c r="AY494" s="1116"/>
      <c r="AZ494" s="1116"/>
      <c r="BA494" s="1116"/>
      <c r="BB494" s="1116"/>
    </row>
    <row r="495" spans="1:54" ht="15" x14ac:dyDescent="0.25">
      <c r="A495" s="1186" t="s">
        <v>146</v>
      </c>
      <c r="B495" s="160">
        <v>2037</v>
      </c>
      <c r="C495" s="1163">
        <v>25610.448145817692</v>
      </c>
      <c r="D495" s="1146">
        <v>17052.842660631894</v>
      </c>
      <c r="E495" s="1147">
        <v>11376.311379234119</v>
      </c>
      <c r="F495" s="1147"/>
      <c r="G495" s="1147"/>
      <c r="H495" s="1148">
        <v>23863.806286189683</v>
      </c>
      <c r="I495" s="1148">
        <v>12162.595170932786</v>
      </c>
      <c r="J495" s="1167">
        <v>18013.200728561234</v>
      </c>
      <c r="K495" s="1168">
        <v>2191.4630865294807</v>
      </c>
      <c r="L495" s="1151">
        <v>22599.77112826395</v>
      </c>
      <c r="M495" s="1152"/>
      <c r="N495" s="1152"/>
      <c r="O495" s="1153"/>
      <c r="P495" s="1154">
        <v>22599.77112826395</v>
      </c>
      <c r="Q495" s="1154">
        <v>2191.4630865294821</v>
      </c>
      <c r="R495" s="1213">
        <v>12395.617107396716</v>
      </c>
      <c r="S495" s="1214">
        <v>27801.911232347175</v>
      </c>
      <c r="T495" s="1158">
        <v>39652.613788895847</v>
      </c>
      <c r="U495" s="1158">
        <v>33976.082507498068</v>
      </c>
      <c r="V495" s="1159"/>
      <c r="W495" s="1159"/>
      <c r="X495" s="1160">
        <v>38649.653229185424</v>
      </c>
      <c r="Y495" s="1160">
        <v>28970.7517899753</v>
      </c>
      <c r="Z495" s="1215">
        <v>30408.817835957951</v>
      </c>
      <c r="AA495" s="166" t="s">
        <v>123</v>
      </c>
      <c r="AB495" s="152"/>
      <c r="AC495" s="1116"/>
      <c r="AD495" s="1116"/>
      <c r="AE495" s="1116"/>
      <c r="AF495" s="1116"/>
      <c r="AG495" s="1116"/>
      <c r="AH495" s="1116"/>
      <c r="AI495" s="1116"/>
      <c r="AJ495" s="1116"/>
      <c r="AK495" s="1116"/>
      <c r="AL495" s="1116"/>
      <c r="AM495" s="1116"/>
      <c r="AN495" s="1116"/>
      <c r="AO495" s="1116"/>
      <c r="AP495" s="1116"/>
      <c r="AQ495" s="1116"/>
      <c r="AR495" s="1116"/>
      <c r="AS495" s="1116"/>
      <c r="AT495" s="1116"/>
      <c r="AU495" s="1116"/>
      <c r="AV495" s="1116"/>
      <c r="AW495" s="1116"/>
      <c r="AX495" s="1116"/>
      <c r="AY495" s="1116"/>
      <c r="AZ495" s="1116"/>
      <c r="BA495" s="1116"/>
      <c r="BB495" s="1116"/>
    </row>
    <row r="496" spans="1:54" ht="15.6" thickBot="1" x14ac:dyDescent="0.3">
      <c r="A496" s="1187" t="s">
        <v>147</v>
      </c>
      <c r="B496" s="160">
        <v>2038</v>
      </c>
      <c r="C496" s="1163">
        <v>26083.605588146012</v>
      </c>
      <c r="D496" s="1146">
        <v>17134.295627374238</v>
      </c>
      <c r="E496" s="1147">
        <v>11432.716962039649</v>
      </c>
      <c r="F496" s="1147"/>
      <c r="G496" s="1147"/>
      <c r="H496" s="1148">
        <v>24246.85969456541</v>
      </c>
      <c r="I496" s="1148">
        <v>12186.88575714119</v>
      </c>
      <c r="J496" s="1167">
        <v>18216.8727258533</v>
      </c>
      <c r="K496" s="1168">
        <v>2255.1965740404248</v>
      </c>
      <c r="L496" s="1151">
        <v>24020.842535912587</v>
      </c>
      <c r="M496" s="1152"/>
      <c r="N496" s="1152"/>
      <c r="O496" s="1153"/>
      <c r="P496" s="1154">
        <v>24020.842535912583</v>
      </c>
      <c r="Q496" s="1154">
        <v>2255.1965740404248</v>
      </c>
      <c r="R496" s="1213">
        <v>13138.019554976505</v>
      </c>
      <c r="S496" s="1214">
        <v>28338.802162186439</v>
      </c>
      <c r="T496" s="1158">
        <v>41155.138163286829</v>
      </c>
      <c r="U496" s="1158">
        <v>35453.559497952236</v>
      </c>
      <c r="V496" s="1159"/>
      <c r="W496" s="1159"/>
      <c r="X496" s="1160">
        <v>40225.338863762729</v>
      </c>
      <c r="Y496" s="1160">
        <v>29739.661018520932</v>
      </c>
      <c r="Z496" s="1215">
        <v>31354.892280829805</v>
      </c>
      <c r="AA496" s="166" t="s">
        <v>123</v>
      </c>
      <c r="AB496" s="152"/>
      <c r="AC496" s="1116"/>
      <c r="AD496" s="1116"/>
      <c r="AE496" s="1116"/>
      <c r="AF496" s="1116"/>
      <c r="AG496" s="1116"/>
      <c r="AH496" s="1116"/>
      <c r="AI496" s="1116"/>
      <c r="AJ496" s="1116"/>
      <c r="AK496" s="1116"/>
      <c r="AL496" s="1116"/>
      <c r="AM496" s="1116"/>
      <c r="AN496" s="1116"/>
      <c r="AO496" s="1116"/>
      <c r="AP496" s="1116"/>
      <c r="AQ496" s="1116"/>
      <c r="AR496" s="1116"/>
      <c r="AS496" s="1116"/>
      <c r="AT496" s="1116"/>
      <c r="AU496" s="1116"/>
      <c r="AV496" s="1116"/>
      <c r="AW496" s="1116"/>
      <c r="AX496" s="1116"/>
      <c r="AY496" s="1116"/>
      <c r="AZ496" s="1116"/>
      <c r="BA496" s="1116"/>
      <c r="BB496" s="1116"/>
    </row>
    <row r="497" spans="2:54" ht="15" x14ac:dyDescent="0.25">
      <c r="B497" s="160">
        <v>2039</v>
      </c>
      <c r="C497" s="1163">
        <v>26555.015501626793</v>
      </c>
      <c r="D497" s="1146">
        <v>17211.74795304978</v>
      </c>
      <c r="E497" s="1147">
        <v>11485.815543190727</v>
      </c>
      <c r="F497" s="1147"/>
      <c r="G497" s="1147"/>
      <c r="H497" s="1148">
        <v>24628.303147821203</v>
      </c>
      <c r="I497" s="1148">
        <v>12206.749517423665</v>
      </c>
      <c r="J497" s="1167">
        <v>18417.526332622434</v>
      </c>
      <c r="K497" s="1168">
        <v>2319.6475270559172</v>
      </c>
      <c r="L497" s="1151">
        <v>25488.061933698868</v>
      </c>
      <c r="M497" s="1152"/>
      <c r="N497" s="1152"/>
      <c r="O497" s="1153"/>
      <c r="P497" s="1154">
        <v>25488.061933698868</v>
      </c>
      <c r="Q497" s="1154">
        <v>2319.6475270559167</v>
      </c>
      <c r="R497" s="1213">
        <v>13903.854730377392</v>
      </c>
      <c r="S497" s="1214">
        <v>28874.663028682709</v>
      </c>
      <c r="T497" s="1158">
        <v>42699.809886748648</v>
      </c>
      <c r="U497" s="1158">
        <v>36973.877476889596</v>
      </c>
      <c r="V497" s="1159"/>
      <c r="W497" s="1159"/>
      <c r="X497" s="1160">
        <v>41854.528857697223</v>
      </c>
      <c r="Y497" s="1160">
        <v>30511.038070516748</v>
      </c>
      <c r="Z497" s="1215">
        <v>32321.381062999826</v>
      </c>
      <c r="AA497" s="166" t="s">
        <v>123</v>
      </c>
      <c r="AB497" s="152"/>
      <c r="AC497" s="1116"/>
      <c r="AD497" s="1116"/>
      <c r="AE497" s="1116"/>
      <c r="AF497" s="1116"/>
      <c r="AG497" s="1116"/>
      <c r="AH497" s="1116"/>
      <c r="AI497" s="1116"/>
      <c r="AJ497" s="1116"/>
      <c r="AK497" s="1116"/>
      <c r="AL497" s="1116"/>
      <c r="AM497" s="1116"/>
      <c r="AN497" s="1116"/>
      <c r="AO497" s="1116"/>
      <c r="AP497" s="1116"/>
      <c r="AQ497" s="1116"/>
      <c r="AR497" s="1116"/>
      <c r="AS497" s="1116"/>
      <c r="AT497" s="1116"/>
      <c r="AU497" s="1116"/>
      <c r="AV497" s="1116"/>
      <c r="AW497" s="1116"/>
      <c r="AX497" s="1116"/>
      <c r="AY497" s="1116"/>
      <c r="AZ497" s="1116"/>
      <c r="BA497" s="1116"/>
      <c r="BB497" s="1116"/>
    </row>
    <row r="498" spans="2:54" ht="15" x14ac:dyDescent="0.25">
      <c r="B498" s="160">
        <v>2040</v>
      </c>
      <c r="C498" s="1163">
        <v>27024.733602806176</v>
      </c>
      <c r="D498" s="1146">
        <v>17285.167879215001</v>
      </c>
      <c r="E498" s="1147">
        <v>11535.662407536962</v>
      </c>
      <c r="F498" s="1147"/>
      <c r="G498" s="1147"/>
      <c r="H498" s="1148">
        <v>25008.129210679483</v>
      </c>
      <c r="I498" s="1148">
        <v>12222.24671569261</v>
      </c>
      <c r="J498" s="1167">
        <v>18615.187963186047</v>
      </c>
      <c r="K498" s="1168">
        <v>2384.8161614983283</v>
      </c>
      <c r="L498" s="1151">
        <v>27000.870935946539</v>
      </c>
      <c r="M498" s="1152"/>
      <c r="N498" s="1152"/>
      <c r="O498" s="1153"/>
      <c r="P498" s="1154">
        <v>27000.870935946539</v>
      </c>
      <c r="Q498" s="1154">
        <v>2384.8161614983292</v>
      </c>
      <c r="R498" s="1213">
        <v>14692.843548722434</v>
      </c>
      <c r="S498" s="1214">
        <v>29409.549764304506</v>
      </c>
      <c r="T498" s="1158">
        <v>44286.038815161541</v>
      </c>
      <c r="U498" s="1158">
        <v>38536.533343483505</v>
      </c>
      <c r="V498" s="1159"/>
      <c r="W498" s="1159"/>
      <c r="X498" s="1160">
        <v>43535.960761850096</v>
      </c>
      <c r="Y498" s="1160">
        <v>31285.453853449602</v>
      </c>
      <c r="Z498" s="1215">
        <v>33308.031511908484</v>
      </c>
      <c r="AA498" s="166" t="s">
        <v>123</v>
      </c>
      <c r="AB498" s="152"/>
      <c r="AC498" s="1116"/>
      <c r="AD498" s="1116"/>
      <c r="AE498" s="1116"/>
      <c r="AF498" s="1116"/>
      <c r="AG498" s="1116"/>
      <c r="AH498" s="1116"/>
      <c r="AI498" s="1116"/>
      <c r="AJ498" s="1116"/>
      <c r="AK498" s="1116"/>
      <c r="AL498" s="1116"/>
      <c r="AM498" s="1116"/>
      <c r="AN498" s="1116"/>
      <c r="AO498" s="1116"/>
      <c r="AP498" s="1116"/>
      <c r="AQ498" s="1116"/>
      <c r="AR498" s="1116"/>
      <c r="AS498" s="1116"/>
      <c r="AT498" s="1116"/>
      <c r="AU498" s="1116"/>
      <c r="AV498" s="1116"/>
      <c r="AW498" s="1116"/>
      <c r="AX498" s="1116"/>
      <c r="AY498" s="1116"/>
      <c r="AZ498" s="1116"/>
      <c r="BA498" s="1116"/>
      <c r="BB498" s="1116"/>
    </row>
    <row r="499" spans="2:54" ht="15" x14ac:dyDescent="0.25">
      <c r="B499" s="160">
        <v>2041</v>
      </c>
      <c r="C499" s="1163">
        <v>27492.66731458886</v>
      </c>
      <c r="D499" s="1146">
        <v>17354.53666874265</v>
      </c>
      <c r="E499" s="1147">
        <v>11582.248624615944</v>
      </c>
      <c r="F499" s="1147"/>
      <c r="G499" s="1147"/>
      <c r="H499" s="1148">
        <v>25386.226765162985</v>
      </c>
      <c r="I499" s="1148">
        <v>12233.408306801986</v>
      </c>
      <c r="J499" s="1167">
        <v>18809.817535982485</v>
      </c>
      <c r="K499" s="1168">
        <v>2450.6896654862917</v>
      </c>
      <c r="L499" s="1151">
        <v>28558.687026116273</v>
      </c>
      <c r="M499" s="1152"/>
      <c r="N499" s="1152"/>
      <c r="O499" s="1153"/>
      <c r="P499" s="1154">
        <v>28558.687026116273</v>
      </c>
      <c r="Q499" s="1154">
        <v>2450.6896654862903</v>
      </c>
      <c r="R499" s="1213">
        <v>15504.688345801282</v>
      </c>
      <c r="S499" s="1214">
        <v>29943.35698007515</v>
      </c>
      <c r="T499" s="1158">
        <v>45913.223694858927</v>
      </c>
      <c r="U499" s="1158">
        <v>40140.935650732215</v>
      </c>
      <c r="V499" s="1159"/>
      <c r="W499" s="1159"/>
      <c r="X499" s="1160">
        <v>45268.418766715011</v>
      </c>
      <c r="Y499" s="1160">
        <v>32063.258783729194</v>
      </c>
      <c r="Z499" s="1215">
        <v>34314.505881783771</v>
      </c>
      <c r="AA499" s="166" t="s">
        <v>123</v>
      </c>
      <c r="AB499" s="152"/>
      <c r="AC499" s="1116"/>
      <c r="AD499" s="1116"/>
      <c r="AE499" s="1116"/>
      <c r="AF499" s="1116"/>
      <c r="AG499" s="1116"/>
      <c r="AH499" s="1116"/>
      <c r="AI499" s="1116"/>
      <c r="AJ499" s="1116"/>
      <c r="AK499" s="1116"/>
      <c r="AL499" s="1116"/>
      <c r="AM499" s="1116"/>
      <c r="AN499" s="1116"/>
      <c r="AO499" s="1116"/>
      <c r="AP499" s="1116"/>
      <c r="AQ499" s="1116"/>
      <c r="AR499" s="1116"/>
      <c r="AS499" s="1116"/>
      <c r="AT499" s="1116"/>
      <c r="AU499" s="1116"/>
      <c r="AV499" s="1116"/>
      <c r="AW499" s="1116"/>
      <c r="AX499" s="1116"/>
      <c r="AY499" s="1116"/>
      <c r="AZ499" s="1116"/>
      <c r="BA499" s="1116"/>
      <c r="BB499" s="1116"/>
    </row>
    <row r="500" spans="2:54" ht="15" x14ac:dyDescent="0.25">
      <c r="B500" s="160">
        <v>2042</v>
      </c>
      <c r="C500" s="1163">
        <v>27958.766521279969</v>
      </c>
      <c r="D500" s="1146">
        <v>17419.968071082127</v>
      </c>
      <c r="E500" s="1147">
        <v>11625.603499091834</v>
      </c>
      <c r="F500" s="1147"/>
      <c r="G500" s="1147"/>
      <c r="H500" s="1148">
        <v>25762.553335228964</v>
      </c>
      <c r="I500" s="1148">
        <v>12240.338725740325</v>
      </c>
      <c r="J500" s="1167">
        <v>19001.446030484643</v>
      </c>
      <c r="K500" s="1168">
        <v>2517.25871152423</v>
      </c>
      <c r="L500" s="1151">
        <v>30161.113935954341</v>
      </c>
      <c r="M500" s="1152"/>
      <c r="N500" s="1152"/>
      <c r="O500" s="1153"/>
      <c r="P500" s="1154">
        <v>30161.113935954341</v>
      </c>
      <c r="Q500" s="1154">
        <v>2517.2587115242313</v>
      </c>
      <c r="R500" s="1213">
        <v>16339.186323739286</v>
      </c>
      <c r="S500" s="1214">
        <v>30476.025232804201</v>
      </c>
      <c r="T500" s="1158">
        <v>47581.082007036472</v>
      </c>
      <c r="U500" s="1158">
        <v>41786.717435046172</v>
      </c>
      <c r="V500" s="1159"/>
      <c r="W500" s="1159"/>
      <c r="X500" s="1160">
        <v>47051.065957981424</v>
      </c>
      <c r="Y500" s="1160">
        <v>32844.817158609803</v>
      </c>
      <c r="Z500" s="1215">
        <v>35340.632354223926</v>
      </c>
      <c r="AA500" s="166" t="s">
        <v>123</v>
      </c>
      <c r="AB500" s="152"/>
      <c r="AC500" s="1116"/>
      <c r="AD500" s="1116"/>
      <c r="AE500" s="1116"/>
      <c r="AF500" s="1116"/>
      <c r="AG500" s="1116"/>
      <c r="AH500" s="1116"/>
      <c r="AI500" s="1116"/>
      <c r="AJ500" s="1116"/>
      <c r="AK500" s="1116"/>
      <c r="AL500" s="1116"/>
      <c r="AM500" s="1116"/>
      <c r="AN500" s="1116"/>
      <c r="AO500" s="1116"/>
      <c r="AP500" s="1116"/>
      <c r="AQ500" s="1116"/>
      <c r="AR500" s="1116"/>
      <c r="AS500" s="1116"/>
      <c r="AT500" s="1116"/>
      <c r="AU500" s="1116"/>
      <c r="AV500" s="1116"/>
      <c r="AW500" s="1116"/>
      <c r="AX500" s="1116"/>
      <c r="AY500" s="1116"/>
      <c r="AZ500" s="1116"/>
      <c r="BA500" s="1116"/>
      <c r="BB500" s="1116"/>
    </row>
    <row r="501" spans="2:54" ht="15" x14ac:dyDescent="0.25">
      <c r="B501" s="160">
        <v>2043</v>
      </c>
      <c r="C501" s="1163">
        <v>28423.214525546085</v>
      </c>
      <c r="D501" s="1146">
        <v>17481.735651484621</v>
      </c>
      <c r="E501" s="1147">
        <v>11665.877769637509</v>
      </c>
      <c r="F501" s="1147"/>
      <c r="G501" s="1147"/>
      <c r="H501" s="1148">
        <v>26137.285714668786</v>
      </c>
      <c r="I501" s="1148">
        <v>12243.266249776698</v>
      </c>
      <c r="J501" s="1167">
        <v>19190.275982222742</v>
      </c>
      <c r="K501" s="1168">
        <v>2584.5350103258238</v>
      </c>
      <c r="L501" s="1151">
        <v>31808.047968297167</v>
      </c>
      <c r="M501" s="1152"/>
      <c r="N501" s="1152"/>
      <c r="O501" s="1153"/>
      <c r="P501" s="1154">
        <v>31808.047968297167</v>
      </c>
      <c r="Q501" s="1154">
        <v>2584.5350103258206</v>
      </c>
      <c r="R501" s="1213">
        <v>17196.291489311494</v>
      </c>
      <c r="S501" s="1214">
        <v>31007.74953587191</v>
      </c>
      <c r="T501" s="1158">
        <v>49289.783619781789</v>
      </c>
      <c r="U501" s="1158">
        <v>43473.925737934675</v>
      </c>
      <c r="V501" s="1159"/>
      <c r="W501" s="1159"/>
      <c r="X501" s="1160">
        <v>48883.587417928771</v>
      </c>
      <c r="Y501" s="1160">
        <v>33630.718511130144</v>
      </c>
      <c r="Z501" s="1215">
        <v>36386.567471534232</v>
      </c>
      <c r="AA501" s="166" t="s">
        <v>123</v>
      </c>
      <c r="AB501" s="152"/>
      <c r="AC501" s="1116"/>
      <c r="AD501" s="1116"/>
      <c r="AE501" s="1116"/>
      <c r="AF501" s="1116"/>
      <c r="AG501" s="1116"/>
      <c r="AH501" s="1116"/>
      <c r="AI501" s="1116"/>
      <c r="AJ501" s="1116"/>
      <c r="AK501" s="1116"/>
      <c r="AL501" s="1116"/>
      <c r="AM501" s="1116"/>
      <c r="AN501" s="1116"/>
      <c r="AO501" s="1116"/>
      <c r="AP501" s="1116"/>
      <c r="AQ501" s="1116"/>
      <c r="AR501" s="1116"/>
      <c r="AS501" s="1116"/>
      <c r="AT501" s="1116"/>
      <c r="AU501" s="1116"/>
      <c r="AV501" s="1116"/>
      <c r="AW501" s="1116"/>
      <c r="AX501" s="1116"/>
      <c r="AY501" s="1116"/>
      <c r="AZ501" s="1116"/>
      <c r="BA501" s="1116"/>
      <c r="BB501" s="1116"/>
    </row>
    <row r="502" spans="2:54" ht="15" x14ac:dyDescent="0.25">
      <c r="B502" s="160">
        <v>2044</v>
      </c>
      <c r="C502" s="1163">
        <v>28886.287920856685</v>
      </c>
      <c r="D502" s="1146">
        <v>17540.204282011189</v>
      </c>
      <c r="E502" s="1147">
        <v>11703.26934775769</v>
      </c>
      <c r="F502" s="1147"/>
      <c r="G502" s="1147"/>
      <c r="H502" s="1148">
        <v>26510.695791333113</v>
      </c>
      <c r="I502" s="1148">
        <v>12242.478575750598</v>
      </c>
      <c r="J502" s="1167">
        <v>19376.587183541855</v>
      </c>
      <c r="K502" s="1168">
        <v>2652.5394898417026</v>
      </c>
      <c r="L502" s="1151">
        <v>33499.620632249847</v>
      </c>
      <c r="M502" s="1152"/>
      <c r="N502" s="1152"/>
      <c r="O502" s="1153"/>
      <c r="P502" s="1154">
        <v>33499.620632249847</v>
      </c>
      <c r="Q502" s="1154">
        <v>2652.5394898416998</v>
      </c>
      <c r="R502" s="1213">
        <v>18076.080061045774</v>
      </c>
      <c r="S502" s="1214">
        <v>31538.827410698388</v>
      </c>
      <c r="T502" s="1158">
        <v>51039.824914261037</v>
      </c>
      <c r="U502" s="1158">
        <v>45202.889980007538</v>
      </c>
      <c r="V502" s="1159"/>
      <c r="W502" s="1159"/>
      <c r="X502" s="1160">
        <v>50766.058606994455</v>
      </c>
      <c r="Y502" s="1160">
        <v>34421.636262983535</v>
      </c>
      <c r="Z502" s="1215">
        <v>37452.667244587632</v>
      </c>
      <c r="AA502" s="166" t="s">
        <v>123</v>
      </c>
      <c r="AB502" s="152"/>
      <c r="AC502" s="1116"/>
      <c r="AD502" s="1116"/>
      <c r="AE502" s="1116"/>
      <c r="AF502" s="1116"/>
      <c r="AG502" s="1116"/>
      <c r="AH502" s="1116"/>
      <c r="AI502" s="1116"/>
      <c r="AJ502" s="1116"/>
      <c r="AK502" s="1116"/>
      <c r="AL502" s="1116"/>
      <c r="AM502" s="1116"/>
      <c r="AN502" s="1116"/>
      <c r="AO502" s="1116"/>
      <c r="AP502" s="1116"/>
      <c r="AQ502" s="1116"/>
      <c r="AR502" s="1116"/>
      <c r="AS502" s="1116"/>
      <c r="AT502" s="1116"/>
      <c r="AU502" s="1116"/>
      <c r="AV502" s="1116"/>
      <c r="AW502" s="1116"/>
      <c r="AX502" s="1116"/>
      <c r="AY502" s="1116"/>
      <c r="AZ502" s="1116"/>
      <c r="BA502" s="1116"/>
      <c r="BB502" s="1116"/>
    </row>
    <row r="503" spans="2:54" ht="15" x14ac:dyDescent="0.25">
      <c r="B503" s="160">
        <v>2045</v>
      </c>
      <c r="C503" s="1163">
        <v>29348.212186327604</v>
      </c>
      <c r="D503" s="1146">
        <v>17595.667457989031</v>
      </c>
      <c r="E503" s="1147">
        <v>11737.939068690221</v>
      </c>
      <c r="F503" s="1147"/>
      <c r="G503" s="1147"/>
      <c r="H503" s="1148">
        <v>26882.999659010686</v>
      </c>
      <c r="I503" s="1148">
        <v>12238.212816327217</v>
      </c>
      <c r="J503" s="1167">
        <v>19560.606237668952</v>
      </c>
      <c r="K503" s="1168">
        <v>2721.2893258298814</v>
      </c>
      <c r="L503" s="1151">
        <v>35235.920069843305</v>
      </c>
      <c r="M503" s="1152"/>
      <c r="N503" s="1152"/>
      <c r="O503" s="1153"/>
      <c r="P503" s="1154">
        <v>35235.920069843305</v>
      </c>
      <c r="Q503" s="1154">
        <v>2721.2893258298791</v>
      </c>
      <c r="R503" s="1213">
        <v>18978.604697836592</v>
      </c>
      <c r="S503" s="1214">
        <v>32069.501512157487</v>
      </c>
      <c r="T503" s="1158">
        <v>52831.587527832336</v>
      </c>
      <c r="U503" s="1158">
        <v>46973.859138533524</v>
      </c>
      <c r="V503" s="1159"/>
      <c r="W503" s="1159"/>
      <c r="X503" s="1160">
        <v>52698.498322163636</v>
      </c>
      <c r="Y503" s="1160">
        <v>35218.133796851922</v>
      </c>
      <c r="Z503" s="1215">
        <v>38539.210935505544</v>
      </c>
      <c r="AA503" s="166" t="s">
        <v>123</v>
      </c>
      <c r="AB503" s="152"/>
      <c r="AC503" s="1116"/>
      <c r="AD503" s="1116"/>
      <c r="AE503" s="1116"/>
      <c r="AF503" s="1116"/>
      <c r="AG503" s="1116"/>
      <c r="AH503" s="1116"/>
      <c r="AI503" s="1116"/>
      <c r="AJ503" s="1116"/>
      <c r="AK503" s="1116"/>
      <c r="AL503" s="1116"/>
      <c r="AM503" s="1116"/>
      <c r="AN503" s="1116"/>
      <c r="AO503" s="1116"/>
      <c r="AP503" s="1116"/>
      <c r="AQ503" s="1116"/>
      <c r="AR503" s="1116"/>
      <c r="AS503" s="1116"/>
      <c r="AT503" s="1116"/>
      <c r="AU503" s="1116"/>
      <c r="AV503" s="1116"/>
      <c r="AW503" s="1116"/>
      <c r="AX503" s="1116"/>
      <c r="AY503" s="1116"/>
      <c r="AZ503" s="1116"/>
      <c r="BA503" s="1116"/>
      <c r="BB503" s="1116"/>
    </row>
    <row r="504" spans="2:54" ht="15" x14ac:dyDescent="0.25">
      <c r="B504" s="160">
        <v>2046</v>
      </c>
      <c r="C504" s="1163">
        <v>29809.041954375407</v>
      </c>
      <c r="D504" s="1146">
        <v>17648.270682379898</v>
      </c>
      <c r="E504" s="1147">
        <v>11769.953074351331</v>
      </c>
      <c r="F504" s="1147"/>
      <c r="G504" s="1147"/>
      <c r="H504" s="1148">
        <v>27254.247421230175</v>
      </c>
      <c r="I504" s="1148">
        <v>12230.596386174249</v>
      </c>
      <c r="J504" s="1167">
        <v>19742.421903702212</v>
      </c>
      <c r="K504" s="1168">
        <v>2790.7865051319823</v>
      </c>
      <c r="L504" s="1151">
        <v>37016.803461903903</v>
      </c>
      <c r="M504" s="1152"/>
      <c r="N504" s="1152"/>
      <c r="O504" s="1153"/>
      <c r="P504" s="1154">
        <v>37016.80346190391</v>
      </c>
      <c r="Q504" s="1154">
        <v>2790.7865051319786</v>
      </c>
      <c r="R504" s="1213">
        <v>19903.794983517942</v>
      </c>
      <c r="S504" s="1214">
        <v>32599.828459507389</v>
      </c>
      <c r="T504" s="1158">
        <v>54665.074144283804</v>
      </c>
      <c r="U504" s="1158">
        <v>48786.756536255234</v>
      </c>
      <c r="V504" s="1159"/>
      <c r="W504" s="1159"/>
      <c r="X504" s="1160">
        <v>54680.590116944411</v>
      </c>
      <c r="Y504" s="1160">
        <v>36020.515976419876</v>
      </c>
      <c r="Z504" s="1215">
        <v>39646.216887220158</v>
      </c>
      <c r="AA504" s="166" t="s">
        <v>123</v>
      </c>
      <c r="AB504" s="152"/>
      <c r="AC504" s="1116"/>
      <c r="AD504" s="1116"/>
      <c r="AE504" s="1116"/>
      <c r="AF504" s="1116"/>
      <c r="AG504" s="1116"/>
      <c r="AH504" s="1116"/>
      <c r="AI504" s="1116"/>
      <c r="AJ504" s="1116"/>
      <c r="AK504" s="1116"/>
      <c r="AL504" s="1116"/>
      <c r="AM504" s="1116"/>
      <c r="AN504" s="1116"/>
      <c r="AO504" s="1116"/>
      <c r="AP504" s="1116"/>
      <c r="AQ504" s="1116"/>
      <c r="AR504" s="1116"/>
      <c r="AS504" s="1116"/>
      <c r="AT504" s="1116"/>
      <c r="AU504" s="1116"/>
      <c r="AV504" s="1116"/>
      <c r="AW504" s="1116"/>
      <c r="AX504" s="1116"/>
      <c r="AY504" s="1116"/>
      <c r="AZ504" s="1116"/>
      <c r="BA504" s="1116"/>
      <c r="BB504" s="1116"/>
    </row>
    <row r="505" spans="2:54" ht="15" x14ac:dyDescent="0.25">
      <c r="B505" s="160">
        <v>2047</v>
      </c>
      <c r="C505" s="1163">
        <v>30268.767930602735</v>
      </c>
      <c r="D505" s="1146">
        <v>17698.053586746024</v>
      </c>
      <c r="E505" s="1147">
        <v>11799.336345409998</v>
      </c>
      <c r="F505" s="1147"/>
      <c r="G505" s="1147"/>
      <c r="H505" s="1148">
        <v>27624.416091440937</v>
      </c>
      <c r="I505" s="1148">
        <v>12219.689150398233</v>
      </c>
      <c r="J505" s="1167">
        <v>19922.052620919585</v>
      </c>
      <c r="K505" s="1168">
        <v>2861.0271659929463</v>
      </c>
      <c r="L505" s="1151">
        <v>38841.922892826449</v>
      </c>
      <c r="M505" s="1152"/>
      <c r="N505" s="1152"/>
      <c r="O505" s="1153"/>
      <c r="P505" s="1154">
        <v>38841.922892826449</v>
      </c>
      <c r="Q505" s="1154">
        <v>2861.0271659929494</v>
      </c>
      <c r="R505" s="1213">
        <v>20851.475029409699</v>
      </c>
      <c r="S505" s="1214">
        <v>33129.795096595684</v>
      </c>
      <c r="T505" s="1158">
        <v>56539.976479572477</v>
      </c>
      <c r="U505" s="1158">
        <v>50641.259238236446</v>
      </c>
      <c r="V505" s="1159"/>
      <c r="W505" s="1159"/>
      <c r="X505" s="1160">
        <v>56711.743203679151</v>
      </c>
      <c r="Y505" s="1160">
        <v>36828.94400592392</v>
      </c>
      <c r="Z505" s="1215">
        <v>40773.527650329284</v>
      </c>
      <c r="AA505" s="166" t="s">
        <v>123</v>
      </c>
      <c r="AB505" s="152"/>
      <c r="AC505" s="1116"/>
      <c r="AD505" s="1116"/>
      <c r="AE505" s="1116"/>
      <c r="AF505" s="1116"/>
      <c r="AG505" s="1116"/>
      <c r="AH505" s="1116"/>
      <c r="AI505" s="1116"/>
      <c r="AJ505" s="1116"/>
      <c r="AK505" s="1116"/>
      <c r="AL505" s="1116"/>
      <c r="AM505" s="1116"/>
      <c r="AN505" s="1116"/>
      <c r="AO505" s="1116"/>
      <c r="AP505" s="1116"/>
      <c r="AQ505" s="1116"/>
      <c r="AR505" s="1116"/>
      <c r="AS505" s="1116"/>
      <c r="AT505" s="1116"/>
      <c r="AU505" s="1116"/>
      <c r="AV505" s="1116"/>
      <c r="AW505" s="1116"/>
      <c r="AX505" s="1116"/>
      <c r="AY505" s="1116"/>
      <c r="AZ505" s="1116"/>
      <c r="BA505" s="1116"/>
      <c r="BB505" s="1116"/>
    </row>
    <row r="506" spans="2:54" ht="15" x14ac:dyDescent="0.25">
      <c r="B506" s="160">
        <v>2048</v>
      </c>
      <c r="C506" s="1163">
        <v>30727.480278284296</v>
      </c>
      <c r="D506" s="1146">
        <v>17745.077252127772</v>
      </c>
      <c r="E506" s="1147">
        <v>11826.156914172316</v>
      </c>
      <c r="F506" s="1147"/>
      <c r="G506" s="1147"/>
      <c r="H506" s="1148">
        <v>27993.566605920296</v>
      </c>
      <c r="I506" s="1148">
        <v>12205.57635713596</v>
      </c>
      <c r="J506" s="1167">
        <v>20099.571481528128</v>
      </c>
      <c r="K506" s="1168">
        <v>2932.0169013259924</v>
      </c>
      <c r="L506" s="1151">
        <v>40710.966768908052</v>
      </c>
      <c r="M506" s="1152"/>
      <c r="N506" s="1152"/>
      <c r="O506" s="1153"/>
      <c r="P506" s="1154">
        <v>40710.966768908052</v>
      </c>
      <c r="Q506" s="1154">
        <v>2932.0169013259947</v>
      </c>
      <c r="R506" s="1213">
        <v>21821.491835117024</v>
      </c>
      <c r="S506" s="1214">
        <v>33659.497179610291</v>
      </c>
      <c r="T506" s="1158">
        <v>58456.044021035821</v>
      </c>
      <c r="U506" s="1158">
        <v>52537.123683080368</v>
      </c>
      <c r="V506" s="1159"/>
      <c r="W506" s="1159"/>
      <c r="X506" s="1160">
        <v>58791.459609692036</v>
      </c>
      <c r="Y506" s="1160">
        <v>37643.650312792284</v>
      </c>
      <c r="Z506" s="1215">
        <v>41921.063316645152</v>
      </c>
      <c r="AA506" s="166" t="s">
        <v>123</v>
      </c>
      <c r="AB506" s="152"/>
      <c r="AC506" s="1116"/>
      <c r="AD506" s="1116"/>
      <c r="AE506" s="1116"/>
      <c r="AF506" s="1116"/>
      <c r="AG506" s="1116"/>
      <c r="AH506" s="1116"/>
      <c r="AI506" s="1116"/>
      <c r="AJ506" s="1116"/>
      <c r="AK506" s="1116"/>
      <c r="AL506" s="1116"/>
      <c r="AM506" s="1116"/>
      <c r="AN506" s="1116"/>
      <c r="AO506" s="1116"/>
      <c r="AP506" s="1116"/>
      <c r="AQ506" s="1116"/>
      <c r="AR506" s="1116"/>
      <c r="AS506" s="1116"/>
      <c r="AT506" s="1116"/>
      <c r="AU506" s="1116"/>
      <c r="AV506" s="1116"/>
      <c r="AW506" s="1116"/>
      <c r="AX506" s="1116"/>
      <c r="AY506" s="1116"/>
      <c r="AZ506" s="1116"/>
      <c r="BA506" s="1116"/>
      <c r="BB506" s="1116"/>
    </row>
    <row r="507" spans="2:54" ht="15" x14ac:dyDescent="0.25">
      <c r="B507" s="160">
        <v>2049</v>
      </c>
      <c r="C507" s="1163">
        <v>31185.268443039437</v>
      </c>
      <c r="D507" s="1146">
        <v>17789.369636017578</v>
      </c>
      <c r="E507" s="1147">
        <v>11850.476403001765</v>
      </c>
      <c r="F507" s="1147"/>
      <c r="G507" s="1147"/>
      <c r="H507" s="1148">
        <v>28361.753885411286</v>
      </c>
      <c r="I507" s="1148">
        <v>12188.322435961236</v>
      </c>
      <c r="J507" s="1167">
        <v>20275.038160686261</v>
      </c>
      <c r="K507" s="1168">
        <v>3003.7615574363249</v>
      </c>
      <c r="L507" s="1151">
        <v>42623.539561607162</v>
      </c>
      <c r="M507" s="1152"/>
      <c r="N507" s="1152"/>
      <c r="O507" s="1153"/>
      <c r="P507" s="1154">
        <v>42623.539561607162</v>
      </c>
      <c r="Q507" s="1154">
        <v>3003.7615574363226</v>
      </c>
      <c r="R507" s="1213">
        <v>22813.650559521742</v>
      </c>
      <c r="S507" s="1214">
        <v>34189.030000475759</v>
      </c>
      <c r="T507" s="1158">
        <v>60412.909197624744</v>
      </c>
      <c r="U507" s="1158">
        <v>54474.015964608931</v>
      </c>
      <c r="V507" s="1159"/>
      <c r="W507" s="1159"/>
      <c r="X507" s="1160">
        <v>60919.149277894612</v>
      </c>
      <c r="Y507" s="1160">
        <v>38464.820830578348</v>
      </c>
      <c r="Z507" s="1215">
        <v>43088.688720208003</v>
      </c>
      <c r="AA507" s="166" t="s">
        <v>123</v>
      </c>
      <c r="AB507" s="152"/>
      <c r="AC507" s="1116"/>
      <c r="AD507" s="1116"/>
      <c r="AE507" s="1116"/>
      <c r="AF507" s="1116"/>
      <c r="AG507" s="1116"/>
      <c r="AH507" s="1116"/>
      <c r="AI507" s="1116"/>
      <c r="AJ507" s="1116"/>
      <c r="AK507" s="1116"/>
      <c r="AL507" s="1116"/>
      <c r="AM507" s="1116"/>
      <c r="AN507" s="1116"/>
      <c r="AO507" s="1116"/>
      <c r="AP507" s="1116"/>
      <c r="AQ507" s="1116"/>
      <c r="AR507" s="1116"/>
      <c r="AS507" s="1116"/>
      <c r="AT507" s="1116"/>
      <c r="AU507" s="1116"/>
      <c r="AV507" s="1116"/>
      <c r="AW507" s="1116"/>
      <c r="AX507" s="1116"/>
      <c r="AY507" s="1116"/>
      <c r="AZ507" s="1116"/>
      <c r="BA507" s="1116"/>
      <c r="BB507" s="1116"/>
    </row>
    <row r="508" spans="2:54" ht="15" x14ac:dyDescent="0.25">
      <c r="B508" s="160">
        <v>2050</v>
      </c>
      <c r="C508" s="1163">
        <v>31642.187160650046</v>
      </c>
      <c r="D508" s="1146">
        <v>17830.977136545007</v>
      </c>
      <c r="E508" s="1147">
        <v>11872.343853391429</v>
      </c>
      <c r="F508" s="1147"/>
      <c r="G508" s="1147"/>
      <c r="H508" s="1148">
        <v>28729.012210892935</v>
      </c>
      <c r="I508" s="1148">
        <v>12167.993222831385</v>
      </c>
      <c r="J508" s="1167">
        <v>20448.50271686216</v>
      </c>
      <c r="K508" s="1168">
        <v>3076.2639267339259</v>
      </c>
      <c r="L508" s="1151">
        <v>44579.273566152828</v>
      </c>
      <c r="M508" s="1152"/>
      <c r="N508" s="1152"/>
      <c r="O508" s="1153"/>
      <c r="P508" s="1154">
        <v>44579.273566152828</v>
      </c>
      <c r="Q508" s="1154">
        <v>3076.2639267339255</v>
      </c>
      <c r="R508" s="1213">
        <v>23827.768746443377</v>
      </c>
      <c r="S508" s="1214">
        <v>34718.451087383975</v>
      </c>
      <c r="T508" s="1158">
        <v>62410.250702697835</v>
      </c>
      <c r="U508" s="1158">
        <v>56451.617419544258</v>
      </c>
      <c r="V508" s="1159"/>
      <c r="W508" s="1159"/>
      <c r="X508" s="1160">
        <v>63094.287490468116</v>
      </c>
      <c r="Y508" s="1160">
        <v>39292.59198261593</v>
      </c>
      <c r="Z508" s="1215">
        <v>44276.271463305537</v>
      </c>
      <c r="AA508" s="166" t="s">
        <v>123</v>
      </c>
      <c r="AB508" s="152"/>
      <c r="AC508" s="1116"/>
      <c r="AD508" s="1116"/>
      <c r="AE508" s="1116"/>
      <c r="AF508" s="1116"/>
      <c r="AG508" s="1116"/>
      <c r="AH508" s="1116"/>
      <c r="AI508" s="1116"/>
      <c r="AJ508" s="1116"/>
      <c r="AK508" s="1116"/>
      <c r="AL508" s="1116"/>
      <c r="AM508" s="1116"/>
      <c r="AN508" s="1116"/>
      <c r="AO508" s="1116"/>
      <c r="AP508" s="1116"/>
      <c r="AQ508" s="1116"/>
      <c r="AR508" s="1116"/>
      <c r="AS508" s="1116"/>
      <c r="AT508" s="1116"/>
      <c r="AU508" s="1116"/>
      <c r="AV508" s="1116"/>
      <c r="AW508" s="1116"/>
      <c r="AX508" s="1116"/>
      <c r="AY508" s="1116"/>
      <c r="AZ508" s="1116"/>
      <c r="BA508" s="1116"/>
      <c r="BB508" s="1116"/>
    </row>
    <row r="509" spans="2:54" ht="15" x14ac:dyDescent="0.25">
      <c r="B509" s="160">
        <v>2051</v>
      </c>
      <c r="C509" s="1163">
        <v>32098.274398931935</v>
      </c>
      <c r="D509" s="1146">
        <v>17869.979336488788</v>
      </c>
      <c r="E509" s="1147">
        <v>11891.808263377152</v>
      </c>
      <c r="F509" s="1147"/>
      <c r="G509" s="1147"/>
      <c r="H509" s="1148">
        <v>29095.371746838475</v>
      </c>
      <c r="I509" s="1148">
        <v>12144.669585693442</v>
      </c>
      <c r="J509" s="1167">
        <v>20620.020666265958</v>
      </c>
      <c r="K509" s="1168">
        <v>3149.5253524573823</v>
      </c>
      <c r="L509" s="1151">
        <v>46577.876472043747</v>
      </c>
      <c r="M509" s="1152"/>
      <c r="N509" s="1152"/>
      <c r="O509" s="1153"/>
      <c r="P509" s="1154">
        <v>46577.876472043747</v>
      </c>
      <c r="Q509" s="1154">
        <v>3149.5253524573818</v>
      </c>
      <c r="R509" s="1213">
        <v>24863.700912250566</v>
      </c>
      <c r="S509" s="1214">
        <v>35247.799751389321</v>
      </c>
      <c r="T509" s="1158">
        <v>64447.855808532535</v>
      </c>
      <c r="U509" s="1158">
        <v>58469.684735420902</v>
      </c>
      <c r="V509" s="1159"/>
      <c r="W509" s="1159"/>
      <c r="X509" s="1160">
        <v>65316.478036386405</v>
      </c>
      <c r="Y509" s="1160">
        <v>40127.082160508762</v>
      </c>
      <c r="Z509" s="1215">
        <v>45483.721578516524</v>
      </c>
      <c r="AA509" s="166" t="s">
        <v>123</v>
      </c>
      <c r="AB509" s="152"/>
      <c r="AC509" s="1116"/>
      <c r="AD509" s="1116"/>
      <c r="AE509" s="1116"/>
      <c r="AF509" s="1116"/>
      <c r="AG509" s="1116"/>
      <c r="AH509" s="1116"/>
      <c r="AI509" s="1116"/>
      <c r="AJ509" s="1116"/>
      <c r="AK509" s="1116"/>
      <c r="AL509" s="1116"/>
      <c r="AM509" s="1116"/>
      <c r="AN509" s="1116"/>
      <c r="AO509" s="1116"/>
      <c r="AP509" s="1116"/>
      <c r="AQ509" s="1116"/>
      <c r="AR509" s="1116"/>
      <c r="AS509" s="1116"/>
      <c r="AT509" s="1116"/>
      <c r="AU509" s="1116"/>
      <c r="AV509" s="1116"/>
      <c r="AW509" s="1116"/>
      <c r="AX509" s="1116"/>
      <c r="AY509" s="1116"/>
      <c r="AZ509" s="1116"/>
      <c r="BA509" s="1116"/>
      <c r="BB509" s="1116"/>
    </row>
    <row r="510" spans="2:54" ht="15" x14ac:dyDescent="0.25">
      <c r="B510" s="160">
        <v>2052</v>
      </c>
      <c r="C510" s="1163">
        <v>32553.493553630728</v>
      </c>
      <c r="D510" s="1146">
        <v>17906.491754440151</v>
      </c>
      <c r="E510" s="1147">
        <v>11908.892694266569</v>
      </c>
      <c r="F510" s="1147"/>
      <c r="G510" s="1147"/>
      <c r="H510" s="1148">
        <v>29460.81328866633</v>
      </c>
      <c r="I510" s="1148">
        <v>12118.438712891972</v>
      </c>
      <c r="J510" s="1167">
        <v>20789.62600077915</v>
      </c>
      <c r="K510" s="1168">
        <v>3223.5399295359707</v>
      </c>
      <c r="L510" s="1151">
        <v>48619.15662816033</v>
      </c>
      <c r="M510" s="1152"/>
      <c r="N510" s="1152"/>
      <c r="O510" s="1153"/>
      <c r="P510" s="1154">
        <v>48619.15662816033</v>
      </c>
      <c r="Q510" s="1154">
        <v>3223.5399295359675</v>
      </c>
      <c r="R510" s="1213">
        <v>25921.348278848149</v>
      </c>
      <c r="S510" s="1214">
        <v>35777.033483166699</v>
      </c>
      <c r="T510" s="1158">
        <v>66525.648382600484</v>
      </c>
      <c r="U510" s="1158">
        <v>60528.049322426901</v>
      </c>
      <c r="V510" s="1159"/>
      <c r="W510" s="1159"/>
      <c r="X510" s="1160">
        <v>67585.47613311118</v>
      </c>
      <c r="Y510" s="1160">
        <v>40968.344659018199</v>
      </c>
      <c r="Z510" s="1215">
        <v>46710.974279627299</v>
      </c>
      <c r="AA510" s="166" t="s">
        <v>123</v>
      </c>
      <c r="AB510" s="152"/>
      <c r="AC510" s="1116"/>
      <c r="AD510" s="1116"/>
      <c r="AE510" s="1116"/>
      <c r="AF510" s="1116"/>
      <c r="AG510" s="1116"/>
      <c r="AH510" s="1116"/>
      <c r="AI510" s="1116"/>
      <c r="AJ510" s="1116"/>
      <c r="AK510" s="1116"/>
      <c r="AL510" s="1116"/>
      <c r="AM510" s="1116"/>
      <c r="AN510" s="1116"/>
      <c r="AO510" s="1116"/>
      <c r="AP510" s="1116"/>
      <c r="AQ510" s="1116"/>
      <c r="AR510" s="1116"/>
      <c r="AS510" s="1116"/>
      <c r="AT510" s="1116"/>
      <c r="AU510" s="1116"/>
      <c r="AV510" s="1116"/>
      <c r="AW510" s="1116"/>
      <c r="AX510" s="1116"/>
      <c r="AY510" s="1116"/>
      <c r="AZ510" s="1116"/>
      <c r="BA510" s="1116"/>
      <c r="BB510" s="1116"/>
    </row>
    <row r="511" spans="2:54" ht="15" x14ac:dyDescent="0.25">
      <c r="B511" s="160">
        <v>2053</v>
      </c>
      <c r="C511" s="1163">
        <v>33007.718549822966</v>
      </c>
      <c r="D511" s="1146">
        <v>17940.635272936037</v>
      </c>
      <c r="E511" s="1147">
        <v>11923.583558429929</v>
      </c>
      <c r="F511" s="1147"/>
      <c r="G511" s="1147"/>
      <c r="H511" s="1148">
        <v>29825.248824016599</v>
      </c>
      <c r="I511" s="1148">
        <v>12089.376096776024</v>
      </c>
      <c r="J511" s="1167">
        <v>20957.312460396312</v>
      </c>
      <c r="K511" s="1168">
        <v>3298.2926797722344</v>
      </c>
      <c r="L511" s="1151">
        <v>50702.957117925289</v>
      </c>
      <c r="M511" s="1152"/>
      <c r="N511" s="1152"/>
      <c r="O511" s="1153"/>
      <c r="P511" s="1154">
        <v>50702.957117925282</v>
      </c>
      <c r="Q511" s="1154">
        <v>3298.2926797722357</v>
      </c>
      <c r="R511" s="1213">
        <v>27000.62489884876</v>
      </c>
      <c r="S511" s="1214">
        <v>36306.011229595199</v>
      </c>
      <c r="T511" s="1158">
        <v>68643.592390861333</v>
      </c>
      <c r="U511" s="1158">
        <v>62626.540676355216</v>
      </c>
      <c r="V511" s="1159"/>
      <c r="W511" s="1159"/>
      <c r="X511" s="1160">
        <v>69901.088484911394</v>
      </c>
      <c r="Y511" s="1160">
        <v>41816.341046296438</v>
      </c>
      <c r="Z511" s="1215">
        <v>47957.937359245072</v>
      </c>
      <c r="AA511" s="166" t="s">
        <v>123</v>
      </c>
      <c r="AB511" s="152"/>
      <c r="AC511" s="1116"/>
      <c r="AD511" s="1116"/>
      <c r="AE511" s="1116"/>
      <c r="AF511" s="1116"/>
      <c r="AG511" s="1116"/>
      <c r="AH511" s="1116"/>
      <c r="AI511" s="1116"/>
      <c r="AJ511" s="1116"/>
      <c r="AK511" s="1116"/>
      <c r="AL511" s="1116"/>
      <c r="AM511" s="1116"/>
      <c r="AN511" s="1116"/>
      <c r="AO511" s="1116"/>
      <c r="AP511" s="1116"/>
      <c r="AQ511" s="1116"/>
      <c r="AR511" s="1116"/>
      <c r="AS511" s="1116"/>
      <c r="AT511" s="1116"/>
      <c r="AU511" s="1116"/>
      <c r="AV511" s="1116"/>
      <c r="AW511" s="1116"/>
      <c r="AX511" s="1116"/>
      <c r="AY511" s="1116"/>
      <c r="AZ511" s="1116"/>
      <c r="BA511" s="1116"/>
      <c r="BB511" s="1116"/>
    </row>
    <row r="512" spans="2:54" ht="15" x14ac:dyDescent="0.25">
      <c r="B512" s="160">
        <v>2054</v>
      </c>
      <c r="C512" s="1163">
        <v>33460.75925020397</v>
      </c>
      <c r="D512" s="1146">
        <v>17972.541403910869</v>
      </c>
      <c r="E512" s="1147">
        <v>11935.846176991306</v>
      </c>
      <c r="F512" s="1147"/>
      <c r="G512" s="1147"/>
      <c r="H512" s="1148">
        <v>30188.541907722312</v>
      </c>
      <c r="I512" s="1148">
        <v>12057.555979681782</v>
      </c>
      <c r="J512" s="1167">
        <v>21123.048943702048</v>
      </c>
      <c r="K512" s="1168">
        <v>3373.7617098213127</v>
      </c>
      <c r="L512" s="1151">
        <v>52829.175649428682</v>
      </c>
      <c r="M512" s="1152"/>
      <c r="N512" s="1152"/>
      <c r="O512" s="1153"/>
      <c r="P512" s="1154">
        <v>52829.175649428682</v>
      </c>
      <c r="Q512" s="1154">
        <v>3373.7617098213195</v>
      </c>
      <c r="R512" s="1213">
        <v>28101.468679624999</v>
      </c>
      <c r="S512" s="1214">
        <v>36834.520960025286</v>
      </c>
      <c r="T512" s="1158">
        <v>70801.717053339555</v>
      </c>
      <c r="U512" s="1158">
        <v>64765.021826419987</v>
      </c>
      <c r="V512" s="1159"/>
      <c r="W512" s="1159"/>
      <c r="X512" s="1160">
        <v>72263.200886768434</v>
      </c>
      <c r="Y512" s="1160">
        <v>42670.972339754786</v>
      </c>
      <c r="Z512" s="1215">
        <v>49224.517623327047</v>
      </c>
      <c r="AA512" s="166" t="s">
        <v>123</v>
      </c>
      <c r="AB512" s="152"/>
      <c r="AC512" s="1116"/>
      <c r="AD512" s="1116"/>
      <c r="AE512" s="1116"/>
      <c r="AF512" s="1116"/>
      <c r="AG512" s="1116"/>
      <c r="AH512" s="1116"/>
      <c r="AI512" s="1116"/>
      <c r="AJ512" s="1116"/>
      <c r="AK512" s="1116"/>
      <c r="AL512" s="1116"/>
      <c r="AM512" s="1116"/>
      <c r="AN512" s="1116"/>
      <c r="AO512" s="1116"/>
      <c r="AP512" s="1116"/>
      <c r="AQ512" s="1116"/>
      <c r="AR512" s="1116"/>
      <c r="AS512" s="1116"/>
      <c r="AT512" s="1116"/>
      <c r="AU512" s="1116"/>
      <c r="AV512" s="1116"/>
      <c r="AW512" s="1116"/>
      <c r="AX512" s="1116"/>
      <c r="AY512" s="1116"/>
      <c r="AZ512" s="1116"/>
      <c r="BA512" s="1116"/>
      <c r="BB512" s="1116"/>
    </row>
    <row r="513" spans="1:54" ht="15" x14ac:dyDescent="0.25">
      <c r="B513" s="160">
        <v>2055</v>
      </c>
      <c r="C513" s="1163">
        <v>33912.44098357379</v>
      </c>
      <c r="D513" s="1146">
        <v>18002.319984378286</v>
      </c>
      <c r="E513" s="1147">
        <v>11945.655786567922</v>
      </c>
      <c r="F513" s="1147"/>
      <c r="G513" s="1147"/>
      <c r="H513" s="1148">
        <v>30550.562821785112</v>
      </c>
      <c r="I513" s="1148">
        <v>12023.048347894886</v>
      </c>
      <c r="J513" s="1167">
        <v>21286.80558484</v>
      </c>
      <c r="K513" s="1168">
        <v>3449.9260118859975</v>
      </c>
      <c r="L513" s="1151">
        <v>54997.673521142548</v>
      </c>
      <c r="M513" s="1152"/>
      <c r="N513" s="1152"/>
      <c r="O513" s="1153"/>
      <c r="P513" s="1154">
        <v>54997.673521142548</v>
      </c>
      <c r="Q513" s="1154">
        <v>3449.9260118859966</v>
      </c>
      <c r="R513" s="1213">
        <v>29223.799766514272</v>
      </c>
      <c r="S513" s="1214">
        <v>37362.366995459786</v>
      </c>
      <c r="T513" s="1158">
        <v>72999.993505520833</v>
      </c>
      <c r="U513" s="1158">
        <v>66943.329307710475</v>
      </c>
      <c r="V513" s="1159"/>
      <c r="W513" s="1159"/>
      <c r="X513" s="1160">
        <v>74671.65695142177</v>
      </c>
      <c r="Y513" s="1160">
        <v>43532.136254372293</v>
      </c>
      <c r="Z513" s="1215">
        <v>50510.605351354272</v>
      </c>
      <c r="AA513" s="166" t="s">
        <v>123</v>
      </c>
      <c r="AB513" s="152"/>
      <c r="AC513" s="1116"/>
      <c r="AD513" s="1116"/>
      <c r="AE513" s="1116"/>
      <c r="AF513" s="1116"/>
      <c r="AG513" s="1116"/>
      <c r="AH513" s="1116"/>
      <c r="AI513" s="1116"/>
      <c r="AJ513" s="1116"/>
      <c r="AK513" s="1116"/>
      <c r="AL513" s="1116"/>
      <c r="AM513" s="1116"/>
      <c r="AN513" s="1116"/>
      <c r="AO513" s="1116"/>
      <c r="AP513" s="1116"/>
      <c r="AQ513" s="1116"/>
      <c r="AR513" s="1116"/>
      <c r="AS513" s="1116"/>
      <c r="AT513" s="1116"/>
      <c r="AU513" s="1116"/>
      <c r="AV513" s="1116"/>
      <c r="AW513" s="1116"/>
      <c r="AX513" s="1116"/>
      <c r="AY513" s="1116"/>
      <c r="AZ513" s="1116"/>
      <c r="BA513" s="1116"/>
      <c r="BB513" s="1116"/>
    </row>
    <row r="514" spans="1:54" ht="15" x14ac:dyDescent="0.25">
      <c r="B514" s="160">
        <v>2056</v>
      </c>
      <c r="C514" s="1163">
        <v>34362.647286296618</v>
      </c>
      <c r="D514" s="1146">
        <v>18030.024735785693</v>
      </c>
      <c r="E514" s="1147">
        <v>11953.021237950574</v>
      </c>
      <c r="F514" s="1147"/>
      <c r="G514" s="1147"/>
      <c r="H514" s="1148">
        <v>30911.215390577461</v>
      </c>
      <c r="I514" s="1148">
        <v>11985.913449444466</v>
      </c>
      <c r="J514" s="1167">
        <v>21448.564420010964</v>
      </c>
      <c r="K514" s="1168">
        <v>3526.7699195249829</v>
      </c>
      <c r="L514" s="1151">
        <v>57208.155340285746</v>
      </c>
      <c r="M514" s="1152"/>
      <c r="N514" s="1152"/>
      <c r="O514" s="1153"/>
      <c r="P514" s="1154">
        <v>57208.155340285739</v>
      </c>
      <c r="Q514" s="1154">
        <v>3526.7699195249843</v>
      </c>
      <c r="R514" s="1213">
        <v>30367.462629905363</v>
      </c>
      <c r="S514" s="1214">
        <v>37889.417205821599</v>
      </c>
      <c r="T514" s="1158">
        <v>75238.18007607144</v>
      </c>
      <c r="U514" s="1158">
        <v>69161.176578236322</v>
      </c>
      <c r="V514" s="1159"/>
      <c r="W514" s="1159"/>
      <c r="X514" s="1160">
        <v>77126.104811141093</v>
      </c>
      <c r="Y514" s="1160">
        <v>44399.744428945138</v>
      </c>
      <c r="Z514" s="1215">
        <v>51816.027049916331</v>
      </c>
      <c r="AA514" s="166" t="s">
        <v>123</v>
      </c>
      <c r="AB514" s="152"/>
      <c r="AC514" s="1116"/>
      <c r="AD514" s="1116"/>
      <c r="AE514" s="1116"/>
      <c r="AF514" s="1116"/>
      <c r="AG514" s="1116"/>
      <c r="AH514" s="1116"/>
      <c r="AI514" s="1116"/>
      <c r="AJ514" s="1116"/>
      <c r="AK514" s="1116"/>
      <c r="AL514" s="1116"/>
      <c r="AM514" s="1116"/>
      <c r="AN514" s="1116"/>
      <c r="AO514" s="1116"/>
      <c r="AP514" s="1116"/>
      <c r="AQ514" s="1116"/>
      <c r="AR514" s="1116"/>
      <c r="AS514" s="1116"/>
      <c r="AT514" s="1116"/>
      <c r="AU514" s="1116"/>
      <c r="AV514" s="1116"/>
      <c r="AW514" s="1116"/>
      <c r="AX514" s="1116"/>
      <c r="AY514" s="1116"/>
      <c r="AZ514" s="1116"/>
      <c r="BA514" s="1116"/>
      <c r="BB514" s="1116"/>
    </row>
    <row r="515" spans="1:54" ht="15" x14ac:dyDescent="0.25">
      <c r="B515" s="160">
        <v>2057</v>
      </c>
      <c r="C515" s="1163">
        <v>34811.296365629503</v>
      </c>
      <c r="D515" s="1146">
        <v>18055.695661460879</v>
      </c>
      <c r="E515" s="1147">
        <v>11957.959906791591</v>
      </c>
      <c r="F515" s="1147"/>
      <c r="G515" s="1147"/>
      <c r="H515" s="1148">
        <v>31270.428442420554</v>
      </c>
      <c r="I515" s="1148">
        <v>11946.20618016743</v>
      </c>
      <c r="J515" s="1167">
        <v>21608.317311293991</v>
      </c>
      <c r="K515" s="1168">
        <v>3604.280933132573</v>
      </c>
      <c r="L515" s="1151">
        <v>59460.276202489076</v>
      </c>
      <c r="M515" s="1152"/>
      <c r="N515" s="1152"/>
      <c r="O515" s="1153"/>
      <c r="P515" s="1154">
        <v>59460.276202489069</v>
      </c>
      <c r="Q515" s="1154">
        <v>3604.2809331325734</v>
      </c>
      <c r="R515" s="1213">
        <v>31532.278567810823</v>
      </c>
      <c r="S515" s="1214">
        <v>38415.577298762073</v>
      </c>
      <c r="T515" s="1158">
        <v>77515.971863949962</v>
      </c>
      <c r="U515" s="1158">
        <v>71418.236109280668</v>
      </c>
      <c r="V515" s="1159"/>
      <c r="W515" s="1159"/>
      <c r="X515" s="1160">
        <v>79626.135239274998</v>
      </c>
      <c r="Y515" s="1160">
        <v>45273.721608720138</v>
      </c>
      <c r="Z515" s="1215">
        <v>53140.595879104818</v>
      </c>
      <c r="AA515" s="166" t="s">
        <v>123</v>
      </c>
      <c r="AB515" s="152"/>
      <c r="AC515" s="1116"/>
      <c r="AD515" s="1116"/>
      <c r="AE515" s="1116"/>
      <c r="AF515" s="1116"/>
      <c r="AG515" s="1116"/>
      <c r="AH515" s="1116"/>
      <c r="AI515" s="1116"/>
      <c r="AJ515" s="1116"/>
      <c r="AK515" s="1116"/>
      <c r="AL515" s="1116"/>
      <c r="AM515" s="1116"/>
      <c r="AN515" s="1116"/>
      <c r="AO515" s="1116"/>
      <c r="AP515" s="1116"/>
      <c r="AQ515" s="1116"/>
      <c r="AR515" s="1116"/>
      <c r="AS515" s="1116"/>
      <c r="AT515" s="1116"/>
      <c r="AU515" s="1116"/>
      <c r="AV515" s="1116"/>
      <c r="AW515" s="1116"/>
      <c r="AX515" s="1116"/>
      <c r="AY515" s="1116"/>
      <c r="AZ515" s="1116"/>
      <c r="BA515" s="1116"/>
      <c r="BB515" s="1116"/>
    </row>
    <row r="516" spans="1:54" ht="15" x14ac:dyDescent="0.25">
      <c r="A516" s="160"/>
      <c r="B516" s="160">
        <v>2058</v>
      </c>
      <c r="C516" s="1163">
        <v>35258.270584968959</v>
      </c>
      <c r="D516" s="1146">
        <v>18079.402875233409</v>
      </c>
      <c r="E516" s="1147">
        <v>11960.46289884293</v>
      </c>
      <c r="F516" s="1147"/>
      <c r="G516" s="1147"/>
      <c r="H516" s="1148">
        <v>31628.109498881731</v>
      </c>
      <c r="I516" s="1148">
        <v>11903.981407148469</v>
      </c>
      <c r="J516" s="1167">
        <v>21766.0454530151</v>
      </c>
      <c r="K516" s="1168">
        <v>3682.4425116453126</v>
      </c>
      <c r="L516" s="1151">
        <v>61753.782995787835</v>
      </c>
      <c r="M516" s="1152"/>
      <c r="N516" s="1152"/>
      <c r="O516" s="1153"/>
      <c r="P516" s="1154">
        <v>61753.782995787835</v>
      </c>
      <c r="Q516" s="1154">
        <v>3682.4425116453131</v>
      </c>
      <c r="R516" s="1213">
        <v>32718.112753716574</v>
      </c>
      <c r="S516" s="1214">
        <v>38940.713096614272</v>
      </c>
      <c r="T516" s="1158">
        <v>79833.18587102124</v>
      </c>
      <c r="U516" s="1158">
        <v>73714.24589463076</v>
      </c>
      <c r="V516" s="1159"/>
      <c r="W516" s="1159"/>
      <c r="X516" s="1160">
        <v>82171.460790163372</v>
      </c>
      <c r="Y516" s="1160">
        <v>46153.969118014138</v>
      </c>
      <c r="Z516" s="1215">
        <v>54484.158206731678</v>
      </c>
      <c r="AA516" s="166" t="s">
        <v>123</v>
      </c>
      <c r="AC516" s="1116"/>
      <c r="AD516" s="1116"/>
      <c r="AE516" s="1116"/>
      <c r="AF516" s="1116"/>
      <c r="AG516" s="1116"/>
      <c r="AH516" s="1116"/>
      <c r="AI516" s="1116"/>
      <c r="AJ516" s="1116"/>
      <c r="AK516" s="1116"/>
      <c r="AL516" s="1116"/>
      <c r="AM516" s="1116"/>
      <c r="AN516" s="1116"/>
      <c r="AO516" s="1116"/>
      <c r="AP516" s="1116"/>
      <c r="AQ516" s="1116"/>
      <c r="AR516" s="1116"/>
      <c r="AS516" s="1116"/>
      <c r="AT516" s="1116"/>
      <c r="AU516" s="1116"/>
      <c r="AV516" s="1116"/>
      <c r="AW516" s="1116"/>
      <c r="AX516" s="1116"/>
      <c r="AY516" s="1116"/>
      <c r="AZ516" s="1116"/>
      <c r="BA516" s="1116"/>
      <c r="BB516" s="1116"/>
    </row>
    <row r="517" spans="1:54" ht="15" x14ac:dyDescent="0.25">
      <c r="A517" s="160"/>
      <c r="B517" s="160">
        <v>2059</v>
      </c>
      <c r="C517" s="1163">
        <v>35703.450231622373</v>
      </c>
      <c r="D517" s="1146">
        <v>18101.214409208304</v>
      </c>
      <c r="E517" s="1147">
        <v>11960.517828791766</v>
      </c>
      <c r="F517" s="1147"/>
      <c r="G517" s="1147"/>
      <c r="H517" s="1148">
        <v>31984.164236540768</v>
      </c>
      <c r="I517" s="1148">
        <v>11859.290743207523</v>
      </c>
      <c r="J517" s="1167">
        <v>21921.727489874145</v>
      </c>
      <c r="K517" s="1168">
        <v>3761.237467540358</v>
      </c>
      <c r="L517" s="1151">
        <v>64088.418916998875</v>
      </c>
      <c r="M517" s="1152"/>
      <c r="N517" s="1152"/>
      <c r="O517" s="1153"/>
      <c r="P517" s="1154">
        <v>64088.418916998882</v>
      </c>
      <c r="Q517" s="1154">
        <v>3761.2374675403589</v>
      </c>
      <c r="R517" s="1213">
        <v>33924.828192269619</v>
      </c>
      <c r="S517" s="1214">
        <v>39464.687699162729</v>
      </c>
      <c r="T517" s="1158">
        <v>82189.633326207171</v>
      </c>
      <c r="U517" s="1158">
        <v>76048.936745790648</v>
      </c>
      <c r="V517" s="1159"/>
      <c r="W517" s="1159"/>
      <c r="X517" s="1160">
        <v>84761.792908325762</v>
      </c>
      <c r="Y517" s="1160">
        <v>47040.378939114598</v>
      </c>
      <c r="Z517" s="1215">
        <v>55846.555682143764</v>
      </c>
      <c r="AA517" s="166" t="s">
        <v>123</v>
      </c>
      <c r="AC517" s="1116"/>
      <c r="AD517" s="1116"/>
      <c r="AE517" s="1116"/>
      <c r="AF517" s="1116"/>
      <c r="AG517" s="1116"/>
      <c r="AH517" s="1116"/>
      <c r="AI517" s="1116"/>
      <c r="AJ517" s="1116"/>
      <c r="AK517" s="1116"/>
      <c r="AL517" s="1116"/>
      <c r="AM517" s="1116"/>
      <c r="AN517" s="1116"/>
      <c r="AO517" s="1116"/>
      <c r="AP517" s="1116"/>
      <c r="AQ517" s="1116"/>
      <c r="AR517" s="1116"/>
      <c r="AS517" s="1116"/>
      <c r="AT517" s="1116"/>
      <c r="AU517" s="1116"/>
      <c r="AV517" s="1116"/>
      <c r="AW517" s="1116"/>
      <c r="AX517" s="1116"/>
      <c r="AY517" s="1116"/>
      <c r="AZ517" s="1116"/>
      <c r="BA517" s="1116"/>
      <c r="BB517" s="1116"/>
    </row>
    <row r="518" spans="1:54" ht="15.6" thickBot="1" x14ac:dyDescent="0.3">
      <c r="A518" s="160"/>
      <c r="B518" s="160">
        <v>2060</v>
      </c>
      <c r="C518" s="1188">
        <v>36146.693736937093</v>
      </c>
      <c r="D518" s="1189">
        <v>18121.172273397315</v>
      </c>
      <c r="E518" s="1190">
        <v>11958.117482736579</v>
      </c>
      <c r="F518" s="1190"/>
      <c r="G518" s="1190"/>
      <c r="H518" s="1191">
        <v>32338.475981298958</v>
      </c>
      <c r="I518" s="1191">
        <v>11812.179680748372</v>
      </c>
      <c r="J518" s="1192">
        <v>22075.327831023664</v>
      </c>
      <c r="K518" s="1193">
        <v>3840.6458554869132</v>
      </c>
      <c r="L518" s="1194">
        <v>66463.834748407578</v>
      </c>
      <c r="M518" s="1195"/>
      <c r="N518" s="1195"/>
      <c r="O518" s="1196"/>
      <c r="P518" s="1197">
        <v>66463.834748407578</v>
      </c>
      <c r="Q518" s="1197">
        <v>3840.6458554869168</v>
      </c>
      <c r="R518" s="1216">
        <v>35152.240301947248</v>
      </c>
      <c r="S518" s="1217">
        <v>39987.339592424003</v>
      </c>
      <c r="T518" s="1201">
        <v>84585.007021804893</v>
      </c>
      <c r="U518" s="1201">
        <v>78421.952231144154</v>
      </c>
      <c r="V518" s="1202"/>
      <c r="W518" s="1202"/>
      <c r="X518" s="1203">
        <v>87396.73310717594</v>
      </c>
      <c r="Y518" s="1203">
        <v>47932.799456406086</v>
      </c>
      <c r="Z518" s="1218">
        <v>57227.568132970911</v>
      </c>
      <c r="AA518" s="166" t="s">
        <v>123</v>
      </c>
      <c r="AC518" s="1116"/>
      <c r="AD518" s="1116"/>
      <c r="AE518" s="1116"/>
      <c r="AF518" s="1116"/>
      <c r="AG518" s="1116"/>
      <c r="AH518" s="1116"/>
      <c r="AI518" s="1116"/>
      <c r="AJ518" s="1116"/>
      <c r="AK518" s="1116"/>
      <c r="AL518" s="1116"/>
      <c r="AM518" s="1116"/>
      <c r="AN518" s="1116"/>
      <c r="AO518" s="1116"/>
      <c r="AP518" s="1116"/>
      <c r="AQ518" s="1116"/>
      <c r="AR518" s="1116"/>
      <c r="AS518" s="1116"/>
      <c r="AT518" s="1116"/>
      <c r="AU518" s="1116"/>
      <c r="AV518" s="1116"/>
      <c r="AW518" s="1116"/>
      <c r="AX518" s="1116"/>
      <c r="AY518" s="1116"/>
      <c r="AZ518" s="1116"/>
      <c r="BA518" s="1116"/>
      <c r="BB518" s="1116"/>
    </row>
    <row r="519" spans="1:54" x14ac:dyDescent="0.25">
      <c r="A519" s="160"/>
      <c r="AB519" s="152"/>
      <c r="AC519" s="1116"/>
      <c r="AD519" s="1116"/>
      <c r="AE519" s="1116"/>
      <c r="AF519" s="1116"/>
      <c r="AG519" s="1116"/>
      <c r="AH519" s="1116"/>
      <c r="AI519" s="1116"/>
      <c r="AJ519" s="1116"/>
      <c r="AK519" s="1116"/>
      <c r="AL519" s="1116"/>
      <c r="AM519" s="1116"/>
      <c r="AN519" s="1116"/>
      <c r="AO519" s="1116"/>
      <c r="AP519" s="1116"/>
      <c r="AQ519" s="1116"/>
      <c r="AR519" s="1116"/>
      <c r="AS519" s="1116"/>
      <c r="AT519" s="1116"/>
      <c r="AU519" s="1116"/>
      <c r="AV519" s="1116"/>
      <c r="AW519" s="1116"/>
      <c r="AX519" s="1116"/>
      <c r="AY519" s="1116"/>
      <c r="AZ519" s="1116"/>
      <c r="BA519" s="1116"/>
      <c r="BB519" s="1116"/>
    </row>
    <row r="520" spans="1:54" x14ac:dyDescent="0.25">
      <c r="A520" s="160"/>
      <c r="AB520" s="152"/>
      <c r="AC520" s="1116"/>
      <c r="AD520" s="1116"/>
      <c r="AE520" s="1116"/>
      <c r="AF520" s="1116"/>
      <c r="AG520" s="1116"/>
      <c r="AH520" s="1116"/>
      <c r="AI520" s="1116"/>
      <c r="AJ520" s="1116"/>
      <c r="AK520" s="1116"/>
      <c r="AL520" s="1116"/>
      <c r="AM520" s="1116"/>
      <c r="AN520" s="1116"/>
      <c r="AO520" s="1116"/>
      <c r="AP520" s="1116"/>
      <c r="AQ520" s="1116"/>
      <c r="AR520" s="1116"/>
      <c r="AS520" s="1116"/>
      <c r="AT520" s="1116"/>
      <c r="AU520" s="1116"/>
      <c r="AV520" s="1116"/>
      <c r="AW520" s="1116"/>
      <c r="AX520" s="1116"/>
      <c r="AY520" s="1116"/>
      <c r="AZ520" s="1116"/>
      <c r="BA520" s="1116"/>
      <c r="BB520" s="1116"/>
    </row>
    <row r="521" spans="1:54" x14ac:dyDescent="0.25">
      <c r="A521" s="191" t="s">
        <v>311</v>
      </c>
      <c r="AC521" s="1116"/>
      <c r="AD521" s="1116"/>
      <c r="AE521" s="1116"/>
      <c r="AF521" s="1116"/>
      <c r="AG521" s="1116"/>
      <c r="AH521" s="1116"/>
      <c r="AI521" s="1116"/>
      <c r="AJ521" s="1116"/>
      <c r="AK521" s="1116"/>
      <c r="AL521" s="1116"/>
      <c r="AM521" s="1116"/>
      <c r="AN521" s="1116"/>
      <c r="AO521" s="1116"/>
      <c r="AP521" s="1116"/>
      <c r="AQ521" s="1116"/>
      <c r="AR521" s="1116"/>
      <c r="AS521" s="1116"/>
      <c r="AT521" s="1116"/>
      <c r="AU521" s="1116"/>
      <c r="AV521" s="1116"/>
      <c r="AW521" s="1116"/>
      <c r="AX521" s="1116"/>
      <c r="AY521" s="1116"/>
      <c r="AZ521" s="1116"/>
      <c r="BA521" s="1116"/>
      <c r="BB521" s="1116"/>
    </row>
    <row r="522" spans="1:54" x14ac:dyDescent="0.25">
      <c r="A522" s="191"/>
      <c r="AC522" s="1116"/>
      <c r="AD522" s="1116"/>
      <c r="AE522" s="1116"/>
      <c r="AF522" s="1116"/>
      <c r="AG522" s="1116"/>
      <c r="AH522" s="1116"/>
      <c r="AI522" s="1116"/>
      <c r="AJ522" s="1116"/>
      <c r="AK522" s="1116"/>
      <c r="AL522" s="1116"/>
      <c r="AM522" s="1116"/>
      <c r="AN522" s="1116"/>
      <c r="AO522" s="1116"/>
      <c r="AP522" s="1116"/>
      <c r="AQ522" s="1116"/>
      <c r="AR522" s="1116"/>
      <c r="AS522" s="1116"/>
      <c r="AT522" s="1116"/>
      <c r="AU522" s="1116"/>
      <c r="AV522" s="1116"/>
      <c r="AW522" s="1116"/>
      <c r="AX522" s="1116"/>
      <c r="AY522" s="1116"/>
      <c r="AZ522" s="1116"/>
      <c r="BA522" s="1116"/>
      <c r="BB522" s="1116"/>
    </row>
    <row r="523" spans="1:54" x14ac:dyDescent="0.25">
      <c r="A523" s="160"/>
      <c r="AB523" s="152"/>
      <c r="AC523" s="1116"/>
      <c r="AD523" s="1116"/>
      <c r="AE523" s="1116"/>
      <c r="AF523" s="1116"/>
      <c r="AG523" s="1116"/>
      <c r="AH523" s="1116"/>
      <c r="AI523" s="1116"/>
      <c r="AJ523" s="1116"/>
      <c r="AK523" s="1116"/>
      <c r="AL523" s="1116"/>
      <c r="AM523" s="1116"/>
      <c r="AN523" s="1116"/>
      <c r="AO523" s="1116"/>
      <c r="AP523" s="1116"/>
      <c r="AQ523" s="1116"/>
      <c r="AR523" s="1116"/>
      <c r="AS523" s="1116"/>
      <c r="AT523" s="1116"/>
      <c r="AU523" s="1116"/>
      <c r="AV523" s="1116"/>
      <c r="AW523" s="1116"/>
      <c r="AX523" s="1116"/>
      <c r="AY523" s="1116"/>
      <c r="AZ523" s="1116"/>
      <c r="BA523" s="1116"/>
      <c r="BB523" s="1116"/>
    </row>
    <row r="524" spans="1:54" s="128" customFormat="1" x14ac:dyDescent="0.25">
      <c r="A524" s="201"/>
      <c r="C524" s="146"/>
      <c r="D524" s="146"/>
      <c r="E524" s="146"/>
      <c r="F524" s="146"/>
      <c r="G524" s="146"/>
      <c r="H524" s="146"/>
      <c r="I524" s="146"/>
      <c r="J524" s="146"/>
      <c r="K524" s="146"/>
      <c r="L524" s="146"/>
      <c r="M524" s="146"/>
      <c r="N524" s="146"/>
      <c r="O524" s="146"/>
      <c r="P524" s="146"/>
      <c r="Q524" s="146"/>
      <c r="R524" s="146"/>
      <c r="S524" s="146"/>
      <c r="T524" s="146"/>
      <c r="AB524" s="202"/>
      <c r="AC524" s="1219"/>
      <c r="AD524" s="1219"/>
      <c r="AE524" s="1219"/>
      <c r="AF524" s="1219"/>
      <c r="AG524" s="1219"/>
      <c r="AH524" s="1219"/>
      <c r="AI524" s="1219"/>
      <c r="AJ524" s="1219"/>
      <c r="AK524" s="1219"/>
      <c r="AL524" s="1219"/>
      <c r="AM524" s="1219"/>
      <c r="AN524" s="1219"/>
      <c r="AO524" s="1219"/>
      <c r="AP524" s="1219"/>
      <c r="AQ524" s="1219"/>
      <c r="AR524" s="1219"/>
      <c r="AS524" s="1219"/>
      <c r="AT524" s="1219"/>
      <c r="AU524" s="1219"/>
      <c r="AV524" s="1219"/>
      <c r="AW524" s="1219"/>
      <c r="AX524" s="1219"/>
      <c r="AY524" s="1219"/>
      <c r="AZ524" s="1219"/>
      <c r="BA524" s="1219"/>
      <c r="BB524" s="1219"/>
    </row>
    <row r="525" spans="1:54" s="128" customFormat="1" x14ac:dyDescent="0.25">
      <c r="A525" s="201"/>
      <c r="C525" s="146"/>
      <c r="D525" s="146"/>
      <c r="E525" s="146"/>
      <c r="F525" s="146"/>
      <c r="G525" s="146"/>
      <c r="H525" s="146"/>
      <c r="I525" s="146"/>
      <c r="J525" s="146"/>
      <c r="K525" s="146"/>
      <c r="L525" s="146"/>
      <c r="M525" s="146"/>
      <c r="N525" s="146"/>
      <c r="O525" s="146"/>
      <c r="P525" s="146"/>
      <c r="Q525" s="146"/>
      <c r="R525" s="146"/>
      <c r="S525" s="146"/>
      <c r="T525" s="146"/>
      <c r="AB525" s="202"/>
      <c r="AC525" s="1219"/>
      <c r="AD525" s="1219"/>
      <c r="AE525" s="1219"/>
      <c r="AF525" s="1219"/>
      <c r="AG525" s="1219"/>
      <c r="AH525" s="1219"/>
      <c r="AI525" s="1219"/>
      <c r="AJ525" s="1219"/>
      <c r="AK525" s="1219"/>
      <c r="AL525" s="1219"/>
      <c r="AM525" s="1219"/>
      <c r="AN525" s="1219"/>
      <c r="AO525" s="1219"/>
      <c r="AP525" s="1219"/>
      <c r="AQ525" s="1219"/>
      <c r="AR525" s="1219"/>
      <c r="AS525" s="1219"/>
      <c r="AT525" s="1219"/>
      <c r="AU525" s="1219"/>
      <c r="AV525" s="1219"/>
      <c r="AW525" s="1219"/>
      <c r="AX525" s="1219"/>
      <c r="AY525" s="1219"/>
      <c r="AZ525" s="1219"/>
      <c r="BA525" s="1219"/>
      <c r="BB525" s="1219"/>
    </row>
    <row r="526" spans="1:54" x14ac:dyDescent="0.25">
      <c r="B526" s="150"/>
      <c r="AC526" s="1116"/>
      <c r="AD526" s="1116"/>
      <c r="AE526" s="1116"/>
      <c r="AF526" s="1116"/>
      <c r="AG526" s="1116"/>
      <c r="AH526" s="1116"/>
      <c r="AI526" s="1116"/>
      <c r="AJ526" s="1116"/>
      <c r="AK526" s="1116"/>
      <c r="AL526" s="1116"/>
      <c r="AM526" s="1116"/>
      <c r="AN526" s="1116"/>
      <c r="AO526" s="1116"/>
      <c r="AP526" s="1116"/>
      <c r="AQ526" s="1116"/>
      <c r="AR526" s="1116"/>
      <c r="AS526" s="1116"/>
      <c r="AT526" s="1116"/>
      <c r="AU526" s="1116"/>
      <c r="AV526" s="1116"/>
      <c r="AW526" s="1116"/>
      <c r="AX526" s="1116"/>
      <c r="AY526" s="1116"/>
      <c r="AZ526" s="1116"/>
      <c r="BA526" s="1116"/>
      <c r="BB526" s="1116"/>
    </row>
    <row r="527" spans="1:54" ht="21" x14ac:dyDescent="0.25">
      <c r="A527" s="194" t="s">
        <v>160</v>
      </c>
      <c r="B527" s="150"/>
      <c r="AC527" s="1116"/>
      <c r="AD527" s="1116"/>
      <c r="AE527" s="1116"/>
      <c r="AF527" s="1116"/>
      <c r="AG527" s="1116"/>
      <c r="AH527" s="1116"/>
      <c r="AI527" s="1116"/>
      <c r="AJ527" s="1116"/>
      <c r="AK527" s="1116"/>
      <c r="AL527" s="1116"/>
      <c r="AM527" s="1116"/>
      <c r="AN527" s="1116"/>
      <c r="AO527" s="1116"/>
      <c r="AP527" s="1116"/>
      <c r="AQ527" s="1116"/>
      <c r="AR527" s="1116"/>
      <c r="AS527" s="1116"/>
      <c r="AT527" s="1116"/>
      <c r="AU527" s="1116"/>
      <c r="AV527" s="1116"/>
      <c r="AW527" s="1116"/>
      <c r="AX527" s="1116"/>
      <c r="AY527" s="1116"/>
      <c r="AZ527" s="1116"/>
      <c r="BA527" s="1116"/>
      <c r="BB527" s="1116"/>
    </row>
    <row r="528" spans="1:54" x14ac:dyDescent="0.25">
      <c r="A528" s="191"/>
      <c r="AC528" s="1116"/>
      <c r="AD528" s="1116"/>
      <c r="AE528" s="1116"/>
      <c r="AF528" s="1116"/>
      <c r="AG528" s="1116"/>
      <c r="AH528" s="1116"/>
      <c r="AI528" s="1116"/>
      <c r="AJ528" s="1116"/>
      <c r="AK528" s="1116"/>
      <c r="AL528" s="1116"/>
      <c r="AM528" s="1116"/>
      <c r="AN528" s="1116"/>
      <c r="AO528" s="1116"/>
      <c r="AP528" s="1116"/>
      <c r="AQ528" s="1116"/>
      <c r="AR528" s="1116"/>
      <c r="AS528" s="1116"/>
      <c r="AT528" s="1116"/>
      <c r="AU528" s="1116"/>
      <c r="AV528" s="1116"/>
      <c r="AW528" s="1116"/>
      <c r="AX528" s="1116"/>
      <c r="AY528" s="1116"/>
      <c r="AZ528" s="1116"/>
      <c r="BA528" s="1116"/>
      <c r="BB528" s="1116"/>
    </row>
    <row r="529" spans="1:54" x14ac:dyDescent="0.25">
      <c r="A529" s="191"/>
      <c r="AC529" s="1116"/>
      <c r="AD529" s="1116"/>
      <c r="AE529" s="1116"/>
      <c r="AF529" s="1116"/>
      <c r="AG529" s="1116"/>
      <c r="AH529" s="1116"/>
      <c r="AI529" s="1116"/>
      <c r="AJ529" s="1116"/>
      <c r="AK529" s="1116"/>
      <c r="AL529" s="1116"/>
      <c r="AM529" s="1116"/>
      <c r="AN529" s="1116"/>
      <c r="AO529" s="1116"/>
      <c r="AP529" s="1116"/>
      <c r="AQ529" s="1116"/>
      <c r="AR529" s="1116"/>
      <c r="AS529" s="1116"/>
      <c r="AT529" s="1116"/>
      <c r="AU529" s="1116"/>
      <c r="AV529" s="1116"/>
      <c r="AW529" s="1116"/>
      <c r="AX529" s="1116"/>
      <c r="AY529" s="1116"/>
      <c r="AZ529" s="1116"/>
      <c r="BA529" s="1116"/>
      <c r="BB529" s="1116"/>
    </row>
    <row r="530" spans="1:54" x14ac:dyDescent="0.25">
      <c r="B530" s="203"/>
      <c r="C530" s="203"/>
      <c r="D530" s="149"/>
      <c r="E530" s="149"/>
      <c r="F530" s="149"/>
      <c r="G530" s="149"/>
      <c r="H530" s="149"/>
      <c r="I530" s="149"/>
      <c r="J530" s="149"/>
      <c r="K530" s="149"/>
      <c r="L530" s="149"/>
      <c r="M530" s="149"/>
      <c r="N530" s="149"/>
      <c r="O530" s="149"/>
      <c r="P530" s="149"/>
      <c r="Q530" s="149"/>
      <c r="R530" s="149"/>
      <c r="S530" s="149"/>
      <c r="T530" s="149"/>
      <c r="U530" s="150"/>
      <c r="V530" s="150"/>
      <c r="W530" s="150"/>
      <c r="X530" s="150"/>
      <c r="Y530" s="150"/>
      <c r="Z530" s="150"/>
      <c r="AA530" s="150"/>
      <c r="AB530" s="150"/>
      <c r="AC530" s="1116"/>
      <c r="AD530" s="1116"/>
      <c r="AE530" s="1116"/>
      <c r="AF530" s="1116"/>
      <c r="AG530" s="1116"/>
      <c r="AH530" s="1116"/>
      <c r="AI530" s="1116"/>
      <c r="AJ530" s="1116"/>
      <c r="AK530" s="1116"/>
      <c r="AL530" s="1116"/>
      <c r="AM530" s="1116"/>
      <c r="AN530" s="1116"/>
      <c r="AO530" s="1116"/>
      <c r="AP530" s="1116"/>
      <c r="AQ530" s="1116"/>
      <c r="AR530" s="1116"/>
      <c r="AS530" s="1116"/>
      <c r="AT530" s="1116"/>
      <c r="AU530" s="1116"/>
      <c r="AV530" s="1116"/>
      <c r="AW530" s="1116"/>
      <c r="AX530" s="1116"/>
      <c r="AY530" s="1116"/>
      <c r="AZ530" s="1116"/>
      <c r="BA530" s="1116"/>
      <c r="BB530" s="1116"/>
    </row>
    <row r="531" spans="1:54" s="130" customFormat="1" ht="13.8" thickBot="1" x14ac:dyDescent="0.3">
      <c r="A531" s="1105"/>
      <c r="B531" s="148"/>
      <c r="C531" s="148"/>
      <c r="D531" s="149"/>
      <c r="E531" s="149"/>
      <c r="F531" s="149"/>
      <c r="G531" s="149"/>
      <c r="H531" s="149"/>
      <c r="I531" s="149"/>
      <c r="J531" s="149"/>
      <c r="K531" s="149"/>
      <c r="L531" s="149"/>
      <c r="M531" s="149"/>
      <c r="N531" s="149"/>
      <c r="O531" s="149"/>
      <c r="P531" s="149"/>
      <c r="Q531" s="149"/>
      <c r="R531" s="149"/>
      <c r="S531" s="149"/>
      <c r="T531" s="149"/>
      <c r="U531" s="150"/>
      <c r="V531" s="150"/>
      <c r="W531" s="150"/>
      <c r="X531" s="150"/>
      <c r="Y531" s="150"/>
      <c r="Z531" s="150"/>
      <c r="AA531" s="150"/>
      <c r="AB531" s="150"/>
      <c r="AC531" s="1116"/>
      <c r="AD531" s="1116"/>
      <c r="AE531" s="1116"/>
      <c r="AF531" s="1116"/>
      <c r="AG531" s="1116"/>
      <c r="AH531" s="1116"/>
      <c r="AI531" s="1116"/>
      <c r="AJ531" s="1116"/>
      <c r="AK531" s="1116"/>
      <c r="AL531" s="1116"/>
      <c r="AM531" s="1116"/>
      <c r="AN531" s="1116"/>
      <c r="AO531" s="1116"/>
      <c r="AP531" s="1116"/>
      <c r="AQ531" s="1116"/>
      <c r="AR531" s="1116"/>
      <c r="AS531" s="1116"/>
      <c r="AT531" s="1116"/>
      <c r="AU531" s="1116"/>
      <c r="AV531" s="1116"/>
      <c r="AW531" s="1116"/>
      <c r="AX531" s="1116"/>
      <c r="AY531" s="1116"/>
      <c r="AZ531" s="1116"/>
      <c r="BA531" s="1116"/>
      <c r="BB531" s="1116"/>
    </row>
    <row r="532" spans="1:54" ht="16.95" customHeight="1" thickBot="1" x14ac:dyDescent="0.3">
      <c r="A532" s="153" t="s">
        <v>150</v>
      </c>
      <c r="C532" s="1711" t="s">
        <v>145</v>
      </c>
      <c r="D532" s="1712"/>
      <c r="E532" s="1712"/>
      <c r="F532" s="1712"/>
      <c r="G532" s="1712"/>
      <c r="H532" s="1712"/>
      <c r="I532" s="1712"/>
      <c r="J532" s="1712"/>
      <c r="K532" s="1713" t="s">
        <v>146</v>
      </c>
      <c r="L532" s="1714"/>
      <c r="M532" s="1714"/>
      <c r="N532" s="1714"/>
      <c r="O532" s="1714"/>
      <c r="P532" s="1714"/>
      <c r="Q532" s="1714"/>
      <c r="R532" s="1715"/>
      <c r="S532" s="1716" t="s">
        <v>147</v>
      </c>
      <c r="T532" s="1717"/>
      <c r="U532" s="1717"/>
      <c r="V532" s="1717"/>
      <c r="W532" s="1717"/>
      <c r="X532" s="1717"/>
      <c r="Y532" s="1717"/>
      <c r="Z532" s="1718"/>
      <c r="AC532" s="1116"/>
      <c r="AD532" s="1116"/>
      <c r="AE532" s="1116"/>
      <c r="AF532" s="1116"/>
      <c r="AG532" s="1116"/>
      <c r="AH532" s="1116"/>
      <c r="AI532" s="1116"/>
      <c r="AJ532" s="1116"/>
      <c r="AK532" s="1116"/>
      <c r="AL532" s="1116"/>
      <c r="AM532" s="1116"/>
      <c r="AN532" s="1116"/>
      <c r="AO532" s="1116"/>
      <c r="AP532" s="1116"/>
      <c r="AQ532" s="1116"/>
      <c r="AR532" s="1116"/>
      <c r="AS532" s="1116"/>
      <c r="AT532" s="1116"/>
      <c r="AU532" s="1116"/>
      <c r="AV532" s="1116"/>
      <c r="AW532" s="1116"/>
      <c r="AX532" s="1116"/>
      <c r="AY532" s="1116"/>
      <c r="AZ532" s="1116"/>
      <c r="BA532" s="1116"/>
      <c r="BB532" s="1116"/>
    </row>
    <row r="533" spans="1:54" s="130" customFormat="1" ht="79.8" thickBot="1" x14ac:dyDescent="0.3">
      <c r="A533" s="153" t="s">
        <v>120</v>
      </c>
      <c r="B533" s="1307" t="str">
        <f>IF($I$20="ON","Note: Population Scaling is ON. Click for More Info.","")</f>
        <v>Note: Population Scaling is ON. Click for More Info.</v>
      </c>
      <c r="C533" s="155" t="s">
        <v>122</v>
      </c>
      <c r="D533" s="156" t="s">
        <v>124</v>
      </c>
      <c r="E533" s="156" t="s">
        <v>161</v>
      </c>
      <c r="F533" s="156" t="s">
        <v>125</v>
      </c>
      <c r="G533" s="156" t="s">
        <v>127</v>
      </c>
      <c r="H533" s="157" t="s">
        <v>128</v>
      </c>
      <c r="I533" s="157" t="s">
        <v>129</v>
      </c>
      <c r="J533" s="158" t="s">
        <v>130</v>
      </c>
      <c r="K533" s="155" t="s">
        <v>131</v>
      </c>
      <c r="L533" s="156" t="s">
        <v>132</v>
      </c>
      <c r="M533" s="156" t="s">
        <v>162</v>
      </c>
      <c r="N533" s="156" t="s">
        <v>133</v>
      </c>
      <c r="O533" s="156" t="s">
        <v>134</v>
      </c>
      <c r="P533" s="157" t="s">
        <v>135</v>
      </c>
      <c r="Q533" s="157" t="s">
        <v>136</v>
      </c>
      <c r="R533" s="158" t="s">
        <v>137</v>
      </c>
      <c r="S533" s="155" t="s">
        <v>138</v>
      </c>
      <c r="T533" s="156" t="s">
        <v>139</v>
      </c>
      <c r="U533" s="156" t="s">
        <v>163</v>
      </c>
      <c r="V533" s="156" t="s">
        <v>2725</v>
      </c>
      <c r="W533" s="156" t="s">
        <v>141</v>
      </c>
      <c r="X533" s="157" t="s">
        <v>142</v>
      </c>
      <c r="Y533" s="157" t="s">
        <v>143</v>
      </c>
      <c r="Z533" s="158" t="s">
        <v>144</v>
      </c>
      <c r="AA533" s="159" t="s">
        <v>121</v>
      </c>
      <c r="AC533" s="1116"/>
      <c r="AD533" s="1116"/>
      <c r="AE533" s="1116"/>
      <c r="AF533" s="1116"/>
      <c r="AG533" s="1116"/>
      <c r="AH533" s="1116"/>
      <c r="AI533" s="1116"/>
      <c r="AJ533" s="1116"/>
      <c r="AK533" s="1116"/>
      <c r="AL533" s="1116"/>
      <c r="AM533" s="1116"/>
      <c r="AN533" s="1116"/>
      <c r="AO533" s="1116"/>
      <c r="AP533" s="1116"/>
      <c r="AQ533" s="1116"/>
      <c r="AR533" s="1116"/>
      <c r="AS533" s="1116"/>
      <c r="AT533" s="1116"/>
      <c r="AU533" s="1116"/>
      <c r="AV533" s="1116"/>
      <c r="AW533" s="1116"/>
      <c r="AX533" s="1116"/>
      <c r="AY533" s="1116"/>
      <c r="AZ533" s="1116"/>
      <c r="BA533" s="1116"/>
      <c r="BB533" s="1116"/>
    </row>
    <row r="534" spans="1:54" s="130" customFormat="1" ht="15.6" x14ac:dyDescent="0.25">
      <c r="A534" s="1123" t="s">
        <v>122</v>
      </c>
      <c r="B534" s="160">
        <v>2012</v>
      </c>
      <c r="C534" s="1124">
        <v>20314.2</v>
      </c>
      <c r="D534" s="1125">
        <v>18347.800065001597</v>
      </c>
      <c r="E534" s="1126"/>
      <c r="F534" s="1126"/>
      <c r="G534" s="1126"/>
      <c r="H534" s="1127">
        <v>20314.200000000004</v>
      </c>
      <c r="I534" s="1127">
        <v>18347.800065001597</v>
      </c>
      <c r="J534" s="1128">
        <v>19331.0000325008</v>
      </c>
      <c r="K534" s="1129">
        <v>8293.2994285714267</v>
      </c>
      <c r="L534" s="1130">
        <v>483.39971301042863</v>
      </c>
      <c r="M534" s="1220"/>
      <c r="N534" s="1126"/>
      <c r="O534" s="1131"/>
      <c r="P534" s="1132">
        <v>8293.2994285714267</v>
      </c>
      <c r="Q534" s="1132">
        <v>483.39971301042897</v>
      </c>
      <c r="R534" s="1205">
        <v>4388.3495707909278</v>
      </c>
      <c r="S534" s="1206">
        <v>28607.499428571427</v>
      </c>
      <c r="T534" s="1207">
        <v>18831.199778012025</v>
      </c>
      <c r="U534" s="1207">
        <v>0</v>
      </c>
      <c r="V534" s="1207"/>
      <c r="W534" s="1131"/>
      <c r="X534" s="1132">
        <v>27685.272630861302</v>
      </c>
      <c r="Y534" s="1132">
        <v>3940.5268401943322</v>
      </c>
      <c r="Z534" s="1205">
        <v>23719.349603291728</v>
      </c>
      <c r="AA534" s="166" t="s">
        <v>123</v>
      </c>
      <c r="AB534" s="152"/>
      <c r="AC534" s="1116"/>
      <c r="AD534" s="1116"/>
      <c r="AE534" s="1116"/>
      <c r="AF534" s="1116"/>
      <c r="AG534" s="1116"/>
      <c r="AH534" s="1116"/>
      <c r="AI534" s="1116"/>
      <c r="AJ534" s="1116"/>
      <c r="AK534" s="1116"/>
      <c r="AL534" s="1116"/>
      <c r="AM534" s="1116"/>
      <c r="AN534" s="1116"/>
      <c r="AO534" s="1116"/>
      <c r="AP534" s="1116"/>
      <c r="AQ534" s="1116"/>
      <c r="AR534" s="1116"/>
      <c r="AS534" s="1116"/>
      <c r="AT534" s="1116"/>
      <c r="AU534" s="1116"/>
      <c r="AV534" s="1116"/>
      <c r="AW534" s="1116"/>
      <c r="AX534" s="1116"/>
      <c r="AY534" s="1116"/>
      <c r="AZ534" s="1116"/>
      <c r="BA534" s="1116"/>
      <c r="BB534" s="1116"/>
    </row>
    <row r="535" spans="1:54" s="130" customFormat="1" ht="15.6" x14ac:dyDescent="0.25">
      <c r="A535" s="1180" t="s">
        <v>124</v>
      </c>
      <c r="B535" s="160">
        <v>2013</v>
      </c>
      <c r="C535" s="1208">
        <v>20439.800000000003</v>
      </c>
      <c r="D535" s="1135">
        <v>18414.385151867889</v>
      </c>
      <c r="E535" s="1136"/>
      <c r="F535" s="1136"/>
      <c r="G535" s="1136"/>
      <c r="H535" s="1137">
        <v>20439.800000000003</v>
      </c>
      <c r="I535" s="1137">
        <v>18414.385151867886</v>
      </c>
      <c r="J535" s="1209">
        <v>19427.092575933944</v>
      </c>
      <c r="K535" s="1210">
        <v>8399.9071785714277</v>
      </c>
      <c r="L535" s="1140">
        <v>491.99571235900288</v>
      </c>
      <c r="M535" s="1221"/>
      <c r="N535" s="1141"/>
      <c r="O535" s="1142"/>
      <c r="P535" s="1143">
        <v>8399.9071785714277</v>
      </c>
      <c r="Q535" s="1143">
        <v>491.99571235900294</v>
      </c>
      <c r="R535" s="1211">
        <v>4445.9514454652153</v>
      </c>
      <c r="S535" s="1212">
        <v>28839.707178571429</v>
      </c>
      <c r="T535" s="1141">
        <v>18906.380864226892</v>
      </c>
      <c r="U535" s="1141">
        <v>0</v>
      </c>
      <c r="V535" s="1141"/>
      <c r="W535" s="1142"/>
      <c r="X535" s="1143">
        <v>27877.575961816685</v>
      </c>
      <c r="Y535" s="1143">
        <v>3953.1494000488619</v>
      </c>
      <c r="Z535" s="1211">
        <v>23873.044021399161</v>
      </c>
      <c r="AA535" s="166" t="s">
        <v>123</v>
      </c>
      <c r="AB535" s="152"/>
      <c r="AC535" s="1116"/>
      <c r="AD535" s="1116"/>
      <c r="AE535" s="1116"/>
      <c r="AF535" s="1116"/>
      <c r="AG535" s="1116"/>
      <c r="AH535" s="1116"/>
      <c r="AI535" s="1116"/>
      <c r="AJ535" s="1116"/>
      <c r="AK535" s="1116"/>
      <c r="AL535" s="1116"/>
      <c r="AM535" s="1116"/>
      <c r="AN535" s="1116"/>
      <c r="AO535" s="1116"/>
      <c r="AP535" s="1116"/>
      <c r="AQ535" s="1116"/>
      <c r="AR535" s="1116"/>
      <c r="AS535" s="1116"/>
      <c r="AT535" s="1116"/>
      <c r="AU535" s="1116"/>
      <c r="AV535" s="1116"/>
      <c r="AW535" s="1116"/>
      <c r="AX535" s="1116"/>
      <c r="AY535" s="1116"/>
      <c r="AZ535" s="1116"/>
      <c r="BA535" s="1116"/>
      <c r="BB535" s="1116"/>
    </row>
    <row r="536" spans="1:54" s="130" customFormat="1" ht="15.6" x14ac:dyDescent="0.25">
      <c r="A536" s="1181" t="s">
        <v>161</v>
      </c>
      <c r="B536" s="160">
        <v>2014</v>
      </c>
      <c r="C536" s="1208">
        <v>30112.284081593843</v>
      </c>
      <c r="D536" s="1135">
        <v>27368.294306723357</v>
      </c>
      <c r="E536" s="1136">
        <v>29210.206785540948</v>
      </c>
      <c r="F536" s="1136">
        <v>29018.24650693663</v>
      </c>
      <c r="G536" s="1136"/>
      <c r="H536" s="1137">
        <v>29917.585332553572</v>
      </c>
      <c r="I536" s="1137">
        <v>27936.930507843812</v>
      </c>
      <c r="J536" s="1209">
        <v>28927.257920198692</v>
      </c>
      <c r="K536" s="1210">
        <v>12453.934895753677</v>
      </c>
      <c r="L536" s="1140">
        <v>741.46944220804824</v>
      </c>
      <c r="M536" s="1221">
        <v>7882.8121532779305</v>
      </c>
      <c r="N536" s="1141"/>
      <c r="O536" s="1142"/>
      <c r="P536" s="1143">
        <v>11845.889885567687</v>
      </c>
      <c r="Q536" s="1143">
        <v>2206.2544419254154</v>
      </c>
      <c r="R536" s="1211">
        <v>7026.0721637465513</v>
      </c>
      <c r="S536" s="1212">
        <v>42566.218977347518</v>
      </c>
      <c r="T536" s="1141">
        <v>28109.763748931404</v>
      </c>
      <c r="U536" s="1141">
        <v>37093.018938818881</v>
      </c>
      <c r="V536" s="1141">
        <v>29759.715949144676</v>
      </c>
      <c r="W536" s="1142"/>
      <c r="X536" s="1143">
        <v>40192.461695822261</v>
      </c>
      <c r="Y536" s="1143">
        <v>28571.897111298982</v>
      </c>
      <c r="Z536" s="1211">
        <v>35953.330083945242</v>
      </c>
      <c r="AA536" s="166" t="s">
        <v>123</v>
      </c>
      <c r="AB536" s="152"/>
      <c r="AC536" s="1116"/>
      <c r="AD536" s="1116"/>
      <c r="AE536" s="1116"/>
      <c r="AF536" s="1116"/>
      <c r="AG536" s="1116"/>
      <c r="AH536" s="1116"/>
      <c r="AI536" s="1116"/>
      <c r="AJ536" s="1116"/>
      <c r="AK536" s="1116"/>
      <c r="AL536" s="1116"/>
      <c r="AM536" s="1116"/>
      <c r="AN536" s="1116"/>
      <c r="AO536" s="1116"/>
      <c r="AP536" s="1116"/>
      <c r="AQ536" s="1116"/>
      <c r="AR536" s="1116"/>
      <c r="AS536" s="1116"/>
      <c r="AT536" s="1116"/>
      <c r="AU536" s="1116"/>
      <c r="AV536" s="1116"/>
      <c r="AW536" s="1116"/>
      <c r="AX536" s="1116"/>
      <c r="AY536" s="1116"/>
      <c r="AZ536" s="1116"/>
      <c r="BA536" s="1116"/>
      <c r="BB536" s="1116"/>
    </row>
    <row r="537" spans="1:54" s="130" customFormat="1" ht="15" x14ac:dyDescent="0.25">
      <c r="A537" s="1181" t="s">
        <v>125</v>
      </c>
      <c r="B537" s="160">
        <v>2015</v>
      </c>
      <c r="C537" s="1163">
        <v>30288.612938734208</v>
      </c>
      <c r="D537" s="1146">
        <v>27474.652993519176</v>
      </c>
      <c r="E537" s="1224">
        <v>29259.090230244408</v>
      </c>
      <c r="F537" s="1147">
        <v>29066.808705038409</v>
      </c>
      <c r="G537" s="1147"/>
      <c r="H537" s="1148">
        <v>30029.367474315626</v>
      </c>
      <c r="I537" s="1148">
        <v>28015.214959452478</v>
      </c>
      <c r="J537" s="1167">
        <v>29022.291216884052</v>
      </c>
      <c r="K537" s="1168">
        <v>12603.806633491258</v>
      </c>
      <c r="L537" s="1151">
        <v>754.71097114609267</v>
      </c>
      <c r="M537" s="1222">
        <v>8035.4729933040117</v>
      </c>
      <c r="N537" s="1152"/>
      <c r="O537" s="1153"/>
      <c r="P537" s="1154">
        <v>12010.768189341947</v>
      </c>
      <c r="Q537" s="1154">
        <v>2251.8922092856274</v>
      </c>
      <c r="R537" s="1213">
        <v>7131.3301993137875</v>
      </c>
      <c r="S537" s="1214">
        <v>42892.419572225466</v>
      </c>
      <c r="T537" s="1158">
        <v>28229.36396466527</v>
      </c>
      <c r="U537" s="1158">
        <v>37294.563223548423</v>
      </c>
      <c r="V537" s="1158">
        <v>29821.519676184504</v>
      </c>
      <c r="W537" s="1159"/>
      <c r="X537" s="1160">
        <v>40463.643080185371</v>
      </c>
      <c r="Y537" s="1160">
        <v>28655.290138126467</v>
      </c>
      <c r="Z537" s="1215">
        <v>36153.621416197842</v>
      </c>
      <c r="AA537" s="166" t="s">
        <v>123</v>
      </c>
      <c r="AB537" s="152"/>
      <c r="AC537" s="1116"/>
      <c r="AD537" s="1116"/>
      <c r="AE537" s="1116"/>
      <c r="AF537" s="1116"/>
      <c r="AG537" s="1116"/>
      <c r="AH537" s="1116"/>
      <c r="AI537" s="1116"/>
      <c r="AJ537" s="1116"/>
      <c r="AK537" s="1116"/>
      <c r="AL537" s="1116"/>
      <c r="AM537" s="1116"/>
      <c r="AN537" s="1116"/>
      <c r="AO537" s="1116"/>
      <c r="AP537" s="1116"/>
      <c r="AQ537" s="1116"/>
      <c r="AR537" s="1116"/>
      <c r="AS537" s="1116"/>
      <c r="AT537" s="1116"/>
      <c r="AU537" s="1116"/>
      <c r="AV537" s="1116"/>
      <c r="AW537" s="1116"/>
      <c r="AX537" s="1116"/>
      <c r="AY537" s="1116"/>
      <c r="AZ537" s="1116"/>
      <c r="BA537" s="1116"/>
      <c r="BB537" s="1116"/>
    </row>
    <row r="538" spans="1:54" s="130" customFormat="1" ht="15" x14ac:dyDescent="0.25">
      <c r="A538" s="1180" t="s">
        <v>127</v>
      </c>
      <c r="B538" s="160">
        <v>2016</v>
      </c>
      <c r="C538" s="1163">
        <v>30466.249312052962</v>
      </c>
      <c r="D538" s="1146">
        <v>27571.258261855572</v>
      </c>
      <c r="E538" s="1224">
        <v>29306.756125821499</v>
      </c>
      <c r="F538" s="1147">
        <v>29114.161355363169</v>
      </c>
      <c r="G538" s="1147"/>
      <c r="H538" s="1148">
        <v>30144.871248184445</v>
      </c>
      <c r="I538" s="1148">
        <v>28084.34127936215</v>
      </c>
      <c r="J538" s="1167">
        <v>29114.606263773298</v>
      </c>
      <c r="K538" s="1168">
        <v>12752.484233116795</v>
      </c>
      <c r="L538" s="1151">
        <v>767.84059872406363</v>
      </c>
      <c r="M538" s="1222">
        <v>8188.272430967324</v>
      </c>
      <c r="N538" s="1152"/>
      <c r="O538" s="1153"/>
      <c r="P538" s="1154">
        <v>12175.008222013344</v>
      </c>
      <c r="Q538" s="1154">
        <v>2297.3899531921097</v>
      </c>
      <c r="R538" s="1213">
        <v>7236.1990876027276</v>
      </c>
      <c r="S538" s="1214">
        <v>43218.733545169758</v>
      </c>
      <c r="T538" s="1158">
        <v>28339.098860579634</v>
      </c>
      <c r="U538" s="1158">
        <v>37495.02855678882</v>
      </c>
      <c r="V538" s="1158">
        <v>29882.001954087231</v>
      </c>
      <c r="W538" s="1159"/>
      <c r="X538" s="1160">
        <v>40734.770372325191</v>
      </c>
      <c r="Y538" s="1160">
        <v>28732.661085987533</v>
      </c>
      <c r="Z538" s="1215">
        <v>36350.805351376024</v>
      </c>
      <c r="AA538" s="166" t="s">
        <v>123</v>
      </c>
      <c r="AB538" s="152"/>
      <c r="AC538" s="1116"/>
      <c r="AD538" s="1116"/>
      <c r="AE538" s="1116"/>
      <c r="AF538" s="1116"/>
      <c r="AG538" s="1116"/>
      <c r="AH538" s="1116"/>
      <c r="AI538" s="1116"/>
      <c r="AJ538" s="1116"/>
      <c r="AK538" s="1116"/>
      <c r="AL538" s="1116"/>
      <c r="AM538" s="1116"/>
      <c r="AN538" s="1116"/>
      <c r="AO538" s="1116"/>
      <c r="AP538" s="1116"/>
      <c r="AQ538" s="1116"/>
      <c r="AR538" s="1116"/>
      <c r="AS538" s="1116"/>
      <c r="AT538" s="1116"/>
      <c r="AU538" s="1116"/>
      <c r="AV538" s="1116"/>
      <c r="AW538" s="1116"/>
      <c r="AX538" s="1116"/>
      <c r="AY538" s="1116"/>
      <c r="AZ538" s="1116"/>
      <c r="BA538" s="1116"/>
      <c r="BB538" s="1116"/>
    </row>
    <row r="539" spans="1:54" s="130" customFormat="1" ht="15" x14ac:dyDescent="0.25">
      <c r="A539" s="176" t="s">
        <v>128</v>
      </c>
      <c r="B539" s="160">
        <v>2017</v>
      </c>
      <c r="C539" s="1163">
        <v>30644.441849978706</v>
      </c>
      <c r="D539" s="1146">
        <v>27658.464807748285</v>
      </c>
      <c r="E539" s="1224">
        <v>29351.906764708419</v>
      </c>
      <c r="F539" s="1147">
        <v>29159.015278472503</v>
      </c>
      <c r="G539" s="1147"/>
      <c r="H539" s="1148">
        <v>30262.637354804694</v>
      </c>
      <c r="I539" s="1148">
        <v>28144.276995649267</v>
      </c>
      <c r="J539" s="1167">
        <v>29203.45717522698</v>
      </c>
      <c r="K539" s="1168">
        <v>12899.550698840027</v>
      </c>
      <c r="L539" s="1151">
        <v>780.86004696486998</v>
      </c>
      <c r="M539" s="1222">
        <v>8341.2245247915907</v>
      </c>
      <c r="N539" s="1152"/>
      <c r="O539" s="1153"/>
      <c r="P539" s="1154">
        <v>12338.323615175319</v>
      </c>
      <c r="Q539" s="1154">
        <v>2342.7665652223413</v>
      </c>
      <c r="R539" s="1213">
        <v>7340.5450901988297</v>
      </c>
      <c r="S539" s="1214">
        <v>43543.992548818729</v>
      </c>
      <c r="T539" s="1158">
        <v>28439.324854713155</v>
      </c>
      <c r="U539" s="1158">
        <v>37693.131289500008</v>
      </c>
      <c r="V539" s="1158">
        <v>29939.875325437373</v>
      </c>
      <c r="W539" s="1159"/>
      <c r="X539" s="1160">
        <v>41004.558098381291</v>
      </c>
      <c r="Y539" s="1160">
        <v>28803.603910853337</v>
      </c>
      <c r="Z539" s="1215">
        <v>36544.002265425806</v>
      </c>
      <c r="AA539" s="166" t="s">
        <v>123</v>
      </c>
      <c r="AB539" s="152"/>
      <c r="AC539" s="1116"/>
      <c r="AD539" s="1116"/>
      <c r="AE539" s="1116"/>
      <c r="AF539" s="1116"/>
      <c r="AG539" s="1116"/>
      <c r="AH539" s="1116"/>
      <c r="AI539" s="1116"/>
      <c r="AJ539" s="1116"/>
      <c r="AK539" s="1116"/>
      <c r="AL539" s="1116"/>
      <c r="AM539" s="1116"/>
      <c r="AN539" s="1116"/>
      <c r="AO539" s="1116"/>
      <c r="AP539" s="1116"/>
      <c r="AQ539" s="1116"/>
      <c r="AR539" s="1116"/>
      <c r="AS539" s="1116"/>
      <c r="AT539" s="1116"/>
      <c r="AU539" s="1116"/>
      <c r="AV539" s="1116"/>
      <c r="AW539" s="1116"/>
      <c r="AX539" s="1116"/>
      <c r="AY539" s="1116"/>
      <c r="AZ539" s="1116"/>
      <c r="BA539" s="1116"/>
      <c r="BB539" s="1116"/>
    </row>
    <row r="540" spans="1:54" s="130" customFormat="1" ht="15" x14ac:dyDescent="0.25">
      <c r="A540" s="176" t="s">
        <v>129</v>
      </c>
      <c r="B540" s="160">
        <v>2018</v>
      </c>
      <c r="C540" s="1163">
        <v>30820.389215845749</v>
      </c>
      <c r="D540" s="1146">
        <v>27735.033774070864</v>
      </c>
      <c r="E540" s="1224">
        <v>29391.491121308314</v>
      </c>
      <c r="F540" s="1147">
        <v>29198.33949914878</v>
      </c>
      <c r="G540" s="1147"/>
      <c r="H540" s="1148">
        <v>30379.320589998457</v>
      </c>
      <c r="I540" s="1148">
        <v>28193.306215188397</v>
      </c>
      <c r="J540" s="1167">
        <v>29286.313402593427</v>
      </c>
      <c r="K540" s="1168">
        <v>13043.713960952879</v>
      </c>
      <c r="L540" s="1151">
        <v>793.72572566017493</v>
      </c>
      <c r="M540" s="1222">
        <v>8493.8577324568141</v>
      </c>
      <c r="N540" s="1152"/>
      <c r="O540" s="1153"/>
      <c r="P540" s="1154">
        <v>12499.625293535701</v>
      </c>
      <c r="Q540" s="1154">
        <v>2387.906319177544</v>
      </c>
      <c r="R540" s="1213">
        <v>7443.7658063566223</v>
      </c>
      <c r="S540" s="1214">
        <v>43864.103176798628</v>
      </c>
      <c r="T540" s="1158">
        <v>28528.759499731037</v>
      </c>
      <c r="U540" s="1158">
        <v>37885.348853765128</v>
      </c>
      <c r="V540" s="1158">
        <v>29992.065224808954</v>
      </c>
      <c r="W540" s="1159"/>
      <c r="X540" s="1160">
        <v>41269.094506805712</v>
      </c>
      <c r="Y540" s="1160">
        <v>28866.043870746165</v>
      </c>
      <c r="Z540" s="1215">
        <v>36730.079208950046</v>
      </c>
      <c r="AA540" s="166" t="s">
        <v>123</v>
      </c>
      <c r="AB540" s="152"/>
      <c r="AC540" s="1116"/>
      <c r="AD540" s="1116"/>
      <c r="AE540" s="1116"/>
      <c r="AF540" s="1116"/>
      <c r="AG540" s="1116"/>
      <c r="AH540" s="1116"/>
      <c r="AI540" s="1116"/>
      <c r="AJ540" s="1116"/>
      <c r="AK540" s="1116"/>
      <c r="AL540" s="1116"/>
      <c r="AM540" s="1116"/>
      <c r="AN540" s="1116"/>
      <c r="AO540" s="1116"/>
      <c r="AP540" s="1116"/>
      <c r="AQ540" s="1116"/>
      <c r="AR540" s="1116"/>
      <c r="AS540" s="1116"/>
      <c r="AT540" s="1116"/>
      <c r="AU540" s="1116"/>
      <c r="AV540" s="1116"/>
      <c r="AW540" s="1116"/>
      <c r="AX540" s="1116"/>
      <c r="AY540" s="1116"/>
      <c r="AZ540" s="1116"/>
      <c r="BA540" s="1116"/>
      <c r="BB540" s="1116"/>
    </row>
    <row r="541" spans="1:54" s="130" customFormat="1" ht="15.6" thickBot="1" x14ac:dyDescent="0.3">
      <c r="A541" s="1162" t="s">
        <v>130</v>
      </c>
      <c r="B541" s="160">
        <v>2019</v>
      </c>
      <c r="C541" s="1163">
        <v>30990.64457882307</v>
      </c>
      <c r="D541" s="1146">
        <v>27799.992686700156</v>
      </c>
      <c r="E541" s="1224">
        <v>29421.567954221857</v>
      </c>
      <c r="F541" s="1147">
        <v>29228.21867658976</v>
      </c>
      <c r="G541" s="1147"/>
      <c r="H541" s="1148">
        <v>30490.78955551342</v>
      </c>
      <c r="I541" s="1148">
        <v>28229.422392654003</v>
      </c>
      <c r="J541" s="1167">
        <v>29360.105974083712</v>
      </c>
      <c r="K541" s="1168">
        <v>13183.382650440884</v>
      </c>
      <c r="L541" s="1151">
        <v>806.39958836010635</v>
      </c>
      <c r="M541" s="1222">
        <v>8645.7556717787593</v>
      </c>
      <c r="N541" s="1152"/>
      <c r="O541" s="1153"/>
      <c r="P541" s="1154">
        <v>12657.639812682946</v>
      </c>
      <c r="Q541" s="1154">
        <v>2432.7187943702193</v>
      </c>
      <c r="R541" s="1213">
        <v>7545.1793035265828</v>
      </c>
      <c r="S541" s="1214">
        <v>44174.027229263957</v>
      </c>
      <c r="T541" s="1158">
        <v>28606.392275060261</v>
      </c>
      <c r="U541" s="1158">
        <v>38067.323626000616</v>
      </c>
      <c r="V541" s="1158">
        <v>30034.618264949866</v>
      </c>
      <c r="W541" s="1159"/>
      <c r="X541" s="1160">
        <v>41523.562761440953</v>
      </c>
      <c r="Y541" s="1160">
        <v>28917.617936196395</v>
      </c>
      <c r="Z541" s="1215">
        <v>36905.285277610295</v>
      </c>
      <c r="AA541" s="166" t="s">
        <v>123</v>
      </c>
      <c r="AB541" s="152"/>
      <c r="AC541" s="1116"/>
      <c r="AD541" s="1116"/>
      <c r="AE541" s="1116"/>
      <c r="AF541" s="1116"/>
      <c r="AG541" s="1116"/>
      <c r="AH541" s="1116"/>
      <c r="AI541" s="1116"/>
      <c r="AJ541" s="1116"/>
      <c r="AK541" s="1116"/>
      <c r="AL541" s="1116"/>
      <c r="AM541" s="1116"/>
      <c r="AN541" s="1116"/>
      <c r="AO541" s="1116"/>
      <c r="AP541" s="1116"/>
      <c r="AQ541" s="1116"/>
      <c r="AR541" s="1116"/>
      <c r="AS541" s="1116"/>
      <c r="AT541" s="1116"/>
      <c r="AU541" s="1116"/>
      <c r="AV541" s="1116"/>
      <c r="AW541" s="1116"/>
      <c r="AX541" s="1116"/>
      <c r="AY541" s="1116"/>
      <c r="AZ541" s="1116"/>
      <c r="BA541" s="1116"/>
      <c r="BB541" s="1116"/>
    </row>
    <row r="542" spans="1:54" s="130" customFormat="1" ht="15" x14ac:dyDescent="0.25">
      <c r="A542" s="1123" t="s">
        <v>131</v>
      </c>
      <c r="B542" s="160">
        <v>2020</v>
      </c>
      <c r="C542" s="1163">
        <v>31178.74306607118</v>
      </c>
      <c r="D542" s="1146">
        <v>27876.038692293805</v>
      </c>
      <c r="E542" s="1224">
        <v>29463.981225822208</v>
      </c>
      <c r="F542" s="1147">
        <v>29270.353221528138</v>
      </c>
      <c r="G542" s="1147"/>
      <c r="H542" s="1148">
        <v>30619.706619777055</v>
      </c>
      <c r="I542" s="1148">
        <v>28274.851483080616</v>
      </c>
      <c r="J542" s="1167">
        <v>29447.279051428835</v>
      </c>
      <c r="K542" s="1168">
        <v>13328.4723479392</v>
      </c>
      <c r="L542" s="1151">
        <v>819.53764940523047</v>
      </c>
      <c r="M542" s="1222">
        <v>8786.6734336257432</v>
      </c>
      <c r="N542" s="1152"/>
      <c r="O542" s="1153"/>
      <c r="P542" s="1154">
        <v>12815.072179442772</v>
      </c>
      <c r="Q542" s="1154">
        <v>2474.7167745373445</v>
      </c>
      <c r="R542" s="1213">
        <v>7644.8944769900581</v>
      </c>
      <c r="S542" s="1214">
        <v>44507.215414010381</v>
      </c>
      <c r="T542" s="1158">
        <v>28695.576341699034</v>
      </c>
      <c r="U542" s="1158">
        <v>38250.654659447951</v>
      </c>
      <c r="V542" s="1158">
        <v>30089.890870933366</v>
      </c>
      <c r="W542" s="1159"/>
      <c r="X542" s="1160">
        <v>41793.12231004436</v>
      </c>
      <c r="Y542" s="1160">
        <v>28978.54633300101</v>
      </c>
      <c r="Z542" s="1215">
        <v>37092.173528418891</v>
      </c>
      <c r="AA542" s="166" t="s">
        <v>123</v>
      </c>
      <c r="AB542" s="152"/>
      <c r="AC542" s="1116"/>
      <c r="AD542" s="1116"/>
      <c r="AE542" s="1116"/>
      <c r="AF542" s="1116"/>
      <c r="AG542" s="1116"/>
      <c r="AH542" s="1116"/>
      <c r="AI542" s="1116"/>
      <c r="AJ542" s="1116"/>
      <c r="AK542" s="1116"/>
      <c r="AL542" s="1116"/>
      <c r="AM542" s="1116"/>
      <c r="AN542" s="1116"/>
      <c r="AO542" s="1116"/>
      <c r="AP542" s="1116"/>
      <c r="AQ542" s="1116"/>
      <c r="AR542" s="1116"/>
      <c r="AS542" s="1116"/>
      <c r="AT542" s="1116"/>
      <c r="AU542" s="1116"/>
      <c r="AV542" s="1116"/>
      <c r="AW542" s="1116"/>
      <c r="AX542" s="1116"/>
      <c r="AY542" s="1116"/>
      <c r="AZ542" s="1116"/>
      <c r="BA542" s="1116"/>
      <c r="BB542" s="1116"/>
    </row>
    <row r="543" spans="1:54" s="130" customFormat="1" ht="15" x14ac:dyDescent="0.25">
      <c r="A543" s="1180" t="s">
        <v>132</v>
      </c>
      <c r="B543" s="160">
        <v>2021</v>
      </c>
      <c r="C543" s="1163">
        <v>31289.306386590219</v>
      </c>
      <c r="D543" s="1146">
        <v>27878.365748122767</v>
      </c>
      <c r="E543" s="1224">
        <v>29428.823356855417</v>
      </c>
      <c r="F543" s="1147">
        <v>29235.426399002466</v>
      </c>
      <c r="G543" s="1147"/>
      <c r="H543" s="1148">
        <v>30672.406029656278</v>
      </c>
      <c r="I543" s="1148">
        <v>28243.554915629156</v>
      </c>
      <c r="J543" s="1167">
        <v>29457.980472642717</v>
      </c>
      <c r="K543" s="1168">
        <v>13438.018873415682</v>
      </c>
      <c r="L543" s="1151">
        <v>830.62847868044776</v>
      </c>
      <c r="M543" s="1222">
        <v>8941.4479011938656</v>
      </c>
      <c r="N543" s="1152"/>
      <c r="O543" s="1153"/>
      <c r="P543" s="1154">
        <v>12953.666830528557</v>
      </c>
      <c r="Q543" s="1154">
        <v>2519.7300049981086</v>
      </c>
      <c r="R543" s="1213">
        <v>7736.6984177633321</v>
      </c>
      <c r="S543" s="1214">
        <v>44727.325260005899</v>
      </c>
      <c r="T543" s="1158">
        <v>28708.994226803214</v>
      </c>
      <c r="U543" s="1158">
        <v>38370.271258049281</v>
      </c>
      <c r="V543" s="1158">
        <v>30066.054877682913</v>
      </c>
      <c r="W543" s="1159"/>
      <c r="X543" s="1160">
        <v>41968.61240476431</v>
      </c>
      <c r="Y543" s="1160">
        <v>28967.71040650635</v>
      </c>
      <c r="Z543" s="1215">
        <v>37194.678890406052</v>
      </c>
      <c r="AA543" s="166" t="s">
        <v>123</v>
      </c>
      <c r="AB543" s="152"/>
      <c r="AC543" s="1116"/>
      <c r="AD543" s="1116"/>
      <c r="AE543" s="1116"/>
      <c r="AF543" s="1116"/>
      <c r="AG543" s="1116"/>
      <c r="AH543" s="1116"/>
      <c r="AI543" s="1116"/>
      <c r="AJ543" s="1116"/>
      <c r="AK543" s="1116"/>
      <c r="AL543" s="1116"/>
      <c r="AM543" s="1116"/>
      <c r="AN543" s="1116"/>
      <c r="AO543" s="1116"/>
      <c r="AP543" s="1116"/>
      <c r="AQ543" s="1116"/>
      <c r="AR543" s="1116"/>
      <c r="AS543" s="1116"/>
      <c r="AT543" s="1116"/>
      <c r="AU543" s="1116"/>
      <c r="AV543" s="1116"/>
      <c r="AW543" s="1116"/>
      <c r="AX543" s="1116"/>
      <c r="AY543" s="1116"/>
      <c r="AZ543" s="1116"/>
      <c r="BA543" s="1116"/>
      <c r="BB543" s="1116"/>
    </row>
    <row r="544" spans="1:54" ht="15" x14ac:dyDescent="0.25">
      <c r="A544" s="1181" t="s">
        <v>162</v>
      </c>
      <c r="B544" s="160">
        <v>2022</v>
      </c>
      <c r="C544" s="1163">
        <v>31389.526892512247</v>
      </c>
      <c r="D544" s="1146">
        <v>27867.028002819246</v>
      </c>
      <c r="E544" s="1224">
        <v>29380.399148273325</v>
      </c>
      <c r="F544" s="1147">
        <v>29187.320419066917</v>
      </c>
      <c r="G544" s="1147"/>
      <c r="H544" s="1148">
        <v>30715.161785279735</v>
      </c>
      <c r="I544" s="1148">
        <v>28196.975446056131</v>
      </c>
      <c r="J544" s="1167">
        <v>29456.068615667933</v>
      </c>
      <c r="K544" s="1168">
        <v>13540.453603054733</v>
      </c>
      <c r="L544" s="1151">
        <v>841.39936216811782</v>
      </c>
      <c r="M544" s="1222">
        <v>9076.7312472671874</v>
      </c>
      <c r="N544" s="1152"/>
      <c r="O544" s="1153"/>
      <c r="P544" s="1154">
        <v>13079.560676773177</v>
      </c>
      <c r="Q544" s="1154">
        <v>2559.495464886847</v>
      </c>
      <c r="R544" s="1213">
        <v>7819.5280708300124</v>
      </c>
      <c r="S544" s="1214">
        <v>44929.980495566982</v>
      </c>
      <c r="T544" s="1158">
        <v>28708.427364987365</v>
      </c>
      <c r="U544" s="1158">
        <v>38457.130395540516</v>
      </c>
      <c r="V544" s="1158">
        <v>30028.719781235035</v>
      </c>
      <c r="W544" s="1159"/>
      <c r="X544" s="1160">
        <v>42121.315991577765</v>
      </c>
      <c r="Y544" s="1160">
        <v>28940.813027087181</v>
      </c>
      <c r="Z544" s="1215">
        <v>37275.596686497942</v>
      </c>
      <c r="AA544" s="166" t="s">
        <v>123</v>
      </c>
      <c r="AB544" s="152"/>
      <c r="AC544" s="1116"/>
      <c r="AD544" s="1116"/>
      <c r="AE544" s="1116"/>
      <c r="AF544" s="1116"/>
      <c r="AG544" s="1116"/>
      <c r="AH544" s="1116"/>
      <c r="AI544" s="1116"/>
      <c r="AJ544" s="1116"/>
      <c r="AK544" s="1116"/>
      <c r="AL544" s="1116"/>
      <c r="AM544" s="1116"/>
      <c r="AN544" s="1116"/>
      <c r="AO544" s="1116"/>
      <c r="AP544" s="1116"/>
      <c r="AQ544" s="1116"/>
      <c r="AR544" s="1116"/>
      <c r="AS544" s="1116"/>
      <c r="AT544" s="1116"/>
      <c r="AU544" s="1116"/>
      <c r="AV544" s="1116"/>
      <c r="AW544" s="1116"/>
      <c r="AX544" s="1116"/>
      <c r="AY544" s="1116"/>
      <c r="AZ544" s="1116"/>
      <c r="BA544" s="1116"/>
      <c r="BB544" s="1116"/>
    </row>
    <row r="545" spans="1:54" ht="15" x14ac:dyDescent="0.25">
      <c r="A545" s="1181" t="s">
        <v>133</v>
      </c>
      <c r="B545" s="160">
        <v>2023</v>
      </c>
      <c r="C545" s="1163">
        <v>31480.777342184294</v>
      </c>
      <c r="D545" s="1146">
        <v>27843.525341686764</v>
      </c>
      <c r="E545" s="1224">
        <v>29320.367217654242</v>
      </c>
      <c r="F545" s="1147">
        <v>29127.682999387504</v>
      </c>
      <c r="G545" s="1147"/>
      <c r="H545" s="1148">
        <v>30749.353823982172</v>
      </c>
      <c r="I545" s="1148">
        <v>28136.822626474226</v>
      </c>
      <c r="J545" s="1167">
        <v>29443.088225228199</v>
      </c>
      <c r="K545" s="1168">
        <v>13636.225671743083</v>
      </c>
      <c r="L545" s="1151">
        <v>851.88109944351913</v>
      </c>
      <c r="M545" s="1222">
        <v>9210.1096800643754</v>
      </c>
      <c r="N545" s="1152"/>
      <c r="O545" s="1153"/>
      <c r="P545" s="1154">
        <v>13200.24350891187</v>
      </c>
      <c r="Q545" s="1154">
        <v>2598.5674585887818</v>
      </c>
      <c r="R545" s="1213">
        <v>7899.4054837503254</v>
      </c>
      <c r="S545" s="1214">
        <v>45117.003013927373</v>
      </c>
      <c r="T545" s="1158">
        <v>28695.406441130282</v>
      </c>
      <c r="U545" s="1158">
        <v>38530.476897718618</v>
      </c>
      <c r="V545" s="1158">
        <v>29979.564098831022</v>
      </c>
      <c r="W545" s="1159"/>
      <c r="X545" s="1160">
        <v>42259.352195794425</v>
      </c>
      <c r="Y545" s="1160">
        <v>28901.873030009221</v>
      </c>
      <c r="Z545" s="1215">
        <v>37342.493708978524</v>
      </c>
      <c r="AA545" s="166" t="s">
        <v>123</v>
      </c>
      <c r="AB545" s="152"/>
      <c r="AC545" s="1116"/>
      <c r="AD545" s="1116"/>
      <c r="AE545" s="1116"/>
      <c r="AF545" s="1116"/>
      <c r="AG545" s="1116"/>
      <c r="AH545" s="1116"/>
      <c r="AI545" s="1116"/>
      <c r="AJ545" s="1116"/>
      <c r="AK545" s="1116"/>
      <c r="AL545" s="1116"/>
      <c r="AM545" s="1116"/>
      <c r="AN545" s="1116"/>
      <c r="AO545" s="1116"/>
      <c r="AP545" s="1116"/>
      <c r="AQ545" s="1116"/>
      <c r="AR545" s="1116"/>
      <c r="AS545" s="1116"/>
      <c r="AT545" s="1116"/>
      <c r="AU545" s="1116"/>
      <c r="AV545" s="1116"/>
      <c r="AW545" s="1116"/>
      <c r="AX545" s="1116"/>
      <c r="AY545" s="1116"/>
      <c r="AZ545" s="1116"/>
      <c r="BA545" s="1116"/>
      <c r="BB545" s="1116"/>
    </row>
    <row r="546" spans="1:54" ht="15" x14ac:dyDescent="0.25">
      <c r="A546" s="1180" t="s">
        <v>134</v>
      </c>
      <c r="B546" s="160">
        <v>2024</v>
      </c>
      <c r="C546" s="1163">
        <v>31564.106161624819</v>
      </c>
      <c r="D546" s="1146">
        <v>27808.946633836062</v>
      </c>
      <c r="E546" s="1224">
        <v>29250.143066843822</v>
      </c>
      <c r="F546" s="1147">
        <v>29057.92033957758</v>
      </c>
      <c r="G546" s="1147"/>
      <c r="H546" s="1148">
        <v>30776.066361196506</v>
      </c>
      <c r="I546" s="1148">
        <v>28064.491739744641</v>
      </c>
      <c r="J546" s="1167">
        <v>29420.279050470574</v>
      </c>
      <c r="K546" s="1168">
        <v>13725.659307155751</v>
      </c>
      <c r="L546" s="1151">
        <v>862.09379891222022</v>
      </c>
      <c r="M546" s="1222">
        <v>9341.7749204082775</v>
      </c>
      <c r="N546" s="1152"/>
      <c r="O546" s="1153"/>
      <c r="P546" s="1154">
        <v>13316.034412835786</v>
      </c>
      <c r="Q546" s="1154">
        <v>2636.9842714817114</v>
      </c>
      <c r="R546" s="1213">
        <v>7976.509342158749</v>
      </c>
      <c r="S546" s="1214">
        <v>45289.76546878057</v>
      </c>
      <c r="T546" s="1158">
        <v>28671.040432748283</v>
      </c>
      <c r="U546" s="1158">
        <v>38591.917987252098</v>
      </c>
      <c r="V546" s="1158">
        <v>29920.014138489802</v>
      </c>
      <c r="W546" s="1159"/>
      <c r="X546" s="1160">
        <v>42384.175296214817</v>
      </c>
      <c r="Y546" s="1160">
        <v>28852.19371742057</v>
      </c>
      <c r="Z546" s="1215">
        <v>37396.788392629322</v>
      </c>
      <c r="AA546" s="166" t="s">
        <v>123</v>
      </c>
      <c r="AB546" s="152"/>
      <c r="AC546" s="1116"/>
      <c r="AD546" s="1116"/>
      <c r="AE546" s="1116"/>
      <c r="AF546" s="1116"/>
      <c r="AG546" s="1116"/>
      <c r="AH546" s="1116"/>
      <c r="AI546" s="1116"/>
      <c r="AJ546" s="1116"/>
      <c r="AK546" s="1116"/>
      <c r="AL546" s="1116"/>
      <c r="AM546" s="1116"/>
      <c r="AN546" s="1116"/>
      <c r="AO546" s="1116"/>
      <c r="AP546" s="1116"/>
      <c r="AQ546" s="1116"/>
      <c r="AR546" s="1116"/>
      <c r="AS546" s="1116"/>
      <c r="AT546" s="1116"/>
      <c r="AU546" s="1116"/>
      <c r="AV546" s="1116"/>
      <c r="AW546" s="1116"/>
      <c r="AX546" s="1116"/>
      <c r="AY546" s="1116"/>
      <c r="AZ546" s="1116"/>
      <c r="BA546" s="1116"/>
      <c r="BB546" s="1116"/>
    </row>
    <row r="547" spans="1:54" ht="15" x14ac:dyDescent="0.25">
      <c r="A547" s="176" t="s">
        <v>135</v>
      </c>
      <c r="B547" s="160">
        <v>2025</v>
      </c>
      <c r="C547" s="1163">
        <v>31640.367669100702</v>
      </c>
      <c r="D547" s="1146">
        <v>27764.230339528302</v>
      </c>
      <c r="E547" s="1224">
        <v>29170.898136132786</v>
      </c>
      <c r="F547" s="1147">
        <v>28979.196181591258</v>
      </c>
      <c r="G547" s="1147"/>
      <c r="H547" s="1148">
        <v>30796.156651311492</v>
      </c>
      <c r="I547" s="1148">
        <v>27981.189511865032</v>
      </c>
      <c r="J547" s="1167">
        <v>29388.673081588262</v>
      </c>
      <c r="K547" s="1168">
        <v>13809.006832687444</v>
      </c>
      <c r="L547" s="1151">
        <v>872.05426769654821</v>
      </c>
      <c r="M547" s="1222">
        <v>9471.8838023814951</v>
      </c>
      <c r="N547" s="1152"/>
      <c r="O547" s="1153"/>
      <c r="P547" s="1154">
        <v>13427.188949562471</v>
      </c>
      <c r="Q547" s="1154">
        <v>2674.7743189478551</v>
      </c>
      <c r="R547" s="1213">
        <v>8050.981634255163</v>
      </c>
      <c r="S547" s="1214">
        <v>45449.374501788145</v>
      </c>
      <c r="T547" s="1158">
        <v>28636.28460722485</v>
      </c>
      <c r="U547" s="1158">
        <v>38642.781938514279</v>
      </c>
      <c r="V547" s="1158">
        <v>29851.250449287807</v>
      </c>
      <c r="W547" s="1159"/>
      <c r="X547" s="1160">
        <v>42496.967846540567</v>
      </c>
      <c r="Y547" s="1160">
        <v>28792.877901866963</v>
      </c>
      <c r="Z547" s="1215">
        <v>37439.654715843426</v>
      </c>
      <c r="AA547" s="166" t="s">
        <v>123</v>
      </c>
      <c r="AB547" s="152"/>
      <c r="AC547" s="1116"/>
      <c r="AD547" s="1116"/>
      <c r="AE547" s="1116"/>
      <c r="AF547" s="1116"/>
      <c r="AG547" s="1116"/>
      <c r="AH547" s="1116"/>
      <c r="AI547" s="1116"/>
      <c r="AJ547" s="1116"/>
      <c r="AK547" s="1116"/>
      <c r="AL547" s="1116"/>
      <c r="AM547" s="1116"/>
      <c r="AN547" s="1116"/>
      <c r="AO547" s="1116"/>
      <c r="AP547" s="1116"/>
      <c r="AQ547" s="1116"/>
      <c r="AR547" s="1116"/>
      <c r="AS547" s="1116"/>
      <c r="AT547" s="1116"/>
      <c r="AU547" s="1116"/>
      <c r="AV547" s="1116"/>
      <c r="AW547" s="1116"/>
      <c r="AX547" s="1116"/>
      <c r="AY547" s="1116"/>
      <c r="AZ547" s="1116"/>
      <c r="BA547" s="1116"/>
      <c r="BB547" s="1116"/>
    </row>
    <row r="548" spans="1:54" ht="15" x14ac:dyDescent="0.25">
      <c r="A548" s="176" t="s">
        <v>136</v>
      </c>
      <c r="B548" s="160">
        <v>2026</v>
      </c>
      <c r="C548" s="1163">
        <v>31710.273515760917</v>
      </c>
      <c r="D548" s="1146">
        <v>27710.369299305101</v>
      </c>
      <c r="E548" s="1224">
        <v>29083.550267215698</v>
      </c>
      <c r="F548" s="1147">
        <v>28892.422335356583</v>
      </c>
      <c r="G548" s="1147"/>
      <c r="H548" s="1148">
        <v>30810.287816380169</v>
      </c>
      <c r="I548" s="1148">
        <v>27888.019892438981</v>
      </c>
      <c r="J548" s="1167">
        <v>29349.153854409575</v>
      </c>
      <c r="K548" s="1168">
        <v>13886.468787294481</v>
      </c>
      <c r="L548" s="1151">
        <v>881.78225014275029</v>
      </c>
      <c r="M548" s="1222">
        <v>9600.6259911160378</v>
      </c>
      <c r="N548" s="1152"/>
      <c r="O548" s="1153"/>
      <c r="P548" s="1154">
        <v>13533.941222497404</v>
      </c>
      <c r="Q548" s="1154">
        <v>2711.9767965381079</v>
      </c>
      <c r="R548" s="1213">
        <v>8122.9590095177564</v>
      </c>
      <c r="S548" s="1214">
        <v>45596.742303055398</v>
      </c>
      <c r="T548" s="1158">
        <v>28592.151549447852</v>
      </c>
      <c r="U548" s="1158">
        <v>38684.176258331732</v>
      </c>
      <c r="V548" s="1158">
        <v>29774.204585499334</v>
      </c>
      <c r="W548" s="1159"/>
      <c r="X548" s="1160">
        <v>42598.704607083615</v>
      </c>
      <c r="Y548" s="1160">
        <v>28724.932741083547</v>
      </c>
      <c r="Z548" s="1215">
        <v>37472.11286392733</v>
      </c>
      <c r="AA548" s="166" t="s">
        <v>123</v>
      </c>
      <c r="AB548" s="152"/>
      <c r="AC548" s="1116"/>
      <c r="AD548" s="1116"/>
      <c r="AE548" s="1116"/>
      <c r="AF548" s="1116"/>
      <c r="AG548" s="1116"/>
      <c r="AH548" s="1116"/>
      <c r="AI548" s="1116"/>
      <c r="AJ548" s="1116"/>
      <c r="AK548" s="1116"/>
      <c r="AL548" s="1116"/>
      <c r="AM548" s="1116"/>
      <c r="AN548" s="1116"/>
      <c r="AO548" s="1116"/>
      <c r="AP548" s="1116"/>
      <c r="AQ548" s="1116"/>
      <c r="AR548" s="1116"/>
      <c r="AS548" s="1116"/>
      <c r="AT548" s="1116"/>
      <c r="AU548" s="1116"/>
      <c r="AV548" s="1116"/>
      <c r="AW548" s="1116"/>
      <c r="AX548" s="1116"/>
      <c r="AY548" s="1116"/>
      <c r="AZ548" s="1116"/>
      <c r="BA548" s="1116"/>
      <c r="BB548" s="1116"/>
    </row>
    <row r="549" spans="1:54" ht="15.6" thickBot="1" x14ac:dyDescent="0.3">
      <c r="A549" s="1162" t="s">
        <v>137</v>
      </c>
      <c r="B549" s="160">
        <v>2027</v>
      </c>
      <c r="C549" s="1163">
        <v>31774.347116738198</v>
      </c>
      <c r="D549" s="1146">
        <v>27648.174143818382</v>
      </c>
      <c r="E549" s="1224">
        <v>28988.762678550156</v>
      </c>
      <c r="F549" s="1147">
        <v>28798.257660868338</v>
      </c>
      <c r="G549" s="1147"/>
      <c r="H549" s="1148">
        <v>30818.920397765734</v>
      </c>
      <c r="I549" s="1148">
        <v>27785.850402221808</v>
      </c>
      <c r="J549" s="1167">
        <v>29302.385399993771</v>
      </c>
      <c r="K549" s="1168">
        <v>13958.17212639547</v>
      </c>
      <c r="L549" s="1151">
        <v>891.29294155198136</v>
      </c>
      <c r="M549" s="1222">
        <v>9728.1428516249089</v>
      </c>
      <c r="N549" s="1152"/>
      <c r="O549" s="1153"/>
      <c r="P549" s="1154">
        <v>13636.456084755288</v>
      </c>
      <c r="Q549" s="1154">
        <v>2748.6158616262856</v>
      </c>
      <c r="R549" s="1213">
        <v>8192.5359731907865</v>
      </c>
      <c r="S549" s="1214">
        <v>45732.519243133669</v>
      </c>
      <c r="T549" s="1158">
        <v>28539.467085370365</v>
      </c>
      <c r="U549" s="1158">
        <v>38716.905530175063</v>
      </c>
      <c r="V549" s="1158">
        <v>29689.550602420321</v>
      </c>
      <c r="W549" s="1159"/>
      <c r="X549" s="1160">
        <v>42690.084261429234</v>
      </c>
      <c r="Y549" s="1160">
        <v>28649.136969120475</v>
      </c>
      <c r="Z549" s="1215">
        <v>37494.921373184559</v>
      </c>
      <c r="AA549" s="166" t="s">
        <v>123</v>
      </c>
      <c r="AB549" s="152"/>
      <c r="AC549" s="1116"/>
      <c r="AD549" s="1116"/>
      <c r="AE549" s="1116"/>
      <c r="AF549" s="1116"/>
      <c r="AG549" s="1116"/>
      <c r="AH549" s="1116"/>
      <c r="AI549" s="1116"/>
      <c r="AJ549" s="1116"/>
      <c r="AK549" s="1116"/>
      <c r="AL549" s="1116"/>
      <c r="AM549" s="1116"/>
      <c r="AN549" s="1116"/>
      <c r="AO549" s="1116"/>
      <c r="AP549" s="1116"/>
      <c r="AQ549" s="1116"/>
      <c r="AR549" s="1116"/>
      <c r="AS549" s="1116"/>
      <c r="AT549" s="1116"/>
      <c r="AU549" s="1116"/>
      <c r="AV549" s="1116"/>
      <c r="AW549" s="1116"/>
      <c r="AX549" s="1116"/>
      <c r="AY549" s="1116"/>
      <c r="AZ549" s="1116"/>
      <c r="BA549" s="1116"/>
      <c r="BB549" s="1116"/>
    </row>
    <row r="550" spans="1:54" ht="15" x14ac:dyDescent="0.25">
      <c r="A550" s="1182" t="s">
        <v>138</v>
      </c>
      <c r="B550" s="160">
        <v>2028</v>
      </c>
      <c r="C550" s="1163">
        <v>31832.865934626785</v>
      </c>
      <c r="D550" s="1146">
        <v>27578.019037873597</v>
      </c>
      <c r="E550" s="1224">
        <v>28886.996300855793</v>
      </c>
      <c r="F550" s="1147">
        <v>28697.160059754649</v>
      </c>
      <c r="G550" s="1147"/>
      <c r="H550" s="1148">
        <v>30822.300475123251</v>
      </c>
      <c r="I550" s="1148">
        <v>27675.220191432163</v>
      </c>
      <c r="J550" s="1167">
        <v>29248.760333277707</v>
      </c>
      <c r="K550" s="1168">
        <v>14024.14292639312</v>
      </c>
      <c r="L550" s="1151">
        <v>900.58833390849452</v>
      </c>
      <c r="M550" s="1222">
        <v>9854.4323134018432</v>
      </c>
      <c r="N550" s="1152"/>
      <c r="O550" s="1153"/>
      <c r="P550" s="1154">
        <v>13734.770594838334</v>
      </c>
      <c r="Q550" s="1154">
        <v>2784.6717876306402</v>
      </c>
      <c r="R550" s="1213">
        <v>8259.7211912344865</v>
      </c>
      <c r="S550" s="1214">
        <v>45857.008861019902</v>
      </c>
      <c r="T550" s="1158">
        <v>28478.607371782091</v>
      </c>
      <c r="U550" s="1158">
        <v>38741.428614257638</v>
      </c>
      <c r="V550" s="1158">
        <v>29597.748393663143</v>
      </c>
      <c r="W550" s="1159"/>
      <c r="X550" s="1160">
        <v>42771.465094913969</v>
      </c>
      <c r="Y550" s="1160">
        <v>28565.931525447413</v>
      </c>
      <c r="Z550" s="1215">
        <v>37508.481524512194</v>
      </c>
      <c r="AA550" s="166" t="s">
        <v>123</v>
      </c>
      <c r="AB550" s="152"/>
      <c r="AC550" s="1116"/>
      <c r="AD550" s="1116"/>
      <c r="AE550" s="1116"/>
      <c r="AF550" s="1116"/>
      <c r="AG550" s="1116"/>
      <c r="AH550" s="1116"/>
      <c r="AI550" s="1116"/>
      <c r="AJ550" s="1116"/>
      <c r="AK550" s="1116"/>
      <c r="AL550" s="1116"/>
      <c r="AM550" s="1116"/>
      <c r="AN550" s="1116"/>
      <c r="AO550" s="1116"/>
      <c r="AP550" s="1116"/>
      <c r="AQ550" s="1116"/>
      <c r="AR550" s="1116"/>
      <c r="AS550" s="1116"/>
      <c r="AT550" s="1116"/>
      <c r="AU550" s="1116"/>
      <c r="AV550" s="1116"/>
      <c r="AW550" s="1116"/>
      <c r="AX550" s="1116"/>
      <c r="AY550" s="1116"/>
      <c r="AZ550" s="1116"/>
      <c r="BA550" s="1116"/>
      <c r="BB550" s="1116"/>
    </row>
    <row r="551" spans="1:54" ht="15" x14ac:dyDescent="0.25">
      <c r="A551" s="1181" t="s">
        <v>139</v>
      </c>
      <c r="B551" s="160">
        <v>2029</v>
      </c>
      <c r="C551" s="1163">
        <v>31885.953342207027</v>
      </c>
      <c r="D551" s="1146">
        <v>27500.084070801011</v>
      </c>
      <c r="E551" s="1224">
        <v>28778.553087892302</v>
      </c>
      <c r="F551" s="1147">
        <v>28589.429501430201</v>
      </c>
      <c r="G551" s="1147"/>
      <c r="H551" s="1148">
        <v>30820.524058089322</v>
      </c>
      <c r="I551" s="1148">
        <v>27556.485943075953</v>
      </c>
      <c r="J551" s="1167">
        <v>29188.505000582638</v>
      </c>
      <c r="K551" s="1168">
        <v>14084.345045709035</v>
      </c>
      <c r="L551" s="1151">
        <v>909.66433654441994</v>
      </c>
      <c r="M551" s="1222">
        <v>9979.4252669120415</v>
      </c>
      <c r="N551" s="1152"/>
      <c r="O551" s="1153"/>
      <c r="P551" s="1154">
        <v>13828.851644378037</v>
      </c>
      <c r="Q551" s="1154">
        <v>2820.1047883989577</v>
      </c>
      <c r="R551" s="1213">
        <v>8324.4782163884975</v>
      </c>
      <c r="S551" s="1214">
        <v>45970.29838791606</v>
      </c>
      <c r="T551" s="1158">
        <v>28409.748407345432</v>
      </c>
      <c r="U551" s="1158">
        <v>38757.978354804342</v>
      </c>
      <c r="V551" s="1158">
        <v>29499.093837974622</v>
      </c>
      <c r="W551" s="1159"/>
      <c r="X551" s="1160">
        <v>42842.987591043631</v>
      </c>
      <c r="Y551" s="1160">
        <v>28475.571902976597</v>
      </c>
      <c r="Z551" s="1215">
        <v>37512.983216971137</v>
      </c>
      <c r="AA551" s="166" t="s">
        <v>123</v>
      </c>
      <c r="AB551" s="152"/>
      <c r="AC551" s="1116"/>
      <c r="AD551" s="1116"/>
      <c r="AE551" s="1116"/>
      <c r="AF551" s="1116"/>
      <c r="AG551" s="1116"/>
      <c r="AH551" s="1116"/>
      <c r="AI551" s="1116"/>
      <c r="AJ551" s="1116"/>
      <c r="AK551" s="1116"/>
      <c r="AL551" s="1116"/>
      <c r="AM551" s="1116"/>
      <c r="AN551" s="1116"/>
      <c r="AO551" s="1116"/>
      <c r="AP551" s="1116"/>
      <c r="AQ551" s="1116"/>
      <c r="AR551" s="1116"/>
      <c r="AS551" s="1116"/>
      <c r="AT551" s="1116"/>
      <c r="AU551" s="1116"/>
      <c r="AV551" s="1116"/>
      <c r="AW551" s="1116"/>
      <c r="AX551" s="1116"/>
      <c r="AY551" s="1116"/>
      <c r="AZ551" s="1116"/>
      <c r="BA551" s="1116"/>
      <c r="BB551" s="1116"/>
    </row>
    <row r="552" spans="1:54" ht="15" x14ac:dyDescent="0.25">
      <c r="A552" s="1183" t="s">
        <v>163</v>
      </c>
      <c r="B552" s="160">
        <v>2030</v>
      </c>
      <c r="C552" s="1163">
        <v>31933.705203330468</v>
      </c>
      <c r="D552" s="1146">
        <v>27414.586138158367</v>
      </c>
      <c r="E552" s="1224">
        <v>28663.727348022716</v>
      </c>
      <c r="F552" s="1147">
        <v>28475.358360156177</v>
      </c>
      <c r="G552" s="1147"/>
      <c r="H552" s="1148">
        <v>30813.670744577412</v>
      </c>
      <c r="I552" s="1148">
        <v>27430.017780256454</v>
      </c>
      <c r="J552" s="1167">
        <v>29121.844262416933</v>
      </c>
      <c r="K552" s="1168">
        <v>14138.735125810592</v>
      </c>
      <c r="L552" s="1151">
        <v>918.51810842830309</v>
      </c>
      <c r="M552" s="1222">
        <v>10137.115770893401</v>
      </c>
      <c r="N552" s="1152"/>
      <c r="O552" s="1153"/>
      <c r="P552" s="1154">
        <v>13933.560737194333</v>
      </c>
      <c r="Q552" s="1154">
        <v>2862.6852662271958</v>
      </c>
      <c r="R552" s="1213">
        <v>8398.1230017107646</v>
      </c>
      <c r="S552" s="1214">
        <v>46072.440329141056</v>
      </c>
      <c r="T552" s="1158">
        <v>28333.10424658667</v>
      </c>
      <c r="U552" s="1158">
        <v>38800.84311891612</v>
      </c>
      <c r="V552" s="1158">
        <v>29393.87646858448</v>
      </c>
      <c r="W552" s="1159"/>
      <c r="X552" s="1160">
        <v>42916.962212208775</v>
      </c>
      <c r="Y552" s="1160">
        <v>28383.169869405388</v>
      </c>
      <c r="Z552" s="1215">
        <v>37519.967264127699</v>
      </c>
      <c r="AA552" s="166" t="s">
        <v>123</v>
      </c>
      <c r="AB552" s="152"/>
      <c r="AC552" s="1116"/>
      <c r="AD552" s="1116"/>
      <c r="AE552" s="1116"/>
      <c r="AF552" s="1116"/>
      <c r="AG552" s="1116"/>
      <c r="AH552" s="1116"/>
      <c r="AI552" s="1116"/>
      <c r="AJ552" s="1116"/>
      <c r="AK552" s="1116"/>
      <c r="AL552" s="1116"/>
      <c r="AM552" s="1116"/>
      <c r="AN552" s="1116"/>
      <c r="AO552" s="1116"/>
      <c r="AP552" s="1116"/>
      <c r="AQ552" s="1116"/>
      <c r="AR552" s="1116"/>
      <c r="AS552" s="1116"/>
      <c r="AT552" s="1116"/>
      <c r="AU552" s="1116"/>
      <c r="AV552" s="1116"/>
      <c r="AW552" s="1116"/>
      <c r="AX552" s="1116"/>
      <c r="AY552" s="1116"/>
      <c r="AZ552" s="1116"/>
      <c r="BA552" s="1116"/>
      <c r="BB552" s="1116"/>
    </row>
    <row r="553" spans="1:54" ht="15" x14ac:dyDescent="0.25">
      <c r="A553" s="1184" t="s">
        <v>2725</v>
      </c>
      <c r="B553" s="160">
        <v>2031</v>
      </c>
      <c r="C553" s="1163">
        <v>31976.444505884509</v>
      </c>
      <c r="D553" s="1146">
        <v>27322.008378889052</v>
      </c>
      <c r="E553" s="1224">
        <v>28542.994199300705</v>
      </c>
      <c r="F553" s="1147">
        <v>28355.418631660032</v>
      </c>
      <c r="G553" s="1147"/>
      <c r="H553" s="1148">
        <v>30802.037597215196</v>
      </c>
      <c r="I553" s="1148">
        <v>27296.39526065196</v>
      </c>
      <c r="J553" s="1167">
        <v>29049.216428933578</v>
      </c>
      <c r="K553" s="1168">
        <v>14187.375363749103</v>
      </c>
      <c r="L553" s="1151">
        <v>927.15592673481433</v>
      </c>
      <c r="M553" s="1222">
        <v>10225.396092978041</v>
      </c>
      <c r="N553" s="1152"/>
      <c r="O553" s="1153"/>
      <c r="P553" s="1154">
        <v>14004.299535946584</v>
      </c>
      <c r="Q553" s="1154">
        <v>2888.985386361388</v>
      </c>
      <c r="R553" s="1213">
        <v>8446.642461153986</v>
      </c>
      <c r="S553" s="1214">
        <v>46163.819869633611</v>
      </c>
      <c r="T553" s="1158">
        <v>28249.164305623864</v>
      </c>
      <c r="U553" s="1158">
        <v>38768.390292278746</v>
      </c>
      <c r="V553" s="1158">
        <v>29282.574558394845</v>
      </c>
      <c r="W553" s="1159"/>
      <c r="X553" s="1160">
        <v>42957.251019091127</v>
      </c>
      <c r="Y553" s="1160">
        <v>28274.723493874408</v>
      </c>
      <c r="Z553" s="1215">
        <v>37495.858890087562</v>
      </c>
      <c r="AA553" s="166" t="s">
        <v>123</v>
      </c>
      <c r="AB553" s="152"/>
      <c r="AC553" s="1116"/>
      <c r="AD553" s="1116"/>
      <c r="AE553" s="1116"/>
      <c r="AF553" s="1116"/>
      <c r="AG553" s="1116"/>
      <c r="AH553" s="1116"/>
      <c r="AI553" s="1116"/>
      <c r="AJ553" s="1116"/>
      <c r="AK553" s="1116"/>
      <c r="AL553" s="1116"/>
      <c r="AM553" s="1116"/>
      <c r="AN553" s="1116"/>
      <c r="AO553" s="1116"/>
      <c r="AP553" s="1116"/>
      <c r="AQ553" s="1116"/>
      <c r="AR553" s="1116"/>
      <c r="AS553" s="1116"/>
      <c r="AT553" s="1116"/>
      <c r="AU553" s="1116"/>
      <c r="AV553" s="1116"/>
      <c r="AW553" s="1116"/>
      <c r="AX553" s="1116"/>
      <c r="AY553" s="1116"/>
      <c r="AZ553" s="1116"/>
      <c r="BA553" s="1116"/>
      <c r="BB553" s="1116"/>
    </row>
    <row r="554" spans="1:54" ht="15" x14ac:dyDescent="0.25">
      <c r="A554" s="1184" t="s">
        <v>141</v>
      </c>
      <c r="B554" s="160">
        <v>2032</v>
      </c>
      <c r="C554" s="1163">
        <v>32014.780871285231</v>
      </c>
      <c r="D554" s="1146">
        <v>27223.195890340921</v>
      </c>
      <c r="E554" s="1224">
        <v>28417.146477244118</v>
      </c>
      <c r="F554" s="1147">
        <v>28230.397941194329</v>
      </c>
      <c r="G554" s="1147"/>
      <c r="H554" s="1148">
        <v>30786.226414789264</v>
      </c>
      <c r="I554" s="1148">
        <v>27156.534175243032</v>
      </c>
      <c r="J554" s="1167">
        <v>28971.380295016148</v>
      </c>
      <c r="K554" s="1168">
        <v>14230.460839002824</v>
      </c>
      <c r="L554" s="1151">
        <v>935.59705843499944</v>
      </c>
      <c r="M554" s="1222">
        <v>10346.604773545674</v>
      </c>
      <c r="N554" s="1152"/>
      <c r="O554" s="1153"/>
      <c r="P554" s="1154">
        <v>14085.984919486786</v>
      </c>
      <c r="Q554" s="1154">
        <v>2922.4568611688783</v>
      </c>
      <c r="R554" s="1213">
        <v>8504.2208903278315</v>
      </c>
      <c r="S554" s="1214">
        <v>46245.241710288057</v>
      </c>
      <c r="T554" s="1158">
        <v>28158.792948775921</v>
      </c>
      <c r="U554" s="1158">
        <v>38763.751250789792</v>
      </c>
      <c r="V554" s="1158">
        <v>29165.994999629329</v>
      </c>
      <c r="W554" s="1159"/>
      <c r="X554" s="1160">
        <v>43001.284864511195</v>
      </c>
      <c r="Y554" s="1160">
        <v>28165.605590230345</v>
      </c>
      <c r="Z554" s="1215">
        <v>37475.601185343978</v>
      </c>
      <c r="AA554" s="166" t="s">
        <v>123</v>
      </c>
      <c r="AB554" s="152"/>
      <c r="AC554" s="1116"/>
      <c r="AD554" s="1116"/>
      <c r="AE554" s="1116"/>
      <c r="AF554" s="1116"/>
      <c r="AG554" s="1116"/>
      <c r="AH554" s="1116"/>
      <c r="AI554" s="1116"/>
      <c r="AJ554" s="1116"/>
      <c r="AK554" s="1116"/>
      <c r="AL554" s="1116"/>
      <c r="AM554" s="1116"/>
      <c r="AN554" s="1116"/>
      <c r="AO554" s="1116"/>
      <c r="AP554" s="1116"/>
      <c r="AQ554" s="1116"/>
      <c r="AR554" s="1116"/>
      <c r="AS554" s="1116"/>
      <c r="AT554" s="1116"/>
      <c r="AU554" s="1116"/>
      <c r="AV554" s="1116"/>
      <c r="AW554" s="1116"/>
      <c r="AX554" s="1116"/>
      <c r="AY554" s="1116"/>
      <c r="AZ554" s="1116"/>
      <c r="BA554" s="1116"/>
      <c r="BB554" s="1116"/>
    </row>
    <row r="555" spans="1:54" ht="15" x14ac:dyDescent="0.25">
      <c r="A555" s="177" t="s">
        <v>142</v>
      </c>
      <c r="B555" s="160">
        <v>2033</v>
      </c>
      <c r="C555" s="1163">
        <v>32049.657667797332</v>
      </c>
      <c r="D555" s="1146">
        <v>27119.344249251288</v>
      </c>
      <c r="E555" s="1224">
        <v>28287.357789653059</v>
      </c>
      <c r="F555" s="1147">
        <v>28101.462183978347</v>
      </c>
      <c r="G555" s="1147"/>
      <c r="H555" s="1148">
        <v>30767.195250985813</v>
      </c>
      <c r="I555" s="1148">
        <v>27011.715694354203</v>
      </c>
      <c r="J555" s="1167">
        <v>28889.455472670008</v>
      </c>
      <c r="K555" s="1168">
        <v>14268.341169981219</v>
      </c>
      <c r="L555" s="1151">
        <v>943.87416655964682</v>
      </c>
      <c r="M555" s="1222">
        <v>10467.029319065137</v>
      </c>
      <c r="N555" s="1152"/>
      <c r="O555" s="1153"/>
      <c r="P555" s="1154">
        <v>14164.1302022243</v>
      </c>
      <c r="Q555" s="1154">
        <v>2955.3662348463686</v>
      </c>
      <c r="R555" s="1213">
        <v>8559.7482185353347</v>
      </c>
      <c r="S555" s="1214">
        <v>46317.998837778548</v>
      </c>
      <c r="T555" s="1158">
        <v>28063.218415810934</v>
      </c>
      <c r="U555" s="1158">
        <v>38754.387108718198</v>
      </c>
      <c r="V555" s="1158">
        <v>29045.336350537993</v>
      </c>
      <c r="W555" s="1159"/>
      <c r="X555" s="1160">
        <v>43038.237790328916</v>
      </c>
      <c r="Y555" s="1160">
        <v>28052.232566093906</v>
      </c>
      <c r="Z555" s="1215">
        <v>37449.203691205345</v>
      </c>
      <c r="AA555" s="166" t="s">
        <v>123</v>
      </c>
      <c r="AB555" s="152"/>
      <c r="AC555" s="1116"/>
      <c r="AD555" s="1116"/>
      <c r="AE555" s="1116"/>
      <c r="AF555" s="1116"/>
      <c r="AG555" s="1116"/>
      <c r="AH555" s="1116"/>
      <c r="AI555" s="1116"/>
      <c r="AJ555" s="1116"/>
      <c r="AK555" s="1116"/>
      <c r="AL555" s="1116"/>
      <c r="AM555" s="1116"/>
      <c r="AN555" s="1116"/>
      <c r="AO555" s="1116"/>
      <c r="AP555" s="1116"/>
      <c r="AQ555" s="1116"/>
      <c r="AR555" s="1116"/>
      <c r="AS555" s="1116"/>
      <c r="AT555" s="1116"/>
      <c r="AU555" s="1116"/>
      <c r="AV555" s="1116"/>
      <c r="AW555" s="1116"/>
      <c r="AX555" s="1116"/>
      <c r="AY555" s="1116"/>
      <c r="AZ555" s="1116"/>
      <c r="BA555" s="1116"/>
      <c r="BB555" s="1116"/>
    </row>
    <row r="556" spans="1:54" ht="15" x14ac:dyDescent="0.25">
      <c r="A556" s="177" t="s">
        <v>143</v>
      </c>
      <c r="B556" s="160">
        <v>2034</v>
      </c>
      <c r="C556" s="1163">
        <v>32082.233461324318</v>
      </c>
      <c r="D556" s="1146">
        <v>27011.871798895299</v>
      </c>
      <c r="E556" s="1224">
        <v>28155.012899149409</v>
      </c>
      <c r="F556" s="1147">
        <v>27969.987022410176</v>
      </c>
      <c r="G556" s="1147"/>
      <c r="H556" s="1148">
        <v>30746.122323942902</v>
      </c>
      <c r="I556" s="1148">
        <v>26863.4302669467</v>
      </c>
      <c r="J556" s="1167">
        <v>28804.776295444801</v>
      </c>
      <c r="K556" s="1168">
        <v>14301.467969285161</v>
      </c>
      <c r="L556" s="1151">
        <v>952.02960929600488</v>
      </c>
      <c r="M556" s="1222">
        <v>10587.119193273742</v>
      </c>
      <c r="N556" s="1152"/>
      <c r="O556" s="1153"/>
      <c r="P556" s="1154">
        <v>14239.262014742166</v>
      </c>
      <c r="Q556" s="1154">
        <v>2987.8158331611057</v>
      </c>
      <c r="R556" s="1213">
        <v>8613.5389239516353</v>
      </c>
      <c r="S556" s="1214">
        <v>46383.701430609479</v>
      </c>
      <c r="T556" s="1158">
        <v>27963.901408191305</v>
      </c>
      <c r="U556" s="1158">
        <v>38742.132092423155</v>
      </c>
      <c r="V556" s="1158">
        <v>28922.016631706181</v>
      </c>
      <c r="W556" s="1159"/>
      <c r="X556" s="1160">
        <v>43069.789778895371</v>
      </c>
      <c r="Y556" s="1160">
        <v>27936.086002569686</v>
      </c>
      <c r="Z556" s="1215">
        <v>37418.315219396434</v>
      </c>
      <c r="AA556" s="166" t="s">
        <v>123</v>
      </c>
      <c r="AB556" s="152"/>
      <c r="AC556" s="1116"/>
      <c r="AD556" s="1116"/>
      <c r="AE556" s="1116"/>
      <c r="AF556" s="1116"/>
      <c r="AG556" s="1116"/>
      <c r="AH556" s="1116"/>
      <c r="AI556" s="1116"/>
      <c r="AJ556" s="1116"/>
      <c r="AK556" s="1116"/>
      <c r="AL556" s="1116"/>
      <c r="AM556" s="1116"/>
      <c r="AN556" s="1116"/>
      <c r="AO556" s="1116"/>
      <c r="AP556" s="1116"/>
      <c r="AQ556" s="1116"/>
      <c r="AR556" s="1116"/>
      <c r="AS556" s="1116"/>
      <c r="AT556" s="1116"/>
      <c r="AU556" s="1116"/>
      <c r="AV556" s="1116"/>
      <c r="AW556" s="1116"/>
      <c r="AX556" s="1116"/>
      <c r="AY556" s="1116"/>
      <c r="AZ556" s="1116"/>
      <c r="BA556" s="1116"/>
      <c r="BB556" s="1116"/>
    </row>
    <row r="557" spans="1:54" ht="15.6" thickBot="1" x14ac:dyDescent="0.3">
      <c r="A557" s="1162" t="s">
        <v>144</v>
      </c>
      <c r="B557" s="160">
        <v>2035</v>
      </c>
      <c r="C557" s="1163">
        <v>32113.38254486517</v>
      </c>
      <c r="D557" s="1146">
        <v>26901.873328586389</v>
      </c>
      <c r="E557" s="1224">
        <v>28021.156111747081</v>
      </c>
      <c r="F557" s="1147">
        <v>27837.009899653549</v>
      </c>
      <c r="G557" s="1147"/>
      <c r="H557" s="1148">
        <v>30723.889886815268</v>
      </c>
      <c r="I557" s="1148">
        <v>26712.821055610832</v>
      </c>
      <c r="J557" s="1167">
        <v>28718.35547121305</v>
      </c>
      <c r="K557" s="1168">
        <v>14330.171374940242</v>
      </c>
      <c r="L557" s="1151">
        <v>960.0964783880728</v>
      </c>
      <c r="M557" s="1222">
        <v>10707.225689972787</v>
      </c>
      <c r="N557" s="1152"/>
      <c r="O557" s="1153"/>
      <c r="P557" s="1154">
        <v>14311.785150714033</v>
      </c>
      <c r="Q557" s="1154">
        <v>3019.8772114867024</v>
      </c>
      <c r="R557" s="1213">
        <v>8665.8311811003678</v>
      </c>
      <c r="S557" s="1214">
        <v>46443.55391980541</v>
      </c>
      <c r="T557" s="1158">
        <v>27861.969806974463</v>
      </c>
      <c r="U557" s="1158">
        <v>38728.381801719865</v>
      </c>
      <c r="V557" s="1158">
        <v>28797.106378041623</v>
      </c>
      <c r="W557" s="1159"/>
      <c r="X557" s="1160">
        <v>43097.206005915177</v>
      </c>
      <c r="Y557" s="1160">
        <v>27818.299947355503</v>
      </c>
      <c r="Z557" s="1215">
        <v>37384.186652313416</v>
      </c>
      <c r="AA557" s="166" t="s">
        <v>123</v>
      </c>
      <c r="AB557" s="152"/>
      <c r="AC557" s="1116"/>
      <c r="AD557" s="1116"/>
      <c r="AE557" s="1116"/>
      <c r="AF557" s="1116"/>
      <c r="AG557" s="1116"/>
      <c r="AH557" s="1116"/>
      <c r="AI557" s="1116"/>
      <c r="AJ557" s="1116"/>
      <c r="AK557" s="1116"/>
      <c r="AL557" s="1116"/>
      <c r="AM557" s="1116"/>
      <c r="AN557" s="1116"/>
      <c r="AO557" s="1116"/>
      <c r="AP557" s="1116"/>
      <c r="AQ557" s="1116"/>
      <c r="AR557" s="1116"/>
      <c r="AS557" s="1116"/>
      <c r="AT557" s="1116"/>
      <c r="AU557" s="1116"/>
      <c r="AV557" s="1116"/>
      <c r="AW557" s="1116"/>
      <c r="AX557" s="1116"/>
      <c r="AY557" s="1116"/>
      <c r="AZ557" s="1116"/>
      <c r="BA557" s="1116"/>
      <c r="BB557" s="1116"/>
    </row>
    <row r="558" spans="1:54" ht="15" x14ac:dyDescent="0.25">
      <c r="A558" s="1185" t="s">
        <v>145</v>
      </c>
      <c r="B558" s="160">
        <v>2036</v>
      </c>
      <c r="C558" s="1163">
        <v>32143.618216129402</v>
      </c>
      <c r="D558" s="1146">
        <v>26790.005699352863</v>
      </c>
      <c r="E558" s="1224">
        <v>27886.377068812919</v>
      </c>
      <c r="F558" s="1147">
        <v>27703.116582137965</v>
      </c>
      <c r="G558" s="1147"/>
      <c r="H558" s="1148">
        <v>30700.995412910175</v>
      </c>
      <c r="I558" s="1148">
        <v>26560.563370306401</v>
      </c>
      <c r="J558" s="1167">
        <v>28630.779391608288</v>
      </c>
      <c r="K558" s="1168">
        <v>14354.623934011583</v>
      </c>
      <c r="L558" s="1151">
        <v>968.09379158950264</v>
      </c>
      <c r="M558" s="1222">
        <v>10827.546896315163</v>
      </c>
      <c r="N558" s="1152"/>
      <c r="O558" s="1153"/>
      <c r="P558" s="1154">
        <v>14381.933867006879</v>
      </c>
      <c r="Q558" s="1154">
        <v>3051.5758809372865</v>
      </c>
      <c r="R558" s="1213">
        <v>8716.7548739720824</v>
      </c>
      <c r="S558" s="1214">
        <v>46498.242150140984</v>
      </c>
      <c r="T558" s="1158">
        <v>27758.099490942364</v>
      </c>
      <c r="U558" s="1158">
        <v>38713.92396512808</v>
      </c>
      <c r="V558" s="1158">
        <v>28671.210373727467</v>
      </c>
      <c r="W558" s="1159"/>
      <c r="X558" s="1160">
        <v>43121.203807612939</v>
      </c>
      <c r="Y558" s="1160">
        <v>27699.53418235651</v>
      </c>
      <c r="Z558" s="1215">
        <v>37347.534265580369</v>
      </c>
      <c r="AA558" s="166" t="s">
        <v>123</v>
      </c>
      <c r="AB558" s="152"/>
      <c r="AC558" s="1116"/>
      <c r="AD558" s="1116"/>
      <c r="AE558" s="1116"/>
      <c r="AF558" s="1116"/>
      <c r="AG558" s="1116"/>
      <c r="AH558" s="1116"/>
      <c r="AI558" s="1116"/>
      <c r="AJ558" s="1116"/>
      <c r="AK558" s="1116"/>
      <c r="AL558" s="1116"/>
      <c r="AM558" s="1116"/>
      <c r="AN558" s="1116"/>
      <c r="AO558" s="1116"/>
      <c r="AP558" s="1116"/>
      <c r="AQ558" s="1116"/>
      <c r="AR558" s="1116"/>
      <c r="AS558" s="1116"/>
      <c r="AT558" s="1116"/>
      <c r="AU558" s="1116"/>
      <c r="AV558" s="1116"/>
      <c r="AW558" s="1116"/>
      <c r="AX558" s="1116"/>
      <c r="AY558" s="1116"/>
      <c r="AZ558" s="1116"/>
      <c r="BA558" s="1116"/>
      <c r="BB558" s="1116"/>
    </row>
    <row r="559" spans="1:54" ht="15" x14ac:dyDescent="0.25">
      <c r="A559" s="1186" t="s">
        <v>146</v>
      </c>
      <c r="B559" s="160">
        <v>2037</v>
      </c>
      <c r="C559" s="1163">
        <v>32172.937059221869</v>
      </c>
      <c r="D559" s="1146">
        <v>26676.394742291519</v>
      </c>
      <c r="E559" s="1224">
        <v>27750.72073631403</v>
      </c>
      <c r="F559" s="1147">
        <v>27568.35174032834</v>
      </c>
      <c r="G559" s="1147"/>
      <c r="H559" s="1148">
        <v>30677.417244690827</v>
      </c>
      <c r="I559" s="1148">
        <v>26406.784894387056</v>
      </c>
      <c r="J559" s="1167">
        <v>28542.101069538941</v>
      </c>
      <c r="K559" s="1168">
        <v>14374.769577838448</v>
      </c>
      <c r="L559" s="1151">
        <v>976.02213652989929</v>
      </c>
      <c r="M559" s="1222">
        <v>10948.076695065294</v>
      </c>
      <c r="N559" s="1152"/>
      <c r="O559" s="1153"/>
      <c r="P559" s="1154">
        <v>14449.701289672266</v>
      </c>
      <c r="Q559" s="1154">
        <v>3082.8776499501619</v>
      </c>
      <c r="R559" s="1213">
        <v>8766.2894698112141</v>
      </c>
      <c r="S559" s="1214">
        <v>46547.706637060313</v>
      </c>
      <c r="T559" s="1158">
        <v>27652.416878821419</v>
      </c>
      <c r="U559" s="1158">
        <v>38698.797431379324</v>
      </c>
      <c r="V559" s="1158">
        <v>28544.373876858241</v>
      </c>
      <c r="W559" s="1159"/>
      <c r="X559" s="1160">
        <v>43141.76102731494</v>
      </c>
      <c r="Y559" s="1160">
        <v>27579.88638474471</v>
      </c>
      <c r="Z559" s="1215">
        <v>37308.390539350155</v>
      </c>
      <c r="AA559" s="166" t="s">
        <v>123</v>
      </c>
      <c r="AB559" s="152"/>
      <c r="AC559" s="1116"/>
      <c r="AD559" s="1116"/>
      <c r="AE559" s="1116"/>
      <c r="AF559" s="1116"/>
      <c r="AG559" s="1116"/>
      <c r="AH559" s="1116"/>
      <c r="AI559" s="1116"/>
      <c r="AJ559" s="1116"/>
      <c r="AK559" s="1116"/>
      <c r="AL559" s="1116"/>
      <c r="AM559" s="1116"/>
      <c r="AN559" s="1116"/>
      <c r="AO559" s="1116"/>
      <c r="AP559" s="1116"/>
      <c r="AQ559" s="1116"/>
      <c r="AR559" s="1116"/>
      <c r="AS559" s="1116"/>
      <c r="AT559" s="1116"/>
      <c r="AU559" s="1116"/>
      <c r="AV559" s="1116"/>
      <c r="AW559" s="1116"/>
      <c r="AX559" s="1116"/>
      <c r="AY559" s="1116"/>
      <c r="AZ559" s="1116"/>
      <c r="BA559" s="1116"/>
      <c r="BB559" s="1116"/>
    </row>
    <row r="560" spans="1:54" ht="15.6" thickBot="1" x14ac:dyDescent="0.3">
      <c r="A560" s="1187" t="s">
        <v>147</v>
      </c>
      <c r="B560" s="160">
        <v>2038</v>
      </c>
      <c r="C560" s="1163">
        <v>32201.075776619869</v>
      </c>
      <c r="D560" s="1146">
        <v>26560.956099216124</v>
      </c>
      <c r="E560" s="1224">
        <v>27614.011940084143</v>
      </c>
      <c r="F560" s="1147">
        <v>27432.54135124787</v>
      </c>
      <c r="G560" s="1147"/>
      <c r="H560" s="1148">
        <v>30652.892531877489</v>
      </c>
      <c r="I560" s="1148">
        <v>26251.400051706511</v>
      </c>
      <c r="J560" s="1167">
        <v>28452.146291792</v>
      </c>
      <c r="K560" s="1168">
        <v>14390.437516712447</v>
      </c>
      <c r="L560" s="1151">
        <v>983.87437046913283</v>
      </c>
      <c r="M560" s="1222">
        <v>11068.722173224178</v>
      </c>
      <c r="N560" s="1152"/>
      <c r="O560" s="1153"/>
      <c r="P560" s="1154">
        <v>14514.967298237621</v>
      </c>
      <c r="Q560" s="1154">
        <v>3113.722075366215</v>
      </c>
      <c r="R560" s="1213">
        <v>8814.3446868019182</v>
      </c>
      <c r="S560" s="1214">
        <v>46591.513293332318</v>
      </c>
      <c r="T560" s="1158">
        <v>27544.830469685257</v>
      </c>
      <c r="U560" s="1158">
        <v>38682.734113308325</v>
      </c>
      <c r="V560" s="1158">
        <v>28416.415721717003</v>
      </c>
      <c r="W560" s="1159"/>
      <c r="X560" s="1160">
        <v>43158.510883912662</v>
      </c>
      <c r="Y560" s="1160">
        <v>27459.235915108784</v>
      </c>
      <c r="Z560" s="1215">
        <v>37266.490978593916</v>
      </c>
      <c r="AA560" s="166" t="s">
        <v>123</v>
      </c>
      <c r="AB560" s="152"/>
      <c r="AC560" s="1116"/>
      <c r="AD560" s="1116"/>
      <c r="AE560" s="1116"/>
      <c r="AF560" s="1116"/>
      <c r="AG560" s="1116"/>
      <c r="AH560" s="1116"/>
      <c r="AI560" s="1116"/>
      <c r="AJ560" s="1116"/>
      <c r="AK560" s="1116"/>
      <c r="AL560" s="1116"/>
      <c r="AM560" s="1116"/>
      <c r="AN560" s="1116"/>
      <c r="AO560" s="1116"/>
      <c r="AP560" s="1116"/>
      <c r="AQ560" s="1116"/>
      <c r="AR560" s="1116"/>
      <c r="AS560" s="1116"/>
      <c r="AT560" s="1116"/>
      <c r="AU560" s="1116"/>
      <c r="AV560" s="1116"/>
      <c r="AW560" s="1116"/>
      <c r="AX560" s="1116"/>
      <c r="AY560" s="1116"/>
      <c r="AZ560" s="1116"/>
      <c r="BA560" s="1116"/>
      <c r="BB560" s="1116"/>
    </row>
    <row r="561" spans="2:54" ht="15" x14ac:dyDescent="0.25">
      <c r="B561" s="160">
        <v>2039</v>
      </c>
      <c r="C561" s="1163">
        <v>32227.490294588999</v>
      </c>
      <c r="D561" s="1146">
        <v>26443.342548176821</v>
      </c>
      <c r="E561" s="1224">
        <v>27475.802715050606</v>
      </c>
      <c r="F561" s="1147">
        <v>27295.240393709246</v>
      </c>
      <c r="G561" s="1147"/>
      <c r="H561" s="1148">
        <v>30626.885429340888</v>
      </c>
      <c r="I561" s="1148">
        <v>26094.052546421946</v>
      </c>
      <c r="J561" s="1167">
        <v>28360.468987881417</v>
      </c>
      <c r="K561" s="1168">
        <v>14401.332935592151</v>
      </c>
      <c r="L561" s="1151">
        <v>991.63316691417606</v>
      </c>
      <c r="M561" s="1222">
        <v>11189.274639190748</v>
      </c>
      <c r="N561" s="1152"/>
      <c r="O561" s="1153"/>
      <c r="P561" s="1154">
        <v>14577.479255432936</v>
      </c>
      <c r="Q561" s="1154">
        <v>3144.014572365114</v>
      </c>
      <c r="R561" s="1213">
        <v>8860.7469138990255</v>
      </c>
      <c r="S561" s="1214">
        <v>46628.823230181151</v>
      </c>
      <c r="T561" s="1158">
        <v>27434.975715090997</v>
      </c>
      <c r="U561" s="1158">
        <v>38665.077354241352</v>
      </c>
      <c r="V561" s="1158">
        <v>28286.873560623422</v>
      </c>
      <c r="W561" s="1159"/>
      <c r="X561" s="1160">
        <v>43170.692542228149</v>
      </c>
      <c r="Y561" s="1160">
        <v>27337.182387840308</v>
      </c>
      <c r="Z561" s="1215">
        <v>37221.215901780444</v>
      </c>
      <c r="AA561" s="166" t="s">
        <v>123</v>
      </c>
      <c r="AB561" s="152"/>
      <c r="AC561" s="1116"/>
      <c r="AD561" s="1116"/>
      <c r="AE561" s="1116"/>
      <c r="AF561" s="1116"/>
      <c r="AG561" s="1116"/>
      <c r="AH561" s="1116"/>
      <c r="AI561" s="1116"/>
      <c r="AJ561" s="1116"/>
      <c r="AK561" s="1116"/>
      <c r="AL561" s="1116"/>
      <c r="AM561" s="1116"/>
      <c r="AN561" s="1116"/>
      <c r="AO561" s="1116"/>
      <c r="AP561" s="1116"/>
      <c r="AQ561" s="1116"/>
      <c r="AR561" s="1116"/>
      <c r="AS561" s="1116"/>
      <c r="AT561" s="1116"/>
      <c r="AU561" s="1116"/>
      <c r="AV561" s="1116"/>
      <c r="AW561" s="1116"/>
      <c r="AX561" s="1116"/>
      <c r="AY561" s="1116"/>
      <c r="AZ561" s="1116"/>
      <c r="BA561" s="1116"/>
      <c r="BB561" s="1116"/>
    </row>
    <row r="562" spans="2:54" ht="15" x14ac:dyDescent="0.25">
      <c r="B562" s="160">
        <v>2040</v>
      </c>
      <c r="C562" s="1163">
        <v>32251.750042816278</v>
      </c>
      <c r="D562" s="1146">
        <v>26323.318704784404</v>
      </c>
      <c r="E562" s="1224">
        <v>27335.746693216261</v>
      </c>
      <c r="F562" s="1147">
        <v>27156.104775936703</v>
      </c>
      <c r="G562" s="1147"/>
      <c r="H562" s="1148">
        <v>30598.974172513867</v>
      </c>
      <c r="I562" s="1148">
        <v>25934.485935862962</v>
      </c>
      <c r="J562" s="1167">
        <v>28266.730054188414</v>
      </c>
      <c r="K562" s="1168">
        <v>14407.213661920705</v>
      </c>
      <c r="L562" s="1151">
        <v>999.28462937065683</v>
      </c>
      <c r="M562" s="1222">
        <v>11308.027700924031</v>
      </c>
      <c r="N562" s="1152"/>
      <c r="O562" s="1153"/>
      <c r="P562" s="1154">
        <v>14636.311639051612</v>
      </c>
      <c r="Q562" s="1154">
        <v>3173.37235575865</v>
      </c>
      <c r="R562" s="1213">
        <v>8904.8419974051303</v>
      </c>
      <c r="S562" s="1214">
        <v>46658.963704736983</v>
      </c>
      <c r="T562" s="1158">
        <v>27322.603334155061</v>
      </c>
      <c r="U562" s="1158">
        <v>38643.774394140288</v>
      </c>
      <c r="V562" s="1158">
        <v>28155.38940530736</v>
      </c>
      <c r="W562" s="1159"/>
      <c r="X562" s="1160">
        <v>43177.150748561733</v>
      </c>
      <c r="Y562" s="1160">
        <v>27213.214670608111</v>
      </c>
      <c r="Z562" s="1215">
        <v>37171.572051593546</v>
      </c>
      <c r="AA562" s="166" t="s">
        <v>123</v>
      </c>
      <c r="AB562" s="152"/>
      <c r="AC562" s="1116"/>
      <c r="AD562" s="1116"/>
      <c r="AE562" s="1116"/>
      <c r="AF562" s="1116"/>
      <c r="AG562" s="1116"/>
      <c r="AH562" s="1116"/>
      <c r="AI562" s="1116"/>
      <c r="AJ562" s="1116"/>
      <c r="AK562" s="1116"/>
      <c r="AL562" s="1116"/>
      <c r="AM562" s="1116"/>
      <c r="AN562" s="1116"/>
      <c r="AO562" s="1116"/>
      <c r="AP562" s="1116"/>
      <c r="AQ562" s="1116"/>
      <c r="AR562" s="1116"/>
      <c r="AS562" s="1116"/>
      <c r="AT562" s="1116"/>
      <c r="AU562" s="1116"/>
      <c r="AV562" s="1116"/>
      <c r="AW562" s="1116"/>
      <c r="AX562" s="1116"/>
      <c r="AY562" s="1116"/>
      <c r="AZ562" s="1116"/>
      <c r="BA562" s="1116"/>
      <c r="BB562" s="1116"/>
    </row>
    <row r="563" spans="2:54" ht="15" x14ac:dyDescent="0.25">
      <c r="B563" s="160">
        <v>2041</v>
      </c>
      <c r="C563" s="1163">
        <v>32273.837972773748</v>
      </c>
      <c r="D563" s="1146">
        <v>26200.988399871294</v>
      </c>
      <c r="E563" s="1224">
        <v>27193.859244193012</v>
      </c>
      <c r="F563" s="1147">
        <v>27015.149766537896</v>
      </c>
      <c r="G563" s="1147"/>
      <c r="H563" s="1148">
        <v>30569.136223956095</v>
      </c>
      <c r="I563" s="1148">
        <v>25772.781467731878</v>
      </c>
      <c r="J563" s="1167">
        <v>28170.958845843987</v>
      </c>
      <c r="K563" s="1168">
        <v>14408.024629251635</v>
      </c>
      <c r="L563" s="1151">
        <v>1006.8272760894871</v>
      </c>
      <c r="M563" s="1222">
        <v>11429.550933596585</v>
      </c>
      <c r="N563" s="1152"/>
      <c r="O563" s="1153"/>
      <c r="P563" s="1154">
        <v>14693.63072367218</v>
      </c>
      <c r="Q563" s="1154">
        <v>3202.6378356196219</v>
      </c>
      <c r="R563" s="1213">
        <v>8948.1342796459012</v>
      </c>
      <c r="S563" s="1214">
        <v>46681.862602025387</v>
      </c>
      <c r="T563" s="1158">
        <v>27207.815675960781</v>
      </c>
      <c r="U563" s="1158">
        <v>38623.410177789599</v>
      </c>
      <c r="V563" s="1158">
        <v>28021.977042627383</v>
      </c>
      <c r="W563" s="1159"/>
      <c r="X563" s="1160">
        <v>43179.485458850409</v>
      </c>
      <c r="Y563" s="1160">
        <v>27088.047290351169</v>
      </c>
      <c r="Z563" s="1215">
        <v>37119.09312548989</v>
      </c>
      <c r="AA563" s="166" t="s">
        <v>123</v>
      </c>
      <c r="AB563" s="152"/>
      <c r="AC563" s="1116"/>
      <c r="AD563" s="1116"/>
      <c r="AE563" s="1116"/>
      <c r="AF563" s="1116"/>
      <c r="AG563" s="1116"/>
      <c r="AH563" s="1116"/>
      <c r="AI563" s="1116"/>
      <c r="AJ563" s="1116"/>
      <c r="AK563" s="1116"/>
      <c r="AL563" s="1116"/>
      <c r="AM563" s="1116"/>
      <c r="AN563" s="1116"/>
      <c r="AO563" s="1116"/>
      <c r="AP563" s="1116"/>
      <c r="AQ563" s="1116"/>
      <c r="AR563" s="1116"/>
      <c r="AS563" s="1116"/>
      <c r="AT563" s="1116"/>
      <c r="AU563" s="1116"/>
      <c r="AV563" s="1116"/>
      <c r="AW563" s="1116"/>
      <c r="AX563" s="1116"/>
      <c r="AY563" s="1116"/>
      <c r="AZ563" s="1116"/>
      <c r="BA563" s="1116"/>
      <c r="BB563" s="1116"/>
    </row>
    <row r="564" spans="2:54" ht="15" x14ac:dyDescent="0.25">
      <c r="B564" s="160">
        <v>2042</v>
      </c>
      <c r="C564" s="1163">
        <v>32293.86424585136</v>
      </c>
      <c r="D564" s="1146">
        <v>26076.600146315075</v>
      </c>
      <c r="E564" s="1224">
        <v>27050.264861837153</v>
      </c>
      <c r="F564" s="1147">
        <v>26872.499041234703</v>
      </c>
      <c r="G564" s="1147"/>
      <c r="H564" s="1148">
        <v>30537.475122835025</v>
      </c>
      <c r="I564" s="1148">
        <v>25609.139024784115</v>
      </c>
      <c r="J564" s="1167">
        <v>28073.30707380957</v>
      </c>
      <c r="K564" s="1168">
        <v>14403.769884444429</v>
      </c>
      <c r="L564" s="1151">
        <v>1014.265259697063</v>
      </c>
      <c r="M564" s="1222">
        <v>11549.272458894487</v>
      </c>
      <c r="N564" s="1152"/>
      <c r="O564" s="1153"/>
      <c r="P564" s="1154">
        <v>14747.317596669029</v>
      </c>
      <c r="Q564" s="1154">
        <v>3230.8874720216263</v>
      </c>
      <c r="R564" s="1213">
        <v>8989.1025343453275</v>
      </c>
      <c r="S564" s="1214">
        <v>46697.634130295788</v>
      </c>
      <c r="T564" s="1158">
        <v>27090.865406012137</v>
      </c>
      <c r="U564" s="1158">
        <v>38599.537320731644</v>
      </c>
      <c r="V564" s="1158">
        <v>27886.764300931765</v>
      </c>
      <c r="W564" s="1159"/>
      <c r="X564" s="1160">
        <v>43176.18088439422</v>
      </c>
      <c r="Y564" s="1160">
        <v>26961.21969459144</v>
      </c>
      <c r="Z564" s="1215">
        <v>37062.4096081549</v>
      </c>
      <c r="AA564" s="166" t="s">
        <v>123</v>
      </c>
      <c r="AB564" s="152"/>
      <c r="AC564" s="1116"/>
      <c r="AD564" s="1116"/>
      <c r="AE564" s="1116"/>
      <c r="AF564" s="1116"/>
      <c r="AG564" s="1116"/>
      <c r="AH564" s="1116"/>
      <c r="AI564" s="1116"/>
      <c r="AJ564" s="1116"/>
      <c r="AK564" s="1116"/>
      <c r="AL564" s="1116"/>
      <c r="AM564" s="1116"/>
      <c r="AN564" s="1116"/>
      <c r="AO564" s="1116"/>
      <c r="AP564" s="1116"/>
      <c r="AQ564" s="1116"/>
      <c r="AR564" s="1116"/>
      <c r="AS564" s="1116"/>
      <c r="AT564" s="1116"/>
      <c r="AU564" s="1116"/>
      <c r="AV564" s="1116"/>
      <c r="AW564" s="1116"/>
      <c r="AX564" s="1116"/>
      <c r="AY564" s="1116"/>
      <c r="AZ564" s="1116"/>
      <c r="BA564" s="1116"/>
      <c r="BB564" s="1116"/>
    </row>
    <row r="565" spans="2:54" ht="15" x14ac:dyDescent="0.25">
      <c r="B565" s="160">
        <v>2043</v>
      </c>
      <c r="C565" s="1163">
        <v>32311.58914197484</v>
      </c>
      <c r="D565" s="1146">
        <v>25950.1565552422</v>
      </c>
      <c r="E565" s="1224">
        <v>26904.775603381757</v>
      </c>
      <c r="F565" s="1147">
        <v>26727.965892360873</v>
      </c>
      <c r="G565" s="1147"/>
      <c r="H565" s="1148">
        <v>30503.763251254182</v>
      </c>
      <c r="I565" s="1148">
        <v>25443.480345225653</v>
      </c>
      <c r="J565" s="1167">
        <v>27973.621798239918</v>
      </c>
      <c r="K565" s="1168">
        <v>14394.299738217936</v>
      </c>
      <c r="L565" s="1151">
        <v>1021.5933355657875</v>
      </c>
      <c r="M565" s="1222">
        <v>11668.650556201412</v>
      </c>
      <c r="N565" s="1152"/>
      <c r="O565" s="1153"/>
      <c r="P565" s="1154">
        <v>14798.009509524421</v>
      </c>
      <c r="Q565" s="1154">
        <v>3258.3529104656691</v>
      </c>
      <c r="R565" s="1213">
        <v>9028.1812099950457</v>
      </c>
      <c r="S565" s="1214">
        <v>46705.888880192775</v>
      </c>
      <c r="T565" s="1158">
        <v>26971.749890807987</v>
      </c>
      <c r="U565" s="1158">
        <v>38573.42615958317</v>
      </c>
      <c r="V565" s="1158">
        <v>27749.55922792666</v>
      </c>
      <c r="W565" s="1159"/>
      <c r="X565" s="1160">
        <v>43167.452105356904</v>
      </c>
      <c r="Y565" s="1160">
        <v>26832.859973898387</v>
      </c>
      <c r="Z565" s="1215">
        <v>37001.803008234965</v>
      </c>
      <c r="AA565" s="166" t="s">
        <v>123</v>
      </c>
      <c r="AB565" s="152"/>
      <c r="AC565" s="1116"/>
      <c r="AD565" s="1116"/>
      <c r="AE565" s="1116"/>
      <c r="AF565" s="1116"/>
      <c r="AG565" s="1116"/>
      <c r="AH565" s="1116"/>
      <c r="AI565" s="1116"/>
      <c r="AJ565" s="1116"/>
      <c r="AK565" s="1116"/>
      <c r="AL565" s="1116"/>
      <c r="AM565" s="1116"/>
      <c r="AN565" s="1116"/>
      <c r="AO565" s="1116"/>
      <c r="AP565" s="1116"/>
      <c r="AQ565" s="1116"/>
      <c r="AR565" s="1116"/>
      <c r="AS565" s="1116"/>
      <c r="AT565" s="1116"/>
      <c r="AU565" s="1116"/>
      <c r="AV565" s="1116"/>
      <c r="AW565" s="1116"/>
      <c r="AX565" s="1116"/>
      <c r="AY565" s="1116"/>
      <c r="AZ565" s="1116"/>
      <c r="BA565" s="1116"/>
      <c r="BB565" s="1116"/>
    </row>
    <row r="566" spans="2:54" ht="15" x14ac:dyDescent="0.25">
      <c r="B566" s="160">
        <v>2044</v>
      </c>
      <c r="C566" s="1163">
        <v>32326.729190879541</v>
      </c>
      <c r="D566" s="1146">
        <v>25821.646465855847</v>
      </c>
      <c r="E566" s="1224">
        <v>26757.161082285565</v>
      </c>
      <c r="F566" s="1147">
        <v>26581.321447402912</v>
      </c>
      <c r="G566" s="1147"/>
      <c r="H566" s="1148">
        <v>30467.734499904764</v>
      </c>
      <c r="I566" s="1148">
        <v>25275.694593307169</v>
      </c>
      <c r="J566" s="1167">
        <v>27871.714546605966</v>
      </c>
      <c r="K566" s="1168">
        <v>14379.447969604631</v>
      </c>
      <c r="L566" s="1151">
        <v>1028.8055344500051</v>
      </c>
      <c r="M566" s="1222">
        <v>11787.600217793592</v>
      </c>
      <c r="N566" s="1152"/>
      <c r="O566" s="1153"/>
      <c r="P566" s="1154">
        <v>14845.605511197155</v>
      </c>
      <c r="Q566" s="1154">
        <v>3284.9636367016656</v>
      </c>
      <c r="R566" s="1213">
        <v>9065.2845739494096</v>
      </c>
      <c r="S566" s="1214">
        <v>46706.177160484171</v>
      </c>
      <c r="T566" s="1158">
        <v>26850.452000305853</v>
      </c>
      <c r="U566" s="1158">
        <v>38544.761300079161</v>
      </c>
      <c r="V566" s="1158">
        <v>27610.126981852918</v>
      </c>
      <c r="W566" s="1159"/>
      <c r="X566" s="1160">
        <v>43152.909249142533</v>
      </c>
      <c r="Y566" s="1160">
        <v>26702.849472218521</v>
      </c>
      <c r="Z566" s="1215">
        <v>36936.999120555374</v>
      </c>
      <c r="AA566" s="166" t="s">
        <v>123</v>
      </c>
      <c r="AB566" s="152"/>
      <c r="AC566" s="1116"/>
      <c r="AD566" s="1116"/>
      <c r="AE566" s="1116"/>
      <c r="AF566" s="1116"/>
      <c r="AG566" s="1116"/>
      <c r="AH566" s="1116"/>
      <c r="AI566" s="1116"/>
      <c r="AJ566" s="1116"/>
      <c r="AK566" s="1116"/>
      <c r="AL566" s="1116"/>
      <c r="AM566" s="1116"/>
      <c r="AN566" s="1116"/>
      <c r="AO566" s="1116"/>
      <c r="AP566" s="1116"/>
      <c r="AQ566" s="1116"/>
      <c r="AR566" s="1116"/>
      <c r="AS566" s="1116"/>
      <c r="AT566" s="1116"/>
      <c r="AU566" s="1116"/>
      <c r="AV566" s="1116"/>
      <c r="AW566" s="1116"/>
      <c r="AX566" s="1116"/>
      <c r="AY566" s="1116"/>
      <c r="AZ566" s="1116"/>
      <c r="BA566" s="1116"/>
      <c r="BB566" s="1116"/>
    </row>
    <row r="567" spans="2:54" ht="15" x14ac:dyDescent="0.25">
      <c r="B567" s="160">
        <v>2045</v>
      </c>
      <c r="C567" s="1163">
        <v>32339.040057633159</v>
      </c>
      <c r="D567" s="1146">
        <v>25691.039576134062</v>
      </c>
      <c r="E567" s="1224">
        <v>26607.202892422705</v>
      </c>
      <c r="F567" s="1147">
        <v>26432.348735531243</v>
      </c>
      <c r="G567" s="1147"/>
      <c r="H567" s="1148">
        <v>30429.154640040913</v>
      </c>
      <c r="I567" s="1148">
        <v>25105.66099081967</v>
      </c>
      <c r="J567" s="1167">
        <v>27767.407815430292</v>
      </c>
      <c r="K567" s="1168">
        <v>14359.069124169038</v>
      </c>
      <c r="L567" s="1151">
        <v>1035.8949132377477</v>
      </c>
      <c r="M567" s="1222">
        <v>11906.02436717964</v>
      </c>
      <c r="N567" s="1152"/>
      <c r="O567" s="1153"/>
      <c r="P567" s="1154">
        <v>14890.014874925013</v>
      </c>
      <c r="Q567" s="1154">
        <v>3310.644061465935</v>
      </c>
      <c r="R567" s="1213">
        <v>9100.329468195474</v>
      </c>
      <c r="S567" s="1214">
        <v>46698.109181802196</v>
      </c>
      <c r="T567" s="1158">
        <v>26726.934489371812</v>
      </c>
      <c r="U567" s="1158">
        <v>38513.227259602347</v>
      </c>
      <c r="V567" s="1158">
        <v>27468.243648768992</v>
      </c>
      <c r="W567" s="1159"/>
      <c r="X567" s="1160">
        <v>43132.199800434122</v>
      </c>
      <c r="Y567" s="1160">
        <v>26571.057489338542</v>
      </c>
      <c r="Z567" s="1215">
        <v>36867.737283625764</v>
      </c>
      <c r="AA567" s="166" t="s">
        <v>123</v>
      </c>
      <c r="AB567" s="152"/>
      <c r="AC567" s="1116"/>
      <c r="AD567" s="1116"/>
      <c r="AE567" s="1116"/>
      <c r="AF567" s="1116"/>
      <c r="AG567" s="1116"/>
      <c r="AH567" s="1116"/>
      <c r="AI567" s="1116"/>
      <c r="AJ567" s="1116"/>
      <c r="AK567" s="1116"/>
      <c r="AL567" s="1116"/>
      <c r="AM567" s="1116"/>
      <c r="AN567" s="1116"/>
      <c r="AO567" s="1116"/>
      <c r="AP567" s="1116"/>
      <c r="AQ567" s="1116"/>
      <c r="AR567" s="1116"/>
      <c r="AS567" s="1116"/>
      <c r="AT567" s="1116"/>
      <c r="AU567" s="1116"/>
      <c r="AV567" s="1116"/>
      <c r="AW567" s="1116"/>
      <c r="AX567" s="1116"/>
      <c r="AY567" s="1116"/>
      <c r="AZ567" s="1116"/>
      <c r="BA567" s="1116"/>
      <c r="BB567" s="1116"/>
    </row>
    <row r="568" spans="2:54" ht="15" x14ac:dyDescent="0.25">
      <c r="B568" s="160">
        <v>2046</v>
      </c>
      <c r="C568" s="1163">
        <v>32348.320749757448</v>
      </c>
      <c r="D568" s="1146">
        <v>25558.33206998384</v>
      </c>
      <c r="E568" s="1224">
        <v>26454.81417578139</v>
      </c>
      <c r="F568" s="1147">
        <v>26280.961469537546</v>
      </c>
      <c r="G568" s="1147"/>
      <c r="H568" s="1148">
        <v>30387.857480904389</v>
      </c>
      <c r="I568" s="1148">
        <v>24933.356751625721</v>
      </c>
      <c r="J568" s="1167">
        <v>27660.607116265055</v>
      </c>
      <c r="K568" s="1168">
        <v>14333.040579593313</v>
      </c>
      <c r="L568" s="1151">
        <v>1042.8553705945794</v>
      </c>
      <c r="M568" s="1222">
        <v>12023.834596643826</v>
      </c>
      <c r="N568" s="1152"/>
      <c r="O568" s="1153"/>
      <c r="P568" s="1154">
        <v>14931.168047756186</v>
      </c>
      <c r="Q568" s="1154">
        <v>3335.3189834649593</v>
      </c>
      <c r="R568" s="1213">
        <v>9133.243515610573</v>
      </c>
      <c r="S568" s="1214">
        <v>46681.361329350759</v>
      </c>
      <c r="T568" s="1158">
        <v>26601.187440578418</v>
      </c>
      <c r="U568" s="1158">
        <v>38478.648772425215</v>
      </c>
      <c r="V568" s="1158">
        <v>27323.816840132124</v>
      </c>
      <c r="W568" s="1159"/>
      <c r="X568" s="1160">
        <v>43105.066354959636</v>
      </c>
      <c r="Y568" s="1160">
        <v>26437.440836283629</v>
      </c>
      <c r="Z568" s="1215">
        <v>36793.850631875626</v>
      </c>
      <c r="AA568" s="166" t="s">
        <v>123</v>
      </c>
      <c r="AB568" s="152"/>
      <c r="AC568" s="1116"/>
      <c r="AD568" s="1116"/>
      <c r="AE568" s="1116"/>
      <c r="AF568" s="1116"/>
      <c r="AG568" s="1116"/>
      <c r="AH568" s="1116"/>
      <c r="AI568" s="1116"/>
      <c r="AJ568" s="1116"/>
      <c r="AK568" s="1116"/>
      <c r="AL568" s="1116"/>
      <c r="AM568" s="1116"/>
      <c r="AN568" s="1116"/>
      <c r="AO568" s="1116"/>
      <c r="AP568" s="1116"/>
      <c r="AQ568" s="1116"/>
      <c r="AR568" s="1116"/>
      <c r="AS568" s="1116"/>
      <c r="AT568" s="1116"/>
      <c r="AU568" s="1116"/>
      <c r="AV568" s="1116"/>
      <c r="AW568" s="1116"/>
      <c r="AX568" s="1116"/>
      <c r="AY568" s="1116"/>
      <c r="AZ568" s="1116"/>
      <c r="BA568" s="1116"/>
      <c r="BB568" s="1116"/>
    </row>
    <row r="569" spans="2:54" ht="15" x14ac:dyDescent="0.25">
      <c r="B569" s="160">
        <v>2047</v>
      </c>
      <c r="C569" s="1163">
        <v>32354.486336134352</v>
      </c>
      <c r="D569" s="1146">
        <v>25423.491468746444</v>
      </c>
      <c r="E569" s="1224">
        <v>26299.882458329979</v>
      </c>
      <c r="F569" s="1147">
        <v>26127.047914534112</v>
      </c>
      <c r="G569" s="1147"/>
      <c r="H569" s="1148">
        <v>30343.748663446819</v>
      </c>
      <c r="I569" s="1148">
        <v>24758.705425425625</v>
      </c>
      <c r="J569" s="1167">
        <v>27551.227044436222</v>
      </c>
      <c r="K569" s="1168">
        <v>14301.294795285565</v>
      </c>
      <c r="L569" s="1151">
        <v>1049.6794339463393</v>
      </c>
      <c r="M569" s="1222">
        <v>12140.925703040095</v>
      </c>
      <c r="N569" s="1152"/>
      <c r="O569" s="1153"/>
      <c r="P569" s="1154">
        <v>14969.02428665353</v>
      </c>
      <c r="Q569" s="1154">
        <v>3358.9090015278025</v>
      </c>
      <c r="R569" s="1213">
        <v>9163.9666440906658</v>
      </c>
      <c r="S569" s="1214">
        <v>46655.781131419921</v>
      </c>
      <c r="T569" s="1158">
        <v>26473.170902692782</v>
      </c>
      <c r="U569" s="1158">
        <v>38440.808161370078</v>
      </c>
      <c r="V569" s="1158">
        <v>27176.72734848045</v>
      </c>
      <c r="W569" s="1159"/>
      <c r="X569" s="1160">
        <v>43071.339839688677</v>
      </c>
      <c r="Y569" s="1160">
        <v>26301.903932292946</v>
      </c>
      <c r="Z569" s="1215">
        <v>36715.193688526888</v>
      </c>
      <c r="AA569" s="166" t="s">
        <v>123</v>
      </c>
      <c r="AB569" s="152"/>
      <c r="AC569" s="1116"/>
      <c r="AD569" s="1116"/>
      <c r="AE569" s="1116"/>
      <c r="AF569" s="1116"/>
      <c r="AG569" s="1116"/>
      <c r="AH569" s="1116"/>
      <c r="AI569" s="1116"/>
      <c r="AJ569" s="1116"/>
      <c r="AK569" s="1116"/>
      <c r="AL569" s="1116"/>
      <c r="AM569" s="1116"/>
      <c r="AN569" s="1116"/>
      <c r="AO569" s="1116"/>
      <c r="AP569" s="1116"/>
      <c r="AQ569" s="1116"/>
      <c r="AR569" s="1116"/>
      <c r="AS569" s="1116"/>
      <c r="AT569" s="1116"/>
      <c r="AU569" s="1116"/>
      <c r="AV569" s="1116"/>
      <c r="AW569" s="1116"/>
      <c r="AX569" s="1116"/>
      <c r="AY569" s="1116"/>
      <c r="AZ569" s="1116"/>
      <c r="BA569" s="1116"/>
      <c r="BB569" s="1116"/>
    </row>
    <row r="570" spans="2:54" ht="15" x14ac:dyDescent="0.25">
      <c r="B570" s="160">
        <v>2048</v>
      </c>
      <c r="C570" s="1163">
        <v>32357.529954181427</v>
      </c>
      <c r="D570" s="1146">
        <v>25286.409898730577</v>
      </c>
      <c r="E570" s="1224">
        <v>26142.125648576457</v>
      </c>
      <c r="F570" s="1147">
        <v>25970.327832845353</v>
      </c>
      <c r="G570" s="1147"/>
      <c r="H570" s="1148">
        <v>30296.739932592165</v>
      </c>
      <c r="I570" s="1148">
        <v>24581.456734574742</v>
      </c>
      <c r="J570" s="1167">
        <v>27439.098333583453</v>
      </c>
      <c r="K570" s="1168">
        <v>14263.802151767897</v>
      </c>
      <c r="L570" s="1151">
        <v>1056.3562381982028</v>
      </c>
      <c r="M570" s="1222">
        <v>12257.151963658023</v>
      </c>
      <c r="N570" s="1152"/>
      <c r="O570" s="1153"/>
      <c r="P570" s="1154">
        <v>15003.547764769864</v>
      </c>
      <c r="Q570" s="1154">
        <v>3381.3258043128844</v>
      </c>
      <c r="R570" s="1213">
        <v>9192.4367845413744</v>
      </c>
      <c r="S570" s="1214">
        <v>46621.332105949325</v>
      </c>
      <c r="T570" s="1158">
        <v>26342.766136928782</v>
      </c>
      <c r="U570" s="1158">
        <v>38399.27761223448</v>
      </c>
      <c r="V570" s="1158">
        <v>27026.684071043557</v>
      </c>
      <c r="W570" s="1159"/>
      <c r="X570" s="1160">
        <v>43030.840786112269</v>
      </c>
      <c r="Y570" s="1160">
        <v>26164.1891769658</v>
      </c>
      <c r="Z570" s="1215">
        <v>36631.535118124826</v>
      </c>
      <c r="AA570" s="166" t="s">
        <v>123</v>
      </c>
      <c r="AB570" s="152"/>
      <c r="AC570" s="1116"/>
      <c r="AD570" s="1116"/>
      <c r="AE570" s="1116"/>
      <c r="AF570" s="1116"/>
      <c r="AG570" s="1116"/>
      <c r="AH570" s="1116"/>
      <c r="AI570" s="1116"/>
      <c r="AJ570" s="1116"/>
      <c r="AK570" s="1116"/>
      <c r="AL570" s="1116"/>
      <c r="AM570" s="1116"/>
      <c r="AN570" s="1116"/>
      <c r="AO570" s="1116"/>
      <c r="AP570" s="1116"/>
      <c r="AQ570" s="1116"/>
      <c r="AR570" s="1116"/>
      <c r="AS570" s="1116"/>
      <c r="AT570" s="1116"/>
      <c r="AU570" s="1116"/>
      <c r="AV570" s="1116"/>
      <c r="AW570" s="1116"/>
      <c r="AX570" s="1116"/>
      <c r="AY570" s="1116"/>
      <c r="AZ570" s="1116"/>
      <c r="BA570" s="1116"/>
      <c r="BB570" s="1116"/>
    </row>
    <row r="571" spans="2:54" ht="15" x14ac:dyDescent="0.25">
      <c r="B571" s="160">
        <v>2049</v>
      </c>
      <c r="C571" s="1163">
        <v>32357.496677715342</v>
      </c>
      <c r="D571" s="1146">
        <v>25146.943168628946</v>
      </c>
      <c r="E571" s="1224">
        <v>25981.211605266977</v>
      </c>
      <c r="F571" s="1147">
        <v>25810.471265945122</v>
      </c>
      <c r="G571" s="1147"/>
      <c r="H571" s="1148">
        <v>30246.765492439423</v>
      </c>
      <c r="I571" s="1148">
        <v>24401.295866338769</v>
      </c>
      <c r="J571" s="1167">
        <v>27324.030679389096</v>
      </c>
      <c r="K571" s="1168">
        <v>14220.559074704175</v>
      </c>
      <c r="L571" s="1151">
        <v>1062.8729927980428</v>
      </c>
      <c r="M571" s="1222">
        <v>12372.343561132082</v>
      </c>
      <c r="N571" s="1152"/>
      <c r="O571" s="1153"/>
      <c r="P571" s="1154">
        <v>15034.706732086814</v>
      </c>
      <c r="Q571" s="1154">
        <v>3402.4770203360513</v>
      </c>
      <c r="R571" s="1213">
        <v>9218.5918762114325</v>
      </c>
      <c r="S571" s="1214">
        <v>46578.055752419517</v>
      </c>
      <c r="T571" s="1158">
        <v>26209.816161426988</v>
      </c>
      <c r="U571" s="1158">
        <v>38353.555166399063</v>
      </c>
      <c r="V571" s="1158">
        <v>26873.344258743164</v>
      </c>
      <c r="W571" s="1159"/>
      <c r="X571" s="1160">
        <v>42983.408182326719</v>
      </c>
      <c r="Y571" s="1160">
        <v>26023.977487167653</v>
      </c>
      <c r="Z571" s="1215">
        <v>36542.62255560053</v>
      </c>
      <c r="AA571" s="166" t="s">
        <v>123</v>
      </c>
      <c r="AB571" s="152"/>
      <c r="AC571" s="1116"/>
      <c r="AD571" s="1116"/>
      <c r="AE571" s="1116"/>
      <c r="AF571" s="1116"/>
      <c r="AG571" s="1116"/>
      <c r="AH571" s="1116"/>
      <c r="AI571" s="1116"/>
      <c r="AJ571" s="1116"/>
      <c r="AK571" s="1116"/>
      <c r="AL571" s="1116"/>
      <c r="AM571" s="1116"/>
      <c r="AN571" s="1116"/>
      <c r="AO571" s="1116"/>
      <c r="AP571" s="1116"/>
      <c r="AQ571" s="1116"/>
      <c r="AR571" s="1116"/>
      <c r="AS571" s="1116"/>
      <c r="AT571" s="1116"/>
      <c r="AU571" s="1116"/>
      <c r="AV571" s="1116"/>
      <c r="AW571" s="1116"/>
      <c r="AX571" s="1116"/>
      <c r="AY571" s="1116"/>
      <c r="AZ571" s="1116"/>
      <c r="BA571" s="1116"/>
      <c r="BB571" s="1116"/>
    </row>
    <row r="572" spans="2:54" ht="15" x14ac:dyDescent="0.25">
      <c r="B572" s="160">
        <v>2050</v>
      </c>
      <c r="C572" s="1163">
        <v>32354.359223652529</v>
      </c>
      <c r="D572" s="1146">
        <v>25004.96761170201</v>
      </c>
      <c r="E572" s="1224">
        <v>25816.887557399874</v>
      </c>
      <c r="F572" s="1147">
        <v>25647.227103963167</v>
      </c>
      <c r="G572" s="1147"/>
      <c r="H572" s="1148">
        <v>30193.73388688573</v>
      </c>
      <c r="I572" s="1148">
        <v>24217.986861473069</v>
      </c>
      <c r="J572" s="1167">
        <v>27205.8603741794</v>
      </c>
      <c r="K572" s="1168">
        <v>14171.533235452151</v>
      </c>
      <c r="L572" s="1151">
        <v>1069.2173213842182</v>
      </c>
      <c r="M572" s="1222">
        <v>12457.065415701572</v>
      </c>
      <c r="N572" s="1152"/>
      <c r="O572" s="1153"/>
      <c r="P572" s="1154">
        <v>15047.272281645539</v>
      </c>
      <c r="Q572" s="1154">
        <v>3417.9383667130905</v>
      </c>
      <c r="R572" s="1213">
        <v>9232.6053241793143</v>
      </c>
      <c r="S572" s="1214">
        <v>46525.892459104682</v>
      </c>
      <c r="T572" s="1158">
        <v>26074.184933086228</v>
      </c>
      <c r="U572" s="1158">
        <v>38273.952973101448</v>
      </c>
      <c r="V572" s="1158">
        <v>26716.444425347385</v>
      </c>
      <c r="W572" s="1159"/>
      <c r="X572" s="1160">
        <v>42918.196431628356</v>
      </c>
      <c r="Y572" s="1160">
        <v>25877.04096369151</v>
      </c>
      <c r="Z572" s="1215">
        <v>36438.465698358712</v>
      </c>
      <c r="AA572" s="166" t="s">
        <v>123</v>
      </c>
      <c r="AB572" s="152"/>
      <c r="AC572" s="1116"/>
      <c r="AD572" s="1116"/>
      <c r="AE572" s="1116"/>
      <c r="AF572" s="1116"/>
      <c r="AG572" s="1116"/>
      <c r="AH572" s="1116"/>
      <c r="AI572" s="1116"/>
      <c r="AJ572" s="1116"/>
      <c r="AK572" s="1116"/>
      <c r="AL572" s="1116"/>
      <c r="AM572" s="1116"/>
      <c r="AN572" s="1116"/>
      <c r="AO572" s="1116"/>
      <c r="AP572" s="1116"/>
      <c r="AQ572" s="1116"/>
      <c r="AR572" s="1116"/>
      <c r="AS572" s="1116"/>
      <c r="AT572" s="1116"/>
      <c r="AU572" s="1116"/>
      <c r="AV572" s="1116"/>
      <c r="AW572" s="1116"/>
      <c r="AX572" s="1116"/>
      <c r="AY572" s="1116"/>
      <c r="AZ572" s="1116"/>
      <c r="BA572" s="1116"/>
      <c r="BB572" s="1116"/>
    </row>
    <row r="573" spans="2:54" ht="15" x14ac:dyDescent="0.25">
      <c r="B573" s="160">
        <v>2051</v>
      </c>
      <c r="C573" s="1163">
        <v>32348.044182061312</v>
      </c>
      <c r="D573" s="1146">
        <v>24860.47646119562</v>
      </c>
      <c r="E573" s="1224">
        <v>25649.104006943013</v>
      </c>
      <c r="F573" s="1147">
        <v>25480.546174152831</v>
      </c>
      <c r="G573" s="1147"/>
      <c r="H573" s="1148">
        <v>30137.582485664727</v>
      </c>
      <c r="I573" s="1148">
        <v>24031.502926511657</v>
      </c>
      <c r="J573" s="1167">
        <v>27084.542706088192</v>
      </c>
      <c r="K573" s="1168">
        <v>14116.675533301624</v>
      </c>
      <c r="L573" s="1151">
        <v>1075.3814799648908</v>
      </c>
      <c r="M573" s="1222">
        <v>12599.007144107485</v>
      </c>
      <c r="N573" s="1152"/>
      <c r="O573" s="1153"/>
      <c r="P573" s="1154">
        <v>15086.751549091605</v>
      </c>
      <c r="Q573" s="1154">
        <v>3440.6245558243945</v>
      </c>
      <c r="R573" s="1213">
        <v>9263.6880524579992</v>
      </c>
      <c r="S573" s="1214">
        <v>46464.719715362939</v>
      </c>
      <c r="T573" s="1158">
        <v>25935.85794116051</v>
      </c>
      <c r="U573" s="1158">
        <v>38248.1111510505</v>
      </c>
      <c r="V573" s="1158">
        <v>26555.927654117721</v>
      </c>
      <c r="W573" s="1159"/>
      <c r="X573" s="1160">
        <v>42867.038643087981</v>
      </c>
      <c r="Y573" s="1160">
        <v>25735.269587757844</v>
      </c>
      <c r="Z573" s="1215">
        <v>36348.230758546189</v>
      </c>
      <c r="AA573" s="166" t="s">
        <v>123</v>
      </c>
      <c r="AB573" s="152"/>
      <c r="AC573" s="1116"/>
      <c r="AD573" s="1116"/>
      <c r="AE573" s="1116"/>
      <c r="AF573" s="1116"/>
      <c r="AG573" s="1116"/>
      <c r="AH573" s="1116"/>
      <c r="AI573" s="1116"/>
      <c r="AJ573" s="1116"/>
      <c r="AK573" s="1116"/>
      <c r="AL573" s="1116"/>
      <c r="AM573" s="1116"/>
      <c r="AN573" s="1116"/>
      <c r="AO573" s="1116"/>
      <c r="AP573" s="1116"/>
      <c r="AQ573" s="1116"/>
      <c r="AR573" s="1116"/>
      <c r="AS573" s="1116"/>
      <c r="AT573" s="1116"/>
      <c r="AU573" s="1116"/>
      <c r="AV573" s="1116"/>
      <c r="AW573" s="1116"/>
      <c r="AX573" s="1116"/>
      <c r="AY573" s="1116"/>
      <c r="AZ573" s="1116"/>
      <c r="BA573" s="1116"/>
      <c r="BB573" s="1116"/>
    </row>
    <row r="574" spans="2:54" ht="15" x14ac:dyDescent="0.25">
      <c r="B574" s="160">
        <v>2052</v>
      </c>
      <c r="C574" s="1163">
        <v>32338.327141101287</v>
      </c>
      <c r="D574" s="1146">
        <v>24713.446699288452</v>
      </c>
      <c r="E574" s="1224">
        <v>25477.869742161649</v>
      </c>
      <c r="F574" s="1147">
        <v>25310.437207025654</v>
      </c>
      <c r="G574" s="1147"/>
      <c r="H574" s="1148">
        <v>30078.159549523105</v>
      </c>
      <c r="I574" s="1148">
        <v>23841.880845265416</v>
      </c>
      <c r="J574" s="1167">
        <v>26960.02019739426</v>
      </c>
      <c r="K574" s="1168">
        <v>14055.874966706468</v>
      </c>
      <c r="L574" s="1151">
        <v>1081.3568222044291</v>
      </c>
      <c r="M574" s="1222">
        <v>12710.23786807641</v>
      </c>
      <c r="N574" s="1152"/>
      <c r="O574" s="1153"/>
      <c r="P574" s="1154">
        <v>15107.529081164927</v>
      </c>
      <c r="Q574" s="1154">
        <v>3457.4506901599434</v>
      </c>
      <c r="R574" s="1213">
        <v>9282.489885662435</v>
      </c>
      <c r="S574" s="1214">
        <v>46394.202107807752</v>
      </c>
      <c r="T574" s="1158">
        <v>25794.803521492882</v>
      </c>
      <c r="U574" s="1158">
        <v>38188.107610238061</v>
      </c>
      <c r="V574" s="1158">
        <v>26391.794029230085</v>
      </c>
      <c r="W574" s="1159"/>
      <c r="X574" s="1160">
        <v>42797.729911022514</v>
      </c>
      <c r="Y574" s="1160">
        <v>25586.72372336188</v>
      </c>
      <c r="Z574" s="1215">
        <v>36242.510083056695</v>
      </c>
      <c r="AA574" s="166" t="s">
        <v>123</v>
      </c>
      <c r="AB574" s="152"/>
      <c r="AC574" s="1116"/>
      <c r="AD574" s="1116"/>
      <c r="AE574" s="1116"/>
      <c r="AF574" s="1116"/>
      <c r="AG574" s="1116"/>
      <c r="AH574" s="1116"/>
      <c r="AI574" s="1116"/>
      <c r="AJ574" s="1116"/>
      <c r="AK574" s="1116"/>
      <c r="AL574" s="1116"/>
      <c r="AM574" s="1116"/>
      <c r="AN574" s="1116"/>
      <c r="AO574" s="1116"/>
      <c r="AP574" s="1116"/>
      <c r="AQ574" s="1116"/>
      <c r="AR574" s="1116"/>
      <c r="AS574" s="1116"/>
      <c r="AT574" s="1116"/>
      <c r="AU574" s="1116"/>
      <c r="AV574" s="1116"/>
      <c r="AW574" s="1116"/>
      <c r="AX574" s="1116"/>
      <c r="AY574" s="1116"/>
      <c r="AZ574" s="1116"/>
      <c r="BA574" s="1116"/>
      <c r="BB574" s="1116"/>
    </row>
    <row r="575" spans="2:54" ht="15" x14ac:dyDescent="0.25">
      <c r="B575" s="160">
        <v>2053</v>
      </c>
      <c r="C575" s="1163">
        <v>32324.805641896382</v>
      </c>
      <c r="D575" s="1146">
        <v>24563.698535924395</v>
      </c>
      <c r="E575" s="1224">
        <v>25303.05534304184</v>
      </c>
      <c r="F575" s="1147">
        <v>25136.771633075259</v>
      </c>
      <c r="G575" s="1147"/>
      <c r="H575" s="1148">
        <v>30015.146419022974</v>
      </c>
      <c r="I575" s="1148">
        <v>23649.019157945964</v>
      </c>
      <c r="J575" s="1167">
        <v>26832.082788484469</v>
      </c>
      <c r="K575" s="1168">
        <v>13988.948471476231</v>
      </c>
      <c r="L575" s="1151">
        <v>1087.1275429931791</v>
      </c>
      <c r="M575" s="1222">
        <v>12819.81323656235</v>
      </c>
      <c r="N575" s="1152"/>
      <c r="O575" s="1153"/>
      <c r="P575" s="1154">
        <v>15124.622980422024</v>
      </c>
      <c r="Q575" s="1154">
        <v>3472.6365202658153</v>
      </c>
      <c r="R575" s="1213">
        <v>9298.62975034392</v>
      </c>
      <c r="S575" s="1214">
        <v>46313.754113372612</v>
      </c>
      <c r="T575" s="1158">
        <v>25650.826078917573</v>
      </c>
      <c r="U575" s="1158">
        <v>38122.86857960419</v>
      </c>
      <c r="V575" s="1158">
        <v>26223.899176068437</v>
      </c>
      <c r="W575" s="1159"/>
      <c r="X575" s="1160">
        <v>42720.446553718</v>
      </c>
      <c r="Y575" s="1160">
        <v>25435.227420263407</v>
      </c>
      <c r="Z575" s="1215">
        <v>36130.712538828389</v>
      </c>
      <c r="AA575" s="166" t="s">
        <v>123</v>
      </c>
      <c r="AB575" s="152"/>
      <c r="AC575" s="1116"/>
      <c r="AD575" s="1116"/>
      <c r="AE575" s="1116"/>
      <c r="AF575" s="1116"/>
      <c r="AG575" s="1116"/>
      <c r="AH575" s="1116"/>
      <c r="AI575" s="1116"/>
      <c r="AJ575" s="1116"/>
      <c r="AK575" s="1116"/>
      <c r="AL575" s="1116"/>
      <c r="AM575" s="1116"/>
      <c r="AN575" s="1116"/>
      <c r="AO575" s="1116"/>
      <c r="AP575" s="1116"/>
      <c r="AQ575" s="1116"/>
      <c r="AR575" s="1116"/>
      <c r="AS575" s="1116"/>
      <c r="AT575" s="1116"/>
      <c r="AU575" s="1116"/>
      <c r="AV575" s="1116"/>
      <c r="AW575" s="1116"/>
      <c r="AX575" s="1116"/>
      <c r="AY575" s="1116"/>
      <c r="AZ575" s="1116"/>
      <c r="BA575" s="1116"/>
      <c r="BB575" s="1116"/>
    </row>
    <row r="576" spans="2:54" ht="15" x14ac:dyDescent="0.25">
      <c r="B576" s="160">
        <v>2054</v>
      </c>
      <c r="C576" s="1163">
        <v>32306.984940508555</v>
      </c>
      <c r="D576" s="1146">
        <v>24411.019941460265</v>
      </c>
      <c r="E576" s="1224">
        <v>25124.539350240389</v>
      </c>
      <c r="F576" s="1147">
        <v>24959.428791151</v>
      </c>
      <c r="G576" s="1147"/>
      <c r="H576" s="1148">
        <v>29948.16062066867</v>
      </c>
      <c r="I576" s="1148">
        <v>23452.825891011438</v>
      </c>
      <c r="J576" s="1167">
        <v>26700.493255840054</v>
      </c>
      <c r="K576" s="1168">
        <v>13915.679997272282</v>
      </c>
      <c r="L576" s="1151">
        <v>1092.6758612153062</v>
      </c>
      <c r="M576" s="1222">
        <v>12927.494847405218</v>
      </c>
      <c r="N576" s="1152"/>
      <c r="O576" s="1153"/>
      <c r="P576" s="1154">
        <v>15137.83963234471</v>
      </c>
      <c r="Q576" s="1154">
        <v>3486.0608382504961</v>
      </c>
      <c r="R576" s="1213">
        <v>9311.9502352976033</v>
      </c>
      <c r="S576" s="1214">
        <v>46222.664937780835</v>
      </c>
      <c r="T576" s="1158">
        <v>25503.695802675571</v>
      </c>
      <c r="U576" s="1158">
        <v>38052.034197645611</v>
      </c>
      <c r="V576" s="1158">
        <v>26052.104652366306</v>
      </c>
      <c r="W576" s="1159"/>
      <c r="X576" s="1160">
        <v>42634.628444253285</v>
      </c>
      <c r="Y576" s="1160">
        <v>25280.62135098088</v>
      </c>
      <c r="Z576" s="1215">
        <v>36012.443491137659</v>
      </c>
      <c r="AA576" s="166" t="s">
        <v>123</v>
      </c>
      <c r="AB576" s="152"/>
      <c r="AC576" s="1116"/>
      <c r="AD576" s="1116"/>
      <c r="AE576" s="1116"/>
      <c r="AF576" s="1116"/>
      <c r="AG576" s="1116"/>
      <c r="AH576" s="1116"/>
      <c r="AI576" s="1116"/>
      <c r="AJ576" s="1116"/>
      <c r="AK576" s="1116"/>
      <c r="AL576" s="1116"/>
      <c r="AM576" s="1116"/>
      <c r="AN576" s="1116"/>
      <c r="AO576" s="1116"/>
      <c r="AP576" s="1116"/>
      <c r="AQ576" s="1116"/>
      <c r="AR576" s="1116"/>
      <c r="AS576" s="1116"/>
      <c r="AT576" s="1116"/>
      <c r="AU576" s="1116"/>
      <c r="AV576" s="1116"/>
      <c r="AW576" s="1116"/>
      <c r="AX576" s="1116"/>
      <c r="AY576" s="1116"/>
      <c r="AZ576" s="1116"/>
      <c r="BA576" s="1116"/>
      <c r="BB576" s="1116"/>
    </row>
    <row r="577" spans="1:54" ht="15" x14ac:dyDescent="0.25">
      <c r="B577" s="160">
        <v>2055</v>
      </c>
      <c r="C577" s="1163">
        <v>32284.473571195715</v>
      </c>
      <c r="D577" s="1146">
        <v>24255.280604969634</v>
      </c>
      <c r="E577" s="1224">
        <v>24942.292049174339</v>
      </c>
      <c r="F577" s="1147">
        <v>24778.379161944806</v>
      </c>
      <c r="G577" s="1147"/>
      <c r="H577" s="1148">
        <v>29876.917659486506</v>
      </c>
      <c r="I577" s="1148">
        <v>23253.295034155737</v>
      </c>
      <c r="J577" s="1167">
        <v>26565.106346821121</v>
      </c>
      <c r="K577" s="1168">
        <v>13835.905905338966</v>
      </c>
      <c r="L577" s="1151">
        <v>1097.9870974853345</v>
      </c>
      <c r="M577" s="1222">
        <v>13033.078199456195</v>
      </c>
      <c r="N577" s="1152"/>
      <c r="O577" s="1153"/>
      <c r="P577" s="1154">
        <v>15147.036483264037</v>
      </c>
      <c r="Q577" s="1154">
        <v>3497.6109849229606</v>
      </c>
      <c r="R577" s="1213">
        <v>9322.3237340934993</v>
      </c>
      <c r="S577" s="1214">
        <v>46120.379476534683</v>
      </c>
      <c r="T577" s="1158">
        <v>25353.267702454967</v>
      </c>
      <c r="U577" s="1158">
        <v>37975.370248630534</v>
      </c>
      <c r="V577" s="1158">
        <v>25876.366259430139</v>
      </c>
      <c r="W577" s="1159"/>
      <c r="X577" s="1160">
        <v>42539.858927046684</v>
      </c>
      <c r="Y577" s="1160">
        <v>25122.832916478474</v>
      </c>
      <c r="Z577" s="1215">
        <v>35887.430080914623</v>
      </c>
      <c r="AA577" s="166" t="s">
        <v>123</v>
      </c>
      <c r="AB577" s="152"/>
      <c r="AC577" s="1116"/>
      <c r="AD577" s="1116"/>
      <c r="AE577" s="1116"/>
      <c r="AF577" s="1116"/>
      <c r="AG577" s="1116"/>
      <c r="AH577" s="1116"/>
      <c r="AI577" s="1116"/>
      <c r="AJ577" s="1116"/>
      <c r="AK577" s="1116"/>
      <c r="AL577" s="1116"/>
      <c r="AM577" s="1116"/>
      <c r="AN577" s="1116"/>
      <c r="AO577" s="1116"/>
      <c r="AP577" s="1116"/>
      <c r="AQ577" s="1116"/>
      <c r="AR577" s="1116"/>
      <c r="AS577" s="1116"/>
      <c r="AT577" s="1116"/>
      <c r="AU577" s="1116"/>
      <c r="AV577" s="1116"/>
      <c r="AW577" s="1116"/>
      <c r="AX577" s="1116"/>
      <c r="AY577" s="1116"/>
      <c r="AZ577" s="1116"/>
      <c r="BA577" s="1116"/>
      <c r="BB577" s="1116"/>
    </row>
    <row r="578" spans="1:54" ht="15" x14ac:dyDescent="0.25">
      <c r="B578" s="160">
        <v>2056</v>
      </c>
      <c r="C578" s="1163">
        <v>32257.119797064363</v>
      </c>
      <c r="D578" s="1146">
        <v>24096.481176390524</v>
      </c>
      <c r="E578" s="1224">
        <v>24756.382721324946</v>
      </c>
      <c r="F578" s="1147">
        <v>24593.691571641852</v>
      </c>
      <c r="G578" s="1147"/>
      <c r="H578" s="1148">
        <v>29801.32960807905</v>
      </c>
      <c r="I578" s="1148">
        <v>23050.508025131796</v>
      </c>
      <c r="J578" s="1167">
        <v>26425.918816605423</v>
      </c>
      <c r="K578" s="1168">
        <v>13749.572659345296</v>
      </c>
      <c r="L578" s="1151">
        <v>1103.0521372106434</v>
      </c>
      <c r="M578" s="1222">
        <v>13136.422595590559</v>
      </c>
      <c r="N578" s="1152"/>
      <c r="O578" s="1153"/>
      <c r="P578" s="1154">
        <v>15152.171802868956</v>
      </c>
      <c r="Q578" s="1154">
        <v>3507.1931252287086</v>
      </c>
      <c r="R578" s="1213">
        <v>9329.6824640488321</v>
      </c>
      <c r="S578" s="1214">
        <v>46006.692456409655</v>
      </c>
      <c r="T578" s="1158">
        <v>25199.533313601169</v>
      </c>
      <c r="U578" s="1158">
        <v>37892.805316915503</v>
      </c>
      <c r="V578" s="1158">
        <v>25696.743708852497</v>
      </c>
      <c r="W578" s="1159"/>
      <c r="X578" s="1160">
        <v>42435.99606698459</v>
      </c>
      <c r="Y578" s="1160">
        <v>24961.891330904826</v>
      </c>
      <c r="Z578" s="1215">
        <v>35755.601280654257</v>
      </c>
      <c r="AA578" s="166" t="s">
        <v>123</v>
      </c>
      <c r="AB578" s="152"/>
      <c r="AC578" s="1116"/>
      <c r="AD578" s="1116"/>
      <c r="AE578" s="1116"/>
      <c r="AF578" s="1116"/>
      <c r="AG578" s="1116"/>
      <c r="AH578" s="1116"/>
      <c r="AI578" s="1116"/>
      <c r="AJ578" s="1116"/>
      <c r="AK578" s="1116"/>
      <c r="AL578" s="1116"/>
      <c r="AM578" s="1116"/>
      <c r="AN578" s="1116"/>
      <c r="AO578" s="1116"/>
      <c r="AP578" s="1116"/>
      <c r="AQ578" s="1116"/>
      <c r="AR578" s="1116"/>
      <c r="AS578" s="1116"/>
      <c r="AT578" s="1116"/>
      <c r="AU578" s="1116"/>
      <c r="AV578" s="1116"/>
      <c r="AW578" s="1116"/>
      <c r="AX578" s="1116"/>
      <c r="AY578" s="1116"/>
      <c r="AZ578" s="1116"/>
      <c r="BA578" s="1116"/>
      <c r="BB578" s="1116"/>
    </row>
    <row r="579" spans="1:54" ht="15" x14ac:dyDescent="0.25">
      <c r="B579" s="160">
        <v>2057</v>
      </c>
      <c r="C579" s="1163">
        <v>32224.905989078663</v>
      </c>
      <c r="D579" s="1146">
        <v>23934.739546119567</v>
      </c>
      <c r="E579" s="1224">
        <v>24567.022679151058</v>
      </c>
      <c r="F579" s="1147">
        <v>24405.575944022061</v>
      </c>
      <c r="G579" s="1147"/>
      <c r="H579" s="1148">
        <v>29721.442678497886</v>
      </c>
      <c r="I579" s="1148">
        <v>22844.679400687783</v>
      </c>
      <c r="J579" s="1167">
        <v>26283.061039592834</v>
      </c>
      <c r="K579" s="1168">
        <v>13656.689703287884</v>
      </c>
      <c r="L579" s="1151">
        <v>1107.8671339013556</v>
      </c>
      <c r="M579" s="1222">
        <v>13237.448666957793</v>
      </c>
      <c r="N579" s="1152"/>
      <c r="O579" s="1153"/>
      <c r="P579" s="1154">
        <v>15153.274976531698</v>
      </c>
      <c r="Q579" s="1154">
        <v>3514.7286928996582</v>
      </c>
      <c r="R579" s="1213">
        <v>9334.0018347156783</v>
      </c>
      <c r="S579" s="1214">
        <v>45881.595692366551</v>
      </c>
      <c r="T579" s="1158">
        <v>25042.606680020923</v>
      </c>
      <c r="U579" s="1158">
        <v>37804.471346108854</v>
      </c>
      <c r="V579" s="1158">
        <v>25513.443077923417</v>
      </c>
      <c r="W579" s="1159"/>
      <c r="X579" s="1160">
        <v>42323.096225400965</v>
      </c>
      <c r="Y579" s="1160">
        <v>24797.962172808915</v>
      </c>
      <c r="Z579" s="1215">
        <v>35617.062874308511</v>
      </c>
      <c r="AA579" s="166" t="s">
        <v>123</v>
      </c>
      <c r="AB579" s="152"/>
      <c r="AC579" s="1116"/>
      <c r="AD579" s="1116"/>
      <c r="AE579" s="1116"/>
      <c r="AF579" s="1116"/>
      <c r="AG579" s="1116"/>
      <c r="AH579" s="1116"/>
      <c r="AI579" s="1116"/>
      <c r="AJ579" s="1116"/>
      <c r="AK579" s="1116"/>
      <c r="AL579" s="1116"/>
      <c r="AM579" s="1116"/>
      <c r="AN579" s="1116"/>
      <c r="AO579" s="1116"/>
      <c r="AP579" s="1116"/>
      <c r="AQ579" s="1116"/>
      <c r="AR579" s="1116"/>
      <c r="AS579" s="1116"/>
      <c r="AT579" s="1116"/>
      <c r="AU579" s="1116"/>
      <c r="AV579" s="1116"/>
      <c r="AW579" s="1116"/>
      <c r="AX579" s="1116"/>
      <c r="AY579" s="1116"/>
      <c r="AZ579" s="1116"/>
      <c r="BA579" s="1116"/>
      <c r="BB579" s="1116"/>
    </row>
    <row r="580" spans="1:54" ht="15" x14ac:dyDescent="0.25">
      <c r="A580" s="160"/>
      <c r="B580" s="160">
        <v>2058</v>
      </c>
      <c r="C580" s="1163">
        <v>32187.829107424826</v>
      </c>
      <c r="D580" s="1146">
        <v>23770.258209138676</v>
      </c>
      <c r="E580" s="1224">
        <v>24374.583394349233</v>
      </c>
      <c r="F580" s="1147">
        <v>24214.401309587014</v>
      </c>
      <c r="G580" s="1147"/>
      <c r="H580" s="1148">
        <v>29637.357148141928</v>
      </c>
      <c r="I580" s="1148">
        <v>22636.178862107947</v>
      </c>
      <c r="J580" s="1167">
        <v>26136.768005124937</v>
      </c>
      <c r="K580" s="1168">
        <v>13557.277621623558</v>
      </c>
      <c r="L580" s="1151">
        <v>1112.4322898269013</v>
      </c>
      <c r="M580" s="1222">
        <v>13336.124787159786</v>
      </c>
      <c r="N580" s="1152"/>
      <c r="O580" s="1153"/>
      <c r="P580" s="1154">
        <v>15150.409283059413</v>
      </c>
      <c r="Q580" s="1154">
        <v>3520.1471826807538</v>
      </c>
      <c r="R580" s="1213">
        <v>9335.2782328700832</v>
      </c>
      <c r="S580" s="1214">
        <v>45745.106729048384</v>
      </c>
      <c r="T580" s="1158">
        <v>24882.690498965578</v>
      </c>
      <c r="U580" s="1158">
        <v>37710.708181509021</v>
      </c>
      <c r="V580" s="1158">
        <v>25326.833599413916</v>
      </c>
      <c r="W580" s="1159"/>
      <c r="X580" s="1160">
        <v>42201.313049719742</v>
      </c>
      <c r="Y580" s="1160">
        <v>24631.3564547487</v>
      </c>
      <c r="Z580" s="1215">
        <v>35472.046237995019</v>
      </c>
      <c r="AA580" s="166" t="s">
        <v>123</v>
      </c>
      <c r="AC580" s="1116"/>
      <c r="AD580" s="1116"/>
      <c r="AE580" s="1116"/>
      <c r="AF580" s="1116"/>
      <c r="AG580" s="1116"/>
      <c r="AH580" s="1116"/>
      <c r="AI580" s="1116"/>
      <c r="AJ580" s="1116"/>
      <c r="AK580" s="1116"/>
      <c r="AL580" s="1116"/>
      <c r="AM580" s="1116"/>
      <c r="AN580" s="1116"/>
      <c r="AO580" s="1116"/>
      <c r="AP580" s="1116"/>
      <c r="AQ580" s="1116"/>
      <c r="AR580" s="1116"/>
      <c r="AS580" s="1116"/>
      <c r="AT580" s="1116"/>
      <c r="AU580" s="1116"/>
      <c r="AV580" s="1116"/>
      <c r="AW580" s="1116"/>
      <c r="AX580" s="1116"/>
      <c r="AY580" s="1116"/>
      <c r="AZ580" s="1116"/>
      <c r="BA580" s="1116"/>
      <c r="BB580" s="1116"/>
    </row>
    <row r="581" spans="1:54" ht="15" x14ac:dyDescent="0.25">
      <c r="A581" s="160"/>
      <c r="B581" s="160">
        <v>2059</v>
      </c>
      <c r="C581" s="1163">
        <v>32145.943226212588</v>
      </c>
      <c r="D581" s="1146">
        <v>23603.306604506084</v>
      </c>
      <c r="E581" s="1224">
        <v>24179.532063711617</v>
      </c>
      <c r="F581" s="1147">
        <v>24020.631794858684</v>
      </c>
      <c r="G581" s="1147"/>
      <c r="H581" s="1148">
        <v>29549.239145738396</v>
      </c>
      <c r="I581" s="1148">
        <v>22425.467698906086</v>
      </c>
      <c r="J581" s="1167">
        <v>25987.353422322241</v>
      </c>
      <c r="K581" s="1168">
        <v>13451.385784941971</v>
      </c>
      <c r="L581" s="1151">
        <v>1116.7512482687266</v>
      </c>
      <c r="M581" s="1222">
        <v>13432.460569947018</v>
      </c>
      <c r="N581" s="1152"/>
      <c r="O581" s="1153"/>
      <c r="P581" s="1154">
        <v>15143.679438372343</v>
      </c>
      <c r="Q581" s="1154">
        <v>3523.3856303994698</v>
      </c>
      <c r="R581" s="1213">
        <v>9333.5325343859058</v>
      </c>
      <c r="S581" s="1214">
        <v>45597.329011154558</v>
      </c>
      <c r="T581" s="1158">
        <v>24720.057852774811</v>
      </c>
      <c r="U581" s="1158">
        <v>37611.992633658636</v>
      </c>
      <c r="V581" s="1158">
        <v>25137.383043127411</v>
      </c>
      <c r="W581" s="1159"/>
      <c r="X581" s="1160">
        <v>42070.906472783681</v>
      </c>
      <c r="Y581" s="1160">
        <v>24462.474797574017</v>
      </c>
      <c r="Z581" s="1215">
        <v>35320.885956708145</v>
      </c>
      <c r="AA581" s="166" t="s">
        <v>123</v>
      </c>
      <c r="AC581" s="1116"/>
      <c r="AD581" s="1116"/>
      <c r="AE581" s="1116"/>
      <c r="AF581" s="1116"/>
      <c r="AG581" s="1116"/>
      <c r="AH581" s="1116"/>
      <c r="AI581" s="1116"/>
      <c r="AJ581" s="1116"/>
      <c r="AK581" s="1116"/>
      <c r="AL581" s="1116"/>
      <c r="AM581" s="1116"/>
      <c r="AN581" s="1116"/>
      <c r="AO581" s="1116"/>
      <c r="AP581" s="1116"/>
      <c r="AQ581" s="1116"/>
      <c r="AR581" s="1116"/>
      <c r="AS581" s="1116"/>
      <c r="AT581" s="1116"/>
      <c r="AU581" s="1116"/>
      <c r="AV581" s="1116"/>
      <c r="AW581" s="1116"/>
      <c r="AX581" s="1116"/>
      <c r="AY581" s="1116"/>
      <c r="AZ581" s="1116"/>
      <c r="BA581" s="1116"/>
      <c r="BB581" s="1116"/>
    </row>
    <row r="582" spans="1:54" ht="15.6" thickBot="1" x14ac:dyDescent="0.3">
      <c r="A582" s="160"/>
      <c r="B582" s="160">
        <v>2060</v>
      </c>
      <c r="C582" s="1188">
        <v>32099.341040365591</v>
      </c>
      <c r="D582" s="1189">
        <v>23434.152284411433</v>
      </c>
      <c r="E582" s="1225">
        <v>23982.322011970395</v>
      </c>
      <c r="F582" s="1190">
        <v>23824.717745461912</v>
      </c>
      <c r="G582" s="1190"/>
      <c r="H582" s="1191">
        <v>29457.276587107164</v>
      </c>
      <c r="I582" s="1191">
        <v>22212.989953997498</v>
      </c>
      <c r="J582" s="1192">
        <v>25835.133270552331</v>
      </c>
      <c r="K582" s="1193">
        <v>13339.083869296668</v>
      </c>
      <c r="L582" s="1194">
        <v>1120.8279860128014</v>
      </c>
      <c r="M582" s="1223">
        <v>13540.570561806797</v>
      </c>
      <c r="N582" s="1195"/>
      <c r="O582" s="1196"/>
      <c r="P582" s="1197">
        <v>15141.308600469622</v>
      </c>
      <c r="Q582" s="1197">
        <v>3525.67967760789</v>
      </c>
      <c r="R582" s="1216">
        <v>9333.4941390387557</v>
      </c>
      <c r="S582" s="1217">
        <v>45438.424909662259</v>
      </c>
      <c r="T582" s="1201">
        <v>24554.980270424236</v>
      </c>
      <c r="U582" s="1201">
        <v>37522.892573777193</v>
      </c>
      <c r="V582" s="1201">
        <v>24945.545731474715</v>
      </c>
      <c r="W582" s="1202"/>
      <c r="X582" s="1203">
        <v>41937.453820956114</v>
      </c>
      <c r="Y582" s="1203">
        <v>24293.467921713094</v>
      </c>
      <c r="Z582" s="1218">
        <v>35168.627409591085</v>
      </c>
      <c r="AA582" s="166" t="s">
        <v>123</v>
      </c>
      <c r="AC582" s="1116"/>
      <c r="AD582" s="1116"/>
      <c r="AE582" s="1116"/>
      <c r="AF582" s="1116"/>
      <c r="AG582" s="1116"/>
      <c r="AH582" s="1116"/>
      <c r="AI582" s="1116"/>
      <c r="AJ582" s="1116"/>
      <c r="AK582" s="1116"/>
      <c r="AL582" s="1116"/>
      <c r="AM582" s="1116"/>
      <c r="AN582" s="1116"/>
      <c r="AO582" s="1116"/>
      <c r="AP582" s="1116"/>
      <c r="AQ582" s="1116"/>
      <c r="AR582" s="1116"/>
      <c r="AS582" s="1116"/>
      <c r="AT582" s="1116"/>
      <c r="AU582" s="1116"/>
      <c r="AV582" s="1116"/>
      <c r="AW582" s="1116"/>
      <c r="AX582" s="1116"/>
      <c r="AY582" s="1116"/>
      <c r="AZ582" s="1116"/>
      <c r="BA582" s="1116"/>
      <c r="BB582" s="1116"/>
    </row>
    <row r="583" spans="1:54" x14ac:dyDescent="0.25">
      <c r="A583" s="160"/>
      <c r="AB583" s="152"/>
      <c r="AC583" s="1116"/>
      <c r="AD583" s="1116"/>
      <c r="AE583" s="1116"/>
      <c r="AF583" s="1116"/>
      <c r="AG583" s="1116"/>
      <c r="AH583" s="1116"/>
      <c r="AI583" s="1116"/>
      <c r="AJ583" s="1116"/>
      <c r="AK583" s="1116"/>
      <c r="AL583" s="1116"/>
      <c r="AM583" s="1116"/>
      <c r="AN583" s="1116"/>
      <c r="AO583" s="1116"/>
      <c r="AP583" s="1116"/>
      <c r="AQ583" s="1116"/>
      <c r="AR583" s="1116"/>
      <c r="AS583" s="1116"/>
      <c r="AT583" s="1116"/>
      <c r="AU583" s="1116"/>
      <c r="AV583" s="1116"/>
      <c r="AW583" s="1116"/>
      <c r="AX583" s="1116"/>
      <c r="AY583" s="1116"/>
      <c r="AZ583" s="1116"/>
      <c r="BA583" s="1116"/>
      <c r="BB583" s="1116"/>
    </row>
    <row r="584" spans="1:54" x14ac:dyDescent="0.25">
      <c r="A584" s="160"/>
      <c r="AB584" s="152"/>
      <c r="AC584" s="1116"/>
      <c r="AD584" s="1116"/>
      <c r="AE584" s="1116"/>
      <c r="AF584" s="1116"/>
      <c r="AG584" s="1116"/>
      <c r="AH584" s="1116"/>
      <c r="AI584" s="1116"/>
      <c r="AJ584" s="1116"/>
      <c r="AK584" s="1116"/>
      <c r="AL584" s="1116"/>
      <c r="AM584" s="1116"/>
      <c r="AN584" s="1116"/>
      <c r="AO584" s="1116"/>
      <c r="AP584" s="1116"/>
      <c r="AQ584" s="1116"/>
      <c r="AR584" s="1116"/>
      <c r="AS584" s="1116"/>
      <c r="AT584" s="1116"/>
      <c r="AU584" s="1116"/>
      <c r="AV584" s="1116"/>
      <c r="AW584" s="1116"/>
      <c r="AX584" s="1116"/>
      <c r="AY584" s="1116"/>
      <c r="AZ584" s="1116"/>
      <c r="BA584" s="1116"/>
      <c r="BB584" s="1116"/>
    </row>
    <row r="585" spans="1:54" x14ac:dyDescent="0.25">
      <c r="A585" s="191" t="s">
        <v>311</v>
      </c>
      <c r="AC585" s="1116"/>
      <c r="AD585" s="1116"/>
      <c r="AE585" s="1116"/>
      <c r="AF585" s="1116"/>
      <c r="AG585" s="1116"/>
      <c r="AH585" s="1116"/>
      <c r="AI585" s="1116"/>
      <c r="AJ585" s="1116"/>
      <c r="AK585" s="1116"/>
      <c r="AL585" s="1116"/>
      <c r="AM585" s="1116"/>
      <c r="AN585" s="1116"/>
      <c r="AO585" s="1116"/>
      <c r="AP585" s="1116"/>
      <c r="AQ585" s="1116"/>
      <c r="AR585" s="1116"/>
      <c r="AS585" s="1116"/>
      <c r="AT585" s="1116"/>
      <c r="AU585" s="1116"/>
      <c r="AV585" s="1116"/>
      <c r="AW585" s="1116"/>
      <c r="AX585" s="1116"/>
      <c r="AY585" s="1116"/>
      <c r="AZ585" s="1116"/>
      <c r="BA585" s="1116"/>
      <c r="BB585" s="1116"/>
    </row>
    <row r="586" spans="1:54" x14ac:dyDescent="0.25">
      <c r="A586" s="191"/>
      <c r="AC586" s="1116"/>
      <c r="AD586" s="1116"/>
      <c r="AE586" s="1116"/>
      <c r="AF586" s="1116"/>
      <c r="AG586" s="1116"/>
      <c r="AH586" s="1116"/>
      <c r="AI586" s="1116"/>
      <c r="AJ586" s="1116"/>
      <c r="AK586" s="1116"/>
      <c r="AL586" s="1116"/>
      <c r="AM586" s="1116"/>
      <c r="AN586" s="1116"/>
      <c r="AO586" s="1116"/>
      <c r="AP586" s="1116"/>
      <c r="AQ586" s="1116"/>
      <c r="AR586" s="1116"/>
      <c r="AS586" s="1116"/>
      <c r="AT586" s="1116"/>
      <c r="AU586" s="1116"/>
      <c r="AV586" s="1116"/>
      <c r="AW586" s="1116"/>
      <c r="AX586" s="1116"/>
      <c r="AY586" s="1116"/>
      <c r="AZ586" s="1116"/>
      <c r="BA586" s="1116"/>
      <c r="BB586" s="1116"/>
    </row>
    <row r="587" spans="1:54" x14ac:dyDescent="0.25">
      <c r="A587" s="160"/>
      <c r="AB587" s="152"/>
      <c r="AC587" s="1116"/>
      <c r="AD587" s="1116"/>
      <c r="AE587" s="1116"/>
      <c r="AF587" s="1116"/>
      <c r="AG587" s="1116"/>
      <c r="AH587" s="1116"/>
      <c r="AI587" s="1116"/>
      <c r="AJ587" s="1116"/>
      <c r="AK587" s="1116"/>
      <c r="AL587" s="1116"/>
      <c r="AM587" s="1116"/>
      <c r="AN587" s="1116"/>
      <c r="AO587" s="1116"/>
      <c r="AP587" s="1116"/>
      <c r="AQ587" s="1116"/>
      <c r="AR587" s="1116"/>
      <c r="AS587" s="1116"/>
      <c r="AT587" s="1116"/>
      <c r="AU587" s="1116"/>
      <c r="AV587" s="1116"/>
      <c r="AW587" s="1116"/>
      <c r="AX587" s="1116"/>
      <c r="AY587" s="1116"/>
      <c r="AZ587" s="1116"/>
      <c r="BA587" s="1116"/>
      <c r="BB587" s="1116"/>
    </row>
    <row r="588" spans="1:54" s="128" customFormat="1" x14ac:dyDescent="0.25">
      <c r="A588" s="201"/>
      <c r="C588" s="146"/>
      <c r="D588" s="146"/>
      <c r="E588" s="146"/>
      <c r="F588" s="146"/>
      <c r="G588" s="146"/>
      <c r="H588" s="146"/>
      <c r="I588" s="146"/>
      <c r="J588" s="146"/>
      <c r="K588" s="146"/>
      <c r="L588" s="146"/>
      <c r="M588" s="146"/>
      <c r="N588" s="146"/>
      <c r="O588" s="146"/>
      <c r="P588" s="146"/>
      <c r="Q588" s="146"/>
      <c r="R588" s="146"/>
      <c r="S588" s="146"/>
      <c r="T588" s="146"/>
      <c r="AB588" s="202"/>
      <c r="AC588" s="1219"/>
      <c r="AD588" s="1219"/>
      <c r="AE588" s="1219"/>
      <c r="AF588" s="1219"/>
      <c r="AG588" s="1219"/>
      <c r="AH588" s="1219"/>
      <c r="AI588" s="1219"/>
      <c r="AJ588" s="1219"/>
      <c r="AK588" s="1219"/>
      <c r="AL588" s="1219"/>
      <c r="AM588" s="1219"/>
      <c r="AN588" s="1219"/>
      <c r="AO588" s="1219"/>
      <c r="AP588" s="1219"/>
      <c r="AQ588" s="1219"/>
      <c r="AR588" s="1219"/>
      <c r="AS588" s="1219"/>
      <c r="AT588" s="1219"/>
      <c r="AU588" s="1219"/>
      <c r="AV588" s="1219"/>
      <c r="AW588" s="1219"/>
      <c r="AX588" s="1219"/>
      <c r="AY588" s="1219"/>
      <c r="AZ588" s="1219"/>
      <c r="BA588" s="1219"/>
      <c r="BB588" s="1219"/>
    </row>
    <row r="589" spans="1:54" s="128" customFormat="1" x14ac:dyDescent="0.25">
      <c r="A589" s="201"/>
      <c r="C589" s="146"/>
      <c r="D589" s="146"/>
      <c r="E589" s="146"/>
      <c r="F589" s="146"/>
      <c r="G589" s="146"/>
      <c r="H589" s="146"/>
      <c r="I589" s="146"/>
      <c r="J589" s="146"/>
      <c r="K589" s="146"/>
      <c r="L589" s="146"/>
      <c r="M589" s="146"/>
      <c r="N589" s="146"/>
      <c r="O589" s="146"/>
      <c r="P589" s="146"/>
      <c r="Q589" s="146"/>
      <c r="R589" s="146"/>
      <c r="S589" s="146"/>
      <c r="T589" s="146"/>
      <c r="AB589" s="202"/>
      <c r="AC589" s="1219"/>
      <c r="AD589" s="1219"/>
      <c r="AE589" s="1219"/>
      <c r="AF589" s="1219"/>
      <c r="AG589" s="1219"/>
      <c r="AH589" s="1219"/>
      <c r="AI589" s="1219"/>
      <c r="AJ589" s="1219"/>
      <c r="AK589" s="1219"/>
      <c r="AL589" s="1219"/>
      <c r="AM589" s="1219"/>
      <c r="AN589" s="1219"/>
      <c r="AO589" s="1219"/>
      <c r="AP589" s="1219"/>
      <c r="AQ589" s="1219"/>
      <c r="AR589" s="1219"/>
      <c r="AS589" s="1219"/>
      <c r="AT589" s="1219"/>
      <c r="AU589" s="1219"/>
      <c r="AV589" s="1219"/>
      <c r="AW589" s="1219"/>
      <c r="AX589" s="1219"/>
      <c r="AY589" s="1219"/>
      <c r="AZ589" s="1219"/>
      <c r="BA589" s="1219"/>
      <c r="BB589" s="1219"/>
    </row>
    <row r="590" spans="1:54" x14ac:dyDescent="0.25">
      <c r="A590" s="204"/>
      <c r="B590" s="150"/>
      <c r="AC590" s="1116"/>
      <c r="AD590" s="1116"/>
      <c r="AE590" s="1116"/>
      <c r="AF590" s="1116"/>
      <c r="AG590" s="1116"/>
      <c r="AH590" s="1116"/>
      <c r="AI590" s="1116"/>
      <c r="AJ590" s="1116"/>
      <c r="AK590" s="1116"/>
      <c r="AL590" s="1116"/>
      <c r="AM590" s="1116"/>
      <c r="AN590" s="1116"/>
      <c r="AO590" s="1116"/>
      <c r="AP590" s="1116"/>
      <c r="AQ590" s="1116"/>
      <c r="AR590" s="1116"/>
      <c r="AS590" s="1116"/>
      <c r="AT590" s="1116"/>
      <c r="AU590" s="1116"/>
      <c r="AV590" s="1116"/>
      <c r="AW590" s="1116"/>
      <c r="AX590" s="1116"/>
      <c r="AY590" s="1116"/>
      <c r="AZ590" s="1116"/>
      <c r="BA590" s="1116"/>
      <c r="BB590" s="1116"/>
    </row>
    <row r="591" spans="1:54" x14ac:dyDescent="0.25">
      <c r="A591" s="204"/>
      <c r="B591" s="150"/>
      <c r="AC591" s="1116"/>
      <c r="AD591" s="1116"/>
      <c r="AE591" s="1116"/>
      <c r="AF591" s="1116"/>
      <c r="AG591" s="1116"/>
      <c r="AH591" s="1116"/>
      <c r="AI591" s="1116"/>
      <c r="AJ591" s="1116"/>
      <c r="AK591" s="1116"/>
      <c r="AL591" s="1116"/>
      <c r="AM591" s="1116"/>
      <c r="AN591" s="1116"/>
      <c r="AO591" s="1116"/>
      <c r="AP591" s="1116"/>
      <c r="AQ591" s="1116"/>
      <c r="AR591" s="1116"/>
      <c r="AS591" s="1116"/>
      <c r="AT591" s="1116"/>
      <c r="AU591" s="1116"/>
      <c r="AV591" s="1116"/>
      <c r="AW591" s="1116"/>
      <c r="AX591" s="1116"/>
      <c r="AY591" s="1116"/>
      <c r="AZ591" s="1116"/>
      <c r="BA591" s="1116"/>
      <c r="BB591" s="1116"/>
    </row>
    <row r="592" spans="1:54" ht="21" x14ac:dyDescent="0.25">
      <c r="A592" s="194" t="s">
        <v>164</v>
      </c>
      <c r="B592" s="203"/>
      <c r="C592" s="203"/>
      <c r="D592" s="149"/>
      <c r="E592" s="149"/>
      <c r="F592" s="149"/>
      <c r="G592" s="149"/>
      <c r="H592" s="149"/>
      <c r="I592" s="149"/>
      <c r="J592" s="149"/>
      <c r="K592" s="149"/>
      <c r="L592" s="149"/>
      <c r="M592" s="149"/>
      <c r="N592" s="149"/>
      <c r="O592" s="149"/>
      <c r="P592" s="149"/>
      <c r="Q592" s="149"/>
      <c r="R592" s="149"/>
      <c r="S592" s="149"/>
      <c r="T592" s="149"/>
      <c r="U592" s="150"/>
      <c r="V592" s="150"/>
      <c r="W592" s="150"/>
      <c r="X592" s="150"/>
      <c r="Y592" s="150"/>
      <c r="Z592" s="150"/>
      <c r="AA592" s="150"/>
      <c r="AB592" s="150"/>
      <c r="AC592" s="1116"/>
      <c r="AD592" s="1116"/>
      <c r="AE592" s="1116"/>
      <c r="AF592" s="1116"/>
      <c r="AG592" s="1116"/>
      <c r="AH592" s="1116"/>
      <c r="AI592" s="1116"/>
      <c r="AJ592" s="1116"/>
      <c r="AK592" s="1116"/>
      <c r="AL592" s="1116"/>
      <c r="AM592" s="1116"/>
      <c r="AN592" s="1116"/>
      <c r="AO592" s="1116"/>
      <c r="AP592" s="1116"/>
      <c r="AQ592" s="1116"/>
      <c r="AR592" s="1116"/>
      <c r="AS592" s="1116"/>
      <c r="AT592" s="1116"/>
      <c r="AU592" s="1116"/>
      <c r="AV592" s="1116"/>
      <c r="AW592" s="1116"/>
      <c r="AX592" s="1116"/>
      <c r="AY592" s="1116"/>
      <c r="AZ592" s="1116"/>
      <c r="BA592" s="1116"/>
      <c r="BB592" s="1116"/>
    </row>
    <row r="593" spans="1:54" x14ac:dyDescent="0.25">
      <c r="A593" s="191"/>
      <c r="AC593" s="1116"/>
      <c r="AD593" s="1116"/>
      <c r="AE593" s="1116"/>
      <c r="AF593" s="1116"/>
      <c r="AG593" s="1116"/>
      <c r="AH593" s="1116"/>
      <c r="AI593" s="1116"/>
      <c r="AJ593" s="1116"/>
      <c r="AK593" s="1116"/>
      <c r="AL593" s="1116"/>
      <c r="AM593" s="1116"/>
      <c r="AN593" s="1116"/>
      <c r="AO593" s="1116"/>
      <c r="AP593" s="1116"/>
      <c r="AQ593" s="1116"/>
      <c r="AR593" s="1116"/>
      <c r="AS593" s="1116"/>
      <c r="AT593" s="1116"/>
      <c r="AU593" s="1116"/>
      <c r="AV593" s="1116"/>
      <c r="AW593" s="1116"/>
      <c r="AX593" s="1116"/>
      <c r="AY593" s="1116"/>
      <c r="AZ593" s="1116"/>
      <c r="BA593" s="1116"/>
      <c r="BB593" s="1116"/>
    </row>
    <row r="594" spans="1:54" x14ac:dyDescent="0.25">
      <c r="A594" s="191"/>
      <c r="AC594" s="1116"/>
      <c r="AD594" s="1116"/>
      <c r="AE594" s="1116"/>
      <c r="AF594" s="1116"/>
      <c r="AG594" s="1116"/>
      <c r="AH594" s="1116"/>
      <c r="AI594" s="1116"/>
      <c r="AJ594" s="1116"/>
      <c r="AK594" s="1116"/>
      <c r="AL594" s="1116"/>
      <c r="AM594" s="1116"/>
      <c r="AN594" s="1116"/>
      <c r="AO594" s="1116"/>
      <c r="AP594" s="1116"/>
      <c r="AQ594" s="1116"/>
      <c r="AR594" s="1116"/>
      <c r="AS594" s="1116"/>
      <c r="AT594" s="1116"/>
      <c r="AU594" s="1116"/>
      <c r="AV594" s="1116"/>
      <c r="AW594" s="1116"/>
      <c r="AX594" s="1116"/>
      <c r="AY594" s="1116"/>
      <c r="AZ594" s="1116"/>
      <c r="BA594" s="1116"/>
      <c r="BB594" s="1116"/>
    </row>
    <row r="595" spans="1:54" x14ac:dyDescent="0.25">
      <c r="B595" s="203"/>
      <c r="C595" s="203"/>
      <c r="D595" s="149"/>
      <c r="E595" s="149"/>
      <c r="F595" s="149"/>
      <c r="G595" s="149"/>
      <c r="H595" s="149"/>
      <c r="I595" s="149"/>
      <c r="J595" s="149"/>
      <c r="K595" s="149"/>
      <c r="L595" s="149"/>
      <c r="M595" s="149"/>
      <c r="N595" s="149"/>
      <c r="O595" s="149"/>
      <c r="P595" s="149"/>
      <c r="Q595" s="149"/>
      <c r="R595" s="149"/>
      <c r="S595" s="149"/>
      <c r="T595" s="149"/>
      <c r="U595" s="150"/>
      <c r="V595" s="150"/>
      <c r="W595" s="150"/>
      <c r="X595" s="150"/>
      <c r="Y595" s="150"/>
      <c r="Z595" s="150"/>
      <c r="AA595" s="150"/>
      <c r="AB595" s="150"/>
      <c r="AC595" s="1116"/>
      <c r="AD595" s="1116"/>
      <c r="AE595" s="1116"/>
      <c r="AF595" s="1116"/>
      <c r="AG595" s="1116"/>
      <c r="AH595" s="1116"/>
      <c r="AI595" s="1116"/>
      <c r="AJ595" s="1116"/>
      <c r="AK595" s="1116"/>
      <c r="AL595" s="1116"/>
      <c r="AM595" s="1116"/>
      <c r="AN595" s="1116"/>
      <c r="AO595" s="1116"/>
      <c r="AP595" s="1116"/>
      <c r="AQ595" s="1116"/>
      <c r="AR595" s="1116"/>
      <c r="AS595" s="1116"/>
      <c r="AT595" s="1116"/>
      <c r="AU595" s="1116"/>
      <c r="AV595" s="1116"/>
      <c r="AW595" s="1116"/>
      <c r="AX595" s="1116"/>
      <c r="AY595" s="1116"/>
      <c r="AZ595" s="1116"/>
      <c r="BA595" s="1116"/>
      <c r="BB595" s="1116"/>
    </row>
    <row r="596" spans="1:54" s="130" customFormat="1" ht="13.8" thickBot="1" x14ac:dyDescent="0.3">
      <c r="A596" s="1105"/>
      <c r="B596" s="148"/>
      <c r="C596" s="148"/>
      <c r="D596" s="149"/>
      <c r="E596" s="149"/>
      <c r="F596" s="149"/>
      <c r="G596" s="149"/>
      <c r="H596" s="149"/>
      <c r="I596" s="149"/>
      <c r="J596" s="149"/>
      <c r="K596" s="149"/>
      <c r="L596" s="149"/>
      <c r="M596" s="149"/>
      <c r="N596" s="149"/>
      <c r="O596" s="149"/>
      <c r="P596" s="149"/>
      <c r="Q596" s="149"/>
      <c r="R596" s="149"/>
      <c r="S596" s="149"/>
      <c r="T596" s="149"/>
      <c r="U596" s="150"/>
      <c r="V596" s="150"/>
      <c r="W596" s="150"/>
      <c r="X596" s="150"/>
      <c r="Y596" s="150"/>
      <c r="Z596" s="150"/>
      <c r="AA596" s="150"/>
      <c r="AB596" s="150"/>
      <c r="AC596" s="1116"/>
      <c r="AD596" s="1116"/>
      <c r="AE596" s="1116"/>
      <c r="AF596" s="1116"/>
      <c r="AG596" s="1116"/>
      <c r="AH596" s="1116"/>
      <c r="AI596" s="1116"/>
      <c r="AJ596" s="1116"/>
      <c r="AK596" s="1116"/>
      <c r="AL596" s="1116"/>
      <c r="AM596" s="1116"/>
      <c r="AN596" s="1116"/>
      <c r="AO596" s="1116"/>
      <c r="AP596" s="1116"/>
      <c r="AQ596" s="1116"/>
      <c r="AR596" s="1116"/>
      <c r="AS596" s="1116"/>
      <c r="AT596" s="1116"/>
      <c r="AU596" s="1116"/>
      <c r="AV596" s="1116"/>
      <c r="AW596" s="1116"/>
      <c r="AX596" s="1116"/>
      <c r="AY596" s="1116"/>
      <c r="AZ596" s="1116"/>
      <c r="BA596" s="1116"/>
      <c r="BB596" s="1116"/>
    </row>
    <row r="597" spans="1:54" ht="16.95" customHeight="1" thickBot="1" x14ac:dyDescent="0.3">
      <c r="A597" s="153" t="s">
        <v>150</v>
      </c>
      <c r="C597" s="1711" t="s">
        <v>145</v>
      </c>
      <c r="D597" s="1712"/>
      <c r="E597" s="1712"/>
      <c r="F597" s="1712"/>
      <c r="G597" s="1712"/>
      <c r="H597" s="1712"/>
      <c r="I597" s="1712"/>
      <c r="J597" s="1712"/>
      <c r="K597" s="1713" t="s">
        <v>146</v>
      </c>
      <c r="L597" s="1714"/>
      <c r="M597" s="1714"/>
      <c r="N597" s="1714"/>
      <c r="O597" s="1714"/>
      <c r="P597" s="1714"/>
      <c r="Q597" s="1714"/>
      <c r="R597" s="1715"/>
      <c r="S597" s="1716" t="s">
        <v>147</v>
      </c>
      <c r="T597" s="1717"/>
      <c r="U597" s="1717"/>
      <c r="V597" s="1717"/>
      <c r="W597" s="1717"/>
      <c r="X597" s="1717"/>
      <c r="Y597" s="1717"/>
      <c r="Z597" s="1718"/>
      <c r="AC597" s="1116"/>
      <c r="AD597" s="1116"/>
      <c r="AE597" s="1116"/>
      <c r="AF597" s="1116"/>
      <c r="AG597" s="1116"/>
      <c r="AH597" s="1116"/>
      <c r="AI597" s="1116"/>
      <c r="AJ597" s="1116"/>
      <c r="AK597" s="1116"/>
      <c r="AL597" s="1116"/>
      <c r="AM597" s="1116"/>
      <c r="AN597" s="1116"/>
      <c r="AO597" s="1116"/>
      <c r="AP597" s="1116"/>
      <c r="AQ597" s="1116"/>
      <c r="AR597" s="1116"/>
      <c r="AS597" s="1116"/>
      <c r="AT597" s="1116"/>
      <c r="AU597" s="1116"/>
      <c r="AV597" s="1116"/>
      <c r="AW597" s="1116"/>
      <c r="AX597" s="1116"/>
      <c r="AY597" s="1116"/>
      <c r="AZ597" s="1116"/>
      <c r="BA597" s="1116"/>
      <c r="BB597" s="1116"/>
    </row>
    <row r="598" spans="1:54" s="130" customFormat="1" ht="99" customHeight="1" thickBot="1" x14ac:dyDescent="0.3">
      <c r="A598" s="153" t="s">
        <v>120</v>
      </c>
      <c r="B598" s="1307" t="str">
        <f>IF($I$20="ON","Note: Population Scaling is ON. Click for More Info.","")</f>
        <v>Note: Population Scaling is ON. Click for More Info.</v>
      </c>
      <c r="C598" s="155" t="s">
        <v>122</v>
      </c>
      <c r="D598" s="156" t="s">
        <v>124</v>
      </c>
      <c r="E598" s="156" t="s">
        <v>165</v>
      </c>
      <c r="F598" s="156" t="s">
        <v>125</v>
      </c>
      <c r="G598" s="156" t="s">
        <v>127</v>
      </c>
      <c r="H598" s="157" t="s">
        <v>128</v>
      </c>
      <c r="I598" s="157" t="s">
        <v>129</v>
      </c>
      <c r="J598" s="158" t="s">
        <v>130</v>
      </c>
      <c r="K598" s="155" t="s">
        <v>131</v>
      </c>
      <c r="L598" s="156" t="s">
        <v>132</v>
      </c>
      <c r="M598" s="156" t="s">
        <v>166</v>
      </c>
      <c r="N598" s="156" t="s">
        <v>133</v>
      </c>
      <c r="O598" s="156" t="s">
        <v>134</v>
      </c>
      <c r="P598" s="157" t="s">
        <v>135</v>
      </c>
      <c r="Q598" s="157" t="s">
        <v>136</v>
      </c>
      <c r="R598" s="158" t="s">
        <v>137</v>
      </c>
      <c r="S598" s="155" t="s">
        <v>138</v>
      </c>
      <c r="T598" s="156" t="s">
        <v>139</v>
      </c>
      <c r="U598" s="156" t="s">
        <v>167</v>
      </c>
      <c r="V598" s="156" t="s">
        <v>2725</v>
      </c>
      <c r="W598" s="156" t="s">
        <v>141</v>
      </c>
      <c r="X598" s="157" t="s">
        <v>142</v>
      </c>
      <c r="Y598" s="157" t="s">
        <v>143</v>
      </c>
      <c r="Z598" s="158" t="s">
        <v>144</v>
      </c>
      <c r="AA598" s="159" t="s">
        <v>121</v>
      </c>
      <c r="AC598" s="1116"/>
      <c r="AD598" s="1116"/>
      <c r="AE598" s="1116"/>
      <c r="AF598" s="1116"/>
      <c r="AG598" s="1116"/>
      <c r="AH598" s="1116"/>
      <c r="AI598" s="1116"/>
      <c r="AJ598" s="1116"/>
      <c r="AK598" s="1116"/>
      <c r="AL598" s="1116"/>
      <c r="AM598" s="1116"/>
      <c r="AN598" s="1116"/>
      <c r="AO598" s="1116"/>
      <c r="AP598" s="1116"/>
      <c r="AQ598" s="1116"/>
      <c r="AR598" s="1116"/>
      <c r="AS598" s="1116"/>
      <c r="AT598" s="1116"/>
      <c r="AU598" s="1116"/>
      <c r="AV598" s="1116"/>
      <c r="AW598" s="1116"/>
      <c r="AX598" s="1116"/>
      <c r="AY598" s="1116"/>
      <c r="AZ598" s="1116"/>
      <c r="BA598" s="1116"/>
      <c r="BB598" s="1116"/>
    </row>
    <row r="599" spans="1:54" s="130" customFormat="1" ht="15.6" x14ac:dyDescent="0.25">
      <c r="A599" s="1123" t="s">
        <v>122</v>
      </c>
      <c r="B599" s="160">
        <v>2012</v>
      </c>
      <c r="C599" s="1124">
        <v>23404.600000000002</v>
      </c>
      <c r="D599" s="1125">
        <v>18256.682728579963</v>
      </c>
      <c r="E599" s="1126"/>
      <c r="F599" s="1126"/>
      <c r="G599" s="1126"/>
      <c r="H599" s="1127">
        <v>23404.599999999995</v>
      </c>
      <c r="I599" s="1127">
        <v>18256.68272857997</v>
      </c>
      <c r="J599" s="1128">
        <v>20830.641364289982</v>
      </c>
      <c r="K599" s="1129">
        <v>7675.6285714285723</v>
      </c>
      <c r="L599" s="1130">
        <v>517.88402791616159</v>
      </c>
      <c r="M599" s="1220"/>
      <c r="N599" s="1126"/>
      <c r="O599" s="1131"/>
      <c r="P599" s="1132">
        <v>7675.6285714285732</v>
      </c>
      <c r="Q599" s="1132">
        <v>517.88402791616181</v>
      </c>
      <c r="R599" s="1205">
        <v>4096.7562996723673</v>
      </c>
      <c r="S599" s="1206">
        <v>31080.228571428575</v>
      </c>
      <c r="T599" s="1207">
        <v>18774.566756496126</v>
      </c>
      <c r="U599" s="1207"/>
      <c r="V599" s="1131"/>
      <c r="W599" s="1131"/>
      <c r="X599" s="1132">
        <v>31080.228571428583</v>
      </c>
      <c r="Y599" s="1132">
        <v>18774.566756496119</v>
      </c>
      <c r="Z599" s="1128">
        <v>24927.397663962351</v>
      </c>
      <c r="AA599" s="166" t="s">
        <v>123</v>
      </c>
      <c r="AB599" s="152"/>
      <c r="AC599" s="1116"/>
      <c r="AD599" s="1116"/>
      <c r="AE599" s="1116"/>
      <c r="AF599" s="1116"/>
      <c r="AG599" s="1116"/>
      <c r="AH599" s="1116"/>
      <c r="AI599" s="1116"/>
      <c r="AJ599" s="1116"/>
      <c r="AK599" s="1116"/>
      <c r="AL599" s="1116"/>
      <c r="AM599" s="1116"/>
      <c r="AN599" s="1116"/>
      <c r="AO599" s="1116"/>
      <c r="AP599" s="1116"/>
      <c r="AQ599" s="1116"/>
      <c r="AR599" s="1116"/>
      <c r="AS599" s="1116"/>
      <c r="AT599" s="1116"/>
      <c r="AU599" s="1116"/>
      <c r="AV599" s="1116"/>
      <c r="AW599" s="1116"/>
      <c r="AX599" s="1116"/>
      <c r="AY599" s="1116"/>
      <c r="AZ599" s="1116"/>
      <c r="BA599" s="1116"/>
      <c r="BB599" s="1116"/>
    </row>
    <row r="600" spans="1:54" s="130" customFormat="1" ht="15.6" x14ac:dyDescent="0.25">
      <c r="A600" s="1180" t="s">
        <v>124</v>
      </c>
      <c r="B600" s="160">
        <v>2013</v>
      </c>
      <c r="C600" s="1208">
        <v>23631.9</v>
      </c>
      <c r="D600" s="1135">
        <v>18401.550470818911</v>
      </c>
      <c r="E600" s="1136"/>
      <c r="F600" s="1136"/>
      <c r="G600" s="1136"/>
      <c r="H600" s="1137">
        <v>23631.9</v>
      </c>
      <c r="I600" s="1137">
        <v>18401.550470818911</v>
      </c>
      <c r="J600" s="1209">
        <v>21016.725235409456</v>
      </c>
      <c r="K600" s="1210">
        <v>7748.5485714285724</v>
      </c>
      <c r="L600" s="1140">
        <v>523.97837927026842</v>
      </c>
      <c r="M600" s="1221"/>
      <c r="N600" s="1141"/>
      <c r="O600" s="1142"/>
      <c r="P600" s="1143">
        <v>7748.5485714285724</v>
      </c>
      <c r="Q600" s="1143">
        <v>523.97837927026831</v>
      </c>
      <c r="R600" s="1211">
        <v>4136.2634753494203</v>
      </c>
      <c r="S600" s="1212">
        <v>31380.448571428573</v>
      </c>
      <c r="T600" s="1141">
        <v>18925.52885008918</v>
      </c>
      <c r="U600" s="1141"/>
      <c r="V600" s="1142"/>
      <c r="W600" s="1142"/>
      <c r="X600" s="1143">
        <v>31380.448571428584</v>
      </c>
      <c r="Y600" s="1143">
        <v>18925.528850089169</v>
      </c>
      <c r="Z600" s="1209">
        <v>25152.988710758877</v>
      </c>
      <c r="AA600" s="166" t="s">
        <v>123</v>
      </c>
      <c r="AB600" s="152"/>
      <c r="AC600" s="1116"/>
      <c r="AD600" s="1116"/>
      <c r="AE600" s="1116"/>
      <c r="AF600" s="1116"/>
      <c r="AG600" s="1116"/>
      <c r="AH600" s="1116"/>
      <c r="AI600" s="1116"/>
      <c r="AJ600" s="1116"/>
      <c r="AK600" s="1116"/>
      <c r="AL600" s="1116"/>
      <c r="AM600" s="1116"/>
      <c r="AN600" s="1116"/>
      <c r="AO600" s="1116"/>
      <c r="AP600" s="1116"/>
      <c r="AQ600" s="1116"/>
      <c r="AR600" s="1116"/>
      <c r="AS600" s="1116"/>
      <c r="AT600" s="1116"/>
      <c r="AU600" s="1116"/>
      <c r="AV600" s="1116"/>
      <c r="AW600" s="1116"/>
      <c r="AX600" s="1116"/>
      <c r="AY600" s="1116"/>
      <c r="AZ600" s="1116"/>
      <c r="BA600" s="1116"/>
      <c r="BB600" s="1116"/>
    </row>
    <row r="601" spans="1:54" s="130" customFormat="1" ht="15.6" x14ac:dyDescent="0.25">
      <c r="A601" s="1181" t="s">
        <v>165</v>
      </c>
      <c r="B601" s="160">
        <v>2014</v>
      </c>
      <c r="C601" s="1208">
        <v>23570.035521903472</v>
      </c>
      <c r="D601" s="1135">
        <v>18499.776521351629</v>
      </c>
      <c r="E601" s="1136">
        <v>21870.140416326394</v>
      </c>
      <c r="F601" s="1136">
        <v>17034.859856657884</v>
      </c>
      <c r="G601" s="1136"/>
      <c r="H601" s="1137">
        <v>22844.075196517442</v>
      </c>
      <c r="I601" s="1137">
        <v>17643.330961602245</v>
      </c>
      <c r="J601" s="1209">
        <v>20243.703079059844</v>
      </c>
      <c r="K601" s="1210">
        <v>7727.5164407732009</v>
      </c>
      <c r="L601" s="1140">
        <v>528.97184675183371</v>
      </c>
      <c r="M601" s="1221">
        <v>7382.5093154089309</v>
      </c>
      <c r="N601" s="1141"/>
      <c r="O601" s="1142"/>
      <c r="P601" s="1143">
        <v>8528.1001718376683</v>
      </c>
      <c r="Q601" s="1143">
        <v>1897.89823011831</v>
      </c>
      <c r="R601" s="1211">
        <v>5212.9992009779889</v>
      </c>
      <c r="S601" s="1212">
        <v>31297.551962676673</v>
      </c>
      <c r="T601" s="1141">
        <v>19028.748368103461</v>
      </c>
      <c r="U601" s="1141">
        <v>29252.649731735324</v>
      </c>
      <c r="V601" s="1141">
        <v>17563.831703409716</v>
      </c>
      <c r="W601" s="1142"/>
      <c r="X601" s="1143">
        <v>30340.769995952127</v>
      </c>
      <c r="Y601" s="1143">
        <v>18230.62088701046</v>
      </c>
      <c r="Z601" s="1209">
        <v>25456.702280037833</v>
      </c>
      <c r="AA601" s="166" t="s">
        <v>123</v>
      </c>
      <c r="AB601" s="152"/>
      <c r="AC601" s="1116"/>
      <c r="AD601" s="1116"/>
      <c r="AE601" s="1116"/>
      <c r="AF601" s="1116"/>
      <c r="AG601" s="1116"/>
      <c r="AH601" s="1116"/>
      <c r="AI601" s="1116"/>
      <c r="AJ601" s="1116"/>
      <c r="AK601" s="1116"/>
      <c r="AL601" s="1116"/>
      <c r="AM601" s="1116"/>
      <c r="AN601" s="1116"/>
      <c r="AO601" s="1116"/>
      <c r="AP601" s="1116"/>
      <c r="AQ601" s="1116"/>
      <c r="AR601" s="1116"/>
      <c r="AS601" s="1116"/>
      <c r="AT601" s="1116"/>
      <c r="AU601" s="1116"/>
      <c r="AV601" s="1116"/>
      <c r="AW601" s="1116"/>
      <c r="AX601" s="1116"/>
      <c r="AY601" s="1116"/>
      <c r="AZ601" s="1116"/>
      <c r="BA601" s="1116"/>
      <c r="BB601" s="1116"/>
    </row>
    <row r="602" spans="1:54" s="130" customFormat="1" ht="15" x14ac:dyDescent="0.25">
      <c r="A602" s="1181" t="s">
        <v>125</v>
      </c>
      <c r="B602" s="160">
        <v>2015</v>
      </c>
      <c r="C602" s="1163">
        <v>23771.696570055312</v>
      </c>
      <c r="D602" s="1146">
        <v>18634.319434925874</v>
      </c>
      <c r="E602" s="1147">
        <v>22021.459135031946</v>
      </c>
      <c r="F602" s="1147">
        <v>17152.72344224848</v>
      </c>
      <c r="G602" s="1147"/>
      <c r="H602" s="1148">
        <v>23024.679009347881</v>
      </c>
      <c r="I602" s="1148">
        <v>17765.420281782925</v>
      </c>
      <c r="J602" s="1167">
        <v>20395.049645565403</v>
      </c>
      <c r="K602" s="1168">
        <v>7793.732150003766</v>
      </c>
      <c r="L602" s="1151">
        <v>535.22370375054265</v>
      </c>
      <c r="M602" s="1222">
        <v>7523.0827303818132</v>
      </c>
      <c r="N602" s="1152"/>
      <c r="O602" s="1153"/>
      <c r="P602" s="1154">
        <v>8643.7312647363979</v>
      </c>
      <c r="Q602" s="1154">
        <v>1924.294458021016</v>
      </c>
      <c r="R602" s="1213">
        <v>5284.0128613787074</v>
      </c>
      <c r="S602" s="1214">
        <v>31565.428720059077</v>
      </c>
      <c r="T602" s="1158">
        <v>19169.543138676418</v>
      </c>
      <c r="U602" s="1158">
        <v>29544.541865413761</v>
      </c>
      <c r="V602" s="1158">
        <v>17687.947145999024</v>
      </c>
      <c r="W602" s="1159"/>
      <c r="X602" s="1160">
        <v>30619.36991699546</v>
      </c>
      <c r="Y602" s="1160">
        <v>18364.360518078687</v>
      </c>
      <c r="Z602" s="1179">
        <v>25679.062506944108</v>
      </c>
      <c r="AA602" s="166" t="s">
        <v>123</v>
      </c>
      <c r="AB602" s="152"/>
      <c r="AC602" s="1116"/>
      <c r="AD602" s="1116"/>
      <c r="AE602" s="1116"/>
      <c r="AF602" s="1116"/>
      <c r="AG602" s="1116"/>
      <c r="AH602" s="1116"/>
      <c r="AI602" s="1116"/>
      <c r="AJ602" s="1116"/>
      <c r="AK602" s="1116"/>
      <c r="AL602" s="1116"/>
      <c r="AM602" s="1116"/>
      <c r="AN602" s="1116"/>
      <c r="AO602" s="1116"/>
      <c r="AP602" s="1116"/>
      <c r="AQ602" s="1116"/>
      <c r="AR602" s="1116"/>
      <c r="AS602" s="1116"/>
      <c r="AT602" s="1116"/>
      <c r="AU602" s="1116"/>
      <c r="AV602" s="1116"/>
      <c r="AW602" s="1116"/>
      <c r="AX602" s="1116"/>
      <c r="AY602" s="1116"/>
      <c r="AZ602" s="1116"/>
      <c r="BA602" s="1116"/>
      <c r="BB602" s="1116"/>
    </row>
    <row r="603" spans="1:54" s="130" customFormat="1" ht="15" x14ac:dyDescent="0.25">
      <c r="A603" s="1180" t="s">
        <v>127</v>
      </c>
      <c r="B603" s="160">
        <v>2016</v>
      </c>
      <c r="C603" s="1163">
        <v>23966.990773135476</v>
      </c>
      <c r="D603" s="1146">
        <v>18762.040222981865</v>
      </c>
      <c r="E603" s="1147">
        <v>22168.165319287167</v>
      </c>
      <c r="F603" s="1147">
        <v>17266.994280995685</v>
      </c>
      <c r="G603" s="1147"/>
      <c r="H603" s="1148">
        <v>23199.472515498383</v>
      </c>
      <c r="I603" s="1148">
        <v>17882.622782701714</v>
      </c>
      <c r="J603" s="1167">
        <v>20541.047649100048</v>
      </c>
      <c r="K603" s="1168">
        <v>7858.6995081988116</v>
      </c>
      <c r="L603" s="1151">
        <v>541.49734296642009</v>
      </c>
      <c r="M603" s="1222">
        <v>7664.2801567364986</v>
      </c>
      <c r="N603" s="1152"/>
      <c r="O603" s="1153"/>
      <c r="P603" s="1154">
        <v>8759.2881235776913</v>
      </c>
      <c r="Q603" s="1154">
        <v>1950.3632150234625</v>
      </c>
      <c r="R603" s="1213">
        <v>5354.8256693005769</v>
      </c>
      <c r="S603" s="1214">
        <v>31825.690281334289</v>
      </c>
      <c r="T603" s="1158">
        <v>19303.537565948285</v>
      </c>
      <c r="U603" s="1158">
        <v>29832.445476023666</v>
      </c>
      <c r="V603" s="1158">
        <v>17808.491623962105</v>
      </c>
      <c r="W603" s="1159"/>
      <c r="X603" s="1160">
        <v>30891.975293979009</v>
      </c>
      <c r="Y603" s="1160">
        <v>18493.107179655166</v>
      </c>
      <c r="Z603" s="1179">
        <v>25895.873318400627</v>
      </c>
      <c r="AA603" s="166" t="s">
        <v>123</v>
      </c>
      <c r="AB603" s="152"/>
      <c r="AC603" s="1116"/>
      <c r="AD603" s="1116"/>
      <c r="AE603" s="1116"/>
      <c r="AF603" s="1116"/>
      <c r="AG603" s="1116"/>
      <c r="AH603" s="1116"/>
      <c r="AI603" s="1116"/>
      <c r="AJ603" s="1116"/>
      <c r="AK603" s="1116"/>
      <c r="AL603" s="1116"/>
      <c r="AM603" s="1116"/>
      <c r="AN603" s="1116"/>
      <c r="AO603" s="1116"/>
      <c r="AP603" s="1116"/>
      <c r="AQ603" s="1116"/>
      <c r="AR603" s="1116"/>
      <c r="AS603" s="1116"/>
      <c r="AT603" s="1116"/>
      <c r="AU603" s="1116"/>
      <c r="AV603" s="1116"/>
      <c r="AW603" s="1116"/>
      <c r="AX603" s="1116"/>
      <c r="AY603" s="1116"/>
      <c r="AZ603" s="1116"/>
      <c r="BA603" s="1116"/>
      <c r="BB603" s="1116"/>
    </row>
    <row r="604" spans="1:54" s="130" customFormat="1" ht="15" x14ac:dyDescent="0.25">
      <c r="A604" s="176" t="s">
        <v>128</v>
      </c>
      <c r="B604" s="160">
        <v>2017</v>
      </c>
      <c r="C604" s="1163">
        <v>24156.349774855029</v>
      </c>
      <c r="D604" s="1146">
        <v>18883.36968668901</v>
      </c>
      <c r="E604" s="1147">
        <v>22310.142025799327</v>
      </c>
      <c r="F604" s="1147">
        <v>17377.581284659318</v>
      </c>
      <c r="G604" s="1147"/>
      <c r="H604" s="1148">
        <v>23368.689994744564</v>
      </c>
      <c r="I604" s="1148">
        <v>17995.03139125678</v>
      </c>
      <c r="J604" s="1167">
        <v>20681.860693000672</v>
      </c>
      <c r="K604" s="1168">
        <v>7922.5563526088445</v>
      </c>
      <c r="L604" s="1151">
        <v>547.79677371411981</v>
      </c>
      <c r="M604" s="1222">
        <v>7806.2148270785774</v>
      </c>
      <c r="N604" s="1152"/>
      <c r="O604" s="1153"/>
      <c r="P604" s="1154">
        <v>8874.9227090258682</v>
      </c>
      <c r="Q604" s="1154">
        <v>1976.1225932418247</v>
      </c>
      <c r="R604" s="1213">
        <v>5425.5226511338469</v>
      </c>
      <c r="S604" s="1214">
        <v>32078.906127463873</v>
      </c>
      <c r="T604" s="1158">
        <v>19431.166460403128</v>
      </c>
      <c r="U604" s="1158">
        <v>30116.356852877903</v>
      </c>
      <c r="V604" s="1158">
        <v>17925.378058373437</v>
      </c>
      <c r="W604" s="1159"/>
      <c r="X604" s="1160">
        <v>31158.916371702242</v>
      </c>
      <c r="Y604" s="1160">
        <v>18616.987377856927</v>
      </c>
      <c r="Z604" s="1179">
        <v>26107.38334413452</v>
      </c>
      <c r="AA604" s="166" t="s">
        <v>123</v>
      </c>
      <c r="AB604" s="152"/>
      <c r="AC604" s="1116"/>
      <c r="AD604" s="1116"/>
      <c r="AE604" s="1116"/>
      <c r="AF604" s="1116"/>
      <c r="AG604" s="1116"/>
      <c r="AH604" s="1116"/>
      <c r="AI604" s="1116"/>
      <c r="AJ604" s="1116"/>
      <c r="AK604" s="1116"/>
      <c r="AL604" s="1116"/>
      <c r="AM604" s="1116"/>
      <c r="AN604" s="1116"/>
      <c r="AO604" s="1116"/>
      <c r="AP604" s="1116"/>
      <c r="AQ604" s="1116"/>
      <c r="AR604" s="1116"/>
      <c r="AS604" s="1116"/>
      <c r="AT604" s="1116"/>
      <c r="AU604" s="1116"/>
      <c r="AV604" s="1116"/>
      <c r="AW604" s="1116"/>
      <c r="AX604" s="1116"/>
      <c r="AY604" s="1116"/>
      <c r="AZ604" s="1116"/>
      <c r="BA604" s="1116"/>
      <c r="BB604" s="1116"/>
    </row>
    <row r="605" spans="1:54" s="130" customFormat="1" ht="15" x14ac:dyDescent="0.25">
      <c r="A605" s="176" t="s">
        <v>129</v>
      </c>
      <c r="B605" s="160">
        <v>2018</v>
      </c>
      <c r="C605" s="1163">
        <v>24340.923698668248</v>
      </c>
      <c r="D605" s="1146">
        <v>18999.138546615286</v>
      </c>
      <c r="E605" s="1147">
        <v>22448.188984726901</v>
      </c>
      <c r="F605" s="1147">
        <v>17485.10737064702</v>
      </c>
      <c r="G605" s="1147"/>
      <c r="H605" s="1148">
        <v>23533.341368235568</v>
      </c>
      <c r="I605" s="1148">
        <v>18103.337932093164</v>
      </c>
      <c r="J605" s="1167">
        <v>20818.339650164366</v>
      </c>
      <c r="K605" s="1168">
        <v>7985.6752435152166</v>
      </c>
      <c r="L605" s="1151">
        <v>554.13771944742894</v>
      </c>
      <c r="M605" s="1222">
        <v>7949.1736008413809</v>
      </c>
      <c r="N605" s="1152"/>
      <c r="O605" s="1153"/>
      <c r="P605" s="1154">
        <v>8991.0174916404048</v>
      </c>
      <c r="Q605" s="1154">
        <v>2001.6402175622802</v>
      </c>
      <c r="R605" s="1213">
        <v>5496.3288546013428</v>
      </c>
      <c r="S605" s="1214">
        <v>32326.598942183464</v>
      </c>
      <c r="T605" s="1158">
        <v>19553.276266062716</v>
      </c>
      <c r="U605" s="1158">
        <v>30397.362585568284</v>
      </c>
      <c r="V605" s="1158">
        <v>18039.24509009445</v>
      </c>
      <c r="W605" s="1159"/>
      <c r="X605" s="1160">
        <v>31421.526473831469</v>
      </c>
      <c r="Y605" s="1160">
        <v>18736.714968122989</v>
      </c>
      <c r="Z605" s="1179">
        <v>26314.668504765708</v>
      </c>
      <c r="AA605" s="166" t="s">
        <v>123</v>
      </c>
      <c r="AB605" s="152"/>
      <c r="AC605" s="1116"/>
      <c r="AD605" s="1116"/>
      <c r="AE605" s="1116"/>
      <c r="AF605" s="1116"/>
      <c r="AG605" s="1116"/>
      <c r="AH605" s="1116"/>
      <c r="AI605" s="1116"/>
      <c r="AJ605" s="1116"/>
      <c r="AK605" s="1116"/>
      <c r="AL605" s="1116"/>
      <c r="AM605" s="1116"/>
      <c r="AN605" s="1116"/>
      <c r="AO605" s="1116"/>
      <c r="AP605" s="1116"/>
      <c r="AQ605" s="1116"/>
      <c r="AR605" s="1116"/>
      <c r="AS605" s="1116"/>
      <c r="AT605" s="1116"/>
      <c r="AU605" s="1116"/>
      <c r="AV605" s="1116"/>
      <c r="AW605" s="1116"/>
      <c r="AX605" s="1116"/>
      <c r="AY605" s="1116"/>
      <c r="AZ605" s="1116"/>
      <c r="BA605" s="1116"/>
      <c r="BB605" s="1116"/>
    </row>
    <row r="606" spans="1:54" s="130" customFormat="1" ht="15.6" thickBot="1" x14ac:dyDescent="0.3">
      <c r="A606" s="1162" t="s">
        <v>130</v>
      </c>
      <c r="B606" s="160">
        <v>2019</v>
      </c>
      <c r="C606" s="1163">
        <v>24522.373179132821</v>
      </c>
      <c r="D606" s="1146">
        <v>19110.635381053391</v>
      </c>
      <c r="E606" s="1147">
        <v>22583.295135534685</v>
      </c>
      <c r="F606" s="1147">
        <v>17590.342833290182</v>
      </c>
      <c r="G606" s="1147"/>
      <c r="H606" s="1148">
        <v>23694.837281291642</v>
      </c>
      <c r="I606" s="1148">
        <v>18208.485983213897</v>
      </c>
      <c r="J606" s="1167">
        <v>20951.66163225277</v>
      </c>
      <c r="K606" s="1168">
        <v>8048.5958949333308</v>
      </c>
      <c r="L606" s="1151">
        <v>560.5497110789446</v>
      </c>
      <c r="M606" s="1222">
        <v>8093.6523026205095</v>
      </c>
      <c r="N606" s="1152"/>
      <c r="O606" s="1153"/>
      <c r="P606" s="1154">
        <v>9108.1658047260116</v>
      </c>
      <c r="Q606" s="1154">
        <v>2027.0328010291773</v>
      </c>
      <c r="R606" s="1213">
        <v>5567.5993028775947</v>
      </c>
      <c r="S606" s="1214">
        <v>32570.969074066154</v>
      </c>
      <c r="T606" s="1158">
        <v>19671.185092132335</v>
      </c>
      <c r="U606" s="1158">
        <v>30676.947438155195</v>
      </c>
      <c r="V606" s="1158">
        <v>18150.892544369126</v>
      </c>
      <c r="W606" s="1159"/>
      <c r="X606" s="1160">
        <v>31681.694206310989</v>
      </c>
      <c r="Y606" s="1160">
        <v>18853.302868050414</v>
      </c>
      <c r="Z606" s="1179">
        <v>26519.260935130365</v>
      </c>
      <c r="AA606" s="166" t="s">
        <v>123</v>
      </c>
      <c r="AB606" s="152"/>
      <c r="AC606" s="1116"/>
      <c r="AD606" s="1116"/>
      <c r="AE606" s="1116"/>
      <c r="AF606" s="1116"/>
      <c r="AG606" s="1116"/>
      <c r="AH606" s="1116"/>
      <c r="AI606" s="1116"/>
      <c r="AJ606" s="1116"/>
      <c r="AK606" s="1116"/>
      <c r="AL606" s="1116"/>
      <c r="AM606" s="1116"/>
      <c r="AN606" s="1116"/>
      <c r="AO606" s="1116"/>
      <c r="AP606" s="1116"/>
      <c r="AQ606" s="1116"/>
      <c r="AR606" s="1116"/>
      <c r="AS606" s="1116"/>
      <c r="AT606" s="1116"/>
      <c r="AU606" s="1116"/>
      <c r="AV606" s="1116"/>
      <c r="AW606" s="1116"/>
      <c r="AX606" s="1116"/>
      <c r="AY606" s="1116"/>
      <c r="AZ606" s="1116"/>
      <c r="BA606" s="1116"/>
      <c r="BB606" s="1116"/>
    </row>
    <row r="607" spans="1:54" s="130" customFormat="1" ht="15" x14ac:dyDescent="0.25">
      <c r="A607" s="1123" t="s">
        <v>131</v>
      </c>
      <c r="B607" s="160">
        <v>2020</v>
      </c>
      <c r="C607" s="1163">
        <v>24702.068000227908</v>
      </c>
      <c r="D607" s="1146">
        <v>19218.923399734227</v>
      </c>
      <c r="E607" s="1147">
        <v>22716.279012642983</v>
      </c>
      <c r="F607" s="1147">
        <v>17693.925236814383</v>
      </c>
      <c r="G607" s="1147"/>
      <c r="H607" s="1148">
        <v>23854.344631073458</v>
      </c>
      <c r="I607" s="1148">
        <v>18311.253193636287</v>
      </c>
      <c r="J607" s="1167">
        <v>21082.798912354872</v>
      </c>
      <c r="K607" s="1168">
        <v>8111.7628595194528</v>
      </c>
      <c r="L607" s="1151">
        <v>567.05641428751869</v>
      </c>
      <c r="M607" s="1222">
        <v>8241.5868368375486</v>
      </c>
      <c r="N607" s="1152"/>
      <c r="O607" s="1153"/>
      <c r="P607" s="1154">
        <v>9227.7354163065775</v>
      </c>
      <c r="Q607" s="1154">
        <v>2052.5353241231046</v>
      </c>
      <c r="R607" s="1213">
        <v>5640.1353702148408</v>
      </c>
      <c r="S607" s="1214">
        <v>32813.830859747359</v>
      </c>
      <c r="T607" s="1158">
        <v>19785.979814021746</v>
      </c>
      <c r="U607" s="1158">
        <v>30957.865849480531</v>
      </c>
      <c r="V607" s="1158">
        <v>18260.981651101902</v>
      </c>
      <c r="W607" s="1159"/>
      <c r="X607" s="1160">
        <v>31941.682610522344</v>
      </c>
      <c r="Y607" s="1160">
        <v>18967.646476653426</v>
      </c>
      <c r="Z607" s="1179">
        <v>26722.934282569713</v>
      </c>
      <c r="AA607" s="166" t="s">
        <v>123</v>
      </c>
      <c r="AB607" s="152"/>
      <c r="AC607" s="1116"/>
      <c r="AD607" s="1116"/>
      <c r="AE607" s="1116"/>
      <c r="AF607" s="1116"/>
      <c r="AG607" s="1116"/>
      <c r="AH607" s="1116"/>
      <c r="AI607" s="1116"/>
      <c r="AJ607" s="1116"/>
      <c r="AK607" s="1116"/>
      <c r="AL607" s="1116"/>
      <c r="AM607" s="1116"/>
      <c r="AN607" s="1116"/>
      <c r="AO607" s="1116"/>
      <c r="AP607" s="1116"/>
      <c r="AQ607" s="1116"/>
      <c r="AR607" s="1116"/>
      <c r="AS607" s="1116"/>
      <c r="AT607" s="1116"/>
      <c r="AU607" s="1116"/>
      <c r="AV607" s="1116"/>
      <c r="AW607" s="1116"/>
      <c r="AX607" s="1116"/>
      <c r="AY607" s="1116"/>
      <c r="AZ607" s="1116"/>
      <c r="BA607" s="1116"/>
      <c r="BB607" s="1116"/>
    </row>
    <row r="608" spans="1:54" s="130" customFormat="1" ht="15" x14ac:dyDescent="0.25">
      <c r="A608" s="1180" t="s">
        <v>132</v>
      </c>
      <c r="B608" s="160">
        <v>2021</v>
      </c>
      <c r="C608" s="1163">
        <v>24850.189949550622</v>
      </c>
      <c r="D608" s="1146">
        <v>19300.702658026221</v>
      </c>
      <c r="E608" s="1147">
        <v>22819.685089795774</v>
      </c>
      <c r="F608" s="1147">
        <v>17774.469211342759</v>
      </c>
      <c r="G608" s="1147"/>
      <c r="H608" s="1148">
        <v>23983.050201242178</v>
      </c>
      <c r="I608" s="1148">
        <v>18389.47325311551</v>
      </c>
      <c r="J608" s="1167">
        <v>21186.261727178844</v>
      </c>
      <c r="K608" s="1168">
        <v>8165.373471609927</v>
      </c>
      <c r="L608" s="1151">
        <v>572.95898860391935</v>
      </c>
      <c r="M608" s="1222">
        <v>8378.315304748543</v>
      </c>
      <c r="N608" s="1152"/>
      <c r="O608" s="1153"/>
      <c r="P608" s="1154">
        <v>9335.8796520731448</v>
      </c>
      <c r="Q608" s="1154">
        <v>2075.2188579017793</v>
      </c>
      <c r="R608" s="1213">
        <v>5705.5492549874625</v>
      </c>
      <c r="S608" s="1214">
        <v>33015.56342116055</v>
      </c>
      <c r="T608" s="1158">
        <v>19873.661646630142</v>
      </c>
      <c r="U608" s="1158">
        <v>31198.000394544317</v>
      </c>
      <c r="V608" s="1158">
        <v>18347.428199946677</v>
      </c>
      <c r="W608" s="1159"/>
      <c r="X608" s="1160">
        <v>32160.736326178529</v>
      </c>
      <c r="Y608" s="1160">
        <v>19056.590504962318</v>
      </c>
      <c r="Z608" s="1179">
        <v>26891.810982166306</v>
      </c>
      <c r="AA608" s="166" t="s">
        <v>123</v>
      </c>
      <c r="AB608" s="152"/>
      <c r="AC608" s="1116"/>
      <c r="AD608" s="1116"/>
      <c r="AE608" s="1116"/>
      <c r="AF608" s="1116"/>
      <c r="AG608" s="1116"/>
      <c r="AH608" s="1116"/>
      <c r="AI608" s="1116"/>
      <c r="AJ608" s="1116"/>
      <c r="AK608" s="1116"/>
      <c r="AL608" s="1116"/>
      <c r="AM608" s="1116"/>
      <c r="AN608" s="1116"/>
      <c r="AO608" s="1116"/>
      <c r="AP608" s="1116"/>
      <c r="AQ608" s="1116"/>
      <c r="AR608" s="1116"/>
      <c r="AS608" s="1116"/>
      <c r="AT608" s="1116"/>
      <c r="AU608" s="1116"/>
      <c r="AV608" s="1116"/>
      <c r="AW608" s="1116"/>
      <c r="AX608" s="1116"/>
      <c r="AY608" s="1116"/>
      <c r="AZ608" s="1116"/>
      <c r="BA608" s="1116"/>
      <c r="BB608" s="1116"/>
    </row>
    <row r="609" spans="1:54" ht="15" x14ac:dyDescent="0.25">
      <c r="A609" s="1181" t="s">
        <v>166</v>
      </c>
      <c r="B609" s="160">
        <v>2022</v>
      </c>
      <c r="C609" s="1163">
        <v>24991.25760931769</v>
      </c>
      <c r="D609" s="1146">
        <v>19375.053048651316</v>
      </c>
      <c r="E609" s="1147">
        <v>22916.153423753829</v>
      </c>
      <c r="F609" s="1147">
        <v>17849.609311876997</v>
      </c>
      <c r="G609" s="1147"/>
      <c r="H609" s="1148">
        <v>24104.66670475504</v>
      </c>
      <c r="I609" s="1148">
        <v>18461.369992044874</v>
      </c>
      <c r="J609" s="1167">
        <v>21283.018348399957</v>
      </c>
      <c r="K609" s="1168">
        <v>8217.4641779265876</v>
      </c>
      <c r="L609" s="1151">
        <v>578.80715202464842</v>
      </c>
      <c r="M609" s="1222">
        <v>8516.3619480737361</v>
      </c>
      <c r="N609" s="1152"/>
      <c r="O609" s="1153"/>
      <c r="P609" s="1154">
        <v>9444.2533969783035</v>
      </c>
      <c r="Q609" s="1154">
        <v>2097.5021217050116</v>
      </c>
      <c r="R609" s="1213">
        <v>5770.8777593416571</v>
      </c>
      <c r="S609" s="1214">
        <v>33208.721787244278</v>
      </c>
      <c r="T609" s="1158">
        <v>19953.860200675965</v>
      </c>
      <c r="U609" s="1158">
        <v>31432.515371827565</v>
      </c>
      <c r="V609" s="1158">
        <v>18428.416463901645</v>
      </c>
      <c r="W609" s="1159"/>
      <c r="X609" s="1160">
        <v>32372.603391161054</v>
      </c>
      <c r="Y609" s="1160">
        <v>19139.15352066368</v>
      </c>
      <c r="Z609" s="1179">
        <v>27053.896107741613</v>
      </c>
      <c r="AA609" s="166" t="s">
        <v>123</v>
      </c>
      <c r="AB609" s="152"/>
      <c r="AC609" s="1116"/>
      <c r="AD609" s="1116"/>
      <c r="AE609" s="1116"/>
      <c r="AF609" s="1116"/>
      <c r="AG609" s="1116"/>
      <c r="AH609" s="1116"/>
      <c r="AI609" s="1116"/>
      <c r="AJ609" s="1116"/>
      <c r="AK609" s="1116"/>
      <c r="AL609" s="1116"/>
      <c r="AM609" s="1116"/>
      <c r="AN609" s="1116"/>
      <c r="AO609" s="1116"/>
      <c r="AP609" s="1116"/>
      <c r="AQ609" s="1116"/>
      <c r="AR609" s="1116"/>
      <c r="AS609" s="1116"/>
      <c r="AT609" s="1116"/>
      <c r="AU609" s="1116"/>
      <c r="AV609" s="1116"/>
      <c r="AW609" s="1116"/>
      <c r="AX609" s="1116"/>
      <c r="AY609" s="1116"/>
      <c r="AZ609" s="1116"/>
      <c r="BA609" s="1116"/>
      <c r="BB609" s="1116"/>
    </row>
    <row r="610" spans="1:54" ht="15" x14ac:dyDescent="0.25">
      <c r="A610" s="1181" t="s">
        <v>133</v>
      </c>
      <c r="B610" s="160">
        <v>2023</v>
      </c>
      <c r="C610" s="1163">
        <v>25125.987911379398</v>
      </c>
      <c r="D610" s="1146">
        <v>19442.751252236591</v>
      </c>
      <c r="E610" s="1147">
        <v>23006.126120556844</v>
      </c>
      <c r="F610" s="1147">
        <v>17919.689899005778</v>
      </c>
      <c r="G610" s="1147"/>
      <c r="H610" s="1148">
        <v>24219.830481110119</v>
      </c>
      <c r="I610" s="1148">
        <v>18527.447110479188</v>
      </c>
      <c r="J610" s="1167">
        <v>21373.638795794654</v>
      </c>
      <c r="K610" s="1168">
        <v>8268.2589873363595</v>
      </c>
      <c r="L610" s="1151">
        <v>584.61421834398425</v>
      </c>
      <c r="M610" s="1222">
        <v>8654.4693804151175</v>
      </c>
      <c r="N610" s="1152"/>
      <c r="O610" s="1153"/>
      <c r="P610" s="1154">
        <v>9552.262437999907</v>
      </c>
      <c r="Q610" s="1154">
        <v>2119.2992860637341</v>
      </c>
      <c r="R610" s="1213">
        <v>5835.7808620318201</v>
      </c>
      <c r="S610" s="1214">
        <v>33394.246898715755</v>
      </c>
      <c r="T610" s="1158">
        <v>20027.365470580575</v>
      </c>
      <c r="U610" s="1158">
        <v>31660.595500971962</v>
      </c>
      <c r="V610" s="1158">
        <v>18504.304117349762</v>
      </c>
      <c r="W610" s="1159"/>
      <c r="X610" s="1160">
        <v>32577.427079497258</v>
      </c>
      <c r="Y610" s="1160">
        <v>19215.828914311769</v>
      </c>
      <c r="Z610" s="1179">
        <v>27209.419657826475</v>
      </c>
      <c r="AA610" s="166" t="s">
        <v>123</v>
      </c>
      <c r="AB610" s="152"/>
      <c r="AC610" s="1116"/>
      <c r="AD610" s="1116"/>
      <c r="AE610" s="1116"/>
      <c r="AF610" s="1116"/>
      <c r="AG610" s="1116"/>
      <c r="AH610" s="1116"/>
      <c r="AI610" s="1116"/>
      <c r="AJ610" s="1116"/>
      <c r="AK610" s="1116"/>
      <c r="AL610" s="1116"/>
      <c r="AM610" s="1116"/>
      <c r="AN610" s="1116"/>
      <c r="AO610" s="1116"/>
      <c r="AP610" s="1116"/>
      <c r="AQ610" s="1116"/>
      <c r="AR610" s="1116"/>
      <c r="AS610" s="1116"/>
      <c r="AT610" s="1116"/>
      <c r="AU610" s="1116"/>
      <c r="AV610" s="1116"/>
      <c r="AW610" s="1116"/>
      <c r="AX610" s="1116"/>
      <c r="AY610" s="1116"/>
      <c r="AZ610" s="1116"/>
      <c r="BA610" s="1116"/>
      <c r="BB610" s="1116"/>
    </row>
    <row r="611" spans="1:54" ht="15" x14ac:dyDescent="0.25">
      <c r="A611" s="1180" t="s">
        <v>134</v>
      </c>
      <c r="B611" s="160">
        <v>2024</v>
      </c>
      <c r="C611" s="1163">
        <v>25255.131122590901</v>
      </c>
      <c r="D611" s="1146">
        <v>19504.687135411339</v>
      </c>
      <c r="E611" s="1147">
        <v>23090.034237024985</v>
      </c>
      <c r="F611" s="1147">
        <v>17985.046726975841</v>
      </c>
      <c r="G611" s="1147"/>
      <c r="H611" s="1148">
        <v>24329.202727170567</v>
      </c>
      <c r="I611" s="1148">
        <v>18588.246883830965</v>
      </c>
      <c r="J611" s="1167">
        <v>21458.724805500766</v>
      </c>
      <c r="K611" s="1168">
        <v>8317.9927450157375</v>
      </c>
      <c r="L611" s="1151">
        <v>590.39746205795268</v>
      </c>
      <c r="M611" s="1222">
        <v>8792.9575202583874</v>
      </c>
      <c r="N611" s="1152"/>
      <c r="O611" s="1153"/>
      <c r="P611" s="1154">
        <v>9660.2263029638216</v>
      </c>
      <c r="Q611" s="1154">
        <v>2140.6721819242289</v>
      </c>
      <c r="R611" s="1213">
        <v>5900.449242444025</v>
      </c>
      <c r="S611" s="1214">
        <v>33573.123867606642</v>
      </c>
      <c r="T611" s="1158">
        <v>20095.084597469293</v>
      </c>
      <c r="U611" s="1158">
        <v>31882.991757283373</v>
      </c>
      <c r="V611" s="1158">
        <v>18575.444189033795</v>
      </c>
      <c r="W611" s="1159"/>
      <c r="X611" s="1160">
        <v>32776.10033694774</v>
      </c>
      <c r="Y611" s="1160">
        <v>19287.221868748809</v>
      </c>
      <c r="Z611" s="1179">
        <v>27359.174047944791</v>
      </c>
      <c r="AA611" s="166" t="s">
        <v>123</v>
      </c>
      <c r="AB611" s="152"/>
      <c r="AC611" s="1116"/>
      <c r="AD611" s="1116"/>
      <c r="AE611" s="1116"/>
      <c r="AF611" s="1116"/>
      <c r="AG611" s="1116"/>
      <c r="AH611" s="1116"/>
      <c r="AI611" s="1116"/>
      <c r="AJ611" s="1116"/>
      <c r="AK611" s="1116"/>
      <c r="AL611" s="1116"/>
      <c r="AM611" s="1116"/>
      <c r="AN611" s="1116"/>
      <c r="AO611" s="1116"/>
      <c r="AP611" s="1116"/>
      <c r="AQ611" s="1116"/>
      <c r="AR611" s="1116"/>
      <c r="AS611" s="1116"/>
      <c r="AT611" s="1116"/>
      <c r="AU611" s="1116"/>
      <c r="AV611" s="1116"/>
      <c r="AW611" s="1116"/>
      <c r="AX611" s="1116"/>
      <c r="AY611" s="1116"/>
      <c r="AZ611" s="1116"/>
      <c r="BA611" s="1116"/>
      <c r="BB611" s="1116"/>
    </row>
    <row r="612" spans="1:54" ht="15" x14ac:dyDescent="0.25">
      <c r="A612" s="176" t="s">
        <v>135</v>
      </c>
      <c r="B612" s="160">
        <v>2025</v>
      </c>
      <c r="C612" s="1163">
        <v>25379.41665651197</v>
      </c>
      <c r="D612" s="1146">
        <v>19561.625505701279</v>
      </c>
      <c r="E612" s="1147">
        <v>23168.295927784144</v>
      </c>
      <c r="F612" s="1147">
        <v>18046.005500392403</v>
      </c>
      <c r="G612" s="1147"/>
      <c r="H612" s="1148">
        <v>24433.418150409685</v>
      </c>
      <c r="I612" s="1148">
        <v>18644.253644785211</v>
      </c>
      <c r="J612" s="1167">
        <v>21538.835897597448</v>
      </c>
      <c r="K612" s="1168">
        <v>8366.8935581133555</v>
      </c>
      <c r="L612" s="1151">
        <v>596.17103983809272</v>
      </c>
      <c r="M612" s="1222">
        <v>8932.107922468942</v>
      </c>
      <c r="N612" s="1152"/>
      <c r="O612" s="1153"/>
      <c r="P612" s="1154">
        <v>9768.4396193322827</v>
      </c>
      <c r="Q612" s="1154">
        <v>2161.6753942813098</v>
      </c>
      <c r="R612" s="1213">
        <v>5965.0575068067965</v>
      </c>
      <c r="S612" s="1214">
        <v>33746.310214625322</v>
      </c>
      <c r="T612" s="1158">
        <v>20157.796545539371</v>
      </c>
      <c r="U612" s="1158">
        <v>32100.403850253086</v>
      </c>
      <c r="V612" s="1158">
        <v>18642.176540230495</v>
      </c>
      <c r="W612" s="1159"/>
      <c r="X612" s="1160">
        <v>32969.472557333109</v>
      </c>
      <c r="Y612" s="1160">
        <v>19353.87101799103</v>
      </c>
      <c r="Z612" s="1179">
        <v>27503.893404404243</v>
      </c>
      <c r="AA612" s="166" t="s">
        <v>123</v>
      </c>
      <c r="AB612" s="152"/>
      <c r="AC612" s="1116"/>
      <c r="AD612" s="1116"/>
      <c r="AE612" s="1116"/>
      <c r="AF612" s="1116"/>
      <c r="AG612" s="1116"/>
      <c r="AH612" s="1116"/>
      <c r="AI612" s="1116"/>
      <c r="AJ612" s="1116"/>
      <c r="AK612" s="1116"/>
      <c r="AL612" s="1116"/>
      <c r="AM612" s="1116"/>
      <c r="AN612" s="1116"/>
      <c r="AO612" s="1116"/>
      <c r="AP612" s="1116"/>
      <c r="AQ612" s="1116"/>
      <c r="AR612" s="1116"/>
      <c r="AS612" s="1116"/>
      <c r="AT612" s="1116"/>
      <c r="AU612" s="1116"/>
      <c r="AV612" s="1116"/>
      <c r="AW612" s="1116"/>
      <c r="AX612" s="1116"/>
      <c r="AY612" s="1116"/>
      <c r="AZ612" s="1116"/>
      <c r="BA612" s="1116"/>
      <c r="BB612" s="1116"/>
    </row>
    <row r="613" spans="1:54" ht="15" x14ac:dyDescent="0.25">
      <c r="A613" s="176" t="s">
        <v>136</v>
      </c>
      <c r="B613" s="160">
        <v>2026</v>
      </c>
      <c r="C613" s="1163">
        <v>25499.396213948294</v>
      </c>
      <c r="D613" s="1146">
        <v>19614.030272869106</v>
      </c>
      <c r="E613" s="1147">
        <v>23241.318229611923</v>
      </c>
      <c r="F613" s="1147">
        <v>18102.883264063195</v>
      </c>
      <c r="G613" s="1147"/>
      <c r="H613" s="1148">
        <v>24532.980591078303</v>
      </c>
      <c r="I613" s="1148">
        <v>18695.833399167954</v>
      </c>
      <c r="J613" s="1167">
        <v>21614.406995123129</v>
      </c>
      <c r="K613" s="1168">
        <v>8415.1312290125661</v>
      </c>
      <c r="L613" s="1151">
        <v>601.94052618536193</v>
      </c>
      <c r="M613" s="1222">
        <v>9072.0797748449895</v>
      </c>
      <c r="N613" s="1152"/>
      <c r="O613" s="1153"/>
      <c r="P613" s="1154">
        <v>9877.0941943140551</v>
      </c>
      <c r="Q613" s="1154">
        <v>2182.3401590478898</v>
      </c>
      <c r="R613" s="1213">
        <v>6029.7171766809724</v>
      </c>
      <c r="S613" s="1214">
        <v>33914.527442960862</v>
      </c>
      <c r="T613" s="1158">
        <v>20215.970799054467</v>
      </c>
      <c r="U613" s="1158">
        <v>32313.398004456911</v>
      </c>
      <c r="V613" s="1158">
        <v>18704.823790248556</v>
      </c>
      <c r="W613" s="1159"/>
      <c r="X613" s="1160">
        <v>33158.195933082658</v>
      </c>
      <c r="Y613" s="1160">
        <v>19416.164085277738</v>
      </c>
      <c r="Z613" s="1179">
        <v>27644.124171804102</v>
      </c>
      <c r="AA613" s="166" t="s">
        <v>123</v>
      </c>
      <c r="AB613" s="152"/>
      <c r="AC613" s="1116"/>
      <c r="AD613" s="1116"/>
      <c r="AE613" s="1116"/>
      <c r="AF613" s="1116"/>
      <c r="AG613" s="1116"/>
      <c r="AH613" s="1116"/>
      <c r="AI613" s="1116"/>
      <c r="AJ613" s="1116"/>
      <c r="AK613" s="1116"/>
      <c r="AL613" s="1116"/>
      <c r="AM613" s="1116"/>
      <c r="AN613" s="1116"/>
      <c r="AO613" s="1116"/>
      <c r="AP613" s="1116"/>
      <c r="AQ613" s="1116"/>
      <c r="AR613" s="1116"/>
      <c r="AS613" s="1116"/>
      <c r="AT613" s="1116"/>
      <c r="AU613" s="1116"/>
      <c r="AV613" s="1116"/>
      <c r="AW613" s="1116"/>
      <c r="AX613" s="1116"/>
      <c r="AY613" s="1116"/>
      <c r="AZ613" s="1116"/>
      <c r="BA613" s="1116"/>
      <c r="BB613" s="1116"/>
    </row>
    <row r="614" spans="1:54" ht="15.6" thickBot="1" x14ac:dyDescent="0.3">
      <c r="A614" s="1162" t="s">
        <v>137</v>
      </c>
      <c r="B614" s="160">
        <v>2027</v>
      </c>
      <c r="C614" s="1163">
        <v>25615.696238945708</v>
      </c>
      <c r="D614" s="1146">
        <v>19662.25163324608</v>
      </c>
      <c r="E614" s="1147">
        <v>23309.496855551675</v>
      </c>
      <c r="F614" s="1147">
        <v>18155.98824263188</v>
      </c>
      <c r="G614" s="1147"/>
      <c r="H614" s="1148">
        <v>24628.424934662435</v>
      </c>
      <c r="I614" s="1148">
        <v>18743.291550525231</v>
      </c>
      <c r="J614" s="1167">
        <v>21685.858242593833</v>
      </c>
      <c r="K614" s="1168">
        <v>8462.9005530153045</v>
      </c>
      <c r="L614" s="1151">
        <v>607.70842218741234</v>
      </c>
      <c r="M614" s="1222">
        <v>9212.9894173943394</v>
      </c>
      <c r="N614" s="1152"/>
      <c r="O614" s="1153"/>
      <c r="P614" s="1154">
        <v>9986.3695207712117</v>
      </c>
      <c r="Q614" s="1154">
        <v>2202.696074293493</v>
      </c>
      <c r="R614" s="1213">
        <v>6094.5327975323526</v>
      </c>
      <c r="S614" s="1214">
        <v>34078.596791961012</v>
      </c>
      <c r="T614" s="1158">
        <v>20269.960055433494</v>
      </c>
      <c r="U614" s="1158">
        <v>32522.486272946015</v>
      </c>
      <c r="V614" s="1158">
        <v>18763.696664819294</v>
      </c>
      <c r="W614" s="1159"/>
      <c r="X614" s="1160">
        <v>33342.94596480576</v>
      </c>
      <c r="Y614" s="1160">
        <v>19474.423927774144</v>
      </c>
      <c r="Z614" s="1179">
        <v>27780.391040126186</v>
      </c>
      <c r="AA614" s="166" t="s">
        <v>123</v>
      </c>
      <c r="AB614" s="152"/>
      <c r="AC614" s="1116"/>
      <c r="AD614" s="1116"/>
      <c r="AE614" s="1116"/>
      <c r="AF614" s="1116"/>
      <c r="AG614" s="1116"/>
      <c r="AH614" s="1116"/>
      <c r="AI614" s="1116"/>
      <c r="AJ614" s="1116"/>
      <c r="AK614" s="1116"/>
      <c r="AL614" s="1116"/>
      <c r="AM614" s="1116"/>
      <c r="AN614" s="1116"/>
      <c r="AO614" s="1116"/>
      <c r="AP614" s="1116"/>
      <c r="AQ614" s="1116"/>
      <c r="AR614" s="1116"/>
      <c r="AS614" s="1116"/>
      <c r="AT614" s="1116"/>
      <c r="AU614" s="1116"/>
      <c r="AV614" s="1116"/>
      <c r="AW614" s="1116"/>
      <c r="AX614" s="1116"/>
      <c r="AY614" s="1116"/>
      <c r="AZ614" s="1116"/>
      <c r="BA614" s="1116"/>
      <c r="BB614" s="1116"/>
    </row>
    <row r="615" spans="1:54" ht="15" x14ac:dyDescent="0.25">
      <c r="A615" s="1182" t="s">
        <v>138</v>
      </c>
      <c r="B615" s="160">
        <v>2028</v>
      </c>
      <c r="C615" s="1163">
        <v>25729.190381290482</v>
      </c>
      <c r="D615" s="1146">
        <v>19706.776144165226</v>
      </c>
      <c r="E615" s="1147">
        <v>23373.212008562081</v>
      </c>
      <c r="F615" s="1147">
        <v>18205.616579790039</v>
      </c>
      <c r="G615" s="1147"/>
      <c r="H615" s="1148">
        <v>24720.436723820487</v>
      </c>
      <c r="I615" s="1148">
        <v>18786.960833083431</v>
      </c>
      <c r="J615" s="1167">
        <v>21753.698778451959</v>
      </c>
      <c r="K615" s="1168">
        <v>8510.4786715650953</v>
      </c>
      <c r="L615" s="1151">
        <v>613.48184430801655</v>
      </c>
      <c r="M615" s="1222">
        <v>9355.0261025882428</v>
      </c>
      <c r="N615" s="1152"/>
      <c r="O615" s="1153"/>
      <c r="P615" s="1154">
        <v>10096.530889545422</v>
      </c>
      <c r="Q615" s="1154">
        <v>2222.7935227621492</v>
      </c>
      <c r="R615" s="1213">
        <v>6159.6622061537855</v>
      </c>
      <c r="S615" s="1214">
        <v>34239.669052855577</v>
      </c>
      <c r="T615" s="1158">
        <v>20320.25798847324</v>
      </c>
      <c r="U615" s="1158">
        <v>32728.238111150324</v>
      </c>
      <c r="V615" s="1158">
        <v>18819.098424098054</v>
      </c>
      <c r="W615" s="1159"/>
      <c r="X615" s="1160">
        <v>33524.60145451843</v>
      </c>
      <c r="Y615" s="1160">
        <v>19529.030333770159</v>
      </c>
      <c r="Z615" s="1179">
        <v>27913.360984605744</v>
      </c>
      <c r="AA615" s="166" t="s">
        <v>123</v>
      </c>
      <c r="AB615" s="152"/>
      <c r="AC615" s="1116"/>
      <c r="AD615" s="1116"/>
      <c r="AE615" s="1116"/>
      <c r="AF615" s="1116"/>
      <c r="AG615" s="1116"/>
      <c r="AH615" s="1116"/>
      <c r="AI615" s="1116"/>
      <c r="AJ615" s="1116"/>
      <c r="AK615" s="1116"/>
      <c r="AL615" s="1116"/>
      <c r="AM615" s="1116"/>
      <c r="AN615" s="1116"/>
      <c r="AO615" s="1116"/>
      <c r="AP615" s="1116"/>
      <c r="AQ615" s="1116"/>
      <c r="AR615" s="1116"/>
      <c r="AS615" s="1116"/>
      <c r="AT615" s="1116"/>
      <c r="AU615" s="1116"/>
      <c r="AV615" s="1116"/>
      <c r="AW615" s="1116"/>
      <c r="AX615" s="1116"/>
      <c r="AY615" s="1116"/>
      <c r="AZ615" s="1116"/>
      <c r="BA615" s="1116"/>
      <c r="BB615" s="1116"/>
    </row>
    <row r="616" spans="1:54" ht="15" x14ac:dyDescent="0.25">
      <c r="A616" s="1181" t="s">
        <v>139</v>
      </c>
      <c r="B616" s="160">
        <v>2029</v>
      </c>
      <c r="C616" s="1163">
        <v>25840.812821410182</v>
      </c>
      <c r="D616" s="1146">
        <v>19748.05852120644</v>
      </c>
      <c r="E616" s="1147">
        <v>23432.820146074107</v>
      </c>
      <c r="F616" s="1147">
        <v>18252.045923612437</v>
      </c>
      <c r="G616" s="1147"/>
      <c r="H616" s="1148">
        <v>24809.728075955314</v>
      </c>
      <c r="I616" s="1148">
        <v>18827.140630196267</v>
      </c>
      <c r="J616" s="1167">
        <v>21818.434353075791</v>
      </c>
      <c r="K616" s="1168">
        <v>8558.163934100945</v>
      </c>
      <c r="L616" s="1151">
        <v>619.2674271136882</v>
      </c>
      <c r="M616" s="1222">
        <v>9498.3757803054887</v>
      </c>
      <c r="N616" s="1152"/>
      <c r="O616" s="1153"/>
      <c r="P616" s="1154">
        <v>10207.851141076751</v>
      </c>
      <c r="Q616" s="1154">
        <v>2242.6869532699943</v>
      </c>
      <c r="R616" s="1213">
        <v>6225.2690471733731</v>
      </c>
      <c r="S616" s="1214">
        <v>34398.976755511125</v>
      </c>
      <c r="T616" s="1158">
        <v>20367.325948320129</v>
      </c>
      <c r="U616" s="1158">
        <v>32931.195926379594</v>
      </c>
      <c r="V616" s="1158">
        <v>18871.313350726126</v>
      </c>
      <c r="W616" s="1159"/>
      <c r="X616" s="1160">
        <v>33704.068525622264</v>
      </c>
      <c r="Y616" s="1160">
        <v>19580.337464846223</v>
      </c>
      <c r="Z616" s="1179">
        <v>28043.703400249164</v>
      </c>
      <c r="AA616" s="166" t="s">
        <v>123</v>
      </c>
      <c r="AB616" s="152"/>
      <c r="AC616" s="1116"/>
      <c r="AD616" s="1116"/>
      <c r="AE616" s="1116"/>
      <c r="AF616" s="1116"/>
      <c r="AG616" s="1116"/>
      <c r="AH616" s="1116"/>
      <c r="AI616" s="1116"/>
      <c r="AJ616" s="1116"/>
      <c r="AK616" s="1116"/>
      <c r="AL616" s="1116"/>
      <c r="AM616" s="1116"/>
      <c r="AN616" s="1116"/>
      <c r="AO616" s="1116"/>
      <c r="AP616" s="1116"/>
      <c r="AQ616" s="1116"/>
      <c r="AR616" s="1116"/>
      <c r="AS616" s="1116"/>
      <c r="AT616" s="1116"/>
      <c r="AU616" s="1116"/>
      <c r="AV616" s="1116"/>
      <c r="AW616" s="1116"/>
      <c r="AX616" s="1116"/>
      <c r="AY616" s="1116"/>
      <c r="AZ616" s="1116"/>
      <c r="BA616" s="1116"/>
      <c r="BB616" s="1116"/>
    </row>
    <row r="617" spans="1:54" ht="15" x14ac:dyDescent="0.25">
      <c r="A617" s="1183" t="s">
        <v>167</v>
      </c>
      <c r="B617" s="160">
        <v>2030</v>
      </c>
      <c r="C617" s="1163">
        <v>25951.310635549857</v>
      </c>
      <c r="D617" s="1146">
        <v>19786.454068954426</v>
      </c>
      <c r="E617" s="1147">
        <v>23488.637920876838</v>
      </c>
      <c r="F617" s="1147">
        <v>18295.522917960643</v>
      </c>
      <c r="G617" s="1147"/>
      <c r="H617" s="1148">
        <v>24896.882214710735</v>
      </c>
      <c r="I617" s="1148">
        <v>18864.080556960143</v>
      </c>
      <c r="J617" s="1167">
        <v>21880.481385835439</v>
      </c>
      <c r="K617" s="1168">
        <v>8606.1941311912324</v>
      </c>
      <c r="L617" s="1151">
        <v>625.06917723566903</v>
      </c>
      <c r="M617" s="1222">
        <v>9637.3283073142848</v>
      </c>
      <c r="N617" s="1152"/>
      <c r="O617" s="1153"/>
      <c r="P617" s="1154">
        <v>10316.969866318535</v>
      </c>
      <c r="Q617" s="1154">
        <v>2262.0912108422549</v>
      </c>
      <c r="R617" s="1213">
        <v>6289.5305385803949</v>
      </c>
      <c r="S617" s="1214">
        <v>34557.504766741091</v>
      </c>
      <c r="T617" s="1158">
        <v>20411.523246190096</v>
      </c>
      <c r="U617" s="1158">
        <v>33125.966228191122</v>
      </c>
      <c r="V617" s="1158">
        <v>18920.592095196313</v>
      </c>
      <c r="W617" s="1159"/>
      <c r="X617" s="1160">
        <v>33879.307642233427</v>
      </c>
      <c r="Y617" s="1160">
        <v>19628.485525925873</v>
      </c>
      <c r="Z617" s="1179">
        <v>28170.011924415834</v>
      </c>
      <c r="AA617" s="166" t="s">
        <v>123</v>
      </c>
      <c r="AB617" s="152"/>
      <c r="AC617" s="1116"/>
      <c r="AD617" s="1116"/>
      <c r="AE617" s="1116"/>
      <c r="AF617" s="1116"/>
      <c r="AG617" s="1116"/>
      <c r="AH617" s="1116"/>
      <c r="AI617" s="1116"/>
      <c r="AJ617" s="1116"/>
      <c r="AK617" s="1116"/>
      <c r="AL617" s="1116"/>
      <c r="AM617" s="1116"/>
      <c r="AN617" s="1116"/>
      <c r="AO617" s="1116"/>
      <c r="AP617" s="1116"/>
      <c r="AQ617" s="1116"/>
      <c r="AR617" s="1116"/>
      <c r="AS617" s="1116"/>
      <c r="AT617" s="1116"/>
      <c r="AU617" s="1116"/>
      <c r="AV617" s="1116"/>
      <c r="AW617" s="1116"/>
      <c r="AX617" s="1116"/>
      <c r="AY617" s="1116"/>
      <c r="AZ617" s="1116"/>
      <c r="BA617" s="1116"/>
      <c r="BB617" s="1116"/>
    </row>
    <row r="618" spans="1:54" ht="15" x14ac:dyDescent="0.25">
      <c r="A618" s="1184" t="s">
        <v>2725</v>
      </c>
      <c r="B618" s="160">
        <v>2031</v>
      </c>
      <c r="C618" s="1163">
        <v>26061.10685889758</v>
      </c>
      <c r="D618" s="1146">
        <v>19822.236337992887</v>
      </c>
      <c r="E618" s="1147">
        <v>23540.918641475786</v>
      </c>
      <c r="F618" s="1147">
        <v>18336.244867232781</v>
      </c>
      <c r="G618" s="1147"/>
      <c r="H618" s="1148">
        <v>24982.265568690593</v>
      </c>
      <c r="I618" s="1148">
        <v>18897.987784108918</v>
      </c>
      <c r="J618" s="1167">
        <v>21940.126676399756</v>
      </c>
      <c r="K618" s="1168">
        <v>8654.7008104416727</v>
      </c>
      <c r="L618" s="1151">
        <v>630.88893888637449</v>
      </c>
      <c r="M618" s="1222">
        <v>9789.580605054316</v>
      </c>
      <c r="N618" s="1152"/>
      <c r="O618" s="1153"/>
      <c r="P618" s="1154">
        <v>10434.760264529028</v>
      </c>
      <c r="Q618" s="1154">
        <v>2282.0199717258783</v>
      </c>
      <c r="R618" s="1213">
        <v>6358.3901181274532</v>
      </c>
      <c r="S618" s="1214">
        <v>34715.80766933925</v>
      </c>
      <c r="T618" s="1158">
        <v>20453.125276879262</v>
      </c>
      <c r="U618" s="1158">
        <v>33330.499246530104</v>
      </c>
      <c r="V618" s="1158">
        <v>18967.133806119156</v>
      </c>
      <c r="W618" s="1159"/>
      <c r="X618" s="1160">
        <v>34059.107673971659</v>
      </c>
      <c r="Y618" s="1160">
        <v>19674.175325462224</v>
      </c>
      <c r="Z618" s="1179">
        <v>28298.516794527208</v>
      </c>
      <c r="AA618" s="166" t="s">
        <v>123</v>
      </c>
      <c r="AB618" s="152"/>
      <c r="AC618" s="1116"/>
      <c r="AD618" s="1116"/>
      <c r="AE618" s="1116"/>
      <c r="AF618" s="1116"/>
      <c r="AG618" s="1116"/>
      <c r="AH618" s="1116"/>
      <c r="AI618" s="1116"/>
      <c r="AJ618" s="1116"/>
      <c r="AK618" s="1116"/>
      <c r="AL618" s="1116"/>
      <c r="AM618" s="1116"/>
      <c r="AN618" s="1116"/>
      <c r="AO618" s="1116"/>
      <c r="AP618" s="1116"/>
      <c r="AQ618" s="1116"/>
      <c r="AR618" s="1116"/>
      <c r="AS618" s="1116"/>
      <c r="AT618" s="1116"/>
      <c r="AU618" s="1116"/>
      <c r="AV618" s="1116"/>
      <c r="AW618" s="1116"/>
      <c r="AX618" s="1116"/>
      <c r="AY618" s="1116"/>
      <c r="AZ618" s="1116"/>
      <c r="BA618" s="1116"/>
      <c r="BB618" s="1116"/>
    </row>
    <row r="619" spans="1:54" ht="15" x14ac:dyDescent="0.25">
      <c r="A619" s="1184" t="s">
        <v>141</v>
      </c>
      <c r="B619" s="160">
        <v>2032</v>
      </c>
      <c r="C619" s="1163">
        <v>26170.354619532885</v>
      </c>
      <c r="D619" s="1146">
        <v>19855.490611772522</v>
      </c>
      <c r="E619" s="1147">
        <v>23589.837173780488</v>
      </c>
      <c r="F619" s="1147">
        <v>18374.347976144782</v>
      </c>
      <c r="G619" s="1147"/>
      <c r="H619" s="1148">
        <v>25066.045038363794</v>
      </c>
      <c r="I619" s="1148">
        <v>18928.970152251546</v>
      </c>
      <c r="J619" s="1167">
        <v>21997.50759530767</v>
      </c>
      <c r="K619" s="1168">
        <v>8703.7266631934126</v>
      </c>
      <c r="L619" s="1151">
        <v>636.72289444364992</v>
      </c>
      <c r="M619" s="1222">
        <v>9937.5868455735163</v>
      </c>
      <c r="N619" s="1152"/>
      <c r="O619" s="1153"/>
      <c r="P619" s="1154">
        <v>10550.532725967445</v>
      </c>
      <c r="Q619" s="1154">
        <v>2301.4915428396071</v>
      </c>
      <c r="R619" s="1213">
        <v>6426.012134403526</v>
      </c>
      <c r="S619" s="1214">
        <v>34874.0812827263</v>
      </c>
      <c r="T619" s="1158">
        <v>20492.213506216172</v>
      </c>
      <c r="U619" s="1158">
        <v>33527.424019354003</v>
      </c>
      <c r="V619" s="1158">
        <v>19011.070870588432</v>
      </c>
      <c r="W619" s="1159"/>
      <c r="X619" s="1160">
        <v>34235.336965968156</v>
      </c>
      <c r="Y619" s="1160">
        <v>19717.057873474296</v>
      </c>
      <c r="Z619" s="1179">
        <v>28423.519729711195</v>
      </c>
      <c r="AA619" s="166" t="s">
        <v>123</v>
      </c>
      <c r="AB619" s="152"/>
      <c r="AC619" s="1116"/>
      <c r="AD619" s="1116"/>
      <c r="AE619" s="1116"/>
      <c r="AF619" s="1116"/>
      <c r="AG619" s="1116"/>
      <c r="AH619" s="1116"/>
      <c r="AI619" s="1116"/>
      <c r="AJ619" s="1116"/>
      <c r="AK619" s="1116"/>
      <c r="AL619" s="1116"/>
      <c r="AM619" s="1116"/>
      <c r="AN619" s="1116"/>
      <c r="AO619" s="1116"/>
      <c r="AP619" s="1116"/>
      <c r="AQ619" s="1116"/>
      <c r="AR619" s="1116"/>
      <c r="AS619" s="1116"/>
      <c r="AT619" s="1116"/>
      <c r="AU619" s="1116"/>
      <c r="AV619" s="1116"/>
      <c r="AW619" s="1116"/>
      <c r="AX619" s="1116"/>
      <c r="AY619" s="1116"/>
      <c r="AZ619" s="1116"/>
      <c r="BA619" s="1116"/>
      <c r="BB619" s="1116"/>
    </row>
    <row r="620" spans="1:54" ht="15" x14ac:dyDescent="0.25">
      <c r="A620" s="177" t="s">
        <v>142</v>
      </c>
      <c r="B620" s="160">
        <v>2033</v>
      </c>
      <c r="C620" s="1163">
        <v>26279.10931637077</v>
      </c>
      <c r="D620" s="1146">
        <v>19886.085347844346</v>
      </c>
      <c r="E620" s="1147">
        <v>23635.478068340606</v>
      </c>
      <c r="F620" s="1147">
        <v>18409.898101921917</v>
      </c>
      <c r="G620" s="1147"/>
      <c r="H620" s="1148">
        <v>25148.282659807748</v>
      </c>
      <c r="I620" s="1148">
        <v>18957.00275743107</v>
      </c>
      <c r="J620" s="1167">
        <v>22052.642708619409</v>
      </c>
      <c r="K620" s="1168">
        <v>8753.2822788263948</v>
      </c>
      <c r="L620" s="1151">
        <v>642.56042132699497</v>
      </c>
      <c r="M620" s="1222">
        <v>10087.132201368335</v>
      </c>
      <c r="N620" s="1152"/>
      <c r="O620" s="1153"/>
      <c r="P620" s="1154">
        <v>10667.824707918237</v>
      </c>
      <c r="Q620" s="1154">
        <v>2320.8252264295779</v>
      </c>
      <c r="R620" s="1213">
        <v>6494.3249671739077</v>
      </c>
      <c r="S620" s="1214">
        <v>35032.391595197165</v>
      </c>
      <c r="T620" s="1158">
        <v>20528.64576917134</v>
      </c>
      <c r="U620" s="1158">
        <v>33722.610269708937</v>
      </c>
      <c r="V620" s="1158">
        <v>19052.458523248912</v>
      </c>
      <c r="W620" s="1159"/>
      <c r="X620" s="1160">
        <v>34410.799410884341</v>
      </c>
      <c r="Y620" s="1160">
        <v>19757.253667778834</v>
      </c>
      <c r="Z620" s="1179">
        <v>28546.967675793316</v>
      </c>
      <c r="AA620" s="166" t="s">
        <v>123</v>
      </c>
      <c r="AB620" s="152"/>
      <c r="AC620" s="1116"/>
      <c r="AD620" s="1116"/>
      <c r="AE620" s="1116"/>
      <c r="AF620" s="1116"/>
      <c r="AG620" s="1116"/>
      <c r="AH620" s="1116"/>
      <c r="AI620" s="1116"/>
      <c r="AJ620" s="1116"/>
      <c r="AK620" s="1116"/>
      <c r="AL620" s="1116"/>
      <c r="AM620" s="1116"/>
      <c r="AN620" s="1116"/>
      <c r="AO620" s="1116"/>
      <c r="AP620" s="1116"/>
      <c r="AQ620" s="1116"/>
      <c r="AR620" s="1116"/>
      <c r="AS620" s="1116"/>
      <c r="AT620" s="1116"/>
      <c r="AU620" s="1116"/>
      <c r="AV620" s="1116"/>
      <c r="AW620" s="1116"/>
      <c r="AX620" s="1116"/>
      <c r="AY620" s="1116"/>
      <c r="AZ620" s="1116"/>
      <c r="BA620" s="1116"/>
      <c r="BB620" s="1116"/>
    </row>
    <row r="621" spans="1:54" ht="15" x14ac:dyDescent="0.25">
      <c r="A621" s="177" t="s">
        <v>143</v>
      </c>
      <c r="B621" s="160">
        <v>2034</v>
      </c>
      <c r="C621" s="1163">
        <v>26387.274703614741</v>
      </c>
      <c r="D621" s="1146">
        <v>19913.751265903826</v>
      </c>
      <c r="E621" s="1147">
        <v>23677.862943194406</v>
      </c>
      <c r="F621" s="1147">
        <v>18442.912083059298</v>
      </c>
      <c r="G621" s="1147"/>
      <c r="H621" s="1148">
        <v>25228.919177493386</v>
      </c>
      <c r="I621" s="1148">
        <v>18981.981320392755</v>
      </c>
      <c r="J621" s="1167">
        <v>22105.450248943071</v>
      </c>
      <c r="K621" s="1168">
        <v>8803.3279257471731</v>
      </c>
      <c r="L621" s="1151">
        <v>648.38640018597118</v>
      </c>
      <c r="M621" s="1222">
        <v>10238.069060538583</v>
      </c>
      <c r="N621" s="1152"/>
      <c r="O621" s="1153"/>
      <c r="P621" s="1154">
        <v>10786.524308134067</v>
      </c>
      <c r="Q621" s="1154">
        <v>2339.9979495137495</v>
      </c>
      <c r="R621" s="1213">
        <v>6563.2611288239086</v>
      </c>
      <c r="S621" s="1214">
        <v>35190.602629361914</v>
      </c>
      <c r="T621" s="1158">
        <v>20562.137666089799</v>
      </c>
      <c r="U621" s="1158">
        <v>33915.932003732989</v>
      </c>
      <c r="V621" s="1158">
        <v>19091.298483245271</v>
      </c>
      <c r="W621" s="1159"/>
      <c r="X621" s="1160">
        <v>34585.351529469619</v>
      </c>
      <c r="Y621" s="1160">
        <v>19794.633861745366</v>
      </c>
      <c r="Z621" s="1179">
        <v>28668.71137776698</v>
      </c>
      <c r="AA621" s="166" t="s">
        <v>123</v>
      </c>
      <c r="AB621" s="152"/>
      <c r="AC621" s="1116"/>
      <c r="AD621" s="1116"/>
      <c r="AE621" s="1116"/>
      <c r="AF621" s="1116"/>
      <c r="AG621" s="1116"/>
      <c r="AH621" s="1116"/>
      <c r="AI621" s="1116"/>
      <c r="AJ621" s="1116"/>
      <c r="AK621" s="1116"/>
      <c r="AL621" s="1116"/>
      <c r="AM621" s="1116"/>
      <c r="AN621" s="1116"/>
      <c r="AO621" s="1116"/>
      <c r="AP621" s="1116"/>
      <c r="AQ621" s="1116"/>
      <c r="AR621" s="1116"/>
      <c r="AS621" s="1116"/>
      <c r="AT621" s="1116"/>
      <c r="AU621" s="1116"/>
      <c r="AV621" s="1116"/>
      <c r="AW621" s="1116"/>
      <c r="AX621" s="1116"/>
      <c r="AY621" s="1116"/>
      <c r="AZ621" s="1116"/>
      <c r="BA621" s="1116"/>
      <c r="BB621" s="1116"/>
    </row>
    <row r="622" spans="1:54" ht="15.6" thickBot="1" x14ac:dyDescent="0.3">
      <c r="A622" s="1162" t="s">
        <v>144</v>
      </c>
      <c r="B622" s="160">
        <v>2035</v>
      </c>
      <c r="C622" s="1163">
        <v>26494.729741450934</v>
      </c>
      <c r="D622" s="1146">
        <v>19938.260904094648</v>
      </c>
      <c r="E622" s="1147">
        <v>23717.009024143808</v>
      </c>
      <c r="F622" s="1147">
        <v>18473.403336897456</v>
      </c>
      <c r="G622" s="1147"/>
      <c r="H622" s="1148">
        <v>25307.882228897128</v>
      </c>
      <c r="I622" s="1148">
        <v>19003.819274396301</v>
      </c>
      <c r="J622" s="1167">
        <v>22155.850751646714</v>
      </c>
      <c r="K622" s="1168">
        <v>8853.8155282336811</v>
      </c>
      <c r="L622" s="1151">
        <v>654.18692760272688</v>
      </c>
      <c r="M622" s="1222">
        <v>10390.265055796039</v>
      </c>
      <c r="N622" s="1152"/>
      <c r="O622" s="1153"/>
      <c r="P622" s="1154">
        <v>10906.523413396648</v>
      </c>
      <c r="Q622" s="1154">
        <v>2358.9882610249824</v>
      </c>
      <c r="R622" s="1213">
        <v>6632.7558372108151</v>
      </c>
      <c r="S622" s="1214">
        <v>35348.545269684619</v>
      </c>
      <c r="T622" s="1158">
        <v>20592.447831697376</v>
      </c>
      <c r="U622" s="1158">
        <v>34107.274079939845</v>
      </c>
      <c r="V622" s="1158">
        <v>19127.590264500184</v>
      </c>
      <c r="W622" s="1159"/>
      <c r="X622" s="1160">
        <v>34758.839655411313</v>
      </c>
      <c r="Y622" s="1160">
        <v>19829.089067499688</v>
      </c>
      <c r="Z622" s="1179">
        <v>28788.606588857529</v>
      </c>
      <c r="AA622" s="166" t="s">
        <v>123</v>
      </c>
      <c r="AB622" s="152"/>
      <c r="AC622" s="1116"/>
      <c r="AD622" s="1116"/>
      <c r="AE622" s="1116"/>
      <c r="AF622" s="1116"/>
      <c r="AG622" s="1116"/>
      <c r="AH622" s="1116"/>
      <c r="AI622" s="1116"/>
      <c r="AJ622" s="1116"/>
      <c r="AK622" s="1116"/>
      <c r="AL622" s="1116"/>
      <c r="AM622" s="1116"/>
      <c r="AN622" s="1116"/>
      <c r="AO622" s="1116"/>
      <c r="AP622" s="1116"/>
      <c r="AQ622" s="1116"/>
      <c r="AR622" s="1116"/>
      <c r="AS622" s="1116"/>
      <c r="AT622" s="1116"/>
      <c r="AU622" s="1116"/>
      <c r="AV622" s="1116"/>
      <c r="AW622" s="1116"/>
      <c r="AX622" s="1116"/>
      <c r="AY622" s="1116"/>
      <c r="AZ622" s="1116"/>
      <c r="BA622" s="1116"/>
      <c r="BB622" s="1116"/>
    </row>
    <row r="623" spans="1:54" ht="15" x14ac:dyDescent="0.25">
      <c r="A623" s="1185" t="s">
        <v>145</v>
      </c>
      <c r="B623" s="160">
        <v>2036</v>
      </c>
      <c r="C623" s="1163">
        <v>26601.530669438107</v>
      </c>
      <c r="D623" s="1146">
        <v>19959.56559746795</v>
      </c>
      <c r="E623" s="1147">
        <v>23753.038333004799</v>
      </c>
      <c r="F623" s="1147">
        <v>18501.466907386523</v>
      </c>
      <c r="G623" s="1147"/>
      <c r="H623" s="1148">
        <v>25385.253579285349</v>
      </c>
      <c r="I623" s="1148">
        <v>19022.547174363335</v>
      </c>
      <c r="J623" s="1167">
        <v>22203.900376824342</v>
      </c>
      <c r="K623" s="1168">
        <v>8904.7562125383429</v>
      </c>
      <c r="L623" s="1151">
        <v>659.95388882320208</v>
      </c>
      <c r="M623" s="1222">
        <v>10543.676589647417</v>
      </c>
      <c r="N623" s="1152"/>
      <c r="O623" s="1153"/>
      <c r="P623" s="1154">
        <v>11027.797808838368</v>
      </c>
      <c r="Q623" s="1154">
        <v>2377.7933185009397</v>
      </c>
      <c r="R623" s="1213">
        <v>6702.7955636696543</v>
      </c>
      <c r="S623" s="1214">
        <v>35506.286881976448</v>
      </c>
      <c r="T623" s="1158">
        <v>20619.519486291152</v>
      </c>
      <c r="U623" s="1158">
        <v>34296.714922652216</v>
      </c>
      <c r="V623" s="1158">
        <v>19161.420796209724</v>
      </c>
      <c r="W623" s="1159"/>
      <c r="X623" s="1160">
        <v>34931.328954019009</v>
      </c>
      <c r="Y623" s="1160">
        <v>19860.64208954576</v>
      </c>
      <c r="Z623" s="1179">
        <v>28906.695940493995</v>
      </c>
      <c r="AA623" s="166" t="s">
        <v>123</v>
      </c>
      <c r="AB623" s="152"/>
      <c r="AC623" s="1116"/>
      <c r="AD623" s="1116"/>
      <c r="AE623" s="1116"/>
      <c r="AF623" s="1116"/>
      <c r="AG623" s="1116"/>
      <c r="AH623" s="1116"/>
      <c r="AI623" s="1116"/>
      <c r="AJ623" s="1116"/>
      <c r="AK623" s="1116"/>
      <c r="AL623" s="1116"/>
      <c r="AM623" s="1116"/>
      <c r="AN623" s="1116"/>
      <c r="AO623" s="1116"/>
      <c r="AP623" s="1116"/>
      <c r="AQ623" s="1116"/>
      <c r="AR623" s="1116"/>
      <c r="AS623" s="1116"/>
      <c r="AT623" s="1116"/>
      <c r="AU623" s="1116"/>
      <c r="AV623" s="1116"/>
      <c r="AW623" s="1116"/>
      <c r="AX623" s="1116"/>
      <c r="AY623" s="1116"/>
      <c r="AZ623" s="1116"/>
      <c r="BA623" s="1116"/>
      <c r="BB623" s="1116"/>
    </row>
    <row r="624" spans="1:54" ht="15" x14ac:dyDescent="0.25">
      <c r="A624" s="1186" t="s">
        <v>146</v>
      </c>
      <c r="B624" s="160">
        <v>2037</v>
      </c>
      <c r="C624" s="1163">
        <v>26707.636197230044</v>
      </c>
      <c r="D624" s="1146">
        <v>19977.658572690605</v>
      </c>
      <c r="E624" s="1147">
        <v>23786.02739076997</v>
      </c>
      <c r="F624" s="1147">
        <v>18527.16239745358</v>
      </c>
      <c r="G624" s="1147"/>
      <c r="H624" s="1148">
        <v>25461.044321519032</v>
      </c>
      <c r="I624" s="1148">
        <v>19038.197957553064</v>
      </c>
      <c r="J624" s="1167">
        <v>22249.621139536048</v>
      </c>
      <c r="K624" s="1168">
        <v>8956.1286487281886</v>
      </c>
      <c r="L624" s="1151">
        <v>665.68061814258283</v>
      </c>
      <c r="M624" s="1222">
        <v>10698.281730272502</v>
      </c>
      <c r="N624" s="1152"/>
      <c r="O624" s="1153"/>
      <c r="P624" s="1154">
        <v>11150.319875767322</v>
      </c>
      <c r="Q624" s="1154">
        <v>2396.4074556615269</v>
      </c>
      <c r="R624" s="1213">
        <v>6773.3636657144243</v>
      </c>
      <c r="S624" s="1214">
        <v>35663.764845958234</v>
      </c>
      <c r="T624" s="1158">
        <v>20643.339190833187</v>
      </c>
      <c r="U624" s="1158">
        <v>34484.309121042475</v>
      </c>
      <c r="V624" s="1158">
        <v>19192.843015596161</v>
      </c>
      <c r="W624" s="1159"/>
      <c r="X624" s="1160">
        <v>35102.808139993984</v>
      </c>
      <c r="Y624" s="1160">
        <v>19889.319946721051</v>
      </c>
      <c r="Z624" s="1179">
        <v>29022.984805250471</v>
      </c>
      <c r="AA624" s="166" t="s">
        <v>123</v>
      </c>
      <c r="AB624" s="152"/>
      <c r="AC624" s="1116"/>
      <c r="AD624" s="1116"/>
      <c r="AE624" s="1116"/>
      <c r="AF624" s="1116"/>
      <c r="AG624" s="1116"/>
      <c r="AH624" s="1116"/>
      <c r="AI624" s="1116"/>
      <c r="AJ624" s="1116"/>
      <c r="AK624" s="1116"/>
      <c r="AL624" s="1116"/>
      <c r="AM624" s="1116"/>
      <c r="AN624" s="1116"/>
      <c r="AO624" s="1116"/>
      <c r="AP624" s="1116"/>
      <c r="AQ624" s="1116"/>
      <c r="AR624" s="1116"/>
      <c r="AS624" s="1116"/>
      <c r="AT624" s="1116"/>
      <c r="AU624" s="1116"/>
      <c r="AV624" s="1116"/>
      <c r="AW624" s="1116"/>
      <c r="AX624" s="1116"/>
      <c r="AY624" s="1116"/>
      <c r="AZ624" s="1116"/>
      <c r="BA624" s="1116"/>
      <c r="BB624" s="1116"/>
    </row>
    <row r="625" spans="1:54" ht="15.6" thickBot="1" x14ac:dyDescent="0.3">
      <c r="A625" s="1187" t="s">
        <v>147</v>
      </c>
      <c r="B625" s="160">
        <v>2038</v>
      </c>
      <c r="C625" s="1163">
        <v>26812.658846771559</v>
      </c>
      <c r="D625" s="1146">
        <v>19992.377804892247</v>
      </c>
      <c r="E625" s="1147">
        <v>23815.876068176371</v>
      </c>
      <c r="F625" s="1147">
        <v>18550.411815465777</v>
      </c>
      <c r="G625" s="1147"/>
      <c r="H625" s="1148">
        <v>25534.986909687635</v>
      </c>
      <c r="I625" s="1148">
        <v>19050.675357965338</v>
      </c>
      <c r="J625" s="1167">
        <v>22292.831133826487</v>
      </c>
      <c r="K625" s="1168">
        <v>9007.7952208437891</v>
      </c>
      <c r="L625" s="1151">
        <v>671.35533125791119</v>
      </c>
      <c r="M625" s="1222">
        <v>10853.974677442295</v>
      </c>
      <c r="N625" s="1152"/>
      <c r="O625" s="1153"/>
      <c r="P625" s="1154">
        <v>11273.951747634146</v>
      </c>
      <c r="Q625" s="1154">
        <v>2414.798405395185</v>
      </c>
      <c r="R625" s="1213">
        <v>6844.3750765146651</v>
      </c>
      <c r="S625" s="1214">
        <v>35820.454067615348</v>
      </c>
      <c r="T625" s="1158">
        <v>20663.733136150156</v>
      </c>
      <c r="U625" s="1158">
        <v>34669.850745618663</v>
      </c>
      <c r="V625" s="1158">
        <v>19221.767146723687</v>
      </c>
      <c r="W625" s="1159"/>
      <c r="X625" s="1160">
        <v>35272.901268085639</v>
      </c>
      <c r="Y625" s="1160">
        <v>19915.001279968288</v>
      </c>
      <c r="Z625" s="1179">
        <v>29137.206210341152</v>
      </c>
      <c r="AA625" s="166" t="s">
        <v>123</v>
      </c>
      <c r="AB625" s="152"/>
      <c r="AC625" s="1116"/>
      <c r="AD625" s="1116"/>
      <c r="AE625" s="1116"/>
      <c r="AF625" s="1116"/>
      <c r="AG625" s="1116"/>
      <c r="AH625" s="1116"/>
      <c r="AI625" s="1116"/>
      <c r="AJ625" s="1116"/>
      <c r="AK625" s="1116"/>
      <c r="AL625" s="1116"/>
      <c r="AM625" s="1116"/>
      <c r="AN625" s="1116"/>
      <c r="AO625" s="1116"/>
      <c r="AP625" s="1116"/>
      <c r="AQ625" s="1116"/>
      <c r="AR625" s="1116"/>
      <c r="AS625" s="1116"/>
      <c r="AT625" s="1116"/>
      <c r="AU625" s="1116"/>
      <c r="AV625" s="1116"/>
      <c r="AW625" s="1116"/>
      <c r="AX625" s="1116"/>
      <c r="AY625" s="1116"/>
      <c r="AZ625" s="1116"/>
      <c r="BA625" s="1116"/>
      <c r="BB625" s="1116"/>
    </row>
    <row r="626" spans="1:54" ht="15" x14ac:dyDescent="0.25">
      <c r="B626" s="160">
        <v>2039</v>
      </c>
      <c r="C626" s="1163">
        <v>26916.071266813538</v>
      </c>
      <c r="D626" s="1146">
        <v>20003.528223578061</v>
      </c>
      <c r="E626" s="1147">
        <v>23842.420548534043</v>
      </c>
      <c r="F626" s="1147">
        <v>18571.087563049143</v>
      </c>
      <c r="G626" s="1147"/>
      <c r="H626" s="1148">
        <v>25606.704624713584</v>
      </c>
      <c r="I626" s="1148">
        <v>19059.849176273801</v>
      </c>
      <c r="J626" s="1167">
        <v>22333.276900493693</v>
      </c>
      <c r="K626" s="1168">
        <v>9059.5703615138045</v>
      </c>
      <c r="L626" s="1151">
        <v>676.96505713547253</v>
      </c>
      <c r="M626" s="1222">
        <v>11010.627186621217</v>
      </c>
      <c r="N626" s="1152"/>
      <c r="O626" s="1153"/>
      <c r="P626" s="1154">
        <v>11398.518450169346</v>
      </c>
      <c r="Q626" s="1154">
        <v>2432.923286677651</v>
      </c>
      <c r="R626" s="1213">
        <v>6915.7208684234984</v>
      </c>
      <c r="S626" s="1214">
        <v>35975.641628327343</v>
      </c>
      <c r="T626" s="1158">
        <v>20680.493280713534</v>
      </c>
      <c r="U626" s="1158">
        <v>34853.047735155262</v>
      </c>
      <c r="V626" s="1158">
        <v>19248.052620184615</v>
      </c>
      <c r="W626" s="1159"/>
      <c r="X626" s="1160">
        <v>35441.09519327202</v>
      </c>
      <c r="Y626" s="1160">
        <v>19937.52243891836</v>
      </c>
      <c r="Z626" s="1179">
        <v>29248.99776891719</v>
      </c>
      <c r="AA626" s="166" t="s">
        <v>123</v>
      </c>
      <c r="AB626" s="152"/>
      <c r="AC626" s="1116"/>
      <c r="AD626" s="1116"/>
      <c r="AE626" s="1116"/>
      <c r="AF626" s="1116"/>
      <c r="AG626" s="1116"/>
      <c r="AH626" s="1116"/>
      <c r="AI626" s="1116"/>
      <c r="AJ626" s="1116"/>
      <c r="AK626" s="1116"/>
      <c r="AL626" s="1116"/>
      <c r="AM626" s="1116"/>
      <c r="AN626" s="1116"/>
      <c r="AO626" s="1116"/>
      <c r="AP626" s="1116"/>
      <c r="AQ626" s="1116"/>
      <c r="AR626" s="1116"/>
      <c r="AS626" s="1116"/>
      <c r="AT626" s="1116"/>
      <c r="AU626" s="1116"/>
      <c r="AV626" s="1116"/>
      <c r="AW626" s="1116"/>
      <c r="AX626" s="1116"/>
      <c r="AY626" s="1116"/>
      <c r="AZ626" s="1116"/>
      <c r="BA626" s="1116"/>
      <c r="BB626" s="1116"/>
    </row>
    <row r="627" spans="1:54" ht="15" x14ac:dyDescent="0.25">
      <c r="B627" s="160">
        <v>2040</v>
      </c>
      <c r="C627" s="1163">
        <v>27017.41751150434</v>
      </c>
      <c r="D627" s="1146">
        <v>20010.919028869954</v>
      </c>
      <c r="E627" s="1147">
        <v>23865.553565195944</v>
      </c>
      <c r="F627" s="1147">
        <v>18589.10608919464</v>
      </c>
      <c r="G627" s="1147"/>
      <c r="H627" s="1148">
        <v>25675.881025686434</v>
      </c>
      <c r="I627" s="1148">
        <v>19065.617071696</v>
      </c>
      <c r="J627" s="1167">
        <v>22370.749048691217</v>
      </c>
      <c r="K627" s="1168">
        <v>9111.2912697003267</v>
      </c>
      <c r="L627" s="1151">
        <v>682.49686288731436</v>
      </c>
      <c r="M627" s="1222">
        <v>11176.607985739447</v>
      </c>
      <c r="N627" s="1152"/>
      <c r="O627" s="1153"/>
      <c r="P627" s="1154">
        <v>11529.300790419693</v>
      </c>
      <c r="Q627" s="1154">
        <v>2450.9632884650327</v>
      </c>
      <c r="R627" s="1213">
        <v>6990.1320394423628</v>
      </c>
      <c r="S627" s="1214">
        <v>36128.708781204667</v>
      </c>
      <c r="T627" s="1158">
        <v>20693.415891757268</v>
      </c>
      <c r="U627" s="1158">
        <v>35042.161550935387</v>
      </c>
      <c r="V627" s="1158">
        <v>19271.602952081954</v>
      </c>
      <c r="W627" s="1159"/>
      <c r="X627" s="1160">
        <v>35611.046463775449</v>
      </c>
      <c r="Y627" s="1160">
        <v>19956.898124214189</v>
      </c>
      <c r="Z627" s="1179">
        <v>29360.881088133581</v>
      </c>
      <c r="AA627" s="166" t="s">
        <v>123</v>
      </c>
      <c r="AB627" s="152"/>
      <c r="AC627" s="1116"/>
      <c r="AD627" s="1116"/>
      <c r="AE627" s="1116"/>
      <c r="AF627" s="1116"/>
      <c r="AG627" s="1116"/>
      <c r="AH627" s="1116"/>
      <c r="AI627" s="1116"/>
      <c r="AJ627" s="1116"/>
      <c r="AK627" s="1116"/>
      <c r="AL627" s="1116"/>
      <c r="AM627" s="1116"/>
      <c r="AN627" s="1116"/>
      <c r="AO627" s="1116"/>
      <c r="AP627" s="1116"/>
      <c r="AQ627" s="1116"/>
      <c r="AR627" s="1116"/>
      <c r="AS627" s="1116"/>
      <c r="AT627" s="1116"/>
      <c r="AU627" s="1116"/>
      <c r="AV627" s="1116"/>
      <c r="AW627" s="1116"/>
      <c r="AX627" s="1116"/>
      <c r="AY627" s="1116"/>
      <c r="AZ627" s="1116"/>
      <c r="BA627" s="1116"/>
      <c r="BB627" s="1116"/>
    </row>
    <row r="628" spans="1:54" ht="15" x14ac:dyDescent="0.25">
      <c r="B628" s="160">
        <v>2041</v>
      </c>
      <c r="C628" s="1163">
        <v>27116.551395550647</v>
      </c>
      <c r="D628" s="1146">
        <v>20014.442052113809</v>
      </c>
      <c r="E628" s="1147">
        <v>23885.26997101013</v>
      </c>
      <c r="F628" s="1147">
        <v>18604.46338473678</v>
      </c>
      <c r="G628" s="1147"/>
      <c r="H628" s="1148">
        <v>25742.42463005679</v>
      </c>
      <c r="I628" s="1148">
        <v>19067.938771648893</v>
      </c>
      <c r="J628" s="1167">
        <v>22405.181700852841</v>
      </c>
      <c r="K628" s="1168">
        <v>9162.8985922216016</v>
      </c>
      <c r="L628" s="1151">
        <v>687.94054845225276</v>
      </c>
      <c r="M628" s="1222">
        <v>11326.326671774623</v>
      </c>
      <c r="N628" s="1152"/>
      <c r="O628" s="1153"/>
      <c r="P628" s="1154">
        <v>11649.874541780853</v>
      </c>
      <c r="Q628" s="1154">
        <v>2468.2359998514639</v>
      </c>
      <c r="R628" s="1213">
        <v>7059.0552708161586</v>
      </c>
      <c r="S628" s="1214">
        <v>36279.449987772248</v>
      </c>
      <c r="T628" s="1158">
        <v>20702.382600566063</v>
      </c>
      <c r="U628" s="1158">
        <v>35211.596642784752</v>
      </c>
      <c r="V628" s="1158">
        <v>19292.403933189034</v>
      </c>
      <c r="W628" s="1159"/>
      <c r="X628" s="1160">
        <v>35770.315412930824</v>
      </c>
      <c r="Y628" s="1160">
        <v>19972.601169225232</v>
      </c>
      <c r="Z628" s="1179">
        <v>29464.236971669001</v>
      </c>
      <c r="AA628" s="166" t="s">
        <v>123</v>
      </c>
      <c r="AB628" s="152"/>
      <c r="AC628" s="1116"/>
      <c r="AD628" s="1116"/>
      <c r="AE628" s="1116"/>
      <c r="AF628" s="1116"/>
      <c r="AG628" s="1116"/>
      <c r="AH628" s="1116"/>
      <c r="AI628" s="1116"/>
      <c r="AJ628" s="1116"/>
      <c r="AK628" s="1116"/>
      <c r="AL628" s="1116"/>
      <c r="AM628" s="1116"/>
      <c r="AN628" s="1116"/>
      <c r="AO628" s="1116"/>
      <c r="AP628" s="1116"/>
      <c r="AQ628" s="1116"/>
      <c r="AR628" s="1116"/>
      <c r="AS628" s="1116"/>
      <c r="AT628" s="1116"/>
      <c r="AU628" s="1116"/>
      <c r="AV628" s="1116"/>
      <c r="AW628" s="1116"/>
      <c r="AX628" s="1116"/>
      <c r="AY628" s="1116"/>
      <c r="AZ628" s="1116"/>
      <c r="BA628" s="1116"/>
      <c r="BB628" s="1116"/>
    </row>
    <row r="629" spans="1:54" ht="15" x14ac:dyDescent="0.25">
      <c r="B629" s="160">
        <v>2042</v>
      </c>
      <c r="C629" s="1163">
        <v>27213.331341429319</v>
      </c>
      <c r="D629" s="1146">
        <v>20013.951684362062</v>
      </c>
      <c r="E629" s="1147">
        <v>23901.650610576835</v>
      </c>
      <c r="F629" s="1147">
        <v>18617.222420301678</v>
      </c>
      <c r="G629" s="1147"/>
      <c r="H629" s="1148">
        <v>25806.272146866297</v>
      </c>
      <c r="I629" s="1148">
        <v>19066.805881468656</v>
      </c>
      <c r="J629" s="1167">
        <v>22436.539014167476</v>
      </c>
      <c r="K629" s="1168">
        <v>9214.3340838169861</v>
      </c>
      <c r="L629" s="1151">
        <v>693.28459419310957</v>
      </c>
      <c r="M629" s="1222">
        <v>11485.168514269808</v>
      </c>
      <c r="N629" s="1152"/>
      <c r="O629" s="1153"/>
      <c r="P629" s="1154">
        <v>11776.473308725992</v>
      </c>
      <c r="Q629" s="1154">
        <v>2485.3848194606098</v>
      </c>
      <c r="R629" s="1213">
        <v>7130.9290640933004</v>
      </c>
      <c r="S629" s="1214">
        <v>36427.665425246305</v>
      </c>
      <c r="T629" s="1158">
        <v>20707.23627855517</v>
      </c>
      <c r="U629" s="1158">
        <v>35386.819124846646</v>
      </c>
      <c r="V629" s="1158">
        <v>19310.507014494786</v>
      </c>
      <c r="W629" s="1159"/>
      <c r="X629" s="1160">
        <v>35931.062910095323</v>
      </c>
      <c r="Y629" s="1160">
        <v>19985.051011476127</v>
      </c>
      <c r="Z629" s="1179">
        <v>29567.468078260776</v>
      </c>
      <c r="AA629" s="166" t="s">
        <v>123</v>
      </c>
      <c r="AB629" s="152"/>
      <c r="AC629" s="1116"/>
      <c r="AD629" s="1116"/>
      <c r="AE629" s="1116"/>
      <c r="AF629" s="1116"/>
      <c r="AG629" s="1116"/>
      <c r="AH629" s="1116"/>
      <c r="AI629" s="1116"/>
      <c r="AJ629" s="1116"/>
      <c r="AK629" s="1116"/>
      <c r="AL629" s="1116"/>
      <c r="AM629" s="1116"/>
      <c r="AN629" s="1116"/>
      <c r="AO629" s="1116"/>
      <c r="AP629" s="1116"/>
      <c r="AQ629" s="1116"/>
      <c r="AR629" s="1116"/>
      <c r="AS629" s="1116"/>
      <c r="AT629" s="1116"/>
      <c r="AU629" s="1116"/>
      <c r="AV629" s="1116"/>
      <c r="AW629" s="1116"/>
      <c r="AX629" s="1116"/>
      <c r="AY629" s="1116"/>
      <c r="AZ629" s="1116"/>
      <c r="BA629" s="1116"/>
      <c r="BB629" s="1116"/>
    </row>
    <row r="630" spans="1:54" ht="15" x14ac:dyDescent="0.25">
      <c r="B630" s="160">
        <v>2043</v>
      </c>
      <c r="C630" s="1163">
        <v>27307.307772596065</v>
      </c>
      <c r="D630" s="1146">
        <v>20009.172563945474</v>
      </c>
      <c r="E630" s="1147">
        <v>23914.775436323303</v>
      </c>
      <c r="F630" s="1147">
        <v>18627.445471593441</v>
      </c>
      <c r="G630" s="1147"/>
      <c r="H630" s="1148">
        <v>25867.163595914044</v>
      </c>
      <c r="I630" s="1148">
        <v>19062.187026315103</v>
      </c>
      <c r="J630" s="1167">
        <v>22464.675311114574</v>
      </c>
      <c r="K630" s="1168">
        <v>9265.4345311898251</v>
      </c>
      <c r="L630" s="1151">
        <v>698.51288597855796</v>
      </c>
      <c r="M630" s="1222">
        <v>11644.43835885541</v>
      </c>
      <c r="N630" s="1152"/>
      <c r="O630" s="1153"/>
      <c r="P630" s="1154">
        <v>11903.446397317355</v>
      </c>
      <c r="Q630" s="1154">
        <v>2502.1441200318413</v>
      </c>
      <c r="R630" s="1213">
        <v>7202.7952586745987</v>
      </c>
      <c r="S630" s="1214">
        <v>36572.74230378589</v>
      </c>
      <c r="T630" s="1158">
        <v>20707.685449924033</v>
      </c>
      <c r="U630" s="1158">
        <v>35559.213795178715</v>
      </c>
      <c r="V630" s="1158">
        <v>19325.958357571999</v>
      </c>
      <c r="W630" s="1159"/>
      <c r="X630" s="1160">
        <v>36088.815988725983</v>
      </c>
      <c r="Y630" s="1160">
        <v>19993.983964504343</v>
      </c>
      <c r="Z630" s="1179">
        <v>29667.470569789173</v>
      </c>
      <c r="AA630" s="166" t="s">
        <v>123</v>
      </c>
      <c r="AB630" s="152"/>
      <c r="AC630" s="1116"/>
      <c r="AD630" s="1116"/>
      <c r="AE630" s="1116"/>
      <c r="AF630" s="1116"/>
      <c r="AG630" s="1116"/>
      <c r="AH630" s="1116"/>
      <c r="AI630" s="1116"/>
      <c r="AJ630" s="1116"/>
      <c r="AK630" s="1116"/>
      <c r="AL630" s="1116"/>
      <c r="AM630" s="1116"/>
      <c r="AN630" s="1116"/>
      <c r="AO630" s="1116"/>
      <c r="AP630" s="1116"/>
      <c r="AQ630" s="1116"/>
      <c r="AR630" s="1116"/>
      <c r="AS630" s="1116"/>
      <c r="AT630" s="1116"/>
      <c r="AU630" s="1116"/>
      <c r="AV630" s="1116"/>
      <c r="AW630" s="1116"/>
      <c r="AX630" s="1116"/>
      <c r="AY630" s="1116"/>
      <c r="AZ630" s="1116"/>
      <c r="BA630" s="1116"/>
      <c r="BB630" s="1116"/>
    </row>
    <row r="631" spans="1:54" ht="15" x14ac:dyDescent="0.25">
      <c r="B631" s="160">
        <v>2044</v>
      </c>
      <c r="C631" s="1163">
        <v>27397.967042150332</v>
      </c>
      <c r="D631" s="1146">
        <v>19999.790404834872</v>
      </c>
      <c r="E631" s="1147">
        <v>23924.757136563279</v>
      </c>
      <c r="F631" s="1147">
        <v>18635.220312608741</v>
      </c>
      <c r="G631" s="1147"/>
      <c r="H631" s="1148">
        <v>25924.806247917029</v>
      </c>
      <c r="I631" s="1148">
        <v>19054.061200161585</v>
      </c>
      <c r="J631" s="1167">
        <v>22489.433724039307</v>
      </c>
      <c r="K631" s="1168">
        <v>9316.0135589519687</v>
      </c>
      <c r="L631" s="1151">
        <v>703.60773247420934</v>
      </c>
      <c r="M631" s="1222">
        <v>11803.909004114494</v>
      </c>
      <c r="N631" s="1152"/>
      <c r="O631" s="1153"/>
      <c r="P631" s="1154">
        <v>12030.557082058556</v>
      </c>
      <c r="Q631" s="1154">
        <v>2518.4631149685583</v>
      </c>
      <c r="R631" s="1213">
        <v>7274.5100985135578</v>
      </c>
      <c r="S631" s="1214">
        <v>36713.980601102303</v>
      </c>
      <c r="T631" s="1158">
        <v>20703.398137309083</v>
      </c>
      <c r="U631" s="1158">
        <v>35728.666140677771</v>
      </c>
      <c r="V631" s="1158">
        <v>19338.828045082952</v>
      </c>
      <c r="W631" s="1159"/>
      <c r="X631" s="1160">
        <v>36243.152439831654</v>
      </c>
      <c r="Y631" s="1160">
        <v>19999.284022254396</v>
      </c>
      <c r="Z631" s="1179">
        <v>29763.943822552865</v>
      </c>
      <c r="AA631" s="166" t="s">
        <v>123</v>
      </c>
      <c r="AB631" s="152"/>
      <c r="AC631" s="1116"/>
      <c r="AD631" s="1116"/>
      <c r="AE631" s="1116"/>
      <c r="AF631" s="1116"/>
      <c r="AG631" s="1116"/>
      <c r="AH631" s="1116"/>
      <c r="AI631" s="1116"/>
      <c r="AJ631" s="1116"/>
      <c r="AK631" s="1116"/>
      <c r="AL631" s="1116"/>
      <c r="AM631" s="1116"/>
      <c r="AN631" s="1116"/>
      <c r="AO631" s="1116"/>
      <c r="AP631" s="1116"/>
      <c r="AQ631" s="1116"/>
      <c r="AR631" s="1116"/>
      <c r="AS631" s="1116"/>
      <c r="AT631" s="1116"/>
      <c r="AU631" s="1116"/>
      <c r="AV631" s="1116"/>
      <c r="AW631" s="1116"/>
      <c r="AX631" s="1116"/>
      <c r="AY631" s="1116"/>
      <c r="AZ631" s="1116"/>
      <c r="BA631" s="1116"/>
      <c r="BB631" s="1116"/>
    </row>
    <row r="632" spans="1:54" ht="15" x14ac:dyDescent="0.25">
      <c r="B632" s="160">
        <v>2045</v>
      </c>
      <c r="C632" s="1163">
        <v>27484.927410497381</v>
      </c>
      <c r="D632" s="1146">
        <v>19985.555724426958</v>
      </c>
      <c r="E632" s="1147">
        <v>23931.688291403512</v>
      </c>
      <c r="F632" s="1147">
        <v>18640.61905487104</v>
      </c>
      <c r="G632" s="1147"/>
      <c r="H632" s="1148">
        <v>25978.983442933732</v>
      </c>
      <c r="I632" s="1148">
        <v>19042.411797665718</v>
      </c>
      <c r="J632" s="1167">
        <v>22510.697620299725</v>
      </c>
      <c r="K632" s="1168">
        <v>9365.9281017654994</v>
      </c>
      <c r="L632" s="1151">
        <v>708.55348586658022</v>
      </c>
      <c r="M632" s="1222">
        <v>11963.38115125655</v>
      </c>
      <c r="N632" s="1152"/>
      <c r="O632" s="1153"/>
      <c r="P632" s="1154">
        <v>12157.607269737769</v>
      </c>
      <c r="Q632" s="1154">
        <v>2534.3012228546504</v>
      </c>
      <c r="R632" s="1213">
        <v>7345.9542462962099</v>
      </c>
      <c r="S632" s="1214">
        <v>36850.855512262882</v>
      </c>
      <c r="T632" s="1158">
        <v>20694.10921029354</v>
      </c>
      <c r="U632" s="1158">
        <v>35895.06944266006</v>
      </c>
      <c r="V632" s="1158">
        <v>19349.172540737622</v>
      </c>
      <c r="W632" s="1159"/>
      <c r="X632" s="1160">
        <v>36393.747689216296</v>
      </c>
      <c r="Y632" s="1160">
        <v>20000.855663760765</v>
      </c>
      <c r="Z632" s="1179">
        <v>29856.651866595934</v>
      </c>
      <c r="AA632" s="166" t="s">
        <v>123</v>
      </c>
      <c r="AB632" s="152"/>
      <c r="AC632" s="1116"/>
      <c r="AD632" s="1116"/>
      <c r="AE632" s="1116"/>
      <c r="AF632" s="1116"/>
      <c r="AG632" s="1116"/>
      <c r="AH632" s="1116"/>
      <c r="AI632" s="1116"/>
      <c r="AJ632" s="1116"/>
      <c r="AK632" s="1116"/>
      <c r="AL632" s="1116"/>
      <c r="AM632" s="1116"/>
      <c r="AN632" s="1116"/>
      <c r="AO632" s="1116"/>
      <c r="AP632" s="1116"/>
      <c r="AQ632" s="1116"/>
      <c r="AR632" s="1116"/>
      <c r="AS632" s="1116"/>
      <c r="AT632" s="1116"/>
      <c r="AU632" s="1116"/>
      <c r="AV632" s="1116"/>
      <c r="AW632" s="1116"/>
      <c r="AX632" s="1116"/>
      <c r="AY632" s="1116"/>
      <c r="AZ632" s="1116"/>
      <c r="BA632" s="1116"/>
      <c r="BB632" s="1116"/>
    </row>
    <row r="633" spans="1:54" ht="15" x14ac:dyDescent="0.25">
      <c r="B633" s="160">
        <v>2046</v>
      </c>
      <c r="C633" s="1163">
        <v>27567.969305767772</v>
      </c>
      <c r="D633" s="1146">
        <v>19966.325669761984</v>
      </c>
      <c r="E633" s="1147">
        <v>23935.641166857615</v>
      </c>
      <c r="F633" s="1147">
        <v>18643.697987063959</v>
      </c>
      <c r="G633" s="1147"/>
      <c r="H633" s="1148">
        <v>26029.576947764243</v>
      </c>
      <c r="I633" s="1148">
        <v>19027.240116961428</v>
      </c>
      <c r="J633" s="1167">
        <v>22528.408532362835</v>
      </c>
      <c r="K633" s="1168">
        <v>9415.0891574716734</v>
      </c>
      <c r="L633" s="1151">
        <v>713.3381213587711</v>
      </c>
      <c r="M633" s="1222">
        <v>12122.711051574923</v>
      </c>
      <c r="N633" s="1152"/>
      <c r="O633" s="1153"/>
      <c r="P633" s="1154">
        <v>12284.460186037897</v>
      </c>
      <c r="Q633" s="1154">
        <v>2549.6320342323461</v>
      </c>
      <c r="R633" s="1213">
        <v>7417.046110135122</v>
      </c>
      <c r="S633" s="1214">
        <v>36983.058463239446</v>
      </c>
      <c r="T633" s="1158">
        <v>20679.663791120754</v>
      </c>
      <c r="U633" s="1158">
        <v>36058.352218432541</v>
      </c>
      <c r="V633" s="1158">
        <v>19357.03610842273</v>
      </c>
      <c r="W633" s="1159"/>
      <c r="X633" s="1160">
        <v>36540.409494691201</v>
      </c>
      <c r="Y633" s="1160">
        <v>19998.645795916535</v>
      </c>
      <c r="Z633" s="1179">
        <v>29945.454642497956</v>
      </c>
      <c r="AA633" s="166" t="s">
        <v>123</v>
      </c>
      <c r="AB633" s="152"/>
      <c r="AC633" s="1116"/>
      <c r="AD633" s="1116"/>
      <c r="AE633" s="1116"/>
      <c r="AF633" s="1116"/>
      <c r="AG633" s="1116"/>
      <c r="AH633" s="1116"/>
      <c r="AI633" s="1116"/>
      <c r="AJ633" s="1116"/>
      <c r="AK633" s="1116"/>
      <c r="AL633" s="1116"/>
      <c r="AM633" s="1116"/>
      <c r="AN633" s="1116"/>
      <c r="AO633" s="1116"/>
      <c r="AP633" s="1116"/>
      <c r="AQ633" s="1116"/>
      <c r="AR633" s="1116"/>
      <c r="AS633" s="1116"/>
      <c r="AT633" s="1116"/>
      <c r="AU633" s="1116"/>
      <c r="AV633" s="1116"/>
      <c r="AW633" s="1116"/>
      <c r="AX633" s="1116"/>
      <c r="AY633" s="1116"/>
      <c r="AZ633" s="1116"/>
      <c r="BA633" s="1116"/>
      <c r="BB633" s="1116"/>
    </row>
    <row r="634" spans="1:54" ht="15" x14ac:dyDescent="0.25">
      <c r="B634" s="160">
        <v>2047</v>
      </c>
      <c r="C634" s="1163">
        <v>27647.097451600785</v>
      </c>
      <c r="D634" s="1146">
        <v>19942.048880026032</v>
      </c>
      <c r="E634" s="1147">
        <v>23936.644243833154</v>
      </c>
      <c r="F634" s="1147">
        <v>18644.4792932366</v>
      </c>
      <c r="G634" s="1147"/>
      <c r="H634" s="1148">
        <v>26076.597205129994</v>
      </c>
      <c r="I634" s="1148">
        <v>19008.537729218293</v>
      </c>
      <c r="J634" s="1167">
        <v>22542.567467174144</v>
      </c>
      <c r="K634" s="1168">
        <v>9463.4836241444864</v>
      </c>
      <c r="L634" s="1151">
        <v>717.95283667502827</v>
      </c>
      <c r="M634" s="1222">
        <v>12281.805388667868</v>
      </c>
      <c r="N634" s="1152"/>
      <c r="O634" s="1153"/>
      <c r="P634" s="1154">
        <v>12411.047126957314</v>
      </c>
      <c r="Q634" s="1154">
        <v>2564.4474393676091</v>
      </c>
      <c r="R634" s="1213">
        <v>7487.7472831624609</v>
      </c>
      <c r="S634" s="1214">
        <v>37110.581075745271</v>
      </c>
      <c r="T634" s="1158">
        <v>20660.001716701059</v>
      </c>
      <c r="U634" s="1158">
        <v>36218.449632501026</v>
      </c>
      <c r="V634" s="1158">
        <v>19362.432129911627</v>
      </c>
      <c r="W634" s="1159"/>
      <c r="X634" s="1160">
        <v>36683.106418331292</v>
      </c>
      <c r="Y634" s="1160">
        <v>19992.625859098203</v>
      </c>
      <c r="Z634" s="1179">
        <v>30030.314750336605</v>
      </c>
      <c r="AA634" s="166" t="s">
        <v>123</v>
      </c>
      <c r="AB634" s="152"/>
      <c r="AC634" s="1116"/>
      <c r="AD634" s="1116"/>
      <c r="AE634" s="1116"/>
      <c r="AF634" s="1116"/>
      <c r="AG634" s="1116"/>
      <c r="AH634" s="1116"/>
      <c r="AI634" s="1116"/>
      <c r="AJ634" s="1116"/>
      <c r="AK634" s="1116"/>
      <c r="AL634" s="1116"/>
      <c r="AM634" s="1116"/>
      <c r="AN634" s="1116"/>
      <c r="AO634" s="1116"/>
      <c r="AP634" s="1116"/>
      <c r="AQ634" s="1116"/>
      <c r="AR634" s="1116"/>
      <c r="AS634" s="1116"/>
      <c r="AT634" s="1116"/>
      <c r="AU634" s="1116"/>
      <c r="AV634" s="1116"/>
      <c r="AW634" s="1116"/>
      <c r="AX634" s="1116"/>
      <c r="AY634" s="1116"/>
      <c r="AZ634" s="1116"/>
      <c r="BA634" s="1116"/>
      <c r="BB634" s="1116"/>
    </row>
    <row r="635" spans="1:54" ht="15" x14ac:dyDescent="0.25">
      <c r="B635" s="160">
        <v>2048</v>
      </c>
      <c r="C635" s="1163">
        <v>27722.442980443724</v>
      </c>
      <c r="D635" s="1146">
        <v>19912.684527644386</v>
      </c>
      <c r="E635" s="1147">
        <v>23934.693404608559</v>
      </c>
      <c r="F635" s="1147">
        <v>18642.95976605656</v>
      </c>
      <c r="G635" s="1147"/>
      <c r="H635" s="1148">
        <v>26120.12303777906</v>
      </c>
      <c r="I635" s="1148">
        <v>18986.267301597556</v>
      </c>
      <c r="J635" s="1167">
        <v>22553.195169688308</v>
      </c>
      <c r="K635" s="1168">
        <v>9511.1415736029467</v>
      </c>
      <c r="L635" s="1151">
        <v>722.38924074197507</v>
      </c>
      <c r="M635" s="1222">
        <v>12440.57447132113</v>
      </c>
      <c r="N635" s="1152"/>
      <c r="O635" s="1153"/>
      <c r="P635" s="1154">
        <v>12537.32118604943</v>
      </c>
      <c r="Q635" s="1154">
        <v>2578.7490043946054</v>
      </c>
      <c r="R635" s="1213">
        <v>7558.0350952220178</v>
      </c>
      <c r="S635" s="1214">
        <v>37233.584554046669</v>
      </c>
      <c r="T635" s="1158">
        <v>20635.073768386359</v>
      </c>
      <c r="U635" s="1158">
        <v>36375.26787592969</v>
      </c>
      <c r="V635" s="1158">
        <v>19365.349006798533</v>
      </c>
      <c r="W635" s="1159"/>
      <c r="X635" s="1160">
        <v>36821.880699191061</v>
      </c>
      <c r="Y635" s="1160">
        <v>19982.756903389563</v>
      </c>
      <c r="Z635" s="1179">
        <v>30111.230264910326</v>
      </c>
      <c r="AA635" s="166" t="s">
        <v>123</v>
      </c>
      <c r="AB635" s="152"/>
      <c r="AC635" s="1116"/>
      <c r="AD635" s="1116"/>
      <c r="AE635" s="1116"/>
      <c r="AF635" s="1116"/>
      <c r="AG635" s="1116"/>
      <c r="AH635" s="1116"/>
      <c r="AI635" s="1116"/>
      <c r="AJ635" s="1116"/>
      <c r="AK635" s="1116"/>
      <c r="AL635" s="1116"/>
      <c r="AM635" s="1116"/>
      <c r="AN635" s="1116"/>
      <c r="AO635" s="1116"/>
      <c r="AP635" s="1116"/>
      <c r="AQ635" s="1116"/>
      <c r="AR635" s="1116"/>
      <c r="AS635" s="1116"/>
      <c r="AT635" s="1116"/>
      <c r="AU635" s="1116"/>
      <c r="AV635" s="1116"/>
      <c r="AW635" s="1116"/>
      <c r="AX635" s="1116"/>
      <c r="AY635" s="1116"/>
      <c r="AZ635" s="1116"/>
      <c r="BA635" s="1116"/>
      <c r="BB635" s="1116"/>
    </row>
    <row r="636" spans="1:54" ht="15" x14ac:dyDescent="0.25">
      <c r="B636" s="160">
        <v>2049</v>
      </c>
      <c r="C636" s="1163">
        <v>27794.262310102229</v>
      </c>
      <c r="D636" s="1146">
        <v>19878.234967698801</v>
      </c>
      <c r="E636" s="1147">
        <v>23929.767923318563</v>
      </c>
      <c r="F636" s="1147">
        <v>18639.123261950757</v>
      </c>
      <c r="G636" s="1147"/>
      <c r="H636" s="1148">
        <v>26160.309049462187</v>
      </c>
      <c r="I636" s="1148">
        <v>18960.385182072991</v>
      </c>
      <c r="J636" s="1167">
        <v>22560.347115767589</v>
      </c>
      <c r="K636" s="1168">
        <v>9558.1363816531866</v>
      </c>
      <c r="L636" s="1151">
        <v>726.6405622333267</v>
      </c>
      <c r="M636" s="1222">
        <v>12598.953250983446</v>
      </c>
      <c r="N636" s="1152"/>
      <c r="O636" s="1153"/>
      <c r="P636" s="1154">
        <v>12663.270520118738</v>
      </c>
      <c r="Q636" s="1154">
        <v>2592.5496097945688</v>
      </c>
      <c r="R636" s="1213">
        <v>7627.9100649566535</v>
      </c>
      <c r="S636" s="1214">
        <v>37352.398691755414</v>
      </c>
      <c r="T636" s="1158">
        <v>20604.875529932127</v>
      </c>
      <c r="U636" s="1158">
        <v>36528.721174302009</v>
      </c>
      <c r="V636" s="1158">
        <v>19365.763824184083</v>
      </c>
      <c r="W636" s="1159"/>
      <c r="X636" s="1160">
        <v>36956.865478336738</v>
      </c>
      <c r="Y636" s="1160">
        <v>19969.014131750082</v>
      </c>
      <c r="Z636" s="1179">
        <v>30188.257180724242</v>
      </c>
      <c r="AA636" s="166" t="s">
        <v>123</v>
      </c>
      <c r="AB636" s="152"/>
      <c r="AC636" s="1116"/>
      <c r="AD636" s="1116"/>
      <c r="AE636" s="1116"/>
      <c r="AF636" s="1116"/>
      <c r="AG636" s="1116"/>
      <c r="AH636" s="1116"/>
      <c r="AI636" s="1116"/>
      <c r="AJ636" s="1116"/>
      <c r="AK636" s="1116"/>
      <c r="AL636" s="1116"/>
      <c r="AM636" s="1116"/>
      <c r="AN636" s="1116"/>
      <c r="AO636" s="1116"/>
      <c r="AP636" s="1116"/>
      <c r="AQ636" s="1116"/>
      <c r="AR636" s="1116"/>
      <c r="AS636" s="1116"/>
      <c r="AT636" s="1116"/>
      <c r="AU636" s="1116"/>
      <c r="AV636" s="1116"/>
      <c r="AW636" s="1116"/>
      <c r="AX636" s="1116"/>
      <c r="AY636" s="1116"/>
      <c r="AZ636" s="1116"/>
      <c r="BA636" s="1116"/>
      <c r="BB636" s="1116"/>
    </row>
    <row r="637" spans="1:54" ht="15" x14ac:dyDescent="0.25">
      <c r="B637" s="160">
        <v>2050</v>
      </c>
      <c r="C637" s="1163">
        <v>27862.752129479908</v>
      </c>
      <c r="D637" s="1146">
        <v>19838.695606241134</v>
      </c>
      <c r="E637" s="1147">
        <v>23921.87994724181</v>
      </c>
      <c r="F637" s="1147">
        <v>18632.97924254978</v>
      </c>
      <c r="G637" s="1147"/>
      <c r="H637" s="1148">
        <v>26197.285378407156</v>
      </c>
      <c r="I637" s="1148">
        <v>18930.868084349153</v>
      </c>
      <c r="J637" s="1167">
        <v>22564.076731378154</v>
      </c>
      <c r="K637" s="1168">
        <v>9604.5214925181608</v>
      </c>
      <c r="L637" s="1151">
        <v>730.69986356134132</v>
      </c>
      <c r="M637" s="1222">
        <v>12751.411381204549</v>
      </c>
      <c r="N637" s="1152"/>
      <c r="O637" s="1153"/>
      <c r="P637" s="1154">
        <v>12785.241155144491</v>
      </c>
      <c r="Q637" s="1154">
        <v>2605.8473363782105</v>
      </c>
      <c r="R637" s="1213">
        <v>7695.5442457613508</v>
      </c>
      <c r="S637" s="1214">
        <v>37467.273621998072</v>
      </c>
      <c r="T637" s="1158">
        <v>20569.395469802475</v>
      </c>
      <c r="U637" s="1158">
        <v>36673.291328446358</v>
      </c>
      <c r="V637" s="1158">
        <v>19363.679106111122</v>
      </c>
      <c r="W637" s="1159"/>
      <c r="X637" s="1160">
        <v>37085.500685167157</v>
      </c>
      <c r="Y637" s="1160">
        <v>19951.319078011853</v>
      </c>
      <c r="Z637" s="1179">
        <v>30259.620977139504</v>
      </c>
      <c r="AA637" s="166" t="s">
        <v>123</v>
      </c>
      <c r="AB637" s="152"/>
      <c r="AC637" s="1116"/>
      <c r="AD637" s="1116"/>
      <c r="AE637" s="1116"/>
      <c r="AF637" s="1116"/>
      <c r="AG637" s="1116"/>
      <c r="AH637" s="1116"/>
      <c r="AI637" s="1116"/>
      <c r="AJ637" s="1116"/>
      <c r="AK637" s="1116"/>
      <c r="AL637" s="1116"/>
      <c r="AM637" s="1116"/>
      <c r="AN637" s="1116"/>
      <c r="AO637" s="1116"/>
      <c r="AP637" s="1116"/>
      <c r="AQ637" s="1116"/>
      <c r="AR637" s="1116"/>
      <c r="AS637" s="1116"/>
      <c r="AT637" s="1116"/>
      <c r="AU637" s="1116"/>
      <c r="AV637" s="1116"/>
      <c r="AW637" s="1116"/>
      <c r="AX637" s="1116"/>
      <c r="AY637" s="1116"/>
      <c r="AZ637" s="1116"/>
      <c r="BA637" s="1116"/>
      <c r="BB637" s="1116"/>
    </row>
    <row r="638" spans="1:54" ht="15" x14ac:dyDescent="0.25">
      <c r="B638" s="160">
        <v>2051</v>
      </c>
      <c r="C638" s="1163">
        <v>27927.979542696263</v>
      </c>
      <c r="D638" s="1146">
        <v>19794.068431751824</v>
      </c>
      <c r="E638" s="1147">
        <v>23911.089320598527</v>
      </c>
      <c r="F638" s="1147">
        <v>18624.574321084499</v>
      </c>
      <c r="G638" s="1147"/>
      <c r="H638" s="1148">
        <v>26231.119908149165</v>
      </c>
      <c r="I638" s="1148">
        <v>18897.735899916392</v>
      </c>
      <c r="J638" s="1167">
        <v>22564.427904032778</v>
      </c>
      <c r="K638" s="1168">
        <v>9650.3060759992932</v>
      </c>
      <c r="L638" s="1151">
        <v>734.56053412139522</v>
      </c>
      <c r="M638" s="1222">
        <v>12914.259401748932</v>
      </c>
      <c r="N638" s="1152"/>
      <c r="O638" s="1153"/>
      <c r="P638" s="1154">
        <v>12914.071417266659</v>
      </c>
      <c r="Q638" s="1154">
        <v>2618.6792573130906</v>
      </c>
      <c r="R638" s="1213">
        <v>7766.3753372898746</v>
      </c>
      <c r="S638" s="1214">
        <v>37578.285618695554</v>
      </c>
      <c r="T638" s="1158">
        <v>20528.62896587322</v>
      </c>
      <c r="U638" s="1158">
        <v>36825.348722347459</v>
      </c>
      <c r="V638" s="1158">
        <v>19359.134855205895</v>
      </c>
      <c r="W638" s="1159"/>
      <c r="X638" s="1160">
        <v>37215.818426568942</v>
      </c>
      <c r="Y638" s="1160">
        <v>19929.880654492117</v>
      </c>
      <c r="Z638" s="1179">
        <v>30330.803241322654</v>
      </c>
      <c r="AA638" s="166" t="s">
        <v>123</v>
      </c>
      <c r="AB638" s="152"/>
      <c r="AC638" s="1116"/>
      <c r="AD638" s="1116"/>
      <c r="AE638" s="1116"/>
      <c r="AF638" s="1116"/>
      <c r="AG638" s="1116"/>
      <c r="AH638" s="1116"/>
      <c r="AI638" s="1116"/>
      <c r="AJ638" s="1116"/>
      <c r="AK638" s="1116"/>
      <c r="AL638" s="1116"/>
      <c r="AM638" s="1116"/>
      <c r="AN638" s="1116"/>
      <c r="AO638" s="1116"/>
      <c r="AP638" s="1116"/>
      <c r="AQ638" s="1116"/>
      <c r="AR638" s="1116"/>
      <c r="AS638" s="1116"/>
      <c r="AT638" s="1116"/>
      <c r="AU638" s="1116"/>
      <c r="AV638" s="1116"/>
      <c r="AW638" s="1116"/>
      <c r="AX638" s="1116"/>
      <c r="AY638" s="1116"/>
      <c r="AZ638" s="1116"/>
      <c r="BA638" s="1116"/>
      <c r="BB638" s="1116"/>
    </row>
    <row r="639" spans="1:54" ht="15" x14ac:dyDescent="0.25">
      <c r="B639" s="160">
        <v>2052</v>
      </c>
      <c r="C639" s="1163">
        <v>27989.912147801846</v>
      </c>
      <c r="D639" s="1146">
        <v>19744.317803624781</v>
      </c>
      <c r="E639" s="1147">
        <v>23897.511545478876</v>
      </c>
      <c r="F639" s="1147">
        <v>18613.998463228738</v>
      </c>
      <c r="G639" s="1147"/>
      <c r="H639" s="1148">
        <v>26261.835954440488</v>
      </c>
      <c r="I639" s="1148">
        <v>18861.034025626635</v>
      </c>
      <c r="J639" s="1167">
        <v>22561.434990033562</v>
      </c>
      <c r="K639" s="1168">
        <v>9695.4649304664163</v>
      </c>
      <c r="L639" s="1151">
        <v>738.2146470268782</v>
      </c>
      <c r="M639" s="1222">
        <v>13071.024172139218</v>
      </c>
      <c r="N639" s="1152"/>
      <c r="O639" s="1153"/>
      <c r="P639" s="1154">
        <v>13038.79854599576</v>
      </c>
      <c r="Q639" s="1154">
        <v>2631.0039537592502</v>
      </c>
      <c r="R639" s="1213">
        <v>7834.9012498775046</v>
      </c>
      <c r="S639" s="1214">
        <v>37685.377078268262</v>
      </c>
      <c r="T639" s="1158">
        <v>20482.532450651659</v>
      </c>
      <c r="U639" s="1158">
        <v>36968.535717618091</v>
      </c>
      <c r="V639" s="1158">
        <v>19352.213110255616</v>
      </c>
      <c r="W639" s="1159"/>
      <c r="X639" s="1160">
        <v>37339.809675575903</v>
      </c>
      <c r="Y639" s="1160">
        <v>19904.519502820905</v>
      </c>
      <c r="Z639" s="1179">
        <v>30396.336239911067</v>
      </c>
      <c r="AA639" s="166" t="s">
        <v>123</v>
      </c>
      <c r="AB639" s="152"/>
      <c r="AC639" s="1116"/>
      <c r="AD639" s="1116"/>
      <c r="AE639" s="1116"/>
      <c r="AF639" s="1116"/>
      <c r="AG639" s="1116"/>
      <c r="AH639" s="1116"/>
      <c r="AI639" s="1116"/>
      <c r="AJ639" s="1116"/>
      <c r="AK639" s="1116"/>
      <c r="AL639" s="1116"/>
      <c r="AM639" s="1116"/>
      <c r="AN639" s="1116"/>
      <c r="AO639" s="1116"/>
      <c r="AP639" s="1116"/>
      <c r="AQ639" s="1116"/>
      <c r="AR639" s="1116"/>
      <c r="AS639" s="1116"/>
      <c r="AT639" s="1116"/>
      <c r="AU639" s="1116"/>
      <c r="AV639" s="1116"/>
      <c r="AW639" s="1116"/>
      <c r="AX639" s="1116"/>
      <c r="AY639" s="1116"/>
      <c r="AZ639" s="1116"/>
      <c r="BA639" s="1116"/>
      <c r="BB639" s="1116"/>
    </row>
    <row r="640" spans="1:54" ht="15" x14ac:dyDescent="0.25">
      <c r="B640" s="160">
        <v>2053</v>
      </c>
      <c r="C640" s="1163">
        <v>28048.555772417185</v>
      </c>
      <c r="D640" s="1146">
        <v>19689.379891293207</v>
      </c>
      <c r="E640" s="1147">
        <v>23881.294585344756</v>
      </c>
      <c r="F640" s="1147">
        <v>18601.36691912674</v>
      </c>
      <c r="G640" s="1147"/>
      <c r="H640" s="1148">
        <v>26289.49011099265</v>
      </c>
      <c r="I640" s="1148">
        <v>18820.808473098296</v>
      </c>
      <c r="J640" s="1167">
        <v>22555.149292045473</v>
      </c>
      <c r="K640" s="1168">
        <v>9739.985896882039</v>
      </c>
      <c r="L640" s="1151">
        <v>741.65326266408943</v>
      </c>
      <c r="M640" s="1222">
        <v>13227.048802752382</v>
      </c>
      <c r="N640" s="1152"/>
      <c r="O640" s="1153"/>
      <c r="P640" s="1154">
        <v>13162.96252374612</v>
      </c>
      <c r="Q640" s="1154">
        <v>2642.8294511195527</v>
      </c>
      <c r="R640" s="1213">
        <v>7902.8959874328366</v>
      </c>
      <c r="S640" s="1214">
        <v>37788.541669299222</v>
      </c>
      <c r="T640" s="1158">
        <v>20431.033153957298</v>
      </c>
      <c r="U640" s="1158">
        <v>37108.343388097142</v>
      </c>
      <c r="V640" s="1158">
        <v>19343.020181790831</v>
      </c>
      <c r="W640" s="1159"/>
      <c r="X640" s="1160">
        <v>37460.153889947003</v>
      </c>
      <c r="Y640" s="1160">
        <v>19875.315306625242</v>
      </c>
      <c r="Z640" s="1179">
        <v>30458.045279478309</v>
      </c>
      <c r="AA640" s="166" t="s">
        <v>123</v>
      </c>
      <c r="AB640" s="152"/>
      <c r="AC640" s="1116"/>
      <c r="AD640" s="1116"/>
      <c r="AE640" s="1116"/>
      <c r="AF640" s="1116"/>
      <c r="AG640" s="1116"/>
      <c r="AH640" s="1116"/>
      <c r="AI640" s="1116"/>
      <c r="AJ640" s="1116"/>
      <c r="AK640" s="1116"/>
      <c r="AL640" s="1116"/>
      <c r="AM640" s="1116"/>
      <c r="AN640" s="1116"/>
      <c r="AO640" s="1116"/>
      <c r="AP640" s="1116"/>
      <c r="AQ640" s="1116"/>
      <c r="AR640" s="1116"/>
      <c r="AS640" s="1116"/>
      <c r="AT640" s="1116"/>
      <c r="AU640" s="1116"/>
      <c r="AV640" s="1116"/>
      <c r="AW640" s="1116"/>
      <c r="AX640" s="1116"/>
      <c r="AY640" s="1116"/>
      <c r="AZ640" s="1116"/>
      <c r="BA640" s="1116"/>
      <c r="BB640" s="1116"/>
    </row>
    <row r="641" spans="1:54" ht="15" x14ac:dyDescent="0.25">
      <c r="B641" s="160">
        <v>2054</v>
      </c>
      <c r="C641" s="1163">
        <v>28103.904669066858</v>
      </c>
      <c r="D641" s="1146">
        <v>19629.184209174746</v>
      </c>
      <c r="E641" s="1147">
        <v>23862.620031717604</v>
      </c>
      <c r="F641" s="1147">
        <v>18586.821132137338</v>
      </c>
      <c r="G641" s="1147"/>
      <c r="H641" s="1148">
        <v>26314.143613847929</v>
      </c>
      <c r="I641" s="1148">
        <v>18777.121407200346</v>
      </c>
      <c r="J641" s="1167">
        <v>22545.632510524138</v>
      </c>
      <c r="K641" s="1168">
        <v>9783.8526875216958</v>
      </c>
      <c r="L641" s="1151">
        <v>744.86720678765437</v>
      </c>
      <c r="M641" s="1222">
        <v>13382.208003869118</v>
      </c>
      <c r="N641" s="1152"/>
      <c r="O641" s="1153"/>
      <c r="P641" s="1154">
        <v>13286.467079899616</v>
      </c>
      <c r="Q641" s="1154">
        <v>2654.1515188860294</v>
      </c>
      <c r="R641" s="1213">
        <v>7970.3092993928221</v>
      </c>
      <c r="S641" s="1214">
        <v>37887.757356588554</v>
      </c>
      <c r="T641" s="1158">
        <v>20374.0514159624</v>
      </c>
      <c r="U641" s="1158">
        <v>37244.828035586725</v>
      </c>
      <c r="V641" s="1158">
        <v>19331.688338924992</v>
      </c>
      <c r="W641" s="1159"/>
      <c r="X641" s="1160">
        <v>37576.870717591526</v>
      </c>
      <c r="Y641" s="1160">
        <v>19842.291855939802</v>
      </c>
      <c r="Z641" s="1179">
        <v>30515.94180991696</v>
      </c>
      <c r="AA641" s="166" t="s">
        <v>123</v>
      </c>
      <c r="AB641" s="152"/>
      <c r="AC641" s="1116"/>
      <c r="AD641" s="1116"/>
      <c r="AE641" s="1116"/>
      <c r="AF641" s="1116"/>
      <c r="AG641" s="1116"/>
      <c r="AH641" s="1116"/>
      <c r="AI641" s="1116"/>
      <c r="AJ641" s="1116"/>
      <c r="AK641" s="1116"/>
      <c r="AL641" s="1116"/>
      <c r="AM641" s="1116"/>
      <c r="AN641" s="1116"/>
      <c r="AO641" s="1116"/>
      <c r="AP641" s="1116"/>
      <c r="AQ641" s="1116"/>
      <c r="AR641" s="1116"/>
      <c r="AS641" s="1116"/>
      <c r="AT641" s="1116"/>
      <c r="AU641" s="1116"/>
      <c r="AV641" s="1116"/>
      <c r="AW641" s="1116"/>
      <c r="AX641" s="1116"/>
      <c r="AY641" s="1116"/>
      <c r="AZ641" s="1116"/>
      <c r="BA641" s="1116"/>
      <c r="BB641" s="1116"/>
    </row>
    <row r="642" spans="1:54" ht="15" x14ac:dyDescent="0.25">
      <c r="B642" s="160">
        <v>2055</v>
      </c>
      <c r="C642" s="1163">
        <v>28156.002496907793</v>
      </c>
      <c r="D642" s="1146">
        <v>19563.716311715019</v>
      </c>
      <c r="E642" s="1147">
        <v>23841.652387574322</v>
      </c>
      <c r="F642" s="1147">
        <v>18570.489235189918</v>
      </c>
      <c r="G642" s="1147"/>
      <c r="H642" s="1148">
        <v>26335.887185986681</v>
      </c>
      <c r="I642" s="1148">
        <v>18730.043029706849</v>
      </c>
      <c r="J642" s="1167">
        <v>22532.965107846765</v>
      </c>
      <c r="K642" s="1168">
        <v>9827.0661232848506</v>
      </c>
      <c r="L642" s="1151">
        <v>747.84945801825756</v>
      </c>
      <c r="M642" s="1222">
        <v>13536.410442746617</v>
      </c>
      <c r="N642" s="1152"/>
      <c r="O642" s="1153"/>
      <c r="P642" s="1154">
        <v>13409.245665110942</v>
      </c>
      <c r="Q642" s="1154">
        <v>2664.9716842555417</v>
      </c>
      <c r="R642" s="1213">
        <v>8037.1086746832416</v>
      </c>
      <c r="S642" s="1214">
        <v>37983.068620192644</v>
      </c>
      <c r="T642" s="1158">
        <v>20311.565769733275</v>
      </c>
      <c r="U642" s="1158">
        <v>37378.062830320938</v>
      </c>
      <c r="V642" s="1158">
        <v>19318.338693208174</v>
      </c>
      <c r="W642" s="1159"/>
      <c r="X642" s="1160">
        <v>37690.023953259813</v>
      </c>
      <c r="Y642" s="1160">
        <v>19805.494003467706</v>
      </c>
      <c r="Z642" s="1179">
        <v>30570.073782530006</v>
      </c>
      <c r="AA642" s="166" t="s">
        <v>123</v>
      </c>
      <c r="AB642" s="152"/>
      <c r="AC642" s="1116"/>
      <c r="AD642" s="1116"/>
      <c r="AE642" s="1116"/>
      <c r="AF642" s="1116"/>
      <c r="AG642" s="1116"/>
      <c r="AH642" s="1116"/>
      <c r="AI642" s="1116"/>
      <c r="AJ642" s="1116"/>
      <c r="AK642" s="1116"/>
      <c r="AL642" s="1116"/>
      <c r="AM642" s="1116"/>
      <c r="AN642" s="1116"/>
      <c r="AO642" s="1116"/>
      <c r="AP642" s="1116"/>
      <c r="AQ642" s="1116"/>
      <c r="AR642" s="1116"/>
      <c r="AS642" s="1116"/>
      <c r="AT642" s="1116"/>
      <c r="AU642" s="1116"/>
      <c r="AV642" s="1116"/>
      <c r="AW642" s="1116"/>
      <c r="AX642" s="1116"/>
      <c r="AY642" s="1116"/>
      <c r="AZ642" s="1116"/>
      <c r="BA642" s="1116"/>
      <c r="BB642" s="1116"/>
    </row>
    <row r="643" spans="1:54" ht="15" x14ac:dyDescent="0.25">
      <c r="B643" s="160">
        <v>2056</v>
      </c>
      <c r="C643" s="1163">
        <v>28204.945610765608</v>
      </c>
      <c r="D643" s="1146">
        <v>19493.011968186987</v>
      </c>
      <c r="E643" s="1147">
        <v>23818.482929076479</v>
      </c>
      <c r="F643" s="1147">
        <v>18552.442324152678</v>
      </c>
      <c r="G643" s="1147"/>
      <c r="H643" s="1148">
        <v>26354.824259499313</v>
      </c>
      <c r="I643" s="1148">
        <v>18679.617156591565</v>
      </c>
      <c r="J643" s="1167">
        <v>22517.220708045439</v>
      </c>
      <c r="K643" s="1168">
        <v>9869.6455110723637</v>
      </c>
      <c r="L643" s="1151">
        <v>750.59500207653366</v>
      </c>
      <c r="M643" s="1222">
        <v>13689.597292708306</v>
      </c>
      <c r="N643" s="1152"/>
      <c r="O643" s="1153"/>
      <c r="P643" s="1154">
        <v>13531.261235311202</v>
      </c>
      <c r="Q643" s="1154">
        <v>2675.2973019269366</v>
      </c>
      <c r="R643" s="1213">
        <v>8103.2792686190687</v>
      </c>
      <c r="S643" s="1214">
        <v>38074.59112183797</v>
      </c>
      <c r="T643" s="1158">
        <v>20243.606970263521</v>
      </c>
      <c r="U643" s="1158">
        <v>37508.080221784781</v>
      </c>
      <c r="V643" s="1158">
        <v>19303.037326229212</v>
      </c>
      <c r="W643" s="1159"/>
      <c r="X643" s="1160">
        <v>37799.695685631254</v>
      </c>
      <c r="Y643" s="1160">
        <v>19764.962134426489</v>
      </c>
      <c r="Z643" s="1179">
        <v>30620.499976664509</v>
      </c>
      <c r="AA643" s="166" t="s">
        <v>123</v>
      </c>
      <c r="AB643" s="152"/>
      <c r="AC643" s="1116"/>
      <c r="AD643" s="1116"/>
      <c r="AE643" s="1116"/>
      <c r="AF643" s="1116"/>
      <c r="AG643" s="1116"/>
      <c r="AH643" s="1116"/>
      <c r="AI643" s="1116"/>
      <c r="AJ643" s="1116"/>
      <c r="AK643" s="1116"/>
      <c r="AL643" s="1116"/>
      <c r="AM643" s="1116"/>
      <c r="AN643" s="1116"/>
      <c r="AO643" s="1116"/>
      <c r="AP643" s="1116"/>
      <c r="AQ643" s="1116"/>
      <c r="AR643" s="1116"/>
      <c r="AS643" s="1116"/>
      <c r="AT643" s="1116"/>
      <c r="AU643" s="1116"/>
      <c r="AV643" s="1116"/>
      <c r="AW643" s="1116"/>
      <c r="AX643" s="1116"/>
      <c r="AY643" s="1116"/>
      <c r="AZ643" s="1116"/>
      <c r="BA643" s="1116"/>
      <c r="BB643" s="1116"/>
    </row>
    <row r="644" spans="1:54" ht="15" x14ac:dyDescent="0.25">
      <c r="B644" s="160">
        <v>2057</v>
      </c>
      <c r="C644" s="1163">
        <v>28250.918086086524</v>
      </c>
      <c r="D644" s="1146">
        <v>19417.203153725088</v>
      </c>
      <c r="E644" s="1147">
        <v>23793.208971710617</v>
      </c>
      <c r="F644" s="1147">
        <v>18532.756198981344</v>
      </c>
      <c r="G644" s="1147"/>
      <c r="H644" s="1148">
        <v>26371.120836566777</v>
      </c>
      <c r="I644" s="1148">
        <v>18625.922368685009</v>
      </c>
      <c r="J644" s="1167">
        <v>22498.521602625893</v>
      </c>
      <c r="K644" s="1168">
        <v>9911.6411831690984</v>
      </c>
      <c r="L644" s="1151">
        <v>753.10268599231699</v>
      </c>
      <c r="M644" s="1222">
        <v>13841.777510228054</v>
      </c>
      <c r="N644" s="1152"/>
      <c r="O644" s="1153"/>
      <c r="P644" s="1154">
        <v>13652.535560406821</v>
      </c>
      <c r="Q644" s="1154">
        <v>2685.1453591861582</v>
      </c>
      <c r="R644" s="1213">
        <v>8168.84045979649</v>
      </c>
      <c r="S644" s="1214">
        <v>38162.559269255624</v>
      </c>
      <c r="T644" s="1158">
        <v>20170.305839717406</v>
      </c>
      <c r="U644" s="1158">
        <v>37634.986481938671</v>
      </c>
      <c r="V644" s="1158">
        <v>19285.858884973662</v>
      </c>
      <c r="W644" s="1159"/>
      <c r="X644" s="1160">
        <v>37906.065897535052</v>
      </c>
      <c r="Y644" s="1160">
        <v>19720.789340407631</v>
      </c>
      <c r="Z644" s="1179">
        <v>30667.362062422384</v>
      </c>
      <c r="AA644" s="166" t="s">
        <v>123</v>
      </c>
      <c r="AB644" s="152"/>
      <c r="AC644" s="1116"/>
      <c r="AD644" s="1116"/>
      <c r="AE644" s="1116"/>
      <c r="AF644" s="1116"/>
      <c r="AG644" s="1116"/>
      <c r="AH644" s="1116"/>
      <c r="AI644" s="1116"/>
      <c r="AJ644" s="1116"/>
      <c r="AK644" s="1116"/>
      <c r="AL644" s="1116"/>
      <c r="AM644" s="1116"/>
      <c r="AN644" s="1116"/>
      <c r="AO644" s="1116"/>
      <c r="AP644" s="1116"/>
      <c r="AQ644" s="1116"/>
      <c r="AR644" s="1116"/>
      <c r="AS644" s="1116"/>
      <c r="AT644" s="1116"/>
      <c r="AU644" s="1116"/>
      <c r="AV644" s="1116"/>
      <c r="AW644" s="1116"/>
      <c r="AX644" s="1116"/>
      <c r="AY644" s="1116"/>
      <c r="AZ644" s="1116"/>
      <c r="BA644" s="1116"/>
      <c r="BB644" s="1116"/>
    </row>
    <row r="645" spans="1:54" ht="15" x14ac:dyDescent="0.25">
      <c r="A645" s="160"/>
      <c r="B645" s="160">
        <v>2058</v>
      </c>
      <c r="C645" s="1163">
        <v>28294.17510793445</v>
      </c>
      <c r="D645" s="1146">
        <v>19336.504667832854</v>
      </c>
      <c r="E645" s="1147">
        <v>23766.011077567779</v>
      </c>
      <c r="F645" s="1147">
        <v>18511.571501201641</v>
      </c>
      <c r="G645" s="1147"/>
      <c r="H645" s="1148">
        <v>26385.019333489126</v>
      </c>
      <c r="I645" s="1148">
        <v>18569.111843779236</v>
      </c>
      <c r="J645" s="1167">
        <v>22477.065588634181</v>
      </c>
      <c r="K645" s="1168">
        <v>9953.129077672631</v>
      </c>
      <c r="L645" s="1151">
        <v>755.37482989800969</v>
      </c>
      <c r="M645" s="1222">
        <v>13993.023278351642</v>
      </c>
      <c r="N645" s="1152"/>
      <c r="O645" s="1153"/>
      <c r="P645" s="1154">
        <v>13773.144044031176</v>
      </c>
      <c r="Q645" s="1154">
        <v>2694.5407465836815</v>
      </c>
      <c r="R645" s="1213">
        <v>8233.8423953074289</v>
      </c>
      <c r="S645" s="1214">
        <v>38247.304185607078</v>
      </c>
      <c r="T645" s="1158">
        <v>20091.879497730864</v>
      </c>
      <c r="U645" s="1158">
        <v>37759.034355919423</v>
      </c>
      <c r="V645" s="1158">
        <v>19266.946331099651</v>
      </c>
      <c r="W645" s="1159"/>
      <c r="X645" s="1160">
        <v>38009.435780649088</v>
      </c>
      <c r="Y645" s="1160">
        <v>19673.146404529416</v>
      </c>
      <c r="Z645" s="1179">
        <v>30710.907983941608</v>
      </c>
      <c r="AA645" s="166" t="s">
        <v>123</v>
      </c>
      <c r="AC645" s="1116"/>
      <c r="AD645" s="1116"/>
      <c r="AE645" s="1116"/>
      <c r="AF645" s="1116"/>
      <c r="AG645" s="1116"/>
      <c r="AH645" s="1116"/>
      <c r="AI645" s="1116"/>
      <c r="AJ645" s="1116"/>
      <c r="AK645" s="1116"/>
      <c r="AL645" s="1116"/>
      <c r="AM645" s="1116"/>
      <c r="AN645" s="1116"/>
      <c r="AO645" s="1116"/>
      <c r="AP645" s="1116"/>
      <c r="AQ645" s="1116"/>
      <c r="AR645" s="1116"/>
      <c r="AS645" s="1116"/>
      <c r="AT645" s="1116"/>
      <c r="AU645" s="1116"/>
      <c r="AV645" s="1116"/>
      <c r="AW645" s="1116"/>
      <c r="AX645" s="1116"/>
      <c r="AY645" s="1116"/>
      <c r="AZ645" s="1116"/>
      <c r="BA645" s="1116"/>
      <c r="BB645" s="1116"/>
    </row>
    <row r="646" spans="1:54" ht="15" x14ac:dyDescent="0.25">
      <c r="A646" s="160"/>
      <c r="B646" s="160">
        <v>2059</v>
      </c>
      <c r="C646" s="1163">
        <v>28335.028840842591</v>
      </c>
      <c r="D646" s="1146">
        <v>19251.189998777241</v>
      </c>
      <c r="E646" s="1147">
        <v>23737.092456207662</v>
      </c>
      <c r="F646" s="1147">
        <v>18489.046512667523</v>
      </c>
      <c r="G646" s="1147"/>
      <c r="H646" s="1148">
        <v>26396.808230835413</v>
      </c>
      <c r="I646" s="1148">
        <v>18509.370673412101</v>
      </c>
      <c r="J646" s="1167">
        <v>22453.089452123757</v>
      </c>
      <c r="K646" s="1168">
        <v>9994.2061159354944</v>
      </c>
      <c r="L646" s="1151">
        <v>757.41639287312569</v>
      </c>
      <c r="M646" s="1222">
        <v>14143.456982913365</v>
      </c>
      <c r="N646" s="1152"/>
      <c r="O646" s="1153"/>
      <c r="P646" s="1154">
        <v>13893.205174711878</v>
      </c>
      <c r="Q646" s="1154">
        <v>2703.51448643611</v>
      </c>
      <c r="R646" s="1213">
        <v>8298.3598305739943</v>
      </c>
      <c r="S646" s="1214">
        <v>38329.234956778084</v>
      </c>
      <c r="T646" s="1158">
        <v>20008.606391650366</v>
      </c>
      <c r="U646" s="1158">
        <v>37880.549439121023</v>
      </c>
      <c r="V646" s="1158">
        <v>19246.462905540648</v>
      </c>
      <c r="W646" s="1159"/>
      <c r="X646" s="1160">
        <v>38110.18216916651</v>
      </c>
      <c r="Y646" s="1160">
        <v>19622.244677378552</v>
      </c>
      <c r="Z646" s="1179">
        <v>30751.449282697751</v>
      </c>
      <c r="AA646" s="166" t="s">
        <v>123</v>
      </c>
      <c r="AC646" s="1116"/>
      <c r="AD646" s="1116"/>
      <c r="AE646" s="1116"/>
      <c r="AF646" s="1116"/>
      <c r="AG646" s="1116"/>
      <c r="AH646" s="1116"/>
      <c r="AI646" s="1116"/>
      <c r="AJ646" s="1116"/>
      <c r="AK646" s="1116"/>
      <c r="AL646" s="1116"/>
      <c r="AM646" s="1116"/>
      <c r="AN646" s="1116"/>
      <c r="AO646" s="1116"/>
      <c r="AP646" s="1116"/>
      <c r="AQ646" s="1116"/>
      <c r="AR646" s="1116"/>
      <c r="AS646" s="1116"/>
      <c r="AT646" s="1116"/>
      <c r="AU646" s="1116"/>
      <c r="AV646" s="1116"/>
      <c r="AW646" s="1116"/>
      <c r="AX646" s="1116"/>
      <c r="AY646" s="1116"/>
      <c r="AZ646" s="1116"/>
      <c r="BA646" s="1116"/>
      <c r="BB646" s="1116"/>
    </row>
    <row r="647" spans="1:54" ht="15.6" thickBot="1" x14ac:dyDescent="0.3">
      <c r="A647" s="160"/>
      <c r="B647" s="160">
        <v>2060</v>
      </c>
      <c r="C647" s="1188">
        <v>28373.764121678334</v>
      </c>
      <c r="D647" s="1189">
        <v>19161.497584028795</v>
      </c>
      <c r="E647" s="1190">
        <v>23706.617541978478</v>
      </c>
      <c r="F647" s="1190">
        <v>18465.30931285282</v>
      </c>
      <c r="G647" s="1190"/>
      <c r="H647" s="1191">
        <v>26406.744487065014</v>
      </c>
      <c r="I647" s="1191">
        <v>18446.849793204201</v>
      </c>
      <c r="J647" s="1192">
        <v>22426.797140134608</v>
      </c>
      <c r="K647" s="1193">
        <v>10034.960691636679</v>
      </c>
      <c r="L647" s="1194">
        <v>759.23133985350194</v>
      </c>
      <c r="M647" s="1223">
        <v>14294.48846932199</v>
      </c>
      <c r="N647" s="1195"/>
      <c r="O647" s="1196"/>
      <c r="P647" s="1197">
        <v>14013.71367139271</v>
      </c>
      <c r="Q647" s="1197">
        <v>2712.0733291487368</v>
      </c>
      <c r="R647" s="1216">
        <v>8362.893500270724</v>
      </c>
      <c r="S647" s="1217">
        <v>38408.724813315013</v>
      </c>
      <c r="T647" s="1201">
        <v>19920.728923882296</v>
      </c>
      <c r="U647" s="1201">
        <v>38001.106011300464</v>
      </c>
      <c r="V647" s="1201">
        <v>19224.540652706321</v>
      </c>
      <c r="W647" s="1202"/>
      <c r="X647" s="1203">
        <v>38209.280677391871</v>
      </c>
      <c r="Y647" s="1203">
        <v>19568.26952321018</v>
      </c>
      <c r="Z647" s="1204">
        <v>30789.69064040533</v>
      </c>
      <c r="AA647" s="166" t="s">
        <v>123</v>
      </c>
      <c r="AC647" s="1116"/>
      <c r="AD647" s="1116"/>
      <c r="AE647" s="1116"/>
      <c r="AF647" s="1116"/>
      <c r="AG647" s="1116"/>
      <c r="AH647" s="1116"/>
      <c r="AI647" s="1116"/>
      <c r="AJ647" s="1116"/>
      <c r="AK647" s="1116"/>
      <c r="AL647" s="1116"/>
      <c r="AM647" s="1116"/>
      <c r="AN647" s="1116"/>
      <c r="AO647" s="1116"/>
      <c r="AP647" s="1116"/>
      <c r="AQ647" s="1116"/>
      <c r="AR647" s="1116"/>
      <c r="AS647" s="1116"/>
      <c r="AT647" s="1116"/>
      <c r="AU647" s="1116"/>
      <c r="AV647" s="1116"/>
      <c r="AW647" s="1116"/>
      <c r="AX647" s="1116"/>
      <c r="AY647" s="1116"/>
      <c r="AZ647" s="1116"/>
      <c r="BA647" s="1116"/>
      <c r="BB647" s="1116"/>
    </row>
    <row r="648" spans="1:54" x14ac:dyDescent="0.25">
      <c r="A648" s="160"/>
      <c r="AB648" s="152"/>
      <c r="AC648" s="1116"/>
      <c r="AD648" s="1116"/>
      <c r="AE648" s="1116"/>
      <c r="AF648" s="1116"/>
      <c r="AG648" s="1116"/>
      <c r="AH648" s="1116"/>
      <c r="AI648" s="1116"/>
      <c r="AJ648" s="1116"/>
      <c r="AK648" s="1116"/>
      <c r="AL648" s="1116"/>
      <c r="AM648" s="1116"/>
      <c r="AN648" s="1116"/>
      <c r="AO648" s="1116"/>
      <c r="AP648" s="1116"/>
      <c r="AQ648" s="1116"/>
      <c r="AR648" s="1116"/>
      <c r="AS648" s="1116"/>
      <c r="AT648" s="1116"/>
      <c r="AU648" s="1116"/>
      <c r="AV648" s="1116"/>
      <c r="AW648" s="1116"/>
      <c r="AX648" s="1116"/>
      <c r="AY648" s="1116"/>
      <c r="AZ648" s="1116"/>
      <c r="BA648" s="1116"/>
      <c r="BB648" s="1116"/>
    </row>
    <row r="649" spans="1:54" x14ac:dyDescent="0.25">
      <c r="A649" s="160"/>
      <c r="AB649" s="152"/>
      <c r="AC649" s="1116"/>
      <c r="AD649" s="1116"/>
      <c r="AE649" s="1116"/>
      <c r="AF649" s="1116"/>
      <c r="AG649" s="1116"/>
      <c r="AH649" s="1116"/>
      <c r="AI649" s="1116"/>
      <c r="AJ649" s="1116"/>
      <c r="AK649" s="1116"/>
      <c r="AL649" s="1116"/>
      <c r="AM649" s="1116"/>
      <c r="AN649" s="1116"/>
      <c r="AO649" s="1116"/>
      <c r="AP649" s="1116"/>
      <c r="AQ649" s="1116"/>
      <c r="AR649" s="1116"/>
      <c r="AS649" s="1116"/>
      <c r="AT649" s="1116"/>
      <c r="AU649" s="1116"/>
      <c r="AV649" s="1116"/>
      <c r="AW649" s="1116"/>
      <c r="AX649" s="1116"/>
      <c r="AY649" s="1116"/>
      <c r="AZ649" s="1116"/>
      <c r="BA649" s="1116"/>
      <c r="BB649" s="1116"/>
    </row>
    <row r="650" spans="1:54" x14ac:dyDescent="0.25">
      <c r="A650" s="191" t="s">
        <v>311</v>
      </c>
      <c r="AC650" s="1116"/>
      <c r="AD650" s="1116"/>
      <c r="AE650" s="1116"/>
      <c r="AF650" s="1116"/>
      <c r="AG650" s="1116"/>
      <c r="AH650" s="1116"/>
      <c r="AI650" s="1116"/>
      <c r="AJ650" s="1116"/>
      <c r="AK650" s="1116"/>
      <c r="AL650" s="1116"/>
      <c r="AM650" s="1116"/>
      <c r="AN650" s="1116"/>
      <c r="AO650" s="1116"/>
      <c r="AP650" s="1116"/>
      <c r="AQ650" s="1116"/>
      <c r="AR650" s="1116"/>
      <c r="AS650" s="1116"/>
      <c r="AT650" s="1116"/>
      <c r="AU650" s="1116"/>
      <c r="AV650" s="1116"/>
      <c r="AW650" s="1116"/>
      <c r="AX650" s="1116"/>
      <c r="AY650" s="1116"/>
      <c r="AZ650" s="1116"/>
      <c r="BA650" s="1116"/>
      <c r="BB650" s="1116"/>
    </row>
    <row r="651" spans="1:54" x14ac:dyDescent="0.25">
      <c r="A651" s="191"/>
      <c r="AC651" s="1116"/>
      <c r="AD651" s="1116"/>
      <c r="AE651" s="1116"/>
      <c r="AF651" s="1116"/>
      <c r="AG651" s="1116"/>
      <c r="AH651" s="1116"/>
      <c r="AI651" s="1116"/>
      <c r="AJ651" s="1116"/>
      <c r="AK651" s="1116"/>
      <c r="AL651" s="1116"/>
      <c r="AM651" s="1116"/>
      <c r="AN651" s="1116"/>
      <c r="AO651" s="1116"/>
      <c r="AP651" s="1116"/>
      <c r="AQ651" s="1116"/>
      <c r="AR651" s="1116"/>
      <c r="AS651" s="1116"/>
      <c r="AT651" s="1116"/>
      <c r="AU651" s="1116"/>
      <c r="AV651" s="1116"/>
      <c r="AW651" s="1116"/>
      <c r="AX651" s="1116"/>
      <c r="AY651" s="1116"/>
      <c r="AZ651" s="1116"/>
      <c r="BA651" s="1116"/>
      <c r="BB651" s="1116"/>
    </row>
    <row r="652" spans="1:54" x14ac:dyDescent="0.25">
      <c r="A652" s="160"/>
      <c r="AB652" s="152"/>
      <c r="AC652" s="152"/>
      <c r="AD652" s="152"/>
      <c r="AJ652" s="152"/>
      <c r="AK652" s="152"/>
      <c r="AL652" s="152"/>
    </row>
    <row r="653" spans="1:54" s="128" customFormat="1" x14ac:dyDescent="0.25">
      <c r="C653" s="146"/>
      <c r="D653" s="146"/>
      <c r="E653" s="146"/>
      <c r="F653" s="146"/>
      <c r="G653" s="146"/>
      <c r="H653" s="146"/>
      <c r="I653" s="146"/>
      <c r="J653" s="146"/>
      <c r="K653" s="146"/>
      <c r="L653" s="205"/>
      <c r="M653" s="205"/>
      <c r="N653" s="205"/>
      <c r="O653" s="146"/>
      <c r="P653" s="146"/>
      <c r="Q653" s="146"/>
      <c r="R653" s="205"/>
      <c r="S653" s="146"/>
      <c r="T653" s="146"/>
      <c r="AK653" s="202"/>
      <c r="AL653" s="202"/>
    </row>
    <row r="654" spans="1:54" s="128" customFormat="1" x14ac:dyDescent="0.25">
      <c r="C654" s="146"/>
      <c r="D654" s="146"/>
      <c r="E654" s="146"/>
      <c r="F654" s="146"/>
      <c r="G654" s="146"/>
      <c r="H654" s="146"/>
      <c r="I654" s="146"/>
      <c r="J654" s="146"/>
      <c r="K654" s="146"/>
      <c r="L654" s="146"/>
      <c r="M654" s="146"/>
      <c r="N654" s="146"/>
      <c r="O654" s="146"/>
      <c r="P654" s="146"/>
      <c r="Q654" s="146"/>
      <c r="R654" s="146"/>
      <c r="S654" s="146"/>
      <c r="T654" s="146"/>
    </row>
    <row r="655" spans="1:54" s="206" customFormat="1" x14ac:dyDescent="0.25">
      <c r="C655" s="207"/>
      <c r="D655" s="207"/>
      <c r="E655" s="207"/>
      <c r="F655" s="207"/>
      <c r="G655" s="207"/>
      <c r="H655" s="207"/>
      <c r="I655" s="207"/>
      <c r="J655" s="207"/>
      <c r="K655" s="207"/>
      <c r="L655" s="207"/>
      <c r="M655" s="207"/>
      <c r="N655" s="207"/>
      <c r="O655" s="207"/>
      <c r="P655" s="207"/>
      <c r="Q655" s="207"/>
      <c r="R655" s="207"/>
      <c r="S655" s="207"/>
      <c r="T655" s="207"/>
      <c r="AD655" s="109"/>
      <c r="AE655" s="109"/>
      <c r="AF655" s="109"/>
      <c r="AG655" s="109"/>
      <c r="AH655" s="109"/>
      <c r="AI655" s="109"/>
      <c r="AJ655" s="109"/>
      <c r="AK655" s="109"/>
      <c r="AL655" s="109"/>
      <c r="AM655" s="109"/>
      <c r="AN655" s="109"/>
      <c r="AO655" s="109"/>
      <c r="AP655" s="109"/>
      <c r="AQ655" s="109"/>
      <c r="AR655" s="109"/>
      <c r="AS655" s="109"/>
      <c r="AT655" s="109"/>
      <c r="AU655" s="109"/>
      <c r="AV655" s="109"/>
      <c r="AW655" s="109"/>
      <c r="AX655" s="109"/>
      <c r="AY655" s="109"/>
      <c r="AZ655" s="109"/>
      <c r="BA655" s="109"/>
      <c r="BB655" s="109"/>
    </row>
    <row r="656" spans="1:54" s="206" customFormat="1" x14ac:dyDescent="0.25">
      <c r="C656" s="207"/>
      <c r="D656" s="207"/>
      <c r="E656" s="207"/>
      <c r="F656" s="207"/>
      <c r="G656" s="207"/>
      <c r="H656" s="207"/>
      <c r="I656" s="207"/>
      <c r="J656" s="207"/>
      <c r="K656" s="207"/>
      <c r="L656" s="207"/>
      <c r="M656" s="207"/>
      <c r="N656" s="207"/>
      <c r="O656" s="207"/>
      <c r="P656" s="207"/>
      <c r="Q656" s="207"/>
      <c r="R656" s="207"/>
      <c r="S656" s="207"/>
      <c r="T656" s="207"/>
      <c r="AD656" s="109"/>
      <c r="AE656" s="109"/>
      <c r="AF656" s="109"/>
      <c r="AG656" s="109"/>
      <c r="AH656" s="109"/>
      <c r="AI656" s="109"/>
      <c r="AJ656" s="109"/>
      <c r="AK656" s="109"/>
      <c r="AL656" s="109"/>
      <c r="AM656" s="109"/>
      <c r="AN656" s="109"/>
      <c r="AO656" s="109"/>
      <c r="AP656" s="109"/>
      <c r="AQ656" s="109"/>
      <c r="AR656" s="109"/>
      <c r="AS656" s="109"/>
      <c r="AT656" s="109"/>
      <c r="AU656" s="109"/>
      <c r="AV656" s="109"/>
      <c r="AW656" s="109"/>
      <c r="AX656" s="109"/>
      <c r="AY656" s="109"/>
      <c r="AZ656" s="109"/>
      <c r="BA656" s="109"/>
      <c r="BB656" s="109"/>
    </row>
    <row r="657" spans="1:54" s="206" customFormat="1" x14ac:dyDescent="0.25">
      <c r="C657" s="207"/>
      <c r="D657" s="207"/>
      <c r="E657" s="207"/>
      <c r="F657" s="207"/>
      <c r="G657" s="207"/>
      <c r="H657" s="207"/>
      <c r="I657" s="207"/>
      <c r="J657" s="207"/>
      <c r="K657" s="207"/>
      <c r="L657" s="207"/>
      <c r="M657" s="207"/>
      <c r="N657" s="207"/>
      <c r="O657" s="207"/>
      <c r="P657" s="207"/>
      <c r="Q657" s="207"/>
      <c r="R657" s="207"/>
      <c r="S657" s="207"/>
      <c r="T657" s="207"/>
      <c r="AD657" s="109"/>
      <c r="AE657" s="109"/>
      <c r="AF657" s="109"/>
      <c r="AG657" s="109"/>
      <c r="AH657" s="109"/>
      <c r="AI657" s="109"/>
      <c r="AJ657" s="109"/>
      <c r="AK657" s="109"/>
      <c r="AL657" s="109"/>
      <c r="AM657" s="109"/>
      <c r="AN657" s="109"/>
      <c r="AO657" s="109"/>
      <c r="AP657" s="109"/>
      <c r="AQ657" s="109"/>
      <c r="AR657" s="109"/>
      <c r="AS657" s="109"/>
      <c r="AT657" s="109"/>
      <c r="AU657" s="109"/>
      <c r="AV657" s="109"/>
      <c r="AW657" s="109"/>
      <c r="AX657" s="109"/>
      <c r="AY657" s="109"/>
      <c r="AZ657" s="109"/>
      <c r="BA657" s="109"/>
      <c r="BB657" s="109"/>
    </row>
    <row r="658" spans="1:54" s="206" customFormat="1" x14ac:dyDescent="0.25">
      <c r="C658" s="207"/>
      <c r="D658" s="207"/>
      <c r="E658" s="207"/>
      <c r="F658" s="207"/>
      <c r="G658" s="207"/>
      <c r="H658" s="207"/>
      <c r="I658" s="207"/>
      <c r="J658" s="207"/>
      <c r="K658" s="207"/>
      <c r="L658" s="207"/>
      <c r="M658" s="207"/>
      <c r="N658" s="207"/>
      <c r="O658" s="207"/>
      <c r="P658" s="207"/>
      <c r="Q658" s="207"/>
      <c r="R658" s="207"/>
      <c r="S658" s="207"/>
      <c r="T658" s="207"/>
      <c r="AD658" s="109"/>
      <c r="AE658" s="109"/>
      <c r="AF658" s="109"/>
      <c r="AG658" s="109"/>
      <c r="AH658" s="109"/>
      <c r="AI658" s="109"/>
      <c r="AJ658" s="109"/>
      <c r="AK658" s="109"/>
      <c r="AL658" s="109"/>
      <c r="AM658" s="109"/>
      <c r="AN658" s="109"/>
      <c r="AO658" s="109"/>
      <c r="AP658" s="109"/>
      <c r="AQ658" s="109"/>
      <c r="AR658" s="109"/>
      <c r="AS658" s="109"/>
      <c r="AT658" s="109"/>
      <c r="AU658" s="109"/>
      <c r="AV658" s="109"/>
      <c r="AW658" s="109"/>
      <c r="AX658" s="109"/>
      <c r="AY658" s="109"/>
      <c r="AZ658" s="109"/>
      <c r="BA658" s="109"/>
      <c r="BB658" s="109"/>
    </row>
    <row r="659" spans="1:54" s="206" customFormat="1" x14ac:dyDescent="0.25">
      <c r="C659" s="207"/>
      <c r="D659" s="207"/>
      <c r="E659" s="207"/>
      <c r="F659" s="207"/>
      <c r="G659" s="207"/>
      <c r="H659" s="207"/>
      <c r="I659" s="207"/>
      <c r="J659" s="207"/>
      <c r="K659" s="207"/>
      <c r="L659" s="207"/>
      <c r="M659" s="207"/>
      <c r="N659" s="207"/>
      <c r="O659" s="207"/>
      <c r="P659" s="207"/>
      <c r="Q659" s="207"/>
      <c r="R659" s="207"/>
      <c r="S659" s="207"/>
      <c r="T659" s="207"/>
      <c r="AD659" s="109"/>
      <c r="AE659" s="109"/>
      <c r="AF659" s="109"/>
      <c r="AG659" s="109"/>
      <c r="AH659" s="109"/>
      <c r="AI659" s="109"/>
      <c r="AJ659" s="109"/>
      <c r="AK659" s="109"/>
      <c r="AL659" s="109"/>
      <c r="AM659" s="109"/>
      <c r="AN659" s="109"/>
      <c r="AO659" s="109"/>
      <c r="AP659" s="109"/>
      <c r="AQ659" s="109"/>
      <c r="AR659" s="109"/>
      <c r="AS659" s="109"/>
      <c r="AT659" s="109"/>
      <c r="AU659" s="109"/>
      <c r="AV659" s="109"/>
      <c r="AW659" s="109"/>
      <c r="AX659" s="109"/>
      <c r="AY659" s="109"/>
      <c r="AZ659" s="109"/>
      <c r="BA659" s="109"/>
      <c r="BB659" s="109"/>
    </row>
    <row r="660" spans="1:54" s="206" customFormat="1" x14ac:dyDescent="0.25">
      <c r="C660" s="207"/>
      <c r="D660" s="207"/>
      <c r="E660" s="207"/>
      <c r="F660" s="207"/>
      <c r="G660" s="207"/>
      <c r="H660" s="207"/>
      <c r="I660" s="207"/>
      <c r="J660" s="207"/>
      <c r="K660" s="207"/>
      <c r="L660" s="207"/>
      <c r="M660" s="207"/>
      <c r="N660" s="207"/>
      <c r="O660" s="207"/>
      <c r="P660" s="207"/>
      <c r="Q660" s="207"/>
      <c r="R660" s="207"/>
      <c r="S660" s="207"/>
      <c r="T660" s="207"/>
      <c r="AD660" s="109"/>
      <c r="AE660" s="109"/>
      <c r="AF660" s="109"/>
      <c r="AG660" s="109"/>
      <c r="AH660" s="109"/>
      <c r="AI660" s="109"/>
      <c r="AJ660" s="109"/>
      <c r="AK660" s="109"/>
      <c r="AL660" s="109"/>
      <c r="AM660" s="109"/>
      <c r="AN660" s="109"/>
      <c r="AO660" s="109"/>
      <c r="AP660" s="109"/>
      <c r="AQ660" s="109"/>
      <c r="AR660" s="109"/>
      <c r="AS660" s="109"/>
      <c r="AT660" s="109"/>
      <c r="AU660" s="109"/>
      <c r="AV660" s="109"/>
      <c r="AW660" s="109"/>
      <c r="AX660" s="109"/>
      <c r="AY660" s="109"/>
      <c r="AZ660" s="109"/>
      <c r="BA660" s="109"/>
      <c r="BB660" s="109"/>
    </row>
    <row r="661" spans="1:54" s="206" customFormat="1" x14ac:dyDescent="0.25">
      <c r="C661" s="207"/>
      <c r="D661" s="207"/>
      <c r="E661" s="207"/>
      <c r="F661" s="207"/>
      <c r="G661" s="207"/>
      <c r="H661" s="207"/>
      <c r="I661" s="207"/>
      <c r="J661" s="207"/>
      <c r="K661" s="207"/>
      <c r="L661" s="207"/>
      <c r="M661" s="207"/>
      <c r="N661" s="207"/>
      <c r="O661" s="207"/>
      <c r="P661" s="207"/>
      <c r="Q661" s="207"/>
      <c r="R661" s="207"/>
      <c r="S661" s="207"/>
      <c r="T661" s="207"/>
      <c r="AD661" s="109"/>
      <c r="AE661" s="109"/>
      <c r="AF661" s="109"/>
      <c r="AG661" s="109"/>
      <c r="AH661" s="109"/>
      <c r="AI661" s="109"/>
      <c r="AJ661" s="109"/>
      <c r="AK661" s="109"/>
      <c r="AL661" s="109"/>
      <c r="AM661" s="109"/>
      <c r="AN661" s="109"/>
      <c r="AO661" s="109"/>
      <c r="AP661" s="109"/>
      <c r="AQ661" s="109"/>
      <c r="AR661" s="109"/>
      <c r="AS661" s="109"/>
      <c r="AT661" s="109"/>
      <c r="AU661" s="109"/>
      <c r="AV661" s="109"/>
      <c r="AW661" s="109"/>
      <c r="AX661" s="109"/>
      <c r="AY661" s="109"/>
      <c r="AZ661" s="109"/>
      <c r="BA661" s="109"/>
      <c r="BB661" s="109"/>
    </row>
    <row r="662" spans="1:54" s="206" customFormat="1" x14ac:dyDescent="0.25">
      <c r="A662" s="208"/>
      <c r="C662" s="207"/>
      <c r="D662" s="207"/>
      <c r="E662" s="207"/>
      <c r="F662" s="207"/>
      <c r="G662" s="207"/>
      <c r="H662" s="207"/>
      <c r="I662" s="207"/>
      <c r="J662" s="207"/>
      <c r="K662" s="207"/>
      <c r="L662" s="207"/>
      <c r="M662" s="207"/>
      <c r="N662" s="207"/>
      <c r="O662" s="207"/>
      <c r="P662" s="207"/>
      <c r="Q662" s="207"/>
      <c r="R662" s="207"/>
      <c r="S662" s="207"/>
      <c r="T662" s="207"/>
      <c r="AD662" s="109"/>
      <c r="AE662" s="109"/>
      <c r="AF662" s="109"/>
      <c r="AG662" s="109"/>
      <c r="AH662" s="109"/>
      <c r="AI662" s="109"/>
      <c r="AJ662" s="109"/>
      <c r="AK662" s="109"/>
      <c r="AL662" s="109"/>
      <c r="AM662" s="109"/>
      <c r="AN662" s="109"/>
      <c r="AO662" s="109"/>
      <c r="AP662" s="109"/>
      <c r="AQ662" s="109"/>
      <c r="AR662" s="109"/>
      <c r="AS662" s="109"/>
      <c r="AT662" s="109"/>
      <c r="AU662" s="109"/>
      <c r="AV662" s="109"/>
      <c r="AW662" s="109"/>
      <c r="AX662" s="109"/>
      <c r="AY662" s="109"/>
      <c r="AZ662" s="109"/>
      <c r="BA662" s="109"/>
      <c r="BB662" s="109"/>
    </row>
    <row r="663" spans="1:54" s="206" customFormat="1" x14ac:dyDescent="0.25">
      <c r="C663" s="207"/>
      <c r="D663" s="207"/>
      <c r="E663" s="207"/>
      <c r="F663" s="207"/>
      <c r="G663" s="207"/>
      <c r="H663" s="207"/>
      <c r="I663" s="207"/>
      <c r="J663" s="207"/>
      <c r="K663" s="207"/>
      <c r="L663" s="207"/>
      <c r="M663" s="207"/>
      <c r="N663" s="207"/>
      <c r="O663" s="207"/>
      <c r="P663" s="207"/>
      <c r="Q663" s="207"/>
      <c r="R663" s="207"/>
      <c r="S663" s="207"/>
      <c r="T663" s="207"/>
      <c r="AD663" s="109"/>
      <c r="AE663" s="109"/>
      <c r="AF663" s="109"/>
      <c r="AG663" s="109"/>
      <c r="AH663" s="109"/>
      <c r="AI663" s="109"/>
      <c r="AJ663" s="109"/>
      <c r="AK663" s="109"/>
      <c r="AL663" s="109"/>
      <c r="AM663" s="109"/>
      <c r="AN663" s="109"/>
      <c r="AO663" s="109"/>
      <c r="AP663" s="109"/>
      <c r="AQ663" s="109"/>
      <c r="AR663" s="109"/>
      <c r="AS663" s="109"/>
      <c r="AT663" s="109"/>
      <c r="AU663" s="109"/>
      <c r="AV663" s="109"/>
      <c r="AW663" s="109"/>
      <c r="AX663" s="109"/>
      <c r="AY663" s="109"/>
      <c r="AZ663" s="109"/>
      <c r="BA663" s="109"/>
      <c r="BB663" s="109"/>
    </row>
    <row r="664" spans="1:54" s="206" customFormat="1" x14ac:dyDescent="0.25">
      <c r="C664" s="207"/>
      <c r="D664" s="207"/>
      <c r="E664" s="207"/>
      <c r="F664" s="207"/>
      <c r="G664" s="207"/>
      <c r="H664" s="207"/>
      <c r="I664" s="207"/>
      <c r="J664" s="207"/>
      <c r="K664" s="207"/>
      <c r="L664" s="207"/>
      <c r="M664" s="207"/>
      <c r="N664" s="207"/>
      <c r="O664" s="207"/>
      <c r="P664" s="207"/>
      <c r="Q664" s="207"/>
      <c r="R664" s="207"/>
      <c r="S664" s="207"/>
      <c r="T664" s="207"/>
      <c r="AD664" s="109"/>
      <c r="AE664" s="109"/>
      <c r="AF664" s="109"/>
      <c r="AG664" s="109"/>
      <c r="AH664" s="109"/>
      <c r="AI664" s="109"/>
      <c r="AJ664" s="109"/>
      <c r="AK664" s="109"/>
      <c r="AL664" s="109"/>
      <c r="AM664" s="109"/>
      <c r="AN664" s="109"/>
      <c r="AO664" s="109"/>
      <c r="AP664" s="109"/>
      <c r="AQ664" s="109"/>
      <c r="AR664" s="109"/>
      <c r="AS664" s="109"/>
      <c r="AT664" s="109"/>
      <c r="AU664" s="109"/>
      <c r="AV664" s="109"/>
      <c r="AW664" s="109"/>
      <c r="AX664" s="109"/>
      <c r="AY664" s="109"/>
      <c r="AZ664" s="109"/>
      <c r="BA664" s="109"/>
      <c r="BB664" s="109"/>
    </row>
    <row r="665" spans="1:54" s="206" customFormat="1" x14ac:dyDescent="0.25">
      <c r="C665" s="207"/>
      <c r="D665" s="207"/>
      <c r="E665" s="207"/>
      <c r="F665" s="207"/>
      <c r="G665" s="207"/>
      <c r="H665" s="207"/>
      <c r="I665" s="207"/>
      <c r="J665" s="207"/>
      <c r="K665" s="207"/>
      <c r="L665" s="207"/>
      <c r="M665" s="207"/>
      <c r="N665" s="207"/>
      <c r="O665" s="207"/>
      <c r="P665" s="207"/>
      <c r="Q665" s="207"/>
      <c r="R665" s="207"/>
      <c r="S665" s="207"/>
      <c r="T665" s="207"/>
      <c r="AD665" s="109"/>
      <c r="AE665" s="109"/>
      <c r="AF665" s="109"/>
      <c r="AG665" s="109"/>
      <c r="AH665" s="109"/>
      <c r="AI665" s="109"/>
      <c r="AJ665" s="109"/>
      <c r="AK665" s="109"/>
      <c r="AL665" s="109"/>
      <c r="AM665" s="109"/>
      <c r="AN665" s="109"/>
      <c r="AO665" s="109"/>
      <c r="AP665" s="109"/>
      <c r="AQ665" s="109"/>
      <c r="AR665" s="109"/>
      <c r="AS665" s="109"/>
      <c r="AT665" s="109"/>
      <c r="AU665" s="109"/>
      <c r="AV665" s="109"/>
      <c r="AW665" s="109"/>
      <c r="AX665" s="109"/>
      <c r="AY665" s="109"/>
      <c r="AZ665" s="109"/>
      <c r="BA665" s="109"/>
      <c r="BB665" s="109"/>
    </row>
    <row r="666" spans="1:54" s="206" customFormat="1" x14ac:dyDescent="0.25">
      <c r="C666" s="207"/>
      <c r="D666" s="207"/>
      <c r="E666" s="207"/>
      <c r="F666" s="207"/>
      <c r="G666" s="207"/>
      <c r="H666" s="207"/>
      <c r="I666" s="207"/>
      <c r="J666" s="207"/>
      <c r="K666" s="207"/>
      <c r="L666" s="207"/>
      <c r="M666" s="207"/>
      <c r="N666" s="207"/>
      <c r="O666" s="207"/>
      <c r="P666" s="207"/>
      <c r="Q666" s="207"/>
      <c r="R666" s="207"/>
      <c r="S666" s="207"/>
      <c r="T666" s="207"/>
      <c r="AD666" s="109"/>
      <c r="AE666" s="109"/>
      <c r="AF666" s="109"/>
      <c r="AG666" s="109"/>
      <c r="AH666" s="109"/>
      <c r="AI666" s="109"/>
      <c r="AJ666" s="109"/>
      <c r="AK666" s="109"/>
      <c r="AL666" s="109"/>
      <c r="AM666" s="109"/>
      <c r="AN666" s="109"/>
      <c r="AO666" s="109"/>
      <c r="AP666" s="109"/>
      <c r="AQ666" s="109"/>
      <c r="AR666" s="109"/>
      <c r="AS666" s="109"/>
      <c r="AT666" s="109"/>
      <c r="AU666" s="109"/>
      <c r="AV666" s="109"/>
      <c r="AW666" s="109"/>
      <c r="AX666" s="109"/>
      <c r="AY666" s="109"/>
      <c r="AZ666" s="109"/>
      <c r="BA666" s="109"/>
      <c r="BB666" s="109"/>
    </row>
    <row r="667" spans="1:54" s="206" customFormat="1" x14ac:dyDescent="0.25">
      <c r="C667" s="207"/>
      <c r="D667" s="207"/>
      <c r="E667" s="207"/>
      <c r="F667" s="207"/>
      <c r="G667" s="207"/>
      <c r="H667" s="207"/>
      <c r="I667" s="207"/>
      <c r="J667" s="207"/>
      <c r="K667" s="207"/>
      <c r="L667" s="207"/>
      <c r="M667" s="207"/>
      <c r="N667" s="207"/>
      <c r="O667" s="207"/>
      <c r="P667" s="207"/>
      <c r="Q667" s="207"/>
      <c r="R667" s="207"/>
      <c r="S667" s="207"/>
      <c r="T667" s="207"/>
      <c r="AD667" s="109"/>
      <c r="AE667" s="109"/>
      <c r="AF667" s="109"/>
      <c r="AG667" s="109"/>
      <c r="AH667" s="109"/>
      <c r="AI667" s="109"/>
      <c r="AJ667" s="109"/>
      <c r="AK667" s="109"/>
      <c r="AL667" s="109"/>
      <c r="AM667" s="109"/>
      <c r="AN667" s="109"/>
      <c r="AO667" s="109"/>
      <c r="AP667" s="109"/>
      <c r="AQ667" s="109"/>
      <c r="AR667" s="109"/>
      <c r="AS667" s="109"/>
      <c r="AT667" s="109"/>
      <c r="AU667" s="109"/>
      <c r="AV667" s="109"/>
      <c r="AW667" s="109"/>
      <c r="AX667" s="109"/>
      <c r="AY667" s="109"/>
      <c r="AZ667" s="109"/>
      <c r="BA667" s="109"/>
      <c r="BB667" s="109"/>
    </row>
    <row r="668" spans="1:54" s="206" customFormat="1" x14ac:dyDescent="0.25">
      <c r="C668" s="207"/>
      <c r="D668" s="207"/>
      <c r="E668" s="207"/>
      <c r="F668" s="207"/>
      <c r="G668" s="207"/>
      <c r="H668" s="207"/>
      <c r="I668" s="207"/>
      <c r="J668" s="207"/>
      <c r="K668" s="207"/>
      <c r="L668" s="207"/>
      <c r="M668" s="207"/>
      <c r="N668" s="207"/>
      <c r="O668" s="207"/>
      <c r="P668" s="207"/>
      <c r="Q668" s="207"/>
      <c r="R668" s="207"/>
      <c r="S668" s="207"/>
      <c r="T668" s="207"/>
      <c r="AD668" s="109"/>
      <c r="AE668" s="109"/>
      <c r="AF668" s="109"/>
      <c r="AG668" s="109"/>
      <c r="AH668" s="109"/>
      <c r="AI668" s="109"/>
      <c r="AJ668" s="109"/>
      <c r="AK668" s="109"/>
      <c r="AL668" s="109"/>
      <c r="AM668" s="109"/>
      <c r="AN668" s="109"/>
      <c r="AO668" s="109"/>
      <c r="AP668" s="109"/>
      <c r="AQ668" s="109"/>
      <c r="AR668" s="109"/>
      <c r="AS668" s="109"/>
      <c r="AT668" s="109"/>
      <c r="AU668" s="109"/>
      <c r="AV668" s="109"/>
      <c r="AW668" s="109"/>
      <c r="AX668" s="109"/>
      <c r="AY668" s="109"/>
      <c r="AZ668" s="109"/>
      <c r="BA668" s="109"/>
      <c r="BB668" s="109"/>
    </row>
    <row r="669" spans="1:54" s="206" customFormat="1" x14ac:dyDescent="0.25">
      <c r="C669" s="207"/>
      <c r="D669" s="207"/>
      <c r="E669" s="207"/>
      <c r="F669" s="207"/>
      <c r="G669" s="207"/>
      <c r="H669" s="207"/>
      <c r="I669" s="207"/>
      <c r="J669" s="207"/>
      <c r="K669" s="207"/>
      <c r="L669" s="207"/>
      <c r="M669" s="207"/>
      <c r="N669" s="207"/>
      <c r="O669" s="207"/>
      <c r="P669" s="207"/>
      <c r="Q669" s="207"/>
      <c r="R669" s="207"/>
      <c r="S669" s="207"/>
      <c r="T669" s="207"/>
      <c r="AD669" s="109"/>
      <c r="AE669" s="109"/>
      <c r="AF669" s="109"/>
      <c r="AG669" s="109"/>
      <c r="AH669" s="109"/>
      <c r="AI669" s="109"/>
      <c r="AJ669" s="109"/>
      <c r="AK669" s="109"/>
      <c r="AL669" s="109"/>
      <c r="AM669" s="109"/>
      <c r="AN669" s="109"/>
      <c r="AO669" s="109"/>
      <c r="AP669" s="109"/>
      <c r="AQ669" s="109"/>
      <c r="AR669" s="109"/>
      <c r="AS669" s="109"/>
      <c r="AT669" s="109"/>
      <c r="AU669" s="109"/>
      <c r="AV669" s="109"/>
      <c r="AW669" s="109"/>
      <c r="AX669" s="109"/>
      <c r="AY669" s="109"/>
      <c r="AZ669" s="109"/>
      <c r="BA669" s="109"/>
      <c r="BB669" s="109"/>
    </row>
    <row r="670" spans="1:54" s="206" customFormat="1" x14ac:dyDescent="0.25">
      <c r="C670" s="207"/>
      <c r="D670" s="207"/>
      <c r="E670" s="207"/>
      <c r="F670" s="207"/>
      <c r="G670" s="207"/>
      <c r="H670" s="207"/>
      <c r="I670" s="207"/>
      <c r="J670" s="207"/>
      <c r="K670" s="207"/>
      <c r="L670" s="207"/>
      <c r="M670" s="207"/>
      <c r="N670" s="207"/>
      <c r="O670" s="207"/>
      <c r="P670" s="207"/>
      <c r="Q670" s="207"/>
      <c r="R670" s="207"/>
      <c r="S670" s="207"/>
      <c r="T670" s="207"/>
      <c r="AD670" s="109"/>
      <c r="AE670" s="109"/>
      <c r="AF670" s="109"/>
      <c r="AG670" s="109"/>
      <c r="AH670" s="109"/>
      <c r="AI670" s="109"/>
      <c r="AJ670" s="109"/>
      <c r="AK670" s="109"/>
      <c r="AL670" s="109"/>
      <c r="AM670" s="109"/>
      <c r="AN670" s="109"/>
      <c r="AO670" s="109"/>
      <c r="AP670" s="109"/>
      <c r="AQ670" s="109"/>
      <c r="AR670" s="109"/>
      <c r="AS670" s="109"/>
      <c r="AT670" s="109"/>
      <c r="AU670" s="109"/>
      <c r="AV670" s="109"/>
      <c r="AW670" s="109"/>
      <c r="AX670" s="109"/>
      <c r="AY670" s="109"/>
      <c r="AZ670" s="109"/>
      <c r="BA670" s="109"/>
      <c r="BB670" s="109"/>
    </row>
    <row r="671" spans="1:54" s="206" customFormat="1" x14ac:dyDescent="0.25">
      <c r="C671" s="207"/>
      <c r="D671" s="207"/>
      <c r="E671" s="207"/>
      <c r="F671" s="207"/>
      <c r="G671" s="207"/>
      <c r="H671" s="207"/>
      <c r="I671" s="207"/>
      <c r="J671" s="207"/>
      <c r="K671" s="207"/>
      <c r="L671" s="207"/>
      <c r="M671" s="207"/>
      <c r="N671" s="207"/>
      <c r="O671" s="207"/>
      <c r="P671" s="207"/>
      <c r="Q671" s="207"/>
      <c r="R671" s="207"/>
      <c r="S671" s="207"/>
      <c r="T671" s="207"/>
      <c r="AD671" s="109"/>
      <c r="AE671" s="109"/>
      <c r="AF671" s="109"/>
      <c r="AG671" s="109"/>
      <c r="AH671" s="109"/>
      <c r="AI671" s="109"/>
      <c r="AJ671" s="109"/>
      <c r="AK671" s="109"/>
      <c r="AL671" s="109"/>
      <c r="AM671" s="109"/>
      <c r="AN671" s="109"/>
      <c r="AO671" s="109"/>
      <c r="AP671" s="109"/>
      <c r="AQ671" s="109"/>
      <c r="AR671" s="109"/>
      <c r="AS671" s="109"/>
      <c r="AT671" s="109"/>
      <c r="AU671" s="109"/>
      <c r="AV671" s="109"/>
      <c r="AW671" s="109"/>
      <c r="AX671" s="109"/>
      <c r="AY671" s="109"/>
      <c r="AZ671" s="109"/>
      <c r="BA671" s="109"/>
      <c r="BB671" s="109"/>
    </row>
    <row r="672" spans="1:54" s="206" customFormat="1" x14ac:dyDescent="0.25">
      <c r="C672" s="207"/>
      <c r="D672" s="207"/>
      <c r="E672" s="207"/>
      <c r="F672" s="207"/>
      <c r="G672" s="207"/>
      <c r="H672" s="207"/>
      <c r="I672" s="207"/>
      <c r="J672" s="207"/>
      <c r="K672" s="207"/>
      <c r="L672" s="207"/>
      <c r="M672" s="207"/>
      <c r="N672" s="207"/>
      <c r="O672" s="207"/>
      <c r="P672" s="207"/>
      <c r="Q672" s="207"/>
      <c r="R672" s="207"/>
      <c r="S672" s="207"/>
      <c r="T672" s="207"/>
      <c r="AD672" s="109"/>
      <c r="AE672" s="109"/>
      <c r="AF672" s="109"/>
      <c r="AG672" s="109"/>
      <c r="AH672" s="109"/>
      <c r="AI672" s="109"/>
      <c r="AJ672" s="109"/>
      <c r="AK672" s="109"/>
      <c r="AL672" s="109"/>
      <c r="AM672" s="109"/>
      <c r="AN672" s="109"/>
      <c r="AO672" s="109"/>
      <c r="AP672" s="109"/>
      <c r="AQ672" s="109"/>
      <c r="AR672" s="109"/>
      <c r="AS672" s="109"/>
      <c r="AT672" s="109"/>
      <c r="AU672" s="109"/>
      <c r="AV672" s="109"/>
      <c r="AW672" s="109"/>
      <c r="AX672" s="109"/>
      <c r="AY672" s="109"/>
      <c r="AZ672" s="109"/>
      <c r="BA672" s="109"/>
      <c r="BB672" s="109"/>
    </row>
    <row r="673" spans="3:54" s="206" customFormat="1" x14ac:dyDescent="0.25">
      <c r="C673" s="207"/>
      <c r="D673" s="207"/>
      <c r="E673" s="207"/>
      <c r="F673" s="207"/>
      <c r="G673" s="207"/>
      <c r="H673" s="207"/>
      <c r="I673" s="207"/>
      <c r="J673" s="207"/>
      <c r="K673" s="207"/>
      <c r="L673" s="207"/>
      <c r="M673" s="207"/>
      <c r="N673" s="207"/>
      <c r="O673" s="207"/>
      <c r="P673" s="207"/>
      <c r="Q673" s="207"/>
      <c r="R673" s="207"/>
      <c r="S673" s="207"/>
      <c r="T673" s="207"/>
      <c r="AD673" s="109"/>
      <c r="AE673" s="109"/>
      <c r="AF673" s="109"/>
      <c r="AG673" s="109"/>
      <c r="AH673" s="109"/>
      <c r="AI673" s="109"/>
      <c r="AJ673" s="109"/>
      <c r="AK673" s="109"/>
      <c r="AL673" s="109"/>
      <c r="AM673" s="109"/>
      <c r="AN673" s="109"/>
      <c r="AO673" s="109"/>
      <c r="AP673" s="109"/>
      <c r="AQ673" s="109"/>
      <c r="AR673" s="109"/>
      <c r="AS673" s="109"/>
      <c r="AT673" s="109"/>
      <c r="AU673" s="109"/>
      <c r="AV673" s="109"/>
      <c r="AW673" s="109"/>
      <c r="AX673" s="109"/>
      <c r="AY673" s="109"/>
      <c r="AZ673" s="109"/>
      <c r="BA673" s="109"/>
      <c r="BB673" s="109"/>
    </row>
    <row r="674" spans="3:54" s="206" customFormat="1" x14ac:dyDescent="0.25">
      <c r="C674" s="207"/>
      <c r="D674" s="207"/>
      <c r="E674" s="207"/>
      <c r="F674" s="207"/>
      <c r="G674" s="207"/>
      <c r="H674" s="207"/>
      <c r="I674" s="207"/>
      <c r="J674" s="207"/>
      <c r="K674" s="207"/>
      <c r="L674" s="207"/>
      <c r="M674" s="207"/>
      <c r="N674" s="207"/>
      <c r="O674" s="207"/>
      <c r="P674" s="207"/>
      <c r="Q674" s="207"/>
      <c r="R674" s="207"/>
      <c r="S674" s="207"/>
      <c r="T674" s="207"/>
      <c r="AD674" s="109"/>
      <c r="AE674" s="109"/>
      <c r="AF674" s="109"/>
      <c r="AG674" s="109"/>
      <c r="AH674" s="109"/>
      <c r="AI674" s="109"/>
      <c r="AJ674" s="109"/>
      <c r="AK674" s="109"/>
      <c r="AL674" s="109"/>
      <c r="AM674" s="109"/>
      <c r="AN674" s="109"/>
      <c r="AO674" s="109"/>
      <c r="AP674" s="109"/>
      <c r="AQ674" s="109"/>
      <c r="AR674" s="109"/>
      <c r="AS674" s="109"/>
      <c r="AT674" s="109"/>
      <c r="AU674" s="109"/>
      <c r="AV674" s="109"/>
      <c r="AW674" s="109"/>
      <c r="AX674" s="109"/>
      <c r="AY674" s="109"/>
      <c r="AZ674" s="109"/>
      <c r="BA674" s="109"/>
      <c r="BB674" s="109"/>
    </row>
    <row r="675" spans="3:54" s="206" customFormat="1" x14ac:dyDescent="0.25">
      <c r="C675" s="207"/>
      <c r="D675" s="207"/>
      <c r="E675" s="207"/>
      <c r="F675" s="207"/>
      <c r="G675" s="207"/>
      <c r="H675" s="207"/>
      <c r="I675" s="207"/>
      <c r="J675" s="207"/>
      <c r="K675" s="207"/>
      <c r="L675" s="207"/>
      <c r="M675" s="207"/>
      <c r="N675" s="207"/>
      <c r="O675" s="207"/>
      <c r="P675" s="207"/>
      <c r="Q675" s="207"/>
      <c r="R675" s="207"/>
      <c r="S675" s="207"/>
      <c r="T675" s="207"/>
      <c r="AD675" s="109"/>
      <c r="AE675" s="109"/>
      <c r="AF675" s="109"/>
      <c r="AG675" s="109"/>
      <c r="AH675" s="109"/>
      <c r="AI675" s="109"/>
      <c r="AJ675" s="109"/>
      <c r="AK675" s="109"/>
      <c r="AL675" s="109"/>
      <c r="AM675" s="109"/>
      <c r="AN675" s="109"/>
      <c r="AO675" s="109"/>
      <c r="AP675" s="109"/>
      <c r="AQ675" s="109"/>
      <c r="AR675" s="109"/>
      <c r="AS675" s="109"/>
      <c r="AT675" s="109"/>
      <c r="AU675" s="109"/>
      <c r="AV675" s="109"/>
      <c r="AW675" s="109"/>
      <c r="AX675" s="109"/>
      <c r="AY675" s="109"/>
      <c r="AZ675" s="109"/>
      <c r="BA675" s="109"/>
      <c r="BB675" s="109"/>
    </row>
    <row r="676" spans="3:54" s="206" customFormat="1" x14ac:dyDescent="0.25">
      <c r="C676" s="207"/>
      <c r="D676" s="207"/>
      <c r="E676" s="207"/>
      <c r="F676" s="207"/>
      <c r="G676" s="207"/>
      <c r="H676" s="207"/>
      <c r="I676" s="207"/>
      <c r="J676" s="207"/>
      <c r="K676" s="207"/>
      <c r="L676" s="207"/>
      <c r="M676" s="207"/>
      <c r="N676" s="207"/>
      <c r="O676" s="207"/>
      <c r="P676" s="207"/>
      <c r="Q676" s="207"/>
      <c r="R676" s="207"/>
      <c r="S676" s="207"/>
      <c r="T676" s="207"/>
      <c r="AD676" s="109"/>
      <c r="AE676" s="109"/>
      <c r="AF676" s="109"/>
      <c r="AG676" s="109"/>
      <c r="AH676" s="109"/>
      <c r="AI676" s="109"/>
      <c r="AJ676" s="109"/>
      <c r="AK676" s="109"/>
      <c r="AL676" s="109"/>
      <c r="AM676" s="109"/>
      <c r="AN676" s="109"/>
      <c r="AO676" s="109"/>
      <c r="AP676" s="109"/>
      <c r="AQ676" s="109"/>
      <c r="AR676" s="109"/>
      <c r="AS676" s="109"/>
      <c r="AT676" s="109"/>
      <c r="AU676" s="109"/>
      <c r="AV676" s="109"/>
      <c r="AW676" s="109"/>
      <c r="AX676" s="109"/>
      <c r="AY676" s="109"/>
      <c r="AZ676" s="109"/>
      <c r="BA676" s="109"/>
      <c r="BB676" s="109"/>
    </row>
    <row r="677" spans="3:54" s="206" customFormat="1" x14ac:dyDescent="0.25">
      <c r="C677" s="207"/>
      <c r="D677" s="207"/>
      <c r="E677" s="207"/>
      <c r="F677" s="207"/>
      <c r="G677" s="207"/>
      <c r="H677" s="207"/>
      <c r="I677" s="207"/>
      <c r="J677" s="207"/>
      <c r="K677" s="207"/>
      <c r="L677" s="207"/>
      <c r="M677" s="207"/>
      <c r="N677" s="207"/>
      <c r="O677" s="207"/>
      <c r="P677" s="207"/>
      <c r="Q677" s="207"/>
      <c r="R677" s="207"/>
      <c r="S677" s="207"/>
      <c r="T677" s="207"/>
      <c r="AD677" s="109"/>
      <c r="AE677" s="109"/>
      <c r="AF677" s="109"/>
      <c r="AG677" s="109"/>
      <c r="AH677" s="109"/>
      <c r="AI677" s="109"/>
      <c r="AJ677" s="109"/>
      <c r="AK677" s="109"/>
      <c r="AL677" s="109"/>
      <c r="AM677" s="109"/>
      <c r="AN677" s="109"/>
      <c r="AO677" s="109"/>
      <c r="AP677" s="109"/>
      <c r="AQ677" s="109"/>
      <c r="AR677" s="109"/>
      <c r="AS677" s="109"/>
      <c r="AT677" s="109"/>
      <c r="AU677" s="109"/>
      <c r="AV677" s="109"/>
      <c r="AW677" s="109"/>
      <c r="AX677" s="109"/>
      <c r="AY677" s="109"/>
      <c r="AZ677" s="109"/>
      <c r="BA677" s="109"/>
      <c r="BB677" s="109"/>
    </row>
    <row r="678" spans="3:54" s="206" customFormat="1" x14ac:dyDescent="0.25">
      <c r="C678" s="207"/>
      <c r="D678" s="207"/>
      <c r="E678" s="207"/>
      <c r="F678" s="207"/>
      <c r="G678" s="207"/>
      <c r="H678" s="207"/>
      <c r="I678" s="207"/>
      <c r="J678" s="207"/>
      <c r="K678" s="207"/>
      <c r="L678" s="207"/>
      <c r="M678" s="207"/>
      <c r="N678" s="207"/>
      <c r="O678" s="207"/>
      <c r="P678" s="207"/>
      <c r="Q678" s="207"/>
      <c r="R678" s="207"/>
      <c r="S678" s="207"/>
      <c r="T678" s="207"/>
      <c r="AD678" s="109"/>
      <c r="AE678" s="109"/>
      <c r="AF678" s="109"/>
      <c r="AG678" s="109"/>
      <c r="AH678" s="109"/>
      <c r="AI678" s="109"/>
      <c r="AJ678" s="109"/>
      <c r="AK678" s="109"/>
      <c r="AL678" s="109"/>
      <c r="AM678" s="109"/>
      <c r="AN678" s="109"/>
      <c r="AO678" s="109"/>
      <c r="AP678" s="109"/>
      <c r="AQ678" s="109"/>
      <c r="AR678" s="109"/>
      <c r="AS678" s="109"/>
      <c r="AT678" s="109"/>
      <c r="AU678" s="109"/>
      <c r="AV678" s="109"/>
      <c r="AW678" s="109"/>
      <c r="AX678" s="109"/>
      <c r="AY678" s="109"/>
      <c r="AZ678" s="109"/>
      <c r="BA678" s="109"/>
      <c r="BB678" s="109"/>
    </row>
    <row r="679" spans="3:54" s="206" customFormat="1" x14ac:dyDescent="0.25">
      <c r="C679" s="207"/>
      <c r="D679" s="207"/>
      <c r="E679" s="207"/>
      <c r="F679" s="207"/>
      <c r="G679" s="207"/>
      <c r="H679" s="207"/>
      <c r="I679" s="207"/>
      <c r="J679" s="207"/>
      <c r="K679" s="207"/>
      <c r="L679" s="207"/>
      <c r="M679" s="207"/>
      <c r="N679" s="207"/>
      <c r="O679" s="207"/>
      <c r="P679" s="207"/>
      <c r="Q679" s="207"/>
      <c r="R679" s="207"/>
      <c r="S679" s="207"/>
      <c r="T679" s="207"/>
      <c r="AD679" s="109"/>
      <c r="AE679" s="109"/>
      <c r="AF679" s="109"/>
      <c r="AG679" s="109"/>
      <c r="AH679" s="109"/>
      <c r="AI679" s="109"/>
      <c r="AJ679" s="109"/>
      <c r="AK679" s="109"/>
      <c r="AL679" s="109"/>
      <c r="AM679" s="109"/>
      <c r="AN679" s="109"/>
      <c r="AO679" s="109"/>
      <c r="AP679" s="109"/>
      <c r="AQ679" s="109"/>
      <c r="AR679" s="109"/>
      <c r="AS679" s="109"/>
      <c r="AT679" s="109"/>
      <c r="AU679" s="109"/>
      <c r="AV679" s="109"/>
      <c r="AW679" s="109"/>
      <c r="AX679" s="109"/>
      <c r="AY679" s="109"/>
      <c r="AZ679" s="109"/>
      <c r="BA679" s="109"/>
      <c r="BB679" s="109"/>
    </row>
    <row r="680" spans="3:54" s="206" customFormat="1" x14ac:dyDescent="0.25">
      <c r="C680" s="207"/>
      <c r="D680" s="207"/>
      <c r="E680" s="207"/>
      <c r="F680" s="207"/>
      <c r="G680" s="207"/>
      <c r="H680" s="207"/>
      <c r="I680" s="207"/>
      <c r="J680" s="207"/>
      <c r="K680" s="207"/>
      <c r="L680" s="207"/>
      <c r="M680" s="207"/>
      <c r="N680" s="207"/>
      <c r="O680" s="207"/>
      <c r="P680" s="207"/>
      <c r="Q680" s="207"/>
      <c r="R680" s="207"/>
      <c r="S680" s="207"/>
      <c r="T680" s="207"/>
      <c r="AD680" s="109"/>
      <c r="AE680" s="109"/>
      <c r="AF680" s="109"/>
      <c r="AG680" s="109"/>
      <c r="AH680" s="109"/>
      <c r="AI680" s="109"/>
      <c r="AJ680" s="109"/>
      <c r="AK680" s="109"/>
      <c r="AL680" s="109"/>
      <c r="AM680" s="109"/>
      <c r="AN680" s="109"/>
      <c r="AO680" s="109"/>
      <c r="AP680" s="109"/>
      <c r="AQ680" s="109"/>
      <c r="AR680" s="109"/>
      <c r="AS680" s="109"/>
      <c r="AT680" s="109"/>
      <c r="AU680" s="109"/>
      <c r="AV680" s="109"/>
      <c r="AW680" s="109"/>
      <c r="AX680" s="109"/>
      <c r="AY680" s="109"/>
      <c r="AZ680" s="109"/>
      <c r="BA680" s="109"/>
      <c r="BB680" s="109"/>
    </row>
    <row r="681" spans="3:54" s="206" customFormat="1" x14ac:dyDescent="0.25">
      <c r="C681" s="207"/>
      <c r="D681" s="207"/>
      <c r="E681" s="207"/>
      <c r="F681" s="207"/>
      <c r="G681" s="207"/>
      <c r="H681" s="207"/>
      <c r="I681" s="207"/>
      <c r="J681" s="207"/>
      <c r="K681" s="207"/>
      <c r="L681" s="207"/>
      <c r="M681" s="207"/>
      <c r="N681" s="207"/>
      <c r="O681" s="207"/>
      <c r="P681" s="207"/>
      <c r="Q681" s="207"/>
      <c r="R681" s="207"/>
      <c r="S681" s="207"/>
      <c r="T681" s="207"/>
      <c r="AD681" s="109"/>
      <c r="AE681" s="109"/>
      <c r="AF681" s="109"/>
      <c r="AG681" s="109"/>
      <c r="AH681" s="109"/>
      <c r="AI681" s="109"/>
      <c r="AJ681" s="109"/>
      <c r="AK681" s="109"/>
      <c r="AL681" s="109"/>
      <c r="AM681" s="109"/>
      <c r="AN681" s="109"/>
      <c r="AO681" s="109"/>
      <c r="AP681" s="109"/>
      <c r="AQ681" s="109"/>
      <c r="AR681" s="109"/>
      <c r="AS681" s="109"/>
      <c r="AT681" s="109"/>
      <c r="AU681" s="109"/>
      <c r="AV681" s="109"/>
      <c r="AW681" s="109"/>
      <c r="AX681" s="109"/>
      <c r="AY681" s="109"/>
      <c r="AZ681" s="109"/>
      <c r="BA681" s="109"/>
      <c r="BB681" s="109"/>
    </row>
    <row r="682" spans="3:54" s="206" customFormat="1" x14ac:dyDescent="0.25">
      <c r="C682" s="207"/>
      <c r="D682" s="207"/>
      <c r="E682" s="207"/>
      <c r="F682" s="207"/>
      <c r="G682" s="207"/>
      <c r="H682" s="207"/>
      <c r="I682" s="207"/>
      <c r="J682" s="207"/>
      <c r="K682" s="207"/>
      <c r="L682" s="207"/>
      <c r="M682" s="207"/>
      <c r="N682" s="207"/>
      <c r="O682" s="207"/>
      <c r="P682" s="207"/>
      <c r="Q682" s="207"/>
      <c r="R682" s="207"/>
      <c r="S682" s="207"/>
      <c r="T682" s="207"/>
      <c r="AD682" s="109"/>
      <c r="AE682" s="109"/>
      <c r="AF682" s="109"/>
      <c r="AG682" s="109"/>
      <c r="AH682" s="109"/>
      <c r="AI682" s="109"/>
      <c r="AJ682" s="109"/>
      <c r="AK682" s="109"/>
      <c r="AL682" s="109"/>
      <c r="AM682" s="109"/>
      <c r="AN682" s="109"/>
      <c r="AO682" s="109"/>
      <c r="AP682" s="109"/>
      <c r="AQ682" s="109"/>
      <c r="AR682" s="109"/>
      <c r="AS682" s="109"/>
      <c r="AT682" s="109"/>
      <c r="AU682" s="109"/>
      <c r="AV682" s="109"/>
      <c r="AW682" s="109"/>
      <c r="AX682" s="109"/>
      <c r="AY682" s="109"/>
      <c r="AZ682" s="109"/>
      <c r="BA682" s="109"/>
      <c r="BB682" s="109"/>
    </row>
    <row r="683" spans="3:54" s="206" customFormat="1" x14ac:dyDescent="0.25">
      <c r="C683" s="207"/>
      <c r="D683" s="207"/>
      <c r="E683" s="207"/>
      <c r="F683" s="207"/>
      <c r="G683" s="207"/>
      <c r="H683" s="207"/>
      <c r="I683" s="207"/>
      <c r="J683" s="207"/>
      <c r="K683" s="207"/>
      <c r="L683" s="207"/>
      <c r="M683" s="207"/>
      <c r="N683" s="207"/>
      <c r="O683" s="207"/>
      <c r="P683" s="207"/>
      <c r="Q683" s="207"/>
      <c r="R683" s="207"/>
      <c r="S683" s="207"/>
      <c r="T683" s="207"/>
      <c r="AD683" s="109"/>
      <c r="AE683" s="109"/>
      <c r="AF683" s="109"/>
      <c r="AG683" s="109"/>
      <c r="AH683" s="109"/>
      <c r="AI683" s="109"/>
      <c r="AJ683" s="109"/>
      <c r="AK683" s="109"/>
      <c r="AL683" s="109"/>
      <c r="AM683" s="109"/>
      <c r="AN683" s="109"/>
      <c r="AO683" s="109"/>
      <c r="AP683" s="109"/>
      <c r="AQ683" s="109"/>
      <c r="AR683" s="109"/>
      <c r="AS683" s="109"/>
      <c r="AT683" s="109"/>
      <c r="AU683" s="109"/>
      <c r="AV683" s="109"/>
      <c r="AW683" s="109"/>
      <c r="AX683" s="109"/>
      <c r="AY683" s="109"/>
      <c r="AZ683" s="109"/>
      <c r="BA683" s="109"/>
      <c r="BB683" s="109"/>
    </row>
    <row r="684" spans="3:54" s="206" customFormat="1" x14ac:dyDescent="0.25">
      <c r="C684" s="207"/>
      <c r="D684" s="207"/>
      <c r="E684" s="207"/>
      <c r="F684" s="207"/>
      <c r="G684" s="207"/>
      <c r="H684" s="207"/>
      <c r="I684" s="207"/>
      <c r="J684" s="207"/>
      <c r="K684" s="207"/>
      <c r="L684" s="207"/>
      <c r="M684" s="207"/>
      <c r="N684" s="207"/>
      <c r="O684" s="207"/>
      <c r="P684" s="207"/>
      <c r="Q684" s="207"/>
      <c r="R684" s="207"/>
      <c r="S684" s="207"/>
      <c r="T684" s="207"/>
      <c r="AD684" s="109"/>
      <c r="AE684" s="109"/>
      <c r="AF684" s="109"/>
      <c r="AG684" s="109"/>
      <c r="AH684" s="109"/>
      <c r="AI684" s="109"/>
      <c r="AJ684" s="109"/>
      <c r="AK684" s="109"/>
      <c r="AL684" s="109"/>
      <c r="AM684" s="109"/>
      <c r="AN684" s="109"/>
      <c r="AO684" s="109"/>
      <c r="AP684" s="109"/>
      <c r="AQ684" s="109"/>
      <c r="AR684" s="109"/>
      <c r="AS684" s="109"/>
      <c r="AT684" s="109"/>
      <c r="AU684" s="109"/>
      <c r="AV684" s="109"/>
      <c r="AW684" s="109"/>
      <c r="AX684" s="109"/>
      <c r="AY684" s="109"/>
      <c r="AZ684" s="109"/>
      <c r="BA684" s="109"/>
      <c r="BB684" s="109"/>
    </row>
    <row r="685" spans="3:54" s="206" customFormat="1" x14ac:dyDescent="0.25">
      <c r="C685" s="207"/>
      <c r="D685" s="207"/>
      <c r="E685" s="207"/>
      <c r="F685" s="207"/>
      <c r="G685" s="207"/>
      <c r="H685" s="207"/>
      <c r="I685" s="207"/>
      <c r="J685" s="207"/>
      <c r="K685" s="207"/>
      <c r="L685" s="207"/>
      <c r="M685" s="207"/>
      <c r="N685" s="207"/>
      <c r="O685" s="207"/>
      <c r="P685" s="207"/>
      <c r="Q685" s="207"/>
      <c r="R685" s="207"/>
      <c r="S685" s="207"/>
      <c r="T685" s="207"/>
      <c r="AD685" s="109"/>
      <c r="AE685" s="109"/>
      <c r="AF685" s="109"/>
      <c r="AG685" s="109"/>
      <c r="AH685" s="109"/>
      <c r="AI685" s="109"/>
      <c r="AJ685" s="109"/>
      <c r="AK685" s="109"/>
      <c r="AL685" s="109"/>
      <c r="AM685" s="109"/>
      <c r="AN685" s="109"/>
      <c r="AO685" s="109"/>
      <c r="AP685" s="109"/>
      <c r="AQ685" s="109"/>
      <c r="AR685" s="109"/>
      <c r="AS685" s="109"/>
      <c r="AT685" s="109"/>
      <c r="AU685" s="109"/>
      <c r="AV685" s="109"/>
      <c r="AW685" s="109"/>
      <c r="AX685" s="109"/>
      <c r="AY685" s="109"/>
      <c r="AZ685" s="109"/>
      <c r="BA685" s="109"/>
      <c r="BB685" s="109"/>
    </row>
    <row r="686" spans="3:54" s="206" customFormat="1" x14ac:dyDescent="0.25">
      <c r="C686" s="207"/>
      <c r="D686" s="207"/>
      <c r="E686" s="207"/>
      <c r="F686" s="207"/>
      <c r="G686" s="207"/>
      <c r="H686" s="207"/>
      <c r="I686" s="207"/>
      <c r="J686" s="207"/>
      <c r="K686" s="207"/>
      <c r="L686" s="207"/>
      <c r="M686" s="207"/>
      <c r="N686" s="207"/>
      <c r="O686" s="207"/>
      <c r="P686" s="207"/>
      <c r="Q686" s="207"/>
      <c r="R686" s="207"/>
      <c r="S686" s="207"/>
      <c r="T686" s="207"/>
      <c r="AD686" s="109"/>
      <c r="AE686" s="109"/>
      <c r="AF686" s="109"/>
      <c r="AG686" s="109"/>
      <c r="AH686" s="109"/>
      <c r="AI686" s="109"/>
      <c r="AJ686" s="109"/>
      <c r="AK686" s="109"/>
      <c r="AL686" s="109"/>
      <c r="AM686" s="109"/>
      <c r="AN686" s="109"/>
      <c r="AO686" s="109"/>
      <c r="AP686" s="109"/>
      <c r="AQ686" s="109"/>
      <c r="AR686" s="109"/>
      <c r="AS686" s="109"/>
      <c r="AT686" s="109"/>
      <c r="AU686" s="109"/>
      <c r="AV686" s="109"/>
      <c r="AW686" s="109"/>
      <c r="AX686" s="109"/>
      <c r="AY686" s="109"/>
      <c r="AZ686" s="109"/>
      <c r="BA686" s="109"/>
      <c r="BB686" s="109"/>
    </row>
    <row r="687" spans="3:54" s="206" customFormat="1" x14ac:dyDescent="0.25">
      <c r="C687" s="207"/>
      <c r="D687" s="207"/>
      <c r="E687" s="207"/>
      <c r="F687" s="207"/>
      <c r="G687" s="207"/>
      <c r="H687" s="207"/>
      <c r="I687" s="207"/>
      <c r="J687" s="207"/>
      <c r="K687" s="207"/>
      <c r="L687" s="207"/>
      <c r="M687" s="207"/>
      <c r="N687" s="207"/>
      <c r="O687" s="207"/>
      <c r="P687" s="207"/>
      <c r="Q687" s="207"/>
      <c r="R687" s="207"/>
      <c r="S687" s="207"/>
      <c r="T687" s="207"/>
      <c r="AD687" s="109"/>
      <c r="AE687" s="109"/>
      <c r="AF687" s="109"/>
      <c r="AG687" s="109"/>
      <c r="AH687" s="109"/>
      <c r="AI687" s="109"/>
      <c r="AJ687" s="109"/>
      <c r="AK687" s="109"/>
      <c r="AL687" s="109"/>
      <c r="AM687" s="109"/>
      <c r="AN687" s="109"/>
      <c r="AO687" s="109"/>
      <c r="AP687" s="109"/>
      <c r="AQ687" s="109"/>
      <c r="AR687" s="109"/>
      <c r="AS687" s="109"/>
      <c r="AT687" s="109"/>
      <c r="AU687" s="109"/>
      <c r="AV687" s="109"/>
      <c r="AW687" s="109"/>
      <c r="AX687" s="109"/>
      <c r="AY687" s="109"/>
      <c r="AZ687" s="109"/>
      <c r="BA687" s="109"/>
      <c r="BB687" s="109"/>
    </row>
    <row r="688" spans="3:54" s="206" customFormat="1" x14ac:dyDescent="0.25">
      <c r="C688" s="207"/>
      <c r="D688" s="207"/>
      <c r="E688" s="207"/>
      <c r="F688" s="207"/>
      <c r="G688" s="207"/>
      <c r="H688" s="207"/>
      <c r="I688" s="207"/>
      <c r="J688" s="207"/>
      <c r="K688" s="207"/>
      <c r="L688" s="207"/>
      <c r="M688" s="207"/>
      <c r="N688" s="207"/>
      <c r="O688" s="207"/>
      <c r="P688" s="207"/>
      <c r="Q688" s="207"/>
      <c r="R688" s="207"/>
      <c r="S688" s="207"/>
      <c r="T688" s="207"/>
      <c r="AD688" s="109"/>
      <c r="AE688" s="109"/>
      <c r="AF688" s="109"/>
      <c r="AG688" s="109"/>
      <c r="AH688" s="109"/>
      <c r="AI688" s="109"/>
      <c r="AJ688" s="109"/>
      <c r="AK688" s="109"/>
      <c r="AL688" s="109"/>
      <c r="AM688" s="109"/>
      <c r="AN688" s="109"/>
      <c r="AO688" s="109"/>
      <c r="AP688" s="109"/>
      <c r="AQ688" s="109"/>
      <c r="AR688" s="109"/>
      <c r="AS688" s="109"/>
      <c r="AT688" s="109"/>
      <c r="AU688" s="109"/>
      <c r="AV688" s="109"/>
      <c r="AW688" s="109"/>
      <c r="AX688" s="109"/>
      <c r="AY688" s="109"/>
      <c r="AZ688" s="109"/>
      <c r="BA688" s="109"/>
      <c r="BB688" s="109"/>
    </row>
    <row r="689" spans="1:54" s="206" customFormat="1" x14ac:dyDescent="0.25">
      <c r="C689" s="207"/>
      <c r="D689" s="207"/>
      <c r="E689" s="207"/>
      <c r="F689" s="207"/>
      <c r="G689" s="207"/>
      <c r="H689" s="207"/>
      <c r="I689" s="207"/>
      <c r="J689" s="207"/>
      <c r="K689" s="207"/>
      <c r="L689" s="207"/>
      <c r="M689" s="207"/>
      <c r="N689" s="207"/>
      <c r="O689" s="207"/>
      <c r="P689" s="207"/>
      <c r="Q689" s="207"/>
      <c r="R689" s="207"/>
      <c r="S689" s="207"/>
      <c r="T689" s="207"/>
      <c r="AD689" s="109"/>
      <c r="AE689" s="109"/>
      <c r="AF689" s="109"/>
      <c r="AG689" s="109"/>
      <c r="AH689" s="109"/>
      <c r="AI689" s="109"/>
      <c r="AJ689" s="109"/>
      <c r="AK689" s="109"/>
      <c r="AL689" s="109"/>
      <c r="AM689" s="109"/>
      <c r="AN689" s="109"/>
      <c r="AO689" s="109"/>
      <c r="AP689" s="109"/>
      <c r="AQ689" s="109"/>
      <c r="AR689" s="109"/>
      <c r="AS689" s="109"/>
      <c r="AT689" s="109"/>
      <c r="AU689" s="109"/>
      <c r="AV689" s="109"/>
      <c r="AW689" s="109"/>
      <c r="AX689" s="109"/>
      <c r="AY689" s="109"/>
      <c r="AZ689" s="109"/>
      <c r="BA689" s="109"/>
      <c r="BB689" s="109"/>
    </row>
    <row r="690" spans="1:54" s="206" customFormat="1" x14ac:dyDescent="0.25">
      <c r="C690" s="207"/>
      <c r="D690" s="207"/>
      <c r="E690" s="207"/>
      <c r="F690" s="207"/>
      <c r="G690" s="207"/>
      <c r="H690" s="207"/>
      <c r="I690" s="207"/>
      <c r="J690" s="207"/>
      <c r="K690" s="207"/>
      <c r="L690" s="207"/>
      <c r="M690" s="207"/>
      <c r="N690" s="207"/>
      <c r="O690" s="207"/>
      <c r="P690" s="207"/>
      <c r="Q690" s="207"/>
      <c r="R690" s="207"/>
      <c r="S690" s="207"/>
      <c r="T690" s="207"/>
      <c r="AD690" s="109"/>
      <c r="AE690" s="109"/>
      <c r="AF690" s="109"/>
      <c r="AG690" s="109"/>
      <c r="AH690" s="109"/>
      <c r="AI690" s="109"/>
      <c r="AJ690" s="109"/>
      <c r="AK690" s="109"/>
      <c r="AL690" s="109"/>
      <c r="AM690" s="109"/>
      <c r="AN690" s="109"/>
      <c r="AO690" s="109"/>
      <c r="AP690" s="109"/>
      <c r="AQ690" s="109"/>
      <c r="AR690" s="109"/>
      <c r="AS690" s="109"/>
      <c r="AT690" s="109"/>
      <c r="AU690" s="109"/>
      <c r="AV690" s="109"/>
      <c r="AW690" s="109"/>
      <c r="AX690" s="109"/>
      <c r="AY690" s="109"/>
      <c r="AZ690" s="109"/>
      <c r="BA690" s="109"/>
      <c r="BB690" s="109"/>
    </row>
    <row r="691" spans="1:54" x14ac:dyDescent="0.25">
      <c r="A691" s="206"/>
    </row>
    <row r="692" spans="1:54" x14ac:dyDescent="0.25">
      <c r="A692" s="206"/>
    </row>
    <row r="693" spans="1:54" x14ac:dyDescent="0.25">
      <c r="A693" s="206"/>
    </row>
    <row r="694" spans="1:54" x14ac:dyDescent="0.25">
      <c r="A694" s="206"/>
    </row>
    <row r="695" spans="1:54" x14ac:dyDescent="0.25">
      <c r="A695" s="206"/>
    </row>
  </sheetData>
  <sheetProtection formatCells="0" formatColumns="0" formatRows="0" insertRows="0" insertHyperlinks="0"/>
  <mergeCells count="44">
    <mergeCell ref="C1:T1"/>
    <mergeCell ref="A14:E14"/>
    <mergeCell ref="A16:B16"/>
    <mergeCell ref="B18:C18"/>
    <mergeCell ref="D18:E18"/>
    <mergeCell ref="F18:G18"/>
    <mergeCell ref="B19:C19"/>
    <mergeCell ref="D19:E19"/>
    <mergeCell ref="F19:G19"/>
    <mergeCell ref="B20:C20"/>
    <mergeCell ref="D20:E20"/>
    <mergeCell ref="F20:G20"/>
    <mergeCell ref="S215:Z215"/>
    <mergeCell ref="C28:J28"/>
    <mergeCell ref="K28:R28"/>
    <mergeCell ref="S28:Z28"/>
    <mergeCell ref="C88:J88"/>
    <mergeCell ref="K88:R88"/>
    <mergeCell ref="S88:Z88"/>
    <mergeCell ref="C597:J597"/>
    <mergeCell ref="K597:R597"/>
    <mergeCell ref="S597:Z597"/>
    <mergeCell ref="C404:J404"/>
    <mergeCell ref="K404:R404"/>
    <mergeCell ref="S404:Z404"/>
    <mergeCell ref="C468:J468"/>
    <mergeCell ref="K468:R468"/>
    <mergeCell ref="S468:Z468"/>
    <mergeCell ref="K19:O22"/>
    <mergeCell ref="I20:J21"/>
    <mergeCell ref="C532:J532"/>
    <mergeCell ref="K532:R532"/>
    <mergeCell ref="S532:Z532"/>
    <mergeCell ref="C278:J278"/>
    <mergeCell ref="K278:R278"/>
    <mergeCell ref="S278:Z278"/>
    <mergeCell ref="C341:J341"/>
    <mergeCell ref="K341:R341"/>
    <mergeCell ref="S341:Z341"/>
    <mergeCell ref="C152:J152"/>
    <mergeCell ref="K152:R152"/>
    <mergeCell ref="S152:Z152"/>
    <mergeCell ref="C215:J215"/>
    <mergeCell ref="K215:R215"/>
  </mergeCells>
  <conditionalFormatting sqref="AA81:AC81">
    <cfRule type="expression" dxfId="42" priority="14">
      <formula>AA81="check value"</formula>
    </cfRule>
  </conditionalFormatting>
  <conditionalFormatting sqref="I20:J21">
    <cfRule type="cellIs" dxfId="41" priority="13" operator="equal">
      <formula>"ON"</formula>
    </cfRule>
  </conditionalFormatting>
  <conditionalFormatting sqref="B533">
    <cfRule type="cellIs" dxfId="40" priority="2" operator="greaterThan">
      <formula>"Note:"</formula>
    </cfRule>
  </conditionalFormatting>
  <conditionalFormatting sqref="B598">
    <cfRule type="cellIs" dxfId="39" priority="1" operator="greaterThan">
      <formula>"Note:"</formula>
    </cfRule>
  </conditionalFormatting>
  <conditionalFormatting sqref="B29">
    <cfRule type="cellIs" dxfId="38" priority="10" operator="greaterThan">
      <formula>"Note:"</formula>
    </cfRule>
  </conditionalFormatting>
  <conditionalFormatting sqref="B89">
    <cfRule type="cellIs" dxfId="37" priority="9" operator="greaterThan">
      <formula>"Note:"</formula>
    </cfRule>
  </conditionalFormatting>
  <conditionalFormatting sqref="B153">
    <cfRule type="cellIs" dxfId="36" priority="8" operator="greaterThan">
      <formula>"Note:"</formula>
    </cfRule>
  </conditionalFormatting>
  <conditionalFormatting sqref="B216">
    <cfRule type="cellIs" dxfId="35" priority="7" operator="greaterThan">
      <formula>"Note:"</formula>
    </cfRule>
  </conditionalFormatting>
  <conditionalFormatting sqref="B279">
    <cfRule type="cellIs" dxfId="34" priority="6" operator="greaterThan">
      <formula>"Note:"</formula>
    </cfRule>
  </conditionalFormatting>
  <conditionalFormatting sqref="B342">
    <cfRule type="cellIs" dxfId="33" priority="5" operator="greaterThan">
      <formula>"Note:"</formula>
    </cfRule>
  </conditionalFormatting>
  <conditionalFormatting sqref="B405">
    <cfRule type="cellIs" dxfId="32" priority="4" operator="greaterThan">
      <formula>"Note:"</formula>
    </cfRule>
  </conditionalFormatting>
  <conditionalFormatting sqref="B469">
    <cfRule type="cellIs" dxfId="31" priority="3" operator="greaterThan">
      <formula>"Note:"</formula>
    </cfRule>
  </conditionalFormatting>
  <dataValidations count="3">
    <dataValidation type="list" allowBlank="1" showInputMessage="1" showErrorMessage="1" sqref="D19:D20 B19:B20 F19:F20" xr:uid="{CEC89A12-4C99-4B10-98FB-7F9530E8B261}">
      <formula1>"Y,N"</formula1>
    </dataValidation>
    <dataValidation type="list" allowBlank="1" showInputMessage="1" showErrorMessage="1" sqref="AS26 AP25 AS16 AS21" xr:uid="{56956877-FC15-40B5-A7EF-D899FEC275A6}">
      <formula1>$AC$29:$AD$29</formula1>
    </dataValidation>
    <dataValidation type="list" allowBlank="1" showInputMessage="1" showErrorMessage="1" sqref="I20:J21" xr:uid="{0AE8F0A4-4F27-4A5A-9E33-209F2FAF0A51}">
      <formula1>"ON,OFF"</formula1>
    </dataValidation>
  </dataValidations>
  <hyperlinks>
    <hyperlink ref="B29" location="TAM_Area!I16:O22" display="TAM_Area!I16:O22" xr:uid="{68748F8C-EB2E-4F57-8AB8-95057ECECBB5}"/>
    <hyperlink ref="B89" location="TAM_Area!I16:O22" display="TAM_Area!I16:O22" xr:uid="{6CE38C00-A3CA-43DE-9DED-C180C02B8DCC}"/>
    <hyperlink ref="B153" location="TAM_Area!I16:O22" display="TAM_Area!I16:O22" xr:uid="{9461713D-0BEF-42BC-8B6E-F140F0467DA1}"/>
    <hyperlink ref="B216" location="TAM_Area!I16:O22" display="TAM_Area!I16:O22" xr:uid="{EE8F87C0-4833-4803-9335-BDD0003BA0DB}"/>
    <hyperlink ref="B279" location="TAM_Area!I16:O22" display="TAM_Area!I16:O22" xr:uid="{70354190-610A-4198-98CF-6AA9694AC512}"/>
    <hyperlink ref="B342" location="TAM_Area!I16:O22" display="TAM_Area!I16:O22" xr:uid="{B80A3A47-6DFC-4818-9086-5BA4D050ED82}"/>
    <hyperlink ref="B405" location="TAM_Area!I16:O22" display="TAM_Area!I16:O22" xr:uid="{A7B2AECB-2763-4C45-B861-291FDF0B66FB}"/>
    <hyperlink ref="B469" location="TAM_Area!I16:O22" display="TAM_Area!I16:O22" xr:uid="{D3E1345C-2B0D-412F-9D8A-4A48C819FD7D}"/>
    <hyperlink ref="B533" location="TAM_Area!I16:O22" display="TAM_Area!I16:O22" xr:uid="{0C5BB87D-E94C-4CEF-8DA5-7C944950A58D}"/>
    <hyperlink ref="B598" location="TAM_Area!I16:O22" display="TAM_Area!I16:O22" xr:uid="{F31485F8-552B-4CDA-91D7-C0709EE8CD95}"/>
  </hyperlinks>
  <pageMargins left="0.7" right="0.7" top="0.75" bottom="0.75" header="0.3" footer="0.3"/>
  <pageSetup orientation="portrait" horizontalDpi="1200" verticalDpi="1200"/>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57843-F9A8-4D49-B2D8-7F08C40C7017}">
  <sheetPr codeName="Sheet4">
    <tabColor theme="8" tint="0.39997558519241921"/>
  </sheetPr>
  <dimension ref="A1:AZ642"/>
  <sheetViews>
    <sheetView zoomScale="50" zoomScaleNormal="50" workbookViewId="0">
      <selection activeCell="H34" sqref="H34"/>
    </sheetView>
  </sheetViews>
  <sheetFormatPr defaultColWidth="4.44140625" defaultRowHeight="13.2" x14ac:dyDescent="0.25"/>
  <cols>
    <col min="1" max="1" width="58.109375" style="109" customWidth="1"/>
    <col min="2" max="2" width="25.77734375" style="109" customWidth="1"/>
    <col min="3" max="5" width="20.109375" style="105" customWidth="1"/>
    <col min="6" max="8" width="16.44140625" style="105" customWidth="1"/>
    <col min="9" max="9" width="18" style="105" customWidth="1"/>
    <col min="10" max="16" width="16.77734375" style="105" customWidth="1"/>
    <col min="17" max="45" width="16.77734375" style="109" customWidth="1"/>
    <col min="46" max="48" width="4.44140625" style="109" customWidth="1"/>
    <col min="49" max="52" width="9.44140625" style="109" customWidth="1"/>
    <col min="53" max="16384" width="4.44140625" style="109"/>
  </cols>
  <sheetData>
    <row r="1" spans="1:52" s="97" customFormat="1" ht="21" x14ac:dyDescent="0.4">
      <c r="A1" s="95" t="s">
        <v>312</v>
      </c>
      <c r="B1" s="95"/>
      <c r="C1" s="209"/>
      <c r="D1" s="209"/>
      <c r="E1" s="209"/>
      <c r="F1" s="209"/>
      <c r="G1" s="209"/>
      <c r="H1" s="209"/>
      <c r="I1" s="209"/>
      <c r="J1" s="209"/>
      <c r="K1" s="209"/>
      <c r="L1" s="209"/>
      <c r="M1" s="209"/>
      <c r="N1" s="209"/>
      <c r="O1" s="209"/>
      <c r="P1" s="209"/>
      <c r="Q1" s="95"/>
      <c r="R1" s="95"/>
      <c r="S1" s="95"/>
      <c r="T1" s="96"/>
      <c r="V1" s="95"/>
      <c r="W1" s="95"/>
      <c r="X1" s="96"/>
      <c r="AC1" s="98"/>
      <c r="AD1" s="98"/>
      <c r="AE1" s="99"/>
      <c r="AF1" s="100"/>
      <c r="AG1" s="100"/>
      <c r="AH1" s="100"/>
      <c r="AI1" s="100"/>
      <c r="AJ1" s="100"/>
      <c r="AK1" s="100"/>
      <c r="AL1" s="100"/>
      <c r="AM1" s="101"/>
      <c r="AN1" s="102"/>
      <c r="AO1" s="102"/>
      <c r="AP1" s="102"/>
      <c r="AQ1" s="102"/>
      <c r="AR1" s="102"/>
    </row>
    <row r="2" spans="1:52" ht="17.399999999999999" x14ac:dyDescent="0.3">
      <c r="A2" s="103" t="s">
        <v>84</v>
      </c>
      <c r="B2" s="104" t="s">
        <v>85</v>
      </c>
      <c r="D2" s="106"/>
      <c r="E2" s="106"/>
      <c r="G2" s="106"/>
      <c r="H2" s="106"/>
      <c r="I2" s="106"/>
      <c r="J2" s="106"/>
      <c r="K2" s="106"/>
      <c r="L2" s="106"/>
      <c r="M2" s="106"/>
      <c r="N2" s="106"/>
      <c r="O2" s="106"/>
      <c r="P2" s="106"/>
      <c r="Q2" s="107"/>
      <c r="R2" s="107"/>
      <c r="S2" s="107"/>
      <c r="T2" s="107"/>
      <c r="U2" s="107"/>
      <c r="V2" s="107"/>
      <c r="W2" s="107"/>
    </row>
    <row r="3" spans="1:52" ht="15.6" x14ac:dyDescent="0.3">
      <c r="A3" s="112" t="s">
        <v>190</v>
      </c>
      <c r="B3" s="113" t="s">
        <v>90</v>
      </c>
      <c r="I3" s="114"/>
      <c r="J3" s="114"/>
      <c r="K3" s="115"/>
      <c r="L3" s="116"/>
    </row>
    <row r="4" spans="1:52" ht="15" x14ac:dyDescent="0.25">
      <c r="A4" s="117" t="s">
        <v>191</v>
      </c>
      <c r="B4" s="118" t="s">
        <v>95</v>
      </c>
      <c r="D4" s="119"/>
    </row>
    <row r="5" spans="1:52" ht="15" x14ac:dyDescent="0.25">
      <c r="A5" s="117" t="s">
        <v>192</v>
      </c>
      <c r="B5" s="121" t="s">
        <v>100</v>
      </c>
      <c r="D5" s="119"/>
    </row>
    <row r="6" spans="1:52" ht="15" x14ac:dyDescent="0.25">
      <c r="A6" s="117" t="s">
        <v>193</v>
      </c>
      <c r="B6" s="122" t="s">
        <v>103</v>
      </c>
    </row>
    <row r="7" spans="1:52" ht="15" x14ac:dyDescent="0.25">
      <c r="A7" s="117" t="s">
        <v>194</v>
      </c>
      <c r="B7" s="123" t="s">
        <v>105</v>
      </c>
      <c r="C7" s="124"/>
      <c r="D7" s="119"/>
    </row>
    <row r="8" spans="1:52" ht="15" x14ac:dyDescent="0.25">
      <c r="A8" s="117" t="s">
        <v>195</v>
      </c>
      <c r="B8" s="126"/>
    </row>
    <row r="9" spans="1:52" ht="15" x14ac:dyDescent="0.25">
      <c r="A9" s="117" t="s">
        <v>196</v>
      </c>
      <c r="B9" s="1731" t="s">
        <v>2727</v>
      </c>
    </row>
    <row r="10" spans="1:52" ht="15" x14ac:dyDescent="0.25">
      <c r="A10" s="117" t="s">
        <v>197</v>
      </c>
      <c r="B10" s="1732"/>
    </row>
    <row r="11" spans="1:52" ht="15" x14ac:dyDescent="0.25">
      <c r="A11" s="117" t="s">
        <v>198</v>
      </c>
      <c r="B11" s="1733" t="str">
        <f>TAM_Area!$I$20</f>
        <v>ON</v>
      </c>
    </row>
    <row r="12" spans="1:52" ht="15" x14ac:dyDescent="0.25">
      <c r="A12" s="117" t="s">
        <v>199</v>
      </c>
      <c r="B12" s="1734"/>
    </row>
    <row r="13" spans="1:52" ht="19.5" customHeight="1" x14ac:dyDescent="0.25">
      <c r="B13" s="1310" t="s">
        <v>2728</v>
      </c>
    </row>
    <row r="14" spans="1:52" s="128" customFormat="1" ht="17.399999999999999" x14ac:dyDescent="0.3">
      <c r="A14" s="210" t="s">
        <v>119</v>
      </c>
      <c r="C14" s="146"/>
      <c r="D14" s="146"/>
      <c r="E14" s="146"/>
      <c r="F14" s="146"/>
      <c r="G14" s="146"/>
      <c r="H14" s="146"/>
      <c r="I14" s="146"/>
      <c r="J14" s="146"/>
      <c r="K14" s="146"/>
      <c r="L14" s="146"/>
      <c r="M14" s="146"/>
      <c r="N14" s="146"/>
      <c r="O14" s="146"/>
      <c r="P14" s="146"/>
      <c r="AT14" s="202"/>
      <c r="AU14" s="202"/>
    </row>
    <row r="15" spans="1:52" s="130" customFormat="1" ht="18" thickBot="1" x14ac:dyDescent="0.35">
      <c r="A15" s="211"/>
      <c r="B15" s="148"/>
      <c r="C15" s="148"/>
      <c r="D15" s="149"/>
      <c r="E15" s="1308" t="s">
        <v>2726</v>
      </c>
      <c r="F15" s="1309">
        <v>44434</v>
      </c>
      <c r="G15" s="149"/>
      <c r="H15" s="149"/>
      <c r="I15" s="105"/>
      <c r="J15" s="105"/>
      <c r="K15" s="105"/>
      <c r="L15" s="105"/>
      <c r="M15" s="105"/>
      <c r="N15" s="105"/>
      <c r="O15" s="105"/>
      <c r="P15" s="105"/>
      <c r="Q15" s="109"/>
      <c r="R15" s="109"/>
      <c r="S15" s="109"/>
      <c r="T15" s="109"/>
      <c r="U15" s="109"/>
      <c r="V15" s="109"/>
      <c r="W15" s="109"/>
      <c r="X15" s="109"/>
      <c r="AC15" s="109"/>
      <c r="AD15" s="109"/>
      <c r="AE15" s="109"/>
      <c r="AF15" s="109"/>
      <c r="AG15" s="109"/>
      <c r="AH15" s="109"/>
      <c r="AI15" s="109"/>
      <c r="AJ15" s="109"/>
      <c r="AK15" s="109"/>
      <c r="AL15" s="109"/>
      <c r="AM15" s="109"/>
      <c r="AN15" s="109"/>
      <c r="AO15" s="109"/>
      <c r="AP15" s="150"/>
      <c r="AQ15" s="150"/>
      <c r="AR15" s="150"/>
      <c r="AS15" s="150"/>
      <c r="AT15" s="152"/>
      <c r="AU15" s="152"/>
      <c r="AV15" s="109"/>
      <c r="AW15" s="109"/>
      <c r="AX15" s="109"/>
      <c r="AY15" s="109"/>
      <c r="AZ15" s="109"/>
    </row>
    <row r="16" spans="1:52" ht="16.95" customHeight="1" thickBot="1" x14ac:dyDescent="0.3">
      <c r="A16" s="153"/>
      <c r="C16" s="1711" t="str">
        <f>A36</f>
        <v>Space Heating - Residential</v>
      </c>
      <c r="D16" s="1712"/>
      <c r="E16" s="1712"/>
      <c r="F16" s="1712"/>
      <c r="G16" s="1712"/>
      <c r="H16" s="1727"/>
      <c r="I16" s="1728" t="str">
        <f>A37</f>
        <v>Space Heating - Commercial</v>
      </c>
      <c r="J16" s="1729"/>
      <c r="K16" s="1729"/>
      <c r="L16" s="1729"/>
      <c r="M16" s="1729"/>
      <c r="N16" s="1730"/>
      <c r="O16" s="1716" t="str">
        <f>A38</f>
        <v>Space Heating - Total</v>
      </c>
      <c r="P16" s="1717"/>
      <c r="Q16" s="1717"/>
      <c r="R16" s="1717"/>
      <c r="S16" s="1717"/>
      <c r="T16" s="1718"/>
      <c r="AG16" s="152"/>
      <c r="AH16" s="152"/>
      <c r="AI16" s="152"/>
      <c r="AJ16" s="152"/>
      <c r="AK16" s="152"/>
      <c r="AL16" s="152"/>
      <c r="AM16" s="152"/>
      <c r="AN16" s="152"/>
      <c r="AO16" s="152"/>
      <c r="AP16" s="152"/>
      <c r="AQ16" s="152"/>
      <c r="AR16" s="152"/>
      <c r="AS16" s="152"/>
      <c r="AT16" s="152"/>
      <c r="AU16" s="152"/>
    </row>
    <row r="17" spans="1:47" s="130" customFormat="1" ht="40.200000000000003" thickBot="1" x14ac:dyDescent="0.3">
      <c r="A17" s="153" t="s">
        <v>120</v>
      </c>
      <c r="B17" s="154"/>
      <c r="C17" s="155" t="str">
        <f>A18</f>
        <v>Space Heating - Residential - Case 1 - Average</v>
      </c>
      <c r="D17" s="156" t="str">
        <f>A19</f>
        <v>Space Heating - Residential - Case 2 - High</v>
      </c>
      <c r="E17" s="156" t="str">
        <f>A20</f>
        <v>Space Heating - Residential - Case 3 - Low</v>
      </c>
      <c r="F17" s="212" t="str">
        <f>A21</f>
        <v>Space Heating - Residential - [Case 4]</v>
      </c>
      <c r="G17" s="212" t="str">
        <f>A22</f>
        <v>Space Heating - Residential - [Case 5]</v>
      </c>
      <c r="H17" s="213" t="str">
        <f>A23</f>
        <v>Space Heating - Residential - [Case 6]</v>
      </c>
      <c r="I17" s="155" t="str">
        <f>A24</f>
        <v>Space Heating - Commercial - Case 1 - Average</v>
      </c>
      <c r="J17" s="156" t="str">
        <f>A25</f>
        <v>Space Heating - Commercial - Case 2 - High</v>
      </c>
      <c r="K17" s="156" t="str">
        <f>A26</f>
        <v>Space Heating - Commercial - Case 3 - Low</v>
      </c>
      <c r="L17" s="156" t="str">
        <f>A27</f>
        <v>Space Heating - Commercial - [Case 4]</v>
      </c>
      <c r="M17" s="156" t="str">
        <f>A28</f>
        <v>Space Heating - Commercial - [Case 5]</v>
      </c>
      <c r="N17" s="214" t="str">
        <f>A29</f>
        <v>Space Heating - Commercial - [Case 6]</v>
      </c>
      <c r="O17" s="155" t="str">
        <f>A30</f>
        <v>Space Heating - Total - Case 1 - Average</v>
      </c>
      <c r="P17" s="156" t="str">
        <f>A31</f>
        <v>Space Heating - Total - Case 2 - High</v>
      </c>
      <c r="Q17" s="156" t="str">
        <f>A32</f>
        <v>Space Heating - Total - Case 3 - Low</v>
      </c>
      <c r="R17" s="156" t="str">
        <f>A33</f>
        <v>Space Heating - Total - [Case 4]</v>
      </c>
      <c r="S17" s="156" t="str">
        <f>A34</f>
        <v>Space Heating - Total - [Case 5]</v>
      </c>
      <c r="T17" s="214" t="str">
        <f>A35</f>
        <v>Space Heating - Total - [Case 6]</v>
      </c>
      <c r="U17" s="158" t="s">
        <v>121</v>
      </c>
      <c r="X17" s="109"/>
      <c r="Y17" s="109"/>
      <c r="Z17" s="109"/>
      <c r="AA17" s="109"/>
      <c r="AB17" s="109"/>
      <c r="AC17" s="109"/>
      <c r="AD17" s="109"/>
      <c r="AE17" s="109"/>
      <c r="AF17" s="109"/>
      <c r="AH17" s="215"/>
      <c r="AI17" s="215"/>
      <c r="AJ17" s="215"/>
      <c r="AK17" s="215"/>
      <c r="AL17" s="215"/>
      <c r="AM17" s="215"/>
      <c r="AN17" s="215"/>
      <c r="AO17" s="215"/>
      <c r="AP17" s="215"/>
      <c r="AQ17" s="215"/>
      <c r="AR17" s="215"/>
      <c r="AS17" s="215"/>
      <c r="AT17" s="215"/>
      <c r="AU17" s="215"/>
    </row>
    <row r="18" spans="1:47" s="130" customFormat="1" ht="15.6" x14ac:dyDescent="0.25">
      <c r="A18" s="216" t="s">
        <v>168</v>
      </c>
      <c r="B18" s="160">
        <v>2012</v>
      </c>
      <c r="C18" s="1124">
        <v>7920.5280220085324</v>
      </c>
      <c r="D18" s="1125">
        <v>11956.778391237234</v>
      </c>
      <c r="E18" s="1125">
        <v>3884.2776527798314</v>
      </c>
      <c r="F18" s="1311"/>
      <c r="G18" s="1311"/>
      <c r="H18" s="1312"/>
      <c r="I18" s="1124">
        <v>1689.61133795409</v>
      </c>
      <c r="J18" s="1125">
        <v>2593.2161882844098</v>
      </c>
      <c r="K18" s="1125">
        <v>786.00648762377</v>
      </c>
      <c r="L18" s="1125"/>
      <c r="M18" s="1131"/>
      <c r="N18" s="1313"/>
      <c r="O18" s="1129">
        <v>9610.1393599626226</v>
      </c>
      <c r="P18" s="1126">
        <v>14549.994579521644</v>
      </c>
      <c r="Q18" s="1126">
        <v>4670.2841404036017</v>
      </c>
      <c r="R18" s="1131"/>
      <c r="S18" s="1131"/>
      <c r="T18" s="1313"/>
      <c r="U18" s="220" t="s">
        <v>169</v>
      </c>
      <c r="W18" s="160"/>
      <c r="X18" s="109"/>
      <c r="Y18" s="109"/>
      <c r="Z18" s="109"/>
      <c r="AA18" s="109"/>
      <c r="AB18" s="109"/>
      <c r="AC18" s="109"/>
      <c r="AD18" s="109"/>
      <c r="AE18" s="109"/>
      <c r="AF18" s="109"/>
      <c r="AH18" s="215"/>
      <c r="AI18" s="215"/>
      <c r="AJ18" s="215"/>
      <c r="AK18" s="215"/>
      <c r="AL18" s="215"/>
      <c r="AM18" s="215"/>
      <c r="AN18" s="215"/>
      <c r="AO18" s="215"/>
      <c r="AP18" s="215"/>
      <c r="AQ18" s="215"/>
      <c r="AR18" s="215"/>
      <c r="AS18" s="215"/>
      <c r="AT18" s="215"/>
      <c r="AU18" s="215"/>
    </row>
    <row r="19" spans="1:47" s="130" customFormat="1" ht="15" customHeight="1" x14ac:dyDescent="0.25">
      <c r="A19" s="221" t="s">
        <v>170</v>
      </c>
      <c r="B19" s="160">
        <v>2013</v>
      </c>
      <c r="C19" s="1124">
        <v>8030.1603486560343</v>
      </c>
      <c r="D19" s="1314">
        <v>12122.278649628783</v>
      </c>
      <c r="E19" s="1314">
        <v>3938.0420476832865</v>
      </c>
      <c r="F19" s="1314"/>
      <c r="G19" s="1314"/>
      <c r="H19" s="1315"/>
      <c r="I19" s="1208">
        <v>1740.6277461489078</v>
      </c>
      <c r="J19" s="1314">
        <v>2671.5161929228266</v>
      </c>
      <c r="K19" s="1314">
        <v>809.73929937498895</v>
      </c>
      <c r="L19" s="1314"/>
      <c r="M19" s="1316"/>
      <c r="N19" s="1315"/>
      <c r="O19" s="1212">
        <v>9770.7880948049424</v>
      </c>
      <c r="P19" s="1317">
        <v>14793.79484255161</v>
      </c>
      <c r="Q19" s="1317">
        <v>4747.7813470582751</v>
      </c>
      <c r="R19" s="1316"/>
      <c r="S19" s="1316"/>
      <c r="T19" s="1315"/>
      <c r="U19" s="220" t="s">
        <v>169</v>
      </c>
      <c r="W19" s="160"/>
      <c r="X19" s="109"/>
      <c r="Y19" s="109"/>
      <c r="Z19" s="109"/>
      <c r="AA19" s="109"/>
      <c r="AB19" s="109"/>
      <c r="AC19" s="109"/>
      <c r="AD19" s="109"/>
      <c r="AE19" s="109"/>
      <c r="AF19" s="109"/>
      <c r="AH19" s="215"/>
      <c r="AI19" s="215"/>
      <c r="AJ19" s="215"/>
      <c r="AK19" s="215"/>
      <c r="AL19" s="215"/>
      <c r="AM19" s="215"/>
      <c r="AN19" s="215"/>
      <c r="AO19" s="215"/>
      <c r="AP19" s="215"/>
      <c r="AQ19" s="215"/>
      <c r="AR19" s="215"/>
      <c r="AS19" s="215"/>
      <c r="AT19" s="215"/>
      <c r="AU19" s="215"/>
    </row>
    <row r="20" spans="1:47" s="130" customFormat="1" ht="15" customHeight="1" x14ac:dyDescent="0.25">
      <c r="A20" s="221" t="s">
        <v>171</v>
      </c>
      <c r="B20" s="160">
        <v>2014</v>
      </c>
      <c r="C20" s="1208">
        <v>8918.0033165656605</v>
      </c>
      <c r="D20" s="1314">
        <v>13462.5607096147</v>
      </c>
      <c r="E20" s="1314">
        <v>4373.445923516625</v>
      </c>
      <c r="F20" s="1314"/>
      <c r="G20" s="1314"/>
      <c r="H20" s="1315"/>
      <c r="I20" s="1208">
        <v>1808.9050017260281</v>
      </c>
      <c r="J20" s="1314">
        <v>2776.3081533441</v>
      </c>
      <c r="K20" s="1314">
        <v>841.50185010795565</v>
      </c>
      <c r="L20" s="1314"/>
      <c r="M20" s="1316"/>
      <c r="N20" s="1315"/>
      <c r="O20" s="1212">
        <v>10726.908318291689</v>
      </c>
      <c r="P20" s="1317">
        <v>16238.8688629588</v>
      </c>
      <c r="Q20" s="1317">
        <v>5214.9477736245808</v>
      </c>
      <c r="R20" s="1316"/>
      <c r="S20" s="1316"/>
      <c r="T20" s="1315"/>
      <c r="U20" s="220" t="s">
        <v>169</v>
      </c>
      <c r="W20" s="160"/>
      <c r="X20" s="109"/>
      <c r="Y20" s="109"/>
      <c r="Z20" s="109"/>
      <c r="AA20" s="109"/>
      <c r="AB20" s="109"/>
      <c r="AC20" s="109"/>
      <c r="AD20" s="109"/>
      <c r="AE20" s="109"/>
      <c r="AF20" s="109"/>
      <c r="AH20" s="215"/>
      <c r="AI20" s="215"/>
      <c r="AJ20" s="215"/>
      <c r="AK20" s="215"/>
      <c r="AL20" s="215"/>
      <c r="AM20" s="215"/>
      <c r="AN20" s="215"/>
      <c r="AO20" s="215"/>
      <c r="AP20" s="215"/>
      <c r="AQ20" s="215"/>
      <c r="AR20" s="215"/>
      <c r="AS20" s="215"/>
      <c r="AT20" s="215"/>
      <c r="AU20" s="215"/>
    </row>
    <row r="21" spans="1:47" s="130" customFormat="1" ht="15.75" customHeight="1" x14ac:dyDescent="0.25">
      <c r="A21" s="221" t="s">
        <v>172</v>
      </c>
      <c r="B21" s="160">
        <v>2015</v>
      </c>
      <c r="C21" s="1163">
        <v>9018.6757545288892</v>
      </c>
      <c r="D21" s="1164">
        <v>13614.535177413709</v>
      </c>
      <c r="E21" s="1164">
        <v>4422.8163316440714</v>
      </c>
      <c r="F21" s="1164"/>
      <c r="G21" s="1164"/>
      <c r="H21" s="1318"/>
      <c r="I21" s="1319">
        <v>1865.2628338510183</v>
      </c>
      <c r="J21" s="1320">
        <v>2862.8061776649515</v>
      </c>
      <c r="K21" s="1320">
        <v>867.71949003708437</v>
      </c>
      <c r="L21" s="1320"/>
      <c r="M21" s="1171"/>
      <c r="N21" s="1321"/>
      <c r="O21" s="1214">
        <v>10883.938588379908</v>
      </c>
      <c r="P21" s="1176">
        <v>16477.341355078661</v>
      </c>
      <c r="Q21" s="1176">
        <v>5290.5358216811555</v>
      </c>
      <c r="R21" s="1177"/>
      <c r="S21" s="1177"/>
      <c r="T21" s="1322"/>
      <c r="U21" s="220" t="s">
        <v>169</v>
      </c>
      <c r="W21" s="160"/>
      <c r="X21" s="109"/>
      <c r="Y21" s="109"/>
      <c r="Z21" s="109"/>
      <c r="AA21" s="109"/>
      <c r="AB21" s="109"/>
      <c r="AC21" s="109"/>
      <c r="AD21" s="109"/>
      <c r="AE21" s="109"/>
      <c r="AF21" s="109"/>
      <c r="AH21" s="215"/>
      <c r="AI21" s="215"/>
      <c r="AJ21" s="215"/>
      <c r="AK21" s="215"/>
      <c r="AL21" s="215"/>
      <c r="AM21" s="215"/>
      <c r="AN21" s="215"/>
      <c r="AO21" s="215"/>
      <c r="AP21" s="215"/>
      <c r="AQ21" s="215"/>
      <c r="AR21" s="215"/>
      <c r="AS21" s="215"/>
      <c r="AT21" s="215"/>
      <c r="AU21" s="215"/>
    </row>
    <row r="22" spans="1:47" s="130" customFormat="1" ht="15" x14ac:dyDescent="0.25">
      <c r="A22" s="221" t="s">
        <v>173</v>
      </c>
      <c r="B22" s="160">
        <v>2016</v>
      </c>
      <c r="C22" s="1163">
        <v>9118.8561879339559</v>
      </c>
      <c r="D22" s="1164">
        <v>13765.766918281754</v>
      </c>
      <c r="E22" s="1164">
        <v>4471.9454575861591</v>
      </c>
      <c r="F22" s="1164"/>
      <c r="G22" s="1164"/>
      <c r="H22" s="1318"/>
      <c r="I22" s="1319">
        <v>1923.989628481864</v>
      </c>
      <c r="J22" s="1320">
        <v>2952.9400866307669</v>
      </c>
      <c r="K22" s="1320">
        <v>895.03917033296057</v>
      </c>
      <c r="L22" s="1320"/>
      <c r="M22" s="1171"/>
      <c r="N22" s="1321"/>
      <c r="O22" s="1214">
        <v>11042.84581641582</v>
      </c>
      <c r="P22" s="1176">
        <v>16718.707004912521</v>
      </c>
      <c r="Q22" s="1176">
        <v>5366.9846279191197</v>
      </c>
      <c r="R22" s="1177"/>
      <c r="S22" s="1177"/>
      <c r="T22" s="1322"/>
      <c r="U22" s="220" t="s">
        <v>169</v>
      </c>
      <c r="W22" s="160"/>
      <c r="X22" s="109"/>
      <c r="Y22" s="109"/>
      <c r="Z22" s="109"/>
      <c r="AA22" s="109"/>
      <c r="AB22" s="109"/>
      <c r="AC22" s="109"/>
      <c r="AD22" s="109"/>
      <c r="AE22" s="109"/>
      <c r="AF22" s="109"/>
      <c r="AH22" s="215"/>
      <c r="AI22" s="215"/>
      <c r="AJ22" s="215"/>
      <c r="AK22" s="215"/>
      <c r="AL22" s="215"/>
      <c r="AM22" s="215"/>
      <c r="AN22" s="215"/>
      <c r="AO22" s="215"/>
      <c r="AP22" s="215"/>
      <c r="AQ22" s="215"/>
      <c r="AR22" s="215"/>
      <c r="AS22" s="215"/>
      <c r="AT22" s="215"/>
      <c r="AU22" s="215"/>
    </row>
    <row r="23" spans="1:47" s="130" customFormat="1" ht="15.6" thickBot="1" x14ac:dyDescent="0.3">
      <c r="A23" s="228" t="s">
        <v>174</v>
      </c>
      <c r="B23" s="160">
        <v>2017</v>
      </c>
      <c r="C23" s="1163">
        <v>9218.4587472335115</v>
      </c>
      <c r="D23" s="1164">
        <v>13916.126304099929</v>
      </c>
      <c r="E23" s="1164">
        <v>4520.7911903670956</v>
      </c>
      <c r="F23" s="1164"/>
      <c r="G23" s="1164"/>
      <c r="H23" s="1318"/>
      <c r="I23" s="1319">
        <v>1985.1170511499636</v>
      </c>
      <c r="J23" s="1320">
        <v>3046.7584805123824</v>
      </c>
      <c r="K23" s="1320">
        <v>923.47562178754481</v>
      </c>
      <c r="L23" s="1320"/>
      <c r="M23" s="1171"/>
      <c r="N23" s="1321"/>
      <c r="O23" s="1214">
        <v>11203.575798383476</v>
      </c>
      <c r="P23" s="1176">
        <v>16962.88478461231</v>
      </c>
      <c r="Q23" s="1176">
        <v>5444.2668121546403</v>
      </c>
      <c r="R23" s="1177"/>
      <c r="S23" s="1177"/>
      <c r="T23" s="1322"/>
      <c r="U23" s="220" t="s">
        <v>169</v>
      </c>
      <c r="W23" s="160"/>
      <c r="X23" s="109"/>
      <c r="Y23" s="109"/>
      <c r="Z23" s="109"/>
      <c r="AA23" s="109"/>
      <c r="AB23" s="109"/>
      <c r="AC23" s="109"/>
      <c r="AD23" s="109"/>
      <c r="AE23" s="109"/>
      <c r="AF23" s="109"/>
      <c r="AH23" s="215"/>
      <c r="AI23" s="215"/>
      <c r="AJ23" s="215"/>
      <c r="AK23" s="215"/>
      <c r="AL23" s="215"/>
      <c r="AM23" s="215"/>
      <c r="AN23" s="215"/>
      <c r="AO23" s="215"/>
      <c r="AP23" s="215"/>
      <c r="AQ23" s="215"/>
      <c r="AR23" s="215"/>
      <c r="AS23" s="215"/>
      <c r="AT23" s="215"/>
      <c r="AU23" s="215"/>
    </row>
    <row r="24" spans="1:47" s="130" customFormat="1" ht="15" x14ac:dyDescent="0.25">
      <c r="A24" s="216" t="s">
        <v>175</v>
      </c>
      <c r="B24" s="160">
        <v>2018</v>
      </c>
      <c r="C24" s="1163">
        <v>9317.2903600389782</v>
      </c>
      <c r="D24" s="1164">
        <v>14065.321874026573</v>
      </c>
      <c r="E24" s="1164">
        <v>4569.2588460513825</v>
      </c>
      <c r="F24" s="1164"/>
      <c r="G24" s="1164"/>
      <c r="H24" s="1318"/>
      <c r="I24" s="1319">
        <v>2048.656525304335</v>
      </c>
      <c r="J24" s="1320">
        <v>3144.2788920241287</v>
      </c>
      <c r="K24" s="1320">
        <v>953.03415858454161</v>
      </c>
      <c r="L24" s="1320"/>
      <c r="M24" s="1171"/>
      <c r="N24" s="1321"/>
      <c r="O24" s="1214">
        <v>11365.946885343314</v>
      </c>
      <c r="P24" s="1176">
        <v>17209.600766050702</v>
      </c>
      <c r="Q24" s="1176">
        <v>5522.2930046359243</v>
      </c>
      <c r="R24" s="1177"/>
      <c r="S24" s="1177"/>
      <c r="T24" s="1322"/>
      <c r="U24" s="220" t="s">
        <v>169</v>
      </c>
      <c r="W24" s="160"/>
      <c r="X24" s="109"/>
      <c r="Y24" s="109"/>
      <c r="Z24" s="109"/>
      <c r="AA24" s="109"/>
      <c r="AB24" s="109"/>
      <c r="AC24" s="109"/>
      <c r="AD24" s="109"/>
      <c r="AE24" s="109"/>
      <c r="AF24" s="109"/>
      <c r="AH24" s="215"/>
      <c r="AI24" s="215"/>
      <c r="AJ24" s="215"/>
      <c r="AK24" s="215"/>
      <c r="AL24" s="215"/>
      <c r="AM24" s="215"/>
      <c r="AN24" s="215"/>
      <c r="AO24" s="215"/>
      <c r="AP24" s="215"/>
      <c r="AQ24" s="215"/>
      <c r="AR24" s="215"/>
      <c r="AS24" s="215"/>
      <c r="AT24" s="215"/>
      <c r="AU24" s="215"/>
    </row>
    <row r="25" spans="1:47" s="130" customFormat="1" ht="15" x14ac:dyDescent="0.25">
      <c r="A25" s="221" t="s">
        <v>176</v>
      </c>
      <c r="B25" s="160">
        <v>2019</v>
      </c>
      <c r="C25" s="1163">
        <v>9415.080393945791</v>
      </c>
      <c r="D25" s="1164">
        <v>14212.94508311647</v>
      </c>
      <c r="E25" s="1164">
        <v>4617.2157047751152</v>
      </c>
      <c r="F25" s="1164"/>
      <c r="G25" s="1164"/>
      <c r="H25" s="1318"/>
      <c r="I25" s="1319">
        <v>2114.6033050956448</v>
      </c>
      <c r="J25" s="1320">
        <v>3245.494037234464</v>
      </c>
      <c r="K25" s="1320">
        <v>983.71257295682608</v>
      </c>
      <c r="L25" s="1320"/>
      <c r="M25" s="1171"/>
      <c r="N25" s="1321"/>
      <c r="O25" s="1214">
        <v>11529.683699041436</v>
      </c>
      <c r="P25" s="1176">
        <v>17458.439120350933</v>
      </c>
      <c r="Q25" s="1176">
        <v>5600.9282777319413</v>
      </c>
      <c r="R25" s="1177"/>
      <c r="S25" s="1177"/>
      <c r="T25" s="1322"/>
      <c r="U25" s="220" t="s">
        <v>169</v>
      </c>
      <c r="W25" s="160"/>
      <c r="X25" s="109"/>
      <c r="Y25" s="109"/>
      <c r="Z25" s="109"/>
      <c r="AA25" s="109"/>
      <c r="AB25" s="109"/>
      <c r="AC25" s="109"/>
      <c r="AD25" s="109"/>
      <c r="AE25" s="109"/>
      <c r="AF25" s="109"/>
      <c r="AH25" s="215"/>
      <c r="AI25" s="215"/>
      <c r="AJ25" s="215"/>
      <c r="AK25" s="215"/>
      <c r="AL25" s="215"/>
      <c r="AM25" s="215"/>
      <c r="AN25" s="215"/>
      <c r="AO25" s="215"/>
      <c r="AP25" s="215"/>
      <c r="AQ25" s="215"/>
      <c r="AR25" s="215"/>
      <c r="AS25" s="215"/>
      <c r="AT25" s="215"/>
      <c r="AU25" s="215"/>
    </row>
    <row r="26" spans="1:47" s="130" customFormat="1" ht="15" x14ac:dyDescent="0.25">
      <c r="A26" s="221" t="s">
        <v>177</v>
      </c>
      <c r="B26" s="160">
        <v>2020</v>
      </c>
      <c r="C26" s="1163">
        <v>9512.3893831194091</v>
      </c>
      <c r="D26" s="1164">
        <v>14359.842110156997</v>
      </c>
      <c r="E26" s="1164">
        <v>4664.9366560818207</v>
      </c>
      <c r="F26" s="1164"/>
      <c r="G26" s="1164"/>
      <c r="H26" s="1318"/>
      <c r="I26" s="1319">
        <v>2183.1365597739723</v>
      </c>
      <c r="J26" s="1320">
        <v>3350.678905183358</v>
      </c>
      <c r="K26" s="1320">
        <v>1015.5942143645857</v>
      </c>
      <c r="L26" s="1320"/>
      <c r="M26" s="1171"/>
      <c r="N26" s="1321"/>
      <c r="O26" s="1214">
        <v>11695.525942893382</v>
      </c>
      <c r="P26" s="1176">
        <v>17710.521015340353</v>
      </c>
      <c r="Q26" s="1176">
        <v>5680.530870446406</v>
      </c>
      <c r="R26" s="1177"/>
      <c r="S26" s="1177"/>
      <c r="T26" s="1322"/>
      <c r="U26" s="220" t="s">
        <v>169</v>
      </c>
      <c r="W26" s="160"/>
      <c r="X26" s="109"/>
      <c r="Y26" s="109"/>
      <c r="Z26" s="109"/>
      <c r="AA26" s="109"/>
      <c r="AB26" s="109"/>
      <c r="AC26" s="109"/>
      <c r="AD26" s="109"/>
      <c r="AE26" s="109"/>
      <c r="AF26" s="109"/>
      <c r="AH26" s="215"/>
      <c r="AI26" s="215"/>
      <c r="AJ26" s="215"/>
      <c r="AK26" s="215"/>
      <c r="AL26" s="215"/>
      <c r="AM26" s="215"/>
      <c r="AN26" s="215"/>
      <c r="AO26" s="215"/>
      <c r="AP26" s="215"/>
      <c r="AQ26" s="215"/>
      <c r="AR26" s="215"/>
      <c r="AS26" s="215"/>
      <c r="AT26" s="215"/>
      <c r="AU26" s="215"/>
    </row>
    <row r="27" spans="1:47" s="130" customFormat="1" ht="15" x14ac:dyDescent="0.25">
      <c r="A27" s="221" t="s">
        <v>178</v>
      </c>
      <c r="B27" s="160">
        <v>2021</v>
      </c>
      <c r="C27" s="1163">
        <v>9601.4926013328404</v>
      </c>
      <c r="D27" s="1164">
        <v>14494.35175789307</v>
      </c>
      <c r="E27" s="1164">
        <v>4708.6334447726122</v>
      </c>
      <c r="F27" s="1164"/>
      <c r="G27" s="1164"/>
      <c r="H27" s="1318"/>
      <c r="I27" s="1319">
        <v>2252.4993621838184</v>
      </c>
      <c r="J27" s="1320">
        <v>3457.1369633376016</v>
      </c>
      <c r="K27" s="1320">
        <v>1047.8617610300344</v>
      </c>
      <c r="L27" s="1320"/>
      <c r="M27" s="1171"/>
      <c r="N27" s="1321"/>
      <c r="O27" s="1214">
        <v>11853.991963516659</v>
      </c>
      <c r="P27" s="1176">
        <v>17951.488721230671</v>
      </c>
      <c r="Q27" s="1176">
        <v>5756.4952058026465</v>
      </c>
      <c r="R27" s="1177"/>
      <c r="S27" s="1177"/>
      <c r="T27" s="1322"/>
      <c r="U27" s="220" t="s">
        <v>169</v>
      </c>
      <c r="W27" s="160"/>
      <c r="X27" s="109"/>
      <c r="Y27" s="109"/>
      <c r="Z27" s="109"/>
      <c r="AA27" s="109"/>
      <c r="AB27" s="109"/>
      <c r="AC27" s="109"/>
      <c r="AD27" s="109"/>
      <c r="AE27" s="109"/>
      <c r="AF27" s="109"/>
      <c r="AH27" s="215"/>
      <c r="AI27" s="215"/>
      <c r="AJ27" s="215"/>
      <c r="AK27" s="215"/>
      <c r="AL27" s="215"/>
      <c r="AM27" s="215"/>
      <c r="AN27" s="215"/>
      <c r="AO27" s="215"/>
      <c r="AP27" s="215"/>
      <c r="AQ27" s="215"/>
      <c r="AR27" s="215"/>
      <c r="AS27" s="215"/>
      <c r="AT27" s="215"/>
      <c r="AU27" s="215"/>
    </row>
    <row r="28" spans="1:47" ht="15" x14ac:dyDescent="0.25">
      <c r="A28" s="221" t="s">
        <v>179</v>
      </c>
      <c r="B28" s="160">
        <v>2022</v>
      </c>
      <c r="C28" s="1163">
        <v>9688.7548379936561</v>
      </c>
      <c r="D28" s="1164">
        <v>14626.082271664105</v>
      </c>
      <c r="E28" s="1164">
        <v>4751.4274043232081</v>
      </c>
      <c r="F28" s="1164"/>
      <c r="G28" s="1164"/>
      <c r="H28" s="1318"/>
      <c r="I28" s="1319">
        <v>2324.1443200412223</v>
      </c>
      <c r="J28" s="1320">
        <v>3567.0976746274205</v>
      </c>
      <c r="K28" s="1320">
        <v>1081.1909654550234</v>
      </c>
      <c r="L28" s="1320"/>
      <c r="M28" s="1171"/>
      <c r="N28" s="1321"/>
      <c r="O28" s="1214">
        <v>12012.899158034877</v>
      </c>
      <c r="P28" s="1176">
        <v>18193.179946291526</v>
      </c>
      <c r="Q28" s="1176">
        <v>5832.6183697782317</v>
      </c>
      <c r="R28" s="1177"/>
      <c r="S28" s="1177"/>
      <c r="T28" s="1322"/>
      <c r="U28" s="220" t="s">
        <v>169</v>
      </c>
      <c r="W28" s="160"/>
      <c r="AH28" s="152"/>
      <c r="AI28" s="152"/>
      <c r="AJ28" s="152"/>
      <c r="AK28" s="152"/>
      <c r="AL28" s="152"/>
      <c r="AM28" s="152"/>
      <c r="AN28" s="152"/>
      <c r="AO28" s="152"/>
      <c r="AP28" s="152"/>
      <c r="AQ28" s="152"/>
      <c r="AR28" s="152"/>
      <c r="AS28" s="152"/>
      <c r="AT28" s="152"/>
      <c r="AU28" s="152"/>
    </row>
    <row r="29" spans="1:47" ht="15.6" thickBot="1" x14ac:dyDescent="0.3">
      <c r="A29" s="228" t="s">
        <v>180</v>
      </c>
      <c r="B29" s="160">
        <v>2023</v>
      </c>
      <c r="C29" s="1163">
        <v>9774.1982604185378</v>
      </c>
      <c r="D29" s="1164">
        <v>14755.067115109443</v>
      </c>
      <c r="E29" s="1164">
        <v>4793.3294057276335</v>
      </c>
      <c r="F29" s="1164"/>
      <c r="G29" s="1164"/>
      <c r="H29" s="1318"/>
      <c r="I29" s="1319">
        <v>2398.0936731526695</v>
      </c>
      <c r="J29" s="1320">
        <v>3680.5951727171118</v>
      </c>
      <c r="K29" s="1320">
        <v>1115.5921735882266</v>
      </c>
      <c r="L29" s="1320"/>
      <c r="M29" s="1171"/>
      <c r="N29" s="1321"/>
      <c r="O29" s="1214">
        <v>12172.291933571207</v>
      </c>
      <c r="P29" s="1176">
        <v>18435.662287826555</v>
      </c>
      <c r="Q29" s="1176">
        <v>5908.9215793158601</v>
      </c>
      <c r="R29" s="1177"/>
      <c r="S29" s="1177"/>
      <c r="T29" s="1322"/>
      <c r="U29" s="220" t="s">
        <v>169</v>
      </c>
      <c r="W29" s="160"/>
      <c r="AH29" s="152"/>
      <c r="AI29" s="152"/>
      <c r="AJ29" s="152"/>
      <c r="AK29" s="152"/>
      <c r="AL29" s="152"/>
      <c r="AM29" s="152"/>
      <c r="AN29" s="152"/>
      <c r="AO29" s="152"/>
      <c r="AP29" s="152"/>
      <c r="AQ29" s="152"/>
      <c r="AR29" s="152"/>
      <c r="AS29" s="152"/>
      <c r="AT29" s="152"/>
      <c r="AU29" s="152"/>
    </row>
    <row r="30" spans="1:47" ht="15" x14ac:dyDescent="0.25">
      <c r="A30" s="216" t="s">
        <v>181</v>
      </c>
      <c r="B30" s="160">
        <v>2024</v>
      </c>
      <c r="C30" s="1163">
        <v>9857.7067553573906</v>
      </c>
      <c r="D30" s="1164">
        <v>14881.131004410146</v>
      </c>
      <c r="E30" s="1164">
        <v>4834.2825063046339</v>
      </c>
      <c r="F30" s="1164"/>
      <c r="G30" s="1164"/>
      <c r="H30" s="1318"/>
      <c r="I30" s="1319">
        <v>2474.3285692039103</v>
      </c>
      <c r="J30" s="1320">
        <v>3797.6005230668784</v>
      </c>
      <c r="K30" s="1320">
        <v>1151.0566153409411</v>
      </c>
      <c r="L30" s="1320"/>
      <c r="M30" s="1171"/>
      <c r="N30" s="1321"/>
      <c r="O30" s="1214">
        <v>12332.035324561301</v>
      </c>
      <c r="P30" s="1176">
        <v>18678.731527477026</v>
      </c>
      <c r="Q30" s="1176">
        <v>5985.3391216455748</v>
      </c>
      <c r="R30" s="1177"/>
      <c r="S30" s="1177"/>
      <c r="T30" s="1322"/>
      <c r="U30" s="220" t="s">
        <v>169</v>
      </c>
      <c r="W30" s="160"/>
      <c r="AH30" s="152"/>
      <c r="AI30" s="152"/>
      <c r="AJ30" s="152"/>
      <c r="AK30" s="152"/>
      <c r="AL30" s="152"/>
      <c r="AM30" s="152"/>
      <c r="AN30" s="152"/>
      <c r="AO30" s="152"/>
      <c r="AP30" s="152"/>
      <c r="AQ30" s="152"/>
      <c r="AR30" s="152"/>
      <c r="AS30" s="152"/>
      <c r="AT30" s="152"/>
      <c r="AU30" s="152"/>
    </row>
    <row r="31" spans="1:47" ht="15" x14ac:dyDescent="0.25">
      <c r="A31" s="221" t="s">
        <v>182</v>
      </c>
      <c r="B31" s="160">
        <v>2025</v>
      </c>
      <c r="C31" s="1163">
        <v>9939.2065531473781</v>
      </c>
      <c r="D31" s="1164">
        <v>15004.162577355512</v>
      </c>
      <c r="E31" s="1164">
        <v>4874.2505289392475</v>
      </c>
      <c r="F31" s="1164"/>
      <c r="G31" s="1164"/>
      <c r="H31" s="1318"/>
      <c r="I31" s="1319">
        <v>2552.8383885515673</v>
      </c>
      <c r="J31" s="1320">
        <v>3918.0974266436237</v>
      </c>
      <c r="K31" s="1320">
        <v>1187.5793504595104</v>
      </c>
      <c r="L31" s="1320"/>
      <c r="M31" s="1171"/>
      <c r="N31" s="1321"/>
      <c r="O31" s="1214">
        <v>12492.044941698945</v>
      </c>
      <c r="P31" s="1176">
        <v>18922.260003999134</v>
      </c>
      <c r="Q31" s="1176">
        <v>6061.8298793987578</v>
      </c>
      <c r="R31" s="1177"/>
      <c r="S31" s="1177"/>
      <c r="T31" s="1322"/>
      <c r="U31" s="220" t="s">
        <v>169</v>
      </c>
      <c r="W31" s="160"/>
      <c r="AH31" s="152"/>
      <c r="AI31" s="152"/>
      <c r="AJ31" s="152"/>
      <c r="AK31" s="152"/>
      <c r="AL31" s="152"/>
      <c r="AM31" s="152"/>
      <c r="AN31" s="152"/>
      <c r="AO31" s="152"/>
      <c r="AP31" s="152"/>
      <c r="AQ31" s="152"/>
      <c r="AR31" s="152"/>
      <c r="AS31" s="152"/>
      <c r="AT31" s="152"/>
      <c r="AU31" s="152"/>
    </row>
    <row r="32" spans="1:47" ht="15" x14ac:dyDescent="0.25">
      <c r="A32" s="221" t="s">
        <v>183</v>
      </c>
      <c r="B32" s="160">
        <v>2026</v>
      </c>
      <c r="C32" s="1163">
        <v>10018.757847008539</v>
      </c>
      <c r="D32" s="1164">
        <v>15124.252701245116</v>
      </c>
      <c r="E32" s="1164">
        <v>4913.2629927719636</v>
      </c>
      <c r="F32" s="1164"/>
      <c r="G32" s="1164"/>
      <c r="H32" s="1318"/>
      <c r="I32" s="1319">
        <v>2633.6520413849662</v>
      </c>
      <c r="J32" s="1320">
        <v>4042.1302548180165</v>
      </c>
      <c r="K32" s="1320">
        <v>1225.1738279519147</v>
      </c>
      <c r="L32" s="1320"/>
      <c r="M32" s="1171"/>
      <c r="N32" s="1321"/>
      <c r="O32" s="1214">
        <v>12652.409888393506</v>
      </c>
      <c r="P32" s="1176">
        <v>19166.382956063131</v>
      </c>
      <c r="Q32" s="1176">
        <v>6138.4368207238786</v>
      </c>
      <c r="R32" s="1177"/>
      <c r="S32" s="1177"/>
      <c r="T32" s="1322"/>
      <c r="U32" s="220" t="s">
        <v>169</v>
      </c>
      <c r="W32" s="160"/>
      <c r="AH32" s="152"/>
      <c r="AI32" s="152"/>
      <c r="AJ32" s="152"/>
      <c r="AK32" s="152"/>
      <c r="AL32" s="152"/>
      <c r="AM32" s="152"/>
      <c r="AN32" s="152"/>
      <c r="AO32" s="152"/>
      <c r="AP32" s="152"/>
      <c r="AQ32" s="152"/>
      <c r="AR32" s="152"/>
      <c r="AS32" s="152"/>
      <c r="AT32" s="152"/>
      <c r="AU32" s="152"/>
    </row>
    <row r="33" spans="1:47" ht="15" x14ac:dyDescent="0.25">
      <c r="A33" s="221" t="s">
        <v>184</v>
      </c>
      <c r="B33" s="160">
        <v>2027</v>
      </c>
      <c r="C33" s="1163">
        <v>10096.491904386337</v>
      </c>
      <c r="D33" s="1164">
        <v>15241.599536574206</v>
      </c>
      <c r="E33" s="1164">
        <v>4951.3842721984738</v>
      </c>
      <c r="F33" s="1164"/>
      <c r="G33" s="1164"/>
      <c r="H33" s="1318"/>
      <c r="I33" s="1319">
        <v>2716.8206534419005</v>
      </c>
      <c r="J33" s="1320">
        <v>4169.7774753938102</v>
      </c>
      <c r="K33" s="1320">
        <v>1263.8638314899897</v>
      </c>
      <c r="L33" s="1320"/>
      <c r="M33" s="1171"/>
      <c r="N33" s="1321"/>
      <c r="O33" s="1214">
        <v>12813.312557828238</v>
      </c>
      <c r="P33" s="1176">
        <v>19411.377011968016</v>
      </c>
      <c r="Q33" s="1176">
        <v>6215.2481036884637</v>
      </c>
      <c r="R33" s="1177"/>
      <c r="S33" s="1177"/>
      <c r="T33" s="1322"/>
      <c r="U33" s="220" t="s">
        <v>169</v>
      </c>
      <c r="W33" s="160"/>
    </row>
    <row r="34" spans="1:47" ht="15" x14ac:dyDescent="0.25">
      <c r="A34" s="221" t="s">
        <v>185</v>
      </c>
      <c r="B34" s="160">
        <v>2028</v>
      </c>
      <c r="C34" s="1163">
        <v>10172.465183871891</v>
      </c>
      <c r="D34" s="1164">
        <v>15356.288312870449</v>
      </c>
      <c r="E34" s="1164">
        <v>4988.642054873334</v>
      </c>
      <c r="F34" s="1164"/>
      <c r="G34" s="1164"/>
      <c r="H34" s="1318"/>
      <c r="I34" s="1319">
        <v>2802.3710964068478</v>
      </c>
      <c r="J34" s="1320">
        <v>4301.0803310435822</v>
      </c>
      <c r="K34" s="1320">
        <v>1303.6618617701129</v>
      </c>
      <c r="L34" s="1320"/>
      <c r="M34" s="1171"/>
      <c r="N34" s="1321"/>
      <c r="O34" s="1214">
        <v>12974.836280278738</v>
      </c>
      <c r="P34" s="1176">
        <v>19657.368643914029</v>
      </c>
      <c r="Q34" s="1176">
        <v>6292.3039166434464</v>
      </c>
      <c r="R34" s="1177"/>
      <c r="S34" s="1177"/>
      <c r="T34" s="1322"/>
      <c r="U34" s="220" t="s">
        <v>169</v>
      </c>
      <c r="W34" s="160"/>
      <c r="AH34" s="150"/>
      <c r="AI34" s="150"/>
      <c r="AJ34" s="150"/>
      <c r="AK34" s="150"/>
      <c r="AL34" s="150"/>
      <c r="AM34" s="150"/>
      <c r="AN34" s="150"/>
      <c r="AO34" s="150"/>
      <c r="AP34" s="150"/>
      <c r="AQ34" s="150"/>
      <c r="AR34" s="150"/>
      <c r="AS34" s="150"/>
      <c r="AT34" s="150"/>
      <c r="AU34" s="150"/>
    </row>
    <row r="35" spans="1:47" ht="15.6" thickBot="1" x14ac:dyDescent="0.3">
      <c r="A35" s="228" t="s">
        <v>186</v>
      </c>
      <c r="B35" s="160">
        <v>2029</v>
      </c>
      <c r="C35" s="1163">
        <v>10246.738596536909</v>
      </c>
      <c r="D35" s="1164">
        <v>15468.410981097728</v>
      </c>
      <c r="E35" s="1164">
        <v>5025.06621197609</v>
      </c>
      <c r="F35" s="1164"/>
      <c r="G35" s="1164"/>
      <c r="H35" s="1318"/>
      <c r="I35" s="1319">
        <v>2890.3307659256166</v>
      </c>
      <c r="J35" s="1320">
        <v>4436.0808686159789</v>
      </c>
      <c r="K35" s="1320">
        <v>1344.5806632352537</v>
      </c>
      <c r="L35" s="1320"/>
      <c r="M35" s="1171"/>
      <c r="N35" s="1321"/>
      <c r="O35" s="1214">
        <v>13137.069362462526</v>
      </c>
      <c r="P35" s="1176">
        <v>19904.491849713708</v>
      </c>
      <c r="Q35" s="1176">
        <v>6369.6468752113433</v>
      </c>
      <c r="R35" s="1177"/>
      <c r="S35" s="1177"/>
      <c r="T35" s="1322"/>
      <c r="U35" s="220" t="s">
        <v>169</v>
      </c>
      <c r="W35" s="160"/>
    </row>
    <row r="36" spans="1:47" ht="15" x14ac:dyDescent="0.25">
      <c r="A36" s="178" t="s">
        <v>187</v>
      </c>
      <c r="B36" s="160">
        <v>2030</v>
      </c>
      <c r="C36" s="1163">
        <v>10319.363644614028</v>
      </c>
      <c r="D36" s="1164">
        <v>15578.045288696689</v>
      </c>
      <c r="E36" s="1164">
        <v>5060.6820005313684</v>
      </c>
      <c r="F36" s="1164"/>
      <c r="G36" s="1164"/>
      <c r="H36" s="1318"/>
      <c r="I36" s="1319">
        <v>2980.7248135401742</v>
      </c>
      <c r="J36" s="1320">
        <v>4574.8176907081324</v>
      </c>
      <c r="K36" s="1320">
        <v>1386.631936372215</v>
      </c>
      <c r="L36" s="1320"/>
      <c r="M36" s="1171"/>
      <c r="N36" s="1321"/>
      <c r="O36" s="1214">
        <v>13300.088458154201</v>
      </c>
      <c r="P36" s="1176">
        <v>20152.862979404821</v>
      </c>
      <c r="Q36" s="1176">
        <v>6447.3139369035835</v>
      </c>
      <c r="R36" s="1177"/>
      <c r="S36" s="1177"/>
      <c r="T36" s="1322"/>
      <c r="U36" s="220" t="s">
        <v>169</v>
      </c>
      <c r="W36" s="160"/>
    </row>
    <row r="37" spans="1:47" ht="15" x14ac:dyDescent="0.25">
      <c r="A37" s="179" t="s">
        <v>188</v>
      </c>
      <c r="B37" s="160">
        <v>2031</v>
      </c>
      <c r="C37" s="1163">
        <v>10390.383116189672</v>
      </c>
      <c r="D37" s="1164">
        <v>15685.255828288644</v>
      </c>
      <c r="E37" s="1164">
        <v>5095.510404090699</v>
      </c>
      <c r="F37" s="1164"/>
      <c r="G37" s="1164"/>
      <c r="H37" s="1318"/>
      <c r="I37" s="1319">
        <v>3073.5770752712692</v>
      </c>
      <c r="J37" s="1320">
        <v>4717.3273808546601</v>
      </c>
      <c r="K37" s="1320">
        <v>1429.8267696878779</v>
      </c>
      <c r="L37" s="1320"/>
      <c r="M37" s="1171"/>
      <c r="N37" s="1321"/>
      <c r="O37" s="1214">
        <v>13463.960191460941</v>
      </c>
      <c r="P37" s="1176">
        <v>20402.583209143304</v>
      </c>
      <c r="Q37" s="1176">
        <v>6525.3371737785765</v>
      </c>
      <c r="R37" s="1177"/>
      <c r="S37" s="1177"/>
      <c r="T37" s="1322"/>
      <c r="U37" s="220" t="s">
        <v>169</v>
      </c>
      <c r="W37" s="160"/>
    </row>
    <row r="38" spans="1:47" ht="15.6" thickBot="1" x14ac:dyDescent="0.3">
      <c r="A38" s="180" t="s">
        <v>189</v>
      </c>
      <c r="B38" s="160">
        <v>2032</v>
      </c>
      <c r="C38" s="1163">
        <v>10459.869175208132</v>
      </c>
      <c r="D38" s="1164">
        <v>15790.151538101876</v>
      </c>
      <c r="E38" s="1164">
        <v>5129.586812314391</v>
      </c>
      <c r="F38" s="1164"/>
      <c r="G38" s="1164"/>
      <c r="H38" s="1318"/>
      <c r="I38" s="1319">
        <v>3168.9206992236018</v>
      </c>
      <c r="J38" s="1320">
        <v>4863.6608147805209</v>
      </c>
      <c r="K38" s="1320">
        <v>1474.1805836666824</v>
      </c>
      <c r="L38" s="1320"/>
      <c r="M38" s="1171"/>
      <c r="N38" s="1321"/>
      <c r="O38" s="1214">
        <v>13628.789874431734</v>
      </c>
      <c r="P38" s="1176">
        <v>20653.812352882396</v>
      </c>
      <c r="Q38" s="1176">
        <v>6603.7673959810736</v>
      </c>
      <c r="R38" s="1177"/>
      <c r="S38" s="1177"/>
      <c r="T38" s="1322"/>
      <c r="U38" s="220" t="s">
        <v>169</v>
      </c>
      <c r="W38" s="160"/>
    </row>
    <row r="39" spans="1:47" ht="15" x14ac:dyDescent="0.25">
      <c r="B39" s="160">
        <v>2033</v>
      </c>
      <c r="C39" s="1163">
        <v>10527.965972990714</v>
      </c>
      <c r="D39" s="1164">
        <v>15892.950028048102</v>
      </c>
      <c r="E39" s="1164">
        <v>5162.9819179333317</v>
      </c>
      <c r="F39" s="1164"/>
      <c r="G39" s="1164"/>
      <c r="H39" s="1318"/>
      <c r="I39" s="1319">
        <v>3266.8111492083199</v>
      </c>
      <c r="J39" s="1320">
        <v>5013.9031183662664</v>
      </c>
      <c r="K39" s="1320">
        <v>1519.7191800503731</v>
      </c>
      <c r="L39" s="1320"/>
      <c r="M39" s="1171"/>
      <c r="N39" s="1321"/>
      <c r="O39" s="1214">
        <v>13794.777122199033</v>
      </c>
      <c r="P39" s="1176">
        <v>20906.853146414367</v>
      </c>
      <c r="Q39" s="1176">
        <v>6682.701097983705</v>
      </c>
      <c r="R39" s="1177"/>
      <c r="S39" s="1177"/>
      <c r="T39" s="1322"/>
      <c r="U39" s="220" t="s">
        <v>169</v>
      </c>
      <c r="W39" s="160"/>
    </row>
    <row r="40" spans="1:47" ht="15" x14ac:dyDescent="0.25">
      <c r="B40" s="160">
        <v>2034</v>
      </c>
      <c r="C40" s="1163">
        <v>10594.846858346107</v>
      </c>
      <c r="D40" s="1164">
        <v>15993.912984379054</v>
      </c>
      <c r="E40" s="1164">
        <v>5195.7807323131592</v>
      </c>
      <c r="F40" s="1164"/>
      <c r="G40" s="1164"/>
      <c r="H40" s="1318"/>
      <c r="I40" s="1319">
        <v>3367.3160549455865</v>
      </c>
      <c r="J40" s="1320">
        <v>5168.158089734693</v>
      </c>
      <c r="K40" s="1320">
        <v>1566.4740201564787</v>
      </c>
      <c r="L40" s="1320"/>
      <c r="M40" s="1171"/>
      <c r="N40" s="1321"/>
      <c r="O40" s="1214">
        <v>13962.162913291693</v>
      </c>
      <c r="P40" s="1176">
        <v>21162.071074113748</v>
      </c>
      <c r="Q40" s="1176">
        <v>6762.2547524696383</v>
      </c>
      <c r="R40" s="1177"/>
      <c r="S40" s="1177"/>
      <c r="T40" s="1322"/>
      <c r="U40" s="220" t="s">
        <v>169</v>
      </c>
      <c r="W40" s="160"/>
    </row>
    <row r="41" spans="1:47" ht="15" x14ac:dyDescent="0.25">
      <c r="B41" s="160">
        <v>2035</v>
      </c>
      <c r="C41" s="1163">
        <v>10660.64430729577</v>
      </c>
      <c r="D41" s="1164">
        <v>16093.240392048572</v>
      </c>
      <c r="E41" s="1164">
        <v>5228.0482225429687</v>
      </c>
      <c r="F41" s="1164"/>
      <c r="G41" s="1164"/>
      <c r="H41" s="1318"/>
      <c r="I41" s="1319">
        <v>3470.4940393611414</v>
      </c>
      <c r="J41" s="1320">
        <v>5326.5157033767509</v>
      </c>
      <c r="K41" s="1320">
        <v>1614.4723753455314</v>
      </c>
      <c r="L41" s="1320"/>
      <c r="M41" s="1171"/>
      <c r="N41" s="1321"/>
      <c r="O41" s="1214">
        <v>14131.138346656911</v>
      </c>
      <c r="P41" s="1176">
        <v>21419.756095425324</v>
      </c>
      <c r="Q41" s="1176">
        <v>6842.5205978885006</v>
      </c>
      <c r="R41" s="1177"/>
      <c r="S41" s="1177"/>
      <c r="T41" s="1322"/>
      <c r="U41" s="220" t="s">
        <v>169</v>
      </c>
      <c r="W41" s="160"/>
    </row>
    <row r="42" spans="1:47" ht="15" x14ac:dyDescent="0.25">
      <c r="B42" s="160">
        <v>2036</v>
      </c>
      <c r="C42" s="1163">
        <v>10725.43250109463</v>
      </c>
      <c r="D42" s="1164">
        <v>16191.044234604144</v>
      </c>
      <c r="E42" s="1164">
        <v>5259.8207675851199</v>
      </c>
      <c r="F42" s="1164"/>
      <c r="G42" s="1164"/>
      <c r="H42" s="1318"/>
      <c r="I42" s="1319">
        <v>3576.3873096557809</v>
      </c>
      <c r="J42" s="1320">
        <v>5489.0407389218772</v>
      </c>
      <c r="K42" s="1320">
        <v>1663.7338803896846</v>
      </c>
      <c r="L42" s="1320"/>
      <c r="M42" s="1171"/>
      <c r="N42" s="1321"/>
      <c r="O42" s="1214">
        <v>14301.81981075041</v>
      </c>
      <c r="P42" s="1176">
        <v>21680.08497352602</v>
      </c>
      <c r="Q42" s="1176">
        <v>6923.5546479748045</v>
      </c>
      <c r="R42" s="1177"/>
      <c r="S42" s="1177"/>
      <c r="T42" s="1322"/>
      <c r="U42" s="220" t="s">
        <v>169</v>
      </c>
      <c r="W42" s="160"/>
    </row>
    <row r="43" spans="1:47" ht="15" x14ac:dyDescent="0.25">
      <c r="B43" s="160">
        <v>2037</v>
      </c>
      <c r="C43" s="1163">
        <v>10789.218539737334</v>
      </c>
      <c r="D43" s="1164">
        <v>16287.335230152228</v>
      </c>
      <c r="E43" s="1164">
        <v>5291.1018493224428</v>
      </c>
      <c r="F43" s="1164"/>
      <c r="G43" s="1164"/>
      <c r="H43" s="1318"/>
      <c r="I43" s="1319">
        <v>3685.0176405538723</v>
      </c>
      <c r="J43" s="1320">
        <v>5655.7666162261376</v>
      </c>
      <c r="K43" s="1320">
        <v>1714.2686648816057</v>
      </c>
      <c r="L43" s="1320"/>
      <c r="M43" s="1171"/>
      <c r="N43" s="1321"/>
      <c r="O43" s="1214">
        <v>14474.236180291206</v>
      </c>
      <c r="P43" s="1176">
        <v>21943.101846378366</v>
      </c>
      <c r="Q43" s="1176">
        <v>7005.370514204049</v>
      </c>
      <c r="R43" s="1177"/>
      <c r="S43" s="1177"/>
      <c r="T43" s="1322"/>
      <c r="U43" s="220" t="s">
        <v>169</v>
      </c>
      <c r="W43" s="160"/>
    </row>
    <row r="44" spans="1:47" ht="15" x14ac:dyDescent="0.25">
      <c r="B44" s="160">
        <v>2038</v>
      </c>
      <c r="C44" s="1163">
        <v>10851.981096025334</v>
      </c>
      <c r="D44" s="1164">
        <v>16382.081183290446</v>
      </c>
      <c r="E44" s="1164">
        <v>5321.8810087602233</v>
      </c>
      <c r="F44" s="1164"/>
      <c r="G44" s="1164"/>
      <c r="H44" s="1318"/>
      <c r="I44" s="1319">
        <v>3796.3976020254599</v>
      </c>
      <c r="J44" s="1320">
        <v>5826.7126276848176</v>
      </c>
      <c r="K44" s="1320">
        <v>1766.0825763661014</v>
      </c>
      <c r="L44" s="1320"/>
      <c r="M44" s="1171"/>
      <c r="N44" s="1321"/>
      <c r="O44" s="1214">
        <v>14648.378698050794</v>
      </c>
      <c r="P44" s="1176">
        <v>22208.793810975265</v>
      </c>
      <c r="Q44" s="1176">
        <v>7087.9635851263247</v>
      </c>
      <c r="R44" s="1177"/>
      <c r="S44" s="1177"/>
      <c r="T44" s="1322"/>
      <c r="U44" s="220" t="s">
        <v>169</v>
      </c>
      <c r="W44" s="160"/>
    </row>
    <row r="45" spans="1:47" ht="15" x14ac:dyDescent="0.25">
      <c r="B45" s="160">
        <v>2039</v>
      </c>
      <c r="C45" s="1163">
        <v>10913.665594001506</v>
      </c>
      <c r="D45" s="1164">
        <v>16475.199706503347</v>
      </c>
      <c r="E45" s="1164">
        <v>5352.1314814996713</v>
      </c>
      <c r="F45" s="1164"/>
      <c r="G45" s="1164"/>
      <c r="H45" s="1318"/>
      <c r="I45" s="1319">
        <v>3910.5270878239407</v>
      </c>
      <c r="J45" s="1320">
        <v>6001.8786102305858</v>
      </c>
      <c r="K45" s="1320">
        <v>1819.1755654172962</v>
      </c>
      <c r="L45" s="1320"/>
      <c r="M45" s="1171"/>
      <c r="N45" s="1321"/>
      <c r="O45" s="1214">
        <v>14824.192681825447</v>
      </c>
      <c r="P45" s="1176">
        <v>22477.078316733932</v>
      </c>
      <c r="Q45" s="1176">
        <v>7171.307046916967</v>
      </c>
      <c r="R45" s="1177"/>
      <c r="S45" s="1177"/>
      <c r="T45" s="1322"/>
      <c r="U45" s="220" t="s">
        <v>169</v>
      </c>
      <c r="W45" s="160"/>
    </row>
    <row r="46" spans="1:47" ht="15" x14ac:dyDescent="0.25">
      <c r="B46" s="160">
        <v>2040</v>
      </c>
      <c r="C46" s="1163">
        <v>10974.232636538894</v>
      </c>
      <c r="D46" s="1164">
        <v>16566.631326140308</v>
      </c>
      <c r="E46" s="1164">
        <v>5381.8339469374832</v>
      </c>
      <c r="F46" s="1164"/>
      <c r="G46" s="1164"/>
      <c r="H46" s="1318"/>
      <c r="I46" s="1319">
        <v>4027.4085411704236</v>
      </c>
      <c r="J46" s="1320">
        <v>6181.2683137202193</v>
      </c>
      <c r="K46" s="1320">
        <v>1873.5487686206277</v>
      </c>
      <c r="L46" s="1320"/>
      <c r="M46" s="1171"/>
      <c r="N46" s="1321"/>
      <c r="O46" s="1214">
        <v>15001.641177709318</v>
      </c>
      <c r="P46" s="1176">
        <v>22747.899639860527</v>
      </c>
      <c r="Q46" s="1176">
        <v>7255.3827155581112</v>
      </c>
      <c r="R46" s="1177"/>
      <c r="S46" s="1177"/>
      <c r="T46" s="1322"/>
      <c r="U46" s="220" t="s">
        <v>169</v>
      </c>
      <c r="W46" s="160"/>
    </row>
    <row r="47" spans="1:47" ht="15" x14ac:dyDescent="0.25">
      <c r="B47" s="160">
        <v>2041</v>
      </c>
      <c r="C47" s="1163">
        <v>11033.690989700686</v>
      </c>
      <c r="D47" s="1164">
        <v>16656.389275394198</v>
      </c>
      <c r="E47" s="1164">
        <v>5410.9927040071761</v>
      </c>
      <c r="F47" s="1164"/>
      <c r="G47" s="1164"/>
      <c r="H47" s="1318"/>
      <c r="I47" s="1319">
        <v>4147.0588819498162</v>
      </c>
      <c r="J47" s="1320">
        <v>6364.9077068001552</v>
      </c>
      <c r="K47" s="1320">
        <v>1929.2100570994774</v>
      </c>
      <c r="L47" s="1320"/>
      <c r="M47" s="1171"/>
      <c r="N47" s="1321"/>
      <c r="O47" s="1214">
        <v>15180.749871650503</v>
      </c>
      <c r="P47" s="1176">
        <v>23021.296982194355</v>
      </c>
      <c r="Q47" s="1176">
        <v>7340.2027611066533</v>
      </c>
      <c r="R47" s="1177"/>
      <c r="S47" s="1177"/>
      <c r="T47" s="1322"/>
      <c r="U47" s="220" t="s">
        <v>169</v>
      </c>
      <c r="W47" s="160"/>
    </row>
    <row r="48" spans="1:47" ht="15" x14ac:dyDescent="0.25">
      <c r="B48" s="160">
        <v>2042</v>
      </c>
      <c r="C48" s="1163">
        <v>11092.068879629904</v>
      </c>
      <c r="D48" s="1164">
        <v>16744.516164269808</v>
      </c>
      <c r="E48" s="1164">
        <v>5439.6215949900015</v>
      </c>
      <c r="F48" s="1164"/>
      <c r="G48" s="1164"/>
      <c r="H48" s="1318"/>
      <c r="I48" s="1319">
        <v>4269.5019246152424</v>
      </c>
      <c r="J48" s="1320">
        <v>6552.8333399030089</v>
      </c>
      <c r="K48" s="1320">
        <v>1986.1705093274759</v>
      </c>
      <c r="L48" s="1320"/>
      <c r="M48" s="1171"/>
      <c r="N48" s="1321"/>
      <c r="O48" s="1214">
        <v>15361.570804245146</v>
      </c>
      <c r="P48" s="1176">
        <v>23297.349504172817</v>
      </c>
      <c r="Q48" s="1176">
        <v>7425.7921043174774</v>
      </c>
      <c r="R48" s="1177"/>
      <c r="S48" s="1177"/>
      <c r="T48" s="1322"/>
      <c r="U48" s="220" t="s">
        <v>169</v>
      </c>
      <c r="W48" s="160"/>
    </row>
    <row r="49" spans="2:23" ht="15" x14ac:dyDescent="0.25">
      <c r="B49" s="160">
        <v>2043</v>
      </c>
      <c r="C49" s="1163">
        <v>11149.363095479159</v>
      </c>
      <c r="D49" s="1164">
        <v>16831.007145692471</v>
      </c>
      <c r="E49" s="1164">
        <v>5467.7190452658433</v>
      </c>
      <c r="F49" s="1164"/>
      <c r="G49" s="1164"/>
      <c r="H49" s="1318"/>
      <c r="I49" s="1319">
        <v>4394.7510170122914</v>
      </c>
      <c r="J49" s="1320">
        <v>6745.0656993077737</v>
      </c>
      <c r="K49" s="1320">
        <v>2044.4363347168085</v>
      </c>
      <c r="L49" s="1320"/>
      <c r="M49" s="1171"/>
      <c r="N49" s="1321"/>
      <c r="O49" s="1214">
        <v>15544.11411249145</v>
      </c>
      <c r="P49" s="1176">
        <v>23576.072845000243</v>
      </c>
      <c r="Q49" s="1176">
        <v>7512.1553799826515</v>
      </c>
      <c r="R49" s="1177"/>
      <c r="S49" s="1177"/>
      <c r="T49" s="1322"/>
      <c r="U49" s="220" t="s">
        <v>169</v>
      </c>
      <c r="W49" s="160"/>
    </row>
    <row r="50" spans="2:23" ht="15" x14ac:dyDescent="0.25">
      <c r="B50" s="160">
        <v>2044</v>
      </c>
      <c r="C50" s="1163">
        <v>11205.569303630049</v>
      </c>
      <c r="D50" s="1164">
        <v>16915.855677659605</v>
      </c>
      <c r="E50" s="1164">
        <v>5495.2829296004929</v>
      </c>
      <c r="F50" s="1164"/>
      <c r="G50" s="1164"/>
      <c r="H50" s="1318"/>
      <c r="I50" s="1319">
        <v>4522.8190715295832</v>
      </c>
      <c r="J50" s="1320">
        <v>6941.6246029539061</v>
      </c>
      <c r="K50" s="1320">
        <v>2104.0135401052589</v>
      </c>
      <c r="L50" s="1320"/>
      <c r="M50" s="1171"/>
      <c r="N50" s="1321"/>
      <c r="O50" s="1214">
        <v>15728.388375159633</v>
      </c>
      <c r="P50" s="1176">
        <v>23857.480280613512</v>
      </c>
      <c r="Q50" s="1176">
        <v>7599.2964697057523</v>
      </c>
      <c r="R50" s="1177"/>
      <c r="S50" s="1177"/>
      <c r="T50" s="1322"/>
      <c r="U50" s="220" t="s">
        <v>169</v>
      </c>
      <c r="W50" s="160"/>
    </row>
    <row r="51" spans="2:23" ht="15" x14ac:dyDescent="0.25">
      <c r="B51" s="160">
        <v>2045</v>
      </c>
      <c r="C51" s="1163">
        <v>11260.681874128555</v>
      </c>
      <c r="D51" s="1164">
        <v>16999.053261228659</v>
      </c>
      <c r="E51" s="1164">
        <v>5522.3104870284542</v>
      </c>
      <c r="F51" s="1164"/>
      <c r="G51" s="1164"/>
      <c r="H51" s="1318"/>
      <c r="I51" s="1319">
        <v>4653.7176808431486</v>
      </c>
      <c r="J51" s="1320">
        <v>7142.5278432854275</v>
      </c>
      <c r="K51" s="1320">
        <v>2164.9075184008684</v>
      </c>
      <c r="L51" s="1320"/>
      <c r="M51" s="1171"/>
      <c r="N51" s="1321"/>
      <c r="O51" s="1214">
        <v>15914.399554971704</v>
      </c>
      <c r="P51" s="1176">
        <v>24141.581104514087</v>
      </c>
      <c r="Q51" s="1176">
        <v>7687.2180054293221</v>
      </c>
      <c r="R51" s="1177"/>
      <c r="S51" s="1177"/>
      <c r="T51" s="1322"/>
      <c r="U51" s="220" t="s">
        <v>169</v>
      </c>
      <c r="W51" s="160"/>
    </row>
    <row r="52" spans="2:23" ht="15" x14ac:dyDescent="0.25">
      <c r="B52" s="160">
        <v>2046</v>
      </c>
      <c r="C52" s="1163">
        <v>11314.702815941517</v>
      </c>
      <c r="D52" s="1164">
        <v>17080.60292912311</v>
      </c>
      <c r="E52" s="1164">
        <v>5548.8027027599237</v>
      </c>
      <c r="F52" s="1164"/>
      <c r="G52" s="1164"/>
      <c r="H52" s="1318"/>
      <c r="I52" s="1319">
        <v>4787.459024866549</v>
      </c>
      <c r="J52" s="1320">
        <v>7347.7941140387675</v>
      </c>
      <c r="K52" s="1320">
        <v>2227.1239356943302</v>
      </c>
      <c r="L52" s="1320"/>
      <c r="M52" s="1171"/>
      <c r="N52" s="1321"/>
      <c r="O52" s="1214">
        <v>16102.161840808065</v>
      </c>
      <c r="P52" s="1176">
        <v>24428.397043161876</v>
      </c>
      <c r="Q52" s="1176">
        <v>7775.9266384542534</v>
      </c>
      <c r="R52" s="1177"/>
      <c r="S52" s="1177"/>
      <c r="T52" s="1322"/>
      <c r="U52" s="220" t="s">
        <v>169</v>
      </c>
      <c r="W52" s="160"/>
    </row>
    <row r="53" spans="2:23" ht="15" x14ac:dyDescent="0.25">
      <c r="B53" s="160">
        <v>2047</v>
      </c>
      <c r="C53" s="1163">
        <v>11367.629169769387</v>
      </c>
      <c r="D53" s="1164">
        <v>17160.500214003318</v>
      </c>
      <c r="E53" s="1164">
        <v>5574.7581255354617</v>
      </c>
      <c r="F53" s="1164"/>
      <c r="G53" s="1164"/>
      <c r="H53" s="1318"/>
      <c r="I53" s="1319">
        <v>4924.0528580105438</v>
      </c>
      <c r="J53" s="1320">
        <v>7557.4383862876375</v>
      </c>
      <c r="K53" s="1320">
        <v>2290.6673297334482</v>
      </c>
      <c r="L53" s="1320"/>
      <c r="M53" s="1171"/>
      <c r="N53" s="1321"/>
      <c r="O53" s="1214">
        <v>16291.682027779931</v>
      </c>
      <c r="P53" s="1176">
        <v>24717.938600290956</v>
      </c>
      <c r="Q53" s="1176">
        <v>7865.4254552689099</v>
      </c>
      <c r="R53" s="1177"/>
      <c r="S53" s="1177"/>
      <c r="T53" s="1322"/>
      <c r="U53" s="220" t="s">
        <v>169</v>
      </c>
      <c r="W53" s="160"/>
    </row>
    <row r="54" spans="2:23" ht="15" x14ac:dyDescent="0.25">
      <c r="B54" s="160">
        <v>2048</v>
      </c>
      <c r="C54" s="1163">
        <v>11419.444119197673</v>
      </c>
      <c r="D54" s="1164">
        <v>17238.719729917619</v>
      </c>
      <c r="E54" s="1164">
        <v>5600.16850847773</v>
      </c>
      <c r="F54" s="1164"/>
      <c r="G54" s="1164"/>
      <c r="H54" s="1318"/>
      <c r="I54" s="1319">
        <v>5063.5045947921772</v>
      </c>
      <c r="J54" s="1320">
        <v>7771.4689702350661</v>
      </c>
      <c r="K54" s="1320">
        <v>2355.5402193492878</v>
      </c>
      <c r="L54" s="1320"/>
      <c r="M54" s="1171"/>
      <c r="N54" s="1321"/>
      <c r="O54" s="1214">
        <v>16482.948713989848</v>
      </c>
      <c r="P54" s="1176">
        <v>25010.188700152685</v>
      </c>
      <c r="Q54" s="1176">
        <v>7955.7087278270174</v>
      </c>
      <c r="R54" s="1177"/>
      <c r="S54" s="1177"/>
      <c r="T54" s="1322"/>
      <c r="U54" s="220" t="s">
        <v>169</v>
      </c>
      <c r="W54" s="160"/>
    </row>
    <row r="55" spans="2:23" ht="15" x14ac:dyDescent="0.25">
      <c r="B55" s="160">
        <v>2049</v>
      </c>
      <c r="C55" s="1163">
        <v>11470.126442169854</v>
      </c>
      <c r="D55" s="1164">
        <v>17315.229440185369</v>
      </c>
      <c r="E55" s="1164">
        <v>5625.0234441543398</v>
      </c>
      <c r="F55" s="1164"/>
      <c r="G55" s="1164"/>
      <c r="H55" s="1318"/>
      <c r="I55" s="1319">
        <v>5205.8172665403445</v>
      </c>
      <c r="J55" s="1320">
        <v>7989.8905183659062</v>
      </c>
      <c r="K55" s="1320">
        <v>2421.7440147147818</v>
      </c>
      <c r="L55" s="1320"/>
      <c r="M55" s="1171"/>
      <c r="N55" s="1321"/>
      <c r="O55" s="1214">
        <v>16675.943708710198</v>
      </c>
      <c r="P55" s="1176">
        <v>25305.119958551273</v>
      </c>
      <c r="Q55" s="1176">
        <v>8046.7674588691216</v>
      </c>
      <c r="R55" s="1177"/>
      <c r="S55" s="1177"/>
      <c r="T55" s="1322"/>
      <c r="U55" s="220" t="s">
        <v>169</v>
      </c>
      <c r="W55" s="160"/>
    </row>
    <row r="56" spans="2:23" ht="15" x14ac:dyDescent="0.25">
      <c r="B56" s="160">
        <v>2050</v>
      </c>
      <c r="C56" s="1163">
        <v>11519.66089380734</v>
      </c>
      <c r="D56" s="1164">
        <v>17390.006331235454</v>
      </c>
      <c r="E56" s="1164">
        <v>5649.3154563792268</v>
      </c>
      <c r="F56" s="1164"/>
      <c r="G56" s="1164"/>
      <c r="H56" s="1318"/>
      <c r="I56" s="1319">
        <v>5350.9940946734414</v>
      </c>
      <c r="J56" s="1320">
        <v>8212.7079749144614</v>
      </c>
      <c r="K56" s="1320">
        <v>2489.280214432421</v>
      </c>
      <c r="L56" s="1320"/>
      <c r="M56" s="1171"/>
      <c r="N56" s="1321"/>
      <c r="O56" s="1214">
        <v>16870.654988480783</v>
      </c>
      <c r="P56" s="1176">
        <v>25602.714306149916</v>
      </c>
      <c r="Q56" s="1176">
        <v>8138.5956708116482</v>
      </c>
      <c r="R56" s="1177"/>
      <c r="S56" s="1177"/>
      <c r="T56" s="1322"/>
      <c r="U56" s="220" t="s">
        <v>169</v>
      </c>
      <c r="W56" s="160"/>
    </row>
    <row r="57" spans="2:23" ht="15" x14ac:dyDescent="0.25">
      <c r="B57" s="160">
        <v>2051</v>
      </c>
      <c r="C57" s="1163">
        <v>11568.051137572185</v>
      </c>
      <c r="D57" s="1164">
        <v>17463.055933406737</v>
      </c>
      <c r="E57" s="1164">
        <v>5673.0463417376377</v>
      </c>
      <c r="F57" s="1164"/>
      <c r="G57" s="1164"/>
      <c r="H57" s="1318"/>
      <c r="I57" s="1319">
        <v>5499.0414656098847</v>
      </c>
      <c r="J57" s="1320">
        <v>8439.9311417583885</v>
      </c>
      <c r="K57" s="1320">
        <v>2558.1517894613812</v>
      </c>
      <c r="L57" s="1320"/>
      <c r="M57" s="1171"/>
      <c r="N57" s="1321"/>
      <c r="O57" s="1214">
        <v>17067.092603182071</v>
      </c>
      <c r="P57" s="1176">
        <v>25902.987075165125</v>
      </c>
      <c r="Q57" s="1176">
        <v>8231.1981311990185</v>
      </c>
      <c r="R57" s="1177"/>
      <c r="S57" s="1177"/>
      <c r="T57" s="1322"/>
      <c r="U57" s="220" t="s">
        <v>169</v>
      </c>
      <c r="W57" s="160"/>
    </row>
    <row r="58" spans="2:23" ht="15" x14ac:dyDescent="0.25">
      <c r="B58" s="160">
        <v>2052</v>
      </c>
      <c r="C58" s="1163">
        <v>11615.305606033498</v>
      </c>
      <c r="D58" s="1164">
        <v>17534.390976451548</v>
      </c>
      <c r="E58" s="1164">
        <v>5696.2202356154503</v>
      </c>
      <c r="F58" s="1164"/>
      <c r="G58" s="1164"/>
      <c r="H58" s="1318"/>
      <c r="I58" s="1319">
        <v>5649.9671911421337</v>
      </c>
      <c r="J58" s="1320">
        <v>8671.57200844002</v>
      </c>
      <c r="K58" s="1320">
        <v>2628.362373844247</v>
      </c>
      <c r="L58" s="1320"/>
      <c r="M58" s="1171"/>
      <c r="N58" s="1321"/>
      <c r="O58" s="1214">
        <v>17265.272797175632</v>
      </c>
      <c r="P58" s="1176">
        <v>26205.962984891568</v>
      </c>
      <c r="Q58" s="1176">
        <v>8324.5826094596978</v>
      </c>
      <c r="R58" s="1177"/>
      <c r="S58" s="1177"/>
      <c r="T58" s="1322"/>
      <c r="U58" s="220" t="s">
        <v>169</v>
      </c>
      <c r="W58" s="160"/>
    </row>
    <row r="59" spans="2:23" ht="15" x14ac:dyDescent="0.25">
      <c r="B59" s="160">
        <v>2053</v>
      </c>
      <c r="C59" s="1163">
        <v>11661.421550252044</v>
      </c>
      <c r="D59" s="1164">
        <v>17604.00731058883</v>
      </c>
      <c r="E59" s="1164">
        <v>5718.8357899152643</v>
      </c>
      <c r="F59" s="1164"/>
      <c r="G59" s="1164"/>
      <c r="H59" s="1318"/>
      <c r="I59" s="1319">
        <v>5803.7775449351611</v>
      </c>
      <c r="J59" s="1320">
        <v>8907.640203782983</v>
      </c>
      <c r="K59" s="1320">
        <v>2699.9148860873393</v>
      </c>
      <c r="L59" s="1320"/>
      <c r="M59" s="1171"/>
      <c r="N59" s="1321"/>
      <c r="O59" s="1214">
        <v>17465.199095187207</v>
      </c>
      <c r="P59" s="1176">
        <v>26511.647514371813</v>
      </c>
      <c r="Q59" s="1176">
        <v>8418.7506760026045</v>
      </c>
      <c r="R59" s="1177"/>
      <c r="S59" s="1177"/>
      <c r="T59" s="1322"/>
      <c r="U59" s="220" t="s">
        <v>169</v>
      </c>
      <c r="W59" s="160"/>
    </row>
    <row r="60" spans="2:23" ht="15" x14ac:dyDescent="0.25">
      <c r="B60" s="160">
        <v>2054</v>
      </c>
      <c r="C60" s="1163">
        <v>11706.396296981586</v>
      </c>
      <c r="D60" s="1164">
        <v>17671.900900303161</v>
      </c>
      <c r="E60" s="1164">
        <v>5740.8916936600117</v>
      </c>
      <c r="F60" s="1164"/>
      <c r="G60" s="1164"/>
      <c r="H60" s="1318"/>
      <c r="I60" s="1319">
        <v>5960.4794781856708</v>
      </c>
      <c r="J60" s="1320">
        <v>9148.1463964868854</v>
      </c>
      <c r="K60" s="1320">
        <v>2772.8125598844554</v>
      </c>
      <c r="L60" s="1320"/>
      <c r="M60" s="1171"/>
      <c r="N60" s="1321"/>
      <c r="O60" s="1214">
        <v>17666.875775167257</v>
      </c>
      <c r="P60" s="1176">
        <v>26820.047296790046</v>
      </c>
      <c r="Q60" s="1176">
        <v>8513.7042535444671</v>
      </c>
      <c r="R60" s="1177"/>
      <c r="S60" s="1177"/>
      <c r="T60" s="1322"/>
      <c r="U60" s="220" t="s">
        <v>169</v>
      </c>
      <c r="W60" s="160"/>
    </row>
    <row r="61" spans="2:23" ht="15" x14ac:dyDescent="0.25">
      <c r="B61" s="160">
        <v>2055</v>
      </c>
      <c r="C61" s="1163">
        <v>11750.234971672537</v>
      </c>
      <c r="D61" s="1164">
        <v>17738.079482941688</v>
      </c>
      <c r="E61" s="1164">
        <v>5762.3904604033887</v>
      </c>
      <c r="F61" s="1164"/>
      <c r="G61" s="1164"/>
      <c r="H61" s="1318"/>
      <c r="I61" s="1319">
        <v>6120.0805192752023</v>
      </c>
      <c r="J61" s="1320">
        <v>9393.1021411148649</v>
      </c>
      <c r="K61" s="1320">
        <v>2847.0588974355414</v>
      </c>
      <c r="L61" s="1320"/>
      <c r="M61" s="1171"/>
      <c r="N61" s="1321"/>
      <c r="O61" s="1214">
        <v>17870.315490947738</v>
      </c>
      <c r="P61" s="1176">
        <v>27131.181624056553</v>
      </c>
      <c r="Q61" s="1176">
        <v>8609.4493578389302</v>
      </c>
      <c r="R61" s="1177"/>
      <c r="S61" s="1177"/>
      <c r="T61" s="1322"/>
      <c r="U61" s="220" t="s">
        <v>169</v>
      </c>
      <c r="W61" s="160"/>
    </row>
    <row r="62" spans="2:23" ht="15" x14ac:dyDescent="0.25">
      <c r="B62" s="160">
        <v>2056</v>
      </c>
      <c r="C62" s="1163">
        <v>11792.944709907542</v>
      </c>
      <c r="D62" s="1164">
        <v>17802.553830334276</v>
      </c>
      <c r="E62" s="1164">
        <v>5783.3355894808119</v>
      </c>
      <c r="F62" s="1164"/>
      <c r="G62" s="1164"/>
      <c r="H62" s="1318"/>
      <c r="I62" s="1319">
        <v>6282.5861183177549</v>
      </c>
      <c r="J62" s="1320">
        <v>9642.5158025041637</v>
      </c>
      <c r="K62" s="1320">
        <v>2922.6564341313465</v>
      </c>
      <c r="L62" s="1320"/>
      <c r="M62" s="1171"/>
      <c r="N62" s="1321"/>
      <c r="O62" s="1214">
        <v>18075.530828225295</v>
      </c>
      <c r="P62" s="1176">
        <v>27445.06963283844</v>
      </c>
      <c r="Q62" s="1176">
        <v>8705.9920236121579</v>
      </c>
      <c r="R62" s="1177"/>
      <c r="S62" s="1177"/>
      <c r="T62" s="1322"/>
      <c r="U62" s="220" t="s">
        <v>169</v>
      </c>
      <c r="W62" s="160"/>
    </row>
    <row r="63" spans="2:23" ht="15" x14ac:dyDescent="0.25">
      <c r="B63" s="160">
        <v>2057</v>
      </c>
      <c r="C63" s="1163">
        <v>11834.548929223418</v>
      </c>
      <c r="D63" s="1164">
        <v>17865.359293444573</v>
      </c>
      <c r="E63" s="1164">
        <v>5803.7385650022616</v>
      </c>
      <c r="F63" s="1164"/>
      <c r="G63" s="1164"/>
      <c r="H63" s="1318"/>
      <c r="I63" s="1319">
        <v>6448.0026311972069</v>
      </c>
      <c r="J63" s="1320">
        <v>9896.3971356680195</v>
      </c>
      <c r="K63" s="1320">
        <v>2999.6081267263935</v>
      </c>
      <c r="L63" s="1320"/>
      <c r="M63" s="1171"/>
      <c r="N63" s="1321"/>
      <c r="O63" s="1214">
        <v>18282.551560420623</v>
      </c>
      <c r="P63" s="1176">
        <v>27761.756429112593</v>
      </c>
      <c r="Q63" s="1176">
        <v>8803.3466917286551</v>
      </c>
      <c r="R63" s="1177"/>
      <c r="S63" s="1177"/>
      <c r="T63" s="1322"/>
      <c r="U63" s="220" t="s">
        <v>169</v>
      </c>
      <c r="W63" s="160"/>
    </row>
    <row r="64" spans="2:23" ht="15" x14ac:dyDescent="0.25">
      <c r="B64" s="160">
        <v>2058</v>
      </c>
      <c r="C64" s="1163">
        <v>11875.09143499834</v>
      </c>
      <c r="D64" s="1164">
        <v>17926.56200059102</v>
      </c>
      <c r="E64" s="1164">
        <v>5823.6208694056613</v>
      </c>
      <c r="F64" s="1164"/>
      <c r="G64" s="1164"/>
      <c r="H64" s="1318"/>
      <c r="I64" s="1319">
        <v>6616.3402112556769</v>
      </c>
      <c r="J64" s="1320">
        <v>10154.761723960162</v>
      </c>
      <c r="K64" s="1320">
        <v>3077.9186985511901</v>
      </c>
      <c r="L64" s="1320"/>
      <c r="M64" s="1171"/>
      <c r="N64" s="1321"/>
      <c r="O64" s="1214">
        <v>18491.431646254016</v>
      </c>
      <c r="P64" s="1176">
        <v>28081.323724551185</v>
      </c>
      <c r="Q64" s="1176">
        <v>8901.5395679568519</v>
      </c>
      <c r="R64" s="1177"/>
      <c r="S64" s="1177"/>
      <c r="T64" s="1322"/>
      <c r="U64" s="220" t="s">
        <v>169</v>
      </c>
    </row>
    <row r="65" spans="1:52" ht="15" x14ac:dyDescent="0.25">
      <c r="A65" s="160"/>
      <c r="B65" s="160">
        <v>2059</v>
      </c>
      <c r="C65" s="1163">
        <v>11914.628250051301</v>
      </c>
      <c r="D65" s="1164">
        <v>17986.246523462476</v>
      </c>
      <c r="E65" s="1164">
        <v>5843.0099766401263</v>
      </c>
      <c r="F65" s="1164"/>
      <c r="G65" s="1164"/>
      <c r="H65" s="1318"/>
      <c r="I65" s="1319">
        <v>6787.6105071223856</v>
      </c>
      <c r="J65" s="1320">
        <v>10417.627445701595</v>
      </c>
      <c r="K65" s="1320">
        <v>3157.5935685431741</v>
      </c>
      <c r="L65" s="1320"/>
      <c r="M65" s="1171"/>
      <c r="N65" s="1321"/>
      <c r="O65" s="1214">
        <v>18702.238757173687</v>
      </c>
      <c r="P65" s="1176">
        <v>28403.873969164073</v>
      </c>
      <c r="Q65" s="1176">
        <v>9000.6035451833013</v>
      </c>
      <c r="R65" s="1177"/>
      <c r="S65" s="1177"/>
      <c r="T65" s="1322"/>
      <c r="U65" s="220" t="s">
        <v>169</v>
      </c>
    </row>
    <row r="66" spans="1:52" ht="15.6" thickBot="1" x14ac:dyDescent="0.3">
      <c r="A66" s="160"/>
      <c r="B66" s="160">
        <v>2060</v>
      </c>
      <c r="C66" s="1188">
        <v>11953.208980073305</v>
      </c>
      <c r="D66" s="1189">
        <v>18044.487746492487</v>
      </c>
      <c r="E66" s="1189">
        <v>5861.9302136541219</v>
      </c>
      <c r="F66" s="1189"/>
      <c r="G66" s="1189"/>
      <c r="H66" s="1323"/>
      <c r="I66" s="1193">
        <v>6961.8234284484915</v>
      </c>
      <c r="J66" s="1194">
        <v>10685.009510229058</v>
      </c>
      <c r="K66" s="1324">
        <v>3238.637346667922</v>
      </c>
      <c r="L66" s="1324"/>
      <c r="M66" s="1196"/>
      <c r="N66" s="1325"/>
      <c r="O66" s="1217">
        <v>18915.032408521794</v>
      </c>
      <c r="P66" s="1201">
        <v>28729.497256721545</v>
      </c>
      <c r="Q66" s="1201">
        <v>9100.5675603220443</v>
      </c>
      <c r="R66" s="1202"/>
      <c r="S66" s="1202"/>
      <c r="T66" s="1326"/>
      <c r="U66" s="220" t="s">
        <v>169</v>
      </c>
      <c r="V66" s="189"/>
      <c r="W66" s="152"/>
    </row>
    <row r="67" spans="1:52" x14ac:dyDescent="0.25">
      <c r="A67" s="160"/>
      <c r="R67" s="190"/>
      <c r="S67" s="152"/>
      <c r="T67" s="152"/>
      <c r="U67" s="152"/>
      <c r="V67" s="152"/>
      <c r="W67" s="152"/>
      <c r="X67" s="152"/>
      <c r="AC67" s="152"/>
      <c r="AD67" s="152"/>
      <c r="AE67" s="152"/>
      <c r="AF67" s="152"/>
    </row>
    <row r="68" spans="1:52" x14ac:dyDescent="0.25">
      <c r="A68" s="160"/>
      <c r="R68" s="190"/>
      <c r="S68" s="152"/>
      <c r="T68" s="152"/>
      <c r="U68" s="152"/>
      <c r="V68" s="152"/>
      <c r="W68" s="152"/>
      <c r="X68" s="152"/>
      <c r="AC68" s="152"/>
      <c r="AD68" s="152"/>
      <c r="AE68" s="152"/>
      <c r="AF68" s="152"/>
    </row>
    <row r="69" spans="1:52" x14ac:dyDescent="0.25">
      <c r="A69" s="191" t="s">
        <v>311</v>
      </c>
      <c r="Q69" s="105"/>
      <c r="R69" s="105"/>
      <c r="S69" s="105"/>
      <c r="T69" s="105"/>
      <c r="U69" s="192"/>
      <c r="V69" s="192"/>
      <c r="W69" s="192"/>
      <c r="X69" s="192"/>
      <c r="AC69" s="192"/>
      <c r="AD69" s="192"/>
      <c r="AE69" s="192"/>
      <c r="AF69" s="192"/>
    </row>
    <row r="70" spans="1:52" x14ac:dyDescent="0.25">
      <c r="A70" s="191"/>
      <c r="Q70" s="105"/>
      <c r="R70" s="105"/>
      <c r="S70" s="105"/>
      <c r="T70" s="105"/>
    </row>
    <row r="71" spans="1:52" x14ac:dyDescent="0.25">
      <c r="A71" s="191"/>
    </row>
    <row r="72" spans="1:52" s="128" customFormat="1" ht="21" x14ac:dyDescent="0.25">
      <c r="A72" s="233" t="s">
        <v>148</v>
      </c>
      <c r="C72" s="146"/>
      <c r="D72" s="146"/>
      <c r="E72" s="146"/>
      <c r="F72" s="146"/>
      <c r="G72" s="146"/>
      <c r="H72" s="146"/>
      <c r="I72" s="146"/>
      <c r="J72" s="146"/>
      <c r="K72" s="146"/>
      <c r="L72" s="146"/>
      <c r="M72" s="146"/>
      <c r="N72" s="146"/>
      <c r="O72" s="146"/>
      <c r="P72" s="146"/>
    </row>
    <row r="74" spans="1:52" ht="21" x14ac:dyDescent="0.25">
      <c r="A74" s="194" t="s">
        <v>149</v>
      </c>
      <c r="B74" s="234"/>
      <c r="C74" s="234"/>
      <c r="D74" s="234"/>
      <c r="E74" s="234"/>
      <c r="F74" s="234"/>
      <c r="G74" s="234"/>
      <c r="H74" s="234"/>
      <c r="I74" s="234"/>
      <c r="J74" s="234"/>
      <c r="K74" s="234"/>
      <c r="L74" s="234"/>
      <c r="M74" s="234"/>
      <c r="N74" s="234"/>
      <c r="O74" s="234"/>
    </row>
    <row r="75" spans="1:52" s="130" customFormat="1" ht="13.8" thickBot="1" x14ac:dyDescent="0.3">
      <c r="A75" s="196"/>
      <c r="B75" s="148"/>
      <c r="C75" s="148"/>
      <c r="D75" s="149"/>
      <c r="E75" s="149"/>
      <c r="F75" s="149"/>
      <c r="G75" s="149"/>
      <c r="H75" s="149"/>
      <c r="I75" s="149"/>
      <c r="J75" s="149"/>
      <c r="K75" s="149"/>
      <c r="L75" s="149"/>
      <c r="M75" s="149"/>
      <c r="N75" s="149"/>
      <c r="O75" s="149"/>
      <c r="P75" s="149"/>
      <c r="Q75" s="150"/>
      <c r="R75" s="150"/>
      <c r="S75" s="150"/>
      <c r="T75" s="150"/>
      <c r="U75" s="150"/>
      <c r="V75" s="150"/>
      <c r="W75" s="150"/>
      <c r="X75" s="109"/>
      <c r="Y75" s="109"/>
      <c r="Z75" s="109"/>
      <c r="AA75" s="109"/>
      <c r="AB75" s="109"/>
      <c r="AC75" s="109"/>
      <c r="AD75" s="109"/>
      <c r="AE75" s="109"/>
      <c r="AF75" s="109"/>
      <c r="AG75" s="109"/>
      <c r="AH75" s="109"/>
      <c r="AI75" s="109"/>
      <c r="AJ75" s="109"/>
      <c r="AK75" s="109"/>
      <c r="AL75" s="109"/>
      <c r="AM75" s="109"/>
      <c r="AN75" s="109"/>
      <c r="AO75" s="109"/>
      <c r="AP75" s="109"/>
      <c r="AQ75" s="109"/>
      <c r="AR75" s="109"/>
      <c r="AS75" s="109"/>
      <c r="AT75" s="109"/>
      <c r="AU75" s="109"/>
      <c r="AV75" s="109"/>
      <c r="AW75" s="109"/>
      <c r="AX75" s="109"/>
      <c r="AY75" s="109"/>
      <c r="AZ75" s="109"/>
    </row>
    <row r="76" spans="1:52" ht="16.2" customHeight="1" thickBot="1" x14ac:dyDescent="0.3">
      <c r="A76" s="153" t="s">
        <v>150</v>
      </c>
      <c r="C76" s="1711" t="str">
        <f>A96</f>
        <v>Space Heating - Residential</v>
      </c>
      <c r="D76" s="1712"/>
      <c r="E76" s="1712"/>
      <c r="F76" s="1712"/>
      <c r="G76" s="1712"/>
      <c r="H76" s="1727"/>
      <c r="I76" s="1728" t="str">
        <f>A97</f>
        <v>Space Heating - Commercial</v>
      </c>
      <c r="J76" s="1729"/>
      <c r="K76" s="1729"/>
      <c r="L76" s="1729"/>
      <c r="M76" s="1729"/>
      <c r="N76" s="1730"/>
      <c r="O76" s="1716" t="str">
        <f>A98</f>
        <v>Space Heating - Total</v>
      </c>
      <c r="P76" s="1717"/>
      <c r="Q76" s="1717"/>
      <c r="R76" s="1717"/>
      <c r="S76" s="1717"/>
      <c r="T76" s="1718"/>
    </row>
    <row r="77" spans="1:52" s="130" customFormat="1" ht="40.200000000000003" thickBot="1" x14ac:dyDescent="0.3">
      <c r="A77" s="153" t="s">
        <v>120</v>
      </c>
      <c r="B77" s="160"/>
      <c r="C77" s="155" t="str">
        <f>A78</f>
        <v>Space Heating - Residential - Case 1 - Average</v>
      </c>
      <c r="D77" s="156" t="str">
        <f>A79</f>
        <v>Space Heating - Residential - Case 2 - High</v>
      </c>
      <c r="E77" s="156" t="str">
        <f>A80</f>
        <v>Space Heating - Residential - Case 3 - Low</v>
      </c>
      <c r="F77" s="156" t="str">
        <f>A81</f>
        <v>Space Heating - Residential - [Case 4]</v>
      </c>
      <c r="G77" s="156" t="str">
        <f>A82</f>
        <v>Space Heating - Residential - [Case 5]</v>
      </c>
      <c r="H77" s="214" t="str">
        <f>A83</f>
        <v>Space Heating - Residential - [Case 6]</v>
      </c>
      <c r="I77" s="155" t="str">
        <f>A84</f>
        <v>Space Heating - Commercial - Case 1 - Average</v>
      </c>
      <c r="J77" s="156" t="str">
        <f>A85</f>
        <v>Space Heating - Commercial - Case 2 - High</v>
      </c>
      <c r="K77" s="156" t="str">
        <f>A86</f>
        <v>Space Heating - Commercial - Case 3 - Low</v>
      </c>
      <c r="L77" s="156" t="str">
        <f>A87</f>
        <v>Space Heating - Commercial - [Case 4]</v>
      </c>
      <c r="M77" s="156" t="str">
        <f>A88</f>
        <v>Space Heating - Commercial - [Case 5]</v>
      </c>
      <c r="N77" s="214" t="str">
        <f>A89</f>
        <v>Space Heating - Commercial - [Case 6]</v>
      </c>
      <c r="O77" s="155" t="str">
        <f>A90</f>
        <v>Space Heating - Total - Case 1 - Average</v>
      </c>
      <c r="P77" s="156" t="str">
        <f>A91</f>
        <v>Space Heating - Total - Case 2 - High</v>
      </c>
      <c r="Q77" s="156" t="str">
        <f>A92</f>
        <v>Space Heating - Total - Case 3 - Low</v>
      </c>
      <c r="R77" s="156" t="str">
        <f>A93</f>
        <v>Space Heating - Total - [Case 4]</v>
      </c>
      <c r="S77" s="156" t="str">
        <f>A94</f>
        <v>Space Heating - Total - [Case 5]</v>
      </c>
      <c r="T77" s="214" t="str">
        <f>A95</f>
        <v>Space Heating - Total - [Case 6]</v>
      </c>
      <c r="U77" s="158" t="s">
        <v>121</v>
      </c>
      <c r="X77" s="109"/>
      <c r="Y77" s="109"/>
      <c r="Z77" s="109"/>
      <c r="AA77" s="109"/>
      <c r="AB77" s="109"/>
      <c r="AC77" s="109"/>
      <c r="AD77" s="109"/>
      <c r="AE77" s="109"/>
      <c r="AF77" s="109"/>
      <c r="AG77" s="109"/>
      <c r="AH77" s="109"/>
      <c r="AI77" s="109"/>
      <c r="AJ77" s="109"/>
      <c r="AK77" s="109"/>
      <c r="AL77" s="109"/>
      <c r="AM77" s="109"/>
      <c r="AN77" s="109"/>
      <c r="AO77" s="109"/>
      <c r="AP77" s="109"/>
      <c r="AQ77" s="109"/>
      <c r="AR77" s="109"/>
      <c r="AS77" s="109"/>
      <c r="AT77" s="109"/>
      <c r="AU77" s="109"/>
      <c r="AV77" s="109"/>
      <c r="AW77" s="109"/>
      <c r="AX77" s="109"/>
      <c r="AY77" s="109"/>
      <c r="AZ77" s="109"/>
    </row>
    <row r="78" spans="1:52" s="130" customFormat="1" ht="15.6" x14ac:dyDescent="0.25">
      <c r="A78" s="216" t="s">
        <v>168</v>
      </c>
      <c r="B78" s="160">
        <v>2012</v>
      </c>
      <c r="C78" s="1124">
        <f>HLOOKUP('[4]Advanced Controls'!$B$371,[4]TAM_Area!$C$89:$J$138,B78-2010,FALSE)*'[4]Advanced Controls'!$D$90*'[4]Advanced Controls'!$D$101*10^6/10^9</f>
        <v>2541.7811789797088</v>
      </c>
      <c r="D78" s="1125">
        <f>HLOOKUP('[4]Advanced Controls'!$B$371,[4]TAM_Area!$C$89:$J$138,B78-2010,FALSE)*'[4]Advanced Controls'!$D$90*'[4]Advanced Controls'!$D$102*10^6/10^9</f>
        <v>3837.0565941601494</v>
      </c>
      <c r="E78" s="1125">
        <f>HLOOKUP('[4]Advanced Controls'!$B$371,[4]TAM_Area!$C$89:$J$138,B78-2010,FALSE)*'[4]Advanced Controls'!$D$90*'[4]Advanced Controls'!$D$103*10^6/10^9</f>
        <v>1246.5057637992688</v>
      </c>
      <c r="F78" s="1125"/>
      <c r="G78" s="1125"/>
      <c r="H78" s="1313"/>
      <c r="I78" s="1124">
        <f>HLOOKUP('[4]Advanced Controls'!$C$371,[4]TAM_Area!$K$89:$R$138,$B78-2010,FALSE)*'[4]Advanced Controls'!$D$68*'[4]Advanced Controls'!$D$79*10^6/10^9</f>
        <v>710.69204720257517</v>
      </c>
      <c r="J78" s="1125">
        <f>HLOOKUP('[4]Advanced Controls'!$C$371,[4]TAM_Area!$K$89:$R$138,$B78-2010,FALSE)*'[4]Advanced Controls'!$D$68*'[4]Advanced Controls'!$D$80*10^6/10^9</f>
        <v>1090.7704513407941</v>
      </c>
      <c r="K78" s="1125">
        <f>HLOOKUP('[4]Advanced Controls'!$C$371,[4]TAM_Area!$K$89:$R$138,$B78-2010,FALSE)*'[4]Advanced Controls'!$D$68*'[4]Advanced Controls'!$D$81*10^6/10^9</f>
        <v>330.61364306435615</v>
      </c>
      <c r="L78" s="1125"/>
      <c r="M78" s="1131"/>
      <c r="N78" s="1313"/>
      <c r="O78" s="1327">
        <f>SUM(I78,C78)</f>
        <v>3252.4732261822837</v>
      </c>
      <c r="P78" s="1328">
        <f t="shared" ref="P78:Q93" si="0">SUM(J78,D78)</f>
        <v>4927.8270455009433</v>
      </c>
      <c r="Q78" s="1328">
        <f t="shared" si="0"/>
        <v>1577.119406863625</v>
      </c>
      <c r="R78" s="1131"/>
      <c r="S78" s="1131"/>
      <c r="T78" s="1313"/>
      <c r="U78" s="220" t="s">
        <v>169</v>
      </c>
      <c r="V78" s="152"/>
      <c r="W78" s="152"/>
      <c r="X78" s="109"/>
      <c r="Y78" s="109"/>
      <c r="Z78" s="109"/>
      <c r="AA78" s="109"/>
      <c r="AB78" s="109"/>
      <c r="AC78" s="109"/>
      <c r="AD78" s="109"/>
      <c r="AE78" s="109"/>
      <c r="AF78" s="109"/>
      <c r="AG78" s="109"/>
      <c r="AH78" s="109"/>
      <c r="AI78" s="109"/>
      <c r="AJ78" s="109"/>
      <c r="AK78" s="109"/>
      <c r="AL78" s="109"/>
      <c r="AM78" s="109"/>
      <c r="AN78" s="109"/>
      <c r="AO78" s="109"/>
      <c r="AP78" s="109"/>
      <c r="AQ78" s="109"/>
      <c r="AR78" s="109"/>
      <c r="AS78" s="109"/>
      <c r="AT78" s="109"/>
      <c r="AU78" s="109"/>
      <c r="AV78" s="109"/>
      <c r="AW78" s="109"/>
      <c r="AX78" s="109"/>
      <c r="AY78" s="109"/>
      <c r="AZ78" s="109"/>
    </row>
    <row r="79" spans="1:52" s="130" customFormat="1" ht="15.6" x14ac:dyDescent="0.25">
      <c r="A79" s="221" t="s">
        <v>170</v>
      </c>
      <c r="B79" s="160">
        <v>2013</v>
      </c>
      <c r="C79" s="1208">
        <f>HLOOKUP('[4]Advanced Controls'!$B$371,[4]TAM_Area!$C$89:$J$138,B79-2010,FALSE)*'[4]Advanced Controls'!$D$90*'[4]Advanced Controls'!$D$101*10^6/10^9</f>
        <v>2561.014339346053</v>
      </c>
      <c r="D79" s="1314">
        <f>HLOOKUP('[4]Advanced Controls'!$B$371,[4]TAM_Area!$C$89:$J$138,B79-2010,FALSE)*'[4]Advanced Controls'!$D$90*'[4]Advanced Controls'!$D$102*10^6/10^9</f>
        <v>3866.0908499098296</v>
      </c>
      <c r="E79" s="1314">
        <f>HLOOKUP('[4]Advanced Controls'!$B$371,[4]TAM_Area!$C$89:$J$138,B79-2010,FALSE)*'[4]Advanced Controls'!$D$90*'[4]Advanced Controls'!$D$103*10^6/10^9</f>
        <v>1255.9378287822767</v>
      </c>
      <c r="F79" s="1314"/>
      <c r="G79" s="1314"/>
      <c r="H79" s="1315"/>
      <c r="I79" s="1208">
        <f>HLOOKUP('[4]Advanced Controls'!$C$371,[4]TAM_Area!$K$89:$R$138,$B79-2010,FALSE)*'[4]Advanced Controls'!$D$68*'[4]Advanced Controls'!$D$79*10^6/10^9</f>
        <v>719.7204698700782</v>
      </c>
      <c r="J79" s="1314">
        <f>HLOOKUP('[4]Advanced Controls'!$C$371,[4]TAM_Area!$K$89:$R$138,$B79-2010,FALSE)*'[4]Advanced Controls'!$D$68*'[4]Advanced Controls'!$D$80*10^6/10^9</f>
        <v>1104.6272782276169</v>
      </c>
      <c r="K79" s="1314">
        <f>HLOOKUP('[4]Advanced Controls'!$C$371,[4]TAM_Area!$K$89:$R$138,$B79-2010,FALSE)*'[4]Advanced Controls'!$D$68*'[4]Advanced Controls'!$D$81*10^6/10^9</f>
        <v>334.81366151253951</v>
      </c>
      <c r="L79" s="1314"/>
      <c r="M79" s="1316"/>
      <c r="N79" s="1315"/>
      <c r="O79" s="1329">
        <f t="shared" ref="O79:Q126" si="1">SUM(I79,C79)</f>
        <v>3280.734809216131</v>
      </c>
      <c r="P79" s="1330">
        <f t="shared" si="0"/>
        <v>4970.7181281374469</v>
      </c>
      <c r="Q79" s="1330">
        <f t="shared" si="0"/>
        <v>1590.7514902948162</v>
      </c>
      <c r="R79" s="1316"/>
      <c r="S79" s="1316"/>
      <c r="T79" s="1315"/>
      <c r="U79" s="220" t="s">
        <v>169</v>
      </c>
      <c r="V79" s="152"/>
      <c r="W79" s="152"/>
      <c r="X79" s="109"/>
      <c r="Y79" s="109"/>
      <c r="Z79" s="109"/>
      <c r="AA79" s="109"/>
      <c r="AB79" s="109"/>
      <c r="AC79" s="109"/>
      <c r="AD79" s="109"/>
      <c r="AE79" s="109"/>
      <c r="AF79" s="109"/>
      <c r="AG79" s="109"/>
      <c r="AH79" s="109"/>
      <c r="AI79" s="109"/>
      <c r="AJ79" s="109"/>
      <c r="AK79" s="109"/>
      <c r="AL79" s="109"/>
      <c r="AM79" s="109"/>
      <c r="AN79" s="109"/>
      <c r="AO79" s="109"/>
      <c r="AP79" s="109"/>
      <c r="AQ79" s="109"/>
      <c r="AR79" s="109"/>
      <c r="AS79" s="109"/>
      <c r="AT79" s="109"/>
      <c r="AU79" s="109"/>
      <c r="AV79" s="109"/>
      <c r="AW79" s="109"/>
      <c r="AX79" s="109"/>
      <c r="AY79" s="109"/>
      <c r="AZ79" s="109"/>
    </row>
    <row r="80" spans="1:52" s="130" customFormat="1" ht="15.6" x14ac:dyDescent="0.25">
      <c r="A80" s="221" t="s">
        <v>171</v>
      </c>
      <c r="B80" s="160">
        <v>2014</v>
      </c>
      <c r="C80" s="1208">
        <f>HLOOKUP('[4]Advanced Controls'!$B$371,[4]TAM_Area!$C$89:$J$138,B80-2010,FALSE)*'[4]Advanced Controls'!$D$90*'[4]Advanced Controls'!$D$101*10^6/10^9</f>
        <v>2269.2098660856095</v>
      </c>
      <c r="D80" s="1314">
        <f>HLOOKUP('[4]Advanced Controls'!$B$371,[4]TAM_Area!$C$89:$J$138,B80-2010,FALSE)*'[4]Advanced Controls'!$D$90*'[4]Advanced Controls'!$D$102*10^6/10^9</f>
        <v>3425.5846853394951</v>
      </c>
      <c r="E80" s="1314">
        <f>HLOOKUP('[4]Advanced Controls'!$B$371,[4]TAM_Area!$C$89:$J$138,B80-2010,FALSE)*'[4]Advanced Controls'!$D$90*'[4]Advanced Controls'!$D$103*10^6/10^9</f>
        <v>1112.835046831724</v>
      </c>
      <c r="F80" s="1314"/>
      <c r="G80" s="1314"/>
      <c r="H80" s="1315"/>
      <c r="I80" s="1208">
        <f>HLOOKUP('[4]Advanced Controls'!$C$371,[4]TAM_Area!$K$89:$R$138,$B80-2010,FALSE)*'[4]Advanced Controls'!$D$68*'[4]Advanced Controls'!$D$79*10^6/10^9</f>
        <v>672.08985516086193</v>
      </c>
      <c r="J80" s="1314">
        <f>HLOOKUP('[4]Advanced Controls'!$C$371,[4]TAM_Area!$K$89:$R$138,$B80-2010,FALSE)*'[4]Advanced Controls'!$D$68*'[4]Advanced Controls'!$D$80*10^6/10^9</f>
        <v>1031.5237908472347</v>
      </c>
      <c r="K80" s="1314">
        <f>HLOOKUP('[4]Advanced Controls'!$C$371,[4]TAM_Area!$K$89:$R$138,$B80-2010,FALSE)*'[4]Advanced Controls'!$D$68*'[4]Advanced Controls'!$D$81*10^6/10^9</f>
        <v>312.65591947448894</v>
      </c>
      <c r="L80" s="1314"/>
      <c r="M80" s="1316"/>
      <c r="N80" s="1315"/>
      <c r="O80" s="1329">
        <f t="shared" si="1"/>
        <v>2941.2997212464716</v>
      </c>
      <c r="P80" s="1330">
        <f t="shared" si="0"/>
        <v>4457.1084761867296</v>
      </c>
      <c r="Q80" s="1330">
        <f t="shared" si="0"/>
        <v>1425.4909663062128</v>
      </c>
      <c r="R80" s="1316"/>
      <c r="S80" s="1316"/>
      <c r="T80" s="1315"/>
      <c r="U80" s="220" t="s">
        <v>169</v>
      </c>
      <c r="V80" s="152"/>
      <c r="W80" s="152"/>
      <c r="X80" s="109"/>
      <c r="Y80" s="109"/>
      <c r="Z80" s="109"/>
      <c r="AA80" s="109"/>
      <c r="AB80" s="109"/>
      <c r="AC80" s="109"/>
      <c r="AD80" s="109"/>
      <c r="AE80" s="109"/>
      <c r="AF80" s="109"/>
      <c r="AG80" s="109"/>
      <c r="AH80" s="109"/>
      <c r="AI80" s="109"/>
      <c r="AJ80" s="109"/>
      <c r="AK80" s="109"/>
      <c r="AL80" s="109"/>
      <c r="AM80" s="109"/>
      <c r="AN80" s="109"/>
      <c r="AO80" s="109"/>
      <c r="AP80" s="109"/>
      <c r="AQ80" s="109"/>
      <c r="AR80" s="109"/>
      <c r="AS80" s="109"/>
      <c r="AT80" s="109"/>
      <c r="AU80" s="109"/>
      <c r="AV80" s="109"/>
      <c r="AW80" s="109"/>
      <c r="AX80" s="109"/>
      <c r="AY80" s="109"/>
      <c r="AZ80" s="109"/>
    </row>
    <row r="81" spans="1:52" s="130" customFormat="1" ht="15" x14ac:dyDescent="0.25">
      <c r="A81" s="221" t="s">
        <v>172</v>
      </c>
      <c r="B81" s="160">
        <v>2015</v>
      </c>
      <c r="C81" s="1163">
        <f>HLOOKUP('[4]Advanced Controls'!$B$371,[4]TAM_Area!$C$89:$J$138,B81-2010,FALSE)*'[4]Advanced Controls'!$D$90*'[4]Advanced Controls'!$D$101*10^6/10^9</f>
        <v>2283.2416436201647</v>
      </c>
      <c r="D81" s="1164">
        <f>HLOOKUP('[4]Advanced Controls'!$B$371,[4]TAM_Area!$C$89:$J$138,B81-2010,FALSE)*'[4]Advanced Controls'!$D$90*'[4]Advanced Controls'!$D$102*10^6/10^9</f>
        <v>3446.7669668679014</v>
      </c>
      <c r="E81" s="1164">
        <f>HLOOKUP('[4]Advanced Controls'!$B$371,[4]TAM_Area!$C$89:$J$138,B81-2010,FALSE)*'[4]Advanced Controls'!$D$90*'[4]Advanced Controls'!$D$103*10^6/10^9</f>
        <v>1119.7163203724274</v>
      </c>
      <c r="F81" s="1164"/>
      <c r="G81" s="1164"/>
      <c r="H81" s="1318"/>
      <c r="I81" s="1319">
        <f>HLOOKUP('[4]Advanced Controls'!$C$371,[4]TAM_Area!$K$89:$R$138,$B81-2010,FALSE)*'[4]Advanced Controls'!$D$68*'[4]Advanced Controls'!$D$79*10^6/10^9</f>
        <v>680.13402802361202</v>
      </c>
      <c r="J81" s="1320">
        <f>HLOOKUP('[4]Advanced Controls'!$C$371,[4]TAM_Area!$K$89:$R$138,$B81-2010,FALSE)*'[4]Advanced Controls'!$D$68*'[4]Advanced Controls'!$D$80*10^6/10^9</f>
        <v>1043.8699907219948</v>
      </c>
      <c r="K81" s="1320">
        <f>HLOOKUP('[4]Advanced Controls'!$C$371,[4]TAM_Area!$K$89:$R$138,$B81-2010,FALSE)*'[4]Advanced Controls'!$D$68*'[4]Advanced Controls'!$D$81*10^6/10^9</f>
        <v>316.39806532522925</v>
      </c>
      <c r="L81" s="1320"/>
      <c r="M81" s="1171"/>
      <c r="N81" s="1321"/>
      <c r="O81" s="1331">
        <f t="shared" si="1"/>
        <v>2963.3756716437765</v>
      </c>
      <c r="P81" s="1332">
        <f t="shared" si="0"/>
        <v>4490.6369575898962</v>
      </c>
      <c r="Q81" s="1332">
        <f t="shared" si="0"/>
        <v>1436.1143856976566</v>
      </c>
      <c r="R81" s="1177"/>
      <c r="S81" s="1177"/>
      <c r="T81" s="1322"/>
      <c r="U81" s="220" t="s">
        <v>169</v>
      </c>
      <c r="V81" s="152"/>
      <c r="W81" s="152"/>
      <c r="X81" s="109"/>
      <c r="Y81" s="109"/>
      <c r="Z81" s="109"/>
      <c r="AA81" s="109"/>
      <c r="AB81" s="109"/>
      <c r="AC81" s="109"/>
      <c r="AD81" s="109"/>
      <c r="AE81" s="109"/>
      <c r="AF81" s="109"/>
      <c r="AG81" s="109"/>
      <c r="AH81" s="109"/>
      <c r="AI81" s="109"/>
      <c r="AJ81" s="109"/>
      <c r="AK81" s="109"/>
      <c r="AL81" s="109"/>
      <c r="AM81" s="109"/>
      <c r="AN81" s="109"/>
      <c r="AO81" s="109"/>
      <c r="AP81" s="109"/>
      <c r="AQ81" s="109"/>
      <c r="AR81" s="109"/>
      <c r="AS81" s="109"/>
      <c r="AT81" s="109"/>
      <c r="AU81" s="109"/>
      <c r="AV81" s="109"/>
      <c r="AW81" s="109"/>
      <c r="AX81" s="109"/>
      <c r="AY81" s="109"/>
      <c r="AZ81" s="109"/>
    </row>
    <row r="82" spans="1:52" s="130" customFormat="1" ht="15" x14ac:dyDescent="0.25">
      <c r="A82" s="221" t="s">
        <v>173</v>
      </c>
      <c r="B82" s="160">
        <v>2016</v>
      </c>
      <c r="C82" s="1163">
        <f>HLOOKUP('[4]Advanced Controls'!$B$371,[4]TAM_Area!$C$89:$J$138,B82-2010,FALSE)*'[4]Advanced Controls'!$D$90*'[4]Advanced Controls'!$D$101*10^6/10^9</f>
        <v>2297.0980623273203</v>
      </c>
      <c r="D82" s="1164">
        <f>HLOOKUP('[4]Advanced Controls'!$B$371,[4]TAM_Area!$C$89:$J$138,B82-2010,FALSE)*'[4]Advanced Controls'!$D$90*'[4]Advanced Controls'!$D$102*10^6/10^9</f>
        <v>3467.6845278331925</v>
      </c>
      <c r="E82" s="1164">
        <f>HLOOKUP('[4]Advanced Controls'!$B$371,[4]TAM_Area!$C$89:$J$138,B82-2010,FALSE)*'[4]Advanced Controls'!$D$90*'[4]Advanced Controls'!$D$103*10^6/10^9</f>
        <v>1126.5115968214486</v>
      </c>
      <c r="F82" s="1164"/>
      <c r="G82" s="1164"/>
      <c r="H82" s="1318"/>
      <c r="I82" s="1319">
        <f>HLOOKUP('[4]Advanced Controls'!$C$371,[4]TAM_Area!$K$89:$R$138,$B82-2010,FALSE)*'[4]Advanced Controls'!$D$68*'[4]Advanced Controls'!$D$79*10^6/10^9</f>
        <v>688.18438205285793</v>
      </c>
      <c r="J82" s="1320">
        <f>HLOOKUP('[4]Advanced Controls'!$C$371,[4]TAM_Area!$K$89:$R$138,$B82-2010,FALSE)*'[4]Advanced Controls'!$D$68*'[4]Advanced Controls'!$D$80*10^6/10^9</f>
        <v>1056.2256774536781</v>
      </c>
      <c r="K82" s="1320">
        <f>HLOOKUP('[4]Advanced Controls'!$C$371,[4]TAM_Area!$K$89:$R$138,$B82-2010,FALSE)*'[4]Advanced Controls'!$D$68*'[4]Advanced Controls'!$D$81*10^6/10^9</f>
        <v>320.14308665203765</v>
      </c>
      <c r="L82" s="1320"/>
      <c r="M82" s="1171"/>
      <c r="N82" s="1321"/>
      <c r="O82" s="1331">
        <f t="shared" si="1"/>
        <v>2985.2824443801783</v>
      </c>
      <c r="P82" s="1332">
        <f t="shared" si="0"/>
        <v>4523.9102052868711</v>
      </c>
      <c r="Q82" s="1332">
        <f t="shared" si="0"/>
        <v>1446.6546834734863</v>
      </c>
      <c r="R82" s="1177"/>
      <c r="S82" s="1177"/>
      <c r="T82" s="1322"/>
      <c r="U82" s="220" t="s">
        <v>169</v>
      </c>
      <c r="V82" s="152"/>
      <c r="W82" s="152"/>
      <c r="X82" s="109"/>
      <c r="Y82" s="109"/>
      <c r="Z82" s="109"/>
      <c r="AA82" s="109"/>
      <c r="AB82" s="109"/>
      <c r="AC82" s="109"/>
      <c r="AD82" s="109"/>
      <c r="AE82" s="109"/>
      <c r="AF82" s="109"/>
      <c r="AG82" s="109"/>
      <c r="AH82" s="109"/>
      <c r="AI82" s="109"/>
      <c r="AJ82" s="109"/>
      <c r="AK82" s="109"/>
      <c r="AL82" s="109"/>
      <c r="AM82" s="109"/>
      <c r="AN82" s="109"/>
      <c r="AO82" s="109"/>
      <c r="AP82" s="109"/>
      <c r="AQ82" s="109"/>
      <c r="AR82" s="109"/>
      <c r="AS82" s="109"/>
      <c r="AT82" s="109"/>
      <c r="AU82" s="109"/>
      <c r="AV82" s="109"/>
      <c r="AW82" s="109"/>
      <c r="AX82" s="109"/>
      <c r="AY82" s="109"/>
      <c r="AZ82" s="109"/>
    </row>
    <row r="83" spans="1:52" s="130" customFormat="1" ht="15.6" thickBot="1" x14ac:dyDescent="0.3">
      <c r="A83" s="228" t="s">
        <v>174</v>
      </c>
      <c r="B83" s="160">
        <v>2017</v>
      </c>
      <c r="C83" s="1163">
        <f>HLOOKUP('[4]Advanced Controls'!$B$371,[4]TAM_Area!$C$89:$J$138,B83-2010,FALSE)*'[4]Advanced Controls'!$D$90*'[4]Advanced Controls'!$D$101*10^6/10^9</f>
        <v>2310.7260995208135</v>
      </c>
      <c r="D83" s="1164">
        <f>HLOOKUP('[4]Advanced Controls'!$B$371,[4]TAM_Area!$C$89:$J$138,B83-2010,FALSE)*'[4]Advanced Controls'!$D$90*'[4]Advanced Controls'!$D$102*10^6/10^9</f>
        <v>3488.2573255276593</v>
      </c>
      <c r="E83" s="1164">
        <f>HLOOKUP('[4]Advanced Controls'!$B$371,[4]TAM_Area!$C$89:$J$138,B83-2010,FALSE)*'[4]Advanced Controls'!$D$90*'[4]Advanced Controls'!$D$103*10^6/10^9</f>
        <v>1133.1948735139686</v>
      </c>
      <c r="F83" s="1164"/>
      <c r="G83" s="1164"/>
      <c r="H83" s="1318"/>
      <c r="I83" s="1319">
        <f>HLOOKUP('[4]Advanced Controls'!$C$371,[4]TAM_Area!$K$89:$R$138,$B83-2010,FALSE)*'[4]Advanced Controls'!$D$68*'[4]Advanced Controls'!$D$79*10^6/10^9</f>
        <v>696.22080683605486</v>
      </c>
      <c r="J83" s="1320">
        <f>HLOOKUP('[4]Advanced Controls'!$C$371,[4]TAM_Area!$K$89:$R$138,$B83-2010,FALSE)*'[4]Advanced Controls'!$D$68*'[4]Advanced Controls'!$D$80*10^6/10^9</f>
        <v>1068.5599855726985</v>
      </c>
      <c r="K83" s="1320">
        <f>HLOOKUP('[4]Advanced Controls'!$C$371,[4]TAM_Area!$K$89:$R$138,$B83-2010,FALSE)*'[4]Advanced Controls'!$D$68*'[4]Advanced Controls'!$D$81*10^6/10^9</f>
        <v>323.88162809941088</v>
      </c>
      <c r="L83" s="1320"/>
      <c r="M83" s="1171"/>
      <c r="N83" s="1321"/>
      <c r="O83" s="1331">
        <f t="shared" si="1"/>
        <v>3006.9469063568686</v>
      </c>
      <c r="P83" s="1332">
        <f t="shared" si="0"/>
        <v>4556.817311100358</v>
      </c>
      <c r="Q83" s="1332">
        <f t="shared" si="0"/>
        <v>1457.0765016133794</v>
      </c>
      <c r="R83" s="1177"/>
      <c r="S83" s="1177"/>
      <c r="T83" s="1322"/>
      <c r="U83" s="220" t="s">
        <v>169</v>
      </c>
      <c r="V83" s="152"/>
      <c r="W83" s="152"/>
      <c r="X83" s="109"/>
      <c r="Y83" s="109"/>
      <c r="Z83" s="109"/>
      <c r="AA83" s="109"/>
      <c r="AB83" s="109"/>
      <c r="AC83" s="109"/>
      <c r="AD83" s="109"/>
      <c r="AE83" s="109"/>
      <c r="AF83" s="109"/>
      <c r="AG83" s="109"/>
      <c r="AH83" s="109"/>
      <c r="AI83" s="109"/>
      <c r="AJ83" s="109"/>
      <c r="AK83" s="109"/>
      <c r="AL83" s="109"/>
      <c r="AM83" s="109"/>
      <c r="AN83" s="109"/>
      <c r="AO83" s="109"/>
      <c r="AP83" s="109"/>
      <c r="AQ83" s="109"/>
      <c r="AR83" s="109"/>
      <c r="AS83" s="109"/>
      <c r="AT83" s="109"/>
      <c r="AU83" s="109"/>
      <c r="AV83" s="109"/>
      <c r="AW83" s="109"/>
      <c r="AX83" s="109"/>
      <c r="AY83" s="109"/>
      <c r="AZ83" s="109"/>
    </row>
    <row r="84" spans="1:52" s="130" customFormat="1" ht="15" x14ac:dyDescent="0.25">
      <c r="A84" s="216" t="s">
        <v>175</v>
      </c>
      <c r="B84" s="160">
        <v>2018</v>
      </c>
      <c r="C84" s="1163">
        <f>HLOOKUP('[4]Advanced Controls'!$B$371,[4]TAM_Area!$C$89:$J$138,B84-2010,FALSE)*'[4]Advanced Controls'!$D$90*'[4]Advanced Controls'!$D$101*10^6/10^9</f>
        <v>2323.9895061568077</v>
      </c>
      <c r="D84" s="1164">
        <f>HLOOKUP('[4]Advanced Controls'!$B$371,[4]TAM_Area!$C$89:$J$138,B84-2010,FALSE)*'[4]Advanced Controls'!$D$90*'[4]Advanced Controls'!$D$102*10^6/10^9</f>
        <v>3508.2796792670542</v>
      </c>
      <c r="E84" s="1164">
        <f>HLOOKUP('[4]Advanced Controls'!$B$371,[4]TAM_Area!$C$89:$J$138,B84-2010,FALSE)*'[4]Advanced Controls'!$D$90*'[4]Advanced Controls'!$D$103*10^6/10^9</f>
        <v>1139.6993330465616</v>
      </c>
      <c r="F84" s="1164"/>
      <c r="G84" s="1164"/>
      <c r="H84" s="1318"/>
      <c r="I84" s="1319">
        <f>HLOOKUP('[4]Advanced Controls'!$C$371,[4]TAM_Area!$K$89:$R$138,$B84-2010,FALSE)*'[4]Advanced Controls'!$D$68*'[4]Advanced Controls'!$D$79*10^6/10^9</f>
        <v>704.19533865191465</v>
      </c>
      <c r="J84" s="1320">
        <f>HLOOKUP('[4]Advanced Controls'!$C$371,[4]TAM_Area!$K$89:$R$138,$B84-2010,FALSE)*'[4]Advanced Controls'!$D$68*'[4]Advanced Controls'!$D$80*10^6/10^9</f>
        <v>1080.7993003395595</v>
      </c>
      <c r="K84" s="1320">
        <f>HLOOKUP('[4]Advanced Controls'!$C$371,[4]TAM_Area!$K$89:$R$138,$B84-2010,FALSE)*'[4]Advanced Controls'!$D$68*'[4]Advanced Controls'!$D$81*10^6/10^9</f>
        <v>327.59137696426995</v>
      </c>
      <c r="L84" s="1320"/>
      <c r="M84" s="1171"/>
      <c r="N84" s="1321"/>
      <c r="O84" s="1331">
        <f t="shared" si="1"/>
        <v>3028.1848448087221</v>
      </c>
      <c r="P84" s="1332">
        <f t="shared" si="0"/>
        <v>4589.0789796066138</v>
      </c>
      <c r="Q84" s="1332">
        <f t="shared" si="0"/>
        <v>1467.2907100108316</v>
      </c>
      <c r="R84" s="1177"/>
      <c r="S84" s="1177"/>
      <c r="T84" s="1322"/>
      <c r="U84" s="220" t="s">
        <v>169</v>
      </c>
      <c r="V84" s="152"/>
      <c r="W84" s="152"/>
      <c r="X84" s="109"/>
      <c r="Y84" s="109"/>
      <c r="Z84" s="109"/>
      <c r="AA84" s="109"/>
      <c r="AB84" s="109"/>
      <c r="AC84" s="109"/>
      <c r="AD84" s="109"/>
      <c r="AE84" s="109"/>
      <c r="AF84" s="109"/>
      <c r="AG84" s="109"/>
      <c r="AH84" s="109"/>
      <c r="AI84" s="109"/>
      <c r="AJ84" s="109"/>
      <c r="AK84" s="109"/>
      <c r="AL84" s="109"/>
      <c r="AM84" s="109"/>
      <c r="AN84" s="109"/>
      <c r="AO84" s="109"/>
      <c r="AP84" s="109"/>
      <c r="AQ84" s="109"/>
      <c r="AR84" s="109"/>
      <c r="AS84" s="109"/>
      <c r="AT84" s="109"/>
      <c r="AU84" s="109"/>
      <c r="AV84" s="109"/>
      <c r="AW84" s="109"/>
      <c r="AX84" s="109"/>
      <c r="AY84" s="109"/>
      <c r="AZ84" s="109"/>
    </row>
    <row r="85" spans="1:52" s="130" customFormat="1" ht="15" x14ac:dyDescent="0.25">
      <c r="A85" s="221" t="s">
        <v>176</v>
      </c>
      <c r="B85" s="160">
        <v>2019</v>
      </c>
      <c r="C85" s="1163">
        <f>HLOOKUP('[4]Advanced Controls'!$B$371,[4]TAM_Area!$C$89:$J$138,B85-2010,FALSE)*'[4]Advanced Controls'!$D$90*'[4]Advanced Controls'!$D$101*10^6/10^9</f>
        <v>2336.7025305060656</v>
      </c>
      <c r="D85" s="1164">
        <f>HLOOKUP('[4]Advanced Controls'!$B$371,[4]TAM_Area!$C$89:$J$138,B85-2010,FALSE)*'[4]Advanced Controls'!$D$90*'[4]Advanced Controls'!$D$102*10^6/10^9</f>
        <v>3527.4711794301875</v>
      </c>
      <c r="E85" s="1164">
        <f>HLOOKUP('[4]Advanced Controls'!$B$371,[4]TAM_Area!$C$89:$J$138,B85-2010,FALSE)*'[4]Advanced Controls'!$D$90*'[4]Advanced Controls'!$D$103*10^6/10^9</f>
        <v>1145.9338815819435</v>
      </c>
      <c r="F85" s="1164"/>
      <c r="G85" s="1164"/>
      <c r="H85" s="1318"/>
      <c r="I85" s="1319">
        <f>HLOOKUP('[4]Advanced Controls'!$C$371,[4]TAM_Area!$K$89:$R$138,$B85-2010,FALSE)*'[4]Advanced Controls'!$D$68*'[4]Advanced Controls'!$D$79*10^6/10^9</f>
        <v>712.04582726205422</v>
      </c>
      <c r="J85" s="1320">
        <f>HLOOKUP('[4]Advanced Controls'!$C$371,[4]TAM_Area!$K$89:$R$138,$B85-2010,FALSE)*'[4]Advanced Controls'!$D$68*'[4]Advanced Controls'!$D$80*10^6/10^9</f>
        <v>1092.8482335423914</v>
      </c>
      <c r="K85" s="1320">
        <f>HLOOKUP('[4]Advanced Controls'!$C$371,[4]TAM_Area!$K$89:$R$138,$B85-2010,FALSE)*'[4]Advanced Controls'!$D$68*'[4]Advanced Controls'!$D$81*10^6/10^9</f>
        <v>331.24342098171712</v>
      </c>
      <c r="L85" s="1320"/>
      <c r="M85" s="1171"/>
      <c r="N85" s="1321"/>
      <c r="O85" s="1331">
        <f t="shared" si="1"/>
        <v>3048.7483577681196</v>
      </c>
      <c r="P85" s="1332">
        <f t="shared" si="0"/>
        <v>4620.3194129725789</v>
      </c>
      <c r="Q85" s="1332">
        <f t="shared" si="0"/>
        <v>1477.1773025636608</v>
      </c>
      <c r="R85" s="1177"/>
      <c r="S85" s="1177"/>
      <c r="T85" s="1322"/>
      <c r="U85" s="220" t="s">
        <v>169</v>
      </c>
      <c r="V85" s="152"/>
      <c r="W85" s="152"/>
      <c r="X85" s="109"/>
      <c r="Y85" s="109"/>
      <c r="Z85" s="109"/>
      <c r="AA85" s="109"/>
      <c r="AB85" s="109"/>
      <c r="AC85" s="109"/>
      <c r="AD85" s="109"/>
      <c r="AE85" s="109"/>
      <c r="AF85" s="109"/>
      <c r="AG85" s="109"/>
      <c r="AH85" s="109"/>
      <c r="AI85" s="109"/>
      <c r="AJ85" s="109"/>
      <c r="AK85" s="109"/>
      <c r="AL85" s="109"/>
      <c r="AM85" s="109"/>
      <c r="AN85" s="109"/>
      <c r="AO85" s="109"/>
      <c r="AP85" s="109"/>
      <c r="AQ85" s="109"/>
      <c r="AR85" s="109"/>
      <c r="AS85" s="109"/>
      <c r="AT85" s="109"/>
      <c r="AU85" s="109"/>
      <c r="AV85" s="109"/>
      <c r="AW85" s="109"/>
      <c r="AX85" s="109"/>
      <c r="AY85" s="109"/>
      <c r="AZ85" s="109"/>
    </row>
    <row r="86" spans="1:52" s="130" customFormat="1" ht="15" x14ac:dyDescent="0.25">
      <c r="A86" s="221" t="s">
        <v>177</v>
      </c>
      <c r="B86" s="160">
        <v>2020</v>
      </c>
      <c r="C86" s="1163">
        <f>HLOOKUP('[4]Advanced Controls'!$B$371,[4]TAM_Area!$C$89:$J$138,B86-2010,FALSE)*'[4]Advanced Controls'!$D$90*'[4]Advanced Controls'!$D$101*10^6/10^9</f>
        <v>2348.7419981738799</v>
      </c>
      <c r="D86" s="1164">
        <f>HLOOKUP('[4]Advanced Controls'!$B$371,[4]TAM_Area!$C$89:$J$138,B86-2010,FALSE)*'[4]Advanced Controls'!$D$90*'[4]Advanced Controls'!$D$102*10^6/10^9</f>
        <v>3545.6458827394276</v>
      </c>
      <c r="E86" s="1164">
        <f>HLOOKUP('[4]Advanced Controls'!$B$371,[4]TAM_Area!$C$89:$J$138,B86-2010,FALSE)*'[4]Advanced Controls'!$D$90*'[4]Advanced Controls'!$D$103*10^6/10^9</f>
        <v>1151.8381136083331</v>
      </c>
      <c r="F86" s="1164"/>
      <c r="G86" s="1164"/>
      <c r="H86" s="1318"/>
      <c r="I86" s="1319">
        <f>HLOOKUP('[4]Advanced Controls'!$C$371,[4]TAM_Area!$K$89:$R$138,$B86-2010,FALSE)*'[4]Advanced Controls'!$D$68*'[4]Advanced Controls'!$D$79*10^6/10^9</f>
        <v>719.72751644224331</v>
      </c>
      <c r="J86" s="1320">
        <f>HLOOKUP('[4]Advanced Controls'!$C$371,[4]TAM_Area!$K$89:$R$138,$B86-2010,FALSE)*'[4]Advanced Controls'!$D$68*'[4]Advanced Controls'!$D$80*10^6/10^9</f>
        <v>1104.6380933095234</v>
      </c>
      <c r="K86" s="1320">
        <f>HLOOKUP('[4]Advanced Controls'!$C$371,[4]TAM_Area!$K$89:$R$138,$B86-2010,FALSE)*'[4]Advanced Controls'!$D$68*'[4]Advanced Controls'!$D$81*10^6/10^9</f>
        <v>334.81693957496293</v>
      </c>
      <c r="L86" s="1320"/>
      <c r="M86" s="1171"/>
      <c r="N86" s="1321"/>
      <c r="O86" s="1331">
        <f t="shared" si="1"/>
        <v>3068.469514616123</v>
      </c>
      <c r="P86" s="1332">
        <f t="shared" si="0"/>
        <v>4650.2839760489514</v>
      </c>
      <c r="Q86" s="1332">
        <f t="shared" si="0"/>
        <v>1486.6550531832959</v>
      </c>
      <c r="R86" s="1177"/>
      <c r="S86" s="1177"/>
      <c r="T86" s="1322"/>
      <c r="U86" s="220" t="s">
        <v>169</v>
      </c>
      <c r="V86" s="152"/>
      <c r="W86" s="152"/>
      <c r="X86" s="109"/>
      <c r="Y86" s="109"/>
      <c r="Z86" s="109"/>
      <c r="AA86" s="109"/>
      <c r="AB86" s="109"/>
      <c r="AC86" s="109"/>
      <c r="AD86" s="109"/>
      <c r="AE86" s="109"/>
      <c r="AF86" s="109"/>
      <c r="AG86" s="109"/>
      <c r="AH86" s="109"/>
      <c r="AI86" s="109"/>
      <c r="AJ86" s="109"/>
      <c r="AK86" s="109"/>
      <c r="AL86" s="109"/>
      <c r="AM86" s="109"/>
      <c r="AN86" s="109"/>
      <c r="AO86" s="109"/>
      <c r="AP86" s="109"/>
      <c r="AQ86" s="109"/>
      <c r="AR86" s="109"/>
      <c r="AS86" s="109"/>
      <c r="AT86" s="109"/>
      <c r="AU86" s="109"/>
      <c r="AV86" s="109"/>
      <c r="AW86" s="109"/>
      <c r="AX86" s="109"/>
      <c r="AY86" s="109"/>
      <c r="AZ86" s="109"/>
    </row>
    <row r="87" spans="1:52" s="130" customFormat="1" ht="15" x14ac:dyDescent="0.25">
      <c r="A87" s="221" t="s">
        <v>178</v>
      </c>
      <c r="B87" s="160">
        <v>2021</v>
      </c>
      <c r="C87" s="1163">
        <f>HLOOKUP('[4]Advanced Controls'!$B$371,[4]TAM_Area!$C$89:$J$138,B87-2010,FALSE)*'[4]Advanced Controls'!$D$90*'[4]Advanced Controls'!$D$101*10^6/10^9</f>
        <v>2356.9763632165727</v>
      </c>
      <c r="D87" s="1164">
        <f>HLOOKUP('[4]Advanced Controls'!$B$371,[4]TAM_Area!$C$89:$J$138,B87-2010,FALSE)*'[4]Advanced Controls'!$D$90*'[4]Advanced Controls'!$D$102*10^6/10^9</f>
        <v>3558.0764274877642</v>
      </c>
      <c r="E87" s="1164">
        <f>HLOOKUP('[4]Advanced Controls'!$B$371,[4]TAM_Area!$C$89:$J$138,B87-2010,FALSE)*'[4]Advanced Controls'!$D$90*'[4]Advanced Controls'!$D$103*10^6/10^9</f>
        <v>1155.8762989453826</v>
      </c>
      <c r="F87" s="1164"/>
      <c r="G87" s="1164"/>
      <c r="H87" s="1318"/>
      <c r="I87" s="1319">
        <f>HLOOKUP('[4]Advanced Controls'!$C$371,[4]TAM_Area!$K$89:$R$138,$B87-2010,FALSE)*'[4]Advanced Controls'!$D$68*'[4]Advanced Controls'!$D$79*10^6/10^9</f>
        <v>726.26510661386317</v>
      </c>
      <c r="J87" s="1320">
        <f>HLOOKUP('[4]Advanced Controls'!$C$371,[4]TAM_Area!$K$89:$R$138,$B87-2010,FALSE)*'[4]Advanced Controls'!$D$68*'[4]Advanced Controls'!$D$80*10^6/10^9</f>
        <v>1114.6719894397083</v>
      </c>
      <c r="K87" s="1320">
        <f>HLOOKUP('[4]Advanced Controls'!$C$371,[4]TAM_Area!$K$89:$R$138,$B87-2010,FALSE)*'[4]Advanced Controls'!$D$68*'[4]Advanced Controls'!$D$81*10^6/10^9</f>
        <v>337.85822378801805</v>
      </c>
      <c r="L87" s="1320"/>
      <c r="M87" s="1171"/>
      <c r="N87" s="1321"/>
      <c r="O87" s="1331">
        <f t="shared" si="1"/>
        <v>3083.241469830436</v>
      </c>
      <c r="P87" s="1332">
        <f t="shared" si="0"/>
        <v>4672.7484169274721</v>
      </c>
      <c r="Q87" s="1332">
        <f t="shared" si="0"/>
        <v>1493.7345227334006</v>
      </c>
      <c r="R87" s="1177"/>
      <c r="S87" s="1177"/>
      <c r="T87" s="1322"/>
      <c r="U87" s="220" t="s">
        <v>169</v>
      </c>
      <c r="V87" s="152"/>
      <c r="W87" s="152"/>
      <c r="X87" s="109"/>
      <c r="Y87" s="109"/>
      <c r="Z87" s="109"/>
      <c r="AA87" s="109"/>
      <c r="AB87" s="109"/>
      <c r="AC87" s="109"/>
      <c r="AD87" s="109"/>
      <c r="AE87" s="109"/>
      <c r="AF87" s="109"/>
      <c r="AG87" s="109"/>
      <c r="AH87" s="109"/>
      <c r="AI87" s="109"/>
      <c r="AJ87" s="109"/>
      <c r="AK87" s="109"/>
      <c r="AL87" s="109"/>
      <c r="AM87" s="109"/>
      <c r="AN87" s="109"/>
      <c r="AO87" s="109"/>
      <c r="AP87" s="109"/>
      <c r="AQ87" s="109"/>
      <c r="AR87" s="109"/>
      <c r="AS87" s="109"/>
      <c r="AT87" s="109"/>
      <c r="AU87" s="109"/>
      <c r="AV87" s="109"/>
      <c r="AW87" s="109"/>
      <c r="AX87" s="109"/>
      <c r="AY87" s="109"/>
      <c r="AZ87" s="109"/>
    </row>
    <row r="88" spans="1:52" ht="15" x14ac:dyDescent="0.25">
      <c r="A88" s="221" t="s">
        <v>179</v>
      </c>
      <c r="B88" s="160">
        <v>2022</v>
      </c>
      <c r="C88" s="1163">
        <f>HLOOKUP('[4]Advanced Controls'!$B$371,[4]TAM_Area!$C$89:$J$138,B88-2010,FALSE)*'[4]Advanced Controls'!$D$90*'[4]Advanced Controls'!$D$101*10^6/10^9</f>
        <v>2364.370410727628</v>
      </c>
      <c r="D88" s="1164">
        <f>HLOOKUP('[4]Advanced Controls'!$B$371,[4]TAM_Area!$C$89:$J$138,B88-2010,FALSE)*'[4]Advanced Controls'!$D$90*'[4]Advanced Controls'!$D$102*10^6/10^9</f>
        <v>3569.2384342704313</v>
      </c>
      <c r="E88" s="1164">
        <f>HLOOKUP('[4]Advanced Controls'!$B$371,[4]TAM_Area!$C$89:$J$138,B88-2010,FALSE)*'[4]Advanced Controls'!$D$90*'[4]Advanced Controls'!$D$103*10^6/10^9</f>
        <v>1159.5023871848255</v>
      </c>
      <c r="F88" s="1164"/>
      <c r="G88" s="1164"/>
      <c r="H88" s="1318"/>
      <c r="I88" s="1319">
        <f>HLOOKUP('[4]Advanced Controls'!$C$371,[4]TAM_Area!$K$89:$R$138,$B88-2010,FALSE)*'[4]Advanced Controls'!$D$68*'[4]Advanced Controls'!$D$79*10^6/10^9</f>
        <v>732.55064770406614</v>
      </c>
      <c r="J88" s="1320">
        <f>HLOOKUP('[4]Advanced Controls'!$C$371,[4]TAM_Area!$K$89:$R$138,$B88-2010,FALSE)*'[4]Advanced Controls'!$D$68*'[4]Advanced Controls'!$D$80*10^6/10^9</f>
        <v>1124.3190405342978</v>
      </c>
      <c r="K88" s="1320">
        <f>HLOOKUP('[4]Advanced Controls'!$C$371,[4]TAM_Area!$K$89:$R$138,$B88-2010,FALSE)*'[4]Advanced Controls'!$D$68*'[4]Advanced Controls'!$D$81*10^6/10^9</f>
        <v>340.78225487383429</v>
      </c>
      <c r="L88" s="1320"/>
      <c r="M88" s="1171"/>
      <c r="N88" s="1321"/>
      <c r="O88" s="1331">
        <f t="shared" si="1"/>
        <v>3096.9210584316943</v>
      </c>
      <c r="P88" s="1332">
        <f t="shared" si="0"/>
        <v>4693.5574748047293</v>
      </c>
      <c r="Q88" s="1332">
        <f t="shared" si="0"/>
        <v>1500.2846420586598</v>
      </c>
      <c r="R88" s="1177"/>
      <c r="S88" s="1177"/>
      <c r="T88" s="1322"/>
      <c r="U88" s="220" t="s">
        <v>169</v>
      </c>
      <c r="V88" s="152"/>
      <c r="W88" s="152"/>
    </row>
    <row r="89" spans="1:52" ht="15.6" thickBot="1" x14ac:dyDescent="0.3">
      <c r="A89" s="228" t="s">
        <v>180</v>
      </c>
      <c r="B89" s="160">
        <v>2023</v>
      </c>
      <c r="C89" s="1163">
        <f>HLOOKUP('[4]Advanced Controls'!$B$371,[4]TAM_Area!$C$89:$J$138,B89-2010,FALSE)*'[4]Advanced Controls'!$D$90*'[4]Advanced Controls'!$D$101*10^6/10^9</f>
        <v>2371.000887977264</v>
      </c>
      <c r="D89" s="1164">
        <f>HLOOKUP('[4]Advanced Controls'!$B$371,[4]TAM_Area!$C$89:$J$138,B89-2010,FALSE)*'[4]Advanced Controls'!$D$90*'[4]Advanced Controls'!$D$102*10^6/10^9</f>
        <v>3579.247760275181</v>
      </c>
      <c r="E89" s="1164">
        <f>HLOOKUP('[4]Advanced Controls'!$B$371,[4]TAM_Area!$C$89:$J$138,B89-2010,FALSE)*'[4]Advanced Controls'!$D$90*'[4]Advanced Controls'!$D$103*10^6/10^9</f>
        <v>1162.7540156793482</v>
      </c>
      <c r="F89" s="1164"/>
      <c r="G89" s="1164"/>
      <c r="H89" s="1318"/>
      <c r="I89" s="1319">
        <f>HLOOKUP('[4]Advanced Controls'!$C$371,[4]TAM_Area!$K$89:$R$138,$B89-2010,FALSE)*'[4]Advanced Controls'!$D$68*'[4]Advanced Controls'!$D$79*10^6/10^9</f>
        <v>738.599492474812</v>
      </c>
      <c r="J89" s="1320">
        <f>HLOOKUP('[4]Advanced Controls'!$C$371,[4]TAM_Area!$K$89:$R$138,$B89-2010,FALSE)*'[4]Advanced Controls'!$D$68*'[4]Advanced Controls'!$D$80*10^6/10^9</f>
        <v>1133.6028100187707</v>
      </c>
      <c r="K89" s="1320">
        <f>HLOOKUP('[4]Advanced Controls'!$C$371,[4]TAM_Area!$K$89:$R$138,$B89-2010,FALSE)*'[4]Advanced Controls'!$D$68*'[4]Advanced Controls'!$D$81*10^6/10^9</f>
        <v>343.59617493085301</v>
      </c>
      <c r="L89" s="1320"/>
      <c r="M89" s="1171"/>
      <c r="N89" s="1321"/>
      <c r="O89" s="1331">
        <f t="shared" si="1"/>
        <v>3109.600380452076</v>
      </c>
      <c r="P89" s="1332">
        <f t="shared" si="0"/>
        <v>4712.8505702939519</v>
      </c>
      <c r="Q89" s="1332">
        <f t="shared" si="0"/>
        <v>1506.3501906102013</v>
      </c>
      <c r="R89" s="1177"/>
      <c r="S89" s="1177"/>
      <c r="T89" s="1322"/>
      <c r="U89" s="220" t="s">
        <v>169</v>
      </c>
      <c r="V89" s="152"/>
      <c r="W89" s="152"/>
    </row>
    <row r="90" spans="1:52" ht="15" x14ac:dyDescent="0.25">
      <c r="A90" s="216" t="s">
        <v>181</v>
      </c>
      <c r="B90" s="160">
        <v>2024</v>
      </c>
      <c r="C90" s="1163">
        <f>HLOOKUP('[4]Advanced Controls'!$B$371,[4]TAM_Area!$C$89:$J$138,B90-2010,FALSE)*'[4]Advanced Controls'!$D$90*'[4]Advanced Controls'!$D$101*10^6/10^9</f>
        <v>2376.9345292137409</v>
      </c>
      <c r="D90" s="1164">
        <f>HLOOKUP('[4]Advanced Controls'!$B$371,[4]TAM_Area!$C$89:$J$138,B90-2010,FALSE)*'[4]Advanced Controls'!$D$90*'[4]Advanced Controls'!$D$102*10^6/10^9</f>
        <v>3588.2051470959227</v>
      </c>
      <c r="E90" s="1164">
        <f>HLOOKUP('[4]Advanced Controls'!$B$371,[4]TAM_Area!$C$89:$J$138,B90-2010,FALSE)*'[4]Advanced Controls'!$D$90*'[4]Advanced Controls'!$D$103*10^6/10^9</f>
        <v>1165.6639113315591</v>
      </c>
      <c r="F90" s="1164"/>
      <c r="G90" s="1164"/>
      <c r="H90" s="1318"/>
      <c r="I90" s="1319">
        <f>HLOOKUP('[4]Advanced Controls'!$C$371,[4]TAM_Area!$K$89:$R$138,$B90-2010,FALSE)*'[4]Advanced Controls'!$D$68*'[4]Advanced Controls'!$D$79*10^6/10^9</f>
        <v>744.42512921769821</v>
      </c>
      <c r="J90" s="1320">
        <f>HLOOKUP('[4]Advanced Controls'!$C$371,[4]TAM_Area!$K$89:$R$138,$B90-2010,FALSE)*'[4]Advanced Controls'!$D$68*'[4]Advanced Controls'!$D$80*10^6/10^9</f>
        <v>1142.5439997287131</v>
      </c>
      <c r="K90" s="1320">
        <f>HLOOKUP('[4]Advanced Controls'!$C$371,[4]TAM_Area!$K$89:$R$138,$B90-2010,FALSE)*'[4]Advanced Controls'!$D$68*'[4]Advanced Controls'!$D$81*10^6/10^9</f>
        <v>346.30625870668314</v>
      </c>
      <c r="L90" s="1320"/>
      <c r="M90" s="1171"/>
      <c r="N90" s="1321"/>
      <c r="O90" s="1331">
        <f t="shared" si="1"/>
        <v>3121.3596584314391</v>
      </c>
      <c r="P90" s="1332">
        <f t="shared" si="0"/>
        <v>4730.7491468246353</v>
      </c>
      <c r="Q90" s="1332">
        <f t="shared" si="0"/>
        <v>1511.9701700382423</v>
      </c>
      <c r="R90" s="1177"/>
      <c r="S90" s="1177"/>
      <c r="T90" s="1322"/>
      <c r="U90" s="220" t="s">
        <v>169</v>
      </c>
      <c r="V90" s="152"/>
      <c r="W90" s="152"/>
    </row>
    <row r="91" spans="1:52" ht="15" x14ac:dyDescent="0.25">
      <c r="A91" s="221" t="s">
        <v>182</v>
      </c>
      <c r="B91" s="160">
        <v>2025</v>
      </c>
      <c r="C91" s="1163">
        <f>HLOOKUP('[4]Advanced Controls'!$B$371,[4]TAM_Area!$C$89:$J$138,B91-2010,FALSE)*'[4]Advanced Controls'!$D$90*'[4]Advanced Controls'!$D$101*10^6/10^9</f>
        <v>2382.2313589489559</v>
      </c>
      <c r="D91" s="1164">
        <f>HLOOKUP('[4]Advanced Controls'!$B$371,[4]TAM_Area!$C$89:$J$138,B91-2010,FALSE)*'[4]Advanced Controls'!$D$90*'[4]Advanced Controls'!$D$102*10^6/10^9</f>
        <v>3596.2012073515157</v>
      </c>
      <c r="E91" s="1164">
        <f>HLOOKUP('[4]Advanced Controls'!$B$371,[4]TAM_Area!$C$89:$J$138,B91-2010,FALSE)*'[4]Advanced Controls'!$D$90*'[4]Advanced Controls'!$D$103*10^6/10^9</f>
        <v>1168.2615105463979</v>
      </c>
      <c r="F91" s="1164"/>
      <c r="G91" s="1164"/>
      <c r="H91" s="1318"/>
      <c r="I91" s="1319">
        <f>HLOOKUP('[4]Advanced Controls'!$C$371,[4]TAM_Area!$K$89:$R$138,$B91-2010,FALSE)*'[4]Advanced Controls'!$D$68*'[4]Advanced Controls'!$D$79*10^6/10^9</f>
        <v>750.03893595109184</v>
      </c>
      <c r="J91" s="1320">
        <f>HLOOKUP('[4]Advanced Controls'!$C$371,[4]TAM_Area!$K$89:$R$138,$B91-2010,FALSE)*'[4]Advanced Controls'!$D$68*'[4]Advanced Controls'!$D$80*10^6/10^9</f>
        <v>1151.1600726514744</v>
      </c>
      <c r="K91" s="1320">
        <f>HLOOKUP('[4]Advanced Controls'!$C$371,[4]TAM_Area!$K$89:$R$138,$B91-2010,FALSE)*'[4]Advanced Controls'!$D$68*'[4]Advanced Controls'!$D$81*10^6/10^9</f>
        <v>348.91779925070927</v>
      </c>
      <c r="L91" s="1320"/>
      <c r="M91" s="1171"/>
      <c r="N91" s="1321"/>
      <c r="O91" s="1331">
        <f t="shared" si="1"/>
        <v>3132.2702949000477</v>
      </c>
      <c r="P91" s="1332">
        <f t="shared" si="0"/>
        <v>4747.3612800029896</v>
      </c>
      <c r="Q91" s="1332">
        <f t="shared" si="0"/>
        <v>1517.1793097971072</v>
      </c>
      <c r="R91" s="1177"/>
      <c r="S91" s="1177"/>
      <c r="T91" s="1322"/>
      <c r="U91" s="220" t="s">
        <v>169</v>
      </c>
      <c r="V91" s="152"/>
      <c r="W91" s="152"/>
    </row>
    <row r="92" spans="1:52" ht="15" x14ac:dyDescent="0.25">
      <c r="A92" s="221" t="s">
        <v>183</v>
      </c>
      <c r="B92" s="160">
        <v>2026</v>
      </c>
      <c r="C92" s="1163">
        <f>HLOOKUP('[4]Advanced Controls'!$B$371,[4]TAM_Area!$C$89:$J$138,B92-2010,FALSE)*'[4]Advanced Controls'!$D$90*'[4]Advanced Controls'!$D$101*10^6/10^9</f>
        <v>2386.9414819593644</v>
      </c>
      <c r="D92" s="1164">
        <f>HLOOKUP('[4]Advanced Controls'!$B$371,[4]TAM_Area!$C$89:$J$138,B92-2010,FALSE)*'[4]Advanced Controls'!$D$90*'[4]Advanced Controls'!$D$102*10^6/10^9</f>
        <v>3603.3115788916989</v>
      </c>
      <c r="E92" s="1164">
        <f>HLOOKUP('[4]Advanced Controls'!$B$371,[4]TAM_Area!$C$89:$J$138,B92-2010,FALSE)*'[4]Advanced Controls'!$D$90*'[4]Advanced Controls'!$D$103*10^6/10^9</f>
        <v>1170.5713850270304</v>
      </c>
      <c r="F92" s="1164"/>
      <c r="G92" s="1164"/>
      <c r="H92" s="1318"/>
      <c r="I92" s="1319">
        <f>HLOOKUP('[4]Advanced Controls'!$C$371,[4]TAM_Area!$K$89:$R$138,$B92-2010,FALSE)*'[4]Advanced Controls'!$D$68*'[4]Advanced Controls'!$D$79*10^6/10^9</f>
        <v>755.44811867661781</v>
      </c>
      <c r="J92" s="1320">
        <f>HLOOKUP('[4]Advanced Controls'!$C$371,[4]TAM_Area!$K$89:$R$138,$B92-2010,FALSE)*'[4]Advanced Controls'!$D$68*'[4]Advanced Controls'!$D$80*10^6/10^9</f>
        <v>1159.4620885613624</v>
      </c>
      <c r="K92" s="1320">
        <f>HLOOKUP('[4]Advanced Controls'!$C$371,[4]TAM_Area!$K$89:$R$138,$B92-2010,FALSE)*'[4]Advanced Controls'!$D$68*'[4]Advanced Controls'!$D$81*10^6/10^9</f>
        <v>351.43414879187299</v>
      </c>
      <c r="L92" s="1320"/>
      <c r="M92" s="1171"/>
      <c r="N92" s="1321"/>
      <c r="O92" s="1331">
        <f t="shared" si="1"/>
        <v>3142.3896006359823</v>
      </c>
      <c r="P92" s="1332">
        <f t="shared" si="0"/>
        <v>4762.7736674530615</v>
      </c>
      <c r="Q92" s="1332">
        <f t="shared" si="0"/>
        <v>1522.0055338189034</v>
      </c>
      <c r="R92" s="1177"/>
      <c r="S92" s="1177"/>
      <c r="T92" s="1322"/>
      <c r="U92" s="220" t="s">
        <v>169</v>
      </c>
      <c r="V92" s="152"/>
      <c r="W92" s="152"/>
    </row>
    <row r="93" spans="1:52" ht="15" x14ac:dyDescent="0.25">
      <c r="A93" s="221" t="s">
        <v>184</v>
      </c>
      <c r="B93" s="160">
        <v>2027</v>
      </c>
      <c r="C93" s="1163">
        <f>HLOOKUP('[4]Advanced Controls'!$B$371,[4]TAM_Area!$C$89:$J$138,B93-2010,FALSE)*'[4]Advanced Controls'!$D$90*'[4]Advanced Controls'!$D$101*10^6/10^9</f>
        <v>2391.1120434783111</v>
      </c>
      <c r="D93" s="1164">
        <f>HLOOKUP('[4]Advanced Controls'!$B$371,[4]TAM_Area!$C$89:$J$138,B93-2010,FALSE)*'[4]Advanced Controls'!$D$90*'[4]Advanced Controls'!$D$102*10^6/10^9</f>
        <v>3609.6074318588876</v>
      </c>
      <c r="E93" s="1164">
        <f>HLOOKUP('[4]Advanced Controls'!$B$371,[4]TAM_Area!$C$89:$J$138,B93-2010,FALSE)*'[4]Advanced Controls'!$D$90*'[4]Advanced Controls'!$D$103*10^6/10^9</f>
        <v>1172.6166550977343</v>
      </c>
      <c r="F93" s="1164"/>
      <c r="G93" s="1164"/>
      <c r="H93" s="1318"/>
      <c r="I93" s="1319">
        <f>HLOOKUP('[4]Advanced Controls'!$C$371,[4]TAM_Area!$K$89:$R$138,$B93-2010,FALSE)*'[4]Advanced Controls'!$D$68*'[4]Advanced Controls'!$D$79*10^6/10^9</f>
        <v>760.6588650293661</v>
      </c>
      <c r="J93" s="1320">
        <f>HLOOKUP('[4]Advanced Controls'!$C$371,[4]TAM_Area!$K$89:$R$138,$B93-2010,FALSE)*'[4]Advanced Controls'!$D$68*'[4]Advanced Controls'!$D$80*10^6/10^9</f>
        <v>1167.4595442433022</v>
      </c>
      <c r="K93" s="1320">
        <f>HLOOKUP('[4]Advanced Controls'!$C$371,[4]TAM_Area!$K$89:$R$138,$B93-2010,FALSE)*'[4]Advanced Controls'!$D$68*'[4]Advanced Controls'!$D$81*10^6/10^9</f>
        <v>353.85818581542981</v>
      </c>
      <c r="L93" s="1320"/>
      <c r="M93" s="1171"/>
      <c r="N93" s="1321"/>
      <c r="O93" s="1331">
        <f t="shared" si="1"/>
        <v>3151.7709085076772</v>
      </c>
      <c r="P93" s="1332">
        <f t="shared" si="0"/>
        <v>4777.06697610219</v>
      </c>
      <c r="Q93" s="1332">
        <f t="shared" si="0"/>
        <v>1526.4748409131641</v>
      </c>
      <c r="R93" s="1177"/>
      <c r="S93" s="1177"/>
      <c r="T93" s="1322"/>
      <c r="U93" s="220" t="s">
        <v>169</v>
      </c>
      <c r="V93" s="152"/>
      <c r="W93" s="152"/>
    </row>
    <row r="94" spans="1:52" ht="15" x14ac:dyDescent="0.25">
      <c r="A94" s="221" t="s">
        <v>185</v>
      </c>
      <c r="B94" s="160">
        <v>2028</v>
      </c>
      <c r="C94" s="1163">
        <f>HLOOKUP('[4]Advanced Controls'!$B$371,[4]TAM_Area!$C$89:$J$138,B94-2010,FALSE)*'[4]Advanced Controls'!$D$90*'[4]Advanced Controls'!$D$101*10^6/10^9</f>
        <v>2394.79137266311</v>
      </c>
      <c r="D94" s="1164">
        <f>HLOOKUP('[4]Advanced Controls'!$B$371,[4]TAM_Area!$C$89:$J$138,B94-2010,FALSE)*'[4]Advanced Controls'!$D$90*'[4]Advanced Controls'!$D$102*10^6/10^9</f>
        <v>3615.1617236395382</v>
      </c>
      <c r="E94" s="1164">
        <f>HLOOKUP('[4]Advanced Controls'!$B$371,[4]TAM_Area!$C$89:$J$138,B94-2010,FALSE)*'[4]Advanced Controls'!$D$90*'[4]Advanced Controls'!$D$103*10^6/10^9</f>
        <v>1174.421021686682</v>
      </c>
      <c r="F94" s="1164"/>
      <c r="G94" s="1164"/>
      <c r="H94" s="1318"/>
      <c r="I94" s="1319">
        <f>HLOOKUP('[4]Advanced Controls'!$C$371,[4]TAM_Area!$K$89:$R$138,$B94-2010,FALSE)*'[4]Advanced Controls'!$D$68*'[4]Advanced Controls'!$D$79*10^6/10^9</f>
        <v>765.67903345478828</v>
      </c>
      <c r="J94" s="1320">
        <f>HLOOKUP('[4]Advanced Controls'!$C$371,[4]TAM_Area!$K$89:$R$138,$B94-2010,FALSE)*'[4]Advanced Controls'!$D$68*'[4]Advanced Controls'!$D$80*10^6/10^9</f>
        <v>1175.1645008426601</v>
      </c>
      <c r="K94" s="1320">
        <f>HLOOKUP('[4]Advanced Controls'!$C$371,[4]TAM_Area!$K$89:$R$138,$B94-2010,FALSE)*'[4]Advanced Controls'!$D$68*'[4]Advanced Controls'!$D$81*10^6/10^9</f>
        <v>356.1935660669165</v>
      </c>
      <c r="L94" s="1320"/>
      <c r="M94" s="1171"/>
      <c r="N94" s="1321"/>
      <c r="O94" s="1331">
        <f t="shared" si="1"/>
        <v>3160.4704061178982</v>
      </c>
      <c r="P94" s="1332">
        <f t="shared" si="1"/>
        <v>4790.3262244821981</v>
      </c>
      <c r="Q94" s="1332">
        <f t="shared" si="1"/>
        <v>1530.6145877535985</v>
      </c>
      <c r="R94" s="1177"/>
      <c r="S94" s="1177"/>
      <c r="T94" s="1322"/>
      <c r="U94" s="220" t="s">
        <v>169</v>
      </c>
      <c r="V94" s="152"/>
      <c r="W94" s="152"/>
    </row>
    <row r="95" spans="1:52" ht="15.6" thickBot="1" x14ac:dyDescent="0.3">
      <c r="A95" s="228" t="s">
        <v>186</v>
      </c>
      <c r="B95" s="160">
        <v>2029</v>
      </c>
      <c r="C95" s="1163">
        <f>HLOOKUP('[4]Advanced Controls'!$B$371,[4]TAM_Area!$C$89:$J$138,B95-2010,FALSE)*'[4]Advanced Controls'!$D$90*'[4]Advanced Controls'!$D$101*10^6/10^9</f>
        <v>2398.0259802017554</v>
      </c>
      <c r="D95" s="1164">
        <f>HLOOKUP('[4]Advanced Controls'!$B$371,[4]TAM_Area!$C$89:$J$138,B95-2010,FALSE)*'[4]Advanced Controls'!$D$90*'[4]Advanced Controls'!$D$102*10^6/10^9</f>
        <v>3620.0446664704627</v>
      </c>
      <c r="E95" s="1164">
        <f>HLOOKUP('[4]Advanced Controls'!$B$371,[4]TAM_Area!$C$89:$J$138,B95-2010,FALSE)*'[4]Advanced Controls'!$D$90*'[4]Advanced Controls'!$D$103*10^6/10^9</f>
        <v>1176.0072939330473</v>
      </c>
      <c r="F95" s="1164"/>
      <c r="G95" s="1164"/>
      <c r="H95" s="1318"/>
      <c r="I95" s="1319">
        <f>HLOOKUP('[4]Advanced Controls'!$C$371,[4]TAM_Area!$K$89:$R$138,$B95-2010,FALSE)*'[4]Advanced Controls'!$D$68*'[4]Advanced Controls'!$D$79*10^6/10^9</f>
        <v>770.51629213318142</v>
      </c>
      <c r="J95" s="1320">
        <f>HLOOKUP('[4]Advanced Controls'!$C$371,[4]TAM_Area!$K$89:$R$138,$B95-2010,FALSE)*'[4]Advanced Controls'!$D$68*'[4]Advanced Controls'!$D$80*10^6/10^9</f>
        <v>1182.5887274857635</v>
      </c>
      <c r="K95" s="1320">
        <f>HLOOKUP('[4]Advanced Controls'!$C$371,[4]TAM_Area!$K$89:$R$138,$B95-2010,FALSE)*'[4]Advanced Controls'!$D$68*'[4]Advanced Controls'!$D$81*10^6/10^9</f>
        <v>358.44385678059928</v>
      </c>
      <c r="L95" s="1320"/>
      <c r="M95" s="1171"/>
      <c r="N95" s="1321"/>
      <c r="O95" s="1331">
        <f t="shared" si="1"/>
        <v>3168.5422723349366</v>
      </c>
      <c r="P95" s="1332">
        <f t="shared" si="1"/>
        <v>4802.6333939562264</v>
      </c>
      <c r="Q95" s="1332">
        <f t="shared" si="1"/>
        <v>1534.4511507136467</v>
      </c>
      <c r="R95" s="1177"/>
      <c r="S95" s="1177"/>
      <c r="T95" s="1322"/>
      <c r="U95" s="220" t="s">
        <v>169</v>
      </c>
      <c r="V95" s="152"/>
      <c r="W95" s="152"/>
    </row>
    <row r="96" spans="1:52" ht="15" x14ac:dyDescent="0.25">
      <c r="A96" s="178" t="s">
        <v>187</v>
      </c>
      <c r="B96" s="160">
        <v>2030</v>
      </c>
      <c r="C96" s="1163">
        <f>HLOOKUP('[4]Advanced Controls'!$B$371,[4]TAM_Area!$C$89:$J$138,B96-2010,FALSE)*'[4]Advanced Controls'!$D$90*'[4]Advanced Controls'!$D$101*10^6/10^9</f>
        <v>2400.8550425847111</v>
      </c>
      <c r="D96" s="1164">
        <f>HLOOKUP('[4]Advanced Controls'!$B$371,[4]TAM_Area!$C$89:$J$138,B96-2010,FALSE)*'[4]Advanced Controls'!$D$90*'[4]Advanced Controls'!$D$102*10^6/10^9</f>
        <v>3624.3154009308414</v>
      </c>
      <c r="E96" s="1164">
        <f>HLOOKUP('[4]Advanced Controls'!$B$371,[4]TAM_Area!$C$89:$J$138,B96-2010,FALSE)*'[4]Advanced Controls'!$D$90*'[4]Advanced Controls'!$D$103*10^6/10^9</f>
        <v>1177.3946842385803</v>
      </c>
      <c r="F96" s="1164"/>
      <c r="G96" s="1164"/>
      <c r="H96" s="1318"/>
      <c r="I96" s="1319">
        <f>HLOOKUP('[4]Advanced Controls'!$C$371,[4]TAM_Area!$K$89:$R$138,$B96-2010,FALSE)*'[4]Advanced Controls'!$D$68*'[4]Advanced Controls'!$D$79*10^6/10^9</f>
        <v>775.17597009072085</v>
      </c>
      <c r="J96" s="1320">
        <f>HLOOKUP('[4]Advanced Controls'!$C$371,[4]TAM_Area!$K$89:$R$138,$B96-2010,FALSE)*'[4]Advanced Controls'!$D$68*'[4]Advanced Controls'!$D$80*10^6/10^9</f>
        <v>1189.7404031642154</v>
      </c>
      <c r="K96" s="1320">
        <f>HLOOKUP('[4]Advanced Controls'!$C$371,[4]TAM_Area!$K$89:$R$138,$B96-2010,FALSE)*'[4]Advanced Controls'!$D$68*'[4]Advanced Controls'!$D$81*10^6/10^9</f>
        <v>360.611537017226</v>
      </c>
      <c r="L96" s="1320"/>
      <c r="M96" s="1171"/>
      <c r="N96" s="1321"/>
      <c r="O96" s="1331">
        <f t="shared" si="1"/>
        <v>3176.0310126754321</v>
      </c>
      <c r="P96" s="1332">
        <f t="shared" si="1"/>
        <v>4814.0558040950564</v>
      </c>
      <c r="Q96" s="1332">
        <f t="shared" si="1"/>
        <v>1538.0062212558064</v>
      </c>
      <c r="R96" s="1177"/>
      <c r="S96" s="1177"/>
      <c r="T96" s="1322"/>
      <c r="U96" s="220" t="s">
        <v>169</v>
      </c>
      <c r="V96" s="152"/>
      <c r="W96" s="152"/>
    </row>
    <row r="97" spans="1:23" ht="15" x14ac:dyDescent="0.25">
      <c r="A97" s="179" t="s">
        <v>188</v>
      </c>
      <c r="B97" s="160">
        <v>2031</v>
      </c>
      <c r="C97" s="1163">
        <f>HLOOKUP('[4]Advanced Controls'!$B$371,[4]TAM_Area!$C$89:$J$138,B97-2010,FALSE)*'[4]Advanced Controls'!$D$90*'[4]Advanced Controls'!$D$101*10^6/10^9</f>
        <v>2403.3113565884128</v>
      </c>
      <c r="D97" s="1164">
        <f>HLOOKUP('[4]Advanced Controls'!$B$371,[4]TAM_Area!$C$89:$J$138,B97-2010,FALSE)*'[4]Advanced Controls'!$D$90*'[4]Advanced Controls'!$D$102*10^6/10^9</f>
        <v>3628.0234368244019</v>
      </c>
      <c r="E97" s="1164">
        <f>HLOOKUP('[4]Advanced Controls'!$B$371,[4]TAM_Area!$C$89:$J$138,B97-2010,FALSE)*'[4]Advanced Controls'!$D$90*'[4]Advanced Controls'!$D$103*10^6/10^9</f>
        <v>1178.5992763524239</v>
      </c>
      <c r="F97" s="1164"/>
      <c r="G97" s="1164"/>
      <c r="H97" s="1318"/>
      <c r="I97" s="1319">
        <f>HLOOKUP('[4]Advanced Controls'!$C$371,[4]TAM_Area!$K$89:$R$138,$B97-2010,FALSE)*'[4]Advanced Controls'!$D$68*'[4]Advanced Controls'!$D$79*10^6/10^9</f>
        <v>779.66151725110979</v>
      </c>
      <c r="J97" s="1320">
        <f>HLOOKUP('[4]Advanced Controls'!$C$371,[4]TAM_Area!$K$89:$R$138,$B97-2010,FALSE)*'[4]Advanced Controls'!$D$68*'[4]Advanced Controls'!$D$80*10^6/10^9</f>
        <v>1196.6248228223592</v>
      </c>
      <c r="K97" s="1320">
        <f>HLOOKUP('[4]Advanced Controls'!$C$371,[4]TAM_Area!$K$89:$R$138,$B97-2010,FALSE)*'[4]Advanced Controls'!$D$68*'[4]Advanced Controls'!$D$81*10^6/10^9</f>
        <v>362.69821167986004</v>
      </c>
      <c r="L97" s="1320"/>
      <c r="M97" s="1171"/>
      <c r="N97" s="1321"/>
      <c r="O97" s="1331">
        <f t="shared" si="1"/>
        <v>3182.9728738395224</v>
      </c>
      <c r="P97" s="1332">
        <f t="shared" si="1"/>
        <v>4824.6482596467613</v>
      </c>
      <c r="Q97" s="1332">
        <f t="shared" si="1"/>
        <v>1541.297488032284</v>
      </c>
      <c r="R97" s="1177"/>
      <c r="S97" s="1177"/>
      <c r="T97" s="1322"/>
      <c r="U97" s="220" t="s">
        <v>169</v>
      </c>
      <c r="V97" s="152"/>
      <c r="W97" s="152"/>
    </row>
    <row r="98" spans="1:23" ht="15.6" thickBot="1" x14ac:dyDescent="0.3">
      <c r="A98" s="180" t="s">
        <v>189</v>
      </c>
      <c r="B98" s="160">
        <v>2032</v>
      </c>
      <c r="C98" s="1163">
        <f>HLOOKUP('[4]Advanced Controls'!$B$371,[4]TAM_Area!$C$89:$J$138,B98-2010,FALSE)*'[4]Advanced Controls'!$D$90*'[4]Advanced Controls'!$D$101*10^6/10^9</f>
        <v>2405.430691502575</v>
      </c>
      <c r="D98" s="1164">
        <f>HLOOKUP('[4]Advanced Controls'!$B$371,[4]TAM_Area!$C$89:$J$138,B98-2010,FALSE)*'[4]Advanced Controls'!$D$90*'[4]Advanced Controls'!$D$102*10^6/10^9</f>
        <v>3631.2227712418853</v>
      </c>
      <c r="E98" s="1164">
        <f>HLOOKUP('[4]Advanced Controls'!$B$371,[4]TAM_Area!$C$89:$J$138,B98-2010,FALSE)*'[4]Advanced Controls'!$D$90*'[4]Advanced Controls'!$D$103*10^6/10^9</f>
        <v>1179.6386117632655</v>
      </c>
      <c r="F98" s="1164"/>
      <c r="G98" s="1164"/>
      <c r="H98" s="1318"/>
      <c r="I98" s="1319">
        <f>HLOOKUP('[4]Advanced Controls'!$C$371,[4]TAM_Area!$K$89:$R$138,$B98-2010,FALSE)*'[4]Advanced Controls'!$D$68*'[4]Advanced Controls'!$D$79*10^6/10^9</f>
        <v>783.97688587933726</v>
      </c>
      <c r="J98" s="1320">
        <f>HLOOKUP('[4]Advanced Controls'!$C$371,[4]TAM_Area!$K$89:$R$138,$B98-2010,FALSE)*'[4]Advanced Controls'!$D$68*'[4]Advanced Controls'!$D$80*10^6/10^9</f>
        <v>1203.2480523981533</v>
      </c>
      <c r="K98" s="1320">
        <f>HLOOKUP('[4]Advanced Controls'!$C$371,[4]TAM_Area!$K$89:$R$138,$B98-2010,FALSE)*'[4]Advanced Controls'!$D$68*'[4]Advanced Controls'!$D$81*10^6/10^9</f>
        <v>364.70571936052119</v>
      </c>
      <c r="L98" s="1320"/>
      <c r="M98" s="1171"/>
      <c r="N98" s="1321"/>
      <c r="O98" s="1331">
        <f t="shared" si="1"/>
        <v>3189.4075773819122</v>
      </c>
      <c r="P98" s="1332">
        <f t="shared" si="1"/>
        <v>4834.4708236400384</v>
      </c>
      <c r="Q98" s="1332">
        <f t="shared" si="1"/>
        <v>1544.3443311237868</v>
      </c>
      <c r="R98" s="1177"/>
      <c r="S98" s="1177"/>
      <c r="T98" s="1322"/>
      <c r="U98" s="220" t="s">
        <v>169</v>
      </c>
      <c r="V98" s="152"/>
      <c r="W98" s="152"/>
    </row>
    <row r="99" spans="1:23" ht="15" x14ac:dyDescent="0.25">
      <c r="B99" s="160">
        <v>2033</v>
      </c>
      <c r="C99" s="1163">
        <f>HLOOKUP('[4]Advanced Controls'!$B$371,[4]TAM_Area!$C$89:$J$138,B99-2010,FALSE)*'[4]Advanced Controls'!$D$90*'[4]Advanced Controls'!$D$101*10^6/10^9</f>
        <v>2407.2627575771357</v>
      </c>
      <c r="D99" s="1164">
        <f>HLOOKUP('[4]Advanced Controls'!$B$371,[4]TAM_Area!$C$89:$J$138,B99-2010,FALSE)*'[4]Advanced Controls'!$D$90*'[4]Advanced Controls'!$D$102*10^6/10^9</f>
        <v>3633.9884464583297</v>
      </c>
      <c r="E99" s="1164">
        <f>HLOOKUP('[4]Advanced Controls'!$B$371,[4]TAM_Area!$C$89:$J$138,B99-2010,FALSE)*'[4]Advanced Controls'!$D$90*'[4]Advanced Controls'!$D$103*10^6/10^9</f>
        <v>1180.5370686959418</v>
      </c>
      <c r="F99" s="1164"/>
      <c r="G99" s="1164"/>
      <c r="H99" s="1318"/>
      <c r="I99" s="1319">
        <f>HLOOKUP('[4]Advanced Controls'!$C$371,[4]TAM_Area!$K$89:$R$138,$B99-2010,FALSE)*'[4]Advanced Controls'!$D$68*'[4]Advanced Controls'!$D$79*10^6/10^9</f>
        <v>788.13002916119558</v>
      </c>
      <c r="J99" s="1320">
        <f>HLOOKUP('[4]Advanced Controls'!$C$371,[4]TAM_Area!$K$89:$R$138,$B99-2010,FALSE)*'[4]Advanced Controls'!$D$68*'[4]Advanced Controls'!$D$80*10^6/10^9</f>
        <v>1209.622298444478</v>
      </c>
      <c r="K99" s="1320">
        <f>HLOOKUP('[4]Advanced Controls'!$C$371,[4]TAM_Area!$K$89:$R$138,$B99-2010,FALSE)*'[4]Advanced Controls'!$D$68*'[4]Advanced Controls'!$D$81*10^6/10^9</f>
        <v>366.63775987791291</v>
      </c>
      <c r="L99" s="1320"/>
      <c r="M99" s="1171"/>
      <c r="N99" s="1321"/>
      <c r="O99" s="1331">
        <f t="shared" si="1"/>
        <v>3195.3927867383313</v>
      </c>
      <c r="P99" s="1332">
        <f t="shared" si="1"/>
        <v>4843.6107449028077</v>
      </c>
      <c r="Q99" s="1332">
        <f t="shared" si="1"/>
        <v>1547.1748285738547</v>
      </c>
      <c r="R99" s="1177"/>
      <c r="S99" s="1177"/>
      <c r="T99" s="1322"/>
      <c r="U99" s="220" t="s">
        <v>169</v>
      </c>
      <c r="V99" s="152"/>
      <c r="W99" s="152"/>
    </row>
    <row r="100" spans="1:23" ht="15" x14ac:dyDescent="0.25">
      <c r="B100" s="160">
        <v>2034</v>
      </c>
      <c r="C100" s="1163">
        <f>HLOOKUP('[4]Advanced Controls'!$B$371,[4]TAM_Area!$C$89:$J$138,B100-2010,FALSE)*'[4]Advanced Controls'!$D$90*'[4]Advanced Controls'!$D$101*10^6/10^9</f>
        <v>2408.86115756646</v>
      </c>
      <c r="D100" s="1164">
        <f>HLOOKUP('[4]Advanced Controls'!$B$371,[4]TAM_Area!$C$89:$J$138,B100-2010,FALSE)*'[4]Advanced Controls'!$D$90*'[4]Advanced Controls'!$D$102*10^6/10^9</f>
        <v>3636.401380848537</v>
      </c>
      <c r="E100" s="1164">
        <f>HLOOKUP('[4]Advanced Controls'!$B$371,[4]TAM_Area!$C$89:$J$138,B100-2010,FALSE)*'[4]Advanced Controls'!$D$90*'[4]Advanced Controls'!$D$103*10^6/10^9</f>
        <v>1181.3209342843834</v>
      </c>
      <c r="F100" s="1164"/>
      <c r="G100" s="1164"/>
      <c r="H100" s="1318"/>
      <c r="I100" s="1319">
        <f>HLOOKUP('[4]Advanced Controls'!$C$371,[4]TAM_Area!$K$89:$R$138,$B100-2010,FALSE)*'[4]Advanced Controls'!$D$68*'[4]Advanced Controls'!$D$79*10^6/10^9</f>
        <v>792.13003522631664</v>
      </c>
      <c r="J100" s="1320">
        <f>HLOOKUP('[4]Advanced Controls'!$C$371,[4]TAM_Area!$K$89:$R$138,$B100-2010,FALSE)*'[4]Advanced Controls'!$D$68*'[4]Advanced Controls'!$D$80*10^6/10^9</f>
        <v>1215.761509426495</v>
      </c>
      <c r="K100" s="1320">
        <f>HLOOKUP('[4]Advanced Controls'!$C$371,[4]TAM_Area!$K$89:$R$138,$B100-2010,FALSE)*'[4]Advanced Controls'!$D$68*'[4]Advanced Controls'!$D$81*10^6/10^9</f>
        <v>368.49856102613825</v>
      </c>
      <c r="L100" s="1320"/>
      <c r="M100" s="1171"/>
      <c r="N100" s="1321"/>
      <c r="O100" s="1331">
        <f t="shared" si="1"/>
        <v>3200.9911927927765</v>
      </c>
      <c r="P100" s="1332">
        <f t="shared" si="1"/>
        <v>4852.1628902750317</v>
      </c>
      <c r="Q100" s="1332">
        <f t="shared" si="1"/>
        <v>1549.8194953105217</v>
      </c>
      <c r="R100" s="1177"/>
      <c r="S100" s="1177"/>
      <c r="T100" s="1322"/>
      <c r="U100" s="220" t="s">
        <v>169</v>
      </c>
      <c r="V100" s="152"/>
      <c r="W100" s="152"/>
    </row>
    <row r="101" spans="1:23" ht="15" x14ac:dyDescent="0.25">
      <c r="B101" s="160">
        <v>2035</v>
      </c>
      <c r="C101" s="1163">
        <f>HLOOKUP('[4]Advanced Controls'!$B$371,[4]TAM_Area!$C$89:$J$138,B101-2010,FALSE)*'[4]Advanced Controls'!$D$90*'[4]Advanced Controls'!$D$101*10^6/10^9</f>
        <v>2410.2653410669541</v>
      </c>
      <c r="D101" s="1164">
        <f>HLOOKUP('[4]Advanced Controls'!$B$371,[4]TAM_Area!$C$89:$J$138,B101-2010,FALSE)*'[4]Advanced Controls'!$D$90*'[4]Advanced Controls'!$D$102*10^6/10^9</f>
        <v>3638.5211272706683</v>
      </c>
      <c r="E101" s="1164">
        <f>HLOOKUP('[4]Advanced Controls'!$B$371,[4]TAM_Area!$C$89:$J$138,B101-2010,FALSE)*'[4]Advanced Controls'!$D$90*'[4]Advanced Controls'!$D$103*10^6/10^9</f>
        <v>1182.0095548632405</v>
      </c>
      <c r="F101" s="1164"/>
      <c r="G101" s="1164"/>
      <c r="H101" s="1318"/>
      <c r="I101" s="1319">
        <f>HLOOKUP('[4]Advanced Controls'!$C$371,[4]TAM_Area!$K$89:$R$138,$B101-2010,FALSE)*'[4]Advanced Controls'!$D$68*'[4]Advanced Controls'!$D$79*10^6/10^9</f>
        <v>795.98200543088524</v>
      </c>
      <c r="J101" s="1320">
        <f>HLOOKUP('[4]Advanced Controls'!$C$371,[4]TAM_Area!$K$89:$R$138,$B101-2010,FALSE)*'[4]Advanced Controls'!$D$68*'[4]Advanced Controls'!$D$80*10^6/10^9</f>
        <v>1221.6735149078097</v>
      </c>
      <c r="K101" s="1320">
        <f>HLOOKUP('[4]Advanced Controls'!$C$371,[4]TAM_Area!$K$89:$R$138,$B101-2010,FALSE)*'[4]Advanced Controls'!$D$68*'[4]Advanced Controls'!$D$81*10^6/10^9</f>
        <v>370.29049595396049</v>
      </c>
      <c r="L101" s="1320"/>
      <c r="M101" s="1171"/>
      <c r="N101" s="1321"/>
      <c r="O101" s="1331">
        <f t="shared" si="1"/>
        <v>3206.2473464978393</v>
      </c>
      <c r="P101" s="1332">
        <f t="shared" si="1"/>
        <v>4860.1946421784778</v>
      </c>
      <c r="Q101" s="1332">
        <f t="shared" si="1"/>
        <v>1552.3000508172011</v>
      </c>
      <c r="R101" s="1177"/>
      <c r="S101" s="1177"/>
      <c r="T101" s="1322"/>
      <c r="U101" s="220" t="s">
        <v>169</v>
      </c>
      <c r="V101" s="152"/>
      <c r="W101" s="152"/>
    </row>
    <row r="102" spans="1:23" ht="15" x14ac:dyDescent="0.25">
      <c r="B102" s="160">
        <v>2036</v>
      </c>
      <c r="C102" s="1163">
        <f>HLOOKUP('[4]Advanced Controls'!$B$371,[4]TAM_Area!$C$89:$J$138,B102-2010,FALSE)*'[4]Advanced Controls'!$D$90*'[4]Advanced Controls'!$D$101*10^6/10^9</f>
        <v>2411.5037807084027</v>
      </c>
      <c r="D102" s="1164">
        <f>HLOOKUP('[4]Advanced Controls'!$B$371,[4]TAM_Area!$C$89:$J$138,B102-2010,FALSE)*'[4]Advanced Controls'!$D$90*'[4]Advanced Controls'!$D$102*10^6/10^9</f>
        <v>3640.3906678243507</v>
      </c>
      <c r="E102" s="1164">
        <f>HLOOKUP('[4]Advanced Controls'!$B$371,[4]TAM_Area!$C$89:$J$138,B102-2010,FALSE)*'[4]Advanced Controls'!$D$90*'[4]Advanced Controls'!$D$103*10^6/10^9</f>
        <v>1182.616893592455</v>
      </c>
      <c r="F102" s="1164"/>
      <c r="G102" s="1164"/>
      <c r="H102" s="1318"/>
      <c r="I102" s="1319">
        <f>HLOOKUP('[4]Advanced Controls'!$C$371,[4]TAM_Area!$K$89:$R$138,$B102-2010,FALSE)*'[4]Advanced Controls'!$D$68*'[4]Advanced Controls'!$D$79*10^6/10^9</f>
        <v>799.68851429428173</v>
      </c>
      <c r="J102" s="1320">
        <f>HLOOKUP('[4]Advanced Controls'!$C$371,[4]TAM_Area!$K$89:$R$138,$B102-2010,FALSE)*'[4]Advanced Controls'!$D$68*'[4]Advanced Controls'!$D$80*10^6/10^9</f>
        <v>1227.362266261845</v>
      </c>
      <c r="K102" s="1320">
        <f>HLOOKUP('[4]Advanced Controls'!$C$371,[4]TAM_Area!$K$89:$R$138,$B102-2010,FALSE)*'[4]Advanced Controls'!$D$68*'[4]Advanced Controls'!$D$81*10^6/10^9</f>
        <v>372.01476232671837</v>
      </c>
      <c r="L102" s="1320"/>
      <c r="M102" s="1171"/>
      <c r="N102" s="1321"/>
      <c r="O102" s="1331">
        <f t="shared" si="1"/>
        <v>3211.1922950026847</v>
      </c>
      <c r="P102" s="1332">
        <f t="shared" si="1"/>
        <v>4867.7529340861956</v>
      </c>
      <c r="Q102" s="1332">
        <f t="shared" si="1"/>
        <v>1554.6316559191732</v>
      </c>
      <c r="R102" s="1177"/>
      <c r="S102" s="1177"/>
      <c r="T102" s="1322"/>
      <c r="U102" s="220" t="s">
        <v>169</v>
      </c>
      <c r="V102" s="152"/>
      <c r="W102" s="152"/>
    </row>
    <row r="103" spans="1:23" ht="15" x14ac:dyDescent="0.25">
      <c r="B103" s="160">
        <v>2037</v>
      </c>
      <c r="C103" s="1163">
        <f>HLOOKUP('[4]Advanced Controls'!$B$371,[4]TAM_Area!$C$89:$J$138,B103-2010,FALSE)*'[4]Advanced Controls'!$D$90*'[4]Advanced Controls'!$D$101*10^6/10^9</f>
        <v>2412.5790118478153</v>
      </c>
      <c r="D103" s="1164">
        <f>HLOOKUP('[4]Advanced Controls'!$B$371,[4]TAM_Area!$C$89:$J$138,B103-2010,FALSE)*'[4]Advanced Controls'!$D$90*'[4]Advanced Controls'!$D$102*10^6/10^9</f>
        <v>3642.0138298682941</v>
      </c>
      <c r="E103" s="1164">
        <f>HLOOKUP('[4]Advanced Controls'!$B$371,[4]TAM_Area!$C$89:$J$138,B103-2010,FALSE)*'[4]Advanced Controls'!$D$90*'[4]Advanced Controls'!$D$103*10^6/10^9</f>
        <v>1183.1441938273369</v>
      </c>
      <c r="F103" s="1164"/>
      <c r="G103" s="1164"/>
      <c r="H103" s="1318"/>
      <c r="I103" s="1319">
        <f>HLOOKUP('[4]Advanced Controls'!$C$371,[4]TAM_Area!$K$89:$R$138,$B103-2010,FALSE)*'[4]Advanced Controls'!$D$68*'[4]Advanced Controls'!$D$79*10^6/10^9</f>
        <v>803.24411733377758</v>
      </c>
      <c r="J103" s="1320">
        <f>HLOOKUP('[4]Advanced Controls'!$C$371,[4]TAM_Area!$K$89:$R$138,$B103-2010,FALSE)*'[4]Advanced Controls'!$D$68*'[4]Advanced Controls'!$D$80*10^6/10^9</f>
        <v>1232.819407294231</v>
      </c>
      <c r="K103" s="1320">
        <f>HLOOKUP('[4]Advanced Controls'!$C$371,[4]TAM_Area!$K$89:$R$138,$B103-2010,FALSE)*'[4]Advanced Controls'!$D$68*'[4]Advanced Controls'!$D$81*10^6/10^9</f>
        <v>373.66882737332412</v>
      </c>
      <c r="L103" s="1320"/>
      <c r="M103" s="1171"/>
      <c r="N103" s="1321"/>
      <c r="O103" s="1331">
        <f t="shared" si="1"/>
        <v>3215.8231291815928</v>
      </c>
      <c r="P103" s="1332">
        <f t="shared" si="1"/>
        <v>4874.8332371625256</v>
      </c>
      <c r="Q103" s="1332">
        <f t="shared" si="1"/>
        <v>1556.8130212006611</v>
      </c>
      <c r="R103" s="1177"/>
      <c r="S103" s="1177"/>
      <c r="T103" s="1322"/>
      <c r="U103" s="220" t="s">
        <v>169</v>
      </c>
      <c r="V103" s="152"/>
      <c r="W103" s="152"/>
    </row>
    <row r="104" spans="1:23" ht="15" x14ac:dyDescent="0.25">
      <c r="B104" s="160">
        <v>2038</v>
      </c>
      <c r="C104" s="1163">
        <f>HLOOKUP('[4]Advanced Controls'!$B$371,[4]TAM_Area!$C$89:$J$138,B104-2010,FALSE)*'[4]Advanced Controls'!$D$90*'[4]Advanced Controls'!$D$101*10^6/10^9</f>
        <v>2413.4699914285743</v>
      </c>
      <c r="D104" s="1164">
        <f>HLOOKUP('[4]Advanced Controls'!$B$371,[4]TAM_Area!$C$89:$J$138,B104-2010,FALSE)*'[4]Advanced Controls'!$D$90*'[4]Advanced Controls'!$D$102*10^6/10^9</f>
        <v>3643.3588469389551</v>
      </c>
      <c r="E104" s="1164">
        <f>HLOOKUP('[4]Advanced Controls'!$B$371,[4]TAM_Area!$C$89:$J$138,B104-2010,FALSE)*'[4]Advanced Controls'!$D$90*'[4]Advanced Controls'!$D$103*10^6/10^9</f>
        <v>1183.5811359181937</v>
      </c>
      <c r="F104" s="1164"/>
      <c r="G104" s="1164"/>
      <c r="H104" s="1318"/>
      <c r="I104" s="1319">
        <f>HLOOKUP('[4]Advanced Controls'!$C$371,[4]TAM_Area!$K$89:$R$138,$B104-2010,FALSE)*'[4]Advanced Controls'!$D$68*'[4]Advanced Controls'!$D$79*10^6/10^9</f>
        <v>806.63520092065403</v>
      </c>
      <c r="J104" s="1320">
        <f>HLOOKUP('[4]Advanced Controls'!$C$371,[4]TAM_Area!$K$89:$R$138,$B104-2010,FALSE)*'[4]Advanced Controls'!$D$68*'[4]Advanced Controls'!$D$80*10^6/10^9</f>
        <v>1238.0240438019155</v>
      </c>
      <c r="K104" s="1320">
        <f>HLOOKUP('[4]Advanced Controls'!$C$371,[4]TAM_Area!$K$89:$R$138,$B104-2010,FALSE)*'[4]Advanced Controls'!$D$68*'[4]Advanced Controls'!$D$81*10^6/10^9</f>
        <v>375.24635803939248</v>
      </c>
      <c r="L104" s="1320"/>
      <c r="M104" s="1171"/>
      <c r="N104" s="1321"/>
      <c r="O104" s="1331">
        <f t="shared" si="1"/>
        <v>3220.1051923492282</v>
      </c>
      <c r="P104" s="1332">
        <f t="shared" si="1"/>
        <v>4881.3828907408706</v>
      </c>
      <c r="Q104" s="1332">
        <f t="shared" si="1"/>
        <v>1558.8274939575863</v>
      </c>
      <c r="R104" s="1177"/>
      <c r="S104" s="1177"/>
      <c r="T104" s="1322"/>
      <c r="U104" s="220" t="s">
        <v>169</v>
      </c>
      <c r="V104" s="152"/>
      <c r="W104" s="152"/>
    </row>
    <row r="105" spans="1:23" ht="15" x14ac:dyDescent="0.25">
      <c r="B105" s="160">
        <v>2039</v>
      </c>
      <c r="C105" s="1163">
        <f>HLOOKUP('[4]Advanced Controls'!$B$371,[4]TAM_Area!$C$89:$J$138,B105-2010,FALSE)*'[4]Advanced Controls'!$D$90*'[4]Advanced Controls'!$D$101*10^6/10^9</f>
        <v>2414.1388482185034</v>
      </c>
      <c r="D105" s="1164">
        <f>HLOOKUP('[4]Advanced Controls'!$B$371,[4]TAM_Area!$C$89:$J$138,B105-2010,FALSE)*'[4]Advanced Controls'!$D$90*'[4]Advanced Controls'!$D$102*10^6/10^9</f>
        <v>3644.3685488667093</v>
      </c>
      <c r="E105" s="1164">
        <f>HLOOKUP('[4]Advanced Controls'!$B$371,[4]TAM_Area!$C$89:$J$138,B105-2010,FALSE)*'[4]Advanced Controls'!$D$90*'[4]Advanced Controls'!$D$103*10^6/10^9</f>
        <v>1183.9091475702971</v>
      </c>
      <c r="F105" s="1164"/>
      <c r="G105" s="1164"/>
      <c r="H105" s="1318"/>
      <c r="I105" s="1319">
        <f>HLOOKUP('[4]Advanced Controls'!$C$371,[4]TAM_Area!$K$89:$R$138,$B105-2010,FALSE)*'[4]Advanced Controls'!$D$68*'[4]Advanced Controls'!$D$79*10^6/10^9</f>
        <v>809.84250773261851</v>
      </c>
      <c r="J105" s="1320">
        <f>HLOOKUP('[4]Advanced Controls'!$C$371,[4]TAM_Area!$K$89:$R$138,$B105-2010,FALSE)*'[4]Advanced Controls'!$D$68*'[4]Advanced Controls'!$D$80*10^6/10^9</f>
        <v>1242.9466196385883</v>
      </c>
      <c r="K105" s="1320">
        <f>HLOOKUP('[4]Advanced Controls'!$C$371,[4]TAM_Area!$K$89:$R$138,$B105-2010,FALSE)*'[4]Advanced Controls'!$D$68*'[4]Advanced Controls'!$D$81*10^6/10^9</f>
        <v>376.73839582664863</v>
      </c>
      <c r="L105" s="1320"/>
      <c r="M105" s="1171"/>
      <c r="N105" s="1321"/>
      <c r="O105" s="1331">
        <f t="shared" si="1"/>
        <v>3223.9813559511222</v>
      </c>
      <c r="P105" s="1332">
        <f t="shared" si="1"/>
        <v>4887.3151685052981</v>
      </c>
      <c r="Q105" s="1332">
        <f t="shared" si="1"/>
        <v>1560.6475433969458</v>
      </c>
      <c r="R105" s="1177"/>
      <c r="S105" s="1177"/>
      <c r="T105" s="1322"/>
      <c r="U105" s="220" t="s">
        <v>169</v>
      </c>
      <c r="V105" s="152"/>
      <c r="W105" s="152"/>
    </row>
    <row r="106" spans="1:23" ht="15" x14ac:dyDescent="0.25">
      <c r="B106" s="160">
        <v>2040</v>
      </c>
      <c r="C106" s="1163">
        <f>HLOOKUP('[4]Advanced Controls'!$B$371,[4]TAM_Area!$C$89:$J$138,B106-2010,FALSE)*'[4]Advanced Controls'!$D$90*'[4]Advanced Controls'!$D$101*10^6/10^9</f>
        <v>2414.556540298709</v>
      </c>
      <c r="D106" s="1164">
        <f>HLOOKUP('[4]Advanced Controls'!$B$371,[4]TAM_Area!$C$89:$J$138,B106-2010,FALSE)*'[4]Advanced Controls'!$D$90*'[4]Advanced Controls'!$D$102*10^6/10^9</f>
        <v>3644.9990941567353</v>
      </c>
      <c r="E106" s="1164">
        <f>HLOOKUP('[4]Advanced Controls'!$B$371,[4]TAM_Area!$C$89:$J$138,B106-2010,FALSE)*'[4]Advanced Controls'!$D$90*'[4]Advanced Controls'!$D$103*10^6/10^9</f>
        <v>1184.1139864406828</v>
      </c>
      <c r="F106" s="1164"/>
      <c r="G106" s="1164"/>
      <c r="H106" s="1318"/>
      <c r="I106" s="1319">
        <f>HLOOKUP('[4]Advanced Controls'!$C$371,[4]TAM_Area!$K$89:$R$138,$B106-2010,FALSE)*'[4]Advanced Controls'!$D$68*'[4]Advanced Controls'!$D$79*10^6/10^9</f>
        <v>812.84962384908772</v>
      </c>
      <c r="J106" s="1320">
        <f>HLOOKUP('[4]Advanced Controls'!$C$371,[4]TAM_Area!$K$89:$R$138,$B106-2010,FALSE)*'[4]Advanced Controls'!$D$68*'[4]Advanced Controls'!$D$80*10^6/10^9</f>
        <v>1247.5619427120721</v>
      </c>
      <c r="K106" s="1320">
        <f>HLOOKUP('[4]Advanced Controls'!$C$371,[4]TAM_Area!$K$89:$R$138,$B106-2010,FALSE)*'[4]Advanced Controls'!$D$68*'[4]Advanced Controls'!$D$81*10^6/10^9</f>
        <v>378.13730498610357</v>
      </c>
      <c r="L106" s="1320"/>
      <c r="M106" s="1171"/>
      <c r="N106" s="1321"/>
      <c r="O106" s="1331">
        <f t="shared" si="1"/>
        <v>3227.4061641477965</v>
      </c>
      <c r="P106" s="1332">
        <f t="shared" si="1"/>
        <v>4892.5610368688076</v>
      </c>
      <c r="Q106" s="1332">
        <f t="shared" si="1"/>
        <v>1562.2512914267863</v>
      </c>
      <c r="R106" s="1177"/>
      <c r="S106" s="1177"/>
      <c r="T106" s="1322"/>
      <c r="U106" s="220" t="s">
        <v>169</v>
      </c>
      <c r="V106" s="152"/>
      <c r="W106" s="152"/>
    </row>
    <row r="107" spans="1:23" ht="15" x14ac:dyDescent="0.25">
      <c r="B107" s="160">
        <v>2041</v>
      </c>
      <c r="C107" s="1163">
        <f>HLOOKUP('[4]Advanced Controls'!$B$371,[4]TAM_Area!$C$89:$J$138,B107-2010,FALSE)*'[4]Advanced Controls'!$D$90*'[4]Advanced Controls'!$D$101*10^6/10^9</f>
        <v>2414.7196726290954</v>
      </c>
      <c r="D107" s="1164">
        <f>HLOOKUP('[4]Advanced Controls'!$B$371,[4]TAM_Area!$C$89:$J$138,B107-2010,FALSE)*'[4]Advanced Controls'!$D$90*'[4]Advanced Controls'!$D$102*10^6/10^9</f>
        <v>3645.2453576782395</v>
      </c>
      <c r="E107" s="1164">
        <f>HLOOKUP('[4]Advanced Controls'!$B$371,[4]TAM_Area!$C$89:$J$138,B107-2010,FALSE)*'[4]Advanced Controls'!$D$90*'[4]Advanced Controls'!$D$103*10^6/10^9</f>
        <v>1184.193987579951</v>
      </c>
      <c r="F107" s="1164"/>
      <c r="G107" s="1164"/>
      <c r="H107" s="1318"/>
      <c r="I107" s="1319">
        <f>HLOOKUP('[4]Advanced Controls'!$C$371,[4]TAM_Area!$K$89:$R$138,$B107-2010,FALSE)*'[4]Advanced Controls'!$D$68*'[4]Advanced Controls'!$D$79*10^6/10^9</f>
        <v>815.64958526320436</v>
      </c>
      <c r="J107" s="1320">
        <f>HLOOKUP('[4]Advanced Controls'!$C$371,[4]TAM_Area!$K$89:$R$138,$B107-2010,FALSE)*'[4]Advanced Controls'!$D$68*'[4]Advanced Controls'!$D$80*10^6/10^9</f>
        <v>1251.8593246617284</v>
      </c>
      <c r="K107" s="1320">
        <f>HLOOKUP('[4]Advanced Controls'!$C$371,[4]TAM_Area!$K$89:$R$138,$B107-2010,FALSE)*'[4]Advanced Controls'!$D$68*'[4]Advanced Controls'!$D$81*10^6/10^9</f>
        <v>379.43984586468019</v>
      </c>
      <c r="L107" s="1320"/>
      <c r="M107" s="1171"/>
      <c r="N107" s="1321"/>
      <c r="O107" s="1331">
        <f t="shared" si="1"/>
        <v>3230.3692578922996</v>
      </c>
      <c r="P107" s="1332">
        <f t="shared" si="1"/>
        <v>4897.1046823399683</v>
      </c>
      <c r="Q107" s="1332">
        <f t="shared" si="1"/>
        <v>1563.6338334446311</v>
      </c>
      <c r="R107" s="1177"/>
      <c r="S107" s="1177"/>
      <c r="T107" s="1322"/>
      <c r="U107" s="220" t="s">
        <v>169</v>
      </c>
      <c r="V107" s="152"/>
      <c r="W107" s="152"/>
    </row>
    <row r="108" spans="1:23" ht="15" x14ac:dyDescent="0.25">
      <c r="B108" s="160">
        <v>2042</v>
      </c>
      <c r="C108" s="1163">
        <f>HLOOKUP('[4]Advanced Controls'!$B$371,[4]TAM_Area!$C$89:$J$138,B108-2010,FALSE)*'[4]Advanced Controls'!$D$90*'[4]Advanced Controls'!$D$101*10^6/10^9</f>
        <v>2414.6339752814401</v>
      </c>
      <c r="D108" s="1164">
        <f>HLOOKUP('[4]Advanced Controls'!$B$371,[4]TAM_Area!$C$89:$J$138,B108-2010,FALSE)*'[4]Advanced Controls'!$D$90*'[4]Advanced Controls'!$D$102*10^6/10^9</f>
        <v>3645.1159895108922</v>
      </c>
      <c r="E108" s="1164">
        <f>HLOOKUP('[4]Advanced Controls'!$B$371,[4]TAM_Area!$C$89:$J$138,B108-2010,FALSE)*'[4]Advanced Controls'!$D$90*'[4]Advanced Controls'!$D$103*10^6/10^9</f>
        <v>1184.1519610519877</v>
      </c>
      <c r="F108" s="1164"/>
      <c r="G108" s="1164"/>
      <c r="H108" s="1318"/>
      <c r="I108" s="1319">
        <f>HLOOKUP('[4]Advanced Controls'!$C$371,[4]TAM_Area!$K$89:$R$138,$B108-2010,FALSE)*'[4]Advanced Controls'!$D$68*'[4]Advanced Controls'!$D$79*10^6/10^9</f>
        <v>818.23788409095664</v>
      </c>
      <c r="J108" s="1320">
        <f>HLOOKUP('[4]Advanced Controls'!$C$371,[4]TAM_Area!$K$89:$R$138,$B108-2010,FALSE)*'[4]Advanced Controls'!$D$68*'[4]Advanced Controls'!$D$80*10^6/10^9</f>
        <v>1255.8318467852907</v>
      </c>
      <c r="K108" s="1320">
        <f>HLOOKUP('[4]Advanced Controls'!$C$371,[4]TAM_Area!$K$89:$R$138,$B108-2010,FALSE)*'[4]Advanced Controls'!$D$68*'[4]Advanced Controls'!$D$81*10^6/10^9</f>
        <v>380.6439213966222</v>
      </c>
      <c r="L108" s="1320"/>
      <c r="M108" s="1171"/>
      <c r="N108" s="1321"/>
      <c r="O108" s="1331">
        <f t="shared" si="1"/>
        <v>3232.871859372397</v>
      </c>
      <c r="P108" s="1332">
        <f t="shared" si="1"/>
        <v>4900.9478362961827</v>
      </c>
      <c r="Q108" s="1332">
        <f t="shared" si="1"/>
        <v>1564.79588244861</v>
      </c>
      <c r="R108" s="1177"/>
      <c r="S108" s="1177"/>
      <c r="T108" s="1322"/>
      <c r="U108" s="220" t="s">
        <v>169</v>
      </c>
      <c r="V108" s="152"/>
      <c r="W108" s="152"/>
    </row>
    <row r="109" spans="1:23" ht="15" x14ac:dyDescent="0.25">
      <c r="B109" s="160">
        <v>2043</v>
      </c>
      <c r="C109" s="1163">
        <f>HLOOKUP('[4]Advanced Controls'!$B$371,[4]TAM_Area!$C$89:$J$138,B109-2010,FALSE)*'[4]Advanced Controls'!$D$90*'[4]Advanced Controls'!$D$101*10^6/10^9</f>
        <v>2414.2852832715971</v>
      </c>
      <c r="D109" s="1164">
        <f>HLOOKUP('[4]Advanced Controls'!$B$371,[4]TAM_Area!$C$89:$J$138,B109-2010,FALSE)*'[4]Advanced Controls'!$D$90*'[4]Advanced Controls'!$D$102*10^6/10^9</f>
        <v>3644.5896062853176</v>
      </c>
      <c r="E109" s="1164">
        <f>HLOOKUP('[4]Advanced Controls'!$B$371,[4]TAM_Area!$C$89:$J$138,B109-2010,FALSE)*'[4]Advanced Controls'!$D$90*'[4]Advanced Controls'!$D$103*10^6/10^9</f>
        <v>1183.9809602578778</v>
      </c>
      <c r="F109" s="1164"/>
      <c r="G109" s="1164"/>
      <c r="H109" s="1318"/>
      <c r="I109" s="1319">
        <f>HLOOKUP('[4]Advanced Controls'!$C$371,[4]TAM_Area!$K$89:$R$138,$B109-2010,FALSE)*'[4]Advanced Controls'!$D$68*'[4]Advanced Controls'!$D$79*10^6/10^9</f>
        <v>820.60179880623275</v>
      </c>
      <c r="J109" s="1320">
        <f>HLOOKUP('[4]Advanced Controls'!$C$371,[4]TAM_Area!$K$89:$R$138,$B109-2010,FALSE)*'[4]Advanced Controls'!$D$68*'[4]Advanced Controls'!$D$80*10^6/10^9</f>
        <v>1259.4599840791616</v>
      </c>
      <c r="K109" s="1320">
        <f>HLOOKUP('[4]Advanced Controls'!$C$371,[4]TAM_Area!$K$89:$R$138,$B109-2010,FALSE)*'[4]Advanced Controls'!$D$68*'[4]Advanced Controls'!$D$81*10^6/10^9</f>
        <v>381.74361353330391</v>
      </c>
      <c r="L109" s="1320"/>
      <c r="M109" s="1171"/>
      <c r="N109" s="1321"/>
      <c r="O109" s="1331">
        <f t="shared" si="1"/>
        <v>3234.8870820778297</v>
      </c>
      <c r="P109" s="1332">
        <f t="shared" si="1"/>
        <v>4904.0495903644787</v>
      </c>
      <c r="Q109" s="1332">
        <f t="shared" si="1"/>
        <v>1565.7245737911817</v>
      </c>
      <c r="R109" s="1177"/>
      <c r="S109" s="1177"/>
      <c r="T109" s="1322"/>
      <c r="U109" s="220" t="s">
        <v>169</v>
      </c>
      <c r="V109" s="152"/>
      <c r="W109" s="152"/>
    </row>
    <row r="110" spans="1:23" ht="15" x14ac:dyDescent="0.25">
      <c r="B110" s="160">
        <v>2044</v>
      </c>
      <c r="C110" s="1163">
        <f>HLOOKUP('[4]Advanced Controls'!$B$371,[4]TAM_Area!$C$89:$J$138,B110-2010,FALSE)*'[4]Advanced Controls'!$D$90*'[4]Advanced Controls'!$D$101*10^6/10^9</f>
        <v>2413.6583589441143</v>
      </c>
      <c r="D110" s="1164">
        <f>HLOOKUP('[4]Advanced Controls'!$B$371,[4]TAM_Area!$C$89:$J$138,B110-2010,FALSE)*'[4]Advanced Controls'!$D$90*'[4]Advanced Controls'!$D$102*10^6/10^9</f>
        <v>3643.643205334401</v>
      </c>
      <c r="E110" s="1164">
        <f>HLOOKUP('[4]Advanced Controls'!$B$371,[4]TAM_Area!$C$89:$J$138,B110-2010,FALSE)*'[4]Advanced Controls'!$D$90*'[4]Advanced Controls'!$D$103*10^6/10^9</f>
        <v>1183.6735125538282</v>
      </c>
      <c r="F110" s="1164"/>
      <c r="G110" s="1164"/>
      <c r="H110" s="1318"/>
      <c r="I110" s="1319">
        <f>HLOOKUP('[4]Advanced Controls'!$C$371,[4]TAM_Area!$K$89:$R$138,$B110-2010,FALSE)*'[4]Advanced Controls'!$D$68*'[4]Advanced Controls'!$D$79*10^6/10^9</f>
        <v>822.72775295127121</v>
      </c>
      <c r="J110" s="1320">
        <f>HLOOKUP('[4]Advanced Controls'!$C$371,[4]TAM_Area!$K$89:$R$138,$B110-2010,FALSE)*'[4]Advanced Controls'!$D$68*'[4]Advanced Controls'!$D$80*10^6/10^9</f>
        <v>1262.7228993902886</v>
      </c>
      <c r="K110" s="1320">
        <f>HLOOKUP('[4]Advanced Controls'!$C$371,[4]TAM_Area!$K$89:$R$138,$B110-2010,FALSE)*'[4]Advanced Controls'!$D$68*'[4]Advanced Controls'!$D$81*10^6/10^9</f>
        <v>382.73260651225382</v>
      </c>
      <c r="L110" s="1320"/>
      <c r="M110" s="1171"/>
      <c r="N110" s="1321"/>
      <c r="O110" s="1331">
        <f t="shared" si="1"/>
        <v>3236.3861118953855</v>
      </c>
      <c r="P110" s="1332">
        <f t="shared" si="1"/>
        <v>4906.3661047246896</v>
      </c>
      <c r="Q110" s="1332">
        <f t="shared" si="1"/>
        <v>1566.4061190660821</v>
      </c>
      <c r="R110" s="1177"/>
      <c r="S110" s="1177"/>
      <c r="T110" s="1322"/>
      <c r="U110" s="220" t="s">
        <v>169</v>
      </c>
      <c r="V110" s="152"/>
      <c r="W110" s="152"/>
    </row>
    <row r="111" spans="1:23" ht="15" x14ac:dyDescent="0.25">
      <c r="B111" s="160">
        <v>2045</v>
      </c>
      <c r="C111" s="1163">
        <f>HLOOKUP('[4]Advanced Controls'!$B$371,[4]TAM_Area!$C$89:$J$138,B111-2010,FALSE)*'[4]Advanced Controls'!$D$90*'[4]Advanced Controls'!$D$101*10^6/10^9</f>
        <v>2412.74035626061</v>
      </c>
      <c r="D111" s="1164">
        <f>HLOOKUP('[4]Advanced Controls'!$B$371,[4]TAM_Area!$C$89:$J$138,B111-2010,FALSE)*'[4]Advanced Controls'!$D$90*'[4]Advanced Controls'!$D$102*10^6/10^9</f>
        <v>3642.257394360849</v>
      </c>
      <c r="E111" s="1164">
        <f>HLOOKUP('[4]Advanced Controls'!$B$371,[4]TAM_Area!$C$89:$J$138,B111-2010,FALSE)*'[4]Advanced Controls'!$D$90*'[4]Advanced Controls'!$D$103*10^6/10^9</f>
        <v>1183.2233181603708</v>
      </c>
      <c r="F111" s="1164"/>
      <c r="G111" s="1164"/>
      <c r="H111" s="1318"/>
      <c r="I111" s="1319">
        <f>HLOOKUP('[4]Advanced Controls'!$C$371,[4]TAM_Area!$K$89:$R$138,$B111-2010,FALSE)*'[4]Advanced Controls'!$D$68*'[4]Advanced Controls'!$D$79*10^6/10^9</f>
        <v>824.60415597334054</v>
      </c>
      <c r="J111" s="1320">
        <f>HLOOKUP('[4]Advanced Controls'!$C$371,[4]TAM_Area!$K$89:$R$138,$B111-2010,FALSE)*'[4]Advanced Controls'!$D$68*'[4]Advanced Controls'!$D$80*10^6/10^9</f>
        <v>1265.6028035334909</v>
      </c>
      <c r="K111" s="1320">
        <f>HLOOKUP('[4]Advanced Controls'!$C$371,[4]TAM_Area!$K$89:$R$138,$B111-2010,FALSE)*'[4]Advanced Controls'!$D$68*'[4]Advanced Controls'!$D$81*10^6/10^9</f>
        <v>383.60550841318997</v>
      </c>
      <c r="L111" s="1320"/>
      <c r="M111" s="1171"/>
      <c r="N111" s="1321"/>
      <c r="O111" s="1331">
        <f t="shared" si="1"/>
        <v>3237.3445122339508</v>
      </c>
      <c r="P111" s="1332">
        <f t="shared" si="1"/>
        <v>4907.8601978943398</v>
      </c>
      <c r="Q111" s="1332">
        <f t="shared" si="1"/>
        <v>1566.8288265735607</v>
      </c>
      <c r="R111" s="1177"/>
      <c r="S111" s="1177"/>
      <c r="T111" s="1322"/>
      <c r="U111" s="220" t="s">
        <v>169</v>
      </c>
      <c r="V111" s="152"/>
      <c r="W111" s="152"/>
    </row>
    <row r="112" spans="1:23" ht="15" x14ac:dyDescent="0.25">
      <c r="B112" s="160">
        <v>2046</v>
      </c>
      <c r="C112" s="1163">
        <f>HLOOKUP('[4]Advanced Controls'!$B$371,[4]TAM_Area!$C$89:$J$138,B112-2010,FALSE)*'[4]Advanced Controls'!$D$90*'[4]Advanced Controls'!$D$101*10^6/10^9</f>
        <v>2411.5233021418435</v>
      </c>
      <c r="D112" s="1164">
        <f>HLOOKUP('[4]Advanced Controls'!$B$371,[4]TAM_Area!$C$89:$J$138,B112-2010,FALSE)*'[4]Advanced Controls'!$D$90*'[4]Advanced Controls'!$D$102*10^6/10^9</f>
        <v>3640.4201372552875</v>
      </c>
      <c r="E112" s="1164">
        <f>HLOOKUP('[4]Advanced Controls'!$B$371,[4]TAM_Area!$C$89:$J$138,B112-2010,FALSE)*'[4]Advanced Controls'!$D$90*'[4]Advanced Controls'!$D$103*10^6/10^9</f>
        <v>1182.6264670283995</v>
      </c>
      <c r="F112" s="1164"/>
      <c r="G112" s="1164"/>
      <c r="H112" s="1318"/>
      <c r="I112" s="1319">
        <f>HLOOKUP('[4]Advanced Controls'!$C$371,[4]TAM_Area!$K$89:$R$138,$B112-2010,FALSE)*'[4]Advanced Controls'!$D$68*'[4]Advanced Controls'!$D$79*10^6/10^9</f>
        <v>826.22178855122831</v>
      </c>
      <c r="J112" s="1320">
        <f>HLOOKUP('[4]Advanced Controls'!$C$371,[4]TAM_Area!$K$89:$R$138,$B112-2010,FALSE)*'[4]Advanced Controls'!$D$68*'[4]Advanced Controls'!$D$80*10^6/10^9</f>
        <v>1268.0855466907158</v>
      </c>
      <c r="K112" s="1320">
        <f>HLOOKUP('[4]Advanced Controls'!$C$371,[4]TAM_Area!$K$89:$R$138,$B112-2010,FALSE)*'[4]Advanced Controls'!$D$68*'[4]Advanced Controls'!$D$81*10^6/10^9</f>
        <v>384.35803041174086</v>
      </c>
      <c r="L112" s="1320"/>
      <c r="M112" s="1171"/>
      <c r="N112" s="1321"/>
      <c r="O112" s="1331">
        <f t="shared" si="1"/>
        <v>3237.7450906930717</v>
      </c>
      <c r="P112" s="1332">
        <f t="shared" si="1"/>
        <v>4908.505683946003</v>
      </c>
      <c r="Q112" s="1332">
        <f t="shared" si="1"/>
        <v>1566.9844974401403</v>
      </c>
      <c r="R112" s="1177"/>
      <c r="S112" s="1177"/>
      <c r="T112" s="1322"/>
      <c r="U112" s="220" t="s">
        <v>169</v>
      </c>
      <c r="V112" s="152"/>
      <c r="W112" s="152"/>
    </row>
    <row r="113" spans="1:23" ht="15" x14ac:dyDescent="0.25">
      <c r="B113" s="160">
        <v>2047</v>
      </c>
      <c r="C113" s="1163">
        <f>HLOOKUP('[4]Advanced Controls'!$B$371,[4]TAM_Area!$C$89:$J$138,B113-2010,FALSE)*'[4]Advanced Controls'!$D$90*'[4]Advanced Controls'!$D$101*10^6/10^9</f>
        <v>2410.0047202076976</v>
      </c>
      <c r="D113" s="1164">
        <f>HLOOKUP('[4]Advanced Controls'!$B$371,[4]TAM_Area!$C$89:$J$138,B113-2010,FALSE)*'[4]Advanced Controls'!$D$90*'[4]Advanced Controls'!$D$102*10^6/10^9</f>
        <v>3638.127695690147</v>
      </c>
      <c r="E113" s="1164">
        <f>HLOOKUP('[4]Advanced Controls'!$B$371,[4]TAM_Area!$C$89:$J$138,B113-2010,FALSE)*'[4]Advanced Controls'!$D$90*'[4]Advanced Controls'!$D$103*10^6/10^9</f>
        <v>1181.8817447252493</v>
      </c>
      <c r="F113" s="1164"/>
      <c r="G113" s="1164"/>
      <c r="H113" s="1318"/>
      <c r="I113" s="1319">
        <f>HLOOKUP('[4]Advanced Controls'!$C$371,[4]TAM_Area!$K$89:$R$138,$B113-2010,FALSE)*'[4]Advanced Controls'!$D$68*'[4]Advanced Controls'!$D$79*10^6/10^9</f>
        <v>827.57582896207657</v>
      </c>
      <c r="J113" s="1320">
        <f>HLOOKUP('[4]Advanced Controls'!$C$371,[4]TAM_Area!$K$89:$R$138,$B113-2010,FALSE)*'[4]Advanced Controls'!$D$68*'[4]Advanced Controls'!$D$80*10^6/10^9</f>
        <v>1270.1637284797032</v>
      </c>
      <c r="K113" s="1320">
        <f>HLOOKUP('[4]Advanced Controls'!$C$371,[4]TAM_Area!$K$89:$R$138,$B113-2010,FALSE)*'[4]Advanced Controls'!$D$68*'[4]Advanced Controls'!$D$81*10^6/10^9</f>
        <v>384.98792944444983</v>
      </c>
      <c r="L113" s="1320"/>
      <c r="M113" s="1171"/>
      <c r="N113" s="1321"/>
      <c r="O113" s="1331">
        <f t="shared" si="1"/>
        <v>3237.5805491697743</v>
      </c>
      <c r="P113" s="1332">
        <f t="shared" si="1"/>
        <v>4908.29142416985</v>
      </c>
      <c r="Q113" s="1332">
        <f t="shared" si="1"/>
        <v>1566.869674169699</v>
      </c>
      <c r="R113" s="1177"/>
      <c r="S113" s="1177"/>
      <c r="T113" s="1322"/>
      <c r="U113" s="220" t="s">
        <v>169</v>
      </c>
      <c r="V113" s="152"/>
      <c r="W113" s="152"/>
    </row>
    <row r="114" spans="1:23" ht="15" x14ac:dyDescent="0.25">
      <c r="B114" s="160">
        <v>2048</v>
      </c>
      <c r="C114" s="1163">
        <f>HLOOKUP('[4]Advanced Controls'!$B$371,[4]TAM_Area!$C$89:$J$138,B114-2010,FALSE)*'[4]Advanced Controls'!$D$90*'[4]Advanced Controls'!$D$101*10^6/10^9</f>
        <v>2408.1837360530794</v>
      </c>
      <c r="D114" s="1164">
        <f>HLOOKUP('[4]Advanced Controls'!$B$371,[4]TAM_Area!$C$89:$J$138,B114-2010,FALSE)*'[4]Advanced Controls'!$D$90*'[4]Advanced Controls'!$D$102*10^6/10^9</f>
        <v>3635.3787496690957</v>
      </c>
      <c r="E114" s="1164">
        <f>HLOOKUP('[4]Advanced Controls'!$B$371,[4]TAM_Area!$C$89:$J$138,B114-2010,FALSE)*'[4]Advanced Controls'!$D$90*'[4]Advanced Controls'!$D$103*10^6/10^9</f>
        <v>1180.9887224370639</v>
      </c>
      <c r="F114" s="1164"/>
      <c r="G114" s="1164"/>
      <c r="H114" s="1318"/>
      <c r="I114" s="1319">
        <f>HLOOKUP('[4]Advanced Controls'!$C$371,[4]TAM_Area!$K$89:$R$138,$B114-2010,FALSE)*'[4]Advanced Controls'!$D$68*'[4]Advanced Controls'!$D$79*10^6/10^9</f>
        <v>828.66449799305974</v>
      </c>
      <c r="J114" s="1320">
        <f>HLOOKUP('[4]Advanced Controls'!$C$371,[4]TAM_Area!$K$89:$R$138,$B114-2010,FALSE)*'[4]Advanced Controls'!$D$68*'[4]Advanced Controls'!$D$80*10^6/10^9</f>
        <v>1271.8346181638642</v>
      </c>
      <c r="K114" s="1320">
        <f>HLOOKUP('[4]Advanced Controls'!$C$371,[4]TAM_Area!$K$89:$R$138,$B114-2010,FALSE)*'[4]Advanced Controls'!$D$68*'[4]Advanced Controls'!$D$81*10^6/10^9</f>
        <v>385.49437782225482</v>
      </c>
      <c r="L114" s="1320"/>
      <c r="M114" s="1171"/>
      <c r="N114" s="1321"/>
      <c r="O114" s="1331">
        <f t="shared" si="1"/>
        <v>3236.8482340461392</v>
      </c>
      <c r="P114" s="1332">
        <f t="shared" si="1"/>
        <v>4907.2133678329601</v>
      </c>
      <c r="Q114" s="1332">
        <f t="shared" si="1"/>
        <v>1566.4831002593187</v>
      </c>
      <c r="R114" s="1177"/>
      <c r="S114" s="1177"/>
      <c r="T114" s="1322"/>
      <c r="U114" s="220" t="s">
        <v>169</v>
      </c>
      <c r="V114" s="152"/>
      <c r="W114" s="152"/>
    </row>
    <row r="115" spans="1:23" ht="15" x14ac:dyDescent="0.25">
      <c r="B115" s="160">
        <v>2049</v>
      </c>
      <c r="C115" s="1163">
        <f>HLOOKUP('[4]Advanced Controls'!$B$371,[4]TAM_Area!$C$89:$J$138,B115-2010,FALSE)*'[4]Advanced Controls'!$D$90*'[4]Advanced Controls'!$D$101*10^6/10^9</f>
        <v>2406.0624713996108</v>
      </c>
      <c r="D115" s="1164">
        <f>HLOOKUP('[4]Advanced Controls'!$B$371,[4]TAM_Area!$C$89:$J$138,B115-2010,FALSE)*'[4]Advanced Controls'!$D$90*'[4]Advanced Controls'!$D$102*10^6/10^9</f>
        <v>3632.1765021295109</v>
      </c>
      <c r="E115" s="1164">
        <f>HLOOKUP('[4]Advanced Controls'!$B$371,[4]TAM_Area!$C$89:$J$138,B115-2010,FALSE)*'[4]Advanced Controls'!$D$90*'[4]Advanced Controls'!$D$103*10^6/10^9</f>
        <v>1179.9484406697111</v>
      </c>
      <c r="F115" s="1164"/>
      <c r="G115" s="1164"/>
      <c r="H115" s="1318"/>
      <c r="I115" s="1319">
        <f>HLOOKUP('[4]Advanced Controls'!$C$371,[4]TAM_Area!$K$89:$R$138,$B115-2010,FALSE)*'[4]Advanced Controls'!$D$68*'[4]Advanced Controls'!$D$79*10^6/10^9</f>
        <v>829.48860994900735</v>
      </c>
      <c r="J115" s="1320">
        <f>HLOOKUP('[4]Advanced Controls'!$C$371,[4]TAM_Area!$K$89:$R$138,$B115-2010,FALSE)*'[4]Advanced Controls'!$D$68*'[4]Advanced Controls'!$D$80*10^6/10^9</f>
        <v>1273.0994655385925</v>
      </c>
      <c r="K115" s="1320">
        <f>HLOOKUP('[4]Advanced Controls'!$C$371,[4]TAM_Area!$K$89:$R$138,$B115-2010,FALSE)*'[4]Advanced Controls'!$D$68*'[4]Advanced Controls'!$D$81*10^6/10^9</f>
        <v>385.87775435942194</v>
      </c>
      <c r="L115" s="1320"/>
      <c r="M115" s="1171"/>
      <c r="N115" s="1321"/>
      <c r="O115" s="1331">
        <f t="shared" si="1"/>
        <v>3235.551081348618</v>
      </c>
      <c r="P115" s="1332">
        <f t="shared" si="1"/>
        <v>4905.2759676681035</v>
      </c>
      <c r="Q115" s="1332">
        <f t="shared" si="1"/>
        <v>1565.826195029133</v>
      </c>
      <c r="R115" s="1177"/>
      <c r="S115" s="1177"/>
      <c r="T115" s="1322"/>
      <c r="U115" s="220" t="s">
        <v>169</v>
      </c>
      <c r="V115" s="152"/>
      <c r="W115" s="152"/>
    </row>
    <row r="116" spans="1:23" ht="15" x14ac:dyDescent="0.25">
      <c r="B116" s="160">
        <v>2050</v>
      </c>
      <c r="C116" s="1163">
        <f>HLOOKUP('[4]Advanced Controls'!$B$371,[4]TAM_Area!$C$89:$J$138,B116-2010,FALSE)*'[4]Advanced Controls'!$D$90*'[4]Advanced Controls'!$D$101*10^6/10^9</f>
        <v>2403.6418488291615</v>
      </c>
      <c r="D116" s="1164">
        <f>HLOOKUP('[4]Advanced Controls'!$B$371,[4]TAM_Area!$C$89:$J$138,B116-2010,FALSE)*'[4]Advanced Controls'!$D$90*'[4]Advanced Controls'!$D$102*10^6/10^9</f>
        <v>3628.522345795076</v>
      </c>
      <c r="E116" s="1164">
        <f>HLOOKUP('[4]Advanced Controls'!$B$371,[4]TAM_Area!$C$89:$J$138,B116-2010,FALSE)*'[4]Advanced Controls'!$D$90*'[4]Advanced Controls'!$D$103*10^6/10^9</f>
        <v>1178.7613518632472</v>
      </c>
      <c r="F116" s="1164"/>
      <c r="G116" s="1164"/>
      <c r="H116" s="1318"/>
      <c r="I116" s="1319">
        <f>HLOOKUP('[4]Advanced Controls'!$C$371,[4]TAM_Area!$K$89:$R$138,$B116-2010,FALSE)*'[4]Advanced Controls'!$D$68*'[4]Advanced Controls'!$D$79*10^6/10^9</f>
        <v>830.04731230431605</v>
      </c>
      <c r="J116" s="1320">
        <f>HLOOKUP('[4]Advanced Controls'!$C$371,[4]TAM_Area!$K$89:$R$138,$B116-2010,FALSE)*'[4]Advanced Controls'!$D$68*'[4]Advanced Controls'!$D$80*10^6/10^9</f>
        <v>1273.9569621472349</v>
      </c>
      <c r="K116" s="1320">
        <f>HLOOKUP('[4]Advanced Controls'!$C$371,[4]TAM_Area!$K$89:$R$138,$B116-2010,FALSE)*'[4]Advanced Controls'!$D$68*'[4]Advanced Controls'!$D$81*10^6/10^9</f>
        <v>386.13766246139716</v>
      </c>
      <c r="L116" s="1320"/>
      <c r="M116" s="1171"/>
      <c r="N116" s="1321"/>
      <c r="O116" s="1331">
        <f t="shared" si="1"/>
        <v>3233.6891611334777</v>
      </c>
      <c r="P116" s="1332">
        <f t="shared" si="1"/>
        <v>4902.4793079423107</v>
      </c>
      <c r="Q116" s="1332">
        <f t="shared" si="1"/>
        <v>1564.8990143246444</v>
      </c>
      <c r="R116" s="1177"/>
      <c r="S116" s="1177"/>
      <c r="T116" s="1322"/>
      <c r="U116" s="220" t="s">
        <v>169</v>
      </c>
      <c r="V116" s="152"/>
      <c r="W116" s="152"/>
    </row>
    <row r="117" spans="1:23" ht="15" x14ac:dyDescent="0.25">
      <c r="B117" s="160">
        <v>2051</v>
      </c>
      <c r="C117" s="1163">
        <f>HLOOKUP('[4]Advanced Controls'!$B$371,[4]TAM_Area!$C$89:$J$138,B117-2010,FALSE)*'[4]Advanced Controls'!$D$90*'[4]Advanced Controls'!$D$101*10^6/10^9</f>
        <v>2400.9251111846916</v>
      </c>
      <c r="D117" s="1164">
        <f>HLOOKUP('[4]Advanced Controls'!$B$371,[4]TAM_Area!$C$89:$J$138,B117-2010,FALSE)*'[4]Advanced Controls'!$D$90*'[4]Advanced Controls'!$D$102*10^6/10^9</f>
        <v>3624.421176040762</v>
      </c>
      <c r="E117" s="1164">
        <f>HLOOKUP('[4]Advanced Controls'!$B$371,[4]TAM_Area!$C$89:$J$138,B117-2010,FALSE)*'[4]Advanced Controls'!$D$90*'[4]Advanced Controls'!$D$103*10^6/10^9</f>
        <v>1177.4290463286216</v>
      </c>
      <c r="F117" s="1164"/>
      <c r="G117" s="1164"/>
      <c r="H117" s="1318"/>
      <c r="I117" s="1319">
        <f>HLOOKUP('[4]Advanced Controls'!$C$371,[4]TAM_Area!$K$89:$R$138,$B117-2010,FALSE)*'[4]Advanced Controls'!$D$68*'[4]Advanced Controls'!$D$79*10^6/10^9</f>
        <v>830.33812793642358</v>
      </c>
      <c r="J117" s="1320">
        <f>HLOOKUP('[4]Advanced Controls'!$C$371,[4]TAM_Area!$K$89:$R$138,$B117-2010,FALSE)*'[4]Advanced Controls'!$D$68*'[4]Advanced Controls'!$D$80*10^6/10^9</f>
        <v>1274.4033061010466</v>
      </c>
      <c r="K117" s="1320">
        <f>HLOOKUP('[4]Advanced Controls'!$C$371,[4]TAM_Area!$K$89:$R$138,$B117-2010,FALSE)*'[4]Advanced Controls'!$D$68*'[4]Advanced Controls'!$D$81*10^6/10^9</f>
        <v>386.2729497718006</v>
      </c>
      <c r="L117" s="1320"/>
      <c r="M117" s="1171"/>
      <c r="N117" s="1321"/>
      <c r="O117" s="1331">
        <f t="shared" si="1"/>
        <v>3231.263239121115</v>
      </c>
      <c r="P117" s="1332">
        <f t="shared" si="1"/>
        <v>4898.8244821418084</v>
      </c>
      <c r="Q117" s="1332">
        <f t="shared" si="1"/>
        <v>1563.7019961004221</v>
      </c>
      <c r="R117" s="1177"/>
      <c r="S117" s="1177"/>
      <c r="T117" s="1322"/>
      <c r="U117" s="220" t="s">
        <v>169</v>
      </c>
      <c r="V117" s="152"/>
      <c r="W117" s="152"/>
    </row>
    <row r="118" spans="1:23" ht="15" x14ac:dyDescent="0.25">
      <c r="B118" s="160">
        <v>2052</v>
      </c>
      <c r="C118" s="1163">
        <f>HLOOKUP('[4]Advanced Controls'!$B$371,[4]TAM_Area!$C$89:$J$138,B118-2010,FALSE)*'[4]Advanced Controls'!$D$90*'[4]Advanced Controls'!$D$101*10^6/10^9</f>
        <v>2397.9101810582256</v>
      </c>
      <c r="D118" s="1164">
        <f>HLOOKUP('[4]Advanced Controls'!$B$371,[4]TAM_Area!$C$89:$J$138,B118-2010,FALSE)*'[4]Advanced Controls'!$D$90*'[4]Advanced Controls'!$D$102*10^6/10^9</f>
        <v>3619.8698568247896</v>
      </c>
      <c r="E118" s="1164">
        <f>HLOOKUP('[4]Advanced Controls'!$B$371,[4]TAM_Area!$C$89:$J$138,B118-2010,FALSE)*'[4]Advanced Controls'!$D$90*'[4]Advanced Controls'!$D$103*10^6/10^9</f>
        <v>1175.9505052916627</v>
      </c>
      <c r="F118" s="1164"/>
      <c r="G118" s="1164"/>
      <c r="H118" s="1318"/>
      <c r="I118" s="1319">
        <f>HLOOKUP('[4]Advanced Controls'!$C$371,[4]TAM_Area!$K$89:$R$138,$B118-2010,FALSE)*'[4]Advanced Controls'!$D$68*'[4]Advanced Controls'!$D$79*10^6/10^9</f>
        <v>830.3549228548311</v>
      </c>
      <c r="J118" s="1320">
        <f>HLOOKUP('[4]Advanced Controls'!$C$371,[4]TAM_Area!$K$89:$R$138,$B118-2010,FALSE)*'[4]Advanced Controls'!$D$68*'[4]Advanced Controls'!$D$80*10^6/10^9</f>
        <v>1274.4290829488441</v>
      </c>
      <c r="K118" s="1320">
        <f>HLOOKUP('[4]Advanced Controls'!$C$371,[4]TAM_Area!$K$89:$R$138,$B118-2010,FALSE)*'[4]Advanced Controls'!$D$68*'[4]Advanced Controls'!$D$81*10^6/10^9</f>
        <v>386.28076276081811</v>
      </c>
      <c r="L118" s="1320"/>
      <c r="M118" s="1171"/>
      <c r="N118" s="1321"/>
      <c r="O118" s="1331">
        <f t="shared" si="1"/>
        <v>3228.2651039130569</v>
      </c>
      <c r="P118" s="1332">
        <f t="shared" si="1"/>
        <v>4894.2989397736337</v>
      </c>
      <c r="Q118" s="1332">
        <f t="shared" si="1"/>
        <v>1562.2312680524808</v>
      </c>
      <c r="R118" s="1177"/>
      <c r="S118" s="1177"/>
      <c r="T118" s="1322"/>
      <c r="U118" s="220" t="s">
        <v>169</v>
      </c>
      <c r="V118" s="152"/>
      <c r="W118" s="152"/>
    </row>
    <row r="119" spans="1:23" ht="15" x14ac:dyDescent="0.25">
      <c r="B119" s="160">
        <v>2053</v>
      </c>
      <c r="C119" s="1163">
        <f>HLOOKUP('[4]Advanced Controls'!$B$371,[4]TAM_Area!$C$89:$J$138,B119-2010,FALSE)*'[4]Advanced Controls'!$D$90*'[4]Advanced Controls'!$D$101*10^6/10^9</f>
        <v>2394.585650171442</v>
      </c>
      <c r="D119" s="1164">
        <f>HLOOKUP('[4]Advanced Controls'!$B$371,[4]TAM_Area!$C$89:$J$138,B119-2010,FALSE)*'[4]Advanced Controls'!$D$90*'[4]Advanced Controls'!$D$102*10^6/10^9</f>
        <v>3614.8511662832448</v>
      </c>
      <c r="E119" s="1164">
        <f>HLOOKUP('[4]Advanced Controls'!$B$371,[4]TAM_Area!$C$89:$J$138,B119-2010,FALSE)*'[4]Advanced Controls'!$D$90*'[4]Advanced Controls'!$D$103*10^6/10^9</f>
        <v>1174.3201340596402</v>
      </c>
      <c r="F119" s="1164"/>
      <c r="G119" s="1164"/>
      <c r="H119" s="1318"/>
      <c r="I119" s="1319">
        <f>HLOOKUP('[4]Advanced Controls'!$C$371,[4]TAM_Area!$K$89:$R$138,$B119-2010,FALSE)*'[4]Advanced Controls'!$D$68*'[4]Advanced Controls'!$D$79*10^6/10^9</f>
        <v>830.08860010383194</v>
      </c>
      <c r="J119" s="1320">
        <f>HLOOKUP('[4]Advanced Controls'!$C$371,[4]TAM_Area!$K$89:$R$138,$B119-2010,FALSE)*'[4]Advanced Controls'!$D$68*'[4]Advanced Controls'!$D$80*10^6/10^9</f>
        <v>1274.0203306792034</v>
      </c>
      <c r="K119" s="1320">
        <f>HLOOKUP('[4]Advanced Controls'!$C$371,[4]TAM_Area!$K$89:$R$138,$B119-2010,FALSE)*'[4]Advanced Controls'!$D$68*'[4]Advanced Controls'!$D$81*10^6/10^9</f>
        <v>386.15686952846056</v>
      </c>
      <c r="L119" s="1320"/>
      <c r="M119" s="1171"/>
      <c r="N119" s="1321"/>
      <c r="O119" s="1331">
        <f t="shared" si="1"/>
        <v>3224.6742502752741</v>
      </c>
      <c r="P119" s="1332">
        <f t="shared" si="1"/>
        <v>4888.871496962448</v>
      </c>
      <c r="Q119" s="1332">
        <f t="shared" si="1"/>
        <v>1560.4770035881006</v>
      </c>
      <c r="R119" s="1177"/>
      <c r="S119" s="1177"/>
      <c r="T119" s="1322"/>
      <c r="U119" s="220" t="s">
        <v>169</v>
      </c>
      <c r="V119" s="152"/>
      <c r="W119" s="152"/>
    </row>
    <row r="120" spans="1:23" ht="15" x14ac:dyDescent="0.25">
      <c r="B120" s="160">
        <v>2054</v>
      </c>
      <c r="C120" s="1163">
        <f>HLOOKUP('[4]Advanced Controls'!$B$371,[4]TAM_Area!$C$89:$J$138,B120-2010,FALSE)*'[4]Advanced Controls'!$D$90*'[4]Advanced Controls'!$D$101*10^6/10^9</f>
        <v>2390.9374290266496</v>
      </c>
      <c r="D120" s="1164">
        <f>HLOOKUP('[4]Advanced Controls'!$B$371,[4]TAM_Area!$C$89:$J$138,B120-2010,FALSE)*'[4]Advanced Controls'!$D$90*'[4]Advanced Controls'!$D$102*10^6/10^9</f>
        <v>3609.3438350006195</v>
      </c>
      <c r="E120" s="1164">
        <f>HLOOKUP('[4]Advanced Controls'!$B$371,[4]TAM_Area!$C$89:$J$138,B120-2010,FALSE)*'[4]Advanced Controls'!$D$90*'[4]Advanced Controls'!$D$103*10^6/10^9</f>
        <v>1172.5310230526793</v>
      </c>
      <c r="F120" s="1164"/>
      <c r="G120" s="1164"/>
      <c r="H120" s="1318"/>
      <c r="I120" s="1319">
        <f>HLOOKUP('[4]Advanced Controls'!$C$371,[4]TAM_Area!$K$89:$R$138,$B120-2010,FALSE)*'[4]Advanced Controls'!$D$68*'[4]Advanced Controls'!$D$79*10^6/10^9</f>
        <v>829.52858342644606</v>
      </c>
      <c r="J120" s="1320">
        <f>HLOOKUP('[4]Advanced Controls'!$C$371,[4]TAM_Area!$K$89:$R$138,$B120-2010,FALSE)*'[4]Advanced Controls'!$D$68*'[4]Advanced Controls'!$D$80*10^6/10^9</f>
        <v>1273.160816848487</v>
      </c>
      <c r="K120" s="1320">
        <f>HLOOKUP('[4]Advanced Controls'!$C$371,[4]TAM_Area!$K$89:$R$138,$B120-2010,FALSE)*'[4]Advanced Controls'!$D$68*'[4]Advanced Controls'!$D$81*10^6/10^9</f>
        <v>385.89635000440489</v>
      </c>
      <c r="L120" s="1320"/>
      <c r="M120" s="1171"/>
      <c r="N120" s="1321"/>
      <c r="O120" s="1331">
        <f t="shared" si="1"/>
        <v>3220.4660124530956</v>
      </c>
      <c r="P120" s="1332">
        <f t="shared" si="1"/>
        <v>4882.5046518491063</v>
      </c>
      <c r="Q120" s="1332">
        <f t="shared" si="1"/>
        <v>1558.4273730570842</v>
      </c>
      <c r="R120" s="1177"/>
      <c r="S120" s="1177"/>
      <c r="T120" s="1322"/>
      <c r="U120" s="220" t="s">
        <v>169</v>
      </c>
      <c r="V120" s="152"/>
      <c r="W120" s="152"/>
    </row>
    <row r="121" spans="1:23" ht="15" x14ac:dyDescent="0.25">
      <c r="B121" s="160">
        <v>2055</v>
      </c>
      <c r="C121" s="1163">
        <f>HLOOKUP('[4]Advanced Controls'!$B$371,[4]TAM_Area!$C$89:$J$138,B121-2010,FALSE)*'[4]Advanced Controls'!$D$90*'[4]Advanced Controls'!$D$101*10^6/10^9</f>
        <v>2386.9583002292748</v>
      </c>
      <c r="D121" s="1164">
        <f>HLOOKUP('[4]Advanced Controls'!$B$371,[4]TAM_Area!$C$89:$J$138,B121-2010,FALSE)*'[4]Advanced Controls'!$D$90*'[4]Advanced Controls'!$D$102*10^6/10^9</f>
        <v>3603.3369676442767</v>
      </c>
      <c r="E121" s="1164">
        <f>HLOOKUP('[4]Advanced Controls'!$B$371,[4]TAM_Area!$C$89:$J$138,B121-2010,FALSE)*'[4]Advanced Controls'!$D$90*'[4]Advanced Controls'!$D$103*10^6/10^9</f>
        <v>1170.5796328142721</v>
      </c>
      <c r="F121" s="1164"/>
      <c r="G121" s="1164"/>
      <c r="H121" s="1318"/>
      <c r="I121" s="1319">
        <f>HLOOKUP('[4]Advanced Controls'!$C$371,[4]TAM_Area!$K$89:$R$138,$B121-2010,FALSE)*'[4]Advanced Controls'!$D$68*'[4]Advanced Controls'!$D$79*10^6/10^9</f>
        <v>828.66715916734336</v>
      </c>
      <c r="J121" s="1320">
        <f>HLOOKUP('[4]Advanced Controls'!$C$371,[4]TAM_Area!$K$89:$R$138,$B121-2010,FALSE)*'[4]Advanced Controls'!$D$68*'[4]Advanced Controls'!$D$80*10^6/10^9</f>
        <v>1271.8387025352683</v>
      </c>
      <c r="K121" s="1320">
        <f>HLOOKUP('[4]Advanced Controls'!$C$371,[4]TAM_Area!$K$89:$R$138,$B121-2010,FALSE)*'[4]Advanced Controls'!$D$68*'[4]Advanced Controls'!$D$81*10^6/10^9</f>
        <v>385.49561579941837</v>
      </c>
      <c r="L121" s="1320"/>
      <c r="M121" s="1171"/>
      <c r="N121" s="1321"/>
      <c r="O121" s="1331">
        <f t="shared" si="1"/>
        <v>3215.6254593966182</v>
      </c>
      <c r="P121" s="1332">
        <f t="shared" si="1"/>
        <v>4875.1756701795448</v>
      </c>
      <c r="Q121" s="1332">
        <f t="shared" si="1"/>
        <v>1556.0752486136905</v>
      </c>
      <c r="R121" s="1177"/>
      <c r="S121" s="1177"/>
      <c r="T121" s="1322"/>
      <c r="U121" s="220" t="s">
        <v>169</v>
      </c>
      <c r="V121" s="152"/>
      <c r="W121" s="152"/>
    </row>
    <row r="122" spans="1:23" ht="15" x14ac:dyDescent="0.25">
      <c r="B122" s="160">
        <v>2056</v>
      </c>
      <c r="C122" s="1163">
        <f>HLOOKUP('[4]Advanced Controls'!$B$371,[4]TAM_Area!$C$89:$J$138,B122-2010,FALSE)*'[4]Advanced Controls'!$D$90*'[4]Advanced Controls'!$D$101*10^6/10^9</f>
        <v>2382.6512002057143</v>
      </c>
      <c r="D122" s="1164">
        <f>HLOOKUP('[4]Advanced Controls'!$B$371,[4]TAM_Area!$C$89:$J$138,B122-2010,FALSE)*'[4]Advanced Controls'!$D$90*'[4]Advanced Controls'!$D$102*10^6/10^9</f>
        <v>3596.8349970247045</v>
      </c>
      <c r="E122" s="1164">
        <f>HLOOKUP('[4]Advanced Controls'!$B$371,[4]TAM_Area!$C$89:$J$138,B122-2010,FALSE)*'[4]Advanced Controls'!$D$90*'[4]Advanced Controls'!$D$103*10^6/10^9</f>
        <v>1168.4674033867248</v>
      </c>
      <c r="F122" s="1164"/>
      <c r="G122" s="1164"/>
      <c r="H122" s="1318"/>
      <c r="I122" s="1319">
        <f>HLOOKUP('[4]Advanced Controls'!$C$371,[4]TAM_Area!$K$89:$R$138,$B122-2010,FALSE)*'[4]Advanced Controls'!$D$68*'[4]Advanced Controls'!$D$79*10^6/10^9</f>
        <v>827.50148773883882</v>
      </c>
      <c r="J122" s="1320">
        <f>HLOOKUP('[4]Advanced Controls'!$C$371,[4]TAM_Area!$K$89:$R$138,$B122-2010,FALSE)*'[4]Advanced Controls'!$D$68*'[4]Advanced Controls'!$D$80*10^6/10^9</f>
        <v>1270.0496295391799</v>
      </c>
      <c r="K122" s="1320">
        <f>HLOOKUP('[4]Advanced Controls'!$C$371,[4]TAM_Area!$K$89:$R$138,$B122-2010,FALSE)*'[4]Advanced Controls'!$D$68*'[4]Advanced Controls'!$D$81*10^6/10^9</f>
        <v>384.95334593849782</v>
      </c>
      <c r="L122" s="1320"/>
      <c r="M122" s="1171"/>
      <c r="N122" s="1321"/>
      <c r="O122" s="1331">
        <f t="shared" si="1"/>
        <v>3210.1526879445532</v>
      </c>
      <c r="P122" s="1332">
        <f t="shared" si="1"/>
        <v>4866.884626563884</v>
      </c>
      <c r="Q122" s="1332">
        <f t="shared" si="1"/>
        <v>1553.4207493252225</v>
      </c>
      <c r="R122" s="1177"/>
      <c r="S122" s="1177"/>
      <c r="T122" s="1322"/>
      <c r="U122" s="220" t="s">
        <v>169</v>
      </c>
      <c r="V122" s="152"/>
      <c r="W122" s="152"/>
    </row>
    <row r="123" spans="1:23" ht="15" x14ac:dyDescent="0.25">
      <c r="B123" s="160">
        <v>2057</v>
      </c>
      <c r="C123" s="1163">
        <f>HLOOKUP('[4]Advanced Controls'!$B$371,[4]TAM_Area!$C$89:$J$138,B123-2010,FALSE)*'[4]Advanced Controls'!$D$90*'[4]Advanced Controls'!$D$101*10^6/10^9</f>
        <v>2378.0310379762122</v>
      </c>
      <c r="D123" s="1164">
        <f>HLOOKUP('[4]Advanced Controls'!$B$371,[4]TAM_Area!$C$89:$J$138,B123-2010,FALSE)*'[4]Advanced Controls'!$D$90*'[4]Advanced Controls'!$D$102*10^6/10^9</f>
        <v>3589.8604297034071</v>
      </c>
      <c r="E123" s="1164">
        <f>HLOOKUP('[4]Advanced Controls'!$B$371,[4]TAM_Area!$C$89:$J$138,B123-2010,FALSE)*'[4]Advanced Controls'!$D$90*'[4]Advanced Controls'!$D$103*10^6/10^9</f>
        <v>1166.2016462490178</v>
      </c>
      <c r="F123" s="1164"/>
      <c r="G123" s="1164"/>
      <c r="H123" s="1318"/>
      <c r="I123" s="1319">
        <f>HLOOKUP('[4]Advanced Controls'!$C$371,[4]TAM_Area!$K$89:$R$138,$B123-2010,FALSE)*'[4]Advanced Controls'!$D$68*'[4]Advanced Controls'!$D$79*10^6/10^9</f>
        <v>826.03327303691037</v>
      </c>
      <c r="J123" s="1320">
        <f>HLOOKUP('[4]Advanced Controls'!$C$371,[4]TAM_Area!$K$89:$R$138,$B123-2010,FALSE)*'[4]Advanced Controls'!$D$68*'[4]Advanced Controls'!$D$80*10^6/10^9</f>
        <v>1267.7962130004814</v>
      </c>
      <c r="K123" s="1320">
        <f>HLOOKUP('[4]Advanced Controls'!$C$371,[4]TAM_Area!$K$89:$R$138,$B123-2010,FALSE)*'[4]Advanced Controls'!$D$68*'[4]Advanced Controls'!$D$81*10^6/10^9</f>
        <v>384.27033307333932</v>
      </c>
      <c r="L123" s="1320"/>
      <c r="M123" s="1171"/>
      <c r="N123" s="1321"/>
      <c r="O123" s="1331">
        <f t="shared" si="1"/>
        <v>3204.0643110131227</v>
      </c>
      <c r="P123" s="1332">
        <f t="shared" si="1"/>
        <v>4857.6566427038888</v>
      </c>
      <c r="Q123" s="1332">
        <f t="shared" si="1"/>
        <v>1550.4719793223571</v>
      </c>
      <c r="R123" s="1177"/>
      <c r="S123" s="1177"/>
      <c r="T123" s="1322"/>
      <c r="U123" s="220" t="s">
        <v>169</v>
      </c>
      <c r="V123" s="152"/>
      <c r="W123" s="152"/>
    </row>
    <row r="124" spans="1:23" ht="15" x14ac:dyDescent="0.25">
      <c r="A124" s="160"/>
      <c r="B124" s="160">
        <v>2058</v>
      </c>
      <c r="C124" s="1163">
        <f>HLOOKUP('[4]Advanced Controls'!$B$371,[4]TAM_Area!$C$89:$J$138,B124-2010,FALSE)*'[4]Advanced Controls'!$D$90*'[4]Advanced Controls'!$D$101*10^6/10^9</f>
        <v>2373.1208769788032</v>
      </c>
      <c r="D124" s="1164">
        <f>HLOOKUP('[4]Advanced Controls'!$B$371,[4]TAM_Area!$C$89:$J$138,B124-2010,FALSE)*'[4]Advanced Controls'!$D$90*'[4]Advanced Controls'!$D$102*10^6/10^9</f>
        <v>3582.4480820987806</v>
      </c>
      <c r="E124" s="1164">
        <f>HLOOKUP('[4]Advanced Controls'!$B$371,[4]TAM_Area!$C$89:$J$138,B124-2010,FALSE)*'[4]Advanced Controls'!$D$90*'[4]Advanced Controls'!$D$103*10^6/10^9</f>
        <v>1163.7936718588271</v>
      </c>
      <c r="F124" s="1164"/>
      <c r="G124" s="1164"/>
      <c r="H124" s="1318"/>
      <c r="I124" s="1319">
        <f>HLOOKUP('[4]Advanced Controls'!$C$371,[4]TAM_Area!$K$89:$R$138,$B124-2010,FALSE)*'[4]Advanced Controls'!$D$68*'[4]Advanced Controls'!$D$79*10^6/10^9</f>
        <v>824.26627524666333</v>
      </c>
      <c r="J124" s="1320">
        <f>HLOOKUP('[4]Advanced Controls'!$C$371,[4]TAM_Area!$K$89:$R$138,$B124-2010,FALSE)*'[4]Advanced Controls'!$D$68*'[4]Advanced Controls'!$D$80*10^6/10^9</f>
        <v>1265.0842240528457</v>
      </c>
      <c r="K124" s="1320">
        <f>HLOOKUP('[4]Advanced Controls'!$C$371,[4]TAM_Area!$K$89:$R$138,$B124-2010,FALSE)*'[4]Advanced Controls'!$D$68*'[4]Advanced Controls'!$D$81*10^6/10^9</f>
        <v>383.44832644048091</v>
      </c>
      <c r="L124" s="1320"/>
      <c r="M124" s="1171"/>
      <c r="N124" s="1321"/>
      <c r="O124" s="1331">
        <f t="shared" si="1"/>
        <v>3197.3871522254667</v>
      </c>
      <c r="P124" s="1332">
        <f t="shared" si="1"/>
        <v>4847.5323061516265</v>
      </c>
      <c r="Q124" s="1332">
        <f t="shared" si="1"/>
        <v>1547.2419982993081</v>
      </c>
      <c r="R124" s="1177"/>
      <c r="S124" s="1177"/>
      <c r="T124" s="1322"/>
      <c r="U124" s="220" t="s">
        <v>169</v>
      </c>
    </row>
    <row r="125" spans="1:23" ht="15" x14ac:dyDescent="0.25">
      <c r="A125" s="160"/>
      <c r="B125" s="160">
        <v>2059</v>
      </c>
      <c r="C125" s="1163">
        <f>HLOOKUP('[4]Advanced Controls'!$B$371,[4]TAM_Area!$C$89:$J$138,B125-2010,FALSE)*'[4]Advanced Controls'!$D$90*'[4]Advanced Controls'!$D$101*10^6/10^9</f>
        <v>2367.9509269685714</v>
      </c>
      <c r="D125" s="1164">
        <f>HLOOKUP('[4]Advanced Controls'!$B$371,[4]TAM_Area!$C$89:$J$138,B125-2010,FALSE)*'[4]Advanced Controls'!$D$90*'[4]Advanced Controls'!$D$102*10^6/10^9</f>
        <v>3574.6435586636812</v>
      </c>
      <c r="E125" s="1164">
        <f>HLOOKUP('[4]Advanced Controls'!$B$371,[4]TAM_Area!$C$89:$J$138,B125-2010,FALSE)*'[4]Advanced Controls'!$D$90*'[4]Advanced Controls'!$D$103*10^6/10^9</f>
        <v>1161.2582952734613</v>
      </c>
      <c r="F125" s="1164"/>
      <c r="G125" s="1164"/>
      <c r="H125" s="1318"/>
      <c r="I125" s="1319">
        <f>HLOOKUP('[4]Advanced Controls'!$C$371,[4]TAM_Area!$K$89:$R$138,$B125-2010,FALSE)*'[4]Advanced Controls'!$D$68*'[4]Advanced Controls'!$D$79*10^6/10^9</f>
        <v>822.20675568436479</v>
      </c>
      <c r="J125" s="1320">
        <f>HLOOKUP('[4]Advanced Controls'!$C$371,[4]TAM_Area!$K$89:$R$138,$B125-2010,FALSE)*'[4]Advanced Controls'!$D$68*'[4]Advanced Controls'!$D$80*10^6/10^9</f>
        <v>1261.9232725670984</v>
      </c>
      <c r="K125" s="1320">
        <f>HLOOKUP('[4]Advanced Controls'!$C$371,[4]TAM_Area!$K$89:$R$138,$B125-2010,FALSE)*'[4]Advanced Controls'!$D$68*'[4]Advanced Controls'!$D$81*10^6/10^9</f>
        <v>382.49023880163071</v>
      </c>
      <c r="L125" s="1320"/>
      <c r="M125" s="1171"/>
      <c r="N125" s="1321"/>
      <c r="O125" s="1331">
        <f t="shared" si="1"/>
        <v>3190.1576826529363</v>
      </c>
      <c r="P125" s="1332">
        <f t="shared" si="1"/>
        <v>4836.5668312307798</v>
      </c>
      <c r="Q125" s="1332">
        <f t="shared" si="1"/>
        <v>1543.748534075092</v>
      </c>
      <c r="R125" s="1177"/>
      <c r="S125" s="1177"/>
      <c r="T125" s="1322"/>
      <c r="U125" s="220" t="s">
        <v>169</v>
      </c>
    </row>
    <row r="126" spans="1:23" ht="15.6" thickBot="1" x14ac:dyDescent="0.3">
      <c r="A126" s="160"/>
      <c r="B126" s="160">
        <v>2060</v>
      </c>
      <c r="C126" s="1188">
        <f>HLOOKUP('[4]Advanced Controls'!$B$371,[4]TAM_Area!$C$89:$J$138,B126-2010,FALSE)*'[4]Advanced Controls'!$D$90*'[4]Advanced Controls'!$D$101*10^6/10^9</f>
        <v>2362.5492437031417</v>
      </c>
      <c r="D126" s="1189">
        <f>HLOOKUP('[4]Advanced Controls'!$B$371,[4]TAM_Area!$C$89:$J$138,B126-2010,FALSE)*'[4]Advanced Controls'!$D$90*'[4]Advanced Controls'!$D$102*10^6/10^9</f>
        <v>3566.4892121901976</v>
      </c>
      <c r="E126" s="1189">
        <f>HLOOKUP('[4]Advanced Controls'!$B$371,[4]TAM_Area!$C$89:$J$138,B126-2010,FALSE)*'[4]Advanced Controls'!$D$90*'[4]Advanced Controls'!$D$103*10^6/10^9</f>
        <v>1158.6092752160862</v>
      </c>
      <c r="F126" s="1189"/>
      <c r="G126" s="1189"/>
      <c r="H126" s="1323"/>
      <c r="I126" s="1193">
        <f>HLOOKUP('[4]Advanced Controls'!$C$371,[4]TAM_Area!$K$89:$R$138,$B126-2010,FALSE)*'[4]Advanced Controls'!$D$68*'[4]Advanced Controls'!$D$79*10^6/10^9</f>
        <v>819.86064522986419</v>
      </c>
      <c r="J126" s="1194">
        <f>HLOOKUP('[4]Advanced Controls'!$C$371,[4]TAM_Area!$K$89:$R$138,$B126-2010,FALSE)*'[4]Advanced Controls'!$D$68*'[4]Advanced Controls'!$D$80*10^6/10^9</f>
        <v>1258.3224612601141</v>
      </c>
      <c r="K126" s="1324">
        <f>HLOOKUP('[4]Advanced Controls'!$C$371,[4]TAM_Area!$K$89:$R$138,$B126-2010,FALSE)*'[4]Advanced Controls'!$D$68*'[4]Advanced Controls'!$D$81*10^6/10^9</f>
        <v>381.39882919961406</v>
      </c>
      <c r="L126" s="1324"/>
      <c r="M126" s="1196"/>
      <c r="N126" s="1325"/>
      <c r="O126" s="1333">
        <f t="shared" si="1"/>
        <v>3182.4098889330057</v>
      </c>
      <c r="P126" s="1334">
        <f t="shared" si="1"/>
        <v>4824.8116734503119</v>
      </c>
      <c r="Q126" s="1334">
        <f t="shared" si="1"/>
        <v>1540.0081044157002</v>
      </c>
      <c r="R126" s="1202"/>
      <c r="S126" s="1202"/>
      <c r="T126" s="1326"/>
      <c r="U126" s="220" t="s">
        <v>169</v>
      </c>
    </row>
    <row r="127" spans="1:23" x14ac:dyDescent="0.25">
      <c r="A127" s="160"/>
      <c r="V127" s="152"/>
      <c r="W127" s="152"/>
    </row>
    <row r="128" spans="1:23" x14ac:dyDescent="0.25">
      <c r="A128" s="160"/>
      <c r="V128" s="152"/>
      <c r="W128" s="152"/>
    </row>
    <row r="129" spans="1:52" x14ac:dyDescent="0.25">
      <c r="A129" s="191" t="s">
        <v>311</v>
      </c>
    </row>
    <row r="130" spans="1:52" x14ac:dyDescent="0.25">
      <c r="A130" s="191"/>
    </row>
    <row r="131" spans="1:52" x14ac:dyDescent="0.25">
      <c r="A131" s="160"/>
      <c r="V131" s="152"/>
      <c r="W131" s="152"/>
      <c r="X131" s="152"/>
      <c r="AD131" s="152"/>
      <c r="AE131" s="152"/>
      <c r="AF131" s="152"/>
    </row>
    <row r="132" spans="1:52" s="128" customFormat="1" x14ac:dyDescent="0.25">
      <c r="A132" s="201"/>
      <c r="C132" s="146"/>
      <c r="D132" s="146"/>
      <c r="E132" s="146"/>
      <c r="F132" s="146"/>
      <c r="G132" s="146"/>
      <c r="H132" s="146"/>
      <c r="I132" s="146"/>
      <c r="J132" s="146"/>
      <c r="K132" s="146"/>
      <c r="L132" s="146"/>
      <c r="M132" s="146"/>
      <c r="N132" s="146"/>
      <c r="O132" s="146"/>
      <c r="P132" s="146"/>
      <c r="V132" s="202"/>
      <c r="W132" s="202"/>
      <c r="X132" s="202"/>
      <c r="AD132" s="202"/>
      <c r="AE132" s="202"/>
      <c r="AF132" s="202"/>
    </row>
    <row r="133" spans="1:52" s="128" customFormat="1" x14ac:dyDescent="0.25">
      <c r="A133" s="201"/>
      <c r="C133" s="146"/>
      <c r="D133" s="146"/>
      <c r="E133" s="146"/>
      <c r="F133" s="146"/>
      <c r="G133" s="146"/>
      <c r="H133" s="146"/>
      <c r="I133" s="146"/>
      <c r="J133" s="146"/>
      <c r="K133" s="146"/>
      <c r="L133" s="146"/>
      <c r="M133" s="146"/>
      <c r="N133" s="146"/>
      <c r="O133" s="146"/>
      <c r="P133" s="146"/>
      <c r="V133" s="202"/>
      <c r="W133" s="202"/>
      <c r="X133" s="202"/>
      <c r="AD133" s="202"/>
      <c r="AE133" s="202"/>
      <c r="AF133" s="202"/>
    </row>
    <row r="134" spans="1:52" x14ac:dyDescent="0.25">
      <c r="A134" s="160"/>
      <c r="V134" s="152"/>
      <c r="W134" s="152"/>
    </row>
    <row r="135" spans="1:52" x14ac:dyDescent="0.25">
      <c r="A135" s="160"/>
      <c r="V135" s="152"/>
      <c r="W135" s="152"/>
    </row>
    <row r="136" spans="1:52" x14ac:dyDescent="0.25">
      <c r="A136" s="191"/>
    </row>
    <row r="137" spans="1:52" ht="17.399999999999999" x14ac:dyDescent="0.25">
      <c r="A137" s="243" t="s">
        <v>151</v>
      </c>
    </row>
    <row r="138" spans="1:52" x14ac:dyDescent="0.25">
      <c r="B138" s="203"/>
      <c r="C138" s="203"/>
      <c r="D138" s="149"/>
      <c r="E138" s="149"/>
      <c r="F138" s="149"/>
      <c r="G138" s="149"/>
      <c r="H138" s="149"/>
      <c r="I138" s="149"/>
      <c r="J138" s="149"/>
      <c r="K138" s="149"/>
      <c r="L138" s="149"/>
      <c r="M138" s="149"/>
      <c r="N138" s="149"/>
      <c r="O138" s="149"/>
      <c r="P138" s="149"/>
      <c r="Q138" s="150"/>
      <c r="R138" s="150"/>
      <c r="S138" s="150"/>
      <c r="T138" s="150"/>
      <c r="U138" s="150"/>
      <c r="V138" s="150"/>
      <c r="W138" s="150"/>
    </row>
    <row r="139" spans="1:52" s="130" customFormat="1" ht="13.8" thickBot="1" x14ac:dyDescent="0.3">
      <c r="A139" s="196"/>
      <c r="B139" s="148"/>
      <c r="C139" s="148"/>
      <c r="D139" s="149"/>
      <c r="E139" s="149"/>
      <c r="F139" s="149"/>
      <c r="G139" s="149"/>
      <c r="H139" s="149"/>
      <c r="I139" s="149"/>
      <c r="J139" s="149"/>
      <c r="K139" s="149"/>
      <c r="L139" s="149"/>
      <c r="M139" s="149"/>
      <c r="N139" s="149"/>
      <c r="O139" s="149"/>
      <c r="P139" s="149"/>
      <c r="Q139" s="150"/>
      <c r="R139" s="150"/>
      <c r="S139" s="150"/>
      <c r="T139" s="150"/>
      <c r="U139" s="150"/>
      <c r="V139" s="150"/>
      <c r="W139" s="150"/>
      <c r="X139" s="109"/>
      <c r="Y139" s="109"/>
      <c r="Z139" s="109"/>
      <c r="AA139" s="109"/>
      <c r="AB139" s="109"/>
      <c r="AC139" s="109"/>
      <c r="AD139" s="109"/>
      <c r="AE139" s="109"/>
      <c r="AF139" s="109"/>
      <c r="AG139" s="109"/>
      <c r="AH139" s="109"/>
      <c r="AI139" s="109"/>
      <c r="AJ139" s="109"/>
      <c r="AK139" s="109"/>
      <c r="AL139" s="109"/>
      <c r="AM139" s="109"/>
      <c r="AN139" s="109"/>
      <c r="AO139" s="109"/>
      <c r="AP139" s="109"/>
      <c r="AQ139" s="109"/>
      <c r="AR139" s="109"/>
      <c r="AS139" s="109"/>
      <c r="AT139" s="109"/>
      <c r="AU139" s="109"/>
      <c r="AV139" s="109"/>
      <c r="AW139" s="109"/>
      <c r="AX139" s="109"/>
      <c r="AY139" s="109"/>
      <c r="AZ139" s="109"/>
    </row>
    <row r="140" spans="1:52" ht="16.2" customHeight="1" thickBot="1" x14ac:dyDescent="0.3">
      <c r="A140" s="153" t="s">
        <v>150</v>
      </c>
      <c r="C140" s="1711" t="str">
        <f>A160</f>
        <v>Space Heating - Residential</v>
      </c>
      <c r="D140" s="1712"/>
      <c r="E140" s="1712"/>
      <c r="F140" s="1712"/>
      <c r="G140" s="1712"/>
      <c r="H140" s="1727"/>
      <c r="I140" s="1728" t="str">
        <f>A161</f>
        <v>Space Heating - Commercial</v>
      </c>
      <c r="J140" s="1729"/>
      <c r="K140" s="1729"/>
      <c r="L140" s="1729"/>
      <c r="M140" s="1729"/>
      <c r="N140" s="1730"/>
      <c r="O140" s="1716" t="str">
        <f>A162</f>
        <v>Space Heating - Total</v>
      </c>
      <c r="P140" s="1717"/>
      <c r="Q140" s="1717"/>
      <c r="R140" s="1717"/>
      <c r="S140" s="1717"/>
      <c r="T140" s="1718"/>
      <c r="V140" s="143"/>
      <c r="W140" s="143"/>
    </row>
    <row r="141" spans="1:52" s="130" customFormat="1" ht="40.200000000000003" thickBot="1" x14ac:dyDescent="0.3">
      <c r="A141" s="153" t="s">
        <v>120</v>
      </c>
      <c r="B141" s="160"/>
      <c r="C141" s="155" t="str">
        <f>A142</f>
        <v>Space Heating - Residential - Case 1 - Average</v>
      </c>
      <c r="D141" s="156" t="str">
        <f>A143</f>
        <v>Space Heating - Residential - Case 2 - High</v>
      </c>
      <c r="E141" s="156" t="str">
        <f>A144</f>
        <v>Space Heating - Residential - Case 3 - Low</v>
      </c>
      <c r="F141" s="156" t="str">
        <f>A145</f>
        <v>Space Heating - Residential - [Case 4]</v>
      </c>
      <c r="G141" s="156" t="str">
        <f>A146</f>
        <v>Space Heating - Residential - [Case 5]</v>
      </c>
      <c r="H141" s="214" t="str">
        <f>A147</f>
        <v>Space Heating - Residential - [Case 6]</v>
      </c>
      <c r="I141" s="155" t="str">
        <f>A148</f>
        <v>Space Heating - Commercial - Case 1 - Average</v>
      </c>
      <c r="J141" s="156" t="str">
        <f>A149</f>
        <v>Space Heating - Commercial - Case 2 - High</v>
      </c>
      <c r="K141" s="156" t="str">
        <f>A150</f>
        <v>Space Heating - Commercial - Case 3 - Low</v>
      </c>
      <c r="L141" s="156" t="str">
        <f>A151</f>
        <v>Space Heating - Commercial - [Case 4]</v>
      </c>
      <c r="M141" s="156" t="str">
        <f>A152</f>
        <v>Space Heating - Commercial - [Case 5]</v>
      </c>
      <c r="N141" s="214" t="str">
        <f>A153</f>
        <v>Space Heating - Commercial - [Case 6]</v>
      </c>
      <c r="O141" s="155" t="str">
        <f>A154</f>
        <v>Space Heating - Total - Case 1 - Average</v>
      </c>
      <c r="P141" s="156" t="str">
        <f>A155</f>
        <v>Space Heating - Total - Case 2 - High</v>
      </c>
      <c r="Q141" s="156" t="str">
        <f>A156</f>
        <v>Space Heating - Total - Case 3 - Low</v>
      </c>
      <c r="R141" s="156" t="str">
        <f>A157</f>
        <v>Space Heating - Total - [Case 4]</v>
      </c>
      <c r="S141" s="156" t="str">
        <f>A158</f>
        <v>Space Heating - Total - [Case 5]</v>
      </c>
      <c r="T141" s="214" t="str">
        <f>A159</f>
        <v>Space Heating - Total - [Case 6]</v>
      </c>
      <c r="U141" s="158" t="s">
        <v>121</v>
      </c>
      <c r="X141" s="109"/>
      <c r="Y141" s="109"/>
      <c r="Z141" s="109"/>
      <c r="AA141" s="109"/>
      <c r="AB141" s="109"/>
      <c r="AC141" s="109"/>
      <c r="AD141" s="109"/>
      <c r="AE141" s="109"/>
      <c r="AF141" s="109"/>
      <c r="AG141" s="109"/>
      <c r="AH141" s="109"/>
      <c r="AI141" s="109"/>
      <c r="AJ141" s="109"/>
      <c r="AK141" s="109"/>
      <c r="AL141" s="109"/>
      <c r="AM141" s="109"/>
      <c r="AN141" s="109"/>
      <c r="AO141" s="109"/>
      <c r="AP141" s="109"/>
      <c r="AQ141" s="109"/>
      <c r="AR141" s="109"/>
      <c r="AS141" s="109"/>
      <c r="AT141" s="109"/>
      <c r="AU141" s="109"/>
      <c r="AV141" s="109"/>
      <c r="AW141" s="109"/>
      <c r="AX141" s="109"/>
      <c r="AY141" s="109"/>
      <c r="AZ141" s="109"/>
    </row>
    <row r="142" spans="1:52" s="130" customFormat="1" ht="15.6" x14ac:dyDescent="0.25">
      <c r="A142" s="216" t="s">
        <v>168</v>
      </c>
      <c r="B142" s="160">
        <v>2012</v>
      </c>
      <c r="C142" s="1124">
        <f>HLOOKUP('[4]Advanced Controls'!$B$372,[4]TAM_Area!$C$153:$J$202,$B142-2010,FALSE)*'[4]Advanced Controls'!$E$90*'[4]Advanced Controls'!$E$101*10^6/10^9</f>
        <v>467.43557034911242</v>
      </c>
      <c r="D142" s="1125">
        <f>HLOOKUP('[4]Advanced Controls'!$B$372,[4]TAM_Area!$C$153:$J$202,$B142-2010,FALSE)*'[4]Advanced Controls'!$E$90*'[4]Advanced Controls'!$E$102*10^6/10^9</f>
        <v>705.6377442660222</v>
      </c>
      <c r="E142" s="1125">
        <f>HLOOKUP('[4]Advanced Controls'!$B$372,[4]TAM_Area!$C$153:$J$202,$B142-2010,FALSE)*'[4]Advanced Controls'!$E$90*'[4]Advanced Controls'!$E$103*10^6/10^9</f>
        <v>229.23339643220274</v>
      </c>
      <c r="F142" s="1125"/>
      <c r="G142" s="1125"/>
      <c r="H142" s="1313"/>
      <c r="I142" s="1124">
        <f>HLOOKUP('[4]Advanced Controls'!$C$372,[4]TAM_Area!$K$153:$R$202,$B142-2010,FALSE)*'[4]Advanced Controls'!$E$68*'[4]Advanced Controls'!$E$79*10^6/10^9</f>
        <v>64.76602895829889</v>
      </c>
      <c r="J142" s="1125">
        <f>HLOOKUP('[4]Advanced Controls'!$C$372,[4]TAM_Area!$K$153:$R$202,$B142-2010,FALSE)*'[4]Advanced Controls'!$E$68*'[4]Advanced Controls'!$E$80*10^6/10^9</f>
        <v>99.402928337902253</v>
      </c>
      <c r="K142" s="1125">
        <f>HLOOKUP('[4]Advanced Controls'!$C$372,[4]TAM_Area!$K$153:$R$202,$B142-2010,FALSE)*'[4]Advanced Controls'!$E$68*'[4]Advanced Controls'!$E$81*10^6/10^9</f>
        <v>30.129129578695522</v>
      </c>
      <c r="L142" s="1125"/>
      <c r="M142" s="1131"/>
      <c r="N142" s="1313"/>
      <c r="O142" s="1327">
        <f>SUM(I142,C142)</f>
        <v>532.20159930741136</v>
      </c>
      <c r="P142" s="1328">
        <f t="shared" ref="P142:Q157" si="2">SUM(J142,D142)</f>
        <v>805.04067260392446</v>
      </c>
      <c r="Q142" s="1328">
        <f t="shared" si="2"/>
        <v>259.36252601089825</v>
      </c>
      <c r="R142" s="1131"/>
      <c r="S142" s="1131"/>
      <c r="T142" s="1313"/>
      <c r="U142" s="220" t="s">
        <v>169</v>
      </c>
      <c r="V142" s="152"/>
      <c r="W142" s="152"/>
      <c r="X142" s="109"/>
      <c r="Y142" s="109"/>
      <c r="Z142" s="109"/>
      <c r="AA142" s="109"/>
      <c r="AB142" s="109"/>
      <c r="AC142" s="109"/>
      <c r="AD142" s="109"/>
      <c r="AE142" s="109"/>
      <c r="AF142" s="109"/>
      <c r="AG142" s="109"/>
      <c r="AH142" s="109"/>
      <c r="AI142" s="109"/>
      <c r="AJ142" s="109"/>
      <c r="AK142" s="109"/>
      <c r="AL142" s="109"/>
      <c r="AM142" s="109"/>
      <c r="AN142" s="109"/>
      <c r="AO142" s="109"/>
      <c r="AP142" s="109"/>
      <c r="AQ142" s="109"/>
      <c r="AR142" s="109"/>
      <c r="AS142" s="109"/>
      <c r="AT142" s="109"/>
      <c r="AU142" s="109"/>
      <c r="AV142" s="109"/>
      <c r="AW142" s="109"/>
      <c r="AX142" s="109"/>
      <c r="AY142" s="109"/>
      <c r="AZ142" s="109"/>
    </row>
    <row r="143" spans="1:52" s="130" customFormat="1" ht="15.6" x14ac:dyDescent="0.25">
      <c r="A143" s="221" t="s">
        <v>170</v>
      </c>
      <c r="B143" s="160">
        <v>2013</v>
      </c>
      <c r="C143" s="1208">
        <f>HLOOKUP('[4]Advanced Controls'!$B$372,[4]TAM_Area!$C$153:$J$202,$B143-2010,FALSE)*'[4]Advanced Controls'!$E$90*'[4]Advanced Controls'!$E$101*10^6/10^9</f>
        <v>470.38975841177529</v>
      </c>
      <c r="D143" s="1314">
        <f>HLOOKUP('[4]Advanced Controls'!$B$372,[4]TAM_Area!$C$153:$J$202,$B143-2010,FALSE)*'[4]Advanced Controls'!$E$90*'[4]Advanced Controls'!$E$102*10^6/10^9</f>
        <v>710.09736765137598</v>
      </c>
      <c r="E143" s="1314">
        <f>HLOOKUP('[4]Advanced Controls'!$B$372,[4]TAM_Area!$C$153:$J$202,$B143-2010,FALSE)*'[4]Advanced Controls'!$E$90*'[4]Advanced Controls'!$E$103*10^6/10^9</f>
        <v>230.68214917217475</v>
      </c>
      <c r="F143" s="1314"/>
      <c r="G143" s="1314"/>
      <c r="H143" s="1315"/>
      <c r="I143" s="1208">
        <f>HLOOKUP('[4]Advanced Controls'!$C$372,[4]TAM_Area!$K$153:$R$202,$B143-2010,FALSE)*'[4]Advanced Controls'!$E$68*'[4]Advanced Controls'!$E$79*10^6/10^9</f>
        <v>66.529932415349506</v>
      </c>
      <c r="J143" s="1314">
        <f>HLOOKUP('[4]Advanced Controls'!$C$372,[4]TAM_Area!$K$153:$R$202,$B143-2010,FALSE)*'[4]Advanced Controls'!$E$68*'[4]Advanced Controls'!$E$80*10^6/10^9</f>
        <v>102.11016810165366</v>
      </c>
      <c r="K143" s="1314">
        <f>HLOOKUP('[4]Advanced Controls'!$C$372,[4]TAM_Area!$K$153:$R$202,$B143-2010,FALSE)*'[4]Advanced Controls'!$E$68*'[4]Advanced Controls'!$E$81*10^6/10^9</f>
        <v>30.949696729045375</v>
      </c>
      <c r="L143" s="1314"/>
      <c r="M143" s="1316"/>
      <c r="N143" s="1315"/>
      <c r="O143" s="1329">
        <f t="shared" ref="O143:Q190" si="3">SUM(I143,C143)</f>
        <v>536.91969082712478</v>
      </c>
      <c r="P143" s="1330">
        <f t="shared" si="2"/>
        <v>812.20753575302967</v>
      </c>
      <c r="Q143" s="1330">
        <f t="shared" si="2"/>
        <v>261.63184590122012</v>
      </c>
      <c r="R143" s="1316"/>
      <c r="S143" s="1316"/>
      <c r="T143" s="1315"/>
      <c r="U143" s="220" t="s">
        <v>169</v>
      </c>
      <c r="V143" s="152"/>
      <c r="W143" s="152"/>
      <c r="X143" s="109"/>
      <c r="Y143" s="109"/>
      <c r="Z143" s="109"/>
      <c r="AA143" s="109"/>
      <c r="AB143" s="109"/>
      <c r="AC143" s="109"/>
      <c r="AD143" s="109"/>
      <c r="AE143" s="109"/>
      <c r="AF143" s="109"/>
      <c r="AG143" s="109"/>
      <c r="AH143" s="109"/>
      <c r="AI143" s="109"/>
      <c r="AJ143" s="109"/>
      <c r="AK143" s="109"/>
      <c r="AL143" s="109"/>
      <c r="AM143" s="109"/>
      <c r="AN143" s="109"/>
      <c r="AO143" s="109"/>
      <c r="AP143" s="109"/>
      <c r="AQ143" s="109"/>
      <c r="AR143" s="109"/>
      <c r="AS143" s="109"/>
      <c r="AT143" s="109"/>
      <c r="AU143" s="109"/>
      <c r="AV143" s="109"/>
      <c r="AW143" s="109"/>
      <c r="AX143" s="109"/>
      <c r="AY143" s="109"/>
      <c r="AZ143" s="109"/>
    </row>
    <row r="144" spans="1:52" s="130" customFormat="1" ht="15.6" x14ac:dyDescent="0.25">
      <c r="A144" s="221" t="s">
        <v>171</v>
      </c>
      <c r="B144" s="160">
        <v>2014</v>
      </c>
      <c r="C144" s="1208">
        <f>HLOOKUP('[4]Advanced Controls'!$B$372,[4]TAM_Area!$C$153:$J$202,$B144-2010,FALSE)*'[4]Advanced Controls'!$E$90*'[4]Advanced Controls'!$E$101*10^6/10^9</f>
        <v>478.45412377041464</v>
      </c>
      <c r="D144" s="1314">
        <f>HLOOKUP('[4]Advanced Controls'!$B$372,[4]TAM_Area!$C$153:$J$202,$B144-2010,FALSE)*'[4]Advanced Controls'!$E$90*'[4]Advanced Controls'!$E$102*10^6/10^9</f>
        <v>722.27128196507954</v>
      </c>
      <c r="E144" s="1314">
        <f>HLOOKUP('[4]Advanced Controls'!$B$372,[4]TAM_Area!$C$153:$J$202,$B144-2010,FALSE)*'[4]Advanced Controls'!$E$90*'[4]Advanced Controls'!$E$103*10^6/10^9</f>
        <v>234.63696557574968</v>
      </c>
      <c r="F144" s="1314"/>
      <c r="G144" s="1314"/>
      <c r="H144" s="1315"/>
      <c r="I144" s="1208">
        <f>HLOOKUP('[4]Advanced Controls'!$C$372,[4]TAM_Area!$K$153:$R$202,$B144-2010,FALSE)*'[4]Advanced Controls'!$E$68*'[4]Advanced Controls'!$E$79*10^6/10^9</f>
        <v>66.620127376886813</v>
      </c>
      <c r="J144" s="1314">
        <f>HLOOKUP('[4]Advanced Controls'!$C$372,[4]TAM_Area!$K$153:$R$202,$B144-2010,FALSE)*'[4]Advanced Controls'!$E$68*'[4]Advanced Controls'!$E$80*10^6/10^9</f>
        <v>102.24859936635114</v>
      </c>
      <c r="K144" s="1314">
        <f>HLOOKUP('[4]Advanced Controls'!$C$372,[4]TAM_Area!$K$153:$R$202,$B144-2010,FALSE)*'[4]Advanced Controls'!$E$68*'[4]Advanced Controls'!$E$81*10^6/10^9</f>
        <v>30.991655387422473</v>
      </c>
      <c r="L144" s="1314"/>
      <c r="M144" s="1316"/>
      <c r="N144" s="1315"/>
      <c r="O144" s="1329">
        <f t="shared" si="3"/>
        <v>545.07425114730142</v>
      </c>
      <c r="P144" s="1330">
        <f t="shared" si="2"/>
        <v>824.51988133143072</v>
      </c>
      <c r="Q144" s="1330">
        <f t="shared" si="2"/>
        <v>265.62862096317218</v>
      </c>
      <c r="R144" s="1316"/>
      <c r="S144" s="1316"/>
      <c r="T144" s="1315"/>
      <c r="U144" s="220" t="s">
        <v>169</v>
      </c>
      <c r="V144" s="152"/>
      <c r="W144" s="152"/>
      <c r="X144" s="109"/>
      <c r="Y144" s="109"/>
      <c r="Z144" s="109"/>
      <c r="AA144" s="109"/>
      <c r="AB144" s="109"/>
      <c r="AC144" s="109"/>
      <c r="AD144" s="109"/>
      <c r="AE144" s="109"/>
      <c r="AF144" s="109"/>
      <c r="AG144" s="109"/>
      <c r="AH144" s="109"/>
      <c r="AI144" s="109"/>
      <c r="AJ144" s="109"/>
      <c r="AK144" s="109"/>
      <c r="AL144" s="109"/>
      <c r="AM144" s="109"/>
      <c r="AN144" s="109"/>
      <c r="AO144" s="109"/>
      <c r="AP144" s="109"/>
      <c r="AQ144" s="109"/>
      <c r="AR144" s="109"/>
      <c r="AS144" s="109"/>
      <c r="AT144" s="109"/>
      <c r="AU144" s="109"/>
      <c r="AV144" s="109"/>
      <c r="AW144" s="109"/>
      <c r="AX144" s="109"/>
      <c r="AY144" s="109"/>
      <c r="AZ144" s="109"/>
    </row>
    <row r="145" spans="1:52" s="130" customFormat="1" ht="15" x14ac:dyDescent="0.25">
      <c r="A145" s="221" t="s">
        <v>172</v>
      </c>
      <c r="B145" s="160">
        <v>2015</v>
      </c>
      <c r="C145" s="1163">
        <f>HLOOKUP('[4]Advanced Controls'!$B$372,[4]TAM_Area!$C$153:$J$202,$B145-2010,FALSE)*'[4]Advanced Controls'!$E$90*'[4]Advanced Controls'!$E$101*10^6/10^9</f>
        <v>481.15597128610136</v>
      </c>
      <c r="D145" s="1164">
        <f>HLOOKUP('[4]Advanced Controls'!$B$372,[4]TAM_Area!$C$153:$J$202,$B145-2010,FALSE)*'[4]Advanced Controls'!$E$90*'[4]Advanced Controls'!$E$102*10^6/10^9</f>
        <v>726.34997367631593</v>
      </c>
      <c r="E145" s="1164">
        <f>HLOOKUP('[4]Advanced Controls'!$B$372,[4]TAM_Area!$C$153:$J$202,$B145-2010,FALSE)*'[4]Advanced Controls'!$E$90*'[4]Advanced Controls'!$E$103*10^6/10^9</f>
        <v>235.96196889588691</v>
      </c>
      <c r="F145" s="1164"/>
      <c r="G145" s="1164"/>
      <c r="H145" s="1318"/>
      <c r="I145" s="1319">
        <f>HLOOKUP('[4]Advanced Controls'!$C$372,[4]TAM_Area!$K$153:$R$202,$B145-2010,FALSE)*'[4]Advanced Controls'!$E$68*'[4]Advanced Controls'!$E$79*10^6/10^9</f>
        <v>68.628853289732248</v>
      </c>
      <c r="J145" s="1320">
        <f>HLOOKUP('[4]Advanced Controls'!$C$372,[4]TAM_Area!$K$153:$R$202,$B145-2010,FALSE)*'[4]Advanced Controls'!$E$68*'[4]Advanced Controls'!$E$80*10^6/10^9</f>
        <v>105.33159273766971</v>
      </c>
      <c r="K145" s="1320">
        <f>HLOOKUP('[4]Advanced Controls'!$C$372,[4]TAM_Area!$K$153:$R$202,$B145-2010,FALSE)*'[4]Advanced Controls'!$E$68*'[4]Advanced Controls'!$E$81*10^6/10^9</f>
        <v>31.92611384179477</v>
      </c>
      <c r="L145" s="1320"/>
      <c r="M145" s="1171"/>
      <c r="N145" s="1321"/>
      <c r="O145" s="1331">
        <f t="shared" si="3"/>
        <v>549.78482457583357</v>
      </c>
      <c r="P145" s="1332">
        <f t="shared" si="2"/>
        <v>831.68156641398559</v>
      </c>
      <c r="Q145" s="1332">
        <f t="shared" si="2"/>
        <v>267.88808273768166</v>
      </c>
      <c r="R145" s="1177"/>
      <c r="S145" s="1177"/>
      <c r="T145" s="1322"/>
      <c r="U145" s="220" t="s">
        <v>169</v>
      </c>
      <c r="V145" s="152"/>
      <c r="W145" s="152"/>
      <c r="X145" s="109"/>
      <c r="Y145" s="109"/>
      <c r="Z145" s="109"/>
      <c r="AA145" s="109"/>
      <c r="AB145" s="109"/>
      <c r="AC145" s="109"/>
      <c r="AD145" s="109"/>
      <c r="AE145" s="109"/>
      <c r="AF145" s="109"/>
      <c r="AG145" s="109"/>
      <c r="AH145" s="109"/>
      <c r="AI145" s="109"/>
      <c r="AJ145" s="109"/>
      <c r="AK145" s="109"/>
      <c r="AL145" s="109"/>
      <c r="AM145" s="109"/>
      <c r="AN145" s="109"/>
      <c r="AO145" s="109"/>
      <c r="AP145" s="109"/>
      <c r="AQ145" s="109"/>
      <c r="AR145" s="109"/>
      <c r="AS145" s="109"/>
      <c r="AT145" s="109"/>
      <c r="AU145" s="109"/>
      <c r="AV145" s="109"/>
      <c r="AW145" s="109"/>
      <c r="AX145" s="109"/>
      <c r="AY145" s="109"/>
      <c r="AZ145" s="109"/>
    </row>
    <row r="146" spans="1:52" s="130" customFormat="1" ht="15" x14ac:dyDescent="0.25">
      <c r="A146" s="221" t="s">
        <v>173</v>
      </c>
      <c r="B146" s="160">
        <v>2016</v>
      </c>
      <c r="C146" s="1163">
        <f>HLOOKUP('[4]Advanced Controls'!$B$372,[4]TAM_Area!$C$153:$J$202,$B146-2010,FALSE)*'[4]Advanced Controls'!$E$90*'[4]Advanced Controls'!$E$101*10^6/10^9</f>
        <v>483.83466279579221</v>
      </c>
      <c r="D146" s="1164">
        <f>HLOOKUP('[4]Advanced Controls'!$B$372,[4]TAM_Area!$C$153:$J$202,$B146-2010,FALSE)*'[4]Advanced Controls'!$E$90*'[4]Advanced Controls'!$E$102*10^6/10^9</f>
        <v>730.393709229156</v>
      </c>
      <c r="E146" s="1164">
        <f>HLOOKUP('[4]Advanced Controls'!$B$372,[4]TAM_Area!$C$153:$J$202,$B146-2010,FALSE)*'[4]Advanced Controls'!$E$90*'[4]Advanced Controls'!$E$103*10^6/10^9</f>
        <v>237.27561636242851</v>
      </c>
      <c r="F146" s="1164"/>
      <c r="G146" s="1164"/>
      <c r="H146" s="1318"/>
      <c r="I146" s="1319">
        <f>HLOOKUP('[4]Advanced Controls'!$C$372,[4]TAM_Area!$K$153:$R$202,$B146-2010,FALSE)*'[4]Advanced Controls'!$E$68*'[4]Advanced Controls'!$E$79*10^6/10^9</f>
        <v>70.739808132733103</v>
      </c>
      <c r="J146" s="1320">
        <f>HLOOKUP('[4]Advanced Controls'!$C$372,[4]TAM_Area!$K$153:$R$202,$B146-2010,FALSE)*'[4]Advanced Controls'!$E$68*'[4]Advanced Controls'!$E$80*10^6/10^9</f>
        <v>108.57148711375488</v>
      </c>
      <c r="K146" s="1320">
        <f>HLOOKUP('[4]Advanced Controls'!$C$372,[4]TAM_Area!$K$153:$R$202,$B146-2010,FALSE)*'[4]Advanced Controls'!$E$68*'[4]Advanced Controls'!$E$81*10^6/10^9</f>
        <v>32.908129151711314</v>
      </c>
      <c r="L146" s="1320"/>
      <c r="M146" s="1171"/>
      <c r="N146" s="1321"/>
      <c r="O146" s="1331">
        <f t="shared" si="3"/>
        <v>554.57447092852533</v>
      </c>
      <c r="P146" s="1332">
        <f t="shared" si="2"/>
        <v>838.96519634291087</v>
      </c>
      <c r="Q146" s="1332">
        <f t="shared" si="2"/>
        <v>270.18374551413984</v>
      </c>
      <c r="R146" s="1177"/>
      <c r="S146" s="1177"/>
      <c r="T146" s="1322"/>
      <c r="U146" s="220" t="s">
        <v>169</v>
      </c>
      <c r="V146" s="152"/>
      <c r="W146" s="152"/>
      <c r="X146" s="109"/>
      <c r="Y146" s="109"/>
      <c r="Z146" s="109"/>
      <c r="AA146" s="109"/>
      <c r="AB146" s="109"/>
      <c r="AC146" s="109"/>
      <c r="AD146" s="109"/>
      <c r="AE146" s="109"/>
      <c r="AF146" s="109"/>
      <c r="AG146" s="109"/>
      <c r="AH146" s="109"/>
      <c r="AI146" s="109"/>
      <c r="AJ146" s="109"/>
      <c r="AK146" s="109"/>
      <c r="AL146" s="109"/>
      <c r="AM146" s="109"/>
      <c r="AN146" s="109"/>
      <c r="AO146" s="109"/>
      <c r="AP146" s="109"/>
      <c r="AQ146" s="109"/>
      <c r="AR146" s="109"/>
      <c r="AS146" s="109"/>
      <c r="AT146" s="109"/>
      <c r="AU146" s="109"/>
      <c r="AV146" s="109"/>
      <c r="AW146" s="109"/>
      <c r="AX146" s="109"/>
      <c r="AY146" s="109"/>
      <c r="AZ146" s="109"/>
    </row>
    <row r="147" spans="1:52" s="130" customFormat="1" ht="15.6" thickBot="1" x14ac:dyDescent="0.3">
      <c r="A147" s="228" t="s">
        <v>174</v>
      </c>
      <c r="B147" s="160">
        <v>2017</v>
      </c>
      <c r="C147" s="1163">
        <f>HLOOKUP('[4]Advanced Controls'!$B$372,[4]TAM_Area!$C$153:$J$202,$B147-2010,FALSE)*'[4]Advanced Controls'!$E$90*'[4]Advanced Controls'!$E$101*10^6/10^9</f>
        <v>486.48796688437494</v>
      </c>
      <c r="D147" s="1164">
        <f>HLOOKUP('[4]Advanced Controls'!$B$372,[4]TAM_Area!$C$153:$J$202,$B147-2010,FALSE)*'[4]Advanced Controls'!$E$90*'[4]Advanced Controls'!$E$102*10^6/10^9</f>
        <v>734.39912009363297</v>
      </c>
      <c r="E147" s="1164">
        <f>HLOOKUP('[4]Advanced Controls'!$B$372,[4]TAM_Area!$C$153:$J$202,$B147-2010,FALSE)*'[4]Advanced Controls'!$E$90*'[4]Advanced Controls'!$E$103*10^6/10^9</f>
        <v>238.57681367511694</v>
      </c>
      <c r="F147" s="1164"/>
      <c r="G147" s="1164"/>
      <c r="H147" s="1318"/>
      <c r="I147" s="1319">
        <f>HLOOKUP('[4]Advanced Controls'!$C$372,[4]TAM_Area!$K$153:$R$202,$B147-2010,FALSE)*'[4]Advanced Controls'!$E$68*'[4]Advanced Controls'!$E$79*10^6/10^9</f>
        <v>72.953160945046065</v>
      </c>
      <c r="J147" s="1320">
        <f>HLOOKUP('[4]Advanced Controls'!$C$372,[4]TAM_Area!$K$153:$R$202,$B147-2010,FALSE)*'[4]Advanced Controls'!$E$68*'[4]Advanced Controls'!$E$80*10^6/10^9</f>
        <v>111.96854193597504</v>
      </c>
      <c r="K147" s="1320">
        <f>HLOOKUP('[4]Advanced Controls'!$C$372,[4]TAM_Area!$K$153:$R$202,$B147-2010,FALSE)*'[4]Advanced Controls'!$E$68*'[4]Advanced Controls'!$E$81*10^6/10^9</f>
        <v>33.937779954117083</v>
      </c>
      <c r="L147" s="1320"/>
      <c r="M147" s="1171"/>
      <c r="N147" s="1321"/>
      <c r="O147" s="1331">
        <f t="shared" si="3"/>
        <v>559.44112782942102</v>
      </c>
      <c r="P147" s="1332">
        <f t="shared" si="2"/>
        <v>846.36766202960803</v>
      </c>
      <c r="Q147" s="1332">
        <f t="shared" si="2"/>
        <v>272.51459362923401</v>
      </c>
      <c r="R147" s="1177"/>
      <c r="S147" s="1177"/>
      <c r="T147" s="1322"/>
      <c r="U147" s="220" t="s">
        <v>169</v>
      </c>
      <c r="V147" s="152"/>
      <c r="W147" s="152"/>
      <c r="X147" s="109"/>
      <c r="Y147" s="109"/>
      <c r="Z147" s="109"/>
      <c r="AA147" s="109"/>
      <c r="AB147" s="109"/>
      <c r="AC147" s="109"/>
      <c r="AD147" s="109"/>
      <c r="AE147" s="109"/>
      <c r="AF147" s="109"/>
      <c r="AG147" s="109"/>
      <c r="AH147" s="109"/>
      <c r="AI147" s="109"/>
      <c r="AJ147" s="109"/>
      <c r="AK147" s="109"/>
      <c r="AL147" s="109"/>
      <c r="AM147" s="109"/>
      <c r="AN147" s="109"/>
      <c r="AO147" s="109"/>
      <c r="AP147" s="109"/>
      <c r="AQ147" s="109"/>
      <c r="AR147" s="109"/>
      <c r="AS147" s="109"/>
      <c r="AT147" s="109"/>
      <c r="AU147" s="109"/>
      <c r="AV147" s="109"/>
      <c r="AW147" s="109"/>
      <c r="AX147" s="109"/>
      <c r="AY147" s="109"/>
      <c r="AZ147" s="109"/>
    </row>
    <row r="148" spans="1:52" s="130" customFormat="1" ht="15" x14ac:dyDescent="0.25">
      <c r="A148" s="216" t="s">
        <v>175</v>
      </c>
      <c r="B148" s="160">
        <v>2018</v>
      </c>
      <c r="C148" s="1163">
        <f>HLOOKUP('[4]Advanced Controls'!$B$372,[4]TAM_Area!$C$153:$J$202,$B148-2010,FALSE)*'[4]Advanced Controls'!$E$90*'[4]Advanced Controls'!$E$101*10^6/10^9</f>
        <v>489.09242497276</v>
      </c>
      <c r="D148" s="1164">
        <f>HLOOKUP('[4]Advanced Controls'!$B$372,[4]TAM_Area!$C$153:$J$202,$B148-2010,FALSE)*'[4]Advanced Controls'!$E$90*'[4]Advanced Controls'!$E$102*10^6/10^9</f>
        <v>738.33079334894569</v>
      </c>
      <c r="E148" s="1164">
        <f>HLOOKUP('[4]Advanced Controls'!$B$372,[4]TAM_Area!$C$153:$J$202,$B148-2010,FALSE)*'[4]Advanced Controls'!$E$90*'[4]Advanced Controls'!$E$103*10^6/10^9</f>
        <v>239.8540565965744</v>
      </c>
      <c r="F148" s="1164"/>
      <c r="G148" s="1164"/>
      <c r="H148" s="1318"/>
      <c r="I148" s="1319">
        <f>HLOOKUP('[4]Advanced Controls'!$C$372,[4]TAM_Area!$K$153:$R$202,$B148-2010,FALSE)*'[4]Advanced Controls'!$E$68*'[4]Advanced Controls'!$E$79*10^6/10^9</f>
        <v>75.265590330997782</v>
      </c>
      <c r="J148" s="1320">
        <f>HLOOKUP('[4]Advanced Controls'!$C$372,[4]TAM_Area!$K$153:$R$202,$B148-2010,FALSE)*'[4]Advanced Controls'!$E$68*'[4]Advanced Controls'!$E$80*10^6/10^9</f>
        <v>115.51765952486134</v>
      </c>
      <c r="K148" s="1320">
        <f>HLOOKUP('[4]Advanced Controls'!$C$372,[4]TAM_Area!$K$153:$R$202,$B148-2010,FALSE)*'[4]Advanced Controls'!$E$68*'[4]Advanced Controls'!$E$81*10^6/10^9</f>
        <v>35.013521137134219</v>
      </c>
      <c r="L148" s="1320"/>
      <c r="M148" s="1171"/>
      <c r="N148" s="1321"/>
      <c r="O148" s="1331">
        <f t="shared" si="3"/>
        <v>564.35801530375784</v>
      </c>
      <c r="P148" s="1332">
        <f t="shared" si="2"/>
        <v>853.84845287380699</v>
      </c>
      <c r="Q148" s="1332">
        <f t="shared" si="2"/>
        <v>274.86757773370863</v>
      </c>
      <c r="R148" s="1177"/>
      <c r="S148" s="1177"/>
      <c r="T148" s="1322"/>
      <c r="U148" s="220" t="s">
        <v>169</v>
      </c>
      <c r="V148" s="152"/>
      <c r="W148" s="152"/>
      <c r="X148" s="109"/>
      <c r="Y148" s="109"/>
      <c r="Z148" s="109"/>
      <c r="AA148" s="109"/>
      <c r="AB148" s="109"/>
      <c r="AC148" s="109"/>
      <c r="AD148" s="109"/>
      <c r="AE148" s="109"/>
      <c r="AF148" s="109"/>
      <c r="AG148" s="109"/>
      <c r="AH148" s="109"/>
      <c r="AI148" s="109"/>
      <c r="AJ148" s="109"/>
      <c r="AK148" s="109"/>
      <c r="AL148" s="109"/>
      <c r="AM148" s="109"/>
      <c r="AN148" s="109"/>
      <c r="AO148" s="109"/>
      <c r="AP148" s="109"/>
      <c r="AQ148" s="109"/>
      <c r="AR148" s="109"/>
      <c r="AS148" s="109"/>
      <c r="AT148" s="109"/>
      <c r="AU148" s="109"/>
      <c r="AV148" s="109"/>
      <c r="AW148" s="109"/>
      <c r="AX148" s="109"/>
      <c r="AY148" s="109"/>
      <c r="AZ148" s="109"/>
    </row>
    <row r="149" spans="1:52" s="130" customFormat="1" ht="15" x14ac:dyDescent="0.25">
      <c r="A149" s="221" t="s">
        <v>176</v>
      </c>
      <c r="B149" s="160">
        <v>2019</v>
      </c>
      <c r="C149" s="1163">
        <f>HLOOKUP('[4]Advanced Controls'!$B$372,[4]TAM_Area!$C$153:$J$202,$B149-2010,FALSE)*'[4]Advanced Controls'!$E$90*'[4]Advanced Controls'!$E$101*10^6/10^9</f>
        <v>491.62384268143467</v>
      </c>
      <c r="D149" s="1164">
        <f>HLOOKUP('[4]Advanced Controls'!$B$372,[4]TAM_Area!$C$153:$J$202,$B149-2010,FALSE)*'[4]Advanced Controls'!$E$90*'[4]Advanced Controls'!$E$102*10^6/10^9</f>
        <v>742.15220531468503</v>
      </c>
      <c r="E149" s="1164">
        <f>HLOOKUP('[4]Advanced Controls'!$B$372,[4]TAM_Area!$C$153:$J$202,$B149-2010,FALSE)*'[4]Advanced Controls'!$E$90*'[4]Advanced Controls'!$E$103*10^6/10^9</f>
        <v>241.09548004818447</v>
      </c>
      <c r="F149" s="1164"/>
      <c r="G149" s="1164"/>
      <c r="H149" s="1318"/>
      <c r="I149" s="1319">
        <f>HLOOKUP('[4]Advanced Controls'!$C$372,[4]TAM_Area!$K$153:$R$202,$B149-2010,FALSE)*'[4]Advanced Controls'!$E$68*'[4]Advanced Controls'!$E$79*10^6/10^9</f>
        <v>77.673057275915639</v>
      </c>
      <c r="J149" s="1320">
        <f>HLOOKUP('[4]Advanced Controls'!$C$372,[4]TAM_Area!$K$153:$R$202,$B149-2010,FALSE)*'[4]Advanced Controls'!$E$68*'[4]Advanced Controls'!$E$80*10^6/10^9</f>
        <v>119.21264079900463</v>
      </c>
      <c r="K149" s="1320">
        <f>HLOOKUP('[4]Advanced Controls'!$C$372,[4]TAM_Area!$K$153:$R$202,$B149-2010,FALSE)*'[4]Advanced Controls'!$E$68*'[4]Advanced Controls'!$E$81*10^6/10^9</f>
        <v>36.133473752826617</v>
      </c>
      <c r="L149" s="1320"/>
      <c r="M149" s="1171"/>
      <c r="N149" s="1321"/>
      <c r="O149" s="1331">
        <f t="shared" si="3"/>
        <v>569.29689995735032</v>
      </c>
      <c r="P149" s="1332">
        <f t="shared" si="2"/>
        <v>861.36484611368962</v>
      </c>
      <c r="Q149" s="1332">
        <f t="shared" si="2"/>
        <v>277.22895380101107</v>
      </c>
      <c r="R149" s="1177"/>
      <c r="S149" s="1177"/>
      <c r="T149" s="1322"/>
      <c r="U149" s="220" t="s">
        <v>169</v>
      </c>
      <c r="V149" s="152"/>
      <c r="W149" s="152"/>
      <c r="X149" s="109"/>
      <c r="Y149" s="109"/>
      <c r="Z149" s="109"/>
      <c r="AA149" s="109"/>
      <c r="AB149" s="109"/>
      <c r="AC149" s="109"/>
      <c r="AD149" s="109"/>
      <c r="AE149" s="109"/>
      <c r="AF149" s="109"/>
      <c r="AG149" s="109"/>
      <c r="AH149" s="109"/>
      <c r="AI149" s="109"/>
      <c r="AJ149" s="109"/>
      <c r="AK149" s="109"/>
      <c r="AL149" s="109"/>
      <c r="AM149" s="109"/>
      <c r="AN149" s="109"/>
      <c r="AO149" s="109"/>
      <c r="AP149" s="109"/>
      <c r="AQ149" s="109"/>
      <c r="AR149" s="109"/>
      <c r="AS149" s="109"/>
      <c r="AT149" s="109"/>
      <c r="AU149" s="109"/>
      <c r="AV149" s="109"/>
      <c r="AW149" s="109"/>
      <c r="AX149" s="109"/>
      <c r="AY149" s="109"/>
      <c r="AZ149" s="109"/>
    </row>
    <row r="150" spans="1:52" s="130" customFormat="1" ht="15" x14ac:dyDescent="0.25">
      <c r="A150" s="221" t="s">
        <v>177</v>
      </c>
      <c r="B150" s="160">
        <v>2020</v>
      </c>
      <c r="C150" s="1163">
        <f>HLOOKUP('[4]Advanced Controls'!$B$372,[4]TAM_Area!$C$153:$J$202,$B150-2010,FALSE)*'[4]Advanced Controls'!$E$90*'[4]Advanced Controls'!$E$101*10^6/10^9</f>
        <v>494.82857175831657</v>
      </c>
      <c r="D150" s="1164">
        <f>HLOOKUP('[4]Advanced Controls'!$B$372,[4]TAM_Area!$C$153:$J$202,$B150-2010,FALSE)*'[4]Advanced Controls'!$E$90*'[4]Advanced Controls'!$E$102*10^6/10^9</f>
        <v>746.99004381102736</v>
      </c>
      <c r="E150" s="1164">
        <f>HLOOKUP('[4]Advanced Controls'!$B$372,[4]TAM_Area!$C$153:$J$202,$B150-2010,FALSE)*'[4]Advanced Controls'!$E$90*'[4]Advanced Controls'!$E$103*10^6/10^9</f>
        <v>242.66709970560595</v>
      </c>
      <c r="F150" s="1164"/>
      <c r="G150" s="1164"/>
      <c r="H150" s="1318"/>
      <c r="I150" s="1319">
        <f>HLOOKUP('[4]Advanced Controls'!$C$372,[4]TAM_Area!$K$153:$R$202,$B150-2010,FALSE)*'[4]Advanced Controls'!$E$68*'[4]Advanced Controls'!$E$79*10^6/10^9</f>
        <v>80.295926528214281</v>
      </c>
      <c r="J150" s="1320">
        <f>HLOOKUP('[4]Advanced Controls'!$C$372,[4]TAM_Area!$K$153:$R$202,$B150-2010,FALSE)*'[4]Advanced Controls'!$E$68*'[4]Advanced Controls'!$E$80*10^6/10^9</f>
        <v>123.23822162462235</v>
      </c>
      <c r="K150" s="1320">
        <f>HLOOKUP('[4]Advanced Controls'!$C$372,[4]TAM_Area!$K$153:$R$202,$B150-2010,FALSE)*'[4]Advanced Controls'!$E$68*'[4]Advanced Controls'!$E$81*10^6/10^9</f>
        <v>37.353631431806186</v>
      </c>
      <c r="L150" s="1320"/>
      <c r="M150" s="1171"/>
      <c r="N150" s="1321"/>
      <c r="O150" s="1331">
        <f t="shared" si="3"/>
        <v>575.12449828653087</v>
      </c>
      <c r="P150" s="1332">
        <f t="shared" si="2"/>
        <v>870.22826543564975</v>
      </c>
      <c r="Q150" s="1332">
        <f t="shared" si="2"/>
        <v>280.02073113741216</v>
      </c>
      <c r="R150" s="1177"/>
      <c r="S150" s="1177"/>
      <c r="T150" s="1322"/>
      <c r="U150" s="220" t="s">
        <v>169</v>
      </c>
      <c r="V150" s="152"/>
      <c r="W150" s="152"/>
      <c r="X150" s="109"/>
      <c r="Y150" s="109"/>
      <c r="Z150" s="109"/>
      <c r="AA150" s="109"/>
      <c r="AB150" s="109"/>
      <c r="AC150" s="109"/>
      <c r="AD150" s="109"/>
      <c r="AE150" s="109"/>
      <c r="AF150" s="109"/>
      <c r="AG150" s="109"/>
      <c r="AH150" s="109"/>
      <c r="AI150" s="109"/>
      <c r="AJ150" s="109"/>
      <c r="AK150" s="109"/>
      <c r="AL150" s="109"/>
      <c r="AM150" s="109"/>
      <c r="AN150" s="109"/>
      <c r="AO150" s="109"/>
      <c r="AP150" s="109"/>
      <c r="AQ150" s="109"/>
      <c r="AR150" s="109"/>
      <c r="AS150" s="109"/>
      <c r="AT150" s="109"/>
      <c r="AU150" s="109"/>
      <c r="AV150" s="109"/>
      <c r="AW150" s="109"/>
      <c r="AX150" s="109"/>
      <c r="AY150" s="109"/>
      <c r="AZ150" s="109"/>
    </row>
    <row r="151" spans="1:52" s="130" customFormat="1" ht="15" x14ac:dyDescent="0.25">
      <c r="A151" s="221" t="s">
        <v>178</v>
      </c>
      <c r="B151" s="160">
        <v>2021</v>
      </c>
      <c r="C151" s="1163">
        <f>HLOOKUP('[4]Advanced Controls'!$B$372,[4]TAM_Area!$C$153:$J$202,$B151-2010,FALSE)*'[4]Advanced Controls'!$E$90*'[4]Advanced Controls'!$E$101*10^6/10^9</f>
        <v>496.70770443372186</v>
      </c>
      <c r="D151" s="1164">
        <f>HLOOKUP('[4]Advanced Controls'!$B$372,[4]TAM_Area!$C$153:$J$202,$B151-2010,FALSE)*'[4]Advanced Controls'!$E$90*'[4]Advanced Controls'!$E$102*10^6/10^9</f>
        <v>749.82677046676554</v>
      </c>
      <c r="E151" s="1164">
        <f>HLOOKUP('[4]Advanced Controls'!$B$372,[4]TAM_Area!$C$153:$J$202,$B151-2010,FALSE)*'[4]Advanced Controls'!$E$90*'[4]Advanced Controls'!$E$103*10^6/10^9</f>
        <v>243.58863840067818</v>
      </c>
      <c r="F151" s="1164"/>
      <c r="G151" s="1164"/>
      <c r="H151" s="1318"/>
      <c r="I151" s="1319">
        <f>HLOOKUP('[4]Advanced Controls'!$C$372,[4]TAM_Area!$K$153:$R$202,$B151-2010,FALSE)*'[4]Advanced Controls'!$E$68*'[4]Advanced Controls'!$E$79*10^6/10^9</f>
        <v>82.810239569570527</v>
      </c>
      <c r="J151" s="1320">
        <f>HLOOKUP('[4]Advanced Controls'!$C$372,[4]TAM_Area!$K$153:$R$202,$B151-2010,FALSE)*'[4]Advanced Controls'!$E$68*'[4]Advanced Controls'!$E$80*10^6/10^9</f>
        <v>127.09719033227481</v>
      </c>
      <c r="K151" s="1320">
        <f>HLOOKUP('[4]Advanced Controls'!$C$372,[4]TAM_Area!$K$153:$R$202,$B151-2010,FALSE)*'[4]Advanced Controls'!$E$68*'[4]Advanced Controls'!$E$81*10^6/10^9</f>
        <v>38.523288806866226</v>
      </c>
      <c r="L151" s="1320"/>
      <c r="M151" s="1171"/>
      <c r="N151" s="1321"/>
      <c r="O151" s="1331">
        <f t="shared" si="3"/>
        <v>579.51794400329243</v>
      </c>
      <c r="P151" s="1332">
        <f t="shared" si="2"/>
        <v>876.92396079904029</v>
      </c>
      <c r="Q151" s="1332">
        <f t="shared" si="2"/>
        <v>282.1119272075444</v>
      </c>
      <c r="R151" s="1177"/>
      <c r="S151" s="1177"/>
      <c r="T151" s="1322"/>
      <c r="U151" s="220" t="s">
        <v>169</v>
      </c>
      <c r="V151" s="152"/>
      <c r="W151" s="152"/>
      <c r="X151" s="109"/>
      <c r="Y151" s="109"/>
      <c r="Z151" s="109"/>
      <c r="AA151" s="109"/>
      <c r="AB151" s="109"/>
      <c r="AC151" s="109"/>
      <c r="AD151" s="109"/>
      <c r="AE151" s="109"/>
      <c r="AF151" s="109"/>
      <c r="AG151" s="109"/>
      <c r="AH151" s="109"/>
      <c r="AI151" s="109"/>
      <c r="AJ151" s="109"/>
      <c r="AK151" s="109"/>
      <c r="AL151" s="109"/>
      <c r="AM151" s="109"/>
      <c r="AN151" s="109"/>
      <c r="AO151" s="109"/>
      <c r="AP151" s="109"/>
      <c r="AQ151" s="109"/>
      <c r="AR151" s="109"/>
      <c r="AS151" s="109"/>
      <c r="AT151" s="109"/>
      <c r="AU151" s="109"/>
      <c r="AV151" s="109"/>
      <c r="AW151" s="109"/>
      <c r="AX151" s="109"/>
      <c r="AY151" s="109"/>
      <c r="AZ151" s="109"/>
    </row>
    <row r="152" spans="1:52" ht="15" x14ac:dyDescent="0.25">
      <c r="A152" s="221" t="s">
        <v>179</v>
      </c>
      <c r="B152" s="160">
        <v>2022</v>
      </c>
      <c r="C152" s="1163">
        <f>HLOOKUP('[4]Advanced Controls'!$B$372,[4]TAM_Area!$C$153:$J$202,$B152-2010,FALSE)*'[4]Advanced Controls'!$E$90*'[4]Advanced Controls'!$E$101*10^6/10^9</f>
        <v>498.39188174567022</v>
      </c>
      <c r="D152" s="1164">
        <f>HLOOKUP('[4]Advanced Controls'!$B$372,[4]TAM_Area!$C$153:$J$202,$B152-2010,FALSE)*'[4]Advanced Controls'!$E$90*'[4]Advanced Controls'!$E$102*10^6/10^9</f>
        <v>752.36919375402135</v>
      </c>
      <c r="E152" s="1164">
        <f>HLOOKUP('[4]Advanced Controls'!$B$372,[4]TAM_Area!$C$153:$J$202,$B152-2010,FALSE)*'[4]Advanced Controls'!$E$90*'[4]Advanced Controls'!$E$103*10^6/10^9</f>
        <v>244.41456973731917</v>
      </c>
      <c r="F152" s="1164"/>
      <c r="G152" s="1164"/>
      <c r="H152" s="1318"/>
      <c r="I152" s="1319">
        <f>HLOOKUP('[4]Advanced Controls'!$C$372,[4]TAM_Area!$K$153:$R$202,$B152-2010,FALSE)*'[4]Advanced Controls'!$E$68*'[4]Advanced Controls'!$E$79*10^6/10^9</f>
        <v>85.391972351788013</v>
      </c>
      <c r="J152" s="1320">
        <f>HLOOKUP('[4]Advanced Controls'!$C$372,[4]TAM_Area!$K$153:$R$202,$B152-2010,FALSE)*'[4]Advanced Controls'!$E$68*'[4]Advanced Controls'!$E$80*10^6/10^9</f>
        <v>131.0596348864039</v>
      </c>
      <c r="K152" s="1320">
        <f>HLOOKUP('[4]Advanced Controls'!$C$372,[4]TAM_Area!$K$153:$R$202,$B152-2010,FALSE)*'[4]Advanced Controls'!$E$68*'[4]Advanced Controls'!$E$81*10^6/10^9</f>
        <v>39.72430981717212</v>
      </c>
      <c r="L152" s="1320"/>
      <c r="M152" s="1171"/>
      <c r="N152" s="1321"/>
      <c r="O152" s="1331">
        <f t="shared" si="3"/>
        <v>583.78385409745829</v>
      </c>
      <c r="P152" s="1332">
        <f t="shared" si="2"/>
        <v>883.42882864042531</v>
      </c>
      <c r="Q152" s="1332">
        <f t="shared" si="2"/>
        <v>284.13887955449127</v>
      </c>
      <c r="R152" s="1177"/>
      <c r="S152" s="1177"/>
      <c r="T152" s="1322"/>
      <c r="U152" s="220" t="s">
        <v>169</v>
      </c>
      <c r="V152" s="152"/>
      <c r="W152" s="152"/>
    </row>
    <row r="153" spans="1:52" ht="15.6" thickBot="1" x14ac:dyDescent="0.3">
      <c r="A153" s="228" t="s">
        <v>180</v>
      </c>
      <c r="B153" s="160">
        <v>2023</v>
      </c>
      <c r="C153" s="1163">
        <f>HLOOKUP('[4]Advanced Controls'!$B$372,[4]TAM_Area!$C$153:$J$202,$B153-2010,FALSE)*'[4]Advanced Controls'!$E$90*'[4]Advanced Controls'!$E$101*10^6/10^9</f>
        <v>499.90775201872066</v>
      </c>
      <c r="D153" s="1164">
        <f>HLOOKUP('[4]Advanced Controls'!$B$372,[4]TAM_Area!$C$153:$J$202,$B153-2010,FALSE)*'[4]Advanced Controls'!$E$90*'[4]Advanced Controls'!$E$102*10^6/10^9</f>
        <v>754.65754181293426</v>
      </c>
      <c r="E153" s="1164">
        <f>HLOOKUP('[4]Advanced Controls'!$B$372,[4]TAM_Area!$C$153:$J$202,$B153-2010,FALSE)*'[4]Advanced Controls'!$E$90*'[4]Advanced Controls'!$E$103*10^6/10^9</f>
        <v>245.15796222450717</v>
      </c>
      <c r="F153" s="1164"/>
      <c r="G153" s="1164"/>
      <c r="H153" s="1318"/>
      <c r="I153" s="1319">
        <f>HLOOKUP('[4]Advanced Controls'!$C$372,[4]TAM_Area!$K$153:$R$202,$B153-2010,FALSE)*'[4]Advanced Controls'!$E$68*'[4]Advanced Controls'!$E$79*10^6/10^9</f>
        <v>88.042538071165495</v>
      </c>
      <c r="J153" s="1320">
        <f>HLOOKUP('[4]Advanced Controls'!$C$372,[4]TAM_Area!$K$153:$R$202,$B153-2010,FALSE)*'[4]Advanced Controls'!$E$68*'[4]Advanced Controls'!$E$80*10^6/10^9</f>
        <v>135.12772426128012</v>
      </c>
      <c r="K153" s="1320">
        <f>HLOOKUP('[4]Advanced Controls'!$C$372,[4]TAM_Area!$K$153:$R$202,$B153-2010,FALSE)*'[4]Advanced Controls'!$E$68*'[4]Advanced Controls'!$E$81*10^6/10^9</f>
        <v>40.95735188105089</v>
      </c>
      <c r="L153" s="1320"/>
      <c r="M153" s="1171"/>
      <c r="N153" s="1321"/>
      <c r="O153" s="1331">
        <f t="shared" si="3"/>
        <v>587.95029008988615</v>
      </c>
      <c r="P153" s="1332">
        <f t="shared" si="2"/>
        <v>889.78526607421441</v>
      </c>
      <c r="Q153" s="1332">
        <f t="shared" si="2"/>
        <v>286.11531410555807</v>
      </c>
      <c r="R153" s="1177"/>
      <c r="S153" s="1177"/>
      <c r="T153" s="1322"/>
      <c r="U153" s="220" t="s">
        <v>169</v>
      </c>
      <c r="V153" s="152"/>
      <c r="W153" s="152"/>
    </row>
    <row r="154" spans="1:52" ht="15" x14ac:dyDescent="0.25">
      <c r="A154" s="216" t="s">
        <v>181</v>
      </c>
      <c r="B154" s="160">
        <v>2024</v>
      </c>
      <c r="C154" s="1163">
        <f>HLOOKUP('[4]Advanced Controls'!$B$372,[4]TAM_Area!$C$153:$J$202,$B154-2010,FALSE)*'[4]Advanced Controls'!$E$90*'[4]Advanced Controls'!$E$101*10^6/10^9</f>
        <v>501.2790879024833</v>
      </c>
      <c r="D154" s="1164">
        <f>HLOOKUP('[4]Advanced Controls'!$B$372,[4]TAM_Area!$C$153:$J$202,$B154-2010,FALSE)*'[4]Advanced Controls'!$E$90*'[4]Advanced Controls'!$E$102*10^6/10^9</f>
        <v>756.72770168315242</v>
      </c>
      <c r="E154" s="1164">
        <f>HLOOKUP('[4]Advanced Controls'!$B$372,[4]TAM_Area!$C$153:$J$202,$B154-2010,FALSE)*'[4]Advanced Controls'!$E$90*'[4]Advanced Controls'!$E$103*10^6/10^9</f>
        <v>245.83047412181418</v>
      </c>
      <c r="F154" s="1164"/>
      <c r="G154" s="1164"/>
      <c r="H154" s="1318"/>
      <c r="I154" s="1319">
        <f>HLOOKUP('[4]Advanced Controls'!$C$372,[4]TAM_Area!$K$153:$R$202,$B154-2010,FALSE)*'[4]Advanced Controls'!$E$68*'[4]Advanced Controls'!$E$79*10^6/10^9</f>
        <v>90.762950162825121</v>
      </c>
      <c r="J154" s="1320">
        <f>HLOOKUP('[4]Advanced Controls'!$C$372,[4]TAM_Area!$K$153:$R$202,$B154-2010,FALSE)*'[4]Advanced Controls'!$E$68*'[4]Advanced Controls'!$E$80*10^6/10^9</f>
        <v>139.30301387755281</v>
      </c>
      <c r="K154" s="1320">
        <f>HLOOKUP('[4]Advanced Controls'!$C$372,[4]TAM_Area!$K$153:$R$202,$B154-2010,FALSE)*'[4]Advanced Controls'!$E$68*'[4]Advanced Controls'!$E$81*10^6/10^9</f>
        <v>42.222886448097398</v>
      </c>
      <c r="L154" s="1320"/>
      <c r="M154" s="1171"/>
      <c r="N154" s="1321"/>
      <c r="O154" s="1331">
        <f t="shared" si="3"/>
        <v>592.04203806530836</v>
      </c>
      <c r="P154" s="1332">
        <f t="shared" si="2"/>
        <v>896.03071556070518</v>
      </c>
      <c r="Q154" s="1332">
        <f t="shared" si="2"/>
        <v>288.05336056991155</v>
      </c>
      <c r="R154" s="1177"/>
      <c r="S154" s="1177"/>
      <c r="T154" s="1322"/>
      <c r="U154" s="220" t="s">
        <v>169</v>
      </c>
      <c r="V154" s="152"/>
      <c r="W154" s="152"/>
    </row>
    <row r="155" spans="1:52" ht="15" x14ac:dyDescent="0.25">
      <c r="A155" s="221" t="s">
        <v>182</v>
      </c>
      <c r="B155" s="160">
        <v>2025</v>
      </c>
      <c r="C155" s="1163">
        <f>HLOOKUP('[4]Advanced Controls'!$B$372,[4]TAM_Area!$C$153:$J$202,$B155-2010,FALSE)*'[4]Advanced Controls'!$E$90*'[4]Advanced Controls'!$E$101*10^6/10^9</f>
        <v>502.52569711325486</v>
      </c>
      <c r="D155" s="1164">
        <f>HLOOKUP('[4]Advanced Controls'!$B$372,[4]TAM_Area!$C$153:$J$202,$B155-2010,FALSE)*'[4]Advanced Controls'!$E$90*'[4]Advanced Controls'!$E$102*10^6/10^9</f>
        <v>758.60957496637968</v>
      </c>
      <c r="E155" s="1164">
        <f>HLOOKUP('[4]Advanced Controls'!$B$372,[4]TAM_Area!$C$153:$J$202,$B155-2010,FALSE)*'[4]Advanced Controls'!$E$90*'[4]Advanced Controls'!$E$103*10^6/10^9</f>
        <v>246.44181926013007</v>
      </c>
      <c r="F155" s="1164"/>
      <c r="G155" s="1164"/>
      <c r="H155" s="1318"/>
      <c r="I155" s="1319">
        <f>HLOOKUP('[4]Advanced Controls'!$C$372,[4]TAM_Area!$K$153:$R$202,$B155-2010,FALSE)*'[4]Advanced Controls'!$E$68*'[4]Advanced Controls'!$E$79*10^6/10^9</f>
        <v>93.553831863621085</v>
      </c>
      <c r="J155" s="1320">
        <f>HLOOKUP('[4]Advanced Controls'!$C$372,[4]TAM_Area!$K$153:$R$202,$B155-2010,FALSE)*'[4]Advanced Controls'!$E$68*'[4]Advanced Controls'!$E$80*10^6/10^9</f>
        <v>143.58646027940662</v>
      </c>
      <c r="K155" s="1320">
        <f>HLOOKUP('[4]Advanced Controls'!$C$372,[4]TAM_Area!$K$153:$R$202,$B155-2010,FALSE)*'[4]Advanced Controls'!$E$68*'[4]Advanced Controls'!$E$81*10^6/10^9</f>
        <v>43.521203447835532</v>
      </c>
      <c r="L155" s="1320"/>
      <c r="M155" s="1171"/>
      <c r="N155" s="1321"/>
      <c r="O155" s="1331">
        <f t="shared" si="3"/>
        <v>596.07952897687596</v>
      </c>
      <c r="P155" s="1332">
        <f t="shared" si="2"/>
        <v>902.19603524578633</v>
      </c>
      <c r="Q155" s="1332">
        <f t="shared" si="2"/>
        <v>289.96302270796559</v>
      </c>
      <c r="R155" s="1177"/>
      <c r="S155" s="1177"/>
      <c r="T155" s="1322"/>
      <c r="U155" s="220" t="s">
        <v>169</v>
      </c>
      <c r="V155" s="152"/>
      <c r="W155" s="152"/>
    </row>
    <row r="156" spans="1:52" ht="15" x14ac:dyDescent="0.25">
      <c r="A156" s="221" t="s">
        <v>183</v>
      </c>
      <c r="B156" s="160">
        <v>2026</v>
      </c>
      <c r="C156" s="1163">
        <f>HLOOKUP('[4]Advanced Controls'!$B$372,[4]TAM_Area!$C$153:$J$202,$B156-2010,FALSE)*'[4]Advanced Controls'!$E$90*'[4]Advanced Controls'!$E$101*10^6/10^9</f>
        <v>503.66080136106046</v>
      </c>
      <c r="D156" s="1164">
        <f>HLOOKUP('[4]Advanced Controls'!$B$372,[4]TAM_Area!$C$153:$J$202,$B156-2010,FALSE)*'[4]Advanced Controls'!$E$90*'[4]Advanced Controls'!$E$102*10^6/10^9</f>
        <v>760.32312107141843</v>
      </c>
      <c r="E156" s="1164">
        <f>HLOOKUP('[4]Advanced Controls'!$B$372,[4]TAM_Area!$C$153:$J$202,$B156-2010,FALSE)*'[4]Advanced Controls'!$E$90*'[4]Advanced Controls'!$E$103*10^6/10^9</f>
        <v>246.99848165070242</v>
      </c>
      <c r="F156" s="1164"/>
      <c r="G156" s="1164"/>
      <c r="H156" s="1318"/>
      <c r="I156" s="1319">
        <f>HLOOKUP('[4]Advanced Controls'!$C$372,[4]TAM_Area!$K$153:$R$202,$B156-2010,FALSE)*'[4]Advanced Controls'!$E$68*'[4]Advanced Controls'!$E$79*10^6/10^9</f>
        <v>96.415112288643513</v>
      </c>
      <c r="J156" s="1320">
        <f>HLOOKUP('[4]Advanced Controls'!$C$372,[4]TAM_Area!$K$153:$R$202,$B156-2010,FALSE)*'[4]Advanced Controls'!$E$68*'[4]Advanced Controls'!$E$80*10^6/10^9</f>
        <v>147.97795467265217</v>
      </c>
      <c r="K156" s="1320">
        <f>HLOOKUP('[4]Advanced Controls'!$C$372,[4]TAM_Area!$K$153:$R$202,$B156-2010,FALSE)*'[4]Advanced Controls'!$E$68*'[4]Advanced Controls'!$E$81*10^6/10^9</f>
        <v>44.852269904634866</v>
      </c>
      <c r="L156" s="1320"/>
      <c r="M156" s="1171"/>
      <c r="N156" s="1321"/>
      <c r="O156" s="1331">
        <f t="shared" si="3"/>
        <v>600.07591364970403</v>
      </c>
      <c r="P156" s="1332">
        <f t="shared" si="2"/>
        <v>908.30107574407066</v>
      </c>
      <c r="Q156" s="1332">
        <f t="shared" si="2"/>
        <v>291.8507515553373</v>
      </c>
      <c r="R156" s="1177"/>
      <c r="S156" s="1177"/>
      <c r="T156" s="1322"/>
      <c r="U156" s="220" t="s">
        <v>169</v>
      </c>
      <c r="V156" s="152"/>
      <c r="W156" s="152"/>
    </row>
    <row r="157" spans="1:52" ht="15" x14ac:dyDescent="0.25">
      <c r="A157" s="221" t="s">
        <v>184</v>
      </c>
      <c r="B157" s="160">
        <v>2027</v>
      </c>
      <c r="C157" s="1163">
        <f>HLOOKUP('[4]Advanced Controls'!$B$372,[4]TAM_Area!$C$153:$J$202,$B157-2010,FALSE)*'[4]Advanced Controls'!$E$90*'[4]Advanced Controls'!$E$101*10^6/10^9</f>
        <v>504.69444339848997</v>
      </c>
      <c r="D157" s="1164">
        <f>HLOOKUP('[4]Advanced Controls'!$B$372,[4]TAM_Area!$C$153:$J$202,$B157-2010,FALSE)*'[4]Advanced Controls'!$E$90*'[4]Advanced Controls'!$E$102*10^6/10^9</f>
        <v>761.88350047328026</v>
      </c>
      <c r="E157" s="1164">
        <f>HLOOKUP('[4]Advanced Controls'!$B$372,[4]TAM_Area!$C$153:$J$202,$B157-2010,FALSE)*'[4]Advanced Controls'!$E$90*'[4]Advanced Controls'!$E$103*10^6/10^9</f>
        <v>247.50538632369958</v>
      </c>
      <c r="F157" s="1164"/>
      <c r="G157" s="1164"/>
      <c r="H157" s="1318"/>
      <c r="I157" s="1319">
        <f>HLOOKUP('[4]Advanced Controls'!$C$372,[4]TAM_Area!$K$153:$R$202,$B157-2010,FALSE)*'[4]Advanced Controls'!$E$68*'[4]Advanced Controls'!$E$79*10^6/10^9</f>
        <v>99.346211344129102</v>
      </c>
      <c r="J157" s="1320">
        <f>HLOOKUP('[4]Advanced Controls'!$C$372,[4]TAM_Area!$K$153:$R$202,$B157-2010,FALSE)*'[4]Advanced Controls'!$E$68*'[4]Advanced Controls'!$E$80*10^6/10^9</f>
        <v>152.47660672913887</v>
      </c>
      <c r="K157" s="1320">
        <f>HLOOKUP('[4]Advanced Controls'!$C$372,[4]TAM_Area!$K$153:$R$202,$B157-2010,FALSE)*'[4]Advanced Controls'!$E$68*'[4]Advanced Controls'!$E$81*10^6/10^9</f>
        <v>46.215815959119368</v>
      </c>
      <c r="L157" s="1320"/>
      <c r="M157" s="1171"/>
      <c r="N157" s="1321"/>
      <c r="O157" s="1331">
        <f t="shared" si="3"/>
        <v>604.04065474261904</v>
      </c>
      <c r="P157" s="1332">
        <f t="shared" si="2"/>
        <v>914.36010720241916</v>
      </c>
      <c r="Q157" s="1332">
        <f t="shared" si="2"/>
        <v>293.72120228281892</v>
      </c>
      <c r="R157" s="1177"/>
      <c r="S157" s="1177"/>
      <c r="T157" s="1322"/>
      <c r="U157" s="220" t="s">
        <v>169</v>
      </c>
      <c r="V157" s="152"/>
      <c r="W157" s="152"/>
    </row>
    <row r="158" spans="1:52" ht="15" x14ac:dyDescent="0.25">
      <c r="A158" s="221" t="s">
        <v>185</v>
      </c>
      <c r="B158" s="160">
        <v>2028</v>
      </c>
      <c r="C158" s="1163">
        <f>HLOOKUP('[4]Advanced Controls'!$B$372,[4]TAM_Area!$C$153:$J$202,$B158-2010,FALSE)*'[4]Advanced Controls'!$E$90*'[4]Advanced Controls'!$E$101*10^6/10^9</f>
        <v>505.63656637098296</v>
      </c>
      <c r="D158" s="1164">
        <f>HLOOKUP('[4]Advanced Controls'!$B$372,[4]TAM_Area!$C$153:$J$202,$B158-2010,FALSE)*'[4]Advanced Controls'!$E$90*'[4]Advanced Controls'!$E$102*10^6/10^9</f>
        <v>763.30572328066035</v>
      </c>
      <c r="E158" s="1164">
        <f>HLOOKUP('[4]Advanced Controls'!$B$372,[4]TAM_Area!$C$153:$J$202,$B158-2010,FALSE)*'[4]Advanced Controls'!$E$90*'[4]Advanced Controls'!$E$103*10^6/10^9</f>
        <v>247.96740946130566</v>
      </c>
      <c r="F158" s="1164"/>
      <c r="G158" s="1164"/>
      <c r="H158" s="1318"/>
      <c r="I158" s="1319">
        <f>HLOOKUP('[4]Advanced Controls'!$C$372,[4]TAM_Area!$K$153:$R$202,$B158-2010,FALSE)*'[4]Advanced Controls'!$E$68*'[4]Advanced Controls'!$E$79*10^6/10^9</f>
        <v>102.34620657242144</v>
      </c>
      <c r="J158" s="1320">
        <f>HLOOKUP('[4]Advanced Controls'!$C$372,[4]TAM_Area!$K$153:$R$202,$B158-2010,FALSE)*'[4]Advanced Controls'!$E$68*'[4]Advanced Controls'!$E$80*10^6/10^9</f>
        <v>157.08100066046973</v>
      </c>
      <c r="K158" s="1320">
        <f>HLOOKUP('[4]Advanced Controls'!$C$372,[4]TAM_Area!$K$153:$R$202,$B158-2010,FALSE)*'[4]Advanced Controls'!$E$68*'[4]Advanced Controls'!$E$81*10^6/10^9</f>
        <v>47.611412484373155</v>
      </c>
      <c r="L158" s="1320"/>
      <c r="M158" s="1171"/>
      <c r="N158" s="1321"/>
      <c r="O158" s="1331">
        <f t="shared" si="3"/>
        <v>607.98277294340437</v>
      </c>
      <c r="P158" s="1332">
        <f t="shared" si="3"/>
        <v>920.38672394113007</v>
      </c>
      <c r="Q158" s="1332">
        <f t="shared" si="3"/>
        <v>295.57882194567884</v>
      </c>
      <c r="R158" s="1177"/>
      <c r="S158" s="1177"/>
      <c r="T158" s="1322"/>
      <c r="U158" s="220" t="s">
        <v>169</v>
      </c>
      <c r="V158" s="152"/>
      <c r="W158" s="152"/>
    </row>
    <row r="159" spans="1:52" ht="15.6" thickBot="1" x14ac:dyDescent="0.3">
      <c r="A159" s="228" t="s">
        <v>186</v>
      </c>
      <c r="B159" s="160">
        <v>2029</v>
      </c>
      <c r="C159" s="1163">
        <f>HLOOKUP('[4]Advanced Controls'!$B$372,[4]TAM_Area!$C$153:$J$202,$B159-2010,FALSE)*'[4]Advanced Controls'!$E$90*'[4]Advanced Controls'!$E$101*10^6/10^9</f>
        <v>506.49530753940974</v>
      </c>
      <c r="D159" s="1164">
        <f>HLOOKUP('[4]Advanced Controls'!$B$372,[4]TAM_Area!$C$153:$J$202,$B159-2010,FALSE)*'[4]Advanced Controls'!$E$90*'[4]Advanced Controls'!$E$102*10^6/10^9</f>
        <v>764.60207345046967</v>
      </c>
      <c r="E159" s="1164">
        <f>HLOOKUP('[4]Advanced Controls'!$B$372,[4]TAM_Area!$C$153:$J$202,$B159-2010,FALSE)*'[4]Advanced Controls'!$E$90*'[4]Advanced Controls'!$E$103*10^6/10^9</f>
        <v>248.38854162834977</v>
      </c>
      <c r="F159" s="1164"/>
      <c r="G159" s="1164"/>
      <c r="H159" s="1318"/>
      <c r="I159" s="1319">
        <f>HLOOKUP('[4]Advanced Controls'!$C$372,[4]TAM_Area!$K$153:$R$202,$B159-2010,FALSE)*'[4]Advanced Controls'!$E$68*'[4]Advanced Controls'!$E$79*10^6/10^9</f>
        <v>105.41373746612183</v>
      </c>
      <c r="J159" s="1320">
        <f>HLOOKUP('[4]Advanced Controls'!$C$372,[4]TAM_Area!$K$153:$R$202,$B159-2010,FALSE)*'[4]Advanced Controls'!$E$68*'[4]Advanced Controls'!$E$80*10^6/10^9</f>
        <v>161.78904835932016</v>
      </c>
      <c r="K159" s="1320">
        <f>HLOOKUP('[4]Advanced Controls'!$C$372,[4]TAM_Area!$K$153:$R$202,$B159-2010,FALSE)*'[4]Advanced Controls'!$E$68*'[4]Advanced Controls'!$E$81*10^6/10^9</f>
        <v>49.03842657292347</v>
      </c>
      <c r="L159" s="1320"/>
      <c r="M159" s="1171"/>
      <c r="N159" s="1321"/>
      <c r="O159" s="1331">
        <f t="shared" si="3"/>
        <v>611.90904500553154</v>
      </c>
      <c r="P159" s="1332">
        <f t="shared" si="3"/>
        <v>926.39112180978987</v>
      </c>
      <c r="Q159" s="1332">
        <f t="shared" si="3"/>
        <v>297.42696820127321</v>
      </c>
      <c r="R159" s="1177"/>
      <c r="S159" s="1177"/>
      <c r="T159" s="1322"/>
      <c r="U159" s="220" t="s">
        <v>169</v>
      </c>
      <c r="V159" s="152"/>
      <c r="W159" s="152"/>
    </row>
    <row r="160" spans="1:52" ht="15" x14ac:dyDescent="0.25">
      <c r="A160" s="178" t="s">
        <v>187</v>
      </c>
      <c r="B160" s="160">
        <v>2030</v>
      </c>
      <c r="C160" s="1163">
        <f>HLOOKUP('[4]Advanced Controls'!$B$372,[4]TAM_Area!$C$153:$J$202,$B160-2010,FALSE)*'[4]Advanced Controls'!$E$90*'[4]Advanced Controls'!$E$101*10^6/10^9</f>
        <v>507.27755552873526</v>
      </c>
      <c r="D160" s="1164">
        <f>HLOOKUP('[4]Advanced Controls'!$B$372,[4]TAM_Area!$C$153:$J$202,$B160-2010,FALSE)*'[4]Advanced Controls'!$E$90*'[4]Advanced Controls'!$E$102*10^6/10^9</f>
        <v>765.78295000685182</v>
      </c>
      <c r="E160" s="1164">
        <f>HLOOKUP('[4]Advanced Controls'!$B$372,[4]TAM_Area!$C$153:$J$202,$B160-2010,FALSE)*'[4]Advanced Controls'!$E$90*'[4]Advanced Controls'!$E$103*10^6/10^9</f>
        <v>248.77216105061891</v>
      </c>
      <c r="F160" s="1164"/>
      <c r="G160" s="1164"/>
      <c r="H160" s="1318"/>
      <c r="I160" s="1319">
        <f>HLOOKUP('[4]Advanced Controls'!$C$372,[4]TAM_Area!$K$153:$R$202,$B160-2010,FALSE)*'[4]Advanced Controls'!$E$68*'[4]Advanced Controls'!$E$79*10^6/10^9</f>
        <v>108.54726901873595</v>
      </c>
      <c r="J160" s="1320">
        <f>HLOOKUP('[4]Advanced Controls'!$C$372,[4]TAM_Area!$K$153:$R$202,$B160-2010,FALSE)*'[4]Advanced Controls'!$E$68*'[4]Advanced Controls'!$E$80*10^6/10^9</f>
        <v>166.59839389708057</v>
      </c>
      <c r="K160" s="1320">
        <f>HLOOKUP('[4]Advanced Controls'!$C$372,[4]TAM_Area!$K$153:$R$202,$B160-2010,FALSE)*'[4]Advanced Controls'!$E$68*'[4]Advanced Controls'!$E$81*10^6/10^9</f>
        <v>50.496144140391287</v>
      </c>
      <c r="L160" s="1320"/>
      <c r="M160" s="1171"/>
      <c r="N160" s="1321"/>
      <c r="O160" s="1331">
        <f t="shared" si="3"/>
        <v>615.82482454747117</v>
      </c>
      <c r="P160" s="1332">
        <f t="shared" si="3"/>
        <v>932.38134390393236</v>
      </c>
      <c r="Q160" s="1332">
        <f t="shared" si="3"/>
        <v>299.2683051910102</v>
      </c>
      <c r="R160" s="1177"/>
      <c r="S160" s="1177"/>
      <c r="T160" s="1322"/>
      <c r="U160" s="220" t="s">
        <v>169</v>
      </c>
      <c r="V160" s="152"/>
      <c r="W160" s="152"/>
    </row>
    <row r="161" spans="1:23" ht="15" x14ac:dyDescent="0.25">
      <c r="A161" s="179" t="s">
        <v>188</v>
      </c>
      <c r="B161" s="160">
        <v>2031</v>
      </c>
      <c r="C161" s="1163">
        <f>HLOOKUP('[4]Advanced Controls'!$B$372,[4]TAM_Area!$C$153:$J$202,$B161-2010,FALSE)*'[4]Advanced Controls'!$E$90*'[4]Advanced Controls'!$E$101*10^6/10^9</f>
        <v>507.99163670618321</v>
      </c>
      <c r="D161" s="1164">
        <f>HLOOKUP('[4]Advanced Controls'!$B$372,[4]TAM_Area!$C$153:$J$202,$B161-2010,FALSE)*'[4]Advanced Controls'!$E$90*'[4]Advanced Controls'!$E$102*10^6/10^9</f>
        <v>766.86092238045796</v>
      </c>
      <c r="E161" s="1164">
        <f>HLOOKUP('[4]Advanced Controls'!$B$372,[4]TAM_Area!$C$153:$J$202,$B161-2010,FALSE)*'[4]Advanced Controls'!$E$90*'[4]Advanced Controls'!$E$103*10^6/10^9</f>
        <v>249.12235103190861</v>
      </c>
      <c r="F161" s="1164"/>
      <c r="G161" s="1164"/>
      <c r="H161" s="1318"/>
      <c r="I161" s="1319">
        <f>HLOOKUP('[4]Advanced Controls'!$C$372,[4]TAM_Area!$K$153:$R$202,$B161-2010,FALSE)*'[4]Advanced Controls'!$E$68*'[4]Advanced Controls'!$E$79*10^6/10^9</f>
        <v>111.74604388933642</v>
      </c>
      <c r="J161" s="1320">
        <f>HLOOKUP('[4]Advanced Controls'!$C$372,[4]TAM_Area!$K$153:$R$202,$B161-2010,FALSE)*'[4]Advanced Controls'!$E$68*'[4]Advanced Controls'!$E$80*10^6/10^9</f>
        <v>171.50787490657882</v>
      </c>
      <c r="K161" s="1320">
        <f>HLOOKUP('[4]Advanced Controls'!$C$372,[4]TAM_Area!$K$153:$R$202,$B161-2010,FALSE)*'[4]Advanced Controls'!$E$68*'[4]Advanced Controls'!$E$81*10^6/10^9</f>
        <v>51.984212872094005</v>
      </c>
      <c r="L161" s="1320"/>
      <c r="M161" s="1171"/>
      <c r="N161" s="1321"/>
      <c r="O161" s="1331">
        <f t="shared" si="3"/>
        <v>619.73768059551958</v>
      </c>
      <c r="P161" s="1332">
        <f t="shared" si="3"/>
        <v>938.36879728703684</v>
      </c>
      <c r="Q161" s="1332">
        <f t="shared" si="3"/>
        <v>301.1065639040026</v>
      </c>
      <c r="R161" s="1177"/>
      <c r="S161" s="1177"/>
      <c r="T161" s="1322"/>
      <c r="U161" s="220" t="s">
        <v>169</v>
      </c>
      <c r="V161" s="152"/>
      <c r="W161" s="152"/>
    </row>
    <row r="162" spans="1:23" ht="15.6" thickBot="1" x14ac:dyDescent="0.3">
      <c r="A162" s="180" t="s">
        <v>189</v>
      </c>
      <c r="B162" s="160">
        <v>2032</v>
      </c>
      <c r="C162" s="1163">
        <f>HLOOKUP('[4]Advanced Controls'!$B$372,[4]TAM_Area!$C$153:$J$202,$B162-2010,FALSE)*'[4]Advanced Controls'!$E$90*'[4]Advanced Controls'!$E$101*10^6/10^9</f>
        <v>508.64885496347466</v>
      </c>
      <c r="D162" s="1164">
        <f>HLOOKUP('[4]Advanced Controls'!$B$372,[4]TAM_Area!$C$153:$J$202,$B162-2010,FALSE)*'[4]Advanced Controls'!$E$90*'[4]Advanced Controls'!$E$102*10^6/10^9</f>
        <v>767.85305485385777</v>
      </c>
      <c r="E162" s="1164">
        <f>HLOOKUP('[4]Advanced Controls'!$B$372,[4]TAM_Area!$C$153:$J$202,$B162-2010,FALSE)*'[4]Advanced Controls'!$E$90*'[4]Advanced Controls'!$E$103*10^6/10^9</f>
        <v>249.44465507309152</v>
      </c>
      <c r="F162" s="1164"/>
      <c r="G162" s="1164"/>
      <c r="H162" s="1318"/>
      <c r="I162" s="1319">
        <f>HLOOKUP('[4]Advanced Controls'!$C$372,[4]TAM_Area!$K$153:$R$202,$B162-2010,FALSE)*'[4]Advanced Controls'!$E$68*'[4]Advanced Controls'!$E$79*10^6/10^9</f>
        <v>115.00990377288439</v>
      </c>
      <c r="J162" s="1320">
        <f>HLOOKUP('[4]Advanced Controls'!$C$372,[4]TAM_Area!$K$153:$R$202,$B162-2010,FALSE)*'[4]Advanced Controls'!$E$68*'[4]Advanced Controls'!$E$80*10^6/10^9</f>
        <v>176.517248421175</v>
      </c>
      <c r="K162" s="1320">
        <f>HLOOKUP('[4]Advanced Controls'!$C$372,[4]TAM_Area!$K$153:$R$202,$B162-2010,FALSE)*'[4]Advanced Controls'!$E$68*'[4]Advanced Controls'!$E$81*10^6/10^9</f>
        <v>53.502559124593745</v>
      </c>
      <c r="L162" s="1320"/>
      <c r="M162" s="1171"/>
      <c r="N162" s="1321"/>
      <c r="O162" s="1331">
        <f t="shared" si="3"/>
        <v>623.658758736359</v>
      </c>
      <c r="P162" s="1332">
        <f t="shared" si="3"/>
        <v>944.37030327503271</v>
      </c>
      <c r="Q162" s="1332">
        <f t="shared" si="3"/>
        <v>302.9472141976853</v>
      </c>
      <c r="R162" s="1177"/>
      <c r="S162" s="1177"/>
      <c r="T162" s="1322"/>
      <c r="U162" s="220" t="s">
        <v>169</v>
      </c>
      <c r="V162" s="152"/>
      <c r="W162" s="152"/>
    </row>
    <row r="163" spans="1:23" ht="15" x14ac:dyDescent="0.25">
      <c r="B163" s="160">
        <v>2033</v>
      </c>
      <c r="C163" s="1163">
        <f>HLOOKUP('[4]Advanced Controls'!$B$372,[4]TAM_Area!$C$153:$J$202,$B163-2010,FALSE)*'[4]Advanced Controls'!$E$90*'[4]Advanced Controls'!$E$101*10^6/10^9</f>
        <v>509.26538073330613</v>
      </c>
      <c r="D163" s="1164">
        <f>HLOOKUP('[4]Advanced Controls'!$B$372,[4]TAM_Area!$C$153:$J$202,$B163-2010,FALSE)*'[4]Advanced Controls'!$E$90*'[4]Advanced Controls'!$E$102*10^6/10^9</f>
        <v>768.78375820871986</v>
      </c>
      <c r="E163" s="1164">
        <f>HLOOKUP('[4]Advanced Controls'!$B$372,[4]TAM_Area!$C$153:$J$202,$B163-2010,FALSE)*'[4]Advanced Controls'!$E$90*'[4]Advanced Controls'!$E$103*10^6/10^9</f>
        <v>249.74700325789249</v>
      </c>
      <c r="F163" s="1164"/>
      <c r="G163" s="1164"/>
      <c r="H163" s="1318"/>
      <c r="I163" s="1319">
        <f>HLOOKUP('[4]Advanced Controls'!$C$372,[4]TAM_Area!$K$153:$R$202,$B163-2010,FALSE)*'[4]Advanced Controls'!$E$68*'[4]Advanced Controls'!$E$79*10^6/10^9</f>
        <v>118.33926820893078</v>
      </c>
      <c r="J163" s="1320">
        <f>HLOOKUP('[4]Advanced Controls'!$C$372,[4]TAM_Area!$K$153:$R$202,$B163-2010,FALSE)*'[4]Advanced Controls'!$E$68*'[4]Advanced Controls'!$E$80*10^6/10^9</f>
        <v>181.62715835034743</v>
      </c>
      <c r="K163" s="1320">
        <f>HLOOKUP('[4]Advanced Controls'!$C$372,[4]TAM_Area!$K$153:$R$202,$B163-2010,FALSE)*'[4]Advanced Controls'!$E$68*'[4]Advanced Controls'!$E$81*10^6/10^9</f>
        <v>55.051378067514108</v>
      </c>
      <c r="L163" s="1320"/>
      <c r="M163" s="1171"/>
      <c r="N163" s="1321"/>
      <c r="O163" s="1331">
        <f t="shared" si="3"/>
        <v>627.60464894223696</v>
      </c>
      <c r="P163" s="1332">
        <f t="shared" si="3"/>
        <v>950.41091655906735</v>
      </c>
      <c r="Q163" s="1332">
        <f t="shared" si="3"/>
        <v>304.79838132540658</v>
      </c>
      <c r="R163" s="1177"/>
      <c r="S163" s="1177"/>
      <c r="T163" s="1322"/>
      <c r="U163" s="220" t="s">
        <v>169</v>
      </c>
      <c r="V163" s="152"/>
      <c r="W163" s="152"/>
    </row>
    <row r="164" spans="1:23" ht="15" x14ac:dyDescent="0.25">
      <c r="B164" s="160">
        <v>2034</v>
      </c>
      <c r="C164" s="1163">
        <f>HLOOKUP('[4]Advanced Controls'!$B$372,[4]TAM_Area!$C$153:$J$202,$B164-2010,FALSE)*'[4]Advanced Controls'!$E$90*'[4]Advanced Controls'!$E$101*10^6/10^9</f>
        <v>509.85973594436609</v>
      </c>
      <c r="D164" s="1164">
        <f>HLOOKUP('[4]Advanced Controls'!$B$372,[4]TAM_Area!$C$153:$J$202,$B164-2010,FALSE)*'[4]Advanced Controls'!$E$90*'[4]Advanced Controls'!$E$102*10^6/10^9</f>
        <v>769.68099303000633</v>
      </c>
      <c r="E164" s="1164">
        <f>HLOOKUP('[4]Advanced Controls'!$B$372,[4]TAM_Area!$C$153:$J$202,$B164-2010,FALSE)*'[4]Advanced Controls'!$E$90*'[4]Advanced Controls'!$E$103*10^6/10^9</f>
        <v>250.03847885872597</v>
      </c>
      <c r="F164" s="1164"/>
      <c r="G164" s="1164"/>
      <c r="H164" s="1318"/>
      <c r="I164" s="1319">
        <f>HLOOKUP('[4]Advanced Controls'!$C$372,[4]TAM_Area!$K$153:$R$202,$B164-2010,FALSE)*'[4]Advanced Controls'!$E$68*'[4]Advanced Controls'!$E$79*10^6/10^9</f>
        <v>121.73503324703427</v>
      </c>
      <c r="J164" s="1320">
        <f>HLOOKUP('[4]Advanced Controls'!$C$372,[4]TAM_Area!$K$153:$R$202,$B164-2010,FALSE)*'[4]Advanced Controls'!$E$68*'[4]Advanced Controls'!$E$80*10^6/10^9</f>
        <v>186.83897995133358</v>
      </c>
      <c r="K164" s="1320">
        <f>HLOOKUP('[4]Advanced Controls'!$C$372,[4]TAM_Area!$K$153:$R$202,$B164-2010,FALSE)*'[4]Advanced Controls'!$E$68*'[4]Advanced Controls'!$E$81*10^6/10^9</f>
        <v>56.631086542734955</v>
      </c>
      <c r="L164" s="1320"/>
      <c r="M164" s="1171"/>
      <c r="N164" s="1321"/>
      <c r="O164" s="1331">
        <f t="shared" si="3"/>
        <v>631.59476919140036</v>
      </c>
      <c r="P164" s="1332">
        <f t="shared" si="3"/>
        <v>956.51997298133995</v>
      </c>
      <c r="Q164" s="1332">
        <f t="shared" si="3"/>
        <v>306.66956540146094</v>
      </c>
      <c r="R164" s="1177"/>
      <c r="S164" s="1177"/>
      <c r="T164" s="1322"/>
      <c r="U164" s="220" t="s">
        <v>169</v>
      </c>
      <c r="V164" s="152"/>
      <c r="W164" s="152"/>
    </row>
    <row r="165" spans="1:23" ht="15" x14ac:dyDescent="0.25">
      <c r="B165" s="160">
        <v>2035</v>
      </c>
      <c r="C165" s="1163">
        <f>HLOOKUP('[4]Advanced Controls'!$B$372,[4]TAM_Area!$C$153:$J$202,$B165-2010,FALSE)*'[4]Advanced Controls'!$E$90*'[4]Advanced Controls'!$E$101*10^6/10^9</f>
        <v>510.44623662965853</v>
      </c>
      <c r="D165" s="1164">
        <f>HLOOKUP('[4]Advanced Controls'!$B$372,[4]TAM_Area!$C$153:$J$202,$B165-2010,FALSE)*'[4]Advanced Controls'!$E$90*'[4]Advanced Controls'!$E$102*10^6/10^9</f>
        <v>770.56637070948216</v>
      </c>
      <c r="E165" s="1164">
        <f>HLOOKUP('[4]Advanced Controls'!$B$372,[4]TAM_Area!$C$153:$J$202,$B165-2010,FALSE)*'[4]Advanced Controls'!$E$90*'[4]Advanced Controls'!$E$103*10^6/10^9</f>
        <v>250.32610254983484</v>
      </c>
      <c r="F165" s="1164"/>
      <c r="G165" s="1164"/>
      <c r="H165" s="1318"/>
      <c r="I165" s="1319">
        <f>HLOOKUP('[4]Advanced Controls'!$C$372,[4]TAM_Area!$K$153:$R$202,$B165-2010,FALSE)*'[4]Advanced Controls'!$E$68*'[4]Advanced Controls'!$E$79*10^6/10^9</f>
        <v>125.1975836497206</v>
      </c>
      <c r="J165" s="1320">
        <f>HLOOKUP('[4]Advanced Controls'!$C$372,[4]TAM_Area!$K$153:$R$202,$B165-2010,FALSE)*'[4]Advanced Controls'!$E$68*'[4]Advanced Controls'!$E$80*10^6/10^9</f>
        <v>192.15330375781886</v>
      </c>
      <c r="K165" s="1320">
        <f>HLOOKUP('[4]Advanced Controls'!$C$372,[4]TAM_Area!$K$153:$R$202,$B165-2010,FALSE)*'[4]Advanced Controls'!$E$68*'[4]Advanced Controls'!$E$81*10^6/10^9</f>
        <v>58.24186354162233</v>
      </c>
      <c r="L165" s="1320"/>
      <c r="M165" s="1171"/>
      <c r="N165" s="1321"/>
      <c r="O165" s="1331">
        <f t="shared" si="3"/>
        <v>635.64382027937916</v>
      </c>
      <c r="P165" s="1332">
        <f t="shared" si="3"/>
        <v>962.71967446730105</v>
      </c>
      <c r="Q165" s="1332">
        <f t="shared" si="3"/>
        <v>308.56796609145715</v>
      </c>
      <c r="R165" s="1177"/>
      <c r="S165" s="1177"/>
      <c r="T165" s="1322"/>
      <c r="U165" s="220" t="s">
        <v>169</v>
      </c>
      <c r="V165" s="152"/>
      <c r="W165" s="152"/>
    </row>
    <row r="166" spans="1:23" ht="15" x14ac:dyDescent="0.25">
      <c r="B166" s="160">
        <v>2036</v>
      </c>
      <c r="C166" s="1163">
        <f>HLOOKUP('[4]Advanced Controls'!$B$372,[4]TAM_Area!$C$153:$J$202,$B166-2010,FALSE)*'[4]Advanced Controls'!$E$90*'[4]Advanced Controls'!$E$101*10^6/10^9</f>
        <v>511.0344575975127</v>
      </c>
      <c r="D166" s="1164">
        <f>HLOOKUP('[4]Advanced Controls'!$B$372,[4]TAM_Area!$C$153:$J$202,$B166-2010,FALSE)*'[4]Advanced Controls'!$E$90*'[4]Advanced Controls'!$E$102*10^6/10^9</f>
        <v>771.45434531649948</v>
      </c>
      <c r="E166" s="1164">
        <f>HLOOKUP('[4]Advanced Controls'!$B$372,[4]TAM_Area!$C$153:$J$202,$B166-2010,FALSE)*'[4]Advanced Controls'!$E$90*'[4]Advanced Controls'!$E$103*10^6/10^9</f>
        <v>250.61456987852603</v>
      </c>
      <c r="F166" s="1164"/>
      <c r="G166" s="1164"/>
      <c r="H166" s="1318"/>
      <c r="I166" s="1319">
        <f>HLOOKUP('[4]Advanced Controls'!$C$372,[4]TAM_Area!$K$153:$R$202,$B166-2010,FALSE)*'[4]Advanced Controls'!$E$68*'[4]Advanced Controls'!$E$79*10^6/10^9</f>
        <v>128.72698813850732</v>
      </c>
      <c r="J166" s="1320">
        <f>HLOOKUP('[4]Advanced Controls'!$C$372,[4]TAM_Area!$K$153:$R$202,$B166-2010,FALSE)*'[4]Advanced Controls'!$E$68*'[4]Advanced Controls'!$E$80*10^6/10^9</f>
        <v>197.57023524361722</v>
      </c>
      <c r="K166" s="1320">
        <f>HLOOKUP('[4]Advanced Controls'!$C$372,[4]TAM_Area!$K$153:$R$202,$B166-2010,FALSE)*'[4]Advanced Controls'!$E$68*'[4]Advanced Controls'!$E$81*10^6/10^9</f>
        <v>59.883741033397413</v>
      </c>
      <c r="L166" s="1320"/>
      <c r="M166" s="1171"/>
      <c r="N166" s="1321"/>
      <c r="O166" s="1331">
        <f t="shared" si="3"/>
        <v>639.76144573602005</v>
      </c>
      <c r="P166" s="1332">
        <f t="shared" si="3"/>
        <v>969.02458056011665</v>
      </c>
      <c r="Q166" s="1332">
        <f t="shared" si="3"/>
        <v>310.49831091192345</v>
      </c>
      <c r="R166" s="1177"/>
      <c r="S166" s="1177"/>
      <c r="T166" s="1322"/>
      <c r="U166" s="220" t="s">
        <v>169</v>
      </c>
      <c r="V166" s="152"/>
      <c r="W166" s="152"/>
    </row>
    <row r="167" spans="1:23" ht="15" x14ac:dyDescent="0.25">
      <c r="B167" s="160">
        <v>2037</v>
      </c>
      <c r="C167" s="1163">
        <f>HLOOKUP('[4]Advanced Controls'!$B$372,[4]TAM_Area!$C$153:$J$202,$B167-2010,FALSE)*'[4]Advanced Controls'!$E$90*'[4]Advanced Controls'!$E$101*10^6/10^9</f>
        <v>511.62608523361251</v>
      </c>
      <c r="D167" s="1164">
        <f>HLOOKUP('[4]Advanced Controls'!$B$372,[4]TAM_Area!$C$153:$J$202,$B167-2010,FALSE)*'[4]Advanced Controls'!$E$90*'[4]Advanced Controls'!$E$102*10^6/10^9</f>
        <v>772.34746260808924</v>
      </c>
      <c r="E167" s="1164">
        <f>HLOOKUP('[4]Advanced Controls'!$B$372,[4]TAM_Area!$C$153:$J$202,$B167-2010,FALSE)*'[4]Advanced Controls'!$E$90*'[4]Advanced Controls'!$E$103*10^6/10^9</f>
        <v>250.9047078591359</v>
      </c>
      <c r="F167" s="1164"/>
      <c r="G167" s="1164"/>
      <c r="H167" s="1318"/>
      <c r="I167" s="1319">
        <f>HLOOKUP('[4]Advanced Controls'!$C$372,[4]TAM_Area!$K$153:$R$202,$B167-2010,FALSE)*'[4]Advanced Controls'!$E$68*'[4]Advanced Controls'!$E$79*10^6/10^9</f>
        <v>132.3218001086961</v>
      </c>
      <c r="J167" s="1320">
        <f>HLOOKUP('[4]Advanced Controls'!$C$372,[4]TAM_Area!$K$153:$R$202,$B167-2010,FALSE)*'[4]Advanced Controls'!$E$68*'[4]Advanced Controls'!$E$80*10^6/10^9</f>
        <v>203.08755415923252</v>
      </c>
      <c r="K167" s="1320">
        <f>HLOOKUP('[4]Advanced Controls'!$C$372,[4]TAM_Area!$K$153:$R$202,$B167-2010,FALSE)*'[4]Advanced Controls'!$E$68*'[4]Advanced Controls'!$E$81*10^6/10^9</f>
        <v>61.556046058159723</v>
      </c>
      <c r="L167" s="1320"/>
      <c r="M167" s="1171"/>
      <c r="N167" s="1321"/>
      <c r="O167" s="1331">
        <f t="shared" si="3"/>
        <v>643.94788534230861</v>
      </c>
      <c r="P167" s="1332">
        <f t="shared" si="3"/>
        <v>975.43501676732171</v>
      </c>
      <c r="Q167" s="1332">
        <f t="shared" si="3"/>
        <v>312.46075391729562</v>
      </c>
      <c r="R167" s="1177"/>
      <c r="S167" s="1177"/>
      <c r="T167" s="1322"/>
      <c r="U167" s="220" t="s">
        <v>169</v>
      </c>
      <c r="V167" s="152"/>
      <c r="W167" s="152"/>
    </row>
    <row r="168" spans="1:23" ht="15" x14ac:dyDescent="0.25">
      <c r="B168" s="160">
        <v>2038</v>
      </c>
      <c r="C168" s="1163">
        <f>HLOOKUP('[4]Advanced Controls'!$B$372,[4]TAM_Area!$C$153:$J$202,$B168-2010,FALSE)*'[4]Advanced Controls'!$E$90*'[4]Advanced Controls'!$E$101*10^6/10^9</f>
        <v>512.21745222201025</v>
      </c>
      <c r="D168" s="1164">
        <f>HLOOKUP('[4]Advanced Controls'!$B$372,[4]TAM_Area!$C$153:$J$202,$B168-2010,FALSE)*'[4]Advanced Controls'!$E$90*'[4]Advanced Controls'!$E$102*10^6/10^9</f>
        <v>773.24018642757665</v>
      </c>
      <c r="E168" s="1164">
        <f>HLOOKUP('[4]Advanced Controls'!$B$372,[4]TAM_Area!$C$153:$J$202,$B168-2010,FALSE)*'[4]Advanced Controls'!$E$90*'[4]Advanced Controls'!$E$103*10^6/10^9</f>
        <v>251.19471801644389</v>
      </c>
      <c r="F168" s="1164"/>
      <c r="G168" s="1164"/>
      <c r="H168" s="1318"/>
      <c r="I168" s="1319">
        <f>HLOOKUP('[4]Advanced Controls'!$C$372,[4]TAM_Area!$K$153:$R$202,$B168-2010,FALSE)*'[4]Advanced Controls'!$E$68*'[4]Advanced Controls'!$E$79*10^6/10^9</f>
        <v>135.97886901506052</v>
      </c>
      <c r="J168" s="1320">
        <f>HLOOKUP('[4]Advanced Controls'!$C$372,[4]TAM_Area!$K$153:$R$202,$B168-2010,FALSE)*'[4]Advanced Controls'!$E$68*'[4]Advanced Controls'!$E$80*10^6/10^9</f>
        <v>208.70042504653321</v>
      </c>
      <c r="K168" s="1320">
        <f>HLOOKUP('[4]Advanced Controls'!$C$372,[4]TAM_Area!$K$153:$R$202,$B168-2010,FALSE)*'[4]Advanced Controls'!$E$68*'[4]Advanced Controls'!$E$81*10^6/10^9</f>
        <v>63.257312983587795</v>
      </c>
      <c r="L168" s="1320"/>
      <c r="M168" s="1171"/>
      <c r="N168" s="1321"/>
      <c r="O168" s="1331">
        <f t="shared" si="3"/>
        <v>648.19632123707083</v>
      </c>
      <c r="P168" s="1332">
        <f t="shared" si="3"/>
        <v>981.9406114741098</v>
      </c>
      <c r="Q168" s="1332">
        <f t="shared" si="3"/>
        <v>314.4520310000317</v>
      </c>
      <c r="R168" s="1177"/>
      <c r="S168" s="1177"/>
      <c r="T168" s="1322"/>
      <c r="U168" s="220" t="s">
        <v>169</v>
      </c>
      <c r="V168" s="152"/>
      <c r="W168" s="152"/>
    </row>
    <row r="169" spans="1:23" ht="15" x14ac:dyDescent="0.25">
      <c r="B169" s="160">
        <v>2039</v>
      </c>
      <c r="C169" s="1163">
        <f>HLOOKUP('[4]Advanced Controls'!$B$372,[4]TAM_Area!$C$153:$J$202,$B169-2010,FALSE)*'[4]Advanced Controls'!$E$90*'[4]Advanced Controls'!$E$101*10^6/10^9</f>
        <v>512.80017685815938</v>
      </c>
      <c r="D169" s="1164">
        <f>HLOOKUP('[4]Advanced Controls'!$B$372,[4]TAM_Area!$C$153:$J$202,$B169-2010,FALSE)*'[4]Advanced Controls'!$E$90*'[4]Advanced Controls'!$E$102*10^6/10^9</f>
        <v>774.1198638074419</v>
      </c>
      <c r="E169" s="1164">
        <f>HLOOKUP('[4]Advanced Controls'!$B$372,[4]TAM_Area!$C$153:$J$202,$B169-2010,FALSE)*'[4]Advanced Controls'!$E$90*'[4]Advanced Controls'!$E$103*10^6/10^9</f>
        <v>251.48048990887693</v>
      </c>
      <c r="F169" s="1164"/>
      <c r="G169" s="1164"/>
      <c r="H169" s="1318"/>
      <c r="I169" s="1319">
        <f>HLOOKUP('[4]Advanced Controls'!$C$372,[4]TAM_Area!$K$153:$R$202,$B169-2010,FALSE)*'[4]Advanced Controls'!$E$68*'[4]Advanced Controls'!$E$79*10^6/10^9</f>
        <v>139.69364279147507</v>
      </c>
      <c r="J169" s="1320">
        <f>HLOOKUP('[4]Advanced Controls'!$C$372,[4]TAM_Area!$K$153:$R$202,$B169-2010,FALSE)*'[4]Advanced Controls'!$E$68*'[4]Advanced Controls'!$E$80*10^6/10^9</f>
        <v>214.40186139252583</v>
      </c>
      <c r="K169" s="1320">
        <f>HLOOKUP('[4]Advanced Controls'!$C$372,[4]TAM_Area!$K$153:$R$202,$B169-2010,FALSE)*'[4]Advanced Controls'!$E$68*'[4]Advanced Controls'!$E$81*10^6/10^9</f>
        <v>64.985424190424311</v>
      </c>
      <c r="L169" s="1320"/>
      <c r="M169" s="1171"/>
      <c r="N169" s="1321"/>
      <c r="O169" s="1331">
        <f t="shared" si="3"/>
        <v>652.49381964963447</v>
      </c>
      <c r="P169" s="1332">
        <f t="shared" si="3"/>
        <v>988.5217251999677</v>
      </c>
      <c r="Q169" s="1332">
        <f t="shared" si="3"/>
        <v>316.46591409930124</v>
      </c>
      <c r="R169" s="1177"/>
      <c r="S169" s="1177"/>
      <c r="T169" s="1322"/>
      <c r="U169" s="220" t="s">
        <v>169</v>
      </c>
      <c r="V169" s="152"/>
      <c r="W169" s="152"/>
    </row>
    <row r="170" spans="1:23" ht="15" x14ac:dyDescent="0.25">
      <c r="B170" s="160">
        <v>2040</v>
      </c>
      <c r="C170" s="1163">
        <f>HLOOKUP('[4]Advanced Controls'!$B$372,[4]TAM_Area!$C$153:$J$202,$B170-2010,FALSE)*'[4]Advanced Controls'!$E$90*'[4]Advanced Controls'!$E$101*10^6/10^9</f>
        <v>513.36789343853536</v>
      </c>
      <c r="D170" s="1164">
        <f>HLOOKUP('[4]Advanced Controls'!$B$372,[4]TAM_Area!$C$153:$J$202,$B170-2010,FALSE)*'[4]Advanced Controls'!$E$90*'[4]Advanced Controls'!$E$102*10^6/10^9</f>
        <v>774.97688512240029</v>
      </c>
      <c r="E170" s="1164">
        <f>HLOOKUP('[4]Advanced Controls'!$B$372,[4]TAM_Area!$C$153:$J$202,$B170-2010,FALSE)*'[4]Advanced Controls'!$E$90*'[4]Advanced Controls'!$E$103*10^6/10^9</f>
        <v>251.75890175467046</v>
      </c>
      <c r="F170" s="1164"/>
      <c r="G170" s="1164"/>
      <c r="H170" s="1318"/>
      <c r="I170" s="1319">
        <f>HLOOKUP('[4]Advanced Controls'!$C$372,[4]TAM_Area!$K$153:$R$202,$B170-2010,FALSE)*'[4]Advanced Controls'!$E$68*'[4]Advanced Controls'!$E$79*10^6/10^9</f>
        <v>143.46193034811478</v>
      </c>
      <c r="J170" s="1320">
        <f>HLOOKUP('[4]Advanced Controls'!$C$372,[4]TAM_Area!$K$153:$R$202,$B170-2010,FALSE)*'[4]Advanced Controls'!$E$68*'[4]Advanced Controls'!$E$80*10^6/10^9</f>
        <v>220.18543071079367</v>
      </c>
      <c r="K170" s="1320">
        <f>HLOOKUP('[4]Advanced Controls'!$C$372,[4]TAM_Area!$K$153:$R$202,$B170-2010,FALSE)*'[4]Advanced Controls'!$E$68*'[4]Advanced Controls'!$E$81*10^6/10^9</f>
        <v>66.738429985435857</v>
      </c>
      <c r="L170" s="1320"/>
      <c r="M170" s="1171"/>
      <c r="N170" s="1321"/>
      <c r="O170" s="1331">
        <f t="shared" si="3"/>
        <v>656.82982378665019</v>
      </c>
      <c r="P170" s="1332">
        <f t="shared" si="3"/>
        <v>995.16231583319393</v>
      </c>
      <c r="Q170" s="1332">
        <f t="shared" si="3"/>
        <v>318.49733174010635</v>
      </c>
      <c r="R170" s="1177"/>
      <c r="S170" s="1177"/>
      <c r="T170" s="1322"/>
      <c r="U170" s="220" t="s">
        <v>169</v>
      </c>
      <c r="V170" s="152"/>
      <c r="W170" s="152"/>
    </row>
    <row r="171" spans="1:23" ht="15" x14ac:dyDescent="0.25">
      <c r="B171" s="160">
        <v>2041</v>
      </c>
      <c r="C171" s="1163">
        <f>HLOOKUP('[4]Advanced Controls'!$B$372,[4]TAM_Area!$C$153:$J$202,$B171-2010,FALSE)*'[4]Advanced Controls'!$E$90*'[4]Advanced Controls'!$E$101*10^6/10^9</f>
        <v>513.92107110881977</v>
      </c>
      <c r="D171" s="1164">
        <f>HLOOKUP('[4]Advanced Controls'!$B$372,[4]TAM_Area!$C$153:$J$202,$B171-2010,FALSE)*'[4]Advanced Controls'!$E$90*'[4]Advanced Controls'!$E$102*10^6/10^9</f>
        <v>775.8119585917691</v>
      </c>
      <c r="E171" s="1164">
        <f>HLOOKUP('[4]Advanced Controls'!$B$372,[4]TAM_Area!$C$153:$J$202,$B171-2010,FALSE)*'[4]Advanced Controls'!$E$90*'[4]Advanced Controls'!$E$103*10^6/10^9</f>
        <v>252.03018362587051</v>
      </c>
      <c r="F171" s="1164"/>
      <c r="G171" s="1164"/>
      <c r="H171" s="1318"/>
      <c r="I171" s="1319">
        <f>HLOOKUP('[4]Advanced Controls'!$C$372,[4]TAM_Area!$K$153:$R$202,$B171-2010,FALSE)*'[4]Advanced Controls'!$E$68*'[4]Advanced Controls'!$E$79*10^6/10^9</f>
        <v>147.28115405280138</v>
      </c>
      <c r="J171" s="1320">
        <f>HLOOKUP('[4]Advanced Controls'!$C$372,[4]TAM_Area!$K$153:$R$202,$B171-2010,FALSE)*'[4]Advanced Controls'!$E$68*'[4]Advanced Controls'!$E$80*10^6/10^9</f>
        <v>226.04717685039139</v>
      </c>
      <c r="K171" s="1320">
        <f>HLOOKUP('[4]Advanced Controls'!$C$372,[4]TAM_Area!$K$153:$R$202,$B171-2010,FALSE)*'[4]Advanced Controls'!$E$68*'[4]Advanced Controls'!$E$81*10^6/10^9</f>
        <v>68.515131255211401</v>
      </c>
      <c r="L171" s="1320"/>
      <c r="M171" s="1171"/>
      <c r="N171" s="1321"/>
      <c r="O171" s="1331">
        <f t="shared" si="3"/>
        <v>661.20222516162119</v>
      </c>
      <c r="P171" s="1332">
        <f t="shared" si="3"/>
        <v>1001.8591354421606</v>
      </c>
      <c r="Q171" s="1332">
        <f t="shared" si="3"/>
        <v>320.54531488108194</v>
      </c>
      <c r="R171" s="1177"/>
      <c r="S171" s="1177"/>
      <c r="T171" s="1322"/>
      <c r="U171" s="220" t="s">
        <v>169</v>
      </c>
      <c r="V171" s="152"/>
      <c r="W171" s="152"/>
    </row>
    <row r="172" spans="1:23" ht="15" x14ac:dyDescent="0.25">
      <c r="B172" s="160">
        <v>2042</v>
      </c>
      <c r="C172" s="1163">
        <f>HLOOKUP('[4]Advanced Controls'!$B$372,[4]TAM_Area!$C$153:$J$202,$B172-2010,FALSE)*'[4]Advanced Controls'!$E$90*'[4]Advanced Controls'!$E$101*10^6/10^9</f>
        <v>514.46298542094041</v>
      </c>
      <c r="D172" s="1164">
        <f>HLOOKUP('[4]Advanced Controls'!$B$372,[4]TAM_Area!$C$153:$J$202,$B172-2010,FALSE)*'[4]Advanced Controls'!$E$90*'[4]Advanced Controls'!$E$102*10^6/10^9</f>
        <v>776.63002896776686</v>
      </c>
      <c r="E172" s="1164">
        <f>HLOOKUP('[4]Advanced Controls'!$B$372,[4]TAM_Area!$C$153:$J$202,$B172-2010,FALSE)*'[4]Advanced Controls'!$E$90*'[4]Advanced Controls'!$E$103*10^6/10^9</f>
        <v>252.29594187411388</v>
      </c>
      <c r="F172" s="1164"/>
      <c r="G172" s="1164"/>
      <c r="H172" s="1318"/>
      <c r="I172" s="1319">
        <f>HLOOKUP('[4]Advanced Controls'!$C$372,[4]TAM_Area!$K$153:$R$202,$B172-2010,FALSE)*'[4]Advanced Controls'!$E$68*'[4]Advanced Controls'!$E$79*10^6/10^9</f>
        <v>151.14986460551313</v>
      </c>
      <c r="J172" s="1320">
        <f>HLOOKUP('[4]Advanced Controls'!$C$372,[4]TAM_Area!$K$153:$R$202,$B172-2010,FALSE)*'[4]Advanced Controls'!$E$68*'[4]Advanced Controls'!$E$80*10^6/10^9</f>
        <v>231.98487542503915</v>
      </c>
      <c r="K172" s="1320">
        <f>HLOOKUP('[4]Advanced Controls'!$C$372,[4]TAM_Area!$K$153:$R$202,$B172-2010,FALSE)*'[4]Advanced Controls'!$E$68*'[4]Advanced Controls'!$E$81*10^6/10^9</f>
        <v>70.314853785987026</v>
      </c>
      <c r="L172" s="1320"/>
      <c r="M172" s="1171"/>
      <c r="N172" s="1321"/>
      <c r="O172" s="1331">
        <f t="shared" si="3"/>
        <v>665.61285002645354</v>
      </c>
      <c r="P172" s="1332">
        <f t="shared" si="3"/>
        <v>1008.614904392806</v>
      </c>
      <c r="Q172" s="1332">
        <f t="shared" si="3"/>
        <v>322.61079566010091</v>
      </c>
      <c r="R172" s="1177"/>
      <c r="S172" s="1177"/>
      <c r="T172" s="1322"/>
      <c r="U172" s="220" t="s">
        <v>169</v>
      </c>
      <c r="V172" s="152"/>
      <c r="W172" s="152"/>
    </row>
    <row r="173" spans="1:23" ht="15" x14ac:dyDescent="0.25">
      <c r="B173" s="160">
        <v>2043</v>
      </c>
      <c r="C173" s="1163">
        <f>HLOOKUP('[4]Advanced Controls'!$B$372,[4]TAM_Area!$C$153:$J$202,$B173-2010,FALSE)*'[4]Advanced Controls'!$E$90*'[4]Advanced Controls'!$E$101*10^6/10^9</f>
        <v>514.99255293179135</v>
      </c>
      <c r="D173" s="1164">
        <f>HLOOKUP('[4]Advanced Controls'!$B$372,[4]TAM_Area!$C$153:$J$202,$B173-2010,FALSE)*'[4]Advanced Controls'!$E$90*'[4]Advanced Controls'!$E$102*10^6/10^9</f>
        <v>777.42946069161792</v>
      </c>
      <c r="E173" s="1164">
        <f>HLOOKUP('[4]Advanced Controls'!$B$372,[4]TAM_Area!$C$153:$J$202,$B173-2010,FALSE)*'[4]Advanced Controls'!$E$90*'[4]Advanced Controls'!$E$103*10^6/10^9</f>
        <v>252.5556451719649</v>
      </c>
      <c r="F173" s="1164"/>
      <c r="G173" s="1164"/>
      <c r="H173" s="1318"/>
      <c r="I173" s="1319">
        <f>HLOOKUP('[4]Advanced Controls'!$C$372,[4]TAM_Area!$K$153:$R$202,$B173-2010,FALSE)*'[4]Advanced Controls'!$E$68*'[4]Advanced Controls'!$E$79*10^6/10^9</f>
        <v>155.06596963217163</v>
      </c>
      <c r="J173" s="1320">
        <f>HLOOKUP('[4]Advanced Controls'!$C$372,[4]TAM_Area!$K$153:$R$202,$B173-2010,FALSE)*'[4]Advanced Controls'!$E$68*'[4]Advanced Controls'!$E$80*10^6/10^9</f>
        <v>237.99531505812638</v>
      </c>
      <c r="K173" s="1320">
        <f>HLOOKUP('[4]Advanced Controls'!$C$372,[4]TAM_Area!$K$153:$R$202,$B173-2010,FALSE)*'[4]Advanced Controls'!$E$68*'[4]Advanced Controls'!$E$81*10^6/10^9</f>
        <v>72.136624206216808</v>
      </c>
      <c r="L173" s="1320"/>
      <c r="M173" s="1171"/>
      <c r="N173" s="1321"/>
      <c r="O173" s="1331">
        <f t="shared" si="3"/>
        <v>670.05852256396292</v>
      </c>
      <c r="P173" s="1332">
        <f t="shared" si="3"/>
        <v>1015.4247757497443</v>
      </c>
      <c r="Q173" s="1332">
        <f t="shared" si="3"/>
        <v>324.69226937818172</v>
      </c>
      <c r="R173" s="1177"/>
      <c r="S173" s="1177"/>
      <c r="T173" s="1322"/>
      <c r="U173" s="220" t="s">
        <v>169</v>
      </c>
      <c r="V173" s="152"/>
      <c r="W173" s="152"/>
    </row>
    <row r="174" spans="1:23" ht="15" x14ac:dyDescent="0.25">
      <c r="B174" s="160">
        <v>2044</v>
      </c>
      <c r="C174" s="1163">
        <f>HLOOKUP('[4]Advanced Controls'!$B$372,[4]TAM_Area!$C$153:$J$202,$B174-2010,FALSE)*'[4]Advanced Controls'!$E$90*'[4]Advanced Controls'!$E$101*10^6/10^9</f>
        <v>515.50870884431993</v>
      </c>
      <c r="D174" s="1164">
        <f>HLOOKUP('[4]Advanced Controls'!$B$372,[4]TAM_Area!$C$153:$J$202,$B174-2010,FALSE)*'[4]Advanced Controls'!$E$90*'[4]Advanced Controls'!$E$102*10^6/10^9</f>
        <v>778.20864635250837</v>
      </c>
      <c r="E174" s="1164">
        <f>HLOOKUP('[4]Advanced Controls'!$B$372,[4]TAM_Area!$C$153:$J$202,$B174-2010,FALSE)*'[4]Advanced Controls'!$E$90*'[4]Advanced Controls'!$E$103*10^6/10^9</f>
        <v>252.80877133613143</v>
      </c>
      <c r="F174" s="1164"/>
      <c r="G174" s="1164"/>
      <c r="H174" s="1318"/>
      <c r="I174" s="1319">
        <f>HLOOKUP('[4]Advanced Controls'!$C$372,[4]TAM_Area!$K$153:$R$202,$B174-2010,FALSE)*'[4]Advanced Controls'!$E$68*'[4]Advanced Controls'!$E$79*10^6/10^9</f>
        <v>159.02771365579287</v>
      </c>
      <c r="J174" s="1320">
        <f>HLOOKUP('[4]Advanced Controls'!$C$372,[4]TAM_Area!$K$153:$R$202,$B174-2010,FALSE)*'[4]Advanced Controls'!$E$68*'[4]Advanced Controls'!$E$80*10^6/10^9</f>
        <v>244.07580144284358</v>
      </c>
      <c r="K174" s="1320">
        <f>HLOOKUP('[4]Advanced Controls'!$C$372,[4]TAM_Area!$K$153:$R$202,$B174-2010,FALSE)*'[4]Advanced Controls'!$E$68*'[4]Advanced Controls'!$E$81*10^6/10^9</f>
        <v>73.979625868742147</v>
      </c>
      <c r="L174" s="1320"/>
      <c r="M174" s="1171"/>
      <c r="N174" s="1321"/>
      <c r="O174" s="1331">
        <f t="shared" si="3"/>
        <v>674.53642250011285</v>
      </c>
      <c r="P174" s="1332">
        <f t="shared" si="3"/>
        <v>1022.284447795352</v>
      </c>
      <c r="Q174" s="1332">
        <f t="shared" si="3"/>
        <v>326.7883972048736</v>
      </c>
      <c r="R174" s="1177"/>
      <c r="S174" s="1177"/>
      <c r="T174" s="1322"/>
      <c r="U174" s="220" t="s">
        <v>169</v>
      </c>
      <c r="V174" s="152"/>
      <c r="W174" s="152"/>
    </row>
    <row r="175" spans="1:23" ht="15" x14ac:dyDescent="0.25">
      <c r="B175" s="160">
        <v>2045</v>
      </c>
      <c r="C175" s="1163">
        <f>HLOOKUP('[4]Advanced Controls'!$B$372,[4]TAM_Area!$C$153:$J$202,$B175-2010,FALSE)*'[4]Advanced Controls'!$E$90*'[4]Advanced Controls'!$E$101*10^6/10^9</f>
        <v>516.01036168133885</v>
      </c>
      <c r="D175" s="1164">
        <f>HLOOKUP('[4]Advanced Controls'!$B$372,[4]TAM_Area!$C$153:$J$202,$B175-2010,FALSE)*'[4]Advanced Controls'!$E$90*'[4]Advanced Controls'!$E$102*10^6/10^9</f>
        <v>778.96593826346486</v>
      </c>
      <c r="E175" s="1164">
        <f>HLOOKUP('[4]Advanced Controls'!$B$372,[4]TAM_Area!$C$153:$J$202,$B175-2010,FALSE)*'[4]Advanced Controls'!$E$90*'[4]Advanced Controls'!$E$103*10^6/10^9</f>
        <v>253.05478509921284</v>
      </c>
      <c r="F175" s="1164"/>
      <c r="G175" s="1164"/>
      <c r="H175" s="1318"/>
      <c r="I175" s="1319">
        <f>HLOOKUP('[4]Advanced Controls'!$C$372,[4]TAM_Area!$K$153:$R$202,$B175-2010,FALSE)*'[4]Advanced Controls'!$E$68*'[4]Advanced Controls'!$E$79*10^6/10^9</f>
        <v>163.03320178422064</v>
      </c>
      <c r="J175" s="1320">
        <f>HLOOKUP('[4]Advanced Controls'!$C$372,[4]TAM_Area!$K$153:$R$202,$B175-2010,FALSE)*'[4]Advanced Controls'!$E$68*'[4]Advanced Controls'!$E$80*10^6/10^9</f>
        <v>250.22342629791669</v>
      </c>
      <c r="K175" s="1320">
        <f>HLOOKUP('[4]Advanced Controls'!$C$372,[4]TAM_Area!$K$153:$R$202,$B175-2010,FALSE)*'[4]Advanced Controls'!$E$68*'[4]Advanced Controls'!$E$81*10^6/10^9</f>
        <v>75.842977270524543</v>
      </c>
      <c r="L175" s="1320"/>
      <c r="M175" s="1171"/>
      <c r="N175" s="1321"/>
      <c r="O175" s="1331">
        <f t="shared" si="3"/>
        <v>679.04356346555949</v>
      </c>
      <c r="P175" s="1332">
        <f t="shared" si="3"/>
        <v>1029.1893645613816</v>
      </c>
      <c r="Q175" s="1332">
        <f t="shared" si="3"/>
        <v>328.89776236973739</v>
      </c>
      <c r="R175" s="1177"/>
      <c r="S175" s="1177"/>
      <c r="T175" s="1322"/>
      <c r="U175" s="220" t="s">
        <v>169</v>
      </c>
      <c r="V175" s="152"/>
      <c r="W175" s="152"/>
    </row>
    <row r="176" spans="1:23" ht="15" x14ac:dyDescent="0.25">
      <c r="B176" s="160">
        <v>2046</v>
      </c>
      <c r="C176" s="1163">
        <f>HLOOKUP('[4]Advanced Controls'!$B$372,[4]TAM_Area!$C$153:$J$202,$B176-2010,FALSE)*'[4]Advanced Controls'!$E$90*'[4]Advanced Controls'!$E$101*10^6/10^9</f>
        <v>516.49691416179655</v>
      </c>
      <c r="D176" s="1164">
        <f>HLOOKUP('[4]Advanced Controls'!$B$372,[4]TAM_Area!$C$153:$J$202,$B176-2010,FALSE)*'[4]Advanced Controls'!$E$90*'[4]Advanced Controls'!$E$102*10^6/10^9</f>
        <v>779.70043477283571</v>
      </c>
      <c r="E176" s="1164">
        <f>HLOOKUP('[4]Advanced Controls'!$B$372,[4]TAM_Area!$C$153:$J$202,$B176-2010,FALSE)*'[4]Advanced Controls'!$E$90*'[4]Advanced Controls'!$E$103*10^6/10^9</f>
        <v>253.29339355075737</v>
      </c>
      <c r="F176" s="1164"/>
      <c r="G176" s="1164"/>
      <c r="H176" s="1318"/>
      <c r="I176" s="1319">
        <f>HLOOKUP('[4]Advanced Controls'!$C$372,[4]TAM_Area!$K$153:$R$202,$B176-2010,FALSE)*'[4]Advanced Controls'!$E$68*'[4]Advanced Controls'!$E$79*10^6/10^9</f>
        <v>167.08001540763939</v>
      </c>
      <c r="J176" s="1320">
        <f>HLOOKUP('[4]Advanced Controls'!$C$372,[4]TAM_Area!$K$153:$R$202,$B176-2010,FALSE)*'[4]Advanced Controls'!$E$68*'[4]Advanced Controls'!$E$80*10^6/10^9</f>
        <v>256.43447753998919</v>
      </c>
      <c r="K176" s="1320">
        <f>HLOOKUP('[4]Advanced Controls'!$C$372,[4]TAM_Area!$K$153:$R$202,$B176-2010,FALSE)*'[4]Advanced Controls'!$E$68*'[4]Advanced Controls'!$E$81*10^6/10^9</f>
        <v>77.725553275289656</v>
      </c>
      <c r="L176" s="1320"/>
      <c r="M176" s="1171"/>
      <c r="N176" s="1321"/>
      <c r="O176" s="1331">
        <f t="shared" si="3"/>
        <v>683.57692956943595</v>
      </c>
      <c r="P176" s="1332">
        <f t="shared" si="3"/>
        <v>1036.1349123128248</v>
      </c>
      <c r="Q176" s="1332">
        <f t="shared" si="3"/>
        <v>331.018946826047</v>
      </c>
      <c r="R176" s="1177"/>
      <c r="S176" s="1177"/>
      <c r="T176" s="1322"/>
      <c r="U176" s="220" t="s">
        <v>169</v>
      </c>
      <c r="V176" s="152"/>
      <c r="W176" s="152"/>
    </row>
    <row r="177" spans="1:23" ht="15" x14ac:dyDescent="0.25">
      <c r="B177" s="160">
        <v>2047</v>
      </c>
      <c r="C177" s="1163">
        <f>HLOOKUP('[4]Advanced Controls'!$B$372,[4]TAM_Area!$C$153:$J$202,$B177-2010,FALSE)*'[4]Advanced Controls'!$E$90*'[4]Advanced Controls'!$E$101*10^6/10^9</f>
        <v>516.96755284038147</v>
      </c>
      <c r="D177" s="1164">
        <f>HLOOKUP('[4]Advanced Controls'!$B$372,[4]TAM_Area!$C$153:$J$202,$B177-2010,FALSE)*'[4]Advanced Controls'!$E$90*'[4]Advanced Controls'!$E$102*10^6/10^9</f>
        <v>780.41090790878673</v>
      </c>
      <c r="E177" s="1164">
        <f>HLOOKUP('[4]Advanced Controls'!$B$372,[4]TAM_Area!$C$153:$J$202,$B177-2010,FALSE)*'[4]Advanced Controls'!$E$90*'[4]Advanced Controls'!$E$103*10^6/10^9</f>
        <v>253.52419777197613</v>
      </c>
      <c r="F177" s="1164"/>
      <c r="G177" s="1164"/>
      <c r="H177" s="1318"/>
      <c r="I177" s="1319">
        <f>HLOOKUP('[4]Advanced Controls'!$C$372,[4]TAM_Area!$K$153:$R$202,$B177-2010,FALSE)*'[4]Advanced Controls'!$E$68*'[4]Advanced Controls'!$E$79*10^6/10^9</f>
        <v>171.16561699208242</v>
      </c>
      <c r="J177" s="1320">
        <f>HLOOKUP('[4]Advanced Controls'!$C$372,[4]TAM_Area!$K$153:$R$202,$B177-2010,FALSE)*'[4]Advanced Controls'!$E$68*'[4]Advanced Controls'!$E$80*10^6/10^9</f>
        <v>262.70506056086725</v>
      </c>
      <c r="K177" s="1320">
        <f>HLOOKUP('[4]Advanced Controls'!$C$372,[4]TAM_Area!$K$153:$R$202,$B177-2010,FALSE)*'[4]Advanced Controls'!$E$68*'[4]Advanced Controls'!$E$81*10^6/10^9</f>
        <v>79.626173423297558</v>
      </c>
      <c r="L177" s="1320"/>
      <c r="M177" s="1171"/>
      <c r="N177" s="1321"/>
      <c r="O177" s="1331">
        <f t="shared" si="3"/>
        <v>688.13316983246386</v>
      </c>
      <c r="P177" s="1332">
        <f t="shared" si="3"/>
        <v>1043.115968469654</v>
      </c>
      <c r="Q177" s="1332">
        <f t="shared" si="3"/>
        <v>333.15037119527369</v>
      </c>
      <c r="R177" s="1177"/>
      <c r="S177" s="1177"/>
      <c r="T177" s="1322"/>
      <c r="U177" s="220" t="s">
        <v>169</v>
      </c>
      <c r="V177" s="152"/>
      <c r="W177" s="152"/>
    </row>
    <row r="178" spans="1:23" ht="15" x14ac:dyDescent="0.25">
      <c r="B178" s="160">
        <v>2048</v>
      </c>
      <c r="C178" s="1163">
        <f>HLOOKUP('[4]Advanced Controls'!$B$372,[4]TAM_Area!$C$153:$J$202,$B178-2010,FALSE)*'[4]Advanced Controls'!$E$90*'[4]Advanced Controls'!$E$101*10^6/10^9</f>
        <v>517.42024297281068</v>
      </c>
      <c r="D178" s="1164">
        <f>HLOOKUP('[4]Advanced Controls'!$B$372,[4]TAM_Area!$C$153:$J$202,$B178-2010,FALSE)*'[4]Advanced Controls'!$E$90*'[4]Advanced Controls'!$E$102*10^6/10^9</f>
        <v>781.09428603437584</v>
      </c>
      <c r="E178" s="1164">
        <f>HLOOKUP('[4]Advanced Controls'!$B$372,[4]TAM_Area!$C$153:$J$202,$B178-2010,FALSE)*'[4]Advanced Controls'!$E$90*'[4]Advanced Controls'!$E$103*10^6/10^9</f>
        <v>253.74619991124553</v>
      </c>
      <c r="F178" s="1164"/>
      <c r="G178" s="1164"/>
      <c r="H178" s="1318"/>
      <c r="I178" s="1319">
        <f>HLOOKUP('[4]Advanced Controls'!$C$372,[4]TAM_Area!$K$153:$R$202,$B178-2010,FALSE)*'[4]Advanced Controls'!$E$68*'[4]Advanced Controls'!$E$79*10^6/10^9</f>
        <v>175.28781787833884</v>
      </c>
      <c r="J178" s="1320">
        <f>HLOOKUP('[4]Advanced Controls'!$C$372,[4]TAM_Area!$K$153:$R$202,$B178-2010,FALSE)*'[4]Advanced Controls'!$E$68*'[4]Advanced Controls'!$E$80*10^6/10^9</f>
        <v>269.03181620547866</v>
      </c>
      <c r="K178" s="1320">
        <f>HLOOKUP('[4]Advanced Controls'!$C$372,[4]TAM_Area!$K$153:$R$202,$B178-2010,FALSE)*'[4]Advanced Controls'!$E$68*'[4]Advanced Controls'!$E$81*10^6/10^9</f>
        <v>81.543819551198979</v>
      </c>
      <c r="L178" s="1320"/>
      <c r="M178" s="1171"/>
      <c r="N178" s="1321"/>
      <c r="O178" s="1331">
        <f t="shared" si="3"/>
        <v>692.70806085114953</v>
      </c>
      <c r="P178" s="1332">
        <f t="shared" si="3"/>
        <v>1050.1261022398544</v>
      </c>
      <c r="Q178" s="1332">
        <f t="shared" si="3"/>
        <v>335.29001946244449</v>
      </c>
      <c r="R178" s="1177"/>
      <c r="S178" s="1177"/>
      <c r="T178" s="1322"/>
      <c r="U178" s="220" t="s">
        <v>169</v>
      </c>
      <c r="V178" s="152"/>
      <c r="W178" s="152"/>
    </row>
    <row r="179" spans="1:23" ht="15" x14ac:dyDescent="0.25">
      <c r="B179" s="160">
        <v>2049</v>
      </c>
      <c r="C179" s="1163">
        <f>HLOOKUP('[4]Advanced Controls'!$B$372,[4]TAM_Area!$C$153:$J$202,$B179-2010,FALSE)*'[4]Advanced Controls'!$E$90*'[4]Advanced Controls'!$E$101*10^6/10^9</f>
        <v>517.85237006894499</v>
      </c>
      <c r="D179" s="1164">
        <f>HLOOKUP('[4]Advanced Controls'!$B$372,[4]TAM_Area!$C$153:$J$202,$B179-2010,FALSE)*'[4]Advanced Controls'!$E$90*'[4]Advanced Controls'!$E$102*10^6/10^9</f>
        <v>781.74662233202798</v>
      </c>
      <c r="E179" s="1164">
        <f>HLOOKUP('[4]Advanced Controls'!$B$372,[4]TAM_Area!$C$153:$J$202,$B179-2010,FALSE)*'[4]Advanced Controls'!$E$90*'[4]Advanced Controls'!$E$103*10^6/10^9</f>
        <v>253.95811780586203</v>
      </c>
      <c r="F179" s="1164"/>
      <c r="G179" s="1164"/>
      <c r="H179" s="1318"/>
      <c r="I179" s="1319">
        <f>HLOOKUP('[4]Advanced Controls'!$C$372,[4]TAM_Area!$K$153:$R$202,$B179-2010,FALSE)*'[4]Advanced Controls'!$E$68*'[4]Advanced Controls'!$E$79*10^6/10^9</f>
        <v>179.44449517400921</v>
      </c>
      <c r="J179" s="1320">
        <f>HLOOKUP('[4]Advanced Controls'!$C$372,[4]TAM_Area!$K$153:$R$202,$B179-2010,FALSE)*'[4]Advanced Controls'!$E$68*'[4]Advanced Controls'!$E$80*10^6/10^9</f>
        <v>275.41148625768068</v>
      </c>
      <c r="K179" s="1320">
        <f>HLOOKUP('[4]Advanced Controls'!$C$372,[4]TAM_Area!$K$153:$R$202,$B179-2010,FALSE)*'[4]Advanced Controls'!$E$68*'[4]Advanced Controls'!$E$81*10^6/10^9</f>
        <v>83.477504090337717</v>
      </c>
      <c r="L179" s="1320"/>
      <c r="M179" s="1171"/>
      <c r="N179" s="1321"/>
      <c r="O179" s="1331">
        <f t="shared" si="3"/>
        <v>697.29686524295425</v>
      </c>
      <c r="P179" s="1332">
        <f t="shared" si="3"/>
        <v>1057.1581085897087</v>
      </c>
      <c r="Q179" s="1332">
        <f t="shared" si="3"/>
        <v>337.43562189619973</v>
      </c>
      <c r="R179" s="1177"/>
      <c r="S179" s="1177"/>
      <c r="T179" s="1322"/>
      <c r="U179" s="220" t="s">
        <v>169</v>
      </c>
      <c r="V179" s="152"/>
      <c r="W179" s="152"/>
    </row>
    <row r="180" spans="1:23" ht="15" x14ac:dyDescent="0.25">
      <c r="B180" s="160">
        <v>2050</v>
      </c>
      <c r="C180" s="1163">
        <f>HLOOKUP('[4]Advanced Controls'!$B$372,[4]TAM_Area!$C$153:$J$202,$B180-2010,FALSE)*'[4]Advanced Controls'!$E$90*'[4]Advanced Controls'!$E$101*10^6/10^9</f>
        <v>518.26177574505834</v>
      </c>
      <c r="D180" s="1164">
        <f>HLOOKUP('[4]Advanced Controls'!$B$372,[4]TAM_Area!$C$153:$J$202,$B180-2010,FALSE)*'[4]Advanced Controls'!$E$90*'[4]Advanced Controls'!$E$102*10^6/10^9</f>
        <v>782.36465851948935</v>
      </c>
      <c r="E180" s="1164">
        <f>HLOOKUP('[4]Advanced Controls'!$B$372,[4]TAM_Area!$C$153:$J$202,$B180-2010,FALSE)*'[4]Advanced Controls'!$E$90*'[4]Advanced Controls'!$E$103*10^6/10^9</f>
        <v>254.15889297062753</v>
      </c>
      <c r="F180" s="1164"/>
      <c r="G180" s="1164"/>
      <c r="H180" s="1318"/>
      <c r="I180" s="1319">
        <f>HLOOKUP('[4]Advanced Controls'!$C$372,[4]TAM_Area!$K$153:$R$202,$B180-2010,FALSE)*'[4]Advanced Controls'!$E$68*'[4]Advanced Controls'!$E$79*10^6/10^9</f>
        <v>183.63349709567001</v>
      </c>
      <c r="J180" s="1320">
        <f>HLOOKUP('[4]Advanced Controls'!$C$372,[4]TAM_Area!$K$153:$R$202,$B180-2010,FALSE)*'[4]Advanced Controls'!$E$68*'[4]Advanced Controls'!$E$80*10^6/10^9</f>
        <v>281.84076815937476</v>
      </c>
      <c r="K180" s="1320">
        <f>HLOOKUP('[4]Advanced Controls'!$C$372,[4]TAM_Area!$K$153:$R$202,$B180-2010,FALSE)*'[4]Advanced Controls'!$E$68*'[4]Advanced Controls'!$E$81*10^6/10^9</f>
        <v>85.426226031965285</v>
      </c>
      <c r="L180" s="1320"/>
      <c r="M180" s="1171"/>
      <c r="N180" s="1321"/>
      <c r="O180" s="1331">
        <f t="shared" si="3"/>
        <v>701.89527284072835</v>
      </c>
      <c r="P180" s="1332">
        <f t="shared" si="3"/>
        <v>1064.2054266788641</v>
      </c>
      <c r="Q180" s="1332">
        <f t="shared" si="3"/>
        <v>339.58511900259282</v>
      </c>
      <c r="R180" s="1177"/>
      <c r="S180" s="1177"/>
      <c r="T180" s="1322"/>
      <c r="U180" s="220" t="s">
        <v>169</v>
      </c>
      <c r="V180" s="152"/>
      <c r="W180" s="152"/>
    </row>
    <row r="181" spans="1:23" ht="15" x14ac:dyDescent="0.25">
      <c r="B181" s="160">
        <v>2051</v>
      </c>
      <c r="C181" s="1163">
        <f>HLOOKUP('[4]Advanced Controls'!$B$372,[4]TAM_Area!$C$153:$J$202,$B181-2010,FALSE)*'[4]Advanced Controls'!$E$90*'[4]Advanced Controls'!$E$101*10^6/10^9</f>
        <v>518.64746648711127</v>
      </c>
      <c r="D181" s="1164">
        <f>HLOOKUP('[4]Advanced Controls'!$B$372,[4]TAM_Area!$C$153:$J$202,$B181-2010,FALSE)*'[4]Advanced Controls'!$E$90*'[4]Advanced Controls'!$E$102*10^6/10^9</f>
        <v>782.94689479432679</v>
      </c>
      <c r="E181" s="1164">
        <f>HLOOKUP('[4]Advanced Controls'!$B$372,[4]TAM_Area!$C$153:$J$202,$B181-2010,FALSE)*'[4]Advanced Controls'!$E$90*'[4]Advanced Controls'!$E$103*10^6/10^9</f>
        <v>254.34803817989609</v>
      </c>
      <c r="F181" s="1164"/>
      <c r="G181" s="1164"/>
      <c r="H181" s="1318"/>
      <c r="I181" s="1319">
        <f>HLOOKUP('[4]Advanced Controls'!$C$372,[4]TAM_Area!$K$153:$R$202,$B181-2010,FALSE)*'[4]Advanced Controls'!$E$68*'[4]Advanced Controls'!$E$79*10^6/10^9</f>
        <v>187.85247257788686</v>
      </c>
      <c r="J181" s="1320">
        <f>HLOOKUP('[4]Advanced Controls'!$C$372,[4]TAM_Area!$K$153:$R$202,$B181-2010,FALSE)*'[4]Advanced Controls'!$E$68*'[4]Advanced Controls'!$E$80*10^6/10^9</f>
        <v>288.31605349434858</v>
      </c>
      <c r="K181" s="1320">
        <f>HLOOKUP('[4]Advanced Controls'!$C$372,[4]TAM_Area!$K$153:$R$202,$B181-2010,FALSE)*'[4]Advanced Controls'!$E$68*'[4]Advanced Controls'!$E$81*10^6/10^9</f>
        <v>87.388891661425063</v>
      </c>
      <c r="L181" s="1320"/>
      <c r="M181" s="1171"/>
      <c r="N181" s="1321"/>
      <c r="O181" s="1331">
        <f t="shared" si="3"/>
        <v>706.4999390649981</v>
      </c>
      <c r="P181" s="1332">
        <f t="shared" si="3"/>
        <v>1071.2629482886755</v>
      </c>
      <c r="Q181" s="1332">
        <f t="shared" si="3"/>
        <v>341.73692984132117</v>
      </c>
      <c r="R181" s="1177"/>
      <c r="S181" s="1177"/>
      <c r="T181" s="1322"/>
      <c r="U181" s="220" t="s">
        <v>169</v>
      </c>
      <c r="V181" s="152"/>
      <c r="W181" s="152"/>
    </row>
    <row r="182" spans="1:23" ht="15" x14ac:dyDescent="0.25">
      <c r="B182" s="160">
        <v>2052</v>
      </c>
      <c r="C182" s="1163">
        <f>HLOOKUP('[4]Advanced Controls'!$B$372,[4]TAM_Area!$C$153:$J$202,$B182-2010,FALSE)*'[4]Advanced Controls'!$E$90*'[4]Advanced Controls'!$E$101*10^6/10^9</f>
        <v>519.00886911629084</v>
      </c>
      <c r="D182" s="1164">
        <f>HLOOKUP('[4]Advanced Controls'!$B$372,[4]TAM_Area!$C$153:$J$202,$B182-2010,FALSE)*'[4]Advanced Controls'!$E$90*'[4]Advanced Controls'!$E$102*10^6/10^9</f>
        <v>783.49246588947358</v>
      </c>
      <c r="E182" s="1164">
        <f>HLOOKUP('[4]Advanced Controls'!$B$372,[4]TAM_Area!$C$153:$J$202,$B182-2010,FALSE)*'[4]Advanced Controls'!$E$90*'[4]Advanced Controls'!$E$103*10^6/10^9</f>
        <v>254.5252723431081</v>
      </c>
      <c r="F182" s="1164"/>
      <c r="G182" s="1164"/>
      <c r="H182" s="1318"/>
      <c r="I182" s="1319">
        <f>HLOOKUP('[4]Advanced Controls'!$C$372,[4]TAM_Area!$K$153:$R$202,$B182-2010,FALSE)*'[4]Advanced Controls'!$E$68*'[4]Advanced Controls'!$E$79*10^6/10^9</f>
        <v>192.09895917357713</v>
      </c>
      <c r="J182" s="1320">
        <f>HLOOKUP('[4]Advanced Controls'!$C$372,[4]TAM_Area!$K$153:$R$202,$B182-2010,FALSE)*'[4]Advanced Controls'!$E$68*'[4]Advanced Controls'!$E$80*10^6/10^9</f>
        <v>294.83356289778988</v>
      </c>
      <c r="K182" s="1320">
        <f>HLOOKUP('[4]Advanced Controls'!$C$372,[4]TAM_Area!$K$153:$R$202,$B182-2010,FALSE)*'[4]Advanced Controls'!$E$68*'[4]Advanced Controls'!$E$81*10^6/10^9</f>
        <v>89.364355449364339</v>
      </c>
      <c r="L182" s="1320"/>
      <c r="M182" s="1171"/>
      <c r="N182" s="1321"/>
      <c r="O182" s="1331">
        <f t="shared" si="3"/>
        <v>711.10782828986794</v>
      </c>
      <c r="P182" s="1332">
        <f t="shared" si="3"/>
        <v>1078.3260287872636</v>
      </c>
      <c r="Q182" s="1332">
        <f t="shared" si="3"/>
        <v>343.88962779247242</v>
      </c>
      <c r="R182" s="1177"/>
      <c r="S182" s="1177"/>
      <c r="T182" s="1322"/>
      <c r="U182" s="220" t="s">
        <v>169</v>
      </c>
      <c r="V182" s="152"/>
      <c r="W182" s="152"/>
    </row>
    <row r="183" spans="1:23" ht="15" x14ac:dyDescent="0.25">
      <c r="B183" s="160">
        <v>2053</v>
      </c>
      <c r="C183" s="1163">
        <f>HLOOKUP('[4]Advanced Controls'!$B$372,[4]TAM_Area!$C$153:$J$202,$B183-2010,FALSE)*'[4]Advanced Controls'!$E$90*'[4]Advanced Controls'!$E$101*10^6/10^9</f>
        <v>519.34521161249734</v>
      </c>
      <c r="D183" s="1164">
        <f>HLOOKUP('[4]Advanced Controls'!$B$372,[4]TAM_Area!$C$153:$J$202,$B183-2010,FALSE)*'[4]Advanced Controls'!$E$90*'[4]Advanced Controls'!$E$102*10^6/10^9</f>
        <v>784.00020636833096</v>
      </c>
      <c r="E183" s="1164">
        <f>HLOOKUP('[4]Advanced Controls'!$B$372,[4]TAM_Area!$C$153:$J$202,$B183-2010,FALSE)*'[4]Advanced Controls'!$E$90*'[4]Advanced Controls'!$E$103*10^6/10^9</f>
        <v>254.69021685666388</v>
      </c>
      <c r="F183" s="1164"/>
      <c r="G183" s="1164"/>
      <c r="H183" s="1318"/>
      <c r="I183" s="1319">
        <f>HLOOKUP('[4]Advanced Controls'!$C$372,[4]TAM_Area!$K$153:$R$202,$B183-2010,FALSE)*'[4]Advanced Controls'!$E$68*'[4]Advanced Controls'!$E$79*10^6/10^9</f>
        <v>196.37074749443738</v>
      </c>
      <c r="J183" s="1320">
        <f>HLOOKUP('[4]Advanced Controls'!$C$372,[4]TAM_Area!$K$153:$R$202,$B183-2010,FALSE)*'[4]Advanced Controls'!$E$68*'[4]Advanced Controls'!$E$80*10^6/10^9</f>
        <v>301.38990539960622</v>
      </c>
      <c r="K183" s="1320">
        <f>HLOOKUP('[4]Advanced Controls'!$C$372,[4]TAM_Area!$K$153:$R$202,$B183-2010,FALSE)*'[4]Advanced Controls'!$E$68*'[4]Advanced Controls'!$E$81*10^6/10^9</f>
        <v>91.351589589268571</v>
      </c>
      <c r="L183" s="1320"/>
      <c r="M183" s="1171"/>
      <c r="N183" s="1321"/>
      <c r="O183" s="1331">
        <f t="shared" si="3"/>
        <v>715.71595910693475</v>
      </c>
      <c r="P183" s="1332">
        <f t="shared" si="3"/>
        <v>1085.3901117679372</v>
      </c>
      <c r="Q183" s="1332">
        <f t="shared" si="3"/>
        <v>346.04180644593248</v>
      </c>
      <c r="R183" s="1177"/>
      <c r="S183" s="1177"/>
      <c r="T183" s="1322"/>
      <c r="U183" s="220" t="s">
        <v>169</v>
      </c>
      <c r="V183" s="152"/>
      <c r="W183" s="152"/>
    </row>
    <row r="184" spans="1:23" ht="15" x14ac:dyDescent="0.25">
      <c r="B184" s="160">
        <v>2054</v>
      </c>
      <c r="C184" s="1163">
        <f>HLOOKUP('[4]Advanced Controls'!$B$372,[4]TAM_Area!$C$153:$J$202,$B184-2010,FALSE)*'[4]Advanced Controls'!$E$90*'[4]Advanced Controls'!$E$101*10^6/10^9</f>
        <v>519.65556763921961</v>
      </c>
      <c r="D184" s="1164">
        <f>HLOOKUP('[4]Advanced Controls'!$B$372,[4]TAM_Area!$C$153:$J$202,$B184-2010,FALSE)*'[4]Advanced Controls'!$E$90*'[4]Advanced Controls'!$E$102*10^6/10^9</f>
        <v>784.46871783923177</v>
      </c>
      <c r="E184" s="1164">
        <f>HLOOKUP('[4]Advanced Controls'!$B$372,[4]TAM_Area!$C$153:$J$202,$B184-2010,FALSE)*'[4]Advanced Controls'!$E$90*'[4]Advanced Controls'!$E$103*10^6/10^9</f>
        <v>254.84241743920751</v>
      </c>
      <c r="F184" s="1164"/>
      <c r="G184" s="1164"/>
      <c r="H184" s="1318"/>
      <c r="I184" s="1319">
        <f>HLOOKUP('[4]Advanced Controls'!$C$372,[4]TAM_Area!$K$153:$R$202,$B184-2010,FALSE)*'[4]Advanced Controls'!$E$68*'[4]Advanced Controls'!$E$79*10^6/10^9</f>
        <v>200.66554978762315</v>
      </c>
      <c r="J184" s="1320">
        <f>HLOOKUP('[4]Advanced Controls'!$C$372,[4]TAM_Area!$K$153:$R$202,$B184-2010,FALSE)*'[4]Advanced Controls'!$E$68*'[4]Advanced Controls'!$E$80*10^6/10^9</f>
        <v>307.98156975577473</v>
      </c>
      <c r="K184" s="1320">
        <f>HLOOKUP('[4]Advanced Controls'!$C$372,[4]TAM_Area!$K$153:$R$202,$B184-2010,FALSE)*'[4]Advanced Controls'!$E$68*'[4]Advanced Controls'!$E$81*10^6/10^9</f>
        <v>93.349529819471471</v>
      </c>
      <c r="L184" s="1320"/>
      <c r="M184" s="1171"/>
      <c r="N184" s="1321"/>
      <c r="O184" s="1331">
        <f t="shared" si="3"/>
        <v>720.32111742684276</v>
      </c>
      <c r="P184" s="1332">
        <f t="shared" si="3"/>
        <v>1092.4502875950066</v>
      </c>
      <c r="Q184" s="1332">
        <f t="shared" si="3"/>
        <v>348.19194725867897</v>
      </c>
      <c r="R184" s="1177"/>
      <c r="S184" s="1177"/>
      <c r="T184" s="1322"/>
      <c r="U184" s="220" t="s">
        <v>169</v>
      </c>
      <c r="V184" s="152"/>
      <c r="W184" s="152"/>
    </row>
    <row r="185" spans="1:23" ht="15" x14ac:dyDescent="0.25">
      <c r="B185" s="160">
        <v>2055</v>
      </c>
      <c r="C185" s="1163">
        <f>HLOOKUP('[4]Advanced Controls'!$B$372,[4]TAM_Area!$C$153:$J$202,$B185-2010,FALSE)*'[4]Advanced Controls'!$E$90*'[4]Advanced Controls'!$E$101*10^6/10^9</f>
        <v>519.93930357942156</v>
      </c>
      <c r="D185" s="1164">
        <f>HLOOKUP('[4]Advanced Controls'!$B$372,[4]TAM_Area!$C$153:$J$202,$B185-2010,FALSE)*'[4]Advanced Controls'!$E$90*'[4]Advanced Controls'!$E$102*10^6/10^9</f>
        <v>784.89704379795535</v>
      </c>
      <c r="E185" s="1164">
        <f>HLOOKUP('[4]Advanced Controls'!$B$372,[4]TAM_Area!$C$153:$J$202,$B185-2010,FALSE)*'[4]Advanced Controls'!$E$90*'[4]Advanced Controls'!$E$103*10^6/10^9</f>
        <v>254.98156336088772</v>
      </c>
      <c r="F185" s="1164"/>
      <c r="G185" s="1164"/>
      <c r="H185" s="1318"/>
      <c r="I185" s="1319">
        <f>HLOOKUP('[4]Advanced Controls'!$C$372,[4]TAM_Area!$K$153:$R$202,$B185-2010,FALSE)*'[4]Advanced Controls'!$E$68*'[4]Advanced Controls'!$E$79*10^6/10^9</f>
        <v>204.9810118411385</v>
      </c>
      <c r="J185" s="1320">
        <f>HLOOKUP('[4]Advanced Controls'!$C$372,[4]TAM_Area!$K$153:$R$202,$B185-2010,FALSE)*'[4]Advanced Controls'!$E$68*'[4]Advanced Controls'!$E$80*10^6/10^9</f>
        <v>314.60494272073959</v>
      </c>
      <c r="K185" s="1320">
        <f>HLOOKUP('[4]Advanced Controls'!$C$372,[4]TAM_Area!$K$153:$R$202,$B185-2010,FALSE)*'[4]Advanced Controls'!$E$68*'[4]Advanced Controls'!$E$81*10^6/10^9</f>
        <v>95.357080961537378</v>
      </c>
      <c r="L185" s="1320"/>
      <c r="M185" s="1171"/>
      <c r="N185" s="1321"/>
      <c r="O185" s="1331">
        <f t="shared" si="3"/>
        <v>724.92031542056009</v>
      </c>
      <c r="P185" s="1332">
        <f t="shared" si="3"/>
        <v>1099.501986518695</v>
      </c>
      <c r="Q185" s="1332">
        <f t="shared" si="3"/>
        <v>350.33864432242513</v>
      </c>
      <c r="R185" s="1177"/>
      <c r="S185" s="1177"/>
      <c r="T185" s="1322"/>
      <c r="U185" s="220" t="s">
        <v>169</v>
      </c>
      <c r="V185" s="152"/>
      <c r="W185" s="152"/>
    </row>
    <row r="186" spans="1:23" ht="15" x14ac:dyDescent="0.25">
      <c r="B186" s="160">
        <v>2056</v>
      </c>
      <c r="C186" s="1163">
        <f>HLOOKUP('[4]Advanced Controls'!$B$372,[4]TAM_Area!$C$153:$J$202,$B186-2010,FALSE)*'[4]Advanced Controls'!$E$90*'[4]Advanced Controls'!$E$101*10^6/10^9</f>
        <v>520.19619811936343</v>
      </c>
      <c r="D186" s="1164">
        <f>HLOOKUP('[4]Advanced Controls'!$B$372,[4]TAM_Area!$C$153:$J$202,$B186-2010,FALSE)*'[4]Advanced Controls'!$E$90*'[4]Advanced Controls'!$E$102*10^6/10^9</f>
        <v>785.28485015069714</v>
      </c>
      <c r="E186" s="1164">
        <f>HLOOKUP('[4]Advanced Controls'!$B$372,[4]TAM_Area!$C$153:$J$202,$B186-2010,FALSE)*'[4]Advanced Controls'!$E$90*'[4]Advanced Controls'!$E$103*10^6/10^9</f>
        <v>255.10754608802981</v>
      </c>
      <c r="F186" s="1164"/>
      <c r="G186" s="1164"/>
      <c r="H186" s="1318"/>
      <c r="I186" s="1319">
        <f>HLOOKUP('[4]Advanced Controls'!$C$372,[4]TAM_Area!$K$153:$R$202,$B186-2010,FALSE)*'[4]Advanced Controls'!$E$68*'[4]Advanced Controls'!$E$79*10^6/10^9</f>
        <v>209.31463930183375</v>
      </c>
      <c r="J186" s="1320">
        <f>HLOOKUP('[4]Advanced Controls'!$C$372,[4]TAM_Area!$K$153:$R$202,$B186-2010,FALSE)*'[4]Advanced Controls'!$E$68*'[4]Advanced Controls'!$E$80*10^6/10^9</f>
        <v>321.25619596024296</v>
      </c>
      <c r="K186" s="1320">
        <f>HLOOKUP('[4]Advanced Controls'!$C$372,[4]TAM_Area!$K$153:$R$202,$B186-2010,FALSE)*'[4]Advanced Controls'!$E$68*'[4]Advanced Controls'!$E$81*10^6/10^9</f>
        <v>97.373082643424524</v>
      </c>
      <c r="L186" s="1320"/>
      <c r="M186" s="1171"/>
      <c r="N186" s="1321"/>
      <c r="O186" s="1331">
        <f t="shared" si="3"/>
        <v>729.51083742119715</v>
      </c>
      <c r="P186" s="1332">
        <f t="shared" si="3"/>
        <v>1106.54104611094</v>
      </c>
      <c r="Q186" s="1332">
        <f t="shared" si="3"/>
        <v>352.48062873145432</v>
      </c>
      <c r="R186" s="1177"/>
      <c r="S186" s="1177"/>
      <c r="T186" s="1322"/>
      <c r="U186" s="220" t="s">
        <v>169</v>
      </c>
      <c r="V186" s="152"/>
      <c r="W186" s="152"/>
    </row>
    <row r="187" spans="1:23" ht="15" x14ac:dyDescent="0.25">
      <c r="B187" s="160">
        <v>2057</v>
      </c>
      <c r="C187" s="1163">
        <f>HLOOKUP('[4]Advanced Controls'!$B$372,[4]TAM_Area!$C$153:$J$202,$B187-2010,FALSE)*'[4]Advanced Controls'!$E$90*'[4]Advanced Controls'!$E$101*10^6/10^9</f>
        <v>520.42606589850527</v>
      </c>
      <c r="D187" s="1164">
        <f>HLOOKUP('[4]Advanced Controls'!$B$372,[4]TAM_Area!$C$153:$J$202,$B187-2010,FALSE)*'[4]Advanced Controls'!$E$90*'[4]Advanced Controls'!$E$102*10^6/10^9</f>
        <v>785.6318570783726</v>
      </c>
      <c r="E187" s="1164">
        <f>HLOOKUP('[4]Advanced Controls'!$B$372,[4]TAM_Area!$C$153:$J$202,$B187-2010,FALSE)*'[4]Advanced Controls'!$E$90*'[4]Advanced Controls'!$E$103*10^6/10^9</f>
        <v>255.220274718638</v>
      </c>
      <c r="F187" s="1164"/>
      <c r="G187" s="1164"/>
      <c r="H187" s="1318"/>
      <c r="I187" s="1319">
        <f>HLOOKUP('[4]Advanced Controls'!$C$372,[4]TAM_Area!$K$153:$R$202,$B187-2010,FALSE)*'[4]Advanced Controls'!$E$68*'[4]Advanced Controls'!$E$79*10^6/10^9</f>
        <v>213.66370012026289</v>
      </c>
      <c r="J187" s="1320">
        <f>HLOOKUP('[4]Advanced Controls'!$C$372,[4]TAM_Area!$K$153:$R$202,$B187-2010,FALSE)*'[4]Advanced Controls'!$E$68*'[4]Advanced Controls'!$E$80*10^6/10^9</f>
        <v>327.93113632365237</v>
      </c>
      <c r="K187" s="1320">
        <f>HLOOKUP('[4]Advanced Controls'!$C$372,[4]TAM_Area!$K$153:$R$202,$B187-2010,FALSE)*'[4]Advanced Controls'!$E$68*'[4]Advanced Controls'!$E$81*10^6/10^9</f>
        <v>99.396263916873409</v>
      </c>
      <c r="L187" s="1320"/>
      <c r="M187" s="1171"/>
      <c r="N187" s="1321"/>
      <c r="O187" s="1331">
        <f t="shared" si="3"/>
        <v>734.08976601876816</v>
      </c>
      <c r="P187" s="1332">
        <f t="shared" si="3"/>
        <v>1113.5629934020249</v>
      </c>
      <c r="Q187" s="1332">
        <f t="shared" si="3"/>
        <v>354.6165386355114</v>
      </c>
      <c r="R187" s="1177"/>
      <c r="S187" s="1177"/>
      <c r="T187" s="1322"/>
      <c r="U187" s="220" t="s">
        <v>169</v>
      </c>
      <c r="V187" s="152"/>
      <c r="W187" s="152"/>
    </row>
    <row r="188" spans="1:23" ht="15" x14ac:dyDescent="0.25">
      <c r="A188" s="160"/>
      <c r="B188" s="160">
        <v>2058</v>
      </c>
      <c r="C188" s="1163">
        <f>HLOOKUP('[4]Advanced Controls'!$B$372,[4]TAM_Area!$C$153:$J$202,$B188-2010,FALSE)*'[4]Advanced Controls'!$E$90*'[4]Advanced Controls'!$E$101*10^6/10^9</f>
        <v>520.62930620396583</v>
      </c>
      <c r="D188" s="1164">
        <f>HLOOKUP('[4]Advanced Controls'!$B$372,[4]TAM_Area!$C$153:$J$202,$B188-2010,FALSE)*'[4]Advanced Controls'!$E$90*'[4]Advanced Controls'!$E$102*10^6/10^9</f>
        <v>785.93866734225992</v>
      </c>
      <c r="E188" s="1164">
        <f>HLOOKUP('[4]Advanced Controls'!$B$372,[4]TAM_Area!$C$153:$J$202,$B188-2010,FALSE)*'[4]Advanced Controls'!$E$90*'[4]Advanced Controls'!$E$103*10^6/10^9</f>
        <v>255.31994506567176</v>
      </c>
      <c r="F188" s="1164"/>
      <c r="G188" s="1164"/>
      <c r="H188" s="1318"/>
      <c r="I188" s="1319">
        <f>HLOOKUP('[4]Advanced Controls'!$C$372,[4]TAM_Area!$K$153:$R$202,$B188-2010,FALSE)*'[4]Advanced Controls'!$E$68*'[4]Advanced Controls'!$E$79*10^6/10^9</f>
        <v>218.02559572689009</v>
      </c>
      <c r="J188" s="1320">
        <f>HLOOKUP('[4]Advanced Controls'!$C$372,[4]TAM_Area!$K$153:$R$202,$B188-2010,FALSE)*'[4]Advanced Controls'!$E$68*'[4]Advanced Controls'!$E$80*10^6/10^9</f>
        <v>334.62577552535714</v>
      </c>
      <c r="K188" s="1320">
        <f>HLOOKUP('[4]Advanced Controls'!$C$372,[4]TAM_Area!$K$153:$R$202,$B188-2010,FALSE)*'[4]Advanced Controls'!$E$68*'[4]Advanced Controls'!$E$81*10^6/10^9</f>
        <v>101.42541592842304</v>
      </c>
      <c r="L188" s="1320"/>
      <c r="M188" s="1171"/>
      <c r="N188" s="1321"/>
      <c r="O188" s="1331">
        <f t="shared" si="3"/>
        <v>738.65490193085589</v>
      </c>
      <c r="P188" s="1332">
        <f t="shared" si="3"/>
        <v>1120.5644428676171</v>
      </c>
      <c r="Q188" s="1332">
        <f t="shared" si="3"/>
        <v>356.74536099409477</v>
      </c>
      <c r="R188" s="1177"/>
      <c r="S188" s="1177"/>
      <c r="T188" s="1322"/>
      <c r="U188" s="220" t="s">
        <v>169</v>
      </c>
    </row>
    <row r="189" spans="1:23" ht="15" x14ac:dyDescent="0.25">
      <c r="A189" s="160"/>
      <c r="B189" s="160">
        <v>2059</v>
      </c>
      <c r="C189" s="1163">
        <f>HLOOKUP('[4]Advanced Controls'!$B$372,[4]TAM_Area!$C$153:$J$202,$B189-2010,FALSE)*'[4]Advanced Controls'!$E$90*'[4]Advanced Controls'!$E$101*10^6/10^9</f>
        <v>520.80625266063828</v>
      </c>
      <c r="D189" s="1164">
        <f>HLOOKUP('[4]Advanced Controls'!$B$372,[4]TAM_Area!$C$153:$J$202,$B189-2010,FALSE)*'[4]Advanced Controls'!$E$90*'[4]Advanced Controls'!$E$102*10^6/10^9</f>
        <v>786.20578458036186</v>
      </c>
      <c r="E189" s="1164">
        <f>HLOOKUP('[4]Advanced Controls'!$B$372,[4]TAM_Area!$C$153:$J$202,$B189-2010,FALSE)*'[4]Advanced Controls'!$E$90*'[4]Advanced Controls'!$E$103*10^6/10^9</f>
        <v>255.40672074091486</v>
      </c>
      <c r="F189" s="1164"/>
      <c r="G189" s="1164"/>
      <c r="H189" s="1318"/>
      <c r="I189" s="1319">
        <f>HLOOKUP('[4]Advanced Controls'!$C$372,[4]TAM_Area!$K$153:$R$202,$B189-2010,FALSE)*'[4]Advanced Controls'!$E$68*'[4]Advanced Controls'!$E$79*10^6/10^9</f>
        <v>222.3975301518559</v>
      </c>
      <c r="J189" s="1320">
        <f>HLOOKUP('[4]Advanced Controls'!$C$372,[4]TAM_Area!$K$153:$R$202,$B189-2010,FALSE)*'[4]Advanced Controls'!$E$68*'[4]Advanced Controls'!$E$80*10^6/10^9</f>
        <v>341.33582230964743</v>
      </c>
      <c r="K189" s="1320">
        <f>HLOOKUP('[4]Advanced Controls'!$C$372,[4]TAM_Area!$K$153:$R$202,$B189-2010,FALSE)*'[4]Advanced Controls'!$E$68*'[4]Advanced Controls'!$E$81*10^6/10^9</f>
        <v>103.4592379940644</v>
      </c>
      <c r="L189" s="1320"/>
      <c r="M189" s="1171"/>
      <c r="N189" s="1321"/>
      <c r="O189" s="1331">
        <f t="shared" si="3"/>
        <v>743.20378281249418</v>
      </c>
      <c r="P189" s="1332">
        <f t="shared" si="3"/>
        <v>1127.5416068900092</v>
      </c>
      <c r="Q189" s="1332">
        <f t="shared" si="3"/>
        <v>358.86595873497924</v>
      </c>
      <c r="R189" s="1177"/>
      <c r="S189" s="1177"/>
      <c r="T189" s="1322"/>
      <c r="U189" s="220" t="s">
        <v>169</v>
      </c>
    </row>
    <row r="190" spans="1:23" ht="15.6" thickBot="1" x14ac:dyDescent="0.3">
      <c r="A190" s="160"/>
      <c r="B190" s="160">
        <v>2060</v>
      </c>
      <c r="C190" s="1188">
        <f>HLOOKUP('[4]Advanced Controls'!$B$372,[4]TAM_Area!$C$153:$J$202,$B190-2010,FALSE)*'[4]Advanced Controls'!$E$90*'[4]Advanced Controls'!$E$101*10^6/10^9</f>
        <v>520.95786575541763</v>
      </c>
      <c r="D190" s="1189">
        <f>HLOOKUP('[4]Advanced Controls'!$B$372,[4]TAM_Area!$C$153:$J$202,$B190-2010,FALSE)*'[4]Advanced Controls'!$E$90*'[4]Advanced Controls'!$E$102*10^6/10^9</f>
        <v>786.43465873754542</v>
      </c>
      <c r="E190" s="1189">
        <f>HLOOKUP('[4]Advanced Controls'!$B$372,[4]TAM_Area!$C$153:$J$202,$B190-2010,FALSE)*'[4]Advanced Controls'!$E$90*'[4]Advanced Controls'!$E$103*10^6/10^9</f>
        <v>255.48107277328992</v>
      </c>
      <c r="F190" s="1189"/>
      <c r="G190" s="1189"/>
      <c r="H190" s="1323"/>
      <c r="I190" s="1193">
        <f>HLOOKUP('[4]Advanced Controls'!$C$372,[4]TAM_Area!$K$153:$R$202,$B190-2010,FALSE)*'[4]Advanced Controls'!$E$68*'[4]Advanced Controls'!$E$79*10^6/10^9</f>
        <v>226.77677488802854</v>
      </c>
      <c r="J190" s="1194">
        <f>HLOOKUP('[4]Advanced Controls'!$C$372,[4]TAM_Area!$K$153:$R$202,$B190-2010,FALSE)*'[4]Advanced Controls'!$E$68*'[4]Advanced Controls'!$E$80*10^6/10^9</f>
        <v>348.05708896263593</v>
      </c>
      <c r="K190" s="1324">
        <f>HLOOKUP('[4]Advanced Controls'!$C$372,[4]TAM_Area!$K$153:$R$202,$B190-2010,FALSE)*'[4]Advanced Controls'!$E$68*'[4]Advanced Controls'!$E$81*10^6/10^9</f>
        <v>105.49646081342111</v>
      </c>
      <c r="L190" s="1324"/>
      <c r="M190" s="1196"/>
      <c r="N190" s="1325"/>
      <c r="O190" s="1333">
        <f t="shared" si="3"/>
        <v>747.73464064344614</v>
      </c>
      <c r="P190" s="1334">
        <f t="shared" si="3"/>
        <v>1134.4917477001813</v>
      </c>
      <c r="Q190" s="1334">
        <f t="shared" si="3"/>
        <v>360.97753358671105</v>
      </c>
      <c r="R190" s="1202"/>
      <c r="S190" s="1202"/>
      <c r="T190" s="1326"/>
      <c r="U190" s="220" t="s">
        <v>169</v>
      </c>
    </row>
    <row r="191" spans="1:23" x14ac:dyDescent="0.25">
      <c r="A191" s="160"/>
      <c r="V191" s="152"/>
      <c r="W191" s="152"/>
    </row>
    <row r="192" spans="1:23" x14ac:dyDescent="0.25">
      <c r="A192" s="160"/>
      <c r="V192" s="152"/>
      <c r="W192" s="152"/>
    </row>
    <row r="193" spans="1:52" x14ac:dyDescent="0.25">
      <c r="A193" s="191" t="s">
        <v>311</v>
      </c>
    </row>
    <row r="194" spans="1:52" x14ac:dyDescent="0.25">
      <c r="A194" s="191"/>
    </row>
    <row r="195" spans="1:52" x14ac:dyDescent="0.25">
      <c r="A195" s="160"/>
      <c r="V195" s="152"/>
      <c r="W195" s="152"/>
      <c r="X195" s="152"/>
      <c r="AD195" s="152"/>
      <c r="AE195" s="152"/>
      <c r="AF195" s="152"/>
    </row>
    <row r="196" spans="1:52" s="128" customFormat="1" x14ac:dyDescent="0.25">
      <c r="A196" s="201"/>
      <c r="C196" s="146"/>
      <c r="D196" s="146"/>
      <c r="E196" s="146"/>
      <c r="F196" s="146"/>
      <c r="G196" s="146"/>
      <c r="H196" s="146"/>
      <c r="I196" s="146"/>
      <c r="J196" s="146"/>
      <c r="K196" s="146"/>
      <c r="L196" s="146"/>
      <c r="M196" s="146"/>
      <c r="N196" s="146"/>
      <c r="O196" s="146"/>
      <c r="P196" s="146"/>
      <c r="V196" s="202"/>
      <c r="W196" s="202"/>
      <c r="X196" s="202"/>
      <c r="AD196" s="202"/>
      <c r="AE196" s="202"/>
      <c r="AF196" s="202"/>
    </row>
    <row r="197" spans="1:52" s="128" customFormat="1" x14ac:dyDescent="0.25">
      <c r="A197" s="201"/>
      <c r="C197" s="146"/>
      <c r="D197" s="146"/>
      <c r="E197" s="146"/>
      <c r="F197" s="146"/>
      <c r="G197" s="146"/>
      <c r="H197" s="146"/>
      <c r="I197" s="146"/>
      <c r="J197" s="146"/>
      <c r="K197" s="146"/>
      <c r="L197" s="146"/>
      <c r="M197" s="146"/>
      <c r="N197" s="146"/>
      <c r="O197" s="146"/>
      <c r="P197" s="146"/>
      <c r="V197" s="202"/>
      <c r="W197" s="202"/>
      <c r="X197" s="202"/>
      <c r="AD197" s="202"/>
      <c r="AE197" s="202"/>
      <c r="AF197" s="202"/>
    </row>
    <row r="198" spans="1:52" s="143" customFormat="1" x14ac:dyDescent="0.25">
      <c r="B198" s="150"/>
      <c r="C198" s="105"/>
      <c r="D198" s="105"/>
      <c r="E198" s="105"/>
      <c r="F198" s="105"/>
      <c r="G198" s="105"/>
      <c r="H198" s="105"/>
      <c r="I198" s="105"/>
      <c r="J198" s="105"/>
      <c r="K198" s="105"/>
      <c r="L198" s="105"/>
      <c r="M198" s="105"/>
      <c r="N198" s="105"/>
      <c r="O198" s="105"/>
      <c r="P198" s="105"/>
      <c r="Q198" s="109"/>
      <c r="R198" s="109"/>
      <c r="S198" s="109"/>
      <c r="T198" s="109"/>
      <c r="U198" s="109"/>
      <c r="V198" s="109"/>
      <c r="W198" s="109"/>
      <c r="X198" s="109"/>
      <c r="Y198" s="109"/>
      <c r="Z198" s="109"/>
      <c r="AA198" s="109"/>
      <c r="AB198" s="109"/>
      <c r="AC198" s="109"/>
      <c r="AD198" s="109"/>
      <c r="AE198" s="109"/>
      <c r="AF198" s="109"/>
      <c r="AG198" s="109"/>
      <c r="AH198" s="109"/>
      <c r="AI198" s="109"/>
      <c r="AJ198" s="109"/>
      <c r="AK198" s="109"/>
      <c r="AL198" s="109"/>
      <c r="AM198" s="109"/>
      <c r="AN198" s="109"/>
      <c r="AO198" s="109"/>
      <c r="AP198" s="109"/>
      <c r="AQ198" s="109"/>
      <c r="AR198" s="109"/>
      <c r="AS198" s="109"/>
      <c r="AT198" s="109"/>
      <c r="AU198" s="109"/>
      <c r="AV198" s="109"/>
      <c r="AW198" s="109"/>
      <c r="AX198" s="109"/>
      <c r="AY198" s="109"/>
      <c r="AZ198" s="109"/>
    </row>
    <row r="199" spans="1:52" s="143" customFormat="1" x14ac:dyDescent="0.25">
      <c r="A199" s="191"/>
      <c r="B199" s="150"/>
      <c r="C199" s="105"/>
      <c r="D199" s="105"/>
      <c r="E199" s="105"/>
      <c r="F199" s="105"/>
      <c r="G199" s="105"/>
      <c r="H199" s="105"/>
      <c r="I199" s="105"/>
      <c r="J199" s="105"/>
      <c r="K199" s="105"/>
      <c r="L199" s="105"/>
      <c r="M199" s="105"/>
      <c r="N199" s="105"/>
      <c r="O199" s="105"/>
      <c r="P199" s="105"/>
      <c r="Q199" s="109"/>
      <c r="R199" s="109"/>
      <c r="S199" s="109"/>
      <c r="T199" s="109"/>
      <c r="U199" s="109"/>
      <c r="V199" s="109"/>
      <c r="W199" s="109"/>
      <c r="X199" s="109"/>
      <c r="Y199" s="109"/>
      <c r="Z199" s="109"/>
      <c r="AA199" s="109"/>
      <c r="AB199" s="109"/>
      <c r="AC199" s="109"/>
      <c r="AD199" s="109"/>
      <c r="AE199" s="109"/>
      <c r="AF199" s="109"/>
      <c r="AG199" s="109"/>
      <c r="AH199" s="109"/>
      <c r="AI199" s="109"/>
      <c r="AJ199" s="109"/>
      <c r="AK199" s="109"/>
      <c r="AL199" s="109"/>
      <c r="AM199" s="109"/>
      <c r="AN199" s="109"/>
      <c r="AO199" s="109"/>
      <c r="AP199" s="109"/>
      <c r="AQ199" s="109"/>
      <c r="AR199" s="109"/>
      <c r="AS199" s="109"/>
      <c r="AT199" s="109"/>
      <c r="AU199" s="109"/>
      <c r="AV199" s="109"/>
      <c r="AW199" s="109"/>
      <c r="AX199" s="109"/>
      <c r="AY199" s="109"/>
      <c r="AZ199" s="109"/>
    </row>
    <row r="200" spans="1:52" s="143" customFormat="1" ht="17.399999999999999" x14ac:dyDescent="0.25">
      <c r="A200" s="243" t="s">
        <v>152</v>
      </c>
      <c r="B200" s="150"/>
      <c r="C200" s="105"/>
      <c r="D200" s="105"/>
      <c r="E200" s="105"/>
      <c r="F200" s="105"/>
      <c r="G200" s="105"/>
      <c r="H200" s="105"/>
      <c r="I200" s="105"/>
      <c r="J200" s="105"/>
      <c r="K200" s="105"/>
      <c r="L200" s="105"/>
      <c r="M200" s="105"/>
      <c r="N200" s="105"/>
      <c r="O200" s="105"/>
      <c r="P200" s="105"/>
      <c r="Q200" s="109"/>
      <c r="R200" s="109"/>
      <c r="S200" s="109"/>
      <c r="T200" s="109"/>
      <c r="U200" s="109"/>
      <c r="V200" s="109"/>
      <c r="W200" s="109"/>
      <c r="X200" s="109"/>
      <c r="Y200" s="109"/>
      <c r="Z200" s="109"/>
      <c r="AA200" s="109"/>
      <c r="AB200" s="109"/>
      <c r="AC200" s="109"/>
      <c r="AD200" s="109"/>
      <c r="AE200" s="109"/>
      <c r="AF200" s="109"/>
      <c r="AG200" s="109"/>
      <c r="AH200" s="109"/>
      <c r="AI200" s="109"/>
      <c r="AJ200" s="109"/>
      <c r="AK200" s="109"/>
      <c r="AL200" s="109"/>
      <c r="AM200" s="109"/>
      <c r="AN200" s="109"/>
      <c r="AO200" s="109"/>
      <c r="AP200" s="109"/>
      <c r="AQ200" s="109"/>
      <c r="AR200" s="109"/>
      <c r="AS200" s="109"/>
      <c r="AT200" s="109"/>
      <c r="AU200" s="109"/>
      <c r="AV200" s="109"/>
      <c r="AW200" s="109"/>
      <c r="AX200" s="109"/>
      <c r="AY200" s="109"/>
      <c r="AZ200" s="109"/>
    </row>
    <row r="201" spans="1:52" x14ac:dyDescent="0.25">
      <c r="B201" s="203"/>
      <c r="C201" s="203"/>
      <c r="D201" s="149"/>
      <c r="E201" s="149"/>
      <c r="F201" s="149"/>
      <c r="G201" s="149"/>
      <c r="H201" s="149"/>
      <c r="I201" s="149"/>
      <c r="J201" s="149"/>
      <c r="K201" s="149"/>
      <c r="L201" s="149"/>
      <c r="M201" s="149"/>
      <c r="N201" s="149"/>
      <c r="O201" s="149"/>
      <c r="P201" s="149"/>
      <c r="Q201" s="150"/>
      <c r="R201" s="150"/>
      <c r="S201" s="150"/>
      <c r="T201" s="150"/>
      <c r="U201" s="150"/>
      <c r="V201" s="150"/>
      <c r="W201" s="150"/>
    </row>
    <row r="202" spans="1:52" s="130" customFormat="1" ht="13.8" thickBot="1" x14ac:dyDescent="0.3">
      <c r="A202" s="196"/>
      <c r="B202" s="148"/>
      <c r="C202" s="148"/>
      <c r="D202" s="149"/>
      <c r="E202" s="149"/>
      <c r="F202" s="149"/>
      <c r="G202" s="149"/>
      <c r="H202" s="149"/>
      <c r="I202" s="149"/>
      <c r="J202" s="149"/>
      <c r="K202" s="149"/>
      <c r="L202" s="149"/>
      <c r="M202" s="149"/>
      <c r="N202" s="149"/>
      <c r="O202" s="149"/>
      <c r="P202" s="149"/>
      <c r="Q202" s="150"/>
      <c r="R202" s="150"/>
      <c r="S202" s="150"/>
      <c r="T202" s="150"/>
      <c r="U202" s="150"/>
      <c r="V202" s="150"/>
      <c r="W202" s="150"/>
      <c r="X202" s="109"/>
      <c r="Y202" s="109"/>
      <c r="Z202" s="109"/>
      <c r="AA202" s="109"/>
      <c r="AB202" s="109"/>
      <c r="AC202" s="109"/>
      <c r="AD202" s="109"/>
      <c r="AE202" s="109"/>
      <c r="AF202" s="109"/>
      <c r="AG202" s="109"/>
      <c r="AH202" s="109"/>
      <c r="AI202" s="109"/>
      <c r="AJ202" s="109"/>
      <c r="AK202" s="109"/>
      <c r="AL202" s="109"/>
      <c r="AM202" s="109"/>
      <c r="AN202" s="109"/>
      <c r="AO202" s="109"/>
      <c r="AP202" s="109"/>
      <c r="AQ202" s="109"/>
      <c r="AR202" s="109"/>
      <c r="AS202" s="109"/>
      <c r="AT202" s="109"/>
      <c r="AU202" s="109"/>
      <c r="AV202" s="109"/>
      <c r="AW202" s="109"/>
      <c r="AX202" s="109"/>
      <c r="AY202" s="109"/>
      <c r="AZ202" s="109"/>
    </row>
    <row r="203" spans="1:52" ht="16.2" customHeight="1" thickBot="1" x14ac:dyDescent="0.3">
      <c r="A203" s="153" t="s">
        <v>150</v>
      </c>
      <c r="C203" s="1711" t="str">
        <f>A223</f>
        <v>Space Heating - Residential</v>
      </c>
      <c r="D203" s="1712"/>
      <c r="E203" s="1712"/>
      <c r="F203" s="1712"/>
      <c r="G203" s="1712"/>
      <c r="H203" s="1727"/>
      <c r="I203" s="1728" t="str">
        <f>A224</f>
        <v>Space Heating - Commercial</v>
      </c>
      <c r="J203" s="1729"/>
      <c r="K203" s="1729"/>
      <c r="L203" s="1729"/>
      <c r="M203" s="1729"/>
      <c r="N203" s="1730"/>
      <c r="O203" s="1716" t="str">
        <f>A225</f>
        <v>Space Heating - Total</v>
      </c>
      <c r="P203" s="1717"/>
      <c r="Q203" s="1717"/>
      <c r="R203" s="1717"/>
      <c r="S203" s="1717"/>
      <c r="T203" s="1718"/>
    </row>
    <row r="204" spans="1:52" s="130" customFormat="1" ht="40.200000000000003" thickBot="1" x14ac:dyDescent="0.3">
      <c r="A204" s="153" t="s">
        <v>120</v>
      </c>
      <c r="B204" s="160"/>
      <c r="C204" s="155" t="str">
        <f>A205</f>
        <v>Space Heating - Residential - Case 1 - Average</v>
      </c>
      <c r="D204" s="156" t="str">
        <f>A206</f>
        <v>Space Heating - Residential - Case 2 - High</v>
      </c>
      <c r="E204" s="156" t="str">
        <f>A207</f>
        <v>Space Heating - Residential - Case 3 - Low</v>
      </c>
      <c r="F204" s="156" t="str">
        <f>A208</f>
        <v>Space Heating - Residential - [Case 4]</v>
      </c>
      <c r="G204" s="156" t="str">
        <f>A209</f>
        <v>Space Heating - Residential - [Case 5]</v>
      </c>
      <c r="H204" s="214" t="str">
        <f>A210</f>
        <v>Space Heating - Residential - [Case 6]</v>
      </c>
      <c r="I204" s="155" t="str">
        <f>A211</f>
        <v>Space Heating - Commercial - Case 1 - Average</v>
      </c>
      <c r="J204" s="156" t="str">
        <f>A212</f>
        <v>Space Heating - Commercial - Case 2 - High</v>
      </c>
      <c r="K204" s="156" t="str">
        <f>A213</f>
        <v>Space Heating - Commercial - Case 3 - Low</v>
      </c>
      <c r="L204" s="156" t="str">
        <f>A214</f>
        <v>Space Heating - Commercial - [Case 4]</v>
      </c>
      <c r="M204" s="156" t="str">
        <f>A215</f>
        <v>Space Heating - Commercial - [Case 5]</v>
      </c>
      <c r="N204" s="214" t="str">
        <f>A216</f>
        <v>Space Heating - Commercial - [Case 6]</v>
      </c>
      <c r="O204" s="155" t="str">
        <f>A217</f>
        <v>Space Heating - Total - Case 1 - Average</v>
      </c>
      <c r="P204" s="156" t="str">
        <f>A218</f>
        <v>Space Heating - Total - Case 2 - High</v>
      </c>
      <c r="Q204" s="156" t="str">
        <f>A219</f>
        <v>Space Heating - Total - Case 3 - Low</v>
      </c>
      <c r="R204" s="156" t="str">
        <f>A220</f>
        <v>Space Heating - Total - [Case 4]</v>
      </c>
      <c r="S204" s="156" t="str">
        <f>A221</f>
        <v>Space Heating - Total - [Case 5]</v>
      </c>
      <c r="T204" s="214" t="str">
        <f>A222</f>
        <v>Space Heating - Total - [Case 6]</v>
      </c>
      <c r="U204" s="158" t="s">
        <v>121</v>
      </c>
      <c r="X204" s="109"/>
      <c r="Y204" s="109"/>
      <c r="Z204" s="109"/>
      <c r="AA204" s="109"/>
      <c r="AB204" s="109"/>
      <c r="AC204" s="109"/>
      <c r="AD204" s="109"/>
      <c r="AE204" s="109"/>
      <c r="AF204" s="109"/>
      <c r="AG204" s="109"/>
      <c r="AH204" s="109"/>
      <c r="AI204" s="109"/>
      <c r="AJ204" s="109"/>
      <c r="AK204" s="109"/>
      <c r="AL204" s="109"/>
      <c r="AM204" s="109"/>
      <c r="AN204" s="109"/>
      <c r="AO204" s="109"/>
      <c r="AP204" s="109"/>
      <c r="AQ204" s="109"/>
      <c r="AR204" s="109"/>
      <c r="AS204" s="109"/>
      <c r="AT204" s="109"/>
      <c r="AU204" s="109"/>
      <c r="AV204" s="109"/>
      <c r="AW204" s="109"/>
      <c r="AX204" s="109"/>
      <c r="AY204" s="109"/>
      <c r="AZ204" s="109"/>
    </row>
    <row r="205" spans="1:52" s="130" customFormat="1" ht="15.6" x14ac:dyDescent="0.25">
      <c r="A205" s="216" t="s">
        <v>168</v>
      </c>
      <c r="B205" s="160">
        <v>2012</v>
      </c>
      <c r="C205" s="1124">
        <f>HLOOKUP('[4]Advanced Controls'!$B$373,[4]TAM_Area!$C$216:$J$265,$B205-2010,FALSE)*'[4]Advanced Controls'!$F$90*'[4]Advanced Controls'!$F$101*10^6/10^9</f>
        <v>3598.8273492930962</v>
      </c>
      <c r="D205" s="1125">
        <f>HLOOKUP('[4]Advanced Controls'!$B$373,[4]TAM_Area!$C$216:$J$265,$B205-2010,FALSE)*'[4]Advanced Controls'!$F$90*'[4]Advanced Controls'!$F$102*10^6/10^9</f>
        <v>5432.7667251796893</v>
      </c>
      <c r="E205" s="1125">
        <f>HLOOKUP('[4]Advanced Controls'!$B$373,[4]TAM_Area!$C$216:$J$265,$B205-2010,FALSE)*'[4]Advanced Controls'!$F$90*'[4]Advanced Controls'!$F$103*10^6/10^9</f>
        <v>1764.8879734065019</v>
      </c>
      <c r="F205" s="1125"/>
      <c r="G205" s="1125"/>
      <c r="H205" s="1313"/>
      <c r="I205" s="1124">
        <f>HLOOKUP('[4]Advanced Controls'!$C$373,[4]TAM_Area!$K$216:$R$265,$B205-2010,FALSE)*'[4]Advanced Controls'!$F$68*'[4]Advanced Controls'!$F$79*10^6/10^9</f>
        <v>751.56607765604008</v>
      </c>
      <c r="J205" s="1125">
        <f>HLOOKUP('[4]Advanced Controls'!$C$373,[4]TAM_Area!$K$216:$R$265,$B205-2010,FALSE)*'[4]Advanced Controls'!$F$68*'[4]Advanced Controls'!$F$80*10^6/10^9</f>
        <v>1153.5039303790577</v>
      </c>
      <c r="K205" s="1125">
        <f>HLOOKUP('[4]Advanced Controls'!$C$373,[4]TAM_Area!$K$216:$R$265,$B205-2010,FALSE)*'[4]Advanced Controls'!$F$68*'[4]Advanced Controls'!$F$81*10^6/10^9</f>
        <v>349.62822493302252</v>
      </c>
      <c r="L205" s="1125"/>
      <c r="M205" s="1131"/>
      <c r="N205" s="1313"/>
      <c r="O205" s="1129">
        <f t="shared" ref="O205:Q236" si="4">SUM(C205,I205)</f>
        <v>4350.3934269491365</v>
      </c>
      <c r="P205" s="1207">
        <f t="shared" si="4"/>
        <v>6586.2706555587465</v>
      </c>
      <c r="Q205" s="1207">
        <f t="shared" si="4"/>
        <v>2114.5161983395246</v>
      </c>
      <c r="R205" s="1131"/>
      <c r="S205" s="1131"/>
      <c r="T205" s="1313"/>
      <c r="U205" s="220" t="s">
        <v>169</v>
      </c>
      <c r="V205" s="152"/>
      <c r="W205" s="152"/>
      <c r="X205" s="109"/>
      <c r="Y205" s="109"/>
      <c r="Z205" s="109"/>
      <c r="AA205" s="109"/>
      <c r="AB205" s="109"/>
      <c r="AC205" s="109"/>
      <c r="AD205" s="109"/>
      <c r="AE205" s="109"/>
      <c r="AF205" s="109"/>
      <c r="AG205" s="109"/>
      <c r="AH205" s="109"/>
      <c r="AI205" s="109"/>
      <c r="AJ205" s="109"/>
      <c r="AK205" s="109"/>
      <c r="AL205" s="109"/>
      <c r="AM205" s="109"/>
      <c r="AN205" s="109"/>
      <c r="AO205" s="109"/>
      <c r="AP205" s="109"/>
      <c r="AQ205" s="109"/>
      <c r="AR205" s="109"/>
      <c r="AS205" s="109"/>
      <c r="AT205" s="109"/>
      <c r="AU205" s="109"/>
      <c r="AV205" s="109"/>
      <c r="AW205" s="109"/>
      <c r="AX205" s="109"/>
      <c r="AY205" s="109"/>
      <c r="AZ205" s="109"/>
    </row>
    <row r="206" spans="1:52" s="130" customFormat="1" ht="15.6" x14ac:dyDescent="0.25">
      <c r="A206" s="221" t="s">
        <v>170</v>
      </c>
      <c r="B206" s="160">
        <v>2013</v>
      </c>
      <c r="C206" s="1208">
        <f>HLOOKUP('[4]Advanced Controls'!$B$373,[4]TAM_Area!$C$216:$J$265,$B206-2010,FALSE)*'[4]Advanced Controls'!$F$90*'[4]Advanced Controls'!$F$101*10^6/10^9</f>
        <v>3649.6815536286085</v>
      </c>
      <c r="D206" s="1314">
        <f>HLOOKUP('[4]Advanced Controls'!$B$373,[4]TAM_Area!$C$216:$J$265,$B206-2010,FALSE)*'[4]Advanced Controls'!$F$90*'[4]Advanced Controls'!$F$102*10^6/10^9</f>
        <v>5509.5359064530658</v>
      </c>
      <c r="E206" s="1314">
        <f>HLOOKUP('[4]Advanced Controls'!$B$373,[4]TAM_Area!$C$216:$J$265,$B206-2010,FALSE)*'[4]Advanced Controls'!$F$90*'[4]Advanced Controls'!$F$103*10^6/10^9</f>
        <v>1789.8272008041524</v>
      </c>
      <c r="F206" s="1314"/>
      <c r="G206" s="1314"/>
      <c r="H206" s="1315"/>
      <c r="I206" s="1208">
        <f>HLOOKUP('[4]Advanced Controls'!$C$373,[4]TAM_Area!$K$216:$R$265,$B206-2010,FALSE)*'[4]Advanced Controls'!$F$68*'[4]Advanced Controls'!$F$79*10^6/10^9</f>
        <v>786.2458116947106</v>
      </c>
      <c r="J206" s="1314">
        <f>HLOOKUP('[4]Advanced Controls'!$C$373,[4]TAM_Area!$K$216:$R$265,$B206-2010,FALSE)*'[4]Advanced Controls'!$F$68*'[4]Advanced Controls'!$F$80*10^6/10^9</f>
        <v>1206.7304006887175</v>
      </c>
      <c r="K206" s="1314">
        <f>HLOOKUP('[4]Advanced Controls'!$C$373,[4]TAM_Area!$K$216:$R$265,$B206-2010,FALSE)*'[4]Advanced Controls'!$F$68*'[4]Advanced Controls'!$F$81*10^6/10^9</f>
        <v>365.76122270070357</v>
      </c>
      <c r="L206" s="1314"/>
      <c r="M206" s="1316"/>
      <c r="N206" s="1315"/>
      <c r="O206" s="1212">
        <f t="shared" si="4"/>
        <v>4435.9273653233195</v>
      </c>
      <c r="P206" s="1317">
        <f t="shared" si="4"/>
        <v>6716.2663071417828</v>
      </c>
      <c r="Q206" s="1317">
        <f t="shared" si="4"/>
        <v>2155.5884235048561</v>
      </c>
      <c r="R206" s="1316"/>
      <c r="S206" s="1316"/>
      <c r="T206" s="1315"/>
      <c r="U206" s="220" t="s">
        <v>169</v>
      </c>
      <c r="V206" s="152"/>
      <c r="W206" s="152"/>
      <c r="X206" s="109"/>
      <c r="Y206" s="109"/>
      <c r="Z206" s="109"/>
      <c r="AA206" s="109"/>
      <c r="AB206" s="109"/>
      <c r="AC206" s="109"/>
      <c r="AD206" s="109"/>
      <c r="AE206" s="109"/>
      <c r="AF206" s="109"/>
      <c r="AG206" s="109"/>
      <c r="AH206" s="109"/>
      <c r="AI206" s="109"/>
      <c r="AJ206" s="109"/>
      <c r="AK206" s="109"/>
      <c r="AL206" s="109"/>
      <c r="AM206" s="109"/>
      <c r="AN206" s="109"/>
      <c r="AO206" s="109"/>
      <c r="AP206" s="109"/>
      <c r="AQ206" s="109"/>
      <c r="AR206" s="109"/>
      <c r="AS206" s="109"/>
      <c r="AT206" s="109"/>
      <c r="AU206" s="109"/>
      <c r="AV206" s="109"/>
      <c r="AW206" s="109"/>
      <c r="AX206" s="109"/>
      <c r="AY206" s="109"/>
      <c r="AZ206" s="109"/>
    </row>
    <row r="207" spans="1:52" s="130" customFormat="1" ht="15.6" x14ac:dyDescent="0.25">
      <c r="A207" s="221" t="s">
        <v>171</v>
      </c>
      <c r="B207" s="160">
        <v>2014</v>
      </c>
      <c r="C207" s="1208">
        <f>HLOOKUP('[4]Advanced Controls'!$B$373,[4]TAM_Area!$C$216:$J$265,$B207-2010,FALSE)*'[4]Advanced Controls'!$F$90*'[4]Advanced Controls'!$F$101*10^6/10^9</f>
        <v>3410.8288116060767</v>
      </c>
      <c r="D207" s="1314">
        <f>HLOOKUP('[4]Advanced Controls'!$B$373,[4]TAM_Area!$C$216:$J$265,$B207-2010,FALSE)*'[4]Advanced Controls'!$F$90*'[4]Advanced Controls'!$F$102*10^6/10^9</f>
        <v>5148.965336338656</v>
      </c>
      <c r="E207" s="1314">
        <f>HLOOKUP('[4]Advanced Controls'!$B$373,[4]TAM_Area!$C$216:$J$265,$B207-2010,FALSE)*'[4]Advanced Controls'!$F$90*'[4]Advanced Controls'!$F$103*10^6/10^9</f>
        <v>1672.6922868734976</v>
      </c>
      <c r="F207" s="1314"/>
      <c r="G207" s="1314"/>
      <c r="H207" s="1315"/>
      <c r="I207" s="1208">
        <f>HLOOKUP('[4]Advanced Controls'!$C$373,[4]TAM_Area!$K$216:$R$265,$B207-2010,FALSE)*'[4]Advanced Controls'!$F$68*'[4]Advanced Controls'!$F$79*10^6/10^9</f>
        <v>851.6470769727481</v>
      </c>
      <c r="J207" s="1314">
        <f>HLOOKUP('[4]Advanced Controls'!$C$373,[4]TAM_Area!$K$216:$R$265,$B207-2010,FALSE)*'[4]Advanced Controls'!$F$68*'[4]Advanced Controls'!$F$80*10^6/10^9</f>
        <v>1307.1082899958844</v>
      </c>
      <c r="K207" s="1314">
        <f>HLOOKUP('[4]Advanced Controls'!$C$373,[4]TAM_Area!$K$216:$R$265,$B207-2010,FALSE)*'[4]Advanced Controls'!$F$68*'[4]Advanced Controls'!$F$81*10^6/10^9</f>
        <v>396.18586394961159</v>
      </c>
      <c r="L207" s="1314"/>
      <c r="M207" s="1316"/>
      <c r="N207" s="1315"/>
      <c r="O207" s="1212">
        <f t="shared" si="4"/>
        <v>4262.4758885788251</v>
      </c>
      <c r="P207" s="1317">
        <f t="shared" si="4"/>
        <v>6456.0736263345407</v>
      </c>
      <c r="Q207" s="1317">
        <f t="shared" si="4"/>
        <v>2068.8781508231091</v>
      </c>
      <c r="R207" s="1316"/>
      <c r="S207" s="1316"/>
      <c r="T207" s="1315"/>
      <c r="U207" s="220" t="s">
        <v>169</v>
      </c>
      <c r="V207" s="152"/>
      <c r="W207" s="152"/>
      <c r="X207" s="109"/>
      <c r="Y207" s="109"/>
      <c r="Z207" s="109"/>
      <c r="AA207" s="109"/>
      <c r="AB207" s="109"/>
      <c r="AC207" s="109"/>
      <c r="AD207" s="109"/>
      <c r="AE207" s="109"/>
      <c r="AF207" s="109"/>
      <c r="AG207" s="109"/>
      <c r="AH207" s="109"/>
      <c r="AI207" s="109"/>
      <c r="AJ207" s="109"/>
      <c r="AK207" s="109"/>
      <c r="AL207" s="109"/>
      <c r="AM207" s="109"/>
      <c r="AN207" s="109"/>
      <c r="AO207" s="109"/>
      <c r="AP207" s="109"/>
      <c r="AQ207" s="109"/>
      <c r="AR207" s="109"/>
      <c r="AS207" s="109"/>
      <c r="AT207" s="109"/>
      <c r="AU207" s="109"/>
      <c r="AV207" s="109"/>
      <c r="AW207" s="109"/>
      <c r="AX207" s="109"/>
      <c r="AY207" s="109"/>
      <c r="AZ207" s="109"/>
    </row>
    <row r="208" spans="1:52" s="130" customFormat="1" ht="15" x14ac:dyDescent="0.25">
      <c r="A208" s="221" t="s">
        <v>172</v>
      </c>
      <c r="B208" s="160">
        <v>2015</v>
      </c>
      <c r="C208" s="1163">
        <f>HLOOKUP('[4]Advanced Controls'!$B$373,[4]TAM_Area!$C$216:$J$265,$B208-2010,FALSE)*'[4]Advanced Controls'!$F$90*'[4]Advanced Controls'!$F$101*10^6/10^9</f>
        <v>3453.7448956744734</v>
      </c>
      <c r="D208" s="1164">
        <f>HLOOKUP('[4]Advanced Controls'!$B$373,[4]TAM_Area!$C$216:$J$265,$B208-2010,FALSE)*'[4]Advanced Controls'!$F$90*'[4]Advanced Controls'!$F$102*10^6/10^9</f>
        <v>5213.7511820802129</v>
      </c>
      <c r="E208" s="1164">
        <f>HLOOKUP('[4]Advanced Controls'!$B$373,[4]TAM_Area!$C$216:$J$265,$B208-2010,FALSE)*'[4]Advanced Controls'!$F$90*'[4]Advanced Controls'!$F$103*10^6/10^9</f>
        <v>1693.7386092687339</v>
      </c>
      <c r="F208" s="1164"/>
      <c r="G208" s="1164"/>
      <c r="H208" s="1318"/>
      <c r="I208" s="1319">
        <f>HLOOKUP('[4]Advanced Controls'!$C$373,[4]TAM_Area!$K$216:$R$265,$B208-2010,FALSE)*'[4]Advanced Controls'!$F$68*'[4]Advanced Controls'!$F$79*10^6/10^9</f>
        <v>891.63169950596728</v>
      </c>
      <c r="J208" s="1320">
        <f>HLOOKUP('[4]Advanced Controls'!$C$373,[4]TAM_Area!$K$216:$R$265,$B208-2010,FALSE)*'[4]Advanced Controls'!$F$68*'[4]Advanced Controls'!$F$80*10^6/10^9</f>
        <v>1368.4767053861008</v>
      </c>
      <c r="K208" s="1320">
        <f>HLOOKUP('[4]Advanced Controls'!$C$373,[4]TAM_Area!$K$216:$R$265,$B208-2010,FALSE)*'[4]Advanced Controls'!$F$68*'[4]Advanced Controls'!$F$81*10^6/10^9</f>
        <v>414.78669362583372</v>
      </c>
      <c r="L208" s="1320"/>
      <c r="M208" s="1171"/>
      <c r="N208" s="1321"/>
      <c r="O208" s="1214">
        <f t="shared" si="4"/>
        <v>4345.3765951804407</v>
      </c>
      <c r="P208" s="1176">
        <f t="shared" si="4"/>
        <v>6582.2278874663134</v>
      </c>
      <c r="Q208" s="1176">
        <f t="shared" si="4"/>
        <v>2108.5253028945676</v>
      </c>
      <c r="R208" s="1177"/>
      <c r="S208" s="1177"/>
      <c r="T208" s="1322"/>
      <c r="U208" s="220" t="s">
        <v>169</v>
      </c>
      <c r="V208" s="152"/>
      <c r="W208" s="152"/>
      <c r="X208" s="109"/>
      <c r="Y208" s="109"/>
      <c r="Z208" s="109"/>
      <c r="AA208" s="109"/>
      <c r="AB208" s="109"/>
      <c r="AC208" s="109"/>
      <c r="AD208" s="109"/>
      <c r="AE208" s="109"/>
      <c r="AF208" s="109"/>
      <c r="AG208" s="109"/>
      <c r="AH208" s="109"/>
      <c r="AI208" s="109"/>
      <c r="AJ208" s="109"/>
      <c r="AK208" s="109"/>
      <c r="AL208" s="109"/>
      <c r="AM208" s="109"/>
      <c r="AN208" s="109"/>
      <c r="AO208" s="109"/>
      <c r="AP208" s="109"/>
      <c r="AQ208" s="109"/>
      <c r="AR208" s="109"/>
      <c r="AS208" s="109"/>
      <c r="AT208" s="109"/>
      <c r="AU208" s="109"/>
      <c r="AV208" s="109"/>
      <c r="AW208" s="109"/>
      <c r="AX208" s="109"/>
      <c r="AY208" s="109"/>
      <c r="AZ208" s="109"/>
    </row>
    <row r="209" spans="1:52" s="130" customFormat="1" ht="15" x14ac:dyDescent="0.25">
      <c r="A209" s="221" t="s">
        <v>173</v>
      </c>
      <c r="B209" s="160">
        <v>2016</v>
      </c>
      <c r="C209" s="1163">
        <f>HLOOKUP('[4]Advanced Controls'!$B$373,[4]TAM_Area!$C$216:$J$265,$B209-2010,FALSE)*'[4]Advanced Controls'!$F$90*'[4]Advanced Controls'!$F$101*10^6/10^9</f>
        <v>3496.4070227529282</v>
      </c>
      <c r="D209" s="1164">
        <f>HLOOKUP('[4]Advanced Controls'!$B$373,[4]TAM_Area!$C$216:$J$265,$B209-2010,FALSE)*'[4]Advanced Controls'!$F$90*'[4]Advanced Controls'!$F$102*10^6/10^9</f>
        <v>5278.1536559757014</v>
      </c>
      <c r="E209" s="1164">
        <f>HLOOKUP('[4]Advanced Controls'!$B$373,[4]TAM_Area!$C$216:$J$265,$B209-2010,FALSE)*'[4]Advanced Controls'!$F$90*'[4]Advanced Controls'!$F$103*10^6/10^9</f>
        <v>1714.6603895301553</v>
      </c>
      <c r="F209" s="1164"/>
      <c r="G209" s="1164"/>
      <c r="H209" s="1318"/>
      <c r="I209" s="1319">
        <f>HLOOKUP('[4]Advanced Controls'!$C$373,[4]TAM_Area!$K$216:$R$265,$B209-2010,FALSE)*'[4]Advanced Controls'!$F$68*'[4]Advanced Controls'!$F$79*10^6/10^9</f>
        <v>933.69152150559364</v>
      </c>
      <c r="J209" s="1320">
        <f>HLOOKUP('[4]Advanced Controls'!$C$373,[4]TAM_Area!$K$216:$R$265,$B209-2010,FALSE)*'[4]Advanced Controls'!$F$68*'[4]Advanced Controls'!$F$80*10^6/10^9</f>
        <v>1433.0301377854491</v>
      </c>
      <c r="K209" s="1320">
        <f>HLOOKUP('[4]Advanced Controls'!$C$373,[4]TAM_Area!$K$216:$R$265,$B209-2010,FALSE)*'[4]Advanced Controls'!$F$68*'[4]Advanced Controls'!$F$81*10^6/10^9</f>
        <v>434.35290522573808</v>
      </c>
      <c r="L209" s="1320"/>
      <c r="M209" s="1171"/>
      <c r="N209" s="1321"/>
      <c r="O209" s="1214">
        <f t="shared" si="4"/>
        <v>4430.0985442585215</v>
      </c>
      <c r="P209" s="1176">
        <f t="shared" si="4"/>
        <v>6711.1837937611508</v>
      </c>
      <c r="Q209" s="1176">
        <f t="shared" si="4"/>
        <v>2149.0132947558932</v>
      </c>
      <c r="R209" s="1177"/>
      <c r="S209" s="1177"/>
      <c r="T209" s="1322"/>
      <c r="U209" s="220" t="s">
        <v>169</v>
      </c>
      <c r="V209" s="152"/>
      <c r="W209" s="152"/>
      <c r="X209" s="109"/>
      <c r="Y209" s="109"/>
      <c r="Z209" s="109"/>
      <c r="AA209" s="109"/>
      <c r="AB209" s="109"/>
      <c r="AC209" s="109"/>
      <c r="AD209" s="109"/>
      <c r="AE209" s="109"/>
      <c r="AF209" s="109"/>
      <c r="AG209" s="109"/>
      <c r="AH209" s="109"/>
      <c r="AI209" s="109"/>
      <c r="AJ209" s="109"/>
      <c r="AK209" s="109"/>
      <c r="AL209" s="109"/>
      <c r="AM209" s="109"/>
      <c r="AN209" s="109"/>
      <c r="AO209" s="109"/>
      <c r="AP209" s="109"/>
      <c r="AQ209" s="109"/>
      <c r="AR209" s="109"/>
      <c r="AS209" s="109"/>
      <c r="AT209" s="109"/>
      <c r="AU209" s="109"/>
      <c r="AV209" s="109"/>
      <c r="AW209" s="109"/>
      <c r="AX209" s="109"/>
      <c r="AY209" s="109"/>
      <c r="AZ209" s="109"/>
    </row>
    <row r="210" spans="1:52" s="130" customFormat="1" ht="15.6" thickBot="1" x14ac:dyDescent="0.3">
      <c r="A210" s="228" t="s">
        <v>174</v>
      </c>
      <c r="B210" s="160">
        <v>2017</v>
      </c>
      <c r="C210" s="1163">
        <f>HLOOKUP('[4]Advanced Controls'!$B$373,[4]TAM_Area!$C$216:$J$265,$B210-2010,FALSE)*'[4]Advanced Controls'!$F$90*'[4]Advanced Controls'!$F$101*10^6/10^9</f>
        <v>3538.7849660018769</v>
      </c>
      <c r="D210" s="1164">
        <f>HLOOKUP('[4]Advanced Controls'!$B$373,[4]TAM_Area!$C$216:$J$265,$B210-2010,FALSE)*'[4]Advanced Controls'!$F$90*'[4]Advanced Controls'!$F$102*10^6/10^9</f>
        <v>5342.1271277816395</v>
      </c>
      <c r="E210" s="1164">
        <f>HLOOKUP('[4]Advanced Controls'!$B$373,[4]TAM_Area!$C$216:$J$265,$B210-2010,FALSE)*'[4]Advanced Controls'!$F$90*'[4]Advanced Controls'!$F$103*10^6/10^9</f>
        <v>1735.4428042221145</v>
      </c>
      <c r="F210" s="1164"/>
      <c r="G210" s="1164"/>
      <c r="H210" s="1318"/>
      <c r="I210" s="1319">
        <f>HLOOKUP('[4]Advanced Controls'!$C$373,[4]TAM_Area!$K$216:$R$265,$B210-2010,FALSE)*'[4]Advanced Controls'!$F$68*'[4]Advanced Controls'!$F$79*10^6/10^9</f>
        <v>977.81109480320833</v>
      </c>
      <c r="J210" s="1320">
        <f>HLOOKUP('[4]Advanced Controls'!$C$373,[4]TAM_Area!$K$216:$R$265,$B210-2010,FALSE)*'[4]Advanced Controls'!$F$68*'[4]Advanced Controls'!$F$80*10^6/10^9</f>
        <v>1500.7448773385781</v>
      </c>
      <c r="K210" s="1320">
        <f>HLOOKUP('[4]Advanced Controls'!$C$373,[4]TAM_Area!$K$216:$R$265,$B210-2010,FALSE)*'[4]Advanced Controls'!$F$68*'[4]Advanced Controls'!$F$81*10^6/10^9</f>
        <v>454.87731226783859</v>
      </c>
      <c r="L210" s="1320"/>
      <c r="M210" s="1171"/>
      <c r="N210" s="1321"/>
      <c r="O210" s="1214">
        <f t="shared" si="4"/>
        <v>4516.5960608050855</v>
      </c>
      <c r="P210" s="1176">
        <f t="shared" si="4"/>
        <v>6842.8720051202181</v>
      </c>
      <c r="Q210" s="1176">
        <f t="shared" si="4"/>
        <v>2190.3201164899533</v>
      </c>
      <c r="R210" s="1177"/>
      <c r="S210" s="1177"/>
      <c r="T210" s="1322"/>
      <c r="U210" s="220" t="s">
        <v>169</v>
      </c>
      <c r="V210" s="152"/>
      <c r="W210" s="152"/>
      <c r="X210" s="109"/>
      <c r="Y210" s="109"/>
      <c r="Z210" s="109"/>
      <c r="AA210" s="109"/>
      <c r="AB210" s="109"/>
      <c r="AC210" s="109"/>
      <c r="AD210" s="109"/>
      <c r="AE210" s="109"/>
      <c r="AF210" s="109"/>
      <c r="AG210" s="109"/>
      <c r="AH210" s="109"/>
      <c r="AI210" s="109"/>
      <c r="AJ210" s="109"/>
      <c r="AK210" s="109"/>
      <c r="AL210" s="109"/>
      <c r="AM210" s="109"/>
      <c r="AN210" s="109"/>
      <c r="AO210" s="109"/>
      <c r="AP210" s="109"/>
      <c r="AQ210" s="109"/>
      <c r="AR210" s="109"/>
      <c r="AS210" s="109"/>
      <c r="AT210" s="109"/>
      <c r="AU210" s="109"/>
      <c r="AV210" s="109"/>
      <c r="AW210" s="109"/>
      <c r="AX210" s="109"/>
      <c r="AY210" s="109"/>
      <c r="AZ210" s="109"/>
    </row>
    <row r="211" spans="1:52" s="130" customFormat="1" ht="15" x14ac:dyDescent="0.25">
      <c r="A211" s="216" t="s">
        <v>175</v>
      </c>
      <c r="B211" s="160">
        <v>2018</v>
      </c>
      <c r="C211" s="1163">
        <f>HLOOKUP('[4]Advanced Controls'!$B$373,[4]TAM_Area!$C$216:$J$265,$B211-2010,FALSE)*'[4]Advanced Controls'!$F$90*'[4]Advanced Controls'!$F$101*10^6/10^9</f>
        <v>3580.7876088427479</v>
      </c>
      <c r="D211" s="1164">
        <f>HLOOKUP('[4]Advanced Controls'!$B$373,[4]TAM_Area!$C$216:$J$265,$B211-2010,FALSE)*'[4]Advanced Controls'!$F$90*'[4]Advanced Controls'!$F$102*10^6/10^9</f>
        <v>5405.5340484943863</v>
      </c>
      <c r="E211" s="1164">
        <f>HLOOKUP('[4]Advanced Controls'!$B$373,[4]TAM_Area!$C$216:$J$265,$B211-2010,FALSE)*'[4]Advanced Controls'!$F$90*'[4]Advanced Controls'!$F$103*10^6/10^9</f>
        <v>1756.0411691911102</v>
      </c>
      <c r="F211" s="1164"/>
      <c r="G211" s="1164"/>
      <c r="H211" s="1318"/>
      <c r="I211" s="1319">
        <f>HLOOKUP('[4]Advanced Controls'!$C$373,[4]TAM_Area!$K$216:$R$265,$B211-2010,FALSE)*'[4]Advanced Controls'!$F$68*'[4]Advanced Controls'!$F$79*10^6/10^9</f>
        <v>1023.9625443144211</v>
      </c>
      <c r="J211" s="1320">
        <f>HLOOKUP('[4]Advanced Controls'!$C$373,[4]TAM_Area!$K$216:$R$265,$B211-2010,FALSE)*'[4]Advanced Controls'!$F$68*'[4]Advanced Controls'!$F$80*10^6/10^9</f>
        <v>1571.5781413543048</v>
      </c>
      <c r="K211" s="1320">
        <f>HLOOKUP('[4]Advanced Controls'!$C$373,[4]TAM_Area!$K$216:$R$265,$B211-2010,FALSE)*'[4]Advanced Controls'!$F$68*'[4]Advanced Controls'!$F$81*10^6/10^9</f>
        <v>476.34694727453711</v>
      </c>
      <c r="L211" s="1320"/>
      <c r="M211" s="1171"/>
      <c r="N211" s="1321"/>
      <c r="O211" s="1214">
        <f t="shared" si="4"/>
        <v>4604.7501531571688</v>
      </c>
      <c r="P211" s="1176">
        <f t="shared" si="4"/>
        <v>6977.1121898486908</v>
      </c>
      <c r="Q211" s="1176">
        <f t="shared" si="4"/>
        <v>2232.3881164656473</v>
      </c>
      <c r="R211" s="1177"/>
      <c r="S211" s="1177"/>
      <c r="T211" s="1322"/>
      <c r="U211" s="220" t="s">
        <v>169</v>
      </c>
      <c r="V211" s="152"/>
      <c r="W211" s="152"/>
      <c r="X211" s="109"/>
      <c r="Y211" s="109"/>
      <c r="Z211" s="109"/>
      <c r="AA211" s="109"/>
      <c r="AB211" s="109"/>
      <c r="AC211" s="109"/>
      <c r="AD211" s="109"/>
      <c r="AE211" s="109"/>
      <c r="AF211" s="109"/>
      <c r="AG211" s="109"/>
      <c r="AH211" s="109"/>
      <c r="AI211" s="109"/>
      <c r="AJ211" s="109"/>
      <c r="AK211" s="109"/>
      <c r="AL211" s="109"/>
      <c r="AM211" s="109"/>
      <c r="AN211" s="109"/>
      <c r="AO211" s="109"/>
      <c r="AP211" s="109"/>
      <c r="AQ211" s="109"/>
      <c r="AR211" s="109"/>
      <c r="AS211" s="109"/>
      <c r="AT211" s="109"/>
      <c r="AU211" s="109"/>
      <c r="AV211" s="109"/>
      <c r="AW211" s="109"/>
      <c r="AX211" s="109"/>
      <c r="AY211" s="109"/>
      <c r="AZ211" s="109"/>
    </row>
    <row r="212" spans="1:52" s="130" customFormat="1" ht="15" x14ac:dyDescent="0.25">
      <c r="A212" s="221" t="s">
        <v>176</v>
      </c>
      <c r="B212" s="160">
        <v>2019</v>
      </c>
      <c r="C212" s="1163">
        <f>HLOOKUP('[4]Advanced Controls'!$B$373,[4]TAM_Area!$C$216:$J$265,$B212-2010,FALSE)*'[4]Advanced Controls'!$F$90*'[4]Advanced Controls'!$F$101*10^6/10^9</f>
        <v>3622.276846880312</v>
      </c>
      <c r="D212" s="1164">
        <f>HLOOKUP('[4]Advanced Controls'!$B$373,[4]TAM_Area!$C$216:$J$265,$B212-2010,FALSE)*'[4]Advanced Controls'!$F$90*'[4]Advanced Controls'!$F$102*10^6/10^9</f>
        <v>5468.165936603109</v>
      </c>
      <c r="E212" s="1164">
        <f>HLOOKUP('[4]Advanced Controls'!$B$373,[4]TAM_Area!$C$216:$J$265,$B212-2010,FALSE)*'[4]Advanced Controls'!$F$90*'[4]Advanced Controls'!$F$103*10^6/10^9</f>
        <v>1776.3877571575154</v>
      </c>
      <c r="F212" s="1164"/>
      <c r="G212" s="1164"/>
      <c r="H212" s="1318"/>
      <c r="I212" s="1319">
        <f>HLOOKUP('[4]Advanced Controls'!$C$373,[4]TAM_Area!$K$216:$R$265,$B212-2010,FALSE)*'[4]Advanced Controls'!$F$68*'[4]Advanced Controls'!$F$79*10^6/10^9</f>
        <v>1072.1029524546607</v>
      </c>
      <c r="J212" s="1320">
        <f>HLOOKUP('[4]Advanced Controls'!$C$373,[4]TAM_Area!$K$216:$R$265,$B212-2010,FALSE)*'[4]Advanced Controls'!$F$68*'[4]Advanced Controls'!$F$80*10^6/10^9</f>
        <v>1645.4640599058769</v>
      </c>
      <c r="K212" s="1320">
        <f>HLOOKUP('[4]Advanced Controls'!$C$373,[4]TAM_Area!$K$216:$R$265,$B212-2010,FALSE)*'[4]Advanced Controls'!$F$68*'[4]Advanced Controls'!$F$81*10^6/10^9</f>
        <v>498.74184500344478</v>
      </c>
      <c r="L212" s="1320"/>
      <c r="M212" s="1171"/>
      <c r="N212" s="1321"/>
      <c r="O212" s="1214">
        <f t="shared" si="4"/>
        <v>4694.3797993349726</v>
      </c>
      <c r="P212" s="1176">
        <f t="shared" si="4"/>
        <v>7113.6299965089856</v>
      </c>
      <c r="Q212" s="1176">
        <f t="shared" si="4"/>
        <v>2275.1296021609601</v>
      </c>
      <c r="R212" s="1177"/>
      <c r="S212" s="1177"/>
      <c r="T212" s="1322"/>
      <c r="U212" s="220" t="s">
        <v>169</v>
      </c>
      <c r="V212" s="152"/>
      <c r="W212" s="152"/>
      <c r="X212" s="109"/>
      <c r="Y212" s="109"/>
      <c r="Z212" s="109"/>
      <c r="AA212" s="109"/>
      <c r="AB212" s="109"/>
      <c r="AC212" s="109"/>
      <c r="AD212" s="109"/>
      <c r="AE212" s="109"/>
      <c r="AF212" s="109"/>
      <c r="AG212" s="109"/>
      <c r="AH212" s="109"/>
      <c r="AI212" s="109"/>
      <c r="AJ212" s="109"/>
      <c r="AK212" s="109"/>
      <c r="AL212" s="109"/>
      <c r="AM212" s="109"/>
      <c r="AN212" s="109"/>
      <c r="AO212" s="109"/>
      <c r="AP212" s="109"/>
      <c r="AQ212" s="109"/>
      <c r="AR212" s="109"/>
      <c r="AS212" s="109"/>
      <c r="AT212" s="109"/>
      <c r="AU212" s="109"/>
      <c r="AV212" s="109"/>
      <c r="AW212" s="109"/>
      <c r="AX212" s="109"/>
      <c r="AY212" s="109"/>
      <c r="AZ212" s="109"/>
    </row>
    <row r="213" spans="1:52" s="130" customFormat="1" ht="15" x14ac:dyDescent="0.25">
      <c r="A213" s="221" t="s">
        <v>177</v>
      </c>
      <c r="B213" s="160">
        <v>2020</v>
      </c>
      <c r="C213" s="1163">
        <f>HLOOKUP('[4]Advanced Controls'!$B$373,[4]TAM_Area!$C$216:$J$265,$B213-2010,FALSE)*'[4]Advanced Controls'!$F$90*'[4]Advanced Controls'!$F$101*10^6/10^9</f>
        <v>3663.1509619053022</v>
      </c>
      <c r="D213" s="1164">
        <f>HLOOKUP('[4]Advanced Controls'!$B$373,[4]TAM_Area!$C$216:$J$265,$B213-2010,FALSE)*'[4]Advanced Controls'!$F$90*'[4]Advanced Controls'!$F$102*10^6/10^9</f>
        <v>5529.8692389503458</v>
      </c>
      <c r="E213" s="1164">
        <f>HLOOKUP('[4]Advanced Controls'!$B$373,[4]TAM_Area!$C$216:$J$265,$B213-2010,FALSE)*'[4]Advanced Controls'!$F$90*'[4]Advanced Controls'!$F$103*10^6/10^9</f>
        <v>1796.4326848602598</v>
      </c>
      <c r="F213" s="1164"/>
      <c r="G213" s="1164"/>
      <c r="H213" s="1318"/>
      <c r="I213" s="1319">
        <f>HLOOKUP('[4]Advanced Controls'!$C$373,[4]TAM_Area!$K$216:$R$265,$B213-2010,FALSE)*'[4]Advanced Controls'!$F$68*'[4]Advanced Controls'!$F$79*10^6/10^9</f>
        <v>1122.1964439414489</v>
      </c>
      <c r="J213" s="1320">
        <f>HLOOKUP('[4]Advanced Controls'!$C$373,[4]TAM_Area!$K$216:$R$265,$B213-2010,FALSE)*'[4]Advanced Controls'!$F$68*'[4]Advanced Controls'!$F$80*10^6/10^9</f>
        <v>1722.3475715947384</v>
      </c>
      <c r="K213" s="1320">
        <f>HLOOKUP('[4]Advanced Controls'!$C$373,[4]TAM_Area!$K$216:$R$265,$B213-2010,FALSE)*'[4]Advanced Controls'!$F$68*'[4]Advanced Controls'!$F$81*10^6/10^9</f>
        <v>522.0453162881596</v>
      </c>
      <c r="L213" s="1320"/>
      <c r="M213" s="1171"/>
      <c r="N213" s="1321"/>
      <c r="O213" s="1214">
        <f t="shared" si="4"/>
        <v>4785.3474058467509</v>
      </c>
      <c r="P213" s="1176">
        <f t="shared" si="4"/>
        <v>7252.2168105450837</v>
      </c>
      <c r="Q213" s="1176">
        <f t="shared" si="4"/>
        <v>2318.4780011484195</v>
      </c>
      <c r="R213" s="1177"/>
      <c r="S213" s="1177"/>
      <c r="T213" s="1322"/>
      <c r="U213" s="220" t="s">
        <v>169</v>
      </c>
      <c r="V213" s="152"/>
      <c r="W213" s="152"/>
      <c r="X213" s="109"/>
      <c r="Y213" s="109"/>
      <c r="Z213" s="109"/>
      <c r="AA213" s="109"/>
      <c r="AB213" s="109"/>
      <c r="AC213" s="109"/>
      <c r="AD213" s="109"/>
      <c r="AE213" s="109"/>
      <c r="AF213" s="109"/>
      <c r="AG213" s="109"/>
      <c r="AH213" s="109"/>
      <c r="AI213" s="109"/>
      <c r="AJ213" s="109"/>
      <c r="AK213" s="109"/>
      <c r="AL213" s="109"/>
      <c r="AM213" s="109"/>
      <c r="AN213" s="109"/>
      <c r="AO213" s="109"/>
      <c r="AP213" s="109"/>
      <c r="AQ213" s="109"/>
      <c r="AR213" s="109"/>
      <c r="AS213" s="109"/>
      <c r="AT213" s="109"/>
      <c r="AU213" s="109"/>
      <c r="AV213" s="109"/>
      <c r="AW213" s="109"/>
      <c r="AX213" s="109"/>
      <c r="AY213" s="109"/>
      <c r="AZ213" s="109"/>
    </row>
    <row r="214" spans="1:52" s="130" customFormat="1" ht="15" x14ac:dyDescent="0.25">
      <c r="A214" s="221" t="s">
        <v>178</v>
      </c>
      <c r="B214" s="160">
        <v>2021</v>
      </c>
      <c r="C214" s="1163">
        <f>HLOOKUP('[4]Advanced Controls'!$B$373,[4]TAM_Area!$C$216:$J$265,$B214-2010,FALSE)*'[4]Advanced Controls'!$F$90*'[4]Advanced Controls'!$F$101*10^6/10^9</f>
        <v>3701.019375588508</v>
      </c>
      <c r="D214" s="1164">
        <f>HLOOKUP('[4]Advanced Controls'!$B$373,[4]TAM_Area!$C$216:$J$265,$B214-2010,FALSE)*'[4]Advanced Controls'!$F$90*'[4]Advanced Controls'!$F$102*10^6/10^9</f>
        <v>5587.0351537958768</v>
      </c>
      <c r="E214" s="1164">
        <f>HLOOKUP('[4]Advanced Controls'!$B$373,[4]TAM_Area!$C$216:$J$265,$B214-2010,FALSE)*'[4]Advanced Controls'!$F$90*'[4]Advanced Controls'!$F$103*10^6/10^9</f>
        <v>1815.0035973811393</v>
      </c>
      <c r="F214" s="1164"/>
      <c r="G214" s="1164"/>
      <c r="H214" s="1318"/>
      <c r="I214" s="1319">
        <f>HLOOKUP('[4]Advanced Controls'!$C$373,[4]TAM_Area!$K$216:$R$265,$B214-2010,FALSE)*'[4]Advanced Controls'!$F$68*'[4]Advanced Controls'!$F$79*10^6/10^9</f>
        <v>1173.4779007954087</v>
      </c>
      <c r="J214" s="1320">
        <f>HLOOKUP('[4]Advanced Controls'!$C$373,[4]TAM_Area!$K$216:$R$265,$B214-2010,FALSE)*'[4]Advanced Controls'!$F$68*'[4]Advanced Controls'!$F$80*10^6/10^9</f>
        <v>1801.0543730260806</v>
      </c>
      <c r="K214" s="1320">
        <f>HLOOKUP('[4]Advanced Controls'!$C$373,[4]TAM_Area!$K$216:$R$265,$B214-2010,FALSE)*'[4]Advanced Controls'!$F$68*'[4]Advanced Controls'!$F$81*10^6/10^9</f>
        <v>545.90142856473688</v>
      </c>
      <c r="L214" s="1320"/>
      <c r="M214" s="1171"/>
      <c r="N214" s="1321"/>
      <c r="O214" s="1214">
        <f t="shared" si="4"/>
        <v>4874.4972763839169</v>
      </c>
      <c r="P214" s="1176">
        <f t="shared" si="4"/>
        <v>7388.0895268219574</v>
      </c>
      <c r="Q214" s="1176">
        <f t="shared" si="4"/>
        <v>2360.9050259458763</v>
      </c>
      <c r="R214" s="1177"/>
      <c r="S214" s="1177"/>
      <c r="T214" s="1322"/>
      <c r="U214" s="220" t="s">
        <v>169</v>
      </c>
      <c r="V214" s="152"/>
      <c r="W214" s="152"/>
      <c r="X214" s="109"/>
      <c r="Y214" s="109"/>
      <c r="Z214" s="109"/>
      <c r="AA214" s="109"/>
      <c r="AB214" s="109"/>
      <c r="AC214" s="109"/>
      <c r="AD214" s="109"/>
      <c r="AE214" s="109"/>
      <c r="AF214" s="109"/>
      <c r="AG214" s="109"/>
      <c r="AH214" s="109"/>
      <c r="AI214" s="109"/>
      <c r="AJ214" s="109"/>
      <c r="AK214" s="109"/>
      <c r="AL214" s="109"/>
      <c r="AM214" s="109"/>
      <c r="AN214" s="109"/>
      <c r="AO214" s="109"/>
      <c r="AP214" s="109"/>
      <c r="AQ214" s="109"/>
      <c r="AR214" s="109"/>
      <c r="AS214" s="109"/>
      <c r="AT214" s="109"/>
      <c r="AU214" s="109"/>
      <c r="AV214" s="109"/>
      <c r="AW214" s="109"/>
      <c r="AX214" s="109"/>
      <c r="AY214" s="109"/>
      <c r="AZ214" s="109"/>
    </row>
    <row r="215" spans="1:52" ht="15" x14ac:dyDescent="0.25">
      <c r="A215" s="221" t="s">
        <v>179</v>
      </c>
      <c r="B215" s="160">
        <v>2022</v>
      </c>
      <c r="C215" s="1163">
        <f>HLOOKUP('[4]Advanced Controls'!$B$373,[4]TAM_Area!$C$216:$J$265,$B215-2010,FALSE)*'[4]Advanced Controls'!$F$90*'[4]Advanced Controls'!$F$101*10^6/10^9</f>
        <v>3737.8833597418038</v>
      </c>
      <c r="D215" s="1164">
        <f>HLOOKUP('[4]Advanced Controls'!$B$373,[4]TAM_Area!$C$216:$J$265,$B215-2010,FALSE)*'[4]Advanced Controls'!$F$90*'[4]Advanced Controls'!$F$102*10^6/10^9</f>
        <v>5642.6847882538668</v>
      </c>
      <c r="E215" s="1164">
        <f>HLOOKUP('[4]Advanced Controls'!$B$373,[4]TAM_Area!$C$216:$J$265,$B215-2010,FALSE)*'[4]Advanced Controls'!$F$90*'[4]Advanced Controls'!$F$103*10^6/10^9</f>
        <v>1833.0819312297413</v>
      </c>
      <c r="F215" s="1164"/>
      <c r="G215" s="1164"/>
      <c r="H215" s="1318"/>
      <c r="I215" s="1319">
        <f>HLOOKUP('[4]Advanced Controls'!$C$373,[4]TAM_Area!$K$216:$R$265,$B215-2010,FALSE)*'[4]Advanced Controls'!$F$68*'[4]Advanced Controls'!$F$79*10^6/10^9</f>
        <v>1226.5142672597503</v>
      </c>
      <c r="J215" s="1320">
        <f>HLOOKUP('[4]Advanced Controls'!$C$373,[4]TAM_Area!$K$216:$R$265,$B215-2010,FALSE)*'[4]Advanced Controls'!$F$68*'[4]Advanced Controls'!$F$80*10^6/10^9</f>
        <v>1882.4546104615445</v>
      </c>
      <c r="K215" s="1320">
        <f>HLOOKUP('[4]Advanced Controls'!$C$373,[4]TAM_Area!$K$216:$R$265,$B215-2010,FALSE)*'[4]Advanced Controls'!$F$68*'[4]Advanced Controls'!$F$81*10^6/10^9</f>
        <v>570.57392405795588</v>
      </c>
      <c r="L215" s="1320"/>
      <c r="M215" s="1171"/>
      <c r="N215" s="1321"/>
      <c r="O215" s="1214">
        <f t="shared" si="4"/>
        <v>4964.3976270015537</v>
      </c>
      <c r="P215" s="1176">
        <f t="shared" si="4"/>
        <v>7525.1393987154115</v>
      </c>
      <c r="Q215" s="1176">
        <f t="shared" si="4"/>
        <v>2403.6558552876972</v>
      </c>
      <c r="R215" s="1177"/>
      <c r="S215" s="1177"/>
      <c r="T215" s="1322"/>
      <c r="U215" s="220" t="s">
        <v>169</v>
      </c>
      <c r="V215" s="152"/>
      <c r="W215" s="152"/>
    </row>
    <row r="216" spans="1:52" ht="15.6" thickBot="1" x14ac:dyDescent="0.3">
      <c r="A216" s="228" t="s">
        <v>180</v>
      </c>
      <c r="B216" s="160">
        <v>2023</v>
      </c>
      <c r="C216" s="1163">
        <f>HLOOKUP('[4]Advanced Controls'!$B$373,[4]TAM_Area!$C$216:$J$265,$B216-2010,FALSE)*'[4]Advanced Controls'!$F$90*'[4]Advanced Controls'!$F$101*10^6/10^9</f>
        <v>3773.8136977222157</v>
      </c>
      <c r="D216" s="1164">
        <f>HLOOKUP('[4]Advanced Controls'!$B$373,[4]TAM_Area!$C$216:$J$265,$B216-2010,FALSE)*'[4]Advanced Controls'!$F$90*'[4]Advanced Controls'!$F$102*10^6/10^9</f>
        <v>5696.9249964268947</v>
      </c>
      <c r="E216" s="1164">
        <f>HLOOKUP('[4]Advanced Controls'!$B$373,[4]TAM_Area!$C$216:$J$265,$B216-2010,FALSE)*'[4]Advanced Controls'!$F$90*'[4]Advanced Controls'!$F$103*10^6/10^9</f>
        <v>1850.7023990175378</v>
      </c>
      <c r="F216" s="1164"/>
      <c r="G216" s="1164"/>
      <c r="H216" s="1318"/>
      <c r="I216" s="1319">
        <f>HLOOKUP('[4]Advanced Controls'!$C$373,[4]TAM_Area!$K$216:$R$265,$B216-2010,FALSE)*'[4]Advanced Controls'!$F$68*'[4]Advanced Controls'!$F$79*10^6/10^9</f>
        <v>1281.2991699084735</v>
      </c>
      <c r="J216" s="1320">
        <f>HLOOKUP('[4]Advanced Controls'!$C$373,[4]TAM_Area!$K$216:$R$265,$B216-2010,FALSE)*'[4]Advanced Controls'!$F$68*'[4]Advanced Controls'!$F$80*10^6/10^9</f>
        <v>1966.5385019642395</v>
      </c>
      <c r="K216" s="1320">
        <f>HLOOKUP('[4]Advanced Controls'!$C$373,[4]TAM_Area!$K$216:$R$265,$B216-2010,FALSE)*'[4]Advanced Controls'!$F$68*'[4]Advanced Controls'!$F$81*10^6/10^9</f>
        <v>596.05983785270791</v>
      </c>
      <c r="L216" s="1320"/>
      <c r="M216" s="1171"/>
      <c r="N216" s="1321"/>
      <c r="O216" s="1214">
        <f t="shared" si="4"/>
        <v>5055.1128676306889</v>
      </c>
      <c r="P216" s="1176">
        <f t="shared" si="4"/>
        <v>7663.4634983911346</v>
      </c>
      <c r="Q216" s="1176">
        <f t="shared" si="4"/>
        <v>2446.7622368702459</v>
      </c>
      <c r="R216" s="1177"/>
      <c r="S216" s="1177"/>
      <c r="T216" s="1322"/>
      <c r="U216" s="220" t="s">
        <v>169</v>
      </c>
      <c r="V216" s="152"/>
      <c r="W216" s="152"/>
    </row>
    <row r="217" spans="1:52" ht="15" x14ac:dyDescent="0.25">
      <c r="A217" s="216" t="s">
        <v>181</v>
      </c>
      <c r="B217" s="160">
        <v>2024</v>
      </c>
      <c r="C217" s="1163">
        <f>HLOOKUP('[4]Advanced Controls'!$B$373,[4]TAM_Area!$C$216:$J$265,$B217-2010,FALSE)*'[4]Advanced Controls'!$F$90*'[4]Advanced Controls'!$F$101*10^6/10^9</f>
        <v>3808.8420126541173</v>
      </c>
      <c r="D217" s="1164">
        <f>HLOOKUP('[4]Advanced Controls'!$B$373,[4]TAM_Area!$C$216:$J$265,$B217-2010,FALSE)*'[4]Advanced Controls'!$F$90*'[4]Advanced Controls'!$F$102*10^6/10^9</f>
        <v>5749.8035163810482</v>
      </c>
      <c r="E217" s="1164">
        <f>HLOOKUP('[4]Advanced Controls'!$B$373,[4]TAM_Area!$C$216:$J$265,$B217-2010,FALSE)*'[4]Advanced Controls'!$F$90*'[4]Advanced Controls'!$F$103*10^6/10^9</f>
        <v>1867.8805089271871</v>
      </c>
      <c r="F217" s="1164"/>
      <c r="G217" s="1164"/>
      <c r="H217" s="1318"/>
      <c r="I217" s="1319">
        <f>HLOOKUP('[4]Advanced Controls'!$C$373,[4]TAM_Area!$K$216:$R$265,$B217-2010,FALSE)*'[4]Advanced Controls'!$F$68*'[4]Advanced Controls'!$F$79*10^6/10^9</f>
        <v>1337.8107062484353</v>
      </c>
      <c r="J217" s="1320">
        <f>HLOOKUP('[4]Advanced Controls'!$C$373,[4]TAM_Area!$K$216:$R$265,$B217-2010,FALSE)*'[4]Advanced Controls'!$F$68*'[4]Advanced Controls'!$F$80*10^6/10^9</f>
        <v>2053.2724315785263</v>
      </c>
      <c r="K217" s="1320">
        <f>HLOOKUP('[4]Advanced Controls'!$C$373,[4]TAM_Area!$K$216:$R$265,$B217-2010,FALSE)*'[4]Advanced Controls'!$F$68*'[4]Advanced Controls'!$F$81*10^6/10^9</f>
        <v>622.34898091834407</v>
      </c>
      <c r="L217" s="1320"/>
      <c r="M217" s="1171"/>
      <c r="N217" s="1321"/>
      <c r="O217" s="1214">
        <f t="shared" si="4"/>
        <v>5146.6527189025528</v>
      </c>
      <c r="P217" s="1176">
        <f t="shared" si="4"/>
        <v>7803.0759479595745</v>
      </c>
      <c r="Q217" s="1176">
        <f t="shared" si="4"/>
        <v>2490.2294898455311</v>
      </c>
      <c r="R217" s="1177"/>
      <c r="S217" s="1177"/>
      <c r="T217" s="1322"/>
      <c r="U217" s="220" t="s">
        <v>169</v>
      </c>
      <c r="V217" s="152"/>
      <c r="W217" s="152"/>
    </row>
    <row r="218" spans="1:52" ht="15" x14ac:dyDescent="0.25">
      <c r="A218" s="221" t="s">
        <v>182</v>
      </c>
      <c r="B218" s="160">
        <v>2025</v>
      </c>
      <c r="C218" s="1163">
        <f>HLOOKUP('[4]Advanced Controls'!$B$373,[4]TAM_Area!$C$216:$J$265,$B218-2010,FALSE)*'[4]Advanced Controls'!$F$90*'[4]Advanced Controls'!$F$101*10^6/10^9</f>
        <v>3842.995927480883</v>
      </c>
      <c r="D218" s="1164">
        <f>HLOOKUP('[4]Advanced Controls'!$B$373,[4]TAM_Area!$C$216:$J$265,$B218-2010,FALSE)*'[4]Advanced Controls'!$F$90*'[4]Advanced Controls'!$F$102*10^6/10^9</f>
        <v>5801.3620475347916</v>
      </c>
      <c r="E218" s="1164">
        <f>HLOOKUP('[4]Advanced Controls'!$B$373,[4]TAM_Area!$C$216:$J$265,$B218-2010,FALSE)*'[4]Advanced Controls'!$F$90*'[4]Advanced Controls'!$F$103*10^6/10^9</f>
        <v>1884.6298074269744</v>
      </c>
      <c r="F218" s="1164"/>
      <c r="G218" s="1164"/>
      <c r="H218" s="1318"/>
      <c r="I218" s="1319">
        <f>HLOOKUP('[4]Advanced Controls'!$C$373,[4]TAM_Area!$K$216:$R$265,$B218-2010,FALSE)*'[4]Advanced Controls'!$F$68*'[4]Advanced Controls'!$F$79*10^6/10^9</f>
        <v>1396.0258225133839</v>
      </c>
      <c r="J218" s="1320">
        <f>HLOOKUP('[4]Advanced Controls'!$C$373,[4]TAM_Area!$K$216:$R$265,$B218-2010,FALSE)*'[4]Advanced Controls'!$F$68*'[4]Advanced Controls'!$F$80*10^6/10^9</f>
        <v>2142.621016374319</v>
      </c>
      <c r="K218" s="1320">
        <f>HLOOKUP('[4]Advanced Controls'!$C$373,[4]TAM_Area!$K$216:$R$265,$B218-2010,FALSE)*'[4]Advanced Controls'!$F$68*'[4]Advanced Controls'!$F$81*10^6/10^9</f>
        <v>649.43062865244849</v>
      </c>
      <c r="L218" s="1320"/>
      <c r="M218" s="1171"/>
      <c r="N218" s="1321"/>
      <c r="O218" s="1214">
        <f t="shared" si="4"/>
        <v>5239.0217499942664</v>
      </c>
      <c r="P218" s="1176">
        <f t="shared" si="4"/>
        <v>7943.9830639091106</v>
      </c>
      <c r="Q218" s="1176">
        <f t="shared" si="4"/>
        <v>2534.0604360794227</v>
      </c>
      <c r="R218" s="1177"/>
      <c r="S218" s="1177"/>
      <c r="T218" s="1322"/>
      <c r="U218" s="220" t="s">
        <v>169</v>
      </c>
      <c r="V218" s="152"/>
      <c r="W218" s="152"/>
    </row>
    <row r="219" spans="1:52" ht="15" x14ac:dyDescent="0.25">
      <c r="A219" s="221" t="s">
        <v>183</v>
      </c>
      <c r="B219" s="160">
        <v>2026</v>
      </c>
      <c r="C219" s="1163">
        <f>HLOOKUP('[4]Advanced Controls'!$B$373,[4]TAM_Area!$C$216:$J$265,$B219-2010,FALSE)*'[4]Advanced Controls'!$F$90*'[4]Advanced Controls'!$F$101*10^6/10^9</f>
        <v>3876.3259345483198</v>
      </c>
      <c r="D219" s="1164">
        <f>HLOOKUP('[4]Advanced Controls'!$B$373,[4]TAM_Area!$C$216:$J$265,$B219-2010,FALSE)*'[4]Advanced Controls'!$F$90*'[4]Advanced Controls'!$F$102*10^6/10^9</f>
        <v>5851.6768128100812</v>
      </c>
      <c r="E219" s="1164">
        <f>HLOOKUP('[4]Advanced Controls'!$B$373,[4]TAM_Area!$C$216:$J$265,$B219-2010,FALSE)*'[4]Advanced Controls'!$F$90*'[4]Advanced Controls'!$F$103*10^6/10^9</f>
        <v>1900.9750562865586</v>
      </c>
      <c r="F219" s="1164"/>
      <c r="G219" s="1164"/>
      <c r="H219" s="1318"/>
      <c r="I219" s="1319">
        <f>HLOOKUP('[4]Advanced Controls'!$C$373,[4]TAM_Area!$K$216:$R$265,$B219-2010,FALSE)*'[4]Advanced Controls'!$F$68*'[4]Advanced Controls'!$F$79*10^6/10^9</f>
        <v>1455.9347292701998</v>
      </c>
      <c r="J219" s="1320">
        <f>HLOOKUP('[4]Advanced Controls'!$C$373,[4]TAM_Area!$K$216:$R$265,$B219-2010,FALSE)*'[4]Advanced Controls'!$F$68*'[4]Advanced Controls'!$F$80*10^6/10^9</f>
        <v>2234.5692315255701</v>
      </c>
      <c r="K219" s="1320">
        <f>HLOOKUP('[4]Advanced Controls'!$C$373,[4]TAM_Area!$K$216:$R$265,$B219-2010,FALSE)*'[4]Advanced Controls'!$F$68*'[4]Advanced Controls'!$F$81*10^6/10^9</f>
        <v>677.30022701482915</v>
      </c>
      <c r="L219" s="1320"/>
      <c r="M219" s="1171"/>
      <c r="N219" s="1321"/>
      <c r="O219" s="1214">
        <f t="shared" si="4"/>
        <v>5332.2606638185198</v>
      </c>
      <c r="P219" s="1176">
        <f t="shared" si="4"/>
        <v>8086.2460443356513</v>
      </c>
      <c r="Q219" s="1176">
        <f t="shared" si="4"/>
        <v>2578.2752833013878</v>
      </c>
      <c r="R219" s="1177"/>
      <c r="S219" s="1177"/>
      <c r="T219" s="1322"/>
      <c r="U219" s="220" t="s">
        <v>169</v>
      </c>
      <c r="V219" s="152"/>
      <c r="W219" s="152"/>
    </row>
    <row r="220" spans="1:52" ht="15" x14ac:dyDescent="0.25">
      <c r="A220" s="221" t="s">
        <v>184</v>
      </c>
      <c r="B220" s="160">
        <v>2027</v>
      </c>
      <c r="C220" s="1163">
        <f>HLOOKUP('[4]Advanced Controls'!$B$373,[4]TAM_Area!$C$216:$J$265,$B220-2010,FALSE)*'[4]Advanced Controls'!$F$90*'[4]Advanced Controls'!$F$101*10^6/10^9</f>
        <v>3908.8768803804874</v>
      </c>
      <c r="D220" s="1164">
        <f>HLOOKUP('[4]Advanced Controls'!$B$373,[4]TAM_Area!$C$216:$J$265,$B220-2010,FALSE)*'[4]Advanced Controls'!$F$90*'[4]Advanced Controls'!$F$102*10^6/10^9</f>
        <v>5900.8155122325097</v>
      </c>
      <c r="E220" s="1164">
        <f>HLOOKUP('[4]Advanced Controls'!$B$373,[4]TAM_Area!$C$216:$J$265,$B220-2010,FALSE)*'[4]Advanced Controls'!$F$90*'[4]Advanced Controls'!$F$103*10^6/10^9</f>
        <v>1916.9382485284655</v>
      </c>
      <c r="F220" s="1164"/>
      <c r="G220" s="1164"/>
      <c r="H220" s="1318"/>
      <c r="I220" s="1319">
        <f>HLOOKUP('[4]Advanced Controls'!$C$373,[4]TAM_Area!$K$216:$R$265,$B220-2010,FALSE)*'[4]Advanced Controls'!$F$68*'[4]Advanced Controls'!$F$79*10^6/10^9</f>
        <v>1517.5288280015359</v>
      </c>
      <c r="J220" s="1320">
        <f>HLOOKUP('[4]Advanced Controls'!$C$373,[4]TAM_Area!$K$216:$R$265,$B220-2010,FALSE)*'[4]Advanced Controls'!$F$68*'[4]Advanced Controls'!$F$80*10^6/10^9</f>
        <v>2329.1038800242586</v>
      </c>
      <c r="K220" s="1320">
        <f>HLOOKUP('[4]Advanced Controls'!$C$373,[4]TAM_Area!$K$216:$R$265,$B220-2010,FALSE)*'[4]Advanced Controls'!$F$68*'[4]Advanced Controls'!$F$81*10^6/10^9</f>
        <v>705.95377597881259</v>
      </c>
      <c r="L220" s="1320"/>
      <c r="M220" s="1171"/>
      <c r="N220" s="1321"/>
      <c r="O220" s="1214">
        <f t="shared" si="4"/>
        <v>5426.4057083820235</v>
      </c>
      <c r="P220" s="1176">
        <f t="shared" si="4"/>
        <v>8229.9193922567683</v>
      </c>
      <c r="Q220" s="1176">
        <f t="shared" si="4"/>
        <v>2622.8920245072782</v>
      </c>
      <c r="R220" s="1177"/>
      <c r="S220" s="1177"/>
      <c r="T220" s="1322"/>
      <c r="U220" s="220" t="s">
        <v>169</v>
      </c>
      <c r="V220" s="152"/>
      <c r="W220" s="152"/>
    </row>
    <row r="221" spans="1:52" ht="15" x14ac:dyDescent="0.25">
      <c r="A221" s="221" t="s">
        <v>185</v>
      </c>
      <c r="B221" s="160">
        <v>2028</v>
      </c>
      <c r="C221" s="1163">
        <f>HLOOKUP('[4]Advanced Controls'!$B$373,[4]TAM_Area!$C$216:$J$265,$B221-2010,FALSE)*'[4]Advanced Controls'!$F$90*'[4]Advanced Controls'!$F$101*10^6/10^9</f>
        <v>3940.6507336225936</v>
      </c>
      <c r="D221" s="1164">
        <f>HLOOKUP('[4]Advanced Controls'!$B$373,[4]TAM_Area!$C$216:$J$265,$B221-2010,FALSE)*'[4]Advanced Controls'!$F$90*'[4]Advanced Controls'!$F$102*10^6/10^9</f>
        <v>5948.7811176562773</v>
      </c>
      <c r="E221" s="1164">
        <f>HLOOKUP('[4]Advanced Controls'!$B$373,[4]TAM_Area!$C$216:$J$265,$B221-2010,FALSE)*'[4]Advanced Controls'!$F$90*'[4]Advanced Controls'!$F$103*10^6/10^9</f>
        <v>1932.5203495889104</v>
      </c>
      <c r="F221" s="1164"/>
      <c r="G221" s="1164"/>
      <c r="H221" s="1318"/>
      <c r="I221" s="1319">
        <f>HLOOKUP('[4]Advanced Controls'!$C$373,[4]TAM_Area!$K$216:$R$265,$B221-2010,FALSE)*'[4]Advanced Controls'!$F$68*'[4]Advanced Controls'!$F$79*10^6/10^9</f>
        <v>1580.7797262136346</v>
      </c>
      <c r="J221" s="1320">
        <f>HLOOKUP('[4]Advanced Controls'!$C$373,[4]TAM_Area!$K$216:$R$265,$B221-2010,FALSE)*'[4]Advanced Controls'!$F$68*'[4]Advanced Controls'!$F$80*10^6/10^9</f>
        <v>2426.1813850590884</v>
      </c>
      <c r="K221" s="1320">
        <f>HLOOKUP('[4]Advanced Controls'!$C$373,[4]TAM_Area!$K$216:$R$265,$B221-2010,FALSE)*'[4]Advanced Controls'!$F$68*'[4]Advanced Controls'!$F$81*10^6/10^9</f>
        <v>735.37806736818004</v>
      </c>
      <c r="L221" s="1320"/>
      <c r="M221" s="1171"/>
      <c r="N221" s="1321"/>
      <c r="O221" s="1214">
        <f t="shared" si="4"/>
        <v>5521.4304598362287</v>
      </c>
      <c r="P221" s="1176">
        <f t="shared" si="4"/>
        <v>8374.9625027153652</v>
      </c>
      <c r="Q221" s="1176">
        <f t="shared" si="4"/>
        <v>2667.8984169570904</v>
      </c>
      <c r="R221" s="1177"/>
      <c r="S221" s="1177"/>
      <c r="T221" s="1322"/>
      <c r="U221" s="220" t="s">
        <v>169</v>
      </c>
      <c r="V221" s="152"/>
      <c r="W221" s="152"/>
    </row>
    <row r="222" spans="1:52" ht="15.6" thickBot="1" x14ac:dyDescent="0.3">
      <c r="A222" s="228" t="s">
        <v>186</v>
      </c>
      <c r="B222" s="160">
        <v>2029</v>
      </c>
      <c r="C222" s="1163">
        <f>HLOOKUP('[4]Advanced Controls'!$B$373,[4]TAM_Area!$C$216:$J$265,$B222-2010,FALSE)*'[4]Advanced Controls'!$F$90*'[4]Advanced Controls'!$F$101*10^6/10^9</f>
        <v>3971.6340604147963</v>
      </c>
      <c r="D222" s="1164">
        <f>HLOOKUP('[4]Advanced Controls'!$B$373,[4]TAM_Area!$C$216:$J$265,$B222-2010,FALSE)*'[4]Advanced Controls'!$F$90*'[4]Advanced Controls'!$F$102*10^6/10^9</f>
        <v>5995.5533494125784</v>
      </c>
      <c r="E222" s="1164">
        <f>HLOOKUP('[4]Advanced Controls'!$B$373,[4]TAM_Area!$C$216:$J$265,$B222-2010,FALSE)*'[4]Advanced Controls'!$F$90*'[4]Advanced Controls'!$F$103*10^6/10^9</f>
        <v>1947.7147714170155</v>
      </c>
      <c r="F222" s="1164"/>
      <c r="G222" s="1164"/>
      <c r="H222" s="1318"/>
      <c r="I222" s="1319">
        <f>HLOOKUP('[4]Advanced Controls'!$C$373,[4]TAM_Area!$K$216:$R$265,$B222-2010,FALSE)*'[4]Advanced Controls'!$F$68*'[4]Advanced Controls'!$F$79*10^6/10^9</f>
        <v>1645.6510138086737</v>
      </c>
      <c r="J222" s="1320">
        <f>HLOOKUP('[4]Advanced Controls'!$C$373,[4]TAM_Area!$K$216:$R$265,$B222-2010,FALSE)*'[4]Advanced Controls'!$F$68*'[4]Advanced Controls'!$F$80*10^6/10^9</f>
        <v>2525.7458643966916</v>
      </c>
      <c r="K222" s="1320">
        <f>HLOOKUP('[4]Advanced Controls'!$C$373,[4]TAM_Area!$K$216:$R$265,$B222-2010,FALSE)*'[4]Advanced Controls'!$F$68*'[4]Advanced Controls'!$F$81*10^6/10^9</f>
        <v>765.55616322065578</v>
      </c>
      <c r="L222" s="1320"/>
      <c r="M222" s="1171"/>
      <c r="N222" s="1321"/>
      <c r="O222" s="1214">
        <f t="shared" si="4"/>
        <v>5617.2850742234696</v>
      </c>
      <c r="P222" s="1176">
        <f t="shared" si="4"/>
        <v>8521.2992138092704</v>
      </c>
      <c r="Q222" s="1176">
        <f t="shared" si="4"/>
        <v>2713.2709346376714</v>
      </c>
      <c r="R222" s="1177"/>
      <c r="S222" s="1177"/>
      <c r="T222" s="1322"/>
      <c r="U222" s="220" t="s">
        <v>169</v>
      </c>
      <c r="V222" s="152"/>
      <c r="W222" s="152"/>
    </row>
    <row r="223" spans="1:52" ht="15" x14ac:dyDescent="0.25">
      <c r="A223" s="178" t="s">
        <v>187</v>
      </c>
      <c r="B223" s="160">
        <v>2030</v>
      </c>
      <c r="C223" s="1163">
        <f>HLOOKUP('[4]Advanced Controls'!$B$373,[4]TAM_Area!$C$216:$J$265,$B223-2010,FALSE)*'[4]Advanced Controls'!$F$90*'[4]Advanced Controls'!$F$101*10^6/10^9</f>
        <v>4001.8177463577604</v>
      </c>
      <c r="D223" s="1164">
        <f>HLOOKUP('[4]Advanced Controls'!$B$373,[4]TAM_Area!$C$216:$J$265,$B223-2010,FALSE)*'[4]Advanced Controls'!$F$90*'[4]Advanced Controls'!$F$102*10^6/10^9</f>
        <v>6041.1184484625282</v>
      </c>
      <c r="E223" s="1164">
        <f>HLOOKUP('[4]Advanced Controls'!$B$373,[4]TAM_Area!$C$216:$J$265,$B223-2010,FALSE)*'[4]Advanced Controls'!$F$90*'[4]Advanced Controls'!$F$103*10^6/10^9</f>
        <v>1962.5170442529936</v>
      </c>
      <c r="F223" s="1164"/>
      <c r="G223" s="1164"/>
      <c r="H223" s="1318"/>
      <c r="I223" s="1319">
        <f>HLOOKUP('[4]Advanced Controls'!$C$373,[4]TAM_Area!$K$216:$R$265,$B223-2010,FALSE)*'[4]Advanced Controls'!$F$68*'[4]Advanced Controls'!$F$79*10^6/10^9</f>
        <v>1712.1068411241502</v>
      </c>
      <c r="J223" s="1320">
        <f>HLOOKUP('[4]Advanced Controls'!$C$373,[4]TAM_Area!$K$216:$R$265,$B223-2010,FALSE)*'[4]Advanced Controls'!$F$68*'[4]Advanced Controls'!$F$80*10^6/10^9</f>
        <v>2627.7422959600603</v>
      </c>
      <c r="K223" s="1320">
        <f>HLOOKUP('[4]Advanced Controls'!$C$373,[4]TAM_Area!$K$216:$R$265,$B223-2010,FALSE)*'[4]Advanced Controls'!$F$68*'[4]Advanced Controls'!$F$81*10^6/10^9</f>
        <v>796.47138628823961</v>
      </c>
      <c r="L223" s="1320"/>
      <c r="M223" s="1171"/>
      <c r="N223" s="1321"/>
      <c r="O223" s="1214">
        <f t="shared" si="4"/>
        <v>5713.9245874819107</v>
      </c>
      <c r="P223" s="1176">
        <f t="shared" si="4"/>
        <v>8668.8607444225891</v>
      </c>
      <c r="Q223" s="1176">
        <f t="shared" si="4"/>
        <v>2758.9884305412334</v>
      </c>
      <c r="R223" s="1177"/>
      <c r="S223" s="1177"/>
      <c r="T223" s="1322"/>
      <c r="U223" s="220" t="s">
        <v>169</v>
      </c>
      <c r="V223" s="152"/>
      <c r="W223" s="152"/>
    </row>
    <row r="224" spans="1:52" ht="15" x14ac:dyDescent="0.25">
      <c r="A224" s="179" t="s">
        <v>188</v>
      </c>
      <c r="B224" s="160">
        <v>2031</v>
      </c>
      <c r="C224" s="1163">
        <f>HLOOKUP('[4]Advanced Controls'!$B$373,[4]TAM_Area!$C$216:$J$265,$B224-2010,FALSE)*'[4]Advanced Controls'!$F$90*'[4]Advanced Controls'!$F$101*10^6/10^9</f>
        <v>4031.2173468253955</v>
      </c>
      <c r="D224" s="1164">
        <f>HLOOKUP('[4]Advanced Controls'!$B$373,[4]TAM_Area!$C$216:$J$265,$B224-2010,FALSE)*'[4]Advanced Controls'!$F$90*'[4]Advanced Controls'!$F$102*10^6/10^9</f>
        <v>6085.4998970989891</v>
      </c>
      <c r="E224" s="1164">
        <f>HLOOKUP('[4]Advanced Controls'!$B$373,[4]TAM_Area!$C$216:$J$265,$B224-2010,FALSE)*'[4]Advanced Controls'!$F$90*'[4]Advanced Controls'!$F$103*10^6/10^9</f>
        <v>1976.9347965518023</v>
      </c>
      <c r="F224" s="1164"/>
      <c r="G224" s="1164"/>
      <c r="H224" s="1318"/>
      <c r="I224" s="1319">
        <f>HLOOKUP('[4]Advanced Controls'!$C$373,[4]TAM_Area!$K$216:$R$265,$B224-2010,FALSE)*'[4]Advanced Controls'!$F$68*'[4]Advanced Controls'!$F$79*10^6/10^9</f>
        <v>1780.1215424723835</v>
      </c>
      <c r="J224" s="1320">
        <f>HLOOKUP('[4]Advanced Controls'!$C$373,[4]TAM_Area!$K$216:$R$265,$B224-2010,FALSE)*'[4]Advanced Controls'!$F$68*'[4]Advanced Controls'!$F$80*10^6/10^9</f>
        <v>2732.1312880410078</v>
      </c>
      <c r="K224" s="1320">
        <f>HLOOKUP('[4]Advanced Controls'!$C$373,[4]TAM_Area!$K$216:$R$265,$B224-2010,FALSE)*'[4]Advanced Controls'!$F$68*'[4]Advanced Controls'!$F$81*10^6/10^9</f>
        <v>828.111796903759</v>
      </c>
      <c r="L224" s="1320"/>
      <c r="M224" s="1171"/>
      <c r="N224" s="1321"/>
      <c r="O224" s="1214">
        <f t="shared" si="4"/>
        <v>5811.3388892977791</v>
      </c>
      <c r="P224" s="1176">
        <f t="shared" si="4"/>
        <v>8817.6311851399969</v>
      </c>
      <c r="Q224" s="1176">
        <f t="shared" si="4"/>
        <v>2805.0465934555614</v>
      </c>
      <c r="R224" s="1177"/>
      <c r="S224" s="1177"/>
      <c r="T224" s="1322"/>
      <c r="U224" s="220" t="s">
        <v>169</v>
      </c>
      <c r="V224" s="152"/>
      <c r="W224" s="152"/>
    </row>
    <row r="225" spans="1:23" ht="15.6" thickBot="1" x14ac:dyDescent="0.3">
      <c r="A225" s="180" t="s">
        <v>189</v>
      </c>
      <c r="B225" s="160">
        <v>2032</v>
      </c>
      <c r="C225" s="1163">
        <f>HLOOKUP('[4]Advanced Controls'!$B$373,[4]TAM_Area!$C$216:$J$265,$B225-2010,FALSE)*'[4]Advanced Controls'!$F$90*'[4]Advanced Controls'!$F$101*10^6/10^9</f>
        <v>4059.8698494951104</v>
      </c>
      <c r="D225" s="1164">
        <f>HLOOKUP('[4]Advanced Controls'!$B$373,[4]TAM_Area!$C$216:$J$265,$B225-2010,FALSE)*'[4]Advanced Controls'!$F$90*'[4]Advanced Controls'!$F$102*10^6/10^9</f>
        <v>6128.7535316829672</v>
      </c>
      <c r="E225" s="1164">
        <f>HLOOKUP('[4]Advanced Controls'!$B$373,[4]TAM_Area!$C$216:$J$265,$B225-2010,FALSE)*'[4]Advanced Controls'!$F$90*'[4]Advanced Controls'!$F$103*10^6/10^9</f>
        <v>1990.9861673072542</v>
      </c>
      <c r="F225" s="1164"/>
      <c r="G225" s="1164"/>
      <c r="H225" s="1318"/>
      <c r="I225" s="1319">
        <f>HLOOKUP('[4]Advanced Controls'!$C$373,[4]TAM_Area!$K$216:$R$265,$B225-2010,FALSE)*'[4]Advanced Controls'!$F$68*'[4]Advanced Controls'!$F$79*10^6/10^9</f>
        <v>1849.6802186495652</v>
      </c>
      <c r="J225" s="1320">
        <f>HLOOKUP('[4]Advanced Controls'!$C$373,[4]TAM_Area!$K$216:$R$265,$B225-2010,FALSE)*'[4]Advanced Controls'!$F$68*'[4]Advanced Controls'!$F$80*10^6/10^9</f>
        <v>2838.8899733352955</v>
      </c>
      <c r="K225" s="1320">
        <f>HLOOKUP('[4]Advanced Controls'!$C$373,[4]TAM_Area!$K$216:$R$265,$B225-2010,FALSE)*'[4]Advanced Controls'!$F$68*'[4]Advanced Controls'!$F$81*10^6/10^9</f>
        <v>860.47046396383507</v>
      </c>
      <c r="L225" s="1320"/>
      <c r="M225" s="1171"/>
      <c r="N225" s="1321"/>
      <c r="O225" s="1214">
        <f t="shared" si="4"/>
        <v>5909.5500681446756</v>
      </c>
      <c r="P225" s="1176">
        <f t="shared" si="4"/>
        <v>8967.6435050182627</v>
      </c>
      <c r="Q225" s="1176">
        <f t="shared" si="4"/>
        <v>2851.4566312710895</v>
      </c>
      <c r="R225" s="1177"/>
      <c r="S225" s="1177"/>
      <c r="T225" s="1322"/>
      <c r="U225" s="220" t="s">
        <v>169</v>
      </c>
      <c r="V225" s="152"/>
      <c r="W225" s="152"/>
    </row>
    <row r="226" spans="1:23" ht="15" x14ac:dyDescent="0.25">
      <c r="B226" s="160">
        <v>2033</v>
      </c>
      <c r="C226" s="1163">
        <f>HLOOKUP('[4]Advanced Controls'!$B$373,[4]TAM_Area!$C$216:$J$265,$B226-2010,FALSE)*'[4]Advanced Controls'!$F$90*'[4]Advanced Controls'!$F$101*10^6/10^9</f>
        <v>4087.8238802114488</v>
      </c>
      <c r="D226" s="1164">
        <f>HLOOKUP('[4]Advanced Controls'!$B$373,[4]TAM_Area!$C$216:$J$265,$B226-2010,FALSE)*'[4]Advanced Controls'!$F$90*'[4]Advanced Controls'!$F$102*10^6/10^9</f>
        <v>6170.9527574780604</v>
      </c>
      <c r="E226" s="1164">
        <f>HLOOKUP('[4]Advanced Controls'!$B$373,[4]TAM_Area!$C$216:$J$265,$B226-2010,FALSE)*'[4]Advanced Controls'!$F$90*'[4]Advanced Controls'!$F$103*10^6/10^9</f>
        <v>2004.6950029448381</v>
      </c>
      <c r="F226" s="1164"/>
      <c r="G226" s="1164"/>
      <c r="H226" s="1318"/>
      <c r="I226" s="1319">
        <f>HLOOKUP('[4]Advanced Controls'!$C$373,[4]TAM_Area!$K$216:$R$265,$B226-2010,FALSE)*'[4]Advanced Controls'!$F$68*'[4]Advanced Controls'!$F$79*10^6/10^9</f>
        <v>1920.7752051561461</v>
      </c>
      <c r="J226" s="1320">
        <f>HLOOKUP('[4]Advanced Controls'!$C$373,[4]TAM_Area!$K$216:$R$265,$B226-2010,FALSE)*'[4]Advanced Controls'!$F$68*'[4]Advanced Controls'!$F$80*10^6/10^9</f>
        <v>2948.0065883658085</v>
      </c>
      <c r="K226" s="1320">
        <f>HLOOKUP('[4]Advanced Controls'!$C$373,[4]TAM_Area!$K$216:$R$265,$B226-2010,FALSE)*'[4]Advanced Controls'!$F$68*'[4]Advanced Controls'!$F$81*10^6/10^9</f>
        <v>893.54382194648326</v>
      </c>
      <c r="L226" s="1320"/>
      <c r="M226" s="1171"/>
      <c r="N226" s="1321"/>
      <c r="O226" s="1214">
        <f t="shared" si="4"/>
        <v>6008.5990853675949</v>
      </c>
      <c r="P226" s="1176">
        <f t="shared" si="4"/>
        <v>9118.9593458438685</v>
      </c>
      <c r="Q226" s="1176">
        <f t="shared" si="4"/>
        <v>2898.2388248913212</v>
      </c>
      <c r="R226" s="1177"/>
      <c r="S226" s="1177"/>
      <c r="T226" s="1322"/>
      <c r="U226" s="220" t="s">
        <v>169</v>
      </c>
      <c r="V226" s="152"/>
      <c r="W226" s="152"/>
    </row>
    <row r="227" spans="1:23" ht="15" x14ac:dyDescent="0.25">
      <c r="B227" s="160">
        <v>2034</v>
      </c>
      <c r="C227" s="1163">
        <f>HLOOKUP('[4]Advanced Controls'!$B$373,[4]TAM_Area!$C$216:$J$265,$B227-2010,FALSE)*'[4]Advanced Controls'!$F$90*'[4]Advanced Controls'!$F$101*10^6/10^9</f>
        <v>4115.139364592138</v>
      </c>
      <c r="D227" s="1164">
        <f>HLOOKUP('[4]Advanced Controls'!$B$373,[4]TAM_Area!$C$216:$J$265,$B227-2010,FALSE)*'[4]Advanced Controls'!$F$90*'[4]Advanced Controls'!$F$102*10^6/10^9</f>
        <v>6212.1880378131182</v>
      </c>
      <c r="E227" s="1164">
        <f>HLOOKUP('[4]Advanced Controls'!$B$373,[4]TAM_Area!$C$216:$J$265,$B227-2010,FALSE)*'[4]Advanced Controls'!$F$90*'[4]Advanced Controls'!$F$103*10^6/10^9</f>
        <v>2018.0906913711588</v>
      </c>
      <c r="F227" s="1164"/>
      <c r="G227" s="1164"/>
      <c r="H227" s="1318"/>
      <c r="I227" s="1319">
        <f>HLOOKUP('[4]Advanced Controls'!$C$373,[4]TAM_Area!$K$216:$R$265,$B227-2010,FALSE)*'[4]Advanced Controls'!$F$68*'[4]Advanced Controls'!$F$79*10^6/10^9</f>
        <v>1993.4070610466536</v>
      </c>
      <c r="J227" s="1320">
        <f>HLOOKUP('[4]Advanced Controls'!$C$373,[4]TAM_Area!$K$216:$R$265,$B227-2010,FALSE)*'[4]Advanced Controls'!$F$68*'[4]Advanced Controls'!$F$80*10^6/10^9</f>
        <v>3059.4819911696709</v>
      </c>
      <c r="K227" s="1320">
        <f>HLOOKUP('[4]Advanced Controls'!$C$373,[4]TAM_Area!$K$216:$R$265,$B227-2010,FALSE)*'[4]Advanced Controls'!$F$68*'[4]Advanced Controls'!$F$81*10^6/10^9</f>
        <v>927.33213092363621</v>
      </c>
      <c r="L227" s="1320"/>
      <c r="M227" s="1171"/>
      <c r="N227" s="1321"/>
      <c r="O227" s="1214">
        <f t="shared" si="4"/>
        <v>6108.5464256387913</v>
      </c>
      <c r="P227" s="1176">
        <f t="shared" si="4"/>
        <v>9271.6700289827895</v>
      </c>
      <c r="Q227" s="1176">
        <f t="shared" si="4"/>
        <v>2945.422822294795</v>
      </c>
      <c r="R227" s="1177"/>
      <c r="S227" s="1177"/>
      <c r="T227" s="1322"/>
      <c r="U227" s="220" t="s">
        <v>169</v>
      </c>
      <c r="V227" s="152"/>
      <c r="W227" s="152"/>
    </row>
    <row r="228" spans="1:23" ht="15" x14ac:dyDescent="0.25">
      <c r="B228" s="160">
        <v>2035</v>
      </c>
      <c r="C228" s="1163">
        <f>HLOOKUP('[4]Advanced Controls'!$B$373,[4]TAM_Area!$C$216:$J$265,$B228-2010,FALSE)*'[4]Advanced Controls'!$F$90*'[4]Advanced Controls'!$F$101*10^6/10^9</f>
        <v>4141.8629635331272</v>
      </c>
      <c r="D228" s="1164">
        <f>HLOOKUP('[4]Advanced Controls'!$B$373,[4]TAM_Area!$C$216:$J$265,$B228-2010,FALSE)*'[4]Advanced Controls'!$F$90*'[4]Advanced Controls'!$F$102*10^6/10^9</f>
        <v>6252.5298116779231</v>
      </c>
      <c r="E228" s="1164">
        <f>HLOOKUP('[4]Advanced Controls'!$B$373,[4]TAM_Area!$C$216:$J$265,$B228-2010,FALSE)*'[4]Advanced Controls'!$F$90*'[4]Advanced Controls'!$F$103*10^6/10^9</f>
        <v>2031.1961153883337</v>
      </c>
      <c r="F228" s="1164"/>
      <c r="G228" s="1164"/>
      <c r="H228" s="1318"/>
      <c r="I228" s="1319">
        <f>HLOOKUP('[4]Advanced Controls'!$C$373,[4]TAM_Area!$K$216:$R$265,$B228-2010,FALSE)*'[4]Advanced Controls'!$F$68*'[4]Advanced Controls'!$F$79*10^6/10^9</f>
        <v>2067.5722007743789</v>
      </c>
      <c r="J228" s="1320">
        <f>HLOOKUP('[4]Advanced Controls'!$C$373,[4]TAM_Area!$K$216:$R$265,$B228-2010,FALSE)*'[4]Advanced Controls'!$F$68*'[4]Advanced Controls'!$F$80*10^6/10^9</f>
        <v>3173.3106786482931</v>
      </c>
      <c r="K228" s="1320">
        <f>HLOOKUP('[4]Advanced Controls'!$C$373,[4]TAM_Area!$K$216:$R$265,$B228-2010,FALSE)*'[4]Advanced Controls'!$F$68*'[4]Advanced Controls'!$F$81*10^6/10^9</f>
        <v>961.83372290046486</v>
      </c>
      <c r="L228" s="1320"/>
      <c r="M228" s="1171"/>
      <c r="N228" s="1321"/>
      <c r="O228" s="1214">
        <f t="shared" si="4"/>
        <v>6209.4351643075061</v>
      </c>
      <c r="P228" s="1176">
        <f t="shared" si="4"/>
        <v>9425.8404903262162</v>
      </c>
      <c r="Q228" s="1176">
        <f t="shared" si="4"/>
        <v>2993.0298382887986</v>
      </c>
      <c r="R228" s="1177"/>
      <c r="S228" s="1177"/>
      <c r="T228" s="1322"/>
      <c r="U228" s="220" t="s">
        <v>169</v>
      </c>
      <c r="V228" s="152"/>
      <c r="W228" s="152"/>
    </row>
    <row r="229" spans="1:23" ht="15" x14ac:dyDescent="0.25">
      <c r="B229" s="160">
        <v>2036</v>
      </c>
      <c r="C229" s="1163">
        <f>HLOOKUP('[4]Advanced Controls'!$B$373,[4]TAM_Area!$C$216:$J$265,$B229-2010,FALSE)*'[4]Advanced Controls'!$F$90*'[4]Advanced Controls'!$F$101*10^6/10^9</f>
        <v>4168.0206120303601</v>
      </c>
      <c r="D229" s="1164">
        <f>HLOOKUP('[4]Advanced Controls'!$B$373,[4]TAM_Area!$C$216:$J$265,$B229-2010,FALSE)*'[4]Advanced Controls'!$F$90*'[4]Advanced Controls'!$F$102*10^6/10^9</f>
        <v>6292.0172303763011</v>
      </c>
      <c r="E229" s="1164">
        <f>HLOOKUP('[4]Advanced Controls'!$B$373,[4]TAM_Area!$C$216:$J$265,$B229-2010,FALSE)*'[4]Advanced Controls'!$F$90*'[4]Advanced Controls'!$F$103*10^6/10^9</f>
        <v>2044.0239936844205</v>
      </c>
      <c r="F229" s="1164"/>
      <c r="G229" s="1164"/>
      <c r="H229" s="1318"/>
      <c r="I229" s="1319">
        <f>HLOOKUP('[4]Advanced Controls'!$C$373,[4]TAM_Area!$K$216:$R$265,$B229-2010,FALSE)*'[4]Advanced Controls'!$F$68*'[4]Advanced Controls'!$F$79*10^6/10^9</f>
        <v>2143.2579528805504</v>
      </c>
      <c r="J229" s="1320">
        <f>HLOOKUP('[4]Advanced Controls'!$C$373,[4]TAM_Area!$K$216:$R$265,$B229-2010,FALSE)*'[4]Advanced Controls'!$F$68*'[4]Advanced Controls'!$F$80*10^6/10^9</f>
        <v>3289.4732026414513</v>
      </c>
      <c r="K229" s="1320">
        <f>HLOOKUP('[4]Advanced Controls'!$C$373,[4]TAM_Area!$K$216:$R$265,$B229-2010,FALSE)*'[4]Advanced Controls'!$F$68*'[4]Advanced Controls'!$F$81*10^6/10^9</f>
        <v>997.04270311964922</v>
      </c>
      <c r="L229" s="1320"/>
      <c r="M229" s="1171"/>
      <c r="N229" s="1321"/>
      <c r="O229" s="1214">
        <f t="shared" si="4"/>
        <v>6311.2785649109101</v>
      </c>
      <c r="P229" s="1176">
        <f t="shared" si="4"/>
        <v>9581.4904330177524</v>
      </c>
      <c r="Q229" s="1176">
        <f t="shared" si="4"/>
        <v>3041.0666968040696</v>
      </c>
      <c r="R229" s="1177"/>
      <c r="S229" s="1177"/>
      <c r="T229" s="1322"/>
      <c r="U229" s="220" t="s">
        <v>169</v>
      </c>
      <c r="V229" s="152"/>
      <c r="W229" s="152"/>
    </row>
    <row r="230" spans="1:23" ht="15" x14ac:dyDescent="0.25">
      <c r="B230" s="160">
        <v>2037</v>
      </c>
      <c r="C230" s="1163">
        <f>HLOOKUP('[4]Advanced Controls'!$B$373,[4]TAM_Area!$C$216:$J$265,$B230-2010,FALSE)*'[4]Advanced Controls'!$F$90*'[4]Advanced Controls'!$F$101*10^6/10^9</f>
        <v>4193.6155004713519</v>
      </c>
      <c r="D230" s="1164">
        <f>HLOOKUP('[4]Advanced Controls'!$B$373,[4]TAM_Area!$C$216:$J$265,$B230-2010,FALSE)*'[4]Advanced Controls'!$F$90*'[4]Advanced Controls'!$F$102*10^6/10^9</f>
        <v>6330.6551100968209</v>
      </c>
      <c r="E230" s="1164">
        <f>HLOOKUP('[4]Advanced Controls'!$B$373,[4]TAM_Area!$C$216:$J$265,$B230-2010,FALSE)*'[4]Advanced Controls'!$F$90*'[4]Advanced Controls'!$F$103*10^6/10^9</f>
        <v>2056.5758908458834</v>
      </c>
      <c r="F230" s="1164"/>
      <c r="G230" s="1164"/>
      <c r="H230" s="1318"/>
      <c r="I230" s="1319">
        <f>HLOOKUP('[4]Advanced Controls'!$C$373,[4]TAM_Area!$K$216:$R$265,$B230-2010,FALSE)*'[4]Advanced Controls'!$F$68*'[4]Advanced Controls'!$F$79*10^6/10^9</f>
        <v>2220.439521444162</v>
      </c>
      <c r="J230" s="1320">
        <f>HLOOKUP('[4]Advanced Controls'!$C$373,[4]TAM_Area!$K$216:$R$265,$B230-2010,FALSE)*'[4]Advanced Controls'!$F$68*'[4]Advanced Controls'!$F$80*10^6/10^9</f>
        <v>3407.9315063592135</v>
      </c>
      <c r="K230" s="1320">
        <f>HLOOKUP('[4]Advanced Controls'!$C$373,[4]TAM_Area!$K$216:$R$265,$B230-2010,FALSE)*'[4]Advanced Controls'!$F$68*'[4]Advanced Controls'!$F$81*10^6/10^9</f>
        <v>1032.9475365291098</v>
      </c>
      <c r="L230" s="1320"/>
      <c r="M230" s="1171"/>
      <c r="N230" s="1321"/>
      <c r="O230" s="1214">
        <f t="shared" si="4"/>
        <v>6414.0550219155139</v>
      </c>
      <c r="P230" s="1176">
        <f t="shared" si="4"/>
        <v>9738.5866164560339</v>
      </c>
      <c r="Q230" s="1176">
        <f t="shared" si="4"/>
        <v>3089.5234273749929</v>
      </c>
      <c r="R230" s="1177"/>
      <c r="S230" s="1177"/>
      <c r="T230" s="1322"/>
      <c r="U230" s="220" t="s">
        <v>169</v>
      </c>
      <c r="V230" s="152"/>
      <c r="W230" s="152"/>
    </row>
    <row r="231" spans="1:23" ht="15" x14ac:dyDescent="0.25">
      <c r="B231" s="160">
        <v>2038</v>
      </c>
      <c r="C231" s="1163">
        <f>HLOOKUP('[4]Advanced Controls'!$B$373,[4]TAM_Area!$C$216:$J$265,$B231-2010,FALSE)*'[4]Advanced Controls'!$F$90*'[4]Advanced Controls'!$F$101*10^6/10^9</f>
        <v>4218.6424990604391</v>
      </c>
      <c r="D231" s="1164">
        <f>HLOOKUP('[4]Advanced Controls'!$B$373,[4]TAM_Area!$C$216:$J$265,$B231-2010,FALSE)*'[4]Advanced Controls'!$F$90*'[4]Advanced Controls'!$F$102*10^6/10^9</f>
        <v>6368.4357069327916</v>
      </c>
      <c r="E231" s="1164">
        <f>HLOOKUP('[4]Advanced Controls'!$B$373,[4]TAM_Area!$C$216:$J$265,$B231-2010,FALSE)*'[4]Advanced Controls'!$F$90*'[4]Advanced Controls'!$F$103*10^6/10^9</f>
        <v>2068.8492911880858</v>
      </c>
      <c r="F231" s="1164"/>
      <c r="G231" s="1164"/>
      <c r="H231" s="1318"/>
      <c r="I231" s="1319">
        <f>HLOOKUP('[4]Advanced Controls'!$C$373,[4]TAM_Area!$K$216:$R$265,$B231-2010,FALSE)*'[4]Advanced Controls'!$F$68*'[4]Advanced Controls'!$F$79*10^6/10^9</f>
        <v>2299.0863470837844</v>
      </c>
      <c r="J231" s="1320">
        <f>HLOOKUP('[4]Advanced Controls'!$C$373,[4]TAM_Area!$K$216:$R$265,$B231-2010,FALSE)*'[4]Advanced Controls'!$F$68*'[4]Advanced Controls'!$F$80*10^6/10^9</f>
        <v>3528.6386872501789</v>
      </c>
      <c r="K231" s="1320">
        <f>HLOOKUP('[4]Advanced Controls'!$C$373,[4]TAM_Area!$K$216:$R$265,$B231-2010,FALSE)*'[4]Advanced Controls'!$F$68*'[4]Advanced Controls'!$F$81*10^6/10^9</f>
        <v>1069.5340069173892</v>
      </c>
      <c r="L231" s="1320"/>
      <c r="M231" s="1171"/>
      <c r="N231" s="1321"/>
      <c r="O231" s="1214">
        <f t="shared" si="4"/>
        <v>6517.728846144224</v>
      </c>
      <c r="P231" s="1176">
        <f t="shared" si="4"/>
        <v>9897.0743941829714</v>
      </c>
      <c r="Q231" s="1176">
        <f t="shared" si="4"/>
        <v>3138.3832981054748</v>
      </c>
      <c r="R231" s="1177"/>
      <c r="S231" s="1177"/>
      <c r="T231" s="1322"/>
      <c r="U231" s="220" t="s">
        <v>169</v>
      </c>
      <c r="V231" s="152"/>
      <c r="W231" s="152"/>
    </row>
    <row r="232" spans="1:23" ht="15" x14ac:dyDescent="0.25">
      <c r="B232" s="160">
        <v>2039</v>
      </c>
      <c r="C232" s="1163">
        <f>HLOOKUP('[4]Advanced Controls'!$B$373,[4]TAM_Area!$C$216:$J$265,$B232-2010,FALSE)*'[4]Advanced Controls'!$F$90*'[4]Advanced Controls'!$F$101*10^6/10^9</f>
        <v>4243.0852041545768</v>
      </c>
      <c r="D232" s="1164">
        <f>HLOOKUP('[4]Advanced Controls'!$B$373,[4]TAM_Area!$C$216:$J$265,$B232-2010,FALSE)*'[4]Advanced Controls'!$F$90*'[4]Advanced Controls'!$F$102*10^6/10^9</f>
        <v>6405.3342580496992</v>
      </c>
      <c r="E232" s="1164">
        <f>HLOOKUP('[4]Advanced Controls'!$B$373,[4]TAM_Area!$C$216:$J$265,$B232-2010,FALSE)*'[4]Advanced Controls'!$F$90*'[4]Advanced Controls'!$F$103*10^6/10^9</f>
        <v>2080.8361502594553</v>
      </c>
      <c r="F232" s="1164"/>
      <c r="G232" s="1164"/>
      <c r="H232" s="1318"/>
      <c r="I232" s="1319">
        <f>HLOOKUP('[4]Advanced Controls'!$C$373,[4]TAM_Area!$K$216:$R$265,$B232-2010,FALSE)*'[4]Advanced Controls'!$F$68*'[4]Advanced Controls'!$F$79*10^6/10^9</f>
        <v>2379.1596018380096</v>
      </c>
      <c r="J232" s="1320">
        <f>HLOOKUP('[4]Advanced Controls'!$C$373,[4]TAM_Area!$K$216:$R$265,$B232-2010,FALSE)*'[4]Advanced Controls'!$F$68*'[4]Advanced Controls'!$F$80*10^6/10^9</f>
        <v>3651.5351521429366</v>
      </c>
      <c r="K232" s="1320">
        <f>HLOOKUP('[4]Advanced Controls'!$C$373,[4]TAM_Area!$K$216:$R$265,$B232-2010,FALSE)*'[4]Advanced Controls'!$F$68*'[4]Advanced Controls'!$F$81*10^6/10^9</f>
        <v>1106.7840515330836</v>
      </c>
      <c r="L232" s="1320"/>
      <c r="M232" s="1171"/>
      <c r="N232" s="1321"/>
      <c r="O232" s="1214">
        <f t="shared" si="4"/>
        <v>6622.2448059925864</v>
      </c>
      <c r="P232" s="1176">
        <f t="shared" si="4"/>
        <v>10056.869410192636</v>
      </c>
      <c r="Q232" s="1176">
        <f t="shared" si="4"/>
        <v>3187.6202017925389</v>
      </c>
      <c r="R232" s="1177"/>
      <c r="S232" s="1177"/>
      <c r="T232" s="1322"/>
      <c r="U232" s="220" t="s">
        <v>169</v>
      </c>
      <c r="V232" s="152"/>
      <c r="W232" s="152"/>
    </row>
    <row r="233" spans="1:23" ht="15" x14ac:dyDescent="0.25">
      <c r="B233" s="160">
        <v>2040</v>
      </c>
      <c r="C233" s="1163">
        <f>HLOOKUP('[4]Advanced Controls'!$B$373,[4]TAM_Area!$C$216:$J$265,$B233-2010,FALSE)*'[4]Advanced Controls'!$F$90*'[4]Advanced Controls'!$F$101*10^6/10^9</f>
        <v>4266.9318080533103</v>
      </c>
      <c r="D233" s="1164">
        <f>HLOOKUP('[4]Advanced Controls'!$B$373,[4]TAM_Area!$C$216:$J$265,$B233-2010,FALSE)*'[4]Advanced Controls'!$F$90*'[4]Advanced Controls'!$F$102*10^6/10^9</f>
        <v>6441.3329386185305</v>
      </c>
      <c r="E233" s="1164">
        <f>HLOOKUP('[4]Advanced Controls'!$B$373,[4]TAM_Area!$C$216:$J$265,$B233-2010,FALSE)*'[4]Advanced Controls'!$F$90*'[4]Advanced Controls'!$F$103*10^6/10^9</f>
        <v>2092.5306774880896</v>
      </c>
      <c r="F233" s="1164"/>
      <c r="G233" s="1164"/>
      <c r="H233" s="1318"/>
      <c r="I233" s="1319">
        <f>HLOOKUP('[4]Advanced Controls'!$C$373,[4]TAM_Area!$K$216:$R$265,$B233-2010,FALSE)*'[4]Advanced Controls'!$F$68*'[4]Advanced Controls'!$F$79*10^6/10^9</f>
        <v>2460.6217548720738</v>
      </c>
      <c r="J233" s="1320">
        <f>HLOOKUP('[4]Advanced Controls'!$C$373,[4]TAM_Area!$K$216:$R$265,$B233-2010,FALSE)*'[4]Advanced Controls'!$F$68*'[4]Advanced Controls'!$F$80*10^6/10^9</f>
        <v>3776.5632986965888</v>
      </c>
      <c r="K233" s="1320">
        <f>HLOOKUP('[4]Advanced Controls'!$C$373,[4]TAM_Area!$K$216:$R$265,$B233-2010,FALSE)*'[4]Advanced Controls'!$F$68*'[4]Advanced Controls'!$F$81*10^6/10^9</f>
        <v>1144.6802110475589</v>
      </c>
      <c r="L233" s="1320"/>
      <c r="M233" s="1171"/>
      <c r="N233" s="1321"/>
      <c r="O233" s="1214">
        <f t="shared" si="4"/>
        <v>6727.5535629253845</v>
      </c>
      <c r="P233" s="1176">
        <f t="shared" si="4"/>
        <v>10217.896237315119</v>
      </c>
      <c r="Q233" s="1176">
        <f t="shared" si="4"/>
        <v>3237.2108885356483</v>
      </c>
      <c r="R233" s="1177"/>
      <c r="S233" s="1177"/>
      <c r="T233" s="1322"/>
      <c r="U233" s="220" t="s">
        <v>169</v>
      </c>
      <c r="V233" s="152"/>
      <c r="W233" s="152"/>
    </row>
    <row r="234" spans="1:23" ht="15" x14ac:dyDescent="0.25">
      <c r="B234" s="160">
        <v>2041</v>
      </c>
      <c r="C234" s="1163">
        <f>HLOOKUP('[4]Advanced Controls'!$B$373,[4]TAM_Area!$C$216:$J$265,$B234-2010,FALSE)*'[4]Advanced Controls'!$F$90*'[4]Advanced Controls'!$F$101*10^6/10^9</f>
        <v>4290.1855987965564</v>
      </c>
      <c r="D234" s="1164">
        <f>HLOOKUP('[4]Advanced Controls'!$B$373,[4]TAM_Area!$C$216:$J$265,$B234-2010,FALSE)*'[4]Advanced Controls'!$F$90*'[4]Advanced Controls'!$F$102*10^6/10^9</f>
        <v>6476.4367122432968</v>
      </c>
      <c r="E234" s="1164">
        <f>HLOOKUP('[4]Advanced Controls'!$B$373,[4]TAM_Area!$C$216:$J$265,$B234-2010,FALSE)*'[4]Advanced Controls'!$F$90*'[4]Advanced Controls'!$F$103*10^6/10^9</f>
        <v>2103.9344853498164</v>
      </c>
      <c r="F234" s="1164"/>
      <c r="G234" s="1164"/>
      <c r="H234" s="1318"/>
      <c r="I234" s="1319">
        <f>HLOOKUP('[4]Advanced Controls'!$C$373,[4]TAM_Area!$K$216:$R$265,$B234-2010,FALSE)*'[4]Advanced Controls'!$F$68*'[4]Advanced Controls'!$F$79*10^6/10^9</f>
        <v>2543.4434137165013</v>
      </c>
      <c r="J234" s="1320">
        <f>HLOOKUP('[4]Advanced Controls'!$C$373,[4]TAM_Area!$K$216:$R$265,$B234-2010,FALSE)*'[4]Advanced Controls'!$F$68*'[4]Advanced Controls'!$F$80*10^6/10^9</f>
        <v>3903.6780153366908</v>
      </c>
      <c r="K234" s="1320">
        <f>HLOOKUP('[4]Advanced Controls'!$C$373,[4]TAM_Area!$K$216:$R$265,$B234-2010,FALSE)*'[4]Advanced Controls'!$F$68*'[4]Advanced Controls'!$F$81*10^6/10^9</f>
        <v>1183.2088120963117</v>
      </c>
      <c r="L234" s="1320"/>
      <c r="M234" s="1171"/>
      <c r="N234" s="1321"/>
      <c r="O234" s="1214">
        <f t="shared" si="4"/>
        <v>6833.6290125130581</v>
      </c>
      <c r="P234" s="1176">
        <f t="shared" si="4"/>
        <v>10380.114727579989</v>
      </c>
      <c r="Q234" s="1176">
        <f t="shared" si="4"/>
        <v>3287.1432974461281</v>
      </c>
      <c r="R234" s="1177"/>
      <c r="S234" s="1177"/>
      <c r="T234" s="1322"/>
      <c r="U234" s="220" t="s">
        <v>169</v>
      </c>
      <c r="V234" s="152"/>
      <c r="W234" s="152"/>
    </row>
    <row r="235" spans="1:23" ht="15" x14ac:dyDescent="0.25">
      <c r="B235" s="160">
        <v>2042</v>
      </c>
      <c r="C235" s="1163">
        <f>HLOOKUP('[4]Advanced Controls'!$B$373,[4]TAM_Area!$C$216:$J$265,$B235-2010,FALSE)*'[4]Advanced Controls'!$F$90*'[4]Advanced Controls'!$F$101*10^6/10^9</f>
        <v>4312.8565952764711</v>
      </c>
      <c r="D235" s="1164">
        <f>HLOOKUP('[4]Advanced Controls'!$B$373,[4]TAM_Area!$C$216:$J$265,$B235-2010,FALSE)*'[4]Advanced Controls'!$F$90*'[4]Advanced Controls'!$F$102*10^6/10^9</f>
        <v>6510.660703379448</v>
      </c>
      <c r="E235" s="1164">
        <f>HLOOKUP('[4]Advanced Controls'!$B$373,[4]TAM_Area!$C$216:$J$265,$B235-2010,FALSE)*'[4]Advanced Controls'!$F$90*'[4]Advanced Controls'!$F$103*10^6/10^9</f>
        <v>2115.0524871734947</v>
      </c>
      <c r="F235" s="1164"/>
      <c r="G235" s="1164"/>
      <c r="H235" s="1318"/>
      <c r="I235" s="1319">
        <f>HLOOKUP('[4]Advanced Controls'!$C$373,[4]TAM_Area!$K$216:$R$265,$B235-2010,FALSE)*'[4]Advanced Controls'!$F$68*'[4]Advanced Controls'!$F$79*10^6/10^9</f>
        <v>2627.6008257740491</v>
      </c>
      <c r="J235" s="1320">
        <f>HLOOKUP('[4]Advanced Controls'!$C$373,[4]TAM_Area!$K$216:$R$265,$B235-2010,FALSE)*'[4]Advanced Controls'!$F$68*'[4]Advanced Controls'!$F$80*10^6/10^9</f>
        <v>4032.8428465670586</v>
      </c>
      <c r="K235" s="1320">
        <f>HLOOKUP('[4]Advanced Controls'!$C$373,[4]TAM_Area!$K$216:$R$265,$B235-2010,FALSE)*'[4]Advanced Controls'!$F$68*'[4]Advanced Controls'!$F$81*10^6/10^9</f>
        <v>1222.3588049810405</v>
      </c>
      <c r="L235" s="1320"/>
      <c r="M235" s="1171"/>
      <c r="N235" s="1321"/>
      <c r="O235" s="1214">
        <f t="shared" si="4"/>
        <v>6940.4574210505198</v>
      </c>
      <c r="P235" s="1176">
        <f t="shared" si="4"/>
        <v>10543.503549946507</v>
      </c>
      <c r="Q235" s="1176">
        <f t="shared" si="4"/>
        <v>3337.4112921545352</v>
      </c>
      <c r="R235" s="1177"/>
      <c r="S235" s="1177"/>
      <c r="T235" s="1322"/>
      <c r="U235" s="220" t="s">
        <v>169</v>
      </c>
      <c r="V235" s="152"/>
      <c r="W235" s="152"/>
    </row>
    <row r="236" spans="1:23" ht="15" x14ac:dyDescent="0.25">
      <c r="B236" s="160">
        <v>2043</v>
      </c>
      <c r="C236" s="1163">
        <f>HLOOKUP('[4]Advanced Controls'!$B$373,[4]TAM_Area!$C$216:$J$265,$B236-2010,FALSE)*'[4]Advanced Controls'!$F$90*'[4]Advanced Controls'!$F$101*10^6/10^9</f>
        <v>4334.9464042535274</v>
      </c>
      <c r="D236" s="1164">
        <f>HLOOKUP('[4]Advanced Controls'!$B$373,[4]TAM_Area!$C$216:$J$265,$B236-2010,FALSE)*'[4]Advanced Controls'!$F$90*'[4]Advanced Controls'!$F$102*10^6/10^9</f>
        <v>6544.0073375823085</v>
      </c>
      <c r="E236" s="1164">
        <f>HLOOKUP('[4]Advanced Controls'!$B$373,[4]TAM_Area!$C$216:$J$265,$B236-2010,FALSE)*'[4]Advanced Controls'!$F$90*'[4]Advanced Controls'!$F$103*10^6/10^9</f>
        <v>2125.8854709247466</v>
      </c>
      <c r="F236" s="1164"/>
      <c r="G236" s="1164"/>
      <c r="H236" s="1318"/>
      <c r="I236" s="1319">
        <f>HLOOKUP('[4]Advanced Controls'!$C$373,[4]TAM_Area!$K$216:$R$265,$B236-2010,FALSE)*'[4]Advanced Controls'!$F$68*'[4]Advanced Controls'!$F$79*10^6/10^9</f>
        <v>2713.0669165089571</v>
      </c>
      <c r="J236" s="1320">
        <f>HLOOKUP('[4]Advanced Controls'!$C$373,[4]TAM_Area!$K$216:$R$265,$B236-2010,FALSE)*'[4]Advanced Controls'!$F$68*'[4]Advanced Controls'!$F$80*10^6/10^9</f>
        <v>4164.0162383788793</v>
      </c>
      <c r="K236" s="1320">
        <f>HLOOKUP('[4]Advanced Controls'!$C$373,[4]TAM_Area!$K$216:$R$265,$B236-2010,FALSE)*'[4]Advanced Controls'!$F$68*'[4]Advanced Controls'!$F$81*10^6/10^9</f>
        <v>1262.1175946390347</v>
      </c>
      <c r="L236" s="1320"/>
      <c r="M236" s="1171"/>
      <c r="N236" s="1321"/>
      <c r="O236" s="1214">
        <f t="shared" si="4"/>
        <v>7048.013320762484</v>
      </c>
      <c r="P236" s="1176">
        <f t="shared" si="4"/>
        <v>10708.023575961188</v>
      </c>
      <c r="Q236" s="1176">
        <f t="shared" si="4"/>
        <v>3388.0030655637811</v>
      </c>
      <c r="R236" s="1177"/>
      <c r="S236" s="1177"/>
      <c r="T236" s="1322"/>
      <c r="U236" s="220" t="s">
        <v>169</v>
      </c>
      <c r="V236" s="152"/>
      <c r="W236" s="152"/>
    </row>
    <row r="237" spans="1:23" ht="15" x14ac:dyDescent="0.25">
      <c r="B237" s="160">
        <v>2044</v>
      </c>
      <c r="C237" s="1163">
        <f>HLOOKUP('[4]Advanced Controls'!$B$373,[4]TAM_Area!$C$216:$J$265,$B237-2010,FALSE)*'[4]Advanced Controls'!$F$90*'[4]Advanced Controls'!$F$101*10^6/10^9</f>
        <v>4356.4561257272908</v>
      </c>
      <c r="D237" s="1164">
        <f>HLOOKUP('[4]Advanced Controls'!$B$373,[4]TAM_Area!$C$216:$J$265,$B237-2010,FALSE)*'[4]Advanced Controls'!$F$90*'[4]Advanced Controls'!$F$102*10^6/10^9</f>
        <v>6576.4782754041807</v>
      </c>
      <c r="E237" s="1164">
        <f>HLOOKUP('[4]Advanced Controls'!$B$373,[4]TAM_Area!$C$216:$J$265,$B237-2010,FALSE)*'[4]Advanced Controls'!$F$90*'[4]Advanced Controls'!$F$103*10^6/10^9</f>
        <v>2136.4339760504026</v>
      </c>
      <c r="F237" s="1164"/>
      <c r="G237" s="1164"/>
      <c r="H237" s="1318"/>
      <c r="I237" s="1319">
        <f>HLOOKUP('[4]Advanced Controls'!$C$373,[4]TAM_Area!$K$216:$R$265,$B237-2010,FALSE)*'[4]Advanced Controls'!$F$68*'[4]Advanced Controls'!$F$79*10^6/10^9</f>
        <v>2799.8156798307805</v>
      </c>
      <c r="J237" s="1320">
        <f>HLOOKUP('[4]Advanced Controls'!$C$373,[4]TAM_Area!$K$216:$R$265,$B237-2010,FALSE)*'[4]Advanced Controls'!$F$68*'[4]Advanced Controls'!$F$80*10^6/10^9</f>
        <v>4297.1582766136607</v>
      </c>
      <c r="K237" s="1320">
        <f>HLOOKUP('[4]Advanced Controls'!$C$373,[4]TAM_Area!$K$216:$R$265,$B237-2010,FALSE)*'[4]Advanced Controls'!$F$68*'[4]Advanced Controls'!$F$81*10^6/10^9</f>
        <v>1302.4730830478991</v>
      </c>
      <c r="L237" s="1320"/>
      <c r="M237" s="1171"/>
      <c r="N237" s="1321"/>
      <c r="O237" s="1214">
        <f t="shared" ref="O237:Q253" si="5">SUM(C237,I237)</f>
        <v>7156.2718055580717</v>
      </c>
      <c r="P237" s="1176">
        <f t="shared" si="5"/>
        <v>10873.636552017841</v>
      </c>
      <c r="Q237" s="1176">
        <f t="shared" si="5"/>
        <v>3438.9070590983019</v>
      </c>
      <c r="R237" s="1177"/>
      <c r="S237" s="1177"/>
      <c r="T237" s="1322"/>
      <c r="U237" s="220" t="s">
        <v>169</v>
      </c>
      <c r="V237" s="152"/>
      <c r="W237" s="152"/>
    </row>
    <row r="238" spans="1:23" ht="15" x14ac:dyDescent="0.25">
      <c r="B238" s="160">
        <v>2045</v>
      </c>
      <c r="C238" s="1163">
        <f>HLOOKUP('[4]Advanced Controls'!$B$373,[4]TAM_Area!$C$216:$J$265,$B238-2010,FALSE)*'[4]Advanced Controls'!$F$90*'[4]Advanced Controls'!$F$101*10^6/10^9</f>
        <v>4377.3852730528342</v>
      </c>
      <c r="D238" s="1164">
        <f>HLOOKUP('[4]Advanced Controls'!$B$373,[4]TAM_Area!$C$216:$J$265,$B238-2010,FALSE)*'[4]Advanced Controls'!$F$90*'[4]Advanced Controls'!$F$102*10^6/10^9</f>
        <v>6608.0727822089948</v>
      </c>
      <c r="E238" s="1164">
        <f>HLOOKUP('[4]Advanced Controls'!$B$373,[4]TAM_Area!$C$216:$J$265,$B238-2010,FALSE)*'[4]Advanced Controls'!$F$90*'[4]Advanced Controls'!$F$103*10^6/10^9</f>
        <v>2146.6977638966737</v>
      </c>
      <c r="F238" s="1164"/>
      <c r="G238" s="1164"/>
      <c r="H238" s="1318"/>
      <c r="I238" s="1319">
        <f>HLOOKUP('[4]Advanced Controls'!$C$373,[4]TAM_Area!$K$216:$R$265,$B238-2010,FALSE)*'[4]Advanced Controls'!$F$68*'[4]Advanced Controls'!$F$79*10^6/10^9</f>
        <v>2887.8195011566222</v>
      </c>
      <c r="J238" s="1320">
        <f>HLOOKUP('[4]Advanced Controls'!$C$373,[4]TAM_Area!$K$216:$R$265,$B238-2010,FALSE)*'[4]Advanced Controls'!$F$68*'[4]Advanced Controls'!$F$80*10^6/10^9</f>
        <v>4432.2265783980229</v>
      </c>
      <c r="K238" s="1320">
        <f>HLOOKUP('[4]Advanced Controls'!$C$373,[4]TAM_Area!$K$216:$R$265,$B238-2010,FALSE)*'[4]Advanced Controls'!$F$68*'[4]Advanced Controls'!$F$81*10^6/10^9</f>
        <v>1343.4124239152213</v>
      </c>
      <c r="L238" s="1320"/>
      <c r="M238" s="1171"/>
      <c r="N238" s="1321"/>
      <c r="O238" s="1214">
        <f t="shared" si="5"/>
        <v>7265.2047742094564</v>
      </c>
      <c r="P238" s="1176">
        <f t="shared" si="5"/>
        <v>11040.299360607018</v>
      </c>
      <c r="Q238" s="1176">
        <f t="shared" si="5"/>
        <v>3490.1101878118952</v>
      </c>
      <c r="R238" s="1177"/>
      <c r="S238" s="1177"/>
      <c r="T238" s="1322"/>
      <c r="U238" s="220" t="s">
        <v>169</v>
      </c>
      <c r="V238" s="152"/>
      <c r="W238" s="152"/>
    </row>
    <row r="239" spans="1:23" ht="15" x14ac:dyDescent="0.25">
      <c r="B239" s="160">
        <v>2046</v>
      </c>
      <c r="C239" s="1163">
        <f>HLOOKUP('[4]Advanced Controls'!$B$373,[4]TAM_Area!$C$216:$J$265,$B239-2010,FALSE)*'[4]Advanced Controls'!$F$90*'[4]Advanced Controls'!$F$101*10^6/10^9</f>
        <v>4397.7363078045964</v>
      </c>
      <c r="D239" s="1164">
        <f>HLOOKUP('[4]Advanced Controls'!$B$373,[4]TAM_Area!$C$216:$J$265,$B239-2010,FALSE)*'[4]Advanced Controls'!$F$90*'[4]Advanced Controls'!$F$102*10^6/10^9</f>
        <v>6638.7945739737679</v>
      </c>
      <c r="E239" s="1164">
        <f>HLOOKUP('[4]Advanced Controls'!$B$373,[4]TAM_Area!$C$216:$J$265,$B239-2010,FALSE)*'[4]Advanced Controls'!$F$90*'[4]Advanced Controls'!$F$103*10^6/10^9</f>
        <v>2156.6780416354268</v>
      </c>
      <c r="F239" s="1164"/>
      <c r="G239" s="1164"/>
      <c r="H239" s="1318"/>
      <c r="I239" s="1319">
        <f>HLOOKUP('[4]Advanced Controls'!$C$373,[4]TAM_Area!$K$216:$R$265,$B239-2010,FALSE)*'[4]Advanced Controls'!$F$68*'[4]Advanced Controls'!$F$79*10^6/10^9</f>
        <v>2977.0504865351422</v>
      </c>
      <c r="J239" s="1320">
        <f>HLOOKUP('[4]Advanced Controls'!$C$373,[4]TAM_Area!$K$216:$R$265,$B239-2010,FALSE)*'[4]Advanced Controls'!$F$68*'[4]Advanced Controls'!$F$80*10^6/10^9</f>
        <v>4569.1783320837776</v>
      </c>
      <c r="K239" s="1320">
        <f>HLOOKUP('[4]Advanced Controls'!$C$373,[4]TAM_Area!$K$216:$R$265,$B239-2010,FALSE)*'[4]Advanced Controls'!$F$68*'[4]Advanced Controls'!$F$81*10^6/10^9</f>
        <v>1384.9226409865064</v>
      </c>
      <c r="L239" s="1320"/>
      <c r="M239" s="1171"/>
      <c r="N239" s="1321"/>
      <c r="O239" s="1214">
        <f t="shared" si="5"/>
        <v>7374.7867943397387</v>
      </c>
      <c r="P239" s="1176">
        <f t="shared" si="5"/>
        <v>11207.972906057545</v>
      </c>
      <c r="Q239" s="1176">
        <f t="shared" si="5"/>
        <v>3541.6006826219332</v>
      </c>
      <c r="R239" s="1177"/>
      <c r="S239" s="1177"/>
      <c r="T239" s="1322"/>
      <c r="U239" s="220" t="s">
        <v>169</v>
      </c>
      <c r="V239" s="152"/>
      <c r="W239" s="152"/>
    </row>
    <row r="240" spans="1:23" ht="15" x14ac:dyDescent="0.25">
      <c r="B240" s="160">
        <v>2047</v>
      </c>
      <c r="C240" s="1163">
        <f>HLOOKUP('[4]Advanced Controls'!$B$373,[4]TAM_Area!$C$216:$J$265,$B240-2010,FALSE)*'[4]Advanced Controls'!$F$90*'[4]Advanced Controls'!$F$101*10^6/10^9</f>
        <v>4417.5061598072152</v>
      </c>
      <c r="D240" s="1164">
        <f>HLOOKUP('[4]Advanced Controls'!$B$373,[4]TAM_Area!$C$216:$J$265,$B240-2010,FALSE)*'[4]Advanced Controls'!$F$90*'[4]Advanced Controls'!$F$102*10^6/10^9</f>
        <v>6668.6390159814255</v>
      </c>
      <c r="E240" s="1164">
        <f>HLOOKUP('[4]Advanced Controls'!$B$373,[4]TAM_Area!$C$216:$J$265,$B240-2010,FALSE)*'[4]Advanced Controls'!$F$90*'[4]Advanced Controls'!$F$103*10^6/10^9</f>
        <v>2166.373303633005</v>
      </c>
      <c r="F240" s="1164"/>
      <c r="G240" s="1164"/>
      <c r="H240" s="1318"/>
      <c r="I240" s="1319">
        <f>HLOOKUP('[4]Advanced Controls'!$C$373,[4]TAM_Area!$K$216:$R$265,$B240-2010,FALSE)*'[4]Advanced Controls'!$F$68*'[4]Advanced Controls'!$F$79*10^6/10^9</f>
        <v>3067.4757745978764</v>
      </c>
      <c r="J240" s="1320">
        <f>HLOOKUP('[4]Advanced Controls'!$C$373,[4]TAM_Area!$K$216:$R$265,$B240-2010,FALSE)*'[4]Advanced Controls'!$F$68*'[4]Advanced Controls'!$F$80*10^6/10^9</f>
        <v>4707.9631020288616</v>
      </c>
      <c r="K240" s="1320">
        <f>HLOOKUP('[4]Advanced Controls'!$C$373,[4]TAM_Area!$K$216:$R$265,$B240-2010,FALSE)*'[4]Advanced Controls'!$F$68*'[4]Advanced Controls'!$F$81*10^6/10^9</f>
        <v>1426.9884471668913</v>
      </c>
      <c r="L240" s="1320"/>
      <c r="M240" s="1171"/>
      <c r="N240" s="1321"/>
      <c r="O240" s="1214">
        <f t="shared" si="5"/>
        <v>7484.981934405092</v>
      </c>
      <c r="P240" s="1176">
        <f t="shared" si="5"/>
        <v>11376.602118010287</v>
      </c>
      <c r="Q240" s="1176">
        <f t="shared" si="5"/>
        <v>3593.3617507998961</v>
      </c>
      <c r="R240" s="1177"/>
      <c r="S240" s="1177"/>
      <c r="T240" s="1322"/>
      <c r="U240" s="220" t="s">
        <v>169</v>
      </c>
      <c r="V240" s="152"/>
      <c r="W240" s="152"/>
    </row>
    <row r="241" spans="1:23" ht="15" x14ac:dyDescent="0.25">
      <c r="B241" s="160">
        <v>2048</v>
      </c>
      <c r="C241" s="1163">
        <f>HLOOKUP('[4]Advanced Controls'!$B$373,[4]TAM_Area!$C$216:$J$265,$B241-2010,FALSE)*'[4]Advanced Controls'!$F$90*'[4]Advanced Controls'!$F$101*10^6/10^9</f>
        <v>4436.6813073715739</v>
      </c>
      <c r="D241" s="1164">
        <f>HLOOKUP('[4]Advanced Controls'!$B$373,[4]TAM_Area!$C$216:$J$265,$B241-2010,FALSE)*'[4]Advanced Controls'!$F$90*'[4]Advanced Controls'!$F$102*10^6/10^9</f>
        <v>6697.5856959766543</v>
      </c>
      <c r="E241" s="1164">
        <f>HLOOKUP('[4]Advanced Controls'!$B$373,[4]TAM_Area!$C$216:$J$265,$B241-2010,FALSE)*'[4]Advanced Controls'!$F$90*'[4]Advanced Controls'!$F$103*10^6/10^9</f>
        <v>2175.7769187664962</v>
      </c>
      <c r="F241" s="1164"/>
      <c r="G241" s="1164"/>
      <c r="H241" s="1318"/>
      <c r="I241" s="1319">
        <f>HLOOKUP('[4]Advanced Controls'!$C$373,[4]TAM_Area!$K$216:$R$265,$B241-2010,FALSE)*'[4]Advanced Controls'!$F$68*'[4]Advanced Controls'!$F$79*10^6/10^9</f>
        <v>3159.0560221606534</v>
      </c>
      <c r="J241" s="1320">
        <f>HLOOKUP('[4]Advanced Controls'!$C$373,[4]TAM_Area!$K$216:$R$265,$B241-2010,FALSE)*'[4]Advanced Controls'!$F$68*'[4]Advanced Controls'!$F$80*10^6/10^9</f>
        <v>4848.5205042977504</v>
      </c>
      <c r="K241" s="1320">
        <f>HLOOKUP('[4]Advanced Controls'!$C$373,[4]TAM_Area!$K$216:$R$265,$B241-2010,FALSE)*'[4]Advanced Controls'!$F$68*'[4]Advanced Controls'!$F$81*10^6/10^9</f>
        <v>1469.5915400235572</v>
      </c>
      <c r="L241" s="1320"/>
      <c r="M241" s="1171"/>
      <c r="N241" s="1321"/>
      <c r="O241" s="1214">
        <f t="shared" si="5"/>
        <v>7595.7373295322268</v>
      </c>
      <c r="P241" s="1176">
        <f t="shared" si="5"/>
        <v>11546.106200274404</v>
      </c>
      <c r="Q241" s="1176">
        <f t="shared" si="5"/>
        <v>3645.3684587900534</v>
      </c>
      <c r="R241" s="1177"/>
      <c r="S241" s="1177"/>
      <c r="T241" s="1322"/>
      <c r="U241" s="220" t="s">
        <v>169</v>
      </c>
      <c r="V241" s="152"/>
      <c r="W241" s="152"/>
    </row>
    <row r="242" spans="1:23" ht="15" x14ac:dyDescent="0.25">
      <c r="B242" s="160">
        <v>2049</v>
      </c>
      <c r="C242" s="1163">
        <f>HLOOKUP('[4]Advanced Controls'!$B$373,[4]TAM_Area!$C$216:$J$265,$B242-2010,FALSE)*'[4]Advanced Controls'!$F$90*'[4]Advanced Controls'!$F$101*10^6/10^9</f>
        <v>4455.2436534636754</v>
      </c>
      <c r="D242" s="1164">
        <f>HLOOKUP('[4]Advanced Controls'!$B$373,[4]TAM_Area!$C$216:$J$265,$B242-2010,FALSE)*'[4]Advanced Controls'!$F$90*'[4]Advanced Controls'!$F$102*10^6/10^9</f>
        <v>6725.6072947927923</v>
      </c>
      <c r="E242" s="1164">
        <f>HLOOKUP('[4]Advanced Controls'!$B$373,[4]TAM_Area!$C$216:$J$265,$B242-2010,FALSE)*'[4]Advanced Controls'!$F$90*'[4]Advanced Controls'!$F$103*10^6/10^9</f>
        <v>2184.8800121345603</v>
      </c>
      <c r="F242" s="1164"/>
      <c r="G242" s="1164"/>
      <c r="H242" s="1318"/>
      <c r="I242" s="1319">
        <f>HLOOKUP('[4]Advanced Controls'!$C$373,[4]TAM_Area!$K$216:$R$265,$B242-2010,FALSE)*'[4]Advanced Controls'!$F$68*'[4]Advanced Controls'!$F$79*10^6/10^9</f>
        <v>3251.7477569956795</v>
      </c>
      <c r="J242" s="1320">
        <f>HLOOKUP('[4]Advanced Controls'!$C$373,[4]TAM_Area!$K$216:$R$265,$B242-2010,FALSE)*'[4]Advanced Controls'!$F$68*'[4]Advanced Controls'!$F$80*10^6/10^9</f>
        <v>4990.7838176970399</v>
      </c>
      <c r="K242" s="1320">
        <f>HLOOKUP('[4]Advanced Controls'!$C$373,[4]TAM_Area!$K$216:$R$265,$B242-2010,FALSE)*'[4]Advanced Controls'!$F$68*'[4]Advanced Controls'!$F$81*10^6/10^9</f>
        <v>1512.7116962943198</v>
      </c>
      <c r="L242" s="1320"/>
      <c r="M242" s="1171"/>
      <c r="N242" s="1321"/>
      <c r="O242" s="1214">
        <f t="shared" si="5"/>
        <v>7706.9914104593554</v>
      </c>
      <c r="P242" s="1176">
        <f t="shared" si="5"/>
        <v>11716.391112489833</v>
      </c>
      <c r="Q242" s="1176">
        <f t="shared" si="5"/>
        <v>3697.5917084288803</v>
      </c>
      <c r="R242" s="1177"/>
      <c r="S242" s="1177"/>
      <c r="T242" s="1322"/>
      <c r="U242" s="220" t="s">
        <v>169</v>
      </c>
      <c r="V242" s="152"/>
      <c r="W242" s="152"/>
    </row>
    <row r="243" spans="1:23" ht="15" x14ac:dyDescent="0.25">
      <c r="B243" s="160">
        <v>2050</v>
      </c>
      <c r="C243" s="1163">
        <f>HLOOKUP('[4]Advanced Controls'!$B$373,[4]TAM_Area!$C$216:$J$265,$B243-2010,FALSE)*'[4]Advanced Controls'!$F$90*'[4]Advanced Controls'!$F$101*10^6/10^9</f>
        <v>4473.1796374593005</v>
      </c>
      <c r="D243" s="1164">
        <f>HLOOKUP('[4]Advanced Controls'!$B$373,[4]TAM_Area!$C$216:$J$265,$B243-2010,FALSE)*'[4]Advanced Controls'!$F$90*'[4]Advanced Controls'!$F$102*10^6/10^9</f>
        <v>6752.6833413983422</v>
      </c>
      <c r="E243" s="1164">
        <f>HLOOKUP('[4]Advanced Controls'!$B$373,[4]TAM_Area!$C$216:$J$265,$B243-2010,FALSE)*'[4]Advanced Controls'!$F$90*'[4]Advanced Controls'!$F$103*10^6/10^9</f>
        <v>2193.6759335202601</v>
      </c>
      <c r="F243" s="1164"/>
      <c r="G243" s="1164"/>
      <c r="H243" s="1318"/>
      <c r="I243" s="1319">
        <f>HLOOKUP('[4]Advanced Controls'!$C$373,[4]TAM_Area!$K$216:$R$265,$B243-2010,FALSE)*'[4]Advanced Controls'!$F$68*'[4]Advanced Controls'!$F$79*10^6/10^9</f>
        <v>3345.5097851287092</v>
      </c>
      <c r="J243" s="1320">
        <f>HLOOKUP('[4]Advanced Controls'!$C$373,[4]TAM_Area!$K$216:$R$265,$B243-2010,FALSE)*'[4]Advanced Controls'!$F$68*'[4]Advanced Controls'!$F$80*10^6/10^9</f>
        <v>5134.6898176978266</v>
      </c>
      <c r="K243" s="1320">
        <f>HLOOKUP('[4]Advanced Controls'!$C$373,[4]TAM_Area!$K$216:$R$265,$B243-2010,FALSE)*'[4]Advanced Controls'!$F$68*'[4]Advanced Controls'!$F$81*10^6/10^9</f>
        <v>1556.329752559592</v>
      </c>
      <c r="L243" s="1320"/>
      <c r="M243" s="1171"/>
      <c r="N243" s="1321"/>
      <c r="O243" s="1214">
        <f t="shared" si="5"/>
        <v>7818.6894225880096</v>
      </c>
      <c r="P243" s="1176">
        <f t="shared" si="5"/>
        <v>11887.373159096169</v>
      </c>
      <c r="Q243" s="1176">
        <f t="shared" si="5"/>
        <v>3750.0056860798522</v>
      </c>
      <c r="R243" s="1177"/>
      <c r="S243" s="1177"/>
      <c r="T243" s="1322"/>
      <c r="U243" s="220" t="s">
        <v>169</v>
      </c>
      <c r="V243" s="152"/>
      <c r="W243" s="152"/>
    </row>
    <row r="244" spans="1:23" ht="15" x14ac:dyDescent="0.25">
      <c r="B244" s="160">
        <v>2051</v>
      </c>
      <c r="C244" s="1163">
        <f>HLOOKUP('[4]Advanced Controls'!$B$373,[4]TAM_Area!$C$216:$J$265,$B244-2010,FALSE)*'[4]Advanced Controls'!$F$90*'[4]Advanced Controls'!$F$101*10^6/10^9</f>
        <v>4490.4848913510386</v>
      </c>
      <c r="D244" s="1164">
        <f>HLOOKUP('[4]Advanced Controls'!$B$373,[4]TAM_Area!$C$216:$J$265,$B244-2010,FALSE)*'[4]Advanced Controls'!$F$90*'[4]Advanced Controls'!$F$102*10^6/10^9</f>
        <v>6778.8072418772836</v>
      </c>
      <c r="E244" s="1164">
        <f>HLOOKUP('[4]Advanced Controls'!$B$373,[4]TAM_Area!$C$216:$J$265,$B244-2010,FALSE)*'[4]Advanced Controls'!$F$90*'[4]Advanced Controls'!$F$103*10^6/10^9</f>
        <v>2202.1625408247969</v>
      </c>
      <c r="F244" s="1164"/>
      <c r="G244" s="1164"/>
      <c r="H244" s="1318"/>
      <c r="I244" s="1319">
        <f>HLOOKUP('[4]Advanced Controls'!$C$373,[4]TAM_Area!$K$216:$R$265,$B244-2010,FALSE)*'[4]Advanced Controls'!$F$68*'[4]Advanced Controls'!$F$79*10^6/10^9</f>
        <v>3440.3037733877482</v>
      </c>
      <c r="J244" s="1320">
        <f>HLOOKUP('[4]Advanced Controls'!$C$373,[4]TAM_Area!$K$216:$R$265,$B244-2010,FALSE)*'[4]Advanced Controls'!$F$68*'[4]Advanced Controls'!$F$80*10^6/10^9</f>
        <v>5280.1796705316974</v>
      </c>
      <c r="K244" s="1320">
        <f>HLOOKUP('[4]Advanced Controls'!$C$373,[4]TAM_Area!$K$216:$R$265,$B244-2010,FALSE)*'[4]Advanced Controls'!$F$68*'[4]Advanced Controls'!$F$81*10^6/10^9</f>
        <v>1600.427876243798</v>
      </c>
      <c r="L244" s="1320"/>
      <c r="M244" s="1171"/>
      <c r="N244" s="1321"/>
      <c r="O244" s="1214">
        <f t="shared" si="5"/>
        <v>7930.7886647387868</v>
      </c>
      <c r="P244" s="1176">
        <f t="shared" si="5"/>
        <v>12058.986912408982</v>
      </c>
      <c r="Q244" s="1176">
        <f t="shared" si="5"/>
        <v>3802.5904170685949</v>
      </c>
      <c r="R244" s="1177"/>
      <c r="S244" s="1177"/>
      <c r="T244" s="1322"/>
      <c r="U244" s="220" t="s">
        <v>169</v>
      </c>
      <c r="V244" s="152"/>
      <c r="W244" s="152"/>
    </row>
    <row r="245" spans="1:23" ht="15" x14ac:dyDescent="0.25">
      <c r="B245" s="160">
        <v>2052</v>
      </c>
      <c r="C245" s="1163">
        <f>HLOOKUP('[4]Advanced Controls'!$B$373,[4]TAM_Area!$C$216:$J$265,$B245-2010,FALSE)*'[4]Advanced Controls'!$F$90*'[4]Advanced Controls'!$F$101*10^6/10^9</f>
        <v>4507.1627777904814</v>
      </c>
      <c r="D245" s="1164">
        <f>HLOOKUP('[4]Advanced Controls'!$B$373,[4]TAM_Area!$C$216:$J$265,$B245-2010,FALSE)*'[4]Advanced Controls'!$F$90*'[4]Advanced Controls'!$F$102*10^6/10^9</f>
        <v>6803.9840724669248</v>
      </c>
      <c r="E245" s="1164">
        <f>HLOOKUP('[4]Advanced Controls'!$B$373,[4]TAM_Area!$C$216:$J$265,$B245-2010,FALSE)*'[4]Advanced Controls'!$F$90*'[4]Advanced Controls'!$F$103*10^6/10^9</f>
        <v>2210.3414831140376</v>
      </c>
      <c r="F245" s="1164"/>
      <c r="G245" s="1164"/>
      <c r="H245" s="1318"/>
      <c r="I245" s="1319">
        <f>HLOOKUP('[4]Advanced Controls'!$C$373,[4]TAM_Area!$K$216:$R$265,$B245-2010,FALSE)*'[4]Advanced Controls'!$F$68*'[4]Advanced Controls'!$F$79*10^6/10^9</f>
        <v>3536.099225776044</v>
      </c>
      <c r="J245" s="1320">
        <f>HLOOKUP('[4]Advanced Controls'!$C$373,[4]TAM_Area!$K$216:$R$265,$B245-2010,FALSE)*'[4]Advanced Controls'!$F$68*'[4]Advanced Controls'!$F$80*10^6/10^9</f>
        <v>5427.2065709300823</v>
      </c>
      <c r="K245" s="1320">
        <f>HLOOKUP('[4]Advanced Controls'!$C$373,[4]TAM_Area!$K$216:$R$265,$B245-2010,FALSE)*'[4]Advanced Controls'!$F$68*'[4]Advanced Controls'!$F$81*10^6/10^9</f>
        <v>1644.9918806220053</v>
      </c>
      <c r="L245" s="1320"/>
      <c r="M245" s="1171"/>
      <c r="N245" s="1321"/>
      <c r="O245" s="1214">
        <f t="shared" si="5"/>
        <v>8043.2620035665259</v>
      </c>
      <c r="P245" s="1176">
        <f t="shared" si="5"/>
        <v>12231.190643397007</v>
      </c>
      <c r="Q245" s="1176">
        <f t="shared" si="5"/>
        <v>3855.3333637360429</v>
      </c>
      <c r="R245" s="1177"/>
      <c r="S245" s="1177"/>
      <c r="T245" s="1322"/>
      <c r="U245" s="220" t="s">
        <v>169</v>
      </c>
      <c r="V245" s="152"/>
      <c r="W245" s="152"/>
    </row>
    <row r="246" spans="1:23" ht="15" x14ac:dyDescent="0.25">
      <c r="B246" s="160">
        <v>2053</v>
      </c>
      <c r="C246" s="1163">
        <f>HLOOKUP('[4]Advanced Controls'!$B$373,[4]TAM_Area!$C$216:$J$265,$B246-2010,FALSE)*'[4]Advanced Controls'!$F$90*'[4]Advanced Controls'!$F$101*10^6/10^9</f>
        <v>4523.2166501976581</v>
      </c>
      <c r="D246" s="1164">
        <f>HLOOKUP('[4]Advanced Controls'!$B$373,[4]TAM_Area!$C$216:$J$265,$B246-2010,FALSE)*'[4]Advanced Controls'!$F$90*'[4]Advanced Controls'!$F$102*10^6/10^9</f>
        <v>6828.2188954686799</v>
      </c>
      <c r="E246" s="1164">
        <f>HLOOKUP('[4]Advanced Controls'!$B$373,[4]TAM_Area!$C$216:$J$265,$B246-2010,FALSE)*'[4]Advanced Controls'!$F$90*'[4]Advanced Controls'!$F$103*10^6/10^9</f>
        <v>2218.2144049266371</v>
      </c>
      <c r="F246" s="1164"/>
      <c r="G246" s="1164"/>
      <c r="H246" s="1318"/>
      <c r="I246" s="1319">
        <f>HLOOKUP('[4]Advanced Controls'!$C$373,[4]TAM_Area!$K$216:$R$265,$B246-2010,FALSE)*'[4]Advanced Controls'!$F$68*'[4]Advanced Controls'!$F$79*10^6/10^9</f>
        <v>3632.8723531955502</v>
      </c>
      <c r="J246" s="1320">
        <f>HLOOKUP('[4]Advanced Controls'!$C$373,[4]TAM_Area!$K$216:$R$265,$B246-2010,FALSE)*'[4]Advanced Controls'!$F$68*'[4]Advanced Controls'!$F$80*10^6/10^9</f>
        <v>5575.7340073753467</v>
      </c>
      <c r="K246" s="1320">
        <f>HLOOKUP('[4]Advanced Controls'!$C$373,[4]TAM_Area!$K$216:$R$265,$B246-2010,FALSE)*'[4]Advanced Controls'!$F$68*'[4]Advanced Controls'!$F$81*10^6/10^9</f>
        <v>1690.010699015754</v>
      </c>
      <c r="L246" s="1320"/>
      <c r="M246" s="1171"/>
      <c r="N246" s="1321"/>
      <c r="O246" s="1214">
        <f t="shared" si="5"/>
        <v>8156.0890033932083</v>
      </c>
      <c r="P246" s="1176">
        <f t="shared" si="5"/>
        <v>12403.952902844027</v>
      </c>
      <c r="Q246" s="1176">
        <f t="shared" si="5"/>
        <v>3908.2251039423909</v>
      </c>
      <c r="R246" s="1177"/>
      <c r="S246" s="1177"/>
      <c r="T246" s="1322"/>
      <c r="U246" s="220" t="s">
        <v>169</v>
      </c>
      <c r="V246" s="152"/>
      <c r="W246" s="152"/>
    </row>
    <row r="247" spans="1:23" ht="15" x14ac:dyDescent="0.25">
      <c r="B247" s="160">
        <v>2054</v>
      </c>
      <c r="C247" s="1163">
        <f>HLOOKUP('[4]Advanced Controls'!$B$373,[4]TAM_Area!$C$216:$J$265,$B247-2010,FALSE)*'[4]Advanced Controls'!$F$90*'[4]Advanced Controls'!$F$101*10^6/10^9</f>
        <v>4538.6528801492504</v>
      </c>
      <c r="D247" s="1164">
        <f>HLOOKUP('[4]Advanced Controls'!$B$373,[4]TAM_Area!$C$216:$J$265,$B247-2010,FALSE)*'[4]Advanced Controls'!$F$90*'[4]Advanced Controls'!$F$102*10^6/10^9</f>
        <v>6851.5213293739071</v>
      </c>
      <c r="E247" s="1164">
        <f>HLOOKUP('[4]Advanced Controls'!$B$373,[4]TAM_Area!$C$216:$J$265,$B247-2010,FALSE)*'[4]Advanced Controls'!$F$90*'[4]Advanced Controls'!$F$103*10^6/10^9</f>
        <v>2225.7844309245929</v>
      </c>
      <c r="F247" s="1164"/>
      <c r="G247" s="1164"/>
      <c r="H247" s="1318"/>
      <c r="I247" s="1319">
        <f>HLOOKUP('[4]Advanced Controls'!$C$373,[4]TAM_Area!$K$216:$R$265,$B247-2010,FALSE)*'[4]Advanced Controls'!$F$68*'[4]Advanced Controls'!$F$79*10^6/10^9</f>
        <v>3730.6054731283084</v>
      </c>
      <c r="J247" s="1320">
        <f>HLOOKUP('[4]Advanced Controls'!$C$373,[4]TAM_Area!$K$216:$R$265,$B247-2010,FALSE)*'[4]Advanced Controls'!$F$68*'[4]Advanced Controls'!$F$80*10^6/10^9</f>
        <v>5725.7348407315303</v>
      </c>
      <c r="K247" s="1320">
        <f>HLOOKUP('[4]Advanced Controls'!$C$373,[4]TAM_Area!$K$216:$R$265,$B247-2010,FALSE)*'[4]Advanced Controls'!$F$68*'[4]Advanced Controls'!$F$81*10^6/10^9</f>
        <v>1735.4761055250865</v>
      </c>
      <c r="L247" s="1320"/>
      <c r="M247" s="1171"/>
      <c r="N247" s="1321"/>
      <c r="O247" s="1214">
        <f t="shared" si="5"/>
        <v>8269.2583532775589</v>
      </c>
      <c r="P247" s="1176">
        <f t="shared" si="5"/>
        <v>12577.256170105436</v>
      </c>
      <c r="Q247" s="1176">
        <f t="shared" si="5"/>
        <v>3961.2605364496794</v>
      </c>
      <c r="R247" s="1177"/>
      <c r="S247" s="1177"/>
      <c r="T247" s="1322"/>
      <c r="U247" s="220" t="s">
        <v>169</v>
      </c>
      <c r="V247" s="152"/>
      <c r="W247" s="152"/>
    </row>
    <row r="248" spans="1:23" ht="15" x14ac:dyDescent="0.25">
      <c r="B248" s="160">
        <v>2055</v>
      </c>
      <c r="C248" s="1163">
        <f>HLOOKUP('[4]Advanced Controls'!$B$373,[4]TAM_Area!$C$216:$J$265,$B248-2010,FALSE)*'[4]Advanced Controls'!$F$90*'[4]Advanced Controls'!$F$101*10^6/10^9</f>
        <v>4553.4773413109442</v>
      </c>
      <c r="D248" s="1164">
        <f>HLOOKUP('[4]Advanced Controls'!$B$373,[4]TAM_Area!$C$216:$J$265,$B248-2010,FALSE)*'[4]Advanced Controls'!$F$90*'[4]Advanced Controls'!$F$102*10^6/10^9</f>
        <v>6873.9002410307266</v>
      </c>
      <c r="E248" s="1164">
        <f>HLOOKUP('[4]Advanced Controls'!$B$373,[4]TAM_Area!$C$216:$J$265,$B248-2010,FALSE)*'[4]Advanced Controls'!$F$90*'[4]Advanced Controls'!$F$103*10^6/10^9</f>
        <v>2233.0544415911631</v>
      </c>
      <c r="F248" s="1164"/>
      <c r="G248" s="1164"/>
      <c r="H248" s="1318"/>
      <c r="I248" s="1319">
        <f>HLOOKUP('[4]Advanced Controls'!$C$373,[4]TAM_Area!$K$216:$R$265,$B248-2010,FALSE)*'[4]Advanced Controls'!$F$68*'[4]Advanced Controls'!$F$79*10^6/10^9</f>
        <v>3829.2778674705373</v>
      </c>
      <c r="J248" s="1320">
        <f>HLOOKUP('[4]Advanced Controls'!$C$373,[4]TAM_Area!$K$216:$R$265,$B248-2010,FALSE)*'[4]Advanced Controls'!$F$68*'[4]Advanced Controls'!$F$80*10^6/10^9</f>
        <v>5877.1772728442838</v>
      </c>
      <c r="K248" s="1320">
        <f>HLOOKUP('[4]Advanced Controls'!$C$373,[4]TAM_Area!$K$216:$R$265,$B248-2010,FALSE)*'[4]Advanced Controls'!$F$68*'[4]Advanced Controls'!$F$81*10^6/10^9</f>
        <v>1781.3784620967906</v>
      </c>
      <c r="L248" s="1320"/>
      <c r="M248" s="1171"/>
      <c r="N248" s="1321"/>
      <c r="O248" s="1214">
        <f t="shared" si="5"/>
        <v>8382.755208781482</v>
      </c>
      <c r="P248" s="1176">
        <f t="shared" si="5"/>
        <v>12751.07751387501</v>
      </c>
      <c r="Q248" s="1176">
        <f t="shared" si="5"/>
        <v>4014.4329036879535</v>
      </c>
      <c r="R248" s="1177"/>
      <c r="S248" s="1177"/>
      <c r="T248" s="1322"/>
      <c r="U248" s="220" t="s">
        <v>169</v>
      </c>
      <c r="V248" s="152"/>
      <c r="W248" s="152"/>
    </row>
    <row r="249" spans="1:23" ht="15" x14ac:dyDescent="0.25">
      <c r="B249" s="160">
        <v>2056</v>
      </c>
      <c r="C249" s="1163">
        <f>HLOOKUP('[4]Advanced Controls'!$B$373,[4]TAM_Area!$C$216:$J$265,$B249-2010,FALSE)*'[4]Advanced Controls'!$F$90*'[4]Advanced Controls'!$F$101*10^6/10^9</f>
        <v>4567.6908820827011</v>
      </c>
      <c r="D249" s="1164">
        <f>HLOOKUP('[4]Advanced Controls'!$B$373,[4]TAM_Area!$C$216:$J$265,$B249-2010,FALSE)*'[4]Advanced Controls'!$F$90*'[4]Advanced Controls'!$F$102*10^6/10^9</f>
        <v>6895.3569111782826</v>
      </c>
      <c r="E249" s="1164">
        <f>HLOOKUP('[4]Advanced Controls'!$B$373,[4]TAM_Area!$C$216:$J$265,$B249-2010,FALSE)*'[4]Advanced Controls'!$F$90*'[4]Advanced Controls'!$F$103*10^6/10^9</f>
        <v>2240.0248529871205</v>
      </c>
      <c r="F249" s="1164"/>
      <c r="G249" s="1164"/>
      <c r="H249" s="1318"/>
      <c r="I249" s="1319">
        <f>HLOOKUP('[4]Advanced Controls'!$C$373,[4]TAM_Area!$K$216:$R$265,$B249-2010,FALSE)*'[4]Advanced Controls'!$F$68*'[4]Advanced Controls'!$F$79*10^6/10^9</f>
        <v>3928.8596344747962</v>
      </c>
      <c r="J249" s="1320">
        <f>HLOOKUP('[4]Advanced Controls'!$C$373,[4]TAM_Area!$K$216:$R$265,$B249-2010,FALSE)*'[4]Advanced Controls'!$F$68*'[4]Advanced Controls'!$F$80*10^6/10^9</f>
        <v>6030.015410499127</v>
      </c>
      <c r="K249" s="1320">
        <f>HLOOKUP('[4]Advanced Controls'!$C$373,[4]TAM_Area!$K$216:$R$265,$B249-2010,FALSE)*'[4]Advanced Controls'!$F$68*'[4]Advanced Controls'!$F$81*10^6/10^9</f>
        <v>1827.7038584504653</v>
      </c>
      <c r="L249" s="1320"/>
      <c r="M249" s="1171"/>
      <c r="N249" s="1321"/>
      <c r="O249" s="1214">
        <f t="shared" si="5"/>
        <v>8496.5505165574978</v>
      </c>
      <c r="P249" s="1176">
        <f t="shared" si="5"/>
        <v>12925.372321677409</v>
      </c>
      <c r="Q249" s="1176">
        <f t="shared" si="5"/>
        <v>4067.7287114375858</v>
      </c>
      <c r="R249" s="1177"/>
      <c r="S249" s="1177"/>
      <c r="T249" s="1322"/>
      <c r="U249" s="220" t="s">
        <v>169</v>
      </c>
      <c r="V249" s="152"/>
      <c r="W249" s="152"/>
    </row>
    <row r="250" spans="1:23" ht="15" x14ac:dyDescent="0.25">
      <c r="B250" s="160">
        <v>2057</v>
      </c>
      <c r="C250" s="1163">
        <f>HLOOKUP('[4]Advanced Controls'!$B$373,[4]TAM_Area!$C$216:$J$265,$B250-2010,FALSE)*'[4]Advanced Controls'!$F$90*'[4]Advanced Controls'!$F$101*10^6/10^9</f>
        <v>4581.2954070246296</v>
      </c>
      <c r="D250" s="1164">
        <f>HLOOKUP('[4]Advanced Controls'!$B$373,[4]TAM_Area!$C$216:$J$265,$B250-2010,FALSE)*'[4]Advanced Controls'!$F$90*'[4]Advanced Controls'!$F$102*10^6/10^9</f>
        <v>6915.8942149283221</v>
      </c>
      <c r="E250" s="1164">
        <f>HLOOKUP('[4]Advanced Controls'!$B$373,[4]TAM_Area!$C$216:$J$265,$B250-2010,FALSE)*'[4]Advanced Controls'!$F$90*'[4]Advanced Controls'!$F$103*10^6/10^9</f>
        <v>2246.6965991209372</v>
      </c>
      <c r="F250" s="1164"/>
      <c r="G250" s="1164"/>
      <c r="H250" s="1318"/>
      <c r="I250" s="1319">
        <f>HLOOKUP('[4]Advanced Controls'!$C$373,[4]TAM_Area!$K$216:$R$265,$B250-2010,FALSE)*'[4]Advanced Controls'!$F$68*'[4]Advanced Controls'!$F$79*10^6/10^9</f>
        <v>4029.3136927632718</v>
      </c>
      <c r="J250" s="1320">
        <f>HLOOKUP('[4]Advanced Controls'!$C$373,[4]TAM_Area!$K$216:$R$265,$B250-2010,FALSE)*'[4]Advanced Controls'!$F$68*'[4]Advanced Controls'!$F$80*10^6/10^9</f>
        <v>6184.1923411818789</v>
      </c>
      <c r="K250" s="1320">
        <f>HLOOKUP('[4]Advanced Controls'!$C$373,[4]TAM_Area!$K$216:$R$265,$B250-2010,FALSE)*'[4]Advanced Controls'!$F$68*'[4]Advanced Controls'!$F$81*10^6/10^9</f>
        <v>1874.435044344664</v>
      </c>
      <c r="L250" s="1320"/>
      <c r="M250" s="1171"/>
      <c r="N250" s="1321"/>
      <c r="O250" s="1214">
        <f t="shared" si="5"/>
        <v>8610.6090997879019</v>
      </c>
      <c r="P250" s="1176">
        <f t="shared" si="5"/>
        <v>13100.0865561102</v>
      </c>
      <c r="Q250" s="1176">
        <f t="shared" si="5"/>
        <v>4121.131643465601</v>
      </c>
      <c r="R250" s="1177"/>
      <c r="S250" s="1177"/>
      <c r="T250" s="1322"/>
      <c r="U250" s="220" t="s">
        <v>169</v>
      </c>
      <c r="V250" s="152"/>
      <c r="W250" s="152"/>
    </row>
    <row r="251" spans="1:23" ht="15" x14ac:dyDescent="0.25">
      <c r="A251" s="160"/>
      <c r="B251" s="160">
        <v>2058</v>
      </c>
      <c r="C251" s="1163">
        <f>HLOOKUP('[4]Advanced Controls'!$B$373,[4]TAM_Area!$C$216:$J$265,$B251-2010,FALSE)*'[4]Advanced Controls'!$F$90*'[4]Advanced Controls'!$F$101*10^6/10^9</f>
        <v>4594.3003269577657</v>
      </c>
      <c r="D251" s="1164">
        <f>HLOOKUP('[4]Advanced Controls'!$B$373,[4]TAM_Area!$C$216:$J$265,$B251-2010,FALSE)*'[4]Advanced Controls'!$F$90*'[4]Advanced Controls'!$F$102*10^6/10^9</f>
        <v>6935.5263587960326</v>
      </c>
      <c r="E251" s="1164">
        <f>HLOOKUP('[4]Advanced Controls'!$B$373,[4]TAM_Area!$C$216:$J$265,$B251-2010,FALSE)*'[4]Advanced Controls'!$F$90*'[4]Advanced Controls'!$F$103*10^6/10^9</f>
        <v>2253.0742951195007</v>
      </c>
      <c r="F251" s="1164"/>
      <c r="G251" s="1164"/>
      <c r="H251" s="1318"/>
      <c r="I251" s="1319">
        <f>HLOOKUP('[4]Advanced Controls'!$C$373,[4]TAM_Area!$K$216:$R$265,$B251-2010,FALSE)*'[4]Advanced Controls'!$F$68*'[4]Advanced Controls'!$F$79*10^6/10^9</f>
        <v>4130.6042151341408</v>
      </c>
      <c r="J251" s="1320">
        <f>HLOOKUP('[4]Advanced Controls'!$C$373,[4]TAM_Area!$K$216:$R$265,$B251-2010,FALSE)*'[4]Advanced Controls'!$F$68*'[4]Advanced Controls'!$F$80*10^6/10^9</f>
        <v>6339.6530772881961</v>
      </c>
      <c r="K251" s="1320">
        <f>HLOOKUP('[4]Advanced Controls'!$C$373,[4]TAM_Area!$K$216:$R$265,$B251-2010,FALSE)*'[4]Advanced Controls'!$F$68*'[4]Advanced Controls'!$F$81*10^6/10^9</f>
        <v>1921.5553529800854</v>
      </c>
      <c r="L251" s="1320"/>
      <c r="M251" s="1171"/>
      <c r="N251" s="1321"/>
      <c r="O251" s="1214">
        <f t="shared" si="5"/>
        <v>8724.9045420919065</v>
      </c>
      <c r="P251" s="1176">
        <f t="shared" si="5"/>
        <v>13275.179436084229</v>
      </c>
      <c r="Q251" s="1176">
        <f t="shared" si="5"/>
        <v>4174.6296480995861</v>
      </c>
      <c r="R251" s="1177"/>
      <c r="S251" s="1177"/>
      <c r="T251" s="1322"/>
      <c r="U251" s="220" t="s">
        <v>169</v>
      </c>
    </row>
    <row r="252" spans="1:23" ht="15" x14ac:dyDescent="0.25">
      <c r="A252" s="160"/>
      <c r="B252" s="160">
        <v>2059</v>
      </c>
      <c r="C252" s="1163">
        <f>HLOOKUP('[4]Advanced Controls'!$B$373,[4]TAM_Area!$C$216:$J$265,$B252-2010,FALSE)*'[4]Advanced Controls'!$F$90*'[4]Advanced Controls'!$F$101*10^6/10^9</f>
        <v>4606.7177257963358</v>
      </c>
      <c r="D252" s="1164">
        <f>HLOOKUP('[4]Advanced Controls'!$B$373,[4]TAM_Area!$C$216:$J$265,$B252-2010,FALSE)*'[4]Advanced Controls'!$F$90*'[4]Advanced Controls'!$F$102*10^6/10^9</f>
        <v>6954.2715845809598</v>
      </c>
      <c r="E252" s="1164">
        <f>HLOOKUP('[4]Advanced Controls'!$B$373,[4]TAM_Area!$C$216:$J$265,$B252-2010,FALSE)*'[4]Advanced Controls'!$F$90*'[4]Advanced Controls'!$F$103*10^6/10^9</f>
        <v>2259.163867011714</v>
      </c>
      <c r="F252" s="1164"/>
      <c r="G252" s="1164"/>
      <c r="H252" s="1318"/>
      <c r="I252" s="1319">
        <f>HLOOKUP('[4]Advanced Controls'!$C$373,[4]TAM_Area!$K$216:$R$265,$B252-2010,FALSE)*'[4]Advanced Controls'!$F$68*'[4]Advanced Controls'!$F$79*10^6/10^9</f>
        <v>4232.6920142987692</v>
      </c>
      <c r="J252" s="1320">
        <f>HLOOKUP('[4]Advanced Controls'!$C$373,[4]TAM_Area!$K$216:$R$265,$B252-2010,FALSE)*'[4]Advanced Controls'!$F$68*'[4]Advanced Controls'!$F$80*10^6/10^9</f>
        <v>6496.3374741510897</v>
      </c>
      <c r="K252" s="1320">
        <f>HLOOKUP('[4]Advanced Controls'!$C$373,[4]TAM_Area!$K$216:$R$265,$B252-2010,FALSE)*'[4]Advanced Controls'!$F$68*'[4]Advanced Controls'!$F$81*10^6/10^9</f>
        <v>1969.0465544464494</v>
      </c>
      <c r="L252" s="1320"/>
      <c r="M252" s="1171"/>
      <c r="N252" s="1321"/>
      <c r="O252" s="1214">
        <f t="shared" si="5"/>
        <v>8839.409740095105</v>
      </c>
      <c r="P252" s="1176">
        <f t="shared" si="5"/>
        <v>13450.60905873205</v>
      </c>
      <c r="Q252" s="1176">
        <f t="shared" si="5"/>
        <v>4228.2104214581632</v>
      </c>
      <c r="R252" s="1177"/>
      <c r="S252" s="1177"/>
      <c r="T252" s="1322"/>
      <c r="U252" s="220" t="s">
        <v>169</v>
      </c>
    </row>
    <row r="253" spans="1:23" ht="15.6" thickBot="1" x14ac:dyDescent="0.3">
      <c r="A253" s="160"/>
      <c r="B253" s="160">
        <v>2060</v>
      </c>
      <c r="C253" s="1188">
        <f>HLOOKUP('[4]Advanced Controls'!$B$373,[4]TAM_Area!$C$216:$J$265,$B253-2010,FALSE)*'[4]Advanced Controls'!$F$90*'[4]Advanced Controls'!$F$101*10^6/10^9</f>
        <v>4618.5583917374315</v>
      </c>
      <c r="D253" s="1189">
        <f>HLOOKUP('[4]Advanced Controls'!$B$373,[4]TAM_Area!$C$216:$J$265,$B253-2010,FALSE)*'[4]Advanced Controls'!$F$90*'[4]Advanced Controls'!$F$102*10^6/10^9</f>
        <v>6972.146178076362</v>
      </c>
      <c r="E253" s="1189">
        <f>HLOOKUP('[4]Advanced Controls'!$B$373,[4]TAM_Area!$C$216:$J$265,$B253-2010,FALSE)*'[4]Advanced Controls'!$F$90*'[4]Advanced Controls'!$F$103*10^6/10^9</f>
        <v>2264.9706053985019</v>
      </c>
      <c r="F253" s="1189"/>
      <c r="G253" s="1189"/>
      <c r="H253" s="1323"/>
      <c r="I253" s="1193">
        <f>HLOOKUP('[4]Advanced Controls'!$C$373,[4]TAM_Area!$K$216:$R$265,$B253-2010,FALSE)*'[4]Advanced Controls'!$F$68*'[4]Advanced Controls'!$F$79*10^6/10^9</f>
        <v>4335.5370501753468</v>
      </c>
      <c r="J253" s="1194">
        <f>HLOOKUP('[4]Advanced Controls'!$C$373,[4]TAM_Area!$K$216:$R$265,$B253-2010,FALSE)*'[4]Advanced Controls'!$F$68*'[4]Advanced Controls'!$F$80*10^6/10^9</f>
        <v>6654.1840782362469</v>
      </c>
      <c r="K253" s="1324">
        <f>HLOOKUP('[4]Advanced Controls'!$C$373,[4]TAM_Area!$K$216:$R$265,$B253-2010,FALSE)*'[4]Advanced Controls'!$F$68*'[4]Advanced Controls'!$F$81*10^6/10^9</f>
        <v>2016.8900221144474</v>
      </c>
      <c r="L253" s="1324"/>
      <c r="M253" s="1196"/>
      <c r="N253" s="1325"/>
      <c r="O253" s="1217">
        <f t="shared" si="5"/>
        <v>8954.0954419127775</v>
      </c>
      <c r="P253" s="1201">
        <f t="shared" si="5"/>
        <v>13626.330256312609</v>
      </c>
      <c r="Q253" s="1201">
        <f t="shared" si="5"/>
        <v>4281.8606275129496</v>
      </c>
      <c r="R253" s="1202"/>
      <c r="S253" s="1202"/>
      <c r="T253" s="1326"/>
      <c r="U253" s="220" t="s">
        <v>169</v>
      </c>
    </row>
    <row r="254" spans="1:23" x14ac:dyDescent="0.25">
      <c r="A254" s="160"/>
      <c r="V254" s="152"/>
      <c r="W254" s="152"/>
    </row>
    <row r="255" spans="1:23" x14ac:dyDescent="0.25">
      <c r="A255" s="160"/>
      <c r="V255" s="152"/>
      <c r="W255" s="152"/>
    </row>
    <row r="256" spans="1:23" x14ac:dyDescent="0.25">
      <c r="A256" s="191" t="s">
        <v>311</v>
      </c>
    </row>
    <row r="257" spans="1:52" x14ac:dyDescent="0.25">
      <c r="A257" s="191"/>
    </row>
    <row r="258" spans="1:52" x14ac:dyDescent="0.25">
      <c r="A258" s="160"/>
      <c r="V258" s="152"/>
      <c r="W258" s="152"/>
      <c r="X258" s="152"/>
      <c r="AD258" s="152"/>
      <c r="AE258" s="152"/>
      <c r="AF258" s="152"/>
    </row>
    <row r="259" spans="1:52" s="128" customFormat="1" x14ac:dyDescent="0.25">
      <c r="A259" s="201"/>
      <c r="C259" s="146"/>
      <c r="D259" s="146"/>
      <c r="E259" s="146"/>
      <c r="F259" s="146"/>
      <c r="G259" s="146"/>
      <c r="H259" s="146"/>
      <c r="I259" s="146"/>
      <c r="J259" s="146"/>
      <c r="K259" s="146"/>
      <c r="L259" s="146"/>
      <c r="M259" s="146"/>
      <c r="N259" s="146"/>
      <c r="O259" s="146"/>
      <c r="P259" s="146"/>
      <c r="V259" s="202"/>
      <c r="W259" s="202"/>
      <c r="X259" s="202"/>
      <c r="AD259" s="202"/>
      <c r="AE259" s="202"/>
      <c r="AF259" s="202"/>
    </row>
    <row r="260" spans="1:52" s="128" customFormat="1" x14ac:dyDescent="0.25">
      <c r="A260" s="201"/>
      <c r="C260" s="146"/>
      <c r="D260" s="146"/>
      <c r="E260" s="146"/>
      <c r="F260" s="146"/>
      <c r="G260" s="146"/>
      <c r="H260" s="146"/>
      <c r="I260" s="146"/>
      <c r="J260" s="146"/>
      <c r="K260" s="146"/>
      <c r="L260" s="146"/>
      <c r="M260" s="146"/>
      <c r="N260" s="146"/>
      <c r="O260" s="146"/>
      <c r="P260" s="146"/>
      <c r="V260" s="202"/>
      <c r="W260" s="202"/>
      <c r="X260" s="202"/>
      <c r="AD260" s="202"/>
      <c r="AE260" s="202"/>
      <c r="AF260" s="202"/>
    </row>
    <row r="261" spans="1:52" s="143" customFormat="1" x14ac:dyDescent="0.25">
      <c r="A261" s="191"/>
      <c r="B261" s="150"/>
      <c r="C261" s="105"/>
      <c r="D261" s="105"/>
      <c r="E261" s="105"/>
      <c r="F261" s="105"/>
      <c r="G261" s="105"/>
      <c r="H261" s="105"/>
      <c r="I261" s="105"/>
      <c r="J261" s="105"/>
      <c r="K261" s="105"/>
      <c r="L261" s="105"/>
      <c r="M261" s="105"/>
      <c r="N261" s="105"/>
      <c r="O261" s="105"/>
      <c r="P261" s="105"/>
      <c r="Q261" s="109"/>
      <c r="R261" s="109"/>
      <c r="S261" s="109"/>
      <c r="T261" s="109"/>
      <c r="U261" s="109"/>
      <c r="V261" s="109"/>
      <c r="W261" s="109"/>
      <c r="X261" s="109"/>
      <c r="Y261" s="109"/>
      <c r="Z261" s="109"/>
      <c r="AA261" s="109"/>
      <c r="AB261" s="109"/>
      <c r="AC261" s="109"/>
      <c r="AD261" s="109"/>
      <c r="AE261" s="109"/>
      <c r="AF261" s="109"/>
      <c r="AG261" s="109"/>
      <c r="AH261" s="109"/>
      <c r="AI261" s="109"/>
      <c r="AJ261" s="109"/>
      <c r="AK261" s="109"/>
      <c r="AL261" s="109"/>
      <c r="AM261" s="109"/>
      <c r="AN261" s="109"/>
      <c r="AO261" s="109"/>
      <c r="AP261" s="109"/>
      <c r="AQ261" s="109"/>
      <c r="AR261" s="109"/>
      <c r="AS261" s="109"/>
      <c r="AT261" s="109"/>
      <c r="AU261" s="109"/>
      <c r="AV261" s="109"/>
      <c r="AW261" s="109"/>
      <c r="AX261" s="109"/>
      <c r="AY261" s="109"/>
      <c r="AZ261" s="109"/>
    </row>
    <row r="262" spans="1:52" s="143" customFormat="1" x14ac:dyDescent="0.25">
      <c r="A262" s="191"/>
      <c r="B262" s="150"/>
      <c r="C262" s="105"/>
      <c r="D262" s="105"/>
      <c r="E262" s="105"/>
      <c r="F262" s="105"/>
      <c r="G262" s="105"/>
      <c r="H262" s="105"/>
      <c r="I262" s="105"/>
      <c r="J262" s="105"/>
      <c r="K262" s="105"/>
      <c r="L262" s="105"/>
      <c r="M262" s="105"/>
      <c r="N262" s="105"/>
      <c r="O262" s="105"/>
      <c r="P262" s="105"/>
      <c r="Q262" s="109"/>
      <c r="R262" s="109"/>
      <c r="S262" s="109"/>
      <c r="T262" s="109"/>
      <c r="U262" s="109"/>
      <c r="V262" s="109"/>
      <c r="W262" s="109"/>
      <c r="X262" s="109"/>
      <c r="Y262" s="109"/>
      <c r="Z262" s="109"/>
      <c r="AA262" s="109"/>
      <c r="AB262" s="109"/>
      <c r="AC262" s="109"/>
      <c r="AD262" s="109"/>
      <c r="AE262" s="109"/>
      <c r="AF262" s="109"/>
      <c r="AG262" s="109"/>
      <c r="AH262" s="109"/>
      <c r="AI262" s="109"/>
      <c r="AJ262" s="109"/>
      <c r="AK262" s="109"/>
      <c r="AL262" s="109"/>
      <c r="AM262" s="109"/>
      <c r="AN262" s="109"/>
      <c r="AO262" s="109"/>
      <c r="AP262" s="109"/>
      <c r="AQ262" s="109"/>
      <c r="AR262" s="109"/>
      <c r="AS262" s="109"/>
      <c r="AT262" s="109"/>
      <c r="AU262" s="109"/>
      <c r="AV262" s="109"/>
      <c r="AW262" s="109"/>
      <c r="AX262" s="109"/>
      <c r="AY262" s="109"/>
      <c r="AZ262" s="109"/>
    </row>
    <row r="263" spans="1:52" s="143" customFormat="1" ht="17.399999999999999" x14ac:dyDescent="0.25">
      <c r="A263" s="243" t="s">
        <v>153</v>
      </c>
      <c r="B263" s="150"/>
      <c r="C263" s="105"/>
      <c r="D263" s="105"/>
      <c r="E263" s="105"/>
      <c r="F263" s="105"/>
      <c r="G263" s="105"/>
      <c r="H263" s="105"/>
      <c r="I263" s="105"/>
      <c r="J263" s="105"/>
      <c r="K263" s="105"/>
      <c r="L263" s="105"/>
      <c r="M263" s="105"/>
      <c r="N263" s="105"/>
      <c r="O263" s="105"/>
      <c r="P263" s="105"/>
      <c r="Q263" s="109"/>
      <c r="R263" s="109"/>
      <c r="S263" s="109"/>
      <c r="T263" s="109"/>
      <c r="U263" s="109"/>
      <c r="V263" s="109"/>
      <c r="W263" s="109"/>
      <c r="X263" s="109"/>
      <c r="Y263" s="109"/>
      <c r="Z263" s="109"/>
      <c r="AA263" s="109"/>
      <c r="AB263" s="109"/>
      <c r="AC263" s="109"/>
      <c r="AD263" s="109"/>
      <c r="AE263" s="109"/>
      <c r="AF263" s="109"/>
      <c r="AG263" s="109"/>
      <c r="AH263" s="109"/>
      <c r="AI263" s="109"/>
      <c r="AJ263" s="109"/>
      <c r="AK263" s="109"/>
      <c r="AL263" s="109"/>
      <c r="AM263" s="109"/>
      <c r="AN263" s="109"/>
      <c r="AO263" s="109"/>
      <c r="AP263" s="109"/>
      <c r="AQ263" s="109"/>
      <c r="AR263" s="109"/>
      <c r="AS263" s="109"/>
      <c r="AT263" s="109"/>
      <c r="AU263" s="109"/>
      <c r="AV263" s="109"/>
      <c r="AW263" s="109"/>
      <c r="AX263" s="109"/>
      <c r="AY263" s="109"/>
      <c r="AZ263" s="109"/>
    </row>
    <row r="264" spans="1:52" x14ac:dyDescent="0.25">
      <c r="B264" s="203"/>
      <c r="C264" s="203"/>
      <c r="D264" s="149"/>
      <c r="E264" s="149"/>
      <c r="F264" s="149"/>
      <c r="G264" s="149"/>
      <c r="H264" s="149"/>
      <c r="I264" s="149"/>
      <c r="J264" s="149"/>
      <c r="K264" s="149"/>
      <c r="L264" s="149"/>
      <c r="M264" s="149"/>
      <c r="N264" s="149"/>
      <c r="O264" s="149"/>
      <c r="P264" s="149"/>
      <c r="Q264" s="150"/>
      <c r="R264" s="150"/>
      <c r="S264" s="150"/>
      <c r="T264" s="150"/>
      <c r="U264" s="150"/>
      <c r="V264" s="150"/>
      <c r="W264" s="150"/>
    </row>
    <row r="265" spans="1:52" s="130" customFormat="1" ht="13.8" thickBot="1" x14ac:dyDescent="0.3">
      <c r="A265" s="196"/>
      <c r="B265" s="148"/>
      <c r="C265" s="148"/>
      <c r="D265" s="149"/>
      <c r="E265" s="149"/>
      <c r="F265" s="149"/>
      <c r="G265" s="149"/>
      <c r="H265" s="149"/>
      <c r="I265" s="149"/>
      <c r="J265" s="149"/>
      <c r="K265" s="149"/>
      <c r="L265" s="149"/>
      <c r="M265" s="149"/>
      <c r="N265" s="149"/>
      <c r="O265" s="149"/>
      <c r="P265" s="149"/>
      <c r="Q265" s="150"/>
      <c r="R265" s="150"/>
      <c r="S265" s="150"/>
      <c r="T265" s="150"/>
      <c r="U265" s="150"/>
      <c r="V265" s="150"/>
      <c r="W265" s="150"/>
      <c r="X265" s="109"/>
      <c r="Y265" s="109"/>
      <c r="Z265" s="109"/>
      <c r="AA265" s="109"/>
      <c r="AB265" s="109"/>
      <c r="AC265" s="109"/>
      <c r="AD265" s="109"/>
      <c r="AE265" s="109"/>
      <c r="AF265" s="109"/>
      <c r="AG265" s="109"/>
      <c r="AH265" s="109"/>
      <c r="AI265" s="109"/>
      <c r="AJ265" s="109"/>
      <c r="AK265" s="109"/>
      <c r="AL265" s="109"/>
      <c r="AM265" s="109"/>
      <c r="AN265" s="109"/>
      <c r="AO265" s="109"/>
      <c r="AP265" s="109"/>
      <c r="AQ265" s="109"/>
      <c r="AR265" s="109"/>
      <c r="AS265" s="109"/>
      <c r="AT265" s="109"/>
      <c r="AU265" s="109"/>
      <c r="AV265" s="109"/>
      <c r="AW265" s="109"/>
      <c r="AX265" s="109"/>
      <c r="AY265" s="109"/>
      <c r="AZ265" s="109"/>
    </row>
    <row r="266" spans="1:52" ht="16.2" customHeight="1" thickBot="1" x14ac:dyDescent="0.3">
      <c r="A266" s="153" t="s">
        <v>150</v>
      </c>
      <c r="C266" s="1711" t="str">
        <f>A286</f>
        <v>Space Heating - Residential</v>
      </c>
      <c r="D266" s="1712"/>
      <c r="E266" s="1712"/>
      <c r="F266" s="1712"/>
      <c r="G266" s="1712"/>
      <c r="H266" s="1727"/>
      <c r="I266" s="1728" t="str">
        <f>A287</f>
        <v>Space Heating - Commercial</v>
      </c>
      <c r="J266" s="1729"/>
      <c r="K266" s="1729"/>
      <c r="L266" s="1729"/>
      <c r="M266" s="1729"/>
      <c r="N266" s="1730"/>
      <c r="O266" s="1716" t="str">
        <f>A288</f>
        <v>Space Heating - Total</v>
      </c>
      <c r="P266" s="1717"/>
      <c r="Q266" s="1717"/>
      <c r="R266" s="1717"/>
      <c r="S266" s="1717"/>
      <c r="T266" s="1718"/>
    </row>
    <row r="267" spans="1:52" s="130" customFormat="1" ht="40.200000000000003" thickBot="1" x14ac:dyDescent="0.3">
      <c r="A267" s="153" t="s">
        <v>120</v>
      </c>
      <c r="B267" s="160"/>
      <c r="C267" s="155" t="str">
        <f>A268</f>
        <v>Space Heating - Residential - Case 1 - Average</v>
      </c>
      <c r="D267" s="156" t="str">
        <f>A269</f>
        <v>Space Heating - Residential - Case 2 - High</v>
      </c>
      <c r="E267" s="156" t="str">
        <f>A270</f>
        <v>Space Heating - Residential - Case 3 - Low</v>
      </c>
      <c r="F267" s="156" t="str">
        <f>A271</f>
        <v>Space Heating - Residential - [Case 4]</v>
      </c>
      <c r="G267" s="156" t="str">
        <f>A272</f>
        <v>Space Heating - Residential - [Case 5]</v>
      </c>
      <c r="H267" s="214" t="str">
        <f>A273</f>
        <v>Space Heating - Residential - [Case 6]</v>
      </c>
      <c r="I267" s="155" t="str">
        <f>A274</f>
        <v>Space Heating - Commercial - Case 1 - Average</v>
      </c>
      <c r="J267" s="156" t="str">
        <f>A275</f>
        <v>Space Heating - Commercial - Case 2 - High</v>
      </c>
      <c r="K267" s="156" t="str">
        <f>A276</f>
        <v>Space Heating - Commercial - Case 3 - Low</v>
      </c>
      <c r="L267" s="156" t="str">
        <f>A277</f>
        <v>Space Heating - Commercial - [Case 4]</v>
      </c>
      <c r="M267" s="156" t="str">
        <f>A278</f>
        <v>Space Heating - Commercial - [Case 5]</v>
      </c>
      <c r="N267" s="214" t="str">
        <f>A279</f>
        <v>Space Heating - Commercial - [Case 6]</v>
      </c>
      <c r="O267" s="155" t="str">
        <f>A280</f>
        <v>Space Heating - Total - Case 1 - Average</v>
      </c>
      <c r="P267" s="156" t="str">
        <f>A281</f>
        <v>Space Heating - Total - Case 2 - High</v>
      </c>
      <c r="Q267" s="156" t="str">
        <f>A282</f>
        <v>Space Heating - Total - Case 3 - Low</v>
      </c>
      <c r="R267" s="156" t="str">
        <f>A283</f>
        <v>Space Heating - Total - [Case 4]</v>
      </c>
      <c r="S267" s="156" t="str">
        <f>A284</f>
        <v>Space Heating - Total - [Case 5]</v>
      </c>
      <c r="T267" s="214" t="str">
        <f>A285</f>
        <v>Space Heating - Total - [Case 6]</v>
      </c>
      <c r="U267" s="158" t="s">
        <v>121</v>
      </c>
      <c r="X267" s="109"/>
      <c r="Y267" s="109"/>
      <c r="Z267" s="109"/>
      <c r="AA267" s="109"/>
      <c r="AB267" s="109"/>
      <c r="AC267" s="109"/>
      <c r="AD267" s="109"/>
      <c r="AE267" s="109"/>
      <c r="AF267" s="109"/>
      <c r="AG267" s="109"/>
      <c r="AH267" s="109"/>
      <c r="AI267" s="109"/>
      <c r="AJ267" s="109"/>
      <c r="AK267" s="109"/>
      <c r="AL267" s="109"/>
      <c r="AM267" s="109"/>
      <c r="AN267" s="109"/>
      <c r="AO267" s="109"/>
      <c r="AP267" s="109"/>
      <c r="AQ267" s="109"/>
      <c r="AR267" s="109"/>
      <c r="AS267" s="109"/>
      <c r="AT267" s="109"/>
      <c r="AU267" s="109"/>
      <c r="AV267" s="109"/>
      <c r="AW267" s="109"/>
      <c r="AX267" s="109"/>
      <c r="AY267" s="109"/>
      <c r="AZ267" s="109"/>
    </row>
    <row r="268" spans="1:52" s="130" customFormat="1" ht="15.6" x14ac:dyDescent="0.25">
      <c r="A268" s="216" t="s">
        <v>168</v>
      </c>
      <c r="B268" s="160">
        <v>2012</v>
      </c>
      <c r="C268" s="1124">
        <f>HLOOKUP('[4]Advanced Controls'!$B$374,[4]TAM_Area!$C$279:$J$328,$B268-2010,FALSE)*'[4]Advanced Controls'!$G$90*'[4]Advanced Controls'!$G$101*10^6/10^9</f>
        <v>895.82047290133778</v>
      </c>
      <c r="D268" s="1125">
        <f>HLOOKUP('[4]Advanced Controls'!$B$374,[4]TAM_Area!$C$279:$J$328,$B268-2010,FALSE)*'[4]Advanced Controls'!$G$90*'[4]Advanced Controls'!$G$102*10^6/10^9</f>
        <v>1352.3248504458224</v>
      </c>
      <c r="E268" s="1125">
        <f>HLOOKUP('[4]Advanced Controls'!$B$374,[4]TAM_Area!$C$279:$J$328,$B268-2010,FALSE)*'[4]Advanced Controls'!$G$90*'[4]Advanced Controls'!$G$103*10^6/10^9</f>
        <v>439.31609535685305</v>
      </c>
      <c r="F268" s="1125"/>
      <c r="G268" s="1125"/>
      <c r="H268" s="1313"/>
      <c r="I268" s="1124">
        <f>HLOOKUP('[4]Advanced Controls'!$C$374,[4]TAM_Area!$K$279:$R$328,$B268-2010,FALSE)*'[4]Advanced Controls'!$G$68*'[4]Advanced Controls'!$G$79*10^6/10^9</f>
        <v>120.5299073651277</v>
      </c>
      <c r="J268" s="1125">
        <f>HLOOKUP('[4]Advanced Controls'!$C$374,[4]TAM_Area!$K$279:$R$328,$B268-2010,FALSE)*'[4]Advanced Controls'!$G$68*'[4]Advanced Controls'!$G$80*10^6/10^9</f>
        <v>184.9893522436592</v>
      </c>
      <c r="K268" s="1125">
        <f>HLOOKUP('[4]Advanced Controls'!$C$374,[4]TAM_Area!$K$279:$R$328,$B268-2010,FALSE)*'[4]Advanced Controls'!$G$68*'[4]Advanced Controls'!$G$81*10^6/10^9</f>
        <v>56.070462486596192</v>
      </c>
      <c r="L268" s="1125"/>
      <c r="M268" s="1131"/>
      <c r="N268" s="1313"/>
      <c r="O268" s="1327">
        <f>SUM(C268,I268)</f>
        <v>1016.3503802664654</v>
      </c>
      <c r="P268" s="1328">
        <f t="shared" ref="P268:Q283" si="6">SUM(D268,J268)</f>
        <v>1537.3142026894816</v>
      </c>
      <c r="Q268" s="1328">
        <f t="shared" si="6"/>
        <v>495.38655784344922</v>
      </c>
      <c r="R268" s="1131"/>
      <c r="S268" s="1131"/>
      <c r="T268" s="1313"/>
      <c r="U268" s="220" t="s">
        <v>169</v>
      </c>
      <c r="V268" s="152"/>
      <c r="W268" s="152"/>
      <c r="X268" s="109"/>
      <c r="Y268" s="109"/>
      <c r="Z268" s="109"/>
      <c r="AA268" s="109"/>
      <c r="AB268" s="109"/>
      <c r="AC268" s="109"/>
      <c r="AD268" s="109"/>
      <c r="AE268" s="109"/>
      <c r="AF268" s="109"/>
      <c r="AG268" s="109"/>
      <c r="AH268" s="109"/>
      <c r="AI268" s="109"/>
      <c r="AJ268" s="109"/>
      <c r="AK268" s="109"/>
      <c r="AL268" s="109"/>
      <c r="AM268" s="109"/>
      <c r="AN268" s="109"/>
      <c r="AO268" s="109"/>
      <c r="AP268" s="109"/>
      <c r="AQ268" s="109"/>
      <c r="AR268" s="109"/>
      <c r="AS268" s="109"/>
      <c r="AT268" s="109"/>
      <c r="AU268" s="109"/>
      <c r="AV268" s="109"/>
      <c r="AW268" s="109"/>
      <c r="AX268" s="109"/>
      <c r="AY268" s="109"/>
      <c r="AZ268" s="109"/>
    </row>
    <row r="269" spans="1:52" s="130" customFormat="1" ht="15.6" x14ac:dyDescent="0.25">
      <c r="A269" s="221" t="s">
        <v>170</v>
      </c>
      <c r="B269" s="160">
        <v>2013</v>
      </c>
      <c r="C269" s="1208">
        <f>HLOOKUP('[4]Advanced Controls'!$B$374,[4]TAM_Area!$C$279:$J$328,$B269-2010,FALSE)*'[4]Advanced Controls'!$G$90*'[4]Advanced Controls'!$G$101*10^6/10^9</f>
        <v>923.49686707456726</v>
      </c>
      <c r="D269" s="1314">
        <f>HLOOKUP('[4]Advanced Controls'!$B$374,[4]TAM_Area!$C$279:$J$328,$B269-2010,FALSE)*'[4]Advanced Controls'!$G$90*'[4]Advanced Controls'!$G$102*10^6/10^9</f>
        <v>1394.1049578929922</v>
      </c>
      <c r="E269" s="1314">
        <f>HLOOKUP('[4]Advanced Controls'!$B$374,[4]TAM_Area!$C$279:$J$328,$B269-2010,FALSE)*'[4]Advanced Controls'!$G$90*'[4]Advanced Controls'!$G$103*10^6/10^9</f>
        <v>452.88877625614231</v>
      </c>
      <c r="F269" s="1314"/>
      <c r="G269" s="1314"/>
      <c r="H269" s="1315"/>
      <c r="I269" s="1208">
        <f>HLOOKUP('[4]Advanced Controls'!$C$374,[4]TAM_Area!$K$279:$R$328,$B269-2010,FALSE)*'[4]Advanced Controls'!$G$68*'[4]Advanced Controls'!$G$79*10^6/10^9</f>
        <v>124.23854468755164</v>
      </c>
      <c r="J269" s="1314">
        <f>HLOOKUP('[4]Advanced Controls'!$C$374,[4]TAM_Area!$K$279:$R$328,$B269-2010,FALSE)*'[4]Advanced Controls'!$G$68*'[4]Advanced Controls'!$G$80*10^6/10^9</f>
        <v>190.68137035749999</v>
      </c>
      <c r="K269" s="1314">
        <f>HLOOKUP('[4]Advanced Controls'!$C$374,[4]TAM_Area!$K$279:$R$328,$B269-2010,FALSE)*'[4]Advanced Controls'!$G$68*'[4]Advanced Controls'!$G$81*10^6/10^9</f>
        <v>57.795719017603247</v>
      </c>
      <c r="L269" s="1314"/>
      <c r="M269" s="1316"/>
      <c r="N269" s="1315"/>
      <c r="O269" s="1329">
        <f t="shared" ref="O269:Q316" si="7">SUM(C269,I269)</f>
        <v>1047.7354117621189</v>
      </c>
      <c r="P269" s="1330">
        <f t="shared" si="6"/>
        <v>1584.7863282504923</v>
      </c>
      <c r="Q269" s="1330">
        <f t="shared" si="6"/>
        <v>510.68449527374554</v>
      </c>
      <c r="R269" s="1316"/>
      <c r="S269" s="1316"/>
      <c r="T269" s="1315"/>
      <c r="U269" s="220" t="s">
        <v>169</v>
      </c>
      <c r="V269" s="152"/>
      <c r="W269" s="152"/>
      <c r="X269" s="109"/>
      <c r="Y269" s="109"/>
      <c r="Z269" s="109"/>
      <c r="AA269" s="109"/>
      <c r="AB269" s="109"/>
      <c r="AC269" s="109"/>
      <c r="AD269" s="109"/>
      <c r="AE269" s="109"/>
      <c r="AF269" s="109"/>
      <c r="AG269" s="109"/>
      <c r="AH269" s="109"/>
      <c r="AI269" s="109"/>
      <c r="AJ269" s="109"/>
      <c r="AK269" s="109"/>
      <c r="AL269" s="109"/>
      <c r="AM269" s="109"/>
      <c r="AN269" s="109"/>
      <c r="AO269" s="109"/>
      <c r="AP269" s="109"/>
      <c r="AQ269" s="109"/>
      <c r="AR269" s="109"/>
      <c r="AS269" s="109"/>
      <c r="AT269" s="109"/>
      <c r="AU269" s="109"/>
      <c r="AV269" s="109"/>
      <c r="AW269" s="109"/>
      <c r="AX269" s="109"/>
      <c r="AY269" s="109"/>
      <c r="AZ269" s="109"/>
    </row>
    <row r="270" spans="1:52" s="130" customFormat="1" ht="15.6" x14ac:dyDescent="0.25">
      <c r="A270" s="221" t="s">
        <v>171</v>
      </c>
      <c r="B270" s="160">
        <v>2014</v>
      </c>
      <c r="C270" s="1208">
        <f>HLOOKUP('[4]Advanced Controls'!$B$374,[4]TAM_Area!$C$279:$J$328,$B270-2010,FALSE)*'[4]Advanced Controls'!$G$90*'[4]Advanced Controls'!$G$101*10^6/10^9</f>
        <v>893.60932261124537</v>
      </c>
      <c r="D270" s="1314">
        <f>HLOOKUP('[4]Advanced Controls'!$B$374,[4]TAM_Area!$C$279:$J$328,$B270-2010,FALSE)*'[4]Advanced Controls'!$G$90*'[4]Advanced Controls'!$G$102*10^6/10^9</f>
        <v>1348.9869121246791</v>
      </c>
      <c r="E270" s="1314">
        <f>HLOOKUP('[4]Advanced Controls'!$B$374,[4]TAM_Area!$C$279:$J$328,$B270-2010,FALSE)*'[4]Advanced Controls'!$G$90*'[4]Advanced Controls'!$G$103*10^6/10^9</f>
        <v>438.23173309781197</v>
      </c>
      <c r="F270" s="1314"/>
      <c r="G270" s="1314"/>
      <c r="H270" s="1315"/>
      <c r="I270" s="1208">
        <f>HLOOKUP('[4]Advanced Controls'!$C$374,[4]TAM_Area!$K$279:$R$328,$B270-2010,FALSE)*'[4]Advanced Controls'!$G$68*'[4]Advanced Controls'!$G$79*10^6/10^9</f>
        <v>128.67207251156489</v>
      </c>
      <c r="J270" s="1314">
        <f>HLOOKUP('[4]Advanced Controls'!$C$374,[4]TAM_Area!$K$279:$R$328,$B270-2010,FALSE)*'[4]Advanced Controls'!$G$68*'[4]Advanced Controls'!$G$80*10^6/10^9</f>
        <v>197.48595071641381</v>
      </c>
      <c r="K270" s="1314">
        <f>HLOOKUP('[4]Advanced Controls'!$C$374,[4]TAM_Area!$K$279:$R$328,$B270-2010,FALSE)*'[4]Advanced Controls'!$G$68*'[4]Advanced Controls'!$G$81*10^6/10^9</f>
        <v>59.858194306715909</v>
      </c>
      <c r="L270" s="1314"/>
      <c r="M270" s="1316"/>
      <c r="N270" s="1315"/>
      <c r="O270" s="1329">
        <f t="shared" si="7"/>
        <v>1022.2813951228103</v>
      </c>
      <c r="P270" s="1330">
        <f t="shared" si="6"/>
        <v>1546.4728628410928</v>
      </c>
      <c r="Q270" s="1330">
        <f t="shared" si="6"/>
        <v>498.08992740452788</v>
      </c>
      <c r="R270" s="1316"/>
      <c r="S270" s="1316"/>
      <c r="T270" s="1315"/>
      <c r="U270" s="220" t="s">
        <v>169</v>
      </c>
      <c r="V270" s="152"/>
      <c r="W270" s="152"/>
      <c r="X270" s="109"/>
      <c r="Y270" s="109"/>
      <c r="Z270" s="109"/>
      <c r="AA270" s="109"/>
      <c r="AB270" s="109"/>
      <c r="AC270" s="109"/>
      <c r="AD270" s="109"/>
      <c r="AE270" s="109"/>
      <c r="AF270" s="109"/>
      <c r="AG270" s="109"/>
      <c r="AH270" s="109"/>
      <c r="AI270" s="109"/>
      <c r="AJ270" s="109"/>
      <c r="AK270" s="109"/>
      <c r="AL270" s="109"/>
      <c r="AM270" s="109"/>
      <c r="AN270" s="109"/>
      <c r="AO270" s="109"/>
      <c r="AP270" s="109"/>
      <c r="AQ270" s="109"/>
      <c r="AR270" s="109"/>
      <c r="AS270" s="109"/>
      <c r="AT270" s="109"/>
      <c r="AU270" s="109"/>
      <c r="AV270" s="109"/>
      <c r="AW270" s="109"/>
      <c r="AX270" s="109"/>
      <c r="AY270" s="109"/>
      <c r="AZ270" s="109"/>
    </row>
    <row r="271" spans="1:52" s="130" customFormat="1" ht="15" x14ac:dyDescent="0.25">
      <c r="A271" s="221" t="s">
        <v>172</v>
      </c>
      <c r="B271" s="160">
        <v>2015</v>
      </c>
      <c r="C271" s="1163">
        <f>HLOOKUP('[4]Advanced Controls'!$B$374,[4]TAM_Area!$C$279:$J$328,$B271-2010,FALSE)*'[4]Advanced Controls'!$G$90*'[4]Advanced Controls'!$G$101*10^6/10^9</f>
        <v>919.00883982796984</v>
      </c>
      <c r="D271" s="1164">
        <f>HLOOKUP('[4]Advanced Controls'!$B$374,[4]TAM_Area!$C$279:$J$328,$B271-2010,FALSE)*'[4]Advanced Controls'!$G$90*'[4]Advanced Controls'!$G$102*10^6/10^9</f>
        <v>1387.3298606959002</v>
      </c>
      <c r="E271" s="1164">
        <f>HLOOKUP('[4]Advanced Controls'!$B$374,[4]TAM_Area!$C$279:$J$328,$B271-2010,FALSE)*'[4]Advanced Controls'!$G$90*'[4]Advanced Controls'!$G$103*10^6/10^9</f>
        <v>450.68781896003969</v>
      </c>
      <c r="F271" s="1164"/>
      <c r="G271" s="1164"/>
      <c r="H271" s="1318"/>
      <c r="I271" s="1319">
        <f>HLOOKUP('[4]Advanced Controls'!$C$374,[4]TAM_Area!$K$279:$R$328,$B271-2010,FALSE)*'[4]Advanced Controls'!$G$68*'[4]Advanced Controls'!$G$79*10^6/10^9</f>
        <v>132.89060990056564</v>
      </c>
      <c r="J271" s="1320">
        <f>HLOOKUP('[4]Advanced Controls'!$C$374,[4]TAM_Area!$K$279:$R$328,$B271-2010,FALSE)*'[4]Advanced Controls'!$G$68*'[4]Advanced Controls'!$G$80*10^6/10^9</f>
        <v>203.96056366573646</v>
      </c>
      <c r="K271" s="1320">
        <f>HLOOKUP('[4]Advanced Controls'!$C$374,[4]TAM_Area!$K$279:$R$328,$B271-2010,FALSE)*'[4]Advanced Controls'!$G$68*'[4]Advanced Controls'!$G$81*10^6/10^9</f>
        <v>61.820656135394842</v>
      </c>
      <c r="L271" s="1320"/>
      <c r="M271" s="1171"/>
      <c r="N271" s="1321"/>
      <c r="O271" s="1331">
        <f t="shared" si="7"/>
        <v>1051.8994497285355</v>
      </c>
      <c r="P271" s="1332">
        <f t="shared" si="6"/>
        <v>1591.2904243616367</v>
      </c>
      <c r="Q271" s="1332">
        <f t="shared" si="6"/>
        <v>512.50847509543451</v>
      </c>
      <c r="R271" s="1177"/>
      <c r="S271" s="1177"/>
      <c r="T271" s="1322"/>
      <c r="U271" s="220" t="s">
        <v>169</v>
      </c>
      <c r="V271" s="152"/>
      <c r="W271" s="152"/>
      <c r="X271" s="109"/>
      <c r="Y271" s="109"/>
      <c r="Z271" s="109"/>
      <c r="AA271" s="109"/>
      <c r="AB271" s="109"/>
      <c r="AC271" s="109"/>
      <c r="AD271" s="109"/>
      <c r="AE271" s="109"/>
      <c r="AF271" s="109"/>
      <c r="AG271" s="109"/>
      <c r="AH271" s="109"/>
      <c r="AI271" s="109"/>
      <c r="AJ271" s="109"/>
      <c r="AK271" s="109"/>
      <c r="AL271" s="109"/>
      <c r="AM271" s="109"/>
      <c r="AN271" s="109"/>
      <c r="AO271" s="109"/>
      <c r="AP271" s="109"/>
      <c r="AQ271" s="109"/>
      <c r="AR271" s="109"/>
      <c r="AS271" s="109"/>
      <c r="AT271" s="109"/>
      <c r="AU271" s="109"/>
      <c r="AV271" s="109"/>
      <c r="AW271" s="109"/>
      <c r="AX271" s="109"/>
      <c r="AY271" s="109"/>
      <c r="AZ271" s="109"/>
    </row>
    <row r="272" spans="1:52" s="130" customFormat="1" ht="15" x14ac:dyDescent="0.25">
      <c r="A272" s="221" t="s">
        <v>173</v>
      </c>
      <c r="B272" s="160">
        <v>2016</v>
      </c>
      <c r="C272" s="1163">
        <f>HLOOKUP('[4]Advanced Controls'!$B$374,[4]TAM_Area!$C$279:$J$328,$B272-2010,FALSE)*'[4]Advanced Controls'!$G$90*'[4]Advanced Controls'!$G$101*10^6/10^9</f>
        <v>944.49319220588234</v>
      </c>
      <c r="D272" s="1164">
        <f>HLOOKUP('[4]Advanced Controls'!$B$374,[4]TAM_Area!$C$279:$J$328,$B272-2010,FALSE)*'[4]Advanced Controls'!$G$90*'[4]Advanced Controls'!$G$102*10^6/10^9</f>
        <v>1425.8008758832977</v>
      </c>
      <c r="E272" s="1164">
        <f>HLOOKUP('[4]Advanced Controls'!$B$374,[4]TAM_Area!$C$279:$J$328,$B272-2010,FALSE)*'[4]Advanced Controls'!$G$90*'[4]Advanced Controls'!$G$103*10^6/10^9</f>
        <v>463.18550852846698</v>
      </c>
      <c r="F272" s="1164"/>
      <c r="G272" s="1164"/>
      <c r="H272" s="1318"/>
      <c r="I272" s="1319">
        <f>HLOOKUP('[4]Advanced Controls'!$C$374,[4]TAM_Area!$K$279:$R$328,$B272-2010,FALSE)*'[4]Advanced Controls'!$G$68*'[4]Advanced Controls'!$G$79*10^6/10^9</f>
        <v>137.38536871231562</v>
      </c>
      <c r="J272" s="1320">
        <f>HLOOKUP('[4]Advanced Controls'!$C$374,[4]TAM_Area!$K$279:$R$328,$B272-2010,FALSE)*'[4]Advanced Controls'!$G$68*'[4]Advanced Controls'!$G$80*10^6/10^9</f>
        <v>210.85912137024252</v>
      </c>
      <c r="K272" s="1320">
        <f>HLOOKUP('[4]Advanced Controls'!$C$374,[4]TAM_Area!$K$279:$R$328,$B272-2010,FALSE)*'[4]Advanced Controls'!$G$68*'[4]Advanced Controls'!$G$81*10^6/10^9</f>
        <v>63.911616054388709</v>
      </c>
      <c r="L272" s="1320"/>
      <c r="M272" s="1171"/>
      <c r="N272" s="1321"/>
      <c r="O272" s="1331">
        <f t="shared" si="7"/>
        <v>1081.878560918198</v>
      </c>
      <c r="P272" s="1332">
        <f t="shared" si="6"/>
        <v>1636.6599972535403</v>
      </c>
      <c r="Q272" s="1332">
        <f t="shared" si="6"/>
        <v>527.09712458285571</v>
      </c>
      <c r="R272" s="1177"/>
      <c r="S272" s="1177"/>
      <c r="T272" s="1322"/>
      <c r="U272" s="220" t="s">
        <v>169</v>
      </c>
      <c r="V272" s="152"/>
      <c r="W272" s="152"/>
      <c r="X272" s="109"/>
      <c r="Y272" s="109"/>
      <c r="Z272" s="109"/>
      <c r="AA272" s="109"/>
      <c r="AB272" s="109"/>
      <c r="AC272" s="109"/>
      <c r="AD272" s="109"/>
      <c r="AE272" s="109"/>
      <c r="AF272" s="109"/>
      <c r="AG272" s="109"/>
      <c r="AH272" s="109"/>
      <c r="AI272" s="109"/>
      <c r="AJ272" s="109"/>
      <c r="AK272" s="109"/>
      <c r="AL272" s="109"/>
      <c r="AM272" s="109"/>
      <c r="AN272" s="109"/>
      <c r="AO272" s="109"/>
      <c r="AP272" s="109"/>
      <c r="AQ272" s="109"/>
      <c r="AR272" s="109"/>
      <c r="AS272" s="109"/>
      <c r="AT272" s="109"/>
      <c r="AU272" s="109"/>
      <c r="AV272" s="109"/>
      <c r="AW272" s="109"/>
      <c r="AX272" s="109"/>
      <c r="AY272" s="109"/>
      <c r="AZ272" s="109"/>
    </row>
    <row r="273" spans="1:52" s="130" customFormat="1" ht="15.6" thickBot="1" x14ac:dyDescent="0.3">
      <c r="A273" s="228" t="s">
        <v>174</v>
      </c>
      <c r="B273" s="160">
        <v>2017</v>
      </c>
      <c r="C273" s="1163">
        <f>HLOOKUP('[4]Advanced Controls'!$B$374,[4]TAM_Area!$C$279:$J$328,$B273-2010,FALSE)*'[4]Advanced Controls'!$G$90*'[4]Advanced Controls'!$G$101*10^6/10^9</f>
        <v>970.06836283145185</v>
      </c>
      <c r="D273" s="1164">
        <f>HLOOKUP('[4]Advanced Controls'!$B$374,[4]TAM_Area!$C$279:$J$328,$B273-2010,FALSE)*'[4]Advanced Controls'!$G$90*'[4]Advanced Controls'!$G$102*10^6/10^9</f>
        <v>1464.4089897158995</v>
      </c>
      <c r="E273" s="1164">
        <f>HLOOKUP('[4]Advanced Controls'!$B$374,[4]TAM_Area!$C$279:$J$328,$B273-2010,FALSE)*'[4]Advanced Controls'!$G$90*'[4]Advanced Controls'!$G$103*10^6/10^9</f>
        <v>475.72773594700465</v>
      </c>
      <c r="F273" s="1164"/>
      <c r="G273" s="1164"/>
      <c r="H273" s="1318"/>
      <c r="I273" s="1319">
        <f>HLOOKUP('[4]Advanced Controls'!$C$374,[4]TAM_Area!$K$279:$R$328,$B273-2010,FALSE)*'[4]Advanced Controls'!$G$68*'[4]Advanced Controls'!$G$79*10^6/10^9</f>
        <v>142.20680993657544</v>
      </c>
      <c r="J273" s="1320">
        <f>HLOOKUP('[4]Advanced Controls'!$C$374,[4]TAM_Area!$K$279:$R$328,$B273-2010,FALSE)*'[4]Advanced Controls'!$G$68*'[4]Advanced Controls'!$G$80*10^6/10^9</f>
        <v>218.25907137812544</v>
      </c>
      <c r="K273" s="1320">
        <f>HLOOKUP('[4]Advanced Controls'!$C$374,[4]TAM_Area!$K$279:$R$328,$B273-2010,FALSE)*'[4]Advanced Controls'!$G$68*'[4]Advanced Controls'!$G$81*10^6/10^9</f>
        <v>66.15454849502548</v>
      </c>
      <c r="L273" s="1320"/>
      <c r="M273" s="1171"/>
      <c r="N273" s="1321"/>
      <c r="O273" s="1331">
        <f t="shared" si="7"/>
        <v>1112.2751727680272</v>
      </c>
      <c r="P273" s="1332">
        <f t="shared" si="6"/>
        <v>1682.6680610940248</v>
      </c>
      <c r="Q273" s="1332">
        <f t="shared" si="6"/>
        <v>541.88228444203014</v>
      </c>
      <c r="R273" s="1177"/>
      <c r="S273" s="1177"/>
      <c r="T273" s="1322"/>
      <c r="U273" s="220" t="s">
        <v>169</v>
      </c>
      <c r="V273" s="152"/>
      <c r="W273" s="152"/>
      <c r="X273" s="109"/>
      <c r="Y273" s="109"/>
      <c r="Z273" s="109"/>
      <c r="AA273" s="109"/>
      <c r="AB273" s="109"/>
      <c r="AC273" s="109"/>
      <c r="AD273" s="109"/>
      <c r="AE273" s="109"/>
      <c r="AF273" s="109"/>
      <c r="AG273" s="109"/>
      <c r="AH273" s="109"/>
      <c r="AI273" s="109"/>
      <c r="AJ273" s="109"/>
      <c r="AK273" s="109"/>
      <c r="AL273" s="109"/>
      <c r="AM273" s="109"/>
      <c r="AN273" s="109"/>
      <c r="AO273" s="109"/>
      <c r="AP273" s="109"/>
      <c r="AQ273" s="109"/>
      <c r="AR273" s="109"/>
      <c r="AS273" s="109"/>
      <c r="AT273" s="109"/>
      <c r="AU273" s="109"/>
      <c r="AV273" s="109"/>
      <c r="AW273" s="109"/>
      <c r="AX273" s="109"/>
      <c r="AY273" s="109"/>
      <c r="AZ273" s="109"/>
    </row>
    <row r="274" spans="1:52" s="130" customFormat="1" ht="15" x14ac:dyDescent="0.25">
      <c r="A274" s="216" t="s">
        <v>175</v>
      </c>
      <c r="B274" s="160">
        <v>2018</v>
      </c>
      <c r="C274" s="1163">
        <f>HLOOKUP('[4]Advanced Controls'!$B$374,[4]TAM_Area!$C$279:$J$328,$B274-2010,FALSE)*'[4]Advanced Controls'!$G$90*'[4]Advanced Controls'!$G$101*10^6/10^9</f>
        <v>995.76141236522983</v>
      </c>
      <c r="D274" s="1164">
        <f>HLOOKUP('[4]Advanced Controls'!$B$374,[4]TAM_Area!$C$279:$J$328,$B274-2010,FALSE)*'[4]Advanced Controls'!$G$90*'[4]Advanced Controls'!$G$102*10^6/10^9</f>
        <v>1503.1950527936185</v>
      </c>
      <c r="E274" s="1164">
        <f>HLOOKUP('[4]Advanced Controls'!$B$374,[4]TAM_Area!$C$279:$J$328,$B274-2010,FALSE)*'[4]Advanced Controls'!$G$90*'[4]Advanced Controls'!$G$103*10^6/10^9</f>
        <v>488.32777193684149</v>
      </c>
      <c r="F274" s="1164"/>
      <c r="G274" s="1164"/>
      <c r="H274" s="1318"/>
      <c r="I274" s="1319">
        <f>HLOOKUP('[4]Advanced Controls'!$C$374,[4]TAM_Area!$K$279:$R$328,$B274-2010,FALSE)*'[4]Advanced Controls'!$G$68*'[4]Advanced Controls'!$G$79*10^6/10^9</f>
        <v>147.40792227238498</v>
      </c>
      <c r="J274" s="1320">
        <f>HLOOKUP('[4]Advanced Controls'!$C$374,[4]TAM_Area!$K$279:$R$328,$B274-2010,FALSE)*'[4]Advanced Controls'!$G$68*'[4]Advanced Controls'!$G$80*10^6/10^9</f>
        <v>226.24174076683749</v>
      </c>
      <c r="K274" s="1320">
        <f>HLOOKUP('[4]Advanced Controls'!$C$374,[4]TAM_Area!$K$279:$R$328,$B274-2010,FALSE)*'[4]Advanced Controls'!$G$68*'[4]Advanced Controls'!$G$81*10^6/10^9</f>
        <v>68.574103777932422</v>
      </c>
      <c r="L274" s="1320"/>
      <c r="M274" s="1171"/>
      <c r="N274" s="1321"/>
      <c r="O274" s="1331">
        <f t="shared" si="7"/>
        <v>1143.1693346376148</v>
      </c>
      <c r="P274" s="1332">
        <f t="shared" si="6"/>
        <v>1729.436793560456</v>
      </c>
      <c r="Q274" s="1332">
        <f t="shared" si="6"/>
        <v>556.90187571477395</v>
      </c>
      <c r="R274" s="1177"/>
      <c r="S274" s="1177"/>
      <c r="T274" s="1322"/>
      <c r="U274" s="220" t="s">
        <v>169</v>
      </c>
      <c r="V274" s="152"/>
      <c r="W274" s="152"/>
      <c r="X274" s="109"/>
      <c r="Y274" s="109"/>
      <c r="Z274" s="109"/>
      <c r="AA274" s="109"/>
      <c r="AB274" s="109"/>
      <c r="AC274" s="109"/>
      <c r="AD274" s="109"/>
      <c r="AE274" s="109"/>
      <c r="AF274" s="109"/>
      <c r="AG274" s="109"/>
      <c r="AH274" s="109"/>
      <c r="AI274" s="109"/>
      <c r="AJ274" s="109"/>
      <c r="AK274" s="109"/>
      <c r="AL274" s="109"/>
      <c r="AM274" s="109"/>
      <c r="AN274" s="109"/>
      <c r="AO274" s="109"/>
      <c r="AP274" s="109"/>
      <c r="AQ274" s="109"/>
      <c r="AR274" s="109"/>
      <c r="AS274" s="109"/>
      <c r="AT274" s="109"/>
      <c r="AU274" s="109"/>
      <c r="AV274" s="109"/>
      <c r="AW274" s="109"/>
      <c r="AX274" s="109"/>
      <c r="AY274" s="109"/>
      <c r="AZ274" s="109"/>
    </row>
    <row r="275" spans="1:52" s="130" customFormat="1" ht="15" x14ac:dyDescent="0.25">
      <c r="A275" s="221" t="s">
        <v>176</v>
      </c>
      <c r="B275" s="160">
        <v>2019</v>
      </c>
      <c r="C275" s="1163">
        <f>HLOOKUP('[4]Advanced Controls'!$B$374,[4]TAM_Area!$C$279:$J$328,$B275-2010,FALSE)*'[4]Advanced Controls'!$G$90*'[4]Advanced Controls'!$G$101*10^6/10^9</f>
        <v>1021.6133450345384</v>
      </c>
      <c r="D275" s="1164">
        <f>HLOOKUP('[4]Advanced Controls'!$B$374,[4]TAM_Area!$C$279:$J$328,$B275-2010,FALSE)*'[4]Advanced Controls'!$G$90*'[4]Advanced Controls'!$G$102*10^6/10^9</f>
        <v>1542.2209648354929</v>
      </c>
      <c r="E275" s="1164">
        <f>HLOOKUP('[4]Advanced Controls'!$B$374,[4]TAM_Area!$C$279:$J$328,$B275-2010,FALSE)*'[4]Advanced Controls'!$G$90*'[4]Advanced Controls'!$G$103*10^6/10^9</f>
        <v>501.00572523358386</v>
      </c>
      <c r="F275" s="1164"/>
      <c r="G275" s="1164"/>
      <c r="H275" s="1318"/>
      <c r="I275" s="1319">
        <f>HLOOKUP('[4]Advanced Controls'!$C$374,[4]TAM_Area!$K$279:$R$328,$B275-2010,FALSE)*'[4]Advanced Controls'!$G$68*'[4]Advanced Controls'!$G$79*10^6/10^9</f>
        <v>153.0439087311631</v>
      </c>
      <c r="J275" s="1320">
        <f>HLOOKUP('[4]Advanced Controls'!$C$374,[4]TAM_Area!$K$279:$R$328,$B275-2010,FALSE)*'[4]Advanced Controls'!$G$68*'[4]Advanced Controls'!$G$80*10^6/10^9</f>
        <v>234.89185514139689</v>
      </c>
      <c r="K275" s="1320">
        <f>HLOOKUP('[4]Advanced Controls'!$C$374,[4]TAM_Area!$K$279:$R$328,$B275-2010,FALSE)*'[4]Advanced Controls'!$G$68*'[4]Advanced Controls'!$G$81*10^6/10^9</f>
        <v>71.195962320929311</v>
      </c>
      <c r="L275" s="1320"/>
      <c r="M275" s="1171"/>
      <c r="N275" s="1321"/>
      <c r="O275" s="1331">
        <f t="shared" si="7"/>
        <v>1174.6572537657014</v>
      </c>
      <c r="P275" s="1332">
        <f t="shared" si="6"/>
        <v>1777.1128199768898</v>
      </c>
      <c r="Q275" s="1332">
        <f t="shared" si="6"/>
        <v>572.20168755451323</v>
      </c>
      <c r="R275" s="1177"/>
      <c r="S275" s="1177"/>
      <c r="T275" s="1322"/>
      <c r="U275" s="220" t="s">
        <v>169</v>
      </c>
      <c r="V275" s="152"/>
      <c r="W275" s="152"/>
      <c r="X275" s="109"/>
      <c r="Y275" s="109"/>
      <c r="Z275" s="109"/>
      <c r="AA275" s="109"/>
      <c r="AB275" s="109"/>
      <c r="AC275" s="109"/>
      <c r="AD275" s="109"/>
      <c r="AE275" s="109"/>
      <c r="AF275" s="109"/>
      <c r="AG275" s="109"/>
      <c r="AH275" s="109"/>
      <c r="AI275" s="109"/>
      <c r="AJ275" s="109"/>
      <c r="AK275" s="109"/>
      <c r="AL275" s="109"/>
      <c r="AM275" s="109"/>
      <c r="AN275" s="109"/>
      <c r="AO275" s="109"/>
      <c r="AP275" s="109"/>
      <c r="AQ275" s="109"/>
      <c r="AR275" s="109"/>
      <c r="AS275" s="109"/>
      <c r="AT275" s="109"/>
      <c r="AU275" s="109"/>
      <c r="AV275" s="109"/>
      <c r="AW275" s="109"/>
      <c r="AX275" s="109"/>
      <c r="AY275" s="109"/>
      <c r="AZ275" s="109"/>
    </row>
    <row r="276" spans="1:52" s="130" customFormat="1" ht="15" x14ac:dyDescent="0.25">
      <c r="A276" s="221" t="s">
        <v>177</v>
      </c>
      <c r="B276" s="160">
        <v>2020</v>
      </c>
      <c r="C276" s="1163">
        <f>HLOOKUP('[4]Advanced Controls'!$B$374,[4]TAM_Area!$C$279:$J$328,$B276-2010,FALSE)*'[4]Advanced Controls'!$G$90*'[4]Advanced Controls'!$G$101*10^6/10^9</f>
        <v>1047.6495458703703</v>
      </c>
      <c r="D276" s="1164">
        <f>HLOOKUP('[4]Advanced Controls'!$B$374,[4]TAM_Area!$C$279:$J$328,$B276-2010,FALSE)*'[4]Advanced Controls'!$G$90*'[4]Advanced Controls'!$G$102*10^6/10^9</f>
        <v>1581.5250469217835</v>
      </c>
      <c r="E276" s="1164">
        <f>HLOOKUP('[4]Advanced Controls'!$B$374,[4]TAM_Area!$C$279:$J$328,$B276-2010,FALSE)*'[4]Advanced Controls'!$G$90*'[4]Advanced Controls'!$G$103*10^6/10^9</f>
        <v>513.77404481895712</v>
      </c>
      <c r="F276" s="1164"/>
      <c r="G276" s="1164"/>
      <c r="H276" s="1318"/>
      <c r="I276" s="1319">
        <f>HLOOKUP('[4]Advanced Controls'!$C$374,[4]TAM_Area!$K$279:$R$328,$B276-2010,FALSE)*'[4]Advanced Controls'!$G$68*'[4]Advanced Controls'!$G$79*10^6/10^9</f>
        <v>159.16799637698236</v>
      </c>
      <c r="J276" s="1320">
        <f>HLOOKUP('[4]Advanced Controls'!$C$374,[4]TAM_Area!$K$279:$R$328,$B276-2010,FALSE)*'[4]Advanced Controls'!$G$68*'[4]Advanced Controls'!$G$80*10^6/10^9</f>
        <v>244.29110742200783</v>
      </c>
      <c r="K276" s="1320">
        <f>HLOOKUP('[4]Advanced Controls'!$C$374,[4]TAM_Area!$K$279:$R$328,$B276-2010,FALSE)*'[4]Advanced Controls'!$G$68*'[4]Advanced Controls'!$G$81*10^6/10^9</f>
        <v>74.044885331956905</v>
      </c>
      <c r="L276" s="1320"/>
      <c r="M276" s="1171"/>
      <c r="N276" s="1321"/>
      <c r="O276" s="1331">
        <f t="shared" si="7"/>
        <v>1206.8175422473525</v>
      </c>
      <c r="P276" s="1332">
        <f t="shared" si="6"/>
        <v>1825.8161543437914</v>
      </c>
      <c r="Q276" s="1332">
        <f t="shared" si="6"/>
        <v>587.81893015091407</v>
      </c>
      <c r="R276" s="1177"/>
      <c r="S276" s="1177"/>
      <c r="T276" s="1322"/>
      <c r="U276" s="220" t="s">
        <v>169</v>
      </c>
      <c r="V276" s="152"/>
      <c r="W276" s="152"/>
      <c r="X276" s="109"/>
      <c r="Y276" s="109"/>
      <c r="Z276" s="109"/>
      <c r="AA276" s="109"/>
      <c r="AB276" s="109"/>
      <c r="AC276" s="109"/>
      <c r="AD276" s="109"/>
      <c r="AE276" s="109"/>
      <c r="AF276" s="109"/>
      <c r="AG276" s="109"/>
      <c r="AH276" s="109"/>
      <c r="AI276" s="109"/>
      <c r="AJ276" s="109"/>
      <c r="AK276" s="109"/>
      <c r="AL276" s="109"/>
      <c r="AM276" s="109"/>
      <c r="AN276" s="109"/>
      <c r="AO276" s="109"/>
      <c r="AP276" s="109"/>
      <c r="AQ276" s="109"/>
      <c r="AR276" s="109"/>
      <c r="AS276" s="109"/>
      <c r="AT276" s="109"/>
      <c r="AU276" s="109"/>
      <c r="AV276" s="109"/>
      <c r="AW276" s="109"/>
      <c r="AX276" s="109"/>
      <c r="AY276" s="109"/>
      <c r="AZ276" s="109"/>
    </row>
    <row r="277" spans="1:52" s="130" customFormat="1" ht="15" x14ac:dyDescent="0.25">
      <c r="A277" s="221" t="s">
        <v>178</v>
      </c>
      <c r="B277" s="160">
        <v>2021</v>
      </c>
      <c r="C277" s="1163">
        <f>HLOOKUP('[4]Advanced Controls'!$B$374,[4]TAM_Area!$C$279:$J$328,$B277-2010,FALSE)*'[4]Advanced Controls'!$G$90*'[4]Advanced Controls'!$G$101*10^6/10^9</f>
        <v>1073.8479349234167</v>
      </c>
      <c r="D277" s="1164">
        <f>HLOOKUP('[4]Advanced Controls'!$B$374,[4]TAM_Area!$C$279:$J$328,$B277-2010,FALSE)*'[4]Advanced Controls'!$G$90*'[4]Advanced Controls'!$G$102*10^6/10^9</f>
        <v>1621.0739673023791</v>
      </c>
      <c r="E277" s="1164">
        <f>HLOOKUP('[4]Advanced Controls'!$B$374,[4]TAM_Area!$C$279:$J$328,$B277-2010,FALSE)*'[4]Advanced Controls'!$G$90*'[4]Advanced Controls'!$G$103*10^6/10^9</f>
        <v>526.62190254445454</v>
      </c>
      <c r="F277" s="1164"/>
      <c r="G277" s="1164"/>
      <c r="H277" s="1318"/>
      <c r="I277" s="1319">
        <f>HLOOKUP('[4]Advanced Controls'!$C$374,[4]TAM_Area!$K$279:$R$328,$B277-2010,FALSE)*'[4]Advanced Controls'!$G$68*'[4]Advanced Controls'!$G$79*10^6/10^9</f>
        <v>165.82650069523356</v>
      </c>
      <c r="J277" s="1320">
        <f>HLOOKUP('[4]Advanced Controls'!$C$374,[4]TAM_Area!$K$279:$R$328,$B277-2010,FALSE)*'[4]Advanced Controls'!$G$68*'[4]Advanced Controls'!$G$80*10^6/10^9</f>
        <v>254.51058263502264</v>
      </c>
      <c r="K277" s="1320">
        <f>HLOOKUP('[4]Advanced Controls'!$C$374,[4]TAM_Area!$K$279:$R$328,$B277-2010,FALSE)*'[4]Advanced Controls'!$G$68*'[4]Advanced Controls'!$G$81*10^6/10^9</f>
        <v>77.142418755444453</v>
      </c>
      <c r="L277" s="1320"/>
      <c r="M277" s="1171"/>
      <c r="N277" s="1321"/>
      <c r="O277" s="1331">
        <f t="shared" si="7"/>
        <v>1239.6744356186503</v>
      </c>
      <c r="P277" s="1332">
        <f t="shared" si="6"/>
        <v>1875.5845499374018</v>
      </c>
      <c r="Q277" s="1332">
        <f t="shared" si="6"/>
        <v>603.76432129989894</v>
      </c>
      <c r="R277" s="1177"/>
      <c r="S277" s="1177"/>
      <c r="T277" s="1322"/>
      <c r="U277" s="220" t="s">
        <v>169</v>
      </c>
      <c r="V277" s="152"/>
      <c r="W277" s="152"/>
      <c r="X277" s="109"/>
      <c r="Y277" s="109"/>
      <c r="Z277" s="109"/>
      <c r="AA277" s="109"/>
      <c r="AB277" s="109"/>
      <c r="AC277" s="109"/>
      <c r="AD277" s="109"/>
      <c r="AE277" s="109"/>
      <c r="AF277" s="109"/>
      <c r="AG277" s="109"/>
      <c r="AH277" s="109"/>
      <c r="AI277" s="109"/>
      <c r="AJ277" s="109"/>
      <c r="AK277" s="109"/>
      <c r="AL277" s="109"/>
      <c r="AM277" s="109"/>
      <c r="AN277" s="109"/>
      <c r="AO277" s="109"/>
      <c r="AP277" s="109"/>
      <c r="AQ277" s="109"/>
      <c r="AR277" s="109"/>
      <c r="AS277" s="109"/>
      <c r="AT277" s="109"/>
      <c r="AU277" s="109"/>
      <c r="AV277" s="109"/>
      <c r="AW277" s="109"/>
      <c r="AX277" s="109"/>
      <c r="AY277" s="109"/>
      <c r="AZ277" s="109"/>
    </row>
    <row r="278" spans="1:52" ht="15" x14ac:dyDescent="0.25">
      <c r="A278" s="221" t="s">
        <v>179</v>
      </c>
      <c r="B278" s="160">
        <v>2022</v>
      </c>
      <c r="C278" s="1163">
        <f>HLOOKUP('[4]Advanced Controls'!$B$374,[4]TAM_Area!$C$279:$J$328,$B278-2010,FALSE)*'[4]Advanced Controls'!$G$90*'[4]Advanced Controls'!$G$101*10^6/10^9</f>
        <v>1100.2216789439942</v>
      </c>
      <c r="D278" s="1164">
        <f>HLOOKUP('[4]Advanced Controls'!$B$374,[4]TAM_Area!$C$279:$J$328,$B278-2010,FALSE)*'[4]Advanced Controls'!$G$90*'[4]Advanced Controls'!$G$102*10^6/10^9</f>
        <v>1660.887602419258</v>
      </c>
      <c r="E278" s="1164">
        <f>HLOOKUP('[4]Advanced Controls'!$B$374,[4]TAM_Area!$C$279:$J$328,$B278-2010,FALSE)*'[4]Advanced Controls'!$G$90*'[4]Advanced Controls'!$G$103*10^6/10^9</f>
        <v>539.55575546873047</v>
      </c>
      <c r="F278" s="1164"/>
      <c r="G278" s="1164"/>
      <c r="H278" s="1318"/>
      <c r="I278" s="1319">
        <f>HLOOKUP('[4]Advanced Controls'!$C$374,[4]TAM_Area!$K$279:$R$328,$B278-2010,FALSE)*'[4]Advanced Controls'!$G$68*'[4]Advanced Controls'!$G$79*10^6/10^9</f>
        <v>173.07140403887328</v>
      </c>
      <c r="J278" s="1320">
        <f>HLOOKUP('[4]Advanced Controls'!$C$374,[4]TAM_Area!$K$279:$R$328,$B278-2010,FALSE)*'[4]Advanced Controls'!$G$68*'[4]Advanced Controls'!$G$80*10^6/10^9</f>
        <v>265.63006331750427</v>
      </c>
      <c r="K278" s="1320">
        <f>HLOOKUP('[4]Advanced Controls'!$C$374,[4]TAM_Area!$K$279:$R$328,$B278-2010,FALSE)*'[4]Advanced Controls'!$G$68*'[4]Advanced Controls'!$G$81*10^6/10^9</f>
        <v>80.512744760242327</v>
      </c>
      <c r="L278" s="1320"/>
      <c r="M278" s="1171"/>
      <c r="N278" s="1321"/>
      <c r="O278" s="1331">
        <f t="shared" si="7"/>
        <v>1273.2930829828674</v>
      </c>
      <c r="P278" s="1332">
        <f t="shared" si="6"/>
        <v>1926.5176657367622</v>
      </c>
      <c r="Q278" s="1332">
        <f t="shared" si="6"/>
        <v>620.06850022897277</v>
      </c>
      <c r="R278" s="1177"/>
      <c r="S278" s="1177"/>
      <c r="T278" s="1322"/>
      <c r="U278" s="220" t="s">
        <v>169</v>
      </c>
      <c r="V278" s="152"/>
      <c r="W278" s="152"/>
    </row>
    <row r="279" spans="1:52" ht="15.6" thickBot="1" x14ac:dyDescent="0.3">
      <c r="A279" s="228" t="s">
        <v>180</v>
      </c>
      <c r="B279" s="160">
        <v>2023</v>
      </c>
      <c r="C279" s="1163">
        <f>HLOOKUP('[4]Advanced Controls'!$B$374,[4]TAM_Area!$C$279:$J$328,$B279-2010,FALSE)*'[4]Advanced Controls'!$G$90*'[4]Advanced Controls'!$G$101*10^6/10^9</f>
        <v>1126.7204904524549</v>
      </c>
      <c r="D279" s="1164">
        <f>HLOOKUP('[4]Advanced Controls'!$B$374,[4]TAM_Area!$C$279:$J$328,$B279-2010,FALSE)*'[4]Advanced Controls'!$G$90*'[4]Advanced Controls'!$G$102*10^6/10^9</f>
        <v>1700.8900386151074</v>
      </c>
      <c r="E279" s="1164">
        <f>HLOOKUP('[4]Advanced Controls'!$B$374,[4]TAM_Area!$C$279:$J$328,$B279-2010,FALSE)*'[4]Advanced Controls'!$G$90*'[4]Advanced Controls'!$G$103*10^6/10^9</f>
        <v>552.55094228980283</v>
      </c>
      <c r="F279" s="1164"/>
      <c r="G279" s="1164"/>
      <c r="H279" s="1318"/>
      <c r="I279" s="1319">
        <f>HLOOKUP('[4]Advanced Controls'!$C$374,[4]TAM_Area!$K$279:$R$328,$B279-2010,FALSE)*'[4]Advanced Controls'!$G$68*'[4]Advanced Controls'!$G$79*10^6/10^9</f>
        <v>180.94509343962341</v>
      </c>
      <c r="J279" s="1320">
        <f>HLOOKUP('[4]Advanced Controls'!$C$374,[4]TAM_Area!$K$279:$R$328,$B279-2010,FALSE)*'[4]Advanced Controls'!$G$68*'[4]Advanced Controls'!$G$80*10^6/10^9</f>
        <v>277.7146051034706</v>
      </c>
      <c r="K279" s="1320">
        <f>HLOOKUP('[4]Advanced Controls'!$C$374,[4]TAM_Area!$K$279:$R$328,$B279-2010,FALSE)*'[4]Advanced Controls'!$G$68*'[4]Advanced Controls'!$G$81*10^6/10^9</f>
        <v>84.175581775776294</v>
      </c>
      <c r="L279" s="1320"/>
      <c r="M279" s="1171"/>
      <c r="N279" s="1321"/>
      <c r="O279" s="1331">
        <f t="shared" si="7"/>
        <v>1307.6655838920783</v>
      </c>
      <c r="P279" s="1332">
        <f t="shared" si="6"/>
        <v>1978.604643718578</v>
      </c>
      <c r="Q279" s="1332">
        <f t="shared" si="6"/>
        <v>636.72652406557916</v>
      </c>
      <c r="R279" s="1177"/>
      <c r="S279" s="1177"/>
      <c r="T279" s="1322"/>
      <c r="U279" s="220" t="s">
        <v>169</v>
      </c>
      <c r="V279" s="152"/>
      <c r="W279" s="152"/>
    </row>
    <row r="280" spans="1:52" ht="15" x14ac:dyDescent="0.25">
      <c r="A280" s="216" t="s">
        <v>181</v>
      </c>
      <c r="B280" s="160">
        <v>2024</v>
      </c>
      <c r="C280" s="1163">
        <f>HLOOKUP('[4]Advanced Controls'!$B$374,[4]TAM_Area!$C$279:$J$328,$B280-2010,FALSE)*'[4]Advanced Controls'!$G$90*'[4]Advanced Controls'!$G$101*10^6/10^9</f>
        <v>1153.2741836355003</v>
      </c>
      <c r="D280" s="1164">
        <f>HLOOKUP('[4]Advanced Controls'!$B$374,[4]TAM_Area!$C$279:$J$328,$B280-2010,FALSE)*'[4]Advanced Controls'!$G$90*'[4]Advanced Controls'!$G$102*10^6/10^9</f>
        <v>1740.9753238355322</v>
      </c>
      <c r="E280" s="1164">
        <f>HLOOKUP('[4]Advanced Controls'!$B$374,[4]TAM_Area!$C$279:$J$328,$B280-2010,FALSE)*'[4]Advanced Controls'!$G$90*'[4]Advanced Controls'!$G$103*10^6/10^9</f>
        <v>565.57304343546855</v>
      </c>
      <c r="F280" s="1164"/>
      <c r="G280" s="1164"/>
      <c r="H280" s="1318"/>
      <c r="I280" s="1319">
        <f>HLOOKUP('[4]Advanced Controls'!$C$374,[4]TAM_Area!$K$279:$R$328,$B280-2010,FALSE)*'[4]Advanced Controls'!$G$68*'[4]Advanced Controls'!$G$79*10^6/10^9</f>
        <v>189.48647932392848</v>
      </c>
      <c r="J280" s="1320">
        <f>HLOOKUP('[4]Advanced Controls'!$C$374,[4]TAM_Area!$K$279:$R$328,$B280-2010,FALSE)*'[4]Advanced Controls'!$G$68*'[4]Advanced Controls'!$G$80*10^6/10^9</f>
        <v>290.82392773170551</v>
      </c>
      <c r="K280" s="1320">
        <f>HLOOKUP('[4]Advanced Controls'!$C$374,[4]TAM_Area!$K$279:$R$328,$B280-2010,FALSE)*'[4]Advanced Controls'!$G$68*'[4]Advanced Controls'!$G$81*10^6/10^9</f>
        <v>88.149030916151489</v>
      </c>
      <c r="L280" s="1320"/>
      <c r="M280" s="1171"/>
      <c r="N280" s="1321"/>
      <c r="O280" s="1331">
        <f t="shared" si="7"/>
        <v>1342.7606629594288</v>
      </c>
      <c r="P280" s="1332">
        <f t="shared" si="6"/>
        <v>2031.7992515672377</v>
      </c>
      <c r="Q280" s="1332">
        <f t="shared" si="6"/>
        <v>653.72207435161999</v>
      </c>
      <c r="R280" s="1177"/>
      <c r="S280" s="1177"/>
      <c r="T280" s="1322"/>
      <c r="U280" s="220" t="s">
        <v>169</v>
      </c>
      <c r="V280" s="152"/>
      <c r="W280" s="152"/>
    </row>
    <row r="281" spans="1:52" ht="15" x14ac:dyDescent="0.25">
      <c r="A281" s="221" t="s">
        <v>182</v>
      </c>
      <c r="B281" s="160">
        <v>2025</v>
      </c>
      <c r="C281" s="1163">
        <f>HLOOKUP('[4]Advanced Controls'!$B$374,[4]TAM_Area!$C$279:$J$328,$B281-2010,FALSE)*'[4]Advanced Controls'!$G$90*'[4]Advanced Controls'!$G$101*10^6/10^9</f>
        <v>1179.8281173801247</v>
      </c>
      <c r="D281" s="1164">
        <f>HLOOKUP('[4]Advanced Controls'!$B$374,[4]TAM_Area!$C$279:$J$328,$B281-2010,FALSE)*'[4]Advanced Controls'!$G$90*'[4]Advanced Controls'!$G$102*10^6/10^9</f>
        <v>1781.060972206177</v>
      </c>
      <c r="E281" s="1164">
        <f>HLOOKUP('[4]Advanced Controls'!$B$374,[4]TAM_Area!$C$279:$J$328,$B281-2010,FALSE)*'[4]Advanced Controls'!$G$90*'[4]Advanced Controls'!$G$103*10^6/10^9</f>
        <v>578.59526255407286</v>
      </c>
      <c r="F281" s="1164"/>
      <c r="G281" s="1164"/>
      <c r="H281" s="1318"/>
      <c r="I281" s="1319">
        <f>HLOOKUP('[4]Advanced Controls'!$C$374,[4]TAM_Area!$K$279:$R$328,$B281-2010,FALSE)*'[4]Advanced Controls'!$G$68*'[4]Advanced Controls'!$G$79*10^6/10^9</f>
        <v>198.73618726428091</v>
      </c>
      <c r="J281" s="1320">
        <f>HLOOKUP('[4]Advanced Controls'!$C$374,[4]TAM_Area!$K$279:$R$328,$B281-2010,FALSE)*'[4]Advanced Controls'!$G$68*'[4]Advanced Controls'!$G$80*10^6/10^9</f>
        <v>305.02038334786482</v>
      </c>
      <c r="K281" s="1320">
        <f>HLOOKUP('[4]Advanced Controls'!$C$374,[4]TAM_Area!$K$279:$R$328,$B281-2010,FALSE)*'[4]Advanced Controls'!$G$68*'[4]Advanced Controls'!$G$81*10^6/10^9</f>
        <v>92.45199118069705</v>
      </c>
      <c r="L281" s="1320"/>
      <c r="M281" s="1171"/>
      <c r="N281" s="1321"/>
      <c r="O281" s="1331">
        <f t="shared" si="7"/>
        <v>1378.5643046444056</v>
      </c>
      <c r="P281" s="1332">
        <f t="shared" si="6"/>
        <v>2086.0813555540417</v>
      </c>
      <c r="Q281" s="1332">
        <f t="shared" si="6"/>
        <v>671.04725373476992</v>
      </c>
      <c r="R281" s="1177"/>
      <c r="S281" s="1177"/>
      <c r="T281" s="1322"/>
      <c r="U281" s="220" t="s">
        <v>169</v>
      </c>
      <c r="V281" s="152"/>
      <c r="W281" s="152"/>
    </row>
    <row r="282" spans="1:52" ht="15" x14ac:dyDescent="0.25">
      <c r="A282" s="221" t="s">
        <v>183</v>
      </c>
      <c r="B282" s="160">
        <v>2026</v>
      </c>
      <c r="C282" s="1163">
        <f>HLOOKUP('[4]Advanced Controls'!$B$374,[4]TAM_Area!$C$279:$J$328,$B282-2010,FALSE)*'[4]Advanced Controls'!$G$90*'[4]Advanced Controls'!$G$101*10^6/10^9</f>
        <v>1206.3595999270119</v>
      </c>
      <c r="D282" s="1164">
        <f>HLOOKUP('[4]Advanced Controls'!$B$374,[4]TAM_Area!$C$279:$J$328,$B282-2010,FALSE)*'[4]Advanced Controls'!$G$90*'[4]Advanced Controls'!$G$102*10^6/10^9</f>
        <v>1821.11272839246</v>
      </c>
      <c r="E282" s="1164">
        <f>HLOOKUP('[4]Advanced Controls'!$B$374,[4]TAM_Area!$C$279:$J$328,$B282-2010,FALSE)*'[4]Advanced Controls'!$G$90*'[4]Advanced Controls'!$G$103*10^6/10^9</f>
        <v>591.60647146156418</v>
      </c>
      <c r="F282" s="1164"/>
      <c r="G282" s="1164"/>
      <c r="H282" s="1318"/>
      <c r="I282" s="1319">
        <f>HLOOKUP('[4]Advanced Controls'!$C$374,[4]TAM_Area!$K$279:$R$328,$B282-2010,FALSE)*'[4]Advanced Controls'!$G$68*'[4]Advanced Controls'!$G$79*10^6/10^9</f>
        <v>208.73948807389078</v>
      </c>
      <c r="J282" s="1320">
        <f>HLOOKUP('[4]Advanced Controls'!$C$374,[4]TAM_Area!$K$279:$R$328,$B282-2010,FALSE)*'[4]Advanced Controls'!$G$68*'[4]Advanced Controls'!$G$80*10^6/10^9</f>
        <v>320.37345361500076</v>
      </c>
      <c r="K282" s="1320">
        <f>HLOOKUP('[4]Advanced Controls'!$C$374,[4]TAM_Area!$K$279:$R$328,$B282-2010,FALSE)*'[4]Advanced Controls'!$G$68*'[4]Advanced Controls'!$G$81*10^6/10^9</f>
        <v>97.105522532780753</v>
      </c>
      <c r="L282" s="1320"/>
      <c r="M282" s="1171"/>
      <c r="N282" s="1321"/>
      <c r="O282" s="1331">
        <f t="shared" si="7"/>
        <v>1415.0990880009026</v>
      </c>
      <c r="P282" s="1332">
        <f t="shared" si="6"/>
        <v>2141.4861820074607</v>
      </c>
      <c r="Q282" s="1332">
        <f t="shared" si="6"/>
        <v>688.71199399434499</v>
      </c>
      <c r="R282" s="1177"/>
      <c r="S282" s="1177"/>
      <c r="T282" s="1322"/>
      <c r="U282" s="220" t="s">
        <v>169</v>
      </c>
      <c r="V282" s="152"/>
      <c r="W282" s="152"/>
    </row>
    <row r="283" spans="1:52" ht="15" x14ac:dyDescent="0.25">
      <c r="A283" s="221" t="s">
        <v>184</v>
      </c>
      <c r="B283" s="160">
        <v>2027</v>
      </c>
      <c r="C283" s="1163">
        <f>HLOOKUP('[4]Advanced Controls'!$B$374,[4]TAM_Area!$C$279:$J$328,$B283-2010,FALSE)*'[4]Advanced Controls'!$G$90*'[4]Advanced Controls'!$G$101*10^6/10^9</f>
        <v>1232.8703888272141</v>
      </c>
      <c r="D283" s="1164">
        <f>HLOOKUP('[4]Advanced Controls'!$B$374,[4]TAM_Area!$C$279:$J$328,$B283-2010,FALSE)*'[4]Advanced Controls'!$G$90*'[4]Advanced Controls'!$G$102*10^6/10^9</f>
        <v>1861.1332455821971</v>
      </c>
      <c r="E283" s="1164">
        <f>HLOOKUP('[4]Advanced Controls'!$B$374,[4]TAM_Area!$C$279:$J$328,$B283-2010,FALSE)*'[4]Advanced Controls'!$G$90*'[4]Advanced Controls'!$G$103*10^6/10^9</f>
        <v>604.60753207223115</v>
      </c>
      <c r="F283" s="1164"/>
      <c r="G283" s="1164"/>
      <c r="H283" s="1318"/>
      <c r="I283" s="1319">
        <f>HLOOKUP('[4]Advanced Controls'!$C$374,[4]TAM_Area!$K$279:$R$328,$B283-2010,FALSE)*'[4]Advanced Controls'!$G$68*'[4]Advanced Controls'!$G$79*10^6/10^9</f>
        <v>219.54504935888119</v>
      </c>
      <c r="J283" s="1320">
        <f>HLOOKUP('[4]Advanced Controls'!$C$374,[4]TAM_Area!$K$279:$R$328,$B283-2010,FALSE)*'[4]Advanced Controls'!$G$68*'[4]Advanced Controls'!$G$80*10^6/10^9</f>
        <v>336.95783359534971</v>
      </c>
      <c r="K283" s="1320">
        <f>HLOOKUP('[4]Advanced Controls'!$C$374,[4]TAM_Area!$K$279:$R$328,$B283-2010,FALSE)*'[4]Advanced Controls'!$G$68*'[4]Advanced Controls'!$G$81*10^6/10^9</f>
        <v>102.13226512241263</v>
      </c>
      <c r="L283" s="1320"/>
      <c r="M283" s="1171"/>
      <c r="N283" s="1321"/>
      <c r="O283" s="1331">
        <f t="shared" si="7"/>
        <v>1452.4154381860953</v>
      </c>
      <c r="P283" s="1332">
        <f t="shared" si="6"/>
        <v>2198.0910791775468</v>
      </c>
      <c r="Q283" s="1332">
        <f t="shared" si="6"/>
        <v>706.73979719464376</v>
      </c>
      <c r="R283" s="1177"/>
      <c r="S283" s="1177"/>
      <c r="T283" s="1322"/>
      <c r="U283" s="220" t="s">
        <v>169</v>
      </c>
      <c r="V283" s="152"/>
      <c r="W283" s="152"/>
    </row>
    <row r="284" spans="1:52" ht="15" x14ac:dyDescent="0.25">
      <c r="A284" s="221" t="s">
        <v>185</v>
      </c>
      <c r="B284" s="160">
        <v>2028</v>
      </c>
      <c r="C284" s="1163">
        <f>HLOOKUP('[4]Advanced Controls'!$B$374,[4]TAM_Area!$C$279:$J$328,$B284-2010,FALSE)*'[4]Advanced Controls'!$G$90*'[4]Advanced Controls'!$G$101*10^6/10^9</f>
        <v>1259.3599638998451</v>
      </c>
      <c r="D284" s="1164">
        <f>HLOOKUP('[4]Advanced Controls'!$B$374,[4]TAM_Area!$C$279:$J$328,$B284-2010,FALSE)*'[4]Advanced Controls'!$G$90*'[4]Advanced Controls'!$G$102*10^6/10^9</f>
        <v>1901.1217385136533</v>
      </c>
      <c r="E284" s="1164">
        <f>HLOOKUP('[4]Advanced Controls'!$B$374,[4]TAM_Area!$C$279:$J$328,$B284-2010,FALSE)*'[4]Advanced Controls'!$G$90*'[4]Advanced Controls'!$G$103*10^6/10^9</f>
        <v>617.59818928603659</v>
      </c>
      <c r="F284" s="1164"/>
      <c r="G284" s="1164"/>
      <c r="H284" s="1318"/>
      <c r="I284" s="1319">
        <f>HLOOKUP('[4]Advanced Controls'!$C$374,[4]TAM_Area!$K$279:$R$328,$B284-2010,FALSE)*'[4]Advanced Controls'!$G$68*'[4]Advanced Controls'!$G$79*10^6/10^9</f>
        <v>231.20048630711497</v>
      </c>
      <c r="J284" s="1320">
        <f>HLOOKUP('[4]Advanced Controls'!$C$374,[4]TAM_Area!$K$279:$R$328,$B284-2010,FALSE)*'[4]Advanced Controls'!$G$68*'[4]Advanced Controls'!$G$80*10^6/10^9</f>
        <v>354.84660309916165</v>
      </c>
      <c r="K284" s="1320">
        <f>HLOOKUP('[4]Advanced Controls'!$C$374,[4]TAM_Area!$K$279:$R$328,$B284-2010,FALSE)*'[4]Advanced Controls'!$G$68*'[4]Advanced Controls'!$G$81*10^6/10^9</f>
        <v>107.55436951506822</v>
      </c>
      <c r="L284" s="1320"/>
      <c r="M284" s="1171"/>
      <c r="N284" s="1321"/>
      <c r="O284" s="1331">
        <f t="shared" si="7"/>
        <v>1490.56045020696</v>
      </c>
      <c r="P284" s="1332">
        <f t="shared" si="7"/>
        <v>2255.968341612815</v>
      </c>
      <c r="Q284" s="1332">
        <f t="shared" si="7"/>
        <v>725.15255880110476</v>
      </c>
      <c r="R284" s="1177"/>
      <c r="S284" s="1177"/>
      <c r="T284" s="1322"/>
      <c r="U284" s="220" t="s">
        <v>169</v>
      </c>
      <c r="V284" s="152"/>
      <c r="W284" s="152"/>
    </row>
    <row r="285" spans="1:52" ht="15.6" thickBot="1" x14ac:dyDescent="0.3">
      <c r="A285" s="228" t="s">
        <v>186</v>
      </c>
      <c r="B285" s="160">
        <v>2029</v>
      </c>
      <c r="C285" s="1163">
        <f>HLOOKUP('[4]Advanced Controls'!$B$374,[4]TAM_Area!$C$279:$J$328,$B285-2010,FALSE)*'[4]Advanced Controls'!$G$90*'[4]Advanced Controls'!$G$101*10^6/10^9</f>
        <v>1285.8363650912004</v>
      </c>
      <c r="D285" s="1164">
        <f>HLOOKUP('[4]Advanced Controls'!$B$374,[4]TAM_Area!$C$279:$J$328,$B285-2010,FALSE)*'[4]Advanced Controls'!$G$90*'[4]Advanced Controls'!$G$102*10^6/10^9</f>
        <v>1941.0903442382814</v>
      </c>
      <c r="E285" s="1164">
        <f>HLOOKUP('[4]Advanced Controls'!$B$374,[4]TAM_Area!$C$279:$J$328,$B285-2010,FALSE)*'[4]Advanced Controls'!$G$90*'[4]Advanced Controls'!$G$103*10^6/10^9</f>
        <v>630.58238594411955</v>
      </c>
      <c r="F285" s="1164"/>
      <c r="G285" s="1164"/>
      <c r="H285" s="1318"/>
      <c r="I285" s="1319">
        <f>HLOOKUP('[4]Advanced Controls'!$C$374,[4]TAM_Area!$K$279:$R$328,$B285-2010,FALSE)*'[4]Advanced Controls'!$G$68*'[4]Advanced Controls'!$G$79*10^6/10^9</f>
        <v>243.7544268259</v>
      </c>
      <c r="J285" s="1320">
        <f>HLOOKUP('[4]Advanced Controls'!$C$374,[4]TAM_Area!$K$279:$R$328,$B285-2010,FALSE)*'[4]Advanced Controls'!$G$68*'[4]Advanced Controls'!$G$80*10^6/10^9</f>
        <v>374.11439625891467</v>
      </c>
      <c r="K285" s="1320">
        <f>HLOOKUP('[4]Advanced Controls'!$C$374,[4]TAM_Area!$K$279:$R$328,$B285-2010,FALSE)*'[4]Advanced Controls'!$G$68*'[4]Advanced Controls'!$G$81*10^6/10^9</f>
        <v>113.39445739288527</v>
      </c>
      <c r="L285" s="1320"/>
      <c r="M285" s="1171"/>
      <c r="N285" s="1321"/>
      <c r="O285" s="1331">
        <f t="shared" si="7"/>
        <v>1529.5907919171004</v>
      </c>
      <c r="P285" s="1332">
        <f t="shared" si="7"/>
        <v>2315.2047404971963</v>
      </c>
      <c r="Q285" s="1332">
        <f t="shared" si="7"/>
        <v>743.97684333700477</v>
      </c>
      <c r="R285" s="1177"/>
      <c r="S285" s="1177"/>
      <c r="T285" s="1322"/>
      <c r="U285" s="220" t="s">
        <v>169</v>
      </c>
      <c r="V285" s="152"/>
      <c r="W285" s="152"/>
    </row>
    <row r="286" spans="1:52" ht="15" x14ac:dyDescent="0.25">
      <c r="A286" s="178" t="s">
        <v>187</v>
      </c>
      <c r="B286" s="160">
        <v>2030</v>
      </c>
      <c r="C286" s="1163">
        <f>HLOOKUP('[4]Advanced Controls'!$B$374,[4]TAM_Area!$C$279:$J$328,$B286-2010,FALSE)*'[4]Advanced Controls'!$G$90*'[4]Advanced Controls'!$G$101*10^6/10^9</f>
        <v>1312.3046926856528</v>
      </c>
      <c r="D286" s="1164">
        <f>HLOOKUP('[4]Advanced Controls'!$B$374,[4]TAM_Area!$C$279:$J$328,$B286-2010,FALSE)*'[4]Advanced Controls'!$G$90*'[4]Advanced Controls'!$G$102*10^6/10^9</f>
        <v>1981.0467621127154</v>
      </c>
      <c r="E286" s="1164">
        <f>HLOOKUP('[4]Advanced Controls'!$B$374,[4]TAM_Area!$C$279:$J$328,$B286-2010,FALSE)*'[4]Advanced Controls'!$G$90*'[4]Advanced Controls'!$G$103*10^6/10^9</f>
        <v>643.56262325859029</v>
      </c>
      <c r="F286" s="1164"/>
      <c r="G286" s="1164"/>
      <c r="H286" s="1318"/>
      <c r="I286" s="1319">
        <f>HLOOKUP('[4]Advanced Controls'!$C$374,[4]TAM_Area!$K$279:$R$328,$B286-2010,FALSE)*'[4]Advanced Controls'!$G$68*'[4]Advanced Controls'!$G$79*10^6/10^9</f>
        <v>257.25506409968631</v>
      </c>
      <c r="J286" s="1320">
        <f>HLOOKUP('[4]Advanced Controls'!$C$374,[4]TAM_Area!$K$279:$R$328,$B286-2010,FALSE)*'[4]Advanced Controls'!$G$68*'[4]Advanced Controls'!$G$80*10^6/10^9</f>
        <v>394.83517999426266</v>
      </c>
      <c r="K286" s="1320">
        <f>HLOOKUP('[4]Advanced Controls'!$C$374,[4]TAM_Area!$K$279:$R$328,$B286-2010,FALSE)*'[4]Advanced Controls'!$G$68*'[4]Advanced Controls'!$G$81*10^6/10^9</f>
        <v>119.67494820510996</v>
      </c>
      <c r="L286" s="1320"/>
      <c r="M286" s="1171"/>
      <c r="N286" s="1321"/>
      <c r="O286" s="1331">
        <f t="shared" si="7"/>
        <v>1569.559756785339</v>
      </c>
      <c r="P286" s="1332">
        <f t="shared" si="7"/>
        <v>2375.8819421069779</v>
      </c>
      <c r="Q286" s="1332">
        <f t="shared" si="7"/>
        <v>763.23757146370031</v>
      </c>
      <c r="R286" s="1177"/>
      <c r="S286" s="1177"/>
      <c r="T286" s="1322"/>
      <c r="U286" s="220" t="s">
        <v>169</v>
      </c>
      <c r="V286" s="152"/>
      <c r="W286" s="152"/>
    </row>
    <row r="287" spans="1:52" ht="15" x14ac:dyDescent="0.25">
      <c r="A287" s="179" t="s">
        <v>188</v>
      </c>
      <c r="B287" s="160">
        <v>2031</v>
      </c>
      <c r="C287" s="1163">
        <f>HLOOKUP('[4]Advanced Controls'!$B$374,[4]TAM_Area!$C$279:$J$328,$B287-2010,FALSE)*'[4]Advanced Controls'!$G$90*'[4]Advanced Controls'!$G$101*10^6/10^9</f>
        <v>1338.7577176473055</v>
      </c>
      <c r="D287" s="1164">
        <f>HLOOKUP('[4]Advanced Controls'!$B$374,[4]TAM_Area!$C$279:$J$328,$B287-2010,FALSE)*'[4]Advanced Controls'!$G$90*'[4]Advanced Controls'!$G$102*10^6/10^9</f>
        <v>2020.9800792306492</v>
      </c>
      <c r="E287" s="1164">
        <f>HLOOKUP('[4]Advanced Controls'!$B$374,[4]TAM_Area!$C$279:$J$328,$B287-2010,FALSE)*'[4]Advanced Controls'!$G$90*'[4]Advanced Controls'!$G$103*10^6/10^9</f>
        <v>656.5353560639619</v>
      </c>
      <c r="F287" s="1164"/>
      <c r="G287" s="1164"/>
      <c r="H287" s="1318"/>
      <c r="I287" s="1319">
        <f>HLOOKUP('[4]Advanced Controls'!$C$374,[4]TAM_Area!$K$279:$R$328,$B287-2010,FALSE)*'[4]Advanced Controls'!$G$68*'[4]Advanced Controls'!$G$79*10^6/10^9</f>
        <v>271.74889770266969</v>
      </c>
      <c r="J287" s="1320">
        <f>HLOOKUP('[4]Advanced Controls'!$C$374,[4]TAM_Area!$K$279:$R$328,$B287-2010,FALSE)*'[4]Advanced Controls'!$G$68*'[4]Advanced Controls'!$G$80*10^6/10^9</f>
        <v>417.0803218711327</v>
      </c>
      <c r="K287" s="1320">
        <f>HLOOKUP('[4]Advanced Controls'!$C$374,[4]TAM_Area!$K$279:$R$328,$B287-2010,FALSE)*'[4]Advanced Controls'!$G$68*'[4]Advanced Controls'!$G$81*10^6/10^9</f>
        <v>126.41747353420662</v>
      </c>
      <c r="L287" s="1320"/>
      <c r="M287" s="1171"/>
      <c r="N287" s="1321"/>
      <c r="O287" s="1331">
        <f t="shared" si="7"/>
        <v>1610.5066153499752</v>
      </c>
      <c r="P287" s="1332">
        <f t="shared" si="7"/>
        <v>2438.0604011017817</v>
      </c>
      <c r="Q287" s="1332">
        <f t="shared" si="7"/>
        <v>782.95282959816848</v>
      </c>
      <c r="R287" s="1177"/>
      <c r="S287" s="1177"/>
      <c r="T287" s="1322"/>
      <c r="U287" s="220" t="s">
        <v>169</v>
      </c>
      <c r="V287" s="152"/>
      <c r="W287" s="152"/>
    </row>
    <row r="288" spans="1:52" ht="15.6" thickBot="1" x14ac:dyDescent="0.3">
      <c r="A288" s="180" t="s">
        <v>189</v>
      </c>
      <c r="B288" s="160">
        <v>2032</v>
      </c>
      <c r="C288" s="1163">
        <f>HLOOKUP('[4]Advanced Controls'!$B$374,[4]TAM_Area!$C$279:$J$328,$B288-2010,FALSE)*'[4]Advanced Controls'!$G$90*'[4]Advanced Controls'!$G$101*10^6/10^9</f>
        <v>1365.1866047298622</v>
      </c>
      <c r="D288" s="1164">
        <f>HLOOKUP('[4]Advanced Controls'!$B$374,[4]TAM_Area!$C$279:$J$328,$B288-2010,FALSE)*'[4]Advanced Controls'!$G$90*'[4]Advanced Controls'!$G$102*10^6/10^9</f>
        <v>2060.8769579608415</v>
      </c>
      <c r="E288" s="1164">
        <f>HLOOKUP('[4]Advanced Controls'!$B$374,[4]TAM_Area!$C$279:$J$328,$B288-2010,FALSE)*'[4]Advanced Controls'!$G$90*'[4]Advanced Controls'!$G$103*10^6/10^9</f>
        <v>669.49625149888334</v>
      </c>
      <c r="F288" s="1164"/>
      <c r="G288" s="1164"/>
      <c r="H288" s="1318"/>
      <c r="I288" s="1319">
        <f>HLOOKUP('[4]Advanced Controls'!$C$374,[4]TAM_Area!$K$279:$R$328,$B288-2010,FALSE)*'[4]Advanced Controls'!$G$68*'[4]Advanced Controls'!$G$79*10^6/10^9</f>
        <v>287.28192162948085</v>
      </c>
      <c r="J288" s="1320">
        <f>HLOOKUP('[4]Advanced Controls'!$C$374,[4]TAM_Area!$K$279:$R$328,$B288-2010,FALSE)*'[4]Advanced Controls'!$G$68*'[4]Advanced Controls'!$G$80*10^6/10^9</f>
        <v>440.92041349172433</v>
      </c>
      <c r="K288" s="1320">
        <f>HLOOKUP('[4]Advanced Controls'!$C$374,[4]TAM_Area!$K$279:$R$328,$B288-2010,FALSE)*'[4]Advanced Controls'!$G$68*'[4]Advanced Controls'!$G$81*10^6/10^9</f>
        <v>133.64342976723739</v>
      </c>
      <c r="L288" s="1320"/>
      <c r="M288" s="1171"/>
      <c r="N288" s="1321"/>
      <c r="O288" s="1331">
        <f t="shared" si="7"/>
        <v>1652.4685263593431</v>
      </c>
      <c r="P288" s="1332">
        <f t="shared" si="7"/>
        <v>2501.797371452566</v>
      </c>
      <c r="Q288" s="1332">
        <f t="shared" si="7"/>
        <v>803.13968126612076</v>
      </c>
      <c r="R288" s="1177"/>
      <c r="S288" s="1177"/>
      <c r="T288" s="1322"/>
      <c r="U288" s="220" t="s">
        <v>169</v>
      </c>
      <c r="V288" s="152"/>
      <c r="W288" s="152"/>
    </row>
    <row r="289" spans="2:23" ht="15" x14ac:dyDescent="0.25">
      <c r="B289" s="160">
        <v>2033</v>
      </c>
      <c r="C289" s="1163">
        <f>HLOOKUP('[4]Advanced Controls'!$B$374,[4]TAM_Area!$C$279:$J$328,$B289-2010,FALSE)*'[4]Advanced Controls'!$G$90*'[4]Advanced Controls'!$G$101*10^6/10^9</f>
        <v>1391.5955203707426</v>
      </c>
      <c r="D289" s="1164">
        <f>HLOOKUP('[4]Advanced Controls'!$B$374,[4]TAM_Area!$C$279:$J$328,$B289-2010,FALSE)*'[4]Advanced Controls'!$G$90*'[4]Advanced Controls'!$G$102*10^6/10^9</f>
        <v>2100.7436879305455</v>
      </c>
      <c r="E289" s="1164">
        <f>HLOOKUP('[4]Advanced Controls'!$B$374,[4]TAM_Area!$C$279:$J$328,$B289-2010,FALSE)*'[4]Advanced Controls'!$G$90*'[4]Advanced Controls'!$G$103*10^6/10^9</f>
        <v>682.4473528109404</v>
      </c>
      <c r="F289" s="1164"/>
      <c r="G289" s="1164"/>
      <c r="H289" s="1318"/>
      <c r="I289" s="1319">
        <f>HLOOKUP('[4]Advanced Controls'!$C$374,[4]TAM_Area!$K$279:$R$328,$B289-2010,FALSE)*'[4]Advanced Controls'!$G$68*'[4]Advanced Controls'!$G$79*10^6/10^9</f>
        <v>303.90169671545794</v>
      </c>
      <c r="J289" s="1320">
        <f>HLOOKUP('[4]Advanced Controls'!$C$374,[4]TAM_Area!$K$279:$R$328,$B289-2010,FALSE)*'[4]Advanced Controls'!$G$68*'[4]Advanced Controls'!$G$80*10^6/10^9</f>
        <v>466.42845124600979</v>
      </c>
      <c r="K289" s="1320">
        <f>HLOOKUP('[4]Advanced Controls'!$C$374,[4]TAM_Area!$K$279:$R$328,$B289-2010,FALSE)*'[4]Advanced Controls'!$G$68*'[4]Advanced Controls'!$G$81*10^6/10^9</f>
        <v>141.3749421849061</v>
      </c>
      <c r="L289" s="1320"/>
      <c r="M289" s="1171"/>
      <c r="N289" s="1321"/>
      <c r="O289" s="1331">
        <f t="shared" si="7"/>
        <v>1695.4972170862006</v>
      </c>
      <c r="P289" s="1332">
        <f t="shared" si="7"/>
        <v>2567.1721391765554</v>
      </c>
      <c r="Q289" s="1332">
        <f t="shared" si="7"/>
        <v>823.82229499584651</v>
      </c>
      <c r="R289" s="1177"/>
      <c r="S289" s="1177"/>
      <c r="T289" s="1322"/>
      <c r="U289" s="220" t="s">
        <v>169</v>
      </c>
      <c r="V289" s="152"/>
      <c r="W289" s="152"/>
    </row>
    <row r="290" spans="2:23" ht="15" x14ac:dyDescent="0.25">
      <c r="B290" s="160">
        <v>2034</v>
      </c>
      <c r="C290" s="1163">
        <f>HLOOKUP('[4]Advanced Controls'!$B$374,[4]TAM_Area!$C$279:$J$328,$B290-2010,FALSE)*'[4]Advanced Controls'!$G$90*'[4]Advanced Controls'!$G$101*10^6/10^9</f>
        <v>1417.9916302798968</v>
      </c>
      <c r="D290" s="1164">
        <f>HLOOKUP('[4]Advanced Controls'!$B$374,[4]TAM_Area!$C$279:$J$328,$B290-2010,FALSE)*'[4]Advanced Controls'!$G$90*'[4]Advanced Controls'!$G$102*10^6/10^9</f>
        <v>2140.5910864496232</v>
      </c>
      <c r="E290" s="1164">
        <f>HLOOKUP('[4]Advanced Controls'!$B$374,[4]TAM_Area!$C$279:$J$328,$B290-2010,FALSE)*'[4]Advanced Controls'!$G$90*'[4]Advanced Controls'!$G$103*10^6/10^9</f>
        <v>695.3921741101708</v>
      </c>
      <c r="F290" s="1164"/>
      <c r="G290" s="1164"/>
      <c r="H290" s="1318"/>
      <c r="I290" s="1319">
        <f>HLOOKUP('[4]Advanced Controls'!$C$374,[4]TAM_Area!$K$279:$R$328,$B290-2010,FALSE)*'[4]Advanced Controls'!$G$68*'[4]Advanced Controls'!$G$79*10^6/10^9</f>
        <v>321.65608887564616</v>
      </c>
      <c r="J290" s="1320">
        <f>HLOOKUP('[4]Advanced Controls'!$C$374,[4]TAM_Area!$K$279:$R$328,$B290-2010,FALSE)*'[4]Advanced Controls'!$G$68*'[4]Advanced Controls'!$G$80*10^6/10^9</f>
        <v>493.67789976042366</v>
      </c>
      <c r="K290" s="1320">
        <f>HLOOKUP('[4]Advanced Controls'!$C$374,[4]TAM_Area!$K$279:$R$328,$B290-2010,FALSE)*'[4]Advanced Controls'!$G$68*'[4]Advanced Controls'!$G$81*10^6/10^9</f>
        <v>149.63427799086864</v>
      </c>
      <c r="L290" s="1320"/>
      <c r="M290" s="1171"/>
      <c r="N290" s="1321"/>
      <c r="O290" s="1331">
        <f t="shared" si="7"/>
        <v>1739.647719155543</v>
      </c>
      <c r="P290" s="1332">
        <f t="shared" si="7"/>
        <v>2634.2689862100469</v>
      </c>
      <c r="Q290" s="1332">
        <f t="shared" si="7"/>
        <v>845.02645210103947</v>
      </c>
      <c r="R290" s="1177"/>
      <c r="S290" s="1177"/>
      <c r="T290" s="1322"/>
      <c r="U290" s="220" t="s">
        <v>169</v>
      </c>
      <c r="V290" s="152"/>
      <c r="W290" s="152"/>
    </row>
    <row r="291" spans="2:23" ht="15" x14ac:dyDescent="0.25">
      <c r="B291" s="160">
        <v>2035</v>
      </c>
      <c r="C291" s="1163">
        <f>HLOOKUP('[4]Advanced Controls'!$B$374,[4]TAM_Area!$C$279:$J$328,$B291-2010,FALSE)*'[4]Advanced Controls'!$G$90*'[4]Advanced Controls'!$G$101*10^6/10^9</f>
        <v>1444.3797199127141</v>
      </c>
      <c r="D291" s="1164">
        <f>HLOOKUP('[4]Advanced Controls'!$B$374,[4]TAM_Area!$C$279:$J$328,$B291-2010,FALSE)*'[4]Advanced Controls'!$G$90*'[4]Advanced Controls'!$G$102*10^6/10^9</f>
        <v>2180.4263776108919</v>
      </c>
      <c r="E291" s="1164">
        <f>HLOOKUP('[4]Advanced Controls'!$B$374,[4]TAM_Area!$C$279:$J$328,$B291-2010,FALSE)*'[4]Advanced Controls'!$G$90*'[4]Advanced Controls'!$G$103*10^6/10^9</f>
        <v>708.3330622145362</v>
      </c>
      <c r="F291" s="1164"/>
      <c r="G291" s="1164"/>
      <c r="H291" s="1318"/>
      <c r="I291" s="1319">
        <f>HLOOKUP('[4]Advanced Controls'!$C$374,[4]TAM_Area!$K$279:$R$328,$B291-2010,FALSE)*'[4]Advanced Controls'!$G$68*'[4]Advanced Controls'!$G$79*10^6/10^9</f>
        <v>340.59265031414191</v>
      </c>
      <c r="J291" s="1320">
        <f>HLOOKUP('[4]Advanced Controls'!$C$374,[4]TAM_Area!$K$279:$R$328,$B291-2010,FALSE)*'[4]Advanced Controls'!$G$68*'[4]Advanced Controls'!$G$80*10^6/10^9</f>
        <v>522.74174217770485</v>
      </c>
      <c r="K291" s="1320">
        <f>HLOOKUP('[4]Advanced Controls'!$C$374,[4]TAM_Area!$K$279:$R$328,$B291-2010,FALSE)*'[4]Advanced Controls'!$G$68*'[4]Advanced Controls'!$G$81*10^6/10^9</f>
        <v>158.44355845057885</v>
      </c>
      <c r="L291" s="1320"/>
      <c r="M291" s="1171"/>
      <c r="N291" s="1321"/>
      <c r="O291" s="1331">
        <f t="shared" si="7"/>
        <v>1784.9723702268561</v>
      </c>
      <c r="P291" s="1332">
        <f t="shared" si="7"/>
        <v>2703.1681197885969</v>
      </c>
      <c r="Q291" s="1332">
        <f t="shared" si="7"/>
        <v>866.77662066511505</v>
      </c>
      <c r="R291" s="1177"/>
      <c r="S291" s="1177"/>
      <c r="T291" s="1322"/>
      <c r="U291" s="220" t="s">
        <v>169</v>
      </c>
      <c r="V291" s="152"/>
      <c r="W291" s="152"/>
    </row>
    <row r="292" spans="2:23" ht="15" x14ac:dyDescent="0.25">
      <c r="B292" s="160">
        <v>2036</v>
      </c>
      <c r="C292" s="1163">
        <f>HLOOKUP('[4]Advanced Controls'!$B$374,[4]TAM_Area!$C$279:$J$328,$B292-2010,FALSE)*'[4]Advanced Controls'!$G$90*'[4]Advanced Controls'!$G$101*10^6/10^9</f>
        <v>1470.758880871427</v>
      </c>
      <c r="D292" s="1164">
        <f>HLOOKUP('[4]Advanced Controls'!$B$374,[4]TAM_Area!$C$279:$J$328,$B292-2010,FALSE)*'[4]Advanced Controls'!$G$90*'[4]Advanced Controls'!$G$102*10^6/10^9</f>
        <v>2220.2481901028987</v>
      </c>
      <c r="E292" s="1164">
        <f>HLOOKUP('[4]Advanced Controls'!$B$374,[4]TAM_Area!$C$279:$J$328,$B292-2010,FALSE)*'[4]Advanced Controls'!$G$90*'[4]Advanced Controls'!$G$103*10^6/10^9</f>
        <v>721.26957163995553</v>
      </c>
      <c r="F292" s="1164"/>
      <c r="G292" s="1164"/>
      <c r="H292" s="1318"/>
      <c r="I292" s="1319">
        <f>HLOOKUP('[4]Advanced Controls'!$C$374,[4]TAM_Area!$K$279:$R$328,$B292-2010,FALSE)*'[4]Advanced Controls'!$G$68*'[4]Advanced Controls'!$G$79*10^6/10^9</f>
        <v>360.75782759561901</v>
      </c>
      <c r="J292" s="1320">
        <f>HLOOKUP('[4]Advanced Controls'!$C$374,[4]TAM_Area!$K$279:$R$328,$B292-2010,FALSE)*'[4]Advanced Controls'!$G$68*'[4]Advanced Controls'!$G$80*10^6/10^9</f>
        <v>553.69126470474453</v>
      </c>
      <c r="K292" s="1320">
        <f>HLOOKUP('[4]Advanced Controls'!$C$374,[4]TAM_Area!$K$279:$R$328,$B292-2010,FALSE)*'[4]Advanced Controls'!$G$68*'[4]Advanced Controls'!$G$81*10^6/10^9</f>
        <v>167.82439048649363</v>
      </c>
      <c r="L292" s="1320"/>
      <c r="M292" s="1171"/>
      <c r="N292" s="1321"/>
      <c r="O292" s="1331">
        <f t="shared" si="7"/>
        <v>1831.5167084670461</v>
      </c>
      <c r="P292" s="1332">
        <f t="shared" si="7"/>
        <v>2773.9394548076434</v>
      </c>
      <c r="Q292" s="1332">
        <f t="shared" si="7"/>
        <v>889.09396212644913</v>
      </c>
      <c r="R292" s="1177"/>
      <c r="S292" s="1177"/>
      <c r="T292" s="1322"/>
      <c r="U292" s="220" t="s">
        <v>169</v>
      </c>
      <c r="V292" s="152"/>
      <c r="W292" s="152"/>
    </row>
    <row r="293" spans="2:23" ht="15" x14ac:dyDescent="0.25">
      <c r="B293" s="160">
        <v>2037</v>
      </c>
      <c r="C293" s="1163">
        <f>HLOOKUP('[4]Advanced Controls'!$B$374,[4]TAM_Area!$C$279:$J$328,$B293-2010,FALSE)*'[4]Advanced Controls'!$G$90*'[4]Advanced Controls'!$G$101*10^6/10^9</f>
        <v>1497.1253672974296</v>
      </c>
      <c r="D293" s="1164">
        <f>HLOOKUP('[4]Advanced Controls'!$B$374,[4]TAM_Area!$C$279:$J$328,$B293-2010,FALSE)*'[4]Advanced Controls'!$G$90*'[4]Advanced Controls'!$G$102*10^6/10^9</f>
        <v>2260.0508692014741</v>
      </c>
      <c r="E293" s="1164">
        <f>HLOOKUP('[4]Advanced Controls'!$B$374,[4]TAM_Area!$C$279:$J$328,$B293-2010,FALSE)*'[4]Advanced Controls'!$G$90*'[4]Advanced Controls'!$G$103*10^6/10^9</f>
        <v>734.19986539338549</v>
      </c>
      <c r="F293" s="1164"/>
      <c r="G293" s="1164"/>
      <c r="H293" s="1318"/>
      <c r="I293" s="1319">
        <f>HLOOKUP('[4]Advanced Controls'!$C$374,[4]TAM_Area!$K$279:$R$328,$B293-2010,FALSE)*'[4]Advanced Controls'!$G$68*'[4]Advanced Controls'!$G$79*10^6/10^9</f>
        <v>382.19796981824635</v>
      </c>
      <c r="J293" s="1320">
        <f>HLOOKUP('[4]Advanced Controls'!$C$374,[4]TAM_Area!$K$279:$R$328,$B293-2010,FALSE)*'[4]Advanced Controls'!$G$68*'[4]Advanced Controls'!$G$80*10^6/10^9</f>
        <v>586.59760395680019</v>
      </c>
      <c r="K293" s="1320">
        <f>HLOOKUP('[4]Advanced Controls'!$C$374,[4]TAM_Area!$K$279:$R$328,$B293-2010,FALSE)*'[4]Advanced Controls'!$G$68*'[4]Advanced Controls'!$G$81*10^6/10^9</f>
        <v>177.79833567969237</v>
      </c>
      <c r="L293" s="1320"/>
      <c r="M293" s="1171"/>
      <c r="N293" s="1321"/>
      <c r="O293" s="1331">
        <f t="shared" si="7"/>
        <v>1879.3233371156759</v>
      </c>
      <c r="P293" s="1332">
        <f t="shared" si="7"/>
        <v>2846.6484731582741</v>
      </c>
      <c r="Q293" s="1332">
        <f t="shared" si="7"/>
        <v>911.99820107307789</v>
      </c>
      <c r="R293" s="1177"/>
      <c r="S293" s="1177"/>
      <c r="T293" s="1322"/>
      <c r="U293" s="220" t="s">
        <v>169</v>
      </c>
      <c r="V293" s="152"/>
      <c r="W293" s="152"/>
    </row>
    <row r="294" spans="2:23" ht="15" x14ac:dyDescent="0.25">
      <c r="B294" s="160">
        <v>2038</v>
      </c>
      <c r="C294" s="1163">
        <f>HLOOKUP('[4]Advanced Controls'!$B$374,[4]TAM_Area!$C$279:$J$328,$B294-2010,FALSE)*'[4]Advanced Controls'!$G$90*'[4]Advanced Controls'!$G$101*10^6/10^9</f>
        <v>1523.477565189201</v>
      </c>
      <c r="D294" s="1164">
        <f>HLOOKUP('[4]Advanced Controls'!$B$374,[4]TAM_Area!$C$279:$J$328,$B294-2010,FALSE)*'[4]Advanced Controls'!$G$90*'[4]Advanced Controls'!$G$102*10^6/10^9</f>
        <v>2299.8319784202554</v>
      </c>
      <c r="E294" s="1164">
        <f>HLOOKUP('[4]Advanced Controls'!$B$374,[4]TAM_Area!$C$279:$J$328,$B294-2010,FALSE)*'[4]Advanced Controls'!$G$90*'[4]Advanced Controls'!$G$103*10^6/10^9</f>
        <v>747.1231519581471</v>
      </c>
      <c r="F294" s="1164"/>
      <c r="G294" s="1164"/>
      <c r="H294" s="1318"/>
      <c r="I294" s="1319">
        <f>HLOOKUP('[4]Advanced Controls'!$C$374,[4]TAM_Area!$K$279:$R$328,$B294-2010,FALSE)*'[4]Advanced Controls'!$G$68*'[4]Advanced Controls'!$G$79*10^6/10^9</f>
        <v>404.96054878374485</v>
      </c>
      <c r="J294" s="1320">
        <f>HLOOKUP('[4]Advanced Controls'!$C$374,[4]TAM_Area!$K$279:$R$328,$B294-2010,FALSE)*'[4]Advanced Controls'!$G$68*'[4]Advanced Controls'!$G$80*10^6/10^9</f>
        <v>621.53361967501212</v>
      </c>
      <c r="K294" s="1320">
        <f>HLOOKUP('[4]Advanced Controls'!$C$374,[4]TAM_Area!$K$279:$R$328,$B294-2010,FALSE)*'[4]Advanced Controls'!$G$68*'[4]Advanced Controls'!$G$81*10^6/10^9</f>
        <v>188.38747789247765</v>
      </c>
      <c r="L294" s="1320"/>
      <c r="M294" s="1171"/>
      <c r="N294" s="1321"/>
      <c r="O294" s="1331">
        <f t="shared" si="7"/>
        <v>1928.4381139729458</v>
      </c>
      <c r="P294" s="1332">
        <f t="shared" si="7"/>
        <v>2921.3655980952676</v>
      </c>
      <c r="Q294" s="1332">
        <f t="shared" si="7"/>
        <v>935.51062985062481</v>
      </c>
      <c r="R294" s="1177"/>
      <c r="S294" s="1177"/>
      <c r="T294" s="1322"/>
      <c r="U294" s="220" t="s">
        <v>169</v>
      </c>
      <c r="V294" s="152"/>
      <c r="W294" s="152"/>
    </row>
    <row r="295" spans="2:23" ht="15" x14ac:dyDescent="0.25">
      <c r="B295" s="160">
        <v>2039</v>
      </c>
      <c r="C295" s="1163">
        <f>HLOOKUP('[4]Advanced Controls'!$B$374,[4]TAM_Area!$C$279:$J$328,$B295-2010,FALSE)*'[4]Advanced Controls'!$G$90*'[4]Advanced Controls'!$G$101*10^6/10^9</f>
        <v>1549.8131622099784</v>
      </c>
      <c r="D295" s="1164">
        <f>HLOOKUP('[4]Advanced Controls'!$B$374,[4]TAM_Area!$C$279:$J$328,$B295-2010,FALSE)*'[4]Advanced Controls'!$G$90*'[4]Advanced Controls'!$G$102*10^6/10^9</f>
        <v>2339.5880270704702</v>
      </c>
      <c r="E295" s="1164">
        <f>HLOOKUP('[4]Advanced Controls'!$B$374,[4]TAM_Area!$C$279:$J$328,$B295-2010,FALSE)*'[4]Advanced Controls'!$G$90*'[4]Advanced Controls'!$G$103*10^6/10^9</f>
        <v>760.0382973494867</v>
      </c>
      <c r="F295" s="1164"/>
      <c r="G295" s="1164"/>
      <c r="H295" s="1318"/>
      <c r="I295" s="1319">
        <f>HLOOKUP('[4]Advanced Controls'!$C$374,[4]TAM_Area!$K$279:$R$328,$B295-2010,FALSE)*'[4]Advanced Controls'!$G$68*'[4]Advanced Controls'!$G$79*10^6/10^9</f>
        <v>429.09352488595584</v>
      </c>
      <c r="J295" s="1320">
        <f>HLOOKUP('[4]Advanced Controls'!$C$374,[4]TAM_Area!$K$279:$R$328,$B295-2010,FALSE)*'[4]Advanced Controls'!$G$68*'[4]Advanced Controls'!$G$80*10^6/10^9</f>
        <v>658.57292149191005</v>
      </c>
      <c r="K295" s="1320">
        <f>HLOOKUP('[4]Advanced Controls'!$C$374,[4]TAM_Area!$K$279:$R$328,$B295-2010,FALSE)*'[4]Advanced Controls'!$G$68*'[4]Advanced Controls'!$G$81*10^6/10^9</f>
        <v>199.61412828000167</v>
      </c>
      <c r="L295" s="1320"/>
      <c r="M295" s="1171"/>
      <c r="N295" s="1321"/>
      <c r="O295" s="1331">
        <f t="shared" si="7"/>
        <v>1978.9066870959341</v>
      </c>
      <c r="P295" s="1332">
        <f t="shared" si="7"/>
        <v>2998.1609485623803</v>
      </c>
      <c r="Q295" s="1332">
        <f t="shared" si="7"/>
        <v>959.65242562948833</v>
      </c>
      <c r="R295" s="1177"/>
      <c r="S295" s="1177"/>
      <c r="T295" s="1322"/>
      <c r="U295" s="220" t="s">
        <v>169</v>
      </c>
      <c r="V295" s="152"/>
      <c r="W295" s="152"/>
    </row>
    <row r="296" spans="2:23" ht="15" x14ac:dyDescent="0.25">
      <c r="B296" s="160">
        <v>2040</v>
      </c>
      <c r="C296" s="1163">
        <f>HLOOKUP('[4]Advanced Controls'!$B$374,[4]TAM_Area!$C$279:$J$328,$B296-2010,FALSE)*'[4]Advanced Controls'!$G$90*'[4]Advanced Controls'!$G$101*10^6/10^9</f>
        <v>1576.1294518513494</v>
      </c>
      <c r="D296" s="1164">
        <f>HLOOKUP('[4]Advanced Controls'!$B$374,[4]TAM_Area!$C$279:$J$328,$B296-2010,FALSE)*'[4]Advanced Controls'!$G$90*'[4]Advanced Controls'!$G$102*10^6/10^9</f>
        <v>2379.3149294243476</v>
      </c>
      <c r="E296" s="1164">
        <f>HLOOKUP('[4]Advanced Controls'!$B$374,[4]TAM_Area!$C$279:$J$328,$B296-2010,FALSE)*'[4]Advanced Controls'!$G$90*'[4]Advanced Controls'!$G$103*10^6/10^9</f>
        <v>772.94397427835111</v>
      </c>
      <c r="F296" s="1164"/>
      <c r="G296" s="1164"/>
      <c r="H296" s="1318"/>
      <c r="I296" s="1319">
        <f>HLOOKUP('[4]Advanced Controls'!$C$374,[4]TAM_Area!$K$279:$R$328,$B296-2010,FALSE)*'[4]Advanced Controls'!$G$68*'[4]Advanced Controls'!$G$79*10^6/10^9</f>
        <v>454.64463958621235</v>
      </c>
      <c r="J296" s="1320">
        <f>HLOOKUP('[4]Advanced Controls'!$C$374,[4]TAM_Area!$K$279:$R$328,$B296-2010,FALSE)*'[4]Advanced Controls'!$G$68*'[4]Advanced Controls'!$G$80*10^6/10^9</f>
        <v>697.78878302231919</v>
      </c>
      <c r="K296" s="1320">
        <f>HLOOKUP('[4]Advanced Controls'!$C$374,[4]TAM_Area!$K$279:$R$328,$B296-2010,FALSE)*'[4]Advanced Controls'!$G$68*'[4]Advanced Controls'!$G$81*10^6/10^9</f>
        <v>211.5004961501055</v>
      </c>
      <c r="L296" s="1320"/>
      <c r="M296" s="1171"/>
      <c r="N296" s="1321"/>
      <c r="O296" s="1331">
        <f t="shared" si="7"/>
        <v>2030.7740914375618</v>
      </c>
      <c r="P296" s="1332">
        <f t="shared" si="7"/>
        <v>3077.1037124466666</v>
      </c>
      <c r="Q296" s="1332">
        <f t="shared" si="7"/>
        <v>984.44447042845661</v>
      </c>
      <c r="R296" s="1177"/>
      <c r="S296" s="1177"/>
      <c r="T296" s="1322"/>
      <c r="U296" s="220" t="s">
        <v>169</v>
      </c>
      <c r="V296" s="152"/>
      <c r="W296" s="152"/>
    </row>
    <row r="297" spans="2:23" ht="15" x14ac:dyDescent="0.25">
      <c r="B297" s="160">
        <v>2041</v>
      </c>
      <c r="C297" s="1163">
        <f>HLOOKUP('[4]Advanced Controls'!$B$374,[4]TAM_Area!$C$279:$J$328,$B297-2010,FALSE)*'[4]Advanced Controls'!$G$90*'[4]Advanced Controls'!$G$101*10^6/10^9</f>
        <v>1602.4247867474762</v>
      </c>
      <c r="D297" s="1164">
        <f>HLOOKUP('[4]Advanced Controls'!$B$374,[4]TAM_Area!$C$279:$J$328,$B297-2010,FALSE)*'[4]Advanced Controls'!$G$90*'[4]Advanced Controls'!$G$102*10^6/10^9</f>
        <v>2419.0101986289674</v>
      </c>
      <c r="E297" s="1164">
        <f>HLOOKUP('[4]Advanced Controls'!$B$374,[4]TAM_Area!$C$279:$J$328,$B297-2010,FALSE)*'[4]Advanced Controls'!$G$90*'[4]Advanced Controls'!$G$103*10^6/10^9</f>
        <v>785.83937486598597</v>
      </c>
      <c r="F297" s="1164"/>
      <c r="G297" s="1164"/>
      <c r="H297" s="1318"/>
      <c r="I297" s="1319">
        <f>HLOOKUP('[4]Advanced Controls'!$C$374,[4]TAM_Area!$K$279:$R$328,$B297-2010,FALSE)*'[4]Advanced Controls'!$G$68*'[4]Advanced Controls'!$G$79*10^6/10^9</f>
        <v>481.66096805650665</v>
      </c>
      <c r="J297" s="1320">
        <f>HLOOKUP('[4]Advanced Controls'!$C$374,[4]TAM_Area!$K$279:$R$328,$B297-2010,FALSE)*'[4]Advanced Controls'!$G$68*'[4]Advanced Controls'!$G$80*10^6/10^9</f>
        <v>739.25345525990554</v>
      </c>
      <c r="K297" s="1320">
        <f>HLOOKUP('[4]Advanced Controls'!$C$374,[4]TAM_Area!$K$279:$R$328,$B297-2010,FALSE)*'[4]Advanced Controls'!$G$68*'[4]Advanced Controls'!$G$81*10^6/10^9</f>
        <v>224.0684808531077</v>
      </c>
      <c r="L297" s="1320"/>
      <c r="M297" s="1171"/>
      <c r="N297" s="1321"/>
      <c r="O297" s="1331">
        <f t="shared" si="7"/>
        <v>2084.085754803983</v>
      </c>
      <c r="P297" s="1332">
        <f t="shared" si="7"/>
        <v>3158.2636538888728</v>
      </c>
      <c r="Q297" s="1332">
        <f t="shared" si="7"/>
        <v>1009.9078557190937</v>
      </c>
      <c r="R297" s="1177"/>
      <c r="S297" s="1177"/>
      <c r="T297" s="1322"/>
      <c r="U297" s="220" t="s">
        <v>169</v>
      </c>
      <c r="V297" s="152"/>
      <c r="W297" s="152"/>
    </row>
    <row r="298" spans="2:23" ht="15" x14ac:dyDescent="0.25">
      <c r="B298" s="160">
        <v>2042</v>
      </c>
      <c r="C298" s="1163">
        <f>HLOOKUP('[4]Advanced Controls'!$B$374,[4]TAM_Area!$C$279:$J$328,$B298-2010,FALSE)*'[4]Advanced Controls'!$G$90*'[4]Advanced Controls'!$G$101*10^6/10^9</f>
        <v>1628.6961085666142</v>
      </c>
      <c r="D298" s="1164">
        <f>HLOOKUP('[4]Advanced Controls'!$B$374,[4]TAM_Area!$C$279:$J$328,$B298-2010,FALSE)*'[4]Advanced Controls'!$G$90*'[4]Advanced Controls'!$G$102*10^6/10^9</f>
        <v>2458.6692178463059</v>
      </c>
      <c r="E298" s="1164">
        <f>HLOOKUP('[4]Advanced Controls'!$B$374,[4]TAM_Area!$C$279:$J$328,$B298-2010,FALSE)*'[4]Advanced Controls'!$G$90*'[4]Advanced Controls'!$G$103*10^6/10^9</f>
        <v>798.7229992869228</v>
      </c>
      <c r="F298" s="1164"/>
      <c r="G298" s="1164"/>
      <c r="H298" s="1318"/>
      <c r="I298" s="1319">
        <f>HLOOKUP('[4]Advanced Controls'!$C$374,[4]TAM_Area!$K$279:$R$328,$B298-2010,FALSE)*'[4]Advanced Controls'!$G$68*'[4]Advanced Controls'!$G$79*10^6/10^9</f>
        <v>510.18883570275381</v>
      </c>
      <c r="J298" s="1320">
        <f>HLOOKUP('[4]Advanced Controls'!$C$374,[4]TAM_Area!$K$279:$R$328,$B298-2010,FALSE)*'[4]Advanced Controls'!$G$68*'[4]Advanced Controls'!$G$80*10^6/10^9</f>
        <v>783.03803845704624</v>
      </c>
      <c r="K298" s="1320">
        <f>HLOOKUP('[4]Advanced Controls'!$C$374,[4]TAM_Area!$K$279:$R$328,$B298-2010,FALSE)*'[4]Advanced Controls'!$G$68*'[4]Advanced Controls'!$G$81*10^6/10^9</f>
        <v>237.3396329484612</v>
      </c>
      <c r="L298" s="1320"/>
      <c r="M298" s="1171"/>
      <c r="N298" s="1321"/>
      <c r="O298" s="1331">
        <f t="shared" si="7"/>
        <v>2138.8849442693681</v>
      </c>
      <c r="P298" s="1332">
        <f t="shared" si="7"/>
        <v>3241.7072563033521</v>
      </c>
      <c r="Q298" s="1332">
        <f t="shared" si="7"/>
        <v>1036.0626322353839</v>
      </c>
      <c r="R298" s="1177"/>
      <c r="S298" s="1177"/>
      <c r="T298" s="1322"/>
      <c r="U298" s="220" t="s">
        <v>169</v>
      </c>
      <c r="V298" s="152"/>
      <c r="W298" s="152"/>
    </row>
    <row r="299" spans="2:23" ht="15" x14ac:dyDescent="0.25">
      <c r="B299" s="160">
        <v>2043</v>
      </c>
      <c r="C299" s="1163">
        <f>HLOOKUP('[4]Advanced Controls'!$B$374,[4]TAM_Area!$C$279:$J$328,$B299-2010,FALSE)*'[4]Advanced Controls'!$G$90*'[4]Advanced Controls'!$G$101*10^6/10^9</f>
        <v>1654.9364859600648</v>
      </c>
      <c r="D299" s="1164">
        <f>HLOOKUP('[4]Advanced Controls'!$B$374,[4]TAM_Area!$C$279:$J$328,$B299-2010,FALSE)*'[4]Advanced Controls'!$G$90*'[4]Advanced Controls'!$G$102*10^6/10^9</f>
        <v>2498.2815235567477</v>
      </c>
      <c r="E299" s="1164">
        <f>HLOOKUP('[4]Advanced Controls'!$B$374,[4]TAM_Area!$C$279:$J$328,$B299-2010,FALSE)*'[4]Advanced Controls'!$G$90*'[4]Advanced Controls'!$G$103*10^6/10^9</f>
        <v>811.5914483633826</v>
      </c>
      <c r="F299" s="1164"/>
      <c r="G299" s="1164"/>
      <c r="H299" s="1318"/>
      <c r="I299" s="1319">
        <f>HLOOKUP('[4]Advanced Controls'!$C$374,[4]TAM_Area!$K$279:$R$328,$B299-2010,FALSE)*'[4]Advanced Controls'!$G$68*'[4]Advanced Controls'!$G$79*10^6/10^9</f>
        <v>540.27411952688465</v>
      </c>
      <c r="J299" s="1320">
        <f>HLOOKUP('[4]Advanced Controls'!$C$374,[4]TAM_Area!$K$279:$R$328,$B299-2010,FALSE)*'[4]Advanced Controls'!$G$68*'[4]Advanced Controls'!$G$80*10^6/10^9</f>
        <v>829.21294465549613</v>
      </c>
      <c r="K299" s="1320">
        <f>HLOOKUP('[4]Advanced Controls'!$C$374,[4]TAM_Area!$K$279:$R$328,$B299-2010,FALSE)*'[4]Advanced Controls'!$G$68*'[4]Advanced Controls'!$G$81*10^6/10^9</f>
        <v>251.33529439827322</v>
      </c>
      <c r="L299" s="1320"/>
      <c r="M299" s="1171"/>
      <c r="N299" s="1321"/>
      <c r="O299" s="1331">
        <f t="shared" si="7"/>
        <v>2195.2106054869496</v>
      </c>
      <c r="P299" s="1332">
        <f t="shared" si="7"/>
        <v>3327.4944682122441</v>
      </c>
      <c r="Q299" s="1332">
        <f t="shared" si="7"/>
        <v>1062.9267427616558</v>
      </c>
      <c r="R299" s="1177"/>
      <c r="S299" s="1177"/>
      <c r="T299" s="1322"/>
      <c r="U299" s="220" t="s">
        <v>169</v>
      </c>
      <c r="V299" s="152"/>
      <c r="W299" s="152"/>
    </row>
    <row r="300" spans="2:23" ht="15" x14ac:dyDescent="0.25">
      <c r="B300" s="160">
        <v>2044</v>
      </c>
      <c r="C300" s="1163">
        <f>HLOOKUP('[4]Advanced Controls'!$B$374,[4]TAM_Area!$C$279:$J$328,$B300-2010,FALSE)*'[4]Advanced Controls'!$G$90*'[4]Advanced Controls'!$G$101*10^6/10^9</f>
        <v>1681.1377203163343</v>
      </c>
      <c r="D300" s="1164">
        <f>HLOOKUP('[4]Advanced Controls'!$B$374,[4]TAM_Area!$C$279:$J$328,$B300-2010,FALSE)*'[4]Advanced Controls'!$G$90*'[4]Advanced Controls'!$G$102*10^6/10^9</f>
        <v>2537.8347391888715</v>
      </c>
      <c r="E300" s="1164">
        <f>HLOOKUP('[4]Advanced Controls'!$B$374,[4]TAM_Area!$C$279:$J$328,$B300-2010,FALSE)*'[4]Advanced Controls'!$G$90*'[4]Advanced Controls'!$G$103*10^6/10^9</f>
        <v>824.44070144379737</v>
      </c>
      <c r="F300" s="1164"/>
      <c r="G300" s="1164"/>
      <c r="H300" s="1318"/>
      <c r="I300" s="1319">
        <f>HLOOKUP('[4]Advanced Controls'!$C$374,[4]TAM_Area!$K$279:$R$328,$B300-2010,FALSE)*'[4]Advanced Controls'!$G$68*'[4]Advanced Controls'!$G$79*10^6/10^9</f>
        <v>571.96223045541285</v>
      </c>
      <c r="J300" s="1320">
        <f>HLOOKUP('[4]Advanced Controls'!$C$374,[4]TAM_Area!$K$279:$R$328,$B300-2010,FALSE)*'[4]Advanced Controls'!$G$68*'[4]Advanced Controls'!$G$80*10^6/10^9</f>
        <v>877.84787056426399</v>
      </c>
      <c r="K300" s="1320">
        <f>HLOOKUP('[4]Advanced Controls'!$C$374,[4]TAM_Area!$K$279:$R$328,$B300-2010,FALSE)*'[4]Advanced Controls'!$G$68*'[4]Advanced Controls'!$G$81*10^6/10^9</f>
        <v>266.07659034656166</v>
      </c>
      <c r="L300" s="1320"/>
      <c r="M300" s="1171"/>
      <c r="N300" s="1321"/>
      <c r="O300" s="1331">
        <f t="shared" si="7"/>
        <v>2253.099950771747</v>
      </c>
      <c r="P300" s="1332">
        <f t="shared" si="7"/>
        <v>3415.6826097531357</v>
      </c>
      <c r="Q300" s="1332">
        <f t="shared" si="7"/>
        <v>1090.517291790359</v>
      </c>
      <c r="R300" s="1177"/>
      <c r="S300" s="1177"/>
      <c r="T300" s="1322"/>
      <c r="U300" s="220" t="s">
        <v>169</v>
      </c>
      <c r="V300" s="152"/>
      <c r="W300" s="152"/>
    </row>
    <row r="301" spans="2:23" ht="15" x14ac:dyDescent="0.25">
      <c r="B301" s="160">
        <v>2045</v>
      </c>
      <c r="C301" s="1163">
        <f>HLOOKUP('[4]Advanced Controls'!$B$374,[4]TAM_Area!$C$279:$J$328,$B301-2010,FALSE)*'[4]Advanced Controls'!$G$90*'[4]Advanced Controls'!$G$101*10^6/10^9</f>
        <v>1707.2929774679567</v>
      </c>
      <c r="D301" s="1164">
        <f>HLOOKUP('[4]Advanced Controls'!$B$374,[4]TAM_Area!$C$279:$J$328,$B301-2010,FALSE)*'[4]Advanced Controls'!$G$90*'[4]Advanced Controls'!$G$102*10^6/10^9</f>
        <v>2577.3185479272274</v>
      </c>
      <c r="E301" s="1164">
        <f>HLOOKUP('[4]Advanced Controls'!$B$374,[4]TAM_Area!$C$279:$J$328,$B301-2010,FALSE)*'[4]Advanced Controls'!$G$90*'[4]Advanced Controls'!$G$103*10^6/10^9</f>
        <v>837.2674070086864</v>
      </c>
      <c r="F301" s="1164"/>
      <c r="G301" s="1164"/>
      <c r="H301" s="1318"/>
      <c r="I301" s="1319">
        <f>HLOOKUP('[4]Advanced Controls'!$C$374,[4]TAM_Area!$K$279:$R$328,$B301-2010,FALSE)*'[4]Advanced Controls'!$G$68*'[4]Advanced Controls'!$G$79*10^6/10^9</f>
        <v>605.2986190371397</v>
      </c>
      <c r="J301" s="1320">
        <f>HLOOKUP('[4]Advanced Controls'!$C$374,[4]TAM_Area!$K$279:$R$328,$B301-2010,FALSE)*'[4]Advanced Controls'!$G$68*'[4]Advanced Controls'!$G$80*10^6/10^9</f>
        <v>929.01257370466305</v>
      </c>
      <c r="K301" s="1320">
        <f>HLOOKUP('[4]Advanced Controls'!$C$374,[4]TAM_Area!$K$279:$R$328,$B301-2010,FALSE)*'[4]Advanced Controls'!$G$68*'[4]Advanced Controls'!$G$81*10^6/10^9</f>
        <v>281.58466436961623</v>
      </c>
      <c r="L301" s="1320"/>
      <c r="M301" s="1171"/>
      <c r="N301" s="1321"/>
      <c r="O301" s="1331">
        <f t="shared" si="7"/>
        <v>2312.5915965050963</v>
      </c>
      <c r="P301" s="1332">
        <f t="shared" si="7"/>
        <v>3506.3311216318907</v>
      </c>
      <c r="Q301" s="1332">
        <f t="shared" si="7"/>
        <v>1118.8520713783028</v>
      </c>
      <c r="R301" s="1177"/>
      <c r="S301" s="1177"/>
      <c r="T301" s="1322"/>
      <c r="U301" s="220" t="s">
        <v>169</v>
      </c>
      <c r="V301" s="152"/>
      <c r="W301" s="152"/>
    </row>
    <row r="302" spans="2:23" ht="15" x14ac:dyDescent="0.25">
      <c r="B302" s="160">
        <v>2046</v>
      </c>
      <c r="C302" s="1163">
        <f>HLOOKUP('[4]Advanced Controls'!$B$374,[4]TAM_Area!$C$279:$J$328,$B302-2010,FALSE)*'[4]Advanced Controls'!$G$90*'[4]Advanced Controls'!$G$101*10^6/10^9</f>
        <v>1733.3969529558792</v>
      </c>
      <c r="D302" s="1164">
        <f>HLOOKUP('[4]Advanced Controls'!$B$374,[4]TAM_Area!$C$279:$J$328,$B302-2010,FALSE)*'[4]Advanced Controls'!$G$90*'[4]Advanced Controls'!$G$102*10^6/10^9</f>
        <v>2616.7249421943898</v>
      </c>
      <c r="E302" s="1164">
        <f>HLOOKUP('[4]Advanced Controls'!$B$374,[4]TAM_Area!$C$279:$J$328,$B302-2010,FALSE)*'[4]Advanced Controls'!$G$90*'[4]Advanced Controls'!$G$103*10^6/10^9</f>
        <v>850.06896371736877</v>
      </c>
      <c r="F302" s="1164"/>
      <c r="G302" s="1164"/>
      <c r="H302" s="1318"/>
      <c r="I302" s="1319">
        <f>HLOOKUP('[4]Advanced Controls'!$C$374,[4]TAM_Area!$K$279:$R$328,$B302-2010,FALSE)*'[4]Advanced Controls'!$G$68*'[4]Advanced Controls'!$G$79*10^6/10^9</f>
        <v>640.32868838988259</v>
      </c>
      <c r="J302" s="1320">
        <f>HLOOKUP('[4]Advanced Controls'!$C$374,[4]TAM_Area!$K$279:$R$328,$B302-2010,FALSE)*'[4]Advanced Controls'!$G$68*'[4]Advanced Controls'!$G$80*10^6/10^9</f>
        <v>982.7767388009122</v>
      </c>
      <c r="K302" s="1320">
        <f>HLOOKUP('[4]Advanced Controls'!$C$374,[4]TAM_Area!$K$279:$R$328,$B302-2010,FALSE)*'[4]Advanced Controls'!$G$68*'[4]Advanced Controls'!$G$81*10^6/10^9</f>
        <v>297.88063797885258</v>
      </c>
      <c r="L302" s="1320"/>
      <c r="M302" s="1171"/>
      <c r="N302" s="1321"/>
      <c r="O302" s="1331">
        <f t="shared" si="7"/>
        <v>2373.7256413457617</v>
      </c>
      <c r="P302" s="1332">
        <f t="shared" si="7"/>
        <v>3599.5016809953022</v>
      </c>
      <c r="Q302" s="1332">
        <f t="shared" si="7"/>
        <v>1147.9496016962214</v>
      </c>
      <c r="R302" s="1177"/>
      <c r="S302" s="1177"/>
      <c r="T302" s="1322"/>
      <c r="U302" s="220" t="s">
        <v>169</v>
      </c>
      <c r="V302" s="152"/>
      <c r="W302" s="152"/>
    </row>
    <row r="303" spans="2:23" ht="15" x14ac:dyDescent="0.25">
      <c r="B303" s="160">
        <v>2047</v>
      </c>
      <c r="C303" s="1163">
        <f>HLOOKUP('[4]Advanced Controls'!$B$374,[4]TAM_Area!$C$279:$J$328,$B303-2010,FALSE)*'[4]Advanced Controls'!$G$90*'[4]Advanced Controls'!$G$101*10^6/10^9</f>
        <v>1759.4473939438394</v>
      </c>
      <c r="D303" s="1164">
        <f>HLOOKUP('[4]Advanced Controls'!$B$374,[4]TAM_Area!$C$279:$J$328,$B303-2010,FALSE)*'[4]Advanced Controls'!$G$90*'[4]Advanced Controls'!$G$102*10^6/10^9</f>
        <v>2656.0505211231616</v>
      </c>
      <c r="E303" s="1164">
        <f>HLOOKUP('[4]Advanced Controls'!$B$374,[4]TAM_Area!$C$279:$J$328,$B303-2010,FALSE)*'[4]Advanced Controls'!$G$90*'[4]Advanced Controls'!$G$103*10^6/10^9</f>
        <v>862.84426676451767</v>
      </c>
      <c r="F303" s="1164"/>
      <c r="G303" s="1164"/>
      <c r="H303" s="1318"/>
      <c r="I303" s="1319">
        <f>HLOOKUP('[4]Advanced Controls'!$C$374,[4]TAM_Area!$K$279:$R$328,$B303-2010,FALSE)*'[4]Advanced Controls'!$G$68*'[4]Advanced Controls'!$G$79*10^6/10^9</f>
        <v>677.0985056006142</v>
      </c>
      <c r="J303" s="1320">
        <f>HLOOKUP('[4]Advanced Controls'!$C$374,[4]TAM_Area!$K$279:$R$328,$B303-2010,FALSE)*'[4]Advanced Controls'!$G$68*'[4]Advanced Controls'!$G$80*10^6/10^9</f>
        <v>1039.2110696373684</v>
      </c>
      <c r="K303" s="1320">
        <f>HLOOKUP('[4]Advanced Controls'!$C$374,[4]TAM_Area!$K$279:$R$328,$B303-2010,FALSE)*'[4]Advanced Controls'!$G$68*'[4]Advanced Controls'!$G$81*10^6/10^9</f>
        <v>314.98594156386002</v>
      </c>
      <c r="L303" s="1320"/>
      <c r="M303" s="1171"/>
      <c r="N303" s="1321"/>
      <c r="O303" s="1331">
        <f t="shared" si="7"/>
        <v>2436.5458995444537</v>
      </c>
      <c r="P303" s="1332">
        <f t="shared" si="7"/>
        <v>3695.26159076053</v>
      </c>
      <c r="Q303" s="1332">
        <f t="shared" si="7"/>
        <v>1177.8302083283777</v>
      </c>
      <c r="R303" s="1177"/>
      <c r="S303" s="1177"/>
      <c r="T303" s="1322"/>
      <c r="U303" s="220" t="s">
        <v>169</v>
      </c>
      <c r="V303" s="152"/>
      <c r="W303" s="152"/>
    </row>
    <row r="304" spans="2:23" ht="15" x14ac:dyDescent="0.25">
      <c r="B304" s="160">
        <v>2048</v>
      </c>
      <c r="C304" s="1163">
        <f>HLOOKUP('[4]Advanced Controls'!$B$374,[4]TAM_Area!$C$279:$J$328,$B304-2010,FALSE)*'[4]Advanced Controls'!$G$90*'[4]Advanced Controls'!$G$101*10^6/10^9</f>
        <v>1785.4438155185449</v>
      </c>
      <c r="D304" s="1164">
        <f>HLOOKUP('[4]Advanced Controls'!$B$374,[4]TAM_Area!$C$279:$J$328,$B304-2010,FALSE)*'[4]Advanced Controls'!$G$90*'[4]Advanced Controls'!$G$102*10^6/10^9</f>
        <v>2695.29455269154</v>
      </c>
      <c r="E304" s="1164">
        <f>HLOOKUP('[4]Advanced Controls'!$B$374,[4]TAM_Area!$C$279:$J$328,$B304-2010,FALSE)*'[4]Advanced Controls'!$G$90*'[4]Advanced Controls'!$G$103*10^6/10^9</f>
        <v>875.59307834554988</v>
      </c>
      <c r="F304" s="1164"/>
      <c r="G304" s="1164"/>
      <c r="H304" s="1318"/>
      <c r="I304" s="1319">
        <f>HLOOKUP('[4]Advanced Controls'!$C$374,[4]TAM_Area!$K$279:$R$328,$B304-2010,FALSE)*'[4]Advanced Controls'!$G$68*'[4]Advanced Controls'!$G$79*10^6/10^9</f>
        <v>715.65475701740615</v>
      </c>
      <c r="J304" s="1320">
        <f>HLOOKUP('[4]Advanced Controls'!$C$374,[4]TAM_Area!$K$279:$R$328,$B304-2010,FALSE)*'[4]Advanced Controls'!$G$68*'[4]Advanced Controls'!$G$80*10^6/10^9</f>
        <v>1098.3872204405807</v>
      </c>
      <c r="K304" s="1320">
        <f>HLOOKUP('[4]Advanced Controls'!$C$374,[4]TAM_Area!$K$279:$R$328,$B304-2010,FALSE)*'[4]Advanced Controls'!$G$68*'[4]Advanced Controls'!$G$81*10^6/10^9</f>
        <v>332.92229359423163</v>
      </c>
      <c r="L304" s="1320"/>
      <c r="M304" s="1171"/>
      <c r="N304" s="1321"/>
      <c r="O304" s="1331">
        <f t="shared" si="7"/>
        <v>2501.098572535951</v>
      </c>
      <c r="P304" s="1332">
        <f t="shared" si="7"/>
        <v>3793.6817731321207</v>
      </c>
      <c r="Q304" s="1332">
        <f t="shared" si="7"/>
        <v>1208.5153719397815</v>
      </c>
      <c r="R304" s="1177"/>
      <c r="S304" s="1177"/>
      <c r="T304" s="1322"/>
      <c r="U304" s="220" t="s">
        <v>169</v>
      </c>
      <c r="V304" s="152"/>
      <c r="W304" s="152"/>
    </row>
    <row r="305" spans="1:23" ht="15" x14ac:dyDescent="0.25">
      <c r="B305" s="160">
        <v>2049</v>
      </c>
      <c r="C305" s="1163">
        <f>HLOOKUP('[4]Advanced Controls'!$B$374,[4]TAM_Area!$C$279:$J$328,$B305-2010,FALSE)*'[4]Advanced Controls'!$G$90*'[4]Advanced Controls'!$G$101*10^6/10^9</f>
        <v>1811.387459055856</v>
      </c>
      <c r="D305" s="1164">
        <f>HLOOKUP('[4]Advanced Controls'!$B$374,[4]TAM_Area!$C$279:$J$328,$B305-2010,FALSE)*'[4]Advanced Controls'!$G$90*'[4]Advanced Controls'!$G$102*10^6/10^9</f>
        <v>2734.4589108725772</v>
      </c>
      <c r="E305" s="1164">
        <f>HLOOKUP('[4]Advanced Controls'!$B$374,[4]TAM_Area!$C$279:$J$328,$B305-2010,FALSE)*'[4]Advanced Controls'!$G$90*'[4]Advanced Controls'!$G$103*10^6/10^9</f>
        <v>888.31600723913505</v>
      </c>
      <c r="F305" s="1164"/>
      <c r="G305" s="1164"/>
      <c r="H305" s="1318"/>
      <c r="I305" s="1319">
        <f>HLOOKUP('[4]Advanced Controls'!$C$374,[4]TAM_Area!$K$279:$R$328,$B305-2010,FALSE)*'[4]Advanced Controls'!$G$68*'[4]Advanced Controls'!$G$79*10^6/10^9</f>
        <v>756.0447108399311</v>
      </c>
      <c r="J305" s="1320">
        <f>HLOOKUP('[4]Advanced Controls'!$C$374,[4]TAM_Area!$K$279:$R$328,$B305-2010,FALSE)*'[4]Advanced Controls'!$G$68*'[4]Advanced Controls'!$G$80*10^6/10^9</f>
        <v>1160.3777384631801</v>
      </c>
      <c r="K305" s="1320">
        <f>HLOOKUP('[4]Advanced Controls'!$C$374,[4]TAM_Area!$K$279:$R$328,$B305-2010,FALSE)*'[4]Advanced Controls'!$G$68*'[4]Advanced Controls'!$G$81*10^6/10^9</f>
        <v>351.71168321668199</v>
      </c>
      <c r="L305" s="1320"/>
      <c r="M305" s="1171"/>
      <c r="N305" s="1321"/>
      <c r="O305" s="1331">
        <f t="shared" si="7"/>
        <v>2567.432169895787</v>
      </c>
      <c r="P305" s="1332">
        <f t="shared" si="7"/>
        <v>3894.8366493357571</v>
      </c>
      <c r="Q305" s="1332">
        <f t="shared" si="7"/>
        <v>1240.027690455817</v>
      </c>
      <c r="R305" s="1177"/>
      <c r="S305" s="1177"/>
      <c r="T305" s="1322"/>
      <c r="U305" s="220" t="s">
        <v>169</v>
      </c>
      <c r="V305" s="152"/>
      <c r="W305" s="152"/>
    </row>
    <row r="306" spans="1:23" ht="15" x14ac:dyDescent="0.25">
      <c r="B306" s="160">
        <v>2050</v>
      </c>
      <c r="C306" s="1163">
        <f>HLOOKUP('[4]Advanced Controls'!$B$374,[4]TAM_Area!$C$279:$J$328,$B306-2010,FALSE)*'[4]Advanced Controls'!$G$90*'[4]Advanced Controls'!$G$101*10^6/10^9</f>
        <v>1837.2774765062759</v>
      </c>
      <c r="D306" s="1164">
        <f>HLOOKUP('[4]Advanced Controls'!$B$374,[4]TAM_Area!$C$279:$J$328,$B306-2010,FALSE)*'[4]Advanced Controls'!$G$90*'[4]Advanced Controls'!$G$102*10^6/10^9</f>
        <v>2773.5423154561818</v>
      </c>
      <c r="E306" s="1164">
        <f>HLOOKUP('[4]Advanced Controls'!$B$374,[4]TAM_Area!$C$279:$J$328,$B306-2010,FALSE)*'[4]Advanced Controls'!$G$90*'[4]Advanced Controls'!$G$103*10^6/10^9</f>
        <v>901.01263755637035</v>
      </c>
      <c r="F306" s="1164"/>
      <c r="G306" s="1164"/>
      <c r="H306" s="1318"/>
      <c r="I306" s="1319">
        <f>HLOOKUP('[4]Advanced Controls'!$C$374,[4]TAM_Area!$K$279:$R$328,$B306-2010,FALSE)*'[4]Advanced Controls'!$G$68*'[4]Advanced Controls'!$G$79*10^6/10^9</f>
        <v>798.31484554216661</v>
      </c>
      <c r="J306" s="1320">
        <f>HLOOKUP('[4]Advanced Controls'!$C$374,[4]TAM_Area!$K$279:$R$328,$B306-2010,FALSE)*'[4]Advanced Controls'!$G$68*'[4]Advanced Controls'!$G$80*10^6/10^9</f>
        <v>1225.2539588864702</v>
      </c>
      <c r="K306" s="1320">
        <f>HLOOKUP('[4]Advanced Controls'!$C$374,[4]TAM_Area!$K$279:$R$328,$B306-2010,FALSE)*'[4]Advanced Controls'!$G$68*'[4]Advanced Controls'!$G$81*10^6/10^9</f>
        <v>371.37573219786287</v>
      </c>
      <c r="L306" s="1320"/>
      <c r="M306" s="1171"/>
      <c r="N306" s="1321"/>
      <c r="O306" s="1331">
        <f t="shared" si="7"/>
        <v>2635.5923220484424</v>
      </c>
      <c r="P306" s="1332">
        <f t="shared" si="7"/>
        <v>3998.7962743426519</v>
      </c>
      <c r="Q306" s="1332">
        <f t="shared" si="7"/>
        <v>1272.3883697542333</v>
      </c>
      <c r="R306" s="1177"/>
      <c r="S306" s="1177"/>
      <c r="T306" s="1322"/>
      <c r="U306" s="220" t="s">
        <v>169</v>
      </c>
      <c r="V306" s="152"/>
      <c r="W306" s="152"/>
    </row>
    <row r="307" spans="1:23" ht="15" x14ac:dyDescent="0.25">
      <c r="B307" s="160">
        <v>2051</v>
      </c>
      <c r="C307" s="1163">
        <f>HLOOKUP('[4]Advanced Controls'!$B$374,[4]TAM_Area!$C$279:$J$328,$B307-2010,FALSE)*'[4]Advanced Controls'!$G$90*'[4]Advanced Controls'!$G$101*10^6/10^9</f>
        <v>1863.1116038825437</v>
      </c>
      <c r="D307" s="1164">
        <f>HLOOKUP('[4]Advanced Controls'!$B$374,[4]TAM_Area!$C$279:$J$328,$B307-2010,FALSE)*'[4]Advanced Controls'!$G$90*'[4]Advanced Controls'!$G$102*10^6/10^9</f>
        <v>2812.5413487416795</v>
      </c>
      <c r="E307" s="1164">
        <f>HLOOKUP('[4]Advanced Controls'!$B$374,[4]TAM_Area!$C$279:$J$328,$B307-2010,FALSE)*'[4]Advanced Controls'!$G$90*'[4]Advanced Controls'!$G$103*10^6/10^9</f>
        <v>913.68185902340815</v>
      </c>
      <c r="F307" s="1164"/>
      <c r="G307" s="1164"/>
      <c r="H307" s="1318"/>
      <c r="I307" s="1319">
        <f>HLOOKUP('[4]Advanced Controls'!$C$374,[4]TAM_Area!$K$279:$R$328,$B307-2010,FALSE)*'[4]Advanced Controls'!$G$68*'[4]Advanced Controls'!$G$79*10^6/10^9</f>
        <v>842.51105204060718</v>
      </c>
      <c r="J307" s="1320">
        <f>HLOOKUP('[4]Advanced Controls'!$C$374,[4]TAM_Area!$K$279:$R$328,$B307-2010,FALSE)*'[4]Advanced Controls'!$G$68*'[4]Advanced Controls'!$G$80*10^6/10^9</f>
        <v>1293.086315108284</v>
      </c>
      <c r="K307" s="1320">
        <f>HLOOKUP('[4]Advanced Controls'!$C$374,[4]TAM_Area!$K$279:$R$328,$B307-2010,FALSE)*'[4]Advanced Controls'!$G$68*'[4]Advanced Controls'!$G$81*10^6/10^9</f>
        <v>391.9357889729306</v>
      </c>
      <c r="L307" s="1320"/>
      <c r="M307" s="1171"/>
      <c r="N307" s="1321"/>
      <c r="O307" s="1331">
        <f t="shared" si="7"/>
        <v>2705.6226559231509</v>
      </c>
      <c r="P307" s="1332">
        <f t="shared" si="7"/>
        <v>4105.6276638499639</v>
      </c>
      <c r="Q307" s="1332">
        <f t="shared" si="7"/>
        <v>1305.6176479963387</v>
      </c>
      <c r="R307" s="1177"/>
      <c r="S307" s="1177"/>
      <c r="T307" s="1322"/>
      <c r="U307" s="220" t="s">
        <v>169</v>
      </c>
      <c r="V307" s="152"/>
      <c r="W307" s="152"/>
    </row>
    <row r="308" spans="1:23" ht="15" x14ac:dyDescent="0.25">
      <c r="B308" s="160">
        <v>2052</v>
      </c>
      <c r="C308" s="1163">
        <f>HLOOKUP('[4]Advanced Controls'!$B$374,[4]TAM_Area!$C$279:$J$328,$B308-2010,FALSE)*'[4]Advanced Controls'!$G$90*'[4]Advanced Controls'!$G$101*10^6/10^9</f>
        <v>1888.8840048943448</v>
      </c>
      <c r="D308" s="1164">
        <f>HLOOKUP('[4]Advanced Controls'!$B$374,[4]TAM_Area!$C$279:$J$328,$B308-2010,FALSE)*'[4]Advanced Controls'!$G$90*'[4]Advanced Controls'!$G$102*10^6/10^9</f>
        <v>2851.4472003025785</v>
      </c>
      <c r="E308" s="1164">
        <f>HLOOKUP('[4]Advanced Controls'!$B$374,[4]TAM_Area!$C$279:$J$328,$B308-2010,FALSE)*'[4]Advanced Controls'!$G$90*'[4]Advanced Controls'!$G$103*10^6/10^9</f>
        <v>926.32080948611144</v>
      </c>
      <c r="F308" s="1164"/>
      <c r="G308" s="1164"/>
      <c r="H308" s="1318"/>
      <c r="I308" s="1319">
        <f>HLOOKUP('[4]Advanced Controls'!$C$374,[4]TAM_Area!$K$279:$R$328,$B308-2010,FALSE)*'[4]Advanced Controls'!$G$68*'[4]Advanced Controls'!$G$79*10^6/10^9</f>
        <v>888.67755761159049</v>
      </c>
      <c r="J308" s="1320">
        <f>HLOOKUP('[4]Advanced Controls'!$C$374,[4]TAM_Area!$K$279:$R$328,$B308-2010,FALSE)*'[4]Advanced Controls'!$G$68*'[4]Advanced Controls'!$G$80*10^6/10^9</f>
        <v>1363.9426871708447</v>
      </c>
      <c r="K308" s="1320">
        <f>HLOOKUP('[4]Advanced Controls'!$C$374,[4]TAM_Area!$K$279:$R$328,$B308-2010,FALSE)*'[4]Advanced Controls'!$G$68*'[4]Advanced Controls'!$G$81*10^6/10^9</f>
        <v>413.41242805233622</v>
      </c>
      <c r="L308" s="1320"/>
      <c r="M308" s="1171"/>
      <c r="N308" s="1321"/>
      <c r="O308" s="1331">
        <f t="shared" si="7"/>
        <v>2777.5615625059354</v>
      </c>
      <c r="P308" s="1332">
        <f t="shared" si="7"/>
        <v>4215.3898874734232</v>
      </c>
      <c r="Q308" s="1332">
        <f t="shared" si="7"/>
        <v>1339.7332375384476</v>
      </c>
      <c r="R308" s="1177"/>
      <c r="S308" s="1177"/>
      <c r="T308" s="1322"/>
      <c r="U308" s="220" t="s">
        <v>169</v>
      </c>
      <c r="V308" s="152"/>
      <c r="W308" s="152"/>
    </row>
    <row r="309" spans="1:23" ht="15" x14ac:dyDescent="0.25">
      <c r="B309" s="160">
        <v>2053</v>
      </c>
      <c r="C309" s="1163">
        <f>HLOOKUP('[4]Advanced Controls'!$B$374,[4]TAM_Area!$C$279:$J$328,$B309-2010,FALSE)*'[4]Advanced Controls'!$G$90*'[4]Advanced Controls'!$G$101*10^6/10^9</f>
        <v>1914.5864970916953</v>
      </c>
      <c r="D309" s="1164">
        <f>HLOOKUP('[4]Advanced Controls'!$B$374,[4]TAM_Area!$C$279:$J$328,$B309-2010,FALSE)*'[4]Advanced Controls'!$G$90*'[4]Advanced Controls'!$G$102*10^6/10^9</f>
        <v>2890.2475179647699</v>
      </c>
      <c r="E309" s="1164">
        <f>HLOOKUP('[4]Advanced Controls'!$B$374,[4]TAM_Area!$C$279:$J$328,$B309-2010,FALSE)*'[4]Advanced Controls'!$G$90*'[4]Advanced Controls'!$G$103*10^6/10^9</f>
        <v>938.92547621862047</v>
      </c>
      <c r="F309" s="1164"/>
      <c r="G309" s="1164"/>
      <c r="H309" s="1318"/>
      <c r="I309" s="1319">
        <f>HLOOKUP('[4]Advanced Controls'!$C$374,[4]TAM_Area!$K$279:$R$328,$B309-2010,FALSE)*'[4]Advanced Controls'!$G$68*'[4]Advanced Controls'!$G$79*10^6/10^9</f>
        <v>936.85710609120224</v>
      </c>
      <c r="J309" s="1320">
        <f>HLOOKUP('[4]Advanced Controls'!$C$374,[4]TAM_Area!$K$279:$R$328,$B309-2010,FALSE)*'[4]Advanced Controls'!$G$68*'[4]Advanced Controls'!$G$80*10^6/10^9</f>
        <v>1437.8886783316577</v>
      </c>
      <c r="K309" s="1320">
        <f>HLOOKUP('[4]Advanced Controls'!$C$374,[4]TAM_Area!$K$279:$R$328,$B309-2010,FALSE)*'[4]Advanced Controls'!$G$68*'[4]Advanced Controls'!$G$81*10^6/10^9</f>
        <v>435.82553385074664</v>
      </c>
      <c r="L309" s="1320"/>
      <c r="M309" s="1171"/>
      <c r="N309" s="1321"/>
      <c r="O309" s="1331">
        <f t="shared" si="7"/>
        <v>2851.4436031828973</v>
      </c>
      <c r="P309" s="1332">
        <f t="shared" si="7"/>
        <v>4328.1361962964274</v>
      </c>
      <c r="Q309" s="1332">
        <f t="shared" si="7"/>
        <v>1374.7510100693671</v>
      </c>
      <c r="R309" s="1177"/>
      <c r="S309" s="1177"/>
      <c r="T309" s="1322"/>
      <c r="U309" s="220" t="s">
        <v>169</v>
      </c>
      <c r="V309" s="152"/>
      <c r="W309" s="152"/>
    </row>
    <row r="310" spans="1:23" ht="15" x14ac:dyDescent="0.25">
      <c r="B310" s="160">
        <v>2054</v>
      </c>
      <c r="C310" s="1163">
        <f>HLOOKUP('[4]Advanced Controls'!$B$374,[4]TAM_Area!$C$279:$J$328,$B310-2010,FALSE)*'[4]Advanced Controls'!$G$90*'[4]Advanced Controls'!$G$101*10^6/10^9</f>
        <v>1940.2089211282359</v>
      </c>
      <c r="D310" s="1164">
        <f>HLOOKUP('[4]Advanced Controls'!$B$374,[4]TAM_Area!$C$279:$J$328,$B310-2010,FALSE)*'[4]Advanced Controls'!$G$90*'[4]Advanced Controls'!$G$102*10^6/10^9</f>
        <v>2928.9269652440362</v>
      </c>
      <c r="E310" s="1164">
        <f>HLOOKUP('[4]Advanced Controls'!$B$374,[4]TAM_Area!$C$279:$J$328,$B310-2010,FALSE)*'[4]Advanced Controls'!$G$90*'[4]Advanced Controls'!$G$103*10^6/10^9</f>
        <v>951.49087701243593</v>
      </c>
      <c r="F310" s="1164"/>
      <c r="G310" s="1164"/>
      <c r="H310" s="1318"/>
      <c r="I310" s="1319">
        <f>HLOOKUP('[4]Advanced Controls'!$C$374,[4]TAM_Area!$K$279:$R$328,$B310-2010,FALSE)*'[4]Advanced Controls'!$G$68*'[4]Advanced Controls'!$G$79*10^6/10^9</f>
        <v>987.09093045050054</v>
      </c>
      <c r="J310" s="1320">
        <f>HLOOKUP('[4]Advanced Controls'!$C$374,[4]TAM_Area!$K$279:$R$328,$B310-2010,FALSE)*'[4]Advanced Controls'!$G$68*'[4]Advanced Controls'!$G$80*10^6/10^9</f>
        <v>1514.9875729719511</v>
      </c>
      <c r="K310" s="1320">
        <f>HLOOKUP('[4]Advanced Controls'!$C$374,[4]TAM_Area!$K$279:$R$328,$B310-2010,FALSE)*'[4]Advanced Controls'!$G$68*'[4]Advanced Controls'!$G$81*10^6/10^9</f>
        <v>459.19428792904944</v>
      </c>
      <c r="L310" s="1320"/>
      <c r="M310" s="1171"/>
      <c r="N310" s="1321"/>
      <c r="O310" s="1331">
        <f t="shared" si="7"/>
        <v>2927.2998515787367</v>
      </c>
      <c r="P310" s="1332">
        <f t="shared" si="7"/>
        <v>4443.9145382159877</v>
      </c>
      <c r="Q310" s="1332">
        <f t="shared" si="7"/>
        <v>1410.6851649414853</v>
      </c>
      <c r="R310" s="1177"/>
      <c r="S310" s="1177"/>
      <c r="T310" s="1322"/>
      <c r="U310" s="220" t="s">
        <v>169</v>
      </c>
      <c r="V310" s="152"/>
      <c r="W310" s="152"/>
    </row>
    <row r="311" spans="1:23" ht="15" x14ac:dyDescent="0.25">
      <c r="B311" s="160">
        <v>2055</v>
      </c>
      <c r="C311" s="1163">
        <f>HLOOKUP('[4]Advanced Controls'!$B$374,[4]TAM_Area!$C$279:$J$328,$B311-2010,FALSE)*'[4]Advanced Controls'!$G$90*'[4]Advanced Controls'!$G$101*10^6/10^9</f>
        <v>1965.7432013639427</v>
      </c>
      <c r="D311" s="1164">
        <f>HLOOKUP('[4]Advanced Controls'!$B$374,[4]TAM_Area!$C$279:$J$328,$B311-2010,FALSE)*'[4]Advanced Controls'!$G$90*'[4]Advanced Controls'!$G$102*10^6/10^9</f>
        <v>2967.4733512058992</v>
      </c>
      <c r="E311" s="1164">
        <f>HLOOKUP('[4]Advanced Controls'!$B$374,[4]TAM_Area!$C$279:$J$328,$B311-2010,FALSE)*'[4]Advanced Controls'!$G$90*'[4]Advanced Controls'!$G$103*10^6/10^9</f>
        <v>964.01305152198609</v>
      </c>
      <c r="F311" s="1164"/>
      <c r="G311" s="1164"/>
      <c r="H311" s="1318"/>
      <c r="I311" s="1319">
        <f>HLOOKUP('[4]Advanced Controls'!$C$374,[4]TAM_Area!$K$279:$R$328,$B311-2010,FALSE)*'[4]Advanced Controls'!$G$68*'[4]Advanced Controls'!$G$79*10^6/10^9</f>
        <v>1039.4205019787328</v>
      </c>
      <c r="J311" s="1320">
        <f>HLOOKUP('[4]Advanced Controls'!$C$374,[4]TAM_Area!$K$279:$R$328,$B311-2010,FALSE)*'[4]Advanced Controls'!$G$68*'[4]Advanced Controls'!$G$80*10^6/10^9</f>
        <v>1595.3030212438105</v>
      </c>
      <c r="K311" s="1320">
        <f>HLOOKUP('[4]Advanced Controls'!$C$374,[4]TAM_Area!$K$279:$R$328,$B311-2010,FALSE)*'[4]Advanced Controls'!$G$68*'[4]Advanced Controls'!$G$81*10^6/10^9</f>
        <v>483.53798271365469</v>
      </c>
      <c r="L311" s="1320"/>
      <c r="M311" s="1171"/>
      <c r="N311" s="1321"/>
      <c r="O311" s="1331">
        <f t="shared" si="7"/>
        <v>3005.1637033426755</v>
      </c>
      <c r="P311" s="1332">
        <f t="shared" si="7"/>
        <v>4562.7763724497099</v>
      </c>
      <c r="Q311" s="1332">
        <f t="shared" si="7"/>
        <v>1447.5510342356408</v>
      </c>
      <c r="R311" s="1177"/>
      <c r="S311" s="1177"/>
      <c r="T311" s="1322"/>
      <c r="U311" s="220" t="s">
        <v>169</v>
      </c>
      <c r="V311" s="152"/>
      <c r="W311" s="152"/>
    </row>
    <row r="312" spans="1:23" ht="15" x14ac:dyDescent="0.25">
      <c r="B312" s="160">
        <v>2056</v>
      </c>
      <c r="C312" s="1163">
        <f>HLOOKUP('[4]Advanced Controls'!$B$374,[4]TAM_Area!$C$279:$J$328,$B312-2010,FALSE)*'[4]Advanced Controls'!$G$90*'[4]Advanced Controls'!$G$101*10^6/10^9</f>
        <v>1991.1841878852626</v>
      </c>
      <c r="D312" s="1164">
        <f>HLOOKUP('[4]Advanced Controls'!$B$374,[4]TAM_Area!$C$279:$J$328,$B312-2010,FALSE)*'[4]Advanced Controls'!$G$90*'[4]Advanced Controls'!$G$102*10^6/10^9</f>
        <v>3005.878901573833</v>
      </c>
      <c r="E312" s="1164">
        <f>HLOOKUP('[4]Advanced Controls'!$B$374,[4]TAM_Area!$C$279:$J$328,$B312-2010,FALSE)*'[4]Advanced Controls'!$G$90*'[4]Advanced Controls'!$G$103*10^6/10^9</f>
        <v>976.48947419669287</v>
      </c>
      <c r="F312" s="1164"/>
      <c r="G312" s="1164"/>
      <c r="H312" s="1318"/>
      <c r="I312" s="1319">
        <f>HLOOKUP('[4]Advanced Controls'!$C$374,[4]TAM_Area!$K$279:$R$328,$B312-2010,FALSE)*'[4]Advanced Controls'!$G$68*'[4]Advanced Controls'!$G$79*10^6/10^9</f>
        <v>1093.8881098206364</v>
      </c>
      <c r="J312" s="1320">
        <f>HLOOKUP('[4]Advanced Controls'!$C$374,[4]TAM_Area!$K$279:$R$328,$B312-2010,FALSE)*'[4]Advanced Controls'!$G$68*'[4]Advanced Controls'!$G$80*10^6/10^9</f>
        <v>1678.8999285442692</v>
      </c>
      <c r="K312" s="1320">
        <f>HLOOKUP('[4]Advanced Controls'!$C$374,[4]TAM_Area!$K$279:$R$328,$B312-2010,FALSE)*'[4]Advanced Controls'!$G$68*'[4]Advanced Controls'!$G$81*10^6/10^9</f>
        <v>508.87629109700367</v>
      </c>
      <c r="L312" s="1320"/>
      <c r="M312" s="1171"/>
      <c r="N312" s="1321"/>
      <c r="O312" s="1331">
        <f t="shared" si="7"/>
        <v>3085.072297705899</v>
      </c>
      <c r="P312" s="1332">
        <f t="shared" si="7"/>
        <v>4684.7788301181026</v>
      </c>
      <c r="Q312" s="1332">
        <f t="shared" si="7"/>
        <v>1485.3657652936965</v>
      </c>
      <c r="R312" s="1177"/>
      <c r="S312" s="1177"/>
      <c r="T312" s="1322"/>
      <c r="U312" s="220" t="s">
        <v>169</v>
      </c>
      <c r="V312" s="152"/>
      <c r="W312" s="152"/>
    </row>
    <row r="313" spans="1:23" ht="15" x14ac:dyDescent="0.25">
      <c r="B313" s="160">
        <v>2057</v>
      </c>
      <c r="C313" s="1163">
        <f>HLOOKUP('[4]Advanced Controls'!$B$374,[4]TAM_Area!$C$279:$J$328,$B313-2010,FALSE)*'[4]Advanced Controls'!$G$90*'[4]Advanced Controls'!$G$101*10^6/10^9</f>
        <v>2016.5296147596548</v>
      </c>
      <c r="D313" s="1164">
        <f>HLOOKUP('[4]Advanced Controls'!$B$374,[4]TAM_Area!$C$279:$J$328,$B313-2010,FALSE)*'[4]Advanced Controls'!$G$90*'[4]Advanced Controls'!$G$102*10^6/10^9</f>
        <v>3044.14019571058</v>
      </c>
      <c r="E313" s="1164">
        <f>HLOOKUP('[4]Advanced Controls'!$B$374,[4]TAM_Area!$C$279:$J$328,$B313-2010,FALSE)*'[4]Advanced Controls'!$G$90*'[4]Advanced Controls'!$G$103*10^6/10^9</f>
        <v>988.91903380873009</v>
      </c>
      <c r="F313" s="1164"/>
      <c r="G313" s="1164"/>
      <c r="H313" s="1318"/>
      <c r="I313" s="1319">
        <f>HLOOKUP('[4]Advanced Controls'!$C$374,[4]TAM_Area!$K$279:$R$328,$B313-2010,FALSE)*'[4]Advanced Controls'!$G$68*'[4]Advanced Controls'!$G$79*10^6/10^9</f>
        <v>1150.5369486191166</v>
      </c>
      <c r="J313" s="1320">
        <f>HLOOKUP('[4]Advanced Controls'!$C$374,[4]TAM_Area!$K$279:$R$328,$B313-2010,FALSE)*'[4]Advanced Controls'!$G$68*'[4]Advanced Controls'!$G$80*10^6/10^9</f>
        <v>1765.8445900293264</v>
      </c>
      <c r="K313" s="1320">
        <f>HLOOKUP('[4]Advanced Controls'!$C$374,[4]TAM_Area!$K$279:$R$328,$B313-2010,FALSE)*'[4]Advanced Controls'!$G$68*'[4]Advanced Controls'!$G$81*10^6/10^9</f>
        <v>535.22930720890702</v>
      </c>
      <c r="L313" s="1320"/>
      <c r="M313" s="1171"/>
      <c r="N313" s="1321"/>
      <c r="O313" s="1331">
        <f t="shared" si="7"/>
        <v>3167.0665633787712</v>
      </c>
      <c r="P313" s="1332">
        <f t="shared" si="7"/>
        <v>4809.9847857399063</v>
      </c>
      <c r="Q313" s="1332">
        <f t="shared" si="7"/>
        <v>1524.148341017637</v>
      </c>
      <c r="R313" s="1177"/>
      <c r="S313" s="1177"/>
      <c r="T313" s="1322"/>
      <c r="U313" s="220" t="s">
        <v>169</v>
      </c>
      <c r="V313" s="152"/>
      <c r="W313" s="152"/>
    </row>
    <row r="314" spans="1:23" ht="15" x14ac:dyDescent="0.25">
      <c r="A314" s="160"/>
      <c r="B314" s="160">
        <v>2058</v>
      </c>
      <c r="C314" s="1163">
        <f>HLOOKUP('[4]Advanced Controls'!$B$374,[4]TAM_Area!$C$279:$J$328,$B314-2010,FALSE)*'[4]Advanced Controls'!$G$90*'[4]Advanced Controls'!$G$101*10^6/10^9</f>
        <v>2041.7771558226818</v>
      </c>
      <c r="D314" s="1164">
        <f>HLOOKUP('[4]Advanced Controls'!$B$374,[4]TAM_Area!$C$279:$J$328,$B314-2010,FALSE)*'[4]Advanced Controls'!$G$90*'[4]Advanced Controls'!$G$102*10^6/10^9</f>
        <v>3082.253722053199</v>
      </c>
      <c r="E314" s="1164">
        <f>HLOOKUP('[4]Advanced Controls'!$B$374,[4]TAM_Area!$C$279:$J$328,$B314-2010,FALSE)*'[4]Advanced Controls'!$G$90*'[4]Advanced Controls'!$G$103*10^6/10^9</f>
        <v>1001.3005895921648</v>
      </c>
      <c r="F314" s="1164"/>
      <c r="G314" s="1164"/>
      <c r="H314" s="1318"/>
      <c r="I314" s="1319">
        <f>HLOOKUP('[4]Advanced Controls'!$C$374,[4]TAM_Area!$K$279:$R$328,$B314-2010,FALSE)*'[4]Advanced Controls'!$G$68*'[4]Advanced Controls'!$G$79*10^6/10^9</f>
        <v>1209.409665441332</v>
      </c>
      <c r="J314" s="1320">
        <f>HLOOKUP('[4]Advanced Controls'!$C$374,[4]TAM_Area!$K$279:$R$328,$B314-2010,FALSE)*'[4]Advanced Controls'!$G$68*'[4]Advanced Controls'!$G$80*10^6/10^9</f>
        <v>1856.202460435497</v>
      </c>
      <c r="K314" s="1320">
        <f>HLOOKUP('[4]Advanced Controls'!$C$374,[4]TAM_Area!$K$279:$R$328,$B314-2010,FALSE)*'[4]Advanced Controls'!$G$68*'[4]Advanced Controls'!$G$81*10^6/10^9</f>
        <v>562.61687044716666</v>
      </c>
      <c r="L314" s="1320"/>
      <c r="M314" s="1171"/>
      <c r="N314" s="1321"/>
      <c r="O314" s="1331">
        <f t="shared" si="7"/>
        <v>3251.1868212640138</v>
      </c>
      <c r="P314" s="1332">
        <f t="shared" si="7"/>
        <v>4938.456182488696</v>
      </c>
      <c r="Q314" s="1332">
        <f t="shared" si="7"/>
        <v>1563.9174600393314</v>
      </c>
      <c r="R314" s="1177"/>
      <c r="S314" s="1177"/>
      <c r="T314" s="1322"/>
      <c r="U314" s="220" t="s">
        <v>169</v>
      </c>
    </row>
    <row r="315" spans="1:23" ht="15" x14ac:dyDescent="0.25">
      <c r="A315" s="160"/>
      <c r="B315" s="160">
        <v>2059</v>
      </c>
      <c r="C315" s="1163">
        <f>HLOOKUP('[4]Advanced Controls'!$B$374,[4]TAM_Area!$C$279:$J$328,$B315-2010,FALSE)*'[4]Advanced Controls'!$G$90*'[4]Advanced Controls'!$G$101*10^6/10^9</f>
        <v>2066.9256863710439</v>
      </c>
      <c r="D315" s="1164">
        <f>HLOOKUP('[4]Advanced Controls'!$B$374,[4]TAM_Area!$C$279:$J$328,$B315-2010,FALSE)*'[4]Advanced Controls'!$G$90*'[4]Advanced Controls'!$G$102*10^6/10^9</f>
        <v>3120.2177827567903</v>
      </c>
      <c r="E315" s="1164">
        <f>HLOOKUP('[4]Advanced Controls'!$B$374,[4]TAM_Area!$C$279:$J$328,$B315-2010,FALSE)*'[4]Advanced Controls'!$G$90*'[4]Advanced Controls'!$G$103*10^6/10^9</f>
        <v>1013.6335899852979</v>
      </c>
      <c r="F315" s="1164"/>
      <c r="G315" s="1164"/>
      <c r="H315" s="1318"/>
      <c r="I315" s="1319">
        <f>HLOOKUP('[4]Advanced Controls'!$C$374,[4]TAM_Area!$K$279:$R$328,$B315-2010,FALSE)*'[4]Advanced Controls'!$G$68*'[4]Advanced Controls'!$G$79*10^6/10^9</f>
        <v>1270.5491207027162</v>
      </c>
      <c r="J315" s="1320">
        <f>HLOOKUP('[4]Advanced Controls'!$C$374,[4]TAM_Area!$K$279:$R$328,$B315-2010,FALSE)*'[4]Advanced Controls'!$G$68*'[4]Advanced Controls'!$G$80*10^6/10^9</f>
        <v>1950.0393219463188</v>
      </c>
      <c r="K315" s="1320">
        <f>HLOOKUP('[4]Advanced Controls'!$C$374,[4]TAM_Area!$K$279:$R$328,$B315-2010,FALSE)*'[4]Advanced Controls'!$G$68*'[4]Advanced Controls'!$G$81*10^6/10^9</f>
        <v>591.05891945911355</v>
      </c>
      <c r="L315" s="1320"/>
      <c r="M315" s="1171"/>
      <c r="N315" s="1321"/>
      <c r="O315" s="1331">
        <f t="shared" si="7"/>
        <v>3337.4748070737601</v>
      </c>
      <c r="P315" s="1332">
        <f t="shared" si="7"/>
        <v>5070.2571047031088</v>
      </c>
      <c r="Q315" s="1332">
        <f t="shared" si="7"/>
        <v>1604.6925094444114</v>
      </c>
      <c r="R315" s="1177"/>
      <c r="S315" s="1177"/>
      <c r="T315" s="1322"/>
      <c r="U315" s="220" t="s">
        <v>169</v>
      </c>
    </row>
    <row r="316" spans="1:23" ht="15.6" thickBot="1" x14ac:dyDescent="0.3">
      <c r="A316" s="160"/>
      <c r="B316" s="160">
        <v>2060</v>
      </c>
      <c r="C316" s="1188">
        <f>HLOOKUP('[4]Advanced Controls'!$B$374,[4]TAM_Area!$C$279:$J$328,$B316-2010,FALSE)*'[4]Advanced Controls'!$G$90*'[4]Advanced Controls'!$G$101*10^6/10^9</f>
        <v>2091.9736220292939</v>
      </c>
      <c r="D316" s="1189">
        <f>HLOOKUP('[4]Advanced Controls'!$B$374,[4]TAM_Area!$C$279:$J$328,$B316-2010,FALSE)*'[4]Advanced Controls'!$G$90*'[4]Advanced Controls'!$G$102*10^6/10^9</f>
        <v>3158.0299860583218</v>
      </c>
      <c r="E316" s="1189">
        <f>HLOOKUP('[4]Advanced Controls'!$B$374,[4]TAM_Area!$C$279:$J$328,$B316-2010,FALSE)*'[4]Advanced Controls'!$G$90*'[4]Advanced Controls'!$G$103*10^6/10^9</f>
        <v>1025.9172580002664</v>
      </c>
      <c r="F316" s="1189"/>
      <c r="G316" s="1189"/>
      <c r="H316" s="1323"/>
      <c r="I316" s="1193">
        <f>HLOOKUP('[4]Advanced Controls'!$C$374,[4]TAM_Area!$K$279:$R$328,$B316-2010,FALSE)*'[4]Advanced Controls'!$G$68*'[4]Advanced Controls'!$G$79*10^6/10^9</f>
        <v>1333.997656126325</v>
      </c>
      <c r="J316" s="1194">
        <f>HLOOKUP('[4]Advanced Controls'!$C$374,[4]TAM_Area!$K$279:$R$328,$B316-2010,FALSE)*'[4]Advanced Controls'!$G$68*'[4]Advanced Controls'!$G$80*10^6/10^9</f>
        <v>2047.4201606560493</v>
      </c>
      <c r="K316" s="1324">
        <f>HLOOKUP('[4]Advanced Controls'!$C$374,[4]TAM_Area!$K$279:$R$328,$B316-2010,FALSE)*'[4]Advanced Controls'!$G$68*'[4]Advanced Controls'!$G$81*10^6/10^9</f>
        <v>620.57515159660056</v>
      </c>
      <c r="L316" s="1324"/>
      <c r="M316" s="1196"/>
      <c r="N316" s="1325"/>
      <c r="O316" s="1333">
        <f t="shared" si="7"/>
        <v>3425.9712781556191</v>
      </c>
      <c r="P316" s="1334">
        <f t="shared" si="7"/>
        <v>5205.4501467143709</v>
      </c>
      <c r="Q316" s="1334">
        <f t="shared" si="7"/>
        <v>1646.492409596867</v>
      </c>
      <c r="R316" s="1202"/>
      <c r="S316" s="1202"/>
      <c r="T316" s="1326"/>
      <c r="U316" s="220" t="s">
        <v>169</v>
      </c>
    </row>
    <row r="317" spans="1:23" x14ac:dyDescent="0.25">
      <c r="A317" s="160"/>
      <c r="V317" s="152"/>
      <c r="W317" s="152"/>
    </row>
    <row r="318" spans="1:23" x14ac:dyDescent="0.25">
      <c r="A318" s="160"/>
      <c r="V318" s="152"/>
      <c r="W318" s="152"/>
    </row>
    <row r="319" spans="1:23" x14ac:dyDescent="0.25">
      <c r="A319" s="191" t="s">
        <v>311</v>
      </c>
    </row>
    <row r="320" spans="1:23" x14ac:dyDescent="0.25">
      <c r="A320" s="191"/>
    </row>
    <row r="321" spans="1:52" x14ac:dyDescent="0.25">
      <c r="A321" s="160"/>
      <c r="V321" s="152"/>
      <c r="W321" s="152"/>
      <c r="X321" s="152"/>
      <c r="AD321" s="152"/>
      <c r="AE321" s="152"/>
      <c r="AF321" s="152"/>
    </row>
    <row r="322" spans="1:52" s="128" customFormat="1" x14ac:dyDescent="0.25">
      <c r="A322" s="201"/>
      <c r="C322" s="146"/>
      <c r="D322" s="146"/>
      <c r="E322" s="146"/>
      <c r="F322" s="146"/>
      <c r="G322" s="146"/>
      <c r="H322" s="146"/>
      <c r="I322" s="146"/>
      <c r="J322" s="146"/>
      <c r="K322" s="146"/>
      <c r="L322" s="146"/>
      <c r="M322" s="146"/>
      <c r="N322" s="146"/>
      <c r="O322" s="146"/>
      <c r="P322" s="146"/>
      <c r="V322" s="202"/>
      <c r="W322" s="202"/>
      <c r="X322" s="202"/>
      <c r="AD322" s="202"/>
      <c r="AE322" s="202"/>
      <c r="AF322" s="202"/>
    </row>
    <row r="323" spans="1:52" s="128" customFormat="1" x14ac:dyDescent="0.25">
      <c r="A323" s="201"/>
      <c r="C323" s="146"/>
      <c r="D323" s="146"/>
      <c r="E323" s="146"/>
      <c r="F323" s="146"/>
      <c r="G323" s="146"/>
      <c r="H323" s="146"/>
      <c r="I323" s="146"/>
      <c r="J323" s="146"/>
      <c r="K323" s="146"/>
      <c r="L323" s="146"/>
      <c r="M323" s="146"/>
      <c r="N323" s="146"/>
      <c r="O323" s="146"/>
      <c r="P323" s="146"/>
      <c r="V323" s="202"/>
      <c r="W323" s="202"/>
      <c r="X323" s="202"/>
      <c r="AD323" s="202"/>
      <c r="AE323" s="202"/>
      <c r="AF323" s="202"/>
    </row>
    <row r="324" spans="1:52" s="143" customFormat="1" x14ac:dyDescent="0.25">
      <c r="A324" s="191"/>
      <c r="B324" s="109"/>
      <c r="C324" s="105"/>
      <c r="D324" s="105"/>
      <c r="E324" s="105"/>
      <c r="F324" s="105"/>
      <c r="G324" s="105"/>
      <c r="H324" s="105"/>
      <c r="I324" s="105"/>
      <c r="J324" s="105"/>
      <c r="K324" s="105"/>
      <c r="L324" s="105"/>
      <c r="M324" s="105"/>
      <c r="N324" s="105"/>
      <c r="O324" s="105"/>
      <c r="P324" s="105"/>
      <c r="Q324" s="109"/>
      <c r="R324" s="109"/>
      <c r="S324" s="109"/>
      <c r="T324" s="109"/>
      <c r="U324" s="109"/>
      <c r="V324" s="109"/>
      <c r="W324" s="109"/>
      <c r="X324" s="109"/>
      <c r="Y324" s="109"/>
      <c r="Z324" s="109"/>
      <c r="AA324" s="109"/>
      <c r="AB324" s="109"/>
      <c r="AC324" s="109"/>
      <c r="AD324" s="109"/>
      <c r="AE324" s="109"/>
      <c r="AF324" s="109"/>
      <c r="AG324" s="109"/>
      <c r="AH324" s="109"/>
      <c r="AI324" s="109"/>
      <c r="AJ324" s="109"/>
      <c r="AK324" s="109"/>
      <c r="AL324" s="109"/>
      <c r="AM324" s="109"/>
      <c r="AN324" s="109"/>
      <c r="AO324" s="109"/>
      <c r="AP324" s="109"/>
      <c r="AQ324" s="109"/>
      <c r="AR324" s="109"/>
      <c r="AS324" s="109"/>
      <c r="AT324" s="109"/>
      <c r="AU324" s="109"/>
      <c r="AV324" s="109"/>
      <c r="AW324" s="109"/>
      <c r="AX324" s="109"/>
      <c r="AY324" s="109"/>
      <c r="AZ324" s="109"/>
    </row>
    <row r="325" spans="1:52" s="143" customFormat="1" x14ac:dyDescent="0.25">
      <c r="A325" s="191"/>
      <c r="B325" s="109"/>
      <c r="C325" s="105"/>
      <c r="D325" s="105"/>
      <c r="E325" s="105"/>
      <c r="F325" s="105"/>
      <c r="G325" s="105"/>
      <c r="H325" s="105"/>
      <c r="I325" s="105"/>
      <c r="J325" s="105"/>
      <c r="K325" s="105"/>
      <c r="L325" s="105"/>
      <c r="M325" s="105"/>
      <c r="N325" s="105"/>
      <c r="O325" s="105"/>
      <c r="P325" s="105"/>
      <c r="Q325" s="109"/>
      <c r="R325" s="109"/>
      <c r="S325" s="109"/>
      <c r="T325" s="109"/>
      <c r="U325" s="109"/>
      <c r="V325" s="109"/>
      <c r="W325" s="109"/>
      <c r="X325" s="109"/>
      <c r="Y325" s="109"/>
      <c r="Z325" s="109"/>
      <c r="AA325" s="109"/>
      <c r="AB325" s="109"/>
      <c r="AC325" s="109"/>
      <c r="AD325" s="109"/>
      <c r="AE325" s="109"/>
      <c r="AF325" s="109"/>
      <c r="AG325" s="109"/>
      <c r="AH325" s="109"/>
      <c r="AI325" s="109"/>
      <c r="AJ325" s="109"/>
      <c r="AK325" s="109"/>
      <c r="AL325" s="109"/>
      <c r="AM325" s="109"/>
      <c r="AN325" s="109"/>
      <c r="AO325" s="109"/>
      <c r="AP325" s="109"/>
      <c r="AQ325" s="109"/>
      <c r="AR325" s="109"/>
      <c r="AS325" s="109"/>
      <c r="AT325" s="109"/>
      <c r="AU325" s="109"/>
      <c r="AV325" s="109"/>
      <c r="AW325" s="109"/>
      <c r="AX325" s="109"/>
      <c r="AY325" s="109"/>
      <c r="AZ325" s="109"/>
    </row>
    <row r="326" spans="1:52" ht="17.399999999999999" x14ac:dyDescent="0.25">
      <c r="A326" s="243" t="s">
        <v>154</v>
      </c>
      <c r="B326" s="203"/>
      <c r="C326" s="203"/>
      <c r="D326" s="149"/>
      <c r="E326" s="149"/>
      <c r="F326" s="149"/>
      <c r="G326" s="149"/>
      <c r="H326" s="149"/>
      <c r="I326" s="149"/>
      <c r="J326" s="149"/>
      <c r="K326" s="149"/>
      <c r="L326" s="149"/>
      <c r="M326" s="149"/>
      <c r="N326" s="149"/>
      <c r="O326" s="149"/>
      <c r="P326" s="149"/>
      <c r="Q326" s="150"/>
      <c r="R326" s="150"/>
      <c r="S326" s="150"/>
      <c r="T326" s="150"/>
      <c r="U326" s="150"/>
      <c r="V326" s="150"/>
      <c r="W326" s="150"/>
    </row>
    <row r="327" spans="1:52" x14ac:dyDescent="0.25">
      <c r="B327" s="203"/>
      <c r="C327" s="203"/>
      <c r="D327" s="149"/>
      <c r="E327" s="149"/>
      <c r="F327" s="149"/>
      <c r="G327" s="149"/>
      <c r="H327" s="149"/>
      <c r="I327" s="149"/>
      <c r="J327" s="149"/>
      <c r="K327" s="149"/>
      <c r="L327" s="149"/>
      <c r="M327" s="149"/>
      <c r="N327" s="149"/>
      <c r="O327" s="149"/>
      <c r="P327" s="149"/>
      <c r="Q327" s="150"/>
      <c r="R327" s="150"/>
      <c r="S327" s="150"/>
      <c r="T327" s="150"/>
      <c r="U327" s="150"/>
      <c r="V327" s="150"/>
      <c r="W327" s="150"/>
    </row>
    <row r="328" spans="1:52" s="130" customFormat="1" ht="13.8" thickBot="1" x14ac:dyDescent="0.3">
      <c r="A328" s="196"/>
      <c r="B328" s="148"/>
      <c r="C328" s="148"/>
      <c r="D328" s="149"/>
      <c r="E328" s="149"/>
      <c r="F328" s="149"/>
      <c r="G328" s="149"/>
      <c r="H328" s="149"/>
      <c r="I328" s="149"/>
      <c r="J328" s="149"/>
      <c r="K328" s="149"/>
      <c r="L328" s="149"/>
      <c r="M328" s="149"/>
      <c r="N328" s="149"/>
      <c r="O328" s="149"/>
      <c r="P328" s="149"/>
      <c r="Q328" s="150"/>
      <c r="R328" s="150"/>
      <c r="S328" s="150"/>
      <c r="T328" s="150"/>
      <c r="U328" s="150"/>
      <c r="V328" s="150"/>
      <c r="W328" s="150"/>
      <c r="X328" s="109"/>
      <c r="Y328" s="109"/>
      <c r="Z328" s="109"/>
      <c r="AA328" s="109"/>
      <c r="AB328" s="109"/>
      <c r="AC328" s="109"/>
      <c r="AD328" s="109"/>
      <c r="AE328" s="109"/>
      <c r="AF328" s="109"/>
      <c r="AG328" s="109"/>
      <c r="AH328" s="109"/>
      <c r="AI328" s="109"/>
      <c r="AJ328" s="109"/>
      <c r="AK328" s="109"/>
      <c r="AL328" s="109"/>
      <c r="AM328" s="109"/>
      <c r="AN328" s="109"/>
      <c r="AO328" s="109"/>
      <c r="AP328" s="109"/>
      <c r="AQ328" s="109"/>
      <c r="AR328" s="109"/>
      <c r="AS328" s="109"/>
      <c r="AT328" s="109"/>
      <c r="AU328" s="109"/>
      <c r="AV328" s="109"/>
      <c r="AW328" s="109"/>
      <c r="AX328" s="109"/>
      <c r="AY328" s="109"/>
      <c r="AZ328" s="109"/>
    </row>
    <row r="329" spans="1:52" ht="16.2" customHeight="1" thickBot="1" x14ac:dyDescent="0.3">
      <c r="A329" s="153" t="s">
        <v>150</v>
      </c>
      <c r="C329" s="1711" t="str">
        <f>A349</f>
        <v>Space Heating - Residential</v>
      </c>
      <c r="D329" s="1712"/>
      <c r="E329" s="1712"/>
      <c r="F329" s="1712"/>
      <c r="G329" s="1712"/>
      <c r="H329" s="1727"/>
      <c r="I329" s="1728" t="str">
        <f>A350</f>
        <v>Space Heating - Commercial</v>
      </c>
      <c r="J329" s="1729"/>
      <c r="K329" s="1729"/>
      <c r="L329" s="1729"/>
      <c r="M329" s="1729"/>
      <c r="N329" s="1730"/>
      <c r="O329" s="1716" t="str">
        <f>A351</f>
        <v>Space Heating - Total</v>
      </c>
      <c r="P329" s="1717"/>
      <c r="Q329" s="1717"/>
      <c r="R329" s="1717"/>
      <c r="S329" s="1717"/>
      <c r="T329" s="1718"/>
    </row>
    <row r="330" spans="1:52" s="130" customFormat="1" ht="40.200000000000003" thickBot="1" x14ac:dyDescent="0.3">
      <c r="A330" s="153" t="s">
        <v>120</v>
      </c>
      <c r="B330" s="160"/>
      <c r="C330" s="155" t="str">
        <f>A331</f>
        <v>Space Heating - Residential - Case 1 - Average</v>
      </c>
      <c r="D330" s="156" t="str">
        <f>A332</f>
        <v>Space Heating - Residential - Case 2 - High</v>
      </c>
      <c r="E330" s="156" t="str">
        <f>A333</f>
        <v>Space Heating - Residential - Case 3 - Low</v>
      </c>
      <c r="F330" s="156" t="str">
        <f>A334</f>
        <v>Space Heating - Residential - [Case 4]</v>
      </c>
      <c r="G330" s="156" t="str">
        <f>A335</f>
        <v>Space Heating - Residential - [Case 5]</v>
      </c>
      <c r="H330" s="214" t="str">
        <f>A336</f>
        <v>Space Heating - Residential - [Case 6]</v>
      </c>
      <c r="I330" s="155" t="str">
        <f>A337</f>
        <v>Space Heating - Commercial - Case 1 - Average</v>
      </c>
      <c r="J330" s="156" t="str">
        <f>A338</f>
        <v>Space Heating - Commercial - Case 2 - High</v>
      </c>
      <c r="K330" s="156" t="str">
        <f>A339</f>
        <v>Space Heating - Commercial - Case 3 - Low</v>
      </c>
      <c r="L330" s="156" t="str">
        <f>A340</f>
        <v>Space Heating - Commercial - [Case 4]</v>
      </c>
      <c r="M330" s="156" t="str">
        <f>A341</f>
        <v>Space Heating - Commercial - [Case 5]</v>
      </c>
      <c r="N330" s="214" t="str">
        <f>A342</f>
        <v>Space Heating - Commercial - [Case 6]</v>
      </c>
      <c r="O330" s="155" t="str">
        <f>A343</f>
        <v>Space Heating - Total - Case 1 - Average</v>
      </c>
      <c r="P330" s="156" t="str">
        <f>A344</f>
        <v>Space Heating - Total - Case 2 - High</v>
      </c>
      <c r="Q330" s="156" t="str">
        <f>A345</f>
        <v>Space Heating - Total - Case 3 - Low</v>
      </c>
      <c r="R330" s="156" t="str">
        <f>A346</f>
        <v>Space Heating - Total - [Case 4]</v>
      </c>
      <c r="S330" s="156" t="str">
        <f>A347</f>
        <v>Space Heating - Total - [Case 5]</v>
      </c>
      <c r="T330" s="214" t="str">
        <f>A348</f>
        <v>Space Heating - Total - [Case 6]</v>
      </c>
      <c r="U330" s="158" t="s">
        <v>121</v>
      </c>
      <c r="X330" s="109"/>
      <c r="Y330" s="109"/>
      <c r="Z330" s="109"/>
      <c r="AA330" s="109"/>
      <c r="AB330" s="109"/>
      <c r="AC330" s="109"/>
      <c r="AD330" s="109"/>
      <c r="AE330" s="109"/>
      <c r="AF330" s="109"/>
      <c r="AG330" s="109"/>
      <c r="AH330" s="109"/>
      <c r="AI330" s="109"/>
      <c r="AJ330" s="109"/>
      <c r="AK330" s="109"/>
      <c r="AL330" s="109"/>
      <c r="AM330" s="109"/>
      <c r="AN330" s="109"/>
      <c r="AO330" s="109"/>
      <c r="AP330" s="109"/>
      <c r="AQ330" s="109"/>
      <c r="AR330" s="109"/>
      <c r="AS330" s="109"/>
      <c r="AT330" s="109"/>
      <c r="AU330" s="109"/>
      <c r="AV330" s="109"/>
      <c r="AW330" s="109"/>
      <c r="AX330" s="109"/>
      <c r="AY330" s="109"/>
      <c r="AZ330" s="109"/>
    </row>
    <row r="331" spans="1:52" s="130" customFormat="1" ht="15.6" x14ac:dyDescent="0.25">
      <c r="A331" s="216" t="s">
        <v>168</v>
      </c>
      <c r="B331" s="160">
        <v>2012</v>
      </c>
      <c r="C331" s="1124">
        <f>HLOOKUP('[4]Advanced Controls'!$B$375,[4]TAM_Area!$C$342:$J$391,$B331-2010,FALSE)*'[4]Advanced Controls'!$H$90*'[4]Advanced Controls'!$H$101*10^6/10^9</f>
        <v>430.13750781348682</v>
      </c>
      <c r="D331" s="1125">
        <f>HLOOKUP('[4]Advanced Controls'!$B$375,[4]TAM_Area!$C$342:$J$391,$B331-2010,FALSE)*'[4]Advanced Controls'!$H$90*'[4]Advanced Controls'!$H$102*10^6/10^9</f>
        <v>649.33282786123266</v>
      </c>
      <c r="E331" s="1125">
        <f>HLOOKUP('[4]Advanced Controls'!$B$375,[4]TAM_Area!$C$342:$J$391,$B331-2010,FALSE)*'[4]Advanced Controls'!$H$90*'[4]Advanced Controls'!$H$103*10^6/10^9</f>
        <v>210.94218776574101</v>
      </c>
      <c r="F331" s="1125"/>
      <c r="G331" s="1125"/>
      <c r="H331" s="1313"/>
      <c r="I331" s="1124">
        <f>HLOOKUP('[4]Advanced Controls'!$C$375,[4]TAM_Area!$K$342:$R$391,$B331-2010,FALSE)*'[4]Advanced Controls'!$H$68*'[4]Advanced Controls'!$H$79*10^6/10^9</f>
        <v>41.599994865903859</v>
      </c>
      <c r="J331" s="1125">
        <f>HLOOKUP('[4]Advanced Controls'!$C$375,[4]TAM_Area!$K$342:$R$391,$B331-2010,FALSE)*'[4]Advanced Controls'!$H$68*'[4]Advanced Controls'!$H$80*10^6/10^9</f>
        <v>63.847689522157715</v>
      </c>
      <c r="K331" s="1125">
        <f>HLOOKUP('[4]Advanced Controls'!$C$375,[4]TAM_Area!$K$342:$R$391,$B331-2010,FALSE)*'[4]Advanced Controls'!$H$68*'[4]Advanced Controls'!$H$81*10^6/10^9</f>
        <v>19.352300209650004</v>
      </c>
      <c r="L331" s="1125"/>
      <c r="M331" s="1131"/>
      <c r="N331" s="1313"/>
      <c r="O331" s="1129">
        <f>SUM(C331,I331)</f>
        <v>471.73750267939067</v>
      </c>
      <c r="P331" s="1207">
        <f t="shared" ref="P331:Q379" si="8">SUM(D331,J331)</f>
        <v>713.18051738339034</v>
      </c>
      <c r="Q331" s="1207">
        <f t="shared" si="8"/>
        <v>230.29448797539101</v>
      </c>
      <c r="R331" s="1131"/>
      <c r="S331" s="1131"/>
      <c r="T331" s="1313"/>
      <c r="U331" s="220" t="s">
        <v>169</v>
      </c>
      <c r="V331" s="152"/>
      <c r="W331" s="152"/>
      <c r="X331" s="109"/>
      <c r="Y331" s="109"/>
      <c r="Z331" s="109"/>
      <c r="AA331" s="109"/>
      <c r="AB331" s="109"/>
      <c r="AC331" s="109"/>
      <c r="AD331" s="109"/>
      <c r="AE331" s="109"/>
      <c r="AF331" s="109"/>
      <c r="AG331" s="109"/>
      <c r="AH331" s="109"/>
      <c r="AI331" s="109"/>
      <c r="AJ331" s="109"/>
      <c r="AK331" s="109"/>
      <c r="AL331" s="109"/>
      <c r="AM331" s="109"/>
      <c r="AN331" s="109"/>
      <c r="AO331" s="109"/>
      <c r="AP331" s="109"/>
      <c r="AQ331" s="109"/>
      <c r="AR331" s="109"/>
      <c r="AS331" s="109"/>
      <c r="AT331" s="109"/>
      <c r="AU331" s="109"/>
      <c r="AV331" s="109"/>
      <c r="AW331" s="109"/>
      <c r="AX331" s="109"/>
      <c r="AY331" s="109"/>
      <c r="AZ331" s="109"/>
    </row>
    <row r="332" spans="1:52" s="130" customFormat="1" ht="15.6" x14ac:dyDescent="0.25">
      <c r="A332" s="221" t="s">
        <v>170</v>
      </c>
      <c r="B332" s="160">
        <v>2013</v>
      </c>
      <c r="C332" s="1208">
        <f>HLOOKUP('[4]Advanced Controls'!$B$375,[4]TAM_Area!$C$342:$J$391,$B332-2010,FALSE)*'[4]Advanced Controls'!$H$90*'[4]Advanced Controls'!$H$101*10^6/10^9</f>
        <v>438.36334593366473</v>
      </c>
      <c r="D332" s="1314">
        <f>HLOOKUP('[4]Advanced Controls'!$B$375,[4]TAM_Area!$C$342:$J$391,$B332-2010,FALSE)*'[4]Advanced Controls'!$H$90*'[4]Advanced Controls'!$H$102*10^6/10^9</f>
        <v>661.75050042193368</v>
      </c>
      <c r="E332" s="1314">
        <f>HLOOKUP('[4]Advanced Controls'!$B$375,[4]TAM_Area!$C$342:$J$391,$B332-2010,FALSE)*'[4]Advanced Controls'!$H$90*'[4]Advanced Controls'!$H$103*10^6/10^9</f>
        <v>214.97619144539578</v>
      </c>
      <c r="F332" s="1314"/>
      <c r="G332" s="1314"/>
      <c r="H332" s="1315"/>
      <c r="I332" s="1208">
        <f>HLOOKUP('[4]Advanced Controls'!$C$375,[4]TAM_Area!$K$342:$R$391,$B332-2010,FALSE)*'[4]Advanced Controls'!$H$68*'[4]Advanced Controls'!$H$79*10^6/10^9</f>
        <v>42.452174513186833</v>
      </c>
      <c r="J332" s="1314">
        <f>HLOOKUP('[4]Advanced Controls'!$C$375,[4]TAM_Area!$K$342:$R$391,$B332-2010,FALSE)*'[4]Advanced Controls'!$H$68*'[4]Advanced Controls'!$H$80*10^6/10^9</f>
        <v>65.155615201288526</v>
      </c>
      <c r="K332" s="1314">
        <f>HLOOKUP('[4]Advanced Controls'!$C$375,[4]TAM_Area!$K$342:$R$391,$B332-2010,FALSE)*'[4]Advanced Controls'!$H$68*'[4]Advanced Controls'!$H$81*10^6/10^9</f>
        <v>19.74873382508515</v>
      </c>
      <c r="L332" s="1314"/>
      <c r="M332" s="1316"/>
      <c r="N332" s="1315"/>
      <c r="O332" s="1212">
        <f t="shared" ref="O332:O379" si="9">SUM(C332,I332)</f>
        <v>480.81552044685156</v>
      </c>
      <c r="P332" s="1317">
        <f t="shared" si="8"/>
        <v>726.90611562322215</v>
      </c>
      <c r="Q332" s="1317">
        <f t="shared" si="8"/>
        <v>234.72492527048092</v>
      </c>
      <c r="R332" s="1316"/>
      <c r="S332" s="1316"/>
      <c r="T332" s="1315"/>
      <c r="U332" s="220" t="s">
        <v>169</v>
      </c>
      <c r="V332" s="152"/>
      <c r="W332" s="152"/>
      <c r="X332" s="109"/>
      <c r="Y332" s="109"/>
      <c r="Z332" s="109"/>
      <c r="AA332" s="109"/>
      <c r="AB332" s="109"/>
      <c r="AC332" s="109"/>
      <c r="AD332" s="109"/>
      <c r="AE332" s="109"/>
      <c r="AF332" s="109"/>
      <c r="AG332" s="109"/>
      <c r="AH332" s="109"/>
      <c r="AI332" s="109"/>
      <c r="AJ332" s="109"/>
      <c r="AK332" s="109"/>
      <c r="AL332" s="109"/>
      <c r="AM332" s="109"/>
      <c r="AN332" s="109"/>
      <c r="AO332" s="109"/>
      <c r="AP332" s="109"/>
      <c r="AQ332" s="109"/>
      <c r="AR332" s="109"/>
      <c r="AS332" s="109"/>
      <c r="AT332" s="109"/>
      <c r="AU332" s="109"/>
      <c r="AV332" s="109"/>
      <c r="AW332" s="109"/>
      <c r="AX332" s="109"/>
      <c r="AY332" s="109"/>
      <c r="AZ332" s="109"/>
    </row>
    <row r="333" spans="1:52" s="130" customFormat="1" ht="15.6" x14ac:dyDescent="0.25">
      <c r="A333" s="221" t="s">
        <v>171</v>
      </c>
      <c r="B333" s="160">
        <v>2014</v>
      </c>
      <c r="C333" s="1208">
        <f>HLOOKUP('[4]Advanced Controls'!$B$375,[4]TAM_Area!$C$342:$J$391,$B333-2010,FALSE)*'[4]Advanced Controls'!$H$90*'[4]Advanced Controls'!$H$101*10^6/10^9</f>
        <v>390.59791032003926</v>
      </c>
      <c r="D333" s="1314">
        <f>HLOOKUP('[4]Advanced Controls'!$B$375,[4]TAM_Area!$C$342:$J$391,$B333-2010,FALSE)*'[4]Advanced Controls'!$H$90*'[4]Advanced Controls'!$H$102*10^6/10^9</f>
        <v>589.64410463543118</v>
      </c>
      <c r="E333" s="1314">
        <f>HLOOKUP('[4]Advanced Controls'!$B$375,[4]TAM_Area!$C$342:$J$391,$B333-2010,FALSE)*'[4]Advanced Controls'!$H$90*'[4]Advanced Controls'!$H$103*10^6/10^9</f>
        <v>191.55171600464729</v>
      </c>
      <c r="F333" s="1314"/>
      <c r="G333" s="1314"/>
      <c r="H333" s="1315"/>
      <c r="I333" s="1208">
        <f>HLOOKUP('[4]Advanced Controls'!$C$375,[4]TAM_Area!$K$342:$R$391,$B333-2010,FALSE)*'[4]Advanced Controls'!$H$68*'[4]Advanced Controls'!$H$79*10^6/10^9</f>
        <v>43.580610018698565</v>
      </c>
      <c r="J333" s="1314">
        <f>HLOOKUP('[4]Advanced Controls'!$C$375,[4]TAM_Area!$K$342:$R$391,$B333-2010,FALSE)*'[4]Advanced Controls'!$H$68*'[4]Advanced Controls'!$H$80*10^6/10^9</f>
        <v>66.887538487191222</v>
      </c>
      <c r="K333" s="1314">
        <f>HLOOKUP('[4]Advanced Controls'!$C$375,[4]TAM_Area!$K$342:$R$391,$B333-2010,FALSE)*'[4]Advanced Controls'!$H$68*'[4]Advanced Controls'!$H$81*10^6/10^9</f>
        <v>20.273681550205904</v>
      </c>
      <c r="L333" s="1314"/>
      <c r="M333" s="1316"/>
      <c r="N333" s="1315"/>
      <c r="O333" s="1212">
        <f t="shared" si="9"/>
        <v>434.17852033873783</v>
      </c>
      <c r="P333" s="1317">
        <f t="shared" si="8"/>
        <v>656.53164312262243</v>
      </c>
      <c r="Q333" s="1317">
        <f t="shared" si="8"/>
        <v>211.8253975548532</v>
      </c>
      <c r="R333" s="1316"/>
      <c r="S333" s="1316"/>
      <c r="T333" s="1315"/>
      <c r="U333" s="220" t="s">
        <v>169</v>
      </c>
      <c r="V333" s="152"/>
      <c r="W333" s="152"/>
      <c r="X333" s="109"/>
      <c r="Y333" s="109"/>
      <c r="Z333" s="109"/>
      <c r="AA333" s="109"/>
      <c r="AB333" s="109"/>
      <c r="AC333" s="109"/>
      <c r="AD333" s="109"/>
      <c r="AE333" s="109"/>
      <c r="AF333" s="109"/>
      <c r="AG333" s="109"/>
      <c r="AH333" s="109"/>
      <c r="AI333" s="109"/>
      <c r="AJ333" s="109"/>
      <c r="AK333" s="109"/>
      <c r="AL333" s="109"/>
      <c r="AM333" s="109"/>
      <c r="AN333" s="109"/>
      <c r="AO333" s="109"/>
      <c r="AP333" s="109"/>
      <c r="AQ333" s="109"/>
      <c r="AR333" s="109"/>
      <c r="AS333" s="109"/>
      <c r="AT333" s="109"/>
      <c r="AU333" s="109"/>
      <c r="AV333" s="109"/>
      <c r="AW333" s="109"/>
      <c r="AX333" s="109"/>
      <c r="AY333" s="109"/>
      <c r="AZ333" s="109"/>
    </row>
    <row r="334" spans="1:52" s="130" customFormat="1" ht="15" x14ac:dyDescent="0.25">
      <c r="A334" s="221" t="s">
        <v>172</v>
      </c>
      <c r="B334" s="160">
        <v>2015</v>
      </c>
      <c r="C334" s="1163">
        <f>HLOOKUP('[4]Advanced Controls'!$B$375,[4]TAM_Area!$C$342:$J$391,$B334-2010,FALSE)*'[4]Advanced Controls'!$H$90*'[4]Advanced Controls'!$H$101*10^6/10^9</f>
        <v>396.85756679753354</v>
      </c>
      <c r="D334" s="1164">
        <f>HLOOKUP('[4]Advanced Controls'!$B$375,[4]TAM_Area!$C$342:$J$391,$B334-2010,FALSE)*'[4]Advanced Controls'!$H$90*'[4]Advanced Controls'!$H$102*10^6/10^9</f>
        <v>599.09364197671732</v>
      </c>
      <c r="E334" s="1164">
        <f>HLOOKUP('[4]Advanced Controls'!$B$375,[4]TAM_Area!$C$342:$J$391,$B334-2010,FALSE)*'[4]Advanced Controls'!$H$90*'[4]Advanced Controls'!$H$103*10^6/10^9</f>
        <v>194.62149161834986</v>
      </c>
      <c r="F334" s="1164"/>
      <c r="G334" s="1164"/>
      <c r="H334" s="1318"/>
      <c r="I334" s="1319">
        <f>HLOOKUP('[4]Advanced Controls'!$C$375,[4]TAM_Area!$K$342:$R$391,$B334-2010,FALSE)*'[4]Advanced Controls'!$H$68*'[4]Advanced Controls'!$H$79*10^6/10^9</f>
        <v>44.554583053054436</v>
      </c>
      <c r="J334" s="1320">
        <f>HLOOKUP('[4]Advanced Controls'!$C$375,[4]TAM_Area!$K$342:$R$391,$B334-2010,FALSE)*'[4]Advanced Controls'!$H$68*'[4]Advanced Controls'!$H$80*10^6/10^9</f>
        <v>68.382392707749716</v>
      </c>
      <c r="K334" s="1320">
        <f>HLOOKUP('[4]Advanced Controls'!$C$375,[4]TAM_Area!$K$342:$R$391,$B334-2010,FALSE)*'[4]Advanced Controls'!$H$68*'[4]Advanced Controls'!$H$81*10^6/10^9</f>
        <v>20.726773398359164</v>
      </c>
      <c r="L334" s="1320"/>
      <c r="M334" s="1171"/>
      <c r="N334" s="1321"/>
      <c r="O334" s="1214">
        <f t="shared" si="9"/>
        <v>441.41214985058798</v>
      </c>
      <c r="P334" s="1176">
        <f t="shared" si="8"/>
        <v>667.47603468446709</v>
      </c>
      <c r="Q334" s="1176">
        <f t="shared" si="8"/>
        <v>215.34826501670904</v>
      </c>
      <c r="R334" s="1177"/>
      <c r="S334" s="1177"/>
      <c r="T334" s="1322"/>
      <c r="U334" s="220" t="s">
        <v>169</v>
      </c>
      <c r="V334" s="152"/>
      <c r="W334" s="152"/>
      <c r="X334" s="109"/>
      <c r="Y334" s="109"/>
      <c r="Z334" s="109"/>
      <c r="AA334" s="109"/>
      <c r="AB334" s="109"/>
      <c r="AC334" s="109"/>
      <c r="AD334" s="109"/>
      <c r="AE334" s="109"/>
      <c r="AF334" s="109"/>
      <c r="AG334" s="109"/>
      <c r="AH334" s="109"/>
      <c r="AI334" s="109"/>
      <c r="AJ334" s="109"/>
      <c r="AK334" s="109"/>
      <c r="AL334" s="109"/>
      <c r="AM334" s="109"/>
      <c r="AN334" s="109"/>
      <c r="AO334" s="109"/>
      <c r="AP334" s="109"/>
      <c r="AQ334" s="109"/>
      <c r="AR334" s="109"/>
      <c r="AS334" s="109"/>
      <c r="AT334" s="109"/>
      <c r="AU334" s="109"/>
      <c r="AV334" s="109"/>
      <c r="AW334" s="109"/>
      <c r="AX334" s="109"/>
      <c r="AY334" s="109"/>
      <c r="AZ334" s="109"/>
    </row>
    <row r="335" spans="1:52" s="130" customFormat="1" ht="15" x14ac:dyDescent="0.25">
      <c r="A335" s="221" t="s">
        <v>173</v>
      </c>
      <c r="B335" s="160">
        <v>2016</v>
      </c>
      <c r="C335" s="1163">
        <f>HLOOKUP('[4]Advanced Controls'!$B$375,[4]TAM_Area!$C$342:$J$391,$B335-2010,FALSE)*'[4]Advanced Controls'!$H$90*'[4]Advanced Controls'!$H$101*10^6/10^9</f>
        <v>403.05370937315325</v>
      </c>
      <c r="D335" s="1164">
        <f>HLOOKUP('[4]Advanced Controls'!$B$375,[4]TAM_Area!$C$342:$J$391,$B335-2010,FALSE)*'[4]Advanced Controls'!$H$90*'[4]Advanced Controls'!$H$102*10^6/10^9</f>
        <v>608.44729913837818</v>
      </c>
      <c r="E335" s="1164">
        <f>HLOOKUP('[4]Advanced Controls'!$B$375,[4]TAM_Area!$C$342:$J$391,$B335-2010,FALSE)*'[4]Advanced Controls'!$H$90*'[4]Advanced Controls'!$H$103*10^6/10^9</f>
        <v>197.66011960792855</v>
      </c>
      <c r="F335" s="1164"/>
      <c r="G335" s="1164"/>
      <c r="H335" s="1318"/>
      <c r="I335" s="1319">
        <f>HLOOKUP('[4]Advanced Controls'!$C$375,[4]TAM_Area!$K$342:$R$391,$B335-2010,FALSE)*'[4]Advanced Controls'!$H$68*'[4]Advanced Controls'!$H$79*10^6/10^9</f>
        <v>45.593980694288369</v>
      </c>
      <c r="J335" s="1320">
        <f>HLOOKUP('[4]Advanced Controls'!$C$375,[4]TAM_Area!$K$342:$R$391,$B335-2010,FALSE)*'[4]Advanced Controls'!$H$68*'[4]Advanced Controls'!$H$80*10^6/10^9</f>
        <v>69.977660642312827</v>
      </c>
      <c r="K335" s="1320">
        <f>HLOOKUP('[4]Advanced Controls'!$C$375,[4]TAM_Area!$K$342:$R$391,$B335-2010,FALSE)*'[4]Advanced Controls'!$H$68*'[4]Advanced Controls'!$H$81*10^6/10^9</f>
        <v>21.210300746263897</v>
      </c>
      <c r="L335" s="1320"/>
      <c r="M335" s="1171"/>
      <c r="N335" s="1321"/>
      <c r="O335" s="1214">
        <f t="shared" si="9"/>
        <v>448.6476900674416</v>
      </c>
      <c r="P335" s="1176">
        <f t="shared" si="8"/>
        <v>678.42495978069098</v>
      </c>
      <c r="Q335" s="1176">
        <f t="shared" si="8"/>
        <v>218.87042035419245</v>
      </c>
      <c r="R335" s="1177"/>
      <c r="S335" s="1177"/>
      <c r="T335" s="1322"/>
      <c r="U335" s="220" t="s">
        <v>169</v>
      </c>
      <c r="V335" s="152"/>
      <c r="W335" s="152"/>
      <c r="X335" s="109"/>
      <c r="Y335" s="109"/>
      <c r="Z335" s="109"/>
      <c r="AA335" s="109"/>
      <c r="AB335" s="109"/>
      <c r="AC335" s="109"/>
      <c r="AD335" s="109"/>
      <c r="AE335" s="109"/>
      <c r="AF335" s="109"/>
      <c r="AG335" s="109"/>
      <c r="AH335" s="109"/>
      <c r="AI335" s="109"/>
      <c r="AJ335" s="109"/>
      <c r="AK335" s="109"/>
      <c r="AL335" s="109"/>
      <c r="AM335" s="109"/>
      <c r="AN335" s="109"/>
      <c r="AO335" s="109"/>
      <c r="AP335" s="109"/>
      <c r="AQ335" s="109"/>
      <c r="AR335" s="109"/>
      <c r="AS335" s="109"/>
      <c r="AT335" s="109"/>
      <c r="AU335" s="109"/>
      <c r="AV335" s="109"/>
      <c r="AW335" s="109"/>
      <c r="AX335" s="109"/>
      <c r="AY335" s="109"/>
      <c r="AZ335" s="109"/>
    </row>
    <row r="336" spans="1:52" s="130" customFormat="1" ht="15.6" thickBot="1" x14ac:dyDescent="0.3">
      <c r="A336" s="228" t="s">
        <v>174</v>
      </c>
      <c r="B336" s="160">
        <v>2017</v>
      </c>
      <c r="C336" s="1163">
        <f>HLOOKUP('[4]Advanced Controls'!$B$375,[4]TAM_Area!$C$342:$J$391,$B336-2010,FALSE)*'[4]Advanced Controls'!$H$90*'[4]Advanced Controls'!$H$101*10^6/10^9</f>
        <v>409.18841897839081</v>
      </c>
      <c r="D336" s="1164">
        <f>HLOOKUP('[4]Advanced Controls'!$B$375,[4]TAM_Area!$C$342:$J$391,$B336-2010,FALSE)*'[4]Advanced Controls'!$H$90*'[4]Advanced Controls'!$H$102*10^6/10^9</f>
        <v>617.70821748127139</v>
      </c>
      <c r="E336" s="1164">
        <f>HLOOKUP('[4]Advanced Controls'!$B$375,[4]TAM_Area!$C$342:$J$391,$B336-2010,FALSE)*'[4]Advanced Controls'!$H$90*'[4]Advanced Controls'!$H$103*10^6/10^9</f>
        <v>200.66862047551027</v>
      </c>
      <c r="F336" s="1164"/>
      <c r="G336" s="1164"/>
      <c r="H336" s="1318"/>
      <c r="I336" s="1319">
        <f>HLOOKUP('[4]Advanced Controls'!$C$375,[4]TAM_Area!$K$342:$R$391,$B336-2010,FALSE)*'[4]Advanced Controls'!$H$68*'[4]Advanced Controls'!$H$79*10^6/10^9</f>
        <v>46.697429460426783</v>
      </c>
      <c r="J336" s="1320">
        <f>HLOOKUP('[4]Advanced Controls'!$C$375,[4]TAM_Area!$K$342:$R$391,$B336-2010,FALSE)*'[4]Advanced Controls'!$H$68*'[4]Advanced Controls'!$H$80*10^6/10^9</f>
        <v>71.671234270172988</v>
      </c>
      <c r="K336" s="1320">
        <f>HLOOKUP('[4]Advanced Controls'!$C$375,[4]TAM_Area!$K$342:$R$391,$B336-2010,FALSE)*'[4]Advanced Controls'!$H$68*'[4]Advanced Controls'!$H$81*10^6/10^9</f>
        <v>21.723624650680549</v>
      </c>
      <c r="L336" s="1320"/>
      <c r="M336" s="1171"/>
      <c r="N336" s="1321"/>
      <c r="O336" s="1214">
        <f t="shared" si="9"/>
        <v>455.88584843881762</v>
      </c>
      <c r="P336" s="1176">
        <f t="shared" si="8"/>
        <v>689.37945175144432</v>
      </c>
      <c r="Q336" s="1176">
        <f t="shared" si="8"/>
        <v>222.3922451261908</v>
      </c>
      <c r="R336" s="1177"/>
      <c r="S336" s="1177"/>
      <c r="T336" s="1322"/>
      <c r="U336" s="220" t="s">
        <v>169</v>
      </c>
      <c r="V336" s="152"/>
      <c r="W336" s="152"/>
      <c r="X336" s="109"/>
      <c r="Y336" s="109"/>
      <c r="Z336" s="109"/>
      <c r="AA336" s="109"/>
      <c r="AB336" s="109"/>
      <c r="AC336" s="109"/>
      <c r="AD336" s="109"/>
      <c r="AE336" s="109"/>
      <c r="AF336" s="109"/>
      <c r="AG336" s="109"/>
      <c r="AH336" s="109"/>
      <c r="AI336" s="109"/>
      <c r="AJ336" s="109"/>
      <c r="AK336" s="109"/>
      <c r="AL336" s="109"/>
      <c r="AM336" s="109"/>
      <c r="AN336" s="109"/>
      <c r="AO336" s="109"/>
      <c r="AP336" s="109"/>
      <c r="AQ336" s="109"/>
      <c r="AR336" s="109"/>
      <c r="AS336" s="109"/>
      <c r="AT336" s="109"/>
      <c r="AU336" s="109"/>
      <c r="AV336" s="109"/>
      <c r="AW336" s="109"/>
      <c r="AX336" s="109"/>
      <c r="AY336" s="109"/>
      <c r="AZ336" s="109"/>
    </row>
    <row r="337" spans="1:52" s="130" customFormat="1" ht="15" x14ac:dyDescent="0.25">
      <c r="A337" s="216" t="s">
        <v>175</v>
      </c>
      <c r="B337" s="160">
        <v>2018</v>
      </c>
      <c r="C337" s="1163">
        <f>HLOOKUP('[4]Advanced Controls'!$B$375,[4]TAM_Area!$C$342:$J$391,$B337-2010,FALSE)*'[4]Advanced Controls'!$H$90*'[4]Advanced Controls'!$H$101*10^6/10^9</f>
        <v>415.27119841122891</v>
      </c>
      <c r="D337" s="1164">
        <f>HLOOKUP('[4]Advanced Controls'!$B$375,[4]TAM_Area!$C$342:$J$391,$B337-2010,FALSE)*'[4]Advanced Controls'!$H$90*'[4]Advanced Controls'!$H$102*10^6/10^9</f>
        <v>626.89074236839087</v>
      </c>
      <c r="E337" s="1164">
        <f>HLOOKUP('[4]Advanced Controls'!$B$375,[4]TAM_Area!$C$342:$J$391,$B337-2010,FALSE)*'[4]Advanced Controls'!$H$90*'[4]Advanced Controls'!$H$103*10^6/10^9</f>
        <v>203.65165445406691</v>
      </c>
      <c r="F337" s="1164"/>
      <c r="G337" s="1164"/>
      <c r="H337" s="1318"/>
      <c r="I337" s="1319">
        <f>HLOOKUP('[4]Advanced Controls'!$C$375,[4]TAM_Area!$K$342:$R$391,$B337-2010,FALSE)*'[4]Advanced Controls'!$H$68*'[4]Advanced Controls'!$H$79*10^6/10^9</f>
        <v>47.864467994006958</v>
      </c>
      <c r="J337" s="1320">
        <f>HLOOKUP('[4]Advanced Controls'!$C$375,[4]TAM_Area!$K$342:$R$391,$B337-2010,FALSE)*'[4]Advanced Controls'!$H$68*'[4]Advanced Controls'!$H$80*10^6/10^9</f>
        <v>73.462405499703451</v>
      </c>
      <c r="K337" s="1320">
        <f>HLOOKUP('[4]Advanced Controls'!$C$375,[4]TAM_Area!$K$342:$R$391,$B337-2010,FALSE)*'[4]Advanced Controls'!$H$68*'[4]Advanced Controls'!$H$81*10^6/10^9</f>
        <v>22.266530488310455</v>
      </c>
      <c r="L337" s="1320"/>
      <c r="M337" s="1171"/>
      <c r="N337" s="1321"/>
      <c r="O337" s="1214">
        <f t="shared" si="9"/>
        <v>463.13566640523584</v>
      </c>
      <c r="P337" s="1176">
        <f t="shared" si="8"/>
        <v>700.35314786809431</v>
      </c>
      <c r="Q337" s="1176">
        <f t="shared" si="8"/>
        <v>225.91818494237737</v>
      </c>
      <c r="R337" s="1177"/>
      <c r="S337" s="1177"/>
      <c r="T337" s="1322"/>
      <c r="U337" s="220" t="s">
        <v>169</v>
      </c>
      <c r="V337" s="152"/>
      <c r="W337" s="152"/>
      <c r="X337" s="109"/>
      <c r="Y337" s="109"/>
      <c r="Z337" s="109"/>
      <c r="AA337" s="109"/>
      <c r="AB337" s="109"/>
      <c r="AC337" s="109"/>
      <c r="AD337" s="109"/>
      <c r="AE337" s="109"/>
      <c r="AF337" s="109"/>
      <c r="AG337" s="109"/>
      <c r="AH337" s="109"/>
      <c r="AI337" s="109"/>
      <c r="AJ337" s="109"/>
      <c r="AK337" s="109"/>
      <c r="AL337" s="109"/>
      <c r="AM337" s="109"/>
      <c r="AN337" s="109"/>
      <c r="AO337" s="109"/>
      <c r="AP337" s="109"/>
      <c r="AQ337" s="109"/>
      <c r="AR337" s="109"/>
      <c r="AS337" s="109"/>
      <c r="AT337" s="109"/>
      <c r="AU337" s="109"/>
      <c r="AV337" s="109"/>
      <c r="AW337" s="109"/>
      <c r="AX337" s="109"/>
      <c r="AY337" s="109"/>
      <c r="AZ337" s="109"/>
    </row>
    <row r="338" spans="1:52" s="130" customFormat="1" ht="15" x14ac:dyDescent="0.25">
      <c r="A338" s="221" t="s">
        <v>176</v>
      </c>
      <c r="B338" s="160">
        <v>2019</v>
      </c>
      <c r="C338" s="1163">
        <f>HLOOKUP('[4]Advanced Controls'!$B$375,[4]TAM_Area!$C$342:$J$391,$B338-2010,FALSE)*'[4]Advanced Controls'!$H$90*'[4]Advanced Controls'!$H$101*10^6/10^9</f>
        <v>421.31470917308053</v>
      </c>
      <c r="D338" s="1164">
        <f>HLOOKUP('[4]Advanced Controls'!$B$375,[4]TAM_Area!$C$342:$J$391,$B338-2010,FALSE)*'[4]Advanced Controls'!$H$90*'[4]Advanced Controls'!$H$102*10^6/10^9</f>
        <v>636.01398752120497</v>
      </c>
      <c r="E338" s="1164">
        <f>HLOOKUP('[4]Advanced Controls'!$B$375,[4]TAM_Area!$C$342:$J$391,$B338-2010,FALSE)*'[4]Advanced Controls'!$H$90*'[4]Advanced Controls'!$H$103*10^6/10^9</f>
        <v>206.61543082495612</v>
      </c>
      <c r="F338" s="1164"/>
      <c r="G338" s="1164"/>
      <c r="H338" s="1318"/>
      <c r="I338" s="1319">
        <f>HLOOKUP('[4]Advanced Controls'!$C$375,[4]TAM_Area!$K$342:$R$391,$B338-2010,FALSE)*'[4]Advanced Controls'!$H$68*'[4]Advanced Controls'!$H$79*10^6/10^9</f>
        <v>49.095019514605021</v>
      </c>
      <c r="J338" s="1320">
        <f>HLOOKUP('[4]Advanced Controls'!$C$375,[4]TAM_Area!$K$342:$R$391,$B338-2010,FALSE)*'[4]Advanced Controls'!$H$68*'[4]Advanced Controls'!$H$80*10^6/10^9</f>
        <v>75.351056488277493</v>
      </c>
      <c r="K338" s="1320">
        <f>HLOOKUP('[4]Advanced Controls'!$C$375,[4]TAM_Area!$K$342:$R$391,$B338-2010,FALSE)*'[4]Advanced Controls'!$H$68*'[4]Advanced Controls'!$H$81*10^6/10^9</f>
        <v>22.838982540932545</v>
      </c>
      <c r="L338" s="1320"/>
      <c r="M338" s="1171"/>
      <c r="N338" s="1321"/>
      <c r="O338" s="1214">
        <f t="shared" si="9"/>
        <v>470.40972868768557</v>
      </c>
      <c r="P338" s="1176">
        <f t="shared" si="8"/>
        <v>711.36504400948252</v>
      </c>
      <c r="Q338" s="1176">
        <f t="shared" si="8"/>
        <v>229.45441336588866</v>
      </c>
      <c r="R338" s="1177"/>
      <c r="S338" s="1177"/>
      <c r="T338" s="1322"/>
      <c r="U338" s="220" t="s">
        <v>169</v>
      </c>
      <c r="V338" s="152"/>
      <c r="W338" s="152"/>
      <c r="X338" s="109"/>
      <c r="Y338" s="109"/>
      <c r="Z338" s="109"/>
      <c r="AA338" s="109"/>
      <c r="AB338" s="109"/>
      <c r="AC338" s="109"/>
      <c r="AD338" s="109"/>
      <c r="AE338" s="109"/>
      <c r="AF338" s="109"/>
      <c r="AG338" s="109"/>
      <c r="AH338" s="109"/>
      <c r="AI338" s="109"/>
      <c r="AJ338" s="109"/>
      <c r="AK338" s="109"/>
      <c r="AL338" s="109"/>
      <c r="AM338" s="109"/>
      <c r="AN338" s="109"/>
      <c r="AO338" s="109"/>
      <c r="AP338" s="109"/>
      <c r="AQ338" s="109"/>
      <c r="AR338" s="109"/>
      <c r="AS338" s="109"/>
      <c r="AT338" s="109"/>
      <c r="AU338" s="109"/>
      <c r="AV338" s="109"/>
      <c r="AW338" s="109"/>
      <c r="AX338" s="109"/>
      <c r="AY338" s="109"/>
      <c r="AZ338" s="109"/>
    </row>
    <row r="339" spans="1:52" s="130" customFormat="1" ht="15" x14ac:dyDescent="0.25">
      <c r="A339" s="221" t="s">
        <v>177</v>
      </c>
      <c r="B339" s="160">
        <v>2020</v>
      </c>
      <c r="C339" s="1163">
        <f>HLOOKUP('[4]Advanced Controls'!$B$375,[4]TAM_Area!$C$342:$J$391,$B339-2010,FALSE)*'[4]Advanced Controls'!$H$90*'[4]Advanced Controls'!$H$101*10^6/10^9</f>
        <v>427.32767560976254</v>
      </c>
      <c r="D339" s="1164">
        <f>HLOOKUP('[4]Advanced Controls'!$B$375,[4]TAM_Area!$C$342:$J$391,$B339-2010,FALSE)*'[4]Advanced Controls'!$H$90*'[4]Advanced Controls'!$H$102*10^6/10^9</f>
        <v>645.09112315630136</v>
      </c>
      <c r="E339" s="1164">
        <f>HLOOKUP('[4]Advanced Controls'!$B$375,[4]TAM_Area!$C$342:$J$391,$B339-2010,FALSE)*'[4]Advanced Controls'!$H$90*'[4]Advanced Controls'!$H$103*10^6/10^9</f>
        <v>209.5642280632236</v>
      </c>
      <c r="F339" s="1164"/>
      <c r="G339" s="1164"/>
      <c r="H339" s="1318"/>
      <c r="I339" s="1319">
        <f>HLOOKUP('[4]Advanced Controls'!$C$375,[4]TAM_Area!$K$342:$R$391,$B339-2010,FALSE)*'[4]Advanced Controls'!$H$68*'[4]Advanced Controls'!$H$79*10^6/10^9</f>
        <v>50.388707994979029</v>
      </c>
      <c r="J339" s="1320">
        <f>HLOOKUP('[4]Advanced Controls'!$C$375,[4]TAM_Area!$K$342:$R$391,$B339-2010,FALSE)*'[4]Advanced Controls'!$H$68*'[4]Advanced Controls'!$H$80*10^6/10^9</f>
        <v>77.33661010912688</v>
      </c>
      <c r="K339" s="1320">
        <f>HLOOKUP('[4]Advanced Controls'!$C$375,[4]TAM_Area!$K$342:$R$391,$B339-2010,FALSE)*'[4]Advanced Controls'!$H$68*'[4]Advanced Controls'!$H$81*10^6/10^9</f>
        <v>23.440805880831164</v>
      </c>
      <c r="L339" s="1320"/>
      <c r="M339" s="1171"/>
      <c r="N339" s="1321"/>
      <c r="O339" s="1214">
        <f t="shared" si="9"/>
        <v>477.71638360474157</v>
      </c>
      <c r="P339" s="1176">
        <f t="shared" si="8"/>
        <v>722.42773326542829</v>
      </c>
      <c r="Q339" s="1176">
        <f t="shared" si="8"/>
        <v>233.00503394405476</v>
      </c>
      <c r="R339" s="1177"/>
      <c r="S339" s="1177"/>
      <c r="T339" s="1322"/>
      <c r="U339" s="220" t="s">
        <v>169</v>
      </c>
      <c r="V339" s="152"/>
      <c r="W339" s="152"/>
      <c r="X339" s="109"/>
      <c r="Y339" s="109"/>
      <c r="Z339" s="109"/>
      <c r="AA339" s="109"/>
      <c r="AB339" s="109"/>
      <c r="AC339" s="109"/>
      <c r="AD339" s="109"/>
      <c r="AE339" s="109"/>
      <c r="AF339" s="109"/>
      <c r="AG339" s="109"/>
      <c r="AH339" s="109"/>
      <c r="AI339" s="109"/>
      <c r="AJ339" s="109"/>
      <c r="AK339" s="109"/>
      <c r="AL339" s="109"/>
      <c r="AM339" s="109"/>
      <c r="AN339" s="109"/>
      <c r="AO339" s="109"/>
      <c r="AP339" s="109"/>
      <c r="AQ339" s="109"/>
      <c r="AR339" s="109"/>
      <c r="AS339" s="109"/>
      <c r="AT339" s="109"/>
      <c r="AU339" s="109"/>
      <c r="AV339" s="109"/>
      <c r="AW339" s="109"/>
      <c r="AX339" s="109"/>
      <c r="AY339" s="109"/>
      <c r="AZ339" s="109"/>
    </row>
    <row r="340" spans="1:52" s="130" customFormat="1" ht="15" x14ac:dyDescent="0.25">
      <c r="A340" s="221" t="s">
        <v>178</v>
      </c>
      <c r="B340" s="160">
        <v>2021</v>
      </c>
      <c r="C340" s="1163">
        <f>HLOOKUP('[4]Advanced Controls'!$B$375,[4]TAM_Area!$C$342:$J$391,$B340-2010,FALSE)*'[4]Advanced Controls'!$H$90*'[4]Advanced Controls'!$H$101*10^6/10^9</f>
        <v>432.87595275724851</v>
      </c>
      <c r="D340" s="1164">
        <f>HLOOKUP('[4]Advanced Controls'!$B$375,[4]TAM_Area!$C$342:$J$391,$B340-2010,FALSE)*'[4]Advanced Controls'!$H$90*'[4]Advanced Controls'!$H$102*10^6/10^9</f>
        <v>653.4667668155779</v>
      </c>
      <c r="E340" s="1164">
        <f>HLOOKUP('[4]Advanced Controls'!$B$375,[4]TAM_Area!$C$342:$J$391,$B340-2010,FALSE)*'[4]Advanced Controls'!$H$90*'[4]Advanced Controls'!$H$103*10^6/10^9</f>
        <v>212.28513869891935</v>
      </c>
      <c r="F340" s="1164"/>
      <c r="G340" s="1164"/>
      <c r="H340" s="1318"/>
      <c r="I340" s="1319">
        <f>HLOOKUP('[4]Advanced Controls'!$C$375,[4]TAM_Area!$K$342:$R$391,$B340-2010,FALSE)*'[4]Advanced Controls'!$H$68*'[4]Advanced Controls'!$H$79*10^6/10^9</f>
        <v>51.692441369941989</v>
      </c>
      <c r="J340" s="1320">
        <f>HLOOKUP('[4]Advanced Controls'!$C$375,[4]TAM_Area!$K$342:$R$391,$B340-2010,FALSE)*'[4]Advanced Controls'!$H$68*'[4]Advanced Controls'!$H$80*10^6/10^9</f>
        <v>79.337580638393362</v>
      </c>
      <c r="K340" s="1320">
        <f>HLOOKUP('[4]Advanced Controls'!$C$375,[4]TAM_Area!$K$342:$R$391,$B340-2010,FALSE)*'[4]Advanced Controls'!$H$68*'[4]Advanced Controls'!$H$81*10^6/10^9</f>
        <v>24.047302101490619</v>
      </c>
      <c r="L340" s="1320"/>
      <c r="M340" s="1171"/>
      <c r="N340" s="1321"/>
      <c r="O340" s="1214">
        <f t="shared" si="9"/>
        <v>484.56839412719052</v>
      </c>
      <c r="P340" s="1176">
        <f t="shared" si="8"/>
        <v>732.80434745397122</v>
      </c>
      <c r="Q340" s="1176">
        <f t="shared" si="8"/>
        <v>236.33244080040998</v>
      </c>
      <c r="R340" s="1177"/>
      <c r="S340" s="1177"/>
      <c r="T340" s="1322"/>
      <c r="U340" s="220" t="s">
        <v>169</v>
      </c>
      <c r="V340" s="152"/>
      <c r="W340" s="152"/>
      <c r="X340" s="109"/>
      <c r="Y340" s="109"/>
      <c r="Z340" s="109"/>
      <c r="AA340" s="109"/>
      <c r="AB340" s="109"/>
      <c r="AC340" s="109"/>
      <c r="AD340" s="109"/>
      <c r="AE340" s="109"/>
      <c r="AF340" s="109"/>
      <c r="AG340" s="109"/>
      <c r="AH340" s="109"/>
      <c r="AI340" s="109"/>
      <c r="AJ340" s="109"/>
      <c r="AK340" s="109"/>
      <c r="AL340" s="109"/>
      <c r="AM340" s="109"/>
      <c r="AN340" s="109"/>
      <c r="AO340" s="109"/>
      <c r="AP340" s="109"/>
      <c r="AQ340" s="109"/>
      <c r="AR340" s="109"/>
      <c r="AS340" s="109"/>
      <c r="AT340" s="109"/>
      <c r="AU340" s="109"/>
      <c r="AV340" s="109"/>
      <c r="AW340" s="109"/>
      <c r="AX340" s="109"/>
      <c r="AY340" s="109"/>
      <c r="AZ340" s="109"/>
    </row>
    <row r="341" spans="1:52" ht="15" x14ac:dyDescent="0.25">
      <c r="A341" s="221" t="s">
        <v>179</v>
      </c>
      <c r="B341" s="160">
        <v>2022</v>
      </c>
      <c r="C341" s="1163">
        <f>HLOOKUP('[4]Advanced Controls'!$B$375,[4]TAM_Area!$C$342:$J$391,$B341-2010,FALSE)*'[4]Advanced Controls'!$H$90*'[4]Advanced Controls'!$H$101*10^6/10^9</f>
        <v>438.44393056563734</v>
      </c>
      <c r="D341" s="1164">
        <f>HLOOKUP('[4]Advanced Controls'!$B$375,[4]TAM_Area!$C$342:$J$391,$B341-2010,FALSE)*'[4]Advanced Controls'!$H$90*'[4]Advanced Controls'!$H$102*10^6/10^9</f>
        <v>661.87215046642041</v>
      </c>
      <c r="E341" s="1164">
        <f>HLOOKUP('[4]Advanced Controls'!$B$375,[4]TAM_Area!$C$342:$J$391,$B341-2010,FALSE)*'[4]Advanced Controls'!$H$90*'[4]Advanced Controls'!$H$103*10^6/10^9</f>
        <v>215.01571066485428</v>
      </c>
      <c r="F341" s="1164"/>
      <c r="G341" s="1164"/>
      <c r="H341" s="1318"/>
      <c r="I341" s="1319">
        <f>HLOOKUP('[4]Advanced Controls'!$C$375,[4]TAM_Area!$K$342:$R$391,$B341-2010,FALSE)*'[4]Advanced Controls'!$H$68*'[4]Advanced Controls'!$H$79*10^6/10^9</f>
        <v>53.061573224645009</v>
      </c>
      <c r="J341" s="1320">
        <f>HLOOKUP('[4]Advanced Controls'!$C$375,[4]TAM_Area!$K$342:$R$391,$B341-2010,FALSE)*'[4]Advanced Controls'!$H$68*'[4]Advanced Controls'!$H$80*10^6/10^9</f>
        <v>81.438924781722136</v>
      </c>
      <c r="K341" s="1320">
        <f>HLOOKUP('[4]Advanced Controls'!$C$375,[4]TAM_Area!$K$342:$R$391,$B341-2010,FALSE)*'[4]Advanced Controls'!$H$68*'[4]Advanced Controls'!$H$81*10^6/10^9</f>
        <v>24.684221667567883</v>
      </c>
      <c r="L341" s="1320"/>
      <c r="M341" s="1171"/>
      <c r="N341" s="1321"/>
      <c r="O341" s="1214">
        <f t="shared" si="9"/>
        <v>491.50550379028238</v>
      </c>
      <c r="P341" s="1176">
        <f t="shared" si="8"/>
        <v>743.31107524814252</v>
      </c>
      <c r="Q341" s="1176">
        <f t="shared" si="8"/>
        <v>239.69993233242218</v>
      </c>
      <c r="R341" s="1177"/>
      <c r="S341" s="1177"/>
      <c r="T341" s="1322"/>
      <c r="U341" s="220" t="s">
        <v>169</v>
      </c>
      <c r="V341" s="152"/>
      <c r="W341" s="152"/>
    </row>
    <row r="342" spans="1:52" ht="15.6" thickBot="1" x14ac:dyDescent="0.3">
      <c r="A342" s="228" t="s">
        <v>180</v>
      </c>
      <c r="B342" s="160">
        <v>2023</v>
      </c>
      <c r="C342" s="1163">
        <f>HLOOKUP('[4]Advanced Controls'!$B$375,[4]TAM_Area!$C$342:$J$391,$B342-2010,FALSE)*'[4]Advanced Controls'!$H$90*'[4]Advanced Controls'!$H$101*10^6/10^9</f>
        <v>443.99332801054572</v>
      </c>
      <c r="D342" s="1164">
        <f>HLOOKUP('[4]Advanced Controls'!$B$375,[4]TAM_Area!$C$342:$J$391,$B342-2010,FALSE)*'[4]Advanced Controls'!$H$90*'[4]Advanced Controls'!$H$102*10^6/10^9</f>
        <v>670.24948531951293</v>
      </c>
      <c r="E342" s="1164">
        <f>HLOOKUP('[4]Advanced Controls'!$B$375,[4]TAM_Area!$C$342:$J$391,$B342-2010,FALSE)*'[4]Advanced Controls'!$H$90*'[4]Advanced Controls'!$H$103*10^6/10^9</f>
        <v>217.73717070157855</v>
      </c>
      <c r="F342" s="1164"/>
      <c r="G342" s="1164"/>
      <c r="H342" s="1318"/>
      <c r="I342" s="1319">
        <f>HLOOKUP('[4]Advanced Controls'!$C$375,[4]TAM_Area!$K$342:$R$391,$B342-2010,FALSE)*'[4]Advanced Controls'!$H$68*'[4]Advanced Controls'!$H$79*10^6/10^9</f>
        <v>54.490362338729319</v>
      </c>
      <c r="J342" s="1320">
        <f>HLOOKUP('[4]Advanced Controls'!$C$375,[4]TAM_Area!$K$342:$R$391,$B342-2010,FALSE)*'[4]Advanced Controls'!$H$68*'[4]Advanced Controls'!$H$80*10^6/10^9</f>
        <v>83.631830911704938</v>
      </c>
      <c r="K342" s="1320">
        <f>HLOOKUP('[4]Advanced Controls'!$C$375,[4]TAM_Area!$K$342:$R$391,$B342-2010,FALSE)*'[4]Advanced Controls'!$H$68*'[4]Advanced Controls'!$H$81*10^6/10^9</f>
        <v>25.348893765753697</v>
      </c>
      <c r="L342" s="1320"/>
      <c r="M342" s="1171"/>
      <c r="N342" s="1321"/>
      <c r="O342" s="1214">
        <f t="shared" si="9"/>
        <v>498.48369034927504</v>
      </c>
      <c r="P342" s="1176">
        <f t="shared" si="8"/>
        <v>753.88131623121785</v>
      </c>
      <c r="Q342" s="1176">
        <f t="shared" si="8"/>
        <v>243.08606446733225</v>
      </c>
      <c r="R342" s="1177"/>
      <c r="S342" s="1177"/>
      <c r="T342" s="1322"/>
      <c r="U342" s="220" t="s">
        <v>169</v>
      </c>
      <c r="V342" s="152"/>
      <c r="W342" s="152"/>
    </row>
    <row r="343" spans="1:52" ht="15" x14ac:dyDescent="0.25">
      <c r="A343" s="216" t="s">
        <v>181</v>
      </c>
      <c r="B343" s="160">
        <v>2024</v>
      </c>
      <c r="C343" s="1163">
        <f>HLOOKUP('[4]Advanced Controls'!$B$375,[4]TAM_Area!$C$342:$J$391,$B343-2010,FALSE)*'[4]Advanced Controls'!$H$90*'[4]Advanced Controls'!$H$101*10^6/10^9</f>
        <v>449.45813194871675</v>
      </c>
      <c r="D343" s="1164">
        <f>HLOOKUP('[4]Advanced Controls'!$B$375,[4]TAM_Area!$C$342:$J$391,$B343-2010,FALSE)*'[4]Advanced Controls'!$H$90*'[4]Advanced Controls'!$H$102*10^6/10^9</f>
        <v>678.49911835644048</v>
      </c>
      <c r="E343" s="1164">
        <f>HLOOKUP('[4]Advanced Controls'!$B$375,[4]TAM_Area!$C$342:$J$391,$B343-2010,FALSE)*'[4]Advanced Controls'!$H$90*'[4]Advanced Controls'!$H$103*10^6/10^9</f>
        <v>220.41714554099318</v>
      </c>
      <c r="F343" s="1164"/>
      <c r="G343" s="1164"/>
      <c r="H343" s="1318"/>
      <c r="I343" s="1319">
        <f>HLOOKUP('[4]Advanced Controls'!$C$375,[4]TAM_Area!$K$342:$R$391,$B343-2010,FALSE)*'[4]Advanced Controls'!$H$68*'[4]Advanced Controls'!$H$79*10^6/10^9</f>
        <v>55.969401093686628</v>
      </c>
      <c r="J343" s="1320">
        <f>HLOOKUP('[4]Advanced Controls'!$C$375,[4]TAM_Area!$K$342:$R$391,$B343-2010,FALSE)*'[4]Advanced Controls'!$H$68*'[4]Advanced Controls'!$H$80*10^6/10^9</f>
        <v>85.901860211519889</v>
      </c>
      <c r="K343" s="1320">
        <f>HLOOKUP('[4]Advanced Controls'!$C$375,[4]TAM_Area!$K$342:$R$391,$B343-2010,FALSE)*'[4]Advanced Controls'!$H$68*'[4]Advanced Controls'!$H$81*10^6/10^9</f>
        <v>26.036941975853374</v>
      </c>
      <c r="L343" s="1320"/>
      <c r="M343" s="1171"/>
      <c r="N343" s="1321"/>
      <c r="O343" s="1214">
        <f t="shared" si="9"/>
        <v>505.42753304240341</v>
      </c>
      <c r="P343" s="1176">
        <f t="shared" si="8"/>
        <v>764.40097856796035</v>
      </c>
      <c r="Q343" s="1176">
        <f t="shared" si="8"/>
        <v>246.45408751684656</v>
      </c>
      <c r="R343" s="1177"/>
      <c r="S343" s="1177"/>
      <c r="T343" s="1322"/>
      <c r="U343" s="220" t="s">
        <v>169</v>
      </c>
      <c r="V343" s="152"/>
      <c r="W343" s="152"/>
    </row>
    <row r="344" spans="1:52" ht="15" x14ac:dyDescent="0.25">
      <c r="A344" s="221" t="s">
        <v>182</v>
      </c>
      <c r="B344" s="160">
        <v>2025</v>
      </c>
      <c r="C344" s="1163">
        <f>HLOOKUP('[4]Advanced Controls'!$B$375,[4]TAM_Area!$C$342:$J$391,$B344-2010,FALSE)*'[4]Advanced Controls'!$H$90*'[4]Advanced Controls'!$H$101*10^6/10^9</f>
        <v>454.78883097591029</v>
      </c>
      <c r="D344" s="1164">
        <f>HLOOKUP('[4]Advanced Controls'!$B$375,[4]TAM_Area!$C$342:$J$391,$B344-2010,FALSE)*'[4]Advanced Controls'!$H$90*'[4]Advanced Controls'!$H$102*10^6/10^9</f>
        <v>686.54630747835643</v>
      </c>
      <c r="E344" s="1164">
        <f>HLOOKUP('[4]Advanced Controls'!$B$375,[4]TAM_Area!$C$342:$J$391,$B344-2010,FALSE)*'[4]Advanced Controls'!$H$90*'[4]Advanced Controls'!$H$103*10^6/10^9</f>
        <v>223.03135447346432</v>
      </c>
      <c r="F344" s="1164"/>
      <c r="G344" s="1164"/>
      <c r="H344" s="1318"/>
      <c r="I344" s="1319">
        <f>HLOOKUP('[4]Advanced Controls'!$C$375,[4]TAM_Area!$K$342:$R$391,$B344-2010,FALSE)*'[4]Advanced Controls'!$H$68*'[4]Advanced Controls'!$H$79*10^6/10^9</f>
        <v>57.490868745430397</v>
      </c>
      <c r="J344" s="1320">
        <f>HLOOKUP('[4]Advanced Controls'!$C$375,[4]TAM_Area!$K$342:$R$391,$B344-2010,FALSE)*'[4]Advanced Controls'!$H$68*'[4]Advanced Controls'!$H$80*10^6/10^9</f>
        <v>88.237009399871383</v>
      </c>
      <c r="K344" s="1320">
        <f>HLOOKUP('[4]Advanced Controls'!$C$375,[4]TAM_Area!$K$342:$R$391,$B344-2010,FALSE)*'[4]Advanced Controls'!$H$68*'[4]Advanced Controls'!$H$81*10^6/10^9</f>
        <v>26.744728090989391</v>
      </c>
      <c r="L344" s="1320"/>
      <c r="M344" s="1171"/>
      <c r="N344" s="1321"/>
      <c r="O344" s="1214">
        <f t="shared" si="9"/>
        <v>512.27969972134065</v>
      </c>
      <c r="P344" s="1176">
        <f t="shared" si="8"/>
        <v>774.78331687822777</v>
      </c>
      <c r="Q344" s="1176">
        <f t="shared" si="8"/>
        <v>249.7760825644537</v>
      </c>
      <c r="R344" s="1177"/>
      <c r="S344" s="1177"/>
      <c r="T344" s="1322"/>
      <c r="U344" s="220" t="s">
        <v>169</v>
      </c>
      <c r="V344" s="152"/>
      <c r="W344" s="152"/>
    </row>
    <row r="345" spans="1:52" ht="15" x14ac:dyDescent="0.25">
      <c r="A345" s="221" t="s">
        <v>183</v>
      </c>
      <c r="B345" s="160">
        <v>2026</v>
      </c>
      <c r="C345" s="1163">
        <f>HLOOKUP('[4]Advanced Controls'!$B$375,[4]TAM_Area!$C$342:$J$391,$B345-2010,FALSE)*'[4]Advanced Controls'!$H$90*'[4]Advanced Controls'!$H$101*10^6/10^9</f>
        <v>459.97416145511528</v>
      </c>
      <c r="D345" s="1164">
        <f>HLOOKUP('[4]Advanced Controls'!$B$375,[4]TAM_Area!$C$342:$J$391,$B345-2010,FALSE)*'[4]Advanced Controls'!$H$90*'[4]Advanced Controls'!$H$102*10^6/10^9</f>
        <v>694.37404917094364</v>
      </c>
      <c r="E345" s="1164">
        <f>HLOOKUP('[4]Advanced Controls'!$B$375,[4]TAM_Area!$C$342:$J$391,$B345-2010,FALSE)*'[4]Advanced Controls'!$H$90*'[4]Advanced Controls'!$H$103*10^6/10^9</f>
        <v>225.57427373928704</v>
      </c>
      <c r="F345" s="1164"/>
      <c r="G345" s="1164"/>
      <c r="H345" s="1318"/>
      <c r="I345" s="1319">
        <f>HLOOKUP('[4]Advanced Controls'!$C$375,[4]TAM_Area!$K$342:$R$391,$B345-2010,FALSE)*'[4]Advanced Controls'!$H$68*'[4]Advanced Controls'!$H$79*10^6/10^9</f>
        <v>59.051426843259208</v>
      </c>
      <c r="J345" s="1320">
        <f>HLOOKUP('[4]Advanced Controls'!$C$375,[4]TAM_Area!$K$342:$R$391,$B345-2010,FALSE)*'[4]Advanced Controls'!$H$68*'[4]Advanced Controls'!$H$80*10^6/10^9</f>
        <v>90.63215462122642</v>
      </c>
      <c r="K345" s="1320">
        <f>HLOOKUP('[4]Advanced Controls'!$C$375,[4]TAM_Area!$K$342:$R$391,$B345-2010,FALSE)*'[4]Advanced Controls'!$H$68*'[4]Advanced Controls'!$H$81*10^6/10^9</f>
        <v>27.470699065291999</v>
      </c>
      <c r="L345" s="1320"/>
      <c r="M345" s="1171"/>
      <c r="N345" s="1321"/>
      <c r="O345" s="1214">
        <f t="shared" si="9"/>
        <v>519.02558829837449</v>
      </c>
      <c r="P345" s="1176">
        <f t="shared" si="8"/>
        <v>785.00620379217003</v>
      </c>
      <c r="Q345" s="1176">
        <f t="shared" si="8"/>
        <v>253.04497280457903</v>
      </c>
      <c r="R345" s="1177"/>
      <c r="S345" s="1177"/>
      <c r="T345" s="1322"/>
      <c r="U345" s="220" t="s">
        <v>169</v>
      </c>
      <c r="V345" s="152"/>
      <c r="W345" s="152"/>
    </row>
    <row r="346" spans="1:52" ht="15" x14ac:dyDescent="0.25">
      <c r="A346" s="221" t="s">
        <v>184</v>
      </c>
      <c r="B346" s="160">
        <v>2027</v>
      </c>
      <c r="C346" s="1163">
        <f>HLOOKUP('[4]Advanced Controls'!$B$375,[4]TAM_Area!$C$342:$J$391,$B346-2010,FALSE)*'[4]Advanced Controls'!$H$90*'[4]Advanced Controls'!$H$101*10^6/10^9</f>
        <v>465.02930523047411</v>
      </c>
      <c r="D346" s="1164">
        <f>HLOOKUP('[4]Advanced Controls'!$B$375,[4]TAM_Area!$C$342:$J$391,$B346-2010,FALSE)*'[4]Advanced Controls'!$H$90*'[4]Advanced Controls'!$H$102*10^6/10^9</f>
        <v>702.00526184891862</v>
      </c>
      <c r="E346" s="1164">
        <f>HLOOKUP('[4]Advanced Controls'!$B$375,[4]TAM_Area!$C$342:$J$391,$B346-2010,FALSE)*'[4]Advanced Controls'!$H$90*'[4]Advanced Controls'!$H$103*10^6/10^9</f>
        <v>228.05334861202968</v>
      </c>
      <c r="F346" s="1164"/>
      <c r="G346" s="1164"/>
      <c r="H346" s="1318"/>
      <c r="I346" s="1319">
        <f>HLOOKUP('[4]Advanced Controls'!$C$375,[4]TAM_Area!$K$342:$R$391,$B346-2010,FALSE)*'[4]Advanced Controls'!$H$68*'[4]Advanced Controls'!$H$79*10^6/10^9</f>
        <v>60.651030321339157</v>
      </c>
      <c r="J346" s="1320">
        <f>HLOOKUP('[4]Advanced Controls'!$C$375,[4]TAM_Area!$K$342:$R$391,$B346-2010,FALSE)*'[4]Advanced Controls'!$H$68*'[4]Advanced Controls'!$H$80*10^6/10^9</f>
        <v>93.087226708524199</v>
      </c>
      <c r="K346" s="1320">
        <f>HLOOKUP('[4]Advanced Controls'!$C$375,[4]TAM_Area!$K$342:$R$391,$B346-2010,FALSE)*'[4]Advanced Controls'!$H$68*'[4]Advanced Controls'!$H$81*10^6/10^9</f>
        <v>28.214833934154097</v>
      </c>
      <c r="L346" s="1320"/>
      <c r="M346" s="1171"/>
      <c r="N346" s="1321"/>
      <c r="O346" s="1214">
        <f t="shared" si="9"/>
        <v>525.6803355518133</v>
      </c>
      <c r="P346" s="1176">
        <f t="shared" si="8"/>
        <v>795.09248855744283</v>
      </c>
      <c r="Q346" s="1176">
        <f t="shared" si="8"/>
        <v>256.26818254618377</v>
      </c>
      <c r="R346" s="1177"/>
      <c r="S346" s="1177"/>
      <c r="T346" s="1322"/>
      <c r="U346" s="220" t="s">
        <v>169</v>
      </c>
      <c r="V346" s="152"/>
      <c r="W346" s="152"/>
    </row>
    <row r="347" spans="1:52" ht="15" x14ac:dyDescent="0.25">
      <c r="A347" s="221" t="s">
        <v>185</v>
      </c>
      <c r="B347" s="160">
        <v>2028</v>
      </c>
      <c r="C347" s="1163">
        <f>HLOOKUP('[4]Advanced Controls'!$B$375,[4]TAM_Area!$C$342:$J$391,$B347-2010,FALSE)*'[4]Advanced Controls'!$H$90*'[4]Advanced Controls'!$H$101*10^6/10^9</f>
        <v>469.95976069284836</v>
      </c>
      <c r="D347" s="1164">
        <f>HLOOKUP('[4]Advanced Controls'!$B$375,[4]TAM_Area!$C$342:$J$391,$B347-2010,FALSE)*'[4]Advanced Controls'!$H$90*'[4]Advanced Controls'!$H$102*10^6/10^9</f>
        <v>709.44824584792275</v>
      </c>
      <c r="E347" s="1164">
        <f>HLOOKUP('[4]Advanced Controls'!$B$375,[4]TAM_Area!$C$342:$J$391,$B347-2010,FALSE)*'[4]Advanced Controls'!$H$90*'[4]Advanced Controls'!$H$103*10^6/10^9</f>
        <v>230.47127553777395</v>
      </c>
      <c r="F347" s="1164"/>
      <c r="G347" s="1164"/>
      <c r="H347" s="1318"/>
      <c r="I347" s="1319">
        <f>HLOOKUP('[4]Advanced Controls'!$C$375,[4]TAM_Area!$K$342:$R$391,$B347-2010,FALSE)*'[4]Advanced Controls'!$H$68*'[4]Advanced Controls'!$H$79*10^6/10^9</f>
        <v>62.288416886091227</v>
      </c>
      <c r="J347" s="1320">
        <f>HLOOKUP('[4]Advanced Controls'!$C$375,[4]TAM_Area!$K$342:$R$391,$B347-2010,FALSE)*'[4]Advanced Controls'!$H$68*'[4]Advanced Controls'!$H$80*10^6/10^9</f>
        <v>95.600288293051662</v>
      </c>
      <c r="K347" s="1320">
        <f>HLOOKUP('[4]Advanced Controls'!$C$375,[4]TAM_Area!$K$342:$R$391,$B347-2010,FALSE)*'[4]Advanced Controls'!$H$68*'[4]Advanced Controls'!$H$81*10^6/10^9</f>
        <v>28.976545479130777</v>
      </c>
      <c r="L347" s="1320"/>
      <c r="M347" s="1171"/>
      <c r="N347" s="1321"/>
      <c r="O347" s="1214">
        <f t="shared" si="9"/>
        <v>532.24817757893959</v>
      </c>
      <c r="P347" s="1176">
        <f t="shared" si="8"/>
        <v>805.04853414097443</v>
      </c>
      <c r="Q347" s="1176">
        <f t="shared" si="8"/>
        <v>259.44782101690475</v>
      </c>
      <c r="R347" s="1177"/>
      <c r="S347" s="1177"/>
      <c r="T347" s="1322"/>
      <c r="U347" s="220" t="s">
        <v>169</v>
      </c>
      <c r="V347" s="152"/>
      <c r="W347" s="152"/>
    </row>
    <row r="348" spans="1:52" ht="15.6" thickBot="1" x14ac:dyDescent="0.3">
      <c r="A348" s="228" t="s">
        <v>186</v>
      </c>
      <c r="B348" s="160">
        <v>2029</v>
      </c>
      <c r="C348" s="1163">
        <f>HLOOKUP('[4]Advanced Controls'!$B$375,[4]TAM_Area!$C$342:$J$391,$B348-2010,FALSE)*'[4]Advanced Controls'!$H$90*'[4]Advanced Controls'!$H$101*10^6/10^9</f>
        <v>474.77876054115393</v>
      </c>
      <c r="D348" s="1164">
        <f>HLOOKUP('[4]Advanced Controls'!$B$375,[4]TAM_Area!$C$342:$J$391,$B348-2010,FALSE)*'[4]Advanced Controls'!$H$90*'[4]Advanced Controls'!$H$102*10^6/10^9</f>
        <v>716.72297716551805</v>
      </c>
      <c r="E348" s="1164">
        <f>HLOOKUP('[4]Advanced Controls'!$B$375,[4]TAM_Area!$C$342:$J$391,$B348-2010,FALSE)*'[4]Advanced Controls'!$H$90*'[4]Advanced Controls'!$H$103*10^6/10^9</f>
        <v>232.83454391678995</v>
      </c>
      <c r="F348" s="1164"/>
      <c r="G348" s="1164"/>
      <c r="H348" s="1318"/>
      <c r="I348" s="1319">
        <f>HLOOKUP('[4]Advanced Controls'!$C$375,[4]TAM_Area!$K$342:$R$391,$B348-2010,FALSE)*'[4]Advanced Controls'!$H$68*'[4]Advanced Controls'!$H$79*10^6/10^9</f>
        <v>63.963354928401131</v>
      </c>
      <c r="J348" s="1320">
        <f>HLOOKUP('[4]Advanced Controls'!$C$375,[4]TAM_Area!$K$342:$R$391,$B348-2010,FALSE)*'[4]Advanced Controls'!$H$68*'[4]Advanced Controls'!$H$80*10^6/10^9</f>
        <v>98.1709839010433</v>
      </c>
      <c r="K348" s="1320">
        <f>HLOOKUP('[4]Advanced Controls'!$C$375,[4]TAM_Area!$K$342:$R$391,$B348-2010,FALSE)*'[4]Advanced Controls'!$H$68*'[4]Advanced Controls'!$H$81*10^6/10^9</f>
        <v>29.755725955758958</v>
      </c>
      <c r="L348" s="1320"/>
      <c r="M348" s="1171"/>
      <c r="N348" s="1321"/>
      <c r="O348" s="1214">
        <f t="shared" si="9"/>
        <v>538.74211546955507</v>
      </c>
      <c r="P348" s="1176">
        <f t="shared" si="8"/>
        <v>814.89396106656136</v>
      </c>
      <c r="Q348" s="1176">
        <f t="shared" si="8"/>
        <v>262.5902698725489</v>
      </c>
      <c r="R348" s="1177"/>
      <c r="S348" s="1177"/>
      <c r="T348" s="1322"/>
      <c r="U348" s="220" t="s">
        <v>169</v>
      </c>
      <c r="V348" s="152"/>
      <c r="W348" s="152"/>
    </row>
    <row r="349" spans="1:52" ht="15" x14ac:dyDescent="0.25">
      <c r="A349" s="178" t="s">
        <v>187</v>
      </c>
      <c r="B349" s="160">
        <v>2030</v>
      </c>
      <c r="C349" s="1163">
        <f>HLOOKUP('[4]Advanced Controls'!$B$375,[4]TAM_Area!$C$342:$J$391,$B349-2010,FALSE)*'[4]Advanced Controls'!$H$90*'[4]Advanced Controls'!$H$101*10^6/10^9</f>
        <v>479.49635416567992</v>
      </c>
      <c r="D349" s="1164">
        <f>HLOOKUP('[4]Advanced Controls'!$B$375,[4]TAM_Area!$C$342:$J$391,$B349-2010,FALSE)*'[4]Advanced Controls'!$H$90*'[4]Advanced Controls'!$H$102*10^6/10^9</f>
        <v>723.84462629694383</v>
      </c>
      <c r="E349" s="1164">
        <f>HLOOKUP('[4]Advanced Controls'!$B$375,[4]TAM_Area!$C$342:$J$391,$B349-2010,FALSE)*'[4]Advanced Controls'!$H$90*'[4]Advanced Controls'!$H$103*10^6/10^9</f>
        <v>235.14808203441612</v>
      </c>
      <c r="F349" s="1164"/>
      <c r="G349" s="1164"/>
      <c r="H349" s="1318"/>
      <c r="I349" s="1319">
        <f>HLOOKUP('[4]Advanced Controls'!$C$375,[4]TAM_Area!$K$342:$R$391,$B349-2010,FALSE)*'[4]Advanced Controls'!$H$68*'[4]Advanced Controls'!$H$79*10^6/10^9</f>
        <v>65.67527365362622</v>
      </c>
      <c r="J349" s="1320">
        <f>HLOOKUP('[4]Advanced Controls'!$C$375,[4]TAM_Area!$K$342:$R$391,$B349-2010,FALSE)*'[4]Advanced Controls'!$H$68*'[4]Advanced Controls'!$H$80*10^6/10^9</f>
        <v>100.7984374766428</v>
      </c>
      <c r="K349" s="1320">
        <f>HLOOKUP('[4]Advanced Controls'!$C$375,[4]TAM_Area!$K$342:$R$391,$B349-2010,FALSE)*'[4]Advanced Controls'!$H$68*'[4]Advanced Controls'!$H$81*10^6/10^9</f>
        <v>30.552109830609648</v>
      </c>
      <c r="L349" s="1320"/>
      <c r="M349" s="1171"/>
      <c r="N349" s="1321"/>
      <c r="O349" s="1214">
        <f t="shared" si="9"/>
        <v>545.1716278193062</v>
      </c>
      <c r="P349" s="1176">
        <f t="shared" si="8"/>
        <v>824.64306377358662</v>
      </c>
      <c r="Q349" s="1176">
        <f t="shared" si="8"/>
        <v>265.70019186502577</v>
      </c>
      <c r="R349" s="1177"/>
      <c r="S349" s="1177"/>
      <c r="T349" s="1322"/>
      <c r="U349" s="220" t="s">
        <v>169</v>
      </c>
      <c r="V349" s="152"/>
      <c r="W349" s="152"/>
    </row>
    <row r="350" spans="1:52" ht="15" x14ac:dyDescent="0.25">
      <c r="A350" s="179" t="s">
        <v>188</v>
      </c>
      <c r="B350" s="160">
        <v>2031</v>
      </c>
      <c r="C350" s="1163">
        <f>HLOOKUP('[4]Advanced Controls'!$B$375,[4]TAM_Area!$C$342:$J$391,$B350-2010,FALSE)*'[4]Advanced Controls'!$H$90*'[4]Advanced Controls'!$H$101*10^6/10^9</f>
        <v>484.11158157852975</v>
      </c>
      <c r="D350" s="1164">
        <f>HLOOKUP('[4]Advanced Controls'!$B$375,[4]TAM_Area!$C$342:$J$391,$B350-2010,FALSE)*'[4]Advanced Controls'!$H$90*'[4]Advanced Controls'!$H$102*10^6/10^9</f>
        <v>730.81174405061779</v>
      </c>
      <c r="E350" s="1164">
        <f>HLOOKUP('[4]Advanced Controls'!$B$375,[4]TAM_Area!$C$342:$J$391,$B350-2010,FALSE)*'[4]Advanced Controls'!$H$90*'[4]Advanced Controls'!$H$103*10^6/10^9</f>
        <v>237.41141910644168</v>
      </c>
      <c r="F350" s="1164"/>
      <c r="G350" s="1164"/>
      <c r="H350" s="1318"/>
      <c r="I350" s="1319">
        <f>HLOOKUP('[4]Advanced Controls'!$C$375,[4]TAM_Area!$K$342:$R$391,$B350-2010,FALSE)*'[4]Advanced Controls'!$H$68*'[4]Advanced Controls'!$H$79*10^6/10^9</f>
        <v>67.422166421439314</v>
      </c>
      <c r="J350" s="1320">
        <f>HLOOKUP('[4]Advanced Controls'!$C$375,[4]TAM_Area!$K$342:$R$391,$B350-2010,FALSE)*'[4]Advanced Controls'!$H$68*'[4]Advanced Controls'!$H$80*10^6/10^9</f>
        <v>103.47956922743657</v>
      </c>
      <c r="K350" s="1320">
        <f>HLOOKUP('[4]Advanced Controls'!$C$375,[4]TAM_Area!$K$342:$R$391,$B350-2010,FALSE)*'[4]Advanced Controls'!$H$68*'[4]Advanced Controls'!$H$81*10^6/10^9</f>
        <v>31.364763615442055</v>
      </c>
      <c r="L350" s="1320"/>
      <c r="M350" s="1171"/>
      <c r="N350" s="1321"/>
      <c r="O350" s="1214">
        <f t="shared" si="9"/>
        <v>551.53374799996902</v>
      </c>
      <c r="P350" s="1176">
        <f t="shared" si="8"/>
        <v>834.2913132780543</v>
      </c>
      <c r="Q350" s="1176">
        <f t="shared" si="8"/>
        <v>268.77618272188374</v>
      </c>
      <c r="R350" s="1177"/>
      <c r="S350" s="1177"/>
      <c r="T350" s="1322"/>
      <c r="U350" s="220" t="s">
        <v>169</v>
      </c>
      <c r="V350" s="152"/>
      <c r="W350" s="152"/>
    </row>
    <row r="351" spans="1:52" ht="15.6" thickBot="1" x14ac:dyDescent="0.3">
      <c r="A351" s="180" t="s">
        <v>189</v>
      </c>
      <c r="B351" s="160">
        <v>2032</v>
      </c>
      <c r="C351" s="1163">
        <f>HLOOKUP('[4]Advanced Controls'!$B$375,[4]TAM_Area!$C$342:$J$391,$B351-2010,FALSE)*'[4]Advanced Controls'!$H$90*'[4]Advanced Controls'!$H$101*10^6/10^9</f>
        <v>488.62299832558483</v>
      </c>
      <c r="D351" s="1164">
        <f>HLOOKUP('[4]Advanced Controls'!$B$375,[4]TAM_Area!$C$342:$J$391,$B351-2010,FALSE)*'[4]Advanced Controls'!$H$90*'[4]Advanced Controls'!$H$102*10^6/10^9</f>
        <v>737.62214988785081</v>
      </c>
      <c r="E351" s="1164">
        <f>HLOOKUP('[4]Advanced Controls'!$B$375,[4]TAM_Area!$C$342:$J$391,$B351-2010,FALSE)*'[4]Advanced Controls'!$H$90*'[4]Advanced Controls'!$H$103*10^6/10^9</f>
        <v>239.62384676331897</v>
      </c>
      <c r="F351" s="1164"/>
      <c r="G351" s="1164"/>
      <c r="H351" s="1318"/>
      <c r="I351" s="1319">
        <f>HLOOKUP('[4]Advanced Controls'!$C$375,[4]TAM_Area!$K$342:$R$391,$B351-2010,FALSE)*'[4]Advanced Controls'!$H$68*'[4]Advanced Controls'!$H$79*10^6/10^9</f>
        <v>69.201964020904612</v>
      </c>
      <c r="J351" s="1320">
        <f>HLOOKUP('[4]Advanced Controls'!$C$375,[4]TAM_Area!$K$342:$R$391,$B351-2010,FALSE)*'[4]Advanced Controls'!$H$68*'[4]Advanced Controls'!$H$80*10^6/10^9</f>
        <v>106.2112033276148</v>
      </c>
      <c r="K351" s="1320">
        <f>HLOOKUP('[4]Advanced Controls'!$C$375,[4]TAM_Area!$K$342:$R$391,$B351-2010,FALSE)*'[4]Advanced Controls'!$H$68*'[4]Advanced Controls'!$H$81*10^6/10^9</f>
        <v>32.192724714194426</v>
      </c>
      <c r="L351" s="1320"/>
      <c r="M351" s="1171"/>
      <c r="N351" s="1321"/>
      <c r="O351" s="1214">
        <f t="shared" si="9"/>
        <v>557.82496234648943</v>
      </c>
      <c r="P351" s="1176">
        <f t="shared" si="8"/>
        <v>843.83335321546565</v>
      </c>
      <c r="Q351" s="1176">
        <f t="shared" si="8"/>
        <v>271.81657147751338</v>
      </c>
      <c r="R351" s="1177"/>
      <c r="S351" s="1177"/>
      <c r="T351" s="1322"/>
      <c r="U351" s="220" t="s">
        <v>169</v>
      </c>
      <c r="V351" s="152"/>
      <c r="W351" s="152"/>
    </row>
    <row r="352" spans="1:52" ht="15" x14ac:dyDescent="0.25">
      <c r="B352" s="160">
        <v>2033</v>
      </c>
      <c r="C352" s="1163">
        <f>HLOOKUP('[4]Advanced Controls'!$B$375,[4]TAM_Area!$C$342:$J$391,$B352-2010,FALSE)*'[4]Advanced Controls'!$H$90*'[4]Advanced Controls'!$H$101*10^6/10^9</f>
        <v>493.04263488756737</v>
      </c>
      <c r="D352" s="1164">
        <f>HLOOKUP('[4]Advanced Controls'!$B$375,[4]TAM_Area!$C$342:$J$391,$B352-2010,FALSE)*'[4]Advanced Controls'!$H$90*'[4]Advanced Controls'!$H$102*10^6/10^9</f>
        <v>744.29400494531626</v>
      </c>
      <c r="E352" s="1164">
        <f>HLOOKUP('[4]Advanced Controls'!$B$375,[4]TAM_Area!$C$342:$J$391,$B352-2010,FALSE)*'[4]Advanced Controls'!$H$90*'[4]Advanced Controls'!$H$103*10^6/10^9</f>
        <v>241.79126482981852</v>
      </c>
      <c r="F352" s="1164"/>
      <c r="G352" s="1164"/>
      <c r="H352" s="1318"/>
      <c r="I352" s="1319">
        <f>HLOOKUP('[4]Advanced Controls'!$C$375,[4]TAM_Area!$K$342:$R$391,$B352-2010,FALSE)*'[4]Advanced Controls'!$H$68*'[4]Advanced Controls'!$H$79*10^6/10^9</f>
        <v>71.014520642507023</v>
      </c>
      <c r="J352" s="1320">
        <f>HLOOKUP('[4]Advanced Controls'!$C$375,[4]TAM_Area!$K$342:$R$391,$B352-2010,FALSE)*'[4]Advanced Controls'!$H$68*'[4]Advanced Controls'!$H$80*10^6/10^9</f>
        <v>108.99311598867271</v>
      </c>
      <c r="K352" s="1320">
        <f>HLOOKUP('[4]Advanced Controls'!$C$375,[4]TAM_Area!$K$342:$R$391,$B352-2010,FALSE)*'[4]Advanced Controls'!$H$68*'[4]Advanced Controls'!$H$81*10^6/10^9</f>
        <v>33.035925296341347</v>
      </c>
      <c r="L352" s="1320"/>
      <c r="M352" s="1171"/>
      <c r="N352" s="1321"/>
      <c r="O352" s="1214">
        <f t="shared" si="9"/>
        <v>564.0571555300744</v>
      </c>
      <c r="P352" s="1176">
        <f t="shared" si="8"/>
        <v>853.28712093398894</v>
      </c>
      <c r="Q352" s="1176">
        <f t="shared" si="8"/>
        <v>274.82719012615985</v>
      </c>
      <c r="R352" s="1177"/>
      <c r="S352" s="1177"/>
      <c r="T352" s="1322"/>
      <c r="U352" s="220" t="s">
        <v>169</v>
      </c>
      <c r="V352" s="152"/>
      <c r="W352" s="152"/>
    </row>
    <row r="353" spans="2:23" ht="15" x14ac:dyDescent="0.25">
      <c r="B353" s="160">
        <v>2034</v>
      </c>
      <c r="C353" s="1163">
        <f>HLOOKUP('[4]Advanced Controls'!$B$375,[4]TAM_Area!$C$342:$J$391,$B353-2010,FALSE)*'[4]Advanced Controls'!$H$90*'[4]Advanced Controls'!$H$101*10^6/10^9</f>
        <v>497.38618829342784</v>
      </c>
      <c r="D353" s="1164">
        <f>HLOOKUP('[4]Advanced Controls'!$B$375,[4]TAM_Area!$C$342:$J$391,$B353-2010,FALSE)*'[4]Advanced Controls'!$H$90*'[4]Advanced Controls'!$H$102*10^6/10^9</f>
        <v>750.85100535741856</v>
      </c>
      <c r="E353" s="1164">
        <f>HLOOKUP('[4]Advanced Controls'!$B$375,[4]TAM_Area!$C$342:$J$391,$B353-2010,FALSE)*'[4]Advanced Controls'!$H$90*'[4]Advanced Controls'!$H$103*10^6/10^9</f>
        <v>243.9213712294372</v>
      </c>
      <c r="F353" s="1164"/>
      <c r="G353" s="1164"/>
      <c r="H353" s="1318"/>
      <c r="I353" s="1319">
        <f>HLOOKUP('[4]Advanced Controls'!$C$375,[4]TAM_Area!$K$342:$R$391,$B353-2010,FALSE)*'[4]Advanced Controls'!$H$68*'[4]Advanced Controls'!$H$79*10^6/10^9</f>
        <v>72.860356505136565</v>
      </c>
      <c r="J353" s="1320">
        <f>HLOOKUP('[4]Advanced Controls'!$C$375,[4]TAM_Area!$K$342:$R$391,$B353-2010,FALSE)*'[4]Advanced Controls'!$H$68*'[4]Advanced Controls'!$H$80*10^6/10^9</f>
        <v>111.82610564278031</v>
      </c>
      <c r="K353" s="1320">
        <f>HLOOKUP('[4]Advanced Controls'!$C$375,[4]TAM_Area!$K$342:$R$391,$B353-2010,FALSE)*'[4]Advanced Controls'!$H$68*'[4]Advanced Controls'!$H$81*10^6/10^9</f>
        <v>33.894607367492817</v>
      </c>
      <c r="L353" s="1320"/>
      <c r="M353" s="1171"/>
      <c r="N353" s="1321"/>
      <c r="O353" s="1214">
        <f t="shared" si="9"/>
        <v>570.2465447985644</v>
      </c>
      <c r="P353" s="1176">
        <f t="shared" si="8"/>
        <v>862.67711100019892</v>
      </c>
      <c r="Q353" s="1176">
        <f t="shared" si="8"/>
        <v>277.81597859692999</v>
      </c>
      <c r="R353" s="1177"/>
      <c r="S353" s="1177"/>
      <c r="T353" s="1322"/>
      <c r="U353" s="220" t="s">
        <v>169</v>
      </c>
      <c r="V353" s="152"/>
      <c r="W353" s="152"/>
    </row>
    <row r="354" spans="2:23" ht="15" x14ac:dyDescent="0.25">
      <c r="B354" s="160">
        <v>2035</v>
      </c>
      <c r="C354" s="1163">
        <f>HLOOKUP('[4]Advanced Controls'!$B$375,[4]TAM_Area!$C$342:$J$391,$B354-2010,FALSE)*'[4]Advanced Controls'!$H$90*'[4]Advanced Controls'!$H$101*10^6/10^9</f>
        <v>501.6656978961193</v>
      </c>
      <c r="D354" s="1164">
        <f>HLOOKUP('[4]Advanced Controls'!$B$375,[4]TAM_Area!$C$342:$J$391,$B354-2010,FALSE)*'[4]Advanced Controls'!$H$90*'[4]Advanced Controls'!$H$102*10^6/10^9</f>
        <v>757.31132565429402</v>
      </c>
      <c r="E354" s="1164">
        <f>HLOOKUP('[4]Advanced Controls'!$B$375,[4]TAM_Area!$C$342:$J$391,$B354-2010,FALSE)*'[4]Advanced Controls'!$H$90*'[4]Advanced Controls'!$H$103*10^6/10^9</f>
        <v>246.02007013794454</v>
      </c>
      <c r="F354" s="1164"/>
      <c r="G354" s="1164"/>
      <c r="H354" s="1318"/>
      <c r="I354" s="1319">
        <f>HLOOKUP('[4]Advanced Controls'!$C$375,[4]TAM_Area!$K$342:$R$391,$B354-2010,FALSE)*'[4]Advanced Controls'!$H$68*'[4]Advanced Controls'!$H$79*10^6/10^9</f>
        <v>74.739596220758742</v>
      </c>
      <c r="J354" s="1320">
        <f>HLOOKUP('[4]Advanced Controls'!$C$375,[4]TAM_Area!$K$342:$R$391,$B354-2010,FALSE)*'[4]Advanced Controls'!$H$68*'[4]Advanced Controls'!$H$80*10^6/10^9</f>
        <v>114.7103635444344</v>
      </c>
      <c r="K354" s="1320">
        <f>HLOOKUP('[4]Advanced Controls'!$C$375,[4]TAM_Area!$K$342:$R$391,$B354-2010,FALSE)*'[4]Advanced Controls'!$H$68*'[4]Advanced Controls'!$H$81*10^6/10^9</f>
        <v>34.76882889708309</v>
      </c>
      <c r="L354" s="1320"/>
      <c r="M354" s="1171"/>
      <c r="N354" s="1321"/>
      <c r="O354" s="1214">
        <f t="shared" si="9"/>
        <v>576.40529411687805</v>
      </c>
      <c r="P354" s="1176">
        <f t="shared" si="8"/>
        <v>872.02168919872838</v>
      </c>
      <c r="Q354" s="1176">
        <f t="shared" si="8"/>
        <v>280.78889903502761</v>
      </c>
      <c r="R354" s="1177"/>
      <c r="S354" s="1177"/>
      <c r="T354" s="1322"/>
      <c r="U354" s="220" t="s">
        <v>169</v>
      </c>
      <c r="V354" s="152"/>
      <c r="W354" s="152"/>
    </row>
    <row r="355" spans="2:23" ht="15" x14ac:dyDescent="0.25">
      <c r="B355" s="160">
        <v>2036</v>
      </c>
      <c r="C355" s="1163">
        <f>HLOOKUP('[4]Advanced Controls'!$B$375,[4]TAM_Area!$C$342:$J$391,$B355-2010,FALSE)*'[4]Advanced Controls'!$H$90*'[4]Advanced Controls'!$H$101*10^6/10^9</f>
        <v>505.88712336293634</v>
      </c>
      <c r="D355" s="1164">
        <f>HLOOKUP('[4]Advanced Controls'!$B$375,[4]TAM_Area!$C$342:$J$391,$B355-2010,FALSE)*'[4]Advanced Controls'!$H$90*'[4]Advanced Controls'!$H$102*10^6/10^9</f>
        <v>763.68396251153445</v>
      </c>
      <c r="E355" s="1164">
        <f>HLOOKUP('[4]Advanced Controls'!$B$375,[4]TAM_Area!$C$342:$J$391,$B355-2010,FALSE)*'[4]Advanced Controls'!$H$90*'[4]Advanced Controls'!$H$103*10^6/10^9</f>
        <v>248.09028421433828</v>
      </c>
      <c r="F355" s="1164"/>
      <c r="G355" s="1164"/>
      <c r="H355" s="1318"/>
      <c r="I355" s="1319">
        <f>HLOOKUP('[4]Advanced Controls'!$C$375,[4]TAM_Area!$K$342:$R$391,$B355-2010,FALSE)*'[4]Advanced Controls'!$H$68*'[4]Advanced Controls'!$H$79*10^6/10^9</f>
        <v>76.651549101429083</v>
      </c>
      <c r="J355" s="1320">
        <f>HLOOKUP('[4]Advanced Controls'!$C$375,[4]TAM_Area!$K$342:$R$391,$B355-2010,FALSE)*'[4]Advanced Controls'!$H$68*'[4]Advanced Controls'!$H$80*10^6/10^9</f>
        <v>117.64482962548884</v>
      </c>
      <c r="K355" s="1320">
        <f>HLOOKUP('[4]Advanced Controls'!$C$375,[4]TAM_Area!$K$342:$R$391,$B355-2010,FALSE)*'[4]Advanced Controls'!$H$68*'[4]Advanced Controls'!$H$81*10^6/10^9</f>
        <v>35.658268577369284</v>
      </c>
      <c r="L355" s="1320"/>
      <c r="M355" s="1171"/>
      <c r="N355" s="1321"/>
      <c r="O355" s="1214">
        <f t="shared" si="9"/>
        <v>582.53867246436539</v>
      </c>
      <c r="P355" s="1176">
        <f t="shared" si="8"/>
        <v>881.32879213702324</v>
      </c>
      <c r="Q355" s="1176">
        <f t="shared" si="8"/>
        <v>283.74855279170754</v>
      </c>
      <c r="R355" s="1177"/>
      <c r="S355" s="1177"/>
      <c r="T355" s="1322"/>
      <c r="U355" s="220" t="s">
        <v>169</v>
      </c>
      <c r="V355" s="152"/>
      <c r="W355" s="152"/>
    </row>
    <row r="356" spans="2:23" ht="15" x14ac:dyDescent="0.25">
      <c r="B356" s="160">
        <v>2037</v>
      </c>
      <c r="C356" s="1163">
        <f>HLOOKUP('[4]Advanced Controls'!$B$375,[4]TAM_Area!$C$342:$J$391,$B356-2010,FALSE)*'[4]Advanced Controls'!$H$90*'[4]Advanced Controls'!$H$101*10^6/10^9</f>
        <v>510.05002056971182</v>
      </c>
      <c r="D356" s="1164">
        <f>HLOOKUP('[4]Advanced Controls'!$B$375,[4]TAM_Area!$C$342:$J$391,$B356-2010,FALSE)*'[4]Advanced Controls'!$H$90*'[4]Advanced Controls'!$H$102*10^6/10^9</f>
        <v>769.96824548214033</v>
      </c>
      <c r="E356" s="1164">
        <f>HLOOKUP('[4]Advanced Controls'!$B$375,[4]TAM_Area!$C$342:$J$391,$B356-2010,FALSE)*'[4]Advanced Controls'!$H$90*'[4]Advanced Controls'!$H$103*10^6/10^9</f>
        <v>250.13179565728333</v>
      </c>
      <c r="F356" s="1164"/>
      <c r="G356" s="1164"/>
      <c r="H356" s="1318"/>
      <c r="I356" s="1319">
        <f>HLOOKUP('[4]Advanced Controls'!$C$375,[4]TAM_Area!$K$342:$R$391,$B356-2010,FALSE)*'[4]Advanced Controls'!$H$68*'[4]Advanced Controls'!$H$79*10^6/10^9</f>
        <v>78.594573248202181</v>
      </c>
      <c r="J356" s="1320">
        <f>HLOOKUP('[4]Advanced Controls'!$C$375,[4]TAM_Area!$K$342:$R$391,$B356-2010,FALSE)*'[4]Advanced Controls'!$H$68*'[4]Advanced Controls'!$H$80*10^6/10^9</f>
        <v>120.62698389875548</v>
      </c>
      <c r="K356" s="1320">
        <f>HLOOKUP('[4]Advanced Controls'!$C$375,[4]TAM_Area!$K$342:$R$391,$B356-2010,FALSE)*'[4]Advanced Controls'!$H$68*'[4]Advanced Controls'!$H$81*10^6/10^9</f>
        <v>36.562162597648886</v>
      </c>
      <c r="L356" s="1320"/>
      <c r="M356" s="1171"/>
      <c r="N356" s="1321"/>
      <c r="O356" s="1214">
        <f t="shared" si="9"/>
        <v>588.64459381791403</v>
      </c>
      <c r="P356" s="1176">
        <f t="shared" si="8"/>
        <v>890.59522938089583</v>
      </c>
      <c r="Q356" s="1176">
        <f t="shared" si="8"/>
        <v>286.69395825493223</v>
      </c>
      <c r="R356" s="1177"/>
      <c r="S356" s="1177"/>
      <c r="T356" s="1322"/>
      <c r="U356" s="220" t="s">
        <v>169</v>
      </c>
      <c r="V356" s="152"/>
      <c r="W356" s="152"/>
    </row>
    <row r="357" spans="2:23" ht="15" x14ac:dyDescent="0.25">
      <c r="B357" s="160">
        <v>2038</v>
      </c>
      <c r="C357" s="1163">
        <f>HLOOKUP('[4]Advanced Controls'!$B$375,[4]TAM_Area!$C$342:$J$391,$B357-2010,FALSE)*'[4]Advanced Controls'!$H$90*'[4]Advanced Controls'!$H$101*10^6/10^9</f>
        <v>514.15182034158568</v>
      </c>
      <c r="D357" s="1164">
        <f>HLOOKUP('[4]Advanced Controls'!$B$375,[4]TAM_Area!$C$342:$J$391,$B357-2010,FALSE)*'[4]Advanced Controls'!$H$90*'[4]Advanced Controls'!$H$102*10^6/10^9</f>
        <v>776.16029615619198</v>
      </c>
      <c r="E357" s="1164">
        <f>HLOOKUP('[4]Advanced Controls'!$B$375,[4]TAM_Area!$C$342:$J$391,$B357-2010,FALSE)*'[4]Advanced Controls'!$H$90*'[4]Advanced Controls'!$H$103*10^6/10^9</f>
        <v>252.14334452697935</v>
      </c>
      <c r="F357" s="1164"/>
      <c r="G357" s="1164"/>
      <c r="H357" s="1318"/>
      <c r="I357" s="1319">
        <f>HLOOKUP('[4]Advanced Controls'!$C$375,[4]TAM_Area!$K$342:$R$391,$B357-2010,FALSE)*'[4]Advanced Controls'!$H$68*'[4]Advanced Controls'!$H$79*10^6/10^9</f>
        <v>80.566676093058064</v>
      </c>
      <c r="J357" s="1320">
        <f>HLOOKUP('[4]Advanced Controls'!$C$375,[4]TAM_Area!$K$342:$R$391,$B357-2010,FALSE)*'[4]Advanced Controls'!$H$68*'[4]Advanced Controls'!$H$80*10^6/10^9</f>
        <v>123.65376817000363</v>
      </c>
      <c r="K357" s="1320">
        <f>HLOOKUP('[4]Advanced Controls'!$C$375,[4]TAM_Area!$K$342:$R$391,$B357-2010,FALSE)*'[4]Advanced Controls'!$H$68*'[4]Advanced Controls'!$H$81*10^6/10^9</f>
        <v>37.479584016112483</v>
      </c>
      <c r="L357" s="1320"/>
      <c r="M357" s="1171"/>
      <c r="N357" s="1321"/>
      <c r="O357" s="1214">
        <f t="shared" si="9"/>
        <v>594.71849643464373</v>
      </c>
      <c r="P357" s="1176">
        <f t="shared" si="8"/>
        <v>899.81406432619565</v>
      </c>
      <c r="Q357" s="1176">
        <f t="shared" si="8"/>
        <v>289.6229285430918</v>
      </c>
      <c r="R357" s="1177"/>
      <c r="S357" s="1177"/>
      <c r="T357" s="1322"/>
      <c r="U357" s="220" t="s">
        <v>169</v>
      </c>
      <c r="V357" s="152"/>
      <c r="W357" s="152"/>
    </row>
    <row r="358" spans="2:23" ht="15" x14ac:dyDescent="0.25">
      <c r="B358" s="160">
        <v>2039</v>
      </c>
      <c r="C358" s="1163">
        <f>HLOOKUP('[4]Advanced Controls'!$B$375,[4]TAM_Area!$C$342:$J$391,$B358-2010,FALSE)*'[4]Advanced Controls'!$H$90*'[4]Advanced Controls'!$H$101*10^6/10^9</f>
        <v>518.18710156054294</v>
      </c>
      <c r="D358" s="1164">
        <f>HLOOKUP('[4]Advanced Controls'!$B$375,[4]TAM_Area!$C$342:$J$391,$B358-2010,FALSE)*'[4]Advanced Controls'!$H$90*'[4]Advanced Controls'!$H$102*10^6/10^9</f>
        <v>782.25193084864259</v>
      </c>
      <c r="E358" s="1164">
        <f>HLOOKUP('[4]Advanced Controls'!$B$375,[4]TAM_Area!$C$342:$J$391,$B358-2010,FALSE)*'[4]Advanced Controls'!$H$90*'[4]Advanced Controls'!$H$103*10^6/10^9</f>
        <v>254.12227227244338</v>
      </c>
      <c r="F358" s="1164"/>
      <c r="G358" s="1164"/>
      <c r="H358" s="1318"/>
      <c r="I358" s="1319">
        <f>HLOOKUP('[4]Advanced Controls'!$C$375,[4]TAM_Area!$K$342:$R$391,$B358-2010,FALSE)*'[4]Advanced Controls'!$H$68*'[4]Advanced Controls'!$H$79*10^6/10^9</f>
        <v>82.565367377494368</v>
      </c>
      <c r="J358" s="1320">
        <f>HLOOKUP('[4]Advanced Controls'!$C$375,[4]TAM_Area!$K$342:$R$391,$B358-2010,FALSE)*'[4]Advanced Controls'!$H$68*'[4]Advanced Controls'!$H$80*10^6/10^9</f>
        <v>126.72136038944222</v>
      </c>
      <c r="K358" s="1320">
        <f>HLOOKUP('[4]Advanced Controls'!$C$375,[4]TAM_Area!$K$342:$R$391,$B358-2010,FALSE)*'[4]Advanced Controls'!$H$68*'[4]Advanced Controls'!$H$81*10^6/10^9</f>
        <v>38.409374365546512</v>
      </c>
      <c r="L358" s="1320"/>
      <c r="M358" s="1171"/>
      <c r="N358" s="1321"/>
      <c r="O358" s="1214">
        <f t="shared" si="9"/>
        <v>600.75246893803728</v>
      </c>
      <c r="P358" s="1176">
        <f t="shared" si="8"/>
        <v>908.97329123808481</v>
      </c>
      <c r="Q358" s="1176">
        <f t="shared" si="8"/>
        <v>292.53164663798987</v>
      </c>
      <c r="R358" s="1177"/>
      <c r="S358" s="1177"/>
      <c r="T358" s="1322"/>
      <c r="U358" s="220" t="s">
        <v>169</v>
      </c>
      <c r="V358" s="152"/>
      <c r="W358" s="152"/>
    </row>
    <row r="359" spans="2:23" ht="15" x14ac:dyDescent="0.25">
      <c r="B359" s="160">
        <v>2040</v>
      </c>
      <c r="C359" s="1163">
        <f>HLOOKUP('[4]Advanced Controls'!$B$375,[4]TAM_Area!$C$342:$J$391,$B359-2010,FALSE)*'[4]Advanced Controls'!$H$90*'[4]Advanced Controls'!$H$101*10^6/10^9</f>
        <v>522.151641692108</v>
      </c>
      <c r="D359" s="1164">
        <f>HLOOKUP('[4]Advanced Controls'!$B$375,[4]TAM_Area!$C$342:$J$391,$B359-2010,FALSE)*'[4]Advanced Controls'!$H$90*'[4]Advanced Controls'!$H$102*10^6/10^9</f>
        <v>788.23677524848222</v>
      </c>
      <c r="E359" s="1164">
        <f>HLOOKUP('[4]Advanced Controls'!$B$375,[4]TAM_Area!$C$342:$J$391,$B359-2010,FALSE)*'[4]Advanced Controls'!$H$90*'[4]Advanced Controls'!$H$103*10^6/10^9</f>
        <v>256.06650813573395</v>
      </c>
      <c r="F359" s="1164"/>
      <c r="G359" s="1164"/>
      <c r="H359" s="1318"/>
      <c r="I359" s="1319">
        <f>HLOOKUP('[4]Advanced Controls'!$C$375,[4]TAM_Area!$K$342:$R$391,$B359-2010,FALSE)*'[4]Advanced Controls'!$H$68*'[4]Advanced Controls'!$H$79*10^6/10^9</f>
        <v>84.588298633033972</v>
      </c>
      <c r="J359" s="1320">
        <f>HLOOKUP('[4]Advanced Controls'!$C$375,[4]TAM_Area!$K$342:$R$391,$B359-2010,FALSE)*'[4]Advanced Controls'!$H$68*'[4]Advanced Controls'!$H$80*10^6/10^9</f>
        <v>129.82615612667013</v>
      </c>
      <c r="K359" s="1320">
        <f>HLOOKUP('[4]Advanced Controls'!$C$375,[4]TAM_Area!$K$342:$R$391,$B359-2010,FALSE)*'[4]Advanced Controls'!$H$68*'[4]Advanced Controls'!$H$81*10^6/10^9</f>
        <v>39.350441139397795</v>
      </c>
      <c r="L359" s="1320"/>
      <c r="M359" s="1171"/>
      <c r="N359" s="1321"/>
      <c r="O359" s="1214">
        <f t="shared" si="9"/>
        <v>606.73994032514202</v>
      </c>
      <c r="P359" s="1176">
        <f t="shared" si="8"/>
        <v>918.0629313751524</v>
      </c>
      <c r="Q359" s="1176">
        <f t="shared" si="8"/>
        <v>295.41694927513174</v>
      </c>
      <c r="R359" s="1177"/>
      <c r="S359" s="1177"/>
      <c r="T359" s="1322"/>
      <c r="U359" s="220" t="s">
        <v>169</v>
      </c>
      <c r="V359" s="152"/>
      <c r="W359" s="152"/>
    </row>
    <row r="360" spans="2:23" ht="15" x14ac:dyDescent="0.25">
      <c r="B360" s="160">
        <v>2041</v>
      </c>
      <c r="C360" s="1163">
        <f>HLOOKUP('[4]Advanced Controls'!$B$375,[4]TAM_Area!$C$342:$J$391,$B360-2010,FALSE)*'[4]Advanced Controls'!$H$90*'[4]Advanced Controls'!$H$101*10^6/10^9</f>
        <v>526.04541598260994</v>
      </c>
      <c r="D360" s="1164">
        <f>HLOOKUP('[4]Advanced Controls'!$B$375,[4]TAM_Area!$C$342:$J$391,$B360-2010,FALSE)*'[4]Advanced Controls'!$H$90*'[4]Advanced Controls'!$H$102*10^6/10^9</f>
        <v>794.11479198772759</v>
      </c>
      <c r="E360" s="1164">
        <f>HLOOKUP('[4]Advanced Controls'!$B$375,[4]TAM_Area!$C$342:$J$391,$B360-2010,FALSE)*'[4]Advanced Controls'!$H$90*'[4]Advanced Controls'!$H$103*10^6/10^9</f>
        <v>257.97603997749241</v>
      </c>
      <c r="F360" s="1164"/>
      <c r="G360" s="1164"/>
      <c r="H360" s="1318"/>
      <c r="I360" s="1319">
        <f>HLOOKUP('[4]Advanced Controls'!$C$375,[4]TAM_Area!$K$342:$R$391,$B360-2010,FALSE)*'[4]Advanced Controls'!$H$68*'[4]Advanced Controls'!$H$79*10^6/10^9</f>
        <v>86.633795211236162</v>
      </c>
      <c r="J360" s="1320">
        <f>HLOOKUP('[4]Advanced Controls'!$C$375,[4]TAM_Area!$K$342:$R$391,$B360-2010,FALSE)*'[4]Advanced Controls'!$H$68*'[4]Advanced Controls'!$H$80*10^6/10^9</f>
        <v>132.96558513056004</v>
      </c>
      <c r="K360" s="1320">
        <f>HLOOKUP('[4]Advanced Controls'!$C$375,[4]TAM_Area!$K$342:$R$391,$B360-2010,FALSE)*'[4]Advanced Controls'!$H$68*'[4]Advanced Controls'!$H$81*10^6/10^9</f>
        <v>40.302005291912288</v>
      </c>
      <c r="L360" s="1320"/>
      <c r="M360" s="1171"/>
      <c r="N360" s="1321"/>
      <c r="O360" s="1214">
        <f t="shared" si="9"/>
        <v>612.67921119384607</v>
      </c>
      <c r="P360" s="1176">
        <f t="shared" si="8"/>
        <v>927.08037711828763</v>
      </c>
      <c r="Q360" s="1176">
        <f t="shared" si="8"/>
        <v>298.27804526940469</v>
      </c>
      <c r="R360" s="1177"/>
      <c r="S360" s="1177"/>
      <c r="T360" s="1322"/>
      <c r="U360" s="220" t="s">
        <v>169</v>
      </c>
      <c r="V360" s="152"/>
      <c r="W360" s="152"/>
    </row>
    <row r="361" spans="2:23" ht="15" x14ac:dyDescent="0.25">
      <c r="B361" s="160">
        <v>2042</v>
      </c>
      <c r="C361" s="1163">
        <f>HLOOKUP('[4]Advanced Controls'!$B$375,[4]TAM_Area!$C$342:$J$391,$B361-2010,FALSE)*'[4]Advanced Controls'!$H$90*'[4]Advanced Controls'!$H$101*10^6/10^9</f>
        <v>529.87083747195243</v>
      </c>
      <c r="D361" s="1164">
        <f>HLOOKUP('[4]Advanced Controls'!$B$375,[4]TAM_Area!$C$342:$J$391,$B361-2010,FALSE)*'[4]Advanced Controls'!$H$90*'[4]Advanced Controls'!$H$102*10^6/10^9</f>
        <v>799.88962377596818</v>
      </c>
      <c r="E361" s="1164">
        <f>HLOOKUP('[4]Advanced Controls'!$B$375,[4]TAM_Area!$C$342:$J$391,$B361-2010,FALSE)*'[4]Advanced Controls'!$H$90*'[4]Advanced Controls'!$H$103*10^6/10^9</f>
        <v>259.85205116793685</v>
      </c>
      <c r="F361" s="1164"/>
      <c r="G361" s="1164"/>
      <c r="H361" s="1318"/>
      <c r="I361" s="1319">
        <f>HLOOKUP('[4]Advanced Controls'!$C$375,[4]TAM_Area!$K$342:$R$391,$B361-2010,FALSE)*'[4]Advanced Controls'!$H$68*'[4]Advanced Controls'!$H$79*10^6/10^9</f>
        <v>88.700600915101688</v>
      </c>
      <c r="J361" s="1320">
        <f>HLOOKUP('[4]Advanced Controls'!$C$375,[4]TAM_Area!$K$342:$R$391,$B361-2010,FALSE)*'[4]Advanced Controls'!$H$68*'[4]Advanced Controls'!$H$80*10^6/10^9</f>
        <v>136.13771938943199</v>
      </c>
      <c r="K361" s="1320">
        <f>HLOOKUP('[4]Advanced Controls'!$C$375,[4]TAM_Area!$K$342:$R$391,$B361-2010,FALSE)*'[4]Advanced Controls'!$H$68*'[4]Advanced Controls'!$H$81*10^6/10^9</f>
        <v>41.263482440771391</v>
      </c>
      <c r="L361" s="1320"/>
      <c r="M361" s="1171"/>
      <c r="N361" s="1321"/>
      <c r="O361" s="1214">
        <f t="shared" si="9"/>
        <v>618.57143838705406</v>
      </c>
      <c r="P361" s="1176">
        <f t="shared" si="8"/>
        <v>936.02734316540023</v>
      </c>
      <c r="Q361" s="1176">
        <f t="shared" si="8"/>
        <v>301.11553360870823</v>
      </c>
      <c r="R361" s="1177"/>
      <c r="S361" s="1177"/>
      <c r="T361" s="1322"/>
      <c r="U361" s="220" t="s">
        <v>169</v>
      </c>
      <c r="V361" s="152"/>
      <c r="W361" s="152"/>
    </row>
    <row r="362" spans="2:23" ht="15" x14ac:dyDescent="0.25">
      <c r="B362" s="160">
        <v>2043</v>
      </c>
      <c r="C362" s="1163">
        <f>HLOOKUP('[4]Advanced Controls'!$B$375,[4]TAM_Area!$C$342:$J$391,$B362-2010,FALSE)*'[4]Advanced Controls'!$H$90*'[4]Advanced Controls'!$H$101*10^6/10^9</f>
        <v>533.62898379821274</v>
      </c>
      <c r="D362" s="1164">
        <f>HLOOKUP('[4]Advanced Controls'!$B$375,[4]TAM_Area!$C$342:$J$391,$B362-2010,FALSE)*'[4]Advanced Controls'!$H$90*'[4]Advanced Controls'!$H$102*10^6/10^9</f>
        <v>805.5628974087457</v>
      </c>
      <c r="E362" s="1164">
        <f>HLOOKUP('[4]Advanced Controls'!$B$375,[4]TAM_Area!$C$342:$J$391,$B362-2010,FALSE)*'[4]Advanced Controls'!$H$90*'[4]Advanced Controls'!$H$103*10^6/10^9</f>
        <v>261.69507018767996</v>
      </c>
      <c r="F362" s="1164"/>
      <c r="G362" s="1164"/>
      <c r="H362" s="1318"/>
      <c r="I362" s="1319">
        <f>HLOOKUP('[4]Advanced Controls'!$C$375,[4]TAM_Area!$K$342:$R$391,$B362-2010,FALSE)*'[4]Advanced Controls'!$H$68*'[4]Advanced Controls'!$H$79*10^6/10^9</f>
        <v>90.787235914833815</v>
      </c>
      <c r="J362" s="1320">
        <f>HLOOKUP('[4]Advanced Controls'!$C$375,[4]TAM_Area!$K$342:$R$391,$B362-2010,FALSE)*'[4]Advanced Controls'!$H$68*'[4]Advanced Controls'!$H$80*10^6/10^9</f>
        <v>139.3402876598949</v>
      </c>
      <c r="K362" s="1320">
        <f>HLOOKUP('[4]Advanced Controls'!$C$375,[4]TAM_Area!$K$342:$R$391,$B362-2010,FALSE)*'[4]Advanced Controls'!$H$68*'[4]Advanced Controls'!$H$81*10^6/10^9</f>
        <v>42.234184169772711</v>
      </c>
      <c r="L362" s="1320"/>
      <c r="M362" s="1171"/>
      <c r="N362" s="1321"/>
      <c r="O362" s="1214">
        <f t="shared" si="9"/>
        <v>624.41621971304653</v>
      </c>
      <c r="P362" s="1176">
        <f t="shared" si="8"/>
        <v>944.9031850686406</v>
      </c>
      <c r="Q362" s="1176">
        <f t="shared" si="8"/>
        <v>303.92925435745269</v>
      </c>
      <c r="R362" s="1177"/>
      <c r="S362" s="1177"/>
      <c r="T362" s="1322"/>
      <c r="U362" s="220" t="s">
        <v>169</v>
      </c>
      <c r="V362" s="152"/>
      <c r="W362" s="152"/>
    </row>
    <row r="363" spans="2:23" ht="15" x14ac:dyDescent="0.25">
      <c r="B363" s="160">
        <v>2044</v>
      </c>
      <c r="C363" s="1163">
        <f>HLOOKUP('[4]Advanced Controls'!$B$375,[4]TAM_Area!$C$342:$J$391,$B363-2010,FALSE)*'[4]Advanced Controls'!$H$90*'[4]Advanced Controls'!$H$101*10^6/10^9</f>
        <v>537.32155293402548</v>
      </c>
      <c r="D363" s="1164">
        <f>HLOOKUP('[4]Advanced Controls'!$B$375,[4]TAM_Area!$C$342:$J$391,$B363-2010,FALSE)*'[4]Advanced Controls'!$H$90*'[4]Advanced Controls'!$H$102*10^6/10^9</f>
        <v>811.13717613467838</v>
      </c>
      <c r="E363" s="1164">
        <f>HLOOKUP('[4]Advanced Controls'!$B$375,[4]TAM_Area!$C$342:$J$391,$B363-2010,FALSE)*'[4]Advanced Controls'!$H$90*'[4]Advanced Controls'!$H$103*10^6/10^9</f>
        <v>263.5059297333728</v>
      </c>
      <c r="F363" s="1164"/>
      <c r="G363" s="1164"/>
      <c r="H363" s="1318"/>
      <c r="I363" s="1319">
        <f>HLOOKUP('[4]Advanced Controls'!$C$375,[4]TAM_Area!$K$342:$R$391,$B363-2010,FALSE)*'[4]Advanced Controls'!$H$68*'[4]Advanced Controls'!$H$79*10^6/10^9</f>
        <v>92.892330142797562</v>
      </c>
      <c r="J363" s="1320">
        <f>HLOOKUP('[4]Advanced Controls'!$C$375,[4]TAM_Area!$K$342:$R$391,$B363-2010,FALSE)*'[4]Advanced Controls'!$H$68*'[4]Advanced Controls'!$H$80*10^6/10^9</f>
        <v>142.57118716156955</v>
      </c>
      <c r="K363" s="1320">
        <f>HLOOKUP('[4]Advanced Controls'!$C$375,[4]TAM_Area!$K$342:$R$391,$B363-2010,FALSE)*'[4]Advanced Controls'!$H$68*'[4]Advanced Controls'!$H$81*10^6/10^9</f>
        <v>43.21347312402559</v>
      </c>
      <c r="L363" s="1320"/>
      <c r="M363" s="1171"/>
      <c r="N363" s="1321"/>
      <c r="O363" s="1214">
        <f t="shared" si="9"/>
        <v>630.21388307682309</v>
      </c>
      <c r="P363" s="1176">
        <f t="shared" si="8"/>
        <v>953.70836329624797</v>
      </c>
      <c r="Q363" s="1176">
        <f t="shared" si="8"/>
        <v>306.71940285739839</v>
      </c>
      <c r="R363" s="1177"/>
      <c r="S363" s="1177"/>
      <c r="T363" s="1322"/>
      <c r="U363" s="220" t="s">
        <v>169</v>
      </c>
      <c r="V363" s="152"/>
      <c r="W363" s="152"/>
    </row>
    <row r="364" spans="2:23" ht="15" x14ac:dyDescent="0.25">
      <c r="B364" s="160">
        <v>2045</v>
      </c>
      <c r="C364" s="1163">
        <f>HLOOKUP('[4]Advanced Controls'!$B$375,[4]TAM_Area!$C$342:$J$391,$B364-2010,FALSE)*'[4]Advanced Controls'!$H$90*'[4]Advanced Controls'!$H$101*10^6/10^9</f>
        <v>540.94928952276564</v>
      </c>
      <c r="D364" s="1164">
        <f>HLOOKUP('[4]Advanced Controls'!$B$375,[4]TAM_Area!$C$342:$J$391,$B364-2010,FALSE)*'[4]Advanced Controls'!$H$90*'[4]Advanced Controls'!$H$102*10^6/10^9</f>
        <v>816.6135840626373</v>
      </c>
      <c r="E364" s="1164">
        <f>HLOOKUP('[4]Advanced Controls'!$B$375,[4]TAM_Area!$C$342:$J$391,$B364-2010,FALSE)*'[4]Advanced Controls'!$H$90*'[4]Advanced Controls'!$H$103*10^6/10^9</f>
        <v>265.28499498289409</v>
      </c>
      <c r="F364" s="1164"/>
      <c r="G364" s="1164"/>
      <c r="H364" s="1318"/>
      <c r="I364" s="1319">
        <f>HLOOKUP('[4]Advanced Controls'!$C$375,[4]TAM_Area!$K$342:$R$391,$B364-2010,FALSE)*'[4]Advanced Controls'!$H$68*'[4]Advanced Controls'!$H$79*10^6/10^9</f>
        <v>95.014369214107091</v>
      </c>
      <c r="J364" s="1320">
        <f>HLOOKUP('[4]Advanced Controls'!$C$375,[4]TAM_Area!$K$342:$R$391,$B364-2010,FALSE)*'[4]Advanced Controls'!$H$68*'[4]Advanced Controls'!$H$80*10^6/10^9</f>
        <v>145.8280936158996</v>
      </c>
      <c r="K364" s="1320">
        <f>HLOOKUP('[4]Advanced Controls'!$C$375,[4]TAM_Area!$K$342:$R$391,$B364-2010,FALSE)*'[4]Advanced Controls'!$H$68*'[4]Advanced Controls'!$H$81*10^6/10^9</f>
        <v>44.200644812314607</v>
      </c>
      <c r="L364" s="1320"/>
      <c r="M364" s="1171"/>
      <c r="N364" s="1321"/>
      <c r="O364" s="1214">
        <f t="shared" si="9"/>
        <v>635.96365873687273</v>
      </c>
      <c r="P364" s="1176">
        <f t="shared" si="8"/>
        <v>962.44167767853696</v>
      </c>
      <c r="Q364" s="1176">
        <f t="shared" si="8"/>
        <v>309.48563979520873</v>
      </c>
      <c r="R364" s="1177"/>
      <c r="S364" s="1177"/>
      <c r="T364" s="1322"/>
      <c r="U364" s="220" t="s">
        <v>169</v>
      </c>
      <c r="V364" s="152"/>
      <c r="W364" s="152"/>
    </row>
    <row r="365" spans="2:23" ht="15" x14ac:dyDescent="0.25">
      <c r="B365" s="160">
        <v>2046</v>
      </c>
      <c r="C365" s="1163">
        <f>HLOOKUP('[4]Advanced Controls'!$B$375,[4]TAM_Area!$C$342:$J$391,$B365-2010,FALSE)*'[4]Advanced Controls'!$H$90*'[4]Advanced Controls'!$H$101*10^6/10^9</f>
        <v>544.51278702672801</v>
      </c>
      <c r="D365" s="1164">
        <f>HLOOKUP('[4]Advanced Controls'!$B$375,[4]TAM_Area!$C$342:$J$391,$B365-2010,FALSE)*'[4]Advanced Controls'!$H$90*'[4]Advanced Controls'!$H$102*10^6/10^9</f>
        <v>821.99301707950326</v>
      </c>
      <c r="E365" s="1164">
        <f>HLOOKUP('[4]Advanced Controls'!$B$375,[4]TAM_Area!$C$342:$J$391,$B365-2010,FALSE)*'[4]Advanced Controls'!$H$90*'[4]Advanced Controls'!$H$103*10^6/10^9</f>
        <v>267.03255697395281</v>
      </c>
      <c r="F365" s="1164"/>
      <c r="G365" s="1164"/>
      <c r="H365" s="1318"/>
      <c r="I365" s="1319">
        <f>HLOOKUP('[4]Advanced Controls'!$C$375,[4]TAM_Area!$K$342:$R$391,$B365-2010,FALSE)*'[4]Advanced Controls'!$H$68*'[4]Advanced Controls'!$H$79*10^6/10^9</f>
        <v>97.151831294853352</v>
      </c>
      <c r="J365" s="1320">
        <f>HLOOKUP('[4]Advanced Controls'!$C$375,[4]TAM_Area!$K$342:$R$391,$B365-2010,FALSE)*'[4]Advanced Controls'!$H$68*'[4]Advanced Controls'!$H$80*10^6/10^9</f>
        <v>149.10867131156479</v>
      </c>
      <c r="K365" s="1320">
        <f>HLOOKUP('[4]Advanced Controls'!$C$375,[4]TAM_Area!$K$342:$R$391,$B365-2010,FALSE)*'[4]Advanced Controls'!$H$68*'[4]Advanced Controls'!$H$81*10^6/10^9</f>
        <v>45.194991278141892</v>
      </c>
      <c r="L365" s="1320"/>
      <c r="M365" s="1171"/>
      <c r="N365" s="1321"/>
      <c r="O365" s="1214">
        <f t="shared" si="9"/>
        <v>641.66461832158132</v>
      </c>
      <c r="P365" s="1176">
        <f t="shared" si="8"/>
        <v>971.10168839106802</v>
      </c>
      <c r="Q365" s="1176">
        <f t="shared" si="8"/>
        <v>312.22754825209472</v>
      </c>
      <c r="R365" s="1177"/>
      <c r="S365" s="1177"/>
      <c r="T365" s="1322"/>
      <c r="U365" s="220" t="s">
        <v>169</v>
      </c>
      <c r="V365" s="152"/>
      <c r="W365" s="152"/>
    </row>
    <row r="366" spans="2:23" ht="15" x14ac:dyDescent="0.25">
      <c r="B366" s="160">
        <v>2047</v>
      </c>
      <c r="C366" s="1163">
        <f>HLOOKUP('[4]Advanced Controls'!$B$375,[4]TAM_Area!$C$342:$J$391,$B366-2010,FALSE)*'[4]Advanced Controls'!$H$90*'[4]Advanced Controls'!$H$101*10^6/10^9</f>
        <v>548.01041089097191</v>
      </c>
      <c r="D366" s="1164">
        <f>HLOOKUP('[4]Advanced Controls'!$B$375,[4]TAM_Area!$C$342:$J$391,$B366-2010,FALSE)*'[4]Advanced Controls'!$H$90*'[4]Advanced Controls'!$H$102*10^6/10^9</f>
        <v>827.27300767160307</v>
      </c>
      <c r="E366" s="1164">
        <f>HLOOKUP('[4]Advanced Controls'!$B$375,[4]TAM_Area!$C$342:$J$391,$B366-2010,FALSE)*'[4]Advanced Controls'!$H$90*'[4]Advanced Controls'!$H$103*10^6/10^9</f>
        <v>268.74781411034093</v>
      </c>
      <c r="F366" s="1164"/>
      <c r="G366" s="1164"/>
      <c r="H366" s="1318"/>
      <c r="I366" s="1319">
        <f>HLOOKUP('[4]Advanced Controls'!$C$375,[4]TAM_Area!$K$342:$R$391,$B366-2010,FALSE)*'[4]Advanced Controls'!$H$68*'[4]Advanced Controls'!$H$79*10^6/10^9</f>
        <v>99.30281349195397</v>
      </c>
      <c r="J366" s="1320">
        <f>HLOOKUP('[4]Advanced Controls'!$C$375,[4]TAM_Area!$K$342:$R$391,$B366-2010,FALSE)*'[4]Advanced Controls'!$H$68*'[4]Advanced Controls'!$H$80*10^6/10^9</f>
        <v>152.40999968746641</v>
      </c>
      <c r="K366" s="1320">
        <f>HLOOKUP('[4]Advanced Controls'!$C$375,[4]TAM_Area!$K$342:$R$391,$B366-2010,FALSE)*'[4]Advanced Controls'!$H$68*'[4]Advanced Controls'!$H$81*10^6/10^9</f>
        <v>46.195627296441536</v>
      </c>
      <c r="L366" s="1320"/>
      <c r="M366" s="1171"/>
      <c r="N366" s="1321"/>
      <c r="O366" s="1214">
        <f t="shared" si="9"/>
        <v>647.31322438292591</v>
      </c>
      <c r="P366" s="1176">
        <f t="shared" si="8"/>
        <v>979.68300735906951</v>
      </c>
      <c r="Q366" s="1176">
        <f t="shared" si="8"/>
        <v>314.94344140678248</v>
      </c>
      <c r="R366" s="1177"/>
      <c r="S366" s="1177"/>
      <c r="T366" s="1322"/>
      <c r="U366" s="220" t="s">
        <v>169</v>
      </c>
      <c r="V366" s="152"/>
      <c r="W366" s="152"/>
    </row>
    <row r="367" spans="2:23" ht="15" x14ac:dyDescent="0.25">
      <c r="B367" s="160">
        <v>2048</v>
      </c>
      <c r="C367" s="1163">
        <f>HLOOKUP('[4]Advanced Controls'!$B$375,[4]TAM_Area!$C$342:$J$391,$B367-2010,FALSE)*'[4]Advanced Controls'!$H$90*'[4]Advanced Controls'!$H$101*10^6/10^9</f>
        <v>551.43887022257445</v>
      </c>
      <c r="D367" s="1164">
        <f>HLOOKUP('[4]Advanced Controls'!$B$375,[4]TAM_Area!$C$342:$J$391,$B367-2010,FALSE)*'[4]Advanced Controls'!$H$90*'[4]Advanced Controls'!$H$102*10^6/10^9</f>
        <v>832.44858792804973</v>
      </c>
      <c r="E367" s="1164">
        <f>HLOOKUP('[4]Advanced Controls'!$B$375,[4]TAM_Area!$C$342:$J$391,$B367-2010,FALSE)*'[4]Advanced Controls'!$H$90*'[4]Advanced Controls'!$H$103*10^6/10^9</f>
        <v>270.42915251709923</v>
      </c>
      <c r="F367" s="1164"/>
      <c r="G367" s="1164"/>
      <c r="H367" s="1318"/>
      <c r="I367" s="1319">
        <f>HLOOKUP('[4]Advanced Controls'!$C$375,[4]TAM_Area!$K$342:$R$391,$B367-2010,FALSE)*'[4]Advanced Controls'!$H$68*'[4]Advanced Controls'!$H$79*10^6/10^9</f>
        <v>101.46510366518028</v>
      </c>
      <c r="J367" s="1320">
        <f>HLOOKUP('[4]Advanced Controls'!$C$375,[4]TAM_Area!$K$342:$R$391,$B367-2010,FALSE)*'[4]Advanced Controls'!$H$68*'[4]Advanced Controls'!$H$80*10^6/10^9</f>
        <v>155.72868354985604</v>
      </c>
      <c r="K367" s="1320">
        <f>HLOOKUP('[4]Advanced Controls'!$C$375,[4]TAM_Area!$K$342:$R$391,$B367-2010,FALSE)*'[4]Advanced Controls'!$H$68*'[4]Advanced Controls'!$H$81*10^6/10^9</f>
        <v>47.201523780504537</v>
      </c>
      <c r="L367" s="1320"/>
      <c r="M367" s="1171"/>
      <c r="N367" s="1321"/>
      <c r="O367" s="1214">
        <f t="shared" si="9"/>
        <v>652.90397388775477</v>
      </c>
      <c r="P367" s="1176">
        <f t="shared" si="8"/>
        <v>988.17727147790583</v>
      </c>
      <c r="Q367" s="1176">
        <f t="shared" si="8"/>
        <v>317.63067629760377</v>
      </c>
      <c r="R367" s="1177"/>
      <c r="S367" s="1177"/>
      <c r="T367" s="1322"/>
      <c r="U367" s="220" t="s">
        <v>169</v>
      </c>
      <c r="V367" s="152"/>
      <c r="W367" s="152"/>
    </row>
    <row r="368" spans="2:23" ht="15" x14ac:dyDescent="0.25">
      <c r="B368" s="160">
        <v>2049</v>
      </c>
      <c r="C368" s="1163">
        <f>HLOOKUP('[4]Advanced Controls'!$B$375,[4]TAM_Area!$C$342:$J$391,$B368-2010,FALSE)*'[4]Advanced Controls'!$H$90*'[4]Advanced Controls'!$H$101*10^6/10^9</f>
        <v>554.79329156133144</v>
      </c>
      <c r="D368" s="1164">
        <f>HLOOKUP('[4]Advanced Controls'!$B$375,[4]TAM_Area!$C$342:$J$391,$B368-2010,FALSE)*'[4]Advanced Controls'!$H$90*'[4]Advanced Controls'!$H$102*10^6/10^9</f>
        <v>837.51240090452143</v>
      </c>
      <c r="E368" s="1164">
        <f>HLOOKUP('[4]Advanced Controls'!$B$375,[4]TAM_Area!$C$342:$J$391,$B368-2010,FALSE)*'[4]Advanced Controls'!$H$90*'[4]Advanced Controls'!$H$103*10^6/10^9</f>
        <v>272.07418221814146</v>
      </c>
      <c r="F368" s="1164"/>
      <c r="G368" s="1164"/>
      <c r="H368" s="1318"/>
      <c r="I368" s="1319">
        <f>HLOOKUP('[4]Advanced Controls'!$C$375,[4]TAM_Area!$K$342:$R$391,$B368-2010,FALSE)*'[4]Advanced Controls'!$H$68*'[4]Advanced Controls'!$H$79*10^6/10^9</f>
        <v>103.63617915687577</v>
      </c>
      <c r="J368" s="1320">
        <f>HLOOKUP('[4]Advanced Controls'!$C$375,[4]TAM_Area!$K$342:$R$391,$B368-2010,FALSE)*'[4]Advanced Controls'!$H$68*'[4]Advanced Controls'!$H$80*10^6/10^9</f>
        <v>159.06085112270716</v>
      </c>
      <c r="K368" s="1320">
        <f>HLOOKUP('[4]Advanced Controls'!$C$375,[4]TAM_Area!$K$342:$R$391,$B368-2010,FALSE)*'[4]Advanced Controls'!$H$68*'[4]Advanced Controls'!$H$81*10^6/10^9</f>
        <v>48.211507191044355</v>
      </c>
      <c r="L368" s="1320"/>
      <c r="M368" s="1171"/>
      <c r="N368" s="1321"/>
      <c r="O368" s="1214">
        <f t="shared" si="9"/>
        <v>658.4294707182072</v>
      </c>
      <c r="P368" s="1176">
        <f t="shared" si="8"/>
        <v>996.57325202722859</v>
      </c>
      <c r="Q368" s="1176">
        <f t="shared" si="8"/>
        <v>320.28568940918581</v>
      </c>
      <c r="R368" s="1177"/>
      <c r="S368" s="1177"/>
      <c r="T368" s="1322"/>
      <c r="U368" s="220" t="s">
        <v>169</v>
      </c>
      <c r="V368" s="152"/>
      <c r="W368" s="152"/>
    </row>
    <row r="369" spans="1:32" ht="15" x14ac:dyDescent="0.25">
      <c r="B369" s="160">
        <v>2050</v>
      </c>
      <c r="C369" s="1163">
        <f>HLOOKUP('[4]Advanced Controls'!$B$375,[4]TAM_Area!$C$342:$J$391,$B369-2010,FALSE)*'[4]Advanced Controls'!$H$90*'[4]Advanced Controls'!$H$101*10^6/10^9</f>
        <v>558.06995425835839</v>
      </c>
      <c r="D369" s="1164">
        <f>HLOOKUP('[4]Advanced Controls'!$B$375,[4]TAM_Area!$C$342:$J$391,$B369-2010,FALSE)*'[4]Advanced Controls'!$H$90*'[4]Advanced Controls'!$H$102*10^6/10^9</f>
        <v>842.45882993328337</v>
      </c>
      <c r="E369" s="1164">
        <f>HLOOKUP('[4]Advanced Controls'!$B$375,[4]TAM_Area!$C$342:$J$391,$B369-2010,FALSE)*'[4]Advanced Controls'!$H$90*'[4]Advanced Controls'!$H$103*10^6/10^9</f>
        <v>273.68107858343348</v>
      </c>
      <c r="F369" s="1164"/>
      <c r="G369" s="1164"/>
      <c r="H369" s="1318"/>
      <c r="I369" s="1319">
        <f>HLOOKUP('[4]Advanced Controls'!$C$375,[4]TAM_Area!$K$342:$R$391,$B369-2010,FALSE)*'[4]Advanced Controls'!$H$68*'[4]Advanced Controls'!$H$79*10^6/10^9</f>
        <v>105.813697448418</v>
      </c>
      <c r="J369" s="1320">
        <f>HLOOKUP('[4]Advanced Controls'!$C$375,[4]TAM_Area!$K$342:$R$391,$B369-2010,FALSE)*'[4]Advanced Controls'!$H$68*'[4]Advanced Controls'!$H$80*10^6/10^9</f>
        <v>162.40290710745825</v>
      </c>
      <c r="K369" s="1320">
        <f>HLOOKUP('[4]Advanced Controls'!$C$375,[4]TAM_Area!$K$342:$R$391,$B369-2010,FALSE)*'[4]Advanced Controls'!$H$68*'[4]Advanced Controls'!$H$81*10^6/10^9</f>
        <v>49.224487789377754</v>
      </c>
      <c r="L369" s="1320"/>
      <c r="M369" s="1171"/>
      <c r="N369" s="1321"/>
      <c r="O369" s="1214">
        <f t="shared" si="9"/>
        <v>663.88365170677639</v>
      </c>
      <c r="P369" s="1176">
        <f t="shared" si="8"/>
        <v>1004.8617370407417</v>
      </c>
      <c r="Q369" s="1176">
        <f t="shared" si="8"/>
        <v>322.90556637281122</v>
      </c>
      <c r="R369" s="1177"/>
      <c r="S369" s="1177"/>
      <c r="T369" s="1322"/>
      <c r="U369" s="220" t="s">
        <v>169</v>
      </c>
      <c r="V369" s="152"/>
      <c r="W369" s="152"/>
    </row>
    <row r="370" spans="1:32" ht="15" x14ac:dyDescent="0.25">
      <c r="B370" s="160">
        <v>2051</v>
      </c>
      <c r="C370" s="1163">
        <f>HLOOKUP('[4]Advanced Controls'!$B$375,[4]TAM_Area!$C$342:$J$391,$B370-2010,FALSE)*'[4]Advanced Controls'!$H$90*'[4]Advanced Controls'!$H$101*10^6/10^9</f>
        <v>561.26745435726184</v>
      </c>
      <c r="D370" s="1164">
        <f>HLOOKUP('[4]Advanced Controls'!$B$375,[4]TAM_Area!$C$342:$J$391,$B370-2010,FALSE)*'[4]Advanced Controls'!$H$90*'[4]Advanced Controls'!$H$102*10^6/10^9</f>
        <v>847.28575561075263</v>
      </c>
      <c r="E370" s="1164">
        <f>HLOOKUP('[4]Advanced Controls'!$B$375,[4]TAM_Area!$C$342:$J$391,$B370-2010,FALSE)*'[4]Advanced Controls'!$H$90*'[4]Advanced Controls'!$H$103*10^6/10^9</f>
        <v>275.24915310377122</v>
      </c>
      <c r="F370" s="1164"/>
      <c r="G370" s="1164"/>
      <c r="H370" s="1318"/>
      <c r="I370" s="1319">
        <f>HLOOKUP('[4]Advanced Controls'!$C$375,[4]TAM_Area!$K$342:$R$391,$B370-2010,FALSE)*'[4]Advanced Controls'!$H$68*'[4]Advanced Controls'!$H$79*10^6/10^9</f>
        <v>107.99571125487903</v>
      </c>
      <c r="J370" s="1320">
        <f>HLOOKUP('[4]Advanced Controls'!$C$375,[4]TAM_Area!$K$342:$R$391,$B370-2010,FALSE)*'[4]Advanced Controls'!$H$68*'[4]Advanced Controls'!$H$80*10^6/10^9</f>
        <v>165.75186281038719</v>
      </c>
      <c r="K370" s="1320">
        <f>HLOOKUP('[4]Advanced Controls'!$C$375,[4]TAM_Area!$K$342:$R$391,$B370-2010,FALSE)*'[4]Advanced Controls'!$H$68*'[4]Advanced Controls'!$H$81*10^6/10^9</f>
        <v>50.23955969937083</v>
      </c>
      <c r="L370" s="1320"/>
      <c r="M370" s="1171"/>
      <c r="N370" s="1321"/>
      <c r="O370" s="1214">
        <f t="shared" si="9"/>
        <v>669.26316561214082</v>
      </c>
      <c r="P370" s="1176">
        <f t="shared" si="8"/>
        <v>1013.0376184211398</v>
      </c>
      <c r="Q370" s="1176">
        <f t="shared" si="8"/>
        <v>325.48871280314205</v>
      </c>
      <c r="R370" s="1177"/>
      <c r="S370" s="1177"/>
      <c r="T370" s="1322"/>
      <c r="U370" s="220" t="s">
        <v>169</v>
      </c>
      <c r="V370" s="152"/>
      <c r="W370" s="152"/>
    </row>
    <row r="371" spans="1:32" ht="15" x14ac:dyDescent="0.25">
      <c r="B371" s="160">
        <v>2052</v>
      </c>
      <c r="C371" s="1163">
        <f>HLOOKUP('[4]Advanced Controls'!$B$375,[4]TAM_Area!$C$342:$J$391,$B371-2010,FALSE)*'[4]Advanced Controls'!$H$90*'[4]Advanced Controls'!$H$101*10^6/10^9</f>
        <v>564.38591822013791</v>
      </c>
      <c r="D371" s="1164">
        <f>HLOOKUP('[4]Advanced Controls'!$B$375,[4]TAM_Area!$C$342:$J$391,$B371-2010,FALSE)*'[4]Advanced Controls'!$H$90*'[4]Advanced Controls'!$H$102*10^6/10^9</f>
        <v>851.9933686923406</v>
      </c>
      <c r="E371" s="1164">
        <f>HLOOKUP('[4]Advanced Controls'!$B$375,[4]TAM_Area!$C$342:$J$391,$B371-2010,FALSE)*'[4]Advanced Controls'!$H$90*'[4]Advanced Controls'!$H$103*10^6/10^9</f>
        <v>276.77846774793545</v>
      </c>
      <c r="F371" s="1164"/>
      <c r="G371" s="1164"/>
      <c r="H371" s="1318"/>
      <c r="I371" s="1319">
        <f>HLOOKUP('[4]Advanced Controls'!$C$375,[4]TAM_Area!$K$342:$R$391,$B371-2010,FALSE)*'[4]Advanced Controls'!$H$68*'[4]Advanced Controls'!$H$79*10^6/10^9</f>
        <v>110.1805728424183</v>
      </c>
      <c r="J371" s="1320">
        <f>HLOOKUP('[4]Advanced Controls'!$C$375,[4]TAM_Area!$K$342:$R$391,$B371-2010,FALSE)*'[4]Advanced Controls'!$H$68*'[4]Advanced Controls'!$H$80*10^6/10^9</f>
        <v>169.10518928890636</v>
      </c>
      <c r="K371" s="1320">
        <f>HLOOKUP('[4]Advanced Controls'!$C$375,[4]TAM_Area!$K$342:$R$391,$B371-2010,FALSE)*'[4]Advanced Controls'!$H$68*'[4]Advanced Controls'!$H$81*10^6/10^9</f>
        <v>51.255956395930212</v>
      </c>
      <c r="L371" s="1320"/>
      <c r="M371" s="1171"/>
      <c r="N371" s="1321"/>
      <c r="O371" s="1214">
        <f t="shared" si="9"/>
        <v>674.56649106255622</v>
      </c>
      <c r="P371" s="1176">
        <f t="shared" si="8"/>
        <v>1021.0985579812469</v>
      </c>
      <c r="Q371" s="1176">
        <f t="shared" si="8"/>
        <v>328.03442414386564</v>
      </c>
      <c r="R371" s="1177"/>
      <c r="S371" s="1177"/>
      <c r="T371" s="1322"/>
      <c r="U371" s="220" t="s">
        <v>169</v>
      </c>
      <c r="V371" s="152"/>
      <c r="W371" s="152"/>
    </row>
    <row r="372" spans="1:32" ht="15" x14ac:dyDescent="0.25">
      <c r="B372" s="160">
        <v>2053</v>
      </c>
      <c r="C372" s="1163">
        <f>HLOOKUP('[4]Advanced Controls'!$B$375,[4]TAM_Area!$C$342:$J$391,$B372-2010,FALSE)*'[4]Advanced Controls'!$H$90*'[4]Advanced Controls'!$H$101*10^6/10^9</f>
        <v>567.42509237051388</v>
      </c>
      <c r="D372" s="1164">
        <f>HLOOKUP('[4]Advanced Controls'!$B$375,[4]TAM_Area!$C$342:$J$391,$B372-2010,FALSE)*'[4]Advanced Controls'!$H$90*'[4]Advanced Controls'!$H$102*10^6/10^9</f>
        <v>856.58128653158678</v>
      </c>
      <c r="E372" s="1164">
        <f>HLOOKUP('[4]Advanced Controls'!$B$375,[4]TAM_Area!$C$342:$J$391,$B372-2010,FALSE)*'[4]Advanced Controls'!$H$90*'[4]Advanced Controls'!$H$103*10^6/10^9</f>
        <v>278.26889820944115</v>
      </c>
      <c r="F372" s="1164"/>
      <c r="G372" s="1164"/>
      <c r="H372" s="1318"/>
      <c r="I372" s="1319">
        <f>HLOOKUP('[4]Advanced Controls'!$C$375,[4]TAM_Area!$K$342:$R$391,$B372-2010,FALSE)*'[4]Advanced Controls'!$H$68*'[4]Advanced Controls'!$H$79*10^6/10^9</f>
        <v>112.36659973629024</v>
      </c>
      <c r="J372" s="1320">
        <f>HLOOKUP('[4]Advanced Controls'!$C$375,[4]TAM_Area!$K$342:$R$391,$B372-2010,FALSE)*'[4]Advanced Controls'!$H$68*'[4]Advanced Controls'!$H$80*10^6/10^9</f>
        <v>172.46030428007236</v>
      </c>
      <c r="K372" s="1320">
        <f>HLOOKUP('[4]Advanced Controls'!$C$375,[4]TAM_Area!$K$342:$R$391,$B372-2010,FALSE)*'[4]Advanced Controls'!$H$68*'[4]Advanced Controls'!$H$81*10^6/10^9</f>
        <v>52.272895192508102</v>
      </c>
      <c r="L372" s="1320"/>
      <c r="M372" s="1171"/>
      <c r="N372" s="1321"/>
      <c r="O372" s="1214">
        <f t="shared" si="9"/>
        <v>679.79169210680413</v>
      </c>
      <c r="P372" s="1176">
        <f t="shared" si="8"/>
        <v>1029.0415908116593</v>
      </c>
      <c r="Q372" s="1176">
        <f t="shared" si="8"/>
        <v>330.54179340194923</v>
      </c>
      <c r="R372" s="1177"/>
      <c r="S372" s="1177"/>
      <c r="T372" s="1322"/>
      <c r="U372" s="220" t="s">
        <v>169</v>
      </c>
      <c r="V372" s="152"/>
      <c r="W372" s="152"/>
    </row>
    <row r="373" spans="1:32" ht="15" x14ac:dyDescent="0.25">
      <c r="B373" s="160">
        <v>2054</v>
      </c>
      <c r="C373" s="1163">
        <f>HLOOKUP('[4]Advanced Controls'!$B$375,[4]TAM_Area!$C$342:$J$391,$B373-2010,FALSE)*'[4]Advanced Controls'!$H$90*'[4]Advanced Controls'!$H$101*10^6/10^9</f>
        <v>570.38547320386294</v>
      </c>
      <c r="D373" s="1164">
        <f>HLOOKUP('[4]Advanced Controls'!$B$375,[4]TAM_Area!$C$342:$J$391,$B373-2010,FALSE)*'[4]Advanced Controls'!$H$90*'[4]Advanced Controls'!$H$102*10^6/10^9</f>
        <v>861.05025848391915</v>
      </c>
      <c r="E373" s="1164">
        <f>HLOOKUP('[4]Advanced Controls'!$B$375,[4]TAM_Area!$C$342:$J$391,$B373-2010,FALSE)*'[4]Advanced Controls'!$H$90*'[4]Advanced Controls'!$H$103*10^6/10^9</f>
        <v>279.72068792380657</v>
      </c>
      <c r="F373" s="1164"/>
      <c r="G373" s="1164"/>
      <c r="H373" s="1318"/>
      <c r="I373" s="1319">
        <f>HLOOKUP('[4]Advanced Controls'!$C$375,[4]TAM_Area!$K$342:$R$391,$B373-2010,FALSE)*'[4]Advanced Controls'!$H$68*'[4]Advanced Controls'!$H$79*10^6/10^9</f>
        <v>114.5522816257717</v>
      </c>
      <c r="J373" s="1320">
        <f>HLOOKUP('[4]Advanced Controls'!$C$375,[4]TAM_Area!$K$342:$R$391,$B373-2010,FALSE)*'[4]Advanced Controls'!$H$68*'[4]Advanced Controls'!$H$80*10^6/10^9</f>
        <v>175.81488975835549</v>
      </c>
      <c r="K373" s="1320">
        <f>HLOOKUP('[4]Advanced Controls'!$C$375,[4]TAM_Area!$K$342:$R$391,$B373-2010,FALSE)*'[4]Advanced Controls'!$H$68*'[4]Advanced Controls'!$H$81*10^6/10^9</f>
        <v>53.289673493187848</v>
      </c>
      <c r="L373" s="1320"/>
      <c r="M373" s="1171"/>
      <c r="N373" s="1321"/>
      <c r="O373" s="1214">
        <f t="shared" si="9"/>
        <v>684.93775482963463</v>
      </c>
      <c r="P373" s="1176">
        <f t="shared" si="8"/>
        <v>1036.8651482422747</v>
      </c>
      <c r="Q373" s="1176">
        <f t="shared" si="8"/>
        <v>333.01036141699444</v>
      </c>
      <c r="R373" s="1177"/>
      <c r="S373" s="1177"/>
      <c r="T373" s="1322"/>
      <c r="U373" s="220" t="s">
        <v>169</v>
      </c>
      <c r="V373" s="152"/>
      <c r="W373" s="152"/>
    </row>
    <row r="374" spans="1:32" ht="15" x14ac:dyDescent="0.25">
      <c r="B374" s="160">
        <v>2055</v>
      </c>
      <c r="C374" s="1163">
        <f>HLOOKUP('[4]Advanced Controls'!$B$375,[4]TAM_Area!$C$342:$J$391,$B374-2010,FALSE)*'[4]Advanced Controls'!$H$90*'[4]Advanced Controls'!$H$101*10^6/10^9</f>
        <v>573.26747798436202</v>
      </c>
      <c r="D374" s="1164">
        <f>HLOOKUP('[4]Advanced Controls'!$B$375,[4]TAM_Area!$C$342:$J$391,$B374-2010,FALSE)*'[4]Advanced Controls'!$H$90*'[4]Advanced Controls'!$H$102*10^6/10^9</f>
        <v>865.40091444866846</v>
      </c>
      <c r="E374" s="1164">
        <f>HLOOKUP('[4]Advanced Controls'!$B$375,[4]TAM_Area!$C$342:$J$391,$B374-2010,FALSE)*'[4]Advanced Controls'!$H$90*'[4]Advanced Controls'!$H$103*10^6/10^9</f>
        <v>281.13404152005575</v>
      </c>
      <c r="F374" s="1164"/>
      <c r="G374" s="1164"/>
      <c r="H374" s="1318"/>
      <c r="I374" s="1319">
        <f>HLOOKUP('[4]Advanced Controls'!$C$375,[4]TAM_Area!$K$342:$R$391,$B374-2010,FALSE)*'[4]Advanced Controls'!$H$68*'[4]Advanced Controls'!$H$79*10^6/10^9</f>
        <v>116.73609841853749</v>
      </c>
      <c r="J374" s="1320">
        <f>HLOOKUP('[4]Advanced Controls'!$C$375,[4]TAM_Area!$K$342:$R$391,$B374-2010,FALSE)*'[4]Advanced Controls'!$H$68*'[4]Advanced Controls'!$H$80*10^6/10^9</f>
        <v>179.16661268541927</v>
      </c>
      <c r="K374" s="1320">
        <f>HLOOKUP('[4]Advanced Controls'!$C$375,[4]TAM_Area!$K$342:$R$391,$B374-2010,FALSE)*'[4]Advanced Controls'!$H$68*'[4]Advanced Controls'!$H$81*10^6/10^9</f>
        <v>54.305584151655687</v>
      </c>
      <c r="L374" s="1320"/>
      <c r="M374" s="1171"/>
      <c r="N374" s="1321"/>
      <c r="O374" s="1214">
        <f t="shared" si="9"/>
        <v>690.00357640289951</v>
      </c>
      <c r="P374" s="1176">
        <f t="shared" si="8"/>
        <v>1044.5675271340876</v>
      </c>
      <c r="Q374" s="1176">
        <f t="shared" si="8"/>
        <v>335.43962567171144</v>
      </c>
      <c r="R374" s="1177"/>
      <c r="S374" s="1177"/>
      <c r="T374" s="1322"/>
      <c r="U374" s="220" t="s">
        <v>169</v>
      </c>
      <c r="V374" s="152"/>
      <c r="W374" s="152"/>
    </row>
    <row r="375" spans="1:32" ht="15" x14ac:dyDescent="0.25">
      <c r="B375" s="160">
        <v>2056</v>
      </c>
      <c r="C375" s="1163">
        <f>HLOOKUP('[4]Advanced Controls'!$B$375,[4]TAM_Area!$C$342:$J$391,$B375-2010,FALSE)*'[4]Advanced Controls'!$H$90*'[4]Advanced Controls'!$H$101*10^6/10^9</f>
        <v>576.07073536907251</v>
      </c>
      <c r="D375" s="1164">
        <f>HLOOKUP('[4]Advanced Controls'!$B$375,[4]TAM_Area!$C$342:$J$391,$B375-2010,FALSE)*'[4]Advanced Controls'!$H$90*'[4]Advanced Controls'!$H$102*10^6/10^9</f>
        <v>869.63269384891134</v>
      </c>
      <c r="E375" s="1164">
        <f>HLOOKUP('[4]Advanced Controls'!$B$375,[4]TAM_Area!$C$342:$J$391,$B375-2010,FALSE)*'[4]Advanced Controls'!$H$90*'[4]Advanced Controls'!$H$103*10^6/10^9</f>
        <v>282.50877688923373</v>
      </c>
      <c r="F375" s="1164"/>
      <c r="G375" s="1164"/>
      <c r="H375" s="1318"/>
      <c r="I375" s="1319">
        <f>HLOOKUP('[4]Advanced Controls'!$C$375,[4]TAM_Area!$K$342:$R$391,$B375-2010,FALSE)*'[4]Advanced Controls'!$H$68*'[4]Advanced Controls'!$H$79*10^6/10^9</f>
        <v>118.91634871812244</v>
      </c>
      <c r="J375" s="1320">
        <f>HLOOKUP('[4]Advanced Controls'!$C$375,[4]TAM_Area!$K$342:$R$391,$B375-2010,FALSE)*'[4]Advanced Controls'!$H$68*'[4]Advanced Controls'!$H$80*10^6/10^9</f>
        <v>182.51286175725718</v>
      </c>
      <c r="K375" s="1320">
        <f>HLOOKUP('[4]Advanced Controls'!$C$375,[4]TAM_Area!$K$342:$R$391,$B375-2010,FALSE)*'[4]Advanced Controls'!$H$68*'[4]Advanced Controls'!$H$81*10^6/10^9</f>
        <v>55.319835678987715</v>
      </c>
      <c r="L375" s="1320"/>
      <c r="M375" s="1171"/>
      <c r="N375" s="1321"/>
      <c r="O375" s="1214">
        <f t="shared" si="9"/>
        <v>694.98708408719494</v>
      </c>
      <c r="P375" s="1176">
        <f t="shared" si="8"/>
        <v>1052.1455556061685</v>
      </c>
      <c r="Q375" s="1176">
        <f t="shared" si="8"/>
        <v>337.82861256822144</v>
      </c>
      <c r="R375" s="1177"/>
      <c r="S375" s="1177"/>
      <c r="T375" s="1322"/>
      <c r="U375" s="220" t="s">
        <v>169</v>
      </c>
      <c r="V375" s="152"/>
      <c r="W375" s="152"/>
    </row>
    <row r="376" spans="1:32" ht="15" x14ac:dyDescent="0.25">
      <c r="B376" s="160">
        <v>2057</v>
      </c>
      <c r="C376" s="1163">
        <f>HLOOKUP('[4]Advanced Controls'!$B$375,[4]TAM_Area!$C$342:$J$391,$B376-2010,FALSE)*'[4]Advanced Controls'!$H$90*'[4]Advanced Controls'!$H$101*10^6/10^9</f>
        <v>578.79492183571085</v>
      </c>
      <c r="D376" s="1164">
        <f>HLOOKUP('[4]Advanced Controls'!$B$375,[4]TAM_Area!$C$342:$J$391,$B376-2010,FALSE)*'[4]Advanced Controls'!$H$90*'[4]Advanced Controls'!$H$102*10^6/10^9</f>
        <v>873.74510829747999</v>
      </c>
      <c r="E376" s="1164">
        <f>HLOOKUP('[4]Advanced Controls'!$B$375,[4]TAM_Area!$C$342:$J$391,$B376-2010,FALSE)*'[4]Advanced Controls'!$H$90*'[4]Advanced Controls'!$H$103*10^6/10^9</f>
        <v>283.84473537394155</v>
      </c>
      <c r="F376" s="1164"/>
      <c r="G376" s="1164"/>
      <c r="H376" s="1318"/>
      <c r="I376" s="1319">
        <f>HLOOKUP('[4]Advanced Controls'!$C$375,[4]TAM_Area!$K$342:$R$391,$B376-2010,FALSE)*'[4]Advanced Controls'!$H$68*'[4]Advanced Controls'!$H$79*10^6/10^9</f>
        <v>121.09134331988004</v>
      </c>
      <c r="J376" s="1320">
        <f>HLOOKUP('[4]Advanced Controls'!$C$375,[4]TAM_Area!$K$342:$R$391,$B376-2010,FALSE)*'[4]Advanced Controls'!$H$68*'[4]Advanced Controls'!$H$80*10^6/10^9</f>
        <v>185.85104438187108</v>
      </c>
      <c r="K376" s="1320">
        <f>HLOOKUP('[4]Advanced Controls'!$C$375,[4]TAM_Area!$K$342:$R$391,$B376-2010,FALSE)*'[4]Advanced Controls'!$H$68*'[4]Advanced Controls'!$H$81*10^6/10^9</f>
        <v>56.331642257888994</v>
      </c>
      <c r="L376" s="1320"/>
      <c r="M376" s="1171"/>
      <c r="N376" s="1321"/>
      <c r="O376" s="1214">
        <f t="shared" si="9"/>
        <v>699.88626515559088</v>
      </c>
      <c r="P376" s="1176">
        <f t="shared" si="8"/>
        <v>1059.596152679351</v>
      </c>
      <c r="Q376" s="1176">
        <f t="shared" si="8"/>
        <v>340.17637763183052</v>
      </c>
      <c r="R376" s="1177"/>
      <c r="S376" s="1177"/>
      <c r="T376" s="1322"/>
      <c r="U376" s="220" t="s">
        <v>169</v>
      </c>
      <c r="V376" s="152"/>
      <c r="W376" s="152"/>
    </row>
    <row r="377" spans="1:32" ht="15" x14ac:dyDescent="0.25">
      <c r="A377" s="160"/>
      <c r="B377" s="160">
        <v>2058</v>
      </c>
      <c r="C377" s="1163">
        <f>HLOOKUP('[4]Advanced Controls'!$B$375,[4]TAM_Area!$C$342:$J$391,$B377-2010,FALSE)*'[4]Advanced Controls'!$H$90*'[4]Advanced Controls'!$H$101*10^6/10^9</f>
        <v>581.44046066825729</v>
      </c>
      <c r="D377" s="1164">
        <f>HLOOKUP('[4]Advanced Controls'!$B$375,[4]TAM_Area!$C$342:$J$391,$B377-2010,FALSE)*'[4]Advanced Controls'!$H$90*'[4]Advanced Controls'!$H$102*10^6/10^9</f>
        <v>877.73879678116145</v>
      </c>
      <c r="E377" s="1164">
        <f>HLOOKUP('[4]Advanced Controls'!$B$375,[4]TAM_Area!$C$342:$J$391,$B377-2010,FALSE)*'[4]Advanced Controls'!$H$90*'[4]Advanced Controls'!$H$103*10^6/10^9</f>
        <v>285.14212455535323</v>
      </c>
      <c r="F377" s="1164"/>
      <c r="G377" s="1164"/>
      <c r="H377" s="1318"/>
      <c r="I377" s="1319">
        <f>HLOOKUP('[4]Advanced Controls'!$C$375,[4]TAM_Area!$K$342:$R$391,$B377-2010,FALSE)*'[4]Advanced Controls'!$H$68*'[4]Advanced Controls'!$H$79*10^6/10^9</f>
        <v>123.25958752096831</v>
      </c>
      <c r="J377" s="1320">
        <f>HLOOKUP('[4]Advanced Controls'!$C$375,[4]TAM_Area!$K$342:$R$391,$B377-2010,FALSE)*'[4]Advanced Controls'!$H$68*'[4]Advanced Controls'!$H$80*10^6/10^9</f>
        <v>189.17886648871391</v>
      </c>
      <c r="K377" s="1320">
        <f>HLOOKUP('[4]Advanced Controls'!$C$375,[4]TAM_Area!$K$342:$R$391,$B377-2010,FALSE)*'[4]Advanced Controls'!$H$68*'[4]Advanced Controls'!$H$81*10^6/10^9</f>
        <v>57.340308553222712</v>
      </c>
      <c r="L377" s="1320"/>
      <c r="M377" s="1171"/>
      <c r="N377" s="1321"/>
      <c r="O377" s="1214">
        <f t="shared" si="9"/>
        <v>704.70004818922564</v>
      </c>
      <c r="P377" s="1176">
        <f t="shared" si="8"/>
        <v>1066.9176632698754</v>
      </c>
      <c r="Q377" s="1176">
        <f t="shared" si="8"/>
        <v>342.48243310857595</v>
      </c>
      <c r="R377" s="1177"/>
      <c r="S377" s="1177"/>
      <c r="T377" s="1322"/>
      <c r="U377" s="220" t="s">
        <v>169</v>
      </c>
    </row>
    <row r="378" spans="1:32" ht="15" x14ac:dyDescent="0.25">
      <c r="A378" s="160"/>
      <c r="B378" s="160">
        <v>2059</v>
      </c>
      <c r="C378" s="1163">
        <f>HLOOKUP('[4]Advanced Controls'!$B$375,[4]TAM_Area!$C$342:$J$391,$B378-2010,FALSE)*'[4]Advanced Controls'!$H$90*'[4]Advanced Controls'!$H$101*10^6/10^9</f>
        <v>584.00827843888635</v>
      </c>
      <c r="D378" s="1164">
        <f>HLOOKUP('[4]Advanced Controls'!$B$375,[4]TAM_Area!$C$342:$J$391,$B378-2010,FALSE)*'[4]Advanced Controls'!$H$90*'[4]Advanced Controls'!$H$102*10^6/10^9</f>
        <v>881.61515804737758</v>
      </c>
      <c r="E378" s="1164">
        <f>HLOOKUP('[4]Advanced Controls'!$B$375,[4]TAM_Area!$C$342:$J$391,$B378-2010,FALSE)*'[4]Advanced Controls'!$H$90*'[4]Advanced Controls'!$H$103*10^6/10^9</f>
        <v>286.40139883039541</v>
      </c>
      <c r="F378" s="1164"/>
      <c r="G378" s="1164"/>
      <c r="H378" s="1318"/>
      <c r="I378" s="1319">
        <f>HLOOKUP('[4]Advanced Controls'!$C$375,[4]TAM_Area!$K$342:$R$391,$B378-2010,FALSE)*'[4]Advanced Controls'!$H$68*'[4]Advanced Controls'!$H$79*10^6/10^9</f>
        <v>125.41971667590678</v>
      </c>
      <c r="J378" s="1320">
        <f>HLOOKUP('[4]Advanced Controls'!$C$375,[4]TAM_Area!$K$342:$R$391,$B378-2010,FALSE)*'[4]Advanced Controls'!$H$68*'[4]Advanced Controls'!$H$80*10^6/10^9</f>
        <v>192.49423361933137</v>
      </c>
      <c r="K378" s="1320">
        <f>HLOOKUP('[4]Advanced Controls'!$C$375,[4]TAM_Area!$K$342:$R$391,$B378-2010,FALSE)*'[4]Advanced Controls'!$H$68*'[4]Advanced Controls'!$H$81*10^6/10^9</f>
        <v>58.345199732482207</v>
      </c>
      <c r="L378" s="1320"/>
      <c r="M378" s="1171"/>
      <c r="N378" s="1321"/>
      <c r="O378" s="1214">
        <f t="shared" si="9"/>
        <v>709.42799511479313</v>
      </c>
      <c r="P378" s="1176">
        <f t="shared" si="8"/>
        <v>1074.1093916667089</v>
      </c>
      <c r="Q378" s="1176">
        <f t="shared" si="8"/>
        <v>344.74659856287764</v>
      </c>
      <c r="R378" s="1177"/>
      <c r="S378" s="1177"/>
      <c r="T378" s="1322"/>
      <c r="U378" s="220" t="s">
        <v>169</v>
      </c>
    </row>
    <row r="379" spans="1:32" ht="15.6" thickBot="1" x14ac:dyDescent="0.3">
      <c r="A379" s="160"/>
      <c r="B379" s="160">
        <v>2060</v>
      </c>
      <c r="C379" s="1188">
        <f>HLOOKUP('[4]Advanced Controls'!$B$375,[4]TAM_Area!$C$342:$J$391,$B379-2010,FALSE)*'[4]Advanced Controls'!$H$90*'[4]Advanced Controls'!$H$101*10^6/10^9</f>
        <v>586.49900014667321</v>
      </c>
      <c r="D379" s="1189">
        <f>HLOOKUP('[4]Advanced Controls'!$B$375,[4]TAM_Area!$C$342:$J$391,$B379-2010,FALSE)*'[4]Advanced Controls'!$H$90*'[4]Advanced Controls'!$H$102*10^6/10^9</f>
        <v>885.37513559073057</v>
      </c>
      <c r="E379" s="1189">
        <f>HLOOKUP('[4]Advanced Controls'!$B$375,[4]TAM_Area!$C$342:$J$391,$B379-2010,FALSE)*'[4]Advanced Controls'!$H$90*'[4]Advanced Controls'!$H$103*10^6/10^9</f>
        <v>287.62286470261591</v>
      </c>
      <c r="F379" s="1189"/>
      <c r="G379" s="1189"/>
      <c r="H379" s="1323"/>
      <c r="I379" s="1193">
        <f>HLOOKUP('[4]Advanced Controls'!$C$375,[4]TAM_Area!$K$342:$R$391,$B379-2010,FALSE)*'[4]Advanced Controls'!$H$68*'[4]Advanced Controls'!$H$79*10^6/10^9</f>
        <v>127.57030992997537</v>
      </c>
      <c r="J379" s="1194">
        <f>HLOOKUP('[4]Advanced Controls'!$C$375,[4]TAM_Area!$K$342:$R$391,$B379-2010,FALSE)*'[4]Advanced Controls'!$H$68*'[4]Advanced Controls'!$H$80*10^6/10^9</f>
        <v>195.79496504530468</v>
      </c>
      <c r="K379" s="1324">
        <f>HLOOKUP('[4]Advanced Controls'!$C$375,[4]TAM_Area!$K$342:$R$391,$B379-2010,FALSE)*'[4]Advanced Controls'!$H$68*'[4]Advanced Controls'!$H$81*10^6/10^9</f>
        <v>59.345654814646046</v>
      </c>
      <c r="L379" s="1324"/>
      <c r="M379" s="1196"/>
      <c r="N379" s="1325"/>
      <c r="O379" s="1217">
        <f t="shared" si="9"/>
        <v>714.06931007664855</v>
      </c>
      <c r="P379" s="1201">
        <f t="shared" si="8"/>
        <v>1081.1701006360352</v>
      </c>
      <c r="Q379" s="1201">
        <f t="shared" si="8"/>
        <v>346.96851951726194</v>
      </c>
      <c r="R379" s="1202"/>
      <c r="S379" s="1202"/>
      <c r="T379" s="1326"/>
      <c r="U379" s="220" t="s">
        <v>169</v>
      </c>
    </row>
    <row r="380" spans="1:32" x14ac:dyDescent="0.25">
      <c r="A380" s="160"/>
      <c r="V380" s="152"/>
      <c r="W380" s="152"/>
    </row>
    <row r="381" spans="1:32" x14ac:dyDescent="0.25">
      <c r="A381" s="160"/>
      <c r="V381" s="152"/>
      <c r="W381" s="152"/>
    </row>
    <row r="382" spans="1:32" x14ac:dyDescent="0.25">
      <c r="A382" s="191" t="s">
        <v>311</v>
      </c>
    </row>
    <row r="383" spans="1:32" x14ac:dyDescent="0.25">
      <c r="A383" s="191"/>
    </row>
    <row r="384" spans="1:32" x14ac:dyDescent="0.25">
      <c r="A384" s="160"/>
      <c r="V384" s="152"/>
      <c r="W384" s="152"/>
      <c r="X384" s="152"/>
      <c r="AD384" s="152"/>
      <c r="AE384" s="152"/>
      <c r="AF384" s="152"/>
    </row>
    <row r="385" spans="1:52" s="128" customFormat="1" x14ac:dyDescent="0.25">
      <c r="A385" s="201"/>
      <c r="C385" s="146"/>
      <c r="D385" s="146"/>
      <c r="E385" s="146"/>
      <c r="F385" s="146"/>
      <c r="G385" s="146"/>
      <c r="H385" s="146"/>
      <c r="I385" s="146"/>
      <c r="J385" s="146"/>
      <c r="K385" s="146"/>
      <c r="L385" s="146"/>
      <c r="M385" s="146"/>
      <c r="N385" s="146"/>
      <c r="O385" s="146"/>
      <c r="P385" s="146"/>
      <c r="V385" s="202"/>
      <c r="W385" s="202"/>
      <c r="X385" s="202"/>
      <c r="AD385" s="202"/>
      <c r="AE385" s="202"/>
      <c r="AF385" s="202"/>
    </row>
    <row r="386" spans="1:52" s="128" customFormat="1" x14ac:dyDescent="0.25">
      <c r="A386" s="201"/>
      <c r="C386" s="146"/>
      <c r="D386" s="146"/>
      <c r="E386" s="146"/>
      <c r="F386" s="146"/>
      <c r="G386" s="146"/>
      <c r="H386" s="146"/>
      <c r="I386" s="146"/>
      <c r="J386" s="146"/>
      <c r="K386" s="146"/>
      <c r="L386" s="146"/>
      <c r="M386" s="146"/>
      <c r="N386" s="146"/>
      <c r="O386" s="146"/>
      <c r="P386" s="146"/>
      <c r="V386" s="202"/>
      <c r="W386" s="202"/>
      <c r="X386" s="202"/>
      <c r="AD386" s="202"/>
      <c r="AE386" s="202"/>
      <c r="AF386" s="202"/>
    </row>
    <row r="387" spans="1:52" x14ac:dyDescent="0.25">
      <c r="A387" s="191"/>
    </row>
    <row r="388" spans="1:52" ht="17.399999999999999" x14ac:dyDescent="0.25">
      <c r="A388" s="243" t="s">
        <v>155</v>
      </c>
    </row>
    <row r="389" spans="1:52" x14ac:dyDescent="0.25">
      <c r="A389" s="191"/>
    </row>
    <row r="390" spans="1:52" x14ac:dyDescent="0.25">
      <c r="B390" s="203"/>
      <c r="C390" s="203"/>
      <c r="D390" s="149"/>
      <c r="E390" s="149"/>
      <c r="F390" s="149"/>
      <c r="G390" s="149"/>
      <c r="H390" s="149"/>
      <c r="I390" s="149"/>
      <c r="J390" s="149"/>
      <c r="K390" s="149"/>
      <c r="L390" s="149"/>
      <c r="M390" s="149"/>
      <c r="N390" s="149"/>
      <c r="O390" s="149"/>
      <c r="P390" s="149"/>
      <c r="Q390" s="150"/>
      <c r="R390" s="150"/>
      <c r="S390" s="150"/>
      <c r="T390" s="150"/>
      <c r="U390" s="150"/>
      <c r="V390" s="150"/>
      <c r="W390" s="150"/>
    </row>
    <row r="391" spans="1:52" s="130" customFormat="1" ht="13.8" thickBot="1" x14ac:dyDescent="0.3">
      <c r="A391" s="196"/>
      <c r="B391" s="148"/>
      <c r="C391" s="148"/>
      <c r="D391" s="149"/>
      <c r="E391" s="149"/>
      <c r="F391" s="149"/>
      <c r="G391" s="149"/>
      <c r="H391" s="149"/>
      <c r="I391" s="149"/>
      <c r="J391" s="149"/>
      <c r="K391" s="149"/>
      <c r="L391" s="149"/>
      <c r="M391" s="149"/>
      <c r="N391" s="149"/>
      <c r="O391" s="149"/>
      <c r="P391" s="149"/>
      <c r="Q391" s="150"/>
      <c r="R391" s="150"/>
      <c r="S391" s="150"/>
      <c r="T391" s="150"/>
      <c r="U391" s="150"/>
      <c r="V391" s="150"/>
      <c r="W391" s="150"/>
      <c r="X391" s="109"/>
      <c r="Y391" s="109"/>
      <c r="Z391" s="109"/>
      <c r="AA391" s="109"/>
      <c r="AB391" s="109"/>
      <c r="AC391" s="109"/>
      <c r="AD391" s="109"/>
      <c r="AE391" s="109"/>
      <c r="AF391" s="109"/>
      <c r="AG391" s="109"/>
      <c r="AH391" s="109"/>
      <c r="AI391" s="109"/>
      <c r="AJ391" s="109"/>
      <c r="AK391" s="109"/>
      <c r="AL391" s="109"/>
      <c r="AM391" s="109"/>
      <c r="AN391" s="109"/>
      <c r="AO391" s="109"/>
      <c r="AP391" s="109"/>
      <c r="AQ391" s="109"/>
      <c r="AR391" s="109"/>
      <c r="AS391" s="109"/>
      <c r="AT391" s="109"/>
      <c r="AU391" s="109"/>
      <c r="AV391" s="109"/>
      <c r="AW391" s="109"/>
      <c r="AX391" s="109"/>
      <c r="AY391" s="109"/>
      <c r="AZ391" s="109"/>
    </row>
    <row r="392" spans="1:52" ht="16.2" customHeight="1" thickBot="1" x14ac:dyDescent="0.3">
      <c r="A392" s="153" t="s">
        <v>150</v>
      </c>
      <c r="C392" s="1711" t="str">
        <f>A412</f>
        <v>Space Heating - Residential</v>
      </c>
      <c r="D392" s="1712"/>
      <c r="E392" s="1712"/>
      <c r="F392" s="1712"/>
      <c r="G392" s="1712"/>
      <c r="H392" s="1727"/>
      <c r="I392" s="1728" t="str">
        <f>A413</f>
        <v>Space Heating - Commercial</v>
      </c>
      <c r="J392" s="1729"/>
      <c r="K392" s="1729"/>
      <c r="L392" s="1729"/>
      <c r="M392" s="1729"/>
      <c r="N392" s="1730"/>
      <c r="O392" s="1716" t="str">
        <f>A414</f>
        <v>Space Heating - Total</v>
      </c>
      <c r="P392" s="1717"/>
      <c r="Q392" s="1717"/>
      <c r="R392" s="1717"/>
      <c r="S392" s="1717"/>
      <c r="T392" s="1718"/>
    </row>
    <row r="393" spans="1:52" s="130" customFormat="1" ht="40.200000000000003" thickBot="1" x14ac:dyDescent="0.3">
      <c r="A393" s="153" t="s">
        <v>120</v>
      </c>
      <c r="B393" s="160"/>
      <c r="C393" s="155" t="str">
        <f>A394</f>
        <v>Space Heating - Residential - Case 1 - Average</v>
      </c>
      <c r="D393" s="156" t="str">
        <f>A395</f>
        <v>Space Heating - Residential - Case 2 - High</v>
      </c>
      <c r="E393" s="156" t="str">
        <f>A396</f>
        <v>Space Heating - Residential - Case 3 - Low</v>
      </c>
      <c r="F393" s="156" t="str">
        <f>A397</f>
        <v>Space Heating - Residential - [Case 4]</v>
      </c>
      <c r="G393" s="156" t="str">
        <f>A398</f>
        <v>Space Heating - Residential - [Case 5]</v>
      </c>
      <c r="H393" s="214" t="str">
        <f>A399</f>
        <v>Space Heating - Residential - [Case 6]</v>
      </c>
      <c r="I393" s="155" t="str">
        <f>A400</f>
        <v>Space Heating - Commercial - Case 1 - Average</v>
      </c>
      <c r="J393" s="156" t="str">
        <f>A401</f>
        <v>Space Heating - Commercial - Case 2 - High</v>
      </c>
      <c r="K393" s="156" t="str">
        <f>A402</f>
        <v>Space Heating - Commercial - Case 3 - Low</v>
      </c>
      <c r="L393" s="156" t="str">
        <f>A403</f>
        <v>Space Heating - Commercial - [Case 4]</v>
      </c>
      <c r="M393" s="156" t="str">
        <f>A404</f>
        <v>Space Heating - Commercial - [Case 5]</v>
      </c>
      <c r="N393" s="214" t="str">
        <f>A405</f>
        <v>Space Heating - Commercial - [Case 6]</v>
      </c>
      <c r="O393" s="155" t="str">
        <f>A406</f>
        <v>Space Heating - Total - Case 1 - Average</v>
      </c>
      <c r="P393" s="156" t="str">
        <f>A407</f>
        <v>Space Heating - Total - Case 2 - High</v>
      </c>
      <c r="Q393" s="156" t="str">
        <f>A408</f>
        <v>Space Heating - Total - Case 3 - Low</v>
      </c>
      <c r="R393" s="156" t="str">
        <f>A409</f>
        <v>Space Heating - Total - [Case 4]</v>
      </c>
      <c r="S393" s="156" t="str">
        <f>A410</f>
        <v>Space Heating - Total - [Case 5]</v>
      </c>
      <c r="T393" s="214" t="str">
        <f>A411</f>
        <v>Space Heating - Total - [Case 6]</v>
      </c>
      <c r="U393" s="158" t="s">
        <v>121</v>
      </c>
      <c r="X393" s="109"/>
      <c r="Y393" s="109"/>
      <c r="Z393" s="109"/>
      <c r="AA393" s="109"/>
      <c r="AB393" s="109"/>
      <c r="AC393" s="109"/>
      <c r="AD393" s="109"/>
      <c r="AE393" s="109"/>
      <c r="AF393" s="109"/>
      <c r="AG393" s="109"/>
      <c r="AH393" s="109"/>
      <c r="AI393" s="109"/>
      <c r="AJ393" s="109"/>
      <c r="AK393" s="109"/>
      <c r="AL393" s="109"/>
      <c r="AM393" s="109"/>
      <c r="AN393" s="109"/>
      <c r="AO393" s="109"/>
      <c r="AP393" s="109"/>
      <c r="AQ393" s="109"/>
      <c r="AR393" s="109"/>
      <c r="AS393" s="109"/>
      <c r="AT393" s="109"/>
      <c r="AU393" s="109"/>
      <c r="AV393" s="109"/>
      <c r="AW393" s="109"/>
      <c r="AX393" s="109"/>
      <c r="AY393" s="109"/>
      <c r="AZ393" s="109"/>
    </row>
    <row r="394" spans="1:52" s="130" customFormat="1" ht="15.6" x14ac:dyDescent="0.25">
      <c r="A394" s="216" t="s">
        <v>168</v>
      </c>
      <c r="B394" s="160">
        <v>2012</v>
      </c>
      <c r="C394" s="1124">
        <f>HLOOKUP('[4]Advanced Controls'!$B$376,[4]TAM_Area!$C$405:$J$454,$B394-2010,FALSE)*'[4]Advanced Controls'!$I$90*'[4]Advanced Controls'!$I$101*10^6/10^9</f>
        <v>2284.0870016853319</v>
      </c>
      <c r="D394" s="1125">
        <f>HLOOKUP('[4]Advanced Controls'!$B$376,[4]TAM_Area!$C$405:$J$454,$B394-2010,FALSE)*'[4]Advanced Controls'!$I$90*'[4]Advanced Controls'!$I$102*10^6/10^9</f>
        <v>3448.0431139907155</v>
      </c>
      <c r="E394" s="1125">
        <f>HLOOKUP('[4]Advanced Controls'!$B$376,[4]TAM_Area!$C$405:$J$454,$B394-2010,FALSE)*'[4]Advanced Controls'!$I$90*'[4]Advanced Controls'!$I$103*10^6/10^9</f>
        <v>1120.1308893799487</v>
      </c>
      <c r="F394" s="1125"/>
      <c r="G394" s="1125"/>
      <c r="H394" s="1313"/>
      <c r="I394" s="1124">
        <f>HLOOKUP('[4]Advanced Controls'!$C$376,[4]TAM_Area!$K$405:$R$454,$B394-2010,FALSE)*'[4]Advanced Controls'!$I$68*'[4]Advanced Controls'!$I$79*10^6/10^9</f>
        <v>628.92493639613747</v>
      </c>
      <c r="J394" s="1125">
        <f>HLOOKUP('[4]Advanced Controls'!$C$376,[4]TAM_Area!$K$405:$R$454,$B394-2010,FALSE)*'[4]Advanced Controls'!$I$68*'[4]Advanced Controls'!$I$80*10^6/10^9</f>
        <v>965.27425547053372</v>
      </c>
      <c r="K394" s="1125">
        <f>HLOOKUP('[4]Advanced Controls'!$C$376,[4]TAM_Area!$K$405:$R$454,$B394-2010,FALSE)*'[4]Advanced Controls'!$I$68*'[4]Advanced Controls'!$I$81*10^6/10^9</f>
        <v>292.57561732174128</v>
      </c>
      <c r="L394" s="1125"/>
      <c r="M394" s="1131"/>
      <c r="N394" s="1313"/>
      <c r="O394" s="1327">
        <f>SUM(C394,I394)</f>
        <v>2913.0119380814695</v>
      </c>
      <c r="P394" s="1328">
        <f t="shared" ref="P394:Q442" si="10">SUM(D394,J394)</f>
        <v>4413.3173694612487</v>
      </c>
      <c r="Q394" s="1328">
        <f t="shared" si="10"/>
        <v>1412.7065067016899</v>
      </c>
      <c r="R394" s="1131"/>
      <c r="S394" s="1131"/>
      <c r="T394" s="1313"/>
      <c r="U394" s="220" t="s">
        <v>169</v>
      </c>
      <c r="V394" s="152"/>
      <c r="W394" s="152"/>
      <c r="X394" s="109"/>
      <c r="Y394" s="109"/>
      <c r="Z394" s="109"/>
      <c r="AA394" s="109"/>
      <c r="AB394" s="109"/>
      <c r="AC394" s="109"/>
      <c r="AD394" s="109"/>
      <c r="AE394" s="109"/>
      <c r="AF394" s="109"/>
      <c r="AG394" s="109"/>
      <c r="AH394" s="109"/>
      <c r="AI394" s="109"/>
      <c r="AJ394" s="109"/>
      <c r="AK394" s="109"/>
      <c r="AL394" s="109"/>
      <c r="AM394" s="109"/>
      <c r="AN394" s="109"/>
      <c r="AO394" s="109"/>
      <c r="AP394" s="109"/>
      <c r="AQ394" s="109"/>
      <c r="AR394" s="109"/>
      <c r="AS394" s="109"/>
      <c r="AT394" s="109"/>
      <c r="AU394" s="109"/>
      <c r="AV394" s="109"/>
      <c r="AW394" s="109"/>
      <c r="AX394" s="109"/>
      <c r="AY394" s="109"/>
      <c r="AZ394" s="109"/>
    </row>
    <row r="395" spans="1:52" s="130" customFormat="1" ht="15.6" x14ac:dyDescent="0.25">
      <c r="A395" s="221" t="s">
        <v>170</v>
      </c>
      <c r="B395" s="160">
        <v>2013</v>
      </c>
      <c r="C395" s="1208">
        <f>HLOOKUP('[4]Advanced Controls'!$B$376,[4]TAM_Area!$C$405:$J$454,$B395-2010,FALSE)*'[4]Advanced Controls'!$I$90*'[4]Advanced Controls'!$I$101*10^6/10^9</f>
        <v>2306.4436597393992</v>
      </c>
      <c r="D395" s="1314">
        <f>HLOOKUP('[4]Advanced Controls'!$B$376,[4]TAM_Area!$C$405:$J$454,$B395-2010,FALSE)*'[4]Advanced Controls'!$I$90*'[4]Advanced Controls'!$I$102*10^6/10^9</f>
        <v>3481.7925818517442</v>
      </c>
      <c r="E395" s="1314">
        <f>HLOOKUP('[4]Advanced Controls'!$B$376,[4]TAM_Area!$C$405:$J$454,$B395-2010,FALSE)*'[4]Advanced Controls'!$I$90*'[4]Advanced Controls'!$I$103*10^6/10^9</f>
        <v>1131.0947376270549</v>
      </c>
      <c r="F395" s="1314"/>
      <c r="G395" s="1314"/>
      <c r="H395" s="1315"/>
      <c r="I395" s="1208">
        <f>HLOOKUP('[4]Advanced Controls'!$C$376,[4]TAM_Area!$K$405:$R$454,$B395-2010,FALSE)*'[4]Advanced Controls'!$I$68*'[4]Advanced Controls'!$I$79*10^6/10^9</f>
        <v>657.77976658535158</v>
      </c>
      <c r="J395" s="1314">
        <f>HLOOKUP('[4]Advanced Controls'!$C$376,[4]TAM_Area!$K$405:$R$454,$B395-2010,FALSE)*'[4]Advanced Controls'!$I$68*'[4]Advanced Controls'!$I$80*10^6/10^9</f>
        <v>1009.5606609153938</v>
      </c>
      <c r="K395" s="1314">
        <f>HLOOKUP('[4]Advanced Controls'!$C$376,[4]TAM_Area!$K$405:$R$454,$B395-2010,FALSE)*'[4]Advanced Controls'!$I$68*'[4]Advanced Controls'!$I$81*10^6/10^9</f>
        <v>305.9988722553091</v>
      </c>
      <c r="L395" s="1314"/>
      <c r="M395" s="1316"/>
      <c r="N395" s="1315"/>
      <c r="O395" s="1329">
        <f t="shared" ref="O395:O442" si="11">SUM(C395,I395)</f>
        <v>2964.223426324751</v>
      </c>
      <c r="P395" s="1330">
        <f t="shared" si="10"/>
        <v>4491.353242767138</v>
      </c>
      <c r="Q395" s="1330">
        <f t="shared" si="10"/>
        <v>1437.093609882364</v>
      </c>
      <c r="R395" s="1316"/>
      <c r="S395" s="1316"/>
      <c r="T395" s="1315"/>
      <c r="U395" s="220" t="s">
        <v>169</v>
      </c>
      <c r="V395" s="152"/>
      <c r="W395" s="152"/>
      <c r="X395" s="109"/>
      <c r="Y395" s="109"/>
      <c r="Z395" s="109"/>
      <c r="AA395" s="109"/>
      <c r="AB395" s="109"/>
      <c r="AC395" s="109"/>
      <c r="AD395" s="109"/>
      <c r="AE395" s="109"/>
      <c r="AF395" s="109"/>
      <c r="AG395" s="109"/>
      <c r="AH395" s="109"/>
      <c r="AI395" s="109"/>
      <c r="AJ395" s="109"/>
      <c r="AK395" s="109"/>
      <c r="AL395" s="109"/>
      <c r="AM395" s="109"/>
      <c r="AN395" s="109"/>
      <c r="AO395" s="109"/>
      <c r="AP395" s="109"/>
      <c r="AQ395" s="109"/>
      <c r="AR395" s="109"/>
      <c r="AS395" s="109"/>
      <c r="AT395" s="109"/>
      <c r="AU395" s="109"/>
      <c r="AV395" s="109"/>
      <c r="AW395" s="109"/>
      <c r="AX395" s="109"/>
      <c r="AY395" s="109"/>
      <c r="AZ395" s="109"/>
    </row>
    <row r="396" spans="1:52" s="130" customFormat="1" ht="15.6" x14ac:dyDescent="0.25">
      <c r="A396" s="221" t="s">
        <v>171</v>
      </c>
      <c r="B396" s="160">
        <v>2014</v>
      </c>
      <c r="C396" s="1208">
        <f>HLOOKUP('[4]Advanced Controls'!$B$376,[4]TAM_Area!$C$405:$J$454,$B396-2010,FALSE)*'[4]Advanced Controls'!$I$90*'[4]Advanced Controls'!$I$101*10^6/10^9</f>
        <v>2207.473578476473</v>
      </c>
      <c r="D396" s="1314">
        <f>HLOOKUP('[4]Advanced Controls'!$B$376,[4]TAM_Area!$C$405:$J$454,$B396-2010,FALSE)*'[4]Advanced Controls'!$I$90*'[4]Advanced Controls'!$I$102*10^6/10^9</f>
        <v>3332.3879808282554</v>
      </c>
      <c r="E396" s="1314">
        <f>HLOOKUP('[4]Advanced Controls'!$B$376,[4]TAM_Area!$C$405:$J$454,$B396-2010,FALSE)*'[4]Advanced Controls'!$I$90*'[4]Advanced Controls'!$I$103*10^6/10^9</f>
        <v>1082.5591761246917</v>
      </c>
      <c r="F396" s="1314"/>
      <c r="G396" s="1314"/>
      <c r="H396" s="1315"/>
      <c r="I396" s="1208">
        <f>HLOOKUP('[4]Advanced Controls'!$C$376,[4]TAM_Area!$K$405:$R$454,$B396-2010,FALSE)*'[4]Advanced Controls'!$I$68*'[4]Advanced Controls'!$I$79*10^6/10^9</f>
        <v>691.56755243232192</v>
      </c>
      <c r="J396" s="1314">
        <f>HLOOKUP('[4]Advanced Controls'!$C$376,[4]TAM_Area!$K$405:$R$454,$B396-2010,FALSE)*'[4]Advanced Controls'!$I$68*'[4]Advanced Controls'!$I$80*10^6/10^9</f>
        <v>1061.4181687673158</v>
      </c>
      <c r="K396" s="1314">
        <f>HLOOKUP('[4]Advanced Controls'!$C$376,[4]TAM_Area!$K$405:$R$454,$B396-2010,FALSE)*'[4]Advanced Controls'!$I$68*'[4]Advanced Controls'!$I$81*10^6/10^9</f>
        <v>321.71693609732796</v>
      </c>
      <c r="L396" s="1314"/>
      <c r="M396" s="1316"/>
      <c r="N396" s="1315"/>
      <c r="O396" s="1329">
        <f t="shared" si="11"/>
        <v>2899.0411309087949</v>
      </c>
      <c r="P396" s="1330">
        <f t="shared" si="10"/>
        <v>4393.8061495955717</v>
      </c>
      <c r="Q396" s="1330">
        <f t="shared" si="10"/>
        <v>1404.2761122220197</v>
      </c>
      <c r="R396" s="1316"/>
      <c r="S396" s="1316"/>
      <c r="T396" s="1315"/>
      <c r="U396" s="220" t="s">
        <v>169</v>
      </c>
      <c r="V396" s="152"/>
      <c r="W396" s="152"/>
      <c r="X396" s="109"/>
      <c r="Y396" s="109"/>
      <c r="Z396" s="109"/>
      <c r="AA396" s="109"/>
      <c r="AB396" s="109"/>
      <c r="AC396" s="109"/>
      <c r="AD396" s="109"/>
      <c r="AE396" s="109"/>
      <c r="AF396" s="109"/>
      <c r="AG396" s="109"/>
      <c r="AH396" s="109"/>
      <c r="AI396" s="109"/>
      <c r="AJ396" s="109"/>
      <c r="AK396" s="109"/>
      <c r="AL396" s="109"/>
      <c r="AM396" s="109"/>
      <c r="AN396" s="109"/>
      <c r="AO396" s="109"/>
      <c r="AP396" s="109"/>
      <c r="AQ396" s="109"/>
      <c r="AR396" s="109"/>
      <c r="AS396" s="109"/>
      <c r="AT396" s="109"/>
      <c r="AU396" s="109"/>
      <c r="AV396" s="109"/>
      <c r="AW396" s="109"/>
      <c r="AX396" s="109"/>
      <c r="AY396" s="109"/>
      <c r="AZ396" s="109"/>
    </row>
    <row r="397" spans="1:52" s="130" customFormat="1" ht="15" x14ac:dyDescent="0.25">
      <c r="A397" s="221" t="s">
        <v>172</v>
      </c>
      <c r="B397" s="160">
        <v>2015</v>
      </c>
      <c r="C397" s="1163">
        <f>HLOOKUP('[4]Advanced Controls'!$B$376,[4]TAM_Area!$C$405:$J$454,$B397-2010,FALSE)*'[4]Advanced Controls'!$I$90*'[4]Advanced Controls'!$I$101*10^6/10^9</f>
        <v>2226.0566668618726</v>
      </c>
      <c r="D397" s="1164">
        <f>HLOOKUP('[4]Advanced Controls'!$B$376,[4]TAM_Area!$C$405:$J$454,$B397-2010,FALSE)*'[4]Advanced Controls'!$I$90*'[4]Advanced Controls'!$I$102*10^6/10^9</f>
        <v>3360.4408920775545</v>
      </c>
      <c r="E397" s="1164">
        <f>HLOOKUP('[4]Advanced Controls'!$B$376,[4]TAM_Area!$C$405:$J$454,$B397-2010,FALSE)*'[4]Advanced Controls'!$I$90*'[4]Advanced Controls'!$I$103*10^6/10^9</f>
        <v>1091.6724416461907</v>
      </c>
      <c r="F397" s="1164"/>
      <c r="G397" s="1164"/>
      <c r="H397" s="1318"/>
      <c r="I397" s="1319">
        <f>HLOOKUP('[4]Advanced Controls'!$C$376,[4]TAM_Area!$K$405:$R$454,$B397-2010,FALSE)*'[4]Advanced Controls'!$I$68*'[4]Advanced Controls'!$I$79*10^6/10^9</f>
        <v>719.49424387452598</v>
      </c>
      <c r="J397" s="1320">
        <f>HLOOKUP('[4]Advanced Controls'!$C$376,[4]TAM_Area!$K$405:$R$454,$B397-2010,FALSE)*'[4]Advanced Controls'!$I$68*'[4]Advanced Controls'!$I$80*10^6/10^9</f>
        <v>1104.2800664750093</v>
      </c>
      <c r="K397" s="1320">
        <f>HLOOKUP('[4]Advanced Controls'!$C$376,[4]TAM_Area!$K$405:$R$454,$B397-2010,FALSE)*'[4]Advanced Controls'!$I$68*'[4]Advanced Controls'!$I$81*10^6/10^9</f>
        <v>334.70842127404268</v>
      </c>
      <c r="L397" s="1320"/>
      <c r="M397" s="1171"/>
      <c r="N397" s="1321"/>
      <c r="O397" s="1331">
        <f t="shared" si="11"/>
        <v>2945.5509107363987</v>
      </c>
      <c r="P397" s="1332">
        <f t="shared" si="10"/>
        <v>4464.7209585525634</v>
      </c>
      <c r="Q397" s="1332">
        <f t="shared" si="10"/>
        <v>1426.3808629202333</v>
      </c>
      <c r="R397" s="1177"/>
      <c r="S397" s="1177"/>
      <c r="T397" s="1322"/>
      <c r="U397" s="220" t="s">
        <v>169</v>
      </c>
      <c r="V397" s="152"/>
      <c r="W397" s="152"/>
      <c r="X397" s="109"/>
      <c r="Y397" s="109"/>
      <c r="Z397" s="109"/>
      <c r="AA397" s="109"/>
      <c r="AB397" s="109"/>
      <c r="AC397" s="109"/>
      <c r="AD397" s="109"/>
      <c r="AE397" s="109"/>
      <c r="AF397" s="109"/>
      <c r="AG397" s="109"/>
      <c r="AH397" s="109"/>
      <c r="AI397" s="109"/>
      <c r="AJ397" s="109"/>
      <c r="AK397" s="109"/>
      <c r="AL397" s="109"/>
      <c r="AM397" s="109"/>
      <c r="AN397" s="109"/>
      <c r="AO397" s="109"/>
      <c r="AP397" s="109"/>
      <c r="AQ397" s="109"/>
      <c r="AR397" s="109"/>
      <c r="AS397" s="109"/>
      <c r="AT397" s="109"/>
      <c r="AU397" s="109"/>
      <c r="AV397" s="109"/>
      <c r="AW397" s="109"/>
      <c r="AX397" s="109"/>
      <c r="AY397" s="109"/>
      <c r="AZ397" s="109"/>
    </row>
    <row r="398" spans="1:52" s="130" customFormat="1" ht="15" x14ac:dyDescent="0.25">
      <c r="A398" s="221" t="s">
        <v>173</v>
      </c>
      <c r="B398" s="160">
        <v>2016</v>
      </c>
      <c r="C398" s="1163">
        <f>HLOOKUP('[4]Advanced Controls'!$B$376,[4]TAM_Area!$C$405:$J$454,$B398-2010,FALSE)*'[4]Advanced Controls'!$I$90*'[4]Advanced Controls'!$I$101*10^6/10^9</f>
        <v>2244.5780128557294</v>
      </c>
      <c r="D398" s="1164">
        <f>HLOOKUP('[4]Advanced Controls'!$B$376,[4]TAM_Area!$C$405:$J$454,$B398-2010,FALSE)*'[4]Advanced Controls'!$I$90*'[4]Advanced Controls'!$I$102*10^6/10^9</f>
        <v>3388.4005974078841</v>
      </c>
      <c r="E398" s="1164">
        <f>HLOOKUP('[4]Advanced Controls'!$B$376,[4]TAM_Area!$C$405:$J$454,$B398-2010,FALSE)*'[4]Advanced Controls'!$I$90*'[4]Advanced Controls'!$I$103*10^6/10^9</f>
        <v>1100.7554283035752</v>
      </c>
      <c r="F398" s="1164"/>
      <c r="G398" s="1164"/>
      <c r="H398" s="1318"/>
      <c r="I398" s="1319">
        <f>HLOOKUP('[4]Advanced Controls'!$C$376,[4]TAM_Area!$K$405:$R$454,$B398-2010,FALSE)*'[4]Advanced Controls'!$I$68*'[4]Advanced Controls'!$I$79*10^6/10^9</f>
        <v>747.00335674642531</v>
      </c>
      <c r="J398" s="1320">
        <f>HLOOKUP('[4]Advanced Controls'!$C$376,[4]TAM_Area!$K$405:$R$454,$B398-2010,FALSE)*'[4]Advanced Controls'!$I$68*'[4]Advanced Controls'!$I$80*10^6/10^9</f>
        <v>1146.5010644183189</v>
      </c>
      <c r="K398" s="1320">
        <f>HLOOKUP('[4]Advanced Controls'!$C$376,[4]TAM_Area!$K$405:$R$454,$B398-2010,FALSE)*'[4]Advanced Controls'!$I$68*'[4]Advanced Controls'!$I$81*10^6/10^9</f>
        <v>347.50564907453162</v>
      </c>
      <c r="L398" s="1320"/>
      <c r="M398" s="1171"/>
      <c r="N398" s="1321"/>
      <c r="O398" s="1331">
        <f t="shared" si="11"/>
        <v>2991.5813696021546</v>
      </c>
      <c r="P398" s="1332">
        <f t="shared" si="10"/>
        <v>4534.9016618262031</v>
      </c>
      <c r="Q398" s="1332">
        <f t="shared" si="10"/>
        <v>1448.2610773781068</v>
      </c>
      <c r="R398" s="1177"/>
      <c r="S398" s="1177"/>
      <c r="T398" s="1322"/>
      <c r="U398" s="220" t="s">
        <v>169</v>
      </c>
      <c r="V398" s="152"/>
      <c r="W398" s="152"/>
      <c r="X398" s="109"/>
      <c r="Y398" s="109"/>
      <c r="Z398" s="109"/>
      <c r="AA398" s="109"/>
      <c r="AB398" s="109"/>
      <c r="AC398" s="109"/>
      <c r="AD398" s="109"/>
      <c r="AE398" s="109"/>
      <c r="AF398" s="109"/>
      <c r="AG398" s="109"/>
      <c r="AH398" s="109"/>
      <c r="AI398" s="109"/>
      <c r="AJ398" s="109"/>
      <c r="AK398" s="109"/>
      <c r="AL398" s="109"/>
      <c r="AM398" s="109"/>
      <c r="AN398" s="109"/>
      <c r="AO398" s="109"/>
      <c r="AP398" s="109"/>
      <c r="AQ398" s="109"/>
      <c r="AR398" s="109"/>
      <c r="AS398" s="109"/>
      <c r="AT398" s="109"/>
      <c r="AU398" s="109"/>
      <c r="AV398" s="109"/>
      <c r="AW398" s="109"/>
      <c r="AX398" s="109"/>
      <c r="AY398" s="109"/>
      <c r="AZ398" s="109"/>
    </row>
    <row r="399" spans="1:52" s="130" customFormat="1" ht="15.6" thickBot="1" x14ac:dyDescent="0.3">
      <c r="A399" s="228" t="s">
        <v>174</v>
      </c>
      <c r="B399" s="160">
        <v>2017</v>
      </c>
      <c r="C399" s="1163">
        <f>HLOOKUP('[4]Advanced Controls'!$B$376,[4]TAM_Area!$C$405:$J$454,$B399-2010,FALSE)*'[4]Advanced Controls'!$I$90*'[4]Advanced Controls'!$I$101*10^6/10^9</f>
        <v>2263.0151750498871</v>
      </c>
      <c r="D399" s="1164">
        <f>HLOOKUP('[4]Advanced Controls'!$B$376,[4]TAM_Area!$C$405:$J$454,$B399-2010,FALSE)*'[4]Advanced Controls'!$I$90*'[4]Advanced Controls'!$I$102*10^6/10^9</f>
        <v>3416.2332194131704</v>
      </c>
      <c r="E399" s="1164">
        <f>HLOOKUP('[4]Advanced Controls'!$B$376,[4]TAM_Area!$C$405:$J$454,$B399-2010,FALSE)*'[4]Advanced Controls'!$I$90*'[4]Advanced Controls'!$I$103*10^6/10^9</f>
        <v>1109.7971306866045</v>
      </c>
      <c r="F399" s="1164"/>
      <c r="G399" s="1164"/>
      <c r="H399" s="1318"/>
      <c r="I399" s="1319">
        <f>HLOOKUP('[4]Advanced Controls'!$C$376,[4]TAM_Area!$K$405:$R$454,$B399-2010,FALSE)*'[4]Advanced Controls'!$I$68*'[4]Advanced Controls'!$I$79*10^6/10^9</f>
        <v>774.10888175334151</v>
      </c>
      <c r="J399" s="1320">
        <f>HLOOKUP('[4]Advanced Controls'!$C$376,[4]TAM_Area!$K$405:$R$454,$B399-2010,FALSE)*'[4]Advanced Controls'!$I$68*'[4]Advanced Controls'!$I$80*10^6/10^9</f>
        <v>1188.102635537625</v>
      </c>
      <c r="K399" s="1320">
        <f>HLOOKUP('[4]Advanced Controls'!$C$376,[4]TAM_Area!$K$405:$R$454,$B399-2010,FALSE)*'[4]Advanced Controls'!$I$68*'[4]Advanced Controls'!$I$81*10^6/10^9</f>
        <v>360.11512796905794</v>
      </c>
      <c r="L399" s="1320"/>
      <c r="M399" s="1171"/>
      <c r="N399" s="1321"/>
      <c r="O399" s="1331">
        <f t="shared" si="11"/>
        <v>3037.1240568032285</v>
      </c>
      <c r="P399" s="1332">
        <f t="shared" si="10"/>
        <v>4604.3358549507957</v>
      </c>
      <c r="Q399" s="1332">
        <f t="shared" si="10"/>
        <v>1469.9122586556625</v>
      </c>
      <c r="R399" s="1177"/>
      <c r="S399" s="1177"/>
      <c r="T399" s="1322"/>
      <c r="U399" s="220" t="s">
        <v>169</v>
      </c>
      <c r="V399" s="152"/>
      <c r="W399" s="152"/>
      <c r="X399" s="109"/>
      <c r="Y399" s="109"/>
      <c r="Z399" s="109"/>
      <c r="AA399" s="109"/>
      <c r="AB399" s="109"/>
      <c r="AC399" s="109"/>
      <c r="AD399" s="109"/>
      <c r="AE399" s="109"/>
      <c r="AF399" s="109"/>
      <c r="AG399" s="109"/>
      <c r="AH399" s="109"/>
      <c r="AI399" s="109"/>
      <c r="AJ399" s="109"/>
      <c r="AK399" s="109"/>
      <c r="AL399" s="109"/>
      <c r="AM399" s="109"/>
      <c r="AN399" s="109"/>
      <c r="AO399" s="109"/>
      <c r="AP399" s="109"/>
      <c r="AQ399" s="109"/>
      <c r="AR399" s="109"/>
      <c r="AS399" s="109"/>
      <c r="AT399" s="109"/>
      <c r="AU399" s="109"/>
      <c r="AV399" s="109"/>
      <c r="AW399" s="109"/>
      <c r="AX399" s="109"/>
      <c r="AY399" s="109"/>
      <c r="AZ399" s="109"/>
    </row>
    <row r="400" spans="1:52" s="130" customFormat="1" ht="15" x14ac:dyDescent="0.25">
      <c r="A400" s="216" t="s">
        <v>175</v>
      </c>
      <c r="B400" s="160">
        <v>2018</v>
      </c>
      <c r="C400" s="1163">
        <f>HLOOKUP('[4]Advanced Controls'!$B$376,[4]TAM_Area!$C$405:$J$454,$B400-2010,FALSE)*'[4]Advanced Controls'!$I$90*'[4]Advanced Controls'!$I$101*10^6/10^9</f>
        <v>2281.2757285667444</v>
      </c>
      <c r="D400" s="1164">
        <f>HLOOKUP('[4]Advanced Controls'!$B$376,[4]TAM_Area!$C$405:$J$454,$B400-2010,FALSE)*'[4]Advanced Controls'!$I$90*'[4]Advanced Controls'!$I$102*10^6/10^9</f>
        <v>3443.7992340899332</v>
      </c>
      <c r="E400" s="1164">
        <f>HLOOKUP('[4]Advanced Controls'!$B$376,[4]TAM_Area!$C$405:$J$454,$B400-2010,FALSE)*'[4]Advanced Controls'!$I$90*'[4]Advanced Controls'!$I$103*10^6/10^9</f>
        <v>1118.7522230435575</v>
      </c>
      <c r="F400" s="1164"/>
      <c r="G400" s="1164"/>
      <c r="H400" s="1318"/>
      <c r="I400" s="1319">
        <f>HLOOKUP('[4]Advanced Controls'!$C$376,[4]TAM_Area!$K$405:$R$454,$B400-2010,FALSE)*'[4]Advanced Controls'!$I$68*'[4]Advanced Controls'!$I$79*10^6/10^9</f>
        <v>800.80213095745341</v>
      </c>
      <c r="J400" s="1320">
        <f>HLOOKUP('[4]Advanced Controls'!$C$376,[4]TAM_Area!$K$405:$R$454,$B400-2010,FALSE)*'[4]Advanced Controls'!$I$68*'[4]Advanced Controls'!$I$80*10^6/10^9</f>
        <v>1229.0714455823254</v>
      </c>
      <c r="K400" s="1320">
        <f>HLOOKUP('[4]Advanced Controls'!$C$376,[4]TAM_Area!$K$405:$R$454,$B400-2010,FALSE)*'[4]Advanced Controls'!$I$68*'[4]Advanced Controls'!$I$81*10^6/10^9</f>
        <v>372.53281633258149</v>
      </c>
      <c r="L400" s="1320"/>
      <c r="M400" s="1171"/>
      <c r="N400" s="1321"/>
      <c r="O400" s="1331">
        <f t="shared" si="11"/>
        <v>3082.0778595241977</v>
      </c>
      <c r="P400" s="1332">
        <f t="shared" si="10"/>
        <v>4672.8706796722581</v>
      </c>
      <c r="Q400" s="1332">
        <f t="shared" si="10"/>
        <v>1491.2850393761389</v>
      </c>
      <c r="R400" s="1177"/>
      <c r="S400" s="1177"/>
      <c r="T400" s="1322"/>
      <c r="U400" s="220" t="s">
        <v>169</v>
      </c>
      <c r="V400" s="152"/>
      <c r="W400" s="152"/>
      <c r="X400" s="109"/>
      <c r="Y400" s="109"/>
      <c r="Z400" s="109"/>
      <c r="AA400" s="109"/>
      <c r="AB400" s="109"/>
      <c r="AC400" s="109"/>
      <c r="AD400" s="109"/>
      <c r="AE400" s="109"/>
      <c r="AF400" s="109"/>
      <c r="AG400" s="109"/>
      <c r="AH400" s="109"/>
      <c r="AI400" s="109"/>
      <c r="AJ400" s="109"/>
      <c r="AK400" s="109"/>
      <c r="AL400" s="109"/>
      <c r="AM400" s="109"/>
      <c r="AN400" s="109"/>
      <c r="AO400" s="109"/>
      <c r="AP400" s="109"/>
      <c r="AQ400" s="109"/>
      <c r="AR400" s="109"/>
      <c r="AS400" s="109"/>
      <c r="AT400" s="109"/>
      <c r="AU400" s="109"/>
      <c r="AV400" s="109"/>
      <c r="AW400" s="109"/>
      <c r="AX400" s="109"/>
      <c r="AY400" s="109"/>
      <c r="AZ400" s="109"/>
    </row>
    <row r="401" spans="1:52" s="130" customFormat="1" ht="15" x14ac:dyDescent="0.25">
      <c r="A401" s="221" t="s">
        <v>176</v>
      </c>
      <c r="B401" s="160">
        <v>2019</v>
      </c>
      <c r="C401" s="1163">
        <f>HLOOKUP('[4]Advanced Controls'!$B$376,[4]TAM_Area!$C$405:$J$454,$B401-2010,FALSE)*'[4]Advanced Controls'!$I$90*'[4]Advanced Controls'!$I$101*10^6/10^9</f>
        <v>2299.224933933408</v>
      </c>
      <c r="D401" s="1164">
        <f>HLOOKUP('[4]Advanced Controls'!$B$376,[4]TAM_Area!$C$405:$J$454,$B401-2010,FALSE)*'[4]Advanced Controls'!$I$90*'[4]Advanced Controls'!$I$102*10^6/10^9</f>
        <v>3470.8952395925526</v>
      </c>
      <c r="E401" s="1164">
        <f>HLOOKUP('[4]Advanced Controls'!$B$376,[4]TAM_Area!$C$405:$J$454,$B401-2010,FALSE)*'[4]Advanced Controls'!$I$90*'[4]Advanced Controls'!$I$103*10^6/10^9</f>
        <v>1127.5546282742639</v>
      </c>
      <c r="F401" s="1164"/>
      <c r="G401" s="1164"/>
      <c r="H401" s="1318"/>
      <c r="I401" s="1319">
        <f>HLOOKUP('[4]Advanced Controls'!$C$376,[4]TAM_Area!$K$405:$R$454,$B401-2010,FALSE)*'[4]Advanced Controls'!$I$68*'[4]Advanced Controls'!$I$79*10^6/10^9</f>
        <v>827.05531348019372</v>
      </c>
      <c r="J401" s="1320">
        <f>HLOOKUP('[4]Advanced Controls'!$C$376,[4]TAM_Area!$K$405:$R$454,$B401-2010,FALSE)*'[4]Advanced Controls'!$I$68*'[4]Advanced Controls'!$I$80*10^6/10^9</f>
        <v>1269.3648411003692</v>
      </c>
      <c r="K401" s="1320">
        <f>HLOOKUP('[4]Advanced Controls'!$C$376,[4]TAM_Area!$K$405:$R$454,$B401-2010,FALSE)*'[4]Advanced Controls'!$I$68*'[4]Advanced Controls'!$I$81*10^6/10^9</f>
        <v>384.7457858600182</v>
      </c>
      <c r="L401" s="1320"/>
      <c r="M401" s="1171"/>
      <c r="N401" s="1321"/>
      <c r="O401" s="1331">
        <f t="shared" si="11"/>
        <v>3126.2802474136015</v>
      </c>
      <c r="P401" s="1332">
        <f t="shared" si="10"/>
        <v>4740.2600806929222</v>
      </c>
      <c r="Q401" s="1332">
        <f t="shared" si="10"/>
        <v>1512.3004141342822</v>
      </c>
      <c r="R401" s="1177"/>
      <c r="S401" s="1177"/>
      <c r="T401" s="1322"/>
      <c r="U401" s="220" t="s">
        <v>169</v>
      </c>
      <c r="V401" s="152"/>
      <c r="W401" s="152"/>
      <c r="X401" s="109"/>
      <c r="Y401" s="109"/>
      <c r="Z401" s="109"/>
      <c r="AA401" s="109"/>
      <c r="AB401" s="109"/>
      <c r="AC401" s="109"/>
      <c r="AD401" s="109"/>
      <c r="AE401" s="109"/>
      <c r="AF401" s="109"/>
      <c r="AG401" s="109"/>
      <c r="AH401" s="109"/>
      <c r="AI401" s="109"/>
      <c r="AJ401" s="109"/>
      <c r="AK401" s="109"/>
      <c r="AL401" s="109"/>
      <c r="AM401" s="109"/>
      <c r="AN401" s="109"/>
      <c r="AO401" s="109"/>
      <c r="AP401" s="109"/>
      <c r="AQ401" s="109"/>
      <c r="AR401" s="109"/>
      <c r="AS401" s="109"/>
      <c r="AT401" s="109"/>
      <c r="AU401" s="109"/>
      <c r="AV401" s="109"/>
      <c r="AW401" s="109"/>
      <c r="AX401" s="109"/>
      <c r="AY401" s="109"/>
      <c r="AZ401" s="109"/>
    </row>
    <row r="402" spans="1:52" s="130" customFormat="1" ht="15" x14ac:dyDescent="0.25">
      <c r="A402" s="221" t="s">
        <v>177</v>
      </c>
      <c r="B402" s="160">
        <v>2020</v>
      </c>
      <c r="C402" s="1163">
        <f>HLOOKUP('[4]Advanced Controls'!$B$376,[4]TAM_Area!$C$405:$J$454,$B402-2010,FALSE)*'[4]Advanced Controls'!$I$90*'[4]Advanced Controls'!$I$101*10^6/10^9</f>
        <v>2316.7597067079582</v>
      </c>
      <c r="D402" s="1164">
        <f>HLOOKUP('[4]Advanced Controls'!$B$376,[4]TAM_Area!$C$405:$J$454,$B402-2010,FALSE)*'[4]Advanced Controls'!$I$90*'[4]Advanced Controls'!$I$102*10^6/10^9</f>
        <v>3497.3656203075025</v>
      </c>
      <c r="E402" s="1164">
        <f>HLOOKUP('[4]Advanced Controls'!$B$376,[4]TAM_Area!$C$405:$J$454,$B402-2010,FALSE)*'[4]Advanced Controls'!$I$90*'[4]Advanced Controls'!$I$103*10^6/10^9</f>
        <v>1136.1537931084138</v>
      </c>
      <c r="F402" s="1164"/>
      <c r="G402" s="1164"/>
      <c r="H402" s="1318"/>
      <c r="I402" s="1319">
        <f>HLOOKUP('[4]Advanced Controls'!$C$376,[4]TAM_Area!$K$405:$R$454,$B402-2010,FALSE)*'[4]Advanced Controls'!$I$68*'[4]Advanced Controls'!$I$79*10^6/10^9</f>
        <v>852.84668842570557</v>
      </c>
      <c r="J402" s="1320">
        <f>HLOOKUP('[4]Advanced Controls'!$C$376,[4]TAM_Area!$K$405:$R$454,$B402-2010,FALSE)*'[4]Advanced Controls'!$I$68*'[4]Advanced Controls'!$I$80*10^6/10^9</f>
        <v>1308.949454155701</v>
      </c>
      <c r="K402" s="1320">
        <f>HLOOKUP('[4]Advanced Controls'!$C$376,[4]TAM_Area!$K$405:$R$454,$B402-2010,FALSE)*'[4]Advanced Controls'!$I$68*'[4]Advanced Controls'!$I$81*10^6/10^9</f>
        <v>396.74392269571001</v>
      </c>
      <c r="L402" s="1320"/>
      <c r="M402" s="1171"/>
      <c r="N402" s="1321"/>
      <c r="O402" s="1331">
        <f t="shared" si="11"/>
        <v>3169.6063951336637</v>
      </c>
      <c r="P402" s="1332">
        <f t="shared" si="10"/>
        <v>4806.3150744632039</v>
      </c>
      <c r="Q402" s="1332">
        <f t="shared" si="10"/>
        <v>1532.8977158041239</v>
      </c>
      <c r="R402" s="1177"/>
      <c r="S402" s="1177"/>
      <c r="T402" s="1322"/>
      <c r="U402" s="220" t="s">
        <v>169</v>
      </c>
      <c r="V402" s="152"/>
      <c r="W402" s="152"/>
      <c r="X402" s="109"/>
      <c r="Y402" s="109"/>
      <c r="Z402" s="109"/>
      <c r="AA402" s="109"/>
      <c r="AB402" s="109"/>
      <c r="AC402" s="109"/>
      <c r="AD402" s="109"/>
      <c r="AE402" s="109"/>
      <c r="AF402" s="109"/>
      <c r="AG402" s="109"/>
      <c r="AH402" s="109"/>
      <c r="AI402" s="109"/>
      <c r="AJ402" s="109"/>
      <c r="AK402" s="109"/>
      <c r="AL402" s="109"/>
      <c r="AM402" s="109"/>
      <c r="AN402" s="109"/>
      <c r="AO402" s="109"/>
      <c r="AP402" s="109"/>
      <c r="AQ402" s="109"/>
      <c r="AR402" s="109"/>
      <c r="AS402" s="109"/>
      <c r="AT402" s="109"/>
      <c r="AU402" s="109"/>
      <c r="AV402" s="109"/>
      <c r="AW402" s="109"/>
      <c r="AX402" s="109"/>
      <c r="AY402" s="109"/>
      <c r="AZ402" s="109"/>
    </row>
    <row r="403" spans="1:52" s="130" customFormat="1" ht="15" x14ac:dyDescent="0.25">
      <c r="A403" s="221" t="s">
        <v>178</v>
      </c>
      <c r="B403" s="160">
        <v>2021</v>
      </c>
      <c r="C403" s="1163">
        <f>HLOOKUP('[4]Advanced Controls'!$B$376,[4]TAM_Area!$C$405:$J$454,$B403-2010,FALSE)*'[4]Advanced Controls'!$I$90*'[4]Advanced Controls'!$I$101*10^6/10^9</f>
        <v>2331.1357555704681</v>
      </c>
      <c r="D403" s="1164">
        <f>HLOOKUP('[4]Advanced Controls'!$B$376,[4]TAM_Area!$C$405:$J$454,$B403-2010,FALSE)*'[4]Advanced Controls'!$I$90*'[4]Advanced Controls'!$I$102*10^6/10^9</f>
        <v>3519.0676116284108</v>
      </c>
      <c r="E403" s="1164">
        <f>HLOOKUP('[4]Advanced Controls'!$B$376,[4]TAM_Area!$C$405:$J$454,$B403-2010,FALSE)*'[4]Advanced Controls'!$I$90*'[4]Advanced Controls'!$I$103*10^6/10^9</f>
        <v>1143.2038995125274</v>
      </c>
      <c r="F403" s="1164"/>
      <c r="G403" s="1164"/>
      <c r="H403" s="1318"/>
      <c r="I403" s="1319">
        <f>HLOOKUP('[4]Advanced Controls'!$C$376,[4]TAM_Area!$K$405:$R$454,$B403-2010,FALSE)*'[4]Advanced Controls'!$I$68*'[4]Advanced Controls'!$I$79*10^6/10^9</f>
        <v>877.15814046369167</v>
      </c>
      <c r="J403" s="1320">
        <f>HLOOKUP('[4]Advanced Controls'!$C$376,[4]TAM_Area!$K$405:$R$454,$B403-2010,FALSE)*'[4]Advanced Controls'!$I$68*'[4]Advanced Controls'!$I$80*10^6/10^9</f>
        <v>1346.2626809134861</v>
      </c>
      <c r="K403" s="1320">
        <f>HLOOKUP('[4]Advanced Controls'!$C$376,[4]TAM_Area!$K$405:$R$454,$B403-2010,FALSE)*'[4]Advanced Controls'!$I$68*'[4]Advanced Controls'!$I$81*10^6/10^9</f>
        <v>408.05360001389715</v>
      </c>
      <c r="L403" s="1320"/>
      <c r="M403" s="1171"/>
      <c r="N403" s="1321"/>
      <c r="O403" s="1331">
        <f t="shared" si="11"/>
        <v>3208.2938960341598</v>
      </c>
      <c r="P403" s="1332">
        <f t="shared" si="10"/>
        <v>4865.3302925418966</v>
      </c>
      <c r="Q403" s="1332">
        <f t="shared" si="10"/>
        <v>1551.2574995264245</v>
      </c>
      <c r="R403" s="1177"/>
      <c r="S403" s="1177"/>
      <c r="T403" s="1322"/>
      <c r="U403" s="220" t="s">
        <v>169</v>
      </c>
      <c r="V403" s="152"/>
      <c r="W403" s="152"/>
      <c r="X403" s="109"/>
      <c r="Y403" s="109"/>
      <c r="Z403" s="109"/>
      <c r="AA403" s="109"/>
      <c r="AB403" s="109"/>
      <c r="AC403" s="109"/>
      <c r="AD403" s="109"/>
      <c r="AE403" s="109"/>
      <c r="AF403" s="109"/>
      <c r="AG403" s="109"/>
      <c r="AH403" s="109"/>
      <c r="AI403" s="109"/>
      <c r="AJ403" s="109"/>
      <c r="AK403" s="109"/>
      <c r="AL403" s="109"/>
      <c r="AM403" s="109"/>
      <c r="AN403" s="109"/>
      <c r="AO403" s="109"/>
      <c r="AP403" s="109"/>
      <c r="AQ403" s="109"/>
      <c r="AR403" s="109"/>
      <c r="AS403" s="109"/>
      <c r="AT403" s="109"/>
      <c r="AU403" s="109"/>
      <c r="AV403" s="109"/>
      <c r="AW403" s="109"/>
      <c r="AX403" s="109"/>
      <c r="AY403" s="109"/>
      <c r="AZ403" s="109"/>
    </row>
    <row r="404" spans="1:52" ht="15" x14ac:dyDescent="0.25">
      <c r="A404" s="221" t="s">
        <v>179</v>
      </c>
      <c r="B404" s="160">
        <v>2022</v>
      </c>
      <c r="C404" s="1163">
        <f>HLOOKUP('[4]Advanced Controls'!$B$376,[4]TAM_Area!$C$405:$J$454,$B404-2010,FALSE)*'[4]Advanced Controls'!$I$90*'[4]Advanced Controls'!$I$101*10^6/10^9</f>
        <v>2344.5551367519311</v>
      </c>
      <c r="D404" s="1164">
        <f>HLOOKUP('[4]Advanced Controls'!$B$376,[4]TAM_Area!$C$405:$J$454,$B404-2010,FALSE)*'[4]Advanced Controls'!$I$90*'[4]Advanced Controls'!$I$102*10^6/10^9</f>
        <v>3539.3254235430254</v>
      </c>
      <c r="E404" s="1164">
        <f>HLOOKUP('[4]Advanced Controls'!$B$376,[4]TAM_Area!$C$405:$J$454,$B404-2010,FALSE)*'[4]Advanced Controls'!$I$90*'[4]Advanced Controls'!$I$103*10^6/10^9</f>
        <v>1149.7848499608374</v>
      </c>
      <c r="F404" s="1164"/>
      <c r="G404" s="1164"/>
      <c r="H404" s="1318"/>
      <c r="I404" s="1319">
        <f>HLOOKUP('[4]Advanced Controls'!$C$376,[4]TAM_Area!$K$405:$R$454,$B404-2010,FALSE)*'[4]Advanced Controls'!$I$68*'[4]Advanced Controls'!$I$79*10^6/10^9</f>
        <v>900.78102477561038</v>
      </c>
      <c r="J404" s="1320">
        <f>HLOOKUP('[4]Advanced Controls'!$C$376,[4]TAM_Area!$K$405:$R$454,$B404-2010,FALSE)*'[4]Advanced Controls'!$I$68*'[4]Advanced Controls'!$I$80*10^6/10^9</f>
        <v>1382.5190936372637</v>
      </c>
      <c r="K404" s="1320">
        <f>HLOOKUP('[4]Advanced Controls'!$C$376,[4]TAM_Area!$K$405:$R$454,$B404-2010,FALSE)*'[4]Advanced Controls'!$I$68*'[4]Advanced Controls'!$I$81*10^6/10^9</f>
        <v>419.04295591395703</v>
      </c>
      <c r="L404" s="1320"/>
      <c r="M404" s="1171"/>
      <c r="N404" s="1321"/>
      <c r="O404" s="1331">
        <f t="shared" si="11"/>
        <v>3245.3361615275417</v>
      </c>
      <c r="P404" s="1332">
        <f t="shared" si="10"/>
        <v>4921.8445171802887</v>
      </c>
      <c r="Q404" s="1332">
        <f t="shared" si="10"/>
        <v>1568.8278058747944</v>
      </c>
      <c r="R404" s="1177"/>
      <c r="S404" s="1177"/>
      <c r="T404" s="1322"/>
      <c r="U404" s="220" t="s">
        <v>169</v>
      </c>
      <c r="V404" s="152"/>
      <c r="W404" s="152"/>
    </row>
    <row r="405" spans="1:52" ht="15.6" thickBot="1" x14ac:dyDescent="0.3">
      <c r="A405" s="228" t="s">
        <v>180</v>
      </c>
      <c r="B405" s="160">
        <v>2023</v>
      </c>
      <c r="C405" s="1163">
        <f>HLOOKUP('[4]Advanced Controls'!$B$376,[4]TAM_Area!$C$405:$J$454,$B405-2010,FALSE)*'[4]Advanced Controls'!$I$90*'[4]Advanced Controls'!$I$101*10^6/10^9</f>
        <v>2357.0800938123125</v>
      </c>
      <c r="D405" s="1164">
        <f>HLOOKUP('[4]Advanced Controls'!$B$376,[4]TAM_Area!$C$405:$J$454,$B405-2010,FALSE)*'[4]Advanced Controls'!$I$90*'[4]Advanced Controls'!$I$102*10^6/10^9</f>
        <v>3558.233018530962</v>
      </c>
      <c r="E405" s="1164">
        <f>HLOOKUP('[4]Advanced Controls'!$B$376,[4]TAM_Area!$C$405:$J$454,$B405-2010,FALSE)*'[4]Advanced Controls'!$I$90*'[4]Advanced Controls'!$I$103*10^6/10^9</f>
        <v>1155.927169093663</v>
      </c>
      <c r="F405" s="1164"/>
      <c r="G405" s="1164"/>
      <c r="H405" s="1318"/>
      <c r="I405" s="1319">
        <f>HLOOKUP('[4]Advanced Controls'!$C$376,[4]TAM_Area!$K$405:$R$454,$B405-2010,FALSE)*'[4]Advanced Controls'!$I$68*'[4]Advanced Controls'!$I$79*10^6/10^9</f>
        <v>923.73315148532151</v>
      </c>
      <c r="J405" s="1320">
        <f>HLOOKUP('[4]Advanced Controls'!$C$376,[4]TAM_Area!$K$405:$R$454,$B405-2010,FALSE)*'[4]Advanced Controls'!$I$68*'[4]Advanced Controls'!$I$80*10^6/10^9</f>
        <v>1417.7460273125839</v>
      </c>
      <c r="K405" s="1320">
        <f>HLOOKUP('[4]Advanced Controls'!$C$376,[4]TAM_Area!$K$405:$R$454,$B405-2010,FALSE)*'[4]Advanced Controls'!$I$68*'[4]Advanced Controls'!$I$81*10^6/10^9</f>
        <v>429.72027565805899</v>
      </c>
      <c r="L405" s="1320"/>
      <c r="M405" s="1171"/>
      <c r="N405" s="1321"/>
      <c r="O405" s="1331">
        <f t="shared" si="11"/>
        <v>3280.8132452976342</v>
      </c>
      <c r="P405" s="1332">
        <f t="shared" si="10"/>
        <v>4975.9790458435455</v>
      </c>
      <c r="Q405" s="1332">
        <f t="shared" si="10"/>
        <v>1585.6474447517221</v>
      </c>
      <c r="R405" s="1177"/>
      <c r="S405" s="1177"/>
      <c r="T405" s="1322"/>
      <c r="U405" s="220" t="s">
        <v>169</v>
      </c>
      <c r="V405" s="152"/>
      <c r="W405" s="152"/>
    </row>
    <row r="406" spans="1:52" ht="15" x14ac:dyDescent="0.25">
      <c r="A406" s="216" t="s">
        <v>181</v>
      </c>
      <c r="B406" s="160">
        <v>2024</v>
      </c>
      <c r="C406" s="1163">
        <f>HLOOKUP('[4]Advanced Controls'!$B$376,[4]TAM_Area!$C$405:$J$454,$B406-2010,FALSE)*'[4]Advanced Controls'!$I$90*'[4]Advanced Controls'!$I$101*10^6/10^9</f>
        <v>2368.7166490911432</v>
      </c>
      <c r="D406" s="1164">
        <f>HLOOKUP('[4]Advanced Controls'!$B$376,[4]TAM_Area!$C$405:$J$454,$B406-2010,FALSE)*'[4]Advanced Controls'!$I$90*'[4]Advanced Controls'!$I$102*10^6/10^9</f>
        <v>3575.7994878774184</v>
      </c>
      <c r="E406" s="1164">
        <f>HLOOKUP('[4]Advanced Controls'!$B$376,[4]TAM_Area!$C$405:$J$454,$B406-2010,FALSE)*'[4]Advanced Controls'!$I$90*'[4]Advanced Controls'!$I$103*10^6/10^9</f>
        <v>1161.6338103048681</v>
      </c>
      <c r="F406" s="1164"/>
      <c r="G406" s="1164"/>
      <c r="H406" s="1318"/>
      <c r="I406" s="1319">
        <f>HLOOKUP('[4]Advanced Controls'!$C$376,[4]TAM_Area!$K$405:$R$454,$B406-2010,FALSE)*'[4]Advanced Controls'!$I$68*'[4]Advanced Controls'!$I$79*10^6/10^9</f>
        <v>946.00808966010231</v>
      </c>
      <c r="J406" s="1320">
        <f>HLOOKUP('[4]Advanced Controls'!$C$376,[4]TAM_Area!$K$405:$R$454,$B406-2010,FALSE)*'[4]Advanced Controls'!$I$68*'[4]Advanced Controls'!$I$80*10^6/10^9</f>
        <v>1451.9336117412138</v>
      </c>
      <c r="K406" s="1320">
        <f>HLOOKUP('[4]Advanced Controls'!$C$376,[4]TAM_Area!$K$405:$R$454,$B406-2010,FALSE)*'[4]Advanced Controls'!$I$68*'[4]Advanced Controls'!$I$81*10^6/10^9</f>
        <v>440.08256757899062</v>
      </c>
      <c r="L406" s="1320"/>
      <c r="M406" s="1171"/>
      <c r="N406" s="1321"/>
      <c r="O406" s="1331">
        <f t="shared" si="11"/>
        <v>3314.7247387512452</v>
      </c>
      <c r="P406" s="1332">
        <f t="shared" si="10"/>
        <v>5027.733099618632</v>
      </c>
      <c r="Q406" s="1332">
        <f t="shared" si="10"/>
        <v>1601.7163778838587</v>
      </c>
      <c r="R406" s="1177"/>
      <c r="S406" s="1177"/>
      <c r="T406" s="1322"/>
      <c r="U406" s="220" t="s">
        <v>169</v>
      </c>
      <c r="V406" s="152"/>
      <c r="W406" s="152"/>
    </row>
    <row r="407" spans="1:52" ht="15" x14ac:dyDescent="0.25">
      <c r="A407" s="221" t="s">
        <v>182</v>
      </c>
      <c r="B407" s="160">
        <v>2025</v>
      </c>
      <c r="C407" s="1163">
        <f>HLOOKUP('[4]Advanced Controls'!$B$376,[4]TAM_Area!$C$405:$J$454,$B407-2010,FALSE)*'[4]Advanced Controls'!$I$90*'[4]Advanced Controls'!$I$101*10^6/10^9</f>
        <v>2379.4740762713977</v>
      </c>
      <c r="D407" s="1164">
        <f>HLOOKUP('[4]Advanced Controls'!$B$376,[4]TAM_Area!$C$405:$J$454,$B407-2010,FALSE)*'[4]Advanced Controls'!$I$90*'[4]Advanced Controls'!$I$102*10^6/10^9</f>
        <v>3592.0388310748381</v>
      </c>
      <c r="E407" s="1164">
        <f>HLOOKUP('[4]Advanced Controls'!$B$376,[4]TAM_Area!$C$405:$J$454,$B407-2010,FALSE)*'[4]Advanced Controls'!$I$90*'[4]Advanced Controls'!$I$103*10^6/10^9</f>
        <v>1166.9093214679581</v>
      </c>
      <c r="F407" s="1164"/>
      <c r="G407" s="1164"/>
      <c r="H407" s="1318"/>
      <c r="I407" s="1319">
        <f>HLOOKUP('[4]Advanced Controls'!$C$376,[4]TAM_Area!$K$405:$R$454,$B407-2010,FALSE)*'[4]Advanced Controls'!$I$68*'[4]Advanced Controls'!$I$79*10^6/10^9</f>
        <v>967.60238694215502</v>
      </c>
      <c r="J407" s="1320">
        <f>HLOOKUP('[4]Advanced Controls'!$C$376,[4]TAM_Area!$K$405:$R$454,$B407-2010,FALSE)*'[4]Advanced Controls'!$I$68*'[4]Advanced Controls'!$I$80*10^6/10^9</f>
        <v>1485.0765482429615</v>
      </c>
      <c r="K407" s="1320">
        <f>HLOOKUP('[4]Advanced Controls'!$C$376,[4]TAM_Area!$K$405:$R$454,$B407-2010,FALSE)*'[4]Advanced Controls'!$I$68*'[4]Advanced Controls'!$I$81*10^6/10^9</f>
        <v>450.12822564134854</v>
      </c>
      <c r="L407" s="1320"/>
      <c r="M407" s="1171"/>
      <c r="N407" s="1321"/>
      <c r="O407" s="1331">
        <f t="shared" si="11"/>
        <v>3347.0764632135529</v>
      </c>
      <c r="P407" s="1332">
        <f t="shared" si="10"/>
        <v>5077.1153793178</v>
      </c>
      <c r="Q407" s="1332">
        <f t="shared" si="10"/>
        <v>1617.0375471093066</v>
      </c>
      <c r="R407" s="1177"/>
      <c r="S407" s="1177"/>
      <c r="T407" s="1322"/>
      <c r="U407" s="220" t="s">
        <v>169</v>
      </c>
      <c r="V407" s="152"/>
      <c r="W407" s="152"/>
    </row>
    <row r="408" spans="1:52" ht="15" x14ac:dyDescent="0.25">
      <c r="A408" s="221" t="s">
        <v>183</v>
      </c>
      <c r="B408" s="160">
        <v>2026</v>
      </c>
      <c r="C408" s="1163">
        <f>HLOOKUP('[4]Advanced Controls'!$B$376,[4]TAM_Area!$C$405:$J$454,$B408-2010,FALSE)*'[4]Advanced Controls'!$I$90*'[4]Advanced Controls'!$I$101*10^6/10^9</f>
        <v>2389.4096311722624</v>
      </c>
      <c r="D408" s="1164">
        <f>HLOOKUP('[4]Advanced Controls'!$B$376,[4]TAM_Area!$C$405:$J$454,$B408-2010,FALSE)*'[4]Advanced Controls'!$I$90*'[4]Advanced Controls'!$I$102*10^6/10^9</f>
        <v>3607.0374811412867</v>
      </c>
      <c r="E408" s="1164">
        <f>HLOOKUP('[4]Advanced Controls'!$B$376,[4]TAM_Area!$C$405:$J$454,$B408-2010,FALSE)*'[4]Advanced Controls'!$I$90*'[4]Advanced Controls'!$I$103*10^6/10^9</f>
        <v>1171.7817812032379</v>
      </c>
      <c r="F408" s="1164"/>
      <c r="G408" s="1164"/>
      <c r="H408" s="1318"/>
      <c r="I408" s="1319">
        <f>HLOOKUP('[4]Advanced Controls'!$C$376,[4]TAM_Area!$K$405:$R$454,$B408-2010,FALSE)*'[4]Advanced Controls'!$I$68*'[4]Advanced Controls'!$I$79*10^6/10^9</f>
        <v>988.53867541528393</v>
      </c>
      <c r="J408" s="1320">
        <f>HLOOKUP('[4]Advanced Controls'!$C$376,[4]TAM_Area!$K$405:$R$454,$B408-2010,FALSE)*'[4]Advanced Controls'!$I$68*'[4]Advanced Controls'!$I$80*10^6/10^9</f>
        <v>1517.2095725495167</v>
      </c>
      <c r="K408" s="1320">
        <f>HLOOKUP('[4]Advanced Controls'!$C$376,[4]TAM_Area!$K$405:$R$454,$B408-2010,FALSE)*'[4]Advanced Controls'!$I$68*'[4]Advanced Controls'!$I$81*10^6/10^9</f>
        <v>459.86777828105096</v>
      </c>
      <c r="L408" s="1320"/>
      <c r="M408" s="1171"/>
      <c r="N408" s="1321"/>
      <c r="O408" s="1331">
        <f t="shared" si="11"/>
        <v>3377.9483065875465</v>
      </c>
      <c r="P408" s="1332">
        <f t="shared" si="10"/>
        <v>5124.2470536908031</v>
      </c>
      <c r="Q408" s="1332">
        <f t="shared" si="10"/>
        <v>1631.6495594842888</v>
      </c>
      <c r="R408" s="1177"/>
      <c r="S408" s="1177"/>
      <c r="T408" s="1322"/>
      <c r="U408" s="220" t="s">
        <v>169</v>
      </c>
      <c r="V408" s="152"/>
      <c r="W408" s="152"/>
    </row>
    <row r="409" spans="1:52" ht="15" x14ac:dyDescent="0.25">
      <c r="A409" s="221" t="s">
        <v>184</v>
      </c>
      <c r="B409" s="160">
        <v>2027</v>
      </c>
      <c r="C409" s="1163">
        <f>HLOOKUP('[4]Advanced Controls'!$B$376,[4]TAM_Area!$C$405:$J$454,$B409-2010,FALSE)*'[4]Advanced Controls'!$I$90*'[4]Advanced Controls'!$I$101*10^6/10^9</f>
        <v>2398.5849839407406</v>
      </c>
      <c r="D409" s="1164">
        <f>HLOOKUP('[4]Advanced Controls'!$B$376,[4]TAM_Area!$C$405:$J$454,$B409-2010,FALSE)*'[4]Advanced Controls'!$I$90*'[4]Advanced Controls'!$I$102*10^6/10^9</f>
        <v>3620.888534935842</v>
      </c>
      <c r="E409" s="1164">
        <f>HLOOKUP('[4]Advanced Controls'!$B$376,[4]TAM_Area!$C$405:$J$454,$B409-2010,FALSE)*'[4]Advanced Controls'!$I$90*'[4]Advanced Controls'!$I$103*10^6/10^9</f>
        <v>1176.2814329456396</v>
      </c>
      <c r="F409" s="1164"/>
      <c r="G409" s="1164"/>
      <c r="H409" s="1318"/>
      <c r="I409" s="1319">
        <f>HLOOKUP('[4]Advanced Controls'!$C$376,[4]TAM_Area!$K$405:$R$454,$B409-2010,FALSE)*'[4]Advanced Controls'!$I$68*'[4]Advanced Controls'!$I$79*10^6/10^9</f>
        <v>1008.8452913716035</v>
      </c>
      <c r="J409" s="1320">
        <f>HLOOKUP('[4]Advanced Controls'!$C$376,[4]TAM_Area!$K$405:$R$454,$B409-2010,FALSE)*'[4]Advanced Controls'!$I$68*'[4]Advanced Controls'!$I$80*10^6/10^9</f>
        <v>1548.3761752138705</v>
      </c>
      <c r="K409" s="1320">
        <f>HLOOKUP('[4]Advanced Controls'!$C$376,[4]TAM_Area!$K$405:$R$454,$B409-2010,FALSE)*'[4]Advanced Controls'!$I$68*'[4]Advanced Controls'!$I$81*10^6/10^9</f>
        <v>469.31440752933628</v>
      </c>
      <c r="L409" s="1320"/>
      <c r="M409" s="1171"/>
      <c r="N409" s="1321"/>
      <c r="O409" s="1331">
        <f t="shared" si="11"/>
        <v>3407.4302753123438</v>
      </c>
      <c r="P409" s="1332">
        <f t="shared" si="10"/>
        <v>5169.2647101497123</v>
      </c>
      <c r="Q409" s="1332">
        <f t="shared" si="10"/>
        <v>1645.5958404749758</v>
      </c>
      <c r="R409" s="1177"/>
      <c r="S409" s="1177"/>
      <c r="T409" s="1322"/>
      <c r="U409" s="220" t="s">
        <v>169</v>
      </c>
      <c r="V409" s="152"/>
      <c r="W409" s="152"/>
    </row>
    <row r="410" spans="1:52" ht="15" x14ac:dyDescent="0.25">
      <c r="A410" s="221" t="s">
        <v>185</v>
      </c>
      <c r="B410" s="160">
        <v>2028</v>
      </c>
      <c r="C410" s="1163">
        <f>HLOOKUP('[4]Advanced Controls'!$B$376,[4]TAM_Area!$C$405:$J$454,$B410-2010,FALSE)*'[4]Advanced Controls'!$I$90*'[4]Advanced Controls'!$I$101*10^6/10^9</f>
        <v>2407.0032723233057</v>
      </c>
      <c r="D410" s="1164">
        <f>HLOOKUP('[4]Advanced Controls'!$B$376,[4]TAM_Area!$C$405:$J$454,$B410-2010,FALSE)*'[4]Advanced Controls'!$I$90*'[4]Advanced Controls'!$I$102*10^6/10^9</f>
        <v>3633.5967291804895</v>
      </c>
      <c r="E410" s="1164">
        <f>HLOOKUP('[4]Advanced Controls'!$B$376,[4]TAM_Area!$C$405:$J$454,$B410-2010,FALSE)*'[4]Advanced Controls'!$I$90*'[4]Advanced Controls'!$I$103*10^6/10^9</f>
        <v>1180.4098154661226</v>
      </c>
      <c r="F410" s="1164"/>
      <c r="G410" s="1164"/>
      <c r="H410" s="1318"/>
      <c r="I410" s="1319">
        <f>HLOOKUP('[4]Advanced Controls'!$C$376,[4]TAM_Area!$K$405:$R$454,$B410-2010,FALSE)*'[4]Advanced Controls'!$I$68*'[4]Advanced Controls'!$I$79*10^6/10^9</f>
        <v>1028.5231429289524</v>
      </c>
      <c r="J410" s="1320">
        <f>HLOOKUP('[4]Advanced Controls'!$C$376,[4]TAM_Area!$K$405:$R$454,$B410-2010,FALSE)*'[4]Advanced Controls'!$I$68*'[4]Advanced Controls'!$I$80*10^6/10^9</f>
        <v>1578.5777500156616</v>
      </c>
      <c r="K410" s="1320">
        <f>HLOOKUP('[4]Advanced Controls'!$C$376,[4]TAM_Area!$K$405:$R$454,$B410-2010,FALSE)*'[4]Advanced Controls'!$I$68*'[4]Advanced Controls'!$I$81*10^6/10^9</f>
        <v>478.468535842243</v>
      </c>
      <c r="L410" s="1320"/>
      <c r="M410" s="1171"/>
      <c r="N410" s="1321"/>
      <c r="O410" s="1331">
        <f t="shared" si="11"/>
        <v>3435.5264152522582</v>
      </c>
      <c r="P410" s="1332">
        <f t="shared" si="10"/>
        <v>5212.174479196151</v>
      </c>
      <c r="Q410" s="1332">
        <f t="shared" si="10"/>
        <v>1658.8783513083656</v>
      </c>
      <c r="R410" s="1177"/>
      <c r="S410" s="1177"/>
      <c r="T410" s="1322"/>
      <c r="U410" s="220" t="s">
        <v>169</v>
      </c>
      <c r="V410" s="152"/>
      <c r="W410" s="152"/>
    </row>
    <row r="411" spans="1:52" ht="15.6" thickBot="1" x14ac:dyDescent="0.3">
      <c r="A411" s="228" t="s">
        <v>186</v>
      </c>
      <c r="B411" s="160">
        <v>2029</v>
      </c>
      <c r="C411" s="1163">
        <f>HLOOKUP('[4]Advanced Controls'!$B$376,[4]TAM_Area!$C$405:$J$454,$B411-2010,FALSE)*'[4]Advanced Controls'!$I$90*'[4]Advanced Controls'!$I$101*10^6/10^9</f>
        <v>2414.6521443341849</v>
      </c>
      <c r="D411" s="1164">
        <f>HLOOKUP('[4]Advanced Controls'!$B$376,[4]TAM_Area!$C$405:$J$454,$B411-2010,FALSE)*'[4]Advanced Controls'!$I$90*'[4]Advanced Controls'!$I$102*10^6/10^9</f>
        <v>3645.1434173965904</v>
      </c>
      <c r="E411" s="1164">
        <f>HLOOKUP('[4]Advanced Controls'!$B$376,[4]TAM_Area!$C$405:$J$454,$B411-2010,FALSE)*'[4]Advanced Controls'!$I$90*'[4]Advanced Controls'!$I$103*10^6/10^9</f>
        <v>1184.1608712717805</v>
      </c>
      <c r="F411" s="1164"/>
      <c r="G411" s="1164"/>
      <c r="H411" s="1318"/>
      <c r="I411" s="1319">
        <f>HLOOKUP('[4]Advanced Controls'!$C$376,[4]TAM_Area!$K$405:$R$454,$B411-2010,FALSE)*'[4]Advanced Controls'!$I$68*'[4]Advanced Controls'!$I$79*10^6/10^9</f>
        <v>1047.5659160114715</v>
      </c>
      <c r="J411" s="1320">
        <f>HLOOKUP('[4]Advanced Controls'!$C$376,[4]TAM_Area!$K$405:$R$454,$B411-2010,FALSE)*'[4]Advanced Controls'!$I$68*'[4]Advanced Controls'!$I$80*10^6/10^9</f>
        <v>1607.8046061086202</v>
      </c>
      <c r="K411" s="1320">
        <f>HLOOKUP('[4]Advanced Controls'!$C$376,[4]TAM_Area!$K$405:$R$454,$B411-2010,FALSE)*'[4]Advanced Controls'!$I$68*'[4]Advanced Controls'!$I$81*10^6/10^9</f>
        <v>487.32722591432281</v>
      </c>
      <c r="L411" s="1320"/>
      <c r="M411" s="1171"/>
      <c r="N411" s="1321"/>
      <c r="O411" s="1331">
        <f t="shared" si="11"/>
        <v>3462.2180603456563</v>
      </c>
      <c r="P411" s="1332">
        <f t="shared" si="10"/>
        <v>5252.9480235052106</v>
      </c>
      <c r="Q411" s="1332">
        <f t="shared" si="10"/>
        <v>1671.4880971861032</v>
      </c>
      <c r="R411" s="1177"/>
      <c r="S411" s="1177"/>
      <c r="T411" s="1322"/>
      <c r="U411" s="220" t="s">
        <v>169</v>
      </c>
      <c r="V411" s="152"/>
      <c r="W411" s="152"/>
    </row>
    <row r="412" spans="1:52" ht="15" x14ac:dyDescent="0.25">
      <c r="A412" s="178" t="s">
        <v>187</v>
      </c>
      <c r="B412" s="160">
        <v>2030</v>
      </c>
      <c r="C412" s="1163">
        <f>HLOOKUP('[4]Advanced Controls'!$B$376,[4]TAM_Area!$C$405:$J$454,$B412-2010,FALSE)*'[4]Advanced Controls'!$I$90*'[4]Advanced Controls'!$I$101*10^6/10^9</f>
        <v>2421.5260614953436</v>
      </c>
      <c r="D412" s="1164">
        <f>HLOOKUP('[4]Advanced Controls'!$B$376,[4]TAM_Area!$C$405:$J$454,$B412-2010,FALSE)*'[4]Advanced Controls'!$I$90*'[4]Advanced Controls'!$I$102*10^6/10^9</f>
        <v>3655.5202387331619</v>
      </c>
      <c r="E412" s="1164">
        <f>HLOOKUP('[4]Advanced Controls'!$B$376,[4]TAM_Area!$C$405:$J$454,$B412-2010,FALSE)*'[4]Advanced Controls'!$I$90*'[4]Advanced Controls'!$I$103*10^6/10^9</f>
        <v>1187.5318842575255</v>
      </c>
      <c r="F412" s="1164"/>
      <c r="G412" s="1164"/>
      <c r="H412" s="1318"/>
      <c r="I412" s="1319">
        <f>HLOOKUP('[4]Advanced Controls'!$C$376,[4]TAM_Area!$K$405:$R$454,$B412-2010,FALSE)*'[4]Advanced Controls'!$I$68*'[4]Advanced Controls'!$I$79*10^6/10^9</f>
        <v>1065.9704849350735</v>
      </c>
      <c r="J412" s="1320">
        <f>HLOOKUP('[4]Advanced Controls'!$C$376,[4]TAM_Area!$K$405:$R$454,$B412-2010,FALSE)*'[4]Advanced Controls'!$I$68*'[4]Advanced Controls'!$I$80*10^6/10^9</f>
        <v>1636.0519461915012</v>
      </c>
      <c r="K412" s="1320">
        <f>HLOOKUP('[4]Advanced Controls'!$C$376,[4]TAM_Area!$K$405:$R$454,$B412-2010,FALSE)*'[4]Advanced Controls'!$I$68*'[4]Advanced Controls'!$I$81*10^6/10^9</f>
        <v>495.8890236786458</v>
      </c>
      <c r="L412" s="1320"/>
      <c r="M412" s="1171"/>
      <c r="N412" s="1321"/>
      <c r="O412" s="1331">
        <f t="shared" si="11"/>
        <v>3487.4965464304169</v>
      </c>
      <c r="P412" s="1332">
        <f t="shared" si="10"/>
        <v>5291.5721849246629</v>
      </c>
      <c r="Q412" s="1332">
        <f t="shared" si="10"/>
        <v>1683.4209079361713</v>
      </c>
      <c r="R412" s="1177"/>
      <c r="S412" s="1177"/>
      <c r="T412" s="1322"/>
      <c r="U412" s="220" t="s">
        <v>169</v>
      </c>
      <c r="V412" s="152"/>
      <c r="W412" s="152"/>
    </row>
    <row r="413" spans="1:52" ht="15" x14ac:dyDescent="0.25">
      <c r="A413" s="179" t="s">
        <v>188</v>
      </c>
      <c r="B413" s="160">
        <v>2031</v>
      </c>
      <c r="C413" s="1163">
        <f>HLOOKUP('[4]Advanced Controls'!$B$376,[4]TAM_Area!$C$405:$J$454,$B413-2010,FALSE)*'[4]Advanced Controls'!$I$90*'[4]Advanced Controls'!$I$101*10^6/10^9</f>
        <v>2427.6415968580172</v>
      </c>
      <c r="D413" s="1164">
        <f>HLOOKUP('[4]Advanced Controls'!$B$376,[4]TAM_Area!$C$405:$J$454,$B413-2010,FALSE)*'[4]Advanced Controls'!$I$90*'[4]Advanced Controls'!$I$102*10^6/10^9</f>
        <v>3664.7522117622439</v>
      </c>
      <c r="E413" s="1164">
        <f>HLOOKUP('[4]Advanced Controls'!$B$376,[4]TAM_Area!$C$405:$J$454,$B413-2010,FALSE)*'[4]Advanced Controls'!$I$90*'[4]Advanced Controls'!$I$103*10^6/10^9</f>
        <v>1190.5309819537915</v>
      </c>
      <c r="F413" s="1164"/>
      <c r="G413" s="1164"/>
      <c r="H413" s="1318"/>
      <c r="I413" s="1319">
        <f>HLOOKUP('[4]Advanced Controls'!$C$376,[4]TAM_Area!$K$405:$R$454,$B413-2010,FALSE)*'[4]Advanced Controls'!$I$68*'[4]Advanced Controls'!$I$79*10^6/10^9</f>
        <v>1083.7443908449213</v>
      </c>
      <c r="J413" s="1320">
        <f>HLOOKUP('[4]Advanced Controls'!$C$376,[4]TAM_Area!$K$405:$R$454,$B413-2010,FALSE)*'[4]Advanced Controls'!$I$68*'[4]Advanced Controls'!$I$80*10^6/10^9</f>
        <v>1663.3313444170553</v>
      </c>
      <c r="K413" s="1320">
        <f>HLOOKUP('[4]Advanced Controls'!$C$376,[4]TAM_Area!$K$405:$R$454,$B413-2010,FALSE)*'[4]Advanced Controls'!$I$68*'[4]Advanced Controls'!$I$81*10^6/10^9</f>
        <v>504.15743727278698</v>
      </c>
      <c r="L413" s="1320"/>
      <c r="M413" s="1171"/>
      <c r="N413" s="1321"/>
      <c r="O413" s="1331">
        <f t="shared" si="11"/>
        <v>3511.3859877029386</v>
      </c>
      <c r="P413" s="1332">
        <f t="shared" si="10"/>
        <v>5328.0835561792992</v>
      </c>
      <c r="Q413" s="1332">
        <f t="shared" si="10"/>
        <v>1694.6884192265784</v>
      </c>
      <c r="R413" s="1177"/>
      <c r="S413" s="1177"/>
      <c r="T413" s="1322"/>
      <c r="U413" s="220" t="s">
        <v>169</v>
      </c>
      <c r="V413" s="152"/>
      <c r="W413" s="152"/>
    </row>
    <row r="414" spans="1:52" ht="15.6" thickBot="1" x14ac:dyDescent="0.3">
      <c r="A414" s="180" t="s">
        <v>189</v>
      </c>
      <c r="B414" s="160">
        <v>2032</v>
      </c>
      <c r="C414" s="1163">
        <f>HLOOKUP('[4]Advanced Controls'!$B$376,[4]TAM_Area!$C$405:$J$454,$B414-2010,FALSE)*'[4]Advanced Controls'!$I$90*'[4]Advanced Controls'!$I$101*10^6/10^9</f>
        <v>2433.0491767383628</v>
      </c>
      <c r="D414" s="1164">
        <f>HLOOKUP('[4]Advanced Controls'!$B$376,[4]TAM_Area!$C$405:$J$454,$B414-2010,FALSE)*'[4]Advanced Controls'!$I$90*'[4]Advanced Controls'!$I$102*10^6/10^9</f>
        <v>3672.9154597278516</v>
      </c>
      <c r="E414" s="1164">
        <f>HLOOKUP('[4]Advanced Controls'!$B$376,[4]TAM_Area!$C$405:$J$454,$B414-2010,FALSE)*'[4]Advanced Controls'!$I$90*'[4]Advanced Controls'!$I$103*10^6/10^9</f>
        <v>1193.1828937488744</v>
      </c>
      <c r="F414" s="1164"/>
      <c r="G414" s="1164"/>
      <c r="H414" s="1318"/>
      <c r="I414" s="1319">
        <f>HLOOKUP('[4]Advanced Controls'!$C$376,[4]TAM_Area!$K$405:$R$454,$B414-2010,FALSE)*'[4]Advanced Controls'!$I$68*'[4]Advanced Controls'!$I$79*10^6/10^9</f>
        <v>1100.9120514135659</v>
      </c>
      <c r="J414" s="1320">
        <f>HLOOKUP('[4]Advanced Controls'!$C$376,[4]TAM_Area!$K$405:$R$454,$B414-2010,FALSE)*'[4]Advanced Controls'!$I$68*'[4]Advanced Controls'!$I$80*10^6/10^9</f>
        <v>1689.6802770393285</v>
      </c>
      <c r="K414" s="1320">
        <f>HLOOKUP('[4]Advanced Controls'!$C$376,[4]TAM_Area!$K$405:$R$454,$B414-2010,FALSE)*'[4]Advanced Controls'!$I$68*'[4]Advanced Controls'!$I$81*10^6/10^9</f>
        <v>512.14382578780305</v>
      </c>
      <c r="L414" s="1320"/>
      <c r="M414" s="1171"/>
      <c r="N414" s="1321"/>
      <c r="O414" s="1331">
        <f t="shared" si="11"/>
        <v>3533.9612281519285</v>
      </c>
      <c r="P414" s="1332">
        <f t="shared" si="10"/>
        <v>5362.5957367671799</v>
      </c>
      <c r="Q414" s="1332">
        <f t="shared" si="10"/>
        <v>1705.3267195366775</v>
      </c>
      <c r="R414" s="1177"/>
      <c r="S414" s="1177"/>
      <c r="T414" s="1322"/>
      <c r="U414" s="220" t="s">
        <v>169</v>
      </c>
      <c r="V414" s="152"/>
      <c r="W414" s="152"/>
    </row>
    <row r="415" spans="1:52" ht="15" x14ac:dyDescent="0.25">
      <c r="B415" s="160">
        <v>2033</v>
      </c>
      <c r="C415" s="1163">
        <f>HLOOKUP('[4]Advanced Controls'!$B$376,[4]TAM_Area!$C$405:$J$454,$B415-2010,FALSE)*'[4]Advanced Controls'!$I$90*'[4]Advanced Controls'!$I$101*10^6/10^9</f>
        <v>2437.8318208322821</v>
      </c>
      <c r="D415" s="1164">
        <f>HLOOKUP('[4]Advanced Controls'!$B$376,[4]TAM_Area!$C$405:$J$454,$B415-2010,FALSE)*'[4]Advanced Controls'!$I$90*'[4]Advanced Controls'!$I$102*10^6/10^9</f>
        <v>3680.1353086313916</v>
      </c>
      <c r="E415" s="1164">
        <f>HLOOKUP('[4]Advanced Controls'!$B$376,[4]TAM_Area!$C$405:$J$454,$B415-2010,FALSE)*'[4]Advanced Controls'!$I$90*'[4]Advanced Controls'!$I$103*10^6/10^9</f>
        <v>1195.5283330331736</v>
      </c>
      <c r="F415" s="1164"/>
      <c r="G415" s="1164"/>
      <c r="H415" s="1318"/>
      <c r="I415" s="1319">
        <f>HLOOKUP('[4]Advanced Controls'!$C$376,[4]TAM_Area!$K$405:$R$454,$B415-2010,FALSE)*'[4]Advanced Controls'!$I$68*'[4]Advanced Controls'!$I$79*10^6/10^9</f>
        <v>1117.5143222374786</v>
      </c>
      <c r="J415" s="1320">
        <f>HLOOKUP('[4]Advanced Controls'!$C$376,[4]TAM_Area!$K$405:$R$454,$B415-2010,FALSE)*'[4]Advanced Controls'!$I$68*'[4]Advanced Controls'!$I$80*10^6/10^9</f>
        <v>1715.1614492448755</v>
      </c>
      <c r="K415" s="1320">
        <f>HLOOKUP('[4]Advanced Controls'!$C$376,[4]TAM_Area!$K$405:$R$454,$B415-2010,FALSE)*'[4]Advanced Controls'!$I$68*'[4]Advanced Controls'!$I$81*10^6/10^9</f>
        <v>519.86719523008173</v>
      </c>
      <c r="L415" s="1320"/>
      <c r="M415" s="1171"/>
      <c r="N415" s="1321"/>
      <c r="O415" s="1331">
        <f t="shared" si="11"/>
        <v>3555.3461430697607</v>
      </c>
      <c r="P415" s="1332">
        <f t="shared" si="10"/>
        <v>5395.2967578762673</v>
      </c>
      <c r="Q415" s="1332">
        <f t="shared" si="10"/>
        <v>1715.3955282632553</v>
      </c>
      <c r="R415" s="1177"/>
      <c r="S415" s="1177"/>
      <c r="T415" s="1322"/>
      <c r="U415" s="220" t="s">
        <v>169</v>
      </c>
      <c r="V415" s="152"/>
      <c r="W415" s="152"/>
    </row>
    <row r="416" spans="1:52" ht="15" x14ac:dyDescent="0.25">
      <c r="B416" s="160">
        <v>2034</v>
      </c>
      <c r="C416" s="1163">
        <f>HLOOKUP('[4]Advanced Controls'!$B$376,[4]TAM_Area!$C$405:$J$454,$B416-2010,FALSE)*'[4]Advanced Controls'!$I$90*'[4]Advanced Controls'!$I$101*10^6/10^9</f>
        <v>2442.0944448155819</v>
      </c>
      <c r="D416" s="1164">
        <f>HLOOKUP('[4]Advanced Controls'!$B$376,[4]TAM_Area!$C$405:$J$454,$B416-2010,FALSE)*'[4]Advanced Controls'!$I$90*'[4]Advanced Controls'!$I$102*10^6/10^9</f>
        <v>3686.5701385053426</v>
      </c>
      <c r="E416" s="1164">
        <f>HLOOKUP('[4]Advanced Controls'!$B$376,[4]TAM_Area!$C$405:$J$454,$B416-2010,FALSE)*'[4]Advanced Controls'!$I$90*'[4]Advanced Controls'!$I$103*10^6/10^9</f>
        <v>1197.618751125822</v>
      </c>
      <c r="F416" s="1164"/>
      <c r="G416" s="1164"/>
      <c r="H416" s="1318"/>
      <c r="I416" s="1319">
        <f>HLOOKUP('[4]Advanced Controls'!$C$376,[4]TAM_Area!$K$405:$R$454,$B416-2010,FALSE)*'[4]Advanced Controls'!$I$68*'[4]Advanced Controls'!$I$79*10^6/10^9</f>
        <v>1133.6044306395174</v>
      </c>
      <c r="J416" s="1320">
        <f>HLOOKUP('[4]Advanced Controls'!$C$376,[4]TAM_Area!$K$405:$R$454,$B416-2010,FALSE)*'[4]Advanced Controls'!$I$68*'[4]Advanced Controls'!$I$80*10^6/10^9</f>
        <v>1739.8565543510838</v>
      </c>
      <c r="K416" s="1320">
        <f>HLOOKUP('[4]Advanced Controls'!$C$376,[4]TAM_Area!$K$405:$R$454,$B416-2010,FALSE)*'[4]Advanced Controls'!$I$68*'[4]Advanced Controls'!$I$81*10^6/10^9</f>
        <v>527.35230692795051</v>
      </c>
      <c r="L416" s="1320"/>
      <c r="M416" s="1171"/>
      <c r="N416" s="1321"/>
      <c r="O416" s="1331">
        <f t="shared" si="11"/>
        <v>3575.6988754550994</v>
      </c>
      <c r="P416" s="1332">
        <f t="shared" si="10"/>
        <v>5426.4266928564266</v>
      </c>
      <c r="Q416" s="1332">
        <f t="shared" si="10"/>
        <v>1724.9710580537726</v>
      </c>
      <c r="R416" s="1177"/>
      <c r="S416" s="1177"/>
      <c r="T416" s="1322"/>
      <c r="U416" s="220" t="s">
        <v>169</v>
      </c>
      <c r="V416" s="152"/>
      <c r="W416" s="152"/>
    </row>
    <row r="417" spans="2:23" ht="15" x14ac:dyDescent="0.25">
      <c r="B417" s="160">
        <v>2035</v>
      </c>
      <c r="C417" s="1163">
        <f>HLOOKUP('[4]Advanced Controls'!$B$376,[4]TAM_Area!$C$405:$J$454,$B417-2010,FALSE)*'[4]Advanced Controls'!$I$90*'[4]Advanced Controls'!$I$101*10^6/10^9</f>
        <v>2445.9186541210702</v>
      </c>
      <c r="D417" s="1164">
        <f>HLOOKUP('[4]Advanced Controls'!$B$376,[4]TAM_Area!$C$405:$J$454,$B417-2010,FALSE)*'[4]Advanced Controls'!$I$90*'[4]Advanced Controls'!$I$102*10^6/10^9</f>
        <v>3692.3431403885975</v>
      </c>
      <c r="E417" s="1164">
        <f>HLOOKUP('[4]Advanced Controls'!$B$376,[4]TAM_Area!$C$405:$J$454,$B417-2010,FALSE)*'[4]Advanced Controls'!$I$90*'[4]Advanced Controls'!$I$103*10^6/10^9</f>
        <v>1199.4941678535431</v>
      </c>
      <c r="F417" s="1164"/>
      <c r="G417" s="1164"/>
      <c r="H417" s="1318"/>
      <c r="I417" s="1319">
        <f>HLOOKUP('[4]Advanced Controls'!$C$376,[4]TAM_Area!$K$405:$R$454,$B417-2010,FALSE)*'[4]Advanced Controls'!$I$68*'[4]Advanced Controls'!$I$79*10^6/10^9</f>
        <v>1149.2265543660321</v>
      </c>
      <c r="J417" s="1320">
        <f>HLOOKUP('[4]Advanced Controls'!$C$376,[4]TAM_Area!$K$405:$R$454,$B417-2010,FALSE)*'[4]Advanced Controls'!$I$68*'[4]Advanced Controls'!$I$80*10^6/10^9</f>
        <v>1763.8333963815326</v>
      </c>
      <c r="K417" s="1320">
        <f>HLOOKUP('[4]Advanced Controls'!$C$376,[4]TAM_Area!$K$405:$R$454,$B417-2010,FALSE)*'[4]Advanced Controls'!$I$68*'[4]Advanced Controls'!$I$81*10^6/10^9</f>
        <v>534.6197123505317</v>
      </c>
      <c r="L417" s="1320"/>
      <c r="M417" s="1171"/>
      <c r="N417" s="1321"/>
      <c r="O417" s="1331">
        <f t="shared" si="11"/>
        <v>3595.1452084871025</v>
      </c>
      <c r="P417" s="1332">
        <f t="shared" si="10"/>
        <v>5456.17653677013</v>
      </c>
      <c r="Q417" s="1332">
        <f t="shared" si="10"/>
        <v>1734.1138802040748</v>
      </c>
      <c r="R417" s="1177"/>
      <c r="S417" s="1177"/>
      <c r="T417" s="1322"/>
      <c r="U417" s="220" t="s">
        <v>169</v>
      </c>
      <c r="V417" s="152"/>
      <c r="W417" s="152"/>
    </row>
    <row r="418" spans="2:23" ht="15" x14ac:dyDescent="0.25">
      <c r="B418" s="160">
        <v>2036</v>
      </c>
      <c r="C418" s="1163">
        <f>HLOOKUP('[4]Advanced Controls'!$B$376,[4]TAM_Area!$C$405:$J$454,$B418-2010,FALSE)*'[4]Advanced Controls'!$I$90*'[4]Advanced Controls'!$I$101*10^6/10^9</f>
        <v>2449.3444894206627</v>
      </c>
      <c r="D418" s="1164">
        <f>HLOOKUP('[4]Advanced Controls'!$B$376,[4]TAM_Area!$C$405:$J$454,$B418-2010,FALSE)*'[4]Advanced Controls'!$I$90*'[4]Advanced Controls'!$I$102*10^6/10^9</f>
        <v>3697.5147594231221</v>
      </c>
      <c r="E418" s="1164">
        <f>HLOOKUP('[4]Advanced Controls'!$B$376,[4]TAM_Area!$C$405:$J$454,$B418-2010,FALSE)*'[4]Advanced Controls'!$I$90*'[4]Advanced Controls'!$I$103*10^6/10^9</f>
        <v>1201.1742194182034</v>
      </c>
      <c r="F418" s="1164"/>
      <c r="G418" s="1164"/>
      <c r="H418" s="1318"/>
      <c r="I418" s="1319">
        <f>HLOOKUP('[4]Advanced Controls'!$C$376,[4]TAM_Area!$K$405:$R$454,$B418-2010,FALSE)*'[4]Advanced Controls'!$I$68*'[4]Advanced Controls'!$I$79*10^6/10^9</f>
        <v>1164.4055301489041</v>
      </c>
      <c r="J418" s="1320">
        <f>HLOOKUP('[4]Advanced Controls'!$C$376,[4]TAM_Area!$K$405:$R$454,$B418-2010,FALSE)*'[4]Advanced Controls'!$I$68*'[4]Advanced Controls'!$I$80*10^6/10^9</f>
        <v>1787.1300947627019</v>
      </c>
      <c r="K418" s="1320">
        <f>HLOOKUP('[4]Advanced Controls'!$C$376,[4]TAM_Area!$K$405:$R$454,$B418-2010,FALSE)*'[4]Advanced Controls'!$I$68*'[4]Advanced Controls'!$I$81*10^6/10^9</f>
        <v>541.68096553510611</v>
      </c>
      <c r="L418" s="1320"/>
      <c r="M418" s="1171"/>
      <c r="N418" s="1321"/>
      <c r="O418" s="1331">
        <f t="shared" si="11"/>
        <v>3613.7500195695666</v>
      </c>
      <c r="P418" s="1332">
        <f t="shared" si="10"/>
        <v>5484.6448541858244</v>
      </c>
      <c r="Q418" s="1332">
        <f t="shared" si="10"/>
        <v>1742.8551849533096</v>
      </c>
      <c r="R418" s="1177"/>
      <c r="S418" s="1177"/>
      <c r="T418" s="1322"/>
      <c r="U418" s="220" t="s">
        <v>169</v>
      </c>
      <c r="V418" s="152"/>
      <c r="W418" s="152"/>
    </row>
    <row r="419" spans="2:23" ht="15" x14ac:dyDescent="0.25">
      <c r="B419" s="160">
        <v>2037</v>
      </c>
      <c r="C419" s="1163">
        <f>HLOOKUP('[4]Advanced Controls'!$B$376,[4]TAM_Area!$C$405:$J$454,$B419-2010,FALSE)*'[4]Advanced Controls'!$I$90*'[4]Advanced Controls'!$I$101*10^6/10^9</f>
        <v>2452.3741869116461</v>
      </c>
      <c r="D419" s="1164">
        <f>HLOOKUP('[4]Advanced Controls'!$B$376,[4]TAM_Area!$C$405:$J$454,$B419-2010,FALSE)*'[4]Advanced Controls'!$I$90*'[4]Advanced Controls'!$I$102*10^6/10^9</f>
        <v>3702.0883713580229</v>
      </c>
      <c r="E419" s="1164">
        <f>HLOOKUP('[4]Advanced Controls'!$B$376,[4]TAM_Area!$C$405:$J$454,$B419-2010,FALSE)*'[4]Advanced Controls'!$I$90*'[4]Advanced Controls'!$I$103*10^6/10^9</f>
        <v>1202.6600024652694</v>
      </c>
      <c r="F419" s="1164"/>
      <c r="G419" s="1164"/>
      <c r="H419" s="1318"/>
      <c r="I419" s="1319">
        <f>HLOOKUP('[4]Advanced Controls'!$C$376,[4]TAM_Area!$K$405:$R$454,$B419-2010,FALSE)*'[4]Advanced Controls'!$I$68*'[4]Advanced Controls'!$I$79*10^6/10^9</f>
        <v>1179.1489735950295</v>
      </c>
      <c r="J419" s="1320">
        <f>HLOOKUP('[4]Advanced Controls'!$C$376,[4]TAM_Area!$K$405:$R$454,$B419-2010,FALSE)*'[4]Advanced Controls'!$I$68*'[4]Advanced Controls'!$I$80*10^6/10^9</f>
        <v>1809.7583379312423</v>
      </c>
      <c r="K419" s="1320">
        <f>HLOOKUP('[4]Advanced Controls'!$C$376,[4]TAM_Area!$K$405:$R$454,$B419-2010,FALSE)*'[4]Advanced Controls'!$I$68*'[4]Advanced Controls'!$I$81*10^6/10^9</f>
        <v>548.53960925881654</v>
      </c>
      <c r="L419" s="1320"/>
      <c r="M419" s="1171"/>
      <c r="N419" s="1321"/>
      <c r="O419" s="1331">
        <f t="shared" si="11"/>
        <v>3631.5231605066756</v>
      </c>
      <c r="P419" s="1332">
        <f t="shared" si="10"/>
        <v>5511.8467092892652</v>
      </c>
      <c r="Q419" s="1332">
        <f t="shared" si="10"/>
        <v>1751.199611724086</v>
      </c>
      <c r="R419" s="1177"/>
      <c r="S419" s="1177"/>
      <c r="T419" s="1322"/>
      <c r="U419" s="220" t="s">
        <v>169</v>
      </c>
      <c r="V419" s="152"/>
      <c r="W419" s="152"/>
    </row>
    <row r="420" spans="2:23" ht="15" x14ac:dyDescent="0.25">
      <c r="B420" s="160">
        <v>2038</v>
      </c>
      <c r="C420" s="1163">
        <f>HLOOKUP('[4]Advanced Controls'!$B$376,[4]TAM_Area!$C$405:$J$454,$B420-2010,FALSE)*'[4]Advanced Controls'!$I$90*'[4]Advanced Controls'!$I$101*10^6/10^9</f>
        <v>2455.003393361907</v>
      </c>
      <c r="D420" s="1164">
        <f>HLOOKUP('[4]Advanced Controls'!$B$376,[4]TAM_Area!$C$405:$J$454,$B420-2010,FALSE)*'[4]Advanced Controls'!$I$90*'[4]Advanced Controls'!$I$102*10^6/10^9</f>
        <v>3706.0574045819735</v>
      </c>
      <c r="E420" s="1164">
        <f>HLOOKUP('[4]Advanced Controls'!$B$376,[4]TAM_Area!$C$405:$J$454,$B420-2010,FALSE)*'[4]Advanced Controls'!$I$90*'[4]Advanced Controls'!$I$103*10^6/10^9</f>
        <v>1203.9493821418407</v>
      </c>
      <c r="F420" s="1164"/>
      <c r="G420" s="1164"/>
      <c r="H420" s="1318"/>
      <c r="I420" s="1319">
        <f>HLOOKUP('[4]Advanced Controls'!$C$376,[4]TAM_Area!$K$405:$R$454,$B420-2010,FALSE)*'[4]Advanced Controls'!$I$68*'[4]Advanced Controls'!$I$79*10^6/10^9</f>
        <v>1193.4627342708459</v>
      </c>
      <c r="J420" s="1320">
        <f>HLOOKUP('[4]Advanced Controls'!$C$376,[4]TAM_Area!$K$405:$R$454,$B420-2010,FALSE)*'[4]Advanced Controls'!$I$68*'[4]Advanced Controls'!$I$80*10^6/10^9</f>
        <v>1831.7271038041692</v>
      </c>
      <c r="K420" s="1320">
        <f>HLOOKUP('[4]Advanced Controls'!$C$376,[4]TAM_Area!$K$405:$R$454,$B420-2010,FALSE)*'[4]Advanced Controls'!$I$68*'[4]Advanced Controls'!$I$81*10^6/10^9</f>
        <v>555.19836473752275</v>
      </c>
      <c r="L420" s="1320"/>
      <c r="M420" s="1171"/>
      <c r="N420" s="1321"/>
      <c r="O420" s="1331">
        <f t="shared" si="11"/>
        <v>3648.4661276327529</v>
      </c>
      <c r="P420" s="1332">
        <f t="shared" si="10"/>
        <v>5537.784508386143</v>
      </c>
      <c r="Q420" s="1332">
        <f t="shared" si="10"/>
        <v>1759.1477468793635</v>
      </c>
      <c r="R420" s="1177"/>
      <c r="S420" s="1177"/>
      <c r="T420" s="1322"/>
      <c r="U420" s="220" t="s">
        <v>169</v>
      </c>
      <c r="V420" s="152"/>
      <c r="W420" s="152"/>
    </row>
    <row r="421" spans="2:23" ht="15" x14ac:dyDescent="0.25">
      <c r="B421" s="160">
        <v>2039</v>
      </c>
      <c r="C421" s="1163">
        <f>HLOOKUP('[4]Advanced Controls'!$B$376,[4]TAM_Area!$C$405:$J$454,$B421-2010,FALSE)*'[4]Advanced Controls'!$I$90*'[4]Advanced Controls'!$I$101*10^6/10^9</f>
        <v>2457.2098298127189</v>
      </c>
      <c r="D421" s="1164">
        <f>HLOOKUP('[4]Advanced Controls'!$B$376,[4]TAM_Area!$C$405:$J$454,$B421-2010,FALSE)*'[4]Advanced Controls'!$I$90*'[4]Advanced Controls'!$I$102*10^6/10^9</f>
        <v>3709.3882269215192</v>
      </c>
      <c r="E421" s="1164">
        <f>HLOOKUP('[4]Advanced Controls'!$B$376,[4]TAM_Area!$C$405:$J$454,$B421-2010,FALSE)*'[4]Advanced Controls'!$I$90*'[4]Advanced Controls'!$I$103*10^6/10^9</f>
        <v>1205.0314327039184</v>
      </c>
      <c r="F421" s="1164"/>
      <c r="G421" s="1164"/>
      <c r="H421" s="1318"/>
      <c r="I421" s="1319">
        <f>HLOOKUP('[4]Advanced Controls'!$C$376,[4]TAM_Area!$K$405:$R$454,$B421-2010,FALSE)*'[4]Advanced Controls'!$I$68*'[4]Advanced Controls'!$I$79*10^6/10^9</f>
        <v>1207.3442872163857</v>
      </c>
      <c r="J421" s="1320">
        <f>HLOOKUP('[4]Advanced Controls'!$C$376,[4]TAM_Area!$K$405:$R$454,$B421-2010,FALSE)*'[4]Advanced Controls'!$I$68*'[4]Advanced Controls'!$I$80*10^6/10^9</f>
        <v>1853.0325170718679</v>
      </c>
      <c r="K421" s="1320">
        <f>HLOOKUP('[4]Advanced Controls'!$C$376,[4]TAM_Area!$K$405:$R$454,$B421-2010,FALSE)*'[4]Advanced Controls'!$I$68*'[4]Advanced Controls'!$I$81*10^6/10^9</f>
        <v>561.65605736090367</v>
      </c>
      <c r="L421" s="1320"/>
      <c r="M421" s="1171"/>
      <c r="N421" s="1321"/>
      <c r="O421" s="1331">
        <f t="shared" si="11"/>
        <v>3664.5541170291044</v>
      </c>
      <c r="P421" s="1332">
        <f t="shared" si="10"/>
        <v>5562.4207439933871</v>
      </c>
      <c r="Q421" s="1332">
        <f t="shared" si="10"/>
        <v>1766.6874900648222</v>
      </c>
      <c r="R421" s="1177"/>
      <c r="S421" s="1177"/>
      <c r="T421" s="1322"/>
      <c r="U421" s="220" t="s">
        <v>169</v>
      </c>
      <c r="V421" s="152"/>
      <c r="W421" s="152"/>
    </row>
    <row r="422" spans="2:23" ht="15" x14ac:dyDescent="0.25">
      <c r="B422" s="160">
        <v>2040</v>
      </c>
      <c r="C422" s="1163">
        <f>HLOOKUP('[4]Advanced Controls'!$B$376,[4]TAM_Area!$C$405:$J$454,$B422-2010,FALSE)*'[4]Advanced Controls'!$I$90*'[4]Advanced Controls'!$I$101*10^6/10^9</f>
        <v>2458.9749051270915</v>
      </c>
      <c r="D422" s="1164">
        <f>HLOOKUP('[4]Advanced Controls'!$B$376,[4]TAM_Area!$C$405:$J$454,$B422-2010,FALSE)*'[4]Advanced Controls'!$I$90*'[4]Advanced Controls'!$I$102*10^6/10^9</f>
        <v>3712.052773315289</v>
      </c>
      <c r="E422" s="1164">
        <f>HLOOKUP('[4]Advanced Controls'!$B$376,[4]TAM_Area!$C$405:$J$454,$B422-2010,FALSE)*'[4]Advanced Controls'!$I$90*'[4]Advanced Controls'!$I$103*10^6/10^9</f>
        <v>1205.8970369388937</v>
      </c>
      <c r="F422" s="1164"/>
      <c r="G422" s="1164"/>
      <c r="H422" s="1318"/>
      <c r="I422" s="1319">
        <f>HLOOKUP('[4]Advanced Controls'!$C$376,[4]TAM_Area!$K$405:$R$454,$B422-2010,FALSE)*'[4]Advanced Controls'!$I$68*'[4]Advanced Controls'!$I$79*10^6/10^9</f>
        <v>1220.7919611378295</v>
      </c>
      <c r="J422" s="1320">
        <f>HLOOKUP('[4]Advanced Controls'!$C$376,[4]TAM_Area!$K$405:$R$454,$B422-2010,FALSE)*'[4]Advanced Controls'!$I$68*'[4]Advanced Controls'!$I$80*10^6/10^9</f>
        <v>1873.6720126318851</v>
      </c>
      <c r="K422" s="1320">
        <f>HLOOKUP('[4]Advanced Controls'!$C$376,[4]TAM_Area!$K$405:$R$454,$B422-2010,FALSE)*'[4]Advanced Controls'!$I$68*'[4]Advanced Controls'!$I$81*10^6/10^9</f>
        <v>567.91190964377415</v>
      </c>
      <c r="L422" s="1320"/>
      <c r="M422" s="1171"/>
      <c r="N422" s="1321"/>
      <c r="O422" s="1331">
        <f t="shared" si="11"/>
        <v>3679.7668662649212</v>
      </c>
      <c r="P422" s="1332">
        <f t="shared" si="10"/>
        <v>5585.7247859471736</v>
      </c>
      <c r="Q422" s="1332">
        <f t="shared" si="10"/>
        <v>1773.8089465826679</v>
      </c>
      <c r="R422" s="1177"/>
      <c r="S422" s="1177"/>
      <c r="T422" s="1322"/>
      <c r="U422" s="220" t="s">
        <v>169</v>
      </c>
      <c r="V422" s="152"/>
      <c r="W422" s="152"/>
    </row>
    <row r="423" spans="2:23" ht="15" x14ac:dyDescent="0.25">
      <c r="B423" s="160">
        <v>2041</v>
      </c>
      <c r="C423" s="1163">
        <f>HLOOKUP('[4]Advanced Controls'!$B$376,[4]TAM_Area!$C$405:$J$454,$B423-2010,FALSE)*'[4]Advanced Controls'!$I$90*'[4]Advanced Controls'!$I$101*10^6/10^9</f>
        <v>2460.3054084618634</v>
      </c>
      <c r="D423" s="1164">
        <f>HLOOKUP('[4]Advanced Controls'!$B$376,[4]TAM_Area!$C$405:$J$454,$B423-2010,FALSE)*'[4]Advanced Controls'!$I$90*'[4]Advanced Controls'!$I$102*10^6/10^9</f>
        <v>3714.0612926309796</v>
      </c>
      <c r="E423" s="1164">
        <f>HLOOKUP('[4]Advanced Controls'!$B$376,[4]TAM_Area!$C$405:$J$454,$B423-2010,FALSE)*'[4]Advanced Controls'!$I$90*'[4]Advanced Controls'!$I$103*10^6/10^9</f>
        <v>1206.5495242927475</v>
      </c>
      <c r="F423" s="1164"/>
      <c r="G423" s="1164"/>
      <c r="H423" s="1318"/>
      <c r="I423" s="1319">
        <f>HLOOKUP('[4]Advanced Controls'!$C$376,[4]TAM_Area!$K$405:$R$454,$B423-2010,FALSE)*'[4]Advanced Controls'!$I$68*'[4]Advanced Controls'!$I$79*10^6/10^9</f>
        <v>1233.814970979862</v>
      </c>
      <c r="J423" s="1320">
        <f>HLOOKUP('[4]Advanced Controls'!$C$376,[4]TAM_Area!$K$405:$R$454,$B423-2010,FALSE)*'[4]Advanced Controls'!$I$68*'[4]Advanced Controls'!$I$80*10^6/10^9</f>
        <v>1893.6597335851775</v>
      </c>
      <c r="K423" s="1320">
        <f>HLOOKUP('[4]Advanced Controls'!$C$376,[4]TAM_Area!$K$405:$R$454,$B423-2010,FALSE)*'[4]Advanced Controls'!$I$68*'[4]Advanced Controls'!$I$81*10^6/10^9</f>
        <v>573.97020837454636</v>
      </c>
      <c r="L423" s="1320"/>
      <c r="M423" s="1171"/>
      <c r="N423" s="1321"/>
      <c r="O423" s="1331">
        <f t="shared" si="11"/>
        <v>3694.1203794417252</v>
      </c>
      <c r="P423" s="1332">
        <f t="shared" si="10"/>
        <v>5607.721026216157</v>
      </c>
      <c r="Q423" s="1332">
        <f t="shared" si="10"/>
        <v>1780.5197326672937</v>
      </c>
      <c r="R423" s="1177"/>
      <c r="S423" s="1177"/>
      <c r="T423" s="1322"/>
      <c r="U423" s="220" t="s">
        <v>169</v>
      </c>
      <c r="V423" s="152"/>
      <c r="W423" s="152"/>
    </row>
    <row r="424" spans="2:23" ht="15" x14ac:dyDescent="0.25">
      <c r="B424" s="160">
        <v>2042</v>
      </c>
      <c r="C424" s="1163">
        <f>HLOOKUP('[4]Advanced Controls'!$B$376,[4]TAM_Area!$C$405:$J$454,$B424-2010,FALSE)*'[4]Advanced Controls'!$I$90*'[4]Advanced Controls'!$I$101*10^6/10^9</f>
        <v>2461.2089974029545</v>
      </c>
      <c r="D424" s="1164">
        <f>HLOOKUP('[4]Advanced Controls'!$B$376,[4]TAM_Area!$C$405:$J$454,$B424-2010,FALSE)*'[4]Advanced Controls'!$I$90*'[4]Advanced Controls'!$I$102*10^6/10^9</f>
        <v>3715.4253447112674</v>
      </c>
      <c r="E424" s="1164">
        <f>HLOOKUP('[4]Advanced Controls'!$B$376,[4]TAM_Area!$C$405:$J$454,$B424-2010,FALSE)*'[4]Advanced Controls'!$I$90*'[4]Advanced Controls'!$I$103*10^6/10^9</f>
        <v>1206.9926500946419</v>
      </c>
      <c r="F424" s="1164"/>
      <c r="G424" s="1164"/>
      <c r="H424" s="1318"/>
      <c r="I424" s="1319">
        <f>HLOOKUP('[4]Advanced Controls'!$C$376,[4]TAM_Area!$K$405:$R$454,$B424-2010,FALSE)*'[4]Advanced Controls'!$I$68*'[4]Advanced Controls'!$I$79*10^6/10^9</f>
        <v>1246.4226075297693</v>
      </c>
      <c r="J424" s="1320">
        <f>HLOOKUP('[4]Advanced Controls'!$C$376,[4]TAM_Area!$K$405:$R$454,$B424-2010,FALSE)*'[4]Advanced Controls'!$I$68*'[4]Advanced Controls'!$I$80*10^6/10^9</f>
        <v>1913.0099394359588</v>
      </c>
      <c r="K424" s="1320">
        <f>HLOOKUP('[4]Advanced Controls'!$C$376,[4]TAM_Area!$K$405:$R$454,$B424-2010,FALSE)*'[4]Advanced Controls'!$I$68*'[4]Advanced Controls'!$I$81*10^6/10^9</f>
        <v>579.83527562357949</v>
      </c>
      <c r="L424" s="1320"/>
      <c r="M424" s="1171"/>
      <c r="N424" s="1321"/>
      <c r="O424" s="1331">
        <f t="shared" si="11"/>
        <v>3707.6316049327238</v>
      </c>
      <c r="P424" s="1332">
        <f t="shared" si="10"/>
        <v>5628.4352841472264</v>
      </c>
      <c r="Q424" s="1332">
        <f t="shared" si="10"/>
        <v>1786.8279257182214</v>
      </c>
      <c r="R424" s="1177"/>
      <c r="S424" s="1177"/>
      <c r="T424" s="1322"/>
      <c r="U424" s="220" t="s">
        <v>169</v>
      </c>
      <c r="V424" s="152"/>
      <c r="W424" s="152"/>
    </row>
    <row r="425" spans="2:23" ht="15" x14ac:dyDescent="0.25">
      <c r="B425" s="160">
        <v>2043</v>
      </c>
      <c r="C425" s="1163">
        <f>HLOOKUP('[4]Advanced Controls'!$B$376,[4]TAM_Area!$C$405:$J$454,$B425-2010,FALSE)*'[4]Advanced Controls'!$I$90*'[4]Advanced Controls'!$I$101*10^6/10^9</f>
        <v>2461.6648841629826</v>
      </c>
      <c r="D425" s="1164">
        <f>HLOOKUP('[4]Advanced Controls'!$B$376,[4]TAM_Area!$C$405:$J$454,$B425-2010,FALSE)*'[4]Advanced Controls'!$I$90*'[4]Advanced Controls'!$I$102*10^6/10^9</f>
        <v>3716.1135484454135</v>
      </c>
      <c r="E425" s="1164">
        <f>HLOOKUP('[4]Advanced Controls'!$B$376,[4]TAM_Area!$C$405:$J$454,$B425-2010,FALSE)*'[4]Advanced Controls'!$I$90*'[4]Advanced Controls'!$I$103*10^6/10^9</f>
        <v>1207.2162198805518</v>
      </c>
      <c r="F425" s="1164"/>
      <c r="G425" s="1164"/>
      <c r="H425" s="1318"/>
      <c r="I425" s="1319">
        <f>HLOOKUP('[4]Advanced Controls'!$C$376,[4]TAM_Area!$K$405:$R$454,$B425-2010,FALSE)*'[4]Advanced Controls'!$I$68*'[4]Advanced Controls'!$I$79*10^6/10^9</f>
        <v>1258.6105631444134</v>
      </c>
      <c r="J425" s="1320">
        <f>HLOOKUP('[4]Advanced Controls'!$C$376,[4]TAM_Area!$K$405:$R$454,$B425-2010,FALSE)*'[4]Advanced Controls'!$I$68*'[4]Advanced Controls'!$I$80*10^6/10^9</f>
        <v>1931.7160188117389</v>
      </c>
      <c r="K425" s="1320">
        <f>HLOOKUP('[4]Advanced Controls'!$C$376,[4]TAM_Area!$K$405:$R$454,$B425-2010,FALSE)*'[4]Advanced Controls'!$I$68*'[4]Advanced Controls'!$I$81*10^6/10^9</f>
        <v>585.5051074770879</v>
      </c>
      <c r="L425" s="1320"/>
      <c r="M425" s="1171"/>
      <c r="N425" s="1321"/>
      <c r="O425" s="1331">
        <f t="shared" si="11"/>
        <v>3720.275447307396</v>
      </c>
      <c r="P425" s="1332">
        <f t="shared" si="10"/>
        <v>5647.8295672571521</v>
      </c>
      <c r="Q425" s="1332">
        <f t="shared" si="10"/>
        <v>1792.7213273576397</v>
      </c>
      <c r="R425" s="1177"/>
      <c r="S425" s="1177"/>
      <c r="T425" s="1322"/>
      <c r="U425" s="220" t="s">
        <v>169</v>
      </c>
      <c r="V425" s="152"/>
      <c r="W425" s="152"/>
    </row>
    <row r="426" spans="2:23" ht="15" x14ac:dyDescent="0.25">
      <c r="B426" s="160">
        <v>2044</v>
      </c>
      <c r="C426" s="1163">
        <f>HLOOKUP('[4]Advanced Controls'!$B$376,[4]TAM_Area!$C$405:$J$454,$B426-2010,FALSE)*'[4]Advanced Controls'!$I$90*'[4]Advanced Controls'!$I$101*10^6/10^9</f>
        <v>2461.6439249282653</v>
      </c>
      <c r="D426" s="1164">
        <f>HLOOKUP('[4]Advanced Controls'!$B$376,[4]TAM_Area!$C$405:$J$454,$B426-2010,FALSE)*'[4]Advanced Controls'!$I$90*'[4]Advanced Controls'!$I$102*10^6/10^9</f>
        <v>3716.081908518875</v>
      </c>
      <c r="E426" s="1164">
        <f>HLOOKUP('[4]Advanced Controls'!$B$376,[4]TAM_Area!$C$405:$J$454,$B426-2010,FALSE)*'[4]Advanced Controls'!$I$90*'[4]Advanced Controls'!$I$103*10^6/10^9</f>
        <v>1207.2059413376562</v>
      </c>
      <c r="F426" s="1164"/>
      <c r="G426" s="1164"/>
      <c r="H426" s="1318"/>
      <c r="I426" s="1319">
        <f>HLOOKUP('[4]Advanced Controls'!$C$376,[4]TAM_Area!$K$405:$R$454,$B426-2010,FALSE)*'[4]Advanced Controls'!$I$68*'[4]Advanced Controls'!$I$79*10^6/10^9</f>
        <v>1270.3697342155394</v>
      </c>
      <c r="J426" s="1320">
        <f>HLOOKUP('[4]Advanced Controls'!$C$376,[4]TAM_Area!$K$405:$R$454,$B426-2010,FALSE)*'[4]Advanced Controls'!$I$68*'[4]Advanced Controls'!$I$80*10^6/10^9</f>
        <v>1949.7639994907597</v>
      </c>
      <c r="K426" s="1320">
        <f>HLOOKUP('[4]Advanced Controls'!$C$376,[4]TAM_Area!$K$405:$R$454,$B426-2010,FALSE)*'[4]Advanced Controls'!$I$68*'[4]Advanced Controls'!$I$81*10^6/10^9</f>
        <v>590.97546894031916</v>
      </c>
      <c r="L426" s="1320"/>
      <c r="M426" s="1171"/>
      <c r="N426" s="1321"/>
      <c r="O426" s="1331">
        <f t="shared" si="11"/>
        <v>3732.0136591438049</v>
      </c>
      <c r="P426" s="1332">
        <f t="shared" si="10"/>
        <v>5665.8459080096345</v>
      </c>
      <c r="Q426" s="1332">
        <f t="shared" si="10"/>
        <v>1798.1814102779754</v>
      </c>
      <c r="R426" s="1177"/>
      <c r="S426" s="1177"/>
      <c r="T426" s="1322"/>
      <c r="U426" s="220" t="s">
        <v>169</v>
      </c>
      <c r="V426" s="152"/>
      <c r="W426" s="152"/>
    </row>
    <row r="427" spans="2:23" ht="15" x14ac:dyDescent="0.25">
      <c r="B427" s="160">
        <v>2045</v>
      </c>
      <c r="C427" s="1163">
        <f>HLOOKUP('[4]Advanced Controls'!$B$376,[4]TAM_Area!$C$405:$J$454,$B427-2010,FALSE)*'[4]Advanced Controls'!$I$90*'[4]Advanced Controls'!$I$101*10^6/10^9</f>
        <v>2461.1216899468668</v>
      </c>
      <c r="D427" s="1164">
        <f>HLOOKUP('[4]Advanced Controls'!$B$376,[4]TAM_Area!$C$405:$J$454,$B427-2010,FALSE)*'[4]Advanced Controls'!$I$90*'[4]Advanced Controls'!$I$102*10^6/10^9</f>
        <v>3715.293545934539</v>
      </c>
      <c r="E427" s="1164">
        <f>HLOOKUP('[4]Advanced Controls'!$B$376,[4]TAM_Area!$C$405:$J$454,$B427-2010,FALSE)*'[4]Advanced Controls'!$I$90*'[4]Advanced Controls'!$I$103*10^6/10^9</f>
        <v>1206.9498339591946</v>
      </c>
      <c r="F427" s="1164"/>
      <c r="G427" s="1164"/>
      <c r="H427" s="1318"/>
      <c r="I427" s="1319">
        <f>HLOOKUP('[4]Advanced Controls'!$C$376,[4]TAM_Area!$K$405:$R$454,$B427-2010,FALSE)*'[4]Advanced Controls'!$I$68*'[4]Advanced Controls'!$I$79*10^6/10^9</f>
        <v>1281.6926350320837</v>
      </c>
      <c r="J427" s="1320">
        <f>HLOOKUP('[4]Advanced Controls'!$C$376,[4]TAM_Area!$K$405:$R$454,$B427-2010,FALSE)*'[4]Advanced Controls'!$I$68*'[4]Advanced Controls'!$I$80*10^6/10^9</f>
        <v>1967.1423924005494</v>
      </c>
      <c r="K427" s="1320">
        <f>HLOOKUP('[4]Advanced Controls'!$C$376,[4]TAM_Area!$K$405:$R$454,$B427-2010,FALSE)*'[4]Advanced Controls'!$I$68*'[4]Advanced Controls'!$I$81*10^6/10^9</f>
        <v>596.24287766361829</v>
      </c>
      <c r="L427" s="1320"/>
      <c r="M427" s="1171"/>
      <c r="N427" s="1321"/>
      <c r="O427" s="1331">
        <f t="shared" si="11"/>
        <v>3742.8143249789505</v>
      </c>
      <c r="P427" s="1332">
        <f t="shared" si="10"/>
        <v>5682.4359383350884</v>
      </c>
      <c r="Q427" s="1332">
        <f t="shared" si="10"/>
        <v>1803.192711622813</v>
      </c>
      <c r="R427" s="1177"/>
      <c r="S427" s="1177"/>
      <c r="T427" s="1322"/>
      <c r="U427" s="220" t="s">
        <v>169</v>
      </c>
      <c r="V427" s="152"/>
      <c r="W427" s="152"/>
    </row>
    <row r="428" spans="2:23" ht="15" x14ac:dyDescent="0.25">
      <c r="B428" s="160">
        <v>2046</v>
      </c>
      <c r="C428" s="1163">
        <f>HLOOKUP('[4]Advanced Controls'!$B$376,[4]TAM_Area!$C$405:$J$454,$B428-2010,FALSE)*'[4]Advanced Controls'!$I$90*'[4]Advanced Controls'!$I$101*10^6/10^9</f>
        <v>2460.0913173399763</v>
      </c>
      <c r="D428" s="1164">
        <f>HLOOKUP('[4]Advanced Controls'!$B$376,[4]TAM_Area!$C$405:$J$454,$B428-2010,FALSE)*'[4]Advanced Controls'!$I$90*'[4]Advanced Controls'!$I$102*10^6/10^9</f>
        <v>3713.7381020440866</v>
      </c>
      <c r="E428" s="1164">
        <f>HLOOKUP('[4]Advanced Controls'!$B$376,[4]TAM_Area!$C$405:$J$454,$B428-2010,FALSE)*'[4]Advanced Controls'!$I$90*'[4]Advanced Controls'!$I$103*10^6/10^9</f>
        <v>1206.4445326358662</v>
      </c>
      <c r="F428" s="1164"/>
      <c r="G428" s="1164"/>
      <c r="H428" s="1318"/>
      <c r="I428" s="1319">
        <f>HLOOKUP('[4]Advanced Controls'!$C$376,[4]TAM_Area!$K$405:$R$454,$B428-2010,FALSE)*'[4]Advanced Controls'!$I$68*'[4]Advanced Controls'!$I$79*10^6/10^9</f>
        <v>1292.5801112111267</v>
      </c>
      <c r="J428" s="1320">
        <f>HLOOKUP('[4]Advanced Controls'!$C$376,[4]TAM_Area!$K$405:$R$454,$B428-2010,FALSE)*'[4]Advanced Controls'!$I$68*'[4]Advanced Controls'!$I$80*10^6/10^9</f>
        <v>1983.8524953945564</v>
      </c>
      <c r="K428" s="1320">
        <f>HLOOKUP('[4]Advanced Controls'!$C$376,[4]TAM_Area!$K$405:$R$454,$B428-2010,FALSE)*'[4]Advanced Controls'!$I$68*'[4]Advanced Controls'!$I$81*10^6/10^9</f>
        <v>601.30772702769696</v>
      </c>
      <c r="L428" s="1320"/>
      <c r="M428" s="1171"/>
      <c r="N428" s="1321"/>
      <c r="O428" s="1331">
        <f t="shared" si="11"/>
        <v>3752.671428551103</v>
      </c>
      <c r="P428" s="1332">
        <f t="shared" si="10"/>
        <v>5697.5905974386433</v>
      </c>
      <c r="Q428" s="1332">
        <f t="shared" si="10"/>
        <v>1807.7522596635631</v>
      </c>
      <c r="R428" s="1177"/>
      <c r="S428" s="1177"/>
      <c r="T428" s="1322"/>
      <c r="U428" s="220" t="s">
        <v>169</v>
      </c>
      <c r="V428" s="152"/>
      <c r="W428" s="152"/>
    </row>
    <row r="429" spans="2:23" ht="15" x14ac:dyDescent="0.25">
      <c r="B429" s="160">
        <v>2047</v>
      </c>
      <c r="C429" s="1163">
        <f>HLOOKUP('[4]Advanced Controls'!$B$376,[4]TAM_Area!$C$405:$J$454,$B429-2010,FALSE)*'[4]Advanced Controls'!$I$90*'[4]Advanced Controls'!$I$101*10^6/10^9</f>
        <v>2458.5492680720731</v>
      </c>
      <c r="D429" s="1164">
        <f>HLOOKUP('[4]Advanced Controls'!$B$376,[4]TAM_Area!$C$405:$J$454,$B429-2010,FALSE)*'[4]Advanced Controls'!$I$90*'[4]Advanced Controls'!$I$102*10^6/10^9</f>
        <v>3711.4102343421537</v>
      </c>
      <c r="E429" s="1164">
        <f>HLOOKUP('[4]Advanced Controls'!$B$376,[4]TAM_Area!$C$405:$J$454,$B429-2010,FALSE)*'[4]Advanced Controls'!$I$90*'[4]Advanced Controls'!$I$103*10^6/10^9</f>
        <v>1205.688301801993</v>
      </c>
      <c r="F429" s="1164"/>
      <c r="G429" s="1164"/>
      <c r="H429" s="1318"/>
      <c r="I429" s="1319">
        <f>HLOOKUP('[4]Advanced Controls'!$C$376,[4]TAM_Area!$K$405:$R$454,$B429-2010,FALSE)*'[4]Advanced Controls'!$I$68*'[4]Advanced Controls'!$I$79*10^6/10^9</f>
        <v>1303.0348155326499</v>
      </c>
      <c r="J429" s="1320">
        <f>HLOOKUP('[4]Advanced Controls'!$C$376,[4]TAM_Area!$K$405:$R$454,$B429-2010,FALSE)*'[4]Advanced Controls'!$I$68*'[4]Advanced Controls'!$I$80*10^6/10^9</f>
        <v>1999.8983799606067</v>
      </c>
      <c r="K429" s="1320">
        <f>HLOOKUP('[4]Advanced Controls'!$C$376,[4]TAM_Area!$K$405:$R$454,$B429-2010,FALSE)*'[4]Advanced Controls'!$I$68*'[4]Advanced Controls'!$I$81*10^6/10^9</f>
        <v>606.17125110469317</v>
      </c>
      <c r="L429" s="1320"/>
      <c r="M429" s="1171"/>
      <c r="N429" s="1321"/>
      <c r="O429" s="1331">
        <f t="shared" si="11"/>
        <v>3761.5840836047228</v>
      </c>
      <c r="P429" s="1332">
        <f t="shared" si="10"/>
        <v>5711.3086143027604</v>
      </c>
      <c r="Q429" s="1332">
        <f t="shared" si="10"/>
        <v>1811.8595529066861</v>
      </c>
      <c r="R429" s="1177"/>
      <c r="S429" s="1177"/>
      <c r="T429" s="1322"/>
      <c r="U429" s="220" t="s">
        <v>169</v>
      </c>
      <c r="V429" s="152"/>
      <c r="W429" s="152"/>
    </row>
    <row r="430" spans="2:23" ht="15" x14ac:dyDescent="0.25">
      <c r="B430" s="160">
        <v>2048</v>
      </c>
      <c r="C430" s="1163">
        <f>HLOOKUP('[4]Advanced Controls'!$B$376,[4]TAM_Area!$C$405:$J$454,$B430-2010,FALSE)*'[4]Advanced Controls'!$I$90*'[4]Advanced Controls'!$I$101*10^6/10^9</f>
        <v>2456.477866920829</v>
      </c>
      <c r="D430" s="1164">
        <f>HLOOKUP('[4]Advanced Controls'!$B$376,[4]TAM_Area!$C$405:$J$454,$B430-2010,FALSE)*'[4]Advanced Controls'!$I$90*'[4]Advanced Controls'!$I$102*10^6/10^9</f>
        <v>3708.2832604262794</v>
      </c>
      <c r="E430" s="1164">
        <f>HLOOKUP('[4]Advanced Controls'!$B$376,[4]TAM_Area!$C$405:$J$454,$B430-2010,FALSE)*'[4]Advanced Controls'!$I$90*'[4]Advanced Controls'!$I$103*10^6/10^9</f>
        <v>1204.6724734153802</v>
      </c>
      <c r="F430" s="1164"/>
      <c r="G430" s="1164"/>
      <c r="H430" s="1318"/>
      <c r="I430" s="1319">
        <f>HLOOKUP('[4]Advanced Controls'!$C$376,[4]TAM_Area!$K$405:$R$454,$B430-2010,FALSE)*'[4]Advanced Controls'!$I$68*'[4]Advanced Controls'!$I$79*10^6/10^9</f>
        <v>1313.0526719026848</v>
      </c>
      <c r="J430" s="1320">
        <f>HLOOKUP('[4]Advanced Controls'!$C$376,[4]TAM_Area!$K$405:$R$454,$B430-2010,FALSE)*'[4]Advanced Controls'!$I$68*'[4]Advanced Controls'!$I$80*10^6/10^9</f>
        <v>2015.2737901079718</v>
      </c>
      <c r="K430" s="1320">
        <f>HLOOKUP('[4]Advanced Controls'!$C$376,[4]TAM_Area!$K$405:$R$454,$B430-2010,FALSE)*'[4]Advanced Controls'!$I$68*'[4]Advanced Controls'!$I$81*10^6/10^9</f>
        <v>610.83155369739779</v>
      </c>
      <c r="L430" s="1320"/>
      <c r="M430" s="1171"/>
      <c r="N430" s="1321"/>
      <c r="O430" s="1331">
        <f t="shared" si="11"/>
        <v>3769.5305388235138</v>
      </c>
      <c r="P430" s="1332">
        <f t="shared" si="10"/>
        <v>5723.5570505342512</v>
      </c>
      <c r="Q430" s="1332">
        <f t="shared" si="10"/>
        <v>1815.504027112778</v>
      </c>
      <c r="R430" s="1177"/>
      <c r="S430" s="1177"/>
      <c r="T430" s="1322"/>
      <c r="U430" s="220" t="s">
        <v>169</v>
      </c>
      <c r="V430" s="152"/>
      <c r="W430" s="152"/>
    </row>
    <row r="431" spans="2:23" ht="15" x14ac:dyDescent="0.25">
      <c r="B431" s="160">
        <v>2049</v>
      </c>
      <c r="C431" s="1163">
        <f>HLOOKUP('[4]Advanced Controls'!$B$376,[4]TAM_Area!$C$405:$J$454,$B431-2010,FALSE)*'[4]Advanced Controls'!$I$90*'[4]Advanced Controls'!$I$101*10^6/10^9</f>
        <v>2453.8573861465989</v>
      </c>
      <c r="D431" s="1164">
        <f>HLOOKUP('[4]Advanced Controls'!$B$376,[4]TAM_Area!$C$405:$J$454,$B431-2010,FALSE)*'[4]Advanced Controls'!$I$90*'[4]Advanced Controls'!$I$102*10^6/10^9</f>
        <v>3704.327399426998</v>
      </c>
      <c r="E431" s="1164">
        <f>HLOOKUP('[4]Advanced Controls'!$B$376,[4]TAM_Area!$C$405:$J$454,$B431-2010,FALSE)*'[4]Advanced Controls'!$I$90*'[4]Advanced Controls'!$I$103*10^6/10^9</f>
        <v>1203.3873728661995</v>
      </c>
      <c r="F431" s="1164"/>
      <c r="G431" s="1164"/>
      <c r="H431" s="1318"/>
      <c r="I431" s="1319">
        <f>HLOOKUP('[4]Advanced Controls'!$C$376,[4]TAM_Area!$K$405:$R$454,$B431-2010,FALSE)*'[4]Advanced Controls'!$I$68*'[4]Advanced Controls'!$I$79*10^6/10^9</f>
        <v>1322.629026593271</v>
      </c>
      <c r="J431" s="1320">
        <f>HLOOKUP('[4]Advanced Controls'!$C$376,[4]TAM_Area!$K$405:$R$454,$B431-2010,FALSE)*'[4]Advanced Controls'!$I$68*'[4]Advanced Controls'!$I$80*10^6/10^9</f>
        <v>2029.9715832930315</v>
      </c>
      <c r="K431" s="1320">
        <f>HLOOKUP('[4]Advanced Controls'!$C$376,[4]TAM_Area!$K$405:$R$454,$B431-2010,FALSE)*'[4]Advanced Controls'!$I$68*'[4]Advanced Controls'!$I$81*10^6/10^9</f>
        <v>615.28646989351034</v>
      </c>
      <c r="L431" s="1320"/>
      <c r="M431" s="1171"/>
      <c r="N431" s="1321"/>
      <c r="O431" s="1331">
        <f t="shared" si="11"/>
        <v>3776.4864127398696</v>
      </c>
      <c r="P431" s="1332">
        <f t="shared" si="10"/>
        <v>5734.298982720029</v>
      </c>
      <c r="Q431" s="1332">
        <f t="shared" si="10"/>
        <v>1818.6738427597097</v>
      </c>
      <c r="R431" s="1177"/>
      <c r="S431" s="1177"/>
      <c r="T431" s="1322"/>
      <c r="U431" s="220" t="s">
        <v>169</v>
      </c>
      <c r="V431" s="152"/>
      <c r="W431" s="152"/>
    </row>
    <row r="432" spans="2:23" ht="15" x14ac:dyDescent="0.25">
      <c r="B432" s="160">
        <v>2050</v>
      </c>
      <c r="C432" s="1163">
        <f>HLOOKUP('[4]Advanced Controls'!$B$376,[4]TAM_Area!$C$405:$J$454,$B432-2010,FALSE)*'[4]Advanced Controls'!$I$90*'[4]Advanced Controls'!$I$101*10^6/10^9</f>
        <v>2450.6733566612988</v>
      </c>
      <c r="D432" s="1164">
        <f>HLOOKUP('[4]Advanced Controls'!$B$376,[4]TAM_Area!$C$405:$J$454,$B432-2010,FALSE)*'[4]Advanced Controls'!$I$90*'[4]Advanced Controls'!$I$102*10^6/10^9</f>
        <v>3699.5208089015796</v>
      </c>
      <c r="E432" s="1164">
        <f>HLOOKUP('[4]Advanced Controls'!$B$376,[4]TAM_Area!$C$405:$J$454,$B432-2010,FALSE)*'[4]Advanced Controls'!$I$90*'[4]Advanced Controls'!$I$103*10^6/10^9</f>
        <v>1201.8259044210179</v>
      </c>
      <c r="F432" s="1164"/>
      <c r="G432" s="1164"/>
      <c r="H432" s="1318"/>
      <c r="I432" s="1319">
        <f>HLOOKUP('[4]Advanced Controls'!$C$376,[4]TAM_Area!$K$405:$R$454,$B432-2010,FALSE)*'[4]Advanced Controls'!$I$68*'[4]Advanced Controls'!$I$79*10^6/10^9</f>
        <v>1331.7621647341066</v>
      </c>
      <c r="J432" s="1320">
        <f>HLOOKUP('[4]Advanced Controls'!$C$376,[4]TAM_Area!$K$405:$R$454,$B432-2010,FALSE)*'[4]Advanced Controls'!$I$68*'[4]Advanced Controls'!$I$80*10^6/10^9</f>
        <v>2043.9891275321297</v>
      </c>
      <c r="K432" s="1320">
        <f>HLOOKUP('[4]Advanced Controls'!$C$376,[4]TAM_Area!$K$405:$R$454,$B432-2010,FALSE)*'[4]Advanced Controls'!$I$68*'[4]Advanced Controls'!$I$81*10^6/10^9</f>
        <v>619.53520193608381</v>
      </c>
      <c r="L432" s="1320"/>
      <c r="M432" s="1171"/>
      <c r="N432" s="1321"/>
      <c r="O432" s="1331">
        <f t="shared" si="11"/>
        <v>3782.4355213954054</v>
      </c>
      <c r="P432" s="1332">
        <f t="shared" si="10"/>
        <v>5743.5099364337093</v>
      </c>
      <c r="Q432" s="1332">
        <f t="shared" si="10"/>
        <v>1821.3611063571016</v>
      </c>
      <c r="R432" s="1177"/>
      <c r="S432" s="1177"/>
      <c r="T432" s="1322"/>
      <c r="U432" s="220" t="s">
        <v>169</v>
      </c>
      <c r="V432" s="152"/>
      <c r="W432" s="152"/>
    </row>
    <row r="433" spans="1:32" ht="15" x14ac:dyDescent="0.25">
      <c r="B433" s="160">
        <v>2051</v>
      </c>
      <c r="C433" s="1163">
        <f>HLOOKUP('[4]Advanced Controls'!$B$376,[4]TAM_Area!$C$405:$J$454,$B433-2010,FALSE)*'[4]Advanced Controls'!$I$90*'[4]Advanced Controls'!$I$101*10^6/10^9</f>
        <v>2446.9152079645655</v>
      </c>
      <c r="D433" s="1164">
        <f>HLOOKUP('[4]Advanced Controls'!$B$376,[4]TAM_Area!$C$405:$J$454,$B433-2010,FALSE)*'[4]Advanced Controls'!$I$90*'[4]Advanced Controls'!$I$102*10^6/10^9</f>
        <v>3693.8475316903514</v>
      </c>
      <c r="E433" s="1164">
        <f>HLOOKUP('[4]Advanced Controls'!$B$376,[4]TAM_Area!$C$405:$J$454,$B433-2010,FALSE)*'[4]Advanced Controls'!$I$90*'[4]Advanced Controls'!$I$103*10^6/10^9</f>
        <v>1199.9828842387794</v>
      </c>
      <c r="F433" s="1164"/>
      <c r="G433" s="1164"/>
      <c r="H433" s="1318"/>
      <c r="I433" s="1319">
        <f>HLOOKUP('[4]Advanced Controls'!$C$376,[4]TAM_Area!$K$405:$R$454,$B433-2010,FALSE)*'[4]Advanced Controls'!$I$68*'[4]Advanced Controls'!$I$79*10^6/10^9</f>
        <v>1340.4504877242318</v>
      </c>
      <c r="J433" s="1320">
        <f>HLOOKUP('[4]Advanced Controls'!$C$376,[4]TAM_Area!$K$405:$R$454,$B433-2010,FALSE)*'[4]Advanced Controls'!$I$68*'[4]Advanced Controls'!$I$80*10^6/10^9</f>
        <v>2057.3239692918437</v>
      </c>
      <c r="K433" s="1320">
        <f>HLOOKUP('[4]Advanced Controls'!$C$376,[4]TAM_Area!$K$405:$R$454,$B433-2010,FALSE)*'[4]Advanced Controls'!$I$68*'[4]Advanced Controls'!$I$81*10^6/10^9</f>
        <v>623.57700615662031</v>
      </c>
      <c r="L433" s="1320"/>
      <c r="M433" s="1171"/>
      <c r="N433" s="1321"/>
      <c r="O433" s="1331">
        <f t="shared" si="11"/>
        <v>3787.3656956887971</v>
      </c>
      <c r="P433" s="1332">
        <f t="shared" si="10"/>
        <v>5751.1715009821946</v>
      </c>
      <c r="Q433" s="1332">
        <f t="shared" si="10"/>
        <v>1823.5598903953996</v>
      </c>
      <c r="R433" s="1177"/>
      <c r="S433" s="1177"/>
      <c r="T433" s="1322"/>
      <c r="U433" s="220" t="s">
        <v>169</v>
      </c>
      <c r="V433" s="152"/>
      <c r="W433" s="152"/>
    </row>
    <row r="434" spans="1:32" ht="15" x14ac:dyDescent="0.25">
      <c r="B434" s="160">
        <v>2052</v>
      </c>
      <c r="C434" s="1163">
        <f>HLOOKUP('[4]Advanced Controls'!$B$376,[4]TAM_Area!$C$405:$J$454,$B434-2010,FALSE)*'[4]Advanced Controls'!$I$90*'[4]Advanced Controls'!$I$101*10^6/10^9</f>
        <v>2442.5842594262081</v>
      </c>
      <c r="D434" s="1164">
        <f>HLOOKUP('[4]Advanced Controls'!$B$376,[4]TAM_Area!$C$405:$J$454,$B434-2010,FALSE)*'[4]Advanced Controls'!$I$90*'[4]Advanced Controls'!$I$102*10^6/10^9</f>
        <v>3687.3095595055302</v>
      </c>
      <c r="E434" s="1164">
        <f>HLOOKUP('[4]Advanced Controls'!$B$376,[4]TAM_Area!$C$405:$J$454,$B434-2010,FALSE)*'[4]Advanced Controls'!$I$90*'[4]Advanced Controls'!$I$103*10^6/10^9</f>
        <v>1197.8589593468866</v>
      </c>
      <c r="F434" s="1164"/>
      <c r="G434" s="1164"/>
      <c r="H434" s="1318"/>
      <c r="I434" s="1319">
        <f>HLOOKUP('[4]Advanced Controls'!$C$376,[4]TAM_Area!$K$405:$R$454,$B434-2010,FALSE)*'[4]Advanced Controls'!$I$68*'[4]Advanced Controls'!$I$79*10^6/10^9</f>
        <v>1348.6997540860216</v>
      </c>
      <c r="J434" s="1320">
        <f>HLOOKUP('[4]Advanced Controls'!$C$376,[4]TAM_Area!$K$405:$R$454,$B434-2010,FALSE)*'[4]Advanced Controls'!$I$68*'[4]Advanced Controls'!$I$80*10^6/10^9</f>
        <v>2069.9849467547233</v>
      </c>
      <c r="K434" s="1320">
        <f>HLOOKUP('[4]Advanced Controls'!$C$376,[4]TAM_Area!$K$405:$R$454,$B434-2010,FALSE)*'[4]Advanced Controls'!$I$68*'[4]Advanced Controls'!$I$81*10^6/10^9</f>
        <v>627.41456141731987</v>
      </c>
      <c r="L434" s="1320"/>
      <c r="M434" s="1171"/>
      <c r="N434" s="1321"/>
      <c r="O434" s="1331">
        <f t="shared" si="11"/>
        <v>3791.2840135122296</v>
      </c>
      <c r="P434" s="1332">
        <f t="shared" si="10"/>
        <v>5757.2945062602539</v>
      </c>
      <c r="Q434" s="1332">
        <f t="shared" si="10"/>
        <v>1825.2735207642065</v>
      </c>
      <c r="R434" s="1177"/>
      <c r="S434" s="1177"/>
      <c r="T434" s="1322"/>
      <c r="U434" s="220" t="s">
        <v>169</v>
      </c>
      <c r="V434" s="152"/>
      <c r="W434" s="152"/>
    </row>
    <row r="435" spans="1:32" ht="15" x14ac:dyDescent="0.25">
      <c r="B435" s="160">
        <v>2053</v>
      </c>
      <c r="C435" s="1163">
        <f>HLOOKUP('[4]Advanced Controls'!$B$376,[4]TAM_Area!$C$405:$J$454,$B435-2010,FALSE)*'[4]Advanced Controls'!$I$90*'[4]Advanced Controls'!$I$101*10^6/10^9</f>
        <v>2437.6937176872007</v>
      </c>
      <c r="D435" s="1164">
        <f>HLOOKUP('[4]Advanced Controls'!$B$376,[4]TAM_Area!$C$405:$J$454,$B435-2010,FALSE)*'[4]Advanced Controls'!$I$90*'[4]Advanced Controls'!$I$102*10^6/10^9</f>
        <v>3679.9268290077748</v>
      </c>
      <c r="E435" s="1164">
        <f>HLOOKUP('[4]Advanced Controls'!$B$376,[4]TAM_Area!$C$405:$J$454,$B435-2010,FALSE)*'[4]Advanced Controls'!$I$90*'[4]Advanced Controls'!$I$103*10^6/10^9</f>
        <v>1195.4606063666272</v>
      </c>
      <c r="F435" s="1164"/>
      <c r="G435" s="1164"/>
      <c r="H435" s="1318"/>
      <c r="I435" s="1319">
        <f>HLOOKUP('[4]Advanced Controls'!$C$376,[4]TAM_Area!$K$405:$R$454,$B435-2010,FALSE)*'[4]Advanced Controls'!$I$68*'[4]Advanced Controls'!$I$79*10^6/10^9</f>
        <v>1356.5262150357735</v>
      </c>
      <c r="J435" s="1320">
        <f>HLOOKUP('[4]Advanced Controls'!$C$376,[4]TAM_Area!$K$405:$R$454,$B435-2010,FALSE)*'[4]Advanced Controls'!$I$68*'[4]Advanced Controls'!$I$80*10^6/10^9</f>
        <v>2081.9970022943407</v>
      </c>
      <c r="K435" s="1320">
        <f>HLOOKUP('[4]Advanced Controls'!$C$376,[4]TAM_Area!$K$405:$R$454,$B435-2010,FALSE)*'[4]Advanced Controls'!$I$68*'[4]Advanced Controls'!$I$81*10^6/10^9</f>
        <v>631.05542777720586</v>
      </c>
      <c r="L435" s="1320"/>
      <c r="M435" s="1171"/>
      <c r="N435" s="1321"/>
      <c r="O435" s="1331">
        <f t="shared" si="11"/>
        <v>3794.2199327229741</v>
      </c>
      <c r="P435" s="1332">
        <f t="shared" si="10"/>
        <v>5761.923831302116</v>
      </c>
      <c r="Q435" s="1332">
        <f t="shared" si="10"/>
        <v>1826.5160341438332</v>
      </c>
      <c r="R435" s="1177"/>
      <c r="S435" s="1177"/>
      <c r="T435" s="1322"/>
      <c r="U435" s="220" t="s">
        <v>169</v>
      </c>
      <c r="V435" s="152"/>
      <c r="W435" s="152"/>
    </row>
    <row r="436" spans="1:32" ht="15" x14ac:dyDescent="0.25">
      <c r="B436" s="160">
        <v>2054</v>
      </c>
      <c r="C436" s="1163">
        <f>HLOOKUP('[4]Advanced Controls'!$B$376,[4]TAM_Area!$C$405:$J$454,$B436-2010,FALSE)*'[4]Advanced Controls'!$I$90*'[4]Advanced Controls'!$I$101*10^6/10^9</f>
        <v>2432.2649848900428</v>
      </c>
      <c r="D436" s="1164">
        <f>HLOOKUP('[4]Advanced Controls'!$B$376,[4]TAM_Area!$C$405:$J$454,$B436-2010,FALSE)*'[4]Advanced Controls'!$I$90*'[4]Advanced Controls'!$I$102*10^6/10^9</f>
        <v>3671.7316487343774</v>
      </c>
      <c r="E436" s="1164">
        <f>HLOOKUP('[4]Advanced Controls'!$B$376,[4]TAM_Area!$C$405:$J$454,$B436-2010,FALSE)*'[4]Advanced Controls'!$I$90*'[4]Advanced Controls'!$I$103*10^6/10^9</f>
        <v>1192.7983210457089</v>
      </c>
      <c r="F436" s="1164"/>
      <c r="G436" s="1164"/>
      <c r="H436" s="1318"/>
      <c r="I436" s="1319">
        <f>HLOOKUP('[4]Advanced Controls'!$C$376,[4]TAM_Area!$K$405:$R$454,$B436-2010,FALSE)*'[4]Advanced Controls'!$I$68*'[4]Advanced Controls'!$I$79*10^6/10^9</f>
        <v>1363.9530185396072</v>
      </c>
      <c r="J436" s="1320">
        <f>HLOOKUP('[4]Advanced Controls'!$C$376,[4]TAM_Area!$K$405:$R$454,$B436-2010,FALSE)*'[4]Advanced Controls'!$I$68*'[4]Advanced Controls'!$I$80*10^6/10^9</f>
        <v>2093.3956634187803</v>
      </c>
      <c r="K436" s="1320">
        <f>HLOOKUP('[4]Advanced Controls'!$C$376,[4]TAM_Area!$K$405:$R$454,$B436-2010,FALSE)*'[4]Advanced Controls'!$I$68*'[4]Advanced Controls'!$I$81*10^6/10^9</f>
        <v>634.5103736604342</v>
      </c>
      <c r="L436" s="1320"/>
      <c r="M436" s="1171"/>
      <c r="N436" s="1321"/>
      <c r="O436" s="1331">
        <f t="shared" si="11"/>
        <v>3796.2180034296498</v>
      </c>
      <c r="P436" s="1332">
        <f t="shared" si="10"/>
        <v>5765.1273121531576</v>
      </c>
      <c r="Q436" s="1332">
        <f t="shared" si="10"/>
        <v>1827.3086947061431</v>
      </c>
      <c r="R436" s="1177"/>
      <c r="S436" s="1177"/>
      <c r="T436" s="1322"/>
      <c r="U436" s="220" t="s">
        <v>169</v>
      </c>
      <c r="V436" s="152"/>
      <c r="W436" s="152"/>
    </row>
    <row r="437" spans="1:32" ht="15" x14ac:dyDescent="0.25">
      <c r="B437" s="160">
        <v>2055</v>
      </c>
      <c r="C437" s="1163">
        <f>HLOOKUP('[4]Advanced Controls'!$B$376,[4]TAM_Area!$C$405:$J$454,$B437-2010,FALSE)*'[4]Advanced Controls'!$I$90*'[4]Advanced Controls'!$I$101*10^6/10^9</f>
        <v>2426.3150664038512</v>
      </c>
      <c r="D437" s="1164">
        <f>HLOOKUP('[4]Advanced Controls'!$B$376,[4]TAM_Area!$C$405:$J$454,$B437-2010,FALSE)*'[4]Advanced Controls'!$I$90*'[4]Advanced Controls'!$I$102*10^6/10^9</f>
        <v>3662.7496898816794</v>
      </c>
      <c r="E437" s="1164">
        <f>HLOOKUP('[4]Advanced Controls'!$B$376,[4]TAM_Area!$C$405:$J$454,$B437-2010,FALSE)*'[4]Advanced Controls'!$I$90*'[4]Advanced Controls'!$I$103*10^6/10^9</f>
        <v>1189.8804429260235</v>
      </c>
      <c r="F437" s="1164"/>
      <c r="G437" s="1164"/>
      <c r="H437" s="1318"/>
      <c r="I437" s="1319">
        <f>HLOOKUP('[4]Advanced Controls'!$C$376,[4]TAM_Area!$K$405:$R$454,$B437-2010,FALSE)*'[4]Advanced Controls'!$I$68*'[4]Advanced Controls'!$I$79*10^6/10^9</f>
        <v>1370.9999242632555</v>
      </c>
      <c r="J437" s="1320">
        <f>HLOOKUP('[4]Advanced Controls'!$C$376,[4]TAM_Area!$K$405:$R$454,$B437-2010,FALSE)*'[4]Advanced Controls'!$I$68*'[4]Advanced Controls'!$I$80*10^6/10^9</f>
        <v>2104.2112572712736</v>
      </c>
      <c r="K437" s="1320">
        <f>HLOOKUP('[4]Advanced Controls'!$C$376,[4]TAM_Area!$K$405:$R$454,$B437-2010,FALSE)*'[4]Advanced Controls'!$I$68*'[4]Advanced Controls'!$I$81*10^6/10^9</f>
        <v>637.78859125523752</v>
      </c>
      <c r="L437" s="1320"/>
      <c r="M437" s="1171"/>
      <c r="N437" s="1321"/>
      <c r="O437" s="1331">
        <f t="shared" si="11"/>
        <v>3797.3149906671069</v>
      </c>
      <c r="P437" s="1332">
        <f t="shared" si="10"/>
        <v>5766.9609471529529</v>
      </c>
      <c r="Q437" s="1332">
        <f t="shared" si="10"/>
        <v>1827.6690341812609</v>
      </c>
      <c r="R437" s="1177"/>
      <c r="S437" s="1177"/>
      <c r="T437" s="1322"/>
      <c r="U437" s="220" t="s">
        <v>169</v>
      </c>
      <c r="V437" s="152"/>
      <c r="W437" s="152"/>
    </row>
    <row r="438" spans="1:32" ht="15" x14ac:dyDescent="0.25">
      <c r="B438" s="160">
        <v>2056</v>
      </c>
      <c r="C438" s="1163">
        <f>HLOOKUP('[4]Advanced Controls'!$B$376,[4]TAM_Area!$C$405:$J$454,$B438-2010,FALSE)*'[4]Advanced Controls'!$I$90*'[4]Advanced Controls'!$I$101*10^6/10^9</f>
        <v>2419.850903805941</v>
      </c>
      <c r="D438" s="1164">
        <f>HLOOKUP('[4]Advanced Controls'!$B$376,[4]TAM_Area!$C$405:$J$454,$B438-2010,FALSE)*'[4]Advanced Controls'!$I$90*'[4]Advanced Controls'!$I$102*10^6/10^9</f>
        <v>3652.991431410353</v>
      </c>
      <c r="E438" s="1164">
        <f>HLOOKUP('[4]Advanced Controls'!$B$376,[4]TAM_Area!$C$405:$J$454,$B438-2010,FALSE)*'[4]Advanced Controls'!$I$90*'[4]Advanced Controls'!$I$103*10^6/10^9</f>
        <v>1186.7103762015283</v>
      </c>
      <c r="F438" s="1164"/>
      <c r="G438" s="1164"/>
      <c r="H438" s="1318"/>
      <c r="I438" s="1319">
        <f>HLOOKUP('[4]Advanced Controls'!$C$376,[4]TAM_Area!$K$405:$R$454,$B438-2010,FALSE)*'[4]Advanced Controls'!$I$68*'[4]Advanced Controls'!$I$79*10^6/10^9</f>
        <v>1377.6796992569959</v>
      </c>
      <c r="J438" s="1320">
        <f>HLOOKUP('[4]Advanced Controls'!$C$376,[4]TAM_Area!$K$405:$R$454,$B438-2010,FALSE)*'[4]Advanced Controls'!$I$68*'[4]Advanced Controls'!$I$80*10^6/10^9</f>
        <v>2114.4633787259268</v>
      </c>
      <c r="K438" s="1320">
        <f>HLOOKUP('[4]Advanced Controls'!$C$376,[4]TAM_Area!$K$405:$R$454,$B438-2010,FALSE)*'[4]Advanced Controls'!$I$68*'[4]Advanced Controls'!$I$81*10^6/10^9</f>
        <v>640.89601978806479</v>
      </c>
      <c r="L438" s="1320"/>
      <c r="M438" s="1171"/>
      <c r="N438" s="1321"/>
      <c r="O438" s="1331">
        <f t="shared" si="11"/>
        <v>3797.5306030629372</v>
      </c>
      <c r="P438" s="1332">
        <f t="shared" si="10"/>
        <v>5767.4548101362798</v>
      </c>
      <c r="Q438" s="1332">
        <f t="shared" si="10"/>
        <v>1827.6063959895932</v>
      </c>
      <c r="R438" s="1177"/>
      <c r="S438" s="1177"/>
      <c r="T438" s="1322"/>
      <c r="U438" s="220" t="s">
        <v>169</v>
      </c>
      <c r="V438" s="152"/>
      <c r="W438" s="152"/>
    </row>
    <row r="439" spans="1:32" ht="15" x14ac:dyDescent="0.25">
      <c r="B439" s="160">
        <v>2057</v>
      </c>
      <c r="C439" s="1163">
        <f>HLOOKUP('[4]Advanced Controls'!$B$376,[4]TAM_Area!$C$405:$J$454,$B439-2010,FALSE)*'[4]Advanced Controls'!$I$90*'[4]Advanced Controls'!$I$101*10^6/10^9</f>
        <v>2412.8718263586811</v>
      </c>
      <c r="D439" s="1164">
        <f>HLOOKUP('[4]Advanced Controls'!$B$376,[4]TAM_Area!$C$405:$J$454,$B439-2010,FALSE)*'[4]Advanced Controls'!$I$90*'[4]Advanced Controls'!$I$102*10^6/10^9</f>
        <v>3642.455860779166</v>
      </c>
      <c r="E439" s="1164">
        <f>HLOOKUP('[4]Advanced Controls'!$B$376,[4]TAM_Area!$C$405:$J$454,$B439-2010,FALSE)*'[4]Advanced Controls'!$I$90*'[4]Advanced Controls'!$I$103*10^6/10^9</f>
        <v>1183.2877919381958</v>
      </c>
      <c r="F439" s="1164"/>
      <c r="G439" s="1164"/>
      <c r="H439" s="1318"/>
      <c r="I439" s="1319">
        <f>HLOOKUP('[4]Advanced Controls'!$C$376,[4]TAM_Area!$K$405:$R$454,$B439-2010,FALSE)*'[4]Advanced Controls'!$I$68*'[4]Advanced Controls'!$I$79*10^6/10^9</f>
        <v>1383.9959955726015</v>
      </c>
      <c r="J439" s="1320">
        <f>HLOOKUP('[4]Advanced Controls'!$C$376,[4]TAM_Area!$K$405:$R$454,$B439-2010,FALSE)*'[4]Advanced Controls'!$I$68*'[4]Advanced Controls'!$I$80*10^6/10^9</f>
        <v>2124.15763295333</v>
      </c>
      <c r="K439" s="1320">
        <f>HLOOKUP('[4]Advanced Controls'!$C$376,[4]TAM_Area!$K$405:$R$454,$B439-2010,FALSE)*'[4]Advanced Controls'!$I$68*'[4]Advanced Controls'!$I$81*10^6/10^9</f>
        <v>643.83435819187298</v>
      </c>
      <c r="L439" s="1320"/>
      <c r="M439" s="1171"/>
      <c r="N439" s="1321"/>
      <c r="O439" s="1331">
        <f t="shared" si="11"/>
        <v>3796.8678219312824</v>
      </c>
      <c r="P439" s="1332">
        <f t="shared" si="10"/>
        <v>5766.613493732496</v>
      </c>
      <c r="Q439" s="1332">
        <f t="shared" si="10"/>
        <v>1827.1221501300688</v>
      </c>
      <c r="R439" s="1177"/>
      <c r="S439" s="1177"/>
      <c r="T439" s="1322"/>
      <c r="U439" s="220" t="s">
        <v>169</v>
      </c>
      <c r="V439" s="152"/>
      <c r="W439" s="152"/>
    </row>
    <row r="440" spans="1:32" ht="15" x14ac:dyDescent="0.25">
      <c r="A440" s="160"/>
      <c r="B440" s="160">
        <v>2058</v>
      </c>
      <c r="C440" s="1163">
        <f>HLOOKUP('[4]Advanced Controls'!$B$376,[4]TAM_Area!$C$405:$J$454,$B440-2010,FALSE)*'[4]Advanced Controls'!$I$90*'[4]Advanced Controls'!$I$101*10^6/10^9</f>
        <v>2405.3796750145361</v>
      </c>
      <c r="D440" s="1164">
        <f>HLOOKUP('[4]Advanced Controls'!$B$376,[4]TAM_Area!$C$405:$J$454,$B440-2010,FALSE)*'[4]Advanced Controls'!$I$90*'[4]Advanced Controls'!$I$102*10^6/10^9</f>
        <v>3631.1457570781722</v>
      </c>
      <c r="E440" s="1164">
        <f>HLOOKUP('[4]Advanced Controls'!$B$376,[4]TAM_Area!$C$405:$J$454,$B440-2010,FALSE)*'[4]Advanced Controls'!$I$90*'[4]Advanced Controls'!$I$103*10^6/10^9</f>
        <v>1179.6135929509012</v>
      </c>
      <c r="F440" s="1164"/>
      <c r="G440" s="1164"/>
      <c r="H440" s="1318"/>
      <c r="I440" s="1319">
        <f>HLOOKUP('[4]Advanced Controls'!$C$376,[4]TAM_Area!$K$405:$R$454,$B440-2010,FALSE)*'[4]Advanced Controls'!$I$68*'[4]Advanced Controls'!$I$79*10^6/10^9</f>
        <v>1389.9491581395948</v>
      </c>
      <c r="J440" s="1320">
        <f>HLOOKUP('[4]Advanced Controls'!$C$376,[4]TAM_Area!$K$405:$R$454,$B440-2010,FALSE)*'[4]Advanced Controls'!$I$68*'[4]Advanced Controls'!$I$80*10^6/10^9</f>
        <v>2133.294549351458</v>
      </c>
      <c r="K440" s="1320">
        <f>HLOOKUP('[4]Advanced Controls'!$C$376,[4]TAM_Area!$K$405:$R$454,$B440-2010,FALSE)*'[4]Advanced Controls'!$I$68*'[4]Advanced Controls'!$I$81*10^6/10^9</f>
        <v>646.6037669277315</v>
      </c>
      <c r="L440" s="1320"/>
      <c r="M440" s="1171"/>
      <c r="N440" s="1321"/>
      <c r="O440" s="1331">
        <f t="shared" si="11"/>
        <v>3795.3288331541307</v>
      </c>
      <c r="P440" s="1332">
        <f t="shared" si="10"/>
        <v>5764.4403064296303</v>
      </c>
      <c r="Q440" s="1332">
        <f t="shared" si="10"/>
        <v>1826.2173598786326</v>
      </c>
      <c r="R440" s="1177"/>
      <c r="S440" s="1177"/>
      <c r="T440" s="1322"/>
      <c r="U440" s="220" t="s">
        <v>169</v>
      </c>
    </row>
    <row r="441" spans="1:32" ht="15" x14ac:dyDescent="0.25">
      <c r="A441" s="160"/>
      <c r="B441" s="160">
        <v>2059</v>
      </c>
      <c r="C441" s="1163">
        <f>HLOOKUP('[4]Advanced Controls'!$B$376,[4]TAM_Area!$C$405:$J$454,$B441-2010,FALSE)*'[4]Advanced Controls'!$I$90*'[4]Advanced Controls'!$I$101*10^6/10^9</f>
        <v>2397.375254148596</v>
      </c>
      <c r="D441" s="1164">
        <f>HLOOKUP('[4]Advanced Controls'!$B$376,[4]TAM_Area!$C$405:$J$454,$B441-2010,FALSE)*'[4]Advanced Controls'!$I$90*'[4]Advanced Controls'!$I$102*10^6/10^9</f>
        <v>3619.0623345868548</v>
      </c>
      <c r="E441" s="1164">
        <f>HLOOKUP('[4]Advanced Controls'!$B$376,[4]TAM_Area!$C$405:$J$454,$B441-2010,FALSE)*'[4]Advanced Controls'!$I$90*'[4]Advanced Controls'!$I$103*10^6/10^9</f>
        <v>1175.6881737103372</v>
      </c>
      <c r="F441" s="1164"/>
      <c r="G441" s="1164"/>
      <c r="H441" s="1318"/>
      <c r="I441" s="1319">
        <f>HLOOKUP('[4]Advanced Controls'!$C$376,[4]TAM_Area!$K$405:$R$454,$B441-2010,FALSE)*'[4]Advanced Controls'!$I$68*'[4]Advanced Controls'!$I$79*10^6/10^9</f>
        <v>1395.5347615947906</v>
      </c>
      <c r="J441" s="1320">
        <f>HLOOKUP('[4]Advanced Controls'!$C$376,[4]TAM_Area!$K$405:$R$454,$B441-2010,FALSE)*'[4]Advanced Controls'!$I$68*'[4]Advanced Controls'!$I$80*10^6/10^9</f>
        <v>2141.867335871043</v>
      </c>
      <c r="K441" s="1320">
        <f>HLOOKUP('[4]Advanced Controls'!$C$376,[4]TAM_Area!$K$405:$R$454,$B441-2010,FALSE)*'[4]Advanced Controls'!$I$68*'[4]Advanced Controls'!$I$81*10^6/10^9</f>
        <v>649.20218731853799</v>
      </c>
      <c r="L441" s="1320"/>
      <c r="M441" s="1171"/>
      <c r="N441" s="1321"/>
      <c r="O441" s="1331">
        <f t="shared" si="11"/>
        <v>3792.9100157433868</v>
      </c>
      <c r="P441" s="1332">
        <f t="shared" si="10"/>
        <v>5760.9296704578974</v>
      </c>
      <c r="Q441" s="1332">
        <f t="shared" si="10"/>
        <v>1824.8903610288753</v>
      </c>
      <c r="R441" s="1177"/>
      <c r="S441" s="1177"/>
      <c r="T441" s="1322"/>
      <c r="U441" s="220" t="s">
        <v>169</v>
      </c>
    </row>
    <row r="442" spans="1:32" ht="15.6" thickBot="1" x14ac:dyDescent="0.3">
      <c r="A442" s="160"/>
      <c r="B442" s="160">
        <v>2060</v>
      </c>
      <c r="C442" s="1188">
        <f>HLOOKUP('[4]Advanced Controls'!$B$376,[4]TAM_Area!$C$405:$J$454,$B442-2010,FALSE)*'[4]Advanced Controls'!$I$90*'[4]Advanced Controls'!$I$101*10^6/10^9</f>
        <v>2388.8630060803607</v>
      </c>
      <c r="D442" s="1189">
        <f>HLOOKUP('[4]Advanced Controls'!$B$376,[4]TAM_Area!$C$405:$J$454,$B442-2010,FALSE)*'[4]Advanced Controls'!$I$90*'[4]Advanced Controls'!$I$102*10^6/10^9</f>
        <v>3606.2122994022925</v>
      </c>
      <c r="E442" s="1189">
        <f>HLOOKUP('[4]Advanced Controls'!$B$376,[4]TAM_Area!$C$405:$J$454,$B442-2010,FALSE)*'[4]Advanced Controls'!$I$90*'[4]Advanced Controls'!$I$103*10^6/10^9</f>
        <v>1171.5137127584296</v>
      </c>
      <c r="F442" s="1189"/>
      <c r="G442" s="1189"/>
      <c r="H442" s="1323"/>
      <c r="I442" s="1193">
        <f>HLOOKUP('[4]Advanced Controls'!$C$376,[4]TAM_Area!$K$405:$R$454,$B442-2010,FALSE)*'[4]Advanced Controls'!$I$68*'[4]Advanced Controls'!$I$79*10^6/10^9</f>
        <v>1400.7512529711696</v>
      </c>
      <c r="J442" s="1194">
        <f>HLOOKUP('[4]Advanced Controls'!$C$376,[4]TAM_Area!$K$405:$R$454,$B442-2010,FALSE)*'[4]Advanced Controls'!$I$68*'[4]Advanced Controls'!$I$80*10^6/10^9</f>
        <v>2149.8736090176549</v>
      </c>
      <c r="K442" s="1324">
        <f>HLOOKUP('[4]Advanced Controls'!$C$376,[4]TAM_Area!$K$405:$R$454,$B442-2010,FALSE)*'[4]Advanced Controls'!$I$68*'[4]Advanced Controls'!$I$81*10^6/10^9</f>
        <v>651.62889692468457</v>
      </c>
      <c r="L442" s="1324"/>
      <c r="M442" s="1196"/>
      <c r="N442" s="1325"/>
      <c r="O442" s="1333">
        <f t="shared" si="11"/>
        <v>3789.6142590515301</v>
      </c>
      <c r="P442" s="1334">
        <f t="shared" si="10"/>
        <v>5756.0859084199474</v>
      </c>
      <c r="Q442" s="1334">
        <f t="shared" si="10"/>
        <v>1823.1426096831142</v>
      </c>
      <c r="R442" s="1202"/>
      <c r="S442" s="1202"/>
      <c r="T442" s="1326"/>
      <c r="U442" s="220" t="s">
        <v>169</v>
      </c>
    </row>
    <row r="443" spans="1:32" x14ac:dyDescent="0.25">
      <c r="A443" s="160"/>
      <c r="V443" s="152"/>
      <c r="W443" s="152"/>
    </row>
    <row r="444" spans="1:32" x14ac:dyDescent="0.25">
      <c r="A444" s="160"/>
      <c r="V444" s="152"/>
      <c r="W444" s="152"/>
    </row>
    <row r="445" spans="1:32" x14ac:dyDescent="0.25">
      <c r="A445" s="191" t="s">
        <v>311</v>
      </c>
    </row>
    <row r="446" spans="1:32" x14ac:dyDescent="0.25">
      <c r="A446" s="191"/>
    </row>
    <row r="447" spans="1:32" x14ac:dyDescent="0.25">
      <c r="A447" s="160"/>
      <c r="V447" s="152"/>
      <c r="W447" s="152"/>
      <c r="X447" s="152"/>
      <c r="AD447" s="152"/>
      <c r="AE447" s="152"/>
      <c r="AF447" s="152"/>
    </row>
    <row r="448" spans="1:32" s="128" customFormat="1" x14ac:dyDescent="0.25">
      <c r="A448" s="201"/>
      <c r="C448" s="146"/>
      <c r="D448" s="146"/>
      <c r="E448" s="146"/>
      <c r="F448" s="146"/>
      <c r="G448" s="146"/>
      <c r="H448" s="146"/>
      <c r="I448" s="146"/>
      <c r="J448" s="146"/>
      <c r="K448" s="146"/>
      <c r="L448" s="146"/>
      <c r="M448" s="146"/>
      <c r="N448" s="146"/>
      <c r="O448" s="146"/>
      <c r="P448" s="146"/>
      <c r="V448" s="202"/>
      <c r="W448" s="202"/>
      <c r="X448" s="202"/>
      <c r="AD448" s="202"/>
      <c r="AE448" s="202"/>
      <c r="AF448" s="202"/>
    </row>
    <row r="449" spans="1:52" s="128" customFormat="1" x14ac:dyDescent="0.25">
      <c r="A449" s="201"/>
      <c r="C449" s="146"/>
      <c r="D449" s="146"/>
      <c r="E449" s="146"/>
      <c r="F449" s="146"/>
      <c r="G449" s="146"/>
      <c r="H449" s="146"/>
      <c r="I449" s="146"/>
      <c r="J449" s="146"/>
      <c r="K449" s="146"/>
      <c r="L449" s="146"/>
      <c r="M449" s="146"/>
      <c r="N449" s="146"/>
      <c r="O449" s="146"/>
      <c r="P449" s="146"/>
      <c r="V449" s="202"/>
      <c r="W449" s="202"/>
      <c r="X449" s="202"/>
      <c r="AD449" s="202"/>
      <c r="AE449" s="202"/>
      <c r="AF449" s="202"/>
    </row>
    <row r="450" spans="1:52" x14ac:dyDescent="0.25">
      <c r="A450" s="191"/>
    </row>
    <row r="451" spans="1:52" ht="17.399999999999999" x14ac:dyDescent="0.25">
      <c r="A451" s="243" t="s">
        <v>159</v>
      </c>
    </row>
    <row r="452" spans="1:52" x14ac:dyDescent="0.25">
      <c r="A452" s="191"/>
    </row>
    <row r="453" spans="1:52" x14ac:dyDescent="0.25">
      <c r="A453" s="191"/>
    </row>
    <row r="454" spans="1:52" x14ac:dyDescent="0.25">
      <c r="B454" s="203"/>
      <c r="C454" s="203"/>
      <c r="D454" s="149"/>
      <c r="E454" s="149"/>
      <c r="F454" s="149"/>
      <c r="G454" s="149"/>
      <c r="H454" s="149"/>
      <c r="I454" s="149"/>
      <c r="J454" s="149"/>
      <c r="K454" s="149"/>
      <c r="L454" s="149"/>
      <c r="M454" s="149"/>
      <c r="N454" s="149"/>
      <c r="O454" s="149"/>
      <c r="P454" s="149"/>
      <c r="Q454" s="150"/>
      <c r="R454" s="150"/>
      <c r="S454" s="150"/>
      <c r="T454" s="150"/>
      <c r="U454" s="150"/>
      <c r="V454" s="150"/>
      <c r="W454" s="150"/>
      <c r="X454" s="150"/>
    </row>
    <row r="455" spans="1:52" s="130" customFormat="1" ht="13.8" thickBot="1" x14ac:dyDescent="0.3">
      <c r="A455" s="196"/>
      <c r="B455" s="1726"/>
      <c r="C455" s="1726"/>
      <c r="D455" s="149"/>
      <c r="E455" s="149"/>
      <c r="F455" s="149"/>
      <c r="G455" s="149"/>
      <c r="H455" s="149"/>
      <c r="I455" s="149"/>
      <c r="J455" s="149"/>
      <c r="K455" s="149"/>
      <c r="L455" s="149"/>
      <c r="M455" s="149"/>
      <c r="N455" s="149"/>
      <c r="O455" s="149"/>
      <c r="P455" s="149"/>
      <c r="Q455" s="150"/>
      <c r="R455" s="150"/>
      <c r="S455" s="150"/>
      <c r="T455" s="150"/>
      <c r="U455" s="150"/>
      <c r="V455" s="150"/>
      <c r="W455" s="150"/>
      <c r="X455" s="150"/>
      <c r="Y455" s="109"/>
      <c r="Z455" s="109"/>
      <c r="AA455" s="109"/>
      <c r="AB455" s="109"/>
      <c r="AC455" s="109"/>
      <c r="AD455" s="109"/>
      <c r="AE455" s="109"/>
      <c r="AF455" s="109"/>
      <c r="AG455" s="109"/>
      <c r="AH455" s="109"/>
      <c r="AI455" s="109"/>
      <c r="AJ455" s="109"/>
      <c r="AK455" s="109"/>
      <c r="AL455" s="109"/>
      <c r="AM455" s="109"/>
      <c r="AN455" s="109"/>
      <c r="AO455" s="109"/>
      <c r="AP455" s="109"/>
      <c r="AQ455" s="109"/>
      <c r="AR455" s="109"/>
      <c r="AS455" s="109"/>
      <c r="AT455" s="109"/>
      <c r="AU455" s="109"/>
      <c r="AV455" s="109"/>
      <c r="AW455" s="109"/>
      <c r="AX455" s="109"/>
      <c r="AY455" s="109"/>
      <c r="AZ455" s="109"/>
    </row>
    <row r="456" spans="1:52" ht="16.2" customHeight="1" thickBot="1" x14ac:dyDescent="0.3">
      <c r="A456" s="153" t="s">
        <v>150</v>
      </c>
      <c r="C456" s="1711" t="str">
        <f>A476</f>
        <v>Space Heating - Residential</v>
      </c>
      <c r="D456" s="1712"/>
      <c r="E456" s="1712"/>
      <c r="F456" s="1712"/>
      <c r="G456" s="1712"/>
      <c r="H456" s="1727"/>
      <c r="I456" s="1728" t="str">
        <f>A477</f>
        <v>Space Heating - Commercial</v>
      </c>
      <c r="J456" s="1729"/>
      <c r="K456" s="1729"/>
      <c r="L456" s="1729"/>
      <c r="M456" s="1729"/>
      <c r="N456" s="1730"/>
      <c r="O456" s="1716" t="str">
        <f>A478</f>
        <v>Space Heating - Total</v>
      </c>
      <c r="P456" s="1717"/>
      <c r="Q456" s="1717"/>
      <c r="R456" s="1717"/>
      <c r="S456" s="1717"/>
      <c r="T456" s="1718"/>
    </row>
    <row r="457" spans="1:52" s="130" customFormat="1" ht="40.200000000000003" thickBot="1" x14ac:dyDescent="0.3">
      <c r="A457" s="153" t="s">
        <v>120</v>
      </c>
      <c r="B457" s="160"/>
      <c r="C457" s="155" t="str">
        <f>A458</f>
        <v>Space Heating - Residential - Case 1 - Average</v>
      </c>
      <c r="D457" s="156" t="str">
        <f>A459</f>
        <v>Space Heating - Residential - Case 2 - High</v>
      </c>
      <c r="E457" s="156" t="str">
        <f>A460</f>
        <v>Space Heating - Residential - Case 3 - Low</v>
      </c>
      <c r="F457" s="156" t="str">
        <f>A461</f>
        <v>Space Heating - Residential - [Case 4]</v>
      </c>
      <c r="G457" s="156" t="str">
        <f>A462</f>
        <v>Space Heating - Residential - [Case 5]</v>
      </c>
      <c r="H457" s="214" t="str">
        <f>A463</f>
        <v>Space Heating - Residential - [Case 6]</v>
      </c>
      <c r="I457" s="155" t="str">
        <f>A464</f>
        <v>Space Heating - Commercial - Case 1 - Average</v>
      </c>
      <c r="J457" s="156" t="str">
        <f>A465</f>
        <v>Space Heating - Commercial - Case 2 - High</v>
      </c>
      <c r="K457" s="156" t="str">
        <f>A466</f>
        <v>Space Heating - Commercial - Case 3 - Low</v>
      </c>
      <c r="L457" s="156" t="str">
        <f>A467</f>
        <v>Space Heating - Commercial - [Case 4]</v>
      </c>
      <c r="M457" s="156" t="str">
        <f>A468</f>
        <v>Space Heating - Commercial - [Case 5]</v>
      </c>
      <c r="N457" s="214" t="str">
        <f>A469</f>
        <v>Space Heating - Commercial - [Case 6]</v>
      </c>
      <c r="O457" s="155" t="str">
        <f>A470</f>
        <v>Space Heating - Total - Case 1 - Average</v>
      </c>
      <c r="P457" s="156" t="str">
        <f>A471</f>
        <v>Space Heating - Total - Case 2 - High</v>
      </c>
      <c r="Q457" s="156" t="str">
        <f>A472</f>
        <v>Space Heating - Total - Case 3 - Low</v>
      </c>
      <c r="R457" s="156" t="str">
        <f>A473</f>
        <v>Space Heating - Total - [Case 4]</v>
      </c>
      <c r="S457" s="156" t="str">
        <f>A474</f>
        <v>Space Heating - Total - [Case 5]</v>
      </c>
      <c r="T457" s="214" t="str">
        <f>A475</f>
        <v>Space Heating - Total - [Case 6]</v>
      </c>
      <c r="U457" s="158" t="s">
        <v>121</v>
      </c>
      <c r="Y457" s="109"/>
      <c r="Z457" s="109"/>
      <c r="AA457" s="109"/>
      <c r="AB457" s="109"/>
      <c r="AC457" s="109"/>
      <c r="AD457" s="109"/>
      <c r="AE457" s="109"/>
      <c r="AF457" s="109"/>
      <c r="AG457" s="109"/>
      <c r="AH457" s="109"/>
      <c r="AI457" s="109"/>
      <c r="AJ457" s="109"/>
      <c r="AK457" s="109"/>
      <c r="AL457" s="109"/>
      <c r="AM457" s="109"/>
      <c r="AN457" s="109"/>
      <c r="AO457" s="109"/>
      <c r="AP457" s="109"/>
      <c r="AQ457" s="109"/>
      <c r="AR457" s="109"/>
      <c r="AS457" s="109"/>
      <c r="AT457" s="109"/>
      <c r="AU457" s="109"/>
      <c r="AV457" s="109"/>
      <c r="AW457" s="109"/>
      <c r="AX457" s="109"/>
      <c r="AY457" s="109"/>
      <c r="AZ457" s="109"/>
    </row>
    <row r="458" spans="1:52" s="130" customFormat="1" ht="15.6" x14ac:dyDescent="0.25">
      <c r="A458" s="216" t="s">
        <v>168</v>
      </c>
      <c r="B458" s="160">
        <v>2012</v>
      </c>
      <c r="C458" s="1124">
        <f>HLOOKUP('[4]Advanced Controls'!$B$377,[4]TAM_Area!$C$469:$J$518,$B458-2010,FALSE)*'[4]Advanced Controls'!$J$90*'[4]Advanced Controls'!$J$101*10^6/10^9</f>
        <v>675.06070607925187</v>
      </c>
      <c r="D458" s="1125">
        <f>HLOOKUP('[4]Advanced Controls'!$B$377,[4]TAM_Area!$C$469:$J$518,$B458-2010,FALSE)*'[4]Advanced Controls'!$J$90*'[4]Advanced Controls'!$J$102*10^6/10^9</f>
        <v>1019.0673198546325</v>
      </c>
      <c r="E458" s="1125">
        <f>HLOOKUP('[4]Advanced Controls'!$B$377,[4]TAM_Area!$C$469:$J$518,$B458-2010,FALSE)*'[4]Advanced Controls'!$J$90*'[4]Advanced Controls'!$J$103*10^6/10^9</f>
        <v>331.0540923038713</v>
      </c>
      <c r="F458" s="1125"/>
      <c r="G458" s="1125"/>
      <c r="H458" s="1313"/>
      <c r="I458" s="1124">
        <f>HLOOKUP('[4]Advanced Controls'!$C$377,[4]TAM_Area!$K$469:$R$518,$B458-2010,FALSE)*'[4]Advanced Controls'!$J$68*'[4]Advanced Controls'!$J$79*10^6/10^9</f>
        <v>120.86875449005437</v>
      </c>
      <c r="J458" s="1125">
        <f>HLOOKUP('[4]Advanced Controls'!$C$377,[4]TAM_Area!$K$469:$R$518,$B458-2010,FALSE)*'[4]Advanced Controls'!$J$68*'[4]Advanced Controls'!$J$80*10^6/10^9</f>
        <v>185.50941495274205</v>
      </c>
      <c r="K458" s="1125">
        <f>HLOOKUP('[4]Advanced Controls'!$C$377,[4]TAM_Area!$K$469:$R$518,$B458-2010,FALSE)*'[4]Advanced Controls'!$J$68*'[4]Advanced Controls'!$J$81*10^6/10^9</f>
        <v>56.228094027366701</v>
      </c>
      <c r="L458" s="1125"/>
      <c r="M458" s="1131"/>
      <c r="N458" s="1313"/>
      <c r="O458" s="1327">
        <f>SUM(C458,I458)</f>
        <v>795.92946056930623</v>
      </c>
      <c r="P458" s="1328">
        <f t="shared" ref="P458:Q506" si="12">SUM(D458,J458)</f>
        <v>1204.5767348073746</v>
      </c>
      <c r="Q458" s="1328">
        <f t="shared" si="12"/>
        <v>387.28218633123799</v>
      </c>
      <c r="R458" s="1131"/>
      <c r="S458" s="1131"/>
      <c r="T458" s="1313"/>
      <c r="U458" s="220" t="s">
        <v>169</v>
      </c>
      <c r="V458" s="152"/>
      <c r="W458" s="152"/>
      <c r="X458" s="152"/>
      <c r="Y458" s="109"/>
      <c r="Z458" s="109"/>
      <c r="AA458" s="109"/>
      <c r="AB458" s="109"/>
      <c r="AC458" s="109"/>
      <c r="AD458" s="109"/>
      <c r="AE458" s="109"/>
      <c r="AF458" s="109"/>
      <c r="AG458" s="109"/>
      <c r="AH458" s="109"/>
      <c r="AI458" s="109"/>
      <c r="AJ458" s="109"/>
      <c r="AK458" s="109"/>
      <c r="AL458" s="109"/>
      <c r="AM458" s="109"/>
      <c r="AN458" s="109"/>
      <c r="AO458" s="109"/>
      <c r="AP458" s="109"/>
      <c r="AQ458" s="109"/>
      <c r="AR458" s="109"/>
      <c r="AS458" s="109"/>
      <c r="AT458" s="109"/>
      <c r="AU458" s="109"/>
      <c r="AV458" s="109"/>
      <c r="AW458" s="109"/>
      <c r="AX458" s="109"/>
      <c r="AY458" s="109"/>
      <c r="AZ458" s="109"/>
    </row>
    <row r="459" spans="1:52" s="130" customFormat="1" ht="15.6" x14ac:dyDescent="0.25">
      <c r="A459" s="221" t="s">
        <v>170</v>
      </c>
      <c r="B459" s="160">
        <v>2013</v>
      </c>
      <c r="C459" s="1208">
        <f>HLOOKUP('[4]Advanced Controls'!$B$377,[4]TAM_Area!$C$469:$J$518,$B459-2010,FALSE)*'[4]Advanced Controls'!$J$90*'[4]Advanced Controls'!$J$101*10^6/10^9</f>
        <v>691.49768384470792</v>
      </c>
      <c r="D459" s="1314">
        <f>HLOOKUP('[4]Advanced Controls'!$B$377,[4]TAM_Area!$C$469:$J$518,$B459-2010,FALSE)*'[4]Advanced Controls'!$J$90*'[4]Advanced Controls'!$J$102*10^6/10^9</f>
        <v>1043.8804762524321</v>
      </c>
      <c r="E459" s="1314">
        <f>HLOOKUP('[4]Advanced Controls'!$B$377,[4]TAM_Area!$C$469:$J$518,$B459-2010,FALSE)*'[4]Advanced Controls'!$J$90*'[4]Advanced Controls'!$J$103*10^6/10^9</f>
        <v>339.11489143698384</v>
      </c>
      <c r="F459" s="1314"/>
      <c r="G459" s="1314"/>
      <c r="H459" s="1315"/>
      <c r="I459" s="1208">
        <f>HLOOKUP('[4]Advanced Controls'!$C$377,[4]TAM_Area!$K$469:$R$518,$B459-2010,FALSE)*'[4]Advanced Controls'!$J$68*'[4]Advanced Controls'!$J$79*10^6/10^9</f>
        <v>127.78046714489457</v>
      </c>
      <c r="J459" s="1314">
        <f>HLOOKUP('[4]Advanced Controls'!$C$377,[4]TAM_Area!$K$469:$R$518,$B459-2010,FALSE)*'[4]Advanced Controls'!$J$68*'[4]Advanced Controls'!$J$80*10^6/10^9</f>
        <v>196.11751442667492</v>
      </c>
      <c r="K459" s="1314">
        <f>HLOOKUP('[4]Advanced Controls'!$C$377,[4]TAM_Area!$K$469:$R$518,$B459-2010,FALSE)*'[4]Advanced Controls'!$J$68*'[4]Advanced Controls'!$J$81*10^6/10^9</f>
        <v>59.443419863114215</v>
      </c>
      <c r="L459" s="1314"/>
      <c r="M459" s="1316"/>
      <c r="N459" s="1315"/>
      <c r="O459" s="1329">
        <f t="shared" ref="O459:O506" si="13">SUM(C459,I459)</f>
        <v>819.27815098960252</v>
      </c>
      <c r="P459" s="1330">
        <f t="shared" si="12"/>
        <v>1239.997990679107</v>
      </c>
      <c r="Q459" s="1330">
        <f t="shared" si="12"/>
        <v>398.55831130009807</v>
      </c>
      <c r="R459" s="1316"/>
      <c r="S459" s="1316"/>
      <c r="T459" s="1315"/>
      <c r="U459" s="220" t="s">
        <v>169</v>
      </c>
      <c r="V459" s="152"/>
      <c r="W459" s="152"/>
      <c r="X459" s="152"/>
      <c r="Y459" s="109"/>
      <c r="Z459" s="109"/>
      <c r="AA459" s="109"/>
      <c r="AB459" s="109"/>
      <c r="AC459" s="109"/>
      <c r="AD459" s="109"/>
      <c r="AE459" s="109"/>
      <c r="AF459" s="109"/>
      <c r="AG459" s="109"/>
      <c r="AH459" s="109"/>
      <c r="AI459" s="109"/>
      <c r="AJ459" s="109"/>
      <c r="AK459" s="109"/>
      <c r="AL459" s="109"/>
      <c r="AM459" s="109"/>
      <c r="AN459" s="109"/>
      <c r="AO459" s="109"/>
      <c r="AP459" s="109"/>
      <c r="AQ459" s="109"/>
      <c r="AR459" s="109"/>
      <c r="AS459" s="109"/>
      <c r="AT459" s="109"/>
      <c r="AU459" s="109"/>
      <c r="AV459" s="109"/>
      <c r="AW459" s="109"/>
      <c r="AX459" s="109"/>
      <c r="AY459" s="109"/>
      <c r="AZ459" s="109"/>
    </row>
    <row r="460" spans="1:52" s="130" customFormat="1" ht="15.6" x14ac:dyDescent="0.25">
      <c r="A460" s="221" t="s">
        <v>171</v>
      </c>
      <c r="B460" s="160">
        <v>2014</v>
      </c>
      <c r="C460" s="1208">
        <f>HLOOKUP('[4]Advanced Controls'!$B$377,[4]TAM_Area!$C$469:$J$518,$B460-2010,FALSE)*'[4]Advanced Controls'!$J$90*'[4]Advanced Controls'!$J$101*10^6/10^9</f>
        <v>632.58049954561</v>
      </c>
      <c r="D460" s="1314">
        <f>HLOOKUP('[4]Advanced Controls'!$B$377,[4]TAM_Area!$C$469:$J$518,$B460-2010,FALSE)*'[4]Advanced Controls'!$J$90*'[4]Advanced Controls'!$J$102*10^6/10^9</f>
        <v>954.93947204885706</v>
      </c>
      <c r="E460" s="1314">
        <f>HLOOKUP('[4]Advanced Controls'!$B$377,[4]TAM_Area!$C$469:$J$518,$B460-2010,FALSE)*'[4]Advanced Controls'!$J$90*'[4]Advanced Controls'!$J$103*10^6/10^9</f>
        <v>310.22152704236316</v>
      </c>
      <c r="F460" s="1314"/>
      <c r="G460" s="1314"/>
      <c r="H460" s="1315"/>
      <c r="I460" s="1208">
        <f>HLOOKUP('[4]Advanced Controls'!$C$377,[4]TAM_Area!$K$469:$R$518,$B460-2010,FALSE)*'[4]Advanced Controls'!$J$68*'[4]Advanced Controls'!$J$79*10^6/10^9</f>
        <v>137.01650629305396</v>
      </c>
      <c r="J460" s="1314">
        <f>HLOOKUP('[4]Advanced Controls'!$C$377,[4]TAM_Area!$K$469:$R$518,$B460-2010,FALSE)*'[4]Advanced Controls'!$J$68*'[4]Advanced Controls'!$J$80*10^6/10^9</f>
        <v>210.29299117485849</v>
      </c>
      <c r="K460" s="1314">
        <f>HLOOKUP('[4]Advanced Controls'!$C$377,[4]TAM_Area!$K$469:$R$518,$B460-2010,FALSE)*'[4]Advanced Controls'!$J$68*'[4]Advanced Controls'!$J$81*10^6/10^9</f>
        <v>63.740021411249465</v>
      </c>
      <c r="L460" s="1314"/>
      <c r="M460" s="1316"/>
      <c r="N460" s="1315"/>
      <c r="O460" s="1329">
        <f t="shared" si="13"/>
        <v>769.59700583866402</v>
      </c>
      <c r="P460" s="1330">
        <f t="shared" si="12"/>
        <v>1165.2324632237155</v>
      </c>
      <c r="Q460" s="1330">
        <f t="shared" si="12"/>
        <v>373.96154845361264</v>
      </c>
      <c r="R460" s="1316"/>
      <c r="S460" s="1316"/>
      <c r="T460" s="1315"/>
      <c r="U460" s="220" t="s">
        <v>169</v>
      </c>
      <c r="V460" s="152"/>
      <c r="W460" s="152"/>
      <c r="X460" s="152"/>
      <c r="Y460" s="109"/>
      <c r="Z460" s="109"/>
      <c r="AA460" s="109"/>
      <c r="AB460" s="109"/>
      <c r="AC460" s="109"/>
      <c r="AD460" s="109"/>
      <c r="AE460" s="109"/>
      <c r="AF460" s="109"/>
      <c r="AG460" s="109"/>
      <c r="AH460" s="109"/>
      <c r="AI460" s="109"/>
      <c r="AJ460" s="109"/>
      <c r="AK460" s="109"/>
      <c r="AL460" s="109"/>
      <c r="AM460" s="109"/>
      <c r="AN460" s="109"/>
      <c r="AO460" s="109"/>
      <c r="AP460" s="109"/>
      <c r="AQ460" s="109"/>
      <c r="AR460" s="109"/>
      <c r="AS460" s="109"/>
      <c r="AT460" s="109"/>
      <c r="AU460" s="109"/>
      <c r="AV460" s="109"/>
      <c r="AW460" s="109"/>
      <c r="AX460" s="109"/>
      <c r="AY460" s="109"/>
      <c r="AZ460" s="109"/>
    </row>
    <row r="461" spans="1:52" s="130" customFormat="1" ht="15" x14ac:dyDescent="0.25">
      <c r="A461" s="221" t="s">
        <v>172</v>
      </c>
      <c r="B461" s="160">
        <v>2015</v>
      </c>
      <c r="C461" s="1163">
        <f>HLOOKUP('[4]Advanced Controls'!$B$377,[4]TAM_Area!$C$469:$J$518,$B461-2010,FALSE)*'[4]Advanced Controls'!$J$90*'[4]Advanced Controls'!$J$101*10^6/10^9</f>
        <v>644.95122948198389</v>
      </c>
      <c r="D461" s="1164">
        <f>HLOOKUP('[4]Advanced Controls'!$B$377,[4]TAM_Area!$C$469:$J$518,$B461-2010,FALSE)*'[4]Advanced Controls'!$J$90*'[4]Advanced Controls'!$J$102*10^6/10^9</f>
        <v>973.61424675782359</v>
      </c>
      <c r="E461" s="1164">
        <f>HLOOKUP('[4]Advanced Controls'!$B$377,[4]TAM_Area!$C$469:$J$518,$B461-2010,FALSE)*'[4]Advanced Controls'!$J$90*'[4]Advanced Controls'!$J$103*10^6/10^9</f>
        <v>316.28821220614424</v>
      </c>
      <c r="F461" s="1164"/>
      <c r="G461" s="1164"/>
      <c r="H461" s="1318"/>
      <c r="I461" s="1319">
        <f>HLOOKUP('[4]Advanced Controls'!$C$377,[4]TAM_Area!$K$469:$R$518,$B461-2010,FALSE)*'[4]Advanced Controls'!$J$68*'[4]Advanced Controls'!$J$79*10^6/10^9</f>
        <v>147.12908491517078</v>
      </c>
      <c r="J461" s="1320">
        <f>HLOOKUP('[4]Advanced Controls'!$C$377,[4]TAM_Area!$K$469:$R$518,$B461-2010,FALSE)*'[4]Advanced Controls'!$J$68*'[4]Advanced Controls'!$J$80*10^6/10^9</f>
        <v>225.81378107434284</v>
      </c>
      <c r="K461" s="1320">
        <f>HLOOKUP('[4]Advanced Controls'!$C$377,[4]TAM_Area!$K$469:$R$518,$B461-2010,FALSE)*'[4]Advanced Controls'!$J$68*'[4]Advanced Controls'!$J$81*10^6/10^9</f>
        <v>68.444388755998673</v>
      </c>
      <c r="L461" s="1320"/>
      <c r="M461" s="1171"/>
      <c r="N461" s="1321"/>
      <c r="O461" s="1331">
        <f t="shared" si="13"/>
        <v>792.08031439715467</v>
      </c>
      <c r="P461" s="1332">
        <f t="shared" si="12"/>
        <v>1199.4280278321664</v>
      </c>
      <c r="Q461" s="1332">
        <f t="shared" si="12"/>
        <v>384.7326009621429</v>
      </c>
      <c r="R461" s="1177"/>
      <c r="S461" s="1177"/>
      <c r="T461" s="1322"/>
      <c r="U461" s="220" t="s">
        <v>169</v>
      </c>
      <c r="V461" s="152"/>
      <c r="W461" s="152"/>
      <c r="X461" s="152"/>
      <c r="Y461" s="109"/>
      <c r="Z461" s="109"/>
      <c r="AA461" s="109"/>
      <c r="AB461" s="109"/>
      <c r="AC461" s="109"/>
      <c r="AD461" s="109"/>
      <c r="AE461" s="109"/>
      <c r="AF461" s="109"/>
      <c r="AG461" s="109"/>
      <c r="AH461" s="109"/>
      <c r="AI461" s="109"/>
      <c r="AJ461" s="109"/>
      <c r="AK461" s="109"/>
      <c r="AL461" s="109"/>
      <c r="AM461" s="109"/>
      <c r="AN461" s="109"/>
      <c r="AO461" s="109"/>
      <c r="AP461" s="109"/>
      <c r="AQ461" s="109"/>
      <c r="AR461" s="109"/>
      <c r="AS461" s="109"/>
      <c r="AT461" s="109"/>
      <c r="AU461" s="109"/>
      <c r="AV461" s="109"/>
      <c r="AW461" s="109"/>
      <c r="AX461" s="109"/>
      <c r="AY461" s="109"/>
      <c r="AZ461" s="109"/>
    </row>
    <row r="462" spans="1:52" s="130" customFormat="1" ht="15" x14ac:dyDescent="0.25">
      <c r="A462" s="221" t="s">
        <v>173</v>
      </c>
      <c r="B462" s="160">
        <v>2016</v>
      </c>
      <c r="C462" s="1163">
        <f>HLOOKUP('[4]Advanced Controls'!$B$377,[4]TAM_Area!$C$469:$J$518,$B462-2010,FALSE)*'[4]Advanced Controls'!$J$90*'[4]Advanced Controls'!$J$101*10^6/10^9</f>
        <v>657.21670688737152</v>
      </c>
      <c r="D462" s="1164">
        <f>HLOOKUP('[4]Advanced Controls'!$B$377,[4]TAM_Area!$C$469:$J$518,$B462-2010,FALSE)*'[4]Advanced Controls'!$J$90*'[4]Advanced Controls'!$J$102*10^6/10^9</f>
        <v>992.13013291988761</v>
      </c>
      <c r="E462" s="1164">
        <f>HLOOKUP('[4]Advanced Controls'!$B$377,[4]TAM_Area!$C$469:$J$518,$B462-2010,FALSE)*'[4]Advanced Controls'!$J$90*'[4]Advanced Controls'!$J$103*10^6/10^9</f>
        <v>322.30328085485559</v>
      </c>
      <c r="F462" s="1164"/>
      <c r="G462" s="1164"/>
      <c r="H462" s="1318"/>
      <c r="I462" s="1319">
        <f>HLOOKUP('[4]Advanced Controls'!$C$377,[4]TAM_Area!$K$469:$R$518,$B462-2010,FALSE)*'[4]Advanced Controls'!$J$68*'[4]Advanced Controls'!$J$79*10^6/10^9</f>
        <v>158.85798835849644</v>
      </c>
      <c r="J462" s="1320">
        <f>HLOOKUP('[4]Advanced Controls'!$C$377,[4]TAM_Area!$K$469:$R$518,$B462-2010,FALSE)*'[4]Advanced Controls'!$J$68*'[4]Advanced Controls'!$J$80*10^6/10^9</f>
        <v>243.81530698555409</v>
      </c>
      <c r="K462" s="1320">
        <f>HLOOKUP('[4]Advanced Controls'!$C$377,[4]TAM_Area!$K$469:$R$518,$B462-2010,FALSE)*'[4]Advanced Controls'!$J$68*'[4]Advanced Controls'!$J$81*10^6/10^9</f>
        <v>73.90066973143874</v>
      </c>
      <c r="L462" s="1320"/>
      <c r="M462" s="1171"/>
      <c r="N462" s="1321"/>
      <c r="O462" s="1331">
        <f t="shared" si="13"/>
        <v>816.07469524586793</v>
      </c>
      <c r="P462" s="1332">
        <f t="shared" si="12"/>
        <v>1235.9454399054416</v>
      </c>
      <c r="Q462" s="1332">
        <f t="shared" si="12"/>
        <v>396.20395058629435</v>
      </c>
      <c r="R462" s="1177"/>
      <c r="S462" s="1177"/>
      <c r="T462" s="1322"/>
      <c r="U462" s="220" t="s">
        <v>169</v>
      </c>
      <c r="V462" s="152"/>
      <c r="W462" s="152"/>
      <c r="X462" s="152"/>
      <c r="Y462" s="109"/>
      <c r="Z462" s="109"/>
      <c r="AA462" s="109"/>
      <c r="AB462" s="109"/>
      <c r="AC462" s="109"/>
      <c r="AD462" s="109"/>
      <c r="AE462" s="109"/>
      <c r="AF462" s="109"/>
      <c r="AG462" s="109"/>
      <c r="AH462" s="109"/>
      <c r="AI462" s="109"/>
      <c r="AJ462" s="109"/>
      <c r="AK462" s="109"/>
      <c r="AL462" s="109"/>
      <c r="AM462" s="109"/>
      <c r="AN462" s="109"/>
      <c r="AO462" s="109"/>
      <c r="AP462" s="109"/>
      <c r="AQ462" s="109"/>
      <c r="AR462" s="109"/>
      <c r="AS462" s="109"/>
      <c r="AT462" s="109"/>
      <c r="AU462" s="109"/>
      <c r="AV462" s="109"/>
      <c r="AW462" s="109"/>
      <c r="AX462" s="109"/>
      <c r="AY462" s="109"/>
      <c r="AZ462" s="109"/>
    </row>
    <row r="463" spans="1:52" s="130" customFormat="1" ht="15.6" thickBot="1" x14ac:dyDescent="0.3">
      <c r="A463" s="228" t="s">
        <v>174</v>
      </c>
      <c r="B463" s="160">
        <v>2017</v>
      </c>
      <c r="C463" s="1163">
        <f>HLOOKUP('[4]Advanced Controls'!$B$377,[4]TAM_Area!$C$469:$J$518,$B463-2010,FALSE)*'[4]Advanced Controls'!$J$90*'[4]Advanced Controls'!$J$101*10^6/10^9</f>
        <v>669.37195304012903</v>
      </c>
      <c r="D463" s="1164">
        <f>HLOOKUP('[4]Advanced Controls'!$B$377,[4]TAM_Area!$C$469:$J$518,$B463-2010,FALSE)*'[4]Advanced Controls'!$J$90*'[4]Advanced Controls'!$J$102*10^6/10^9</f>
        <v>1010.4796146887313</v>
      </c>
      <c r="E463" s="1164">
        <f>HLOOKUP('[4]Advanced Controls'!$B$377,[4]TAM_Area!$C$469:$J$518,$B463-2010,FALSE)*'[4]Advanced Controls'!$J$90*'[4]Advanced Controls'!$J$103*10^6/10^9</f>
        <v>328.26429139152702</v>
      </c>
      <c r="F463" s="1164"/>
      <c r="G463" s="1164"/>
      <c r="H463" s="1318"/>
      <c r="I463" s="1319">
        <f>HLOOKUP('[4]Advanced Controls'!$C$377,[4]TAM_Area!$K$469:$R$518,$B463-2010,FALSE)*'[4]Advanced Controls'!$J$68*'[4]Advanced Controls'!$J$79*10^6/10^9</f>
        <v>172.19583085397647</v>
      </c>
      <c r="J463" s="1320">
        <f>HLOOKUP('[4]Advanced Controls'!$C$377,[4]TAM_Area!$K$469:$R$518,$B463-2010,FALSE)*'[4]Advanced Controls'!$J$68*'[4]Advanced Controls'!$J$80*10^6/10^9</f>
        <v>264.28623322705778</v>
      </c>
      <c r="K463" s="1320">
        <f>HLOOKUP('[4]Advanced Controls'!$C$377,[4]TAM_Area!$K$469:$R$518,$B463-2010,FALSE)*'[4]Advanced Controls'!$J$68*'[4]Advanced Controls'!$J$81*10^6/10^9</f>
        <v>80.105428480895128</v>
      </c>
      <c r="L463" s="1320"/>
      <c r="M463" s="1171"/>
      <c r="N463" s="1321"/>
      <c r="O463" s="1331">
        <f t="shared" si="13"/>
        <v>841.56778389410556</v>
      </c>
      <c r="P463" s="1332">
        <f t="shared" si="12"/>
        <v>1274.765847915789</v>
      </c>
      <c r="Q463" s="1332">
        <f t="shared" si="12"/>
        <v>408.36971987242214</v>
      </c>
      <c r="R463" s="1177"/>
      <c r="S463" s="1177"/>
      <c r="T463" s="1322"/>
      <c r="U463" s="220" t="s">
        <v>169</v>
      </c>
      <c r="V463" s="152"/>
      <c r="W463" s="152"/>
      <c r="X463" s="152"/>
      <c r="Y463" s="109"/>
      <c r="Z463" s="109"/>
      <c r="AA463" s="109"/>
      <c r="AB463" s="109"/>
      <c r="AC463" s="109"/>
      <c r="AD463" s="109"/>
      <c r="AE463" s="109"/>
      <c r="AF463" s="109"/>
      <c r="AG463" s="109"/>
      <c r="AH463" s="109"/>
      <c r="AI463" s="109"/>
      <c r="AJ463" s="109"/>
      <c r="AK463" s="109"/>
      <c r="AL463" s="109"/>
      <c r="AM463" s="109"/>
      <c r="AN463" s="109"/>
      <c r="AO463" s="109"/>
      <c r="AP463" s="109"/>
      <c r="AQ463" s="109"/>
      <c r="AR463" s="109"/>
      <c r="AS463" s="109"/>
      <c r="AT463" s="109"/>
      <c r="AU463" s="109"/>
      <c r="AV463" s="109"/>
      <c r="AW463" s="109"/>
      <c r="AX463" s="109"/>
      <c r="AY463" s="109"/>
      <c r="AZ463" s="109"/>
    </row>
    <row r="464" spans="1:52" s="130" customFormat="1" ht="15" x14ac:dyDescent="0.25">
      <c r="A464" s="216" t="s">
        <v>175</v>
      </c>
      <c r="B464" s="160">
        <v>2018</v>
      </c>
      <c r="C464" s="1163">
        <f>HLOOKUP('[4]Advanced Controls'!$B$377,[4]TAM_Area!$C$469:$J$518,$B464-2010,FALSE)*'[4]Advanced Controls'!$J$90*'[4]Advanced Controls'!$J$101*10^6/10^9</f>
        <v>681.42763416767843</v>
      </c>
      <c r="D464" s="1164">
        <f>HLOOKUP('[4]Advanced Controls'!$B$377,[4]TAM_Area!$C$469:$J$518,$B464-2010,FALSE)*'[4]Advanced Controls'!$J$90*'[4]Advanced Controls'!$J$102*10^6/10^9</f>
        <v>1028.6787937329807</v>
      </c>
      <c r="E464" s="1164">
        <f>HLOOKUP('[4]Advanced Controls'!$B$377,[4]TAM_Area!$C$469:$J$518,$B464-2010,FALSE)*'[4]Advanced Controls'!$J$90*'[4]Advanced Controls'!$J$103*10^6/10^9</f>
        <v>334.17647460237623</v>
      </c>
      <c r="F464" s="1164"/>
      <c r="G464" s="1164"/>
      <c r="H464" s="1318"/>
      <c r="I464" s="1319">
        <f>HLOOKUP('[4]Advanced Controls'!$C$377,[4]TAM_Area!$K$469:$R$518,$B464-2010,FALSE)*'[4]Advanced Controls'!$J$68*'[4]Advanced Controls'!$J$79*10^6/10^9</f>
        <v>187.14019789439109</v>
      </c>
      <c r="J464" s="1320">
        <f>HLOOKUP('[4]Advanced Controls'!$C$377,[4]TAM_Area!$K$469:$R$518,$B464-2010,FALSE)*'[4]Advanced Controls'!$J$68*'[4]Advanced Controls'!$J$80*10^6/10^9</f>
        <v>287.22285401216294</v>
      </c>
      <c r="K464" s="1320">
        <f>HLOOKUP('[4]Advanced Controls'!$C$377,[4]TAM_Area!$K$469:$R$518,$B464-2010,FALSE)*'[4]Advanced Controls'!$J$68*'[4]Advanced Controls'!$J$81*10^6/10^9</f>
        <v>87.057541776619161</v>
      </c>
      <c r="L464" s="1320"/>
      <c r="M464" s="1171"/>
      <c r="N464" s="1321"/>
      <c r="O464" s="1331">
        <f t="shared" si="13"/>
        <v>868.56783206206956</v>
      </c>
      <c r="P464" s="1332">
        <f t="shared" si="12"/>
        <v>1315.9016477451437</v>
      </c>
      <c r="Q464" s="1332">
        <f t="shared" si="12"/>
        <v>421.23401637899542</v>
      </c>
      <c r="R464" s="1177"/>
      <c r="S464" s="1177"/>
      <c r="T464" s="1322"/>
      <c r="U464" s="220" t="s">
        <v>169</v>
      </c>
      <c r="V464" s="152"/>
      <c r="W464" s="152"/>
      <c r="X464" s="152"/>
      <c r="Y464" s="109"/>
      <c r="Z464" s="109"/>
      <c r="AA464" s="109"/>
      <c r="AB464" s="109"/>
      <c r="AC464" s="109"/>
      <c r="AD464" s="109"/>
      <c r="AE464" s="109"/>
      <c r="AF464" s="109"/>
      <c r="AG464" s="109"/>
      <c r="AH464" s="109"/>
      <c r="AI464" s="109"/>
      <c r="AJ464" s="109"/>
      <c r="AK464" s="109"/>
      <c r="AL464" s="109"/>
      <c r="AM464" s="109"/>
      <c r="AN464" s="109"/>
      <c r="AO464" s="109"/>
      <c r="AP464" s="109"/>
      <c r="AQ464" s="109"/>
      <c r="AR464" s="109"/>
      <c r="AS464" s="109"/>
      <c r="AT464" s="109"/>
      <c r="AU464" s="109"/>
      <c r="AV464" s="109"/>
      <c r="AW464" s="109"/>
      <c r="AX464" s="109"/>
      <c r="AY464" s="109"/>
      <c r="AZ464" s="109"/>
    </row>
    <row r="465" spans="1:52" s="130" customFormat="1" ht="15" x14ac:dyDescent="0.25">
      <c r="A465" s="221" t="s">
        <v>176</v>
      </c>
      <c r="B465" s="160">
        <v>2019</v>
      </c>
      <c r="C465" s="1163">
        <f>HLOOKUP('[4]Advanced Controls'!$B$377,[4]TAM_Area!$C$469:$J$518,$B465-2010,FALSE)*'[4]Advanced Controls'!$J$90*'[4]Advanced Controls'!$J$101*10^6/10^9</f>
        <v>693.39090270724523</v>
      </c>
      <c r="D465" s="1164">
        <f>HLOOKUP('[4]Advanced Controls'!$B$377,[4]TAM_Area!$C$469:$J$518,$B465-2010,FALSE)*'[4]Advanced Controls'!$J$90*'[4]Advanced Controls'!$J$102*10^6/10^9</f>
        <v>1046.7384673260788</v>
      </c>
      <c r="E465" s="1164">
        <f>HLOOKUP('[4]Advanced Controls'!$B$377,[4]TAM_Area!$C$469:$J$518,$B465-2010,FALSE)*'[4]Advanced Controls'!$J$90*'[4]Advanced Controls'!$J$103*10^6/10^9</f>
        <v>340.04333808841182</v>
      </c>
      <c r="F465" s="1164"/>
      <c r="G465" s="1164"/>
      <c r="H465" s="1318"/>
      <c r="I465" s="1319">
        <f>HLOOKUP('[4]Advanced Controls'!$C$377,[4]TAM_Area!$K$469:$R$518,$B465-2010,FALSE)*'[4]Advanced Controls'!$J$68*'[4]Advanced Controls'!$J$79*10^6/10^9</f>
        <v>203.69152927677669</v>
      </c>
      <c r="J465" s="1320">
        <f>HLOOKUP('[4]Advanced Controls'!$C$377,[4]TAM_Area!$K$469:$R$518,$B465-2010,FALSE)*'[4]Advanced Controls'!$J$68*'[4]Advanced Controls'!$J$80*10^6/10^9</f>
        <v>312.62584434154513</v>
      </c>
      <c r="K465" s="1320">
        <f>HLOOKUP('[4]Advanced Controls'!$C$377,[4]TAM_Area!$K$469:$R$518,$B465-2010,FALSE)*'[4]Advanced Controls'!$J$68*'[4]Advanced Controls'!$J$81*10^6/10^9</f>
        <v>94.75721421200825</v>
      </c>
      <c r="L465" s="1320"/>
      <c r="M465" s="1171"/>
      <c r="N465" s="1321"/>
      <c r="O465" s="1331">
        <f t="shared" si="13"/>
        <v>897.08243198402192</v>
      </c>
      <c r="P465" s="1332">
        <f t="shared" si="12"/>
        <v>1359.364311667624</v>
      </c>
      <c r="Q465" s="1332">
        <f t="shared" si="12"/>
        <v>434.80055230042007</v>
      </c>
      <c r="R465" s="1177"/>
      <c r="S465" s="1177"/>
      <c r="T465" s="1322"/>
      <c r="U465" s="220" t="s">
        <v>169</v>
      </c>
      <c r="V465" s="152"/>
      <c r="W465" s="152"/>
      <c r="X465" s="152"/>
      <c r="Y465" s="109"/>
      <c r="Z465" s="109"/>
      <c r="AA465" s="109"/>
      <c r="AB465" s="109"/>
      <c r="AC465" s="109"/>
      <c r="AD465" s="109"/>
      <c r="AE465" s="109"/>
      <c r="AF465" s="109"/>
      <c r="AG465" s="109"/>
      <c r="AH465" s="109"/>
      <c r="AI465" s="109"/>
      <c r="AJ465" s="109"/>
      <c r="AK465" s="109"/>
      <c r="AL465" s="109"/>
      <c r="AM465" s="109"/>
      <c r="AN465" s="109"/>
      <c r="AO465" s="109"/>
      <c r="AP465" s="109"/>
      <c r="AQ465" s="109"/>
      <c r="AR465" s="109"/>
      <c r="AS465" s="109"/>
      <c r="AT465" s="109"/>
      <c r="AU465" s="109"/>
      <c r="AV465" s="109"/>
      <c r="AW465" s="109"/>
      <c r="AX465" s="109"/>
      <c r="AY465" s="109"/>
      <c r="AZ465" s="109"/>
    </row>
    <row r="466" spans="1:52" s="130" customFormat="1" ht="15" x14ac:dyDescent="0.25">
      <c r="A466" s="221" t="s">
        <v>177</v>
      </c>
      <c r="B466" s="160">
        <v>2020</v>
      </c>
      <c r="C466" s="1163">
        <f>HLOOKUP('[4]Advanced Controls'!$B$377,[4]TAM_Area!$C$469:$J$518,$B466-2010,FALSE)*'[4]Advanced Controls'!$J$90*'[4]Advanced Controls'!$J$101*10^6/10^9</f>
        <v>705.26747423485892</v>
      </c>
      <c r="D466" s="1164">
        <f>HLOOKUP('[4]Advanced Controls'!$B$377,[4]TAM_Area!$C$469:$J$518,$B466-2010,FALSE)*'[4]Advanced Controls'!$J$90*'[4]Advanced Controls'!$J$102*10^6/10^9</f>
        <v>1064.6672636650055</v>
      </c>
      <c r="E466" s="1164">
        <f>HLOOKUP('[4]Advanced Controls'!$B$377,[4]TAM_Area!$C$469:$J$518,$B466-2010,FALSE)*'[4]Advanced Controls'!$J$90*'[4]Advanced Controls'!$J$103*10^6/10^9</f>
        <v>345.86768480471221</v>
      </c>
      <c r="F466" s="1164"/>
      <c r="G466" s="1164"/>
      <c r="H466" s="1318"/>
      <c r="I466" s="1319">
        <f>HLOOKUP('[4]Advanced Controls'!$C$377,[4]TAM_Area!$K$469:$R$518,$B466-2010,FALSE)*'[4]Advanced Controls'!$J$68*'[4]Advanced Controls'!$J$79*10^6/10^9</f>
        <v>221.85086695845882</v>
      </c>
      <c r="J466" s="1320">
        <f>HLOOKUP('[4]Advanced Controls'!$C$377,[4]TAM_Area!$K$469:$R$518,$B466-2010,FALSE)*'[4]Advanced Controls'!$J$68*'[4]Advanced Controls'!$J$80*10^6/10^9</f>
        <v>340.4968034117432</v>
      </c>
      <c r="K466" s="1320">
        <f>HLOOKUP('[4]Advanced Controls'!$C$377,[4]TAM_Area!$K$469:$R$518,$B466-2010,FALSE)*'[4]Advanced Controls'!$J$68*'[4]Advanced Controls'!$J$81*10^6/10^9</f>
        <v>103.20493050517436</v>
      </c>
      <c r="L466" s="1320"/>
      <c r="M466" s="1171"/>
      <c r="N466" s="1321"/>
      <c r="O466" s="1331">
        <f t="shared" si="13"/>
        <v>927.11834119331775</v>
      </c>
      <c r="P466" s="1332">
        <f t="shared" si="12"/>
        <v>1405.1640670767488</v>
      </c>
      <c r="Q466" s="1332">
        <f t="shared" si="12"/>
        <v>449.0726153098866</v>
      </c>
      <c r="R466" s="1177"/>
      <c r="S466" s="1177"/>
      <c r="T466" s="1322"/>
      <c r="U466" s="220" t="s">
        <v>169</v>
      </c>
      <c r="V466" s="152"/>
      <c r="W466" s="152"/>
      <c r="X466" s="152"/>
      <c r="Y466" s="109"/>
      <c r="Z466" s="109"/>
      <c r="AA466" s="109"/>
      <c r="AB466" s="109"/>
      <c r="AC466" s="109"/>
      <c r="AD466" s="109"/>
      <c r="AE466" s="109"/>
      <c r="AF466" s="109"/>
      <c r="AG466" s="109"/>
      <c r="AH466" s="109"/>
      <c r="AI466" s="109"/>
      <c r="AJ466" s="109"/>
      <c r="AK466" s="109"/>
      <c r="AL466" s="109"/>
      <c r="AM466" s="109"/>
      <c r="AN466" s="109"/>
      <c r="AO466" s="109"/>
      <c r="AP466" s="109"/>
      <c r="AQ466" s="109"/>
      <c r="AR466" s="109"/>
      <c r="AS466" s="109"/>
      <c r="AT466" s="109"/>
      <c r="AU466" s="109"/>
      <c r="AV466" s="109"/>
      <c r="AW466" s="109"/>
      <c r="AX466" s="109"/>
      <c r="AY466" s="109"/>
      <c r="AZ466" s="109"/>
    </row>
    <row r="467" spans="1:52" s="130" customFormat="1" ht="15" x14ac:dyDescent="0.25">
      <c r="A467" s="221" t="s">
        <v>178</v>
      </c>
      <c r="B467" s="160">
        <v>2021</v>
      </c>
      <c r="C467" s="1163">
        <f>HLOOKUP('[4]Advanced Controls'!$B$377,[4]TAM_Area!$C$469:$J$518,$B467-2010,FALSE)*'[4]Advanced Controls'!$J$90*'[4]Advanced Controls'!$J$101*10^6/10^9</f>
        <v>717.06459044803853</v>
      </c>
      <c r="D467" s="1164">
        <f>HLOOKUP('[4]Advanced Controls'!$B$377,[4]TAM_Area!$C$469:$J$518,$B467-2010,FALSE)*'[4]Advanced Controls'!$J$90*'[4]Advanced Controls'!$J$102*10^6/10^9</f>
        <v>1082.4761147699717</v>
      </c>
      <c r="E467" s="1164">
        <f>HLOOKUP('[4]Advanced Controls'!$B$377,[4]TAM_Area!$C$469:$J$518,$B467-2010,FALSE)*'[4]Advanced Controls'!$J$90*'[4]Advanced Controls'!$J$103*10^6/10^9</f>
        <v>351.65306612610556</v>
      </c>
      <c r="F467" s="1164"/>
      <c r="G467" s="1164"/>
      <c r="H467" s="1318"/>
      <c r="I467" s="1319">
        <f>HLOOKUP('[4]Advanced Controls'!$C$377,[4]TAM_Area!$K$469:$R$518,$B467-2010,FALSE)*'[4]Advanced Controls'!$J$68*'[4]Advanced Controls'!$J$79*10^6/10^9</f>
        <v>241.6179715593365</v>
      </c>
      <c r="J467" s="1320">
        <f>HLOOKUP('[4]Advanced Controls'!$C$377,[4]TAM_Area!$K$469:$R$518,$B467-2010,FALSE)*'[4]Advanced Controls'!$J$68*'[4]Advanced Controls'!$J$80*10^6/10^9</f>
        <v>370.83536382207831</v>
      </c>
      <c r="K467" s="1320">
        <f>HLOOKUP('[4]Advanced Controls'!$C$377,[4]TAM_Area!$K$469:$R$518,$B467-2010,FALSE)*'[4]Advanced Controls'!$J$68*'[4]Advanced Controls'!$J$81*10^6/10^9</f>
        <v>112.40057929659463</v>
      </c>
      <c r="L467" s="1320"/>
      <c r="M467" s="1171"/>
      <c r="N467" s="1321"/>
      <c r="O467" s="1331">
        <f t="shared" si="13"/>
        <v>958.68256200737505</v>
      </c>
      <c r="P467" s="1332">
        <f t="shared" si="12"/>
        <v>1453.31147859205</v>
      </c>
      <c r="Q467" s="1332">
        <f t="shared" si="12"/>
        <v>464.05364542270019</v>
      </c>
      <c r="R467" s="1177"/>
      <c r="S467" s="1177"/>
      <c r="T467" s="1322"/>
      <c r="U467" s="220" t="s">
        <v>169</v>
      </c>
      <c r="V467" s="152"/>
      <c r="W467" s="152"/>
      <c r="X467" s="152"/>
      <c r="Y467" s="109"/>
      <c r="Z467" s="109"/>
      <c r="AA467" s="109"/>
      <c r="AB467" s="109"/>
      <c r="AC467" s="109"/>
      <c r="AD467" s="109"/>
      <c r="AE467" s="109"/>
      <c r="AF467" s="109"/>
      <c r="AG467" s="109"/>
      <c r="AH467" s="109"/>
      <c r="AI467" s="109"/>
      <c r="AJ467" s="109"/>
      <c r="AK467" s="109"/>
      <c r="AL467" s="109"/>
      <c r="AM467" s="109"/>
      <c r="AN467" s="109"/>
      <c r="AO467" s="109"/>
      <c r="AP467" s="109"/>
      <c r="AQ467" s="109"/>
      <c r="AR467" s="109"/>
      <c r="AS467" s="109"/>
      <c r="AT467" s="109"/>
      <c r="AU467" s="109"/>
      <c r="AV467" s="109"/>
      <c r="AW467" s="109"/>
      <c r="AX467" s="109"/>
      <c r="AY467" s="109"/>
      <c r="AZ467" s="109"/>
    </row>
    <row r="468" spans="1:52" ht="15" x14ac:dyDescent="0.25">
      <c r="A468" s="221" t="s">
        <v>179</v>
      </c>
      <c r="B468" s="160">
        <v>2022</v>
      </c>
      <c r="C468" s="1163">
        <f>HLOOKUP('[4]Advanced Controls'!$B$377,[4]TAM_Area!$C$469:$J$518,$B468-2010,FALSE)*'[4]Advanced Controls'!$J$90*'[4]Advanced Controls'!$J$101*10^6/10^9</f>
        <v>728.78848411812191</v>
      </c>
      <c r="D468" s="1164">
        <f>HLOOKUP('[4]Advanced Controls'!$B$377,[4]TAM_Area!$C$469:$J$518,$B468-2010,FALSE)*'[4]Advanced Controls'!$J$90*'[4]Advanced Controls'!$J$102*10^6/10^9</f>
        <v>1100.1744295926831</v>
      </c>
      <c r="E468" s="1164">
        <f>HLOOKUP('[4]Advanced Controls'!$B$377,[4]TAM_Area!$C$469:$J$518,$B468-2010,FALSE)*'[4]Advanced Controls'!$J$90*'[4]Advanced Controls'!$J$103*10^6/10^9</f>
        <v>357.40253864356072</v>
      </c>
      <c r="F468" s="1164"/>
      <c r="G468" s="1164"/>
      <c r="H468" s="1318"/>
      <c r="I468" s="1319">
        <f>HLOOKUP('[4]Advanced Controls'!$C$377,[4]TAM_Area!$K$469:$R$518,$B468-2010,FALSE)*'[4]Advanced Controls'!$J$68*'[4]Advanced Controls'!$J$79*10^6/10^9</f>
        <v>262.99037893728809</v>
      </c>
      <c r="J468" s="1320">
        <f>HLOOKUP('[4]Advanced Controls'!$C$377,[4]TAM_Area!$K$469:$R$518,$B468-2010,FALSE)*'[4]Advanced Controls'!$J$68*'[4]Advanced Controls'!$J$80*10^6/10^9</f>
        <v>403.63774360619124</v>
      </c>
      <c r="K468" s="1320">
        <f>HLOOKUP('[4]Advanced Controls'!$C$377,[4]TAM_Area!$K$469:$R$518,$B468-2010,FALSE)*'[4]Advanced Controls'!$J$68*'[4]Advanced Controls'!$J$81*10^6/10^9</f>
        <v>122.34301426838491</v>
      </c>
      <c r="L468" s="1320"/>
      <c r="M468" s="1171"/>
      <c r="N468" s="1321"/>
      <c r="O468" s="1331">
        <f t="shared" si="13"/>
        <v>991.77886305541006</v>
      </c>
      <c r="P468" s="1332">
        <f t="shared" si="12"/>
        <v>1503.8121731988742</v>
      </c>
      <c r="Q468" s="1332">
        <f t="shared" si="12"/>
        <v>479.74555291194565</v>
      </c>
      <c r="R468" s="1177"/>
      <c r="S468" s="1177"/>
      <c r="T468" s="1322"/>
      <c r="U468" s="220" t="s">
        <v>169</v>
      </c>
      <c r="V468" s="152"/>
      <c r="W468" s="152"/>
      <c r="X468" s="152"/>
    </row>
    <row r="469" spans="1:52" ht="15.6" thickBot="1" x14ac:dyDescent="0.3">
      <c r="A469" s="228" t="s">
        <v>180</v>
      </c>
      <c r="B469" s="160">
        <v>2023</v>
      </c>
      <c r="C469" s="1163">
        <f>HLOOKUP('[4]Advanced Controls'!$B$377,[4]TAM_Area!$C$469:$J$518,$B469-2010,FALSE)*'[4]Advanced Controls'!$J$90*'[4]Advanced Controls'!$J$101*10^6/10^9</f>
        <v>740.44093433118394</v>
      </c>
      <c r="D469" s="1164">
        <f>HLOOKUP('[4]Advanced Controls'!$B$377,[4]TAM_Area!$C$469:$J$518,$B469-2010,FALSE)*'[4]Advanced Controls'!$J$90*'[4]Advanced Controls'!$J$102*10^6/10^9</f>
        <v>1117.7648938300883</v>
      </c>
      <c r="E469" s="1164">
        <f>HLOOKUP('[4]Advanced Controls'!$B$377,[4]TAM_Area!$C$469:$J$518,$B469-2010,FALSE)*'[4]Advanced Controls'!$J$90*'[4]Advanced Controls'!$J$103*10^6/10^9</f>
        <v>363.11697483227942</v>
      </c>
      <c r="F469" s="1164"/>
      <c r="G469" s="1164"/>
      <c r="H469" s="1318"/>
      <c r="I469" s="1319">
        <f>HLOOKUP('[4]Advanced Controls'!$C$377,[4]TAM_Area!$K$469:$R$518,$B469-2010,FALSE)*'[4]Advanced Controls'!$J$68*'[4]Advanced Controls'!$J$79*10^6/10^9</f>
        <v>285.96525517017182</v>
      </c>
      <c r="J469" s="1320">
        <f>HLOOKUP('[4]Advanced Controls'!$C$377,[4]TAM_Area!$K$469:$R$518,$B469-2010,FALSE)*'[4]Advanced Controls'!$J$68*'[4]Advanced Controls'!$J$80*10^6/10^9</f>
        <v>438.8995932591933</v>
      </c>
      <c r="K469" s="1320">
        <f>HLOOKUP('[4]Advanced Controls'!$C$377,[4]TAM_Area!$K$469:$R$518,$B469-2010,FALSE)*'[4]Advanced Controls'!$J$68*'[4]Advanced Controls'!$J$81*10^6/10^9</f>
        <v>133.03091708115025</v>
      </c>
      <c r="L469" s="1320"/>
      <c r="M469" s="1171"/>
      <c r="N469" s="1321"/>
      <c r="O469" s="1331">
        <f t="shared" si="13"/>
        <v>1026.4061895013558</v>
      </c>
      <c r="P469" s="1332">
        <f t="shared" si="12"/>
        <v>1556.6644870892817</v>
      </c>
      <c r="Q469" s="1332">
        <f t="shared" si="12"/>
        <v>496.1478919134297</v>
      </c>
      <c r="R469" s="1177"/>
      <c r="S469" s="1177"/>
      <c r="T469" s="1322"/>
      <c r="U469" s="220" t="s">
        <v>169</v>
      </c>
      <c r="V469" s="152"/>
      <c r="W469" s="152"/>
      <c r="X469" s="152"/>
    </row>
    <row r="470" spans="1:52" ht="15" x14ac:dyDescent="0.25">
      <c r="A470" s="216" t="s">
        <v>181</v>
      </c>
      <c r="B470" s="160">
        <v>2024</v>
      </c>
      <c r="C470" s="1163">
        <f>HLOOKUP('[4]Advanced Controls'!$B$377,[4]TAM_Area!$C$469:$J$518,$B470-2010,FALSE)*'[4]Advanced Controls'!$J$90*'[4]Advanced Controls'!$J$101*10^6/10^9</f>
        <v>752.02182317946927</v>
      </c>
      <c r="D470" s="1164">
        <f>HLOOKUP('[4]Advanced Controls'!$B$377,[4]TAM_Area!$C$469:$J$518,$B470-2010,FALSE)*'[4]Advanced Controls'!$J$90*'[4]Advanced Controls'!$J$102*10^6/10^9</f>
        <v>1135.247329489395</v>
      </c>
      <c r="E470" s="1164">
        <f>HLOOKUP('[4]Advanced Controls'!$B$377,[4]TAM_Area!$C$469:$J$518,$B470-2010,FALSE)*'[4]Advanced Controls'!$J$90*'[4]Advanced Controls'!$J$103*10^6/10^9</f>
        <v>368.79631686954366</v>
      </c>
      <c r="F470" s="1164"/>
      <c r="G470" s="1164"/>
      <c r="H470" s="1318"/>
      <c r="I470" s="1319">
        <f>HLOOKUP('[4]Advanced Controls'!$C$377,[4]TAM_Area!$K$469:$R$518,$B470-2010,FALSE)*'[4]Advanced Controls'!$J$68*'[4]Advanced Controls'!$J$79*10^6/10^9</f>
        <v>310.5378552315222</v>
      </c>
      <c r="J470" s="1320">
        <f>HLOOKUP('[4]Advanced Controls'!$C$377,[4]TAM_Area!$K$469:$R$518,$B470-2010,FALSE)*'[4]Advanced Controls'!$J$68*'[4]Advanced Controls'!$J$80*10^6/10^9</f>
        <v>476.61363011248045</v>
      </c>
      <c r="K470" s="1320">
        <f>HLOOKUP('[4]Advanced Controls'!$C$377,[4]TAM_Area!$K$469:$R$518,$B470-2010,FALSE)*'[4]Advanced Controls'!$J$68*'[4]Advanced Controls'!$J$81*10^6/10^9</f>
        <v>144.46208035056392</v>
      </c>
      <c r="L470" s="1320"/>
      <c r="M470" s="1171"/>
      <c r="N470" s="1321"/>
      <c r="O470" s="1331">
        <f t="shared" si="13"/>
        <v>1062.5596784109914</v>
      </c>
      <c r="P470" s="1332">
        <f t="shared" si="12"/>
        <v>1611.8609596018755</v>
      </c>
      <c r="Q470" s="1332">
        <f t="shared" si="12"/>
        <v>513.25839722010755</v>
      </c>
      <c r="R470" s="1177"/>
      <c r="S470" s="1177"/>
      <c r="T470" s="1322"/>
      <c r="U470" s="220" t="s">
        <v>169</v>
      </c>
      <c r="V470" s="152"/>
      <c r="W470" s="152"/>
      <c r="X470" s="152"/>
    </row>
    <row r="471" spans="1:52" ht="15" x14ac:dyDescent="0.25">
      <c r="A471" s="221" t="s">
        <v>182</v>
      </c>
      <c r="B471" s="160">
        <v>2025</v>
      </c>
      <c r="C471" s="1163">
        <f>HLOOKUP('[4]Advanced Controls'!$B$377,[4]TAM_Area!$C$469:$J$518,$B471-2010,FALSE)*'[4]Advanced Controls'!$J$90*'[4]Advanced Controls'!$J$101*10^6/10^9</f>
        <v>763.53065448530481</v>
      </c>
      <c r="D471" s="1164">
        <f>HLOOKUP('[4]Advanced Controls'!$B$377,[4]TAM_Area!$C$469:$J$518,$B471-2010,FALSE)*'[4]Advanced Controls'!$J$90*'[4]Advanced Controls'!$J$102*10^6/10^9</f>
        <v>1152.6209875439642</v>
      </c>
      <c r="E471" s="1164">
        <f>HLOOKUP('[4]Advanced Controls'!$B$377,[4]TAM_Area!$C$469:$J$518,$B471-2010,FALSE)*'[4]Advanced Controls'!$J$90*'[4]Advanced Controls'!$J$103*10^6/10^9</f>
        <v>374.44032142664565</v>
      </c>
      <c r="F471" s="1164"/>
      <c r="G471" s="1164"/>
      <c r="H471" s="1318"/>
      <c r="I471" s="1319">
        <f>HLOOKUP('[4]Advanced Controls'!$C$377,[4]TAM_Area!$K$469:$R$518,$B471-2010,FALSE)*'[4]Advanced Controls'!$J$68*'[4]Advanced Controls'!$J$79*10^6/10^9</f>
        <v>336.70330490790747</v>
      </c>
      <c r="J471" s="1320">
        <f>HLOOKUP('[4]Advanced Controls'!$C$377,[4]TAM_Area!$K$469:$R$518,$B471-2010,FALSE)*'[4]Advanced Controls'!$J$68*'[4]Advanced Controls'!$J$80*10^6/10^9</f>
        <v>516.77237322123847</v>
      </c>
      <c r="K471" s="1320">
        <f>HLOOKUP('[4]Advanced Controls'!$C$377,[4]TAM_Area!$K$469:$R$518,$B471-2010,FALSE)*'[4]Advanced Controls'!$J$68*'[4]Advanced Controls'!$J$81*10^6/10^9</f>
        <v>156.63423659457635</v>
      </c>
      <c r="L471" s="1320"/>
      <c r="M471" s="1171"/>
      <c r="N471" s="1321"/>
      <c r="O471" s="1331">
        <f t="shared" si="13"/>
        <v>1100.2339593932122</v>
      </c>
      <c r="P471" s="1332">
        <f t="shared" si="12"/>
        <v>1669.3933607652027</v>
      </c>
      <c r="Q471" s="1332">
        <f t="shared" si="12"/>
        <v>531.07455802122195</v>
      </c>
      <c r="R471" s="1177"/>
      <c r="S471" s="1177"/>
      <c r="T471" s="1322"/>
      <c r="U471" s="220" t="s">
        <v>169</v>
      </c>
      <c r="V471" s="152"/>
      <c r="W471" s="152"/>
      <c r="X471" s="152"/>
    </row>
    <row r="472" spans="1:52" ht="15" x14ac:dyDescent="0.25">
      <c r="A472" s="221" t="s">
        <v>183</v>
      </c>
      <c r="B472" s="160">
        <v>2026</v>
      </c>
      <c r="C472" s="1163">
        <f>HLOOKUP('[4]Advanced Controls'!$B$377,[4]TAM_Area!$C$469:$J$518,$B472-2010,FALSE)*'[4]Advanced Controls'!$J$90*'[4]Advanced Controls'!$J$101*10^6/10^9</f>
        <v>774.96804267580364</v>
      </c>
      <c r="D472" s="1164">
        <f>HLOOKUP('[4]Advanced Controls'!$B$377,[4]TAM_Area!$C$469:$J$518,$B472-2010,FALSE)*'[4]Advanced Controls'!$J$90*'[4]Advanced Controls'!$J$102*10^6/10^9</f>
        <v>1169.8867955290323</v>
      </c>
      <c r="E472" s="1164">
        <f>HLOOKUP('[4]Advanced Controls'!$B$377,[4]TAM_Area!$C$469:$J$518,$B472-2010,FALSE)*'[4]Advanced Controls'!$J$90*'[4]Advanced Controls'!$J$103*10^6/10^9</f>
        <v>380.04928982257542</v>
      </c>
      <c r="F472" s="1164"/>
      <c r="G472" s="1164"/>
      <c r="H472" s="1318"/>
      <c r="I472" s="1319">
        <f>HLOOKUP('[4]Advanced Controls'!$C$377,[4]TAM_Area!$K$469:$R$518,$B472-2010,FALSE)*'[4]Advanced Controls'!$J$68*'[4]Advanced Controls'!$J$79*10^6/10^9</f>
        <v>364.45857115721861</v>
      </c>
      <c r="J472" s="1320">
        <f>HLOOKUP('[4]Advanced Controls'!$C$377,[4]TAM_Area!$K$469:$R$518,$B472-2010,FALSE)*'[4]Advanced Controls'!$J$68*'[4]Advanced Controls'!$J$80*10^6/10^9</f>
        <v>559.37116747116988</v>
      </c>
      <c r="K472" s="1320">
        <f>HLOOKUP('[4]Advanced Controls'!$C$377,[4]TAM_Area!$K$469:$R$518,$B472-2010,FALSE)*'[4]Advanced Controls'!$J$68*'[4]Advanced Controls'!$J$81*10^6/10^9</f>
        <v>169.54597484326726</v>
      </c>
      <c r="L472" s="1320"/>
      <c r="M472" s="1171"/>
      <c r="N472" s="1321"/>
      <c r="O472" s="1331">
        <f t="shared" si="13"/>
        <v>1139.4266138330222</v>
      </c>
      <c r="P472" s="1332">
        <f t="shared" si="12"/>
        <v>1729.2579630002022</v>
      </c>
      <c r="Q472" s="1332">
        <f t="shared" si="12"/>
        <v>549.59526466584271</v>
      </c>
      <c r="R472" s="1177"/>
      <c r="S472" s="1177"/>
      <c r="T472" s="1322"/>
      <c r="U472" s="220" t="s">
        <v>169</v>
      </c>
      <c r="V472" s="152"/>
      <c r="W472" s="152"/>
      <c r="X472" s="152"/>
    </row>
    <row r="473" spans="1:52" ht="15" x14ac:dyDescent="0.25">
      <c r="A473" s="221" t="s">
        <v>184</v>
      </c>
      <c r="B473" s="160">
        <v>2027</v>
      </c>
      <c r="C473" s="1163">
        <f>HLOOKUP('[4]Advanced Controls'!$B$377,[4]TAM_Area!$C$469:$J$518,$B473-2010,FALSE)*'[4]Advanced Controls'!$J$90*'[4]Advanced Controls'!$J$101*10^6/10^9</f>
        <v>786.33355043216727</v>
      </c>
      <c r="D473" s="1164">
        <f>HLOOKUP('[4]Advanced Controls'!$B$377,[4]TAM_Area!$C$469:$J$518,$B473-2010,FALSE)*'[4]Advanced Controls'!$J$90*'[4]Advanced Controls'!$J$102*10^6/10^9</f>
        <v>1187.0440932709403</v>
      </c>
      <c r="E473" s="1164">
        <f>HLOOKUP('[4]Advanced Controls'!$B$377,[4]TAM_Area!$C$469:$J$518,$B473-2010,FALSE)*'[4]Advanced Controls'!$J$90*'[4]Advanced Controls'!$J$103*10^6/10^9</f>
        <v>385.62300759339439</v>
      </c>
      <c r="F473" s="1164"/>
      <c r="G473" s="1164"/>
      <c r="H473" s="1318"/>
      <c r="I473" s="1319">
        <f>HLOOKUP('[4]Advanced Controls'!$C$377,[4]TAM_Area!$K$469:$R$518,$B473-2010,FALSE)*'[4]Advanced Controls'!$J$68*'[4]Advanced Controls'!$J$79*10^6/10^9</f>
        <v>393.80174347139194</v>
      </c>
      <c r="J473" s="1320">
        <f>HLOOKUP('[4]Advanced Controls'!$C$377,[4]TAM_Area!$K$469:$R$518,$B473-2010,FALSE)*'[4]Advanced Controls'!$J$68*'[4]Advanced Controls'!$J$80*10^6/10^9</f>
        <v>604.40708061369924</v>
      </c>
      <c r="K473" s="1320">
        <f>HLOOKUP('[4]Advanced Controls'!$C$377,[4]TAM_Area!$K$469:$R$518,$B473-2010,FALSE)*'[4]Advanced Controls'!$J$68*'[4]Advanced Controls'!$J$81*10^6/10^9</f>
        <v>183.19640632908457</v>
      </c>
      <c r="L473" s="1320"/>
      <c r="M473" s="1171"/>
      <c r="N473" s="1321"/>
      <c r="O473" s="1331">
        <f t="shared" si="13"/>
        <v>1180.1352939035592</v>
      </c>
      <c r="P473" s="1332">
        <f t="shared" si="12"/>
        <v>1791.4511738846395</v>
      </c>
      <c r="Q473" s="1332">
        <f t="shared" si="12"/>
        <v>568.81941392247893</v>
      </c>
      <c r="R473" s="1177"/>
      <c r="S473" s="1177"/>
      <c r="T473" s="1322"/>
      <c r="U473" s="220" t="s">
        <v>169</v>
      </c>
      <c r="V473" s="152"/>
      <c r="W473" s="152"/>
      <c r="X473" s="152"/>
    </row>
    <row r="474" spans="1:52" ht="15" x14ac:dyDescent="0.25">
      <c r="A474" s="221" t="s">
        <v>185</v>
      </c>
      <c r="B474" s="160">
        <v>2028</v>
      </c>
      <c r="C474" s="1163">
        <f>HLOOKUP('[4]Advanced Controls'!$B$377,[4]TAM_Area!$C$469:$J$518,$B474-2010,FALSE)*'[4]Advanced Controls'!$J$90*'[4]Advanced Controls'!$J$101*10^6/10^9</f>
        <v>797.6234919160014</v>
      </c>
      <c r="D474" s="1164">
        <f>HLOOKUP('[4]Advanced Controls'!$B$377,[4]TAM_Area!$C$469:$J$518,$B474-2010,FALSE)*'[4]Advanced Controls'!$J$90*'[4]Advanced Controls'!$J$102*10^6/10^9</f>
        <v>1204.0873166516469</v>
      </c>
      <c r="E474" s="1164">
        <f>HLOOKUP('[4]Advanced Controls'!$B$377,[4]TAM_Area!$C$469:$J$518,$B474-2010,FALSE)*'[4]Advanced Controls'!$J$90*'[4]Advanced Controls'!$J$103*10^6/10^9</f>
        <v>391.15966718035571</v>
      </c>
      <c r="F474" s="1164"/>
      <c r="G474" s="1164"/>
      <c r="H474" s="1318"/>
      <c r="I474" s="1319">
        <f>HLOOKUP('[4]Advanced Controls'!$C$377,[4]TAM_Area!$K$469:$R$518,$B474-2010,FALSE)*'[4]Advanced Controls'!$J$68*'[4]Advanced Controls'!$J$79*10^6/10^9</f>
        <v>424.72925671502594</v>
      </c>
      <c r="J474" s="1320">
        <f>HLOOKUP('[4]Advanced Controls'!$C$377,[4]TAM_Area!$K$469:$R$518,$B474-2010,FALSE)*'[4]Advanced Controls'!$J$68*'[4]Advanced Controls'!$J$80*10^6/10^9</f>
        <v>651.87464087752096</v>
      </c>
      <c r="K474" s="1320">
        <f>HLOOKUP('[4]Advanced Controls'!$C$377,[4]TAM_Area!$K$469:$R$518,$B474-2010,FALSE)*'[4]Advanced Controls'!$J$68*'[4]Advanced Controls'!$J$81*10^6/10^9</f>
        <v>197.58387255253089</v>
      </c>
      <c r="L474" s="1320"/>
      <c r="M474" s="1171"/>
      <c r="N474" s="1321"/>
      <c r="O474" s="1331">
        <f t="shared" si="13"/>
        <v>1222.3527486310272</v>
      </c>
      <c r="P474" s="1332">
        <f t="shared" si="12"/>
        <v>1855.9619575291679</v>
      </c>
      <c r="Q474" s="1332">
        <f t="shared" si="12"/>
        <v>588.74353973288657</v>
      </c>
      <c r="R474" s="1177"/>
      <c r="S474" s="1177"/>
      <c r="T474" s="1322"/>
      <c r="U474" s="220" t="s">
        <v>169</v>
      </c>
      <c r="V474" s="152"/>
      <c r="W474" s="152"/>
      <c r="X474" s="152"/>
    </row>
    <row r="475" spans="1:52" ht="15.6" thickBot="1" x14ac:dyDescent="0.3">
      <c r="A475" s="228" t="s">
        <v>186</v>
      </c>
      <c r="B475" s="160">
        <v>2029</v>
      </c>
      <c r="C475" s="1163">
        <f>HLOOKUP('[4]Advanced Controls'!$B$377,[4]TAM_Area!$C$469:$J$518,$B475-2010,FALSE)*'[4]Advanced Controls'!$J$90*'[4]Advanced Controls'!$J$101*10^6/10^9</f>
        <v>808.83240309819178</v>
      </c>
      <c r="D475" s="1164">
        <f>HLOOKUP('[4]Advanced Controls'!$B$377,[4]TAM_Area!$C$469:$J$518,$B475-2010,FALSE)*'[4]Advanced Controls'!$J$90*'[4]Advanced Controls'!$J$102*10^6/10^9</f>
        <v>1221.0082172077855</v>
      </c>
      <c r="E475" s="1164">
        <f>HLOOKUP('[4]Advanced Controls'!$B$377,[4]TAM_Area!$C$469:$J$518,$B475-2010,FALSE)*'[4]Advanced Controls'!$J$90*'[4]Advanced Controls'!$J$103*10^6/10^9</f>
        <v>396.65658898859846</v>
      </c>
      <c r="F475" s="1164"/>
      <c r="G475" s="1164"/>
      <c r="H475" s="1318"/>
      <c r="I475" s="1319">
        <f>HLOOKUP('[4]Advanced Controls'!$C$377,[4]TAM_Area!$K$469:$R$518,$B475-2010,FALSE)*'[4]Advanced Controls'!$J$68*'[4]Advanced Controls'!$J$79*10^6/10^9</f>
        <v>457.23705906122882</v>
      </c>
      <c r="J475" s="1320">
        <f>HLOOKUP('[4]Advanced Controls'!$C$377,[4]TAM_Area!$K$469:$R$518,$B475-2010,FALSE)*'[4]Advanced Controls'!$J$68*'[4]Advanced Controls'!$J$80*10^6/10^9</f>
        <v>701.76762951702665</v>
      </c>
      <c r="K475" s="1320">
        <f>HLOOKUP('[4]Advanced Controls'!$C$377,[4]TAM_Area!$K$469:$R$518,$B475-2010,FALSE)*'[4]Advanced Controls'!$J$68*'[4]Advanced Controls'!$J$81*10^6/10^9</f>
        <v>212.7064886054311</v>
      </c>
      <c r="L475" s="1320"/>
      <c r="M475" s="1171"/>
      <c r="N475" s="1321"/>
      <c r="O475" s="1331">
        <f t="shared" si="13"/>
        <v>1266.0694621594207</v>
      </c>
      <c r="P475" s="1332">
        <f t="shared" si="12"/>
        <v>1922.7758467248123</v>
      </c>
      <c r="Q475" s="1332">
        <f t="shared" si="12"/>
        <v>609.36307759402962</v>
      </c>
      <c r="R475" s="1177"/>
      <c r="S475" s="1177"/>
      <c r="T475" s="1322"/>
      <c r="U475" s="220" t="s">
        <v>169</v>
      </c>
      <c r="V475" s="152"/>
      <c r="W475" s="152"/>
      <c r="X475" s="152"/>
    </row>
    <row r="476" spans="1:52" ht="15" x14ac:dyDescent="0.25">
      <c r="A476" s="178" t="s">
        <v>187</v>
      </c>
      <c r="B476" s="160">
        <v>2030</v>
      </c>
      <c r="C476" s="1163">
        <f>HLOOKUP('[4]Advanced Controls'!$B$377,[4]TAM_Area!$C$469:$J$518,$B476-2010,FALSE)*'[4]Advanced Controls'!$J$90*'[4]Advanced Controls'!$J$101*10^6/10^9</f>
        <v>819.95424393010273</v>
      </c>
      <c r="D476" s="1164">
        <f>HLOOKUP('[4]Advanced Controls'!$B$377,[4]TAM_Area!$C$469:$J$518,$B476-2010,FALSE)*'[4]Advanced Controls'!$J$90*'[4]Advanced Controls'!$J$102*10^6/10^9</f>
        <v>1237.7976769206052</v>
      </c>
      <c r="E476" s="1164">
        <f>HLOOKUP('[4]Advanced Controls'!$B$377,[4]TAM_Area!$C$469:$J$518,$B476-2010,FALSE)*'[4]Advanced Controls'!$J$90*'[4]Advanced Controls'!$J$103*10^6/10^9</f>
        <v>402.11081093960053</v>
      </c>
      <c r="F476" s="1164"/>
      <c r="G476" s="1164"/>
      <c r="H476" s="1318"/>
      <c r="I476" s="1319">
        <f>HLOOKUP('[4]Advanced Controls'!$C$377,[4]TAM_Area!$K$469:$R$518,$B476-2010,FALSE)*'[4]Advanced Controls'!$J$68*'[4]Advanced Controls'!$J$79*10^6/10^9</f>
        <v>491.32028648507992</v>
      </c>
      <c r="J476" s="1320">
        <f>HLOOKUP('[4]Advanced Controls'!$C$377,[4]TAM_Area!$K$469:$R$518,$B476-2010,FALSE)*'[4]Advanced Controls'!$J$68*'[4]Advanced Controls'!$J$80*10^6/10^9</f>
        <v>754.07858122473306</v>
      </c>
      <c r="K476" s="1320">
        <f>HLOOKUP('[4]Advanced Controls'!$C$377,[4]TAM_Area!$K$469:$R$518,$B476-2010,FALSE)*'[4]Advanced Controls'!$J$68*'[4]Advanced Controls'!$J$81*10^6/10^9</f>
        <v>228.56199174542672</v>
      </c>
      <c r="L476" s="1320"/>
      <c r="M476" s="1171"/>
      <c r="N476" s="1321"/>
      <c r="O476" s="1331">
        <f t="shared" si="13"/>
        <v>1311.2745304151827</v>
      </c>
      <c r="P476" s="1332">
        <f t="shared" si="12"/>
        <v>1991.8762581453384</v>
      </c>
      <c r="Q476" s="1332">
        <f t="shared" si="12"/>
        <v>630.67280268502725</v>
      </c>
      <c r="R476" s="1177"/>
      <c r="S476" s="1177"/>
      <c r="T476" s="1322"/>
      <c r="U476" s="220" t="s">
        <v>169</v>
      </c>
      <c r="V476" s="152"/>
      <c r="W476" s="152"/>
      <c r="X476" s="152"/>
    </row>
    <row r="477" spans="1:52" ht="15" x14ac:dyDescent="0.25">
      <c r="A477" s="179" t="s">
        <v>188</v>
      </c>
      <c r="B477" s="160">
        <v>2031</v>
      </c>
      <c r="C477" s="1163">
        <f>HLOOKUP('[4]Advanced Controls'!$B$377,[4]TAM_Area!$C$469:$J$518,$B477-2010,FALSE)*'[4]Advanced Controls'!$J$90*'[4]Advanced Controls'!$J$101*10^6/10^9</f>
        <v>830.98735113573457</v>
      </c>
      <c r="D477" s="1164">
        <f>HLOOKUP('[4]Advanced Controls'!$B$377,[4]TAM_Area!$C$469:$J$518,$B477-2010,FALSE)*'[4]Advanced Controls'!$J$90*'[4]Advanced Controls'!$J$102*10^6/10^9</f>
        <v>1254.4531849193068</v>
      </c>
      <c r="E477" s="1164">
        <f>HLOOKUP('[4]Advanced Controls'!$B$377,[4]TAM_Area!$C$469:$J$518,$B477-2010,FALSE)*'[4]Advanced Controls'!$J$90*'[4]Advanced Controls'!$J$103*10^6/10^9</f>
        <v>407.52151735216262</v>
      </c>
      <c r="F477" s="1164"/>
      <c r="G477" s="1164"/>
      <c r="H477" s="1318"/>
      <c r="I477" s="1319">
        <f>HLOOKUP('[4]Advanced Controls'!$C$377,[4]TAM_Area!$K$469:$R$518,$B477-2010,FALSE)*'[4]Advanced Controls'!$J$68*'[4]Advanced Controls'!$J$79*10^6/10^9</f>
        <v>526.97475285532039</v>
      </c>
      <c r="J477" s="1320">
        <f>HLOOKUP('[4]Advanced Controls'!$C$377,[4]TAM_Area!$K$469:$R$518,$B477-2010,FALSE)*'[4]Advanced Controls'!$J$68*'[4]Advanced Controls'!$J$80*10^6/10^9</f>
        <v>808.80107112463338</v>
      </c>
      <c r="K477" s="1320">
        <f>HLOOKUP('[4]Advanced Controls'!$C$377,[4]TAM_Area!$K$469:$R$518,$B477-2010,FALSE)*'[4]Advanced Controls'!$J$68*'[4]Advanced Controls'!$J$81*10^6/10^9</f>
        <v>245.14843458600745</v>
      </c>
      <c r="L477" s="1320"/>
      <c r="M477" s="1171"/>
      <c r="N477" s="1321"/>
      <c r="O477" s="1331">
        <f t="shared" si="13"/>
        <v>1357.9621039910548</v>
      </c>
      <c r="P477" s="1332">
        <f t="shared" si="12"/>
        <v>2063.2542560439401</v>
      </c>
      <c r="Q477" s="1332">
        <f t="shared" si="12"/>
        <v>652.66995193817002</v>
      </c>
      <c r="R477" s="1177"/>
      <c r="S477" s="1177"/>
      <c r="T477" s="1322"/>
      <c r="U477" s="220" t="s">
        <v>169</v>
      </c>
      <c r="V477" s="152"/>
      <c r="W477" s="152"/>
      <c r="X477" s="152"/>
    </row>
    <row r="478" spans="1:52" ht="15.6" thickBot="1" x14ac:dyDescent="0.3">
      <c r="A478" s="180" t="s">
        <v>189</v>
      </c>
      <c r="B478" s="160">
        <v>2032</v>
      </c>
      <c r="C478" s="1163">
        <f>HLOOKUP('[4]Advanced Controls'!$B$377,[4]TAM_Area!$C$469:$J$518,$B478-2010,FALSE)*'[4]Advanced Controls'!$J$90*'[4]Advanced Controls'!$J$101*10^6/10^9</f>
        <v>841.92652724976938</v>
      </c>
      <c r="D478" s="1164">
        <f>HLOOKUP('[4]Advanced Controls'!$B$377,[4]TAM_Area!$C$469:$J$518,$B478-2010,FALSE)*'[4]Advanced Controls'!$J$90*'[4]Advanced Controls'!$J$102*10^6/10^9</f>
        <v>1270.9668951435224</v>
      </c>
      <c r="E478" s="1164">
        <f>HLOOKUP('[4]Advanced Controls'!$B$377,[4]TAM_Area!$C$469:$J$518,$B478-2010,FALSE)*'[4]Advanced Controls'!$J$90*'[4]Advanced Controls'!$J$103*10^6/10^9</f>
        <v>412.88615935601649</v>
      </c>
      <c r="F478" s="1164"/>
      <c r="G478" s="1164"/>
      <c r="H478" s="1318"/>
      <c r="I478" s="1319">
        <f>HLOOKUP('[4]Advanced Controls'!$C$377,[4]TAM_Area!$K$469:$R$518,$B478-2010,FALSE)*'[4]Advanced Controls'!$J$68*'[4]Advanced Controls'!$J$79*10^6/10^9</f>
        <v>564.19373550993771</v>
      </c>
      <c r="J478" s="1320">
        <f>HLOOKUP('[4]Advanced Controls'!$C$377,[4]TAM_Area!$K$469:$R$518,$B478-2010,FALSE)*'[4]Advanced Controls'!$J$68*'[4]Advanced Controls'!$J$80*10^6/10^9</f>
        <v>865.92478127225843</v>
      </c>
      <c r="K478" s="1320">
        <f>HLOOKUP('[4]Advanced Controls'!$C$377,[4]TAM_Area!$K$469:$R$518,$B478-2010,FALSE)*'[4]Advanced Controls'!$J$68*'[4]Advanced Controls'!$J$81*10^6/10^9</f>
        <v>262.46268974761705</v>
      </c>
      <c r="L478" s="1320"/>
      <c r="M478" s="1171"/>
      <c r="N478" s="1321"/>
      <c r="O478" s="1331">
        <f t="shared" si="13"/>
        <v>1406.1202627597072</v>
      </c>
      <c r="P478" s="1332">
        <f t="shared" si="12"/>
        <v>2136.8916764157807</v>
      </c>
      <c r="Q478" s="1332">
        <f t="shared" si="12"/>
        <v>675.34884910363348</v>
      </c>
      <c r="R478" s="1177"/>
      <c r="S478" s="1177"/>
      <c r="T478" s="1322"/>
      <c r="U478" s="220" t="s">
        <v>169</v>
      </c>
      <c r="V478" s="152"/>
      <c r="W478" s="152"/>
      <c r="X478" s="152"/>
    </row>
    <row r="479" spans="1:52" ht="15" x14ac:dyDescent="0.25">
      <c r="B479" s="160">
        <v>2033</v>
      </c>
      <c r="C479" s="1163">
        <f>HLOOKUP('[4]Advanced Controls'!$B$377,[4]TAM_Area!$C$469:$J$518,$B479-2010,FALSE)*'[4]Advanced Controls'!$J$90*'[4]Advanced Controls'!$J$101*10^6/10^9</f>
        <v>852.75722975187819</v>
      </c>
      <c r="D479" s="1164">
        <f>HLOOKUP('[4]Advanced Controls'!$B$377,[4]TAM_Area!$C$469:$J$518,$B479-2010,FALSE)*'[4]Advanced Controls'!$J$90*'[4]Advanced Controls'!$J$102*10^6/10^9</f>
        <v>1287.3168542976714</v>
      </c>
      <c r="E479" s="1164">
        <f>HLOOKUP('[4]Advanced Controls'!$B$377,[4]TAM_Area!$C$469:$J$518,$B479-2010,FALSE)*'[4]Advanced Controls'!$J$90*'[4]Advanced Controls'!$J$103*10^6/10^9</f>
        <v>418.19760520608492</v>
      </c>
      <c r="F479" s="1164"/>
      <c r="G479" s="1164"/>
      <c r="H479" s="1318"/>
      <c r="I479" s="1319">
        <f>HLOOKUP('[4]Advanced Controls'!$C$377,[4]TAM_Area!$K$469:$R$518,$B479-2010,FALSE)*'[4]Advanced Controls'!$J$68*'[4]Advanced Controls'!$J$79*10^6/10^9</f>
        <v>602.9652492668198</v>
      </c>
      <c r="J479" s="1320">
        <f>HLOOKUP('[4]Advanced Controls'!$C$377,[4]TAM_Area!$K$469:$R$518,$B479-2010,FALSE)*'[4]Advanced Controls'!$J$68*'[4]Advanced Controls'!$J$80*10^6/10^9</f>
        <v>925.43131680508873</v>
      </c>
      <c r="K479" s="1320">
        <f>HLOOKUP('[4]Advanced Controls'!$C$377,[4]TAM_Area!$K$469:$R$518,$B479-2010,FALSE)*'[4]Advanced Controls'!$J$68*'[4]Advanced Controls'!$J$81*10^6/10^9</f>
        <v>280.4991817285507</v>
      </c>
      <c r="L479" s="1320"/>
      <c r="M479" s="1171"/>
      <c r="N479" s="1321"/>
      <c r="O479" s="1331">
        <f t="shared" si="13"/>
        <v>1455.7224790186979</v>
      </c>
      <c r="P479" s="1332">
        <f t="shared" si="12"/>
        <v>2212.7481711027604</v>
      </c>
      <c r="Q479" s="1332">
        <f t="shared" si="12"/>
        <v>698.69678693463561</v>
      </c>
      <c r="R479" s="1177"/>
      <c r="S479" s="1177"/>
      <c r="T479" s="1322"/>
      <c r="U479" s="220" t="s">
        <v>169</v>
      </c>
      <c r="V479" s="152"/>
      <c r="W479" s="152"/>
      <c r="X479" s="152"/>
    </row>
    <row r="480" spans="1:52" ht="15" x14ac:dyDescent="0.25">
      <c r="B480" s="160">
        <v>2034</v>
      </c>
      <c r="C480" s="1163">
        <f>HLOOKUP('[4]Advanced Controls'!$B$377,[4]TAM_Area!$C$469:$J$518,$B480-2010,FALSE)*'[4]Advanced Controls'!$J$90*'[4]Advanced Controls'!$J$101*10^6/10^9</f>
        <v>863.46098637025443</v>
      </c>
      <c r="D480" s="1164">
        <f>HLOOKUP('[4]Advanced Controls'!$B$377,[4]TAM_Area!$C$469:$J$518,$B480-2010,FALSE)*'[4]Advanced Controls'!$J$90*'[4]Advanced Controls'!$J$102*10^6/10^9</f>
        <v>1303.475176758503</v>
      </c>
      <c r="E480" s="1164">
        <f>HLOOKUP('[4]Advanced Controls'!$B$377,[4]TAM_Area!$C$469:$J$518,$B480-2010,FALSE)*'[4]Advanced Controls'!$J$90*'[4]Advanced Controls'!$J$103*10^6/10^9</f>
        <v>423.44679598200617</v>
      </c>
      <c r="F480" s="1164"/>
      <c r="G480" s="1164"/>
      <c r="H480" s="1318"/>
      <c r="I480" s="1319">
        <f>HLOOKUP('[4]Advanced Controls'!$C$377,[4]TAM_Area!$K$469:$R$518,$B480-2010,FALSE)*'[4]Advanced Controls'!$J$68*'[4]Advanced Controls'!$J$79*10^6/10^9</f>
        <v>643.27325124526465</v>
      </c>
      <c r="J480" s="1320">
        <f>HLOOKUP('[4]Advanced Controls'!$C$377,[4]TAM_Area!$K$469:$R$518,$B480-2010,FALSE)*'[4]Advanced Controls'!$J$68*'[4]Advanced Controls'!$J$80*10^6/10^9</f>
        <v>987.29605510311228</v>
      </c>
      <c r="K480" s="1320">
        <f>HLOOKUP('[4]Advanced Controls'!$C$377,[4]TAM_Area!$K$469:$R$518,$B480-2010,FALSE)*'[4]Advanced Controls'!$J$68*'[4]Advanced Controls'!$J$81*10^6/10^9</f>
        <v>299.2504473874169</v>
      </c>
      <c r="L480" s="1320"/>
      <c r="M480" s="1171"/>
      <c r="N480" s="1321"/>
      <c r="O480" s="1331">
        <f t="shared" si="13"/>
        <v>1506.7342376155191</v>
      </c>
      <c r="P480" s="1332">
        <f t="shared" si="12"/>
        <v>2290.7712318616154</v>
      </c>
      <c r="Q480" s="1332">
        <f t="shared" si="12"/>
        <v>722.69724336942306</v>
      </c>
      <c r="R480" s="1177"/>
      <c r="S480" s="1177"/>
      <c r="T480" s="1322"/>
      <c r="U480" s="220" t="s">
        <v>169</v>
      </c>
      <c r="V480" s="152"/>
      <c r="W480" s="152"/>
      <c r="X480" s="152"/>
    </row>
    <row r="481" spans="2:24" ht="15" x14ac:dyDescent="0.25">
      <c r="B481" s="160">
        <v>2035</v>
      </c>
      <c r="C481" s="1163">
        <f>HLOOKUP('[4]Advanced Controls'!$B$377,[4]TAM_Area!$C$469:$J$518,$B481-2010,FALSE)*'[4]Advanced Controls'!$J$90*'[4]Advanced Controls'!$J$101*10^6/10^9</f>
        <v>874.02320317715657</v>
      </c>
      <c r="D481" s="1164">
        <f>HLOOKUP('[4]Advanced Controls'!$B$377,[4]TAM_Area!$C$469:$J$518,$B481-2010,FALSE)*'[4]Advanced Controls'!$J$90*'[4]Advanced Controls'!$J$102*10^6/10^9</f>
        <v>1319.4198316261345</v>
      </c>
      <c r="E481" s="1164">
        <f>HLOOKUP('[4]Advanced Controls'!$B$377,[4]TAM_Area!$C$469:$J$518,$B481-2010,FALSE)*'[4]Advanced Controls'!$J$90*'[4]Advanced Controls'!$J$103*10^6/10^9</f>
        <v>428.62657472817898</v>
      </c>
      <c r="F481" s="1164"/>
      <c r="G481" s="1164"/>
      <c r="H481" s="1318"/>
      <c r="I481" s="1319">
        <f>HLOOKUP('[4]Advanced Controls'!$C$377,[4]TAM_Area!$K$469:$R$518,$B481-2010,FALSE)*'[4]Advanced Controls'!$J$68*'[4]Advanced Controls'!$J$79*10^6/10^9</f>
        <v>685.10132838031643</v>
      </c>
      <c r="J481" s="1320">
        <f>HLOOKUP('[4]Advanced Controls'!$C$377,[4]TAM_Area!$K$469:$R$518,$B481-2010,FALSE)*'[4]Advanced Controls'!$J$68*'[4]Advanced Controls'!$J$80*10^6/10^9</f>
        <v>1051.4938053873689</v>
      </c>
      <c r="K481" s="1320">
        <f>HLOOKUP('[4]Advanced Controls'!$C$377,[4]TAM_Area!$K$469:$R$518,$B481-2010,FALSE)*'[4]Advanced Controls'!$J$68*'[4]Advanced Controls'!$J$81*10^6/10^9</f>
        <v>318.70885137326388</v>
      </c>
      <c r="L481" s="1320"/>
      <c r="M481" s="1171"/>
      <c r="N481" s="1321"/>
      <c r="O481" s="1331">
        <f t="shared" si="13"/>
        <v>1559.1245315574729</v>
      </c>
      <c r="P481" s="1332">
        <f t="shared" si="12"/>
        <v>2370.9136370135034</v>
      </c>
      <c r="Q481" s="1332">
        <f t="shared" si="12"/>
        <v>747.33542610144286</v>
      </c>
      <c r="R481" s="1177"/>
      <c r="S481" s="1177"/>
      <c r="T481" s="1322"/>
      <c r="U481" s="220" t="s">
        <v>169</v>
      </c>
      <c r="V481" s="152"/>
      <c r="W481" s="152"/>
      <c r="X481" s="152"/>
    </row>
    <row r="482" spans="2:24" ht="15" x14ac:dyDescent="0.25">
      <c r="B482" s="160">
        <v>2036</v>
      </c>
      <c r="C482" s="1163">
        <f>HLOOKUP('[4]Advanced Controls'!$B$377,[4]TAM_Area!$C$469:$J$518,$B482-2010,FALSE)*'[4]Advanced Controls'!$J$90*'[4]Advanced Controls'!$J$101*10^6/10^9</f>
        <v>884.43783235555031</v>
      </c>
      <c r="D482" s="1164">
        <f>HLOOKUP('[4]Advanced Controls'!$B$377,[4]TAM_Area!$C$469:$J$518,$B482-2010,FALSE)*'[4]Advanced Controls'!$J$90*'[4]Advanced Controls'!$J$102*10^6/10^9</f>
        <v>1335.1416891546919</v>
      </c>
      <c r="E482" s="1164">
        <f>HLOOKUP('[4]Advanced Controls'!$B$377,[4]TAM_Area!$C$469:$J$518,$B482-2010,FALSE)*'[4]Advanced Controls'!$J$90*'[4]Advanced Controls'!$J$103*10^6/10^9</f>
        <v>433.73397555640867</v>
      </c>
      <c r="F482" s="1164"/>
      <c r="G482" s="1164"/>
      <c r="H482" s="1318"/>
      <c r="I482" s="1319">
        <f>HLOOKUP('[4]Advanced Controls'!$C$377,[4]TAM_Area!$K$469:$R$518,$B482-2010,FALSE)*'[4]Advanced Controls'!$J$68*'[4]Advanced Controls'!$J$79*10^6/10^9</f>
        <v>728.43740190964104</v>
      </c>
      <c r="J482" s="1320">
        <f>HLOOKUP('[4]Advanced Controls'!$C$377,[4]TAM_Area!$K$469:$R$518,$B482-2010,FALSE)*'[4]Advanced Controls'!$J$68*'[4]Advanced Controls'!$J$80*10^6/10^9</f>
        <v>1118.0060291683753</v>
      </c>
      <c r="K482" s="1320">
        <f>HLOOKUP('[4]Advanced Controls'!$C$377,[4]TAM_Area!$K$469:$R$518,$B482-2010,FALSE)*'[4]Advanced Controls'!$J$68*'[4]Advanced Controls'!$J$81*10^6/10^9</f>
        <v>338.86877465090669</v>
      </c>
      <c r="L482" s="1320"/>
      <c r="M482" s="1171"/>
      <c r="N482" s="1321"/>
      <c r="O482" s="1331">
        <f t="shared" si="13"/>
        <v>1612.8752342651915</v>
      </c>
      <c r="P482" s="1332">
        <f t="shared" si="12"/>
        <v>2453.1477183230672</v>
      </c>
      <c r="Q482" s="1332">
        <f t="shared" si="12"/>
        <v>772.60275020731535</v>
      </c>
      <c r="R482" s="1177"/>
      <c r="S482" s="1177"/>
      <c r="T482" s="1322"/>
      <c r="U482" s="220" t="s">
        <v>169</v>
      </c>
      <c r="V482" s="152"/>
      <c r="W482" s="152"/>
      <c r="X482" s="152"/>
    </row>
    <row r="483" spans="2:24" ht="15" x14ac:dyDescent="0.25">
      <c r="B483" s="160">
        <v>2037</v>
      </c>
      <c r="C483" s="1163">
        <f>HLOOKUP('[4]Advanced Controls'!$B$377,[4]TAM_Area!$C$469:$J$518,$B483-2010,FALSE)*'[4]Advanced Controls'!$J$90*'[4]Advanced Controls'!$J$101*10^6/10^9</f>
        <v>894.70426423819242</v>
      </c>
      <c r="D483" s="1164">
        <f>HLOOKUP('[4]Advanced Controls'!$B$377,[4]TAM_Area!$C$469:$J$518,$B483-2010,FALSE)*'[4]Advanced Controls'!$J$90*'[4]Advanced Controls'!$J$102*10^6/10^9</f>
        <v>1350.6398289944086</v>
      </c>
      <c r="E483" s="1164">
        <f>HLOOKUP('[4]Advanced Controls'!$B$377,[4]TAM_Area!$C$469:$J$518,$B483-2010,FALSE)*'[4]Advanced Controls'!$J$90*'[4]Advanced Controls'!$J$103*10^6/10^9</f>
        <v>438.76869948197606</v>
      </c>
      <c r="F483" s="1164"/>
      <c r="G483" s="1164"/>
      <c r="H483" s="1318"/>
      <c r="I483" s="1319">
        <f>HLOOKUP('[4]Advanced Controls'!$C$377,[4]TAM_Area!$K$469:$R$518,$B483-2010,FALSE)*'[4]Advanced Controls'!$J$68*'[4]Advanced Controls'!$J$79*10^6/10^9</f>
        <v>773.2701888627422</v>
      </c>
      <c r="J483" s="1320">
        <f>HLOOKUP('[4]Advanced Controls'!$C$377,[4]TAM_Area!$K$469:$R$518,$B483-2010,FALSE)*'[4]Advanced Controls'!$J$68*'[4]Advanced Controls'!$J$80*10^6/10^9</f>
        <v>1186.8154093382939</v>
      </c>
      <c r="K483" s="1320">
        <f>HLOOKUP('[4]Advanced Controls'!$C$377,[4]TAM_Area!$K$469:$R$518,$B483-2010,FALSE)*'[4]Advanced Controls'!$J$68*'[4]Advanced Controls'!$J$81*10^6/10^9</f>
        <v>359.72496838719024</v>
      </c>
      <c r="L483" s="1320"/>
      <c r="M483" s="1171"/>
      <c r="N483" s="1321"/>
      <c r="O483" s="1331">
        <f t="shared" si="13"/>
        <v>1667.9744531009346</v>
      </c>
      <c r="P483" s="1332">
        <f t="shared" si="12"/>
        <v>2537.4552383327027</v>
      </c>
      <c r="Q483" s="1332">
        <f t="shared" si="12"/>
        <v>798.4936678691663</v>
      </c>
      <c r="R483" s="1177"/>
      <c r="S483" s="1177"/>
      <c r="T483" s="1322"/>
      <c r="U483" s="220" t="s">
        <v>169</v>
      </c>
      <c r="V483" s="152"/>
      <c r="W483" s="152"/>
      <c r="X483" s="152"/>
    </row>
    <row r="484" spans="2:24" ht="15" x14ac:dyDescent="0.25">
      <c r="B484" s="160">
        <v>2038</v>
      </c>
      <c r="C484" s="1163">
        <f>HLOOKUP('[4]Advanced Controls'!$B$377,[4]TAM_Area!$C$469:$J$518,$B484-2010,FALSE)*'[4]Advanced Controls'!$J$90*'[4]Advanced Controls'!$J$101*10^6/10^9</f>
        <v>904.82052326561711</v>
      </c>
      <c r="D484" s="1164">
        <f>HLOOKUP('[4]Advanced Controls'!$B$377,[4]TAM_Area!$C$469:$J$518,$B484-2010,FALSE)*'[4]Advanced Controls'!$J$90*'[4]Advanced Controls'!$J$102*10^6/10^9</f>
        <v>1365.9112688533637</v>
      </c>
      <c r="E484" s="1164">
        <f>HLOOKUP('[4]Advanced Controls'!$B$377,[4]TAM_Area!$C$469:$J$518,$B484-2010,FALSE)*'[4]Advanced Controls'!$J$90*'[4]Advanced Controls'!$J$103*10^6/10^9</f>
        <v>443.72977767787063</v>
      </c>
      <c r="F484" s="1164"/>
      <c r="G484" s="1164"/>
      <c r="H484" s="1318"/>
      <c r="I484" s="1319">
        <f>HLOOKUP('[4]Advanced Controls'!$C$377,[4]TAM_Area!$K$469:$R$518,$B484-2010,FALSE)*'[4]Advanced Controls'!$J$68*'[4]Advanced Controls'!$J$79*10^6/10^9</f>
        <v>819.58314576342116</v>
      </c>
      <c r="J484" s="1320">
        <f>HLOOKUP('[4]Advanced Controls'!$C$377,[4]TAM_Area!$K$469:$R$518,$B484-2010,FALSE)*'[4]Advanced Controls'!$J$68*'[4]Advanced Controls'!$J$80*10^6/10^9</f>
        <v>1257.8965549629347</v>
      </c>
      <c r="K484" s="1320">
        <f>HLOOKUP('[4]Advanced Controls'!$C$377,[4]TAM_Area!$K$469:$R$518,$B484-2010,FALSE)*'[4]Advanced Controls'!$J$68*'[4]Advanced Controls'!$J$81*10^6/10^9</f>
        <v>381.26973656390743</v>
      </c>
      <c r="L484" s="1320"/>
      <c r="M484" s="1171"/>
      <c r="N484" s="1321"/>
      <c r="O484" s="1331">
        <f t="shared" si="13"/>
        <v>1724.4036690290382</v>
      </c>
      <c r="P484" s="1332">
        <f t="shared" si="12"/>
        <v>2623.8078238162984</v>
      </c>
      <c r="Q484" s="1332">
        <f t="shared" si="12"/>
        <v>824.99951424177812</v>
      </c>
      <c r="R484" s="1177"/>
      <c r="S484" s="1177"/>
      <c r="T484" s="1322"/>
      <c r="U484" s="220" t="s">
        <v>169</v>
      </c>
      <c r="V484" s="152"/>
      <c r="W484" s="152"/>
      <c r="X484" s="152"/>
    </row>
    <row r="485" spans="2:24" ht="15" x14ac:dyDescent="0.25">
      <c r="B485" s="160">
        <v>2039</v>
      </c>
      <c r="C485" s="1163">
        <f>HLOOKUP('[4]Advanced Controls'!$B$377,[4]TAM_Area!$C$469:$J$518,$B485-2010,FALSE)*'[4]Advanced Controls'!$J$90*'[4]Advanced Controls'!$J$101*10^6/10^9</f>
        <v>914.78686074868676</v>
      </c>
      <c r="D485" s="1164">
        <f>HLOOKUP('[4]Advanced Controls'!$B$377,[4]TAM_Area!$C$469:$J$518,$B485-2010,FALSE)*'[4]Advanced Controls'!$J$90*'[4]Advanced Controls'!$J$102*10^6/10^9</f>
        <v>1380.9563881088254</v>
      </c>
      <c r="E485" s="1164">
        <f>HLOOKUP('[4]Advanced Controls'!$B$377,[4]TAM_Area!$C$469:$J$518,$B485-2010,FALSE)*'[4]Advanced Controls'!$J$90*'[4]Advanced Controls'!$J$103*10^6/10^9</f>
        <v>448.61733338854816</v>
      </c>
      <c r="F485" s="1164"/>
      <c r="G485" s="1164"/>
      <c r="H485" s="1318"/>
      <c r="I485" s="1319">
        <f>HLOOKUP('[4]Advanced Controls'!$C$377,[4]TAM_Area!$K$469:$R$518,$B485-2010,FALSE)*'[4]Advanced Controls'!$J$68*'[4]Advanced Controls'!$J$79*10^6/10^9</f>
        <v>867.35789595045287</v>
      </c>
      <c r="J485" s="1320">
        <f>HLOOKUP('[4]Advanced Controls'!$C$377,[4]TAM_Area!$K$469:$R$518,$B485-2010,FALSE)*'[4]Advanced Controls'!$J$68*'[4]Advanced Controls'!$J$80*10^6/10^9</f>
        <v>1331.2212615349624</v>
      </c>
      <c r="K485" s="1320">
        <f>HLOOKUP('[4]Advanced Controls'!$C$377,[4]TAM_Area!$K$469:$R$518,$B485-2010,FALSE)*'[4]Advanced Controls'!$J$68*'[4]Advanced Controls'!$J$81*10^6/10^9</f>
        <v>403.49453036594343</v>
      </c>
      <c r="L485" s="1320"/>
      <c r="M485" s="1171"/>
      <c r="N485" s="1321"/>
      <c r="O485" s="1331">
        <f t="shared" si="13"/>
        <v>1782.1447566991396</v>
      </c>
      <c r="P485" s="1332">
        <f t="shared" si="12"/>
        <v>2712.1776496437878</v>
      </c>
      <c r="Q485" s="1332">
        <f t="shared" si="12"/>
        <v>852.11186375449165</v>
      </c>
      <c r="R485" s="1177"/>
      <c r="S485" s="1177"/>
      <c r="T485" s="1322"/>
      <c r="U485" s="220" t="s">
        <v>169</v>
      </c>
      <c r="V485" s="152"/>
      <c r="W485" s="152"/>
      <c r="X485" s="152"/>
    </row>
    <row r="486" spans="2:24" ht="15" x14ac:dyDescent="0.25">
      <c r="B486" s="160">
        <v>2040</v>
      </c>
      <c r="C486" s="1163">
        <f>HLOOKUP('[4]Advanced Controls'!$B$377,[4]TAM_Area!$C$469:$J$518,$B486-2010,FALSE)*'[4]Advanced Controls'!$J$90*'[4]Advanced Controls'!$J$101*10^6/10^9</f>
        <v>924.60458866980719</v>
      </c>
      <c r="D486" s="1164">
        <f>HLOOKUP('[4]Advanced Controls'!$B$377,[4]TAM_Area!$C$469:$J$518,$B486-2010,FALSE)*'[4]Advanced Controls'!$J$90*'[4]Advanced Controls'!$J$102*10^6/10^9</f>
        <v>1395.7771673210336</v>
      </c>
      <c r="E486" s="1164">
        <f>HLOOKUP('[4]Advanced Controls'!$B$377,[4]TAM_Area!$C$469:$J$518,$B486-2010,FALSE)*'[4]Advanced Controls'!$J$90*'[4]Advanced Controls'!$J$103*10^6/10^9</f>
        <v>453.4320100185804</v>
      </c>
      <c r="F486" s="1164"/>
      <c r="G486" s="1164"/>
      <c r="H486" s="1318"/>
      <c r="I486" s="1319">
        <f>HLOOKUP('[4]Advanced Controls'!$C$377,[4]TAM_Area!$K$469:$R$518,$B486-2010,FALSE)*'[4]Advanced Controls'!$J$68*'[4]Advanced Controls'!$J$79*10^6/10^9</f>
        <v>916.5770293978876</v>
      </c>
      <c r="J486" s="1320">
        <f>HLOOKUP('[4]Advanced Controls'!$C$377,[4]TAM_Area!$K$469:$R$518,$B486-2010,FALSE)*'[4]Advanced Controls'!$J$68*'[4]Advanced Controls'!$J$80*10^6/10^9</f>
        <v>1406.7628081392659</v>
      </c>
      <c r="K486" s="1320">
        <f>HLOOKUP('[4]Advanced Controls'!$C$377,[4]TAM_Area!$K$469:$R$518,$B486-2010,FALSE)*'[4]Advanced Controls'!$J$68*'[4]Advanced Controls'!$J$81*10^6/10^9</f>
        <v>426.39125065650938</v>
      </c>
      <c r="L486" s="1320"/>
      <c r="M486" s="1171"/>
      <c r="N486" s="1321"/>
      <c r="O486" s="1331">
        <f t="shared" si="13"/>
        <v>1841.1816180676947</v>
      </c>
      <c r="P486" s="1332">
        <f t="shared" si="12"/>
        <v>2802.5399754602995</v>
      </c>
      <c r="Q486" s="1332">
        <f t="shared" si="12"/>
        <v>879.82326067508984</v>
      </c>
      <c r="R486" s="1177"/>
      <c r="S486" s="1177"/>
      <c r="T486" s="1322"/>
      <c r="U486" s="220" t="s">
        <v>169</v>
      </c>
      <c r="V486" s="152"/>
      <c r="W486" s="152"/>
      <c r="X486" s="152"/>
    </row>
    <row r="487" spans="2:24" ht="15" x14ac:dyDescent="0.25">
      <c r="B487" s="160">
        <v>2041</v>
      </c>
      <c r="C487" s="1163">
        <f>HLOOKUP('[4]Advanced Controls'!$B$377,[4]TAM_Area!$C$469:$J$518,$B487-2010,FALSE)*'[4]Advanced Controls'!$J$90*'[4]Advanced Controls'!$J$101*10^6/10^9</f>
        <v>934.27171620321224</v>
      </c>
      <c r="D487" s="1164">
        <f>HLOOKUP('[4]Advanced Controls'!$B$377,[4]TAM_Area!$C$469:$J$518,$B487-2010,FALSE)*'[4]Advanced Controls'!$J$90*'[4]Advanced Controls'!$J$102*10^6/10^9</f>
        <v>1410.370601152159</v>
      </c>
      <c r="E487" s="1164">
        <f>HLOOKUP('[4]Advanced Controls'!$B$377,[4]TAM_Area!$C$469:$J$518,$B487-2010,FALSE)*'[4]Advanced Controls'!$J$90*'[4]Advanced Controls'!$J$103*10^6/10^9</f>
        <v>458.17283125426576</v>
      </c>
      <c r="F487" s="1164"/>
      <c r="G487" s="1164"/>
      <c r="H487" s="1318"/>
      <c r="I487" s="1319">
        <f>HLOOKUP('[4]Advanced Controls'!$C$377,[4]TAM_Area!$K$469:$R$518,$B487-2010,FALSE)*'[4]Advanced Controls'!$J$68*'[4]Advanced Controls'!$J$79*10^6/10^9</f>
        <v>967.2219770536027</v>
      </c>
      <c r="J487" s="1320">
        <f>HLOOKUP('[4]Advanced Controls'!$C$377,[4]TAM_Area!$K$469:$R$518,$B487-2010,FALSE)*'[4]Advanced Controls'!$J$68*'[4]Advanced Controls'!$J$80*10^6/10^9</f>
        <v>1484.4926949868795</v>
      </c>
      <c r="K487" s="1320">
        <f>HLOOKUP('[4]Advanced Controls'!$C$377,[4]TAM_Area!$K$469:$R$518,$B487-2010,FALSE)*'[4]Advanced Controls'!$J$68*'[4]Advanced Controls'!$J$81*10^6/10^9</f>
        <v>449.95125912032574</v>
      </c>
      <c r="L487" s="1320"/>
      <c r="M487" s="1171"/>
      <c r="N487" s="1321"/>
      <c r="O487" s="1331">
        <f t="shared" si="13"/>
        <v>1901.4936932568148</v>
      </c>
      <c r="P487" s="1332">
        <f t="shared" si="12"/>
        <v>2894.8632961390385</v>
      </c>
      <c r="Q487" s="1332">
        <f t="shared" si="12"/>
        <v>908.12409037459156</v>
      </c>
      <c r="R487" s="1177"/>
      <c r="S487" s="1177"/>
      <c r="T487" s="1322"/>
      <c r="U487" s="220" t="s">
        <v>169</v>
      </c>
      <c r="V487" s="152"/>
      <c r="W487" s="152"/>
      <c r="X487" s="152"/>
    </row>
    <row r="488" spans="2:24" ht="15" x14ac:dyDescent="0.25">
      <c r="B488" s="160">
        <v>2042</v>
      </c>
      <c r="C488" s="1163">
        <f>HLOOKUP('[4]Advanced Controls'!$B$377,[4]TAM_Area!$C$469:$J$518,$B488-2010,FALSE)*'[4]Advanced Controls'!$J$90*'[4]Advanced Controls'!$J$101*10^6/10^9</f>
        <v>943.78978207968794</v>
      </c>
      <c r="D488" s="1164">
        <f>HLOOKUP('[4]Advanced Controls'!$B$377,[4]TAM_Area!$C$469:$J$518,$B488-2010,FALSE)*'[4]Advanced Controls'!$J$90*'[4]Advanced Controls'!$J$102*10^6/10^9</f>
        <v>1424.7390124603432</v>
      </c>
      <c r="E488" s="1164">
        <f>HLOOKUP('[4]Advanced Controls'!$B$377,[4]TAM_Area!$C$469:$J$518,$B488-2010,FALSE)*'[4]Advanced Controls'!$J$90*'[4]Advanced Controls'!$J$103*10^6/10^9</f>
        <v>462.84055169903291</v>
      </c>
      <c r="F488" s="1164"/>
      <c r="G488" s="1164"/>
      <c r="H488" s="1318"/>
      <c r="I488" s="1319">
        <f>HLOOKUP('[4]Advanced Controls'!$C$377,[4]TAM_Area!$K$469:$R$518,$B488-2010,FALSE)*'[4]Advanced Controls'!$J$68*'[4]Advanced Controls'!$J$79*10^6/10^9</f>
        <v>1019.280087869291</v>
      </c>
      <c r="J488" s="1320">
        <f>HLOOKUP('[4]Advanced Controls'!$C$377,[4]TAM_Area!$K$469:$R$518,$B488-2010,FALSE)*'[4]Advanced Controls'!$J$68*'[4]Advanced Controls'!$J$80*10^6/10^9</f>
        <v>1564.3915052435698</v>
      </c>
      <c r="K488" s="1320">
        <f>HLOOKUP('[4]Advanced Controls'!$C$377,[4]TAM_Area!$K$469:$R$518,$B488-2010,FALSE)*'[4]Advanced Controls'!$J$68*'[4]Advanced Controls'!$J$81*10^6/10^9</f>
        <v>474.1686704950119</v>
      </c>
      <c r="L488" s="1320"/>
      <c r="M488" s="1171"/>
      <c r="N488" s="1321"/>
      <c r="O488" s="1331">
        <f t="shared" si="13"/>
        <v>1963.069869948979</v>
      </c>
      <c r="P488" s="1332">
        <f t="shared" si="12"/>
        <v>2989.130517703913</v>
      </c>
      <c r="Q488" s="1332">
        <f t="shared" si="12"/>
        <v>937.00922219404481</v>
      </c>
      <c r="R488" s="1177"/>
      <c r="S488" s="1177"/>
      <c r="T488" s="1322"/>
      <c r="U488" s="220" t="s">
        <v>169</v>
      </c>
      <c r="V488" s="152"/>
      <c r="W488" s="152"/>
      <c r="X488" s="152"/>
    </row>
    <row r="489" spans="2:24" ht="15" x14ac:dyDescent="0.25">
      <c r="B489" s="160">
        <v>2043</v>
      </c>
      <c r="C489" s="1163">
        <f>HLOOKUP('[4]Advanced Controls'!$B$377,[4]TAM_Area!$C$469:$J$518,$B489-2010,FALSE)*'[4]Advanced Controls'!$J$90*'[4]Advanced Controls'!$J$101*10^6/10^9</f>
        <v>953.16884611066234</v>
      </c>
      <c r="D489" s="1164">
        <f>HLOOKUP('[4]Advanced Controls'!$B$377,[4]TAM_Area!$C$469:$J$518,$B489-2010,FALSE)*'[4]Advanced Controls'!$J$90*'[4]Advanced Controls'!$J$102*10^6/10^9</f>
        <v>1438.8975874725111</v>
      </c>
      <c r="E489" s="1164">
        <f>HLOOKUP('[4]Advanced Controls'!$B$377,[4]TAM_Area!$C$469:$J$518,$B489-2010,FALSE)*'[4]Advanced Controls'!$J$90*'[4]Advanced Controls'!$J$103*10^6/10^9</f>
        <v>467.44010474881384</v>
      </c>
      <c r="F489" s="1164"/>
      <c r="G489" s="1164"/>
      <c r="H489" s="1318"/>
      <c r="I489" s="1319">
        <f>HLOOKUP('[4]Advanced Controls'!$C$377,[4]TAM_Area!$K$469:$R$518,$B489-2010,FALSE)*'[4]Advanced Controls'!$J$68*'[4]Advanced Controls'!$J$79*10^6/10^9</f>
        <v>1072.7484926703526</v>
      </c>
      <c r="J489" s="1320">
        <f>HLOOKUP('[4]Advanced Controls'!$C$377,[4]TAM_Area!$K$469:$R$518,$B489-2010,FALSE)*'[4]Advanced Controls'!$J$68*'[4]Advanced Controls'!$J$80*10^6/10^9</f>
        <v>1646.4548352989605</v>
      </c>
      <c r="K489" s="1320">
        <f>HLOOKUP('[4]Advanced Controls'!$C$377,[4]TAM_Area!$K$469:$R$518,$B489-2010,FALSE)*'[4]Advanced Controls'!$J$68*'[4]Advanced Controls'!$J$81*10^6/10^9</f>
        <v>499.04215004174438</v>
      </c>
      <c r="L489" s="1320"/>
      <c r="M489" s="1171"/>
      <c r="N489" s="1321"/>
      <c r="O489" s="1331">
        <f t="shared" si="13"/>
        <v>2025.9173387810149</v>
      </c>
      <c r="P489" s="1332">
        <f t="shared" si="12"/>
        <v>3085.3524227714715</v>
      </c>
      <c r="Q489" s="1332">
        <f t="shared" si="12"/>
        <v>966.48225479055827</v>
      </c>
      <c r="R489" s="1177"/>
      <c r="S489" s="1177"/>
      <c r="T489" s="1322"/>
      <c r="U489" s="220" t="s">
        <v>169</v>
      </c>
      <c r="V489" s="152"/>
      <c r="W489" s="152"/>
      <c r="X489" s="152"/>
    </row>
    <row r="490" spans="2:24" ht="15" x14ac:dyDescent="0.25">
      <c r="B490" s="160">
        <v>2044</v>
      </c>
      <c r="C490" s="1163">
        <f>HLOOKUP('[4]Advanced Controls'!$B$377,[4]TAM_Area!$C$469:$J$518,$B490-2010,FALSE)*'[4]Advanced Controls'!$J$90*'[4]Advanced Controls'!$J$101*10^6/10^9</f>
        <v>962.42280540459535</v>
      </c>
      <c r="D490" s="1164">
        <f>HLOOKUP('[4]Advanced Controls'!$B$377,[4]TAM_Area!$C$469:$J$518,$B490-2010,FALSE)*'[4]Advanced Controls'!$J$90*'[4]Advanced Controls'!$J$102*10^6/10^9</f>
        <v>1452.867305174618</v>
      </c>
      <c r="E490" s="1164">
        <f>HLOOKUP('[4]Advanced Controls'!$B$377,[4]TAM_Area!$C$469:$J$518,$B490-2010,FALSE)*'[4]Advanced Controls'!$J$90*'[4]Advanced Controls'!$J$103*10^6/10^9</f>
        <v>471.97830563457285</v>
      </c>
      <c r="F490" s="1164"/>
      <c r="G490" s="1164"/>
      <c r="H490" s="1318"/>
      <c r="I490" s="1319">
        <f>HLOOKUP('[4]Advanced Controls'!$C$377,[4]TAM_Area!$K$469:$R$518,$B490-2010,FALSE)*'[4]Advanced Controls'!$J$68*'[4]Advanced Controls'!$J$79*10^6/10^9</f>
        <v>1127.6319461628207</v>
      </c>
      <c r="J490" s="1320">
        <f>HLOOKUP('[4]Advanced Controls'!$C$377,[4]TAM_Area!$K$469:$R$518,$B490-2010,FALSE)*'[4]Advanced Controls'!$J$68*'[4]Advanced Controls'!$J$80*10^6/10^9</f>
        <v>1730.6899826778604</v>
      </c>
      <c r="K490" s="1320">
        <f>HLOOKUP('[4]Advanced Controls'!$C$377,[4]TAM_Area!$K$469:$R$518,$B490-2010,FALSE)*'[4]Advanced Controls'!$J$68*'[4]Advanced Controls'!$J$81*10^6/10^9</f>
        <v>524.57390964778085</v>
      </c>
      <c r="L490" s="1320"/>
      <c r="M490" s="1171"/>
      <c r="N490" s="1321"/>
      <c r="O490" s="1331">
        <f t="shared" si="13"/>
        <v>2090.0547515674161</v>
      </c>
      <c r="P490" s="1332">
        <f t="shared" si="12"/>
        <v>3183.5572878524781</v>
      </c>
      <c r="Q490" s="1332">
        <f t="shared" si="12"/>
        <v>996.5522152823537</v>
      </c>
      <c r="R490" s="1177"/>
      <c r="S490" s="1177"/>
      <c r="T490" s="1322"/>
      <c r="U490" s="220" t="s">
        <v>169</v>
      </c>
      <c r="V490" s="152"/>
      <c r="W490" s="152"/>
      <c r="X490" s="152"/>
    </row>
    <row r="491" spans="2:24" ht="15" x14ac:dyDescent="0.25">
      <c r="B491" s="160">
        <v>2045</v>
      </c>
      <c r="C491" s="1163">
        <f>HLOOKUP('[4]Advanced Controls'!$B$377,[4]TAM_Area!$C$469:$J$518,$B491-2010,FALSE)*'[4]Advanced Controls'!$J$90*'[4]Advanced Controls'!$J$101*10^6/10^9</f>
        <v>971.56291520015975</v>
      </c>
      <c r="D491" s="1164">
        <f>HLOOKUP('[4]Advanced Controls'!$B$377,[4]TAM_Area!$C$469:$J$518,$B491-2010,FALSE)*'[4]Advanced Controls'!$J$90*'[4]Advanced Controls'!$J$102*10^6/10^9</f>
        <v>1466.6651564029037</v>
      </c>
      <c r="E491" s="1164">
        <f>HLOOKUP('[4]Advanced Controls'!$B$377,[4]TAM_Area!$C$469:$J$518,$B491-2010,FALSE)*'[4]Advanced Controls'!$J$90*'[4]Advanced Controls'!$J$103*10^6/10^9</f>
        <v>476.46067399741622</v>
      </c>
      <c r="F491" s="1164"/>
      <c r="G491" s="1164"/>
      <c r="H491" s="1318"/>
      <c r="I491" s="1319">
        <f>HLOOKUP('[4]Advanced Controls'!$C$377,[4]TAM_Area!$K$469:$R$518,$B491-2010,FALSE)*'[4]Advanced Controls'!$J$68*'[4]Advanced Controls'!$J$79*10^6/10^9</f>
        <v>1183.9337333427475</v>
      </c>
      <c r="J491" s="1320">
        <f>HLOOKUP('[4]Advanced Controls'!$C$377,[4]TAM_Area!$K$469:$R$518,$B491-2010,FALSE)*'[4]Advanced Controls'!$J$68*'[4]Advanced Controls'!$J$80*10^6/10^9</f>
        <v>1817.1019891935846</v>
      </c>
      <c r="K491" s="1320">
        <f>HLOOKUP('[4]Advanced Controls'!$C$377,[4]TAM_Area!$K$469:$R$518,$B491-2010,FALSE)*'[4]Advanced Controls'!$J$68*'[4]Advanced Controls'!$J$81*10^6/10^9</f>
        <v>550.76547749191047</v>
      </c>
      <c r="L491" s="1320"/>
      <c r="M491" s="1171"/>
      <c r="N491" s="1321"/>
      <c r="O491" s="1331">
        <f t="shared" si="13"/>
        <v>2155.4966485429072</v>
      </c>
      <c r="P491" s="1332">
        <f t="shared" si="12"/>
        <v>3283.7671455964883</v>
      </c>
      <c r="Q491" s="1332">
        <f t="shared" si="12"/>
        <v>1027.2261514893266</v>
      </c>
      <c r="R491" s="1177"/>
      <c r="S491" s="1177"/>
      <c r="T491" s="1322"/>
      <c r="U491" s="220" t="s">
        <v>169</v>
      </c>
      <c r="V491" s="152"/>
      <c r="W491" s="152"/>
      <c r="X491" s="152"/>
    </row>
    <row r="492" spans="2:24" ht="15" x14ac:dyDescent="0.25">
      <c r="B492" s="160">
        <v>2046</v>
      </c>
      <c r="C492" s="1163">
        <f>HLOOKUP('[4]Advanced Controls'!$B$377,[4]TAM_Area!$C$469:$J$518,$B492-2010,FALSE)*'[4]Advanced Controls'!$J$90*'[4]Advanced Controls'!$J$101*10^6/10^9</f>
        <v>980.5935841055109</v>
      </c>
      <c r="D492" s="1164">
        <f>HLOOKUP('[4]Advanced Controls'!$B$377,[4]TAM_Area!$C$469:$J$518,$B492-2010,FALSE)*'[4]Advanced Controls'!$J$90*'[4]Advanced Controls'!$J$102*10^6/10^9</f>
        <v>1480.297796364013</v>
      </c>
      <c r="E492" s="1164">
        <f>HLOOKUP('[4]Advanced Controls'!$B$377,[4]TAM_Area!$C$469:$J$518,$B492-2010,FALSE)*'[4]Advanced Controls'!$J$90*'[4]Advanced Controls'!$J$103*10^6/10^9</f>
        <v>480.88937184700899</v>
      </c>
      <c r="F492" s="1164"/>
      <c r="G492" s="1164"/>
      <c r="H492" s="1318"/>
      <c r="I492" s="1319">
        <f>HLOOKUP('[4]Advanced Controls'!$C$377,[4]TAM_Area!$K$469:$R$518,$B492-2010,FALSE)*'[4]Advanced Controls'!$J$68*'[4]Advanced Controls'!$J$79*10^6/10^9</f>
        <v>1241.6494614702231</v>
      </c>
      <c r="J492" s="1320">
        <f>HLOOKUP('[4]Advanced Controls'!$C$377,[4]TAM_Area!$K$469:$R$518,$B492-2010,FALSE)*'[4]Advanced Controls'!$J$68*'[4]Advanced Controls'!$J$80*10^6/10^9</f>
        <v>1905.6841128670812</v>
      </c>
      <c r="K492" s="1320">
        <f>HLOOKUP('[4]Advanced Controls'!$C$377,[4]TAM_Area!$K$469:$R$518,$B492-2010,FALSE)*'[4]Advanced Controls'!$J$68*'[4]Advanced Controls'!$J$81*10^6/10^9</f>
        <v>577.61481007336499</v>
      </c>
      <c r="L492" s="1320"/>
      <c r="M492" s="1171"/>
      <c r="N492" s="1321"/>
      <c r="O492" s="1331">
        <f t="shared" si="13"/>
        <v>2222.243045575734</v>
      </c>
      <c r="P492" s="1332">
        <f t="shared" si="12"/>
        <v>3385.9819092310945</v>
      </c>
      <c r="Q492" s="1332">
        <f t="shared" si="12"/>
        <v>1058.5041819203739</v>
      </c>
      <c r="R492" s="1177"/>
      <c r="S492" s="1177"/>
      <c r="T492" s="1322"/>
      <c r="U492" s="220" t="s">
        <v>169</v>
      </c>
      <c r="V492" s="152"/>
      <c r="W492" s="152"/>
      <c r="X492" s="152"/>
    </row>
    <row r="493" spans="2:24" ht="15" x14ac:dyDescent="0.25">
      <c r="B493" s="160">
        <v>2047</v>
      </c>
      <c r="C493" s="1163">
        <f>HLOOKUP('[4]Advanced Controls'!$B$377,[4]TAM_Area!$C$469:$J$518,$B493-2010,FALSE)*'[4]Advanced Controls'!$J$90*'[4]Advanced Controls'!$J$101*10^6/10^9</f>
        <v>989.51572798789834</v>
      </c>
      <c r="D493" s="1164">
        <f>HLOOKUP('[4]Advanced Controls'!$B$377,[4]TAM_Area!$C$469:$J$518,$B493-2010,FALSE)*'[4]Advanced Controls'!$J$90*'[4]Advanced Controls'!$J$102*10^6/10^9</f>
        <v>1493.7666076452822</v>
      </c>
      <c r="E493" s="1164">
        <f>HLOOKUP('[4]Advanced Controls'!$B$377,[4]TAM_Area!$C$469:$J$518,$B493-2010,FALSE)*'[4]Advanced Controls'!$J$90*'[4]Advanced Controls'!$J$103*10^6/10^9</f>
        <v>485.26484833051438</v>
      </c>
      <c r="F493" s="1164"/>
      <c r="G493" s="1164"/>
      <c r="H493" s="1318"/>
      <c r="I493" s="1319">
        <f>HLOOKUP('[4]Advanced Controls'!$C$377,[4]TAM_Area!$K$469:$R$518,$B493-2010,FALSE)*'[4]Advanced Controls'!$J$68*'[4]Advanced Controls'!$J$79*10^6/10^9</f>
        <v>1300.7681581610789</v>
      </c>
      <c r="J493" s="1320">
        <f>HLOOKUP('[4]Advanced Controls'!$C$377,[4]TAM_Area!$K$469:$R$518,$B493-2010,FALSE)*'[4]Advanced Controls'!$J$68*'[4]Advanced Controls'!$J$80*10^6/10^9</f>
        <v>1996.4195132785387</v>
      </c>
      <c r="K493" s="1320">
        <f>HLOOKUP('[4]Advanced Controls'!$C$377,[4]TAM_Area!$K$469:$R$518,$B493-2010,FALSE)*'[4]Advanced Controls'!$J$68*'[4]Advanced Controls'!$J$81*10^6/10^9</f>
        <v>605.1168030436188</v>
      </c>
      <c r="L493" s="1320"/>
      <c r="M493" s="1171"/>
      <c r="N493" s="1321"/>
      <c r="O493" s="1331">
        <f t="shared" si="13"/>
        <v>2290.2838861489772</v>
      </c>
      <c r="P493" s="1332">
        <f t="shared" si="12"/>
        <v>3490.1861209238209</v>
      </c>
      <c r="Q493" s="1332">
        <f t="shared" si="12"/>
        <v>1090.3816513741331</v>
      </c>
      <c r="R493" s="1177"/>
      <c r="S493" s="1177"/>
      <c r="T493" s="1322"/>
      <c r="U493" s="220" t="s">
        <v>169</v>
      </c>
      <c r="V493" s="152"/>
      <c r="W493" s="152"/>
      <c r="X493" s="152"/>
    </row>
    <row r="494" spans="2:24" ht="15" x14ac:dyDescent="0.25">
      <c r="B494" s="160">
        <v>2048</v>
      </c>
      <c r="C494" s="1163">
        <f>HLOOKUP('[4]Advanced Controls'!$B$377,[4]TAM_Area!$C$469:$J$518,$B494-2010,FALSE)*'[4]Advanced Controls'!$J$90*'[4]Advanced Controls'!$J$101*10^6/10^9</f>
        <v>998.33297729092408</v>
      </c>
      <c r="D494" s="1164">
        <f>HLOOKUP('[4]Advanced Controls'!$B$377,[4]TAM_Area!$C$469:$J$518,$B494-2010,FALSE)*'[4]Advanced Controls'!$J$90*'[4]Advanced Controls'!$J$102*10^6/10^9</f>
        <v>1507.0770707411298</v>
      </c>
      <c r="E494" s="1164">
        <f>HLOOKUP('[4]Advanced Controls'!$B$377,[4]TAM_Area!$C$469:$J$518,$B494-2010,FALSE)*'[4]Advanced Controls'!$J$90*'[4]Advanced Controls'!$J$103*10^6/10^9</f>
        <v>489.58888384071849</v>
      </c>
      <c r="F494" s="1164"/>
      <c r="G494" s="1164"/>
      <c r="H494" s="1318"/>
      <c r="I494" s="1319">
        <f>HLOOKUP('[4]Advanced Controls'!$C$377,[4]TAM_Area!$K$469:$R$518,$B494-2010,FALSE)*'[4]Advanced Controls'!$J$68*'[4]Advanced Controls'!$J$79*10^6/10^9</f>
        <v>1361.2802788607207</v>
      </c>
      <c r="J494" s="1320">
        <f>HLOOKUP('[4]Advanced Controls'!$C$377,[4]TAM_Area!$K$469:$R$518,$B494-2010,FALSE)*'[4]Advanced Controls'!$J$68*'[4]Advanced Controls'!$J$80*10^6/10^9</f>
        <v>2089.2935414415738</v>
      </c>
      <c r="K494" s="1320">
        <f>HLOOKUP('[4]Advanced Controls'!$C$377,[4]TAM_Area!$K$469:$R$518,$B494-2010,FALSE)*'[4]Advanced Controls'!$J$68*'[4]Advanced Controls'!$J$81*10^6/10^9</f>
        <v>633.26701627986756</v>
      </c>
      <c r="L494" s="1320"/>
      <c r="M494" s="1171"/>
      <c r="N494" s="1321"/>
      <c r="O494" s="1331">
        <f t="shared" si="13"/>
        <v>2359.6132561516447</v>
      </c>
      <c r="P494" s="1332">
        <f t="shared" si="12"/>
        <v>3596.3706121827036</v>
      </c>
      <c r="Q494" s="1332">
        <f t="shared" si="12"/>
        <v>1122.8559001205861</v>
      </c>
      <c r="R494" s="1177"/>
      <c r="S494" s="1177"/>
      <c r="T494" s="1322"/>
      <c r="U494" s="220" t="s">
        <v>169</v>
      </c>
      <c r="V494" s="152"/>
      <c r="W494" s="152"/>
      <c r="X494" s="152"/>
    </row>
    <row r="495" spans="2:24" ht="15" x14ac:dyDescent="0.25">
      <c r="B495" s="160">
        <v>2049</v>
      </c>
      <c r="C495" s="1163">
        <f>HLOOKUP('[4]Advanced Controls'!$B$377,[4]TAM_Area!$C$469:$J$518,$B495-2010,FALSE)*'[4]Advanced Controls'!$J$90*'[4]Advanced Controls'!$J$101*10^6/10^9</f>
        <v>1007.0482960418873</v>
      </c>
      <c r="D495" s="1164">
        <f>HLOOKUP('[4]Advanced Controls'!$B$377,[4]TAM_Area!$C$469:$J$518,$B495-2010,FALSE)*'[4]Advanced Controls'!$J$90*'[4]Advanced Controls'!$J$102*10^6/10^9</f>
        <v>1520.2336601281891</v>
      </c>
      <c r="E495" s="1164">
        <f>HLOOKUP('[4]Advanced Controls'!$B$377,[4]TAM_Area!$C$469:$J$518,$B495-2010,FALSE)*'[4]Advanced Controls'!$J$90*'[4]Advanced Controls'!$J$103*10^6/10^9</f>
        <v>493.86293195558585</v>
      </c>
      <c r="F495" s="1164"/>
      <c r="G495" s="1164"/>
      <c r="H495" s="1318"/>
      <c r="I495" s="1319">
        <f>HLOOKUP('[4]Advanced Controls'!$C$377,[4]TAM_Area!$K$469:$R$518,$B495-2010,FALSE)*'[4]Advanced Controls'!$J$68*'[4]Advanced Controls'!$J$79*10^6/10^9</f>
        <v>1423.1736688835902</v>
      </c>
      <c r="J495" s="1320">
        <f>HLOOKUP('[4]Advanced Controls'!$C$377,[4]TAM_Area!$K$469:$R$518,$B495-2010,FALSE)*'[4]Advanced Controls'!$J$68*'[4]Advanced Controls'!$J$80*10^6/10^9</f>
        <v>2184.2875423397063</v>
      </c>
      <c r="K495" s="1320">
        <f>HLOOKUP('[4]Advanced Controls'!$C$377,[4]TAM_Area!$K$469:$R$518,$B495-2010,FALSE)*'[4]Advanced Controls'!$J$68*'[4]Advanced Controls'!$J$81*10^6/10^9</f>
        <v>662.05979542747377</v>
      </c>
      <c r="L495" s="1320"/>
      <c r="M495" s="1171"/>
      <c r="N495" s="1321"/>
      <c r="O495" s="1331">
        <f t="shared" si="13"/>
        <v>2430.2219649254776</v>
      </c>
      <c r="P495" s="1332">
        <f t="shared" si="12"/>
        <v>3704.5212024678954</v>
      </c>
      <c r="Q495" s="1332">
        <f t="shared" si="12"/>
        <v>1155.9227273830597</v>
      </c>
      <c r="R495" s="1177"/>
      <c r="S495" s="1177"/>
      <c r="T495" s="1322"/>
      <c r="U495" s="220" t="s">
        <v>169</v>
      </c>
      <c r="V495" s="152"/>
      <c r="W495" s="152"/>
      <c r="X495" s="152"/>
    </row>
    <row r="496" spans="2:24" ht="15" x14ac:dyDescent="0.25">
      <c r="B496" s="160">
        <v>2050</v>
      </c>
      <c r="C496" s="1163">
        <f>HLOOKUP('[4]Advanced Controls'!$B$377,[4]TAM_Area!$C$469:$J$518,$B496-2010,FALSE)*'[4]Advanced Controls'!$J$90*'[4]Advanced Controls'!$J$101*10^6/10^9</f>
        <v>1015.6641706131779</v>
      </c>
      <c r="D496" s="1164">
        <f>HLOOKUP('[4]Advanced Controls'!$B$377,[4]TAM_Area!$C$469:$J$518,$B496-2010,FALSE)*'[4]Advanced Controls'!$J$90*'[4]Advanced Controls'!$J$102*10^6/10^9</f>
        <v>1533.2401292183006</v>
      </c>
      <c r="E496" s="1164">
        <f>HLOOKUP('[4]Advanced Controls'!$B$377,[4]TAM_Area!$C$469:$J$518,$B496-2010,FALSE)*'[4]Advanced Controls'!$J$90*'[4]Advanced Controls'!$J$103*10^6/10^9</f>
        <v>498.08821200805528</v>
      </c>
      <c r="F496" s="1164"/>
      <c r="G496" s="1164"/>
      <c r="H496" s="1318"/>
      <c r="I496" s="1319">
        <f>HLOOKUP('[4]Advanced Controls'!$C$377,[4]TAM_Area!$K$469:$R$518,$B496-2010,FALSE)*'[4]Advanced Controls'!$J$68*'[4]Advanced Controls'!$J$79*10^6/10^9</f>
        <v>1486.4369461481072</v>
      </c>
      <c r="J496" s="1320">
        <f>HLOOKUP('[4]Advanced Controls'!$C$377,[4]TAM_Area!$K$469:$R$518,$B496-2010,FALSE)*'[4]Advanced Controls'!$J$68*'[4]Advanced Controls'!$J$80*10^6/10^9</f>
        <v>2281.384046749366</v>
      </c>
      <c r="K496" s="1320">
        <f>HLOOKUP('[4]Advanced Controls'!$C$377,[4]TAM_Area!$K$469:$R$518,$B496-2010,FALSE)*'[4]Advanced Controls'!$J$68*'[4]Advanced Controls'!$J$81*10^6/10^9</f>
        <v>691.48984554684807</v>
      </c>
      <c r="L496" s="1320"/>
      <c r="M496" s="1171"/>
      <c r="N496" s="1321"/>
      <c r="O496" s="1331">
        <f t="shared" si="13"/>
        <v>2502.1011167612851</v>
      </c>
      <c r="P496" s="1332">
        <f t="shared" si="12"/>
        <v>3814.6241759676668</v>
      </c>
      <c r="Q496" s="1332">
        <f t="shared" si="12"/>
        <v>1189.5780575549034</v>
      </c>
      <c r="R496" s="1177"/>
      <c r="S496" s="1177"/>
      <c r="T496" s="1322"/>
      <c r="U496" s="220" t="s">
        <v>169</v>
      </c>
      <c r="V496" s="152"/>
      <c r="W496" s="152"/>
      <c r="X496" s="152"/>
    </row>
    <row r="497" spans="1:32" ht="15" x14ac:dyDescent="0.25">
      <c r="B497" s="160">
        <v>2051</v>
      </c>
      <c r="C497" s="1163">
        <f>HLOOKUP('[4]Advanced Controls'!$B$377,[4]TAM_Area!$C$469:$J$518,$B497-2010,FALSE)*'[4]Advanced Controls'!$J$90*'[4]Advanced Controls'!$J$101*10^6/10^9</f>
        <v>1024.1833584597694</v>
      </c>
      <c r="D497" s="1164">
        <f>HLOOKUP('[4]Advanced Controls'!$B$377,[4]TAM_Area!$C$469:$J$518,$B497-2010,FALSE)*'[4]Advanced Controls'!$J$90*'[4]Advanced Controls'!$J$102*10^6/10^9</f>
        <v>1546.1006406478384</v>
      </c>
      <c r="E497" s="1164">
        <f>HLOOKUP('[4]Advanced Controls'!$B$377,[4]TAM_Area!$C$469:$J$518,$B497-2010,FALSE)*'[4]Advanced Controls'!$J$90*'[4]Advanced Controls'!$J$103*10^6/10^9</f>
        <v>502.26607627170034</v>
      </c>
      <c r="F497" s="1164"/>
      <c r="G497" s="1164"/>
      <c r="H497" s="1318"/>
      <c r="I497" s="1319">
        <f>HLOOKUP('[4]Advanced Controls'!$C$377,[4]TAM_Area!$K$469:$R$518,$B497-2010,FALSE)*'[4]Advanced Controls'!$J$68*'[4]Advanced Controls'!$J$79*10^6/10^9</f>
        <v>1551.0610350145432</v>
      </c>
      <c r="J497" s="1320">
        <f>HLOOKUP('[4]Advanced Controls'!$C$377,[4]TAM_Area!$K$469:$R$518,$B497-2010,FALSE)*'[4]Advanced Controls'!$J$68*'[4]Advanced Controls'!$J$80*10^6/10^9</f>
        <v>2380.5691253749014</v>
      </c>
      <c r="K497" s="1320">
        <f>HLOOKUP('[4]Advanced Controls'!$C$377,[4]TAM_Area!$K$469:$R$518,$B497-2010,FALSE)*'[4]Advanced Controls'!$J$68*'[4]Advanced Controls'!$J$81*10^6/10^9</f>
        <v>721.55294465418467</v>
      </c>
      <c r="L497" s="1320"/>
      <c r="M497" s="1171"/>
      <c r="N497" s="1321"/>
      <c r="O497" s="1331">
        <f t="shared" si="13"/>
        <v>2575.2443934743123</v>
      </c>
      <c r="P497" s="1332">
        <f t="shared" si="12"/>
        <v>3926.6697660227401</v>
      </c>
      <c r="Q497" s="1332">
        <f t="shared" si="12"/>
        <v>1223.8190209258851</v>
      </c>
      <c r="R497" s="1177"/>
      <c r="S497" s="1177"/>
      <c r="T497" s="1322"/>
      <c r="U497" s="220" t="s">
        <v>169</v>
      </c>
      <c r="V497" s="152"/>
      <c r="W497" s="152"/>
      <c r="X497" s="152"/>
    </row>
    <row r="498" spans="1:32" ht="15" x14ac:dyDescent="0.25">
      <c r="B498" s="160">
        <v>2052</v>
      </c>
      <c r="C498" s="1163">
        <f>HLOOKUP('[4]Advanced Controls'!$B$377,[4]TAM_Area!$C$469:$J$518,$B498-2010,FALSE)*'[4]Advanced Controls'!$J$90*'[4]Advanced Controls'!$J$101*10^6/10^9</f>
        <v>1032.6075479368726</v>
      </c>
      <c r="D498" s="1164">
        <f>HLOOKUP('[4]Advanced Controls'!$B$377,[4]TAM_Area!$C$469:$J$518,$B498-2010,FALSE)*'[4]Advanced Controls'!$J$90*'[4]Advanced Controls'!$J$102*10^6/10^9</f>
        <v>1558.817743147019</v>
      </c>
      <c r="E498" s="1164">
        <f>HLOOKUP('[4]Advanced Controls'!$B$377,[4]TAM_Area!$C$469:$J$518,$B498-2010,FALSE)*'[4]Advanced Controls'!$J$90*'[4]Advanced Controls'!$J$103*10^6/10^9</f>
        <v>506.39735272672601</v>
      </c>
      <c r="F498" s="1164"/>
      <c r="G498" s="1164"/>
      <c r="H498" s="1318"/>
      <c r="I498" s="1319">
        <f>HLOOKUP('[4]Advanced Controls'!$C$377,[4]TAM_Area!$K$469:$R$518,$B498-2010,FALSE)*'[4]Advanced Controls'!$J$68*'[4]Advanced Controls'!$J$79*10^6/10^9</f>
        <v>1617.0397734535568</v>
      </c>
      <c r="J498" s="1320">
        <f>HLOOKUP('[4]Advanced Controls'!$C$377,[4]TAM_Area!$K$469:$R$518,$B498-2010,FALSE)*'[4]Advanced Controls'!$J$68*'[4]Advanced Controls'!$J$80*10^6/10^9</f>
        <v>2481.8333207311016</v>
      </c>
      <c r="K498" s="1320">
        <f>HLOOKUP('[4]Advanced Controls'!$C$377,[4]TAM_Area!$K$469:$R$518,$B498-2010,FALSE)*'[4]Advanced Controls'!$J$68*'[4]Advanced Controls'!$J$81*10^6/10^9</f>
        <v>752.24622617601233</v>
      </c>
      <c r="L498" s="1320"/>
      <c r="M498" s="1171"/>
      <c r="N498" s="1321"/>
      <c r="O498" s="1331">
        <f t="shared" si="13"/>
        <v>2649.6473213904292</v>
      </c>
      <c r="P498" s="1332">
        <f t="shared" si="12"/>
        <v>4040.6510638781206</v>
      </c>
      <c r="Q498" s="1332">
        <f t="shared" si="12"/>
        <v>1258.6435789027382</v>
      </c>
      <c r="R498" s="1177"/>
      <c r="S498" s="1177"/>
      <c r="T498" s="1322"/>
      <c r="U498" s="220" t="s">
        <v>169</v>
      </c>
      <c r="V498" s="152"/>
      <c r="W498" s="152"/>
      <c r="X498" s="152"/>
    </row>
    <row r="499" spans="1:32" ht="15" x14ac:dyDescent="0.25">
      <c r="B499" s="160">
        <v>2053</v>
      </c>
      <c r="C499" s="1163">
        <f>HLOOKUP('[4]Advanced Controls'!$B$377,[4]TAM_Area!$C$469:$J$518,$B499-2010,FALSE)*'[4]Advanced Controls'!$J$90*'[4]Advanced Controls'!$J$101*10^6/10^9</f>
        <v>1040.936428113986</v>
      </c>
      <c r="D499" s="1164">
        <f>HLOOKUP('[4]Advanced Controls'!$B$377,[4]TAM_Area!$C$469:$J$518,$B499-2010,FALSE)*'[4]Advanced Controls'!$J$90*'[4]Advanced Controls'!$J$102*10^6/10^9</f>
        <v>1571.3909673371484</v>
      </c>
      <c r="E499" s="1164">
        <f>HLOOKUP('[4]Advanced Controls'!$B$377,[4]TAM_Area!$C$469:$J$518,$B499-2010,FALSE)*'[4]Advanced Controls'!$J$90*'[4]Advanced Controls'!$J$103*10^6/10^9</f>
        <v>510.48188889082365</v>
      </c>
      <c r="F499" s="1164"/>
      <c r="G499" s="1164"/>
      <c r="H499" s="1318"/>
      <c r="I499" s="1319">
        <f>HLOOKUP('[4]Advanced Controls'!$C$377,[4]TAM_Area!$K$469:$R$518,$B499-2010,FALSE)*'[4]Advanced Controls'!$J$68*'[4]Advanced Controls'!$J$79*10^6/10^9</f>
        <v>1684.3677998480644</v>
      </c>
      <c r="J499" s="1320">
        <f>HLOOKUP('[4]Advanced Controls'!$C$377,[4]TAM_Area!$K$469:$R$518,$B499-2010,FALSE)*'[4]Advanced Controls'!$J$68*'[4]Advanced Controls'!$J$80*10^6/10^9</f>
        <v>2585.1684038058233</v>
      </c>
      <c r="K499" s="1320">
        <f>HLOOKUP('[4]Advanced Controls'!$C$377,[4]TAM_Area!$K$469:$R$518,$B499-2010,FALSE)*'[4]Advanced Controls'!$J$68*'[4]Advanced Controls'!$J$81*10^6/10^9</f>
        <v>783.56719589030604</v>
      </c>
      <c r="L499" s="1320"/>
      <c r="M499" s="1171"/>
      <c r="N499" s="1321"/>
      <c r="O499" s="1331">
        <f t="shared" si="13"/>
        <v>2725.3042279620504</v>
      </c>
      <c r="P499" s="1332">
        <f t="shared" si="12"/>
        <v>4156.5593711429719</v>
      </c>
      <c r="Q499" s="1332">
        <f t="shared" si="12"/>
        <v>1294.0490847811297</v>
      </c>
      <c r="R499" s="1177"/>
      <c r="S499" s="1177"/>
      <c r="T499" s="1322"/>
      <c r="U499" s="220" t="s">
        <v>169</v>
      </c>
      <c r="V499" s="152"/>
      <c r="W499" s="152"/>
      <c r="X499" s="152"/>
    </row>
    <row r="500" spans="1:32" ht="15" x14ac:dyDescent="0.25">
      <c r="B500" s="160">
        <v>2054</v>
      </c>
      <c r="C500" s="1163">
        <f>HLOOKUP('[4]Advanced Controls'!$B$377,[4]TAM_Area!$C$469:$J$518,$B500-2010,FALSE)*'[4]Advanced Controls'!$J$90*'[4]Advanced Controls'!$J$101*10^6/10^9</f>
        <v>1049.1684542035177</v>
      </c>
      <c r="D500" s="1164">
        <f>HLOOKUP('[4]Advanced Controls'!$B$377,[4]TAM_Area!$C$469:$J$518,$B500-2010,FALSE)*'[4]Advanced Controls'!$J$90*'[4]Advanced Controls'!$J$102*10^6/10^9</f>
        <v>1583.8179812167675</v>
      </c>
      <c r="E500" s="1164">
        <f>HLOOKUP('[4]Advanced Controls'!$B$377,[4]TAM_Area!$C$469:$J$518,$B500-2010,FALSE)*'[4]Advanced Controls'!$J$90*'[4]Advanced Controls'!$J$103*10^6/10^9</f>
        <v>514.51892719026773</v>
      </c>
      <c r="F500" s="1164"/>
      <c r="G500" s="1164"/>
      <c r="H500" s="1318"/>
      <c r="I500" s="1319">
        <f>HLOOKUP('[4]Advanced Controls'!$C$377,[4]TAM_Area!$K$469:$R$518,$B500-2010,FALSE)*'[4]Advanced Controls'!$J$68*'[4]Advanced Controls'!$J$79*10^6/10^9</f>
        <v>1753.0412407017079</v>
      </c>
      <c r="J500" s="1320">
        <f>HLOOKUP('[4]Advanced Controls'!$C$377,[4]TAM_Area!$K$469:$R$518,$B500-2010,FALSE)*'[4]Advanced Controls'!$J$68*'[4]Advanced Controls'!$J$80*10^6/10^9</f>
        <v>2690.5684295552351</v>
      </c>
      <c r="K500" s="1320">
        <f>HLOOKUP('[4]Advanced Controls'!$C$377,[4]TAM_Area!$K$469:$R$518,$B500-2010,FALSE)*'[4]Advanced Controls'!$J$68*'[4]Advanced Controls'!$J$81*10^6/10^9</f>
        <v>815.51405184818054</v>
      </c>
      <c r="L500" s="1320"/>
      <c r="M500" s="1171"/>
      <c r="N500" s="1321"/>
      <c r="O500" s="1331">
        <f t="shared" si="13"/>
        <v>2802.2096949052257</v>
      </c>
      <c r="P500" s="1332">
        <f t="shared" si="12"/>
        <v>4274.3864107720028</v>
      </c>
      <c r="Q500" s="1332">
        <f t="shared" si="12"/>
        <v>1330.0329790384483</v>
      </c>
      <c r="R500" s="1177"/>
      <c r="S500" s="1177"/>
      <c r="T500" s="1322"/>
      <c r="U500" s="220" t="s">
        <v>169</v>
      </c>
      <c r="V500" s="152"/>
      <c r="W500" s="152"/>
      <c r="X500" s="152"/>
    </row>
    <row r="501" spans="1:32" ht="15" x14ac:dyDescent="0.25">
      <c r="B501" s="160">
        <v>2055</v>
      </c>
      <c r="C501" s="1163">
        <f>HLOOKUP('[4]Advanced Controls'!$B$377,[4]TAM_Area!$C$469:$J$518,$B501-2010,FALSE)*'[4]Advanced Controls'!$J$90*'[4]Advanced Controls'!$J$101*10^6/10^9</f>
        <v>1057.3021427873093</v>
      </c>
      <c r="D501" s="1164">
        <f>HLOOKUP('[4]Advanced Controls'!$B$377,[4]TAM_Area!$C$469:$J$518,$B501-2010,FALSE)*'[4]Advanced Controls'!$J$90*'[4]Advanced Controls'!$J$102*10^6/10^9</f>
        <v>1596.0965454273228</v>
      </c>
      <c r="E501" s="1164">
        <f>HLOOKUP('[4]Advanced Controls'!$B$377,[4]TAM_Area!$C$469:$J$518,$B501-2010,FALSE)*'[4]Advanced Controls'!$J$90*'[4]Advanced Controls'!$J$103*10^6/10^9</f>
        <v>518.50774014729598</v>
      </c>
      <c r="F501" s="1164"/>
      <c r="G501" s="1164"/>
      <c r="H501" s="1318"/>
      <c r="I501" s="1319">
        <f>HLOOKUP('[4]Advanced Controls'!$C$377,[4]TAM_Area!$K$469:$R$518,$B501-2010,FALSE)*'[4]Advanced Controls'!$J$68*'[4]Advanced Controls'!$J$79*10^6/10^9</f>
        <v>1823.0551144771023</v>
      </c>
      <c r="J501" s="1320">
        <f>HLOOKUP('[4]Advanced Controls'!$C$377,[4]TAM_Area!$K$469:$R$518,$B501-2010,FALSE)*'[4]Advanced Controls'!$J$68*'[4]Advanced Controls'!$J$80*10^6/10^9</f>
        <v>2798.0257523136761</v>
      </c>
      <c r="K501" s="1320">
        <f>HLOOKUP('[4]Advanced Controls'!$C$377,[4]TAM_Area!$K$469:$R$518,$B501-2010,FALSE)*'[4]Advanced Controls'!$J$68*'[4]Advanced Controls'!$J$81*10^6/10^9</f>
        <v>848.08447664052846</v>
      </c>
      <c r="L501" s="1320"/>
      <c r="M501" s="1171"/>
      <c r="N501" s="1321"/>
      <c r="O501" s="1331">
        <f t="shared" si="13"/>
        <v>2880.3572572644116</v>
      </c>
      <c r="P501" s="1332">
        <f t="shared" si="12"/>
        <v>4394.1222977409989</v>
      </c>
      <c r="Q501" s="1332">
        <f t="shared" si="12"/>
        <v>1366.5922167878243</v>
      </c>
      <c r="R501" s="1177"/>
      <c r="S501" s="1177"/>
      <c r="T501" s="1322"/>
      <c r="U501" s="220" t="s">
        <v>169</v>
      </c>
      <c r="V501" s="152"/>
      <c r="W501" s="152"/>
      <c r="X501" s="152"/>
    </row>
    <row r="502" spans="1:32" ht="15" x14ac:dyDescent="0.25">
      <c r="B502" s="160">
        <v>2056</v>
      </c>
      <c r="C502" s="1163">
        <f>HLOOKUP('[4]Advanced Controls'!$B$377,[4]TAM_Area!$C$469:$J$518,$B502-2010,FALSE)*'[4]Advanced Controls'!$J$90*'[4]Advanced Controls'!$J$101*10^6/10^9</f>
        <v>1065.3366016148398</v>
      </c>
      <c r="D502" s="1164">
        <f>HLOOKUP('[4]Advanced Controls'!$B$377,[4]TAM_Area!$C$469:$J$518,$B502-2010,FALSE)*'[4]Advanced Controls'!$J$90*'[4]Advanced Controls'!$J$102*10^6/10^9</f>
        <v>1608.2253130331399</v>
      </c>
      <c r="E502" s="1164">
        <f>HLOOKUP('[4]Advanced Controls'!$B$377,[4]TAM_Area!$C$469:$J$518,$B502-2010,FALSE)*'[4]Advanced Controls'!$J$90*'[4]Advanced Controls'!$J$103*10^6/10^9</f>
        <v>522.44789019654002</v>
      </c>
      <c r="F502" s="1164"/>
      <c r="G502" s="1164"/>
      <c r="H502" s="1318"/>
      <c r="I502" s="1319">
        <f>HLOOKUP('[4]Advanced Controls'!$C$377,[4]TAM_Area!$K$469:$R$518,$B502-2010,FALSE)*'[4]Advanced Controls'!$J$68*'[4]Advanced Controls'!$J$79*10^6/10^9</f>
        <v>1894.39971884069</v>
      </c>
      <c r="J502" s="1320">
        <f>HLOOKUP('[4]Advanced Controls'!$C$377,[4]TAM_Area!$K$469:$R$518,$B502-2010,FALSE)*'[4]Advanced Controls'!$J$68*'[4]Advanced Controls'!$J$80*10^6/10^9</f>
        <v>2907.5254809355424</v>
      </c>
      <c r="K502" s="1320">
        <f>HLOOKUP('[4]Advanced Controls'!$C$377,[4]TAM_Area!$K$469:$R$518,$B502-2010,FALSE)*'[4]Advanced Controls'!$J$68*'[4]Advanced Controls'!$J$81*10^6/10^9</f>
        <v>881.27395674583681</v>
      </c>
      <c r="L502" s="1320"/>
      <c r="M502" s="1171"/>
      <c r="N502" s="1321"/>
      <c r="O502" s="1331">
        <f t="shared" si="13"/>
        <v>2959.7363204555295</v>
      </c>
      <c r="P502" s="1332">
        <f t="shared" si="12"/>
        <v>4515.750793968682</v>
      </c>
      <c r="Q502" s="1332">
        <f t="shared" si="12"/>
        <v>1403.7218469423769</v>
      </c>
      <c r="R502" s="1177"/>
      <c r="S502" s="1177"/>
      <c r="T502" s="1322"/>
      <c r="U502" s="220" t="s">
        <v>169</v>
      </c>
      <c r="V502" s="152"/>
      <c r="W502" s="152"/>
      <c r="X502" s="152"/>
    </row>
    <row r="503" spans="1:32" ht="15" x14ac:dyDescent="0.25">
      <c r="B503" s="160">
        <v>2057</v>
      </c>
      <c r="C503" s="1163">
        <f>HLOOKUP('[4]Advanced Controls'!$B$377,[4]TAM_Area!$C$469:$J$518,$B503-2010,FALSE)*'[4]Advanced Controls'!$J$90*'[4]Advanced Controls'!$J$101*10^6/10^9</f>
        <v>1073.2714264807328</v>
      </c>
      <c r="D503" s="1164">
        <f>HLOOKUP('[4]Advanced Controls'!$B$377,[4]TAM_Area!$C$469:$J$518,$B503-2010,FALSE)*'[4]Advanced Controls'!$J$90*'[4]Advanced Controls'!$J$102*10^6/10^9</f>
        <v>1620.2036738483696</v>
      </c>
      <c r="E503" s="1164">
        <f>HLOOKUP('[4]Advanced Controls'!$B$377,[4]TAM_Area!$C$469:$J$518,$B503-2010,FALSE)*'[4]Advanced Controls'!$J$90*'[4]Advanced Controls'!$J$103*10^6/10^9</f>
        <v>526.3391791130955</v>
      </c>
      <c r="F503" s="1164"/>
      <c r="G503" s="1164"/>
      <c r="H503" s="1318"/>
      <c r="I503" s="1319">
        <f>HLOOKUP('[4]Advanced Controls'!$C$377,[4]TAM_Area!$K$469:$R$518,$B503-2010,FALSE)*'[4]Advanced Controls'!$J$68*'[4]Advanced Controls'!$J$79*10^6/10^9</f>
        <v>1967.0639059070209</v>
      </c>
      <c r="J503" s="1320">
        <f>HLOOKUP('[4]Advanced Controls'!$C$377,[4]TAM_Area!$K$469:$R$518,$B503-2010,FALSE)*'[4]Advanced Controls'!$J$68*'[4]Advanced Controls'!$J$80*10^6/10^9</f>
        <v>3019.0505056415832</v>
      </c>
      <c r="K503" s="1320">
        <f>HLOOKUP('[4]Advanced Controls'!$C$377,[4]TAM_Area!$K$469:$R$518,$B503-2010,FALSE)*'[4]Advanced Controls'!$J$68*'[4]Advanced Controls'!$J$81*10^6/10^9</f>
        <v>915.07730617245818</v>
      </c>
      <c r="L503" s="1320"/>
      <c r="M503" s="1171"/>
      <c r="N503" s="1321"/>
      <c r="O503" s="1331">
        <f t="shared" si="13"/>
        <v>3040.3353323877536</v>
      </c>
      <c r="P503" s="1332">
        <f t="shared" si="12"/>
        <v>4639.2541794899525</v>
      </c>
      <c r="Q503" s="1332">
        <f t="shared" si="12"/>
        <v>1441.4164852855538</v>
      </c>
      <c r="R503" s="1177"/>
      <c r="S503" s="1177"/>
      <c r="T503" s="1322"/>
      <c r="U503" s="220" t="s">
        <v>169</v>
      </c>
      <c r="V503" s="152"/>
      <c r="W503" s="152"/>
      <c r="X503" s="152"/>
    </row>
    <row r="504" spans="1:32" ht="15" x14ac:dyDescent="0.25">
      <c r="A504" s="160"/>
      <c r="B504" s="160">
        <v>2058</v>
      </c>
      <c r="C504" s="1163">
        <f>HLOOKUP('[4]Advanced Controls'!$B$377,[4]TAM_Area!$C$469:$J$518,$B504-2010,FALSE)*'[4]Advanced Controls'!$J$90*'[4]Advanced Controls'!$J$101*10^6/10^9</f>
        <v>1081.1056833190789</v>
      </c>
      <c r="D504" s="1164">
        <f>HLOOKUP('[4]Advanced Controls'!$B$377,[4]TAM_Area!$C$469:$J$518,$B504-2010,FALSE)*'[4]Advanced Controls'!$J$90*'[4]Advanced Controls'!$J$102*10^6/10^9</f>
        <v>1632.0302178130978</v>
      </c>
      <c r="E504" s="1164">
        <f>HLOOKUP('[4]Advanced Controls'!$B$377,[4]TAM_Area!$C$469:$J$518,$B504-2010,FALSE)*'[4]Advanced Controls'!$J$90*'[4]Advanced Controls'!$J$103*10^6/10^9</f>
        <v>530.18114882506052</v>
      </c>
      <c r="F504" s="1164"/>
      <c r="G504" s="1164"/>
      <c r="H504" s="1318"/>
      <c r="I504" s="1319">
        <f>HLOOKUP('[4]Advanced Controls'!$C$377,[4]TAM_Area!$K$469:$R$518,$B504-2010,FALSE)*'[4]Advanced Controls'!$J$68*'[4]Advanced Controls'!$J$79*10^6/10^9</f>
        <v>2041.0392648545039</v>
      </c>
      <c r="J504" s="1320">
        <f>HLOOKUP('[4]Advanced Controls'!$C$377,[4]TAM_Area!$K$469:$R$518,$B504-2010,FALSE)*'[4]Advanced Controls'!$J$68*'[4]Advanced Controls'!$J$80*10^6/10^9</f>
        <v>3132.5879174993006</v>
      </c>
      <c r="K504" s="1320">
        <f>HLOOKUP('[4]Advanced Controls'!$C$377,[4]TAM_Area!$K$469:$R$518,$B504-2010,FALSE)*'[4]Advanced Controls'!$J$68*'[4]Advanced Controls'!$J$81*10^6/10^9</f>
        <v>949.49061220970657</v>
      </c>
      <c r="L504" s="1320"/>
      <c r="M504" s="1171"/>
      <c r="N504" s="1321"/>
      <c r="O504" s="1331">
        <f t="shared" si="13"/>
        <v>3122.1449481735826</v>
      </c>
      <c r="P504" s="1332">
        <f t="shared" si="12"/>
        <v>4764.6181353123984</v>
      </c>
      <c r="Q504" s="1332">
        <f t="shared" si="12"/>
        <v>1479.6717610347671</v>
      </c>
      <c r="R504" s="1177"/>
      <c r="S504" s="1177"/>
      <c r="T504" s="1322"/>
      <c r="U504" s="220" t="s">
        <v>169</v>
      </c>
    </row>
    <row r="505" spans="1:32" ht="15" x14ac:dyDescent="0.25">
      <c r="A505" s="160"/>
      <c r="B505" s="160">
        <v>2059</v>
      </c>
      <c r="C505" s="1163">
        <f>HLOOKUP('[4]Advanced Controls'!$B$377,[4]TAM_Area!$C$469:$J$518,$B505-2010,FALSE)*'[4]Advanced Controls'!$J$90*'[4]Advanced Controls'!$J$101*10^6/10^9</f>
        <v>1088.8383114256555</v>
      </c>
      <c r="D505" s="1164">
        <f>HLOOKUP('[4]Advanced Controls'!$B$377,[4]TAM_Area!$C$469:$J$518,$B505-2010,FALSE)*'[4]Advanced Controls'!$J$90*'[4]Advanced Controls'!$J$102*10^6/10^9</f>
        <v>1643.7033436950185</v>
      </c>
      <c r="E505" s="1164">
        <f>HLOOKUP('[4]Advanced Controls'!$B$377,[4]TAM_Area!$C$469:$J$518,$B505-2010,FALSE)*'[4]Advanced Controls'!$J$90*'[4]Advanced Controls'!$J$103*10^6/10^9</f>
        <v>533.97327915629262</v>
      </c>
      <c r="F505" s="1164"/>
      <c r="G505" s="1164"/>
      <c r="H505" s="1318"/>
      <c r="I505" s="1319">
        <f>HLOOKUP('[4]Advanced Controls'!$C$377,[4]TAM_Area!$K$469:$R$518,$B505-2010,FALSE)*'[4]Advanced Controls'!$J$68*'[4]Advanced Controls'!$J$79*10^6/10^9</f>
        <v>2116.3172495638482</v>
      </c>
      <c r="J505" s="1320">
        <f>HLOOKUP('[4]Advanced Controls'!$C$377,[4]TAM_Area!$K$469:$R$518,$B505-2010,FALSE)*'[4]Advanced Controls'!$J$68*'[4]Advanced Controls'!$J$80*10^6/10^9</f>
        <v>3248.1245999212333</v>
      </c>
      <c r="K505" s="1320">
        <f>HLOOKUP('[4]Advanced Controls'!$C$377,[4]TAM_Area!$K$469:$R$518,$B505-2010,FALSE)*'[4]Advanced Controls'!$J$68*'[4]Advanced Controls'!$J$81*10^6/10^9</f>
        <v>984.50989920646293</v>
      </c>
      <c r="L505" s="1320"/>
      <c r="M505" s="1171"/>
      <c r="N505" s="1321"/>
      <c r="O505" s="1331">
        <f t="shared" si="13"/>
        <v>3205.155560989504</v>
      </c>
      <c r="P505" s="1332">
        <f t="shared" si="12"/>
        <v>4891.827943616252</v>
      </c>
      <c r="Q505" s="1332">
        <f t="shared" si="12"/>
        <v>1518.4831783627556</v>
      </c>
      <c r="R505" s="1177"/>
      <c r="S505" s="1177"/>
      <c r="T505" s="1322"/>
      <c r="U505" s="220" t="s">
        <v>169</v>
      </c>
    </row>
    <row r="506" spans="1:32" ht="15.6" thickBot="1" x14ac:dyDescent="0.3">
      <c r="A506" s="160"/>
      <c r="B506" s="160">
        <v>2060</v>
      </c>
      <c r="C506" s="1188">
        <f>HLOOKUP('[4]Advanced Controls'!$B$377,[4]TAM_Area!$C$469:$J$518,$B506-2010,FALSE)*'[4]Advanced Controls'!$J$90*'[4]Advanced Controls'!$J$101*10^6/10^9</f>
        <v>1096.4675430256241</v>
      </c>
      <c r="D506" s="1189">
        <f>HLOOKUP('[4]Advanced Controls'!$B$377,[4]TAM_Area!$C$469:$J$518,$B506-2010,FALSE)*'[4]Advanced Controls'!$J$90*'[4]Advanced Controls'!$J$102*10^6/10^9</f>
        <v>1655.2203828725549</v>
      </c>
      <c r="E506" s="1189">
        <f>HLOOKUP('[4]Advanced Controls'!$B$377,[4]TAM_Area!$C$469:$J$518,$B506-2010,FALSE)*'[4]Advanced Controls'!$J$90*'[4]Advanced Controls'!$J$103*10^6/10^9</f>
        <v>537.71470317869318</v>
      </c>
      <c r="F506" s="1189"/>
      <c r="G506" s="1189"/>
      <c r="H506" s="1323"/>
      <c r="I506" s="1193">
        <f>HLOOKUP('[4]Advanced Controls'!$C$377,[4]TAM_Area!$K$469:$R$518,$B506-2010,FALSE)*'[4]Advanced Controls'!$J$68*'[4]Advanced Controls'!$J$79*10^6/10^9</f>
        <v>2192.8863453692102</v>
      </c>
      <c r="J506" s="1194">
        <f>HLOOKUP('[4]Advanced Controls'!$C$377,[4]TAM_Area!$K$469:$R$518,$B506-2010,FALSE)*'[4]Advanced Controls'!$J$68*'[4]Advanced Controls'!$J$80*10^6/10^9</f>
        <v>3365.6428801934262</v>
      </c>
      <c r="K506" s="1324">
        <f>HLOOKUP('[4]Advanced Controls'!$C$377,[4]TAM_Area!$K$469:$R$518,$B506-2010,FALSE)*'[4]Advanced Controls'!$J$68*'[4]Advanced Controls'!$J$81*10^6/10^9</f>
        <v>1020.1298105449931</v>
      </c>
      <c r="L506" s="1324"/>
      <c r="M506" s="1196"/>
      <c r="N506" s="1325"/>
      <c r="O506" s="1333">
        <f t="shared" si="13"/>
        <v>3289.353888394834</v>
      </c>
      <c r="P506" s="1334">
        <f t="shared" si="12"/>
        <v>5020.8632630659813</v>
      </c>
      <c r="Q506" s="1334">
        <f t="shared" si="12"/>
        <v>1557.8445137236863</v>
      </c>
      <c r="R506" s="1202"/>
      <c r="S506" s="1202"/>
      <c r="T506" s="1326"/>
      <c r="U506" s="220" t="s">
        <v>169</v>
      </c>
    </row>
    <row r="507" spans="1:32" x14ac:dyDescent="0.25">
      <c r="A507" s="160"/>
      <c r="V507" s="152"/>
      <c r="W507" s="152"/>
      <c r="X507" s="152"/>
    </row>
    <row r="508" spans="1:32" x14ac:dyDescent="0.25">
      <c r="A508" s="160"/>
      <c r="V508" s="152"/>
      <c r="W508" s="152"/>
      <c r="X508" s="152"/>
    </row>
    <row r="509" spans="1:32" x14ac:dyDescent="0.25">
      <c r="A509" s="191" t="s">
        <v>311</v>
      </c>
    </row>
    <row r="510" spans="1:32" x14ac:dyDescent="0.25">
      <c r="A510" s="191"/>
    </row>
    <row r="511" spans="1:32" x14ac:dyDescent="0.25">
      <c r="A511" s="160"/>
      <c r="V511" s="152"/>
      <c r="W511" s="152"/>
      <c r="X511" s="152"/>
      <c r="AD511" s="152"/>
      <c r="AE511" s="152"/>
      <c r="AF511" s="152"/>
    </row>
    <row r="512" spans="1:32" s="128" customFormat="1" x14ac:dyDescent="0.25">
      <c r="A512" s="201"/>
      <c r="C512" s="146"/>
      <c r="D512" s="146"/>
      <c r="E512" s="146"/>
      <c r="F512" s="146"/>
      <c r="G512" s="146"/>
      <c r="H512" s="146"/>
      <c r="I512" s="146"/>
      <c r="J512" s="146"/>
      <c r="K512" s="146"/>
      <c r="L512" s="146"/>
      <c r="M512" s="146"/>
      <c r="N512" s="146"/>
      <c r="O512" s="146"/>
      <c r="P512" s="146"/>
      <c r="V512" s="202"/>
      <c r="W512" s="202"/>
      <c r="X512" s="202"/>
      <c r="AD512" s="202"/>
      <c r="AE512" s="202"/>
      <c r="AF512" s="202"/>
    </row>
    <row r="513" spans="1:52" s="128" customFormat="1" x14ac:dyDescent="0.25">
      <c r="A513" s="201"/>
      <c r="C513" s="146"/>
      <c r="D513" s="146"/>
      <c r="E513" s="146"/>
      <c r="F513" s="146"/>
      <c r="G513" s="146"/>
      <c r="H513" s="146"/>
      <c r="I513" s="146"/>
      <c r="J513" s="146"/>
      <c r="K513" s="146"/>
      <c r="L513" s="146"/>
      <c r="M513" s="146"/>
      <c r="N513" s="146"/>
      <c r="O513" s="146"/>
      <c r="P513" s="146"/>
      <c r="V513" s="202"/>
      <c r="W513" s="202"/>
      <c r="X513" s="202"/>
      <c r="AD513" s="202"/>
      <c r="AE513" s="202"/>
      <c r="AF513" s="202"/>
    </row>
    <row r="514" spans="1:52" x14ac:dyDescent="0.25">
      <c r="B514" s="150"/>
    </row>
    <row r="515" spans="1:52" ht="17.399999999999999" x14ac:dyDescent="0.25">
      <c r="A515" s="243" t="s">
        <v>160</v>
      </c>
      <c r="B515" s="150"/>
    </row>
    <row r="516" spans="1:52" x14ac:dyDescent="0.25">
      <c r="A516" s="191"/>
    </row>
    <row r="517" spans="1:52" x14ac:dyDescent="0.25">
      <c r="A517" s="191"/>
    </row>
    <row r="518" spans="1:52" x14ac:dyDescent="0.25">
      <c r="B518" s="203"/>
      <c r="C518" s="203"/>
      <c r="D518" s="149"/>
      <c r="E518" s="149"/>
      <c r="F518" s="149"/>
      <c r="G518" s="149"/>
      <c r="H518" s="149"/>
      <c r="I518" s="149"/>
      <c r="J518" s="149"/>
      <c r="K518" s="149"/>
      <c r="L518" s="149"/>
      <c r="M518" s="149"/>
      <c r="N518" s="149"/>
      <c r="O518" s="149"/>
      <c r="P518" s="149"/>
      <c r="Q518" s="150"/>
      <c r="R518" s="150"/>
      <c r="S518" s="150"/>
      <c r="T518" s="150"/>
      <c r="U518" s="150"/>
      <c r="V518" s="150"/>
      <c r="W518" s="150"/>
      <c r="X518" s="150"/>
    </row>
    <row r="519" spans="1:52" s="130" customFormat="1" ht="13.8" thickBot="1" x14ac:dyDescent="0.3">
      <c r="A519" s="196"/>
      <c r="B519" s="1726"/>
      <c r="C519" s="1726"/>
      <c r="D519" s="149"/>
      <c r="E519" s="149"/>
      <c r="F519" s="149"/>
      <c r="G519" s="149"/>
      <c r="H519" s="149"/>
      <c r="I519" s="149"/>
      <c r="J519" s="149"/>
      <c r="K519" s="149"/>
      <c r="L519" s="149"/>
      <c r="M519" s="149"/>
      <c r="N519" s="149"/>
      <c r="O519" s="149"/>
      <c r="P519" s="149"/>
      <c r="Q519" s="150"/>
      <c r="R519" s="150"/>
      <c r="S519" s="150"/>
      <c r="T519" s="150"/>
      <c r="U519" s="150"/>
      <c r="V519" s="150"/>
      <c r="W519" s="150"/>
      <c r="X519" s="150"/>
      <c r="Y519" s="109"/>
      <c r="Z519" s="109"/>
      <c r="AA519" s="109"/>
      <c r="AB519" s="109"/>
      <c r="AC519" s="109"/>
      <c r="AD519" s="109"/>
      <c r="AE519" s="109"/>
      <c r="AF519" s="109"/>
      <c r="AG519" s="109"/>
      <c r="AH519" s="109"/>
      <c r="AI519" s="109"/>
      <c r="AJ519" s="109"/>
      <c r="AK519" s="109"/>
      <c r="AL519" s="109"/>
      <c r="AM519" s="109"/>
      <c r="AN519" s="109"/>
      <c r="AO519" s="109"/>
      <c r="AP519" s="109"/>
      <c r="AQ519" s="109"/>
      <c r="AR519" s="109"/>
      <c r="AS519" s="109"/>
      <c r="AT519" s="109"/>
      <c r="AU519" s="109"/>
      <c r="AV519" s="109"/>
      <c r="AW519" s="109"/>
      <c r="AX519" s="109"/>
      <c r="AY519" s="109"/>
      <c r="AZ519" s="109"/>
    </row>
    <row r="520" spans="1:52" ht="16.2" customHeight="1" thickBot="1" x14ac:dyDescent="0.3">
      <c r="A520" s="153" t="s">
        <v>150</v>
      </c>
      <c r="C520" s="1711" t="str">
        <f>A540</f>
        <v>Space Heating - Residential</v>
      </c>
      <c r="D520" s="1712"/>
      <c r="E520" s="1712"/>
      <c r="F520" s="1712"/>
      <c r="G520" s="1712"/>
      <c r="H520" s="1727"/>
      <c r="I520" s="1728" t="str">
        <f>A541</f>
        <v>Space Heating - Commercial</v>
      </c>
      <c r="J520" s="1729"/>
      <c r="K520" s="1729"/>
      <c r="L520" s="1729"/>
      <c r="M520" s="1729"/>
      <c r="N520" s="1730"/>
      <c r="O520" s="1716" t="str">
        <f>A542</f>
        <v>Space Heating - Total</v>
      </c>
      <c r="P520" s="1717"/>
      <c r="Q520" s="1717"/>
      <c r="R520" s="1717"/>
      <c r="S520" s="1717"/>
      <c r="T520" s="1718"/>
    </row>
    <row r="521" spans="1:52" s="130" customFormat="1" ht="40.200000000000003" thickBot="1" x14ac:dyDescent="0.3">
      <c r="A521" s="153" t="s">
        <v>120</v>
      </c>
      <c r="B521" s="160"/>
      <c r="C521" s="155" t="str">
        <f>A522</f>
        <v>Space Heating - Residential - Case 1 - Average</v>
      </c>
      <c r="D521" s="156" t="str">
        <f>A523</f>
        <v>Space Heating - Residential - Case 2 - High</v>
      </c>
      <c r="E521" s="156" t="str">
        <f>A524</f>
        <v>Space Heating - Residential - Case 3 - Low</v>
      </c>
      <c r="F521" s="156" t="str">
        <f>A525</f>
        <v>Space Heating - Residential - [Case 4]</v>
      </c>
      <c r="G521" s="156" t="str">
        <f>A526</f>
        <v>Space Heating - Residential - [Case 5]</v>
      </c>
      <c r="H521" s="214" t="str">
        <f>A527</f>
        <v>Space Heating - Residential - [Case 6]</v>
      </c>
      <c r="I521" s="155" t="str">
        <f>A528</f>
        <v>Space Heating - Commercial - Case 1 - Average</v>
      </c>
      <c r="J521" s="156" t="str">
        <f>A529</f>
        <v>Space Heating - Commercial - Case 2 - High</v>
      </c>
      <c r="K521" s="156" t="str">
        <f>A530</f>
        <v>Space Heating - Commercial - Case 3 - Low</v>
      </c>
      <c r="L521" s="156" t="str">
        <f>A531</f>
        <v>Space Heating - Commercial - [Case 4]</v>
      </c>
      <c r="M521" s="156" t="str">
        <f>A532</f>
        <v>Space Heating - Commercial - [Case 5]</v>
      </c>
      <c r="N521" s="214" t="str">
        <f>A533</f>
        <v>Space Heating - Commercial - [Case 6]</v>
      </c>
      <c r="O521" s="155" t="str">
        <f>A534</f>
        <v>Space Heating - Total - Case 1 - Average</v>
      </c>
      <c r="P521" s="156" t="str">
        <f>A535</f>
        <v>Space Heating - Total - Case 2 - High</v>
      </c>
      <c r="Q521" s="156" t="str">
        <f>A536</f>
        <v>Space Heating - Total - Case 3 - Low</v>
      </c>
      <c r="R521" s="156" t="str">
        <f>A537</f>
        <v>Space Heating - Total - [Case 4]</v>
      </c>
      <c r="S521" s="156" t="str">
        <f>A538</f>
        <v>Space Heating - Total - [Case 5]</v>
      </c>
      <c r="T521" s="214" t="str">
        <f>A539</f>
        <v>Space Heating - Total - [Case 6]</v>
      </c>
      <c r="U521" s="158" t="s">
        <v>121</v>
      </c>
      <c r="Y521" s="109"/>
      <c r="Z521" s="109"/>
      <c r="AA521" s="109"/>
      <c r="AB521" s="109"/>
      <c r="AC521" s="109"/>
      <c r="AD521" s="109"/>
      <c r="AE521" s="109"/>
      <c r="AF521" s="109"/>
      <c r="AG521" s="109"/>
      <c r="AH521" s="109"/>
      <c r="AI521" s="109"/>
      <c r="AJ521" s="109"/>
      <c r="AK521" s="109"/>
      <c r="AL521" s="109"/>
      <c r="AM521" s="109"/>
      <c r="AN521" s="109"/>
      <c r="AO521" s="109"/>
      <c r="AP521" s="109"/>
      <c r="AQ521" s="109"/>
      <c r="AR521" s="109"/>
      <c r="AS521" s="109"/>
      <c r="AT521" s="109"/>
      <c r="AU521" s="109"/>
      <c r="AV521" s="109"/>
      <c r="AW521" s="109"/>
      <c r="AX521" s="109"/>
      <c r="AY521" s="109"/>
      <c r="AZ521" s="109"/>
    </row>
    <row r="522" spans="1:52" s="130" customFormat="1" ht="15.6" x14ac:dyDescent="0.25">
      <c r="A522" s="216" t="s">
        <v>168</v>
      </c>
      <c r="B522" s="160">
        <v>2012</v>
      </c>
      <c r="C522" s="1124">
        <f>HLOOKUP('[4]Advanced Controls'!$B$378,[4]TAM_Area!$C$533:$J$582,$B522-2010,FALSE)*'[4]Advanced Controls'!$K$90*'[4]Advanced Controls'!$K$101*10^6/10^9</f>
        <v>960.15852050345438</v>
      </c>
      <c r="D522" s="1125">
        <f>HLOOKUP('[4]Advanced Controls'!$B$378,[4]TAM_Area!$C$533:$J$582,$B522-2010,FALSE)*'[4]Advanced Controls'!$K$90*'[4]Advanced Controls'!$K$102*10^6/10^9</f>
        <v>1449.4491551848271</v>
      </c>
      <c r="E522" s="1125">
        <f>HLOOKUP('[4]Advanced Controls'!$B$378,[4]TAM_Area!$C$533:$J$582,$B522-2010,FALSE)*'[4]Advanced Controls'!$K$90*'[4]Advanced Controls'!$K$103*10^6/10^9</f>
        <v>470.86788582208186</v>
      </c>
      <c r="F522" s="1125"/>
      <c r="G522" s="1125"/>
      <c r="H522" s="1313"/>
      <c r="I522" s="1124">
        <f>HLOOKUP('[4]Advanced Controls'!$C$378,[4]TAM_Area!$K$533:$R$582,$B522-2010,FALSE)*'[4]Advanced Controls'!$K$68*'[4]Advanced Controls'!$K$79*10^6/10^9</f>
        <v>273.75643116439403</v>
      </c>
      <c r="J522" s="1125">
        <f>HLOOKUP('[4]Advanced Controls'!$C$378,[4]TAM_Area!$K$533:$R$582,$B522-2010,FALSE)*'[4]Advanced Controls'!$K$68*'[4]Advanced Controls'!$K$80*10^6/10^9</f>
        <v>420.1614850679718</v>
      </c>
      <c r="K522" s="1125">
        <f>HLOOKUP('[4]Advanced Controls'!$C$378,[4]TAM_Area!$K$533:$R$582,$B522-2010,FALSE)*'[4]Advanced Controls'!$K$68*'[4]Advanced Controls'!$K$81*10^6/10^9</f>
        <v>127.35137726081619</v>
      </c>
      <c r="L522" s="1125"/>
      <c r="M522" s="1131"/>
      <c r="N522" s="1313"/>
      <c r="O522" s="1327">
        <f>SUM(C522,I522)</f>
        <v>1233.9149516678485</v>
      </c>
      <c r="P522" s="1328">
        <f t="shared" ref="P522:Q570" si="14">SUM(D522,J522)</f>
        <v>1869.6106402527989</v>
      </c>
      <c r="Q522" s="1328">
        <f t="shared" si="14"/>
        <v>598.21926308289801</v>
      </c>
      <c r="R522" s="1131"/>
      <c r="S522" s="1131"/>
      <c r="T522" s="1313"/>
      <c r="U522" s="220" t="s">
        <v>169</v>
      </c>
      <c r="V522" s="152"/>
      <c r="W522" s="152"/>
      <c r="X522" s="152"/>
      <c r="Y522" s="109"/>
      <c r="Z522" s="109"/>
      <c r="AA522" s="109"/>
      <c r="AB522" s="109"/>
      <c r="AC522" s="109"/>
      <c r="AD522" s="109"/>
      <c r="AE522" s="109"/>
      <c r="AF522" s="109"/>
      <c r="AG522" s="109"/>
      <c r="AH522" s="109"/>
      <c r="AI522" s="109"/>
      <c r="AJ522" s="109"/>
      <c r="AK522" s="109"/>
      <c r="AL522" s="109"/>
      <c r="AM522" s="109"/>
      <c r="AN522" s="109"/>
      <c r="AO522" s="109"/>
      <c r="AP522" s="109"/>
      <c r="AQ522" s="109"/>
      <c r="AR522" s="109"/>
      <c r="AS522" s="109"/>
      <c r="AT522" s="109"/>
      <c r="AU522" s="109"/>
      <c r="AV522" s="109"/>
      <c r="AW522" s="109"/>
      <c r="AX522" s="109"/>
      <c r="AY522" s="109"/>
      <c r="AZ522" s="109"/>
    </row>
    <row r="523" spans="1:52" s="130" customFormat="1" ht="15.6" x14ac:dyDescent="0.25">
      <c r="A523" s="221" t="s">
        <v>170</v>
      </c>
      <c r="B523" s="160">
        <v>2013</v>
      </c>
      <c r="C523" s="1208">
        <f>HLOOKUP('[4]Advanced Controls'!$B$378,[4]TAM_Area!$C$533:$J$582,$B523-2010,FALSE)*'[4]Advanced Controls'!$K$90*'[4]Advanced Controls'!$K$101*10^6/10^9</f>
        <v>964.93137623668383</v>
      </c>
      <c r="D523" s="1314">
        <f>HLOOKUP('[4]Advanced Controls'!$B$378,[4]TAM_Area!$C$533:$J$582,$B523-2010,FALSE)*'[4]Advanced Controls'!$K$90*'[4]Advanced Controls'!$K$102*10^6/10^9</f>
        <v>1456.6542276417388</v>
      </c>
      <c r="E523" s="1314">
        <f>HLOOKUP('[4]Advanced Controls'!$B$378,[4]TAM_Area!$C$533:$J$582,$B523-2010,FALSE)*'[4]Advanced Controls'!$K$90*'[4]Advanced Controls'!$K$103*10^6/10^9</f>
        <v>473.20852483162918</v>
      </c>
      <c r="F523" s="1314"/>
      <c r="G523" s="1314"/>
      <c r="H523" s="1315"/>
      <c r="I523" s="1208">
        <f>HLOOKUP('[4]Advanced Controls'!$C$378,[4]TAM_Area!$K$533:$R$582,$B523-2010,FALSE)*'[4]Advanced Controls'!$K$68*'[4]Advanced Controls'!$K$79*10^6/10^9</f>
        <v>277.34978292109315</v>
      </c>
      <c r="J523" s="1314">
        <f>HLOOKUP('[4]Advanced Controls'!$C$378,[4]TAM_Area!$K$533:$R$582,$B523-2010,FALSE)*'[4]Advanced Controls'!$K$68*'[4]Advanced Controls'!$K$80*10^6/10^9</f>
        <v>425.67656284731237</v>
      </c>
      <c r="K523" s="1314">
        <f>HLOOKUP('[4]Advanced Controls'!$C$378,[4]TAM_Area!$K$533:$R$582,$B523-2010,FALSE)*'[4]Advanced Controls'!$K$68*'[4]Advanced Controls'!$K$81*10^6/10^9</f>
        <v>129.02300299487393</v>
      </c>
      <c r="L523" s="1314"/>
      <c r="M523" s="1316"/>
      <c r="N523" s="1315"/>
      <c r="O523" s="1329">
        <f t="shared" ref="O523:O570" si="15">SUM(C523,I523)</f>
        <v>1242.281159157777</v>
      </c>
      <c r="P523" s="1330">
        <f t="shared" si="14"/>
        <v>1882.3307904890512</v>
      </c>
      <c r="Q523" s="1330">
        <f t="shared" si="14"/>
        <v>602.23152782650311</v>
      </c>
      <c r="R523" s="1316"/>
      <c r="S523" s="1316"/>
      <c r="T523" s="1315"/>
      <c r="U523" s="220" t="s">
        <v>169</v>
      </c>
      <c r="V523" s="152"/>
      <c r="W523" s="152"/>
      <c r="X523" s="152"/>
      <c r="Y523" s="109"/>
      <c r="Z523" s="109"/>
      <c r="AA523" s="109"/>
      <c r="AB523" s="109"/>
      <c r="AC523" s="109"/>
      <c r="AD523" s="109"/>
      <c r="AE523" s="109"/>
      <c r="AF523" s="109"/>
      <c r="AG523" s="109"/>
      <c r="AH523" s="109"/>
      <c r="AI523" s="109"/>
      <c r="AJ523" s="109"/>
      <c r="AK523" s="109"/>
      <c r="AL523" s="109"/>
      <c r="AM523" s="109"/>
      <c r="AN523" s="109"/>
      <c r="AO523" s="109"/>
      <c r="AP523" s="109"/>
      <c r="AQ523" s="109"/>
      <c r="AR523" s="109"/>
      <c r="AS523" s="109"/>
      <c r="AT523" s="109"/>
      <c r="AU523" s="109"/>
      <c r="AV523" s="109"/>
      <c r="AW523" s="109"/>
      <c r="AX523" s="109"/>
      <c r="AY523" s="109"/>
      <c r="AZ523" s="109"/>
    </row>
    <row r="524" spans="1:52" s="130" customFormat="1" ht="15.6" x14ac:dyDescent="0.25">
      <c r="A524" s="221" t="s">
        <v>171</v>
      </c>
      <c r="B524" s="160">
        <v>2014</v>
      </c>
      <c r="C524" s="1208">
        <f>HLOOKUP('[4]Advanced Controls'!$B$378,[4]TAM_Area!$C$533:$J$582,$B524-2010,FALSE)*'[4]Advanced Controls'!$K$90*'[4]Advanced Controls'!$K$101*10^6/10^9</f>
        <v>1436.7985681124983</v>
      </c>
      <c r="D524" s="1314">
        <f>HLOOKUP('[4]Advanced Controls'!$B$378,[4]TAM_Area!$C$533:$J$582,$B524-2010,FALSE)*'[4]Advanced Controls'!$K$90*'[4]Advanced Controls'!$K$102*10^6/10^9</f>
        <v>2168.981919391234</v>
      </c>
      <c r="E524" s="1314">
        <f>HLOOKUP('[4]Advanced Controls'!$B$378,[4]TAM_Area!$C$533:$J$582,$B524-2010,FALSE)*'[4]Advanced Controls'!$K$90*'[4]Advanced Controls'!$K$103*10^6/10^9</f>
        <v>704.61521683376293</v>
      </c>
      <c r="F524" s="1314"/>
      <c r="G524" s="1314"/>
      <c r="H524" s="1315"/>
      <c r="I524" s="1208">
        <f>HLOOKUP('[4]Advanced Controls'!$C$378,[4]TAM_Area!$K$533:$R$582,$B524-2010,FALSE)*'[4]Advanced Controls'!$K$68*'[4]Advanced Controls'!$K$79*10^6/10^9</f>
        <v>438.30428948805928</v>
      </c>
      <c r="J524" s="1314">
        <f>HLOOKUP('[4]Advanced Controls'!$C$378,[4]TAM_Area!$K$533:$R$582,$B524-2010,FALSE)*'[4]Advanced Controls'!$K$68*'[4]Advanced Controls'!$K$80*10^6/10^9</f>
        <v>672.70960685623413</v>
      </c>
      <c r="K524" s="1314">
        <f>HLOOKUP('[4]Advanced Controls'!$C$378,[4]TAM_Area!$K$533:$R$582,$B524-2010,FALSE)*'[4]Advanced Controls'!$K$68*'[4]Advanced Controls'!$K$81*10^6/10^9</f>
        <v>203.89897211988443</v>
      </c>
      <c r="L524" s="1314"/>
      <c r="M524" s="1316"/>
      <c r="N524" s="1315"/>
      <c r="O524" s="1329">
        <f t="shared" si="15"/>
        <v>1875.1028576005576</v>
      </c>
      <c r="P524" s="1330">
        <f t="shared" si="14"/>
        <v>2841.6915262474681</v>
      </c>
      <c r="Q524" s="1330">
        <f t="shared" si="14"/>
        <v>908.51418895364736</v>
      </c>
      <c r="R524" s="1316"/>
      <c r="S524" s="1316"/>
      <c r="T524" s="1315"/>
      <c r="U524" s="220" t="s">
        <v>169</v>
      </c>
      <c r="V524" s="152"/>
      <c r="W524" s="152"/>
      <c r="X524" s="152"/>
      <c r="Y524" s="109"/>
      <c r="Z524" s="109"/>
      <c r="AA524" s="109"/>
      <c r="AB524" s="109"/>
      <c r="AC524" s="109"/>
      <c r="AD524" s="109"/>
      <c r="AE524" s="109"/>
      <c r="AF524" s="109"/>
      <c r="AG524" s="109"/>
      <c r="AH524" s="109"/>
      <c r="AI524" s="109"/>
      <c r="AJ524" s="109"/>
      <c r="AK524" s="109"/>
      <c r="AL524" s="109"/>
      <c r="AM524" s="109"/>
      <c r="AN524" s="109"/>
      <c r="AO524" s="109"/>
      <c r="AP524" s="109"/>
      <c r="AQ524" s="109"/>
      <c r="AR524" s="109"/>
      <c r="AS524" s="109"/>
      <c r="AT524" s="109"/>
      <c r="AU524" s="109"/>
      <c r="AV524" s="109"/>
      <c r="AW524" s="109"/>
      <c r="AX524" s="109"/>
      <c r="AY524" s="109"/>
      <c r="AZ524" s="109"/>
    </row>
    <row r="525" spans="1:52" s="130" customFormat="1" ht="15" x14ac:dyDescent="0.25">
      <c r="A525" s="221" t="s">
        <v>172</v>
      </c>
      <c r="B525" s="160">
        <v>2015</v>
      </c>
      <c r="C525" s="1163">
        <f>HLOOKUP('[4]Advanced Controls'!$B$378,[4]TAM_Area!$C$533:$J$582,$B525-2010,FALSE)*'[4]Advanced Controls'!$K$90*'[4]Advanced Controls'!$K$101*10^6/10^9</f>
        <v>1441.5188117310679</v>
      </c>
      <c r="D525" s="1164">
        <f>HLOOKUP('[4]Advanced Controls'!$B$378,[4]TAM_Area!$C$533:$J$582,$B525-2010,FALSE)*'[4]Advanced Controls'!$K$90*'[4]Advanced Controls'!$K$102*10^6/10^9</f>
        <v>2176.1075689367012</v>
      </c>
      <c r="E525" s="1164">
        <f>HLOOKUP('[4]Advanced Controls'!$B$378,[4]TAM_Area!$C$533:$J$582,$B525-2010,FALSE)*'[4]Advanced Controls'!$K$90*'[4]Advanced Controls'!$K$103*10^6/10^9</f>
        <v>706.93005452543446</v>
      </c>
      <c r="F525" s="1164"/>
      <c r="G525" s="1164"/>
      <c r="H525" s="1318"/>
      <c r="I525" s="1319">
        <f>HLOOKUP('[4]Advanced Controls'!$C$378,[4]TAM_Area!$K$533:$R$582,$B525-2010,FALSE)*'[4]Advanced Controls'!$K$68*'[4]Advanced Controls'!$K$79*10^6/10^9</f>
        <v>444.87055402633951</v>
      </c>
      <c r="J525" s="1320">
        <f>HLOOKUP('[4]Advanced Controls'!$C$378,[4]TAM_Area!$K$533:$R$582,$B525-2010,FALSE)*'[4]Advanced Controls'!$K$68*'[4]Advanced Controls'!$K$80*10^6/10^9</f>
        <v>682.78751241636405</v>
      </c>
      <c r="K525" s="1320">
        <f>HLOOKUP('[4]Advanced Controls'!$C$378,[4]TAM_Area!$K$533:$R$582,$B525-2010,FALSE)*'[4]Advanced Controls'!$K$68*'[4]Advanced Controls'!$K$81*10^6/10^9</f>
        <v>206.95359563631487</v>
      </c>
      <c r="L525" s="1320"/>
      <c r="M525" s="1171"/>
      <c r="N525" s="1321"/>
      <c r="O525" s="1331">
        <f t="shared" si="15"/>
        <v>1886.3893657574074</v>
      </c>
      <c r="P525" s="1332">
        <f t="shared" si="14"/>
        <v>2858.8950813530655</v>
      </c>
      <c r="Q525" s="1332">
        <f t="shared" si="14"/>
        <v>913.8836501617493</v>
      </c>
      <c r="R525" s="1177"/>
      <c r="S525" s="1177"/>
      <c r="T525" s="1322"/>
      <c r="U525" s="220" t="s">
        <v>169</v>
      </c>
      <c r="V525" s="152"/>
      <c r="W525" s="152"/>
      <c r="X525" s="152"/>
      <c r="Y525" s="109"/>
      <c r="Z525" s="109"/>
      <c r="AA525" s="109"/>
      <c r="AB525" s="109"/>
      <c r="AC525" s="109"/>
      <c r="AD525" s="109"/>
      <c r="AE525" s="109"/>
      <c r="AF525" s="109"/>
      <c r="AG525" s="109"/>
      <c r="AH525" s="109"/>
      <c r="AI525" s="109"/>
      <c r="AJ525" s="109"/>
      <c r="AK525" s="109"/>
      <c r="AL525" s="109"/>
      <c r="AM525" s="109"/>
      <c r="AN525" s="109"/>
      <c r="AO525" s="109"/>
      <c r="AP525" s="109"/>
      <c r="AQ525" s="109"/>
      <c r="AR525" s="109"/>
      <c r="AS525" s="109"/>
      <c r="AT525" s="109"/>
      <c r="AU525" s="109"/>
      <c r="AV525" s="109"/>
      <c r="AW525" s="109"/>
      <c r="AX525" s="109"/>
      <c r="AY525" s="109"/>
      <c r="AZ525" s="109"/>
    </row>
    <row r="526" spans="1:52" s="130" customFormat="1" ht="15" x14ac:dyDescent="0.25">
      <c r="A526" s="221" t="s">
        <v>173</v>
      </c>
      <c r="B526" s="160">
        <v>2016</v>
      </c>
      <c r="C526" s="1163">
        <f>HLOOKUP('[4]Advanced Controls'!$B$378,[4]TAM_Area!$C$533:$J$582,$B526-2010,FALSE)*'[4]Advanced Controls'!$K$90*'[4]Advanced Controls'!$K$101*10^6/10^9</f>
        <v>1446.104041604968</v>
      </c>
      <c r="D526" s="1164">
        <f>HLOOKUP('[4]Advanced Controls'!$B$378,[4]TAM_Area!$C$533:$J$582,$B526-2010,FALSE)*'[4]Advanced Controls'!$K$90*'[4]Advanced Controls'!$K$102*10^6/10^9</f>
        <v>2183.0294025976345</v>
      </c>
      <c r="E526" s="1164">
        <f>HLOOKUP('[4]Advanced Controls'!$B$378,[4]TAM_Area!$C$533:$J$582,$B526-2010,FALSE)*'[4]Advanced Controls'!$K$90*'[4]Advanced Controls'!$K$103*10^6/10^9</f>
        <v>709.17868061230149</v>
      </c>
      <c r="F526" s="1164"/>
      <c r="G526" s="1164"/>
      <c r="H526" s="1318"/>
      <c r="I526" s="1319">
        <f>HLOOKUP('[4]Advanced Controls'!$C$378,[4]TAM_Area!$K$533:$R$582,$B526-2010,FALSE)*'[4]Advanced Controls'!$K$68*'[4]Advanced Controls'!$K$79*10^6/10^9</f>
        <v>451.41254256554862</v>
      </c>
      <c r="J526" s="1320">
        <f>HLOOKUP('[4]Advanced Controls'!$C$378,[4]TAM_Area!$K$533:$R$582,$B526-2010,FALSE)*'[4]Advanced Controls'!$K$68*'[4]Advanced Controls'!$K$80*10^6/10^9</f>
        <v>692.82815916296477</v>
      </c>
      <c r="K526" s="1320">
        <f>HLOOKUP('[4]Advanced Controls'!$C$378,[4]TAM_Area!$K$533:$R$582,$B526-2010,FALSE)*'[4]Advanced Controls'!$K$68*'[4]Advanced Controls'!$K$81*10^6/10^9</f>
        <v>209.99692596813256</v>
      </c>
      <c r="L526" s="1320"/>
      <c r="M526" s="1171"/>
      <c r="N526" s="1321"/>
      <c r="O526" s="1331">
        <f t="shared" si="15"/>
        <v>1897.5165841705166</v>
      </c>
      <c r="P526" s="1332">
        <f t="shared" si="14"/>
        <v>2875.8575617605993</v>
      </c>
      <c r="Q526" s="1332">
        <f t="shared" si="14"/>
        <v>919.17560658043408</v>
      </c>
      <c r="R526" s="1177"/>
      <c r="S526" s="1177"/>
      <c r="T526" s="1322"/>
      <c r="U526" s="220" t="s">
        <v>169</v>
      </c>
      <c r="V526" s="152"/>
      <c r="W526" s="152"/>
      <c r="X526" s="152"/>
      <c r="Y526" s="109"/>
      <c r="Z526" s="109"/>
      <c r="AA526" s="109"/>
      <c r="AB526" s="109"/>
      <c r="AC526" s="109"/>
      <c r="AD526" s="109"/>
      <c r="AE526" s="109"/>
      <c r="AF526" s="109"/>
      <c r="AG526" s="109"/>
      <c r="AH526" s="109"/>
      <c r="AI526" s="109"/>
      <c r="AJ526" s="109"/>
      <c r="AK526" s="109"/>
      <c r="AL526" s="109"/>
      <c r="AM526" s="109"/>
      <c r="AN526" s="109"/>
      <c r="AO526" s="109"/>
      <c r="AP526" s="109"/>
      <c r="AQ526" s="109"/>
      <c r="AR526" s="109"/>
      <c r="AS526" s="109"/>
      <c r="AT526" s="109"/>
      <c r="AU526" s="109"/>
      <c r="AV526" s="109"/>
      <c r="AW526" s="109"/>
      <c r="AX526" s="109"/>
      <c r="AY526" s="109"/>
      <c r="AZ526" s="109"/>
    </row>
    <row r="527" spans="1:52" s="130" customFormat="1" ht="15.6" thickBot="1" x14ac:dyDescent="0.3">
      <c r="A527" s="228" t="s">
        <v>174</v>
      </c>
      <c r="B527" s="160">
        <v>2017</v>
      </c>
      <c r="C527" s="1163">
        <f>HLOOKUP('[4]Advanced Controls'!$B$378,[4]TAM_Area!$C$533:$J$582,$B527-2010,FALSE)*'[4]Advanced Controls'!$K$90*'[4]Advanced Controls'!$K$101*10^6/10^9</f>
        <v>1450.5172100671955</v>
      </c>
      <c r="D527" s="1164">
        <f>HLOOKUP('[4]Advanced Controls'!$B$378,[4]TAM_Area!$C$533:$J$582,$B527-2010,FALSE)*'[4]Advanced Controls'!$K$90*'[4]Advanced Controls'!$K$102*10^6/10^9</f>
        <v>2189.6914934531219</v>
      </c>
      <c r="E527" s="1164">
        <f>HLOOKUP('[4]Advanced Controls'!$B$378,[4]TAM_Area!$C$533:$J$582,$B527-2010,FALSE)*'[4]Advanced Controls'!$K$90*'[4]Advanced Controls'!$K$103*10^6/10^9</f>
        <v>711.34292668126943</v>
      </c>
      <c r="F527" s="1164"/>
      <c r="G527" s="1164"/>
      <c r="H527" s="1318"/>
      <c r="I527" s="1319">
        <f>HLOOKUP('[4]Advanced Controls'!$C$378,[4]TAM_Area!$K$533:$R$582,$B527-2010,FALSE)*'[4]Advanced Controls'!$K$68*'[4]Advanced Controls'!$K$79*10^6/10^9</f>
        <v>457.92191216251786</v>
      </c>
      <c r="J527" s="1320">
        <f>HLOOKUP('[4]Advanced Controls'!$C$378,[4]TAM_Area!$K$533:$R$582,$B527-2010,FALSE)*'[4]Advanced Controls'!$K$68*'[4]Advanced Controls'!$K$80*10^6/10^9</f>
        <v>702.81874234337045</v>
      </c>
      <c r="K527" s="1320">
        <f>HLOOKUP('[4]Advanced Controls'!$C$378,[4]TAM_Area!$K$533:$R$582,$B527-2010,FALSE)*'[4]Advanced Controls'!$K$68*'[4]Advanced Controls'!$K$81*10^6/10^9</f>
        <v>213.02508198166532</v>
      </c>
      <c r="L527" s="1320"/>
      <c r="M527" s="1171"/>
      <c r="N527" s="1321"/>
      <c r="O527" s="1331">
        <f t="shared" si="15"/>
        <v>1908.4391222297133</v>
      </c>
      <c r="P527" s="1332">
        <f t="shared" si="14"/>
        <v>2892.5102357964925</v>
      </c>
      <c r="Q527" s="1332">
        <f t="shared" si="14"/>
        <v>924.3680086629347</v>
      </c>
      <c r="R527" s="1177"/>
      <c r="S527" s="1177"/>
      <c r="T527" s="1322"/>
      <c r="U527" s="220" t="s">
        <v>169</v>
      </c>
      <c r="V527" s="152"/>
      <c r="W527" s="152"/>
      <c r="X527" s="152"/>
      <c r="Y527" s="109"/>
      <c r="Z527" s="109"/>
      <c r="AA527" s="109"/>
      <c r="AB527" s="109"/>
      <c r="AC527" s="109"/>
      <c r="AD527" s="109"/>
      <c r="AE527" s="109"/>
      <c r="AF527" s="109"/>
      <c r="AG527" s="109"/>
      <c r="AH527" s="109"/>
      <c r="AI527" s="109"/>
      <c r="AJ527" s="109"/>
      <c r="AK527" s="109"/>
      <c r="AL527" s="109"/>
      <c r="AM527" s="109"/>
      <c r="AN527" s="109"/>
      <c r="AO527" s="109"/>
      <c r="AP527" s="109"/>
      <c r="AQ527" s="109"/>
      <c r="AR527" s="109"/>
      <c r="AS527" s="109"/>
      <c r="AT527" s="109"/>
      <c r="AU527" s="109"/>
      <c r="AV527" s="109"/>
      <c r="AW527" s="109"/>
      <c r="AX527" s="109"/>
      <c r="AY527" s="109"/>
      <c r="AZ527" s="109"/>
    </row>
    <row r="528" spans="1:52" s="130" customFormat="1" ht="15" x14ac:dyDescent="0.25">
      <c r="A528" s="216" t="s">
        <v>175</v>
      </c>
      <c r="B528" s="160">
        <v>2018</v>
      </c>
      <c r="C528" s="1163">
        <f>HLOOKUP('[4]Advanced Controls'!$B$378,[4]TAM_Area!$C$533:$J$582,$B528-2010,FALSE)*'[4]Advanced Controls'!$K$90*'[4]Advanced Controls'!$K$101*10^6/10^9</f>
        <v>1454.6326263699686</v>
      </c>
      <c r="D528" s="1164">
        <f>HLOOKUP('[4]Advanced Controls'!$B$378,[4]TAM_Area!$C$533:$J$582,$B528-2010,FALSE)*'[4]Advanced Controls'!$K$90*'[4]Advanced Controls'!$K$102*10^6/10^9</f>
        <v>2195.9040995550404</v>
      </c>
      <c r="E528" s="1164">
        <f>HLOOKUP('[4]Advanced Controls'!$B$378,[4]TAM_Area!$C$533:$J$582,$B528-2010,FALSE)*'[4]Advanced Controls'!$K$90*'[4]Advanced Controls'!$K$103*10^6/10^9</f>
        <v>713.36115318489772</v>
      </c>
      <c r="F528" s="1164"/>
      <c r="G528" s="1164"/>
      <c r="H528" s="1318"/>
      <c r="I528" s="1319">
        <f>HLOOKUP('[4]Advanced Controls'!$C$378,[4]TAM_Area!$K$533:$R$582,$B528-2010,FALSE)*'[4]Advanced Controls'!$K$68*'[4]Advanced Controls'!$K$79*10^6/10^9</f>
        <v>464.36108352335759</v>
      </c>
      <c r="J528" s="1320">
        <f>HLOOKUP('[4]Advanced Controls'!$C$378,[4]TAM_Area!$K$533:$R$582,$B528-2010,FALSE)*'[4]Advanced Controls'!$K$68*'[4]Advanced Controls'!$K$80*10^6/10^9</f>
        <v>712.70158524159945</v>
      </c>
      <c r="K528" s="1320">
        <f>HLOOKUP('[4]Advanced Controls'!$C$378,[4]TAM_Area!$K$533:$R$582,$B528-2010,FALSE)*'[4]Advanced Controls'!$K$68*'[4]Advanced Controls'!$K$81*10^6/10^9</f>
        <v>216.02058180511565</v>
      </c>
      <c r="L528" s="1320"/>
      <c r="M528" s="1171"/>
      <c r="N528" s="1321"/>
      <c r="O528" s="1331">
        <f t="shared" si="15"/>
        <v>1918.9937098933262</v>
      </c>
      <c r="P528" s="1332">
        <f t="shared" si="14"/>
        <v>2908.6056847966397</v>
      </c>
      <c r="Q528" s="1332">
        <f t="shared" si="14"/>
        <v>929.38173499001334</v>
      </c>
      <c r="R528" s="1177"/>
      <c r="S528" s="1177"/>
      <c r="T528" s="1322"/>
      <c r="U528" s="220" t="s">
        <v>169</v>
      </c>
      <c r="V528" s="152"/>
      <c r="W528" s="152"/>
      <c r="X528" s="152"/>
      <c r="Y528" s="109"/>
      <c r="Z528" s="109"/>
      <c r="AA528" s="109"/>
      <c r="AB528" s="109"/>
      <c r="AC528" s="109"/>
      <c r="AD528" s="109"/>
      <c r="AE528" s="109"/>
      <c r="AF528" s="109"/>
      <c r="AG528" s="109"/>
      <c r="AH528" s="109"/>
      <c r="AI528" s="109"/>
      <c r="AJ528" s="109"/>
      <c r="AK528" s="109"/>
      <c r="AL528" s="109"/>
      <c r="AM528" s="109"/>
      <c r="AN528" s="109"/>
      <c r="AO528" s="109"/>
      <c r="AP528" s="109"/>
      <c r="AQ528" s="109"/>
      <c r="AR528" s="109"/>
      <c r="AS528" s="109"/>
      <c r="AT528" s="109"/>
      <c r="AU528" s="109"/>
      <c r="AV528" s="109"/>
      <c r="AW528" s="109"/>
      <c r="AX528" s="109"/>
      <c r="AY528" s="109"/>
      <c r="AZ528" s="109"/>
    </row>
    <row r="529" spans="1:52" s="130" customFormat="1" ht="15" x14ac:dyDescent="0.25">
      <c r="A529" s="221" t="s">
        <v>176</v>
      </c>
      <c r="B529" s="160">
        <v>2019</v>
      </c>
      <c r="C529" s="1163">
        <f>HLOOKUP('[4]Advanced Controls'!$B$378,[4]TAM_Area!$C$533:$J$582,$B529-2010,FALSE)*'[4]Advanced Controls'!$K$90*'[4]Advanced Controls'!$K$101*10^6/10^9</f>
        <v>1458.2978566295071</v>
      </c>
      <c r="D529" s="1164">
        <f>HLOOKUP('[4]Advanced Controls'!$B$378,[4]TAM_Area!$C$533:$J$582,$B529-2010,FALSE)*'[4]Advanced Controls'!$K$90*'[4]Advanced Controls'!$K$102*10^6/10^9</f>
        <v>2201.4371076883849</v>
      </c>
      <c r="E529" s="1164">
        <f>HLOOKUP('[4]Advanced Controls'!$B$378,[4]TAM_Area!$C$533:$J$582,$B529-2010,FALSE)*'[4]Advanced Controls'!$K$90*'[4]Advanced Controls'!$K$103*10^6/10^9</f>
        <v>715.15860557062979</v>
      </c>
      <c r="F529" s="1164"/>
      <c r="G529" s="1164"/>
      <c r="H529" s="1318"/>
      <c r="I529" s="1319">
        <f>HLOOKUP('[4]Advanced Controls'!$C$378,[4]TAM_Area!$K$533:$R$582,$B529-2010,FALSE)*'[4]Advanced Controls'!$K$68*'[4]Advanced Controls'!$K$79*10^6/10^9</f>
        <v>470.68751595753236</v>
      </c>
      <c r="J529" s="1320">
        <f>HLOOKUP('[4]Advanced Controls'!$C$378,[4]TAM_Area!$K$533:$R$582,$B529-2010,FALSE)*'[4]Advanced Controls'!$K$68*'[4]Advanced Controls'!$K$80*10^6/10^9</f>
        <v>722.41139638802258</v>
      </c>
      <c r="K529" s="1320">
        <f>HLOOKUP('[4]Advanced Controls'!$C$378,[4]TAM_Area!$K$533:$R$582,$B529-2010,FALSE)*'[4]Advanced Controls'!$K$68*'[4]Advanced Controls'!$K$81*10^6/10^9</f>
        <v>218.96363552704204</v>
      </c>
      <c r="L529" s="1320"/>
      <c r="M529" s="1171"/>
      <c r="N529" s="1321"/>
      <c r="O529" s="1331">
        <f t="shared" si="15"/>
        <v>1928.9853725870394</v>
      </c>
      <c r="P529" s="1332">
        <f t="shared" si="14"/>
        <v>2923.8485040764076</v>
      </c>
      <c r="Q529" s="1332">
        <f t="shared" si="14"/>
        <v>934.1222410976718</v>
      </c>
      <c r="R529" s="1177"/>
      <c r="S529" s="1177"/>
      <c r="T529" s="1322"/>
      <c r="U529" s="220" t="s">
        <v>169</v>
      </c>
      <c r="V529" s="152"/>
      <c r="W529" s="152"/>
      <c r="X529" s="152"/>
      <c r="Y529" s="109"/>
      <c r="Z529" s="109"/>
      <c r="AA529" s="109"/>
      <c r="AB529" s="109"/>
      <c r="AC529" s="109"/>
      <c r="AD529" s="109"/>
      <c r="AE529" s="109"/>
      <c r="AF529" s="109"/>
      <c r="AG529" s="109"/>
      <c r="AH529" s="109"/>
      <c r="AI529" s="109"/>
      <c r="AJ529" s="109"/>
      <c r="AK529" s="109"/>
      <c r="AL529" s="109"/>
      <c r="AM529" s="109"/>
      <c r="AN529" s="109"/>
      <c r="AO529" s="109"/>
      <c r="AP529" s="109"/>
      <c r="AQ529" s="109"/>
      <c r="AR529" s="109"/>
      <c r="AS529" s="109"/>
      <c r="AT529" s="109"/>
      <c r="AU529" s="109"/>
      <c r="AV529" s="109"/>
      <c r="AW529" s="109"/>
      <c r="AX529" s="109"/>
      <c r="AY529" s="109"/>
      <c r="AZ529" s="109"/>
    </row>
    <row r="530" spans="1:52" s="130" customFormat="1" ht="15" x14ac:dyDescent="0.25">
      <c r="A530" s="221" t="s">
        <v>177</v>
      </c>
      <c r="B530" s="160">
        <v>2020</v>
      </c>
      <c r="C530" s="1163">
        <f>HLOOKUP('[4]Advanced Controls'!$B$378,[4]TAM_Area!$C$533:$J$582,$B530-2010,FALSE)*'[4]Advanced Controls'!$K$90*'[4]Advanced Controls'!$K$101*10^6/10^9</f>
        <v>1462.6276881348974</v>
      </c>
      <c r="D530" s="1164">
        <f>HLOOKUP('[4]Advanced Controls'!$B$378,[4]TAM_Area!$C$533:$J$582,$B530-2010,FALSE)*'[4]Advanced Controls'!$K$90*'[4]Advanced Controls'!$K$102*10^6/10^9</f>
        <v>2207.9733936073912</v>
      </c>
      <c r="E530" s="1164">
        <f>HLOOKUP('[4]Advanced Controls'!$B$378,[4]TAM_Area!$C$533:$J$582,$B530-2010,FALSE)*'[4]Advanced Controls'!$K$90*'[4]Advanced Controls'!$K$103*10^6/10^9</f>
        <v>717.28198266240429</v>
      </c>
      <c r="F530" s="1164"/>
      <c r="G530" s="1164"/>
      <c r="H530" s="1318"/>
      <c r="I530" s="1319">
        <f>HLOOKUP('[4]Advanced Controls'!$C$378,[4]TAM_Area!$K$533:$R$582,$B530-2010,FALSE)*'[4]Advanced Controls'!$K$68*'[4]Advanced Controls'!$K$79*10^6/10^9</f>
        <v>476.90800263024283</v>
      </c>
      <c r="J530" s="1320">
        <f>HLOOKUP('[4]Advanced Controls'!$C$378,[4]TAM_Area!$K$533:$R$582,$B530-2010,FALSE)*'[4]Advanced Controls'!$K$68*'[4]Advanced Controls'!$K$80*10^6/10^9</f>
        <v>731.95860193543149</v>
      </c>
      <c r="K530" s="1320">
        <f>HLOOKUP('[4]Advanced Controls'!$C$378,[4]TAM_Area!$K$533:$R$582,$B530-2010,FALSE)*'[4]Advanced Controls'!$K$68*'[4]Advanced Controls'!$K$81*10^6/10^9</f>
        <v>221.85740332505415</v>
      </c>
      <c r="L530" s="1320"/>
      <c r="M530" s="1171"/>
      <c r="N530" s="1321"/>
      <c r="O530" s="1331">
        <f t="shared" si="15"/>
        <v>1939.5356907651403</v>
      </c>
      <c r="P530" s="1332">
        <f t="shared" si="14"/>
        <v>2939.9319955428227</v>
      </c>
      <c r="Q530" s="1332">
        <f t="shared" si="14"/>
        <v>939.13938598745847</v>
      </c>
      <c r="R530" s="1177"/>
      <c r="S530" s="1177"/>
      <c r="T530" s="1322"/>
      <c r="U530" s="220" t="s">
        <v>169</v>
      </c>
      <c r="V530" s="152"/>
      <c r="W530" s="152"/>
      <c r="X530" s="152"/>
      <c r="Y530" s="109"/>
      <c r="Z530" s="109"/>
      <c r="AA530" s="109"/>
      <c r="AB530" s="109"/>
      <c r="AC530" s="109"/>
      <c r="AD530" s="109"/>
      <c r="AE530" s="109"/>
      <c r="AF530" s="109"/>
      <c r="AG530" s="109"/>
      <c r="AH530" s="109"/>
      <c r="AI530" s="109"/>
      <c r="AJ530" s="109"/>
      <c r="AK530" s="109"/>
      <c r="AL530" s="109"/>
      <c r="AM530" s="109"/>
      <c r="AN530" s="109"/>
      <c r="AO530" s="109"/>
      <c r="AP530" s="109"/>
      <c r="AQ530" s="109"/>
      <c r="AR530" s="109"/>
      <c r="AS530" s="109"/>
      <c r="AT530" s="109"/>
      <c r="AU530" s="109"/>
      <c r="AV530" s="109"/>
      <c r="AW530" s="109"/>
      <c r="AX530" s="109"/>
      <c r="AY530" s="109"/>
      <c r="AZ530" s="109"/>
    </row>
    <row r="531" spans="1:52" s="130" customFormat="1" ht="15" x14ac:dyDescent="0.25">
      <c r="A531" s="221" t="s">
        <v>178</v>
      </c>
      <c r="B531" s="160">
        <v>2021</v>
      </c>
      <c r="C531" s="1163">
        <f>HLOOKUP('[4]Advanced Controls'!$B$378,[4]TAM_Area!$C$533:$J$582,$B531-2010,FALSE)*'[4]Advanced Controls'!$K$90*'[4]Advanced Controls'!$K$101*10^6/10^9</f>
        <v>1463.1592209445159</v>
      </c>
      <c r="D531" s="1164">
        <f>HLOOKUP('[4]Advanced Controls'!$B$378,[4]TAM_Area!$C$533:$J$582,$B531-2010,FALSE)*'[4]Advanced Controls'!$K$90*'[4]Advanced Controls'!$K$102*10^6/10^9</f>
        <v>2208.7757921336784</v>
      </c>
      <c r="E531" s="1164">
        <f>HLOOKUP('[4]Advanced Controls'!$B$378,[4]TAM_Area!$C$533:$J$582,$B531-2010,FALSE)*'[4]Advanced Controls'!$K$90*'[4]Advanced Controls'!$K$103*10^6/10^9</f>
        <v>717.54264975535352</v>
      </c>
      <c r="F531" s="1164"/>
      <c r="G531" s="1164"/>
      <c r="H531" s="1318"/>
      <c r="I531" s="1319">
        <f>HLOOKUP('[4]Advanced Controls'!$C$378,[4]TAM_Area!$K$533:$R$582,$B531-2010,FALSE)*'[4]Advanced Controls'!$K$68*'[4]Advanced Controls'!$K$79*10^6/10^9</f>
        <v>482.63496644374533</v>
      </c>
      <c r="J531" s="1320">
        <f>HLOOKUP('[4]Advanced Controls'!$C$378,[4]TAM_Area!$K$533:$R$582,$B531-2010,FALSE)*'[4]Advanced Controls'!$K$68*'[4]Advanced Controls'!$K$80*10^6/10^9</f>
        <v>740.74834839207915</v>
      </c>
      <c r="K531" s="1320">
        <f>HLOOKUP('[4]Advanced Controls'!$C$378,[4]TAM_Area!$K$533:$R$582,$B531-2010,FALSE)*'[4]Advanced Controls'!$K$68*'[4]Advanced Controls'!$K$81*10^6/10^9</f>
        <v>224.52158449541145</v>
      </c>
      <c r="L531" s="1320"/>
      <c r="M531" s="1171"/>
      <c r="N531" s="1321"/>
      <c r="O531" s="1331">
        <f t="shared" si="15"/>
        <v>1945.7941873882612</v>
      </c>
      <c r="P531" s="1332">
        <f t="shared" si="14"/>
        <v>2949.5241405257575</v>
      </c>
      <c r="Q531" s="1332">
        <f t="shared" si="14"/>
        <v>942.06423425076491</v>
      </c>
      <c r="R531" s="1177"/>
      <c r="S531" s="1177"/>
      <c r="T531" s="1322"/>
      <c r="U531" s="220" t="s">
        <v>169</v>
      </c>
      <c r="V531" s="152"/>
      <c r="W531" s="152"/>
      <c r="X531" s="152"/>
      <c r="Y531" s="109"/>
      <c r="Z531" s="109"/>
      <c r="AA531" s="109"/>
      <c r="AB531" s="109"/>
      <c r="AC531" s="109"/>
      <c r="AD531" s="109"/>
      <c r="AE531" s="109"/>
      <c r="AF531" s="109"/>
      <c r="AG531" s="109"/>
      <c r="AH531" s="109"/>
      <c r="AI531" s="109"/>
      <c r="AJ531" s="109"/>
      <c r="AK531" s="109"/>
      <c r="AL531" s="109"/>
      <c r="AM531" s="109"/>
      <c r="AN531" s="109"/>
      <c r="AO531" s="109"/>
      <c r="AP531" s="109"/>
      <c r="AQ531" s="109"/>
      <c r="AR531" s="109"/>
      <c r="AS531" s="109"/>
      <c r="AT531" s="109"/>
      <c r="AU531" s="109"/>
      <c r="AV531" s="109"/>
      <c r="AW531" s="109"/>
      <c r="AX531" s="109"/>
      <c r="AY531" s="109"/>
      <c r="AZ531" s="109"/>
    </row>
    <row r="532" spans="1:52" ht="15" x14ac:dyDescent="0.25">
      <c r="A532" s="221" t="s">
        <v>179</v>
      </c>
      <c r="B532" s="160">
        <v>2022</v>
      </c>
      <c r="C532" s="1163">
        <f>HLOOKUP('[4]Advanced Controls'!$B$378,[4]TAM_Area!$C$533:$J$582,$B532-2010,FALSE)*'[4]Advanced Controls'!$K$90*'[4]Advanced Controls'!$K$101*10^6/10^9</f>
        <v>1463.0642602202265</v>
      </c>
      <c r="D532" s="1164">
        <f>HLOOKUP('[4]Advanced Controls'!$B$378,[4]TAM_Area!$C$533:$J$582,$B532-2010,FALSE)*'[4]Advanced Controls'!$K$90*'[4]Advanced Controls'!$K$102*10^6/10^9</f>
        <v>2208.6324400322724</v>
      </c>
      <c r="E532" s="1164">
        <f>HLOOKUP('[4]Advanced Controls'!$B$378,[4]TAM_Area!$C$533:$J$582,$B532-2010,FALSE)*'[4]Advanced Controls'!$K$90*'[4]Advanced Controls'!$K$103*10^6/10^9</f>
        <v>717.49608040818066</v>
      </c>
      <c r="F532" s="1164"/>
      <c r="G532" s="1164"/>
      <c r="H532" s="1318"/>
      <c r="I532" s="1319">
        <f>HLOOKUP('[4]Advanced Controls'!$C$378,[4]TAM_Area!$K$533:$R$582,$B532-2010,FALSE)*'[4]Advanced Controls'!$K$68*'[4]Advanced Controls'!$K$79*10^6/10^9</f>
        <v>487.80209131662377</v>
      </c>
      <c r="J532" s="1320">
        <f>HLOOKUP('[4]Advanced Controls'!$C$378,[4]TAM_Area!$K$533:$R$582,$B532-2010,FALSE)*'[4]Advanced Controls'!$K$68*'[4]Advanced Controls'!$K$80*10^6/10^9</f>
        <v>748.67885380846712</v>
      </c>
      <c r="K532" s="1320">
        <f>HLOOKUP('[4]Advanced Controls'!$C$378,[4]TAM_Area!$K$533:$R$582,$B532-2010,FALSE)*'[4]Advanced Controls'!$K$68*'[4]Advanced Controls'!$K$81*10^6/10^9</f>
        <v>226.92532882478039</v>
      </c>
      <c r="L532" s="1320"/>
      <c r="M532" s="1171"/>
      <c r="N532" s="1321"/>
      <c r="O532" s="1331">
        <f t="shared" si="15"/>
        <v>1950.8663515368503</v>
      </c>
      <c r="P532" s="1332">
        <f t="shared" si="14"/>
        <v>2957.3112938407394</v>
      </c>
      <c r="Q532" s="1332">
        <f t="shared" si="14"/>
        <v>944.42140923296108</v>
      </c>
      <c r="R532" s="1177"/>
      <c r="S532" s="1177"/>
      <c r="T532" s="1322"/>
      <c r="U532" s="220" t="s">
        <v>169</v>
      </c>
      <c r="V532" s="152"/>
      <c r="W532" s="152"/>
      <c r="X532" s="152"/>
    </row>
    <row r="533" spans="1:52" ht="15.6" thickBot="1" x14ac:dyDescent="0.3">
      <c r="A533" s="228" t="s">
        <v>180</v>
      </c>
      <c r="B533" s="160">
        <v>2023</v>
      </c>
      <c r="C533" s="1163">
        <f>HLOOKUP('[4]Advanced Controls'!$B$378,[4]TAM_Area!$C$533:$J$582,$B533-2010,FALSE)*'[4]Advanced Controls'!$K$90*'[4]Advanced Controls'!$K$101*10^6/10^9</f>
        <v>1462.4195324534676</v>
      </c>
      <c r="D533" s="1164">
        <f>HLOOKUP('[4]Advanced Controls'!$B$378,[4]TAM_Area!$C$533:$J$582,$B533-2010,FALSE)*'[4]Advanced Controls'!$K$90*'[4]Advanced Controls'!$K$102*10^6/10^9</f>
        <v>2207.6591631234105</v>
      </c>
      <c r="E533" s="1164">
        <f>HLOOKUP('[4]Advanced Controls'!$B$378,[4]TAM_Area!$C$533:$J$582,$B533-2010,FALSE)*'[4]Advanced Controls'!$K$90*'[4]Advanced Controls'!$K$103*10^6/10^9</f>
        <v>717.17990178352454</v>
      </c>
      <c r="F533" s="1164"/>
      <c r="G533" s="1164"/>
      <c r="H533" s="1318"/>
      <c r="I533" s="1319">
        <f>HLOOKUP('[4]Advanced Controls'!$C$378,[4]TAM_Area!$K$533:$R$582,$B533-2010,FALSE)*'[4]Advanced Controls'!$K$68*'[4]Advanced Controls'!$K$79*10^6/10^9</f>
        <v>492.78504792456062</v>
      </c>
      <c r="J533" s="1320">
        <f>HLOOKUP('[4]Advanced Controls'!$C$378,[4]TAM_Area!$K$533:$R$582,$B533-2010,FALSE)*'[4]Advanced Controls'!$K$68*'[4]Advanced Controls'!$K$80*10^6/10^9</f>
        <v>756.32669769478207</v>
      </c>
      <c r="K533" s="1320">
        <f>HLOOKUP('[4]Advanced Controls'!$C$378,[4]TAM_Area!$K$533:$R$582,$B533-2010,FALSE)*'[4]Advanced Controls'!$K$68*'[4]Advanced Controls'!$K$81*10^6/10^9</f>
        <v>229.24339815433913</v>
      </c>
      <c r="L533" s="1320"/>
      <c r="M533" s="1171"/>
      <c r="N533" s="1321"/>
      <c r="O533" s="1331">
        <f t="shared" si="15"/>
        <v>1955.2045803780281</v>
      </c>
      <c r="P533" s="1332">
        <f t="shared" si="14"/>
        <v>2963.9858608181926</v>
      </c>
      <c r="Q533" s="1332">
        <f t="shared" si="14"/>
        <v>946.4232999378637</v>
      </c>
      <c r="R533" s="1177"/>
      <c r="S533" s="1177"/>
      <c r="T533" s="1322"/>
      <c r="U533" s="220" t="s">
        <v>169</v>
      </c>
      <c r="V533" s="152"/>
      <c r="W533" s="152"/>
      <c r="X533" s="152"/>
    </row>
    <row r="534" spans="1:52" ht="15" x14ac:dyDescent="0.25">
      <c r="A534" s="216" t="s">
        <v>181</v>
      </c>
      <c r="B534" s="160">
        <v>2024</v>
      </c>
      <c r="C534" s="1163">
        <f>HLOOKUP('[4]Advanced Controls'!$B$378,[4]TAM_Area!$C$533:$J$582,$B534-2010,FALSE)*'[4]Advanced Controls'!$K$90*'[4]Advanced Controls'!$K$101*10^6/10^9</f>
        <v>1461.2866151986766</v>
      </c>
      <c r="D534" s="1164">
        <f>HLOOKUP('[4]Advanced Controls'!$B$378,[4]TAM_Area!$C$533:$J$582,$B534-2010,FALSE)*'[4]Advanced Controls'!$K$90*'[4]Advanced Controls'!$K$102*10^6/10^9</f>
        <v>2205.9489184890244</v>
      </c>
      <c r="E534" s="1164">
        <f>HLOOKUP('[4]Advanced Controls'!$B$378,[4]TAM_Area!$C$533:$J$582,$B534-2010,FALSE)*'[4]Advanced Controls'!$K$90*'[4]Advanced Controls'!$K$103*10^6/10^9</f>
        <v>716.62431190832865</v>
      </c>
      <c r="F534" s="1164"/>
      <c r="G534" s="1164"/>
      <c r="H534" s="1318"/>
      <c r="I534" s="1319">
        <f>HLOOKUP('[4]Advanced Controls'!$C$378,[4]TAM_Area!$K$533:$R$582,$B534-2010,FALSE)*'[4]Advanced Controls'!$K$68*'[4]Advanced Controls'!$K$79*10^6/10^9</f>
        <v>497.59498313286502</v>
      </c>
      <c r="J534" s="1320">
        <f>HLOOKUP('[4]Advanced Controls'!$C$378,[4]TAM_Area!$K$533:$R$582,$B534-2010,FALSE)*'[4]Advanced Controls'!$K$68*'[4]Advanced Controls'!$K$80*10^6/10^9</f>
        <v>763.70898826456335</v>
      </c>
      <c r="K534" s="1320">
        <f>HLOOKUP('[4]Advanced Controls'!$C$378,[4]TAM_Area!$K$533:$R$582,$B534-2010,FALSE)*'[4]Advanced Controls'!$K$68*'[4]Advanced Controls'!$K$81*10^6/10^9</f>
        <v>231.48097800116659</v>
      </c>
      <c r="L534" s="1320"/>
      <c r="M534" s="1171"/>
      <c r="N534" s="1321"/>
      <c r="O534" s="1331">
        <f t="shared" si="15"/>
        <v>1958.8815983315417</v>
      </c>
      <c r="P534" s="1332">
        <f t="shared" si="14"/>
        <v>2969.6579067535877</v>
      </c>
      <c r="Q534" s="1332">
        <f t="shared" si="14"/>
        <v>948.10528990949524</v>
      </c>
      <c r="R534" s="1177"/>
      <c r="S534" s="1177"/>
      <c r="T534" s="1322"/>
      <c r="U534" s="220" t="s">
        <v>169</v>
      </c>
      <c r="V534" s="152"/>
      <c r="W534" s="152"/>
      <c r="X534" s="152"/>
    </row>
    <row r="535" spans="1:52" ht="15" x14ac:dyDescent="0.25">
      <c r="A535" s="221" t="s">
        <v>182</v>
      </c>
      <c r="B535" s="160">
        <v>2025</v>
      </c>
      <c r="C535" s="1163">
        <f>HLOOKUP('[4]Advanced Controls'!$B$378,[4]TAM_Area!$C$533:$J$582,$B535-2010,FALSE)*'[4]Advanced Controls'!$K$90*'[4]Advanced Controls'!$K$101*10^6/10^9</f>
        <v>1459.7167667547212</v>
      </c>
      <c r="D535" s="1164">
        <f>HLOOKUP('[4]Advanced Controls'!$B$378,[4]TAM_Area!$C$533:$J$582,$B535-2010,FALSE)*'[4]Advanced Controls'!$K$90*'[4]Advanced Controls'!$K$102*10^6/10^9</f>
        <v>2203.5790853289063</v>
      </c>
      <c r="E535" s="1164">
        <f>HLOOKUP('[4]Advanced Controls'!$B$378,[4]TAM_Area!$C$533:$J$582,$B535-2010,FALSE)*'[4]Advanced Controls'!$K$90*'[4]Advanced Controls'!$K$103*10^6/10^9</f>
        <v>715.85444818053634</v>
      </c>
      <c r="F535" s="1164"/>
      <c r="G535" s="1164"/>
      <c r="H535" s="1318"/>
      <c r="I535" s="1319">
        <f>HLOOKUP('[4]Advanced Controls'!$C$378,[4]TAM_Area!$K$533:$R$582,$B535-2010,FALSE)*'[4]Advanced Controls'!$K$68*'[4]Advanced Controls'!$K$79*10^6/10^9</f>
        <v>502.24075452734223</v>
      </c>
      <c r="J535" s="1320">
        <f>HLOOKUP('[4]Advanced Controls'!$C$378,[4]TAM_Area!$K$533:$R$582,$B535-2010,FALSE)*'[4]Advanced Controls'!$K$68*'[4]Advanced Controls'!$K$80*10^6/10^9</f>
        <v>770.83932014421021</v>
      </c>
      <c r="K535" s="1320">
        <f>HLOOKUP('[4]Advanced Controls'!$C$378,[4]TAM_Area!$K$533:$R$582,$B535-2010,FALSE)*'[4]Advanced Controls'!$K$68*'[4]Advanced Controls'!$K$81*10^6/10^9</f>
        <v>233.64218891047406</v>
      </c>
      <c r="L535" s="1320"/>
      <c r="M535" s="1171"/>
      <c r="N535" s="1321"/>
      <c r="O535" s="1331">
        <f t="shared" si="15"/>
        <v>1961.9575212820635</v>
      </c>
      <c r="P535" s="1332">
        <f t="shared" si="14"/>
        <v>2974.4184054731168</v>
      </c>
      <c r="Q535" s="1332">
        <f t="shared" si="14"/>
        <v>949.49663709101037</v>
      </c>
      <c r="R535" s="1177"/>
      <c r="S535" s="1177"/>
      <c r="T535" s="1322"/>
      <c r="U535" s="220" t="s">
        <v>169</v>
      </c>
      <c r="V535" s="152"/>
      <c r="W535" s="152"/>
      <c r="X535" s="152"/>
    </row>
    <row r="536" spans="1:52" ht="15" x14ac:dyDescent="0.25">
      <c r="A536" s="221" t="s">
        <v>183</v>
      </c>
      <c r="B536" s="160">
        <v>2026</v>
      </c>
      <c r="C536" s="1163">
        <f>HLOOKUP('[4]Advanced Controls'!$B$378,[4]TAM_Area!$C$533:$J$582,$B536-2010,FALSE)*'[4]Advanced Controls'!$K$90*'[4]Advanced Controls'!$K$101*10^6/10^9</f>
        <v>1457.7538717862492</v>
      </c>
      <c r="D536" s="1164">
        <f>HLOOKUP('[4]Advanced Controls'!$B$378,[4]TAM_Area!$C$533:$J$582,$B536-2010,FALSE)*'[4]Advanced Controls'!$K$90*'[4]Advanced Controls'!$K$102*10^6/10^9</f>
        <v>2200.6159116518384</v>
      </c>
      <c r="E536" s="1164">
        <f>HLOOKUP('[4]Advanced Controls'!$B$378,[4]TAM_Area!$C$533:$J$582,$B536-2010,FALSE)*'[4]Advanced Controls'!$K$90*'[4]Advanced Controls'!$K$103*10^6/10^9</f>
        <v>714.89183192066025</v>
      </c>
      <c r="F536" s="1164"/>
      <c r="G536" s="1164"/>
      <c r="H536" s="1318"/>
      <c r="I536" s="1319">
        <f>HLOOKUP('[4]Advanced Controls'!$C$378,[4]TAM_Area!$K$533:$R$582,$B536-2010,FALSE)*'[4]Advanced Controls'!$K$68*'[4]Advanced Controls'!$K$79*10^6/10^9</f>
        <v>506.73088665073101</v>
      </c>
      <c r="J536" s="1320">
        <f>HLOOKUP('[4]Advanced Controls'!$C$378,[4]TAM_Area!$K$533:$R$582,$B536-2010,FALSE)*'[4]Advanced Controls'!$K$68*'[4]Advanced Controls'!$K$80*10^6/10^9</f>
        <v>777.7307768054842</v>
      </c>
      <c r="K536" s="1320">
        <f>HLOOKUP('[4]Advanced Controls'!$C$378,[4]TAM_Area!$K$533:$R$582,$B536-2010,FALSE)*'[4]Advanced Controls'!$K$68*'[4]Advanced Controls'!$K$81*10^6/10^9</f>
        <v>235.73099649597776</v>
      </c>
      <c r="L536" s="1320"/>
      <c r="M536" s="1171"/>
      <c r="N536" s="1321"/>
      <c r="O536" s="1331">
        <f t="shared" si="15"/>
        <v>1964.4847584369802</v>
      </c>
      <c r="P536" s="1332">
        <f t="shared" si="14"/>
        <v>2978.3466884573227</v>
      </c>
      <c r="Q536" s="1332">
        <f t="shared" si="14"/>
        <v>950.62282841663796</v>
      </c>
      <c r="R536" s="1177"/>
      <c r="S536" s="1177"/>
      <c r="T536" s="1322"/>
      <c r="U536" s="220" t="s">
        <v>169</v>
      </c>
      <c r="V536" s="152"/>
      <c r="W536" s="152"/>
      <c r="X536" s="152"/>
    </row>
    <row r="537" spans="1:52" ht="15" x14ac:dyDescent="0.25">
      <c r="A537" s="221" t="s">
        <v>184</v>
      </c>
      <c r="B537" s="160">
        <v>2027</v>
      </c>
      <c r="C537" s="1163">
        <f>HLOOKUP('[4]Advanced Controls'!$B$378,[4]TAM_Area!$C$533:$J$582,$B537-2010,FALSE)*'[4]Advanced Controls'!$K$90*'[4]Advanced Controls'!$K$101*10^6/10^9</f>
        <v>1455.4309122951411</v>
      </c>
      <c r="D537" s="1164">
        <f>HLOOKUP('[4]Advanced Controls'!$B$378,[4]TAM_Area!$C$533:$J$582,$B537-2010,FALSE)*'[4]Advanced Controls'!$K$90*'[4]Advanced Controls'!$K$102*10^6/10^9</f>
        <v>2197.1091868766939</v>
      </c>
      <c r="E537" s="1164">
        <f>HLOOKUP('[4]Advanced Controls'!$B$378,[4]TAM_Area!$C$533:$J$582,$B537-2010,FALSE)*'[4]Advanced Controls'!$K$90*'[4]Advanced Controls'!$K$103*10^6/10^9</f>
        <v>713.75263771358811</v>
      </c>
      <c r="F537" s="1164"/>
      <c r="G537" s="1164"/>
      <c r="H537" s="1318"/>
      <c r="I537" s="1319">
        <f>HLOOKUP('[4]Advanced Controls'!$C$378,[4]TAM_Area!$K$533:$R$582,$B537-2010,FALSE)*'[4]Advanced Controls'!$K$68*'[4]Advanced Controls'!$K$79*10^6/10^9</f>
        <v>511.07127498104131</v>
      </c>
      <c r="J537" s="1320">
        <f>HLOOKUP('[4]Advanced Controls'!$C$378,[4]TAM_Area!$K$533:$R$582,$B537-2010,FALSE)*'[4]Advanced Controls'!$K$68*'[4]Advanced Controls'!$K$80*10^6/10^9</f>
        <v>784.392406630501</v>
      </c>
      <c r="K537" s="1320">
        <f>HLOOKUP('[4]Advanced Controls'!$C$378,[4]TAM_Area!$K$533:$R$582,$B537-2010,FALSE)*'[4]Advanced Controls'!$K$68*'[4]Advanced Controls'!$K$81*10^6/10^9</f>
        <v>237.7501433315816</v>
      </c>
      <c r="L537" s="1320"/>
      <c r="M537" s="1171"/>
      <c r="N537" s="1321"/>
      <c r="O537" s="1331">
        <f t="shared" si="15"/>
        <v>1966.5021872761824</v>
      </c>
      <c r="P537" s="1332">
        <f t="shared" si="14"/>
        <v>2981.5015935071951</v>
      </c>
      <c r="Q537" s="1332">
        <f t="shared" si="14"/>
        <v>951.50278104516974</v>
      </c>
      <c r="R537" s="1177"/>
      <c r="S537" s="1177"/>
      <c r="T537" s="1322"/>
      <c r="U537" s="220" t="s">
        <v>169</v>
      </c>
      <c r="V537" s="152"/>
      <c r="W537" s="152"/>
      <c r="X537" s="152"/>
    </row>
    <row r="538" spans="1:52" ht="15" x14ac:dyDescent="0.25">
      <c r="A538" s="221" t="s">
        <v>185</v>
      </c>
      <c r="B538" s="160">
        <v>2028</v>
      </c>
      <c r="C538" s="1163">
        <f>HLOOKUP('[4]Advanced Controls'!$B$378,[4]TAM_Area!$C$533:$J$582,$B538-2010,FALSE)*'[4]Advanced Controls'!$K$90*'[4]Advanced Controls'!$K$101*10^6/10^9</f>
        <v>1452.7673892164887</v>
      </c>
      <c r="D538" s="1164">
        <f>HLOOKUP('[4]Advanced Controls'!$B$378,[4]TAM_Area!$C$533:$J$582,$B538-2010,FALSE)*'[4]Advanced Controls'!$K$90*'[4]Advanced Controls'!$K$102*10^6/10^9</f>
        <v>2193.0883494902346</v>
      </c>
      <c r="E538" s="1164">
        <f>HLOOKUP('[4]Advanced Controls'!$B$378,[4]TAM_Area!$C$533:$J$582,$B538-2010,FALSE)*'[4]Advanced Controls'!$K$90*'[4]Advanced Controls'!$K$103*10^6/10^9</f>
        <v>712.44642894274307</v>
      </c>
      <c r="F538" s="1164"/>
      <c r="G538" s="1164"/>
      <c r="H538" s="1318"/>
      <c r="I538" s="1319">
        <f>HLOOKUP('[4]Advanced Controls'!$C$378,[4]TAM_Area!$K$533:$R$582,$B538-2010,FALSE)*'[4]Advanced Controls'!$K$68*'[4]Advanced Controls'!$K$79*10^6/10^9</f>
        <v>515.26246012296031</v>
      </c>
      <c r="J538" s="1320">
        <f>HLOOKUP('[4]Advanced Controls'!$C$378,[4]TAM_Area!$K$533:$R$582,$B538-2010,FALSE)*'[4]Advanced Controls'!$K$68*'[4]Advanced Controls'!$K$80*10^6/10^9</f>
        <v>790.82503933956059</v>
      </c>
      <c r="K538" s="1320">
        <f>HLOOKUP('[4]Advanced Controls'!$C$378,[4]TAM_Area!$K$533:$R$582,$B538-2010,FALSE)*'[4]Advanced Controls'!$K$68*'[4]Advanced Controls'!$K$81*10^6/10^9</f>
        <v>239.69988090635997</v>
      </c>
      <c r="L538" s="1320"/>
      <c r="M538" s="1171"/>
      <c r="N538" s="1321"/>
      <c r="O538" s="1331">
        <f t="shared" si="15"/>
        <v>1968.0298493394489</v>
      </c>
      <c r="P538" s="1332">
        <f t="shared" si="14"/>
        <v>2983.9133888297952</v>
      </c>
      <c r="Q538" s="1332">
        <f t="shared" si="14"/>
        <v>952.14630984910309</v>
      </c>
      <c r="R538" s="1177"/>
      <c r="S538" s="1177"/>
      <c r="T538" s="1322"/>
      <c r="U538" s="220" t="s">
        <v>169</v>
      </c>
      <c r="V538" s="152"/>
      <c r="W538" s="152"/>
      <c r="X538" s="152"/>
    </row>
    <row r="539" spans="1:52" ht="15.6" thickBot="1" x14ac:dyDescent="0.3">
      <c r="A539" s="228" t="s">
        <v>186</v>
      </c>
      <c r="B539" s="160">
        <v>2029</v>
      </c>
      <c r="C539" s="1163">
        <f>HLOOKUP('[4]Advanced Controls'!$B$378,[4]TAM_Area!$C$533:$J$582,$B539-2010,FALSE)*'[4]Advanced Controls'!$K$90*'[4]Advanced Controls'!$K$101*10^6/10^9</f>
        <v>1449.7745450286209</v>
      </c>
      <c r="D539" s="1164">
        <f>HLOOKUP('[4]Advanced Controls'!$B$378,[4]TAM_Area!$C$533:$J$582,$B539-2010,FALSE)*'[4]Advanced Controls'!$K$90*'[4]Advanced Controls'!$K$102*10^6/10^9</f>
        <v>2188.5703710657658</v>
      </c>
      <c r="E539" s="1164">
        <f>HLOOKUP('[4]Advanced Controls'!$B$378,[4]TAM_Area!$C$533:$J$582,$B539-2010,FALSE)*'[4]Advanced Controls'!$K$90*'[4]Advanced Controls'!$K$103*10^6/10^9</f>
        <v>710.97871899147651</v>
      </c>
      <c r="F539" s="1164"/>
      <c r="G539" s="1164"/>
      <c r="H539" s="1318"/>
      <c r="I539" s="1319">
        <f>HLOOKUP('[4]Advanced Controls'!$C$378,[4]TAM_Area!$K$533:$R$582,$B539-2010,FALSE)*'[4]Advanced Controls'!$K$68*'[4]Advanced Controls'!$K$79*10^6/10^9</f>
        <v>519.30216840349044</v>
      </c>
      <c r="J539" s="1320">
        <f>HLOOKUP('[4]Advanced Controls'!$C$378,[4]TAM_Area!$K$533:$R$582,$B539-2010,FALSE)*'[4]Advanced Controls'!$K$68*'[4]Advanced Controls'!$K$80*10^6/10^9</f>
        <v>797.02518529839529</v>
      </c>
      <c r="K539" s="1320">
        <f>HLOOKUP('[4]Advanced Controls'!$C$378,[4]TAM_Area!$K$533:$R$582,$B539-2010,FALSE)*'[4]Advanced Controls'!$K$68*'[4]Advanced Controls'!$K$81*10^6/10^9</f>
        <v>241.57915150858551</v>
      </c>
      <c r="L539" s="1320"/>
      <c r="M539" s="1171"/>
      <c r="N539" s="1321"/>
      <c r="O539" s="1331">
        <f t="shared" si="15"/>
        <v>1969.0767134321113</v>
      </c>
      <c r="P539" s="1332">
        <f t="shared" si="14"/>
        <v>2985.595556364161</v>
      </c>
      <c r="Q539" s="1332">
        <f t="shared" si="14"/>
        <v>952.55787050006199</v>
      </c>
      <c r="R539" s="1177"/>
      <c r="S539" s="1177"/>
      <c r="T539" s="1322"/>
      <c r="U539" s="220" t="s">
        <v>169</v>
      </c>
      <c r="V539" s="152"/>
      <c r="W539" s="152"/>
      <c r="X539" s="152"/>
    </row>
    <row r="540" spans="1:52" ht="15" x14ac:dyDescent="0.25">
      <c r="A540" s="178" t="s">
        <v>187</v>
      </c>
      <c r="B540" s="160">
        <v>2030</v>
      </c>
      <c r="C540" s="1163">
        <f>HLOOKUP('[4]Advanced Controls'!$B$378,[4]TAM_Area!$C$533:$J$582,$B540-2010,FALSE)*'[4]Advanced Controls'!$K$90*'[4]Advanced Controls'!$K$101*10^6/10^9</f>
        <v>1446.4635484104822</v>
      </c>
      <c r="D540" s="1164">
        <f>HLOOKUP('[4]Advanced Controls'!$B$378,[4]TAM_Area!$C$533:$J$582,$B540-2010,FALSE)*'[4]Advanced Controls'!$K$90*'[4]Advanced Controls'!$K$102*10^6/10^9</f>
        <v>2183.5721117695148</v>
      </c>
      <c r="E540" s="1164">
        <f>HLOOKUP('[4]Advanced Controls'!$B$378,[4]TAM_Area!$C$533:$J$582,$B540-2010,FALSE)*'[4]Advanced Controls'!$K$90*'[4]Advanced Controls'!$K$103*10^6/10^9</f>
        <v>709.35498505145006</v>
      </c>
      <c r="F540" s="1164"/>
      <c r="G540" s="1164"/>
      <c r="H540" s="1318"/>
      <c r="I540" s="1319">
        <f>HLOOKUP('[4]Advanced Controls'!$C$378,[4]TAM_Area!$K$533:$R$582,$B540-2010,FALSE)*'[4]Advanced Controls'!$K$68*'[4]Advanced Controls'!$K$79*10^6/10^9</f>
        <v>523.89631781626338</v>
      </c>
      <c r="J540" s="1320">
        <f>HLOOKUP('[4]Advanced Controls'!$C$378,[4]TAM_Area!$K$533:$R$582,$B540-2010,FALSE)*'[4]Advanced Controls'!$K$68*'[4]Advanced Controls'!$K$80*10^6/10^9</f>
        <v>804.07628773892804</v>
      </c>
      <c r="K540" s="1320">
        <f>HLOOKUP('[4]Advanced Controls'!$C$378,[4]TAM_Area!$K$533:$R$582,$B540-2010,FALSE)*'[4]Advanced Controls'!$K$68*'[4]Advanced Controls'!$K$81*10^6/10^9</f>
        <v>243.71634789359857</v>
      </c>
      <c r="L540" s="1320"/>
      <c r="M540" s="1171"/>
      <c r="N540" s="1321"/>
      <c r="O540" s="1331">
        <f t="shared" si="15"/>
        <v>1970.3598662267455</v>
      </c>
      <c r="P540" s="1332">
        <f t="shared" si="14"/>
        <v>2987.6483995084427</v>
      </c>
      <c r="Q540" s="1332">
        <f t="shared" si="14"/>
        <v>953.07133294504865</v>
      </c>
      <c r="R540" s="1177"/>
      <c r="S540" s="1177"/>
      <c r="T540" s="1322"/>
      <c r="U540" s="220" t="s">
        <v>169</v>
      </c>
      <c r="V540" s="152"/>
      <c r="W540" s="152"/>
      <c r="X540" s="152"/>
    </row>
    <row r="541" spans="1:52" ht="15" x14ac:dyDescent="0.25">
      <c r="A541" s="179" t="s">
        <v>188</v>
      </c>
      <c r="B541" s="160">
        <v>2031</v>
      </c>
      <c r="C541" s="1163">
        <f>HLOOKUP('[4]Advanced Controls'!$B$378,[4]TAM_Area!$C$533:$J$582,$B541-2010,FALSE)*'[4]Advanced Controls'!$K$90*'[4]Advanced Controls'!$K$101*10^6/10^9</f>
        <v>1442.8561699495901</v>
      </c>
      <c r="D541" s="1164">
        <f>HLOOKUP('[4]Advanced Controls'!$B$378,[4]TAM_Area!$C$533:$J$582,$B541-2010,FALSE)*'[4]Advanced Controls'!$K$90*'[4]Advanced Controls'!$K$102*10^6/10^9</f>
        <v>2178.1264363410128</v>
      </c>
      <c r="E541" s="1164">
        <f>HLOOKUP('[4]Advanced Controls'!$B$378,[4]TAM_Area!$C$533:$J$582,$B541-2010,FALSE)*'[4]Advanced Controls'!$K$90*'[4]Advanced Controls'!$K$103*10^6/10^9</f>
        <v>707.58590355816727</v>
      </c>
      <c r="F541" s="1164"/>
      <c r="G541" s="1164"/>
      <c r="H541" s="1318"/>
      <c r="I541" s="1319">
        <f>HLOOKUP('[4]Advanced Controls'!$C$378,[4]TAM_Area!$K$533:$R$582,$B541-2010,FALSE)*'[4]Advanced Controls'!$K$68*'[4]Advanced Controls'!$K$79*10^6/10^9</f>
        <v>526.92308536176859</v>
      </c>
      <c r="J541" s="1320">
        <f>HLOOKUP('[4]Advanced Controls'!$C$378,[4]TAM_Area!$K$533:$R$582,$B541-2010,FALSE)*'[4]Advanced Controls'!$K$68*'[4]Advanced Controls'!$K$80*10^6/10^9</f>
        <v>808.72177183391659</v>
      </c>
      <c r="K541" s="1320">
        <f>HLOOKUP('[4]Advanced Controls'!$C$378,[4]TAM_Area!$K$533:$R$582,$B541-2010,FALSE)*'[4]Advanced Controls'!$K$68*'[4]Advanced Controls'!$K$81*10^6/10^9</f>
        <v>245.12439888962049</v>
      </c>
      <c r="L541" s="1320"/>
      <c r="M541" s="1171"/>
      <c r="N541" s="1321"/>
      <c r="O541" s="1331">
        <f t="shared" si="15"/>
        <v>1969.7792553113586</v>
      </c>
      <c r="P541" s="1332">
        <f t="shared" si="14"/>
        <v>2986.8482081749294</v>
      </c>
      <c r="Q541" s="1332">
        <f t="shared" si="14"/>
        <v>952.71030244778774</v>
      </c>
      <c r="R541" s="1177"/>
      <c r="S541" s="1177"/>
      <c r="T541" s="1322"/>
      <c r="U541" s="220" t="s">
        <v>169</v>
      </c>
      <c r="V541" s="152"/>
      <c r="W541" s="152"/>
      <c r="X541" s="152"/>
    </row>
    <row r="542" spans="1:52" ht="15.6" thickBot="1" x14ac:dyDescent="0.3">
      <c r="A542" s="180" t="s">
        <v>189</v>
      </c>
      <c r="B542" s="160">
        <v>2032</v>
      </c>
      <c r="C542" s="1163">
        <f>HLOOKUP('[4]Advanced Controls'!$B$378,[4]TAM_Area!$C$533:$J$582,$B542-2010,FALSE)*'[4]Advanced Controls'!$K$90*'[4]Advanced Controls'!$K$101*10^6/10^9</f>
        <v>1438.9900985069219</v>
      </c>
      <c r="D542" s="1164">
        <f>HLOOKUP('[4]Advanced Controls'!$B$378,[4]TAM_Area!$C$533:$J$582,$B542-2010,FALSE)*'[4]Advanced Controls'!$K$90*'[4]Advanced Controls'!$K$102*10^6/10^9</f>
        <v>2172.2902396434915</v>
      </c>
      <c r="E542" s="1164">
        <f>HLOOKUP('[4]Advanced Controls'!$B$378,[4]TAM_Area!$C$533:$J$582,$B542-2010,FALSE)*'[4]Advanced Controls'!$K$90*'[4]Advanced Controls'!$K$103*10^6/10^9</f>
        <v>705.68995737035254</v>
      </c>
      <c r="F542" s="1164"/>
      <c r="G542" s="1164"/>
      <c r="H542" s="1318"/>
      <c r="I542" s="1319">
        <f>HLOOKUP('[4]Advanced Controls'!$C$378,[4]TAM_Area!$K$533:$R$582,$B542-2010,FALSE)*'[4]Advanced Controls'!$K$68*'[4]Advanced Controls'!$K$79*10^6/10^9</f>
        <v>530.51497452839271</v>
      </c>
      <c r="J542" s="1320">
        <f>HLOOKUP('[4]Advanced Controls'!$C$378,[4]TAM_Area!$K$533:$R$582,$B542-2010,FALSE)*'[4]Advanced Controls'!$K$68*'[4]Advanced Controls'!$K$80*10^6/10^9</f>
        <v>814.23460482939834</v>
      </c>
      <c r="K542" s="1320">
        <f>HLOOKUP('[4]Advanced Controls'!$C$378,[4]TAM_Area!$K$533:$R$582,$B542-2010,FALSE)*'[4]Advanced Controls'!$K$68*'[4]Advanced Controls'!$K$81*10^6/10^9</f>
        <v>246.79534422738718</v>
      </c>
      <c r="L542" s="1320"/>
      <c r="M542" s="1171"/>
      <c r="N542" s="1321"/>
      <c r="O542" s="1331">
        <f t="shared" si="15"/>
        <v>1969.5050730353146</v>
      </c>
      <c r="P542" s="1332">
        <f t="shared" si="14"/>
        <v>2986.52484447289</v>
      </c>
      <c r="Q542" s="1332">
        <f t="shared" si="14"/>
        <v>952.48530159773975</v>
      </c>
      <c r="R542" s="1177"/>
      <c r="S542" s="1177"/>
      <c r="T542" s="1322"/>
      <c r="U542" s="220" t="s">
        <v>169</v>
      </c>
      <c r="V542" s="152"/>
      <c r="W542" s="152"/>
      <c r="X542" s="152"/>
    </row>
    <row r="543" spans="1:52" ht="15" x14ac:dyDescent="0.25">
      <c r="B543" s="160">
        <v>2033</v>
      </c>
      <c r="C543" s="1163">
        <f>HLOOKUP('[4]Advanced Controls'!$B$378,[4]TAM_Area!$C$533:$J$582,$B543-2010,FALSE)*'[4]Advanced Controls'!$K$90*'[4]Advanced Controls'!$K$101*10^6/10^9</f>
        <v>1434.920944501225</v>
      </c>
      <c r="D543" s="1164">
        <f>HLOOKUP('[4]Advanced Controls'!$B$378,[4]TAM_Area!$C$533:$J$582,$B543-2010,FALSE)*'[4]Advanced Controls'!$K$90*'[4]Advanced Controls'!$K$102*10^6/10^9</f>
        <v>2166.1474708090477</v>
      </c>
      <c r="E543" s="1164">
        <f>HLOOKUP('[4]Advanced Controls'!$B$378,[4]TAM_Area!$C$533:$J$582,$B543-2010,FALSE)*'[4]Advanced Controls'!$K$90*'[4]Advanced Controls'!$K$103*10^6/10^9</f>
        <v>703.69441819340273</v>
      </c>
      <c r="F543" s="1164"/>
      <c r="G543" s="1164"/>
      <c r="H543" s="1318"/>
      <c r="I543" s="1319">
        <f>HLOOKUP('[4]Advanced Controls'!$C$378,[4]TAM_Area!$K$533:$R$582,$B543-2010,FALSE)*'[4]Advanced Controls'!$K$68*'[4]Advanced Controls'!$K$79*10^6/10^9</f>
        <v>533.97891078893099</v>
      </c>
      <c r="J543" s="1320">
        <f>HLOOKUP('[4]Advanced Controls'!$C$378,[4]TAM_Area!$K$533:$R$582,$B543-2010,FALSE)*'[4]Advanced Controls'!$K$68*'[4]Advanced Controls'!$K$80*10^6/10^9</f>
        <v>819.55105565109432</v>
      </c>
      <c r="K543" s="1320">
        <f>HLOOKUP('[4]Advanced Controls'!$C$378,[4]TAM_Area!$K$533:$R$582,$B543-2010,FALSE)*'[4]Advanced Controls'!$K$68*'[4]Advanced Controls'!$K$81*10^6/10^9</f>
        <v>248.40676592676752</v>
      </c>
      <c r="L543" s="1320"/>
      <c r="M543" s="1171"/>
      <c r="N543" s="1321"/>
      <c r="O543" s="1331">
        <f t="shared" si="15"/>
        <v>1968.899855290156</v>
      </c>
      <c r="P543" s="1332">
        <f t="shared" si="14"/>
        <v>2985.6985264601421</v>
      </c>
      <c r="Q543" s="1332">
        <f t="shared" si="14"/>
        <v>952.10118412017027</v>
      </c>
      <c r="R543" s="1177"/>
      <c r="S543" s="1177"/>
      <c r="T543" s="1322"/>
      <c r="U543" s="220" t="s">
        <v>169</v>
      </c>
      <c r="V543" s="152"/>
      <c r="W543" s="152"/>
      <c r="X543" s="152"/>
    </row>
    <row r="544" spans="1:52" ht="15" x14ac:dyDescent="0.25">
      <c r="B544" s="160">
        <v>2034</v>
      </c>
      <c r="C544" s="1163">
        <f>HLOOKUP('[4]Advanced Controls'!$B$378,[4]TAM_Area!$C$533:$J$582,$B544-2010,FALSE)*'[4]Advanced Controls'!$K$90*'[4]Advanced Controls'!$K$101*10^6/10^9</f>
        <v>1430.7149834342699</v>
      </c>
      <c r="D544" s="1164">
        <f>HLOOKUP('[4]Advanced Controls'!$B$378,[4]TAM_Area!$C$533:$J$582,$B544-2010,FALSE)*'[4]Advanced Controls'!$K$90*'[4]Advanced Controls'!$K$102*10^6/10^9</f>
        <v>2159.7981789108285</v>
      </c>
      <c r="E544" s="1164">
        <f>HLOOKUP('[4]Advanced Controls'!$B$378,[4]TAM_Area!$C$533:$J$582,$B544-2010,FALSE)*'[4]Advanced Controls'!$K$90*'[4]Advanced Controls'!$K$103*10^6/10^9</f>
        <v>701.63178795771148</v>
      </c>
      <c r="F544" s="1164"/>
      <c r="G544" s="1164"/>
      <c r="H544" s="1318"/>
      <c r="I544" s="1319">
        <f>HLOOKUP('[4]Advanced Controls'!$C$378,[4]TAM_Area!$K$533:$R$582,$B544-2010,FALSE)*'[4]Advanced Controls'!$K$68*'[4]Advanced Controls'!$K$79*10^6/10^9</f>
        <v>537.33451209348436</v>
      </c>
      <c r="J544" s="1320">
        <f>HLOOKUP('[4]Advanced Controls'!$C$378,[4]TAM_Area!$K$533:$R$582,$B544-2010,FALSE)*'[4]Advanced Controls'!$K$68*'[4]Advanced Controls'!$K$80*10^6/10^9</f>
        <v>824.70123393702659</v>
      </c>
      <c r="K544" s="1320">
        <f>HLOOKUP('[4]Advanced Controls'!$C$378,[4]TAM_Area!$K$533:$R$582,$B544-2010,FALSE)*'[4]Advanced Controls'!$K$68*'[4]Advanced Controls'!$K$81*10^6/10^9</f>
        <v>249.96779024994194</v>
      </c>
      <c r="L544" s="1320"/>
      <c r="M544" s="1171"/>
      <c r="N544" s="1321"/>
      <c r="O544" s="1331">
        <f t="shared" si="15"/>
        <v>1968.0494955277543</v>
      </c>
      <c r="P544" s="1332">
        <f t="shared" si="14"/>
        <v>2984.4994128478552</v>
      </c>
      <c r="Q544" s="1332">
        <f t="shared" si="14"/>
        <v>951.59957820765339</v>
      </c>
      <c r="R544" s="1177"/>
      <c r="S544" s="1177"/>
      <c r="T544" s="1322"/>
      <c r="U544" s="220" t="s">
        <v>169</v>
      </c>
      <c r="V544" s="152"/>
      <c r="W544" s="152"/>
      <c r="X544" s="152"/>
    </row>
    <row r="545" spans="2:24" ht="15" x14ac:dyDescent="0.25">
      <c r="B545" s="160">
        <v>2035</v>
      </c>
      <c r="C545" s="1163">
        <f>HLOOKUP('[4]Advanced Controls'!$B$378,[4]TAM_Area!$C$533:$J$582,$B545-2010,FALSE)*'[4]Advanced Controls'!$K$90*'[4]Advanced Controls'!$K$101*10^6/10^9</f>
        <v>1426.4225158642766</v>
      </c>
      <c r="D545" s="1164">
        <f>HLOOKUP('[4]Advanced Controls'!$B$378,[4]TAM_Area!$C$533:$J$582,$B545-2010,FALSE)*'[4]Advanced Controls'!$K$90*'[4]Advanced Controls'!$K$102*10^6/10^9</f>
        <v>2153.3182973494772</v>
      </c>
      <c r="E545" s="1164">
        <f>HLOOKUP('[4]Advanced Controls'!$B$378,[4]TAM_Area!$C$533:$J$582,$B545-2010,FALSE)*'[4]Advanced Controls'!$K$90*'[4]Advanced Controls'!$K$103*10^6/10^9</f>
        <v>699.5267343790764</v>
      </c>
      <c r="F545" s="1164"/>
      <c r="G545" s="1164"/>
      <c r="H545" s="1318"/>
      <c r="I545" s="1319">
        <f>HLOOKUP('[4]Advanced Controls'!$C$378,[4]TAM_Area!$K$533:$R$582,$B545-2010,FALSE)*'[4]Advanced Controls'!$K$68*'[4]Advanced Controls'!$K$79*10^6/10^9</f>
        <v>540.59663637589131</v>
      </c>
      <c r="J545" s="1320">
        <f>HLOOKUP('[4]Advanced Controls'!$C$378,[4]TAM_Area!$K$533:$R$582,$B545-2010,FALSE)*'[4]Advanced Controls'!$K$68*'[4]Advanced Controls'!$K$80*10^6/10^9</f>
        <v>829.70794365026563</v>
      </c>
      <c r="K545" s="1320">
        <f>HLOOKUP('[4]Advanced Controls'!$C$378,[4]TAM_Area!$K$533:$R$582,$B545-2010,FALSE)*'[4]Advanced Controls'!$K$68*'[4]Advanced Controls'!$K$81*10^6/10^9</f>
        <v>251.48532910151698</v>
      </c>
      <c r="L545" s="1320"/>
      <c r="M545" s="1171"/>
      <c r="N545" s="1321"/>
      <c r="O545" s="1331">
        <f t="shared" si="15"/>
        <v>1967.0191522401678</v>
      </c>
      <c r="P545" s="1332">
        <f t="shared" si="14"/>
        <v>2983.0262409997431</v>
      </c>
      <c r="Q545" s="1332">
        <f t="shared" si="14"/>
        <v>951.01206348059338</v>
      </c>
      <c r="R545" s="1177"/>
      <c r="S545" s="1177"/>
      <c r="T545" s="1322"/>
      <c r="U545" s="220" t="s">
        <v>169</v>
      </c>
      <c r="V545" s="152"/>
      <c r="W545" s="152"/>
      <c r="X545" s="152"/>
    </row>
    <row r="546" spans="2:24" ht="15" x14ac:dyDescent="0.25">
      <c r="B546" s="160">
        <v>2036</v>
      </c>
      <c r="C546" s="1163">
        <f>HLOOKUP('[4]Advanced Controls'!$B$378,[4]TAM_Area!$C$533:$J$582,$B546-2010,FALSE)*'[4]Advanced Controls'!$K$90*'[4]Advanced Controls'!$K$101*10^6/10^9</f>
        <v>1422.0726674920547</v>
      </c>
      <c r="D546" s="1164">
        <f>HLOOKUP('[4]Advanced Controls'!$B$378,[4]TAM_Area!$C$533:$J$582,$B546-2010,FALSE)*'[4]Advanced Controls'!$K$90*'[4]Advanced Controls'!$K$102*10^6/10^9</f>
        <v>2146.7517940964585</v>
      </c>
      <c r="E546" s="1164">
        <f>HLOOKUP('[4]Advanced Controls'!$B$378,[4]TAM_Area!$C$533:$J$582,$B546-2010,FALSE)*'[4]Advanced Controls'!$K$90*'[4]Advanced Controls'!$K$103*10^6/10^9</f>
        <v>697.39354088765072</v>
      </c>
      <c r="F546" s="1164"/>
      <c r="G546" s="1164"/>
      <c r="H546" s="1318"/>
      <c r="I546" s="1319">
        <f>HLOOKUP('[4]Advanced Controls'!$C$378,[4]TAM_Area!$K$533:$R$582,$B546-2010,FALSE)*'[4]Advanced Controls'!$K$68*'[4]Advanced Controls'!$K$79*10^6/10^9</f>
        <v>543.77338613052848</v>
      </c>
      <c r="J546" s="1320">
        <f>HLOOKUP('[4]Advanced Controls'!$C$378,[4]TAM_Area!$K$533:$R$582,$B546-2010,FALSE)*'[4]Advanced Controls'!$K$68*'[4]Advanced Controls'!$K$80*10^6/10^9</f>
        <v>834.58362050256994</v>
      </c>
      <c r="K546" s="1320">
        <f>HLOOKUP('[4]Advanced Controls'!$C$378,[4]TAM_Area!$K$533:$R$582,$B546-2010,FALSE)*'[4]Advanced Controls'!$K$68*'[4]Advanced Controls'!$K$81*10^6/10^9</f>
        <v>252.96315175848707</v>
      </c>
      <c r="L546" s="1320"/>
      <c r="M546" s="1171"/>
      <c r="N546" s="1321"/>
      <c r="O546" s="1331">
        <f t="shared" si="15"/>
        <v>1965.8460536225832</v>
      </c>
      <c r="P546" s="1332">
        <f t="shared" si="14"/>
        <v>2981.3354145990284</v>
      </c>
      <c r="Q546" s="1332">
        <f t="shared" si="14"/>
        <v>950.35669264613784</v>
      </c>
      <c r="R546" s="1177"/>
      <c r="S546" s="1177"/>
      <c r="T546" s="1322"/>
      <c r="U546" s="220" t="s">
        <v>169</v>
      </c>
      <c r="V546" s="152"/>
      <c r="W546" s="152"/>
      <c r="X546" s="152"/>
    </row>
    <row r="547" spans="2:24" ht="15" x14ac:dyDescent="0.25">
      <c r="B547" s="160">
        <v>2037</v>
      </c>
      <c r="C547" s="1163">
        <f>HLOOKUP('[4]Advanced Controls'!$B$378,[4]TAM_Area!$C$533:$J$582,$B547-2010,FALSE)*'[4]Advanced Controls'!$K$90*'[4]Advanced Controls'!$K$101*10^6/10^9</f>
        <v>1417.6680714351678</v>
      </c>
      <c r="D547" s="1164">
        <f>HLOOKUP('[4]Advanced Controls'!$B$378,[4]TAM_Area!$C$533:$J$582,$B547-2010,FALSE)*'[4]Advanced Controls'!$K$90*'[4]Advanced Controls'!$K$102*10^6/10^9</f>
        <v>2140.1026440891897</v>
      </c>
      <c r="E547" s="1164">
        <f>HLOOKUP('[4]Advanced Controls'!$B$378,[4]TAM_Area!$C$533:$J$582,$B547-2010,FALSE)*'[4]Advanced Controls'!$K$90*'[4]Advanced Controls'!$K$103*10^6/10^9</f>
        <v>695.2334987811463</v>
      </c>
      <c r="F547" s="1164"/>
      <c r="G547" s="1164"/>
      <c r="H547" s="1318"/>
      <c r="I547" s="1319">
        <f>HLOOKUP('[4]Advanced Controls'!$C$378,[4]TAM_Area!$K$533:$R$582,$B547-2010,FALSE)*'[4]Advanced Controls'!$K$68*'[4]Advanced Controls'!$K$79*10^6/10^9</f>
        <v>546.86348047177012</v>
      </c>
      <c r="J547" s="1320">
        <f>HLOOKUP('[4]Advanced Controls'!$C$378,[4]TAM_Area!$K$533:$R$582,$B547-2010,FALSE)*'[4]Advanced Controls'!$K$68*'[4]Advanced Controls'!$K$80*10^6/10^9</f>
        <v>839.32629859014537</v>
      </c>
      <c r="K547" s="1320">
        <f>HLOOKUP('[4]Advanced Controls'!$C$378,[4]TAM_Area!$K$533:$R$582,$B547-2010,FALSE)*'[4]Advanced Controls'!$K$68*'[4]Advanced Controls'!$K$81*10^6/10^9</f>
        <v>254.40066235339489</v>
      </c>
      <c r="L547" s="1320"/>
      <c r="M547" s="1171"/>
      <c r="N547" s="1321"/>
      <c r="O547" s="1331">
        <f t="shared" si="15"/>
        <v>1964.5315519069379</v>
      </c>
      <c r="P547" s="1332">
        <f t="shared" si="14"/>
        <v>2979.4289426793348</v>
      </c>
      <c r="Q547" s="1332">
        <f t="shared" si="14"/>
        <v>949.63416113454116</v>
      </c>
      <c r="R547" s="1177"/>
      <c r="S547" s="1177"/>
      <c r="T547" s="1322"/>
      <c r="U547" s="220" t="s">
        <v>169</v>
      </c>
      <c r="V547" s="152"/>
      <c r="W547" s="152"/>
      <c r="X547" s="152"/>
    </row>
    <row r="548" spans="2:24" ht="15" x14ac:dyDescent="0.25">
      <c r="B548" s="160">
        <v>2038</v>
      </c>
      <c r="C548" s="1163">
        <f>HLOOKUP('[4]Advanced Controls'!$B$378,[4]TAM_Area!$C$533:$J$582,$B548-2010,FALSE)*'[4]Advanced Controls'!$K$90*'[4]Advanced Controls'!$K$101*10^6/10^9</f>
        <v>1413.2000746337344</v>
      </c>
      <c r="D548" s="1164">
        <f>HLOOKUP('[4]Advanced Controls'!$B$378,[4]TAM_Area!$C$533:$J$582,$B548-2010,FALSE)*'[4]Advanced Controls'!$K$90*'[4]Advanced Controls'!$K$102*10^6/10^9</f>
        <v>2133.357784723873</v>
      </c>
      <c r="E548" s="1164">
        <f>HLOOKUP('[4]Advanced Controls'!$B$378,[4]TAM_Area!$C$533:$J$582,$B548-2010,FALSE)*'[4]Advanced Controls'!$K$90*'[4]Advanced Controls'!$K$103*10^6/10^9</f>
        <v>693.04236454359591</v>
      </c>
      <c r="F548" s="1164"/>
      <c r="G548" s="1164"/>
      <c r="H548" s="1318"/>
      <c r="I548" s="1319">
        <f>HLOOKUP('[4]Advanced Controls'!$C$378,[4]TAM_Area!$K$533:$R$582,$B548-2010,FALSE)*'[4]Advanced Controls'!$K$68*'[4]Advanced Controls'!$K$79*10^6/10^9</f>
        <v>549.86128738983541</v>
      </c>
      <c r="J548" s="1320">
        <f>HLOOKUP('[4]Advanced Controls'!$C$378,[4]TAM_Area!$K$533:$R$582,$B548-2010,FALSE)*'[4]Advanced Controls'!$K$68*'[4]Advanced Controls'!$K$80*10^6/10^9</f>
        <v>843.92733390202443</v>
      </c>
      <c r="K548" s="1320">
        <f>HLOOKUP('[4]Advanced Controls'!$C$378,[4]TAM_Area!$K$533:$R$582,$B548-2010,FALSE)*'[4]Advanced Controls'!$K$68*'[4]Advanced Controls'!$K$81*10^6/10^9</f>
        <v>255.79524087764645</v>
      </c>
      <c r="L548" s="1320"/>
      <c r="M548" s="1171"/>
      <c r="N548" s="1321"/>
      <c r="O548" s="1331">
        <f t="shared" si="15"/>
        <v>1963.0613620235699</v>
      </c>
      <c r="P548" s="1332">
        <f t="shared" si="14"/>
        <v>2977.2851186258977</v>
      </c>
      <c r="Q548" s="1332">
        <f t="shared" si="14"/>
        <v>948.83760542124242</v>
      </c>
      <c r="R548" s="1177"/>
      <c r="S548" s="1177"/>
      <c r="T548" s="1322"/>
      <c r="U548" s="220" t="s">
        <v>169</v>
      </c>
      <c r="V548" s="152"/>
      <c r="W548" s="152"/>
      <c r="X548" s="152"/>
    </row>
    <row r="549" spans="2:24" ht="15" x14ac:dyDescent="0.25">
      <c r="B549" s="160">
        <v>2039</v>
      </c>
      <c r="C549" s="1163">
        <f>HLOOKUP('[4]Advanced Controls'!$B$378,[4]TAM_Area!$C$533:$J$582,$B549-2010,FALSE)*'[4]Advanced Controls'!$K$90*'[4]Advanced Controls'!$K$101*10^6/10^9</f>
        <v>1408.6465210494118</v>
      </c>
      <c r="D549" s="1164">
        <f>HLOOKUP('[4]Advanced Controls'!$B$378,[4]TAM_Area!$C$533:$J$582,$B549-2010,FALSE)*'[4]Advanced Controls'!$K$90*'[4]Advanced Controls'!$K$102*10^6/10^9</f>
        <v>2126.4837693868803</v>
      </c>
      <c r="E549" s="1164">
        <f>HLOOKUP('[4]Advanced Controls'!$B$378,[4]TAM_Area!$C$533:$J$582,$B549-2010,FALSE)*'[4]Advanced Controls'!$K$90*'[4]Advanced Controls'!$K$103*10^6/10^9</f>
        <v>690.80927271194389</v>
      </c>
      <c r="F549" s="1164"/>
      <c r="G549" s="1164"/>
      <c r="H549" s="1318"/>
      <c r="I549" s="1319">
        <f>HLOOKUP('[4]Advanced Controls'!$C$378,[4]TAM_Area!$K$533:$R$582,$B549-2010,FALSE)*'[4]Advanced Controls'!$K$68*'[4]Advanced Controls'!$K$79*10^6/10^9</f>
        <v>552.7559765852302</v>
      </c>
      <c r="J549" s="1320">
        <f>HLOOKUP('[4]Advanced Controls'!$C$378,[4]TAM_Area!$K$533:$R$582,$B549-2010,FALSE)*'[4]Advanced Controls'!$K$68*'[4]Advanced Controls'!$K$80*10^6/10^9</f>
        <v>848.37010409001277</v>
      </c>
      <c r="K549" s="1320">
        <f>HLOOKUP('[4]Advanced Controls'!$C$378,[4]TAM_Area!$K$533:$R$582,$B549-2010,FALSE)*'[4]Advanced Controls'!$K$68*'[4]Advanced Controls'!$K$81*10^6/10^9</f>
        <v>257.14184908044751</v>
      </c>
      <c r="L549" s="1320"/>
      <c r="M549" s="1171"/>
      <c r="N549" s="1321"/>
      <c r="O549" s="1331">
        <f t="shared" si="15"/>
        <v>1961.402497634642</v>
      </c>
      <c r="P549" s="1332">
        <f t="shared" si="14"/>
        <v>2974.8538734768931</v>
      </c>
      <c r="Q549" s="1332">
        <f t="shared" si="14"/>
        <v>947.9511217923914</v>
      </c>
      <c r="R549" s="1177"/>
      <c r="S549" s="1177"/>
      <c r="T549" s="1322"/>
      <c r="U549" s="220" t="s">
        <v>169</v>
      </c>
      <c r="V549" s="152"/>
      <c r="W549" s="152"/>
      <c r="X549" s="152"/>
    </row>
    <row r="550" spans="2:24" ht="15" x14ac:dyDescent="0.25">
      <c r="B550" s="160">
        <v>2040</v>
      </c>
      <c r="C550" s="1163">
        <f>HLOOKUP('[4]Advanced Controls'!$B$378,[4]TAM_Area!$C$533:$J$582,$B550-2010,FALSE)*'[4]Advanced Controls'!$K$90*'[4]Advanced Controls'!$K$101*10^6/10^9</f>
        <v>1403.9905676203643</v>
      </c>
      <c r="D550" s="1164">
        <f>HLOOKUP('[4]Advanced Controls'!$B$378,[4]TAM_Area!$C$533:$J$582,$B550-2010,FALSE)*'[4]Advanced Controls'!$K$90*'[4]Advanced Controls'!$K$102*10^6/10^9</f>
        <v>2119.4551718999005</v>
      </c>
      <c r="E550" s="1164">
        <f>HLOOKUP('[4]Advanced Controls'!$B$378,[4]TAM_Area!$C$533:$J$582,$B550-2010,FALSE)*'[4]Advanced Controls'!$K$90*'[4]Advanced Controls'!$K$103*10^6/10^9</f>
        <v>688.52596334082853</v>
      </c>
      <c r="F550" s="1164"/>
      <c r="G550" s="1164"/>
      <c r="H550" s="1318"/>
      <c r="I550" s="1319">
        <f>HLOOKUP('[4]Advanced Controls'!$C$378,[4]TAM_Area!$K$533:$R$582,$B550-2010,FALSE)*'[4]Advanced Controls'!$K$68*'[4]Advanced Controls'!$K$79*10^6/10^9</f>
        <v>555.50674028301637</v>
      </c>
      <c r="J550" s="1320">
        <f>HLOOKUP('[4]Advanced Controls'!$C$378,[4]TAM_Area!$K$533:$R$582,$B550-2010,FALSE)*'[4]Advanced Controls'!$K$68*'[4]Advanced Controls'!$K$80*10^6/10^9</f>
        <v>852.5919773640652</v>
      </c>
      <c r="K550" s="1320">
        <f>HLOOKUP('[4]Advanced Controls'!$C$378,[4]TAM_Area!$K$533:$R$582,$B550-2010,FALSE)*'[4]Advanced Controls'!$K$68*'[4]Advanced Controls'!$K$81*10^6/10^9</f>
        <v>258.42150320196754</v>
      </c>
      <c r="L550" s="1320"/>
      <c r="M550" s="1171"/>
      <c r="N550" s="1321"/>
      <c r="O550" s="1331">
        <f t="shared" si="15"/>
        <v>1959.4973079033807</v>
      </c>
      <c r="P550" s="1332">
        <f t="shared" si="14"/>
        <v>2972.0471492639658</v>
      </c>
      <c r="Q550" s="1332">
        <f t="shared" si="14"/>
        <v>946.94746654279606</v>
      </c>
      <c r="R550" s="1177"/>
      <c r="S550" s="1177"/>
      <c r="T550" s="1322"/>
      <c r="U550" s="220" t="s">
        <v>169</v>
      </c>
      <c r="V550" s="152"/>
      <c r="W550" s="152"/>
      <c r="X550" s="152"/>
    </row>
    <row r="551" spans="2:24" ht="15" x14ac:dyDescent="0.25">
      <c r="B551" s="160">
        <v>2041</v>
      </c>
      <c r="C551" s="1163">
        <f>HLOOKUP('[4]Advanced Controls'!$B$378,[4]TAM_Area!$C$533:$J$582,$B551-2010,FALSE)*'[4]Advanced Controls'!$K$90*'[4]Advanced Controls'!$K$101*10^6/10^9</f>
        <v>1399.2336723973438</v>
      </c>
      <c r="D551" s="1164">
        <f>HLOOKUP('[4]Advanced Controls'!$B$378,[4]TAM_Area!$C$533:$J$582,$B551-2010,FALSE)*'[4]Advanced Controls'!$K$90*'[4]Advanced Controls'!$K$102*10^6/10^9</f>
        <v>2112.2741933270136</v>
      </c>
      <c r="E551" s="1164">
        <f>HLOOKUP('[4]Advanced Controls'!$B$378,[4]TAM_Area!$C$533:$J$582,$B551-2010,FALSE)*'[4]Advanced Controls'!$K$90*'[4]Advanced Controls'!$K$103*10^6/10^9</f>
        <v>686.19315146767406</v>
      </c>
      <c r="F551" s="1164"/>
      <c r="G551" s="1164"/>
      <c r="H551" s="1318"/>
      <c r="I551" s="1319">
        <f>HLOOKUP('[4]Advanced Controls'!$C$378,[4]TAM_Area!$K$533:$R$582,$B551-2010,FALSE)*'[4]Advanced Controls'!$K$68*'[4]Advanced Controls'!$K$79*10^6/10^9</f>
        <v>558.20742319170699</v>
      </c>
      <c r="J551" s="1320">
        <f>HLOOKUP('[4]Advanced Controls'!$C$378,[4]TAM_Area!$K$533:$R$582,$B551-2010,FALSE)*'[4]Advanced Controls'!$K$68*'[4]Advanced Controls'!$K$80*10^6/10^9</f>
        <v>856.73698662206414</v>
      </c>
      <c r="K551" s="1320">
        <f>HLOOKUP('[4]Advanced Controls'!$C$378,[4]TAM_Area!$K$533:$R$582,$B551-2010,FALSE)*'[4]Advanced Controls'!$K$68*'[4]Advanced Controls'!$K$81*10^6/10^9</f>
        <v>259.67785976134996</v>
      </c>
      <c r="L551" s="1320"/>
      <c r="M551" s="1171"/>
      <c r="N551" s="1321"/>
      <c r="O551" s="1331">
        <f t="shared" si="15"/>
        <v>1957.4410955890507</v>
      </c>
      <c r="P551" s="1332">
        <f>SUM(D551,J551)</f>
        <v>2969.0111799490778</v>
      </c>
      <c r="Q551" s="1332">
        <f t="shared" si="14"/>
        <v>945.87101122902402</v>
      </c>
      <c r="R551" s="1177"/>
      <c r="S551" s="1177"/>
      <c r="T551" s="1322"/>
      <c r="U551" s="220" t="s">
        <v>169</v>
      </c>
      <c r="V551" s="152"/>
      <c r="W551" s="152"/>
      <c r="X551" s="152"/>
    </row>
    <row r="552" spans="2:24" ht="15" x14ac:dyDescent="0.25">
      <c r="B552" s="160">
        <v>2042</v>
      </c>
      <c r="C552" s="1163">
        <f>HLOOKUP('[4]Advanced Controls'!$B$378,[4]TAM_Area!$C$533:$J$582,$B552-2010,FALSE)*'[4]Advanced Controls'!$K$90*'[4]Advanced Controls'!$K$101*10^6/10^9</f>
        <v>1394.3833707676572</v>
      </c>
      <c r="D552" s="1164">
        <f>HLOOKUP('[4]Advanced Controls'!$B$378,[4]TAM_Area!$C$533:$J$582,$B552-2010,FALSE)*'[4]Advanced Controls'!$K$90*'[4]Advanced Controls'!$K$102*10^6/10^9</f>
        <v>2104.952209040654</v>
      </c>
      <c r="E552" s="1164">
        <f>HLOOKUP('[4]Advanced Controls'!$B$378,[4]TAM_Area!$C$533:$J$582,$B552-2010,FALSE)*'[4]Advanced Controls'!$K$90*'[4]Advanced Controls'!$K$103*10^6/10^9</f>
        <v>683.81453249466074</v>
      </c>
      <c r="F552" s="1164"/>
      <c r="G552" s="1164"/>
      <c r="H552" s="1318"/>
      <c r="I552" s="1319">
        <f>HLOOKUP('[4]Advanced Controls'!$C$378,[4]TAM_Area!$K$533:$R$582,$B552-2010,FALSE)*'[4]Advanced Controls'!$K$68*'[4]Advanced Controls'!$K$79*10^6/10^9</f>
        <v>560.76312733893337</v>
      </c>
      <c r="J552" s="1320">
        <f>HLOOKUP('[4]Advanced Controls'!$C$378,[4]TAM_Area!$K$533:$R$582,$B552-2010,FALSE)*'[4]Advanced Controls'!$K$68*'[4]Advanced Controls'!$K$80*10^6/10^9</f>
        <v>860.65948241632043</v>
      </c>
      <c r="K552" s="1320">
        <f>HLOOKUP('[4]Advanced Controls'!$C$378,[4]TAM_Area!$K$533:$R$582,$B552-2010,FALSE)*'[4]Advanced Controls'!$K$68*'[4]Advanced Controls'!$K$81*10^6/10^9</f>
        <v>260.86677226154615</v>
      </c>
      <c r="L552" s="1320"/>
      <c r="M552" s="1171"/>
      <c r="N552" s="1321"/>
      <c r="O552" s="1331">
        <f t="shared" si="15"/>
        <v>1955.1464981065906</v>
      </c>
      <c r="P552" s="1332">
        <f t="shared" si="14"/>
        <v>2965.6116914569743</v>
      </c>
      <c r="Q552" s="1332">
        <f t="shared" si="14"/>
        <v>944.68130475620683</v>
      </c>
      <c r="R552" s="1177"/>
      <c r="S552" s="1177"/>
      <c r="T552" s="1322"/>
      <c r="U552" s="220" t="s">
        <v>169</v>
      </c>
      <c r="V552" s="152"/>
      <c r="W552" s="152"/>
      <c r="X552" s="152"/>
    </row>
    <row r="553" spans="2:24" ht="15" x14ac:dyDescent="0.25">
      <c r="B553" s="160">
        <v>2043</v>
      </c>
      <c r="C553" s="1163">
        <f>HLOOKUP('[4]Advanced Controls'!$B$378,[4]TAM_Area!$C$533:$J$582,$B553-2010,FALSE)*'[4]Advanced Controls'!$K$90*'[4]Advanced Controls'!$K$101*10^6/10^9</f>
        <v>1389.432066306118</v>
      </c>
      <c r="D553" s="1164">
        <f>HLOOKUP('[4]Advanced Controls'!$B$378,[4]TAM_Area!$C$533:$J$582,$B553-2010,FALSE)*'[4]Advanced Controls'!$K$90*'[4]Advanced Controls'!$K$102*10^6/10^9</f>
        <v>2097.4777515259948</v>
      </c>
      <c r="E553" s="1164">
        <f>HLOOKUP('[4]Advanced Controls'!$B$378,[4]TAM_Area!$C$533:$J$582,$B553-2010,FALSE)*'[4]Advanced Controls'!$K$90*'[4]Advanced Controls'!$K$103*10^6/10^9</f>
        <v>681.38638108624116</v>
      </c>
      <c r="F553" s="1164"/>
      <c r="G553" s="1164"/>
      <c r="H553" s="1318"/>
      <c r="I553" s="1319">
        <f>HLOOKUP('[4]Advanced Controls'!$C$378,[4]TAM_Area!$K$533:$R$582,$B553-2010,FALSE)*'[4]Advanced Controls'!$K$68*'[4]Advanced Controls'!$K$79*10^6/10^9</f>
        <v>563.20095472891717</v>
      </c>
      <c r="J553" s="1320">
        <f>HLOOKUP('[4]Advanced Controls'!$C$378,[4]TAM_Area!$K$533:$R$582,$B553-2010,FALSE)*'[4]Advanced Controls'!$K$68*'[4]Advanced Controls'!$K$80*10^6/10^9</f>
        <v>864.40106091425127</v>
      </c>
      <c r="K553" s="1320">
        <f>HLOOKUP('[4]Advanced Controls'!$C$378,[4]TAM_Area!$K$533:$R$582,$B553-2010,FALSE)*'[4]Advanced Controls'!$K$68*'[4]Advanced Controls'!$K$81*10^6/10^9</f>
        <v>262.00084854358295</v>
      </c>
      <c r="L553" s="1320"/>
      <c r="M553" s="1171"/>
      <c r="N553" s="1321"/>
      <c r="O553" s="1331">
        <f t="shared" si="15"/>
        <v>1952.6330210350352</v>
      </c>
      <c r="P553" s="1332">
        <f t="shared" si="14"/>
        <v>2961.8788124402463</v>
      </c>
      <c r="Q553" s="1332">
        <f t="shared" si="14"/>
        <v>943.38722962982411</v>
      </c>
      <c r="R553" s="1177"/>
      <c r="S553" s="1177"/>
      <c r="T553" s="1322"/>
      <c r="U553" s="220" t="s">
        <v>169</v>
      </c>
      <c r="V553" s="152"/>
      <c r="W553" s="152"/>
      <c r="X553" s="152"/>
    </row>
    <row r="554" spans="2:24" ht="15" x14ac:dyDescent="0.25">
      <c r="B554" s="160">
        <v>2044</v>
      </c>
      <c r="C554" s="1163">
        <f>HLOOKUP('[4]Advanced Controls'!$B$378,[4]TAM_Area!$C$533:$J$582,$B554-2010,FALSE)*'[4]Advanced Controls'!$K$90*'[4]Advanced Controls'!$K$101*10^6/10^9</f>
        <v>1384.3703977016528</v>
      </c>
      <c r="D554" s="1164">
        <f>HLOOKUP('[4]Advanced Controls'!$B$378,[4]TAM_Area!$C$533:$J$582,$B554-2010,FALSE)*'[4]Advanced Controls'!$K$90*'[4]Advanced Controls'!$K$102*10^6/10^9</f>
        <v>2089.8366890077755</v>
      </c>
      <c r="E554" s="1164">
        <f>HLOOKUP('[4]Advanced Controls'!$B$378,[4]TAM_Area!$C$533:$J$582,$B554-2010,FALSE)*'[4]Advanced Controls'!$K$90*'[4]Advanced Controls'!$K$103*10^6/10^9</f>
        <v>678.90410639552988</v>
      </c>
      <c r="F554" s="1164"/>
      <c r="G554" s="1164"/>
      <c r="H554" s="1318"/>
      <c r="I554" s="1319">
        <f>HLOOKUP('[4]Advanced Controls'!$C$378,[4]TAM_Area!$K$533:$R$582,$B554-2010,FALSE)*'[4]Advanced Controls'!$K$68*'[4]Advanced Controls'!$K$79*10^6/10^9</f>
        <v>565.51555714070935</v>
      </c>
      <c r="J554" s="1320">
        <f>HLOOKUP('[4]Advanced Controls'!$C$378,[4]TAM_Area!$K$533:$R$582,$B554-2010,FALSE)*'[4]Advanced Controls'!$K$68*'[4]Advanced Controls'!$K$80*10^6/10^9</f>
        <v>867.95351366410659</v>
      </c>
      <c r="K554" s="1320">
        <f>HLOOKUP('[4]Advanced Controls'!$C$378,[4]TAM_Area!$K$533:$R$582,$B554-2010,FALSE)*'[4]Advanced Controls'!$K$68*'[4]Advanced Controls'!$K$81*10^6/10^9</f>
        <v>263.0776006173121</v>
      </c>
      <c r="L554" s="1320"/>
      <c r="M554" s="1171"/>
      <c r="N554" s="1321"/>
      <c r="O554" s="1331">
        <f t="shared" si="15"/>
        <v>1949.885954842362</v>
      </c>
      <c r="P554" s="1332">
        <f t="shared" si="14"/>
        <v>2957.7902026718821</v>
      </c>
      <c r="Q554" s="1332">
        <f t="shared" si="14"/>
        <v>941.98170701284198</v>
      </c>
      <c r="R554" s="1177"/>
      <c r="S554" s="1177"/>
      <c r="T554" s="1322"/>
      <c r="U554" s="220" t="s">
        <v>169</v>
      </c>
      <c r="V554" s="152"/>
      <c r="W554" s="152"/>
      <c r="X554" s="152"/>
    </row>
    <row r="555" spans="2:24" ht="15" x14ac:dyDescent="0.25">
      <c r="B555" s="160">
        <v>2045</v>
      </c>
      <c r="C555" s="1163">
        <f>HLOOKUP('[4]Advanced Controls'!$B$378,[4]TAM_Area!$C$533:$J$582,$B555-2010,FALSE)*'[4]Advanced Controls'!$K$90*'[4]Advanced Controls'!$K$101*10^6/10^9</f>
        <v>1379.1895484690313</v>
      </c>
      <c r="D555" s="1164">
        <f>HLOOKUP('[4]Advanced Controls'!$B$378,[4]TAM_Area!$C$533:$J$582,$B555-2010,FALSE)*'[4]Advanced Controls'!$K$90*'[4]Advanced Controls'!$K$102*10^6/10^9</f>
        <v>2082.0157121763395</v>
      </c>
      <c r="E555" s="1164">
        <f>HLOOKUP('[4]Advanced Controls'!$B$378,[4]TAM_Area!$C$533:$J$582,$B555-2010,FALSE)*'[4]Advanced Controls'!$K$90*'[4]Advanced Controls'!$K$103*10^6/10^9</f>
        <v>676.36338476172273</v>
      </c>
      <c r="F555" s="1164"/>
      <c r="G555" s="1164"/>
      <c r="H555" s="1318"/>
      <c r="I555" s="1319">
        <f>HLOOKUP('[4]Advanced Controls'!$C$378,[4]TAM_Area!$K$533:$R$582,$B555-2010,FALSE)*'[4]Advanced Controls'!$K$68*'[4]Advanced Controls'!$K$79*10^6/10^9</f>
        <v>567.70174696551112</v>
      </c>
      <c r="J555" s="1320">
        <f>HLOOKUP('[4]Advanced Controls'!$C$378,[4]TAM_Area!$K$533:$R$582,$B555-2010,FALSE)*'[4]Advanced Controls'!$K$68*'[4]Advanced Controls'!$K$80*10^6/10^9</f>
        <v>871.30887872173184</v>
      </c>
      <c r="K555" s="1320">
        <f>HLOOKUP('[4]Advanced Controls'!$C$378,[4]TAM_Area!$K$533:$R$582,$B555-2010,FALSE)*'[4]Advanced Controls'!$K$68*'[4]Advanced Controls'!$K$81*10^6/10^9</f>
        <v>264.09461520929034</v>
      </c>
      <c r="L555" s="1320"/>
      <c r="M555" s="1171"/>
      <c r="N555" s="1321"/>
      <c r="O555" s="1331">
        <f t="shared" si="15"/>
        <v>1946.8912954345424</v>
      </c>
      <c r="P555" s="1332">
        <f t="shared" si="14"/>
        <v>2953.3245908980716</v>
      </c>
      <c r="Q555" s="1332">
        <f t="shared" si="14"/>
        <v>940.45799997101312</v>
      </c>
      <c r="R555" s="1177"/>
      <c r="S555" s="1177"/>
      <c r="T555" s="1322"/>
      <c r="U555" s="220" t="s">
        <v>169</v>
      </c>
      <c r="V555" s="152"/>
      <c r="W555" s="152"/>
      <c r="X555" s="152"/>
    </row>
    <row r="556" spans="2:24" ht="15" x14ac:dyDescent="0.25">
      <c r="B556" s="160">
        <v>2046</v>
      </c>
      <c r="C556" s="1163">
        <f>HLOOKUP('[4]Advanced Controls'!$B$378,[4]TAM_Area!$C$533:$J$582,$B556-2010,FALSE)*'[4]Advanced Controls'!$K$90*'[4]Advanced Controls'!$K$101*10^6/10^9</f>
        <v>1373.8848254269317</v>
      </c>
      <c r="D556" s="1164">
        <f>HLOOKUP('[4]Advanced Controls'!$B$378,[4]TAM_Area!$C$533:$J$582,$B556-2010,FALSE)*'[4]Advanced Controls'!$K$90*'[4]Advanced Controls'!$K$102*10^6/10^9</f>
        <v>2074.0077362352122</v>
      </c>
      <c r="E556" s="1164">
        <f>HLOOKUP('[4]Advanced Controls'!$B$378,[4]TAM_Area!$C$533:$J$582,$B556-2010,FALSE)*'[4]Advanced Controls'!$K$90*'[4]Advanced Controls'!$K$103*10^6/10^9</f>
        <v>673.76191461865176</v>
      </c>
      <c r="F556" s="1164"/>
      <c r="G556" s="1164"/>
      <c r="H556" s="1318"/>
      <c r="I556" s="1319">
        <f>HLOOKUP('[4]Advanced Controls'!$C$378,[4]TAM_Area!$K$533:$R$582,$B556-2010,FALSE)*'[4]Advanced Controls'!$K$68*'[4]Advanced Controls'!$K$79*10^6/10^9</f>
        <v>569.75500913393705</v>
      </c>
      <c r="J556" s="1320">
        <f>HLOOKUP('[4]Advanced Controls'!$C$378,[4]TAM_Area!$K$533:$R$582,$B556-2010,FALSE)*'[4]Advanced Controls'!$K$68*'[4]Advanced Controls'!$K$80*10^6/10^9</f>
        <v>874.46022635674558</v>
      </c>
      <c r="K556" s="1320">
        <f>HLOOKUP('[4]Advanced Controls'!$C$378,[4]TAM_Area!$K$533:$R$582,$B556-2010,FALSE)*'[4]Advanced Controls'!$K$68*'[4]Advanced Controls'!$K$81*10^6/10^9</f>
        <v>265.04979191112847</v>
      </c>
      <c r="L556" s="1320"/>
      <c r="M556" s="1171"/>
      <c r="N556" s="1321"/>
      <c r="O556" s="1331">
        <f t="shared" si="15"/>
        <v>1943.6398345608686</v>
      </c>
      <c r="P556" s="1332">
        <f t="shared" si="14"/>
        <v>2948.467962591958</v>
      </c>
      <c r="Q556" s="1332">
        <f t="shared" si="14"/>
        <v>938.81170652978017</v>
      </c>
      <c r="R556" s="1177"/>
      <c r="S556" s="1177"/>
      <c r="T556" s="1322"/>
      <c r="U556" s="220" t="s">
        <v>169</v>
      </c>
      <c r="V556" s="152"/>
      <c r="W556" s="152"/>
      <c r="X556" s="152"/>
    </row>
    <row r="557" spans="2:24" ht="15" x14ac:dyDescent="0.25">
      <c r="B557" s="160">
        <v>2047</v>
      </c>
      <c r="C557" s="1163">
        <f>HLOOKUP('[4]Advanced Controls'!$B$378,[4]TAM_Area!$C$533:$J$582,$B557-2010,FALSE)*'[4]Advanced Controls'!$K$90*'[4]Advanced Controls'!$K$101*10^6/10^9</f>
        <v>1368.4519865793213</v>
      </c>
      <c r="D557" s="1164">
        <f>HLOOKUP('[4]Advanced Controls'!$B$378,[4]TAM_Area!$C$533:$J$582,$B557-2010,FALSE)*'[4]Advanced Controls'!$K$90*'[4]Advanced Controls'!$K$102*10^6/10^9</f>
        <v>2065.8063574943399</v>
      </c>
      <c r="E557" s="1164">
        <f>HLOOKUP('[4]Advanced Controls'!$B$378,[4]TAM_Area!$C$533:$J$582,$B557-2010,FALSE)*'[4]Advanced Controls'!$K$90*'[4]Advanced Controls'!$K$103*10^6/10^9</f>
        <v>671.09761566430302</v>
      </c>
      <c r="F557" s="1164"/>
      <c r="G557" s="1164"/>
      <c r="H557" s="1318"/>
      <c r="I557" s="1319">
        <f>HLOOKUP('[4]Advanced Controls'!$C$378,[4]TAM_Area!$K$533:$R$582,$B557-2010,FALSE)*'[4]Advanced Controls'!$K$68*'[4]Advanced Controls'!$K$79*10^6/10^9</f>
        <v>571.6715961950265</v>
      </c>
      <c r="J557" s="1320">
        <f>HLOOKUP('[4]Advanced Controls'!$C$378,[4]TAM_Area!$K$533:$R$582,$B557-2010,FALSE)*'[4]Advanced Controls'!$K$68*'[4]Advanced Controls'!$K$80*10^6/10^9</f>
        <v>877.40180497984579</v>
      </c>
      <c r="K557" s="1320">
        <f>HLOOKUP('[4]Advanced Controls'!$C$378,[4]TAM_Area!$K$533:$R$582,$B557-2010,FALSE)*'[4]Advanced Controls'!$K$68*'[4]Advanced Controls'!$K$81*10^6/10^9</f>
        <v>265.94138741020708</v>
      </c>
      <c r="L557" s="1320"/>
      <c r="M557" s="1171"/>
      <c r="N557" s="1321"/>
      <c r="O557" s="1331">
        <f t="shared" si="15"/>
        <v>1940.1235827743478</v>
      </c>
      <c r="P557" s="1332">
        <f t="shared" si="14"/>
        <v>2943.2081624741859</v>
      </c>
      <c r="Q557" s="1332">
        <f t="shared" si="14"/>
        <v>937.03900307451011</v>
      </c>
      <c r="R557" s="1177"/>
      <c r="S557" s="1177"/>
      <c r="T557" s="1322"/>
      <c r="U557" s="220" t="s">
        <v>169</v>
      </c>
      <c r="V557" s="152"/>
      <c r="W557" s="152"/>
      <c r="X557" s="152"/>
    </row>
    <row r="558" spans="2:24" ht="15" x14ac:dyDescent="0.25">
      <c r="B558" s="160">
        <v>2048</v>
      </c>
      <c r="C558" s="1163">
        <f>HLOOKUP('[4]Advanced Controls'!$B$378,[4]TAM_Area!$C$533:$J$582,$B558-2010,FALSE)*'[4]Advanced Controls'!$K$90*'[4]Advanced Controls'!$K$101*10^6/10^9</f>
        <v>1362.8826245733544</v>
      </c>
      <c r="D558" s="1164">
        <f>HLOOKUP('[4]Advanced Controls'!$B$378,[4]TAM_Area!$C$533:$J$582,$B558-2010,FALSE)*'[4]Advanced Controls'!$K$90*'[4]Advanced Controls'!$K$102*10^6/10^9</f>
        <v>2057.3988842676958</v>
      </c>
      <c r="E558" s="1164">
        <f>HLOOKUP('[4]Advanced Controls'!$B$378,[4]TAM_Area!$C$533:$J$582,$B558-2010,FALSE)*'[4]Advanced Controls'!$K$90*'[4]Advanced Controls'!$K$103*10^6/10^9</f>
        <v>668.36636487901342</v>
      </c>
      <c r="F558" s="1164"/>
      <c r="G558" s="1164"/>
      <c r="H558" s="1318"/>
      <c r="I558" s="1319">
        <f>HLOOKUP('[4]Advanced Controls'!$C$378,[4]TAM_Area!$K$533:$R$582,$B558-2010,FALSE)*'[4]Advanced Controls'!$K$68*'[4]Advanced Controls'!$K$79*10^6/10^9</f>
        <v>573.44763612047166</v>
      </c>
      <c r="J558" s="1320">
        <f>HLOOKUP('[4]Advanced Controls'!$C$378,[4]TAM_Area!$K$533:$R$582,$B558-2010,FALSE)*'[4]Advanced Controls'!$K$68*'[4]Advanced Controls'!$K$80*10^6/10^9</f>
        <v>880.1276718003661</v>
      </c>
      <c r="K558" s="1320">
        <f>HLOOKUP('[4]Advanced Controls'!$C$378,[4]TAM_Area!$K$533:$R$582,$B558-2010,FALSE)*'[4]Advanced Controls'!$K$68*'[4]Advanced Controls'!$K$81*10^6/10^9</f>
        <v>266.76760044057721</v>
      </c>
      <c r="L558" s="1320"/>
      <c r="M558" s="1171"/>
      <c r="N558" s="1321"/>
      <c r="O558" s="1331">
        <f t="shared" si="15"/>
        <v>1936.3302606938259</v>
      </c>
      <c r="P558" s="1332">
        <f t="shared" si="14"/>
        <v>2937.5265560680618</v>
      </c>
      <c r="Q558" s="1332">
        <f t="shared" si="14"/>
        <v>935.13396531959063</v>
      </c>
      <c r="R558" s="1177"/>
      <c r="S558" s="1177"/>
      <c r="T558" s="1322"/>
      <c r="U558" s="220" t="s">
        <v>169</v>
      </c>
      <c r="V558" s="152"/>
      <c r="W558" s="152"/>
      <c r="X558" s="152"/>
    </row>
    <row r="559" spans="2:24" ht="15" x14ac:dyDescent="0.25">
      <c r="B559" s="160">
        <v>2049</v>
      </c>
      <c r="C559" s="1163">
        <f>HLOOKUP('[4]Advanced Controls'!$B$378,[4]TAM_Area!$C$533:$J$582,$B559-2010,FALSE)*'[4]Advanced Controls'!$K$90*'[4]Advanced Controls'!$K$101*10^6/10^9</f>
        <v>1357.1672871141798</v>
      </c>
      <c r="D559" s="1164">
        <f>HLOOKUP('[4]Advanced Controls'!$B$378,[4]TAM_Area!$C$533:$J$582,$B559-2010,FALSE)*'[4]Advanced Controls'!$K$90*'[4]Advanced Controls'!$K$102*10^6/10^9</f>
        <v>2048.7710474314895</v>
      </c>
      <c r="E559" s="1164">
        <f>HLOOKUP('[4]Advanced Controls'!$B$378,[4]TAM_Area!$C$533:$J$582,$B559-2010,FALSE)*'[4]Advanced Controls'!$K$90*'[4]Advanced Controls'!$K$103*10^6/10^9</f>
        <v>665.56352679687029</v>
      </c>
      <c r="F559" s="1164"/>
      <c r="G559" s="1164"/>
      <c r="H559" s="1318"/>
      <c r="I559" s="1319">
        <f>HLOOKUP('[4]Advanced Controls'!$C$378,[4]TAM_Area!$K$533:$R$582,$B559-2010,FALSE)*'[4]Advanced Controls'!$K$68*'[4]Advanced Controls'!$K$79*10^6/10^9</f>
        <v>575.07925740242945</v>
      </c>
      <c r="J559" s="1320">
        <f>HLOOKUP('[4]Advanced Controls'!$C$378,[4]TAM_Area!$K$533:$R$582,$B559-2010,FALSE)*'[4]Advanced Controls'!$K$68*'[4]Advanced Controls'!$K$80*10^6/10^9</f>
        <v>882.63188482644921</v>
      </c>
      <c r="K559" s="1320">
        <f>HLOOKUP('[4]Advanced Controls'!$C$378,[4]TAM_Area!$K$533:$R$582,$B559-2010,FALSE)*'[4]Advanced Controls'!$K$68*'[4]Advanced Controls'!$K$81*10^6/10^9</f>
        <v>267.52662997840969</v>
      </c>
      <c r="L559" s="1320"/>
      <c r="M559" s="1171"/>
      <c r="N559" s="1321"/>
      <c r="O559" s="1331">
        <f t="shared" si="15"/>
        <v>1932.2465445166092</v>
      </c>
      <c r="P559" s="1332">
        <f t="shared" si="14"/>
        <v>2931.4029322579386</v>
      </c>
      <c r="Q559" s="1332">
        <f t="shared" si="14"/>
        <v>933.09015677527998</v>
      </c>
      <c r="R559" s="1177"/>
      <c r="S559" s="1177"/>
      <c r="T559" s="1322"/>
      <c r="U559" s="220" t="s">
        <v>169</v>
      </c>
      <c r="V559" s="152"/>
      <c r="W559" s="152"/>
      <c r="X559" s="152"/>
    </row>
    <row r="560" spans="2:24" ht="15" x14ac:dyDescent="0.25">
      <c r="B560" s="160">
        <v>2050</v>
      </c>
      <c r="C560" s="1163">
        <f>HLOOKUP('[4]Advanced Controls'!$B$378,[4]TAM_Area!$C$533:$J$582,$B560-2010,FALSE)*'[4]Advanced Controls'!$K$90*'[4]Advanced Controls'!$K$101*10^6/10^9</f>
        <v>1351.2978429453929</v>
      </c>
      <c r="D560" s="1164">
        <f>HLOOKUP('[4]Advanced Controls'!$B$378,[4]TAM_Area!$C$533:$J$582,$B560-2010,FALSE)*'[4]Advanced Controls'!$K$90*'[4]Advanced Controls'!$K$102*10^6/10^9</f>
        <v>2039.9105720931129</v>
      </c>
      <c r="E560" s="1164">
        <f>HLOOKUP('[4]Advanced Controls'!$B$378,[4]TAM_Area!$C$533:$J$582,$B560-2010,FALSE)*'[4]Advanced Controls'!$K$90*'[4]Advanced Controls'!$K$103*10^6/10^9</f>
        <v>662.68511379767278</v>
      </c>
      <c r="F560" s="1164"/>
      <c r="G560" s="1164"/>
      <c r="H560" s="1318"/>
      <c r="I560" s="1319">
        <f>HLOOKUP('[4]Advanced Controls'!$C$378,[4]TAM_Area!$K$533:$R$582,$B560-2010,FALSE)*'[4]Advanced Controls'!$K$68*'[4]Advanced Controls'!$K$79*10^6/10^9</f>
        <v>575.95345200386453</v>
      </c>
      <c r="J560" s="1320">
        <f>HLOOKUP('[4]Advanced Controls'!$C$378,[4]TAM_Area!$K$533:$R$582,$B560-2010,FALSE)*'[4]Advanced Controls'!$K$68*'[4]Advanced Controls'!$K$80*10^6/10^9</f>
        <v>883.9735990664218</v>
      </c>
      <c r="K560" s="1320">
        <f>HLOOKUP('[4]Advanced Controls'!$C$378,[4]TAM_Area!$K$533:$R$582,$B560-2010,FALSE)*'[4]Advanced Controls'!$K$68*'[4]Advanced Controls'!$K$81*10^6/10^9</f>
        <v>267.93330494130714</v>
      </c>
      <c r="L560" s="1320"/>
      <c r="M560" s="1171"/>
      <c r="N560" s="1321"/>
      <c r="O560" s="1331">
        <f t="shared" si="15"/>
        <v>1927.2512949492575</v>
      </c>
      <c r="P560" s="1332">
        <f t="shared" si="14"/>
        <v>2923.8841711595346</v>
      </c>
      <c r="Q560" s="1332">
        <f t="shared" si="14"/>
        <v>930.61841873897993</v>
      </c>
      <c r="R560" s="1177"/>
      <c r="S560" s="1177"/>
      <c r="T560" s="1322"/>
      <c r="U560" s="220" t="s">
        <v>169</v>
      </c>
      <c r="V560" s="152"/>
      <c r="W560" s="152"/>
      <c r="X560" s="152"/>
    </row>
    <row r="561" spans="1:32" ht="15" x14ac:dyDescent="0.25">
      <c r="B561" s="160">
        <v>2051</v>
      </c>
      <c r="C561" s="1163">
        <f>HLOOKUP('[4]Advanced Controls'!$B$378,[4]TAM_Area!$C$533:$J$582,$B561-2010,FALSE)*'[4]Advanced Controls'!$K$90*'[4]Advanced Controls'!$K$101*10^6/10^9</f>
        <v>1345.2720712569367</v>
      </c>
      <c r="D561" s="1164">
        <f>HLOOKUP('[4]Advanced Controls'!$B$378,[4]TAM_Area!$C$533:$J$582,$B561-2010,FALSE)*'[4]Advanced Controls'!$K$90*'[4]Advanced Controls'!$K$102*10^6/10^9</f>
        <v>2030.8141057319235</v>
      </c>
      <c r="E561" s="1164">
        <f>HLOOKUP('[4]Advanced Controls'!$B$378,[4]TAM_Area!$C$533:$J$582,$B561-2010,FALSE)*'[4]Advanced Controls'!$K$90*'[4]Advanced Controls'!$K$103*10^6/10^9</f>
        <v>659.73003678195028</v>
      </c>
      <c r="F561" s="1164"/>
      <c r="G561" s="1164"/>
      <c r="H561" s="1318"/>
      <c r="I561" s="1319">
        <f>HLOOKUP('[4]Advanced Controls'!$C$378,[4]TAM_Area!$K$533:$R$582,$B561-2010,FALSE)*'[4]Advanced Controls'!$K$68*'[4]Advanced Controls'!$K$79*10^6/10^9</f>
        <v>577.89247181693099</v>
      </c>
      <c r="J561" s="1320">
        <f>HLOOKUP('[4]Advanced Controls'!$C$378,[4]TAM_Area!$K$533:$R$582,$B561-2010,FALSE)*'[4]Advanced Controls'!$K$68*'[4]Advanced Controls'!$K$80*10^6/10^9</f>
        <v>886.9496074866405</v>
      </c>
      <c r="K561" s="1320">
        <f>HLOOKUP('[4]Advanced Controls'!$C$378,[4]TAM_Area!$K$533:$R$582,$B561-2010,FALSE)*'[4]Advanced Controls'!$K$68*'[4]Advanced Controls'!$K$81*10^6/10^9</f>
        <v>268.83533614722148</v>
      </c>
      <c r="L561" s="1320"/>
      <c r="M561" s="1171"/>
      <c r="N561" s="1321"/>
      <c r="O561" s="1331">
        <f t="shared" si="15"/>
        <v>1923.1645430738677</v>
      </c>
      <c r="P561" s="1332">
        <f t="shared" si="14"/>
        <v>2917.7637132185641</v>
      </c>
      <c r="Q561" s="1332">
        <f t="shared" si="14"/>
        <v>928.56537292917176</v>
      </c>
      <c r="R561" s="1177"/>
      <c r="S561" s="1177"/>
      <c r="T561" s="1322"/>
      <c r="U561" s="220" t="s">
        <v>169</v>
      </c>
      <c r="V561" s="152"/>
      <c r="W561" s="152"/>
      <c r="X561" s="152"/>
    </row>
    <row r="562" spans="1:32" ht="15" x14ac:dyDescent="0.25">
      <c r="B562" s="160">
        <v>2052</v>
      </c>
      <c r="C562" s="1163">
        <f>HLOOKUP('[4]Advanced Controls'!$B$378,[4]TAM_Area!$C$533:$J$582,$B562-2010,FALSE)*'[4]Advanced Controls'!$K$90*'[4]Advanced Controls'!$K$101*10^6/10^9</f>
        <v>1339.0871171668261</v>
      </c>
      <c r="D562" s="1164">
        <f>HLOOKUP('[4]Advanced Controls'!$B$378,[4]TAM_Area!$C$533:$J$582,$B562-2010,FALSE)*'[4]Advanced Controls'!$K$90*'[4]Advanced Controls'!$K$102*10^6/10^9</f>
        <v>2021.4773386363538</v>
      </c>
      <c r="E562" s="1164">
        <f>HLOOKUP('[4]Advanced Controls'!$B$378,[4]TAM_Area!$C$533:$J$582,$B562-2010,FALSE)*'[4]Advanced Controls'!$K$90*'[4]Advanced Controls'!$K$103*10^6/10^9</f>
        <v>656.69689569729906</v>
      </c>
      <c r="F562" s="1164"/>
      <c r="G562" s="1164"/>
      <c r="H562" s="1318"/>
      <c r="I562" s="1319">
        <f>HLOOKUP('[4]Advanced Controls'!$C$378,[4]TAM_Area!$K$533:$R$582,$B562-2010,FALSE)*'[4]Advanced Controls'!$K$68*'[4]Advanced Controls'!$K$79*10^6/10^9</f>
        <v>579.06537809396377</v>
      </c>
      <c r="J562" s="1320">
        <f>HLOOKUP('[4]Advanced Controls'!$C$378,[4]TAM_Area!$K$533:$R$582,$B562-2010,FALSE)*'[4]Advanced Controls'!$K$68*'[4]Advanced Controls'!$K$80*10^6/10^9</f>
        <v>888.74978453127642</v>
      </c>
      <c r="K562" s="1320">
        <f>HLOOKUP('[4]Advanced Controls'!$C$378,[4]TAM_Area!$K$533:$R$582,$B562-2010,FALSE)*'[4]Advanced Controls'!$K$68*'[4]Advanced Controls'!$K$81*10^6/10^9</f>
        <v>269.38097165665096</v>
      </c>
      <c r="L562" s="1320"/>
      <c r="M562" s="1171"/>
      <c r="N562" s="1321"/>
      <c r="O562" s="1331">
        <f t="shared" si="15"/>
        <v>1918.1524952607899</v>
      </c>
      <c r="P562" s="1332">
        <f t="shared" si="14"/>
        <v>2910.2271231676305</v>
      </c>
      <c r="Q562" s="1332">
        <f t="shared" si="14"/>
        <v>926.07786735395007</v>
      </c>
      <c r="R562" s="1177"/>
      <c r="S562" s="1177"/>
      <c r="T562" s="1322"/>
      <c r="U562" s="220" t="s">
        <v>169</v>
      </c>
      <c r="V562" s="152"/>
      <c r="W562" s="152"/>
      <c r="X562" s="152"/>
    </row>
    <row r="563" spans="1:32" ht="15" x14ac:dyDescent="0.25">
      <c r="B563" s="160">
        <v>2053</v>
      </c>
      <c r="C563" s="1163">
        <f>HLOOKUP('[4]Advanced Controls'!$B$378,[4]TAM_Area!$C$533:$J$582,$B563-2010,FALSE)*'[4]Advanced Controls'!$K$90*'[4]Advanced Controls'!$K$101*10^6/10^9</f>
        <v>1332.7325471472029</v>
      </c>
      <c r="D563" s="1164">
        <f>HLOOKUP('[4]Advanced Controls'!$B$378,[4]TAM_Area!$C$533:$J$582,$B563-2010,FALSE)*'[4]Advanced Controls'!$K$90*'[4]Advanced Controls'!$K$102*10^6/10^9</f>
        <v>2011.8845204195486</v>
      </c>
      <c r="E563" s="1164">
        <f>HLOOKUP('[4]Advanced Controls'!$B$378,[4]TAM_Area!$C$533:$J$582,$B563-2010,FALSE)*'[4]Advanced Controls'!$K$90*'[4]Advanced Controls'!$K$103*10^6/10^9</f>
        <v>653.5805738748569</v>
      </c>
      <c r="F563" s="1164"/>
      <c r="G563" s="1164"/>
      <c r="H563" s="1318"/>
      <c r="I563" s="1319">
        <f>HLOOKUP('[4]Advanced Controls'!$C$378,[4]TAM_Area!$K$533:$R$582,$B563-2010,FALSE)*'[4]Advanced Controls'!$K$68*'[4]Advanced Controls'!$K$79*10^6/10^9</f>
        <v>580.07222398976205</v>
      </c>
      <c r="J563" s="1320">
        <f>HLOOKUP('[4]Advanced Controls'!$C$378,[4]TAM_Area!$K$533:$R$582,$B563-2010,FALSE)*'[4]Advanced Controls'!$K$68*'[4]Advanced Controls'!$K$80*10^6/10^9</f>
        <v>890.29509203332816</v>
      </c>
      <c r="K563" s="1320">
        <f>HLOOKUP('[4]Advanced Controls'!$C$378,[4]TAM_Area!$K$533:$R$582,$B563-2010,FALSE)*'[4]Advanced Controls'!$K$68*'[4]Advanced Controls'!$K$81*10^6/10^9</f>
        <v>269.849355946196</v>
      </c>
      <c r="L563" s="1320"/>
      <c r="M563" s="1171"/>
      <c r="N563" s="1321"/>
      <c r="O563" s="1331">
        <f t="shared" si="15"/>
        <v>1912.804771136965</v>
      </c>
      <c r="P563" s="1332">
        <f t="shared" si="14"/>
        <v>2902.1796124528769</v>
      </c>
      <c r="Q563" s="1332">
        <f t="shared" si="14"/>
        <v>923.42992982105284</v>
      </c>
      <c r="R563" s="1177"/>
      <c r="S563" s="1177"/>
      <c r="T563" s="1322"/>
      <c r="U563" s="220" t="s">
        <v>169</v>
      </c>
      <c r="V563" s="152"/>
      <c r="W563" s="152"/>
      <c r="X563" s="152"/>
    </row>
    <row r="564" spans="1:32" ht="15" x14ac:dyDescent="0.25">
      <c r="B564" s="160">
        <v>2054</v>
      </c>
      <c r="C564" s="1163">
        <f>HLOOKUP('[4]Advanced Controls'!$B$378,[4]TAM_Area!$C$533:$J$582,$B564-2010,FALSE)*'[4]Advanced Controls'!$K$90*'[4]Advanced Controls'!$K$101*10^6/10^9</f>
        <v>1326.1965784562308</v>
      </c>
      <c r="D564" s="1164">
        <f>HLOOKUP('[4]Advanced Controls'!$B$378,[4]TAM_Area!$C$533:$J$582,$B564-2010,FALSE)*'[4]Advanced Controls'!$K$90*'[4]Advanced Controls'!$K$102*10^6/10^9</f>
        <v>2002.0178639298717</v>
      </c>
      <c r="E564" s="1164">
        <f>HLOOKUP('[4]Advanced Controls'!$B$378,[4]TAM_Area!$C$533:$J$582,$B564-2010,FALSE)*'[4]Advanced Controls'!$K$90*'[4]Advanced Controls'!$K$103*10^6/10^9</f>
        <v>650.37529298258983</v>
      </c>
      <c r="F564" s="1164"/>
      <c r="G564" s="1164"/>
      <c r="H564" s="1318"/>
      <c r="I564" s="1319">
        <f>HLOOKUP('[4]Advanced Controls'!$C$378,[4]TAM_Area!$K$533:$R$582,$B564-2010,FALSE)*'[4]Advanced Controls'!$K$68*'[4]Advanced Controls'!$K$79*10^6/10^9</f>
        <v>580.90318979216113</v>
      </c>
      <c r="J564" s="1320">
        <f>HLOOKUP('[4]Advanced Controls'!$C$378,[4]TAM_Area!$K$533:$R$582,$B564-2010,FALSE)*'[4]Advanced Controls'!$K$68*'[4]Advanced Controls'!$K$80*10^6/10^9</f>
        <v>891.57045869445676</v>
      </c>
      <c r="K564" s="1320">
        <f>HLOOKUP('[4]Advanced Controls'!$C$378,[4]TAM_Area!$K$533:$R$582,$B564-2010,FALSE)*'[4]Advanced Controls'!$K$68*'[4]Advanced Controls'!$K$81*10^6/10^9</f>
        <v>270.23592088986521</v>
      </c>
      <c r="L564" s="1320"/>
      <c r="M564" s="1171"/>
      <c r="N564" s="1321"/>
      <c r="O564" s="1331">
        <f t="shared" si="15"/>
        <v>1907.0997682483919</v>
      </c>
      <c r="P564" s="1332">
        <f t="shared" si="14"/>
        <v>2893.5883226243286</v>
      </c>
      <c r="Q564" s="1332">
        <f t="shared" si="14"/>
        <v>920.61121387245498</v>
      </c>
      <c r="R564" s="1177"/>
      <c r="S564" s="1177"/>
      <c r="T564" s="1322"/>
      <c r="U564" s="220" t="s">
        <v>169</v>
      </c>
      <c r="V564" s="152"/>
      <c r="W564" s="152"/>
      <c r="X564" s="152"/>
    </row>
    <row r="565" spans="1:32" ht="15" x14ac:dyDescent="0.25">
      <c r="B565" s="160">
        <v>2055</v>
      </c>
      <c r="C565" s="1163">
        <f>HLOOKUP('[4]Advanced Controls'!$B$378,[4]TAM_Area!$C$533:$J$582,$B565-2010,FALSE)*'[4]Advanced Controls'!$K$90*'[4]Advanced Controls'!$K$101*10^6/10^9</f>
        <v>1319.4719964873414</v>
      </c>
      <c r="D565" s="1164">
        <f>HLOOKUP('[4]Advanced Controls'!$B$378,[4]TAM_Area!$C$533:$J$582,$B565-2010,FALSE)*'[4]Advanced Controls'!$K$90*'[4]Advanced Controls'!$K$102*10^6/10^9</f>
        <v>1991.8664780434383</v>
      </c>
      <c r="E565" s="1164">
        <f>HLOOKUP('[4]Advanced Controls'!$B$378,[4]TAM_Area!$C$533:$J$582,$B565-2010,FALSE)*'[4]Advanced Controls'!$K$90*'[4]Advanced Controls'!$K$103*10^6/10^9</f>
        <v>647.07751493124476</v>
      </c>
      <c r="F565" s="1164"/>
      <c r="G565" s="1164"/>
      <c r="H565" s="1318"/>
      <c r="I565" s="1319">
        <f>HLOOKUP('[4]Advanced Controls'!$C$378,[4]TAM_Area!$K$533:$R$582,$B565-2010,FALSE)*'[4]Advanced Controls'!$K$68*'[4]Advanced Controls'!$K$79*10^6/10^9</f>
        <v>581.55031508681725</v>
      </c>
      <c r="J565" s="1320">
        <f>HLOOKUP('[4]Advanced Controls'!$C$378,[4]TAM_Area!$K$533:$R$582,$B565-2010,FALSE)*'[4]Advanced Controls'!$K$68*'[4]Advanced Controls'!$K$80*10^6/10^9</f>
        <v>892.56366686739852</v>
      </c>
      <c r="K565" s="1320">
        <f>HLOOKUP('[4]Advanced Controls'!$C$378,[4]TAM_Area!$K$533:$R$582,$B565-2010,FALSE)*'[4]Advanced Controls'!$K$68*'[4]Advanced Controls'!$K$81*10^6/10^9</f>
        <v>270.53696330623603</v>
      </c>
      <c r="L565" s="1320"/>
      <c r="M565" s="1171"/>
      <c r="N565" s="1321"/>
      <c r="O565" s="1331">
        <f t="shared" si="15"/>
        <v>1901.0223115741587</v>
      </c>
      <c r="P565" s="1332">
        <f t="shared" si="14"/>
        <v>2884.430144910837</v>
      </c>
      <c r="Q565" s="1332">
        <f t="shared" si="14"/>
        <v>917.61447823748085</v>
      </c>
      <c r="R565" s="1177"/>
      <c r="S565" s="1177"/>
      <c r="T565" s="1322"/>
      <c r="U565" s="220" t="s">
        <v>169</v>
      </c>
      <c r="V565" s="152"/>
      <c r="W565" s="152"/>
      <c r="X565" s="152"/>
    </row>
    <row r="566" spans="1:32" ht="15" x14ac:dyDescent="0.25">
      <c r="B566" s="160">
        <v>2056</v>
      </c>
      <c r="C566" s="1163">
        <f>HLOOKUP('[4]Advanced Controls'!$B$378,[4]TAM_Area!$C$533:$J$582,$B566-2010,FALSE)*'[4]Advanced Controls'!$K$90*'[4]Advanced Controls'!$K$101*10^6/10^9</f>
        <v>1312.55864007227</v>
      </c>
      <c r="D566" s="1164">
        <f>HLOOKUP('[4]Advanced Controls'!$B$378,[4]TAM_Area!$C$533:$J$582,$B566-2010,FALSE)*'[4]Advanced Controls'!$K$90*'[4]Advanced Controls'!$K$102*10^6/10^9</f>
        <v>1981.4301194616673</v>
      </c>
      <c r="E566" s="1164">
        <f>HLOOKUP('[4]Advanced Controls'!$B$378,[4]TAM_Area!$C$533:$J$582,$B566-2010,FALSE)*'[4]Advanced Controls'!$K$90*'[4]Advanced Controls'!$K$103*10^6/10^9</f>
        <v>643.6871606828729</v>
      </c>
      <c r="F566" s="1164"/>
      <c r="G566" s="1164"/>
      <c r="H566" s="1318"/>
      <c r="I566" s="1319">
        <f>HLOOKUP('[4]Advanced Controls'!$C$378,[4]TAM_Area!$K$533:$R$582,$B566-2010,FALSE)*'[4]Advanced Controls'!$K$68*'[4]Advanced Controls'!$K$79*10^6/10^9</f>
        <v>582.00937141721613</v>
      </c>
      <c r="J566" s="1320">
        <f>HLOOKUP('[4]Advanced Controls'!$C$378,[4]TAM_Area!$K$533:$R$582,$B566-2010,FALSE)*'[4]Advanced Controls'!$K$68*'[4]Advanced Controls'!$K$80*10^6/10^9</f>
        <v>893.26822671532545</v>
      </c>
      <c r="K566" s="1320">
        <f>HLOOKUP('[4]Advanced Controls'!$C$378,[4]TAM_Area!$K$533:$R$582,$B566-2010,FALSE)*'[4]Advanced Controls'!$K$68*'[4]Advanced Controls'!$K$81*10^6/10^9</f>
        <v>270.75051611910663</v>
      </c>
      <c r="L566" s="1320"/>
      <c r="M566" s="1171"/>
      <c r="N566" s="1321"/>
      <c r="O566" s="1331">
        <f t="shared" si="15"/>
        <v>1894.5680114894863</v>
      </c>
      <c r="P566" s="1332">
        <f t="shared" si="14"/>
        <v>2874.6983461769928</v>
      </c>
      <c r="Q566" s="1332">
        <f t="shared" si="14"/>
        <v>914.43767680197948</v>
      </c>
      <c r="R566" s="1177"/>
      <c r="S566" s="1177"/>
      <c r="T566" s="1322"/>
      <c r="U566" s="220" t="s">
        <v>169</v>
      </c>
      <c r="V566" s="152"/>
      <c r="W566" s="152"/>
      <c r="X566" s="152"/>
    </row>
    <row r="567" spans="1:32" ht="15" x14ac:dyDescent="0.25">
      <c r="B567" s="160">
        <v>2057</v>
      </c>
      <c r="C567" s="1163">
        <f>HLOOKUP('[4]Advanced Controls'!$B$378,[4]TAM_Area!$C$533:$J$582,$B567-2010,FALSE)*'[4]Advanced Controls'!$K$90*'[4]Advanced Controls'!$K$101*10^6/10^9</f>
        <v>1305.462984824833</v>
      </c>
      <c r="D567" s="1164">
        <f>HLOOKUP('[4]Advanced Controls'!$B$378,[4]TAM_Area!$C$533:$J$582,$B567-2010,FALSE)*'[4]Advanced Controls'!$K$90*'[4]Advanced Controls'!$K$102*10^6/10^9</f>
        <v>1970.7185637297164</v>
      </c>
      <c r="E567" s="1164">
        <f>HLOOKUP('[4]Advanced Controls'!$B$378,[4]TAM_Area!$C$533:$J$582,$B567-2010,FALSE)*'[4]Advanced Controls'!$K$90*'[4]Advanced Controls'!$K$103*10^6/10^9</f>
        <v>640.20740591994991</v>
      </c>
      <c r="F567" s="1164"/>
      <c r="G567" s="1164"/>
      <c r="H567" s="1318"/>
      <c r="I567" s="1319">
        <f>HLOOKUP('[4]Advanced Controls'!$C$378,[4]TAM_Area!$K$533:$R$582,$B567-2010,FALSE)*'[4]Advanced Controls'!$K$68*'[4]Advanced Controls'!$K$79*10^6/10^9</f>
        <v>582.27882476854029</v>
      </c>
      <c r="J567" s="1320">
        <f>HLOOKUP('[4]Advanced Controls'!$C$378,[4]TAM_Area!$K$533:$R$582,$B567-2010,FALSE)*'[4]Advanced Controls'!$K$68*'[4]Advanced Controls'!$K$80*10^6/10^9</f>
        <v>893.68178383165468</v>
      </c>
      <c r="K567" s="1320">
        <f>HLOOKUP('[4]Advanced Controls'!$C$378,[4]TAM_Area!$K$533:$R$582,$B567-2010,FALSE)*'[4]Advanced Controls'!$K$68*'[4]Advanced Controls'!$K$81*10^6/10^9</f>
        <v>270.87586570542589</v>
      </c>
      <c r="L567" s="1320"/>
      <c r="M567" s="1171"/>
      <c r="N567" s="1321"/>
      <c r="O567" s="1331">
        <f t="shared" si="15"/>
        <v>1887.7418095933733</v>
      </c>
      <c r="P567" s="1332">
        <f t="shared" si="14"/>
        <v>2864.4003475613708</v>
      </c>
      <c r="Q567" s="1332">
        <f t="shared" si="14"/>
        <v>911.0832716253758</v>
      </c>
      <c r="R567" s="1177"/>
      <c r="S567" s="1177"/>
      <c r="T567" s="1322"/>
      <c r="U567" s="220" t="s">
        <v>169</v>
      </c>
      <c r="V567" s="152"/>
      <c r="W567" s="152"/>
      <c r="X567" s="152"/>
    </row>
    <row r="568" spans="1:32" ht="15" x14ac:dyDescent="0.25">
      <c r="A568" s="160"/>
      <c r="B568" s="160">
        <v>2058</v>
      </c>
      <c r="C568" s="1163">
        <f>HLOOKUP('[4]Advanced Controls'!$B$378,[4]TAM_Area!$C$533:$J$582,$B568-2010,FALSE)*'[4]Advanced Controls'!$K$90*'[4]Advanced Controls'!$K$101*10^6/10^9</f>
        <v>1298.1967025167012</v>
      </c>
      <c r="D568" s="1164">
        <f>HLOOKUP('[4]Advanced Controls'!$B$378,[4]TAM_Area!$C$533:$J$582,$B568-2010,FALSE)*'[4]Advanced Controls'!$K$90*'[4]Advanced Controls'!$K$102*10^6/10^9</f>
        <v>1959.7494304793713</v>
      </c>
      <c r="E568" s="1164">
        <f>HLOOKUP('[4]Advanced Controls'!$B$378,[4]TAM_Area!$C$533:$J$582,$B568-2010,FALSE)*'[4]Advanced Controls'!$K$90*'[4]Advanced Controls'!$K$103*10^6/10^9</f>
        <v>636.64397455403093</v>
      </c>
      <c r="F568" s="1164"/>
      <c r="G568" s="1164"/>
      <c r="H568" s="1318"/>
      <c r="I568" s="1319">
        <f>HLOOKUP('[4]Advanced Controls'!$C$378,[4]TAM_Area!$K$533:$R$582,$B568-2010,FALSE)*'[4]Advanced Controls'!$K$68*'[4]Advanced Controls'!$K$79*10^6/10^9</f>
        <v>582.35844973867052</v>
      </c>
      <c r="J568" s="1320">
        <f>HLOOKUP('[4]Advanced Controls'!$C$378,[4]TAM_Area!$K$533:$R$582,$B568-2010,FALSE)*'[4]Advanced Controls'!$K$68*'[4]Advanced Controls'!$K$80*10^6/10^9</f>
        <v>893.80399226911879</v>
      </c>
      <c r="K568" s="1320">
        <f>HLOOKUP('[4]Advanced Controls'!$C$378,[4]TAM_Area!$K$533:$R$582,$B568-2010,FALSE)*'[4]Advanced Controls'!$K$68*'[4]Advanced Controls'!$K$81*10^6/10^9</f>
        <v>270.91290720822195</v>
      </c>
      <c r="L568" s="1320"/>
      <c r="M568" s="1171"/>
      <c r="N568" s="1321"/>
      <c r="O568" s="1331">
        <f t="shared" si="15"/>
        <v>1880.5551522553717</v>
      </c>
      <c r="P568" s="1332">
        <f t="shared" si="14"/>
        <v>2853.55342274849</v>
      </c>
      <c r="Q568" s="1332">
        <f t="shared" si="14"/>
        <v>907.55688176225294</v>
      </c>
      <c r="R568" s="1177"/>
      <c r="S568" s="1177"/>
      <c r="T568" s="1322"/>
      <c r="U568" s="220" t="s">
        <v>169</v>
      </c>
    </row>
    <row r="569" spans="1:32" ht="15" x14ac:dyDescent="0.25">
      <c r="A569" s="160"/>
      <c r="B569" s="160">
        <v>2059</v>
      </c>
      <c r="C569" s="1163">
        <f>HLOOKUP('[4]Advanced Controls'!$B$378,[4]TAM_Area!$C$533:$J$582,$B569-2010,FALSE)*'[4]Advanced Controls'!$K$90*'[4]Advanced Controls'!$K$101*10^6/10^9</f>
        <v>1290.7753748810755</v>
      </c>
      <c r="D569" s="1164">
        <f>HLOOKUP('[4]Advanced Controls'!$B$378,[4]TAM_Area!$C$533:$J$582,$B569-2010,FALSE)*'[4]Advanced Controls'!$K$90*'[4]Advanced Controls'!$K$102*10^6/10^9</f>
        <v>1948.5462417953124</v>
      </c>
      <c r="E569" s="1164">
        <f>HLOOKUP('[4]Advanced Controls'!$B$378,[4]TAM_Area!$C$533:$J$582,$B569-2010,FALSE)*'[4]Advanced Controls'!$K$90*'[4]Advanced Controls'!$K$103*10^6/10^9</f>
        <v>633.0045079668389</v>
      </c>
      <c r="F569" s="1164"/>
      <c r="G569" s="1164"/>
      <c r="H569" s="1318"/>
      <c r="I569" s="1319">
        <f>HLOOKUP('[4]Advanced Controls'!$C$378,[4]TAM_Area!$K$533:$R$582,$B569-2010,FALSE)*'[4]Advanced Controls'!$K$68*'[4]Advanced Controls'!$K$79*10^6/10^9</f>
        <v>582.24954861782567</v>
      </c>
      <c r="J569" s="1320">
        <f>HLOOKUP('[4]Advanced Controls'!$C$378,[4]TAM_Area!$K$533:$R$582,$B569-2010,FALSE)*'[4]Advanced Controls'!$K$68*'[4]Advanced Controls'!$K$80*10^6/10^9</f>
        <v>893.63685078329127</v>
      </c>
      <c r="K569" s="1320">
        <f>HLOOKUP('[4]Advanced Controls'!$C$378,[4]TAM_Area!$K$533:$R$582,$B569-2010,FALSE)*'[4]Advanced Controls'!$K$68*'[4]Advanced Controls'!$K$81*10^6/10^9</f>
        <v>270.86224645236018</v>
      </c>
      <c r="L569" s="1320"/>
      <c r="M569" s="1171"/>
      <c r="N569" s="1321"/>
      <c r="O569" s="1331">
        <f t="shared" si="15"/>
        <v>1873.0249234989012</v>
      </c>
      <c r="P569" s="1332">
        <f t="shared" si="14"/>
        <v>2842.1830925786035</v>
      </c>
      <c r="Q569" s="1332">
        <f t="shared" si="14"/>
        <v>903.86675441919908</v>
      </c>
      <c r="R569" s="1177"/>
      <c r="S569" s="1177"/>
      <c r="T569" s="1322"/>
      <c r="U569" s="220" t="s">
        <v>169</v>
      </c>
    </row>
    <row r="570" spans="1:32" ht="15.6" thickBot="1" x14ac:dyDescent="0.3">
      <c r="A570" s="160"/>
      <c r="B570" s="160">
        <v>2060</v>
      </c>
      <c r="C570" s="1188">
        <f>HLOOKUP('[4]Advanced Controls'!$B$378,[4]TAM_Area!$C$533:$J$582,$B570-2010,FALSE)*'[4]Advanced Controls'!$K$90*'[4]Advanced Controls'!$K$101*10^6/10^9</f>
        <v>1283.2146964128906</v>
      </c>
      <c r="D570" s="1189">
        <f>HLOOKUP('[4]Advanced Controls'!$B$378,[4]TAM_Area!$C$533:$J$582,$B570-2010,FALSE)*'[4]Advanced Controls'!$K$90*'[4]Advanced Controls'!$K$102*10^6/10^9</f>
        <v>1937.1326899866085</v>
      </c>
      <c r="E570" s="1189">
        <f>HLOOKUP('[4]Advanced Controls'!$B$378,[4]TAM_Area!$C$533:$J$582,$B570-2010,FALSE)*'[4]Advanced Controls'!$K$90*'[4]Advanced Controls'!$K$103*10^6/10^9</f>
        <v>629.29670283917312</v>
      </c>
      <c r="F570" s="1189"/>
      <c r="G570" s="1189"/>
      <c r="H570" s="1323"/>
      <c r="I570" s="1193">
        <f>HLOOKUP('[4]Advanced Controls'!$C$378,[4]TAM_Area!$K$533:$R$582,$B570-2010,FALSE)*'[4]Advanced Controls'!$K$68*'[4]Advanced Controls'!$K$79*10^6/10^9</f>
        <v>582.24715341820922</v>
      </c>
      <c r="J570" s="1194">
        <f>HLOOKUP('[4]Advanced Controls'!$C$378,[4]TAM_Area!$K$533:$R$582,$B570-2010,FALSE)*'[4]Advanced Controls'!$K$68*'[4]Advanced Controls'!$K$80*10^6/10^9</f>
        <v>893.63317462991802</v>
      </c>
      <c r="K570" s="1324">
        <f>HLOOKUP('[4]Advanced Controls'!$C$378,[4]TAM_Area!$K$533:$R$582,$B570-2010,FALSE)*'[4]Advanced Controls'!$K$68*'[4]Advanced Controls'!$K$81*10^6/10^9</f>
        <v>270.8611322065006</v>
      </c>
      <c r="L570" s="1324"/>
      <c r="M570" s="1196"/>
      <c r="N570" s="1325"/>
      <c r="O570" s="1333">
        <f t="shared" si="15"/>
        <v>1865.4618498310997</v>
      </c>
      <c r="P570" s="1334">
        <f t="shared" si="14"/>
        <v>2830.7658646165264</v>
      </c>
      <c r="Q570" s="1334">
        <f t="shared" si="14"/>
        <v>900.15783504567366</v>
      </c>
      <c r="R570" s="1202"/>
      <c r="S570" s="1202"/>
      <c r="T570" s="1326"/>
      <c r="U570" s="220" t="s">
        <v>169</v>
      </c>
    </row>
    <row r="571" spans="1:32" x14ac:dyDescent="0.25">
      <c r="A571" s="160"/>
      <c r="V571" s="152"/>
      <c r="W571" s="152"/>
      <c r="X571" s="152"/>
    </row>
    <row r="572" spans="1:32" x14ac:dyDescent="0.25">
      <c r="A572" s="160"/>
      <c r="V572" s="152"/>
      <c r="W572" s="152"/>
      <c r="X572" s="152"/>
    </row>
    <row r="573" spans="1:32" x14ac:dyDescent="0.25">
      <c r="A573" s="191" t="s">
        <v>311</v>
      </c>
    </row>
    <row r="574" spans="1:32" x14ac:dyDescent="0.25">
      <c r="A574" s="191"/>
    </row>
    <row r="575" spans="1:32" x14ac:dyDescent="0.25">
      <c r="A575" s="160"/>
      <c r="V575" s="152"/>
      <c r="W575" s="152"/>
      <c r="X575" s="152"/>
      <c r="AD575" s="152"/>
      <c r="AE575" s="152"/>
      <c r="AF575" s="152"/>
    </row>
    <row r="576" spans="1:32" s="128" customFormat="1" x14ac:dyDescent="0.25">
      <c r="A576" s="201"/>
      <c r="C576" s="146"/>
      <c r="D576" s="146"/>
      <c r="E576" s="146"/>
      <c r="F576" s="146"/>
      <c r="G576" s="146"/>
      <c r="H576" s="146"/>
      <c r="I576" s="146"/>
      <c r="J576" s="146"/>
      <c r="K576" s="146"/>
      <c r="L576" s="146"/>
      <c r="M576" s="146"/>
      <c r="N576" s="146"/>
      <c r="O576" s="146"/>
      <c r="P576" s="146"/>
      <c r="V576" s="202"/>
      <c r="W576" s="202"/>
      <c r="X576" s="202"/>
      <c r="AD576" s="202"/>
      <c r="AE576" s="202"/>
      <c r="AF576" s="202"/>
    </row>
    <row r="577" spans="1:52" s="128" customFormat="1" x14ac:dyDescent="0.25">
      <c r="A577" s="201"/>
      <c r="C577" s="146"/>
      <c r="D577" s="146"/>
      <c r="E577" s="146"/>
      <c r="F577" s="146"/>
      <c r="G577" s="146"/>
      <c r="H577" s="146"/>
      <c r="I577" s="146"/>
      <c r="J577" s="146"/>
      <c r="K577" s="146"/>
      <c r="L577" s="146"/>
      <c r="M577" s="146"/>
      <c r="N577" s="146"/>
      <c r="O577" s="146"/>
      <c r="P577" s="146"/>
      <c r="V577" s="202"/>
      <c r="W577" s="202"/>
      <c r="X577" s="202"/>
      <c r="AD577" s="202"/>
      <c r="AE577" s="202"/>
      <c r="AF577" s="202"/>
    </row>
    <row r="578" spans="1:52" x14ac:dyDescent="0.25">
      <c r="A578" s="204"/>
      <c r="B578" s="150"/>
    </row>
    <row r="579" spans="1:52" x14ac:dyDescent="0.25">
      <c r="A579" s="204"/>
      <c r="B579" s="150"/>
    </row>
    <row r="580" spans="1:52" ht="17.399999999999999" x14ac:dyDescent="0.25">
      <c r="A580" s="243" t="s">
        <v>164</v>
      </c>
      <c r="B580" s="203"/>
      <c r="C580" s="203"/>
      <c r="D580" s="149"/>
      <c r="E580" s="149"/>
      <c r="F580" s="149"/>
      <c r="G580" s="149"/>
      <c r="H580" s="149"/>
      <c r="I580" s="149"/>
      <c r="J580" s="149"/>
      <c r="K580" s="149"/>
      <c r="L580" s="149"/>
      <c r="M580" s="149"/>
      <c r="N580" s="149"/>
      <c r="O580" s="149"/>
      <c r="P580" s="149"/>
      <c r="Q580" s="150"/>
      <c r="R580" s="150"/>
      <c r="S580" s="150"/>
      <c r="T580" s="150"/>
      <c r="U580" s="150"/>
      <c r="V580" s="150"/>
      <c r="W580" s="150"/>
      <c r="X580" s="150"/>
      <c r="AC580" s="150"/>
      <c r="AD580" s="150"/>
      <c r="AE580" s="150"/>
      <c r="AF580" s="150"/>
      <c r="AG580" s="150"/>
    </row>
    <row r="581" spans="1:52" x14ac:dyDescent="0.25">
      <c r="A581" s="191"/>
    </row>
    <row r="582" spans="1:52" x14ac:dyDescent="0.25">
      <c r="A582" s="191"/>
    </row>
    <row r="583" spans="1:52" x14ac:dyDescent="0.25">
      <c r="B583" s="203"/>
      <c r="C583" s="203"/>
      <c r="D583" s="149"/>
      <c r="E583" s="149"/>
      <c r="F583" s="149"/>
      <c r="G583" s="149"/>
      <c r="H583" s="149"/>
      <c r="I583" s="149"/>
      <c r="J583" s="149"/>
      <c r="K583" s="149"/>
      <c r="L583" s="149"/>
      <c r="M583" s="149"/>
      <c r="N583" s="149"/>
      <c r="O583" s="149"/>
      <c r="P583" s="149"/>
      <c r="Q583" s="150"/>
      <c r="R583" s="150"/>
      <c r="S583" s="150"/>
      <c r="T583" s="150"/>
      <c r="U583" s="150"/>
      <c r="V583" s="150"/>
      <c r="W583" s="150"/>
      <c r="AG583" s="150"/>
    </row>
    <row r="584" spans="1:52" s="130" customFormat="1" ht="13.8" thickBot="1" x14ac:dyDescent="0.3">
      <c r="A584" s="196"/>
      <c r="B584" s="1726"/>
      <c r="C584" s="1726"/>
      <c r="D584" s="149"/>
      <c r="E584" s="149"/>
      <c r="F584" s="149"/>
      <c r="G584" s="149"/>
      <c r="H584" s="149"/>
      <c r="I584" s="149"/>
      <c r="J584" s="149"/>
      <c r="K584" s="149"/>
      <c r="L584" s="149"/>
      <c r="M584" s="149"/>
      <c r="N584" s="149"/>
      <c r="O584" s="149"/>
      <c r="P584" s="149"/>
      <c r="Q584" s="150"/>
      <c r="R584" s="150"/>
      <c r="S584" s="150"/>
      <c r="T584" s="150"/>
      <c r="U584" s="150"/>
      <c r="V584" s="150"/>
      <c r="W584" s="150"/>
      <c r="X584" s="109"/>
      <c r="Y584" s="109"/>
      <c r="Z584" s="109"/>
      <c r="AA584" s="109"/>
      <c r="AB584" s="109"/>
      <c r="AC584" s="109"/>
      <c r="AD584" s="109"/>
      <c r="AE584" s="109"/>
      <c r="AF584" s="109"/>
      <c r="AG584" s="150"/>
      <c r="AH584" s="109"/>
      <c r="AI584" s="109"/>
      <c r="AJ584" s="109"/>
      <c r="AK584" s="109"/>
      <c r="AL584" s="109"/>
      <c r="AM584" s="109"/>
      <c r="AN584" s="109"/>
      <c r="AO584" s="109"/>
      <c r="AP584" s="109"/>
      <c r="AQ584" s="109"/>
      <c r="AR584" s="109"/>
      <c r="AS584" s="109"/>
      <c r="AT584" s="109"/>
      <c r="AU584" s="109"/>
      <c r="AV584" s="109"/>
      <c r="AW584" s="109"/>
      <c r="AX584" s="109"/>
      <c r="AY584" s="109"/>
      <c r="AZ584" s="109"/>
    </row>
    <row r="585" spans="1:52" ht="16.2" customHeight="1" thickBot="1" x14ac:dyDescent="0.3">
      <c r="A585" s="153" t="s">
        <v>150</v>
      </c>
      <c r="C585" s="1711" t="str">
        <f>A605</f>
        <v>Space Heating - Residential</v>
      </c>
      <c r="D585" s="1712"/>
      <c r="E585" s="1712"/>
      <c r="F585" s="1712"/>
      <c r="G585" s="1712"/>
      <c r="H585" s="1727"/>
      <c r="I585" s="1728" t="str">
        <f>A606</f>
        <v>Space Heating - Commercial</v>
      </c>
      <c r="J585" s="1729"/>
      <c r="K585" s="1729"/>
      <c r="L585" s="1729"/>
      <c r="M585" s="1729"/>
      <c r="N585" s="1730"/>
      <c r="O585" s="1716" t="str">
        <f>A607</f>
        <v>Space Heating - Total</v>
      </c>
      <c r="P585" s="1717"/>
      <c r="Q585" s="1717"/>
      <c r="R585" s="1717"/>
      <c r="S585" s="1717"/>
      <c r="T585" s="1718"/>
      <c r="AG585" s="152"/>
    </row>
    <row r="586" spans="1:52" s="130" customFormat="1" ht="40.200000000000003" thickBot="1" x14ac:dyDescent="0.3">
      <c r="A586" s="153" t="s">
        <v>120</v>
      </c>
      <c r="B586" s="1307"/>
      <c r="C586" s="155" t="str">
        <f>A587</f>
        <v>Space Heating - Residential - Case 1 - Average</v>
      </c>
      <c r="D586" s="156" t="str">
        <f>A588</f>
        <v>Space Heating - Residential - Case 2 - High</v>
      </c>
      <c r="E586" s="156" t="str">
        <f>A589</f>
        <v>Space Heating - Residential - Case 3 - Low</v>
      </c>
      <c r="F586" s="156" t="str">
        <f>A590</f>
        <v>Space Heating - Residential - [Case 4]</v>
      </c>
      <c r="G586" s="156" t="str">
        <f>A591</f>
        <v>Space Heating - Residential - [Case 5]</v>
      </c>
      <c r="H586" s="214" t="str">
        <f>A592</f>
        <v>Space Heating - Residential - [Case 6]</v>
      </c>
      <c r="I586" s="155" t="str">
        <f>A593</f>
        <v>Space Heating - Commercial - Case 1 - Average</v>
      </c>
      <c r="J586" s="156" t="str">
        <f>A594</f>
        <v>Space Heating - Commercial - Case 2 - High</v>
      </c>
      <c r="K586" s="156" t="str">
        <f>A595</f>
        <v>Space Heating - Commercial - Case 3 - Low</v>
      </c>
      <c r="L586" s="156" t="str">
        <f>A596</f>
        <v>Space Heating - Commercial - [Case 4]</v>
      </c>
      <c r="M586" s="156" t="str">
        <f>A597</f>
        <v>Space Heating - Commercial - [Case 5]</v>
      </c>
      <c r="N586" s="214" t="str">
        <f>A598</f>
        <v>Space Heating - Commercial - [Case 6]</v>
      </c>
      <c r="O586" s="155" t="str">
        <f>A599</f>
        <v>Space Heating - Total - Case 1 - Average</v>
      </c>
      <c r="P586" s="156" t="str">
        <f>A600</f>
        <v>Space Heating - Total - Case 2 - High</v>
      </c>
      <c r="Q586" s="156" t="str">
        <f>A601</f>
        <v>Space Heating - Total - Case 3 - Low</v>
      </c>
      <c r="R586" s="156" t="str">
        <f>A602</f>
        <v>Space Heating - Total - [Case 4]</v>
      </c>
      <c r="S586" s="156" t="str">
        <f>A603</f>
        <v>Space Heating - Total - [Case 5]</v>
      </c>
      <c r="T586" s="214" t="str">
        <f>A604</f>
        <v>Space Heating - Total - [Case 6]</v>
      </c>
      <c r="U586" s="158" t="s">
        <v>121</v>
      </c>
      <c r="X586" s="109"/>
      <c r="Y586" s="109"/>
      <c r="Z586" s="109"/>
      <c r="AA586" s="109"/>
      <c r="AB586" s="109"/>
      <c r="AC586" s="109"/>
      <c r="AD586" s="109"/>
      <c r="AE586" s="109"/>
      <c r="AF586" s="109"/>
      <c r="AH586" s="109"/>
      <c r="AI586" s="109"/>
      <c r="AJ586" s="109"/>
      <c r="AK586" s="109"/>
      <c r="AL586" s="109"/>
      <c r="AM586" s="109"/>
      <c r="AN586" s="109"/>
      <c r="AO586" s="109"/>
      <c r="AP586" s="109"/>
      <c r="AQ586" s="109"/>
      <c r="AR586" s="109"/>
      <c r="AS586" s="109"/>
      <c r="AT586" s="109"/>
      <c r="AU586" s="109"/>
      <c r="AV586" s="109"/>
      <c r="AW586" s="109"/>
      <c r="AX586" s="109"/>
      <c r="AY586" s="109"/>
      <c r="AZ586" s="109"/>
    </row>
    <row r="587" spans="1:52" s="130" customFormat="1" ht="15.6" x14ac:dyDescent="0.25">
      <c r="A587" s="216" t="s">
        <v>168</v>
      </c>
      <c r="B587" s="160">
        <v>2012</v>
      </c>
      <c r="C587" s="1124">
        <f>HLOOKUP('[4]Advanced Controls'!$B$379,[4]TAM_Area!$C$598:$J$647,$B587-2010,FALSE)*'[4]Advanced Controls'!$L$90*'[4]Advanced Controls'!$L$101*10^6/10^9</f>
        <v>1034.644755048779</v>
      </c>
      <c r="D587" s="1125">
        <f>HLOOKUP('[4]Advanced Controls'!$B$379,[4]TAM_Area!$C$598:$J$647,$B587-2010,FALSE)*'[4]Advanced Controls'!$L$90*'[4]Advanced Controls'!$L$102*10^6/10^9</f>
        <v>1561.8930979600359</v>
      </c>
      <c r="E587" s="1125">
        <f>HLOOKUP('[4]Advanced Controls'!$B$379,[4]TAM_Area!$C$598:$J$647,$B587-2010,FALSE)*'[4]Advanced Controls'!$L$90*'[4]Advanced Controls'!$L$103*10^6/10^9</f>
        <v>507.39641213752219</v>
      </c>
      <c r="F587" s="1125"/>
      <c r="G587" s="1125"/>
      <c r="H587" s="1313"/>
      <c r="I587" s="1124">
        <f>HLOOKUP('[4]Advanced Controls'!$C$379,[4]TAM_Area!$K$598:$R$647,$B587-2010,FALSE)*'[4]Advanced Controls'!$L$68*'[4]Advanced Controls'!$L$79*10^6/10^9</f>
        <v>255.56609970486505</v>
      </c>
      <c r="J587" s="1125">
        <f>HLOOKUP('[4]Advanced Controls'!$C$379,[4]TAM_Area!$K$598:$R$647,$B587-2010,FALSE)*'[4]Advanced Controls'!$L$68*'[4]Advanced Controls'!$L$80*10^6/10^9</f>
        <v>392.24295673456908</v>
      </c>
      <c r="K587" s="1125">
        <f>HLOOKUP('[4]Advanced Controls'!$C$379,[4]TAM_Area!$K$598:$R$647,$B587-2010,FALSE)*'[4]Advanced Controls'!$L$68*'[4]Advanced Controls'!$L$81*10^6/10^9</f>
        <v>118.88924267516094</v>
      </c>
      <c r="L587" s="1125"/>
      <c r="M587" s="1131"/>
      <c r="N587" s="1313"/>
      <c r="O587" s="1327">
        <f>SUM(C587,I587)</f>
        <v>1290.2108547536441</v>
      </c>
      <c r="P587" s="1328">
        <f t="shared" ref="P587:Q615" si="16">SUM(D587,J587)</f>
        <v>1954.136054694605</v>
      </c>
      <c r="Q587" s="1328">
        <f t="shared" si="16"/>
        <v>626.28565481268311</v>
      </c>
      <c r="R587" s="1131"/>
      <c r="S587" s="1131"/>
      <c r="T587" s="1313"/>
      <c r="U587" s="220" t="s">
        <v>169</v>
      </c>
      <c r="V587" s="152"/>
      <c r="W587" s="152"/>
      <c r="X587" s="109"/>
      <c r="Y587" s="109"/>
      <c r="Z587" s="109"/>
      <c r="AA587" s="109"/>
      <c r="AB587" s="109"/>
      <c r="AC587" s="109"/>
      <c r="AD587" s="109"/>
      <c r="AE587" s="109"/>
      <c r="AF587" s="109"/>
      <c r="AH587" s="109"/>
      <c r="AI587" s="109"/>
      <c r="AJ587" s="109"/>
      <c r="AK587" s="109"/>
      <c r="AL587" s="109"/>
      <c r="AM587" s="109"/>
      <c r="AN587" s="109"/>
      <c r="AO587" s="109"/>
      <c r="AP587" s="109"/>
      <c r="AQ587" s="109"/>
      <c r="AR587" s="109"/>
      <c r="AS587" s="109"/>
      <c r="AT587" s="109"/>
      <c r="AU587" s="109"/>
      <c r="AV587" s="109"/>
      <c r="AW587" s="109"/>
      <c r="AX587" s="109"/>
      <c r="AY587" s="109"/>
      <c r="AZ587" s="109"/>
    </row>
    <row r="588" spans="1:52" s="130" customFormat="1" ht="15.6" x14ac:dyDescent="0.25">
      <c r="A588" s="221" t="s">
        <v>170</v>
      </c>
      <c r="B588" s="160">
        <v>2013</v>
      </c>
      <c r="C588" s="1208">
        <f>HLOOKUP('[4]Advanced Controls'!$B$379,[4]TAM_Area!$C$598:$J$647,$B588-2010,FALSE)*'[4]Advanced Controls'!$L$90*'[4]Advanced Controls'!$L$101*10^6/10^9</f>
        <v>1043.8874229957676</v>
      </c>
      <c r="D588" s="1314">
        <f>HLOOKUP('[4]Advanced Controls'!$B$379,[4]TAM_Area!$C$598:$J$647,$B588-2010,FALSE)*'[4]Advanced Controls'!$L$90*'[4]Advanced Controls'!$L$102*10^6/10^9</f>
        <v>1575.8457703170877</v>
      </c>
      <c r="E588" s="1314">
        <f>HLOOKUP('[4]Advanced Controls'!$B$379,[4]TAM_Area!$C$598:$J$647,$B588-2010,FALSE)*'[4]Advanced Controls'!$L$90*'[4]Advanced Controls'!$L$103*10^6/10^9</f>
        <v>511.92907567444735</v>
      </c>
      <c r="F588" s="1314"/>
      <c r="G588" s="1314"/>
      <c r="H588" s="1315"/>
      <c r="I588" s="1208">
        <f>HLOOKUP('[4]Advanced Controls'!$C$379,[4]TAM_Area!$K$598:$R$647,$B588-2010,FALSE)*'[4]Advanced Controls'!$L$68*'[4]Advanced Controls'!$L$79*10^6/10^9</f>
        <v>258.03065801870633</v>
      </c>
      <c r="J588" s="1314">
        <f>HLOOKUP('[4]Advanced Controls'!$C$379,[4]TAM_Area!$K$598:$R$647,$B588-2010,FALSE)*'[4]Advanced Controls'!$L$68*'[4]Advanced Controls'!$L$80*10^6/10^9</f>
        <v>396.02556186561839</v>
      </c>
      <c r="K588" s="1314">
        <f>HLOOKUP('[4]Advanced Controls'!$C$379,[4]TAM_Area!$K$598:$R$647,$B588-2010,FALSE)*'[4]Advanced Controls'!$L$68*'[4]Advanced Controls'!$L$81*10^6/10^9</f>
        <v>120.03575417179427</v>
      </c>
      <c r="L588" s="1314"/>
      <c r="M588" s="1316"/>
      <c r="N588" s="1315"/>
      <c r="O588" s="1329">
        <f t="shared" ref="O588:P635" si="17">SUM(C588,I588)</f>
        <v>1301.918081014474</v>
      </c>
      <c r="P588" s="1330">
        <f t="shared" si="16"/>
        <v>1971.8713321827061</v>
      </c>
      <c r="Q588" s="1330">
        <f t="shared" si="16"/>
        <v>631.96482984624163</v>
      </c>
      <c r="R588" s="1316"/>
      <c r="S588" s="1316"/>
      <c r="T588" s="1315"/>
      <c r="U588" s="220" t="s">
        <v>169</v>
      </c>
      <c r="V588" s="152"/>
      <c r="W588" s="152"/>
      <c r="X588" s="109"/>
      <c r="Y588" s="109"/>
      <c r="Z588" s="109"/>
      <c r="AA588" s="109"/>
      <c r="AB588" s="109"/>
      <c r="AC588" s="109"/>
      <c r="AD588" s="109"/>
      <c r="AE588" s="109"/>
      <c r="AF588" s="109"/>
      <c r="AH588" s="109"/>
      <c r="AI588" s="109"/>
      <c r="AJ588" s="109"/>
      <c r="AK588" s="109"/>
      <c r="AL588" s="109"/>
      <c r="AM588" s="109"/>
      <c r="AN588" s="109"/>
      <c r="AO588" s="109"/>
      <c r="AP588" s="109"/>
      <c r="AQ588" s="109"/>
      <c r="AR588" s="109"/>
      <c r="AS588" s="109"/>
      <c r="AT588" s="109"/>
      <c r="AU588" s="109"/>
      <c r="AV588" s="109"/>
      <c r="AW588" s="109"/>
      <c r="AX588" s="109"/>
      <c r="AY588" s="109"/>
      <c r="AZ588" s="109"/>
    </row>
    <row r="589" spans="1:52" s="130" customFormat="1" ht="15.6" x14ac:dyDescent="0.25">
      <c r="A589" s="221" t="s">
        <v>171</v>
      </c>
      <c r="B589" s="160">
        <v>2014</v>
      </c>
      <c r="C589" s="1208">
        <f>HLOOKUP('[4]Advanced Controls'!$B$379,[4]TAM_Area!$C$598:$J$647,$B589-2010,FALSE)*'[4]Advanced Controls'!$L$90*'[4]Advanced Controls'!$L$101*10^6/10^9</f>
        <v>1005.4919023962564</v>
      </c>
      <c r="D589" s="1314">
        <f>HLOOKUP('[4]Advanced Controls'!$B$379,[4]TAM_Area!$C$598:$J$647,$B589-2010,FALSE)*'[4]Advanced Controls'!$L$90*'[4]Advanced Controls'!$L$102*10^6/10^9</f>
        <v>1517.8841382454773</v>
      </c>
      <c r="E589" s="1314">
        <f>HLOOKUP('[4]Advanced Controls'!$B$379,[4]TAM_Area!$C$598:$J$647,$B589-2010,FALSE)*'[4]Advanced Controls'!$L$90*'[4]Advanced Controls'!$L$103*10^6/10^9</f>
        <v>493.0996665470355</v>
      </c>
      <c r="F589" s="1314"/>
      <c r="G589" s="1314"/>
      <c r="H589" s="1315"/>
      <c r="I589" s="1208">
        <f>HLOOKUP('[4]Advanced Controls'!$C$379,[4]TAM_Area!$K$598:$R$647,$B589-2010,FALSE)*'[4]Advanced Controls'!$L$68*'[4]Advanced Controls'!$L$79*10^6/10^9</f>
        <v>325.20017694610453</v>
      </c>
      <c r="J589" s="1314">
        <f>HLOOKUP('[4]Advanced Controls'!$C$379,[4]TAM_Area!$K$598:$R$647,$B589-2010,FALSE)*'[4]Advanced Controls'!$L$68*'[4]Advanced Controls'!$L$80*10^6/10^9</f>
        <v>499.11736761351409</v>
      </c>
      <c r="K589" s="1314">
        <f>HLOOKUP('[4]Advanced Controls'!$C$379,[4]TAM_Area!$K$598:$R$647,$B589-2010,FALSE)*'[4]Advanced Controls'!$L$68*'[4]Advanced Controls'!$L$81*10^6/10^9</f>
        <v>151.28298627869506</v>
      </c>
      <c r="L589" s="1314"/>
      <c r="M589" s="1316"/>
      <c r="N589" s="1315"/>
      <c r="O589" s="1329">
        <f t="shared" si="17"/>
        <v>1330.692079342361</v>
      </c>
      <c r="P589" s="1330">
        <f t="shared" si="16"/>
        <v>2017.0015058589913</v>
      </c>
      <c r="Q589" s="1330">
        <f t="shared" si="16"/>
        <v>644.38265282573059</v>
      </c>
      <c r="R589" s="1316"/>
      <c r="S589" s="1316"/>
      <c r="T589" s="1315"/>
      <c r="U589" s="220" t="s">
        <v>169</v>
      </c>
      <c r="V589" s="152"/>
      <c r="W589" s="152"/>
      <c r="X589" s="109"/>
      <c r="Y589" s="109"/>
      <c r="Z589" s="109"/>
      <c r="AA589" s="109"/>
      <c r="AB589" s="109"/>
      <c r="AC589" s="109"/>
      <c r="AD589" s="109"/>
      <c r="AE589" s="109"/>
      <c r="AF589" s="109"/>
      <c r="AH589" s="109"/>
      <c r="AI589" s="109"/>
      <c r="AJ589" s="109"/>
      <c r="AK589" s="109"/>
      <c r="AL589" s="109"/>
      <c r="AM589" s="109"/>
      <c r="AN589" s="109"/>
      <c r="AO589" s="109"/>
      <c r="AP589" s="109"/>
      <c r="AQ589" s="109"/>
      <c r="AR589" s="109"/>
      <c r="AS589" s="109"/>
      <c r="AT589" s="109"/>
      <c r="AU589" s="109"/>
      <c r="AV589" s="109"/>
      <c r="AW589" s="109"/>
      <c r="AX589" s="109"/>
      <c r="AY589" s="109"/>
      <c r="AZ589" s="109"/>
    </row>
    <row r="590" spans="1:52" s="130" customFormat="1" ht="15" x14ac:dyDescent="0.25">
      <c r="A590" s="221" t="s">
        <v>172</v>
      </c>
      <c r="B590" s="160">
        <v>2015</v>
      </c>
      <c r="C590" s="1163">
        <f>HLOOKUP('[4]Advanced Controls'!$B$379,[4]TAM_Area!$C$598:$J$647,$B590-2010,FALSE)*'[4]Advanced Controls'!$L$90*'[4]Advanced Controls'!$L$101*10^6/10^9</f>
        <v>1013.0091904379996</v>
      </c>
      <c r="D590" s="1164">
        <f>HLOOKUP('[4]Advanced Controls'!$B$379,[4]TAM_Area!$C$598:$J$647,$B590-2010,FALSE)*'[4]Advanced Controls'!$L$90*'[4]Advanced Controls'!$L$102*10^6/10^9</f>
        <v>1529.2321881442299</v>
      </c>
      <c r="E590" s="1164">
        <f>HLOOKUP('[4]Advanced Controls'!$B$379,[4]TAM_Area!$C$598:$J$647,$B590-2010,FALSE)*'[4]Advanced Controls'!$L$90*'[4]Advanced Controls'!$L$103*10^6/10^9</f>
        <v>496.78619273176929</v>
      </c>
      <c r="F590" s="1164"/>
      <c r="G590" s="1164"/>
      <c r="H590" s="1318"/>
      <c r="I590" s="1319">
        <f>HLOOKUP('[4]Advanced Controls'!$C$379,[4]TAM_Area!$K$598:$R$647,$B590-2010,FALSE)*'[4]Advanced Controls'!$L$68*'[4]Advanced Controls'!$L$79*10^6/10^9</f>
        <v>329.6301900801123</v>
      </c>
      <c r="J590" s="1320">
        <f>HLOOKUP('[4]Advanced Controls'!$C$379,[4]TAM_Area!$K$598:$R$647,$B590-2010,FALSE)*'[4]Advanced Controls'!$L$68*'[4]Advanced Controls'!$L$80*10^6/10^9</f>
        <v>505.91655362473711</v>
      </c>
      <c r="K590" s="1320">
        <f>HLOOKUP('[4]Advanced Controls'!$C$379,[4]TAM_Area!$K$598:$R$647,$B590-2010,FALSE)*'[4]Advanced Controls'!$L$68*'[4]Advanced Controls'!$L$81*10^6/10^9</f>
        <v>153.34382653548741</v>
      </c>
      <c r="L590" s="1320"/>
      <c r="M590" s="1171"/>
      <c r="N590" s="1321"/>
      <c r="O590" s="1331">
        <f t="shared" si="17"/>
        <v>1342.6393805181119</v>
      </c>
      <c r="P590" s="1332">
        <f t="shared" si="16"/>
        <v>2035.1487417689671</v>
      </c>
      <c r="Q590" s="1332">
        <f t="shared" si="16"/>
        <v>650.13001926725667</v>
      </c>
      <c r="R590" s="1177"/>
      <c r="S590" s="1177"/>
      <c r="T590" s="1322"/>
      <c r="U590" s="220" t="s">
        <v>169</v>
      </c>
      <c r="V590" s="152"/>
      <c r="W590" s="152"/>
      <c r="X590" s="109"/>
      <c r="Y590" s="109"/>
      <c r="Z590" s="109"/>
      <c r="AA590" s="109"/>
      <c r="AB590" s="109"/>
      <c r="AC590" s="109"/>
      <c r="AD590" s="109"/>
      <c r="AE590" s="109"/>
      <c r="AF590" s="109"/>
      <c r="AH590" s="109"/>
      <c r="AI590" s="109"/>
      <c r="AJ590" s="109"/>
      <c r="AK590" s="109"/>
      <c r="AL590" s="109"/>
      <c r="AM590" s="109"/>
      <c r="AN590" s="109"/>
      <c r="AO590" s="109"/>
      <c r="AP590" s="109"/>
      <c r="AQ590" s="109"/>
      <c r="AR590" s="109"/>
      <c r="AS590" s="109"/>
      <c r="AT590" s="109"/>
      <c r="AU590" s="109"/>
      <c r="AV590" s="109"/>
      <c r="AW590" s="109"/>
      <c r="AX590" s="109"/>
      <c r="AY590" s="109"/>
      <c r="AZ590" s="109"/>
    </row>
    <row r="591" spans="1:52" s="130" customFormat="1" ht="15" x14ac:dyDescent="0.25">
      <c r="A591" s="221" t="s">
        <v>173</v>
      </c>
      <c r="B591" s="160">
        <v>2016</v>
      </c>
      <c r="C591" s="1163">
        <f>HLOOKUP('[4]Advanced Controls'!$B$379,[4]TAM_Area!$C$598:$J$647,$B591-2010,FALSE)*'[4]Advanced Controls'!$L$90*'[4]Advanced Controls'!$L$101*10^6/10^9</f>
        <v>1020.260818746654</v>
      </c>
      <c r="D591" s="1164">
        <f>HLOOKUP('[4]Advanced Controls'!$B$379,[4]TAM_Area!$C$598:$J$647,$B591-2010,FALSE)*'[4]Advanced Controls'!$L$90*'[4]Advanced Controls'!$L$102*10^6/10^9</f>
        <v>1540.1791998107849</v>
      </c>
      <c r="E591" s="1164">
        <f>HLOOKUP('[4]Advanced Controls'!$B$379,[4]TAM_Area!$C$598:$J$647,$B591-2010,FALSE)*'[4]Advanced Controls'!$L$90*'[4]Advanced Controls'!$L$103*10^6/10^9</f>
        <v>500.3424376825231</v>
      </c>
      <c r="F591" s="1164"/>
      <c r="G591" s="1164"/>
      <c r="H591" s="1318"/>
      <c r="I591" s="1319">
        <f>HLOOKUP('[4]Advanced Controls'!$C$379,[4]TAM_Area!$K$598:$R$647,$B591-2010,FALSE)*'[4]Advanced Controls'!$L$68*'[4]Advanced Controls'!$L$79*10^6/10^9</f>
        <v>334.04767352456065</v>
      </c>
      <c r="J591" s="1320">
        <f>HLOOKUP('[4]Advanced Controls'!$C$379,[4]TAM_Area!$K$598:$R$647,$B591-2010,FALSE)*'[4]Advanced Controls'!$L$68*'[4]Advanced Controls'!$L$80*10^6/10^9</f>
        <v>512.69650906318316</v>
      </c>
      <c r="K591" s="1320">
        <f>HLOOKUP('[4]Advanced Controls'!$C$379,[4]TAM_Area!$K$598:$R$647,$B591-2010,FALSE)*'[4]Advanced Controls'!$L$68*'[4]Advanced Controls'!$L$81*10^6/10^9</f>
        <v>155.39883798593809</v>
      </c>
      <c r="L591" s="1320"/>
      <c r="M591" s="1171"/>
      <c r="N591" s="1321"/>
      <c r="O591" s="1331">
        <f t="shared" si="17"/>
        <v>1354.3084922712146</v>
      </c>
      <c r="P591" s="1332">
        <f t="shared" si="16"/>
        <v>2052.8757088739681</v>
      </c>
      <c r="Q591" s="1332">
        <f t="shared" si="16"/>
        <v>655.74127566846118</v>
      </c>
      <c r="R591" s="1177"/>
      <c r="S591" s="1177"/>
      <c r="T591" s="1322"/>
      <c r="U591" s="220" t="s">
        <v>169</v>
      </c>
      <c r="V591" s="152"/>
      <c r="W591" s="152"/>
      <c r="X591" s="109"/>
      <c r="Y591" s="109"/>
      <c r="Z591" s="109"/>
      <c r="AA591" s="109"/>
      <c r="AB591" s="109"/>
      <c r="AC591" s="109"/>
      <c r="AD591" s="109"/>
      <c r="AE591" s="109"/>
      <c r="AF591" s="109"/>
      <c r="AH591" s="109"/>
      <c r="AI591" s="109"/>
      <c r="AJ591" s="109"/>
      <c r="AK591" s="109"/>
      <c r="AL591" s="109"/>
      <c r="AM591" s="109"/>
      <c r="AN591" s="109"/>
      <c r="AO591" s="109"/>
      <c r="AP591" s="109"/>
      <c r="AQ591" s="109"/>
      <c r="AR591" s="109"/>
      <c r="AS591" s="109"/>
      <c r="AT591" s="109"/>
      <c r="AU591" s="109"/>
      <c r="AV591" s="109"/>
      <c r="AW591" s="109"/>
      <c r="AX591" s="109"/>
      <c r="AY591" s="109"/>
      <c r="AZ591" s="109"/>
    </row>
    <row r="592" spans="1:52" s="130" customFormat="1" ht="15.6" thickBot="1" x14ac:dyDescent="0.3">
      <c r="A592" s="228" t="s">
        <v>174</v>
      </c>
      <c r="B592" s="160">
        <v>2017</v>
      </c>
      <c r="C592" s="1163">
        <f>HLOOKUP('[4]Advanced Controls'!$B$379,[4]TAM_Area!$C$598:$J$647,$B592-2010,FALSE)*'[4]Advanced Controls'!$L$90*'[4]Advanced Controls'!$L$101*10^6/10^9</f>
        <v>1027.2549133962787</v>
      </c>
      <c r="D592" s="1164">
        <f>HLOOKUP('[4]Advanced Controls'!$B$379,[4]TAM_Area!$C$598:$J$647,$B592-2010,FALSE)*'[4]Advanced Controls'!$L$90*'[4]Advanced Controls'!$L$102*10^6/10^9</f>
        <v>1550.7374403145154</v>
      </c>
      <c r="E592" s="1164">
        <f>HLOOKUP('[4]Advanced Controls'!$B$379,[4]TAM_Area!$C$598:$J$647,$B592-2010,FALSE)*'[4]Advanced Controls'!$L$90*'[4]Advanced Controls'!$L$103*10^6/10^9</f>
        <v>503.77238647804234</v>
      </c>
      <c r="F592" s="1164"/>
      <c r="G592" s="1164"/>
      <c r="H592" s="1318"/>
      <c r="I592" s="1319">
        <f>HLOOKUP('[4]Advanced Controls'!$C$379,[4]TAM_Area!$K$598:$R$647,$B592-2010,FALSE)*'[4]Advanced Controls'!$L$68*'[4]Advanced Controls'!$L$79*10^6/10^9</f>
        <v>338.45793144238684</v>
      </c>
      <c r="J592" s="1320">
        <f>HLOOKUP('[4]Advanced Controls'!$C$379,[4]TAM_Area!$K$598:$R$647,$B592-2010,FALSE)*'[4]Advanced Controls'!$L$68*'[4]Advanced Controls'!$L$80*10^6/10^9</f>
        <v>519.46537476034689</v>
      </c>
      <c r="K592" s="1320">
        <f>HLOOKUP('[4]Advanced Controls'!$C$379,[4]TAM_Area!$K$598:$R$647,$B592-2010,FALSE)*'[4]Advanced Controls'!$L$68*'[4]Advanced Controls'!$L$81*10^6/10^9</f>
        <v>157.45048812442676</v>
      </c>
      <c r="L592" s="1320"/>
      <c r="M592" s="1171"/>
      <c r="N592" s="1321"/>
      <c r="O592" s="1331">
        <f t="shared" si="17"/>
        <v>1365.7128448386654</v>
      </c>
      <c r="P592" s="1332">
        <f t="shared" si="16"/>
        <v>2070.2028150748624</v>
      </c>
      <c r="Q592" s="1332">
        <f t="shared" si="16"/>
        <v>661.22287460246912</v>
      </c>
      <c r="R592" s="1177"/>
      <c r="S592" s="1177"/>
      <c r="T592" s="1322"/>
      <c r="U592" s="220" t="s">
        <v>169</v>
      </c>
      <c r="V592" s="152"/>
      <c r="W592" s="152"/>
      <c r="X592" s="109"/>
      <c r="Y592" s="109"/>
      <c r="Z592" s="109"/>
      <c r="AA592" s="109"/>
      <c r="AB592" s="109"/>
      <c r="AC592" s="109"/>
      <c r="AD592" s="109"/>
      <c r="AE592" s="109"/>
      <c r="AF592" s="109"/>
      <c r="AH592" s="109"/>
      <c r="AI592" s="109"/>
      <c r="AJ592" s="109"/>
      <c r="AK592" s="109"/>
      <c r="AL592" s="109"/>
      <c r="AM592" s="109"/>
      <c r="AN592" s="109"/>
      <c r="AO592" s="109"/>
      <c r="AP592" s="109"/>
      <c r="AQ592" s="109"/>
      <c r="AR592" s="109"/>
      <c r="AS592" s="109"/>
      <c r="AT592" s="109"/>
      <c r="AU592" s="109"/>
      <c r="AV592" s="109"/>
      <c r="AW592" s="109"/>
      <c r="AX592" s="109"/>
      <c r="AY592" s="109"/>
      <c r="AZ592" s="109"/>
    </row>
    <row r="593" spans="1:52" s="130" customFormat="1" ht="15" x14ac:dyDescent="0.25">
      <c r="A593" s="216" t="s">
        <v>175</v>
      </c>
      <c r="B593" s="160">
        <v>2018</v>
      </c>
      <c r="C593" s="1163">
        <f>HLOOKUP('[4]Advanced Controls'!$B$379,[4]TAM_Area!$C$598:$J$647,$B593-2010,FALSE)*'[4]Advanced Controls'!$L$90*'[4]Advanced Controls'!$L$101*10^6/10^9</f>
        <v>1034.0337367044278</v>
      </c>
      <c r="D593" s="1164">
        <f>HLOOKUP('[4]Advanced Controls'!$B$379,[4]TAM_Area!$C$598:$J$647,$B593-2010,FALSE)*'[4]Advanced Controls'!$L$90*'[4]Advanced Controls'!$L$102*10^6/10^9</f>
        <v>1560.970708579418</v>
      </c>
      <c r="E593" s="1164">
        <f>HLOOKUP('[4]Advanced Controls'!$B$379,[4]TAM_Area!$C$598:$J$647,$B593-2010,FALSE)*'[4]Advanced Controls'!$L$90*'[4]Advanced Controls'!$L$103*10^6/10^9</f>
        <v>507.0967648294378</v>
      </c>
      <c r="F593" s="1164"/>
      <c r="G593" s="1164"/>
      <c r="H593" s="1318"/>
      <c r="I593" s="1319">
        <f>HLOOKUP('[4]Advanced Controls'!$C$379,[4]TAM_Area!$K$598:$R$647,$B593-2010,FALSE)*'[4]Advanced Controls'!$L$68*'[4]Advanced Controls'!$L$79*10^6/10^9</f>
        <v>342.87500288413793</v>
      </c>
      <c r="J593" s="1320">
        <f>HLOOKUP('[4]Advanced Controls'!$C$379,[4]TAM_Area!$K$598:$R$647,$B593-2010,FALSE)*'[4]Advanced Controls'!$L$68*'[4]Advanced Controls'!$L$80*10^6/10^9</f>
        <v>526.24469785688086</v>
      </c>
      <c r="K593" s="1320">
        <f>HLOOKUP('[4]Advanced Controls'!$C$379,[4]TAM_Area!$K$598:$R$647,$B593-2010,FALSE)*'[4]Advanced Controls'!$L$68*'[4]Advanced Controls'!$L$81*10^6/10^9</f>
        <v>159.50530791139508</v>
      </c>
      <c r="L593" s="1320"/>
      <c r="M593" s="1171"/>
      <c r="N593" s="1321"/>
      <c r="O593" s="1331">
        <f t="shared" si="17"/>
        <v>1376.9087395885658</v>
      </c>
      <c r="P593" s="1332">
        <f t="shared" si="16"/>
        <v>2087.215406436299</v>
      </c>
      <c r="Q593" s="1332">
        <f t="shared" si="16"/>
        <v>666.60207274083291</v>
      </c>
      <c r="R593" s="1177"/>
      <c r="S593" s="1177"/>
      <c r="T593" s="1322"/>
      <c r="U593" s="220" t="s">
        <v>169</v>
      </c>
      <c r="V593" s="152"/>
      <c r="W593" s="152"/>
      <c r="X593" s="109"/>
      <c r="Y593" s="109"/>
      <c r="Z593" s="109"/>
      <c r="AA593" s="109"/>
      <c r="AB593" s="109"/>
      <c r="AC593" s="109"/>
      <c r="AD593" s="109"/>
      <c r="AE593" s="109"/>
      <c r="AF593" s="109"/>
      <c r="AH593" s="109"/>
      <c r="AI593" s="109"/>
      <c r="AJ593" s="109"/>
      <c r="AK593" s="109"/>
      <c r="AL593" s="109"/>
      <c r="AM593" s="109"/>
      <c r="AN593" s="109"/>
      <c r="AO593" s="109"/>
      <c r="AP593" s="109"/>
      <c r="AQ593" s="109"/>
      <c r="AR593" s="109"/>
      <c r="AS593" s="109"/>
      <c r="AT593" s="109"/>
      <c r="AU593" s="109"/>
      <c r="AV593" s="109"/>
      <c r="AW593" s="109"/>
      <c r="AX593" s="109"/>
      <c r="AY593" s="109"/>
      <c r="AZ593" s="109"/>
    </row>
    <row r="594" spans="1:52" s="130" customFormat="1" ht="15" x14ac:dyDescent="0.25">
      <c r="A594" s="221" t="s">
        <v>176</v>
      </c>
      <c r="B594" s="160">
        <v>2019</v>
      </c>
      <c r="C594" s="1163">
        <f>HLOOKUP('[4]Advanced Controls'!$B$379,[4]TAM_Area!$C$598:$J$647,$B594-2010,FALSE)*'[4]Advanced Controls'!$L$90*'[4]Advanced Controls'!$L$101*10^6/10^9</f>
        <v>1040.655755061335</v>
      </c>
      <c r="D594" s="1164">
        <f>HLOOKUP('[4]Advanced Controls'!$B$379,[4]TAM_Area!$C$598:$J$647,$B594-2010,FALSE)*'[4]Advanced Controls'!$L$90*'[4]Advanced Controls'!$L$102*10^6/10^9</f>
        <v>1570.9672650938617</v>
      </c>
      <c r="E594" s="1164">
        <f>HLOOKUP('[4]Advanced Controls'!$B$379,[4]TAM_Area!$C$598:$J$647,$B594-2010,FALSE)*'[4]Advanced Controls'!$L$90*'[4]Advanced Controls'!$L$103*10^6/10^9</f>
        <v>510.34424502880836</v>
      </c>
      <c r="F594" s="1164"/>
      <c r="G594" s="1164"/>
      <c r="H594" s="1318"/>
      <c r="I594" s="1319">
        <f>HLOOKUP('[4]Advanced Controls'!$C$379,[4]TAM_Area!$K$598:$R$647,$B594-2010,FALSE)*'[4]Advanced Controls'!$L$68*'[4]Advanced Controls'!$L$79*10^6/10^9</f>
        <v>347.32103510031732</v>
      </c>
      <c r="J594" s="1320">
        <f>HLOOKUP('[4]Advanced Controls'!$C$379,[4]TAM_Area!$K$598:$R$647,$B594-2010,FALSE)*'[4]Advanced Controls'!$L$68*'[4]Advanced Controls'!$L$80*10^6/10^9</f>
        <v>533.06846996212198</v>
      </c>
      <c r="K594" s="1320">
        <f>HLOOKUP('[4]Advanced Controls'!$C$379,[4]TAM_Area!$K$598:$R$647,$B594-2010,FALSE)*'[4]Advanced Controls'!$L$68*'[4]Advanced Controls'!$L$81*10^6/10^9</f>
        <v>161.57360023851263</v>
      </c>
      <c r="L594" s="1320"/>
      <c r="M594" s="1171"/>
      <c r="N594" s="1321"/>
      <c r="O594" s="1331">
        <f t="shared" si="17"/>
        <v>1387.9767901616524</v>
      </c>
      <c r="P594" s="1332">
        <f t="shared" si="16"/>
        <v>2104.0357350559834</v>
      </c>
      <c r="Q594" s="1332">
        <f t="shared" si="16"/>
        <v>671.91784526732101</v>
      </c>
      <c r="R594" s="1177"/>
      <c r="S594" s="1177"/>
      <c r="T594" s="1322"/>
      <c r="U594" s="220" t="s">
        <v>169</v>
      </c>
      <c r="V594" s="152"/>
      <c r="W594" s="152"/>
      <c r="X594" s="109"/>
      <c r="Y594" s="109"/>
      <c r="Z594" s="109"/>
      <c r="AA594" s="109"/>
      <c r="AB594" s="109"/>
      <c r="AC594" s="109"/>
      <c r="AD594" s="109"/>
      <c r="AE594" s="109"/>
      <c r="AF594" s="109"/>
      <c r="AH594" s="109"/>
      <c r="AI594" s="109"/>
      <c r="AJ594" s="109"/>
      <c r="AK594" s="109"/>
      <c r="AL594" s="109"/>
      <c r="AM594" s="109"/>
      <c r="AN594" s="109"/>
      <c r="AO594" s="109"/>
      <c r="AP594" s="109"/>
      <c r="AQ594" s="109"/>
      <c r="AR594" s="109"/>
      <c r="AS594" s="109"/>
      <c r="AT594" s="109"/>
      <c r="AU594" s="109"/>
      <c r="AV594" s="109"/>
      <c r="AW594" s="109"/>
      <c r="AX594" s="109"/>
      <c r="AY594" s="109"/>
      <c r="AZ594" s="109"/>
    </row>
    <row r="595" spans="1:52" s="130" customFormat="1" ht="15" x14ac:dyDescent="0.25">
      <c r="A595" s="221" t="s">
        <v>177</v>
      </c>
      <c r="B595" s="160">
        <v>2020</v>
      </c>
      <c r="C595" s="1163">
        <f>HLOOKUP('[4]Advanced Controls'!$B$379,[4]TAM_Area!$C$598:$J$647,$B595-2010,FALSE)*'[4]Advanced Controls'!$L$90*'[4]Advanced Controls'!$L$101*10^6/10^9</f>
        <v>1047.1692606551471</v>
      </c>
      <c r="D595" s="1164">
        <f>HLOOKUP('[4]Advanced Controls'!$B$379,[4]TAM_Area!$C$598:$J$647,$B595-2010,FALSE)*'[4]Advanced Controls'!$L$90*'[4]Advanced Controls'!$L$102*10^6/10^9</f>
        <v>1580.8000114358849</v>
      </c>
      <c r="E595" s="1164">
        <f>HLOOKUP('[4]Advanced Controls'!$B$379,[4]TAM_Area!$C$598:$J$647,$B595-2010,FALSE)*'[4]Advanced Controls'!$L$90*'[4]Advanced Controls'!$L$103*10^6/10^9</f>
        <v>513.53850987440956</v>
      </c>
      <c r="F595" s="1164"/>
      <c r="G595" s="1164"/>
      <c r="H595" s="1318"/>
      <c r="I595" s="1319">
        <f>HLOOKUP('[4]Advanced Controls'!$C$379,[4]TAM_Area!$K$598:$R$647,$B595-2010,FALSE)*'[4]Advanced Controls'!$L$68*'[4]Advanced Controls'!$L$79*10^6/10^9</f>
        <v>351.8460198593063</v>
      </c>
      <c r="J595" s="1320">
        <f>HLOOKUP('[4]Advanced Controls'!$C$379,[4]TAM_Area!$K$598:$R$647,$B595-2010,FALSE)*'[4]Advanced Controls'!$L$68*'[4]Advanced Controls'!$L$80*10^6/10^9</f>
        <v>540.01341846309447</v>
      </c>
      <c r="K595" s="1320">
        <f>HLOOKUP('[4]Advanced Controls'!$C$379,[4]TAM_Area!$K$598:$R$647,$B595-2010,FALSE)*'[4]Advanced Controls'!$L$68*'[4]Advanced Controls'!$L$81*10^6/10^9</f>
        <v>163.67862125551807</v>
      </c>
      <c r="L595" s="1320"/>
      <c r="M595" s="1171"/>
      <c r="N595" s="1321"/>
      <c r="O595" s="1331">
        <f t="shared" si="17"/>
        <v>1399.0152805144535</v>
      </c>
      <c r="P595" s="1332">
        <f t="shared" si="16"/>
        <v>2120.8134298989794</v>
      </c>
      <c r="Q595" s="1332">
        <f t="shared" si="16"/>
        <v>677.21713112992757</v>
      </c>
      <c r="R595" s="1177"/>
      <c r="S595" s="1177"/>
      <c r="T595" s="1322"/>
      <c r="U595" s="220" t="s">
        <v>169</v>
      </c>
      <c r="V595" s="152"/>
      <c r="W595" s="152"/>
      <c r="X595" s="109"/>
      <c r="Y595" s="109"/>
      <c r="Z595" s="109"/>
      <c r="AA595" s="109"/>
      <c r="AB595" s="109"/>
      <c r="AC595" s="109"/>
      <c r="AD595" s="109"/>
      <c r="AE595" s="109"/>
      <c r="AF595" s="109"/>
      <c r="AH595" s="109"/>
      <c r="AI595" s="109"/>
      <c r="AJ595" s="109"/>
      <c r="AK595" s="109"/>
      <c r="AL595" s="109"/>
      <c r="AM595" s="109"/>
      <c r="AN595" s="109"/>
      <c r="AO595" s="109"/>
      <c r="AP595" s="109"/>
      <c r="AQ595" s="109"/>
      <c r="AR595" s="109"/>
      <c r="AS595" s="109"/>
      <c r="AT595" s="109"/>
      <c r="AU595" s="109"/>
      <c r="AV595" s="109"/>
      <c r="AW595" s="109"/>
      <c r="AX595" s="109"/>
      <c r="AY595" s="109"/>
      <c r="AZ595" s="109"/>
    </row>
    <row r="596" spans="1:52" s="130" customFormat="1" ht="15" x14ac:dyDescent="0.25">
      <c r="A596" s="221" t="s">
        <v>178</v>
      </c>
      <c r="B596" s="160">
        <v>2021</v>
      </c>
      <c r="C596" s="1163">
        <f>HLOOKUP('[4]Advanced Controls'!$B$379,[4]TAM_Area!$C$598:$J$647,$B596-2010,FALSE)*'[4]Advanced Controls'!$L$90*'[4]Advanced Controls'!$L$101*10^6/10^9</f>
        <v>1052.3081930974156</v>
      </c>
      <c r="D596" s="1164">
        <f>HLOOKUP('[4]Advanced Controls'!$B$379,[4]TAM_Area!$C$598:$J$647,$B596-2010,FALSE)*'[4]Advanced Controls'!$L$90*'[4]Advanced Controls'!$L$102*10^6/10^9</f>
        <v>1588.5577109489739</v>
      </c>
      <c r="E596" s="1164">
        <f>HLOOKUP('[4]Advanced Controls'!$B$379,[4]TAM_Area!$C$598:$J$647,$B596-2010,FALSE)*'[4]Advanced Controls'!$L$90*'[4]Advanced Controls'!$L$103*10^6/10^9</f>
        <v>516.05867524585744</v>
      </c>
      <c r="F596" s="1164"/>
      <c r="G596" s="1164"/>
      <c r="H596" s="1318"/>
      <c r="I596" s="1319">
        <f>HLOOKUP('[4]Advanced Controls'!$C$379,[4]TAM_Area!$K$598:$R$647,$B596-2010,FALSE)*'[4]Advanced Controls'!$L$68*'[4]Advanced Controls'!$L$79*10^6/10^9</f>
        <v>355.92670471703616</v>
      </c>
      <c r="J596" s="1320">
        <f>HLOOKUP('[4]Advanced Controls'!$C$379,[4]TAM_Area!$K$598:$R$647,$B596-2010,FALSE)*'[4]Advanced Controls'!$L$68*'[4]Advanced Controls'!$L$80*10^6/10^9</f>
        <v>546.27645528975654</v>
      </c>
      <c r="K596" s="1320">
        <f>HLOOKUP('[4]Advanced Controls'!$C$379,[4]TAM_Area!$K$598:$R$647,$B596-2010,FALSE)*'[4]Advanced Controls'!$L$68*'[4]Advanced Controls'!$L$81*10^6/10^9</f>
        <v>165.57695414431572</v>
      </c>
      <c r="L596" s="1320"/>
      <c r="M596" s="1171"/>
      <c r="N596" s="1321"/>
      <c r="O596" s="1331">
        <f t="shared" si="17"/>
        <v>1408.2348978144519</v>
      </c>
      <c r="P596" s="1332">
        <f t="shared" si="16"/>
        <v>2134.8341662387302</v>
      </c>
      <c r="Q596" s="1332">
        <f t="shared" si="16"/>
        <v>681.63562939017311</v>
      </c>
      <c r="R596" s="1177"/>
      <c r="S596" s="1177"/>
      <c r="T596" s="1322"/>
      <c r="U596" s="220" t="s">
        <v>169</v>
      </c>
      <c r="V596" s="152"/>
      <c r="W596" s="152"/>
      <c r="X596" s="109"/>
      <c r="Y596" s="109"/>
      <c r="Z596" s="109"/>
      <c r="AA596" s="109"/>
      <c r="AB596" s="109"/>
      <c r="AC596" s="109"/>
      <c r="AD596" s="109"/>
      <c r="AE596" s="109"/>
      <c r="AF596" s="109"/>
      <c r="AH596" s="109"/>
      <c r="AI596" s="109"/>
      <c r="AJ596" s="109"/>
      <c r="AK596" s="109"/>
      <c r="AL596" s="109"/>
      <c r="AM596" s="109"/>
      <c r="AN596" s="109"/>
      <c r="AO596" s="109"/>
      <c r="AP596" s="109"/>
      <c r="AQ596" s="109"/>
      <c r="AR596" s="109"/>
      <c r="AS596" s="109"/>
      <c r="AT596" s="109"/>
      <c r="AU596" s="109"/>
      <c r="AV596" s="109"/>
      <c r="AW596" s="109"/>
      <c r="AX596" s="109"/>
      <c r="AY596" s="109"/>
      <c r="AZ596" s="109"/>
    </row>
    <row r="597" spans="1:52" ht="15" x14ac:dyDescent="0.25">
      <c r="A597" s="221" t="s">
        <v>179</v>
      </c>
      <c r="B597" s="160">
        <v>2022</v>
      </c>
      <c r="C597" s="1163">
        <f>HLOOKUP('[4]Advanced Controls'!$B$379,[4]TAM_Area!$C$598:$J$647,$B597-2010,FALSE)*'[4]Advanced Controls'!$L$90*'[4]Advanced Controls'!$L$101*10^6/10^9</f>
        <v>1057.1140331535112</v>
      </c>
      <c r="D597" s="1164">
        <f>HLOOKUP('[4]Advanced Controls'!$B$379,[4]TAM_Area!$C$598:$J$647,$B597-2010,FALSE)*'[4]Advanced Controls'!$L$90*'[4]Advanced Controls'!$L$102*10^6/10^9</f>
        <v>1595.8125763285036</v>
      </c>
      <c r="E597" s="1164">
        <f>HLOOKUP('[4]Advanced Controls'!$B$379,[4]TAM_Area!$C$598:$J$647,$B597-2010,FALSE)*'[4]Advanced Controls'!$L$90*'[4]Advanced Controls'!$L$103*10^6/10^9</f>
        <v>518.41548997851874</v>
      </c>
      <c r="F597" s="1164"/>
      <c r="G597" s="1164"/>
      <c r="H597" s="1318"/>
      <c r="I597" s="1319">
        <f>HLOOKUP('[4]Advanced Controls'!$C$379,[4]TAM_Area!$K$598:$R$647,$B597-2010,FALSE)*'[4]Advanced Controls'!$L$68*'[4]Advanced Controls'!$L$79*10^6/10^9</f>
        <v>360.00206332664862</v>
      </c>
      <c r="J597" s="1320">
        <f>HLOOKUP('[4]Advanced Controls'!$C$379,[4]TAM_Area!$K$598:$R$647,$B597-2010,FALSE)*'[4]Advanced Controls'!$L$68*'[4]Advanced Controls'!$L$80*10^6/10^9</f>
        <v>552.53131738857985</v>
      </c>
      <c r="K597" s="1320">
        <f>HLOOKUP('[4]Advanced Controls'!$C$379,[4]TAM_Area!$K$598:$R$647,$B597-2010,FALSE)*'[4]Advanced Controls'!$L$68*'[4]Advanced Controls'!$L$81*10^6/10^9</f>
        <v>167.47280926471731</v>
      </c>
      <c r="L597" s="1320"/>
      <c r="M597" s="1171"/>
      <c r="N597" s="1321"/>
      <c r="O597" s="1331">
        <f t="shared" si="17"/>
        <v>1417.1160964801597</v>
      </c>
      <c r="P597" s="1332">
        <f t="shared" si="16"/>
        <v>2148.3438937170836</v>
      </c>
      <c r="Q597" s="1332">
        <f t="shared" si="16"/>
        <v>685.88829924323602</v>
      </c>
      <c r="R597" s="1177"/>
      <c r="S597" s="1177"/>
      <c r="T597" s="1322"/>
      <c r="U597" s="220" t="s">
        <v>169</v>
      </c>
      <c r="V597" s="152"/>
      <c r="W597" s="152"/>
    </row>
    <row r="598" spans="1:52" ht="15.6" thickBot="1" x14ac:dyDescent="0.3">
      <c r="A598" s="228" t="s">
        <v>180</v>
      </c>
      <c r="B598" s="160">
        <v>2023</v>
      </c>
      <c r="C598" s="1163">
        <f>HLOOKUP('[4]Advanced Controls'!$B$379,[4]TAM_Area!$C$598:$J$647,$B598-2010,FALSE)*'[4]Advanced Controls'!$L$90*'[4]Advanced Controls'!$L$101*10^6/10^9</f>
        <v>1061.6150933444774</v>
      </c>
      <c r="D598" s="1164">
        <f>HLOOKUP('[4]Advanced Controls'!$B$379,[4]TAM_Area!$C$598:$J$647,$B598-2010,FALSE)*'[4]Advanced Controls'!$L$90*'[4]Advanced Controls'!$L$102*10^6/10^9</f>
        <v>1602.6073479749721</v>
      </c>
      <c r="E598" s="1164">
        <f>HLOOKUP('[4]Advanced Controls'!$B$379,[4]TAM_Area!$C$598:$J$647,$B598-2010,FALSE)*'[4]Advanced Controls'!$L$90*'[4]Advanced Controls'!$L$103*10^6/10^9</f>
        <v>520.62283871398256</v>
      </c>
      <c r="F598" s="1164"/>
      <c r="G598" s="1164"/>
      <c r="H598" s="1318"/>
      <c r="I598" s="1319">
        <f>HLOOKUP('[4]Advanced Controls'!$C$379,[4]TAM_Area!$K$598:$R$647,$B598-2010,FALSE)*'[4]Advanced Controls'!$L$68*'[4]Advanced Controls'!$L$79*10^6/10^9</f>
        <v>364.05088429620338</v>
      </c>
      <c r="J598" s="1320">
        <f>HLOOKUP('[4]Advanced Controls'!$C$379,[4]TAM_Area!$K$598:$R$647,$B598-2010,FALSE)*'[4]Advanced Controls'!$L$68*'[4]Advanced Controls'!$L$80*10^6/10^9</f>
        <v>558.74544950634152</v>
      </c>
      <c r="K598" s="1320">
        <f>HLOOKUP('[4]Advanced Controls'!$C$379,[4]TAM_Area!$K$598:$R$647,$B598-2010,FALSE)*'[4]Advanced Controls'!$L$68*'[4]Advanced Controls'!$L$81*10^6/10^9</f>
        <v>169.35631908606516</v>
      </c>
      <c r="L598" s="1320"/>
      <c r="M598" s="1171"/>
      <c r="N598" s="1321"/>
      <c r="O598" s="1331">
        <f t="shared" si="17"/>
        <v>1425.6659776406807</v>
      </c>
      <c r="P598" s="1332">
        <f t="shared" si="16"/>
        <v>2161.3527974813137</v>
      </c>
      <c r="Q598" s="1332">
        <f t="shared" si="16"/>
        <v>689.97915780004769</v>
      </c>
      <c r="R598" s="1177"/>
      <c r="S598" s="1177"/>
      <c r="T598" s="1322"/>
      <c r="U598" s="220" t="s">
        <v>169</v>
      </c>
      <c r="V598" s="152"/>
      <c r="W598" s="152"/>
    </row>
    <row r="599" spans="1:52" ht="15" x14ac:dyDescent="0.25">
      <c r="A599" s="216" t="s">
        <v>181</v>
      </c>
      <c r="B599" s="160">
        <v>2024</v>
      </c>
      <c r="C599" s="1163">
        <f>HLOOKUP('[4]Advanced Controls'!$B$379,[4]TAM_Area!$C$598:$J$647,$B599-2010,FALSE)*'[4]Advanced Controls'!$L$90*'[4]Advanced Controls'!$L$101*10^6/10^9</f>
        <v>1065.841261522927</v>
      </c>
      <c r="D599" s="1164">
        <f>HLOOKUP('[4]Advanced Controls'!$B$379,[4]TAM_Area!$C$598:$J$647,$B599-2010,FALSE)*'[4]Advanced Controls'!$L$90*'[4]Advanced Controls'!$L$102*10^6/10^9</f>
        <v>1608.9871443993279</v>
      </c>
      <c r="E599" s="1164">
        <f>HLOOKUP('[4]Advanced Controls'!$B$379,[4]TAM_Area!$C$598:$J$647,$B599-2010,FALSE)*'[4]Advanced Controls'!$L$90*'[4]Advanced Controls'!$L$103*10^6/10^9</f>
        <v>522.69537864652591</v>
      </c>
      <c r="F599" s="1164"/>
      <c r="G599" s="1164"/>
      <c r="H599" s="1318"/>
      <c r="I599" s="1319">
        <f>HLOOKUP('[4]Advanced Controls'!$C$379,[4]TAM_Area!$K$598:$R$647,$B599-2010,FALSE)*'[4]Advanced Controls'!$L$68*'[4]Advanced Controls'!$L$79*10^6/10^9</f>
        <v>368.08506269180367</v>
      </c>
      <c r="J599" s="1320">
        <f>HLOOKUP('[4]Advanced Controls'!$C$379,[4]TAM_Area!$K$598:$R$647,$B599-2010,FALSE)*'[4]Advanced Controls'!$L$68*'[4]Advanced Controls'!$L$80*10^6/10^9</f>
        <v>564.93710819547277</v>
      </c>
      <c r="K599" s="1320">
        <f>HLOOKUP('[4]Advanced Controls'!$C$379,[4]TAM_Area!$K$598:$R$647,$B599-2010,FALSE)*'[4]Advanced Controls'!$L$68*'[4]Advanced Controls'!$L$81*10^6/10^9</f>
        <v>171.23301718813465</v>
      </c>
      <c r="L599" s="1320"/>
      <c r="M599" s="1171"/>
      <c r="N599" s="1321"/>
      <c r="O599" s="1331">
        <f t="shared" si="17"/>
        <v>1433.9263242147306</v>
      </c>
      <c r="P599" s="1332">
        <f t="shared" si="16"/>
        <v>2173.9242525948007</v>
      </c>
      <c r="Q599" s="1332">
        <f t="shared" si="16"/>
        <v>693.92839583466059</v>
      </c>
      <c r="R599" s="1177"/>
      <c r="S599" s="1177"/>
      <c r="T599" s="1322"/>
      <c r="U599" s="220" t="s">
        <v>169</v>
      </c>
      <c r="V599" s="152"/>
      <c r="W599" s="152"/>
    </row>
    <row r="600" spans="1:52" ht="15" x14ac:dyDescent="0.25">
      <c r="A600" s="221" t="s">
        <v>182</v>
      </c>
      <c r="B600" s="160">
        <v>2025</v>
      </c>
      <c r="C600" s="1163">
        <f>HLOOKUP('[4]Advanced Controls'!$B$379,[4]TAM_Area!$C$598:$J$647,$B600-2010,FALSE)*'[4]Advanced Controls'!$L$90*'[4]Advanced Controls'!$L$101*10^6/10^9</f>
        <v>1069.8203286965932</v>
      </c>
      <c r="D600" s="1164">
        <f>HLOOKUP('[4]Advanced Controls'!$B$379,[4]TAM_Area!$C$598:$J$647,$B600-2010,FALSE)*'[4]Advanced Controls'!$L$90*'[4]Advanced Controls'!$L$102*10^6/10^9</f>
        <v>1614.9939187289149</v>
      </c>
      <c r="E600" s="1164">
        <f>HLOOKUP('[4]Advanced Controls'!$B$379,[4]TAM_Area!$C$598:$J$647,$B600-2010,FALSE)*'[4]Advanced Controls'!$L$90*'[4]Advanced Controls'!$L$103*10^6/10^9</f>
        <v>524.64673866427154</v>
      </c>
      <c r="F600" s="1164"/>
      <c r="G600" s="1164"/>
      <c r="H600" s="1318"/>
      <c r="I600" s="1319">
        <f>HLOOKUP('[4]Advanced Controls'!$C$379,[4]TAM_Area!$K$598:$R$647,$B600-2010,FALSE)*'[4]Advanced Controls'!$L$68*'[4]Advanced Controls'!$L$79*10^6/10^9</f>
        <v>372.11549089501767</v>
      </c>
      <c r="J600" s="1320">
        <f>HLOOKUP('[4]Advanced Controls'!$C$379,[4]TAM_Area!$K$598:$R$647,$B600-2010,FALSE)*'[4]Advanced Controls'!$L$68*'[4]Advanced Controls'!$L$80*10^6/10^9</f>
        <v>571.12301108776057</v>
      </c>
      <c r="K600" s="1320">
        <f>HLOOKUP('[4]Advanced Controls'!$C$379,[4]TAM_Area!$K$598:$R$647,$B600-2010,FALSE)*'[4]Advanced Controls'!$L$68*'[4]Advanced Controls'!$L$81*10^6/10^9</f>
        <v>173.10797070227474</v>
      </c>
      <c r="L600" s="1320"/>
      <c r="M600" s="1171"/>
      <c r="N600" s="1321"/>
      <c r="O600" s="1331">
        <f t="shared" si="17"/>
        <v>1441.9358195916109</v>
      </c>
      <c r="P600" s="1332">
        <f t="shared" si="16"/>
        <v>2186.1169298166756</v>
      </c>
      <c r="Q600" s="1332">
        <f t="shared" si="16"/>
        <v>697.75470936654631</v>
      </c>
      <c r="R600" s="1177"/>
      <c r="S600" s="1177"/>
      <c r="T600" s="1322"/>
      <c r="U600" s="220" t="s">
        <v>169</v>
      </c>
      <c r="V600" s="152"/>
      <c r="W600" s="152"/>
    </row>
    <row r="601" spans="1:52" ht="15" x14ac:dyDescent="0.25">
      <c r="A601" s="221" t="s">
        <v>183</v>
      </c>
      <c r="B601" s="160">
        <v>2026</v>
      </c>
      <c r="C601" s="1163">
        <f>HLOOKUP('[4]Advanced Controls'!$B$379,[4]TAM_Area!$C$598:$J$647,$B601-2010,FALSE)*'[4]Advanced Controls'!$L$90*'[4]Advanced Controls'!$L$101*10^6/10^9</f>
        <v>1073.5738972171603</v>
      </c>
      <c r="D601" s="1164">
        <f>HLOOKUP('[4]Advanced Controls'!$B$379,[4]TAM_Area!$C$598:$J$647,$B601-2010,FALSE)*'[4]Advanced Controls'!$L$90*'[4]Advanced Controls'!$L$102*10^6/10^9</f>
        <v>1620.6602817355274</v>
      </c>
      <c r="E601" s="1164">
        <f>HLOOKUP('[4]Advanced Controls'!$B$379,[4]TAM_Area!$C$598:$J$647,$B601-2010,FALSE)*'[4]Advanced Controls'!$L$90*'[4]Advanced Controls'!$L$103*10^6/10^9</f>
        <v>526.48751269879358</v>
      </c>
      <c r="F601" s="1164"/>
      <c r="G601" s="1164"/>
      <c r="H601" s="1318"/>
      <c r="I601" s="1319">
        <f>HLOOKUP('[4]Advanced Controls'!$C$379,[4]TAM_Area!$K$598:$R$647,$B601-2010,FALSE)*'[4]Advanced Controls'!$L$68*'[4]Advanced Controls'!$L$79*10^6/10^9</f>
        <v>376.14912590505452</v>
      </c>
      <c r="J601" s="1320">
        <f>HLOOKUP('[4]Advanced Controls'!$C$379,[4]TAM_Area!$K$598:$R$647,$B601-2010,FALSE)*'[4]Advanced Controls'!$L$68*'[4]Advanced Controls'!$L$80*10^6/10^9</f>
        <v>577.31383578850171</v>
      </c>
      <c r="K601" s="1320">
        <f>HLOOKUP('[4]Advanced Controls'!$C$379,[4]TAM_Area!$K$598:$R$647,$B601-2010,FALSE)*'[4]Advanced Controls'!$L$68*'[4]Advanced Controls'!$L$81*10^6/10^9</f>
        <v>174.98441602160739</v>
      </c>
      <c r="L601" s="1320"/>
      <c r="M601" s="1171"/>
      <c r="N601" s="1321"/>
      <c r="O601" s="1331">
        <f t="shared" si="17"/>
        <v>1449.7230231222147</v>
      </c>
      <c r="P601" s="1332">
        <f t="shared" si="16"/>
        <v>2197.9741175240292</v>
      </c>
      <c r="Q601" s="1332">
        <f t="shared" si="16"/>
        <v>701.47192872040091</v>
      </c>
      <c r="R601" s="1177"/>
      <c r="S601" s="1177"/>
      <c r="T601" s="1322"/>
      <c r="U601" s="220" t="s">
        <v>169</v>
      </c>
      <c r="V601" s="152"/>
      <c r="W601" s="152"/>
    </row>
    <row r="602" spans="1:52" ht="15" x14ac:dyDescent="0.25">
      <c r="A602" s="221" t="s">
        <v>184</v>
      </c>
      <c r="B602" s="160">
        <v>2027</v>
      </c>
      <c r="C602" s="1163">
        <f>HLOOKUP('[4]Advanced Controls'!$B$379,[4]TAM_Area!$C$598:$J$647,$B602-2010,FALSE)*'[4]Advanced Controls'!$L$90*'[4]Advanced Controls'!$L$101*10^6/10^9</f>
        <v>1077.1228353964709</v>
      </c>
      <c r="D602" s="1164">
        <f>HLOOKUP('[4]Advanced Controls'!$B$379,[4]TAM_Area!$C$598:$J$647,$B602-2010,FALSE)*'[4]Advanced Controls'!$L$90*'[4]Advanced Controls'!$L$102*10^6/10^9</f>
        <v>1626.0177360891144</v>
      </c>
      <c r="E602" s="1164">
        <f>HLOOKUP('[4]Advanced Controls'!$B$379,[4]TAM_Area!$C$598:$J$647,$B602-2010,FALSE)*'[4]Advanced Controls'!$L$90*'[4]Advanced Controls'!$L$103*10^6/10^9</f>
        <v>528.22793470382771</v>
      </c>
      <c r="F602" s="1164"/>
      <c r="G602" s="1164"/>
      <c r="H602" s="1318"/>
      <c r="I602" s="1319">
        <f>HLOOKUP('[4]Advanced Controls'!$C$379,[4]TAM_Area!$K$598:$R$647,$B602-2010,FALSE)*'[4]Advanced Controls'!$L$68*'[4]Advanced Controls'!$L$79*10^6/10^9</f>
        <v>380.1924895345341</v>
      </c>
      <c r="J602" s="1320">
        <f>HLOOKUP('[4]Advanced Controls'!$C$379,[4]TAM_Area!$K$598:$R$647,$B602-2010,FALSE)*'[4]Advanced Controls'!$L$68*'[4]Advanced Controls'!$L$80*10^6/10^9</f>
        <v>583.51959197843314</v>
      </c>
      <c r="K602" s="1320">
        <f>HLOOKUP('[4]Advanced Controls'!$C$379,[4]TAM_Area!$K$598:$R$647,$B602-2010,FALSE)*'[4]Advanced Controls'!$L$68*'[4]Advanced Controls'!$L$81*10^6/10^9</f>
        <v>176.86538709063515</v>
      </c>
      <c r="L602" s="1320"/>
      <c r="M602" s="1171"/>
      <c r="N602" s="1321"/>
      <c r="O602" s="1331">
        <f t="shared" si="17"/>
        <v>1457.3153249310051</v>
      </c>
      <c r="P602" s="1332">
        <f t="shared" si="16"/>
        <v>2209.5373280675476</v>
      </c>
      <c r="Q602" s="1332">
        <f t="shared" si="16"/>
        <v>705.0933217944629</v>
      </c>
      <c r="R602" s="1177"/>
      <c r="S602" s="1177"/>
      <c r="T602" s="1322"/>
      <c r="U602" s="220" t="s">
        <v>169</v>
      </c>
      <c r="V602" s="152"/>
      <c r="W602" s="152"/>
    </row>
    <row r="603" spans="1:52" ht="15" x14ac:dyDescent="0.25">
      <c r="A603" s="221" t="s">
        <v>185</v>
      </c>
      <c r="B603" s="160">
        <v>2028</v>
      </c>
      <c r="C603" s="1163">
        <f>HLOOKUP('[4]Advanced Controls'!$B$379,[4]TAM_Area!$C$598:$J$647,$B603-2010,FALSE)*'[4]Advanced Controls'!$L$90*'[4]Advanced Controls'!$L$101*10^6/10^9</f>
        <v>1080.4924318182902</v>
      </c>
      <c r="D603" s="1164">
        <f>HLOOKUP('[4]Advanced Controls'!$B$379,[4]TAM_Area!$C$598:$J$647,$B603-2010,FALSE)*'[4]Advanced Controls'!$L$90*'[4]Advanced Controls'!$L$102*10^6/10^9</f>
        <v>1631.104457273819</v>
      </c>
      <c r="E603" s="1164">
        <f>HLOOKUP('[4]Advanced Controls'!$B$379,[4]TAM_Area!$C$598:$J$647,$B603-2010,FALSE)*'[4]Advanced Controls'!$L$90*'[4]Advanced Controls'!$L$103*10^6/10^9</f>
        <v>529.88040636276139</v>
      </c>
      <c r="F603" s="1164"/>
      <c r="G603" s="1164"/>
      <c r="H603" s="1318"/>
      <c r="I603" s="1319">
        <f>HLOOKUP('[4]Advanced Controls'!$C$379,[4]TAM_Area!$K$598:$R$647,$B603-2010,FALSE)*'[4]Advanced Controls'!$L$68*'[4]Advanced Controls'!$L$79*10^6/10^9</f>
        <v>384.2554280448856</v>
      </c>
      <c r="J603" s="1320">
        <f>HLOOKUP('[4]Advanced Controls'!$C$379,[4]TAM_Area!$K$598:$R$647,$B603-2010,FALSE)*'[4]Advanced Controls'!$L$68*'[4]Advanced Controls'!$L$80*10^6/10^9</f>
        <v>589.75539170371519</v>
      </c>
      <c r="K603" s="1320">
        <f>HLOOKUP('[4]Advanced Controls'!$C$379,[4]TAM_Area!$K$598:$R$647,$B603-2010,FALSE)*'[4]Advanced Controls'!$L$68*'[4]Advanced Controls'!$L$81*10^6/10^9</f>
        <v>178.75546438605605</v>
      </c>
      <c r="L603" s="1320"/>
      <c r="M603" s="1171"/>
      <c r="N603" s="1321"/>
      <c r="O603" s="1331">
        <f t="shared" si="17"/>
        <v>1464.7478598631758</v>
      </c>
      <c r="P603" s="1332">
        <f t="shared" si="16"/>
        <v>2220.8598489775341</v>
      </c>
      <c r="Q603" s="1332">
        <f t="shared" si="16"/>
        <v>708.63587074881741</v>
      </c>
      <c r="R603" s="1177"/>
      <c r="S603" s="1177"/>
      <c r="T603" s="1322"/>
      <c r="U603" s="220" t="s">
        <v>169</v>
      </c>
      <c r="V603" s="152"/>
      <c r="W603" s="152"/>
    </row>
    <row r="604" spans="1:52" ht="15.6" thickBot="1" x14ac:dyDescent="0.3">
      <c r="A604" s="228" t="s">
        <v>186</v>
      </c>
      <c r="B604" s="160">
        <v>2029</v>
      </c>
      <c r="C604" s="1163">
        <f>HLOOKUP('[4]Advanced Controls'!$B$379,[4]TAM_Area!$C$598:$J$647,$B604-2010,FALSE)*'[4]Advanced Controls'!$L$90*'[4]Advanced Controls'!$L$101*10^6/10^9</f>
        <v>1083.7078067833856</v>
      </c>
      <c r="D604" s="1164">
        <f>HLOOKUP('[4]Advanced Controls'!$B$379,[4]TAM_Area!$C$598:$J$647,$B604-2010,FALSE)*'[4]Advanced Controls'!$L$90*'[4]Advanced Controls'!$L$102*10^6/10^9</f>
        <v>1635.9583667348486</v>
      </c>
      <c r="E604" s="1164">
        <f>HLOOKUP('[4]Advanced Controls'!$B$379,[4]TAM_Area!$C$598:$J$647,$B604-2010,FALSE)*'[4]Advanced Controls'!$L$90*'[4]Advanced Controls'!$L$103*10^6/10^9</f>
        <v>531.45724683192259</v>
      </c>
      <c r="F604" s="1164"/>
      <c r="G604" s="1164"/>
      <c r="H604" s="1318"/>
      <c r="I604" s="1319">
        <f>HLOOKUP('[4]Advanced Controls'!$C$379,[4]TAM_Area!$K$598:$R$647,$B604-2010,FALSE)*'[4]Advanced Controls'!$L$68*'[4]Advanced Controls'!$L$79*10^6/10^9</f>
        <v>388.34815000510429</v>
      </c>
      <c r="J604" s="1320">
        <f>HLOOKUP('[4]Advanced Controls'!$C$379,[4]TAM_Area!$K$598:$R$647,$B604-2010,FALSE)*'[4]Advanced Controls'!$L$68*'[4]Advanced Controls'!$L$80*10^6/10^9</f>
        <v>596.0369030803123</v>
      </c>
      <c r="K604" s="1320">
        <f>HLOOKUP('[4]Advanced Controls'!$C$379,[4]TAM_Area!$K$598:$R$647,$B604-2010,FALSE)*'[4]Advanced Controls'!$L$68*'[4]Advanced Controls'!$L$81*10^6/10^9</f>
        <v>180.65939692989625</v>
      </c>
      <c r="L604" s="1320"/>
      <c r="M604" s="1171"/>
      <c r="N604" s="1321"/>
      <c r="O604" s="1331">
        <f t="shared" si="17"/>
        <v>1472.05595678849</v>
      </c>
      <c r="P604" s="1332">
        <f t="shared" si="16"/>
        <v>2231.995269815161</v>
      </c>
      <c r="Q604" s="1332">
        <f t="shared" si="16"/>
        <v>712.11664376181886</v>
      </c>
      <c r="R604" s="1177"/>
      <c r="S604" s="1177"/>
      <c r="T604" s="1322"/>
      <c r="U604" s="220" t="s">
        <v>169</v>
      </c>
      <c r="V604" s="152"/>
      <c r="W604" s="152"/>
    </row>
    <row r="605" spans="1:52" ht="15" x14ac:dyDescent="0.25">
      <c r="A605" s="178" t="s">
        <v>187</v>
      </c>
      <c r="B605" s="160">
        <v>2030</v>
      </c>
      <c r="C605" s="1163">
        <f>HLOOKUP('[4]Advanced Controls'!$B$379,[4]TAM_Area!$C$598:$J$647,$B605-2010,FALSE)*'[4]Advanced Controls'!$L$90*'[4]Advanced Controls'!$L$101*10^6/10^9</f>
        <v>1086.7896435779626</v>
      </c>
      <c r="D605" s="1164">
        <f>HLOOKUP('[4]Advanced Controls'!$B$379,[4]TAM_Area!$C$598:$J$647,$B605-2010,FALSE)*'[4]Advanced Controls'!$L$90*'[4]Advanced Controls'!$L$102*10^6/10^9</f>
        <v>1640.6106878286353</v>
      </c>
      <c r="E605" s="1164">
        <f>HLOOKUP('[4]Advanced Controls'!$B$379,[4]TAM_Area!$C$598:$J$647,$B605-2010,FALSE)*'[4]Advanced Controls'!$L$90*'[4]Advanced Controls'!$L$103*10^6/10^9</f>
        <v>532.96859932729001</v>
      </c>
      <c r="F605" s="1164"/>
      <c r="G605" s="1164"/>
      <c r="H605" s="1318"/>
      <c r="I605" s="1319">
        <f>HLOOKUP('[4]Advanced Controls'!$C$379,[4]TAM_Area!$K$598:$R$647,$B605-2010,FALSE)*'[4]Advanced Controls'!$L$68*'[4]Advanced Controls'!$L$79*10^6/10^9</f>
        <v>392.35694562749069</v>
      </c>
      <c r="J605" s="1320">
        <f>HLOOKUP('[4]Advanced Controls'!$C$379,[4]TAM_Area!$K$598:$R$647,$B605-2010,FALSE)*'[4]Advanced Controls'!$L$68*'[4]Advanced Controls'!$L$80*10^6/10^9</f>
        <v>602.18960427849663</v>
      </c>
      <c r="K605" s="1320">
        <f>HLOOKUP('[4]Advanced Controls'!$C$379,[4]TAM_Area!$K$598:$R$647,$B605-2010,FALSE)*'[4]Advanced Controls'!$L$68*'[4]Advanced Controls'!$L$81*10^6/10^9</f>
        <v>182.52428697648463</v>
      </c>
      <c r="L605" s="1320"/>
      <c r="M605" s="1171"/>
      <c r="N605" s="1321"/>
      <c r="O605" s="1331">
        <f t="shared" si="17"/>
        <v>1479.1465892054532</v>
      </c>
      <c r="P605" s="1332">
        <f t="shared" si="16"/>
        <v>2242.800292107132</v>
      </c>
      <c r="Q605" s="1332">
        <f t="shared" si="16"/>
        <v>715.49288630377464</v>
      </c>
      <c r="R605" s="1177"/>
      <c r="S605" s="1177"/>
      <c r="T605" s="1322"/>
      <c r="U605" s="220" t="s">
        <v>169</v>
      </c>
      <c r="V605" s="152"/>
      <c r="W605" s="152"/>
    </row>
    <row r="606" spans="1:52" ht="15" x14ac:dyDescent="0.25">
      <c r="A606" s="179" t="s">
        <v>188</v>
      </c>
      <c r="B606" s="160">
        <v>2031</v>
      </c>
      <c r="C606" s="1163">
        <f>HLOOKUP('[4]Advanced Controls'!$B$379,[4]TAM_Area!$C$598:$J$647,$B606-2010,FALSE)*'[4]Advanced Controls'!$L$90*'[4]Advanced Controls'!$L$101*10^6/10^9</f>
        <v>1089.752187359813</v>
      </c>
      <c r="D606" s="1164">
        <f>HLOOKUP('[4]Advanced Controls'!$B$379,[4]TAM_Area!$C$598:$J$647,$B606-2010,FALSE)*'[4]Advanced Controls'!$L$90*'[4]Advanced Controls'!$L$102*10^6/10^9</f>
        <v>1645.0829249541773</v>
      </c>
      <c r="E606" s="1164">
        <f>HLOOKUP('[4]Advanced Controls'!$B$379,[4]TAM_Area!$C$598:$J$647,$B606-2010,FALSE)*'[4]Advanced Controls'!$L$90*'[4]Advanced Controls'!$L$103*10^6/10^9</f>
        <v>534.42144976544853</v>
      </c>
      <c r="F606" s="1164"/>
      <c r="G606" s="1164"/>
      <c r="H606" s="1318"/>
      <c r="I606" s="1319">
        <f>HLOOKUP('[4]Advanced Controls'!$C$379,[4]TAM_Area!$K$598:$R$647,$B606-2010,FALSE)*'[4]Advanced Controls'!$L$68*'[4]Advanced Controls'!$L$79*10^6/10^9</f>
        <v>396.65258170756834</v>
      </c>
      <c r="J606" s="1320">
        <f>HLOOKUP('[4]Advanced Controls'!$C$379,[4]TAM_Area!$K$598:$R$647,$B606-2010,FALSE)*'[4]Advanced Controls'!$L$68*'[4]Advanced Controls'!$L$80*10^6/10^9</f>
        <v>608.7825483311359</v>
      </c>
      <c r="K606" s="1320">
        <f>HLOOKUP('[4]Advanced Controls'!$C$379,[4]TAM_Area!$K$598:$R$647,$B606-2010,FALSE)*'[4]Advanced Controls'!$L$68*'[4]Advanced Controls'!$L$81*10^6/10^9</f>
        <v>184.52261508400088</v>
      </c>
      <c r="L606" s="1320"/>
      <c r="M606" s="1171"/>
      <c r="N606" s="1321"/>
      <c r="O606" s="1331">
        <f t="shared" si="17"/>
        <v>1486.4047690673813</v>
      </c>
      <c r="P606" s="1332">
        <f t="shared" si="16"/>
        <v>2253.8654732853133</v>
      </c>
      <c r="Q606" s="1332">
        <f t="shared" si="16"/>
        <v>718.94406484944943</v>
      </c>
      <c r="R606" s="1177"/>
      <c r="S606" s="1177"/>
      <c r="T606" s="1322"/>
      <c r="U606" s="220" t="s">
        <v>169</v>
      </c>
      <c r="V606" s="152"/>
      <c r="W606" s="152"/>
    </row>
    <row r="607" spans="1:52" ht="15.6" thickBot="1" x14ac:dyDescent="0.3">
      <c r="A607" s="180" t="s">
        <v>189</v>
      </c>
      <c r="B607" s="160">
        <v>2032</v>
      </c>
      <c r="C607" s="1163">
        <f>HLOOKUP('[4]Advanced Controls'!$B$379,[4]TAM_Area!$C$598:$J$647,$B607-2010,FALSE)*'[4]Advanced Controls'!$L$90*'[4]Advanced Controls'!$L$101*10^6/10^9</f>
        <v>1092.6022612365457</v>
      </c>
      <c r="D607" s="1164">
        <f>HLOOKUP('[4]Advanced Controls'!$B$379,[4]TAM_Area!$C$598:$J$647,$B607-2010,FALSE)*'[4]Advanced Controls'!$L$90*'[4]Advanced Controls'!$L$102*10^6/10^9</f>
        <v>1649.3853782310368</v>
      </c>
      <c r="E607" s="1164">
        <f>HLOOKUP('[4]Advanced Controls'!$B$379,[4]TAM_Area!$C$598:$J$647,$B607-2010,FALSE)*'[4]Advanced Controls'!$L$90*'[4]Advanced Controls'!$L$103*10^6/10^9</f>
        <v>535.81914424205468</v>
      </c>
      <c r="F607" s="1164"/>
      <c r="G607" s="1164"/>
      <c r="H607" s="1318"/>
      <c r="I607" s="1319">
        <f>HLOOKUP('[4]Advanced Controls'!$C$379,[4]TAM_Area!$K$598:$R$647,$B607-2010,FALSE)*'[4]Advanced Controls'!$L$68*'[4]Advanced Controls'!$L$79*10^6/10^9</f>
        <v>400.8710154365254</v>
      </c>
      <c r="J607" s="1320">
        <f>HLOOKUP('[4]Advanced Controls'!$C$379,[4]TAM_Area!$K$598:$R$647,$B607-2010,FALSE)*'[4]Advanced Controls'!$L$68*'[4]Advanced Controls'!$L$80*10^6/10^9</f>
        <v>615.25700218297993</v>
      </c>
      <c r="K607" s="1320">
        <f>HLOOKUP('[4]Advanced Controls'!$C$379,[4]TAM_Area!$K$598:$R$647,$B607-2010,FALSE)*'[4]Advanced Controls'!$L$68*'[4]Advanced Controls'!$L$81*10^6/10^9</f>
        <v>186.48502869007083</v>
      </c>
      <c r="L607" s="1320"/>
      <c r="M607" s="1171"/>
      <c r="N607" s="1321"/>
      <c r="O607" s="1331">
        <f t="shared" si="17"/>
        <v>1493.473276673071</v>
      </c>
      <c r="P607" s="1332">
        <f t="shared" si="16"/>
        <v>2264.6423804140168</v>
      </c>
      <c r="Q607" s="1332">
        <f t="shared" si="16"/>
        <v>722.30417293212554</v>
      </c>
      <c r="R607" s="1177"/>
      <c r="S607" s="1177"/>
      <c r="T607" s="1322"/>
      <c r="U607" s="220" t="s">
        <v>169</v>
      </c>
      <c r="V607" s="152"/>
      <c r="W607" s="152"/>
    </row>
    <row r="608" spans="1:52" ht="15" x14ac:dyDescent="0.25">
      <c r="B608" s="160">
        <v>2033</v>
      </c>
      <c r="C608" s="1163">
        <f>HLOOKUP('[4]Advanced Controls'!$B$379,[4]TAM_Area!$C$598:$J$647,$B608-2010,FALSE)*'[4]Advanced Controls'!$L$90*'[4]Advanced Controls'!$L$101*10^6/10^9</f>
        <v>1095.3407873726064</v>
      </c>
      <c r="D608" s="1164">
        <f>HLOOKUP('[4]Advanced Controls'!$B$379,[4]TAM_Area!$C$598:$J$647,$B608-2010,FALSE)*'[4]Advanced Controls'!$L$90*'[4]Advanced Controls'!$L$102*10^6/10^9</f>
        <v>1653.5194397527564</v>
      </c>
      <c r="E608" s="1164">
        <f>HLOOKUP('[4]Advanced Controls'!$B$379,[4]TAM_Area!$C$598:$J$647,$B608-2010,FALSE)*'[4]Advanced Controls'!$L$90*'[4]Advanced Controls'!$L$103*10^6/10^9</f>
        <v>537.16213499245623</v>
      </c>
      <c r="F608" s="1164"/>
      <c r="G608" s="1164"/>
      <c r="H608" s="1318"/>
      <c r="I608" s="1319">
        <f>HLOOKUP('[4]Advanced Controls'!$C$379,[4]TAM_Area!$K$598:$R$647,$B608-2010,FALSE)*'[4]Advanced Controls'!$L$68*'[4]Advanced Controls'!$L$79*10^6/10^9</f>
        <v>405.13254405913671</v>
      </c>
      <c r="J608" s="1320">
        <f>HLOOKUP('[4]Advanced Controls'!$C$379,[4]TAM_Area!$K$598:$R$647,$B608-2010,FALSE)*'[4]Advanced Controls'!$L$68*'[4]Advanced Controls'!$L$80*10^6/10^9</f>
        <v>621.797598095632</v>
      </c>
      <c r="K608" s="1320">
        <f>HLOOKUP('[4]Advanced Controls'!$C$379,[4]TAM_Area!$K$598:$R$647,$B608-2010,FALSE)*'[4]Advanced Controls'!$L$68*'[4]Advanced Controls'!$L$81*10^6/10^9</f>
        <v>188.46749002264141</v>
      </c>
      <c r="L608" s="1320"/>
      <c r="M608" s="1171"/>
      <c r="N608" s="1321"/>
      <c r="O608" s="1331">
        <f t="shared" si="17"/>
        <v>1500.4733314317432</v>
      </c>
      <c r="P608" s="1332">
        <f t="shared" si="16"/>
        <v>2275.3170378483883</v>
      </c>
      <c r="Q608" s="1332">
        <f t="shared" si="16"/>
        <v>725.62962501509764</v>
      </c>
      <c r="R608" s="1177"/>
      <c r="S608" s="1177"/>
      <c r="T608" s="1322"/>
      <c r="U608" s="220" t="s">
        <v>169</v>
      </c>
      <c r="V608" s="152"/>
      <c r="W608" s="152"/>
    </row>
    <row r="609" spans="2:23" ht="15" x14ac:dyDescent="0.25">
      <c r="B609" s="160">
        <v>2034</v>
      </c>
      <c r="C609" s="1163">
        <f>HLOOKUP('[4]Advanced Controls'!$B$379,[4]TAM_Area!$C$598:$J$647,$B609-2010,FALSE)*'[4]Advanced Controls'!$L$90*'[4]Advanced Controls'!$L$101*10^6/10^9</f>
        <v>1097.963704433459</v>
      </c>
      <c r="D609" s="1164">
        <f>HLOOKUP('[4]Advanced Controls'!$B$379,[4]TAM_Area!$C$598:$J$647,$B609-2010,FALSE)*'[4]Advanced Controls'!$L$90*'[4]Advanced Controls'!$L$102*10^6/10^9</f>
        <v>1657.4789785547239</v>
      </c>
      <c r="E609" s="1164">
        <f>HLOOKUP('[4]Advanced Controls'!$B$379,[4]TAM_Area!$C$598:$J$647,$B609-2010,FALSE)*'[4]Advanced Controls'!$L$90*'[4]Advanced Controls'!$L$103*10^6/10^9</f>
        <v>538.44843031219455</v>
      </c>
      <c r="F609" s="1164"/>
      <c r="G609" s="1164"/>
      <c r="H609" s="1318"/>
      <c r="I609" s="1319">
        <f>HLOOKUP('[4]Advanced Controls'!$C$379,[4]TAM_Area!$K$598:$R$647,$B609-2010,FALSE)*'[4]Advanced Controls'!$L$68*'[4]Advanced Controls'!$L$79*10^6/10^9</f>
        <v>409.43295752598698</v>
      </c>
      <c r="J609" s="1320">
        <f>HLOOKUP('[4]Advanced Controls'!$C$379,[4]TAM_Area!$K$598:$R$647,$B609-2010,FALSE)*'[4]Advanced Controls'!$L$68*'[4]Advanced Controls'!$L$80*10^6/10^9</f>
        <v>628.39787448348818</v>
      </c>
      <c r="K609" s="1320">
        <f>HLOOKUP('[4]Advanced Controls'!$C$379,[4]TAM_Area!$K$598:$R$647,$B609-2010,FALSE)*'[4]Advanced Controls'!$L$68*'[4]Advanced Controls'!$L$81*10^6/10^9</f>
        <v>190.46804056848586</v>
      </c>
      <c r="L609" s="1320"/>
      <c r="M609" s="1171"/>
      <c r="N609" s="1321"/>
      <c r="O609" s="1331">
        <f t="shared" si="17"/>
        <v>1507.396661959446</v>
      </c>
      <c r="P609" s="1332">
        <f t="shared" si="16"/>
        <v>2285.8768530382122</v>
      </c>
      <c r="Q609" s="1332">
        <f t="shared" si="16"/>
        <v>728.91647088068044</v>
      </c>
      <c r="R609" s="1177"/>
      <c r="S609" s="1177"/>
      <c r="T609" s="1322"/>
      <c r="U609" s="220" t="s">
        <v>169</v>
      </c>
      <c r="V609" s="152"/>
      <c r="W609" s="152"/>
    </row>
    <row r="610" spans="2:23" ht="15" x14ac:dyDescent="0.25">
      <c r="B610" s="160">
        <v>2035</v>
      </c>
      <c r="C610" s="1163">
        <f>HLOOKUP('[4]Advanced Controls'!$B$379,[4]TAM_Area!$C$598:$J$647,$B610-2010,FALSE)*'[4]Advanced Controls'!$L$90*'[4]Advanced Controls'!$L$101*10^6/10^9</f>
        <v>1100.4670654611971</v>
      </c>
      <c r="D610" s="1164">
        <f>HLOOKUP('[4]Advanced Controls'!$B$379,[4]TAM_Area!$C$598:$J$647,$B610-2010,FALSE)*'[4]Advanced Controls'!$L$90*'[4]Advanced Controls'!$L$102*10^6/10^9</f>
        <v>1661.2580363345523</v>
      </c>
      <c r="E610" s="1164">
        <f>HLOOKUP('[4]Advanced Controls'!$B$379,[4]TAM_Area!$C$598:$J$647,$B610-2010,FALSE)*'[4]Advanced Controls'!$L$90*'[4]Advanced Controls'!$L$103*10^6/10^9</f>
        <v>539.6760945878417</v>
      </c>
      <c r="F610" s="1164"/>
      <c r="G610" s="1164"/>
      <c r="H610" s="1318"/>
      <c r="I610" s="1319">
        <f>HLOOKUP('[4]Advanced Controls'!$C$379,[4]TAM_Area!$K$598:$R$647,$B610-2010,FALSE)*'[4]Advanced Controls'!$L$68*'[4]Advanced Controls'!$L$79*10^6/10^9</f>
        <v>413.76821456189833</v>
      </c>
      <c r="J610" s="1320">
        <f>HLOOKUP('[4]Advanced Controls'!$C$379,[4]TAM_Area!$K$598:$R$647,$B610-2010,FALSE)*'[4]Advanced Controls'!$L$68*'[4]Advanced Controls'!$L$80*10^6/10^9</f>
        <v>635.05162879571481</v>
      </c>
      <c r="K610" s="1320">
        <f>HLOOKUP('[4]Advanced Controls'!$C$379,[4]TAM_Area!$K$598:$R$647,$B610-2010,FALSE)*'[4]Advanced Controls'!$L$68*'[4]Advanced Controls'!$L$81*10^6/10^9</f>
        <v>192.48480032808183</v>
      </c>
      <c r="L610" s="1320"/>
      <c r="M610" s="1171"/>
      <c r="N610" s="1321"/>
      <c r="O610" s="1331">
        <f t="shared" si="17"/>
        <v>1514.2352800230954</v>
      </c>
      <c r="P610" s="1332">
        <f t="shared" si="16"/>
        <v>2296.3096651302671</v>
      </c>
      <c r="Q610" s="1332">
        <f t="shared" si="16"/>
        <v>732.16089491592356</v>
      </c>
      <c r="R610" s="1177"/>
      <c r="S610" s="1177"/>
      <c r="T610" s="1322"/>
      <c r="U610" s="220" t="s">
        <v>169</v>
      </c>
      <c r="V610" s="152"/>
      <c r="W610" s="152"/>
    </row>
    <row r="611" spans="2:23" ht="15" x14ac:dyDescent="0.25">
      <c r="B611" s="160">
        <v>2036</v>
      </c>
      <c r="C611" s="1163">
        <f>HLOOKUP('[4]Advanced Controls'!$B$379,[4]TAM_Area!$C$598:$J$647,$B611-2010,FALSE)*'[4]Advanced Controls'!$L$90*'[4]Advanced Controls'!$L$101*10^6/10^9</f>
        <v>1102.8536598920971</v>
      </c>
      <c r="D611" s="1164">
        <f>HLOOKUP('[4]Advanced Controls'!$B$379,[4]TAM_Area!$C$598:$J$647,$B611-2010,FALSE)*'[4]Advanced Controls'!$L$90*'[4]Advanced Controls'!$L$102*10^6/10^9</f>
        <v>1664.860824007387</v>
      </c>
      <c r="E611" s="1164">
        <f>HLOOKUP('[4]Advanced Controls'!$B$379,[4]TAM_Area!$C$598:$J$647,$B611-2010,FALSE)*'[4]Advanced Controls'!$L$90*'[4]Advanced Controls'!$L$103*10^6/10^9</f>
        <v>540.84649577680727</v>
      </c>
      <c r="F611" s="1164"/>
      <c r="G611" s="1164"/>
      <c r="H611" s="1318"/>
      <c r="I611" s="1319">
        <f>HLOOKUP('[4]Advanced Controls'!$C$379,[4]TAM_Area!$K$598:$R$647,$B611-2010,FALSE)*'[4]Advanced Controls'!$L$68*'[4]Advanced Controls'!$L$79*10^6/10^9</f>
        <v>418.13747121426809</v>
      </c>
      <c r="J611" s="1320">
        <f>HLOOKUP('[4]Advanced Controls'!$C$379,[4]TAM_Area!$K$598:$R$647,$B611-2010,FALSE)*'[4]Advanced Controls'!$L$68*'[4]Advanced Controls'!$L$80*10^6/10^9</f>
        <v>641.75756573350452</v>
      </c>
      <c r="K611" s="1320">
        <f>HLOOKUP('[4]Advanced Controls'!$C$379,[4]TAM_Area!$K$598:$R$647,$B611-2010,FALSE)*'[4]Advanced Controls'!$L$68*'[4]Advanced Controls'!$L$81*10^6/10^9</f>
        <v>194.51737669503163</v>
      </c>
      <c r="L611" s="1320"/>
      <c r="M611" s="1171"/>
      <c r="N611" s="1321"/>
      <c r="O611" s="1331">
        <f t="shared" si="17"/>
        <v>1520.9911311063652</v>
      </c>
      <c r="P611" s="1332">
        <f t="shared" si="16"/>
        <v>2306.6183897408914</v>
      </c>
      <c r="Q611" s="1332">
        <f t="shared" si="16"/>
        <v>735.36387247183893</v>
      </c>
      <c r="R611" s="1177"/>
      <c r="S611" s="1177"/>
      <c r="T611" s="1322"/>
      <c r="U611" s="220" t="s">
        <v>169</v>
      </c>
      <c r="V611" s="152"/>
      <c r="W611" s="152"/>
    </row>
    <row r="612" spans="2:23" ht="15" x14ac:dyDescent="0.25">
      <c r="B612" s="160">
        <v>2037</v>
      </c>
      <c r="C612" s="1163">
        <f>HLOOKUP('[4]Advanced Controls'!$B$379,[4]TAM_Area!$C$598:$J$647,$B612-2010,FALSE)*'[4]Advanced Controls'!$L$90*'[4]Advanced Controls'!$L$101*10^6/10^9</f>
        <v>1105.1245812002421</v>
      </c>
      <c r="D612" s="1164">
        <f>HLOOKUP('[4]Advanced Controls'!$B$379,[4]TAM_Area!$C$598:$J$647,$B612-2010,FALSE)*'[4]Advanced Controls'!$L$90*'[4]Advanced Controls'!$L$102*10^6/10^9</f>
        <v>1668.2889922747022</v>
      </c>
      <c r="E612" s="1164">
        <f>HLOOKUP('[4]Advanced Controls'!$B$379,[4]TAM_Area!$C$598:$J$647,$B612-2010,FALSE)*'[4]Advanced Controls'!$L$90*'[4]Advanced Controls'!$L$103*10^6/10^9</f>
        <v>541.96017012578238</v>
      </c>
      <c r="F612" s="1164"/>
      <c r="G612" s="1164"/>
      <c r="H612" s="1318"/>
      <c r="I612" s="1319">
        <f>HLOOKUP('[4]Advanced Controls'!$C$379,[4]TAM_Area!$K$598:$R$647,$B612-2010,FALSE)*'[4]Advanced Controls'!$L$68*'[4]Advanced Controls'!$L$79*10^6/10^9</f>
        <v>422.53968928240141</v>
      </c>
      <c r="J612" s="1320">
        <f>HLOOKUP('[4]Advanced Controls'!$C$379,[4]TAM_Area!$K$598:$R$647,$B612-2010,FALSE)*'[4]Advanced Controls'!$L$68*'[4]Advanced Controls'!$L$80*10^6/10^9</f>
        <v>648.51409186599631</v>
      </c>
      <c r="K612" s="1320">
        <f>HLOOKUP('[4]Advanced Controls'!$C$379,[4]TAM_Area!$K$598:$R$647,$B612-2010,FALSE)*'[4]Advanced Controls'!$L$68*'[4]Advanced Controls'!$L$81*10^6/10^9</f>
        <v>196.56528669880635</v>
      </c>
      <c r="L612" s="1320"/>
      <c r="M612" s="1171"/>
      <c r="N612" s="1321"/>
      <c r="O612" s="1331">
        <f t="shared" si="17"/>
        <v>1527.6642704826436</v>
      </c>
      <c r="P612" s="1332">
        <f t="shared" si="16"/>
        <v>2316.8030841406985</v>
      </c>
      <c r="Q612" s="1332">
        <f t="shared" si="16"/>
        <v>738.52545682458867</v>
      </c>
      <c r="R612" s="1177"/>
      <c r="S612" s="1177"/>
      <c r="T612" s="1322"/>
      <c r="U612" s="220" t="s">
        <v>169</v>
      </c>
      <c r="V612" s="152"/>
      <c r="W612" s="152"/>
    </row>
    <row r="613" spans="2:23" ht="15" x14ac:dyDescent="0.25">
      <c r="B613" s="160">
        <v>2038</v>
      </c>
      <c r="C613" s="1163">
        <f>HLOOKUP('[4]Advanced Controls'!$B$379,[4]TAM_Area!$C$598:$J$647,$B613-2010,FALSE)*'[4]Advanced Controls'!$L$90*'[4]Advanced Controls'!$L$101*10^6/10^9</f>
        <v>1107.270794232114</v>
      </c>
      <c r="D613" s="1164">
        <f>HLOOKUP('[4]Advanced Controls'!$B$379,[4]TAM_Area!$C$598:$J$647,$B613-2010,FALSE)*'[4]Advanced Controls'!$L$90*'[4]Advanced Controls'!$L$102*10^6/10^9</f>
        <v>1671.5289017265939</v>
      </c>
      <c r="E613" s="1164">
        <f>HLOOKUP('[4]Advanced Controls'!$B$379,[4]TAM_Area!$C$598:$J$647,$B613-2010,FALSE)*'[4]Advanced Controls'!$L$90*'[4]Advanced Controls'!$L$103*10^6/10^9</f>
        <v>543.01268673763457</v>
      </c>
      <c r="F613" s="1164"/>
      <c r="G613" s="1164"/>
      <c r="H613" s="1318"/>
      <c r="I613" s="1319">
        <f>HLOOKUP('[4]Advanced Controls'!$C$379,[4]TAM_Area!$K$598:$R$647,$B613-2010,FALSE)*'[4]Advanced Controls'!$L$68*'[4]Advanced Controls'!$L$79*10^6/10^9</f>
        <v>426.96956208059754</v>
      </c>
      <c r="J613" s="1320">
        <f>HLOOKUP('[4]Advanced Controls'!$C$379,[4]TAM_Area!$K$598:$R$647,$B613-2010,FALSE)*'[4]Advanced Controls'!$L$68*'[4]Advanced Controls'!$L$80*10^6/10^9</f>
        <v>655.31306248975716</v>
      </c>
      <c r="K613" s="1320">
        <f>HLOOKUP('[4]Advanced Controls'!$C$379,[4]TAM_Area!$K$598:$R$647,$B613-2010,FALSE)*'[4]Advanced Controls'!$L$68*'[4]Advanced Controls'!$L$81*10^6/10^9</f>
        <v>198.62606167143787</v>
      </c>
      <c r="L613" s="1320"/>
      <c r="M613" s="1171"/>
      <c r="N613" s="1321"/>
      <c r="O613" s="1331">
        <f t="shared" si="17"/>
        <v>1534.2403563127116</v>
      </c>
      <c r="P613" s="1332">
        <f t="shared" si="16"/>
        <v>2326.8419642163508</v>
      </c>
      <c r="Q613" s="1332">
        <f t="shared" si="16"/>
        <v>741.63874840907238</v>
      </c>
      <c r="R613" s="1177"/>
      <c r="S613" s="1177"/>
      <c r="T613" s="1322"/>
      <c r="U613" s="220" t="s">
        <v>169</v>
      </c>
      <c r="V613" s="152"/>
      <c r="W613" s="152"/>
    </row>
    <row r="614" spans="2:23" ht="15" x14ac:dyDescent="0.25">
      <c r="B614" s="160">
        <v>2039</v>
      </c>
      <c r="C614" s="1163">
        <f>HLOOKUP('[4]Advanced Controls'!$B$379,[4]TAM_Area!$C$598:$J$647,$B614-2010,FALSE)*'[4]Advanced Controls'!$L$90*'[4]Advanced Controls'!$L$101*10^6/10^9</f>
        <v>1109.2797098297822</v>
      </c>
      <c r="D614" s="1164">
        <f>HLOOKUP('[4]Advanced Controls'!$B$379,[4]TAM_Area!$C$598:$J$647,$B614-2010,FALSE)*'[4]Advanced Controls'!$L$90*'[4]Advanced Controls'!$L$102*10^6/10^9</f>
        <v>1674.5615478508514</v>
      </c>
      <c r="E614" s="1164">
        <f>HLOOKUP('[4]Advanced Controls'!$B$379,[4]TAM_Area!$C$598:$J$647,$B614-2010,FALSE)*'[4]Advanced Controls'!$L$90*'[4]Advanced Controls'!$L$103*10^6/10^9</f>
        <v>543.99787180871317</v>
      </c>
      <c r="F614" s="1164"/>
      <c r="G614" s="1164"/>
      <c r="H614" s="1318"/>
      <c r="I614" s="1319">
        <f>HLOOKUP('[4]Advanced Controls'!$C$379,[4]TAM_Area!$K$598:$R$647,$B614-2010,FALSE)*'[4]Advanced Controls'!$L$68*'[4]Advanced Controls'!$L$79*10^6/10^9</f>
        <v>431.42029442461171</v>
      </c>
      <c r="J614" s="1320">
        <f>HLOOKUP('[4]Advanced Controls'!$C$379,[4]TAM_Area!$K$598:$R$647,$B614-2010,FALSE)*'[4]Advanced Controls'!$L$68*'[4]Advanced Controls'!$L$80*10^6/10^9</f>
        <v>662.14404835316532</v>
      </c>
      <c r="K614" s="1320">
        <f>HLOOKUP('[4]Advanced Controls'!$C$379,[4]TAM_Area!$K$598:$R$647,$B614-2010,FALSE)*'[4]Advanced Controls'!$L$68*'[4]Advanced Controls'!$L$81*10^6/10^9</f>
        <v>200.69654049605802</v>
      </c>
      <c r="L614" s="1320"/>
      <c r="M614" s="1171"/>
      <c r="N614" s="1321"/>
      <c r="O614" s="1331">
        <f t="shared" si="17"/>
        <v>1540.7000042543939</v>
      </c>
      <c r="P614" s="1332">
        <f t="shared" si="16"/>
        <v>2336.7055962040167</v>
      </c>
      <c r="Q614" s="1332">
        <f t="shared" si="16"/>
        <v>744.69441230477116</v>
      </c>
      <c r="R614" s="1177"/>
      <c r="S614" s="1177"/>
      <c r="T614" s="1322"/>
      <c r="U614" s="220" t="s">
        <v>169</v>
      </c>
      <c r="V614" s="152"/>
      <c r="W614" s="152"/>
    </row>
    <row r="615" spans="2:23" ht="15" x14ac:dyDescent="0.25">
      <c r="B615" s="160">
        <v>2040</v>
      </c>
      <c r="C615" s="1163">
        <f>HLOOKUP('[4]Advanced Controls'!$B$379,[4]TAM_Area!$C$598:$J$647,$B615-2010,FALSE)*'[4]Advanced Controls'!$L$90*'[4]Advanced Controls'!$L$101*10^6/10^9</f>
        <v>1111.1409276826055</v>
      </c>
      <c r="D615" s="1164">
        <f>HLOOKUP('[4]Advanced Controls'!$B$379,[4]TAM_Area!$C$598:$J$647,$B615-2010,FALSE)*'[4]Advanced Controls'!$L$90*'[4]Advanced Controls'!$L$102*10^6/10^9</f>
        <v>1677.3712304051189</v>
      </c>
      <c r="E615" s="1164">
        <f>HLOOKUP('[4]Advanced Controls'!$B$379,[4]TAM_Area!$C$598:$J$647,$B615-2010,FALSE)*'[4]Advanced Controls'!$L$90*'[4]Advanced Controls'!$L$103*10^6/10^9</f>
        <v>544.9106249600926</v>
      </c>
      <c r="F615" s="1164"/>
      <c r="G615" s="1164"/>
      <c r="H615" s="1318"/>
      <c r="I615" s="1319">
        <f>HLOOKUP('[4]Advanced Controls'!$C$379,[4]TAM_Area!$K$598:$R$647,$B615-2010,FALSE)*'[4]Advanced Controls'!$L$68*'[4]Advanced Controls'!$L$79*10^6/10^9</f>
        <v>436.0622529304872</v>
      </c>
      <c r="J615" s="1320">
        <f>HLOOKUP('[4]Advanced Controls'!$C$379,[4]TAM_Area!$K$598:$R$647,$B615-2010,FALSE)*'[4]Advanced Controls'!$L$68*'[4]Advanced Controls'!$L$80*10^6/10^9</f>
        <v>669.26852820979127</v>
      </c>
      <c r="K615" s="1320">
        <f>HLOOKUP('[4]Advanced Controls'!$C$379,[4]TAM_Area!$K$598:$R$647,$B615-2010,FALSE)*'[4]Advanced Controls'!$L$68*'[4]Advanced Controls'!$L$81*10^6/10^9</f>
        <v>202.855977651183</v>
      </c>
      <c r="L615" s="1320"/>
      <c r="M615" s="1171"/>
      <c r="N615" s="1321"/>
      <c r="O615" s="1331">
        <f t="shared" si="17"/>
        <v>1547.2031806130926</v>
      </c>
      <c r="P615" s="1332">
        <f t="shared" si="16"/>
        <v>2346.6397586149101</v>
      </c>
      <c r="Q615" s="1332">
        <f t="shared" si="16"/>
        <v>747.76660261127563</v>
      </c>
      <c r="R615" s="1177"/>
      <c r="S615" s="1177"/>
      <c r="T615" s="1322"/>
      <c r="U615" s="220" t="s">
        <v>169</v>
      </c>
      <c r="V615" s="152"/>
      <c r="W615" s="152"/>
    </row>
    <row r="616" spans="2:23" ht="15" x14ac:dyDescent="0.25">
      <c r="B616" s="160">
        <v>2041</v>
      </c>
      <c r="C616" s="1163">
        <f>HLOOKUP('[4]Advanced Controls'!$B$379,[4]TAM_Area!$C$598:$J$647,$B616-2010,FALSE)*'[4]Advanced Controls'!$L$90*'[4]Advanced Controls'!$L$101*10^6/10^9</f>
        <v>1112.8511756936207</v>
      </c>
      <c r="D616" s="1164">
        <f>HLOOKUP('[4]Advanced Controls'!$B$379,[4]TAM_Area!$C$598:$J$647,$B616-2010,FALSE)*'[4]Advanced Controls'!$L$90*'[4]Advanced Controls'!$L$102*10^6/10^9</f>
        <v>1679.9530098527691</v>
      </c>
      <c r="E616" s="1164">
        <f>HLOOKUP('[4]Advanced Controls'!$B$379,[4]TAM_Area!$C$598:$J$647,$B616-2010,FALSE)*'[4]Advanced Controls'!$L$90*'[4]Advanced Controls'!$L$103*10^6/10^9</f>
        <v>545.74934153447214</v>
      </c>
      <c r="F616" s="1164"/>
      <c r="G616" s="1164"/>
      <c r="H616" s="1318"/>
      <c r="I616" s="1319">
        <f>HLOOKUP('[4]Advanced Controls'!$C$379,[4]TAM_Area!$K$598:$R$647,$B616-2010,FALSE)*'[4]Advanced Controls'!$L$68*'[4]Advanced Controls'!$L$79*10^6/10^9</f>
        <v>440.36185977375135</v>
      </c>
      <c r="J616" s="1320">
        <f>HLOOKUP('[4]Advanced Controls'!$C$379,[4]TAM_Area!$K$598:$R$647,$B616-2010,FALSE)*'[4]Advanced Controls'!$L$68*'[4]Advanced Controls'!$L$80*10^6/10^9</f>
        <v>675.86756659143009</v>
      </c>
      <c r="K616" s="1320">
        <f>HLOOKUP('[4]Advanced Controls'!$C$379,[4]TAM_Area!$K$598:$R$647,$B616-2010,FALSE)*'[4]Advanced Controls'!$L$68*'[4]Advanced Controls'!$L$81*10^6/10^9</f>
        <v>204.85615295607258</v>
      </c>
      <c r="L616" s="1320"/>
      <c r="M616" s="1171"/>
      <c r="N616" s="1321"/>
      <c r="O616" s="1331">
        <f t="shared" si="17"/>
        <v>1553.213035467372</v>
      </c>
      <c r="P616" s="1332">
        <f>SUM(D616,J616)</f>
        <v>2355.8205764441991</v>
      </c>
      <c r="Q616" s="1332">
        <f t="shared" ref="Q616:Q635" si="18">SUM(E616,K616)</f>
        <v>750.60549449054474</v>
      </c>
      <c r="R616" s="1177"/>
      <c r="S616" s="1177"/>
      <c r="T616" s="1322"/>
      <c r="U616" s="220" t="s">
        <v>169</v>
      </c>
      <c r="V616" s="152"/>
      <c r="W616" s="152"/>
    </row>
    <row r="617" spans="2:23" ht="15" x14ac:dyDescent="0.25">
      <c r="B617" s="160">
        <v>2042</v>
      </c>
      <c r="C617" s="1163">
        <f>HLOOKUP('[4]Advanced Controls'!$B$379,[4]TAM_Area!$C$598:$J$647,$B617-2010,FALSE)*'[4]Advanced Controls'!$L$90*'[4]Advanced Controls'!$L$101*10^6/10^9</f>
        <v>1114.4086735731157</v>
      </c>
      <c r="D617" s="1164">
        <f>HLOOKUP('[4]Advanced Controls'!$B$379,[4]TAM_Area!$C$598:$J$647,$B617-2010,FALSE)*'[4]Advanced Controls'!$L$90*'[4]Advanced Controls'!$L$102*10^6/10^9</f>
        <v>1682.3041986798526</v>
      </c>
      <c r="E617" s="1164">
        <f>HLOOKUP('[4]Advanced Controls'!$B$379,[4]TAM_Area!$C$598:$J$647,$B617-2010,FALSE)*'[4]Advanced Controls'!$L$90*'[4]Advanced Controls'!$L$103*10^6/10^9</f>
        <v>546.51314846637956</v>
      </c>
      <c r="F617" s="1164"/>
      <c r="G617" s="1164"/>
      <c r="H617" s="1318"/>
      <c r="I617" s="1319">
        <f>HLOOKUP('[4]Advanced Controls'!$C$379,[4]TAM_Area!$K$598:$R$647,$B617-2010,FALSE)*'[4]Advanced Controls'!$L$68*'[4]Advanced Controls'!$L$79*10^6/10^9</f>
        <v>444.84553018887993</v>
      </c>
      <c r="J617" s="1320">
        <f>HLOOKUP('[4]Advanced Controls'!$C$379,[4]TAM_Area!$K$598:$R$647,$B617-2010,FALSE)*'[4]Advanced Controls'!$L$68*'[4]Advanced Controls'!$L$80*10^6/10^9</f>
        <v>682.74910582016332</v>
      </c>
      <c r="K617" s="1320">
        <f>HLOOKUP('[4]Advanced Controls'!$C$379,[4]TAM_Area!$K$598:$R$647,$B617-2010,FALSE)*'[4]Advanced Controls'!$L$68*'[4]Advanced Controls'!$L$81*10^6/10^9</f>
        <v>206.94195455759663</v>
      </c>
      <c r="L617" s="1320"/>
      <c r="M617" s="1171"/>
      <c r="N617" s="1321"/>
      <c r="O617" s="1331">
        <f t="shared" si="17"/>
        <v>1559.2542037619955</v>
      </c>
      <c r="P617" s="1332">
        <f t="shared" si="17"/>
        <v>2365.0533045000157</v>
      </c>
      <c r="Q617" s="1332">
        <f t="shared" si="18"/>
        <v>753.45510302397622</v>
      </c>
      <c r="R617" s="1177"/>
      <c r="S617" s="1177"/>
      <c r="T617" s="1322"/>
      <c r="U617" s="220" t="s">
        <v>169</v>
      </c>
      <c r="V617" s="152"/>
      <c r="W617" s="152"/>
    </row>
    <row r="618" spans="2:23" ht="15" x14ac:dyDescent="0.25">
      <c r="B618" s="160">
        <v>2043</v>
      </c>
      <c r="C618" s="1163">
        <f>HLOOKUP('[4]Advanced Controls'!$B$379,[4]TAM_Area!$C$598:$J$647,$B618-2010,FALSE)*'[4]Advanced Controls'!$L$90*'[4]Advanced Controls'!$L$101*10^6/10^9</f>
        <v>1115.8061856109696</v>
      </c>
      <c r="D618" s="1164">
        <f>HLOOKUP('[4]Advanced Controls'!$B$379,[4]TAM_Area!$C$598:$J$647,$B618-2010,FALSE)*'[4]Advanced Controls'!$L$90*'[4]Advanced Controls'!$L$102*10^6/10^9</f>
        <v>1684.413873904695</v>
      </c>
      <c r="E618" s="1164">
        <f>HLOOKUP('[4]Advanced Controls'!$B$379,[4]TAM_Area!$C$598:$J$647,$B618-2010,FALSE)*'[4]Advanced Controls'!$L$90*'[4]Advanced Controls'!$L$103*10^6/10^9</f>
        <v>547.19849731724435</v>
      </c>
      <c r="F618" s="1164"/>
      <c r="G618" s="1164"/>
      <c r="H618" s="1318"/>
      <c r="I618" s="1319">
        <f>HLOOKUP('[4]Advanced Controls'!$C$379,[4]TAM_Area!$K$598:$R$647,$B618-2010,FALSE)*'[4]Advanced Controls'!$L$68*'[4]Advanced Controls'!$L$79*10^6/10^9</f>
        <v>449.32872657799447</v>
      </c>
      <c r="J618" s="1320">
        <f>HLOOKUP('[4]Advanced Controls'!$C$379,[4]TAM_Area!$K$598:$R$647,$B618-2010,FALSE)*'[4]Advanced Controls'!$L$68*'[4]Advanced Controls'!$L$80*10^6/10^9</f>
        <v>689.62991751357163</v>
      </c>
      <c r="K618" s="1320">
        <f>HLOOKUP('[4]Advanced Controls'!$C$379,[4]TAM_Area!$K$598:$R$647,$B618-2010,FALSE)*'[4]Advanced Controls'!$L$68*'[4]Advanced Controls'!$L$81*10^6/10^9</f>
        <v>209.02753564241721</v>
      </c>
      <c r="L618" s="1320"/>
      <c r="M618" s="1171"/>
      <c r="N618" s="1321"/>
      <c r="O618" s="1331">
        <f t="shared" si="17"/>
        <v>1565.1349121889641</v>
      </c>
      <c r="P618" s="1332">
        <f t="shared" si="17"/>
        <v>2374.0437914182667</v>
      </c>
      <c r="Q618" s="1332">
        <f t="shared" si="18"/>
        <v>756.22603295966155</v>
      </c>
      <c r="R618" s="1177"/>
      <c r="S618" s="1177"/>
      <c r="T618" s="1322"/>
      <c r="U618" s="220" t="s">
        <v>169</v>
      </c>
      <c r="V618" s="152"/>
      <c r="W618" s="152"/>
    </row>
    <row r="619" spans="2:23" ht="15" x14ac:dyDescent="0.25">
      <c r="B619" s="160">
        <v>2044</v>
      </c>
      <c r="C619" s="1163">
        <f>HLOOKUP('[4]Advanced Controls'!$B$379,[4]TAM_Area!$C$598:$J$647,$B619-2010,FALSE)*'[4]Advanced Controls'!$L$90*'[4]Advanced Controls'!$L$101*10^6/10^9</f>
        <v>1117.035920290182</v>
      </c>
      <c r="D619" s="1164">
        <f>HLOOKUP('[4]Advanced Controls'!$B$379,[4]TAM_Area!$C$598:$J$647,$B619-2010,FALSE)*'[4]Advanced Controls'!$L$90*'[4]Advanced Controls'!$L$102*10^6/10^9</f>
        <v>1686.2702735031191</v>
      </c>
      <c r="E619" s="1164">
        <f>HLOOKUP('[4]Advanced Controls'!$B$379,[4]TAM_Area!$C$598:$J$647,$B619-2010,FALSE)*'[4]Advanced Controls'!$L$90*'[4]Advanced Controls'!$L$103*10^6/10^9</f>
        <v>547.80156707724529</v>
      </c>
      <c r="F619" s="1164"/>
      <c r="G619" s="1164"/>
      <c r="H619" s="1318"/>
      <c r="I619" s="1319">
        <f>HLOOKUP('[4]Advanced Controls'!$C$379,[4]TAM_Area!$K$598:$R$647,$B619-2010,FALSE)*'[4]Advanced Controls'!$L$68*'[4]Advanced Controls'!$L$79*10^6/10^9</f>
        <v>453.80248107251191</v>
      </c>
      <c r="J619" s="1320">
        <f>HLOOKUP('[4]Advanced Controls'!$C$379,[4]TAM_Area!$K$598:$R$647,$B619-2010,FALSE)*'[4]Advanced Controls'!$L$68*'[4]Advanced Controls'!$L$80*10^6/10^9</f>
        <v>696.4962377832029</v>
      </c>
      <c r="K619" s="1320">
        <f>HLOOKUP('[4]Advanced Controls'!$C$379,[4]TAM_Area!$K$598:$R$647,$B619-2010,FALSE)*'[4]Advanced Controls'!$L$68*'[4]Advanced Controls'!$L$81*10^6/10^9</f>
        <v>211.10872436182095</v>
      </c>
      <c r="L619" s="1320"/>
      <c r="M619" s="1171"/>
      <c r="N619" s="1321"/>
      <c r="O619" s="1331">
        <f t="shared" si="17"/>
        <v>1570.838401362694</v>
      </c>
      <c r="P619" s="1332">
        <f t="shared" si="17"/>
        <v>2382.7665112863219</v>
      </c>
      <c r="Q619" s="1332">
        <f t="shared" si="18"/>
        <v>758.91029143906621</v>
      </c>
      <c r="R619" s="1177"/>
      <c r="S619" s="1177"/>
      <c r="T619" s="1322"/>
      <c r="U619" s="220" t="s">
        <v>169</v>
      </c>
      <c r="V619" s="152"/>
      <c r="W619" s="152"/>
    </row>
    <row r="620" spans="2:23" ht="15" x14ac:dyDescent="0.25">
      <c r="B620" s="160">
        <v>2045</v>
      </c>
      <c r="C620" s="1163">
        <f>HLOOKUP('[4]Advanced Controls'!$B$379,[4]TAM_Area!$C$598:$J$647,$B620-2010,FALSE)*'[4]Advanced Controls'!$L$90*'[4]Advanced Controls'!$L$101*10^6/10^9</f>
        <v>1118.0920845413443</v>
      </c>
      <c r="D620" s="1164">
        <f>HLOOKUP('[4]Advanced Controls'!$B$379,[4]TAM_Area!$C$598:$J$647,$B620-2010,FALSE)*'[4]Advanced Controls'!$L$90*'[4]Advanced Controls'!$L$102*10^6/10^9</f>
        <v>1687.8646522946344</v>
      </c>
      <c r="E620" s="1164">
        <f>HLOOKUP('[4]Advanced Controls'!$B$379,[4]TAM_Area!$C$598:$J$647,$B620-2010,FALSE)*'[4]Advanced Controls'!$L$90*'[4]Advanced Controls'!$L$103*10^6/10^9</f>
        <v>548.31951678805433</v>
      </c>
      <c r="F620" s="1164"/>
      <c r="G620" s="1164"/>
      <c r="H620" s="1318"/>
      <c r="I620" s="1319">
        <f>HLOOKUP('[4]Advanced Controls'!$C$379,[4]TAM_Area!$K$598:$R$647,$B620-2010,FALSE)*'[4]Advanced Controls'!$L$68*'[4]Advanced Controls'!$L$79*10^6/10^9</f>
        <v>458.25934910662232</v>
      </c>
      <c r="J620" s="1320">
        <f>HLOOKUP('[4]Advanced Controls'!$C$379,[4]TAM_Area!$K$598:$R$647,$B620-2010,FALSE)*'[4]Advanced Controls'!$L$68*'[4]Advanced Controls'!$L$80*10^6/10^9</f>
        <v>703.33664070633745</v>
      </c>
      <c r="K620" s="1320">
        <f>HLOOKUP('[4]Advanced Controls'!$C$379,[4]TAM_Area!$K$598:$R$647,$B620-2010,FALSE)*'[4]Advanced Controls'!$L$68*'[4]Advanced Controls'!$L$81*10^6/10^9</f>
        <v>213.18205750690723</v>
      </c>
      <c r="L620" s="1320"/>
      <c r="M620" s="1171"/>
      <c r="N620" s="1321"/>
      <c r="O620" s="1331">
        <f t="shared" si="17"/>
        <v>1576.3514336479666</v>
      </c>
      <c r="P620" s="1332">
        <f t="shared" si="17"/>
        <v>2391.2012930009719</v>
      </c>
      <c r="Q620" s="1332">
        <f t="shared" si="18"/>
        <v>761.50157429496153</v>
      </c>
      <c r="R620" s="1177"/>
      <c r="S620" s="1177"/>
      <c r="T620" s="1322"/>
      <c r="U620" s="220" t="s">
        <v>169</v>
      </c>
      <c r="V620" s="152"/>
      <c r="W620" s="152"/>
    </row>
    <row r="621" spans="2:23" ht="15" x14ac:dyDescent="0.25">
      <c r="B621" s="160">
        <v>2046</v>
      </c>
      <c r="C621" s="1163">
        <f>HLOOKUP('[4]Advanced Controls'!$B$379,[4]TAM_Area!$C$598:$J$647,$B621-2010,FALSE)*'[4]Advanced Controls'!$L$90*'[4]Advanced Controls'!$L$101*10^6/10^9</f>
        <v>1118.9717743191466</v>
      </c>
      <c r="D621" s="1164">
        <f>HLOOKUP('[4]Advanced Controls'!$B$379,[4]TAM_Area!$C$598:$J$647,$B621-2010,FALSE)*'[4]Advanced Controls'!$L$90*'[4]Advanced Controls'!$L$102*10^6/10^9</f>
        <v>1689.1926263510347</v>
      </c>
      <c r="E621" s="1164">
        <f>HLOOKUP('[4]Advanced Controls'!$B$379,[4]TAM_Area!$C$598:$J$647,$B621-2010,FALSE)*'[4]Advanced Controls'!$L$90*'[4]Advanced Controls'!$L$103*10^6/10^9</f>
        <v>548.7509222872585</v>
      </c>
      <c r="F621" s="1164"/>
      <c r="G621" s="1164"/>
      <c r="H621" s="1318"/>
      <c r="I621" s="1319">
        <f>HLOOKUP('[4]Advanced Controls'!$C$379,[4]TAM_Area!$K$598:$R$647,$B621-2010,FALSE)*'[4]Advanced Controls'!$L$68*'[4]Advanced Controls'!$L$79*10^6/10^9</f>
        <v>462.694240770428</v>
      </c>
      <c r="J621" s="1320">
        <f>HLOOKUP('[4]Advanced Controls'!$C$379,[4]TAM_Area!$K$598:$R$647,$B621-2010,FALSE)*'[4]Advanced Controls'!$L$68*'[4]Advanced Controls'!$L$80*10^6/10^9</f>
        <v>710.14331428713513</v>
      </c>
      <c r="K621" s="1320">
        <f>HLOOKUP('[4]Advanced Controls'!$C$379,[4]TAM_Area!$K$598:$R$647,$B621-2010,FALSE)*'[4]Advanced Controls'!$L$68*'[4]Advanced Controls'!$L$81*10^6/10^9</f>
        <v>215.24516725372081</v>
      </c>
      <c r="L621" s="1320"/>
      <c r="M621" s="1171"/>
      <c r="N621" s="1321"/>
      <c r="O621" s="1331">
        <f t="shared" si="17"/>
        <v>1581.6660150895746</v>
      </c>
      <c r="P621" s="1332">
        <f t="shared" si="17"/>
        <v>2399.3359406381696</v>
      </c>
      <c r="Q621" s="1332">
        <f t="shared" si="18"/>
        <v>763.99608954097926</v>
      </c>
      <c r="R621" s="1177"/>
      <c r="S621" s="1177"/>
      <c r="T621" s="1322"/>
      <c r="U621" s="220" t="s">
        <v>169</v>
      </c>
      <c r="V621" s="152"/>
      <c r="W621" s="152"/>
    </row>
    <row r="622" spans="2:23" ht="15" x14ac:dyDescent="0.25">
      <c r="B622" s="160">
        <v>2047</v>
      </c>
      <c r="C622" s="1163">
        <f>HLOOKUP('[4]Advanced Controls'!$B$379,[4]TAM_Area!$C$598:$J$647,$B622-2010,FALSE)*'[4]Advanced Controls'!$L$90*'[4]Advanced Controls'!$L$101*10^6/10^9</f>
        <v>1119.6750396379339</v>
      </c>
      <c r="D622" s="1164">
        <f>HLOOKUP('[4]Advanced Controls'!$B$379,[4]TAM_Area!$C$598:$J$647,$B622-2010,FALSE)*'[4]Advanced Controls'!$L$90*'[4]Advanced Controls'!$L$102*10^6/10^9</f>
        <v>1690.2542711736544</v>
      </c>
      <c r="E622" s="1164">
        <f>HLOOKUP('[4]Advanced Controls'!$B$379,[4]TAM_Area!$C$598:$J$647,$B622-2010,FALSE)*'[4]Advanced Controls'!$L$90*'[4]Advanced Controls'!$L$103*10^6/10^9</f>
        <v>549.09580810221291</v>
      </c>
      <c r="F622" s="1164"/>
      <c r="G622" s="1164"/>
      <c r="H622" s="1318"/>
      <c r="I622" s="1319">
        <f>HLOOKUP('[4]Advanced Controls'!$C$379,[4]TAM_Area!$K$598:$R$647,$B622-2010,FALSE)*'[4]Advanced Controls'!$L$68*'[4]Advanced Controls'!$L$79*10^6/10^9</f>
        <v>467.10476014562266</v>
      </c>
      <c r="J622" s="1320">
        <f>HLOOKUP('[4]Advanced Controls'!$C$379,[4]TAM_Area!$K$598:$R$647,$B622-2010,FALSE)*'[4]Advanced Controls'!$L$68*'[4]Advanced Controls'!$L$80*10^6/10^9</f>
        <v>716.91258126917739</v>
      </c>
      <c r="K622" s="1320">
        <f>HLOOKUP('[4]Advanced Controls'!$C$379,[4]TAM_Area!$K$598:$R$647,$B622-2010,FALSE)*'[4]Advanced Controls'!$L$68*'[4]Advanced Controls'!$L$81*10^6/10^9</f>
        <v>217.2969390220679</v>
      </c>
      <c r="L622" s="1320"/>
      <c r="M622" s="1171"/>
      <c r="N622" s="1321"/>
      <c r="O622" s="1331">
        <f t="shared" si="17"/>
        <v>1586.7797997835564</v>
      </c>
      <c r="P622" s="1332">
        <f t="shared" si="17"/>
        <v>2407.1668524428319</v>
      </c>
      <c r="Q622" s="1332">
        <f t="shared" si="18"/>
        <v>766.39274712428085</v>
      </c>
      <c r="R622" s="1177"/>
      <c r="S622" s="1177"/>
      <c r="T622" s="1322"/>
      <c r="U622" s="220" t="s">
        <v>169</v>
      </c>
      <c r="V622" s="152"/>
      <c r="W622" s="152"/>
    </row>
    <row r="623" spans="2:23" ht="15" x14ac:dyDescent="0.25">
      <c r="B623" s="160">
        <v>2048</v>
      </c>
      <c r="C623" s="1163">
        <f>HLOOKUP('[4]Advanced Controls'!$B$379,[4]TAM_Area!$C$598:$J$647,$B623-2010,FALSE)*'[4]Advanced Controls'!$L$90*'[4]Advanced Controls'!$L$101*10^6/10^9</f>
        <v>1120.2029108864565</v>
      </c>
      <c r="D623" s="1164">
        <f>HLOOKUP('[4]Advanced Controls'!$B$379,[4]TAM_Area!$C$598:$J$647,$B623-2010,FALSE)*'[4]Advanced Controls'!$L$90*'[4]Advanced Controls'!$L$102*10^6/10^9</f>
        <v>1691.0511422307552</v>
      </c>
      <c r="E623" s="1164">
        <f>HLOOKUP('[4]Advanced Controls'!$B$379,[4]TAM_Area!$C$598:$J$647,$B623-2010,FALSE)*'[4]Advanced Controls'!$L$90*'[4]Advanced Controls'!$L$103*10^6/10^9</f>
        <v>549.35467954215801</v>
      </c>
      <c r="F623" s="1164"/>
      <c r="G623" s="1164"/>
      <c r="H623" s="1318"/>
      <c r="I623" s="1319">
        <f>HLOOKUP('[4]Advanced Controls'!$C$379,[4]TAM_Area!$K$598:$R$647,$B623-2010,FALSE)*'[4]Advanced Controls'!$L$68*'[4]Advanced Controls'!$L$79*10^6/10^9</f>
        <v>471.48949301008088</v>
      </c>
      <c r="J623" s="1320">
        <f>HLOOKUP('[4]Advanced Controls'!$C$379,[4]TAM_Area!$K$598:$R$647,$B623-2010,FALSE)*'[4]Advanced Controls'!$L$68*'[4]Advanced Controls'!$L$80*10^6/10^9</f>
        <v>723.64227110375441</v>
      </c>
      <c r="K623" s="1320">
        <f>HLOOKUP('[4]Advanced Controls'!$C$379,[4]TAM_Area!$K$598:$R$647,$B623-2010,FALSE)*'[4]Advanced Controls'!$L$68*'[4]Advanced Controls'!$L$81*10^6/10^9</f>
        <v>219.33671491640732</v>
      </c>
      <c r="L623" s="1320"/>
      <c r="M623" s="1171"/>
      <c r="N623" s="1321"/>
      <c r="O623" s="1331">
        <f t="shared" si="17"/>
        <v>1591.6924038965374</v>
      </c>
      <c r="P623" s="1332">
        <f t="shared" si="17"/>
        <v>2414.6934133345094</v>
      </c>
      <c r="Q623" s="1332">
        <f t="shared" si="18"/>
        <v>768.69139445856536</v>
      </c>
      <c r="R623" s="1177"/>
      <c r="S623" s="1177"/>
      <c r="T623" s="1322"/>
      <c r="U623" s="220" t="s">
        <v>169</v>
      </c>
      <c r="V623" s="152"/>
      <c r="W623" s="152"/>
    </row>
    <row r="624" spans="2:23" ht="15" x14ac:dyDescent="0.25">
      <c r="B624" s="160">
        <v>2049</v>
      </c>
      <c r="C624" s="1163">
        <f>HLOOKUP('[4]Advanced Controls'!$B$379,[4]TAM_Area!$C$598:$J$647,$B624-2010,FALSE)*'[4]Advanced Controls'!$L$90*'[4]Advanced Controls'!$L$101*10^6/10^9</f>
        <v>1120.5581435156353</v>
      </c>
      <c r="D624" s="1164">
        <f>HLOOKUP('[4]Advanced Controls'!$B$379,[4]TAM_Area!$C$598:$J$647,$B624-2010,FALSE)*'[4]Advanced Controls'!$L$90*'[4]Advanced Controls'!$L$102*10^6/10^9</f>
        <v>1691.5873991334042</v>
      </c>
      <c r="E624" s="1164">
        <f>HLOOKUP('[4]Advanced Controls'!$B$379,[4]TAM_Area!$C$598:$J$647,$B624-2010,FALSE)*'[4]Advanced Controls'!$L$90*'[4]Advanced Controls'!$L$103*10^6/10^9</f>
        <v>549.52888789786653</v>
      </c>
      <c r="F624" s="1164"/>
      <c r="G624" s="1164"/>
      <c r="H624" s="1318"/>
      <c r="I624" s="1319">
        <f>HLOOKUP('[4]Advanced Controls'!$C$379,[4]TAM_Area!$K$598:$R$647,$B624-2010,FALSE)*'[4]Advanced Controls'!$L$68*'[4]Advanced Controls'!$L$79*10^6/10^9</f>
        <v>475.84847171806609</v>
      </c>
      <c r="J624" s="1320">
        <f>HLOOKUP('[4]Advanced Controls'!$C$379,[4]TAM_Area!$K$598:$R$647,$B624-2010,FALSE)*'[4]Advanced Controls'!$L$68*'[4]Advanced Controls'!$L$80*10^6/10^9</f>
        <v>730.33243344820323</v>
      </c>
      <c r="K624" s="1320">
        <f>HLOOKUP('[4]Advanced Controls'!$C$379,[4]TAM_Area!$K$598:$R$647,$B624-2010,FALSE)*'[4]Advanced Controls'!$L$68*'[4]Advanced Controls'!$L$81*10^6/10^9</f>
        <v>221.36450998792884</v>
      </c>
      <c r="L624" s="1320"/>
      <c r="M624" s="1171"/>
      <c r="N624" s="1321"/>
      <c r="O624" s="1331">
        <f t="shared" si="17"/>
        <v>1596.4066152337014</v>
      </c>
      <c r="P624" s="1332">
        <f t="shared" si="17"/>
        <v>2421.9198325816074</v>
      </c>
      <c r="Q624" s="1332">
        <f t="shared" si="18"/>
        <v>770.89339788579537</v>
      </c>
      <c r="R624" s="1177"/>
      <c r="S624" s="1177"/>
      <c r="T624" s="1322"/>
      <c r="U624" s="220" t="s">
        <v>169</v>
      </c>
      <c r="V624" s="152"/>
      <c r="W624" s="152"/>
    </row>
    <row r="625" spans="1:32" ht="15" x14ac:dyDescent="0.25">
      <c r="B625" s="160">
        <v>2050</v>
      </c>
      <c r="C625" s="1163">
        <f>HLOOKUP('[4]Advanced Controls'!$B$379,[4]TAM_Area!$C$598:$J$647,$B625-2010,FALSE)*'[4]Advanced Controls'!$L$90*'[4]Advanced Controls'!$L$101*10^6/10^9</f>
        <v>1120.7433911593512</v>
      </c>
      <c r="D625" s="1164">
        <f>HLOOKUP('[4]Advanced Controls'!$B$379,[4]TAM_Area!$C$598:$J$647,$B625-2010,FALSE)*'[4]Advanced Controls'!$L$90*'[4]Advanced Controls'!$L$102*10^6/10^9</f>
        <v>1691.8670477903186</v>
      </c>
      <c r="E625" s="1164">
        <f>HLOOKUP('[4]Advanced Controls'!$B$379,[4]TAM_Area!$C$598:$J$647,$B625-2010,FALSE)*'[4]Advanced Controls'!$L$90*'[4]Advanced Controls'!$L$103*10^6/10^9</f>
        <v>549.61973452838345</v>
      </c>
      <c r="F625" s="1164"/>
      <c r="G625" s="1164"/>
      <c r="H625" s="1318"/>
      <c r="I625" s="1319">
        <f>HLOOKUP('[4]Advanced Controls'!$C$379,[4]TAM_Area!$K$598:$R$647,$B625-2010,FALSE)*'[4]Advanced Controls'!$L$68*'[4]Advanced Controls'!$L$79*10^6/10^9</f>
        <v>480.06766430132336</v>
      </c>
      <c r="J625" s="1320">
        <f>HLOOKUP('[4]Advanced Controls'!$C$379,[4]TAM_Area!$K$598:$R$647,$B625-2010,FALSE)*'[4]Advanced Controls'!$L$68*'[4]Advanced Controls'!$L$80*10^6/10^9</f>
        <v>736.80805198994483</v>
      </c>
      <c r="K625" s="1320">
        <f>HLOOKUP('[4]Advanced Controls'!$C$379,[4]TAM_Area!$K$598:$R$647,$B625-2010,FALSE)*'[4]Advanced Controls'!$L$68*'[4]Advanced Controls'!$L$81*10^6/10^9</f>
        <v>223.32727661270184</v>
      </c>
      <c r="L625" s="1320"/>
      <c r="M625" s="1171"/>
      <c r="N625" s="1321"/>
      <c r="O625" s="1331">
        <f t="shared" si="17"/>
        <v>1600.8110554606747</v>
      </c>
      <c r="P625" s="1332">
        <f t="shared" si="17"/>
        <v>2428.6750997802633</v>
      </c>
      <c r="Q625" s="1332">
        <f t="shared" si="18"/>
        <v>772.94701114108534</v>
      </c>
      <c r="R625" s="1177"/>
      <c r="S625" s="1177"/>
      <c r="T625" s="1322"/>
      <c r="U625" s="220" t="s">
        <v>169</v>
      </c>
      <c r="V625" s="152"/>
      <c r="W625" s="152"/>
    </row>
    <row r="626" spans="1:32" ht="15" x14ac:dyDescent="0.25">
      <c r="B626" s="160">
        <v>2051</v>
      </c>
      <c r="C626" s="1163">
        <f>HLOOKUP('[4]Advanced Controls'!$B$379,[4]TAM_Area!$C$598:$J$647,$B626-2010,FALSE)*'[4]Advanced Controls'!$L$90*'[4]Advanced Controls'!$L$101*10^6/10^9</f>
        <v>1120.7608336825488</v>
      </c>
      <c r="D626" s="1164">
        <f>HLOOKUP('[4]Advanced Controls'!$B$379,[4]TAM_Area!$C$598:$J$647,$B626-2010,FALSE)*'[4]Advanced Controls'!$L$90*'[4]Advanced Controls'!$L$102*10^6/10^9</f>
        <v>1691.8933789116631</v>
      </c>
      <c r="E626" s="1164">
        <f>HLOOKUP('[4]Advanced Controls'!$B$379,[4]TAM_Area!$C$598:$J$647,$B626-2010,FALSE)*'[4]Advanced Controls'!$L$90*'[4]Advanced Controls'!$L$103*10^6/10^9</f>
        <v>549.62828845343461</v>
      </c>
      <c r="F626" s="1164"/>
      <c r="G626" s="1164"/>
      <c r="H626" s="1318"/>
      <c r="I626" s="1319">
        <f>HLOOKUP('[4]Advanced Controls'!$C$379,[4]TAM_Area!$K$598:$R$647,$B626-2010,FALSE)*'[4]Advanced Controls'!$L$68*'[4]Advanced Controls'!$L$79*10^6/10^9</f>
        <v>484.48628832375567</v>
      </c>
      <c r="J626" s="1320">
        <f>HLOOKUP('[4]Advanced Controls'!$C$379,[4]TAM_Area!$K$598:$R$647,$B626-2010,FALSE)*'[4]Advanced Controls'!$L$68*'[4]Advanced Controls'!$L$80*10^6/10^9</f>
        <v>743.58975798795768</v>
      </c>
      <c r="K626" s="1320">
        <f>HLOOKUP('[4]Advanced Controls'!$C$379,[4]TAM_Area!$K$598:$R$647,$B626-2010,FALSE)*'[4]Advanced Controls'!$L$68*'[4]Advanced Controls'!$L$81*10^6/10^9</f>
        <v>225.38281865955355</v>
      </c>
      <c r="L626" s="1320"/>
      <c r="M626" s="1171"/>
      <c r="N626" s="1321"/>
      <c r="O626" s="1331">
        <f t="shared" si="17"/>
        <v>1605.2471220063044</v>
      </c>
      <c r="P626" s="1332">
        <f t="shared" si="17"/>
        <v>2435.4831368996211</v>
      </c>
      <c r="Q626" s="1332">
        <f t="shared" si="18"/>
        <v>775.01110711298816</v>
      </c>
      <c r="R626" s="1177"/>
      <c r="S626" s="1177"/>
      <c r="T626" s="1322"/>
      <c r="U626" s="220" t="s">
        <v>169</v>
      </c>
      <c r="V626" s="152"/>
      <c r="W626" s="152"/>
    </row>
    <row r="627" spans="1:32" ht="15" x14ac:dyDescent="0.25">
      <c r="B627" s="160">
        <v>2052</v>
      </c>
      <c r="C627" s="1163">
        <f>HLOOKUP('[4]Advanced Controls'!$B$379,[4]TAM_Area!$C$598:$J$647,$B627-2010,FALSE)*'[4]Advanced Controls'!$L$90*'[4]Advanced Controls'!$L$101*10^6/10^9</f>
        <v>1120.6121775409806</v>
      </c>
      <c r="D627" s="1164">
        <f>HLOOKUP('[4]Advanced Controls'!$B$379,[4]TAM_Area!$C$598:$J$647,$B627-2010,FALSE)*'[4]Advanced Controls'!$L$90*'[4]Advanced Controls'!$L$102*10^6/10^9</f>
        <v>1691.6689685521158</v>
      </c>
      <c r="E627" s="1164">
        <f>HLOOKUP('[4]Advanced Controls'!$B$379,[4]TAM_Area!$C$598:$J$647,$B627-2010,FALSE)*'[4]Advanced Controls'!$L$90*'[4]Advanced Controls'!$L$103*10^6/10^9</f>
        <v>549.55538652984615</v>
      </c>
      <c r="F627" s="1164"/>
      <c r="G627" s="1164"/>
      <c r="H627" s="1318"/>
      <c r="I627" s="1319">
        <f>HLOOKUP('[4]Advanced Controls'!$C$379,[4]TAM_Area!$K$598:$R$647,$B627-2010,FALSE)*'[4]Advanced Controls'!$L$68*'[4]Advanced Controls'!$L$79*10^6/10^9</f>
        <v>488.76110940846058</v>
      </c>
      <c r="J627" s="1320">
        <f>HLOOKUP('[4]Advanced Controls'!$C$379,[4]TAM_Area!$K$598:$R$647,$B627-2010,FALSE)*'[4]Advanced Controls'!$L$68*'[4]Advanced Controls'!$L$80*10^6/10^9</f>
        <v>750.15075517699142</v>
      </c>
      <c r="K627" s="1320">
        <f>HLOOKUP('[4]Advanced Controls'!$C$379,[4]TAM_Area!$K$598:$R$647,$B627-2010,FALSE)*'[4]Advanced Controls'!$L$68*'[4]Advanced Controls'!$L$81*10^6/10^9</f>
        <v>227.37146363992966</v>
      </c>
      <c r="L627" s="1320"/>
      <c r="M627" s="1171"/>
      <c r="N627" s="1321"/>
      <c r="O627" s="1331">
        <f t="shared" si="17"/>
        <v>1609.3732869494411</v>
      </c>
      <c r="P627" s="1332">
        <f t="shared" si="17"/>
        <v>2441.819723729107</v>
      </c>
      <c r="Q627" s="1332">
        <f t="shared" si="18"/>
        <v>776.92685016977578</v>
      </c>
      <c r="R627" s="1177"/>
      <c r="S627" s="1177"/>
      <c r="T627" s="1322"/>
      <c r="U627" s="220" t="s">
        <v>169</v>
      </c>
      <c r="V627" s="152"/>
      <c r="W627" s="152"/>
    </row>
    <row r="628" spans="1:32" ht="15" x14ac:dyDescent="0.25">
      <c r="B628" s="160">
        <v>2053</v>
      </c>
      <c r="C628" s="1163">
        <f>HLOOKUP('[4]Advanced Controls'!$B$379,[4]TAM_Area!$C$598:$J$647,$B628-2010,FALSE)*'[4]Advanced Controls'!$L$90*'[4]Advanced Controls'!$L$101*10^6/10^9</f>
        <v>1120.2999709055027</v>
      </c>
      <c r="D628" s="1164">
        <f>HLOOKUP('[4]Advanced Controls'!$B$379,[4]TAM_Area!$C$598:$J$647,$B628-2010,FALSE)*'[4]Advanced Controls'!$L$90*'[4]Advanced Controls'!$L$102*10^6/10^9</f>
        <v>1691.1976634140854</v>
      </c>
      <c r="E628" s="1164">
        <f>HLOOKUP('[4]Advanced Controls'!$B$379,[4]TAM_Area!$C$598:$J$647,$B628-2010,FALSE)*'[4]Advanced Controls'!$L$90*'[4]Advanced Controls'!$L$103*10^6/10^9</f>
        <v>549.40227839692011</v>
      </c>
      <c r="F628" s="1164"/>
      <c r="G628" s="1164"/>
      <c r="H628" s="1318"/>
      <c r="I628" s="1319">
        <f>HLOOKUP('[4]Advanced Controls'!$C$379,[4]TAM_Area!$K$598:$R$647,$B628-2010,FALSE)*'[4]Advanced Controls'!$L$68*'[4]Advanced Controls'!$L$79*10^6/10^9</f>
        <v>493.00279444080235</v>
      </c>
      <c r="J628" s="1320">
        <f>HLOOKUP('[4]Advanced Controls'!$C$379,[4]TAM_Area!$K$598:$R$647,$B628-2010,FALSE)*'[4]Advanced Controls'!$L$68*'[4]Advanced Controls'!$L$80*10^6/10^9</f>
        <v>756.66089513899681</v>
      </c>
      <c r="K628" s="1320">
        <f>HLOOKUP('[4]Advanced Controls'!$C$379,[4]TAM_Area!$K$598:$R$647,$B628-2010,FALSE)*'[4]Advanced Controls'!$L$68*'[4]Advanced Controls'!$L$81*10^6/10^9</f>
        <v>229.34469374260783</v>
      </c>
      <c r="L628" s="1320"/>
      <c r="M628" s="1171"/>
      <c r="N628" s="1321"/>
      <c r="O628" s="1331">
        <f t="shared" si="17"/>
        <v>1613.302765346305</v>
      </c>
      <c r="P628" s="1332">
        <f t="shared" si="17"/>
        <v>2447.8585585530823</v>
      </c>
      <c r="Q628" s="1332">
        <f t="shared" si="18"/>
        <v>778.746972139528</v>
      </c>
      <c r="R628" s="1177"/>
      <c r="S628" s="1177"/>
      <c r="T628" s="1322"/>
      <c r="U628" s="220" t="s">
        <v>169</v>
      </c>
      <c r="V628" s="152"/>
      <c r="W628" s="152"/>
    </row>
    <row r="629" spans="1:32" ht="15" x14ac:dyDescent="0.25">
      <c r="B629" s="160">
        <v>2054</v>
      </c>
      <c r="C629" s="1163">
        <f>HLOOKUP('[4]Advanced Controls'!$B$379,[4]TAM_Area!$C$598:$J$647,$B629-2010,FALSE)*'[4]Advanced Controls'!$L$90*'[4]Advanced Controls'!$L$101*10^6/10^9</f>
        <v>1119.8272783986424</v>
      </c>
      <c r="D629" s="1164">
        <f>HLOOKUP('[4]Advanced Controls'!$B$379,[4]TAM_Area!$C$598:$J$647,$B629-2010,FALSE)*'[4]Advanced Controls'!$L$90*'[4]Advanced Controls'!$L$102*10^6/10^9</f>
        <v>1690.4840898321193</v>
      </c>
      <c r="E629" s="1164">
        <f>HLOOKUP('[4]Advanced Controls'!$B$379,[4]TAM_Area!$C$598:$J$647,$B629-2010,FALSE)*'[4]Advanced Controls'!$L$90*'[4]Advanced Controls'!$L$103*10^6/10^9</f>
        <v>549.17046696516559</v>
      </c>
      <c r="F629" s="1164"/>
      <c r="G629" s="1164"/>
      <c r="H629" s="1318"/>
      <c r="I629" s="1319">
        <f>HLOOKUP('[4]Advanced Controls'!$C$379,[4]TAM_Area!$K$598:$R$647,$B629-2010,FALSE)*'[4]Advanced Controls'!$L$68*'[4]Advanced Controls'!$L$79*10^6/10^9</f>
        <v>497.20820866258032</v>
      </c>
      <c r="J629" s="1320">
        <f>HLOOKUP('[4]Advanced Controls'!$C$379,[4]TAM_Area!$K$598:$R$647,$B629-2010,FALSE)*'[4]Advanced Controls'!$L$68*'[4]Advanced Controls'!$L$80*10^6/10^9</f>
        <v>763.11536664577636</v>
      </c>
      <c r="K629" s="1320">
        <f>HLOOKUP('[4]Advanced Controls'!$C$379,[4]TAM_Area!$K$598:$R$647,$B629-2010,FALSE)*'[4]Advanced Controls'!$L$68*'[4]Advanced Controls'!$L$81*10^6/10^9</f>
        <v>231.30105067938433</v>
      </c>
      <c r="L629" s="1320"/>
      <c r="M629" s="1171"/>
      <c r="N629" s="1321"/>
      <c r="O629" s="1331">
        <f t="shared" si="17"/>
        <v>1617.0354870612227</v>
      </c>
      <c r="P629" s="1332">
        <f t="shared" si="17"/>
        <v>2453.5994564778957</v>
      </c>
      <c r="Q629" s="1332">
        <f t="shared" si="18"/>
        <v>780.47151764454998</v>
      </c>
      <c r="R629" s="1177"/>
      <c r="S629" s="1177"/>
      <c r="T629" s="1322"/>
      <c r="U629" s="220" t="s">
        <v>169</v>
      </c>
      <c r="V629" s="152"/>
      <c r="W629" s="152"/>
    </row>
    <row r="630" spans="1:32" ht="15" x14ac:dyDescent="0.25">
      <c r="B630" s="160">
        <v>2055</v>
      </c>
      <c r="C630" s="1163">
        <f>HLOOKUP('[4]Advanced Controls'!$B$379,[4]TAM_Area!$C$598:$J$647,$B630-2010,FALSE)*'[4]Advanced Controls'!$L$90*'[4]Advanced Controls'!$L$101*10^6/10^9</f>
        <v>1119.1980965356825</v>
      </c>
      <c r="D630" s="1164">
        <f>HLOOKUP('[4]Advanced Controls'!$B$379,[4]TAM_Area!$C$598:$J$647,$B630-2010,FALSE)*'[4]Advanced Controls'!$L$90*'[4]Advanced Controls'!$L$102*10^6/10^9</f>
        <v>1689.5342809201004</v>
      </c>
      <c r="E630" s="1164">
        <f>HLOOKUP('[4]Advanced Controls'!$B$379,[4]TAM_Area!$C$598:$J$647,$B630-2010,FALSE)*'[4]Advanced Controls'!$L$90*'[4]Advanced Controls'!$L$103*10^6/10^9</f>
        <v>548.86191215126439</v>
      </c>
      <c r="F630" s="1164"/>
      <c r="G630" s="1164"/>
      <c r="H630" s="1318"/>
      <c r="I630" s="1319">
        <f>HLOOKUP('[4]Advanced Controls'!$C$379,[4]TAM_Area!$K$598:$R$647,$B630-2010,FALSE)*'[4]Advanced Controls'!$L$68*'[4]Advanced Controls'!$L$79*10^6/10^9</f>
        <v>501.37532395012113</v>
      </c>
      <c r="J630" s="1320">
        <f>HLOOKUP('[4]Advanced Controls'!$C$379,[4]TAM_Area!$K$598:$R$647,$B630-2010,FALSE)*'[4]Advanced Controls'!$L$68*'[4]Advanced Controls'!$L$80*10^6/10^9</f>
        <v>769.51105693226748</v>
      </c>
      <c r="K630" s="1320">
        <f>HLOOKUP('[4]Advanced Controls'!$C$379,[4]TAM_Area!$K$598:$R$647,$B630-2010,FALSE)*'[4]Advanced Controls'!$L$68*'[4]Advanced Controls'!$L$81*10^6/10^9</f>
        <v>233.23959096797483</v>
      </c>
      <c r="L630" s="1320"/>
      <c r="M630" s="1171"/>
      <c r="N630" s="1321"/>
      <c r="O630" s="1331">
        <f t="shared" si="17"/>
        <v>1620.5734204858036</v>
      </c>
      <c r="P630" s="1332">
        <f t="shared" si="17"/>
        <v>2459.045337852368</v>
      </c>
      <c r="Q630" s="1332">
        <f t="shared" si="18"/>
        <v>782.10150311923917</v>
      </c>
      <c r="R630" s="1177"/>
      <c r="S630" s="1177"/>
      <c r="T630" s="1322"/>
      <c r="U630" s="220" t="s">
        <v>169</v>
      </c>
      <c r="V630" s="152"/>
      <c r="W630" s="152"/>
    </row>
    <row r="631" spans="1:32" ht="15" x14ac:dyDescent="0.25">
      <c r="B631" s="160">
        <v>2056</v>
      </c>
      <c r="C631" s="1163">
        <f>HLOOKUP('[4]Advanced Controls'!$B$379,[4]TAM_Area!$C$598:$J$647,$B631-2010,FALSE)*'[4]Advanced Controls'!$L$90*'[4]Advanced Controls'!$L$101*10^6/10^9</f>
        <v>1118.416082175637</v>
      </c>
      <c r="D631" s="1164">
        <f>HLOOKUP('[4]Advanced Controls'!$B$379,[4]TAM_Area!$C$598:$J$647,$B631-2010,FALSE)*'[4]Advanced Controls'!$L$90*'[4]Advanced Controls'!$L$102*10^6/10^9</f>
        <v>1688.3537570489839</v>
      </c>
      <c r="E631" s="1164">
        <f>HLOOKUP('[4]Advanced Controls'!$B$379,[4]TAM_Area!$C$598:$J$647,$B631-2010,FALSE)*'[4]Advanced Controls'!$L$90*'[4]Advanced Controls'!$L$103*10^6/10^9</f>
        <v>548.47840730229007</v>
      </c>
      <c r="F631" s="1164"/>
      <c r="G631" s="1164"/>
      <c r="H631" s="1318"/>
      <c r="I631" s="1319">
        <f>HLOOKUP('[4]Advanced Controls'!$C$379,[4]TAM_Area!$K$598:$R$647,$B631-2010,FALSE)*'[4]Advanced Controls'!$L$68*'[4]Advanced Controls'!$L$79*10^6/10^9</f>
        <v>505.50321425413711</v>
      </c>
      <c r="J631" s="1320">
        <f>HLOOKUP('[4]Advanced Controls'!$C$379,[4]TAM_Area!$K$598:$R$647,$B631-2010,FALSE)*'[4]Advanced Controls'!$L$68*'[4]Advanced Controls'!$L$80*10^6/10^9</f>
        <v>775.84654469763609</v>
      </c>
      <c r="K631" s="1320">
        <f>HLOOKUP('[4]Advanced Controls'!$C$379,[4]TAM_Area!$K$598:$R$647,$B631-2010,FALSE)*'[4]Advanced Controls'!$L$68*'[4]Advanced Controls'!$L$81*10^6/10^9</f>
        <v>235.15988381063798</v>
      </c>
      <c r="L631" s="1320"/>
      <c r="M631" s="1171"/>
      <c r="N631" s="1321"/>
      <c r="O631" s="1331">
        <f t="shared" si="17"/>
        <v>1623.919296429774</v>
      </c>
      <c r="P631" s="1332">
        <f t="shared" si="17"/>
        <v>2464.20030174662</v>
      </c>
      <c r="Q631" s="1332">
        <f t="shared" si="18"/>
        <v>783.63829111292807</v>
      </c>
      <c r="R631" s="1177"/>
      <c r="S631" s="1177"/>
      <c r="T631" s="1322"/>
      <c r="U631" s="220" t="s">
        <v>169</v>
      </c>
      <c r="V631" s="152"/>
      <c r="W631" s="152"/>
    </row>
    <row r="632" spans="1:32" ht="15" x14ac:dyDescent="0.25">
      <c r="B632" s="160">
        <v>2057</v>
      </c>
      <c r="C632" s="1163">
        <f>HLOOKUP('[4]Advanced Controls'!$B$379,[4]TAM_Area!$C$598:$J$647,$B632-2010,FALSE)*'[4]Advanced Controls'!$L$90*'[4]Advanced Controls'!$L$101*10^6/10^9</f>
        <v>1117.4873094600928</v>
      </c>
      <c r="D632" s="1164">
        <f>HLOOKUP('[4]Advanced Controls'!$B$379,[4]TAM_Area!$C$598:$J$647,$B632-2010,FALSE)*'[4]Advanced Controls'!$L$90*'[4]Advanced Controls'!$L$102*10^6/10^9</f>
        <v>1686.9516877040196</v>
      </c>
      <c r="E632" s="1164">
        <f>HLOOKUP('[4]Advanced Controls'!$B$379,[4]TAM_Area!$C$598:$J$647,$B632-2010,FALSE)*'[4]Advanced Controls'!$L$90*'[4]Advanced Controls'!$L$103*10^6/10^9</f>
        <v>548.02293121616617</v>
      </c>
      <c r="F632" s="1164"/>
      <c r="G632" s="1164"/>
      <c r="H632" s="1318"/>
      <c r="I632" s="1319">
        <f>HLOOKUP('[4]Advanced Controls'!$C$379,[4]TAM_Area!$K$598:$R$647,$B632-2010,FALSE)*'[4]Advanced Controls'!$L$68*'[4]Advanced Controls'!$L$79*10^6/10^9</f>
        <v>509.59308846084997</v>
      </c>
      <c r="J632" s="1320">
        <f>HLOOKUP('[4]Advanced Controls'!$C$379,[4]TAM_Area!$K$598:$R$647,$B632-2010,FALSE)*'[4]Advanced Controls'!$L$68*'[4]Advanced Controls'!$L$80*10^6/10^9</f>
        <v>782.1236853409614</v>
      </c>
      <c r="K632" s="1320">
        <f>HLOOKUP('[4]Advanced Controls'!$C$379,[4]TAM_Area!$K$598:$R$647,$B632-2010,FALSE)*'[4]Advanced Controls'!$L$68*'[4]Advanced Controls'!$L$81*10^6/10^9</f>
        <v>237.06249158073854</v>
      </c>
      <c r="L632" s="1320"/>
      <c r="M632" s="1171"/>
      <c r="N632" s="1321"/>
      <c r="O632" s="1331">
        <f t="shared" si="17"/>
        <v>1627.0803979209427</v>
      </c>
      <c r="P632" s="1332">
        <f t="shared" si="17"/>
        <v>2469.075373044981</v>
      </c>
      <c r="Q632" s="1332">
        <f t="shared" si="18"/>
        <v>785.08542279690471</v>
      </c>
      <c r="R632" s="1177"/>
      <c r="S632" s="1177"/>
      <c r="T632" s="1322"/>
      <c r="U632" s="220" t="s">
        <v>169</v>
      </c>
      <c r="V632" s="152"/>
      <c r="W632" s="152"/>
    </row>
    <row r="633" spans="1:32" ht="15" x14ac:dyDescent="0.25">
      <c r="A633" s="160"/>
      <c r="B633" s="160">
        <v>2058</v>
      </c>
      <c r="C633" s="1163">
        <f>HLOOKUP('[4]Advanced Controls'!$B$379,[4]TAM_Area!$C$598:$J$647,$B633-2010,FALSE)*'[4]Advanced Controls'!$L$90*'[4]Advanced Controls'!$L$101*10^6/10^9</f>
        <v>1116.4216028429726</v>
      </c>
      <c r="D633" s="1164">
        <f>HLOOKUP('[4]Advanced Controls'!$B$379,[4]TAM_Area!$C$598:$J$647,$B633-2010,FALSE)*'[4]Advanced Controls'!$L$90*'[4]Advanced Controls'!$L$102*10^6/10^9</f>
        <v>1685.3429038179488</v>
      </c>
      <c r="E633" s="1164">
        <f>HLOOKUP('[4]Advanced Controls'!$B$379,[4]TAM_Area!$C$598:$J$647,$B633-2010,FALSE)*'[4]Advanced Controls'!$L$90*'[4]Advanced Controls'!$L$103*10^6/10^9</f>
        <v>547.50030186799688</v>
      </c>
      <c r="F633" s="1164"/>
      <c r="G633" s="1164"/>
      <c r="H633" s="1318"/>
      <c r="I633" s="1319">
        <f>HLOOKUP('[4]Advanced Controls'!$C$379,[4]TAM_Area!$K$598:$R$647,$B633-2010,FALSE)*'[4]Advanced Controls'!$L$68*'[4]Advanced Controls'!$L$79*10^6/10^9</f>
        <v>513.64807487366795</v>
      </c>
      <c r="J633" s="1320">
        <f>HLOOKUP('[4]Advanced Controls'!$C$379,[4]TAM_Area!$K$598:$R$647,$B633-2010,FALSE)*'[4]Advanced Controls'!$L$68*'[4]Advanced Controls'!$L$80*10^6/10^9</f>
        <v>788.34728018362239</v>
      </c>
      <c r="K633" s="1320">
        <f>HLOOKUP('[4]Advanced Controls'!$C$379,[4]TAM_Area!$K$598:$R$647,$B633-2010,FALSE)*'[4]Advanced Controls'!$L$68*'[4]Advanced Controls'!$L$81*10^6/10^9</f>
        <v>238.94886956371332</v>
      </c>
      <c r="L633" s="1320"/>
      <c r="M633" s="1171"/>
      <c r="N633" s="1321"/>
      <c r="O633" s="1331">
        <f t="shared" si="17"/>
        <v>1630.0696777166404</v>
      </c>
      <c r="P633" s="1332">
        <f t="shared" si="17"/>
        <v>2473.6901840015712</v>
      </c>
      <c r="Q633" s="1332">
        <f t="shared" si="18"/>
        <v>786.44917143171017</v>
      </c>
      <c r="R633" s="1177"/>
      <c r="S633" s="1177"/>
      <c r="T633" s="1322"/>
      <c r="U633" s="220" t="s">
        <v>169</v>
      </c>
    </row>
    <row r="634" spans="1:32" ht="15" x14ac:dyDescent="0.25">
      <c r="A634" s="160"/>
      <c r="B634" s="160">
        <v>2059</v>
      </c>
      <c r="C634" s="1163">
        <f>HLOOKUP('[4]Advanced Controls'!$B$379,[4]TAM_Area!$C$598:$J$647,$B634-2010,FALSE)*'[4]Advanced Controls'!$L$90*'[4]Advanced Controls'!$L$101*10^6/10^9</f>
        <v>1115.2307233374875</v>
      </c>
      <c r="D634" s="1164">
        <f>HLOOKUP('[4]Advanced Controls'!$B$379,[4]TAM_Area!$C$598:$J$647,$B634-2010,FALSE)*'[4]Advanced Controls'!$L$90*'[4]Advanced Controls'!$L$102*10^6/10^9</f>
        <v>1683.5451597410154</v>
      </c>
      <c r="E634" s="1164">
        <f>HLOOKUP('[4]Advanced Controls'!$B$379,[4]TAM_Area!$C$598:$J$647,$B634-2010,FALSE)*'[4]Advanced Controls'!$L$90*'[4]Advanced Controls'!$L$103*10^6/10^9</f>
        <v>546.91628693396012</v>
      </c>
      <c r="F634" s="1164"/>
      <c r="G634" s="1164"/>
      <c r="H634" s="1318"/>
      <c r="I634" s="1319">
        <f>HLOOKUP('[4]Advanced Controls'!$C$379,[4]TAM_Area!$K$598:$R$647,$B634-2010,FALSE)*'[4]Advanced Controls'!$L$68*'[4]Advanced Controls'!$L$79*10^6/10^9</f>
        <v>517.67283692635726</v>
      </c>
      <c r="J634" s="1320">
        <f>HLOOKUP('[4]Advanced Controls'!$C$379,[4]TAM_Area!$K$598:$R$647,$B634-2010,FALSE)*'[4]Advanced Controls'!$L$68*'[4]Advanced Controls'!$L$80*10^6/10^9</f>
        <v>794.52448666571479</v>
      </c>
      <c r="K634" s="1320">
        <f>HLOOKUP('[4]Advanced Controls'!$C$379,[4]TAM_Area!$K$598:$R$647,$B634-2010,FALSE)*'[4]Advanced Controls'!$L$68*'[4]Advanced Controls'!$L$81*10^6/10^9</f>
        <v>240.82118718699962</v>
      </c>
      <c r="L634" s="1320"/>
      <c r="M634" s="1171"/>
      <c r="N634" s="1321"/>
      <c r="O634" s="1331">
        <f t="shared" si="17"/>
        <v>1632.9035602638446</v>
      </c>
      <c r="P634" s="1332">
        <f t="shared" si="17"/>
        <v>2478.06964640673</v>
      </c>
      <c r="Q634" s="1332">
        <f t="shared" si="18"/>
        <v>787.73747412095975</v>
      </c>
      <c r="R634" s="1177"/>
      <c r="S634" s="1177"/>
      <c r="T634" s="1322"/>
      <c r="U634" s="220" t="s">
        <v>169</v>
      </c>
    </row>
    <row r="635" spans="1:32" ht="15.6" thickBot="1" x14ac:dyDescent="0.3">
      <c r="A635" s="160"/>
      <c r="B635" s="160">
        <v>2060</v>
      </c>
      <c r="C635" s="1188">
        <f>HLOOKUP('[4]Advanced Controls'!$B$379,[4]TAM_Area!$C$598:$J$647,$B635-2010,FALSE)*'[4]Advanced Controls'!$L$90*'[4]Advanced Controls'!$L$101*10^6/10^9</f>
        <v>1113.924800863861</v>
      </c>
      <c r="D635" s="1189">
        <f>HLOOKUP('[4]Advanced Controls'!$B$379,[4]TAM_Area!$C$598:$J$647,$B635-2010,FALSE)*'[4]Advanced Controls'!$L$90*'[4]Advanced Controls'!$L$102*10^6/10^9</f>
        <v>1681.5737475359326</v>
      </c>
      <c r="E635" s="1189">
        <f>HLOOKUP('[4]Advanced Controls'!$B$379,[4]TAM_Area!$C$598:$J$647,$B635-2010,FALSE)*'[4]Advanced Controls'!$L$90*'[4]Advanced Controls'!$L$103*10^6/10^9</f>
        <v>546.27585419179002</v>
      </c>
      <c r="F635" s="1189"/>
      <c r="G635" s="1189"/>
      <c r="H635" s="1323"/>
      <c r="I635" s="1193">
        <f>HLOOKUP('[4]Advanced Controls'!$C$379,[4]TAM_Area!$K$598:$R$647,$B635-2010,FALSE)*'[4]Advanced Controls'!$L$68*'[4]Advanced Controls'!$L$79*10^6/10^9</f>
        <v>521.69861172417825</v>
      </c>
      <c r="J635" s="1194">
        <f>HLOOKUP('[4]Advanced Controls'!$C$379,[4]TAM_Area!$K$598:$R$647,$B635-2010,FALSE)*'[4]Advanced Controls'!$L$68*'[4]Advanced Controls'!$L$80*10^6/10^9</f>
        <v>800.70324750945883</v>
      </c>
      <c r="K635" s="1324">
        <f>HLOOKUP('[4]Advanced Controls'!$C$379,[4]TAM_Area!$K$598:$R$647,$B635-2010,FALSE)*'[4]Advanced Controls'!$L$68*'[4]Advanced Controls'!$L$81*10^6/10^9</f>
        <v>242.69397593889749</v>
      </c>
      <c r="L635" s="1324"/>
      <c r="M635" s="1196"/>
      <c r="N635" s="1325"/>
      <c r="O635" s="1333">
        <f t="shared" si="17"/>
        <v>1635.6234125880392</v>
      </c>
      <c r="P635" s="1334">
        <f t="shared" si="17"/>
        <v>2482.2769950453912</v>
      </c>
      <c r="Q635" s="1334">
        <f t="shared" si="18"/>
        <v>788.96983013068757</v>
      </c>
      <c r="R635" s="1202"/>
      <c r="S635" s="1202"/>
      <c r="T635" s="1326"/>
      <c r="U635" s="220" t="s">
        <v>169</v>
      </c>
    </row>
    <row r="636" spans="1:32" x14ac:dyDescent="0.25">
      <c r="A636" s="160"/>
      <c r="V636" s="152"/>
      <c r="W636" s="152"/>
    </row>
    <row r="637" spans="1:32" x14ac:dyDescent="0.25">
      <c r="A637" s="160"/>
      <c r="V637" s="152"/>
      <c r="W637" s="152"/>
      <c r="X637" s="152"/>
      <c r="AD637" s="152"/>
      <c r="AE637" s="152"/>
      <c r="AF637" s="152"/>
    </row>
    <row r="638" spans="1:32" x14ac:dyDescent="0.25">
      <c r="A638" s="191" t="s">
        <v>311</v>
      </c>
    </row>
    <row r="639" spans="1:32" x14ac:dyDescent="0.25">
      <c r="A639" s="191"/>
    </row>
    <row r="640" spans="1:32" x14ac:dyDescent="0.25">
      <c r="A640" s="160"/>
      <c r="V640" s="152"/>
      <c r="W640" s="152"/>
      <c r="X640" s="152"/>
      <c r="AD640" s="152"/>
      <c r="AE640" s="152"/>
      <c r="AF640" s="152"/>
    </row>
    <row r="641" spans="3:32" s="128" customFormat="1" x14ac:dyDescent="0.25">
      <c r="C641" s="146"/>
      <c r="D641" s="146"/>
      <c r="E641" s="146"/>
      <c r="F641" s="146"/>
      <c r="G641" s="146"/>
      <c r="H641" s="146"/>
      <c r="I641" s="205"/>
      <c r="J641" s="205"/>
      <c r="K641" s="205"/>
      <c r="L641" s="205"/>
      <c r="M641" s="146"/>
      <c r="N641" s="205"/>
      <c r="O641" s="146"/>
      <c r="P641" s="146"/>
      <c r="AE641" s="202"/>
      <c r="AF641" s="202"/>
    </row>
    <row r="642" spans="3:32" s="128" customFormat="1" x14ac:dyDescent="0.25">
      <c r="C642" s="146"/>
      <c r="D642" s="146"/>
      <c r="E642" s="146"/>
      <c r="F642" s="146"/>
      <c r="G642" s="146"/>
      <c r="H642" s="146"/>
      <c r="I642" s="146"/>
      <c r="J642" s="146"/>
      <c r="K642" s="146"/>
      <c r="L642" s="146"/>
      <c r="M642" s="146"/>
      <c r="N642" s="146"/>
      <c r="O642" s="146"/>
      <c r="P642" s="146"/>
    </row>
  </sheetData>
  <sheetProtection formatCells="0" formatColumns="0" formatRows="0" insertRows="0" insertHyperlinks="0"/>
  <mergeCells count="35">
    <mergeCell ref="B9:B10"/>
    <mergeCell ref="B11:B12"/>
    <mergeCell ref="C16:H16"/>
    <mergeCell ref="I16:N16"/>
    <mergeCell ref="O16:T16"/>
    <mergeCell ref="C76:H76"/>
    <mergeCell ref="I76:N76"/>
    <mergeCell ref="O76:T76"/>
    <mergeCell ref="C140:H140"/>
    <mergeCell ref="I140:N140"/>
    <mergeCell ref="O140:T140"/>
    <mergeCell ref="C203:H203"/>
    <mergeCell ref="I203:N203"/>
    <mergeCell ref="O203:T203"/>
    <mergeCell ref="C266:H266"/>
    <mergeCell ref="I266:N266"/>
    <mergeCell ref="O266:T266"/>
    <mergeCell ref="C585:H585"/>
    <mergeCell ref="I585:N585"/>
    <mergeCell ref="O585:T585"/>
    <mergeCell ref="C392:H392"/>
    <mergeCell ref="I392:N392"/>
    <mergeCell ref="O392:T392"/>
    <mergeCell ref="B455:C455"/>
    <mergeCell ref="C456:H456"/>
    <mergeCell ref="I456:N456"/>
    <mergeCell ref="O456:T456"/>
    <mergeCell ref="B519:C519"/>
    <mergeCell ref="C520:H520"/>
    <mergeCell ref="I520:N520"/>
    <mergeCell ref="O520:T520"/>
    <mergeCell ref="B584:C584"/>
    <mergeCell ref="C329:H329"/>
    <mergeCell ref="I329:N329"/>
    <mergeCell ref="O329:T329"/>
  </mergeCells>
  <conditionalFormatting sqref="V69:X69 AC69:AF69">
    <cfRule type="expression" dxfId="30" priority="4">
      <formula>V69="check value"</formula>
    </cfRule>
  </conditionalFormatting>
  <conditionalFormatting sqref="B11:B12">
    <cfRule type="cellIs" dxfId="29" priority="3" operator="equal">
      <formula>"ON"</formula>
    </cfRule>
  </conditionalFormatting>
  <conditionalFormatting sqref="U69">
    <cfRule type="expression" dxfId="28" priority="2">
      <formula>U69="check value"</formula>
    </cfRule>
  </conditionalFormatting>
  <conditionalFormatting sqref="B586">
    <cfRule type="cellIs" dxfId="27" priority="1" operator="greaterThan">
      <formula>"Note:"</formula>
    </cfRule>
  </conditionalFormatting>
  <hyperlinks>
    <hyperlink ref="B13" location="TAM_Area!I16:O22" display="Click for more Info." xr:uid="{9AC34E22-5406-4067-96DF-617EEC420682}"/>
  </hyperlinks>
  <pageMargins left="0.7" right="0.7" top="0.75" bottom="0.75" header="0.3" footer="0.3"/>
  <pageSetup orientation="portrait" horizontalDpi="1200" verticalDpi="12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8DD62-58BE-4809-B3A6-CFF793914A27}">
  <sheetPr codeName="Sheet18">
    <tabColor theme="8" tint="0.39997558519241921"/>
  </sheetPr>
  <dimension ref="A1:AO642"/>
  <sheetViews>
    <sheetView zoomScale="50" zoomScaleNormal="50" workbookViewId="0">
      <selection activeCell="E15" sqref="E15:F15"/>
    </sheetView>
  </sheetViews>
  <sheetFormatPr defaultColWidth="11.44140625" defaultRowHeight="13.2" x14ac:dyDescent="0.25"/>
  <cols>
    <col min="1" max="1" width="50.33203125" style="109" customWidth="1"/>
    <col min="2" max="2" width="22.33203125" style="109" bestFit="1" customWidth="1"/>
    <col min="3" max="20" width="16.44140625" style="109" customWidth="1"/>
    <col min="21" max="21" width="28.6640625" style="109" bestFit="1" customWidth="1"/>
    <col min="22" max="16384" width="11.44140625" style="109"/>
  </cols>
  <sheetData>
    <row r="1" spans="1:41" ht="21" x14ac:dyDescent="0.4">
      <c r="A1" s="95" t="s">
        <v>313</v>
      </c>
      <c r="B1" s="95"/>
      <c r="C1" s="209"/>
      <c r="D1" s="209"/>
      <c r="E1" s="209"/>
      <c r="F1" s="209"/>
      <c r="G1" s="209"/>
      <c r="H1" s="209"/>
      <c r="I1" s="209"/>
      <c r="J1" s="209"/>
      <c r="K1" s="209"/>
      <c r="L1" s="209"/>
      <c r="M1" s="209"/>
      <c r="N1" s="209"/>
      <c r="O1" s="209"/>
      <c r="P1" s="209"/>
      <c r="Q1" s="95"/>
      <c r="R1" s="95"/>
      <c r="S1" s="95"/>
      <c r="T1" s="96"/>
      <c r="U1" s="97"/>
      <c r="V1" s="95"/>
      <c r="W1" s="95"/>
      <c r="X1" s="96"/>
      <c r="Y1" s="97"/>
      <c r="Z1" s="97"/>
      <c r="AA1" s="97"/>
      <c r="AB1" s="97"/>
      <c r="AC1" s="98"/>
      <c r="AD1" s="98"/>
      <c r="AE1" s="99"/>
      <c r="AF1" s="100"/>
      <c r="AG1" s="100"/>
      <c r="AH1" s="100"/>
      <c r="AI1" s="100"/>
      <c r="AJ1" s="100"/>
      <c r="AK1" s="100"/>
      <c r="AL1" s="100"/>
      <c r="AM1" s="101"/>
      <c r="AN1" s="102"/>
      <c r="AO1" s="102"/>
    </row>
    <row r="2" spans="1:41" ht="17.399999999999999" x14ac:dyDescent="0.3">
      <c r="A2" s="103" t="s">
        <v>84</v>
      </c>
      <c r="B2" s="104" t="s">
        <v>85</v>
      </c>
      <c r="C2" s="105"/>
      <c r="D2" s="106"/>
      <c r="E2" s="106"/>
      <c r="F2" s="105"/>
      <c r="G2" s="106"/>
      <c r="H2" s="106"/>
      <c r="I2" s="106"/>
      <c r="J2" s="106"/>
      <c r="K2" s="106"/>
      <c r="L2" s="106"/>
      <c r="M2" s="106"/>
      <c r="N2" s="106"/>
      <c r="O2" s="106"/>
      <c r="P2" s="106"/>
      <c r="Q2" s="107"/>
      <c r="R2" s="107"/>
      <c r="S2" s="107"/>
      <c r="T2" s="107"/>
      <c r="U2" s="107"/>
      <c r="V2" s="107"/>
      <c r="W2" s="107"/>
    </row>
    <row r="3" spans="1:41" ht="15.6" x14ac:dyDescent="0.3">
      <c r="A3" s="112" t="s">
        <v>190</v>
      </c>
      <c r="B3" s="113" t="s">
        <v>90</v>
      </c>
      <c r="C3" s="105"/>
      <c r="D3" s="105"/>
      <c r="E3" s="105"/>
      <c r="F3" s="105"/>
      <c r="G3" s="105"/>
      <c r="H3" s="105"/>
      <c r="I3" s="114"/>
      <c r="J3" s="114"/>
      <c r="K3" s="115"/>
      <c r="L3" s="116"/>
      <c r="M3" s="105"/>
      <c r="N3" s="105"/>
      <c r="O3" s="105"/>
      <c r="P3" s="105"/>
    </row>
    <row r="4" spans="1:41" ht="15" x14ac:dyDescent="0.25">
      <c r="A4" s="117" t="s">
        <v>191</v>
      </c>
      <c r="B4" s="118" t="s">
        <v>95</v>
      </c>
      <c r="C4" s="105"/>
      <c r="D4" s="119"/>
      <c r="E4" s="105"/>
      <c r="F4" s="105"/>
      <c r="G4" s="105"/>
      <c r="H4" s="105"/>
      <c r="I4" s="105"/>
      <c r="J4" s="105"/>
      <c r="K4" s="105"/>
      <c r="L4" s="105"/>
      <c r="M4" s="105"/>
      <c r="N4" s="105"/>
      <c r="O4" s="105"/>
      <c r="P4" s="105"/>
    </row>
    <row r="5" spans="1:41" ht="15" x14ac:dyDescent="0.25">
      <c r="A5" s="117" t="s">
        <v>192</v>
      </c>
      <c r="B5" s="121" t="s">
        <v>100</v>
      </c>
      <c r="C5" s="105"/>
      <c r="D5" s="119"/>
      <c r="E5" s="105"/>
      <c r="F5" s="105"/>
      <c r="G5" s="105"/>
      <c r="H5" s="105"/>
      <c r="I5" s="105"/>
      <c r="J5" s="105"/>
      <c r="K5" s="105"/>
      <c r="L5" s="105"/>
      <c r="M5" s="105"/>
      <c r="N5" s="105"/>
      <c r="O5" s="105"/>
      <c r="P5" s="105"/>
    </row>
    <row r="6" spans="1:41" ht="15" x14ac:dyDescent="0.25">
      <c r="A6" s="117" t="s">
        <v>193</v>
      </c>
      <c r="B6" s="122" t="s">
        <v>103</v>
      </c>
      <c r="C6" s="105"/>
      <c r="D6" s="105"/>
      <c r="E6" s="105"/>
      <c r="F6" s="105"/>
      <c r="G6" s="105"/>
      <c r="H6" s="105"/>
      <c r="I6" s="105"/>
      <c r="J6" s="105"/>
      <c r="K6" s="105"/>
      <c r="L6" s="105"/>
      <c r="M6" s="105"/>
      <c r="N6" s="105"/>
      <c r="O6" s="105"/>
      <c r="P6" s="105"/>
    </row>
    <row r="7" spans="1:41" ht="15" x14ac:dyDescent="0.25">
      <c r="A7" s="117" t="s">
        <v>194</v>
      </c>
      <c r="B7" s="123" t="s">
        <v>105</v>
      </c>
      <c r="C7" s="124"/>
      <c r="D7" s="119"/>
      <c r="E7" s="105"/>
      <c r="F7" s="105"/>
      <c r="G7" s="105"/>
      <c r="H7" s="105"/>
      <c r="I7" s="105"/>
      <c r="J7" s="105"/>
      <c r="K7" s="105"/>
      <c r="L7" s="105"/>
      <c r="M7" s="105"/>
      <c r="N7" s="105"/>
      <c r="O7" s="105"/>
      <c r="P7" s="105"/>
    </row>
    <row r="8" spans="1:41" ht="15" x14ac:dyDescent="0.25">
      <c r="A8" s="117" t="s">
        <v>195</v>
      </c>
      <c r="B8" s="126"/>
      <c r="C8" s="105"/>
      <c r="D8" s="105"/>
      <c r="E8" s="105"/>
      <c r="F8" s="105"/>
      <c r="G8" s="105"/>
      <c r="H8" s="105"/>
      <c r="I8" s="105"/>
      <c r="J8" s="105"/>
      <c r="K8" s="105"/>
      <c r="L8" s="105"/>
      <c r="M8" s="105"/>
      <c r="N8" s="105"/>
      <c r="O8" s="105"/>
      <c r="P8" s="105"/>
    </row>
    <row r="9" spans="1:41" ht="15" x14ac:dyDescent="0.25">
      <c r="A9" s="117" t="s">
        <v>196</v>
      </c>
      <c r="B9" s="1731" t="s">
        <v>2727</v>
      </c>
      <c r="C9" s="105"/>
      <c r="D9" s="105"/>
      <c r="E9" s="105"/>
      <c r="F9" s="105"/>
      <c r="G9" s="105"/>
      <c r="H9" s="105"/>
      <c r="I9" s="105"/>
      <c r="J9" s="105"/>
      <c r="K9" s="105"/>
      <c r="L9" s="105"/>
      <c r="M9" s="105"/>
      <c r="N9" s="105"/>
      <c r="O9" s="105"/>
      <c r="P9" s="105"/>
    </row>
    <row r="10" spans="1:41" ht="15" x14ac:dyDescent="0.25">
      <c r="A10" s="117" t="s">
        <v>197</v>
      </c>
      <c r="B10" s="1732"/>
      <c r="C10" s="105"/>
      <c r="D10" s="105"/>
      <c r="E10" s="105"/>
      <c r="F10" s="105"/>
      <c r="G10" s="105"/>
      <c r="H10" s="105"/>
      <c r="I10" s="105"/>
      <c r="J10" s="105"/>
      <c r="K10" s="105"/>
      <c r="L10" s="105"/>
      <c r="M10" s="105"/>
      <c r="N10" s="105"/>
      <c r="O10" s="105"/>
      <c r="P10" s="105"/>
    </row>
    <row r="11" spans="1:41" ht="15" x14ac:dyDescent="0.25">
      <c r="A11" s="117" t="s">
        <v>198</v>
      </c>
      <c r="B11" s="1733" t="s">
        <v>2723</v>
      </c>
      <c r="C11" s="105"/>
      <c r="D11" s="105"/>
      <c r="E11" s="105"/>
      <c r="F11" s="105"/>
      <c r="G11" s="105"/>
      <c r="H11" s="105"/>
      <c r="I11" s="105"/>
      <c r="J11" s="105"/>
      <c r="K11" s="105"/>
      <c r="L11" s="105"/>
      <c r="M11" s="105"/>
      <c r="N11" s="105"/>
      <c r="O11" s="105"/>
      <c r="P11" s="105"/>
    </row>
    <row r="12" spans="1:41" ht="15" x14ac:dyDescent="0.25">
      <c r="A12" s="117" t="s">
        <v>199</v>
      </c>
      <c r="B12" s="1734"/>
      <c r="C12" s="105"/>
      <c r="D12" s="105"/>
      <c r="E12" s="105"/>
      <c r="F12" s="105"/>
      <c r="G12" s="105"/>
      <c r="H12" s="105"/>
      <c r="I12" s="105"/>
      <c r="J12" s="105"/>
      <c r="K12" s="105"/>
      <c r="L12" s="105"/>
      <c r="M12" s="105"/>
      <c r="N12" s="105"/>
      <c r="O12" s="105"/>
      <c r="P12" s="105"/>
    </row>
    <row r="13" spans="1:41" ht="15" x14ac:dyDescent="0.25">
      <c r="B13" s="1310" t="s">
        <v>2728</v>
      </c>
      <c r="C13" s="105"/>
      <c r="D13" s="105"/>
      <c r="E13" s="105"/>
      <c r="F13" s="105"/>
      <c r="G13" s="105"/>
      <c r="H13" s="105"/>
      <c r="I13" s="105"/>
      <c r="J13" s="105"/>
      <c r="K13" s="105"/>
      <c r="L13" s="105"/>
      <c r="M13" s="105"/>
      <c r="N13" s="105"/>
      <c r="O13" s="105"/>
      <c r="P13" s="105"/>
    </row>
    <row r="14" spans="1:41" ht="17.399999999999999" x14ac:dyDescent="0.3">
      <c r="A14" s="210" t="s">
        <v>119</v>
      </c>
      <c r="B14" s="128"/>
      <c r="C14" s="146"/>
      <c r="D14" s="146"/>
      <c r="E14" s="146"/>
      <c r="F14" s="146"/>
      <c r="G14" s="146"/>
      <c r="H14" s="146"/>
      <c r="I14" s="146"/>
      <c r="J14" s="146"/>
      <c r="K14" s="146"/>
      <c r="L14" s="146"/>
      <c r="M14" s="146"/>
      <c r="N14" s="146"/>
      <c r="O14" s="146"/>
      <c r="P14" s="146"/>
      <c r="Q14" s="128"/>
      <c r="R14" s="128"/>
      <c r="S14" s="128"/>
      <c r="T14" s="128"/>
      <c r="U14" s="128"/>
      <c r="V14" s="128"/>
      <c r="W14" s="128"/>
      <c r="X14" s="128"/>
      <c r="Y14" s="128"/>
      <c r="Z14" s="128"/>
      <c r="AA14" s="128"/>
      <c r="AB14" s="128"/>
      <c r="AC14" s="128"/>
      <c r="AD14" s="128"/>
      <c r="AE14" s="128"/>
      <c r="AF14" s="128"/>
      <c r="AG14" s="128"/>
      <c r="AH14" s="128"/>
      <c r="AI14" s="128"/>
      <c r="AJ14" s="128"/>
      <c r="AK14" s="128"/>
      <c r="AL14" s="128"/>
      <c r="AM14" s="128"/>
      <c r="AN14" s="128"/>
      <c r="AO14" s="128"/>
    </row>
    <row r="15" spans="1:41" ht="27.6" thickBot="1" x14ac:dyDescent="0.35">
      <c r="A15" s="211"/>
      <c r="B15" s="148"/>
      <c r="C15" s="148"/>
      <c r="D15" s="149"/>
      <c r="E15" s="1308" t="s">
        <v>2726</v>
      </c>
      <c r="F15" s="1309">
        <v>44434</v>
      </c>
      <c r="G15" s="149"/>
      <c r="H15" s="149"/>
      <c r="I15" s="105"/>
      <c r="J15" s="105"/>
      <c r="K15" s="105"/>
      <c r="L15" s="105"/>
      <c r="M15" s="105"/>
      <c r="N15" s="105"/>
      <c r="O15" s="105"/>
      <c r="P15" s="105"/>
      <c r="Y15" s="130"/>
      <c r="Z15" s="130"/>
      <c r="AA15" s="130"/>
      <c r="AB15" s="130"/>
    </row>
    <row r="16" spans="1:41" ht="16.2" thickBot="1" x14ac:dyDescent="0.3">
      <c r="A16" s="153"/>
      <c r="C16" s="1711" t="s">
        <v>219</v>
      </c>
      <c r="D16" s="1712"/>
      <c r="E16" s="1712"/>
      <c r="F16" s="1712"/>
      <c r="G16" s="1712"/>
      <c r="H16" s="1727"/>
      <c r="I16" s="1728" t="s">
        <v>220</v>
      </c>
      <c r="J16" s="1729"/>
      <c r="K16" s="1729"/>
      <c r="L16" s="1729"/>
      <c r="M16" s="1729"/>
      <c r="N16" s="1730"/>
      <c r="O16" s="1716" t="s">
        <v>221</v>
      </c>
      <c r="P16" s="1717"/>
      <c r="Q16" s="1717"/>
      <c r="R16" s="1717"/>
      <c r="S16" s="1717"/>
      <c r="T16" s="1718"/>
      <c r="AG16" s="152"/>
      <c r="AH16" s="152"/>
      <c r="AI16" s="152"/>
      <c r="AJ16" s="152"/>
      <c r="AK16" s="152"/>
      <c r="AL16" s="152"/>
      <c r="AM16" s="152"/>
      <c r="AN16" s="152"/>
      <c r="AO16" s="152"/>
    </row>
    <row r="17" spans="1:41" ht="40.200000000000003" thickBot="1" x14ac:dyDescent="0.3">
      <c r="A17" s="153" t="s">
        <v>120</v>
      </c>
      <c r="B17" s="154"/>
      <c r="C17" s="155" t="s">
        <v>200</v>
      </c>
      <c r="D17" s="156" t="s">
        <v>202</v>
      </c>
      <c r="E17" s="156" t="s">
        <v>203</v>
      </c>
      <c r="F17" s="212" t="s">
        <v>204</v>
      </c>
      <c r="G17" s="212" t="s">
        <v>205</v>
      </c>
      <c r="H17" s="213" t="s">
        <v>206</v>
      </c>
      <c r="I17" s="155" t="s">
        <v>207</v>
      </c>
      <c r="J17" s="156" t="s">
        <v>208</v>
      </c>
      <c r="K17" s="156" t="s">
        <v>209</v>
      </c>
      <c r="L17" s="156" t="s">
        <v>210</v>
      </c>
      <c r="M17" s="156" t="s">
        <v>211</v>
      </c>
      <c r="N17" s="214" t="s">
        <v>212</v>
      </c>
      <c r="O17" s="155" t="s">
        <v>213</v>
      </c>
      <c r="P17" s="156" t="s">
        <v>214</v>
      </c>
      <c r="Q17" s="156" t="s">
        <v>215</v>
      </c>
      <c r="R17" s="156" t="s">
        <v>216</v>
      </c>
      <c r="S17" s="156" t="s">
        <v>217</v>
      </c>
      <c r="T17" s="214" t="s">
        <v>218</v>
      </c>
      <c r="U17" s="158" t="s">
        <v>121</v>
      </c>
      <c r="V17" s="130"/>
      <c r="W17" s="130"/>
      <c r="AG17" s="130"/>
      <c r="AH17" s="215"/>
      <c r="AI17" s="215"/>
      <c r="AJ17" s="215"/>
      <c r="AK17" s="215"/>
      <c r="AL17" s="215"/>
      <c r="AM17" s="215"/>
      <c r="AN17" s="215"/>
      <c r="AO17" s="215"/>
    </row>
    <row r="18" spans="1:41" ht="15.6" x14ac:dyDescent="0.25">
      <c r="A18" s="216" t="s">
        <v>200</v>
      </c>
      <c r="B18" s="160">
        <v>2012</v>
      </c>
      <c r="C18" s="161">
        <v>5478.1828012275582</v>
      </c>
      <c r="D18" s="162">
        <v>11186.129381964003</v>
      </c>
      <c r="E18" s="162">
        <v>395.25487442390391</v>
      </c>
      <c r="F18" s="217"/>
      <c r="G18" s="217"/>
      <c r="H18" s="218"/>
      <c r="I18" s="161">
        <v>3077.1114797711789</v>
      </c>
      <c r="J18" s="162">
        <v>4952.9883822384827</v>
      </c>
      <c r="K18" s="162">
        <v>1201.2345773038758</v>
      </c>
      <c r="L18" s="162"/>
      <c r="M18" s="165"/>
      <c r="N18" s="219"/>
      <c r="O18" s="164">
        <v>8555.2942809987362</v>
      </c>
      <c r="P18" s="163">
        <v>16139.117764202485</v>
      </c>
      <c r="Q18" s="163">
        <v>1596.4894517277796</v>
      </c>
      <c r="R18" s="165"/>
      <c r="S18" s="165"/>
      <c r="T18" s="219"/>
      <c r="U18" s="244" t="s">
        <v>201</v>
      </c>
      <c r="V18" s="130"/>
      <c r="W18" s="160"/>
      <c r="AG18" s="130"/>
      <c r="AH18" s="215"/>
      <c r="AI18" s="215"/>
      <c r="AJ18" s="215"/>
      <c r="AK18" s="215"/>
      <c r="AL18" s="215"/>
      <c r="AM18" s="215"/>
      <c r="AN18" s="215"/>
      <c r="AO18" s="215"/>
    </row>
    <row r="19" spans="1:41" ht="15.6" x14ac:dyDescent="0.25">
      <c r="A19" s="221" t="s">
        <v>202</v>
      </c>
      <c r="B19" s="160">
        <v>2013</v>
      </c>
      <c r="C19" s="161">
        <v>5554.009302267651</v>
      </c>
      <c r="D19" s="168">
        <v>11340.962669204078</v>
      </c>
      <c r="E19" s="168">
        <v>400.72581163685891</v>
      </c>
      <c r="F19" s="168"/>
      <c r="G19" s="168"/>
      <c r="H19" s="222"/>
      <c r="I19" s="167">
        <v>3170.0223000211504</v>
      </c>
      <c r="J19" s="168">
        <v>5102.5397443869142</v>
      </c>
      <c r="K19" s="168">
        <v>1237.504855655387</v>
      </c>
      <c r="L19" s="168"/>
      <c r="M19" s="170"/>
      <c r="N19" s="222"/>
      <c r="O19" s="198">
        <v>8724.0316022888019</v>
      </c>
      <c r="P19" s="169">
        <v>16443.502413590992</v>
      </c>
      <c r="Q19" s="169">
        <v>1638.2306672922459</v>
      </c>
      <c r="R19" s="170"/>
      <c r="S19" s="170"/>
      <c r="T19" s="222"/>
      <c r="U19" s="220" t="s">
        <v>201</v>
      </c>
      <c r="V19" s="130"/>
      <c r="W19" s="160"/>
      <c r="AG19" s="130"/>
      <c r="AH19" s="215"/>
      <c r="AI19" s="215"/>
      <c r="AJ19" s="215"/>
      <c r="AK19" s="215"/>
      <c r="AL19" s="215"/>
      <c r="AM19" s="215"/>
      <c r="AN19" s="215"/>
      <c r="AO19" s="215"/>
    </row>
    <row r="20" spans="1:41" ht="15.6" x14ac:dyDescent="0.25">
      <c r="A20" s="221" t="s">
        <v>203</v>
      </c>
      <c r="B20" s="160">
        <v>2014</v>
      </c>
      <c r="C20" s="167">
        <v>6168.080240906912</v>
      </c>
      <c r="D20" s="168">
        <v>12594.859667271325</v>
      </c>
      <c r="E20" s="168">
        <v>445.03147658926645</v>
      </c>
      <c r="F20" s="168"/>
      <c r="G20" s="168"/>
      <c r="H20" s="222"/>
      <c r="I20" s="167">
        <v>3294.3684867590005</v>
      </c>
      <c r="J20" s="168">
        <v>5302.6901849338474</v>
      </c>
      <c r="K20" s="168">
        <v>1286.0467885841533</v>
      </c>
      <c r="L20" s="168"/>
      <c r="M20" s="170"/>
      <c r="N20" s="222"/>
      <c r="O20" s="198">
        <v>9462.4487276659129</v>
      </c>
      <c r="P20" s="169">
        <v>17897.549852205171</v>
      </c>
      <c r="Q20" s="169">
        <v>1731.0782651734198</v>
      </c>
      <c r="R20" s="170"/>
      <c r="S20" s="170"/>
      <c r="T20" s="222"/>
      <c r="U20" s="220" t="s">
        <v>201</v>
      </c>
      <c r="V20" s="130"/>
      <c r="W20" s="160"/>
      <c r="AG20" s="130"/>
      <c r="AH20" s="215"/>
      <c r="AI20" s="215"/>
      <c r="AJ20" s="215"/>
      <c r="AK20" s="215"/>
      <c r="AL20" s="215"/>
      <c r="AM20" s="215"/>
      <c r="AN20" s="215"/>
      <c r="AO20" s="215"/>
    </row>
    <row r="21" spans="1:41" ht="15" x14ac:dyDescent="0.25">
      <c r="A21" s="221" t="s">
        <v>204</v>
      </c>
      <c r="B21" s="160">
        <v>2015</v>
      </c>
      <c r="C21" s="171">
        <v>6237.7096919580745</v>
      </c>
      <c r="D21" s="172">
        <v>12737.038940310351</v>
      </c>
      <c r="E21" s="172">
        <v>450.05529213723719</v>
      </c>
      <c r="F21" s="172"/>
      <c r="G21" s="172"/>
      <c r="H21" s="223"/>
      <c r="I21" s="224">
        <v>3397.0070808020619</v>
      </c>
      <c r="J21" s="225">
        <v>5467.899592264901</v>
      </c>
      <c r="K21" s="225">
        <v>1326.1145693392236</v>
      </c>
      <c r="L21" s="225"/>
      <c r="M21" s="173"/>
      <c r="N21" s="226"/>
      <c r="O21" s="199">
        <v>9634.7167727601372</v>
      </c>
      <c r="P21" s="174">
        <v>18204.938532575252</v>
      </c>
      <c r="Q21" s="174">
        <v>1776.1698614764609</v>
      </c>
      <c r="R21" s="175"/>
      <c r="S21" s="175"/>
      <c r="T21" s="227"/>
      <c r="U21" s="220" t="s">
        <v>201</v>
      </c>
      <c r="V21" s="130"/>
      <c r="W21" s="160"/>
      <c r="AG21" s="130"/>
      <c r="AH21" s="215"/>
      <c r="AI21" s="215"/>
      <c r="AJ21" s="215"/>
      <c r="AK21" s="215"/>
      <c r="AL21" s="215"/>
      <c r="AM21" s="215"/>
      <c r="AN21" s="215"/>
      <c r="AO21" s="215"/>
    </row>
    <row r="22" spans="1:41" ht="15" x14ac:dyDescent="0.25">
      <c r="A22" s="221" t="s">
        <v>205</v>
      </c>
      <c r="B22" s="160">
        <v>2016</v>
      </c>
      <c r="C22" s="171">
        <v>6306.9988511876363</v>
      </c>
      <c r="D22" s="172">
        <v>12878.52335732099</v>
      </c>
      <c r="E22" s="172">
        <v>455.05455538272099</v>
      </c>
      <c r="F22" s="172"/>
      <c r="G22" s="172"/>
      <c r="H22" s="223"/>
      <c r="I22" s="224">
        <v>3503.9600171782799</v>
      </c>
      <c r="J22" s="225">
        <v>5640.0534628023088</v>
      </c>
      <c r="K22" s="225">
        <v>1367.8665715542515</v>
      </c>
      <c r="L22" s="225"/>
      <c r="M22" s="173"/>
      <c r="N22" s="226"/>
      <c r="O22" s="199">
        <v>9810.9588683659167</v>
      </c>
      <c r="P22" s="174">
        <v>18518.5768201233</v>
      </c>
      <c r="Q22" s="174">
        <v>1822.9211269369725</v>
      </c>
      <c r="R22" s="175"/>
      <c r="S22" s="175"/>
      <c r="T22" s="227"/>
      <c r="U22" s="220" t="s">
        <v>201</v>
      </c>
      <c r="V22" s="130"/>
      <c r="W22" s="160"/>
      <c r="AG22" s="130"/>
      <c r="AH22" s="215"/>
      <c r="AI22" s="215"/>
      <c r="AJ22" s="215"/>
      <c r="AK22" s="215"/>
      <c r="AL22" s="215"/>
      <c r="AM22" s="215"/>
      <c r="AN22" s="215"/>
      <c r="AO22" s="215"/>
    </row>
    <row r="23" spans="1:41" ht="15.6" thickBot="1" x14ac:dyDescent="0.3">
      <c r="A23" s="228" t="s">
        <v>206</v>
      </c>
      <c r="B23" s="160">
        <v>2017</v>
      </c>
      <c r="C23" s="171">
        <v>6375.8883274696373</v>
      </c>
      <c r="D23" s="172">
        <v>13019.191645092167</v>
      </c>
      <c r="E23" s="172">
        <v>460.02498121277353</v>
      </c>
      <c r="F23" s="172"/>
      <c r="G23" s="172"/>
      <c r="H23" s="223"/>
      <c r="I23" s="224">
        <v>3615.2849649905943</v>
      </c>
      <c r="J23" s="225">
        <v>5819.2446220412658</v>
      </c>
      <c r="K23" s="225">
        <v>1411.325307939924</v>
      </c>
      <c r="L23" s="225"/>
      <c r="M23" s="173"/>
      <c r="N23" s="226"/>
      <c r="O23" s="199">
        <v>9991.1732924602311</v>
      </c>
      <c r="P23" s="174">
        <v>18838.436267133431</v>
      </c>
      <c r="Q23" s="174">
        <v>1871.3502891526975</v>
      </c>
      <c r="R23" s="175"/>
      <c r="S23" s="175"/>
      <c r="T23" s="227"/>
      <c r="U23" s="220" t="s">
        <v>201</v>
      </c>
      <c r="V23" s="130"/>
      <c r="W23" s="160"/>
      <c r="AG23" s="130"/>
      <c r="AH23" s="215"/>
      <c r="AI23" s="215"/>
      <c r="AJ23" s="215"/>
      <c r="AK23" s="215"/>
      <c r="AL23" s="215"/>
      <c r="AM23" s="215"/>
      <c r="AN23" s="215"/>
      <c r="AO23" s="215"/>
    </row>
    <row r="24" spans="1:41" ht="15" x14ac:dyDescent="0.25">
      <c r="A24" s="216" t="s">
        <v>207</v>
      </c>
      <c r="B24" s="160">
        <v>2018</v>
      </c>
      <c r="C24" s="171">
        <v>6444.2445835152021</v>
      </c>
      <c r="D24" s="172">
        <v>13158.771128277906</v>
      </c>
      <c r="E24" s="172">
        <v>464.95693481485552</v>
      </c>
      <c r="F24" s="172"/>
      <c r="G24" s="172"/>
      <c r="H24" s="223"/>
      <c r="I24" s="224">
        <v>3731.002728565612</v>
      </c>
      <c r="J24" s="225">
        <v>6005.5065570974184</v>
      </c>
      <c r="K24" s="225">
        <v>1456.4989000338062</v>
      </c>
      <c r="L24" s="225"/>
      <c r="M24" s="173"/>
      <c r="N24" s="226"/>
      <c r="O24" s="199">
        <v>10175.247312080814</v>
      </c>
      <c r="P24" s="174">
        <v>19164.277685375324</v>
      </c>
      <c r="Q24" s="174">
        <v>1921.4558348486617</v>
      </c>
      <c r="R24" s="175"/>
      <c r="S24" s="175"/>
      <c r="T24" s="227"/>
      <c r="U24" s="220" t="s">
        <v>201</v>
      </c>
      <c r="V24" s="130"/>
      <c r="W24" s="160"/>
      <c r="AG24" s="130"/>
      <c r="AH24" s="215"/>
      <c r="AI24" s="215"/>
      <c r="AJ24" s="215"/>
      <c r="AK24" s="215"/>
      <c r="AL24" s="215"/>
      <c r="AM24" s="215"/>
      <c r="AN24" s="215"/>
      <c r="AO24" s="215"/>
    </row>
    <row r="25" spans="1:41" ht="15" x14ac:dyDescent="0.25">
      <c r="A25" s="221" t="s">
        <v>208</v>
      </c>
      <c r="B25" s="160">
        <v>2019</v>
      </c>
      <c r="C25" s="171">
        <v>6511.8804381439832</v>
      </c>
      <c r="D25" s="172">
        <v>13296.879593838372</v>
      </c>
      <c r="E25" s="172">
        <v>469.83691093063283</v>
      </c>
      <c r="F25" s="172"/>
      <c r="G25" s="172"/>
      <c r="H25" s="223"/>
      <c r="I25" s="224">
        <v>3851.1046647869325</v>
      </c>
      <c r="J25" s="225">
        <v>6198.825355814708</v>
      </c>
      <c r="K25" s="225">
        <v>1503.3839737591572</v>
      </c>
      <c r="L25" s="225"/>
      <c r="M25" s="173"/>
      <c r="N25" s="226"/>
      <c r="O25" s="199">
        <v>10362.985102930916</v>
      </c>
      <c r="P25" s="174">
        <v>19495.704949653082</v>
      </c>
      <c r="Q25" s="174">
        <v>1973.2208846897902</v>
      </c>
      <c r="R25" s="175"/>
      <c r="S25" s="175"/>
      <c r="T25" s="227"/>
      <c r="U25" s="220" t="s">
        <v>201</v>
      </c>
      <c r="V25" s="130"/>
      <c r="W25" s="160"/>
      <c r="AG25" s="130"/>
      <c r="AH25" s="215"/>
      <c r="AI25" s="215"/>
      <c r="AJ25" s="215"/>
      <c r="AK25" s="215"/>
      <c r="AL25" s="215"/>
      <c r="AM25" s="215"/>
      <c r="AN25" s="215"/>
      <c r="AO25" s="215"/>
    </row>
    <row r="26" spans="1:41" ht="15" x14ac:dyDescent="0.25">
      <c r="A26" s="221" t="s">
        <v>209</v>
      </c>
      <c r="B26" s="160">
        <v>2020</v>
      </c>
      <c r="C26" s="171">
        <v>6579.183581244356</v>
      </c>
      <c r="D26" s="172">
        <v>13434.308681886492</v>
      </c>
      <c r="E26" s="172">
        <v>474.69288166759151</v>
      </c>
      <c r="F26" s="172"/>
      <c r="G26" s="172"/>
      <c r="H26" s="223"/>
      <c r="I26" s="224">
        <v>3975.9170757714114</v>
      </c>
      <c r="J26" s="225">
        <v>6399.7262414762399</v>
      </c>
      <c r="K26" s="225">
        <v>1552.1079100665825</v>
      </c>
      <c r="L26" s="225"/>
      <c r="M26" s="173"/>
      <c r="N26" s="226"/>
      <c r="O26" s="199">
        <v>10555.100657015768</v>
      </c>
      <c r="P26" s="174">
        <v>19834.034923362731</v>
      </c>
      <c r="Q26" s="174">
        <v>2026.800791734174</v>
      </c>
      <c r="R26" s="175"/>
      <c r="S26" s="175"/>
      <c r="T26" s="227"/>
      <c r="U26" s="220" t="s">
        <v>201</v>
      </c>
      <c r="V26" s="130"/>
      <c r="W26" s="160"/>
      <c r="AG26" s="130"/>
      <c r="AH26" s="215"/>
      <c r="AI26" s="215"/>
      <c r="AJ26" s="215"/>
      <c r="AK26" s="215"/>
      <c r="AL26" s="215"/>
      <c r="AM26" s="215"/>
      <c r="AN26" s="215"/>
      <c r="AO26" s="215"/>
    </row>
    <row r="27" spans="1:41" ht="15" x14ac:dyDescent="0.25">
      <c r="A27" s="221" t="s">
        <v>210</v>
      </c>
      <c r="B27" s="160">
        <v>2021</v>
      </c>
      <c r="C27" s="171">
        <v>6640.8112550805599</v>
      </c>
      <c r="D27" s="172">
        <v>13560.148793115852</v>
      </c>
      <c r="E27" s="172">
        <v>479.13936316830143</v>
      </c>
      <c r="F27" s="172"/>
      <c r="G27" s="172"/>
      <c r="H27" s="223"/>
      <c r="I27" s="224">
        <v>4102.2402548185437</v>
      </c>
      <c r="J27" s="225">
        <v>6603.0588936537961</v>
      </c>
      <c r="K27" s="225">
        <v>1601.4216159832908</v>
      </c>
      <c r="L27" s="225"/>
      <c r="M27" s="173"/>
      <c r="N27" s="226"/>
      <c r="O27" s="199">
        <v>10743.051509899104</v>
      </c>
      <c r="P27" s="174">
        <v>20163.207686769649</v>
      </c>
      <c r="Q27" s="174">
        <v>2080.5609791515922</v>
      </c>
      <c r="R27" s="175"/>
      <c r="S27" s="175"/>
      <c r="T27" s="227"/>
      <c r="U27" s="220" t="s">
        <v>201</v>
      </c>
      <c r="V27" s="130"/>
      <c r="W27" s="160"/>
      <c r="AG27" s="130"/>
      <c r="AH27" s="215"/>
      <c r="AI27" s="215"/>
      <c r="AJ27" s="215"/>
      <c r="AK27" s="215"/>
      <c r="AL27" s="215"/>
      <c r="AM27" s="215"/>
      <c r="AN27" s="215"/>
      <c r="AO27" s="215"/>
    </row>
    <row r="28" spans="1:41" ht="15" x14ac:dyDescent="0.25">
      <c r="A28" s="221" t="s">
        <v>211</v>
      </c>
      <c r="B28" s="160">
        <v>2022</v>
      </c>
      <c r="C28" s="171">
        <v>6701.1656257416589</v>
      </c>
      <c r="D28" s="172">
        <v>13683.388893616111</v>
      </c>
      <c r="E28" s="172">
        <v>483.49397491861424</v>
      </c>
      <c r="F28" s="172"/>
      <c r="G28" s="172"/>
      <c r="H28" s="223"/>
      <c r="I28" s="224">
        <v>4232.7196836306684</v>
      </c>
      <c r="J28" s="225">
        <v>6813.0815396567377</v>
      </c>
      <c r="K28" s="225">
        <v>1652.3578276045998</v>
      </c>
      <c r="L28" s="225"/>
      <c r="M28" s="173"/>
      <c r="N28" s="226"/>
      <c r="O28" s="199">
        <v>10933.885309372326</v>
      </c>
      <c r="P28" s="174">
        <v>20496.470433272851</v>
      </c>
      <c r="Q28" s="174">
        <v>2135.8518025232142</v>
      </c>
      <c r="R28" s="175"/>
      <c r="S28" s="175"/>
      <c r="T28" s="227"/>
      <c r="U28" s="220" t="s">
        <v>201</v>
      </c>
      <c r="W28" s="160"/>
      <c r="AH28" s="152"/>
      <c r="AI28" s="152"/>
      <c r="AJ28" s="152"/>
      <c r="AK28" s="152"/>
      <c r="AL28" s="152"/>
      <c r="AM28" s="152"/>
      <c r="AN28" s="152"/>
      <c r="AO28" s="152"/>
    </row>
    <row r="29" spans="1:41" ht="15.6" thickBot="1" x14ac:dyDescent="0.3">
      <c r="A29" s="228" t="s">
        <v>212</v>
      </c>
      <c r="B29" s="160">
        <v>2023</v>
      </c>
      <c r="C29" s="171">
        <v>6760.2620251111703</v>
      </c>
      <c r="D29" s="172">
        <v>13804.0602901981</v>
      </c>
      <c r="E29" s="172">
        <v>487.75782312507903</v>
      </c>
      <c r="F29" s="172"/>
      <c r="G29" s="172"/>
      <c r="H29" s="223"/>
      <c r="I29" s="224">
        <v>4367.3958652289894</v>
      </c>
      <c r="J29" s="225">
        <v>7029.8593740660144</v>
      </c>
      <c r="K29" s="225">
        <v>1704.9323563919643</v>
      </c>
      <c r="L29" s="225"/>
      <c r="M29" s="173"/>
      <c r="N29" s="226"/>
      <c r="O29" s="199">
        <v>11127.657890340161</v>
      </c>
      <c r="P29" s="174">
        <v>20833.919664264115</v>
      </c>
      <c r="Q29" s="174">
        <v>2192.6901795170434</v>
      </c>
      <c r="R29" s="175"/>
      <c r="S29" s="175"/>
      <c r="T29" s="227"/>
      <c r="U29" s="220" t="s">
        <v>201</v>
      </c>
      <c r="W29" s="160"/>
      <c r="AH29" s="152"/>
      <c r="AI29" s="152"/>
      <c r="AJ29" s="152"/>
      <c r="AK29" s="152"/>
      <c r="AL29" s="152"/>
      <c r="AM29" s="152"/>
      <c r="AN29" s="152"/>
      <c r="AO29" s="152"/>
    </row>
    <row r="30" spans="1:41" ht="15" x14ac:dyDescent="0.25">
      <c r="A30" s="216" t="s">
        <v>213</v>
      </c>
      <c r="B30" s="160">
        <v>2024</v>
      </c>
      <c r="C30" s="171">
        <v>6818.0201441985901</v>
      </c>
      <c r="D30" s="172">
        <v>13921.998996592856</v>
      </c>
      <c r="E30" s="172">
        <v>491.92511343560761</v>
      </c>
      <c r="F30" s="172"/>
      <c r="G30" s="172"/>
      <c r="H30" s="223"/>
      <c r="I30" s="224">
        <v>4506.234465875742</v>
      </c>
      <c r="J30" s="225">
        <v>7253.337132519132</v>
      </c>
      <c r="K30" s="225">
        <v>1759.1317992323538</v>
      </c>
      <c r="L30" s="225"/>
      <c r="M30" s="173"/>
      <c r="N30" s="226"/>
      <c r="O30" s="199">
        <v>11324.254610074331</v>
      </c>
      <c r="P30" s="174">
        <v>21175.336129111987</v>
      </c>
      <c r="Q30" s="174">
        <v>2251.0569126679616</v>
      </c>
      <c r="R30" s="175"/>
      <c r="S30" s="175"/>
      <c r="T30" s="227"/>
      <c r="U30" s="220" t="s">
        <v>201</v>
      </c>
      <c r="W30" s="160"/>
      <c r="AH30" s="152"/>
      <c r="AI30" s="152"/>
      <c r="AJ30" s="152"/>
      <c r="AK30" s="152"/>
      <c r="AL30" s="152"/>
      <c r="AM30" s="152"/>
      <c r="AN30" s="152"/>
      <c r="AO30" s="152"/>
    </row>
    <row r="31" spans="1:41" ht="15" x14ac:dyDescent="0.25">
      <c r="A31" s="221" t="s">
        <v>214</v>
      </c>
      <c r="B31" s="160">
        <v>2025</v>
      </c>
      <c r="C31" s="171">
        <v>6874.3889606860812</v>
      </c>
      <c r="D31" s="172">
        <v>14037.100828206791</v>
      </c>
      <c r="E31" s="172">
        <v>495.99216455284937</v>
      </c>
      <c r="F31" s="172"/>
      <c r="G31" s="172"/>
      <c r="H31" s="223"/>
      <c r="I31" s="224">
        <v>4649.2161451310221</v>
      </c>
      <c r="J31" s="225">
        <v>7483.4836842056566</v>
      </c>
      <c r="K31" s="225">
        <v>1814.9486060563909</v>
      </c>
      <c r="L31" s="225"/>
      <c r="M31" s="173"/>
      <c r="N31" s="226"/>
      <c r="O31" s="199">
        <v>11523.605105817103</v>
      </c>
      <c r="P31" s="174">
        <v>21520.584512412446</v>
      </c>
      <c r="Q31" s="174">
        <v>2310.9407706092402</v>
      </c>
      <c r="R31" s="175"/>
      <c r="S31" s="175"/>
      <c r="T31" s="227"/>
      <c r="U31" s="220" t="s">
        <v>201</v>
      </c>
      <c r="W31" s="160"/>
      <c r="AH31" s="152"/>
      <c r="AI31" s="152"/>
      <c r="AJ31" s="152"/>
      <c r="AK31" s="152"/>
      <c r="AL31" s="152"/>
      <c r="AM31" s="152"/>
      <c r="AN31" s="152"/>
      <c r="AO31" s="152"/>
    </row>
    <row r="32" spans="1:41" ht="15" x14ac:dyDescent="0.25">
      <c r="A32" s="221" t="s">
        <v>215</v>
      </c>
      <c r="B32" s="160">
        <v>2026</v>
      </c>
      <c r="C32" s="171">
        <v>6929.410106831222</v>
      </c>
      <c r="D32" s="172">
        <v>14149.450795678773</v>
      </c>
      <c r="E32" s="172">
        <v>499.96198027447582</v>
      </c>
      <c r="F32" s="172"/>
      <c r="G32" s="172"/>
      <c r="H32" s="223"/>
      <c r="I32" s="224">
        <v>4796.3935540829571</v>
      </c>
      <c r="J32" s="225">
        <v>7720.3837775104003</v>
      </c>
      <c r="K32" s="225">
        <v>1872.403330655515</v>
      </c>
      <c r="L32" s="225"/>
      <c r="M32" s="173"/>
      <c r="N32" s="226"/>
      <c r="O32" s="199">
        <v>11725.803660914178</v>
      </c>
      <c r="P32" s="174">
        <v>21869.834573189175</v>
      </c>
      <c r="Q32" s="174">
        <v>2372.3653109299908</v>
      </c>
      <c r="R32" s="175"/>
      <c r="S32" s="175"/>
      <c r="T32" s="227"/>
      <c r="U32" s="220" t="s">
        <v>201</v>
      </c>
      <c r="W32" s="160"/>
      <c r="AH32" s="152"/>
      <c r="AI32" s="152"/>
      <c r="AJ32" s="152"/>
      <c r="AK32" s="152"/>
      <c r="AL32" s="152"/>
      <c r="AM32" s="152"/>
      <c r="AN32" s="152"/>
      <c r="AO32" s="152"/>
    </row>
    <row r="33" spans="1:41" ht="15" x14ac:dyDescent="0.25">
      <c r="A33" s="221" t="s">
        <v>216</v>
      </c>
      <c r="B33" s="160">
        <v>2027</v>
      </c>
      <c r="C33" s="171">
        <v>6983.1743729272976</v>
      </c>
      <c r="D33" s="172">
        <v>14259.234287486001</v>
      </c>
      <c r="E33" s="172">
        <v>503.84111118619649</v>
      </c>
      <c r="F33" s="172"/>
      <c r="G33" s="172"/>
      <c r="H33" s="223"/>
      <c r="I33" s="224">
        <v>4947.8598026622985</v>
      </c>
      <c r="J33" s="225">
        <v>7964.187284288294</v>
      </c>
      <c r="K33" s="225">
        <v>1931.5323210363051</v>
      </c>
      <c r="L33" s="225"/>
      <c r="M33" s="173"/>
      <c r="N33" s="226"/>
      <c r="O33" s="199">
        <v>11931.034175589597</v>
      </c>
      <c r="P33" s="174">
        <v>22223.421571774295</v>
      </c>
      <c r="Q33" s="174">
        <v>2435.3734322225018</v>
      </c>
      <c r="R33" s="175"/>
      <c r="S33" s="175"/>
      <c r="T33" s="227"/>
      <c r="U33" s="220" t="s">
        <v>201</v>
      </c>
      <c r="W33" s="160"/>
    </row>
    <row r="34" spans="1:41" ht="15" x14ac:dyDescent="0.25">
      <c r="A34" s="221" t="s">
        <v>217</v>
      </c>
      <c r="B34" s="160">
        <v>2028</v>
      </c>
      <c r="C34" s="171">
        <v>7035.7208081995605</v>
      </c>
      <c r="D34" s="172">
        <v>14366.531039866153</v>
      </c>
      <c r="E34" s="172">
        <v>507.63237471802086</v>
      </c>
      <c r="F34" s="172"/>
      <c r="G34" s="172"/>
      <c r="H34" s="223"/>
      <c r="I34" s="224">
        <v>5103.6638294426302</v>
      </c>
      <c r="J34" s="225">
        <v>8214.9729771765906</v>
      </c>
      <c r="K34" s="225">
        <v>1992.3546817086687</v>
      </c>
      <c r="L34" s="225"/>
      <c r="M34" s="173"/>
      <c r="N34" s="226"/>
      <c r="O34" s="199">
        <v>12139.38463764219</v>
      </c>
      <c r="P34" s="174">
        <v>22581.504017042746</v>
      </c>
      <c r="Q34" s="174">
        <v>2499.9870564266894</v>
      </c>
      <c r="R34" s="175"/>
      <c r="S34" s="175"/>
      <c r="T34" s="227"/>
      <c r="U34" s="220" t="s">
        <v>201</v>
      </c>
      <c r="W34" s="160"/>
      <c r="AH34" s="150"/>
      <c r="AI34" s="150"/>
      <c r="AJ34" s="150"/>
      <c r="AK34" s="150"/>
      <c r="AL34" s="150"/>
      <c r="AM34" s="150"/>
      <c r="AN34" s="150"/>
      <c r="AO34" s="150"/>
    </row>
    <row r="35" spans="1:41" ht="15.6" thickBot="1" x14ac:dyDescent="0.3">
      <c r="A35" s="228" t="s">
        <v>218</v>
      </c>
      <c r="B35" s="160">
        <v>2029</v>
      </c>
      <c r="C35" s="171">
        <v>7087.0915414031278</v>
      </c>
      <c r="D35" s="172">
        <v>14471.42707727708</v>
      </c>
      <c r="E35" s="172">
        <v>511.33881049027917</v>
      </c>
      <c r="F35" s="172"/>
      <c r="G35" s="172"/>
      <c r="H35" s="223"/>
      <c r="I35" s="224">
        <v>5263.8555272332105</v>
      </c>
      <c r="J35" s="225">
        <v>8472.821164771929</v>
      </c>
      <c r="K35" s="225">
        <v>2054.8898896944934</v>
      </c>
      <c r="L35" s="225"/>
      <c r="M35" s="173"/>
      <c r="N35" s="226"/>
      <c r="O35" s="199">
        <v>12350.947068636338</v>
      </c>
      <c r="P35" s="174">
        <v>22944.248242049009</v>
      </c>
      <c r="Q35" s="174">
        <v>2566.2287001847726</v>
      </c>
      <c r="R35" s="175"/>
      <c r="S35" s="175"/>
      <c r="T35" s="227"/>
      <c r="U35" s="220" t="s">
        <v>201</v>
      </c>
      <c r="W35" s="160"/>
    </row>
    <row r="36" spans="1:41" ht="15" x14ac:dyDescent="0.25">
      <c r="A36" s="178" t="s">
        <v>219</v>
      </c>
      <c r="B36" s="160">
        <v>2030</v>
      </c>
      <c r="C36" s="171">
        <v>7137.3221937294493</v>
      </c>
      <c r="D36" s="172">
        <v>14573.995136111622</v>
      </c>
      <c r="E36" s="172">
        <v>514.96298859784838</v>
      </c>
      <c r="F36" s="172"/>
      <c r="G36" s="172"/>
      <c r="H36" s="223"/>
      <c r="I36" s="224">
        <v>5428.4807018929323</v>
      </c>
      <c r="J36" s="225">
        <v>8737.8055772229927</v>
      </c>
      <c r="K36" s="225">
        <v>2119.1558265628751</v>
      </c>
      <c r="L36" s="225"/>
      <c r="M36" s="173"/>
      <c r="N36" s="226"/>
      <c r="O36" s="199">
        <v>12565.802895622382</v>
      </c>
      <c r="P36" s="174">
        <v>23311.800713334615</v>
      </c>
      <c r="Q36" s="174">
        <v>2634.1188151607234</v>
      </c>
      <c r="R36" s="175"/>
      <c r="S36" s="175"/>
      <c r="T36" s="227"/>
      <c r="U36" s="220" t="s">
        <v>201</v>
      </c>
      <c r="W36" s="160"/>
    </row>
    <row r="37" spans="1:41" ht="15" x14ac:dyDescent="0.25">
      <c r="A37" s="179" t="s">
        <v>220</v>
      </c>
      <c r="B37" s="160">
        <v>2031</v>
      </c>
      <c r="C37" s="171">
        <v>7186.4423592862022</v>
      </c>
      <c r="D37" s="172">
        <v>14674.295645809509</v>
      </c>
      <c r="E37" s="172">
        <v>518.50704427712662</v>
      </c>
      <c r="F37" s="172"/>
      <c r="G37" s="172"/>
      <c r="H37" s="223"/>
      <c r="I37" s="224">
        <v>5597.5827634602038</v>
      </c>
      <c r="J37" s="225">
        <v>9009.9960883115109</v>
      </c>
      <c r="K37" s="225">
        <v>2185.1694386088971</v>
      </c>
      <c r="L37" s="225"/>
      <c r="M37" s="173"/>
      <c r="N37" s="226"/>
      <c r="O37" s="199">
        <v>12784.025122746407</v>
      </c>
      <c r="P37" s="174">
        <v>23684.29173412102</v>
      </c>
      <c r="Q37" s="174">
        <v>2703.6764828860237</v>
      </c>
      <c r="R37" s="175"/>
      <c r="S37" s="175"/>
      <c r="T37" s="227"/>
      <c r="U37" s="220" t="s">
        <v>201</v>
      </c>
      <c r="W37" s="160"/>
    </row>
    <row r="38" spans="1:41" ht="15.6" thickBot="1" x14ac:dyDescent="0.3">
      <c r="A38" s="180" t="s">
        <v>221</v>
      </c>
      <c r="B38" s="160">
        <v>2032</v>
      </c>
      <c r="C38" s="171">
        <v>7234.5019498062138</v>
      </c>
      <c r="D38" s="172">
        <v>14772.430523214585</v>
      </c>
      <c r="E38" s="172">
        <v>521.97457869594803</v>
      </c>
      <c r="F38" s="172"/>
      <c r="G38" s="172"/>
      <c r="H38" s="223"/>
      <c r="I38" s="224">
        <v>5771.2220810928357</v>
      </c>
      <c r="J38" s="225">
        <v>9289.4898696022046</v>
      </c>
      <c r="K38" s="225">
        <v>2252.9542925834694</v>
      </c>
      <c r="L38" s="225"/>
      <c r="M38" s="173"/>
      <c r="N38" s="226"/>
      <c r="O38" s="199">
        <v>13005.724030899049</v>
      </c>
      <c r="P38" s="174">
        <v>24061.920392816792</v>
      </c>
      <c r="Q38" s="174">
        <v>2774.9288712794173</v>
      </c>
      <c r="R38" s="175"/>
      <c r="S38" s="175"/>
      <c r="T38" s="227"/>
      <c r="U38" s="220" t="s">
        <v>201</v>
      </c>
      <c r="W38" s="160"/>
    </row>
    <row r="39" spans="1:41" ht="15" x14ac:dyDescent="0.25">
      <c r="B39" s="160">
        <v>2033</v>
      </c>
      <c r="C39" s="171">
        <v>7281.6006666335079</v>
      </c>
      <c r="D39" s="172">
        <v>14868.60335264929</v>
      </c>
      <c r="E39" s="172">
        <v>525.37278537881514</v>
      </c>
      <c r="F39" s="172"/>
      <c r="G39" s="172"/>
      <c r="H39" s="223"/>
      <c r="I39" s="224">
        <v>5949.499665198472</v>
      </c>
      <c r="J39" s="225">
        <v>9576.4495097366635</v>
      </c>
      <c r="K39" s="225">
        <v>2322.5498206602788</v>
      </c>
      <c r="L39" s="225"/>
      <c r="M39" s="173"/>
      <c r="N39" s="226"/>
      <c r="O39" s="199">
        <v>13231.10033183198</v>
      </c>
      <c r="P39" s="174">
        <v>24445.052862385954</v>
      </c>
      <c r="Q39" s="174">
        <v>2847.9226060390938</v>
      </c>
      <c r="R39" s="175"/>
      <c r="S39" s="175"/>
      <c r="T39" s="227"/>
      <c r="U39" s="220" t="s">
        <v>201</v>
      </c>
      <c r="W39" s="160"/>
    </row>
    <row r="40" spans="1:41" ht="15" x14ac:dyDescent="0.25">
      <c r="B40" s="160">
        <v>2034</v>
      </c>
      <c r="C40" s="171">
        <v>7327.8584053684399</v>
      </c>
      <c r="D40" s="172">
        <v>14963.058953928254</v>
      </c>
      <c r="E40" s="172">
        <v>528.71031488051631</v>
      </c>
      <c r="F40" s="172"/>
      <c r="G40" s="172"/>
      <c r="H40" s="223"/>
      <c r="I40" s="224">
        <v>6132.5386826756758</v>
      </c>
      <c r="J40" s="225">
        <v>9871.0732609464685</v>
      </c>
      <c r="K40" s="225">
        <v>2394.0041044048817</v>
      </c>
      <c r="L40" s="225"/>
      <c r="M40" s="173"/>
      <c r="N40" s="226"/>
      <c r="O40" s="199">
        <v>13460.397088044116</v>
      </c>
      <c r="P40" s="174">
        <v>24834.13221487472</v>
      </c>
      <c r="Q40" s="174">
        <v>2922.714419285398</v>
      </c>
      <c r="R40" s="175"/>
      <c r="S40" s="175"/>
      <c r="T40" s="227"/>
      <c r="U40" s="220" t="s">
        <v>201</v>
      </c>
      <c r="W40" s="160"/>
    </row>
    <row r="41" spans="1:41" ht="15" x14ac:dyDescent="0.25">
      <c r="B41" s="160">
        <v>2035</v>
      </c>
      <c r="C41" s="171">
        <v>7373.366792208195</v>
      </c>
      <c r="D41" s="172">
        <v>15055.98442239563</v>
      </c>
      <c r="E41" s="172">
        <v>531.99377809783573</v>
      </c>
      <c r="F41" s="172"/>
      <c r="G41" s="172"/>
      <c r="H41" s="223"/>
      <c r="I41" s="224">
        <v>6320.4458972953407</v>
      </c>
      <c r="J41" s="225">
        <v>10173.532972617108</v>
      </c>
      <c r="K41" s="225">
        <v>2467.3588219735766</v>
      </c>
      <c r="L41" s="225"/>
      <c r="M41" s="173"/>
      <c r="N41" s="226"/>
      <c r="O41" s="199">
        <v>13693.812689503535</v>
      </c>
      <c r="P41" s="174">
        <v>25229.517395012736</v>
      </c>
      <c r="Q41" s="174">
        <v>2999.3526000714123</v>
      </c>
      <c r="R41" s="175"/>
      <c r="S41" s="175"/>
      <c r="T41" s="227"/>
      <c r="U41" s="220" t="s">
        <v>201</v>
      </c>
      <c r="W41" s="160"/>
    </row>
    <row r="42" spans="1:41" ht="15" x14ac:dyDescent="0.25">
      <c r="B42" s="160">
        <v>2036</v>
      </c>
      <c r="C42" s="171">
        <v>7418.1771341456661</v>
      </c>
      <c r="D42" s="172">
        <v>15147.484523934821</v>
      </c>
      <c r="E42" s="172">
        <v>535.22687686763538</v>
      </c>
      <c r="F42" s="172"/>
      <c r="G42" s="172"/>
      <c r="H42" s="223"/>
      <c r="I42" s="224">
        <v>6513.2981765944987</v>
      </c>
      <c r="J42" s="225">
        <v>10483.952372478423</v>
      </c>
      <c r="K42" s="225">
        <v>2542.6439807105749</v>
      </c>
      <c r="L42" s="225"/>
      <c r="M42" s="173"/>
      <c r="N42" s="226"/>
      <c r="O42" s="199">
        <v>13931.475310740165</v>
      </c>
      <c r="P42" s="174">
        <v>25631.436896413245</v>
      </c>
      <c r="Q42" s="174">
        <v>3077.8708575782102</v>
      </c>
      <c r="R42" s="175"/>
      <c r="S42" s="175"/>
      <c r="T42" s="227"/>
      <c r="U42" s="220" t="s">
        <v>201</v>
      </c>
      <c r="W42" s="160"/>
    </row>
    <row r="43" spans="1:41" ht="15" x14ac:dyDescent="0.25">
      <c r="B43" s="160">
        <v>2037</v>
      </c>
      <c r="C43" s="171">
        <v>7462.294341846964</v>
      </c>
      <c r="D43" s="172">
        <v>15237.569285839283</v>
      </c>
      <c r="E43" s="172">
        <v>538.40996549804811</v>
      </c>
      <c r="F43" s="172"/>
      <c r="G43" s="172"/>
      <c r="H43" s="223"/>
      <c r="I43" s="224">
        <v>6711.1351765891923</v>
      </c>
      <c r="J43" s="225">
        <v>10802.395291752671</v>
      </c>
      <c r="K43" s="225">
        <v>2619.8750614257156</v>
      </c>
      <c r="L43" s="225"/>
      <c r="M43" s="173"/>
      <c r="N43" s="226"/>
      <c r="O43" s="199">
        <v>14173.429518436156</v>
      </c>
      <c r="P43" s="174">
        <v>26039.964577591956</v>
      </c>
      <c r="Q43" s="174">
        <v>3158.2850269237638</v>
      </c>
      <c r="R43" s="175"/>
      <c r="S43" s="175"/>
      <c r="T43" s="227"/>
      <c r="U43" s="220" t="s">
        <v>201</v>
      </c>
      <c r="W43" s="160"/>
    </row>
    <row r="44" spans="1:41" ht="15" x14ac:dyDescent="0.25">
      <c r="B44" s="160">
        <v>2038</v>
      </c>
      <c r="C44" s="171">
        <v>7505.7036644909367</v>
      </c>
      <c r="D44" s="172">
        <v>15326.20858779359</v>
      </c>
      <c r="E44" s="172">
        <v>541.54197970659652</v>
      </c>
      <c r="F44" s="172"/>
      <c r="G44" s="172"/>
      <c r="H44" s="223"/>
      <c r="I44" s="224">
        <v>6913.979789644226</v>
      </c>
      <c r="J44" s="225">
        <v>11128.898578509103</v>
      </c>
      <c r="K44" s="225">
        <v>2699.0610007793493</v>
      </c>
      <c r="L44" s="225"/>
      <c r="M44" s="173"/>
      <c r="N44" s="226"/>
      <c r="O44" s="199">
        <v>14419.683454135164</v>
      </c>
      <c r="P44" s="174">
        <v>26455.107166302692</v>
      </c>
      <c r="Q44" s="174">
        <v>3240.6029804859459</v>
      </c>
      <c r="R44" s="175"/>
      <c r="S44" s="175"/>
      <c r="T44" s="227"/>
      <c r="U44" s="220" t="s">
        <v>201</v>
      </c>
      <c r="W44" s="160"/>
    </row>
    <row r="45" spans="1:41" ht="15" x14ac:dyDescent="0.25">
      <c r="B45" s="160">
        <v>2039</v>
      </c>
      <c r="C45" s="171">
        <v>7548.3673549641544</v>
      </c>
      <c r="D45" s="172">
        <v>15413.325352396358</v>
      </c>
      <c r="E45" s="172">
        <v>544.62019601158602</v>
      </c>
      <c r="F45" s="172"/>
      <c r="G45" s="172"/>
      <c r="H45" s="223"/>
      <c r="I45" s="224">
        <v>7121.83182226383</v>
      </c>
      <c r="J45" s="225">
        <v>11463.461921292546</v>
      </c>
      <c r="K45" s="225">
        <v>2780.2017232351141</v>
      </c>
      <c r="L45" s="225"/>
      <c r="M45" s="173"/>
      <c r="N45" s="226"/>
      <c r="O45" s="199">
        <v>14670.199177227983</v>
      </c>
      <c r="P45" s="174">
        <v>26876.787273688904</v>
      </c>
      <c r="Q45" s="174">
        <v>3324.8219192467</v>
      </c>
      <c r="R45" s="175"/>
      <c r="S45" s="175"/>
      <c r="T45" s="227"/>
      <c r="U45" s="220" t="s">
        <v>201</v>
      </c>
      <c r="W45" s="160"/>
    </row>
    <row r="46" spans="1:41" ht="15" x14ac:dyDescent="0.25">
      <c r="B46" s="160">
        <v>2040</v>
      </c>
      <c r="C46" s="171">
        <v>7590.2581644944776</v>
      </c>
      <c r="D46" s="172">
        <v>15498.863939246072</v>
      </c>
      <c r="E46" s="172">
        <v>547.6426483942837</v>
      </c>
      <c r="F46" s="172"/>
      <c r="G46" s="172"/>
      <c r="H46" s="223"/>
      <c r="I46" s="224">
        <v>7334.6957240297252</v>
      </c>
      <c r="J46" s="225">
        <v>11806.092482250589</v>
      </c>
      <c r="K46" s="225">
        <v>2863.2989658088618</v>
      </c>
      <c r="L46" s="225"/>
      <c r="M46" s="173"/>
      <c r="N46" s="226"/>
      <c r="O46" s="199">
        <v>14924.953888524204</v>
      </c>
      <c r="P46" s="174">
        <v>27304.956421496659</v>
      </c>
      <c r="Q46" s="174">
        <v>3410.9416142031455</v>
      </c>
      <c r="R46" s="175"/>
      <c r="S46" s="175"/>
      <c r="T46" s="227"/>
      <c r="U46" s="220" t="s">
        <v>201</v>
      </c>
      <c r="W46" s="160"/>
    </row>
    <row r="47" spans="1:41" ht="15" x14ac:dyDescent="0.25">
      <c r="B47" s="160">
        <v>2041</v>
      </c>
      <c r="C47" s="171">
        <v>7631.3821560737188</v>
      </c>
      <c r="D47" s="172">
        <v>15582.83672861796</v>
      </c>
      <c r="E47" s="172">
        <v>550.60977430395963</v>
      </c>
      <c r="F47" s="172"/>
      <c r="G47" s="172"/>
      <c r="H47" s="223"/>
      <c r="I47" s="224">
        <v>7552.602309349295</v>
      </c>
      <c r="J47" s="225">
        <v>12156.839860951781</v>
      </c>
      <c r="K47" s="225">
        <v>2948.3647577468087</v>
      </c>
      <c r="L47" s="225"/>
      <c r="M47" s="173"/>
      <c r="N47" s="226"/>
      <c r="O47" s="199">
        <v>15183.984465423015</v>
      </c>
      <c r="P47" s="174">
        <v>27739.676589569739</v>
      </c>
      <c r="Q47" s="174">
        <v>3498.9745320507682</v>
      </c>
      <c r="R47" s="175"/>
      <c r="S47" s="175"/>
      <c r="T47" s="227"/>
      <c r="U47" s="220" t="s">
        <v>201</v>
      </c>
      <c r="W47" s="160"/>
    </row>
    <row r="48" spans="1:41" ht="15" x14ac:dyDescent="0.25">
      <c r="B48" s="160">
        <v>2042</v>
      </c>
      <c r="C48" s="171">
        <v>7671.7588521340786</v>
      </c>
      <c r="D48" s="172">
        <v>15665.283584178571</v>
      </c>
      <c r="E48" s="172">
        <v>553.5229822982991</v>
      </c>
      <c r="F48" s="172"/>
      <c r="G48" s="172"/>
      <c r="H48" s="223"/>
      <c r="I48" s="224">
        <v>7775.5949489820978</v>
      </c>
      <c r="J48" s="225">
        <v>12515.773867953732</v>
      </c>
      <c r="K48" s="225">
        <v>3035.4160300104659</v>
      </c>
      <c r="L48" s="225"/>
      <c r="M48" s="173"/>
      <c r="N48" s="226"/>
      <c r="O48" s="199">
        <v>15447.353801116176</v>
      </c>
      <c r="P48" s="174">
        <v>28181.057452132303</v>
      </c>
      <c r="Q48" s="174">
        <v>3588.9390123087651</v>
      </c>
      <c r="R48" s="175"/>
      <c r="S48" s="175"/>
      <c r="T48" s="227"/>
      <c r="U48" s="220" t="s">
        <v>201</v>
      </c>
      <c r="W48" s="160"/>
    </row>
    <row r="49" spans="2:23" ht="15" x14ac:dyDescent="0.25">
      <c r="B49" s="160">
        <v>2043</v>
      </c>
      <c r="C49" s="171">
        <v>7711.3860319133883</v>
      </c>
      <c r="D49" s="172">
        <v>15746.199971261232</v>
      </c>
      <c r="E49" s="172">
        <v>556.38211214769638</v>
      </c>
      <c r="F49" s="172"/>
      <c r="G49" s="172"/>
      <c r="H49" s="223"/>
      <c r="I49" s="224">
        <v>8003.6979519558809</v>
      </c>
      <c r="J49" s="225">
        <v>12882.933631618474</v>
      </c>
      <c r="K49" s="225">
        <v>3124.4622722932877</v>
      </c>
      <c r="L49" s="225"/>
      <c r="M49" s="173"/>
      <c r="N49" s="226"/>
      <c r="O49" s="199">
        <v>15715.08398386927</v>
      </c>
      <c r="P49" s="174">
        <v>28629.133602879709</v>
      </c>
      <c r="Q49" s="174">
        <v>3680.844384440984</v>
      </c>
      <c r="R49" s="175"/>
      <c r="S49" s="175"/>
      <c r="T49" s="227"/>
      <c r="U49" s="220" t="s">
        <v>201</v>
      </c>
      <c r="W49" s="160"/>
    </row>
    <row r="50" spans="2:23" ht="15" x14ac:dyDescent="0.25">
      <c r="B50" s="160">
        <v>2044</v>
      </c>
      <c r="C50" s="171">
        <v>7750.2606980920655</v>
      </c>
      <c r="D50" s="172">
        <v>15825.579769514386</v>
      </c>
      <c r="E50" s="172">
        <v>559.18694759336302</v>
      </c>
      <c r="F50" s="172"/>
      <c r="G50" s="172"/>
      <c r="H50" s="223"/>
      <c r="I50" s="224">
        <v>8236.9348342463982</v>
      </c>
      <c r="J50" s="225">
        <v>13258.35700379359</v>
      </c>
      <c r="K50" s="225">
        <v>3215.5126646992062</v>
      </c>
      <c r="L50" s="225"/>
      <c r="M50" s="173"/>
      <c r="N50" s="226"/>
      <c r="O50" s="199">
        <v>15987.195532338465</v>
      </c>
      <c r="P50" s="174">
        <v>29083.936773307978</v>
      </c>
      <c r="Q50" s="174">
        <v>3774.6996122925693</v>
      </c>
      <c r="R50" s="175"/>
      <c r="S50" s="175"/>
      <c r="T50" s="227"/>
      <c r="U50" s="220" t="s">
        <v>201</v>
      </c>
      <c r="W50" s="160"/>
    </row>
    <row r="51" spans="2:23" ht="15" x14ac:dyDescent="0.25">
      <c r="B51" s="160">
        <v>2045</v>
      </c>
      <c r="C51" s="171">
        <v>7788.3789567482345</v>
      </c>
      <c r="D51" s="172">
        <v>15903.41502777695</v>
      </c>
      <c r="E51" s="172">
        <v>561.93720768600281</v>
      </c>
      <c r="F51" s="172"/>
      <c r="G51" s="172"/>
      <c r="H51" s="223"/>
      <c r="I51" s="224">
        <v>8475.3267083756182</v>
      </c>
      <c r="J51" s="225">
        <v>13642.077967672965</v>
      </c>
      <c r="K51" s="225">
        <v>3308.5754490782715</v>
      </c>
      <c r="L51" s="225"/>
      <c r="M51" s="173"/>
      <c r="N51" s="226"/>
      <c r="O51" s="199">
        <v>16263.705665123853</v>
      </c>
      <c r="P51" s="174">
        <v>29545.492995449917</v>
      </c>
      <c r="Q51" s="174">
        <v>3870.5126567642742</v>
      </c>
      <c r="R51" s="175"/>
      <c r="S51" s="175"/>
      <c r="T51" s="227"/>
      <c r="U51" s="220" t="s">
        <v>201</v>
      </c>
      <c r="W51" s="160"/>
    </row>
    <row r="52" spans="2:23" ht="15" x14ac:dyDescent="0.25">
      <c r="B52" s="160">
        <v>2046</v>
      </c>
      <c r="C52" s="171">
        <v>7825.7421973710279</v>
      </c>
      <c r="D52" s="172">
        <v>15979.708583304591</v>
      </c>
      <c r="E52" s="172">
        <v>564.63299267826767</v>
      </c>
      <c r="F52" s="172"/>
      <c r="G52" s="172"/>
      <c r="H52" s="223"/>
      <c r="I52" s="224">
        <v>8718.8957563394852</v>
      </c>
      <c r="J52" s="225">
        <v>14034.132227900036</v>
      </c>
      <c r="K52" s="225">
        <v>3403.6592847789334</v>
      </c>
      <c r="L52" s="225"/>
      <c r="M52" s="173"/>
      <c r="N52" s="226"/>
      <c r="O52" s="199">
        <v>16544.637953710513</v>
      </c>
      <c r="P52" s="174">
        <v>30013.840811204627</v>
      </c>
      <c r="Q52" s="174">
        <v>3968.2922774572012</v>
      </c>
      <c r="R52" s="175"/>
      <c r="S52" s="175"/>
      <c r="T52" s="227"/>
      <c r="U52" s="220" t="s">
        <v>201</v>
      </c>
      <c r="W52" s="160"/>
    </row>
    <row r="53" spans="2:23" ht="15" x14ac:dyDescent="0.25">
      <c r="B53" s="160">
        <v>2047</v>
      </c>
      <c r="C53" s="171">
        <v>7862.3483731797469</v>
      </c>
      <c r="D53" s="172">
        <v>16054.456256690644</v>
      </c>
      <c r="E53" s="172">
        <v>567.27415489344094</v>
      </c>
      <c r="F53" s="172"/>
      <c r="G53" s="172"/>
      <c r="H53" s="223"/>
      <c r="I53" s="224">
        <v>8967.6597428207078</v>
      </c>
      <c r="J53" s="225">
        <v>14434.548378910738</v>
      </c>
      <c r="K53" s="225">
        <v>3500.771106730675</v>
      </c>
      <c r="L53" s="225"/>
      <c r="M53" s="173"/>
      <c r="N53" s="226"/>
      <c r="O53" s="199">
        <v>16830.008116000456</v>
      </c>
      <c r="P53" s="174">
        <v>30489.004635601385</v>
      </c>
      <c r="Q53" s="174">
        <v>4068.0452616241159</v>
      </c>
      <c r="R53" s="175"/>
      <c r="S53" s="175"/>
      <c r="T53" s="227"/>
      <c r="U53" s="220" t="s">
        <v>201</v>
      </c>
      <c r="W53" s="160"/>
    </row>
    <row r="54" spans="2:23" ht="15" x14ac:dyDescent="0.25">
      <c r="B54" s="160">
        <v>2048</v>
      </c>
      <c r="C54" s="171">
        <v>7898.1858532083234</v>
      </c>
      <c r="D54" s="172">
        <v>16127.634298181589</v>
      </c>
      <c r="E54" s="172">
        <v>569.85985514885954</v>
      </c>
      <c r="F54" s="172"/>
      <c r="G54" s="172"/>
      <c r="H54" s="223"/>
      <c r="I54" s="224">
        <v>9221.6285287098908</v>
      </c>
      <c r="J54" s="225">
        <v>14843.342293018095</v>
      </c>
      <c r="K54" s="225">
        <v>3599.9147644016862</v>
      </c>
      <c r="L54" s="225"/>
      <c r="M54" s="173"/>
      <c r="N54" s="226"/>
      <c r="O54" s="199">
        <v>17119.814381918215</v>
      </c>
      <c r="P54" s="174">
        <v>30970.976591199684</v>
      </c>
      <c r="Q54" s="174">
        <v>4169.774619550546</v>
      </c>
      <c r="R54" s="175"/>
      <c r="S54" s="175"/>
      <c r="T54" s="227"/>
      <c r="U54" s="220" t="s">
        <v>201</v>
      </c>
      <c r="W54" s="160"/>
    </row>
    <row r="55" spans="2:23" ht="15" x14ac:dyDescent="0.25">
      <c r="B55" s="160">
        <v>2049</v>
      </c>
      <c r="C55" s="171">
        <v>7933.2399593564187</v>
      </c>
      <c r="D55" s="172">
        <v>16199.212735953657</v>
      </c>
      <c r="E55" s="172">
        <v>572.38903440890601</v>
      </c>
      <c r="F55" s="172"/>
      <c r="G55" s="172"/>
      <c r="H55" s="223"/>
      <c r="I55" s="224">
        <v>9480.8076346476191</v>
      </c>
      <c r="J55" s="225">
        <v>15260.522856370317</v>
      </c>
      <c r="K55" s="225">
        <v>3701.0924129249224</v>
      </c>
      <c r="L55" s="225"/>
      <c r="M55" s="173"/>
      <c r="N55" s="226"/>
      <c r="O55" s="199">
        <v>17414.047594004038</v>
      </c>
      <c r="P55" s="174">
        <v>31459.735592323974</v>
      </c>
      <c r="Q55" s="174">
        <v>4273.4814473338283</v>
      </c>
      <c r="R55" s="175"/>
      <c r="S55" s="175"/>
      <c r="T55" s="227"/>
      <c r="U55" s="220" t="s">
        <v>201</v>
      </c>
      <c r="W55" s="160"/>
    </row>
    <row r="56" spans="2:23" ht="15" x14ac:dyDescent="0.25">
      <c r="B56" s="160">
        <v>2050</v>
      </c>
      <c r="C56" s="171">
        <v>7967.5001476007756</v>
      </c>
      <c r="D56" s="172">
        <v>16269.17003972708</v>
      </c>
      <c r="E56" s="172">
        <v>574.86093191463135</v>
      </c>
      <c r="F56" s="172"/>
      <c r="G56" s="172"/>
      <c r="H56" s="223"/>
      <c r="I56" s="224">
        <v>9745.2029274645156</v>
      </c>
      <c r="J56" s="225">
        <v>15686.099512350947</v>
      </c>
      <c r="K56" s="225">
        <v>3804.3063425780838</v>
      </c>
      <c r="L56" s="225"/>
      <c r="M56" s="173"/>
      <c r="N56" s="226"/>
      <c r="O56" s="199">
        <v>17712.703075065292</v>
      </c>
      <c r="P56" s="174">
        <v>31955.269552078025</v>
      </c>
      <c r="Q56" s="174">
        <v>4379.1672744927155</v>
      </c>
      <c r="R56" s="175"/>
      <c r="S56" s="175"/>
      <c r="T56" s="227"/>
      <c r="U56" s="220" t="s">
        <v>201</v>
      </c>
      <c r="W56" s="160"/>
    </row>
    <row r="57" spans="2:23" ht="15" x14ac:dyDescent="0.25">
      <c r="B57" s="160">
        <v>2051</v>
      </c>
      <c r="C57" s="171">
        <v>8000.9689517516108</v>
      </c>
      <c r="D57" s="172">
        <v>16337.511383394358</v>
      </c>
      <c r="E57" s="172">
        <v>577.27573048228635</v>
      </c>
      <c r="F57" s="172"/>
      <c r="G57" s="172"/>
      <c r="H57" s="223"/>
      <c r="I57" s="224">
        <v>10014.826038072955</v>
      </c>
      <c r="J57" s="225">
        <v>16120.090982340167</v>
      </c>
      <c r="K57" s="225">
        <v>3909.5610938057421</v>
      </c>
      <c r="L57" s="225"/>
      <c r="M57" s="173"/>
      <c r="N57" s="226"/>
      <c r="O57" s="199">
        <v>18015.794989824564</v>
      </c>
      <c r="P57" s="174">
        <v>32457.602365734525</v>
      </c>
      <c r="Q57" s="174">
        <v>4486.8368242880288</v>
      </c>
      <c r="R57" s="175"/>
      <c r="S57" s="175"/>
      <c r="T57" s="227"/>
      <c r="U57" s="220" t="s">
        <v>201</v>
      </c>
      <c r="W57" s="160"/>
    </row>
    <row r="58" spans="2:23" ht="15" x14ac:dyDescent="0.25">
      <c r="B58" s="160">
        <v>2052</v>
      </c>
      <c r="C58" s="171">
        <v>8033.6522041416765</v>
      </c>
      <c r="D58" s="172">
        <v>16404.248676238389</v>
      </c>
      <c r="E58" s="172">
        <v>579.63385091892201</v>
      </c>
      <c r="F58" s="172"/>
      <c r="G58" s="172"/>
      <c r="H58" s="223"/>
      <c r="I58" s="224">
        <v>10289.691193269195</v>
      </c>
      <c r="J58" s="225">
        <v>16562.520166111695</v>
      </c>
      <c r="K58" s="225">
        <v>4016.8622204266958</v>
      </c>
      <c r="L58" s="225"/>
      <c r="M58" s="173"/>
      <c r="N58" s="226"/>
      <c r="O58" s="199">
        <v>18323.34339741087</v>
      </c>
      <c r="P58" s="174">
        <v>32966.76884235008</v>
      </c>
      <c r="Q58" s="174">
        <v>4596.4960713456176</v>
      </c>
      <c r="R58" s="175"/>
      <c r="S58" s="175"/>
      <c r="T58" s="227"/>
      <c r="U58" s="220" t="s">
        <v>201</v>
      </c>
      <c r="W58" s="160"/>
    </row>
    <row r="59" spans="2:23" ht="15" x14ac:dyDescent="0.25">
      <c r="B59" s="160">
        <v>2053</v>
      </c>
      <c r="C59" s="171">
        <v>8065.5480034846532</v>
      </c>
      <c r="D59" s="172">
        <v>16469.378035943537</v>
      </c>
      <c r="E59" s="172">
        <v>581.93515604534707</v>
      </c>
      <c r="F59" s="172"/>
      <c r="G59" s="172"/>
      <c r="H59" s="223"/>
      <c r="I59" s="224">
        <v>10569.809818619618</v>
      </c>
      <c r="J59" s="225">
        <v>17013.405454516145</v>
      </c>
      <c r="K59" s="225">
        <v>4126.214182723098</v>
      </c>
      <c r="L59" s="225"/>
      <c r="M59" s="173"/>
      <c r="N59" s="226"/>
      <c r="O59" s="199">
        <v>18635.35782210427</v>
      </c>
      <c r="P59" s="174">
        <v>33482.783490459682</v>
      </c>
      <c r="Q59" s="174">
        <v>4708.149338768445</v>
      </c>
      <c r="R59" s="175"/>
      <c r="S59" s="175"/>
      <c r="T59" s="227"/>
      <c r="U59" s="220" t="s">
        <v>201</v>
      </c>
      <c r="W59" s="160"/>
    </row>
    <row r="60" spans="2:23" ht="15" x14ac:dyDescent="0.25">
      <c r="B60" s="160">
        <v>2054</v>
      </c>
      <c r="C60" s="171">
        <v>8096.6545008467911</v>
      </c>
      <c r="D60" s="172">
        <v>16532.89568709505</v>
      </c>
      <c r="E60" s="172">
        <v>584.17951245964639</v>
      </c>
      <c r="F60" s="172"/>
      <c r="G60" s="172"/>
      <c r="H60" s="223"/>
      <c r="I60" s="224">
        <v>10855.19457360792</v>
      </c>
      <c r="J60" s="225">
        <v>17472.767224545398</v>
      </c>
      <c r="K60" s="225">
        <v>4237.6219226704425</v>
      </c>
      <c r="L60" s="225"/>
      <c r="M60" s="173"/>
      <c r="N60" s="226"/>
      <c r="O60" s="199">
        <v>18951.849074454709</v>
      </c>
      <c r="P60" s="174">
        <v>34005.662911640451</v>
      </c>
      <c r="Q60" s="174">
        <v>4821.801435130089</v>
      </c>
      <c r="R60" s="175"/>
      <c r="S60" s="175"/>
      <c r="T60" s="227"/>
      <c r="U60" s="220" t="s">
        <v>201</v>
      </c>
      <c r="W60" s="160"/>
    </row>
    <row r="61" spans="2:23" ht="15" x14ac:dyDescent="0.25">
      <c r="B61" s="160">
        <v>2055</v>
      </c>
      <c r="C61" s="171">
        <v>8126.9752412132493</v>
      </c>
      <c r="D61" s="172">
        <v>16594.808868345619</v>
      </c>
      <c r="E61" s="172">
        <v>586.36717593507808</v>
      </c>
      <c r="F61" s="172"/>
      <c r="G61" s="172"/>
      <c r="H61" s="223"/>
      <c r="I61" s="224">
        <v>11145.859168883839</v>
      </c>
      <c r="J61" s="225">
        <v>17940.627545172043</v>
      </c>
      <c r="K61" s="225">
        <v>4351.0907925956353</v>
      </c>
      <c r="L61" s="225"/>
      <c r="M61" s="173"/>
      <c r="N61" s="226"/>
      <c r="O61" s="199">
        <v>19272.834410097086</v>
      </c>
      <c r="P61" s="174">
        <v>34535.436413517658</v>
      </c>
      <c r="Q61" s="174">
        <v>4937.4579685307135</v>
      </c>
      <c r="R61" s="175"/>
      <c r="S61" s="175"/>
      <c r="T61" s="227"/>
      <c r="U61" s="220" t="s">
        <v>201</v>
      </c>
      <c r="W61" s="160"/>
    </row>
    <row r="62" spans="2:23" ht="15" x14ac:dyDescent="0.25">
      <c r="B62" s="160">
        <v>2056</v>
      </c>
      <c r="C62" s="171">
        <v>8156.5151598643542</v>
      </c>
      <c r="D62" s="172">
        <v>16655.127657249468</v>
      </c>
      <c r="E62" s="172">
        <v>588.49850255570834</v>
      </c>
      <c r="F62" s="172"/>
      <c r="G62" s="172"/>
      <c r="H62" s="223"/>
      <c r="I62" s="224">
        <v>11441.813530166963</v>
      </c>
      <c r="J62" s="225">
        <v>18417.002393059302</v>
      </c>
      <c r="K62" s="225">
        <v>4466.6246672746283</v>
      </c>
      <c r="L62" s="225"/>
      <c r="M62" s="173"/>
      <c r="N62" s="226"/>
      <c r="O62" s="199">
        <v>19598.328690031318</v>
      </c>
      <c r="P62" s="174">
        <v>35072.13005030877</v>
      </c>
      <c r="Q62" s="174">
        <v>5055.1231698303363</v>
      </c>
      <c r="R62" s="175"/>
      <c r="S62" s="175"/>
      <c r="T62" s="227"/>
      <c r="U62" s="220" t="s">
        <v>201</v>
      </c>
      <c r="W62" s="160"/>
    </row>
    <row r="63" spans="2:23" ht="15" x14ac:dyDescent="0.25">
      <c r="B63" s="160">
        <v>2057</v>
      </c>
      <c r="C63" s="171">
        <v>8185.2904533904211</v>
      </c>
      <c r="D63" s="172">
        <v>16713.885126298224</v>
      </c>
      <c r="E63" s="172">
        <v>590.57466091731101</v>
      </c>
      <c r="F63" s="172"/>
      <c r="G63" s="172"/>
      <c r="H63" s="223"/>
      <c r="I63" s="224">
        <v>11743.06923276033</v>
      </c>
      <c r="J63" s="225">
        <v>18901.910400077297</v>
      </c>
      <c r="K63" s="225">
        <v>4584.2280654433662</v>
      </c>
      <c r="L63" s="225"/>
      <c r="M63" s="173"/>
      <c r="N63" s="226"/>
      <c r="O63" s="199">
        <v>19928.35968615075</v>
      </c>
      <c r="P63" s="174">
        <v>35615.795526375521</v>
      </c>
      <c r="Q63" s="174">
        <v>5174.8027263606773</v>
      </c>
      <c r="R63" s="175"/>
      <c r="S63" s="175"/>
      <c r="T63" s="227"/>
      <c r="U63" s="220" t="s">
        <v>201</v>
      </c>
      <c r="W63" s="160"/>
    </row>
    <row r="64" spans="2:23" ht="15" x14ac:dyDescent="0.25">
      <c r="B64" s="160">
        <v>2058</v>
      </c>
      <c r="C64" s="171">
        <v>8213.3314195024923</v>
      </c>
      <c r="D64" s="172">
        <v>16771.143141648612</v>
      </c>
      <c r="E64" s="172">
        <v>592.59783702177913</v>
      </c>
      <c r="F64" s="172"/>
      <c r="G64" s="172"/>
      <c r="H64" s="223"/>
      <c r="I64" s="224">
        <v>12049.644767878393</v>
      </c>
      <c r="J64" s="225">
        <v>19395.38133010393</v>
      </c>
      <c r="K64" s="225">
        <v>4703.9082056528596</v>
      </c>
      <c r="L64" s="225"/>
      <c r="M64" s="173"/>
      <c r="N64" s="226"/>
      <c r="O64" s="199">
        <v>20262.976187380886</v>
      </c>
      <c r="P64" s="174">
        <v>36166.524471752542</v>
      </c>
      <c r="Q64" s="174">
        <v>5296.5060426746386</v>
      </c>
      <c r="R64" s="175"/>
      <c r="S64" s="175"/>
      <c r="T64" s="227"/>
      <c r="U64" s="220" t="s">
        <v>201</v>
      </c>
    </row>
    <row r="65" spans="1:41" ht="15" x14ac:dyDescent="0.25">
      <c r="A65" s="160"/>
      <c r="B65" s="160">
        <v>2059</v>
      </c>
      <c r="C65" s="171">
        <v>8240.6768060268005</v>
      </c>
      <c r="D65" s="172">
        <v>16826.980824099108</v>
      </c>
      <c r="E65" s="172">
        <v>594.57082655296404</v>
      </c>
      <c r="F65" s="172"/>
      <c r="G65" s="172"/>
      <c r="H65" s="223"/>
      <c r="I65" s="224">
        <v>12361.561349944779</v>
      </c>
      <c r="J65" s="225">
        <v>19897.449330356303</v>
      </c>
      <c r="K65" s="225">
        <v>4825.673369533255</v>
      </c>
      <c r="L65" s="225"/>
      <c r="M65" s="173"/>
      <c r="N65" s="226"/>
      <c r="O65" s="199">
        <v>20602.23815597158</v>
      </c>
      <c r="P65" s="174">
        <v>36724.430154455411</v>
      </c>
      <c r="Q65" s="174">
        <v>5420.2441960862188</v>
      </c>
      <c r="R65" s="175"/>
      <c r="S65" s="175"/>
      <c r="T65" s="227"/>
      <c r="U65" s="220" t="s">
        <v>201</v>
      </c>
    </row>
    <row r="66" spans="1:41" ht="15.6" thickBot="1" x14ac:dyDescent="0.3">
      <c r="A66" s="160"/>
      <c r="B66" s="160">
        <v>2060</v>
      </c>
      <c r="C66" s="182">
        <v>8267.360922423848</v>
      </c>
      <c r="D66" s="183">
        <v>16881.46823156457</v>
      </c>
      <c r="E66" s="183">
        <v>596.49610496340051</v>
      </c>
      <c r="F66" s="183"/>
      <c r="G66" s="183"/>
      <c r="H66" s="229"/>
      <c r="I66" s="184">
        <v>12678.837026365223</v>
      </c>
      <c r="J66" s="185">
        <v>20408.143450347747</v>
      </c>
      <c r="K66" s="230">
        <v>4949.5306023826979</v>
      </c>
      <c r="L66" s="230"/>
      <c r="M66" s="186"/>
      <c r="N66" s="231"/>
      <c r="O66" s="200">
        <v>20946.197948789071</v>
      </c>
      <c r="P66" s="187">
        <v>37289.611681912313</v>
      </c>
      <c r="Q66" s="187">
        <v>5546.0267073460982</v>
      </c>
      <c r="R66" s="188"/>
      <c r="S66" s="188"/>
      <c r="T66" s="232"/>
      <c r="U66" s="220" t="s">
        <v>201</v>
      </c>
      <c r="V66" s="189"/>
      <c r="W66" s="152"/>
    </row>
    <row r="67" spans="1:41" x14ac:dyDescent="0.25">
      <c r="A67" s="160"/>
      <c r="C67" s="105"/>
      <c r="D67" s="105"/>
      <c r="E67" s="105"/>
      <c r="F67" s="105"/>
      <c r="G67" s="105"/>
      <c r="H67" s="105"/>
      <c r="I67" s="105"/>
      <c r="J67" s="105"/>
      <c r="K67" s="105"/>
      <c r="L67" s="105"/>
      <c r="M67" s="105"/>
      <c r="N67" s="105"/>
      <c r="O67" s="105"/>
      <c r="P67" s="105"/>
      <c r="R67" s="190"/>
      <c r="S67" s="152"/>
      <c r="T67" s="152"/>
      <c r="U67" s="152"/>
      <c r="V67" s="152"/>
      <c r="W67" s="152"/>
      <c r="X67" s="152"/>
      <c r="AC67" s="152"/>
      <c r="AD67" s="152"/>
      <c r="AE67" s="152"/>
      <c r="AF67" s="152"/>
    </row>
    <row r="68" spans="1:41" x14ac:dyDescent="0.25">
      <c r="A68" s="160"/>
      <c r="C68" s="105"/>
      <c r="D68" s="105"/>
      <c r="E68" s="105"/>
      <c r="F68" s="105"/>
      <c r="G68" s="105"/>
      <c r="H68" s="105"/>
      <c r="I68" s="105"/>
      <c r="J68" s="105"/>
      <c r="K68" s="105"/>
      <c r="L68" s="105"/>
      <c r="M68" s="105"/>
      <c r="N68" s="105"/>
      <c r="O68" s="105"/>
      <c r="P68" s="105"/>
      <c r="R68" s="190"/>
      <c r="S68" s="152"/>
      <c r="T68" s="152"/>
      <c r="U68" s="152"/>
      <c r="V68" s="152"/>
      <c r="W68" s="152"/>
      <c r="X68" s="152"/>
      <c r="AC68" s="152"/>
      <c r="AD68" s="152"/>
      <c r="AE68" s="152"/>
      <c r="AF68" s="152"/>
    </row>
    <row r="69" spans="1:41" x14ac:dyDescent="0.25">
      <c r="A69" s="191" t="s">
        <v>311</v>
      </c>
      <c r="C69" s="105"/>
      <c r="D69" s="105"/>
      <c r="E69" s="105"/>
      <c r="F69" s="105"/>
      <c r="G69" s="105"/>
      <c r="H69" s="105"/>
      <c r="I69" s="105"/>
      <c r="J69" s="105"/>
      <c r="K69" s="105"/>
      <c r="L69" s="105"/>
      <c r="M69" s="105"/>
      <c r="N69" s="105"/>
      <c r="O69" s="105"/>
      <c r="P69" s="105"/>
      <c r="Q69" s="105"/>
      <c r="R69" s="105"/>
      <c r="S69" s="105"/>
      <c r="T69" s="105"/>
      <c r="U69" s="192"/>
      <c r="V69" s="192"/>
      <c r="W69" s="192"/>
      <c r="X69" s="192"/>
      <c r="AC69" s="192"/>
      <c r="AD69" s="192"/>
      <c r="AE69" s="192"/>
      <c r="AF69" s="192"/>
    </row>
    <row r="70" spans="1:41" x14ac:dyDescent="0.25">
      <c r="A70" s="191"/>
      <c r="C70" s="105"/>
      <c r="D70" s="105"/>
      <c r="E70" s="105"/>
      <c r="F70" s="105"/>
      <c r="G70" s="105"/>
      <c r="H70" s="105"/>
      <c r="I70" s="105"/>
      <c r="J70" s="105"/>
      <c r="K70" s="105"/>
      <c r="L70" s="105"/>
      <c r="M70" s="105"/>
      <c r="N70" s="105"/>
      <c r="O70" s="105"/>
      <c r="P70" s="105"/>
      <c r="Q70" s="105"/>
      <c r="R70" s="105"/>
      <c r="S70" s="105"/>
      <c r="T70" s="105"/>
    </row>
    <row r="71" spans="1:41" x14ac:dyDescent="0.25">
      <c r="A71" s="191"/>
      <c r="C71" s="105"/>
      <c r="D71" s="105"/>
      <c r="E71" s="105"/>
      <c r="F71" s="105"/>
      <c r="G71" s="105"/>
      <c r="H71" s="105"/>
      <c r="I71" s="105"/>
      <c r="J71" s="105"/>
      <c r="K71" s="105"/>
      <c r="L71" s="105"/>
      <c r="M71" s="105"/>
      <c r="N71" s="105"/>
      <c r="O71" s="105"/>
      <c r="P71" s="105"/>
    </row>
    <row r="72" spans="1:41" ht="21" x14ac:dyDescent="0.25">
      <c r="A72" s="233" t="s">
        <v>148</v>
      </c>
      <c r="B72" s="128"/>
      <c r="C72" s="146"/>
      <c r="D72" s="146"/>
      <c r="E72" s="146"/>
      <c r="F72" s="146"/>
      <c r="G72" s="146"/>
      <c r="H72" s="146"/>
      <c r="I72" s="146"/>
      <c r="J72" s="146"/>
      <c r="K72" s="146"/>
      <c r="L72" s="146"/>
      <c r="M72" s="146"/>
      <c r="N72" s="146"/>
      <c r="O72" s="146"/>
      <c r="P72" s="146"/>
      <c r="Q72" s="128"/>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row>
    <row r="73" spans="1:41" x14ac:dyDescent="0.25">
      <c r="C73" s="105"/>
      <c r="D73" s="105"/>
      <c r="E73" s="105"/>
      <c r="F73" s="105"/>
      <c r="G73" s="105"/>
      <c r="H73" s="105"/>
      <c r="I73" s="105"/>
      <c r="J73" s="105"/>
      <c r="K73" s="105"/>
      <c r="L73" s="105"/>
      <c r="M73" s="105"/>
      <c r="N73" s="105"/>
      <c r="O73" s="105"/>
      <c r="P73" s="105"/>
    </row>
    <row r="74" spans="1:41" ht="21" x14ac:dyDescent="0.25">
      <c r="A74" s="194" t="s">
        <v>149</v>
      </c>
      <c r="B74" s="234"/>
      <c r="C74" s="234"/>
      <c r="D74" s="234"/>
      <c r="E74" s="234"/>
      <c r="F74" s="234"/>
      <c r="G74" s="234"/>
      <c r="H74" s="234"/>
      <c r="I74" s="234"/>
      <c r="J74" s="234"/>
      <c r="K74" s="234"/>
      <c r="L74" s="234"/>
      <c r="M74" s="234"/>
      <c r="N74" s="234"/>
      <c r="O74" s="234"/>
      <c r="P74" s="105"/>
    </row>
    <row r="75" spans="1:41" ht="13.8" thickBot="1" x14ac:dyDescent="0.3">
      <c r="A75" s="196"/>
      <c r="B75" s="148"/>
      <c r="C75" s="148"/>
      <c r="D75" s="149"/>
      <c r="E75" s="149"/>
      <c r="F75" s="149"/>
      <c r="G75" s="149"/>
      <c r="H75" s="149"/>
      <c r="I75" s="149"/>
      <c r="J75" s="149"/>
      <c r="K75" s="149"/>
      <c r="L75" s="149"/>
      <c r="M75" s="149"/>
      <c r="N75" s="149"/>
      <c r="O75" s="149"/>
      <c r="P75" s="149"/>
      <c r="Q75" s="150"/>
      <c r="R75" s="150"/>
      <c r="S75" s="150"/>
      <c r="T75" s="150"/>
      <c r="U75" s="150"/>
      <c r="V75" s="150"/>
      <c r="W75" s="150"/>
    </row>
    <row r="76" spans="1:41" ht="16.2" thickBot="1" x14ac:dyDescent="0.3">
      <c r="A76" s="153"/>
      <c r="C76" s="1711" t="s">
        <v>219</v>
      </c>
      <c r="D76" s="1712"/>
      <c r="E76" s="1712"/>
      <c r="F76" s="1712"/>
      <c r="G76" s="1712"/>
      <c r="H76" s="1727"/>
      <c r="I76" s="1728" t="s">
        <v>220</v>
      </c>
      <c r="J76" s="1729"/>
      <c r="K76" s="1729"/>
      <c r="L76" s="1729"/>
      <c r="M76" s="1729"/>
      <c r="N76" s="1730"/>
      <c r="O76" s="1716" t="s">
        <v>221</v>
      </c>
      <c r="P76" s="1717"/>
      <c r="Q76" s="1717"/>
      <c r="R76" s="1717"/>
      <c r="S76" s="1717"/>
      <c r="T76" s="1718"/>
    </row>
    <row r="77" spans="1:41" ht="40.200000000000003" thickBot="1" x14ac:dyDescent="0.3">
      <c r="A77" s="153" t="s">
        <v>120</v>
      </c>
      <c r="B77" s="160"/>
      <c r="C77" s="155" t="s">
        <v>200</v>
      </c>
      <c r="D77" s="156" t="s">
        <v>202</v>
      </c>
      <c r="E77" s="156" t="s">
        <v>203</v>
      </c>
      <c r="F77" s="156" t="s">
        <v>204</v>
      </c>
      <c r="G77" s="156" t="s">
        <v>205</v>
      </c>
      <c r="H77" s="214" t="s">
        <v>206</v>
      </c>
      <c r="I77" s="155" t="s">
        <v>207</v>
      </c>
      <c r="J77" s="156" t="s">
        <v>208</v>
      </c>
      <c r="K77" s="156" t="s">
        <v>209</v>
      </c>
      <c r="L77" s="156" t="s">
        <v>210</v>
      </c>
      <c r="M77" s="156" t="s">
        <v>211</v>
      </c>
      <c r="N77" s="214" t="s">
        <v>212</v>
      </c>
      <c r="O77" s="155" t="s">
        <v>213</v>
      </c>
      <c r="P77" s="156" t="s">
        <v>214</v>
      </c>
      <c r="Q77" s="156" t="s">
        <v>215</v>
      </c>
      <c r="R77" s="156" t="s">
        <v>216</v>
      </c>
      <c r="S77" s="156" t="s">
        <v>217</v>
      </c>
      <c r="T77" s="214" t="s">
        <v>218</v>
      </c>
      <c r="U77" s="158" t="s">
        <v>121</v>
      </c>
      <c r="V77" s="130"/>
      <c r="W77" s="130"/>
    </row>
    <row r="78" spans="1:41" ht="15.6" x14ac:dyDescent="0.25">
      <c r="A78" s="216" t="s">
        <v>200</v>
      </c>
      <c r="B78" s="160">
        <v>2012</v>
      </c>
      <c r="C78" s="161">
        <v>1758.0067768814656</v>
      </c>
      <c r="D78" s="162">
        <v>3589.7471796959708</v>
      </c>
      <c r="E78" s="162">
        <v>126.84146788182214</v>
      </c>
      <c r="F78" s="162"/>
      <c r="G78" s="162"/>
      <c r="H78" s="219"/>
      <c r="I78" s="161">
        <v>1294.3087015959327</v>
      </c>
      <c r="J78" s="162">
        <v>2083.3486222967595</v>
      </c>
      <c r="K78" s="162">
        <v>505.26878089510569</v>
      </c>
      <c r="L78" s="162"/>
      <c r="M78" s="165"/>
      <c r="N78" s="219"/>
      <c r="O78" s="235">
        <v>3052.3154784773983</v>
      </c>
      <c r="P78" s="236">
        <v>5673.0958019927302</v>
      </c>
      <c r="Q78" s="236">
        <v>632.11024877692785</v>
      </c>
      <c r="R78" s="165"/>
      <c r="S78" s="165"/>
      <c r="T78" s="219"/>
      <c r="U78" s="244" t="s">
        <v>201</v>
      </c>
      <c r="V78" s="152"/>
      <c r="W78" s="152"/>
    </row>
    <row r="79" spans="1:41" ht="15.6" x14ac:dyDescent="0.25">
      <c r="A79" s="221" t="s">
        <v>202</v>
      </c>
      <c r="B79" s="160">
        <v>2013</v>
      </c>
      <c r="C79" s="167">
        <v>1771.3092698515543</v>
      </c>
      <c r="D79" s="168">
        <v>3616.9100935426445</v>
      </c>
      <c r="E79" s="168">
        <v>127.80125242702553</v>
      </c>
      <c r="F79" s="168"/>
      <c r="G79" s="168"/>
      <c r="H79" s="222"/>
      <c r="I79" s="167">
        <v>1310.751218528874</v>
      </c>
      <c r="J79" s="168">
        <v>2109.8148702305766</v>
      </c>
      <c r="K79" s="168">
        <v>511.68756682717162</v>
      </c>
      <c r="L79" s="168"/>
      <c r="M79" s="170"/>
      <c r="N79" s="222"/>
      <c r="O79" s="237">
        <v>3082.0604883804281</v>
      </c>
      <c r="P79" s="238">
        <v>5726.7249637732211</v>
      </c>
      <c r="Q79" s="238">
        <v>639.4888192541971</v>
      </c>
      <c r="R79" s="170"/>
      <c r="S79" s="170"/>
      <c r="T79" s="222"/>
      <c r="U79" s="220" t="s">
        <v>201</v>
      </c>
      <c r="V79" s="152"/>
      <c r="W79" s="152"/>
    </row>
    <row r="80" spans="1:41" ht="15.6" x14ac:dyDescent="0.25">
      <c r="A80" s="221" t="s">
        <v>203</v>
      </c>
      <c r="B80" s="160">
        <v>2014</v>
      </c>
      <c r="C80" s="167">
        <v>1569.4845629261115</v>
      </c>
      <c r="D80" s="168">
        <v>3204.7958275420519</v>
      </c>
      <c r="E80" s="168">
        <v>113.23945299718875</v>
      </c>
      <c r="F80" s="168"/>
      <c r="G80" s="168"/>
      <c r="H80" s="222"/>
      <c r="I80" s="167">
        <v>1224.0065879632675</v>
      </c>
      <c r="J80" s="168">
        <v>1970.1887467581287</v>
      </c>
      <c r="K80" s="168">
        <v>477.82442916840682</v>
      </c>
      <c r="L80" s="168"/>
      <c r="M80" s="170"/>
      <c r="N80" s="222"/>
      <c r="O80" s="237">
        <v>2793.4911508893792</v>
      </c>
      <c r="P80" s="238">
        <v>5174.9845743001806</v>
      </c>
      <c r="Q80" s="238">
        <v>591.0638821655956</v>
      </c>
      <c r="R80" s="170"/>
      <c r="S80" s="170"/>
      <c r="T80" s="222"/>
      <c r="U80" s="220" t="s">
        <v>201</v>
      </c>
      <c r="V80" s="152"/>
      <c r="W80" s="152"/>
    </row>
    <row r="81" spans="1:23" ht="15" x14ac:dyDescent="0.25">
      <c r="A81" s="221" t="s">
        <v>204</v>
      </c>
      <c r="B81" s="160">
        <v>2015</v>
      </c>
      <c r="C81" s="171">
        <v>1579.1895525615066</v>
      </c>
      <c r="D81" s="172">
        <v>3224.6128496552647</v>
      </c>
      <c r="E81" s="172">
        <v>113.93967505965148</v>
      </c>
      <c r="F81" s="172"/>
      <c r="G81" s="172"/>
      <c r="H81" s="223"/>
      <c r="I81" s="224">
        <v>1238.656594213347</v>
      </c>
      <c r="J81" s="225">
        <v>1993.7697288685849</v>
      </c>
      <c r="K81" s="225">
        <v>483.54345955810908</v>
      </c>
      <c r="L81" s="225"/>
      <c r="M81" s="173"/>
      <c r="N81" s="226"/>
      <c r="O81" s="239">
        <v>2817.8461467748539</v>
      </c>
      <c r="P81" s="240">
        <v>5218.3825785238496</v>
      </c>
      <c r="Q81" s="240">
        <v>597.48313461776058</v>
      </c>
      <c r="R81" s="175"/>
      <c r="S81" s="175"/>
      <c r="T81" s="227"/>
      <c r="U81" s="220" t="s">
        <v>201</v>
      </c>
      <c r="V81" s="152"/>
      <c r="W81" s="152"/>
    </row>
    <row r="82" spans="1:23" ht="15" x14ac:dyDescent="0.25">
      <c r="A82" s="221" t="s">
        <v>205</v>
      </c>
      <c r="B82" s="160">
        <v>2016</v>
      </c>
      <c r="C82" s="171">
        <v>1588.7732563798918</v>
      </c>
      <c r="D82" s="172">
        <v>3244.1822132126213</v>
      </c>
      <c r="E82" s="172">
        <v>114.6311462621829</v>
      </c>
      <c r="F82" s="172"/>
      <c r="G82" s="172"/>
      <c r="H82" s="223"/>
      <c r="I82" s="224">
        <v>1253.3178575720613</v>
      </c>
      <c r="J82" s="225">
        <v>2017.3688306762485</v>
      </c>
      <c r="K82" s="225">
        <v>489.26688446787398</v>
      </c>
      <c r="L82" s="225"/>
      <c r="M82" s="173"/>
      <c r="N82" s="226"/>
      <c r="O82" s="239">
        <v>2842.091113951953</v>
      </c>
      <c r="P82" s="240">
        <v>5261.5510438888696</v>
      </c>
      <c r="Q82" s="240">
        <v>603.89803073005692</v>
      </c>
      <c r="R82" s="175"/>
      <c r="S82" s="175"/>
      <c r="T82" s="227"/>
      <c r="U82" s="220" t="s">
        <v>201</v>
      </c>
      <c r="V82" s="152"/>
      <c r="W82" s="152"/>
    </row>
    <row r="83" spans="1:23" ht="15.6" thickBot="1" x14ac:dyDescent="0.3">
      <c r="A83" s="228" t="s">
        <v>206</v>
      </c>
      <c r="B83" s="160">
        <v>2017</v>
      </c>
      <c r="C83" s="171">
        <v>1598.1990015777419</v>
      </c>
      <c r="D83" s="172">
        <v>3263.4290344908286</v>
      </c>
      <c r="E83" s="172">
        <v>115.3112206353296</v>
      </c>
      <c r="F83" s="172"/>
      <c r="G83" s="172"/>
      <c r="H83" s="223"/>
      <c r="I83" s="224">
        <v>1267.953753059503</v>
      </c>
      <c r="J83" s="225">
        <v>2040.9270997833355</v>
      </c>
      <c r="K83" s="225">
        <v>494.98040633567058</v>
      </c>
      <c r="L83" s="225"/>
      <c r="M83" s="173"/>
      <c r="N83" s="226"/>
      <c r="O83" s="239">
        <v>2866.1527546372449</v>
      </c>
      <c r="P83" s="240">
        <v>5304.3561342741641</v>
      </c>
      <c r="Q83" s="240">
        <v>610.29162697100014</v>
      </c>
      <c r="R83" s="175"/>
      <c r="S83" s="175"/>
      <c r="T83" s="227"/>
      <c r="U83" s="220" t="s">
        <v>201</v>
      </c>
      <c r="V83" s="152"/>
      <c r="W83" s="152"/>
    </row>
    <row r="84" spans="1:23" ht="15" x14ac:dyDescent="0.25">
      <c r="A84" s="216" t="s">
        <v>207</v>
      </c>
      <c r="B84" s="160">
        <v>2018</v>
      </c>
      <c r="C84" s="171">
        <v>1607.3725523709586</v>
      </c>
      <c r="D84" s="172">
        <v>3282.1608895216509</v>
      </c>
      <c r="E84" s="172">
        <v>115.97309899871347</v>
      </c>
      <c r="F84" s="172"/>
      <c r="G84" s="172"/>
      <c r="H84" s="223"/>
      <c r="I84" s="224">
        <v>1282.4769293931183</v>
      </c>
      <c r="J84" s="225">
        <v>2064.3039335855829</v>
      </c>
      <c r="K84" s="225">
        <v>500.64992520065425</v>
      </c>
      <c r="L84" s="225"/>
      <c r="M84" s="173"/>
      <c r="N84" s="226"/>
      <c r="O84" s="239">
        <v>2889.8494817640767</v>
      </c>
      <c r="P84" s="240">
        <v>5346.4648231072333</v>
      </c>
      <c r="Q84" s="240">
        <v>616.62302419936771</v>
      </c>
      <c r="R84" s="175"/>
      <c r="S84" s="175"/>
      <c r="T84" s="227"/>
      <c r="U84" s="220" t="s">
        <v>201</v>
      </c>
      <c r="V84" s="152"/>
      <c r="W84" s="152"/>
    </row>
    <row r="85" spans="1:23" ht="15" x14ac:dyDescent="0.25">
      <c r="A85" s="221" t="s">
        <v>208</v>
      </c>
      <c r="B85" s="160">
        <v>2019</v>
      </c>
      <c r="C85" s="171">
        <v>1616.1654347581141</v>
      </c>
      <c r="D85" s="172">
        <v>3300.1154418964047</v>
      </c>
      <c r="E85" s="172">
        <v>116.60751185966811</v>
      </c>
      <c r="F85" s="172"/>
      <c r="G85" s="172"/>
      <c r="H85" s="223"/>
      <c r="I85" s="224">
        <v>1296.7741988783744</v>
      </c>
      <c r="J85" s="225">
        <v>2087.3171426044091</v>
      </c>
      <c r="K85" s="225">
        <v>506.23125515233932</v>
      </c>
      <c r="L85" s="225"/>
      <c r="M85" s="173"/>
      <c r="N85" s="226"/>
      <c r="O85" s="239">
        <v>2912.9396336364885</v>
      </c>
      <c r="P85" s="240">
        <v>5387.4325845008134</v>
      </c>
      <c r="Q85" s="240">
        <v>622.83876701200745</v>
      </c>
      <c r="R85" s="175"/>
      <c r="S85" s="175"/>
      <c r="T85" s="227"/>
      <c r="U85" s="220" t="s">
        <v>201</v>
      </c>
      <c r="V85" s="152"/>
      <c r="W85" s="152"/>
    </row>
    <row r="86" spans="1:23" ht="15" x14ac:dyDescent="0.25">
      <c r="A86" s="221" t="s">
        <v>209</v>
      </c>
      <c r="B86" s="160">
        <v>2020</v>
      </c>
      <c r="C86" s="171">
        <v>1624.4924559529752</v>
      </c>
      <c r="D86" s="172">
        <v>3317.1187329204281</v>
      </c>
      <c r="E86" s="172">
        <v>117.20831249669004</v>
      </c>
      <c r="F86" s="172"/>
      <c r="G86" s="172"/>
      <c r="H86" s="223"/>
      <c r="I86" s="224">
        <v>1310.7640517098635</v>
      </c>
      <c r="J86" s="225">
        <v>2109.8355268095688</v>
      </c>
      <c r="K86" s="225">
        <v>511.69257661015899</v>
      </c>
      <c r="L86" s="225"/>
      <c r="M86" s="173"/>
      <c r="N86" s="226"/>
      <c r="O86" s="239">
        <v>2935.2565076628389</v>
      </c>
      <c r="P86" s="240">
        <v>5426.9542597299969</v>
      </c>
      <c r="Q86" s="240">
        <v>628.90088910684904</v>
      </c>
      <c r="R86" s="175"/>
      <c r="S86" s="175"/>
      <c r="T86" s="227"/>
      <c r="U86" s="220" t="s">
        <v>201</v>
      </c>
      <c r="V86" s="152"/>
      <c r="W86" s="152"/>
    </row>
    <row r="87" spans="1:23" ht="15" x14ac:dyDescent="0.25">
      <c r="A87" s="221" t="s">
        <v>210</v>
      </c>
      <c r="B87" s="160">
        <v>2021</v>
      </c>
      <c r="C87" s="171">
        <v>1630.1877021323419</v>
      </c>
      <c r="D87" s="172">
        <v>3328.7480930451493</v>
      </c>
      <c r="E87" s="172">
        <v>117.61922865175779</v>
      </c>
      <c r="F87" s="172"/>
      <c r="G87" s="172"/>
      <c r="H87" s="223"/>
      <c r="I87" s="224">
        <v>1322.6702773105335</v>
      </c>
      <c r="J87" s="225">
        <v>2129.0000573974603</v>
      </c>
      <c r="K87" s="225">
        <v>516.3404972236068</v>
      </c>
      <c r="L87" s="225"/>
      <c r="M87" s="173"/>
      <c r="N87" s="226"/>
      <c r="O87" s="239">
        <v>2952.8579794428751</v>
      </c>
      <c r="P87" s="240">
        <v>5457.7481504426096</v>
      </c>
      <c r="Q87" s="240">
        <v>633.9597258753646</v>
      </c>
      <c r="R87" s="175"/>
      <c r="S87" s="175"/>
      <c r="T87" s="227"/>
      <c r="U87" s="220" t="s">
        <v>201</v>
      </c>
      <c r="V87" s="152"/>
      <c r="W87" s="152"/>
    </row>
    <row r="88" spans="1:23" ht="15" x14ac:dyDescent="0.25">
      <c r="A88" s="221" t="s">
        <v>211</v>
      </c>
      <c r="B88" s="160">
        <v>2022</v>
      </c>
      <c r="C88" s="171">
        <v>1635.3017480386209</v>
      </c>
      <c r="D88" s="172">
        <v>3339.1906761513806</v>
      </c>
      <c r="E88" s="172">
        <v>117.98821078430574</v>
      </c>
      <c r="F88" s="172"/>
      <c r="G88" s="172"/>
      <c r="H88" s="223"/>
      <c r="I88" s="224">
        <v>1334.1174724203017</v>
      </c>
      <c r="J88" s="225">
        <v>2147.4257221030225</v>
      </c>
      <c r="K88" s="225">
        <v>520.80922273758131</v>
      </c>
      <c r="L88" s="225"/>
      <c r="M88" s="173"/>
      <c r="N88" s="226"/>
      <c r="O88" s="239">
        <v>2969.4192204589226</v>
      </c>
      <c r="P88" s="240">
        <v>5486.6163982544031</v>
      </c>
      <c r="Q88" s="240">
        <v>638.797433521887</v>
      </c>
      <c r="R88" s="175"/>
      <c r="S88" s="175"/>
      <c r="T88" s="227"/>
      <c r="U88" s="220" t="s">
        <v>201</v>
      </c>
      <c r="V88" s="152"/>
      <c r="W88" s="152"/>
    </row>
    <row r="89" spans="1:23" ht="15.6" thickBot="1" x14ac:dyDescent="0.3">
      <c r="A89" s="228" t="s">
        <v>212</v>
      </c>
      <c r="B89" s="160">
        <v>2023</v>
      </c>
      <c r="C89" s="171">
        <v>1639.8876754328498</v>
      </c>
      <c r="D89" s="172">
        <v>3348.5548720954521</v>
      </c>
      <c r="E89" s="172">
        <v>118.31908878200909</v>
      </c>
      <c r="F89" s="172"/>
      <c r="G89" s="172"/>
      <c r="H89" s="223"/>
      <c r="I89" s="224">
        <v>1345.1335974102974</v>
      </c>
      <c r="J89" s="225">
        <v>2165.1575265733604</v>
      </c>
      <c r="K89" s="225">
        <v>525.10966824723448</v>
      </c>
      <c r="L89" s="225"/>
      <c r="M89" s="173"/>
      <c r="N89" s="226"/>
      <c r="O89" s="239">
        <v>2985.021272843147</v>
      </c>
      <c r="P89" s="240">
        <v>5513.712398668813</v>
      </c>
      <c r="Q89" s="240">
        <v>643.42875702924357</v>
      </c>
      <c r="R89" s="175"/>
      <c r="S89" s="175"/>
      <c r="T89" s="227"/>
      <c r="U89" s="220" t="s">
        <v>201</v>
      </c>
      <c r="V89" s="152"/>
      <c r="W89" s="152"/>
    </row>
    <row r="90" spans="1:23" ht="15" x14ac:dyDescent="0.25">
      <c r="A90" s="216" t="s">
        <v>213</v>
      </c>
      <c r="B90" s="160">
        <v>2024</v>
      </c>
      <c r="C90" s="171">
        <v>1643.9916406331495</v>
      </c>
      <c r="D90" s="172">
        <v>3356.9349293836713</v>
      </c>
      <c r="E90" s="172">
        <v>118.61519285679844</v>
      </c>
      <c r="F90" s="172"/>
      <c r="G90" s="172"/>
      <c r="H90" s="223"/>
      <c r="I90" s="224">
        <v>1355.7432170878135</v>
      </c>
      <c r="J90" s="225">
        <v>2182.2350108790683</v>
      </c>
      <c r="K90" s="225">
        <v>529.25142329655864</v>
      </c>
      <c r="L90" s="225"/>
      <c r="M90" s="173"/>
      <c r="N90" s="226"/>
      <c r="O90" s="239">
        <v>2999.7348577209632</v>
      </c>
      <c r="P90" s="240">
        <v>5539.1699402627401</v>
      </c>
      <c r="Q90" s="240">
        <v>647.86661615335709</v>
      </c>
      <c r="R90" s="175"/>
      <c r="S90" s="175"/>
      <c r="T90" s="227"/>
      <c r="U90" s="220" t="s">
        <v>201</v>
      </c>
      <c r="V90" s="152"/>
      <c r="W90" s="152"/>
    </row>
    <row r="91" spans="1:23" ht="15" x14ac:dyDescent="0.25">
      <c r="A91" s="221" t="s">
        <v>214</v>
      </c>
      <c r="B91" s="160">
        <v>2025</v>
      </c>
      <c r="C91" s="171">
        <v>1647.6551592111862</v>
      </c>
      <c r="D91" s="172">
        <v>3364.4156203890843</v>
      </c>
      <c r="E91" s="172">
        <v>118.87951838737169</v>
      </c>
      <c r="F91" s="172"/>
      <c r="G91" s="172"/>
      <c r="H91" s="223"/>
      <c r="I91" s="224">
        <v>1365.9670530413878</v>
      </c>
      <c r="J91" s="225">
        <v>2198.6915289587223</v>
      </c>
      <c r="K91" s="225">
        <v>533.24257712405324</v>
      </c>
      <c r="L91" s="225"/>
      <c r="M91" s="173"/>
      <c r="N91" s="226"/>
      <c r="O91" s="239">
        <v>3013.6222122525742</v>
      </c>
      <c r="P91" s="240">
        <v>5563.1071493478066</v>
      </c>
      <c r="Q91" s="240">
        <v>652.12209551142496</v>
      </c>
      <c r="R91" s="175"/>
      <c r="S91" s="175"/>
      <c r="T91" s="227"/>
      <c r="U91" s="220" t="s">
        <v>201</v>
      </c>
      <c r="V91" s="152"/>
      <c r="W91" s="152"/>
    </row>
    <row r="92" spans="1:23" ht="15" x14ac:dyDescent="0.25">
      <c r="A92" s="221" t="s">
        <v>215</v>
      </c>
      <c r="B92" s="160">
        <v>2026</v>
      </c>
      <c r="C92" s="171">
        <v>1650.9128858167339</v>
      </c>
      <c r="D92" s="172">
        <v>3371.0677078828712</v>
      </c>
      <c r="E92" s="172">
        <v>119.11456573192078</v>
      </c>
      <c r="F92" s="172"/>
      <c r="G92" s="172"/>
      <c r="H92" s="223"/>
      <c r="I92" s="224">
        <v>1375.8182288041228</v>
      </c>
      <c r="J92" s="225">
        <v>2214.5482047486566</v>
      </c>
      <c r="K92" s="225">
        <v>537.08825285958915</v>
      </c>
      <c r="L92" s="225"/>
      <c r="M92" s="173"/>
      <c r="N92" s="226"/>
      <c r="O92" s="239">
        <v>3026.7311146208567</v>
      </c>
      <c r="P92" s="240">
        <v>5585.6159126315279</v>
      </c>
      <c r="Q92" s="240">
        <v>656.20281859150987</v>
      </c>
      <c r="R92" s="175"/>
      <c r="S92" s="175"/>
      <c r="T92" s="227"/>
      <c r="U92" s="220" t="s">
        <v>201</v>
      </c>
      <c r="V92" s="152"/>
      <c r="W92" s="152"/>
    </row>
    <row r="93" spans="1:23" ht="15" x14ac:dyDescent="0.25">
      <c r="A93" s="221" t="s">
        <v>216</v>
      </c>
      <c r="B93" s="160">
        <v>2027</v>
      </c>
      <c r="C93" s="171">
        <v>1653.7974281504105</v>
      </c>
      <c r="D93" s="172">
        <v>3376.9577748855691</v>
      </c>
      <c r="E93" s="172">
        <v>119.32268755976712</v>
      </c>
      <c r="F93" s="172"/>
      <c r="G93" s="172"/>
      <c r="H93" s="223"/>
      <c r="I93" s="224">
        <v>1385.3080132652246</v>
      </c>
      <c r="J93" s="225">
        <v>2229.8231769083523</v>
      </c>
      <c r="K93" s="225">
        <v>540.79284962209715</v>
      </c>
      <c r="L93" s="225"/>
      <c r="M93" s="173"/>
      <c r="N93" s="226"/>
      <c r="O93" s="239">
        <v>3039.1054414156351</v>
      </c>
      <c r="P93" s="240">
        <v>5606.7809517939213</v>
      </c>
      <c r="Q93" s="240">
        <v>660.11553718186428</v>
      </c>
      <c r="R93" s="175"/>
      <c r="S93" s="175"/>
      <c r="T93" s="227"/>
      <c r="U93" s="220" t="s">
        <v>201</v>
      </c>
      <c r="V93" s="152"/>
      <c r="W93" s="152"/>
    </row>
    <row r="94" spans="1:23" ht="15" x14ac:dyDescent="0.25">
      <c r="A94" s="221" t="s">
        <v>217</v>
      </c>
      <c r="B94" s="160">
        <v>2028</v>
      </c>
      <c r="C94" s="171">
        <v>1656.3422127663114</v>
      </c>
      <c r="D94" s="172">
        <v>3382.1540764686997</v>
      </c>
      <c r="E94" s="172">
        <v>119.50629562110606</v>
      </c>
      <c r="F94" s="172"/>
      <c r="G94" s="172"/>
      <c r="H94" s="223"/>
      <c r="I94" s="224">
        <v>1394.4507181851363</v>
      </c>
      <c r="J94" s="225">
        <v>2244.5394819718026</v>
      </c>
      <c r="K94" s="225">
        <v>544.3619543984704</v>
      </c>
      <c r="L94" s="225"/>
      <c r="M94" s="173"/>
      <c r="N94" s="226"/>
      <c r="O94" s="239">
        <v>3050.7929309514475</v>
      </c>
      <c r="P94" s="240">
        <v>5626.6935584405019</v>
      </c>
      <c r="Q94" s="240">
        <v>663.86825001957641</v>
      </c>
      <c r="R94" s="175"/>
      <c r="S94" s="175"/>
      <c r="T94" s="227"/>
      <c r="U94" s="220" t="s">
        <v>201</v>
      </c>
      <c r="V94" s="152"/>
      <c r="W94" s="152"/>
    </row>
    <row r="95" spans="1:23" ht="15.6" thickBot="1" x14ac:dyDescent="0.3">
      <c r="A95" s="228" t="s">
        <v>218</v>
      </c>
      <c r="B95" s="160">
        <v>2029</v>
      </c>
      <c r="C95" s="171">
        <v>1658.5794084858001</v>
      </c>
      <c r="D95" s="172">
        <v>3386.7222994869917</v>
      </c>
      <c r="E95" s="172">
        <v>119.66771091980148</v>
      </c>
      <c r="F95" s="172"/>
      <c r="G95" s="172"/>
      <c r="H95" s="223"/>
      <c r="I95" s="224">
        <v>1403.2603088143808</v>
      </c>
      <c r="J95" s="225">
        <v>2258.7195987227788</v>
      </c>
      <c r="K95" s="225">
        <v>547.80101890598291</v>
      </c>
      <c r="L95" s="225"/>
      <c r="M95" s="173"/>
      <c r="N95" s="226"/>
      <c r="O95" s="239">
        <v>3061.8397173001808</v>
      </c>
      <c r="P95" s="240">
        <v>5645.4418982097704</v>
      </c>
      <c r="Q95" s="240">
        <v>667.46872982578441</v>
      </c>
      <c r="R95" s="175"/>
      <c r="S95" s="175"/>
      <c r="T95" s="227"/>
      <c r="U95" s="220" t="s">
        <v>201</v>
      </c>
      <c r="V95" s="152"/>
      <c r="W95" s="152"/>
    </row>
    <row r="96" spans="1:23" ht="15" x14ac:dyDescent="0.25">
      <c r="A96" s="178" t="s">
        <v>219</v>
      </c>
      <c r="B96" s="160">
        <v>2030</v>
      </c>
      <c r="C96" s="171">
        <v>1660.5361114791917</v>
      </c>
      <c r="D96" s="172">
        <v>3390.7177727379476</v>
      </c>
      <c r="E96" s="172">
        <v>119.80888846425373</v>
      </c>
      <c r="F96" s="172"/>
      <c r="G96" s="172"/>
      <c r="H96" s="223"/>
      <c r="I96" s="224">
        <v>1411.7464903480247</v>
      </c>
      <c r="J96" s="225">
        <v>2272.3791488632337</v>
      </c>
      <c r="K96" s="225">
        <v>551.11383183281555</v>
      </c>
      <c r="L96" s="225"/>
      <c r="M96" s="173"/>
      <c r="N96" s="226"/>
      <c r="O96" s="239">
        <v>3072.2826018272162</v>
      </c>
      <c r="P96" s="240">
        <v>5663.0969216011817</v>
      </c>
      <c r="Q96" s="240">
        <v>670.9227202970693</v>
      </c>
      <c r="R96" s="175"/>
      <c r="S96" s="175"/>
      <c r="T96" s="227"/>
      <c r="U96" s="220" t="s">
        <v>201</v>
      </c>
      <c r="V96" s="152"/>
      <c r="W96" s="152"/>
    </row>
    <row r="97" spans="1:23" ht="15" x14ac:dyDescent="0.25">
      <c r="A97" s="179" t="s">
        <v>220</v>
      </c>
      <c r="B97" s="160">
        <v>2031</v>
      </c>
      <c r="C97" s="171">
        <v>1662.2350054281944</v>
      </c>
      <c r="D97" s="172">
        <v>3394.1868149750048</v>
      </c>
      <c r="E97" s="172">
        <v>119.93146489860018</v>
      </c>
      <c r="F97" s="172"/>
      <c r="G97" s="172"/>
      <c r="H97" s="223"/>
      <c r="I97" s="224">
        <v>1419.9155457693744</v>
      </c>
      <c r="J97" s="225">
        <v>2285.5282456255054</v>
      </c>
      <c r="K97" s="225">
        <v>554.30284591324357</v>
      </c>
      <c r="L97" s="225"/>
      <c r="M97" s="173"/>
      <c r="N97" s="226"/>
      <c r="O97" s="239">
        <v>3082.1505511975688</v>
      </c>
      <c r="P97" s="240">
        <v>5679.7150606005107</v>
      </c>
      <c r="Q97" s="240">
        <v>674.23431081184378</v>
      </c>
      <c r="R97" s="175"/>
      <c r="S97" s="175"/>
      <c r="T97" s="227"/>
      <c r="U97" s="220" t="s">
        <v>201</v>
      </c>
      <c r="V97" s="152"/>
      <c r="W97" s="152"/>
    </row>
    <row r="98" spans="1:23" ht="15.6" thickBot="1" x14ac:dyDescent="0.3">
      <c r="A98" s="180" t="s">
        <v>221</v>
      </c>
      <c r="B98" s="160">
        <v>2032</v>
      </c>
      <c r="C98" s="171">
        <v>1663.700829934407</v>
      </c>
      <c r="D98" s="172">
        <v>3397.1799430199608</v>
      </c>
      <c r="E98" s="172">
        <v>120.037225203094</v>
      </c>
      <c r="F98" s="172"/>
      <c r="G98" s="172"/>
      <c r="H98" s="223"/>
      <c r="I98" s="224">
        <v>1427.7746729231035</v>
      </c>
      <c r="J98" s="225">
        <v>2298.1784748235223</v>
      </c>
      <c r="K98" s="225">
        <v>557.37087102268447</v>
      </c>
      <c r="L98" s="225"/>
      <c r="M98" s="173"/>
      <c r="N98" s="226"/>
      <c r="O98" s="239">
        <v>3091.4755028575105</v>
      </c>
      <c r="P98" s="240">
        <v>5695.358417843483</v>
      </c>
      <c r="Q98" s="240">
        <v>677.40809622577842</v>
      </c>
      <c r="R98" s="175"/>
      <c r="S98" s="175"/>
      <c r="T98" s="227"/>
      <c r="U98" s="220" t="s">
        <v>201</v>
      </c>
      <c r="V98" s="152"/>
      <c r="W98" s="152"/>
    </row>
    <row r="99" spans="1:23" ht="15" x14ac:dyDescent="0.25">
      <c r="B99" s="160">
        <v>2033</v>
      </c>
      <c r="C99" s="171">
        <v>1664.9679667758501</v>
      </c>
      <c r="D99" s="172">
        <v>3399.7673624558111</v>
      </c>
      <c r="E99" s="172">
        <v>120.12865004803167</v>
      </c>
      <c r="F99" s="172"/>
      <c r="G99" s="172"/>
      <c r="H99" s="223"/>
      <c r="I99" s="224">
        <v>1435.3383561102769</v>
      </c>
      <c r="J99" s="225">
        <v>2310.3531507165735</v>
      </c>
      <c r="K99" s="225">
        <v>560.3235615039797</v>
      </c>
      <c r="L99" s="225"/>
      <c r="M99" s="173"/>
      <c r="N99" s="226"/>
      <c r="O99" s="239">
        <v>3100.306322886127</v>
      </c>
      <c r="P99" s="240">
        <v>5710.1205131723846</v>
      </c>
      <c r="Q99" s="240">
        <v>680.45221155201136</v>
      </c>
      <c r="R99" s="175"/>
      <c r="S99" s="175"/>
      <c r="T99" s="227"/>
      <c r="U99" s="220" t="s">
        <v>201</v>
      </c>
      <c r="V99" s="152"/>
      <c r="W99" s="152"/>
    </row>
    <row r="100" spans="1:23" ht="15" x14ac:dyDescent="0.25">
      <c r="B100" s="160">
        <v>2034</v>
      </c>
      <c r="C100" s="171">
        <v>1666.0734899564598</v>
      </c>
      <c r="D100" s="172">
        <v>3402.0247762336585</v>
      </c>
      <c r="E100" s="172">
        <v>120.20841434976815</v>
      </c>
      <c r="F100" s="172"/>
      <c r="G100" s="172"/>
      <c r="H100" s="223"/>
      <c r="I100" s="224">
        <v>1442.6231465858441</v>
      </c>
      <c r="J100" s="225">
        <v>2322.0789145797694</v>
      </c>
      <c r="K100" s="225">
        <v>563.16737859191824</v>
      </c>
      <c r="L100" s="225"/>
      <c r="M100" s="173"/>
      <c r="N100" s="226"/>
      <c r="O100" s="239">
        <v>3108.6966365423041</v>
      </c>
      <c r="P100" s="240">
        <v>5724.1036908134283</v>
      </c>
      <c r="Q100" s="240">
        <v>683.37579294168643</v>
      </c>
      <c r="R100" s="175"/>
      <c r="S100" s="175"/>
      <c r="T100" s="227"/>
      <c r="U100" s="220" t="s">
        <v>201</v>
      </c>
      <c r="V100" s="152"/>
      <c r="W100" s="152"/>
    </row>
    <row r="101" spans="1:23" ht="15" x14ac:dyDescent="0.25">
      <c r="B101" s="160">
        <v>2035</v>
      </c>
      <c r="C101" s="171">
        <v>1667.0446845385381</v>
      </c>
      <c r="D101" s="172">
        <v>3404.007898857416</v>
      </c>
      <c r="E101" s="172">
        <v>120.27848674539806</v>
      </c>
      <c r="F101" s="172"/>
      <c r="G101" s="172"/>
      <c r="H101" s="223"/>
      <c r="I101" s="224">
        <v>1449.6383349134551</v>
      </c>
      <c r="J101" s="225">
        <v>2333.3707207149369</v>
      </c>
      <c r="K101" s="225">
        <v>565.90594911197365</v>
      </c>
      <c r="L101" s="225"/>
      <c r="M101" s="173"/>
      <c r="N101" s="226"/>
      <c r="O101" s="239">
        <v>3116.6830194519935</v>
      </c>
      <c r="P101" s="240">
        <v>5737.3786195723533</v>
      </c>
      <c r="Q101" s="240">
        <v>686.18443585737168</v>
      </c>
      <c r="R101" s="175"/>
      <c r="S101" s="175"/>
      <c r="T101" s="227"/>
      <c r="U101" s="220" t="s">
        <v>201</v>
      </c>
      <c r="V101" s="152"/>
      <c r="W101" s="152"/>
    </row>
    <row r="102" spans="1:23" ht="15" x14ac:dyDescent="0.25">
      <c r="B102" s="160">
        <v>2036</v>
      </c>
      <c r="C102" s="171">
        <v>1667.9012434352799</v>
      </c>
      <c r="D102" s="172">
        <v>3405.7569421058588</v>
      </c>
      <c r="E102" s="172">
        <v>120.34028809293476</v>
      </c>
      <c r="F102" s="172"/>
      <c r="G102" s="172"/>
      <c r="H102" s="223"/>
      <c r="I102" s="224">
        <v>1456.3886097945651</v>
      </c>
      <c r="J102" s="225">
        <v>2344.2361161622089</v>
      </c>
      <c r="K102" s="225">
        <v>568.54110342692172</v>
      </c>
      <c r="L102" s="225"/>
      <c r="M102" s="173"/>
      <c r="N102" s="226"/>
      <c r="O102" s="239">
        <v>3124.289853229845</v>
      </c>
      <c r="P102" s="240">
        <v>5749.9930582680681</v>
      </c>
      <c r="Q102" s="240">
        <v>688.88139151985649</v>
      </c>
      <c r="R102" s="175"/>
      <c r="S102" s="175"/>
      <c r="T102" s="227"/>
      <c r="U102" s="220" t="s">
        <v>201</v>
      </c>
      <c r="V102" s="152"/>
      <c r="W102" s="152"/>
    </row>
    <row r="103" spans="1:23" ht="15" x14ac:dyDescent="0.25">
      <c r="B103" s="160">
        <v>2037</v>
      </c>
      <c r="C103" s="171">
        <v>1668.6449202102253</v>
      </c>
      <c r="D103" s="172">
        <v>3407.2754866533392</v>
      </c>
      <c r="E103" s="172">
        <v>120.39394491326343</v>
      </c>
      <c r="F103" s="172"/>
      <c r="G103" s="172"/>
      <c r="H103" s="223"/>
      <c r="I103" s="224">
        <v>1462.8640557652288</v>
      </c>
      <c r="J103" s="225">
        <v>2354.6591407660808</v>
      </c>
      <c r="K103" s="225">
        <v>571.06897076437758</v>
      </c>
      <c r="L103" s="225"/>
      <c r="M103" s="173"/>
      <c r="N103" s="226"/>
      <c r="O103" s="239">
        <v>3131.5089759754542</v>
      </c>
      <c r="P103" s="240">
        <v>5761.9346274194195</v>
      </c>
      <c r="Q103" s="240">
        <v>691.46291567764104</v>
      </c>
      <c r="R103" s="175"/>
      <c r="S103" s="175"/>
      <c r="T103" s="227"/>
      <c r="U103" s="220" t="s">
        <v>201</v>
      </c>
      <c r="V103" s="152"/>
      <c r="W103" s="152"/>
    </row>
    <row r="104" spans="1:23" ht="15" x14ac:dyDescent="0.25">
      <c r="B104" s="160">
        <v>2038</v>
      </c>
      <c r="C104" s="171">
        <v>1669.2611605671807</v>
      </c>
      <c r="D104" s="172">
        <v>3408.5338134769249</v>
      </c>
      <c r="E104" s="172">
        <v>120.43840710332557</v>
      </c>
      <c r="F104" s="172"/>
      <c r="G104" s="172"/>
      <c r="H104" s="223"/>
      <c r="I104" s="224">
        <v>1469.0398797548316</v>
      </c>
      <c r="J104" s="225">
        <v>2364.5998870381418</v>
      </c>
      <c r="K104" s="225">
        <v>573.47987247152184</v>
      </c>
      <c r="L104" s="225"/>
      <c r="M104" s="173"/>
      <c r="N104" s="226"/>
      <c r="O104" s="239">
        <v>3138.3010403220123</v>
      </c>
      <c r="P104" s="240">
        <v>5773.1337005150672</v>
      </c>
      <c r="Q104" s="240">
        <v>693.91827957484747</v>
      </c>
      <c r="R104" s="175"/>
      <c r="S104" s="175"/>
      <c r="T104" s="227"/>
      <c r="U104" s="220" t="s">
        <v>201</v>
      </c>
      <c r="V104" s="152"/>
      <c r="W104" s="152"/>
    </row>
    <row r="105" spans="1:23" ht="15" x14ac:dyDescent="0.25">
      <c r="B105" s="160">
        <v>2039</v>
      </c>
      <c r="C105" s="171">
        <v>1669.7237711094192</v>
      </c>
      <c r="D105" s="172">
        <v>3409.4784371900619</v>
      </c>
      <c r="E105" s="172">
        <v>120.47178479049194</v>
      </c>
      <c r="F105" s="172"/>
      <c r="G105" s="172"/>
      <c r="H105" s="223"/>
      <c r="I105" s="224">
        <v>1474.8810104270453</v>
      </c>
      <c r="J105" s="225">
        <v>2374.0019033605276</v>
      </c>
      <c r="K105" s="225">
        <v>575.76011749356292</v>
      </c>
      <c r="L105" s="225"/>
      <c r="M105" s="173"/>
      <c r="N105" s="226"/>
      <c r="O105" s="239">
        <v>3144.6047815364645</v>
      </c>
      <c r="P105" s="240">
        <v>5783.48034055059</v>
      </c>
      <c r="Q105" s="240">
        <v>696.23190228405485</v>
      </c>
      <c r="R105" s="175"/>
      <c r="S105" s="175"/>
      <c r="T105" s="227"/>
      <c r="U105" s="220" t="s">
        <v>201</v>
      </c>
      <c r="V105" s="152"/>
      <c r="W105" s="152"/>
    </row>
    <row r="106" spans="1:23" ht="15" x14ac:dyDescent="0.25">
      <c r="B106" s="160">
        <v>2040</v>
      </c>
      <c r="C106" s="171">
        <v>1670.0126651785558</v>
      </c>
      <c r="D106" s="172">
        <v>3410.0683420092882</v>
      </c>
      <c r="E106" s="172">
        <v>120.49262870774731</v>
      </c>
      <c r="F106" s="172"/>
      <c r="G106" s="172"/>
      <c r="H106" s="223"/>
      <c r="I106" s="224">
        <v>1480.3575548341146</v>
      </c>
      <c r="J106" s="225">
        <v>2382.8170733669922</v>
      </c>
      <c r="K106" s="225">
        <v>577.89803630123652</v>
      </c>
      <c r="L106" s="225"/>
      <c r="M106" s="173"/>
      <c r="N106" s="226"/>
      <c r="O106" s="239">
        <v>3150.3702200126704</v>
      </c>
      <c r="P106" s="240">
        <v>5792.8854153762804</v>
      </c>
      <c r="Q106" s="240">
        <v>698.39066500898389</v>
      </c>
      <c r="R106" s="175"/>
      <c r="S106" s="175"/>
      <c r="T106" s="227"/>
      <c r="U106" s="220" t="s">
        <v>201</v>
      </c>
      <c r="V106" s="152"/>
      <c r="W106" s="152"/>
    </row>
    <row r="107" spans="1:23" ht="15" x14ac:dyDescent="0.25">
      <c r="B107" s="160">
        <v>2041</v>
      </c>
      <c r="C107" s="171">
        <v>1670.1254946167151</v>
      </c>
      <c r="D107" s="172">
        <v>3410.2987331333406</v>
      </c>
      <c r="E107" s="172">
        <v>120.50076943379258</v>
      </c>
      <c r="F107" s="172"/>
      <c r="G107" s="172"/>
      <c r="H107" s="223"/>
      <c r="I107" s="224">
        <v>1485.4568301625616</v>
      </c>
      <c r="J107" s="225">
        <v>2391.0249825134988</v>
      </c>
      <c r="K107" s="225">
        <v>579.88867781162435</v>
      </c>
      <c r="L107" s="225"/>
      <c r="M107" s="173"/>
      <c r="N107" s="226"/>
      <c r="O107" s="239">
        <v>3155.5823247792769</v>
      </c>
      <c r="P107" s="240">
        <v>5801.3237156468394</v>
      </c>
      <c r="Q107" s="240">
        <v>700.38944724541693</v>
      </c>
      <c r="R107" s="175"/>
      <c r="S107" s="175"/>
      <c r="T107" s="227"/>
      <c r="U107" s="220" t="s">
        <v>201</v>
      </c>
      <c r="V107" s="152"/>
      <c r="W107" s="152"/>
    </row>
    <row r="108" spans="1:23" ht="15" x14ac:dyDescent="0.25">
      <c r="B108" s="160">
        <v>2042</v>
      </c>
      <c r="C108" s="171">
        <v>1670.0662225915758</v>
      </c>
      <c r="D108" s="172">
        <v>3410.1777031191928</v>
      </c>
      <c r="E108" s="172">
        <v>120.49649291405908</v>
      </c>
      <c r="F108" s="172"/>
      <c r="G108" s="172"/>
      <c r="H108" s="223"/>
      <c r="I108" s="224">
        <v>1490.1706266772078</v>
      </c>
      <c r="J108" s="225">
        <v>2398.6124162242249</v>
      </c>
      <c r="K108" s="225">
        <v>581.7288371301903</v>
      </c>
      <c r="L108" s="225"/>
      <c r="M108" s="173"/>
      <c r="N108" s="226"/>
      <c r="O108" s="239">
        <v>3160.2368492687838</v>
      </c>
      <c r="P108" s="240">
        <v>5808.7901193434172</v>
      </c>
      <c r="Q108" s="240">
        <v>702.2253300442494</v>
      </c>
      <c r="R108" s="175"/>
      <c r="S108" s="175"/>
      <c r="T108" s="227"/>
      <c r="U108" s="220" t="s">
        <v>201</v>
      </c>
      <c r="V108" s="152"/>
      <c r="W108" s="152"/>
    </row>
    <row r="109" spans="1:23" ht="15" x14ac:dyDescent="0.25">
      <c r="B109" s="160">
        <v>2043</v>
      </c>
      <c r="C109" s="171">
        <v>1669.8250519819981</v>
      </c>
      <c r="D109" s="172">
        <v>3409.685246817578</v>
      </c>
      <c r="E109" s="172">
        <v>120.4790922791292</v>
      </c>
      <c r="F109" s="172"/>
      <c r="G109" s="172"/>
      <c r="H109" s="223"/>
      <c r="I109" s="224">
        <v>1494.4757760001191</v>
      </c>
      <c r="J109" s="225">
        <v>2405.5420821529246</v>
      </c>
      <c r="K109" s="225">
        <v>583.40946984731306</v>
      </c>
      <c r="L109" s="225"/>
      <c r="M109" s="173"/>
      <c r="N109" s="226"/>
      <c r="O109" s="239">
        <v>3164.300827982117</v>
      </c>
      <c r="P109" s="240">
        <v>5815.2273289705026</v>
      </c>
      <c r="Q109" s="240">
        <v>703.88856212644225</v>
      </c>
      <c r="R109" s="175"/>
      <c r="S109" s="175"/>
      <c r="T109" s="227"/>
      <c r="U109" s="220" t="s">
        <v>201</v>
      </c>
      <c r="V109" s="152"/>
      <c r="W109" s="152"/>
    </row>
    <row r="110" spans="1:23" ht="15" x14ac:dyDescent="0.25">
      <c r="B110" s="160">
        <v>2044</v>
      </c>
      <c r="C110" s="171">
        <v>1669.3914437605581</v>
      </c>
      <c r="D110" s="172">
        <v>3408.7998441499217</v>
      </c>
      <c r="E110" s="172">
        <v>120.44780713050726</v>
      </c>
      <c r="F110" s="172"/>
      <c r="G110" s="172"/>
      <c r="H110" s="223"/>
      <c r="I110" s="224">
        <v>1498.3475527562375</v>
      </c>
      <c r="J110" s="225">
        <v>2411.7741817754913</v>
      </c>
      <c r="K110" s="225">
        <v>584.92092373698404</v>
      </c>
      <c r="L110" s="225"/>
      <c r="M110" s="173"/>
      <c r="N110" s="226"/>
      <c r="O110" s="239">
        <v>3167.7389965167959</v>
      </c>
      <c r="P110" s="240">
        <v>5820.5740259254126</v>
      </c>
      <c r="Q110" s="240">
        <v>705.36873086749131</v>
      </c>
      <c r="R110" s="175"/>
      <c r="S110" s="175"/>
      <c r="T110" s="227"/>
      <c r="U110" s="220" t="s">
        <v>201</v>
      </c>
      <c r="V110" s="152"/>
      <c r="W110" s="152"/>
    </row>
    <row r="111" spans="1:23" ht="15" x14ac:dyDescent="0.25">
      <c r="B111" s="160">
        <v>2045</v>
      </c>
      <c r="C111" s="171">
        <v>1668.7565130465603</v>
      </c>
      <c r="D111" s="172">
        <v>3407.5033527086784</v>
      </c>
      <c r="E111" s="172">
        <v>120.40199641758751</v>
      </c>
      <c r="F111" s="172"/>
      <c r="G111" s="172"/>
      <c r="H111" s="223"/>
      <c r="I111" s="224">
        <v>1501.7648482905338</v>
      </c>
      <c r="J111" s="225">
        <v>2417.2747381223489</v>
      </c>
      <c r="K111" s="225">
        <v>586.25495845871865</v>
      </c>
      <c r="L111" s="225"/>
      <c r="M111" s="173"/>
      <c r="N111" s="226"/>
      <c r="O111" s="239">
        <v>3170.5213613370943</v>
      </c>
      <c r="P111" s="240">
        <v>5824.7780908310269</v>
      </c>
      <c r="Q111" s="240">
        <v>706.65695487630614</v>
      </c>
      <c r="R111" s="175"/>
      <c r="S111" s="175"/>
      <c r="T111" s="227"/>
      <c r="U111" s="220" t="s">
        <v>201</v>
      </c>
      <c r="V111" s="152"/>
      <c r="W111" s="152"/>
    </row>
    <row r="112" spans="1:23" ht="15" x14ac:dyDescent="0.25">
      <c r="B112" s="160">
        <v>2046</v>
      </c>
      <c r="C112" s="171">
        <v>1667.9147453104872</v>
      </c>
      <c r="D112" s="172">
        <v>3405.7845121465916</v>
      </c>
      <c r="E112" s="172">
        <v>120.34126226305345</v>
      </c>
      <c r="F112" s="172"/>
      <c r="G112" s="172"/>
      <c r="H112" s="223"/>
      <c r="I112" s="224">
        <v>1504.7108724226271</v>
      </c>
      <c r="J112" s="225">
        <v>2422.0167253385989</v>
      </c>
      <c r="K112" s="225">
        <v>587.40501950665464</v>
      </c>
      <c r="L112" s="225"/>
      <c r="M112" s="173"/>
      <c r="N112" s="226"/>
      <c r="O112" s="239">
        <v>3172.6256177331143</v>
      </c>
      <c r="P112" s="240">
        <v>5827.8012374851905</v>
      </c>
      <c r="Q112" s="240">
        <v>707.74628176970805</v>
      </c>
      <c r="R112" s="175"/>
      <c r="S112" s="175"/>
      <c r="T112" s="227"/>
      <c r="U112" s="220" t="s">
        <v>201</v>
      </c>
      <c r="V112" s="152"/>
      <c r="W112" s="152"/>
    </row>
    <row r="113" spans="1:23" ht="15" x14ac:dyDescent="0.25">
      <c r="B113" s="160">
        <v>2047</v>
      </c>
      <c r="C113" s="171">
        <v>1666.8644277797903</v>
      </c>
      <c r="D113" s="172">
        <v>3403.6398250821348</v>
      </c>
      <c r="E113" s="172">
        <v>120.26548108911966</v>
      </c>
      <c r="F113" s="172"/>
      <c r="G113" s="172"/>
      <c r="H113" s="223"/>
      <c r="I113" s="224">
        <v>1507.176843855643</v>
      </c>
      <c r="J113" s="225">
        <v>2425.9860088497608</v>
      </c>
      <c r="K113" s="225">
        <v>588.36767886152575</v>
      </c>
      <c r="L113" s="225"/>
      <c r="M113" s="173"/>
      <c r="N113" s="226"/>
      <c r="O113" s="239">
        <v>3174.0412716354331</v>
      </c>
      <c r="P113" s="240">
        <v>5829.6258339318956</v>
      </c>
      <c r="Q113" s="240">
        <v>708.63315995064545</v>
      </c>
      <c r="R113" s="175"/>
      <c r="S113" s="175"/>
      <c r="T113" s="227"/>
      <c r="U113" s="220" t="s">
        <v>201</v>
      </c>
      <c r="V113" s="152"/>
      <c r="W113" s="152"/>
    </row>
    <row r="114" spans="1:23" ht="15" x14ac:dyDescent="0.25">
      <c r="B114" s="160">
        <v>2048</v>
      </c>
      <c r="C114" s="171">
        <v>1665.6049556777514</v>
      </c>
      <c r="D114" s="172">
        <v>3401.0680565965663</v>
      </c>
      <c r="E114" s="172">
        <v>120.17460926070599</v>
      </c>
      <c r="F114" s="172"/>
      <c r="G114" s="172"/>
      <c r="H114" s="223"/>
      <c r="I114" s="224">
        <v>1509.1595222963344</v>
      </c>
      <c r="J114" s="225">
        <v>2429.1773730063783</v>
      </c>
      <c r="K114" s="225">
        <v>589.1416715862905</v>
      </c>
      <c r="L114" s="225"/>
      <c r="M114" s="173"/>
      <c r="N114" s="226"/>
      <c r="O114" s="239">
        <v>3174.7644779740858</v>
      </c>
      <c r="P114" s="240">
        <v>5830.2454296029446</v>
      </c>
      <c r="Q114" s="240">
        <v>709.31628084699651</v>
      </c>
      <c r="R114" s="175"/>
      <c r="S114" s="175"/>
      <c r="T114" s="227"/>
      <c r="U114" s="220" t="s">
        <v>201</v>
      </c>
      <c r="V114" s="152"/>
      <c r="W114" s="152"/>
    </row>
    <row r="115" spans="1:23" ht="15" x14ac:dyDescent="0.25">
      <c r="B115" s="160">
        <v>2049</v>
      </c>
      <c r="C115" s="171">
        <v>1664.1377964796277</v>
      </c>
      <c r="D115" s="172">
        <v>3398.0722031886676</v>
      </c>
      <c r="E115" s="172">
        <v>120.06875265721983</v>
      </c>
      <c r="F115" s="172"/>
      <c r="G115" s="172"/>
      <c r="H115" s="223"/>
      <c r="I115" s="224">
        <v>1510.6603907524695</v>
      </c>
      <c r="J115" s="225">
        <v>2431.5932048913701</v>
      </c>
      <c r="K115" s="225">
        <v>589.727576613569</v>
      </c>
      <c r="L115" s="225"/>
      <c r="M115" s="173"/>
      <c r="N115" s="226"/>
      <c r="O115" s="239">
        <v>3174.798187232097</v>
      </c>
      <c r="P115" s="240">
        <v>5829.6654080800381</v>
      </c>
      <c r="Q115" s="240">
        <v>709.79632927078887</v>
      </c>
      <c r="R115" s="175"/>
      <c r="S115" s="175"/>
      <c r="T115" s="227"/>
      <c r="U115" s="220" t="s">
        <v>201</v>
      </c>
      <c r="V115" s="152"/>
      <c r="W115" s="152"/>
    </row>
    <row r="116" spans="1:23" ht="15" x14ac:dyDescent="0.25">
      <c r="B116" s="160">
        <v>2050</v>
      </c>
      <c r="C116" s="171">
        <v>1662.4635882832993</v>
      </c>
      <c r="D116" s="172">
        <v>3394.6535678170485</v>
      </c>
      <c r="E116" s="172">
        <v>119.94795731788741</v>
      </c>
      <c r="F116" s="172"/>
      <c r="G116" s="172"/>
      <c r="H116" s="223"/>
      <c r="I116" s="224">
        <v>1511.6778966088029</v>
      </c>
      <c r="J116" s="225">
        <v>2433.2310053800461</v>
      </c>
      <c r="K116" s="225">
        <v>590.12478783756001</v>
      </c>
      <c r="L116" s="225"/>
      <c r="M116" s="173"/>
      <c r="N116" s="226"/>
      <c r="O116" s="239">
        <v>3174.1414848921022</v>
      </c>
      <c r="P116" s="240">
        <v>5827.8845731970941</v>
      </c>
      <c r="Q116" s="240">
        <v>710.07274515544736</v>
      </c>
      <c r="R116" s="175"/>
      <c r="S116" s="175"/>
      <c r="T116" s="227"/>
      <c r="U116" s="220" t="s">
        <v>201</v>
      </c>
      <c r="V116" s="152"/>
      <c r="W116" s="152"/>
    </row>
    <row r="117" spans="1:23" ht="15" x14ac:dyDescent="0.25">
      <c r="B117" s="160">
        <v>2051</v>
      </c>
      <c r="C117" s="171">
        <v>1660.5845739804611</v>
      </c>
      <c r="D117" s="172">
        <v>3390.8167303355758</v>
      </c>
      <c r="E117" s="172">
        <v>119.81238506897624</v>
      </c>
      <c r="F117" s="172"/>
      <c r="G117" s="172"/>
      <c r="H117" s="223"/>
      <c r="I117" s="224">
        <v>1512.207528542463</v>
      </c>
      <c r="J117" s="225">
        <v>2434.0835129448606</v>
      </c>
      <c r="K117" s="225">
        <v>590.3315441400664</v>
      </c>
      <c r="L117" s="225"/>
      <c r="M117" s="173"/>
      <c r="N117" s="226"/>
      <c r="O117" s="239">
        <v>3172.7921025229243</v>
      </c>
      <c r="P117" s="240">
        <v>5824.9002432804364</v>
      </c>
      <c r="Q117" s="240">
        <v>710.14392920904265</v>
      </c>
      <c r="R117" s="175"/>
      <c r="S117" s="175"/>
      <c r="T117" s="227"/>
      <c r="U117" s="220" t="s">
        <v>201</v>
      </c>
      <c r="V117" s="152"/>
      <c r="W117" s="152"/>
    </row>
    <row r="118" spans="1:23" ht="15" x14ac:dyDescent="0.25">
      <c r="B118" s="160">
        <v>2052</v>
      </c>
      <c r="C118" s="171">
        <v>1658.4993167451084</v>
      </c>
      <c r="D118" s="172">
        <v>3386.5587568294518</v>
      </c>
      <c r="E118" s="172">
        <v>119.66193224244476</v>
      </c>
      <c r="F118" s="172"/>
      <c r="G118" s="172"/>
      <c r="H118" s="223"/>
      <c r="I118" s="224">
        <v>1512.2381153614983</v>
      </c>
      <c r="J118" s="225">
        <v>2434.132746182046</v>
      </c>
      <c r="K118" s="225">
        <v>590.34348454095073</v>
      </c>
      <c r="L118" s="225"/>
      <c r="M118" s="173"/>
      <c r="N118" s="226"/>
      <c r="O118" s="239">
        <v>3170.7374321066068</v>
      </c>
      <c r="P118" s="240">
        <v>5820.6915030114978</v>
      </c>
      <c r="Q118" s="240">
        <v>710.0054167833955</v>
      </c>
      <c r="R118" s="175"/>
      <c r="S118" s="175"/>
      <c r="T118" s="227"/>
      <c r="U118" s="220" t="s">
        <v>201</v>
      </c>
      <c r="V118" s="152"/>
      <c r="W118" s="152"/>
    </row>
    <row r="119" spans="1:23" ht="15" x14ac:dyDescent="0.25">
      <c r="B119" s="160">
        <v>2053</v>
      </c>
      <c r="C119" s="171">
        <v>1656.1999261141402</v>
      </c>
      <c r="D119" s="172">
        <v>3381.8635354337866</v>
      </c>
      <c r="E119" s="172">
        <v>119.49602953564001</v>
      </c>
      <c r="F119" s="172"/>
      <c r="G119" s="172"/>
      <c r="H119" s="223"/>
      <c r="I119" s="224">
        <v>1511.7530897369568</v>
      </c>
      <c r="J119" s="225">
        <v>2433.3520379434153</v>
      </c>
      <c r="K119" s="225">
        <v>590.15414153049846</v>
      </c>
      <c r="L119" s="225"/>
      <c r="M119" s="173"/>
      <c r="N119" s="226"/>
      <c r="O119" s="239">
        <v>3167.953015851097</v>
      </c>
      <c r="P119" s="240">
        <v>5815.2155733772015</v>
      </c>
      <c r="Q119" s="240">
        <v>709.65017106613845</v>
      </c>
      <c r="R119" s="175"/>
      <c r="S119" s="175"/>
      <c r="T119" s="227"/>
      <c r="U119" s="220" t="s">
        <v>201</v>
      </c>
      <c r="V119" s="152"/>
      <c r="W119" s="152"/>
    </row>
    <row r="120" spans="1:23" ht="15" x14ac:dyDescent="0.25">
      <c r="B120" s="160">
        <v>2054</v>
      </c>
      <c r="C120" s="171">
        <v>1653.6766571761418</v>
      </c>
      <c r="D120" s="172">
        <v>3376.711167608526</v>
      </c>
      <c r="E120" s="172">
        <v>119.31397384611414</v>
      </c>
      <c r="F120" s="172"/>
      <c r="G120" s="172"/>
      <c r="H120" s="223"/>
      <c r="I120" s="224">
        <v>1510.7331902440153</v>
      </c>
      <c r="J120" s="225">
        <v>2431.7103846030018</v>
      </c>
      <c r="K120" s="225">
        <v>589.7559958850286</v>
      </c>
      <c r="L120" s="225"/>
      <c r="M120" s="173"/>
      <c r="N120" s="226"/>
      <c r="O120" s="239">
        <v>3164.4098474201573</v>
      </c>
      <c r="P120" s="240">
        <v>5808.4215522115283</v>
      </c>
      <c r="Q120" s="240">
        <v>709.06996973114269</v>
      </c>
      <c r="R120" s="175"/>
      <c r="S120" s="175"/>
      <c r="T120" s="227"/>
      <c r="U120" s="220" t="s">
        <v>201</v>
      </c>
      <c r="V120" s="152"/>
      <c r="W120" s="152"/>
    </row>
    <row r="121" spans="1:23" ht="15" x14ac:dyDescent="0.25">
      <c r="B121" s="160">
        <v>2055</v>
      </c>
      <c r="C121" s="171">
        <v>1650.9245180660878</v>
      </c>
      <c r="D121" s="172">
        <v>3371.0914602567877</v>
      </c>
      <c r="E121" s="172">
        <v>119.11540500717403</v>
      </c>
      <c r="F121" s="172"/>
      <c r="G121" s="172"/>
      <c r="H121" s="223"/>
      <c r="I121" s="224">
        <v>1509.1643688132549</v>
      </c>
      <c r="J121" s="225">
        <v>2429.1851740698626</v>
      </c>
      <c r="K121" s="225">
        <v>589.14356355664734</v>
      </c>
      <c r="L121" s="225"/>
      <c r="M121" s="173"/>
      <c r="N121" s="226"/>
      <c r="O121" s="239">
        <v>3160.0888868793427</v>
      </c>
      <c r="P121" s="240">
        <v>5800.2766343266503</v>
      </c>
      <c r="Q121" s="240">
        <v>708.25896856382133</v>
      </c>
      <c r="R121" s="175"/>
      <c r="S121" s="175"/>
      <c r="T121" s="227"/>
      <c r="U121" s="220" t="s">
        <v>201</v>
      </c>
      <c r="V121" s="152"/>
      <c r="W121" s="152"/>
    </row>
    <row r="122" spans="1:23" ht="15" x14ac:dyDescent="0.25">
      <c r="B122" s="160">
        <v>2056</v>
      </c>
      <c r="C122" s="171">
        <v>1647.9455397446086</v>
      </c>
      <c r="D122" s="172">
        <v>3365.0085604815799</v>
      </c>
      <c r="E122" s="172">
        <v>118.90046955410664</v>
      </c>
      <c r="F122" s="172"/>
      <c r="G122" s="172"/>
      <c r="H122" s="223"/>
      <c r="I122" s="224">
        <v>1507.0414540021864</v>
      </c>
      <c r="J122" s="225">
        <v>2425.7680822729521</v>
      </c>
      <c r="K122" s="225">
        <v>588.31482573142046</v>
      </c>
      <c r="L122" s="225"/>
      <c r="M122" s="173"/>
      <c r="N122" s="226"/>
      <c r="O122" s="239">
        <v>3154.9869937467947</v>
      </c>
      <c r="P122" s="240">
        <v>5790.7766427545321</v>
      </c>
      <c r="Q122" s="240">
        <v>707.21529528552708</v>
      </c>
      <c r="R122" s="175"/>
      <c r="S122" s="175"/>
      <c r="T122" s="227"/>
      <c r="U122" s="220" t="s">
        <v>201</v>
      </c>
      <c r="V122" s="152"/>
      <c r="W122" s="152"/>
    </row>
    <row r="123" spans="1:23" ht="15" x14ac:dyDescent="0.25">
      <c r="B123" s="160">
        <v>2057</v>
      </c>
      <c r="C123" s="171">
        <v>1644.7500339406758</v>
      </c>
      <c r="D123" s="172">
        <v>3358.4835242313111</v>
      </c>
      <c r="E123" s="172">
        <v>118.66991148565896</v>
      </c>
      <c r="F123" s="172"/>
      <c r="G123" s="172"/>
      <c r="H123" s="223"/>
      <c r="I123" s="224">
        <v>1504.3675489374018</v>
      </c>
      <c r="J123" s="225">
        <v>2421.4641040751681</v>
      </c>
      <c r="K123" s="225">
        <v>587.27099379963545</v>
      </c>
      <c r="L123" s="225"/>
      <c r="M123" s="173"/>
      <c r="N123" s="226"/>
      <c r="O123" s="239">
        <v>3149.1175828780779</v>
      </c>
      <c r="P123" s="240">
        <v>5779.9476283064796</v>
      </c>
      <c r="Q123" s="240">
        <v>705.94090528529443</v>
      </c>
      <c r="R123" s="175"/>
      <c r="S123" s="175"/>
      <c r="T123" s="227"/>
      <c r="U123" s="220" t="s">
        <v>201</v>
      </c>
      <c r="V123" s="152"/>
      <c r="W123" s="152"/>
    </row>
    <row r="124" spans="1:23" ht="15" x14ac:dyDescent="0.25">
      <c r="A124" s="160"/>
      <c r="B124" s="160">
        <v>2058</v>
      </c>
      <c r="C124" s="171">
        <v>1641.3539523344346</v>
      </c>
      <c r="D124" s="172">
        <v>3351.5489239053395</v>
      </c>
      <c r="E124" s="172">
        <v>118.42488172715811</v>
      </c>
      <c r="F124" s="172"/>
      <c r="G124" s="172"/>
      <c r="H124" s="223"/>
      <c r="I124" s="224">
        <v>1501.1495016486779</v>
      </c>
      <c r="J124" s="225">
        <v>2416.284262220453</v>
      </c>
      <c r="K124" s="225">
        <v>586.01474107690308</v>
      </c>
      <c r="L124" s="225"/>
      <c r="M124" s="173"/>
      <c r="N124" s="226"/>
      <c r="O124" s="239">
        <v>3142.5034539831122</v>
      </c>
      <c r="P124" s="240">
        <v>5767.8331861257921</v>
      </c>
      <c r="Q124" s="240">
        <v>704.43962280406117</v>
      </c>
      <c r="R124" s="175"/>
      <c r="S124" s="175"/>
      <c r="T124" s="227"/>
      <c r="U124" s="220" t="s">
        <v>201</v>
      </c>
    </row>
    <row r="125" spans="1:23" ht="15" x14ac:dyDescent="0.25">
      <c r="A125" s="160"/>
      <c r="B125" s="160">
        <v>2059</v>
      </c>
      <c r="C125" s="171">
        <v>1637.7781893107365</v>
      </c>
      <c r="D125" s="172">
        <v>3344.2474246174061</v>
      </c>
      <c r="E125" s="172">
        <v>118.16688782367159</v>
      </c>
      <c r="F125" s="172"/>
      <c r="G125" s="172"/>
      <c r="H125" s="223"/>
      <c r="I125" s="224">
        <v>1497.3987152130019</v>
      </c>
      <c r="J125" s="225">
        <v>2410.2469113599818</v>
      </c>
      <c r="K125" s="225">
        <v>584.55051906602171</v>
      </c>
      <c r="L125" s="225"/>
      <c r="M125" s="173"/>
      <c r="N125" s="226"/>
      <c r="O125" s="239">
        <v>3135.1769045237384</v>
      </c>
      <c r="P125" s="240">
        <v>5754.4943359773879</v>
      </c>
      <c r="Q125" s="240">
        <v>702.71740688969328</v>
      </c>
      <c r="R125" s="175"/>
      <c r="S125" s="175"/>
      <c r="T125" s="227"/>
      <c r="U125" s="220" t="s">
        <v>201</v>
      </c>
    </row>
    <row r="126" spans="1:23" ht="15.6" thickBot="1" x14ac:dyDescent="0.3">
      <c r="A126" s="160"/>
      <c r="B126" s="160">
        <v>2060</v>
      </c>
      <c r="C126" s="182">
        <v>1634.0421494558013</v>
      </c>
      <c r="D126" s="183">
        <v>3336.6186493994428</v>
      </c>
      <c r="E126" s="183">
        <v>117.89732983021175</v>
      </c>
      <c r="F126" s="183"/>
      <c r="G126" s="183"/>
      <c r="H126" s="229"/>
      <c r="I126" s="184">
        <v>1493.1259909182561</v>
      </c>
      <c r="J126" s="185">
        <v>2403.3694374915485</v>
      </c>
      <c r="K126" s="230">
        <v>582.882544344964</v>
      </c>
      <c r="L126" s="230"/>
      <c r="M126" s="186"/>
      <c r="N126" s="231"/>
      <c r="O126" s="241">
        <v>3127.1681403740577</v>
      </c>
      <c r="P126" s="242">
        <v>5739.9880868909913</v>
      </c>
      <c r="Q126" s="242">
        <v>700.77987417517579</v>
      </c>
      <c r="R126" s="188"/>
      <c r="S126" s="188"/>
      <c r="T126" s="232"/>
      <c r="U126" s="220" t="s">
        <v>201</v>
      </c>
    </row>
    <row r="127" spans="1:23" x14ac:dyDescent="0.25">
      <c r="A127" s="160"/>
      <c r="C127" s="105"/>
      <c r="D127" s="105"/>
      <c r="E127" s="105"/>
      <c r="F127" s="105"/>
      <c r="G127" s="105"/>
      <c r="H127" s="105"/>
      <c r="I127" s="105"/>
      <c r="J127" s="105"/>
      <c r="K127" s="105"/>
      <c r="L127" s="105"/>
      <c r="M127" s="105"/>
      <c r="N127" s="105"/>
      <c r="O127" s="105"/>
      <c r="P127" s="105"/>
      <c r="V127" s="152"/>
      <c r="W127" s="152"/>
    </row>
    <row r="128" spans="1:23" x14ac:dyDescent="0.25">
      <c r="A128" s="160"/>
      <c r="C128" s="105"/>
      <c r="D128" s="105"/>
      <c r="E128" s="105"/>
      <c r="F128" s="105"/>
      <c r="G128" s="105"/>
      <c r="H128" s="105"/>
      <c r="I128" s="105"/>
      <c r="J128" s="105"/>
      <c r="K128" s="105"/>
      <c r="L128" s="105"/>
      <c r="M128" s="105"/>
      <c r="N128" s="105"/>
      <c r="O128" s="105"/>
      <c r="P128" s="105"/>
      <c r="V128" s="152"/>
      <c r="W128" s="152"/>
    </row>
    <row r="129" spans="1:41" x14ac:dyDescent="0.25">
      <c r="A129" s="191" t="s">
        <v>311</v>
      </c>
      <c r="C129" s="105"/>
      <c r="D129" s="105"/>
      <c r="E129" s="105"/>
      <c r="F129" s="105"/>
      <c r="G129" s="105"/>
      <c r="H129" s="105"/>
      <c r="I129" s="105"/>
      <c r="J129" s="105"/>
      <c r="K129" s="105"/>
      <c r="L129" s="105"/>
      <c r="M129" s="105"/>
      <c r="N129" s="105"/>
      <c r="O129" s="105"/>
      <c r="P129" s="105"/>
    </row>
    <row r="130" spans="1:41" x14ac:dyDescent="0.25">
      <c r="A130" s="191"/>
      <c r="C130" s="105"/>
      <c r="D130" s="105"/>
      <c r="E130" s="105"/>
      <c r="F130" s="105"/>
      <c r="G130" s="105"/>
      <c r="H130" s="105"/>
      <c r="I130" s="105"/>
      <c r="J130" s="105"/>
      <c r="K130" s="105"/>
      <c r="L130" s="105"/>
      <c r="M130" s="105"/>
      <c r="N130" s="105"/>
      <c r="O130" s="105"/>
      <c r="P130" s="105"/>
    </row>
    <row r="131" spans="1:41" x14ac:dyDescent="0.25">
      <c r="A131" s="160"/>
      <c r="C131" s="105"/>
      <c r="D131" s="105"/>
      <c r="E131" s="105"/>
      <c r="F131" s="105"/>
      <c r="G131" s="105"/>
      <c r="H131" s="105"/>
      <c r="I131" s="105"/>
      <c r="J131" s="105"/>
      <c r="K131" s="105"/>
      <c r="L131" s="105"/>
      <c r="M131" s="105"/>
      <c r="N131" s="105"/>
      <c r="O131" s="105"/>
      <c r="P131" s="105"/>
      <c r="V131" s="152"/>
      <c r="W131" s="152"/>
      <c r="X131" s="152"/>
      <c r="AD131" s="152"/>
      <c r="AE131" s="152"/>
      <c r="AF131" s="152"/>
    </row>
    <row r="132" spans="1:41" x14ac:dyDescent="0.25">
      <c r="A132" s="201"/>
      <c r="B132" s="128"/>
      <c r="C132" s="146"/>
      <c r="D132" s="146"/>
      <c r="E132" s="146"/>
      <c r="F132" s="146"/>
      <c r="G132" s="146"/>
      <c r="H132" s="146"/>
      <c r="I132" s="146"/>
      <c r="J132" s="146"/>
      <c r="K132" s="146"/>
      <c r="L132" s="146"/>
      <c r="M132" s="146"/>
      <c r="N132" s="146"/>
      <c r="O132" s="146"/>
      <c r="P132" s="146"/>
      <c r="Q132" s="128"/>
      <c r="R132" s="128"/>
      <c r="S132" s="128"/>
      <c r="T132" s="128"/>
      <c r="U132" s="128"/>
      <c r="V132" s="202"/>
      <c r="W132" s="202"/>
      <c r="X132" s="202"/>
      <c r="Y132" s="128"/>
      <c r="Z132" s="128"/>
      <c r="AA132" s="128"/>
      <c r="AB132" s="128"/>
      <c r="AC132" s="128"/>
      <c r="AD132" s="202"/>
      <c r="AE132" s="202"/>
      <c r="AF132" s="202"/>
      <c r="AG132" s="128"/>
      <c r="AH132" s="128"/>
      <c r="AI132" s="128"/>
      <c r="AJ132" s="128"/>
      <c r="AK132" s="128"/>
      <c r="AL132" s="128"/>
      <c r="AM132" s="128"/>
      <c r="AN132" s="128"/>
      <c r="AO132" s="128"/>
    </row>
    <row r="133" spans="1:41" x14ac:dyDescent="0.25">
      <c r="A133" s="201"/>
      <c r="B133" s="128"/>
      <c r="C133" s="146"/>
      <c r="D133" s="146"/>
      <c r="E133" s="146"/>
      <c r="F133" s="146"/>
      <c r="G133" s="146"/>
      <c r="H133" s="146"/>
      <c r="I133" s="146"/>
      <c r="J133" s="146"/>
      <c r="K133" s="146"/>
      <c r="L133" s="146"/>
      <c r="M133" s="146"/>
      <c r="N133" s="146"/>
      <c r="O133" s="146"/>
      <c r="P133" s="146"/>
      <c r="Q133" s="128"/>
      <c r="R133" s="128"/>
      <c r="S133" s="128"/>
      <c r="T133" s="128"/>
      <c r="U133" s="128"/>
      <c r="V133" s="202"/>
      <c r="W133" s="202"/>
      <c r="X133" s="202"/>
      <c r="Y133" s="128"/>
      <c r="Z133" s="128"/>
      <c r="AA133" s="128"/>
      <c r="AB133" s="128"/>
      <c r="AC133" s="128"/>
      <c r="AD133" s="202"/>
      <c r="AE133" s="202"/>
      <c r="AF133" s="202"/>
      <c r="AG133" s="128"/>
      <c r="AH133" s="128"/>
      <c r="AI133" s="128"/>
      <c r="AJ133" s="128"/>
      <c r="AK133" s="128"/>
      <c r="AL133" s="128"/>
      <c r="AM133" s="128"/>
      <c r="AN133" s="128"/>
      <c r="AO133" s="128"/>
    </row>
    <row r="134" spans="1:41" x14ac:dyDescent="0.25">
      <c r="A134" s="160"/>
      <c r="C134" s="105"/>
      <c r="D134" s="105"/>
      <c r="E134" s="105"/>
      <c r="F134" s="105"/>
      <c r="G134" s="105"/>
      <c r="H134" s="105"/>
      <c r="I134" s="105"/>
      <c r="J134" s="105"/>
      <c r="K134" s="105"/>
      <c r="L134" s="105"/>
      <c r="M134" s="105"/>
      <c r="N134" s="105"/>
      <c r="O134" s="105"/>
      <c r="P134" s="105"/>
      <c r="V134" s="152"/>
      <c r="W134" s="152"/>
    </row>
    <row r="135" spans="1:41" x14ac:dyDescent="0.25">
      <c r="A135" s="160"/>
      <c r="C135" s="105"/>
      <c r="D135" s="105"/>
      <c r="E135" s="105"/>
      <c r="F135" s="105"/>
      <c r="G135" s="105"/>
      <c r="H135" s="105"/>
      <c r="I135" s="105"/>
      <c r="J135" s="105"/>
      <c r="K135" s="105"/>
      <c r="L135" s="105"/>
      <c r="M135" s="105"/>
      <c r="N135" s="105"/>
      <c r="O135" s="105"/>
      <c r="P135" s="105"/>
      <c r="V135" s="152"/>
      <c r="W135" s="152"/>
    </row>
    <row r="136" spans="1:41" x14ac:dyDescent="0.25">
      <c r="A136" s="191"/>
      <c r="C136" s="105"/>
      <c r="D136" s="105"/>
      <c r="E136" s="105"/>
      <c r="F136" s="105"/>
      <c r="G136" s="105"/>
      <c r="H136" s="105"/>
      <c r="I136" s="105"/>
      <c r="J136" s="105"/>
      <c r="K136" s="105"/>
      <c r="L136" s="105"/>
      <c r="M136" s="105"/>
      <c r="N136" s="105"/>
      <c r="O136" s="105"/>
      <c r="P136" s="105"/>
    </row>
    <row r="137" spans="1:41" ht="17.399999999999999" x14ac:dyDescent="0.25">
      <c r="A137" s="243" t="s">
        <v>151</v>
      </c>
      <c r="C137" s="105"/>
      <c r="D137" s="105"/>
      <c r="E137" s="105"/>
      <c r="F137" s="105"/>
      <c r="G137" s="105"/>
      <c r="H137" s="105"/>
      <c r="I137" s="105"/>
      <c r="J137" s="105"/>
      <c r="K137" s="105"/>
      <c r="L137" s="105"/>
      <c r="M137" s="105"/>
      <c r="N137" s="105"/>
      <c r="O137" s="105"/>
      <c r="P137" s="105"/>
    </row>
    <row r="138" spans="1:41" x14ac:dyDescent="0.25">
      <c r="B138" s="203"/>
      <c r="C138" s="203"/>
      <c r="D138" s="149"/>
      <c r="E138" s="149"/>
      <c r="F138" s="149"/>
      <c r="G138" s="149"/>
      <c r="H138" s="149"/>
      <c r="I138" s="149"/>
      <c r="J138" s="149"/>
      <c r="K138" s="149"/>
      <c r="L138" s="149"/>
      <c r="M138" s="149"/>
      <c r="N138" s="149"/>
      <c r="O138" s="149"/>
      <c r="P138" s="149"/>
      <c r="Q138" s="150"/>
      <c r="R138" s="150"/>
      <c r="S138" s="150"/>
      <c r="T138" s="150"/>
      <c r="U138" s="150"/>
      <c r="V138" s="150"/>
      <c r="W138" s="150"/>
    </row>
    <row r="139" spans="1:41" ht="13.8" thickBot="1" x14ac:dyDescent="0.3">
      <c r="A139" s="196"/>
      <c r="B139" s="148"/>
      <c r="C139" s="148"/>
      <c r="D139" s="149"/>
      <c r="E139" s="149"/>
      <c r="F139" s="149"/>
      <c r="G139" s="149"/>
      <c r="H139" s="149"/>
      <c r="I139" s="149"/>
      <c r="J139" s="149"/>
      <c r="K139" s="149"/>
      <c r="L139" s="149"/>
      <c r="M139" s="149"/>
      <c r="N139" s="149"/>
      <c r="O139" s="149"/>
      <c r="P139" s="149"/>
      <c r="Q139" s="150"/>
      <c r="R139" s="150"/>
      <c r="S139" s="150"/>
      <c r="T139" s="150"/>
      <c r="U139" s="150"/>
      <c r="V139" s="150"/>
      <c r="W139" s="150"/>
    </row>
    <row r="140" spans="1:41" ht="16.2" thickBot="1" x14ac:dyDescent="0.3">
      <c r="A140" s="153"/>
      <c r="C140" s="1711" t="s">
        <v>219</v>
      </c>
      <c r="D140" s="1712"/>
      <c r="E140" s="1712"/>
      <c r="F140" s="1712"/>
      <c r="G140" s="1712"/>
      <c r="H140" s="1727"/>
      <c r="I140" s="1728" t="s">
        <v>220</v>
      </c>
      <c r="J140" s="1729"/>
      <c r="K140" s="1729"/>
      <c r="L140" s="1729"/>
      <c r="M140" s="1729"/>
      <c r="N140" s="1730"/>
      <c r="O140" s="1716" t="s">
        <v>221</v>
      </c>
      <c r="P140" s="1717"/>
      <c r="Q140" s="1717"/>
      <c r="R140" s="1717"/>
      <c r="S140" s="1717"/>
      <c r="T140" s="1718"/>
      <c r="V140" s="143"/>
      <c r="W140" s="143"/>
    </row>
    <row r="141" spans="1:41" ht="40.200000000000003" thickBot="1" x14ac:dyDescent="0.3">
      <c r="A141" s="153" t="s">
        <v>120</v>
      </c>
      <c r="B141" s="160"/>
      <c r="C141" s="155" t="s">
        <v>200</v>
      </c>
      <c r="D141" s="156" t="s">
        <v>202</v>
      </c>
      <c r="E141" s="156" t="s">
        <v>203</v>
      </c>
      <c r="F141" s="156" t="s">
        <v>204</v>
      </c>
      <c r="G141" s="156" t="s">
        <v>205</v>
      </c>
      <c r="H141" s="214" t="s">
        <v>206</v>
      </c>
      <c r="I141" s="155" t="s">
        <v>207</v>
      </c>
      <c r="J141" s="156" t="s">
        <v>208</v>
      </c>
      <c r="K141" s="156" t="s">
        <v>209</v>
      </c>
      <c r="L141" s="156" t="s">
        <v>210</v>
      </c>
      <c r="M141" s="156" t="s">
        <v>211</v>
      </c>
      <c r="N141" s="214" t="s">
        <v>212</v>
      </c>
      <c r="O141" s="155" t="s">
        <v>213</v>
      </c>
      <c r="P141" s="156" t="s">
        <v>214</v>
      </c>
      <c r="Q141" s="156" t="s">
        <v>215</v>
      </c>
      <c r="R141" s="156" t="s">
        <v>216</v>
      </c>
      <c r="S141" s="156" t="s">
        <v>217</v>
      </c>
      <c r="T141" s="214" t="s">
        <v>218</v>
      </c>
      <c r="U141" s="158" t="s">
        <v>121</v>
      </c>
      <c r="V141" s="130"/>
      <c r="W141" s="130"/>
    </row>
    <row r="142" spans="1:41" ht="15.6" x14ac:dyDescent="0.25">
      <c r="A142" s="216" t="s">
        <v>200</v>
      </c>
      <c r="B142" s="160">
        <v>2012</v>
      </c>
      <c r="C142" s="161">
        <v>323.29883753370609</v>
      </c>
      <c r="D142" s="162">
        <v>660.15734722839397</v>
      </c>
      <c r="E142" s="162">
        <v>23.326246324263732</v>
      </c>
      <c r="F142" s="162"/>
      <c r="G142" s="162"/>
      <c r="H142" s="219"/>
      <c r="I142" s="161">
        <v>117.95155887631084</v>
      </c>
      <c r="J142" s="162">
        <v>189.8575026032951</v>
      </c>
      <c r="K142" s="162">
        <v>46.045615149326558</v>
      </c>
      <c r="L142" s="162"/>
      <c r="M142" s="165"/>
      <c r="N142" s="219"/>
      <c r="O142" s="235">
        <v>441.25039641001695</v>
      </c>
      <c r="P142" s="236">
        <v>850.01484983168905</v>
      </c>
      <c r="Q142" s="236">
        <v>69.371861473590286</v>
      </c>
      <c r="R142" s="165"/>
      <c r="S142" s="165"/>
      <c r="T142" s="219"/>
      <c r="U142" s="244" t="s">
        <v>201</v>
      </c>
      <c r="V142" s="152"/>
      <c r="W142" s="152"/>
    </row>
    <row r="143" spans="1:41" ht="15.6" x14ac:dyDescent="0.25">
      <c r="A143" s="221" t="s">
        <v>202</v>
      </c>
      <c r="B143" s="160">
        <v>2013</v>
      </c>
      <c r="C143" s="167">
        <v>325.34208290718402</v>
      </c>
      <c r="D143" s="168">
        <v>664.32953496584969</v>
      </c>
      <c r="E143" s="168">
        <v>23.473667964397801</v>
      </c>
      <c r="F143" s="168"/>
      <c r="G143" s="168"/>
      <c r="H143" s="222"/>
      <c r="I143" s="167">
        <v>121.16397078132967</v>
      </c>
      <c r="J143" s="168">
        <v>195.02827361666968</v>
      </c>
      <c r="K143" s="168">
        <v>47.299667945989675</v>
      </c>
      <c r="L143" s="168"/>
      <c r="M143" s="170"/>
      <c r="N143" s="222"/>
      <c r="O143" s="237">
        <v>446.5060536885137</v>
      </c>
      <c r="P143" s="238">
        <v>859.3578085825194</v>
      </c>
      <c r="Q143" s="238">
        <v>70.773335910387473</v>
      </c>
      <c r="R143" s="170"/>
      <c r="S143" s="170"/>
      <c r="T143" s="222"/>
      <c r="U143" s="220" t="s">
        <v>201</v>
      </c>
      <c r="V143" s="152"/>
      <c r="W143" s="152"/>
    </row>
    <row r="144" spans="1:41" ht="15.6" x14ac:dyDescent="0.25">
      <c r="A144" s="221" t="s">
        <v>203</v>
      </c>
      <c r="B144" s="160">
        <v>2014</v>
      </c>
      <c r="C144" s="167">
        <v>330.91974988693045</v>
      </c>
      <c r="D144" s="168">
        <v>675.71880523097684</v>
      </c>
      <c r="E144" s="168">
        <v>23.876100694675443</v>
      </c>
      <c r="F144" s="168"/>
      <c r="G144" s="168"/>
      <c r="H144" s="222"/>
      <c r="I144" s="167">
        <v>121.32823338144929</v>
      </c>
      <c r="J144" s="168">
        <v>195.29267442092302</v>
      </c>
      <c r="K144" s="168">
        <v>47.363792341975554</v>
      </c>
      <c r="L144" s="168"/>
      <c r="M144" s="170"/>
      <c r="N144" s="222"/>
      <c r="O144" s="237">
        <v>452.24798326837976</v>
      </c>
      <c r="P144" s="238">
        <v>871.01147965189989</v>
      </c>
      <c r="Q144" s="238">
        <v>71.239893036650997</v>
      </c>
      <c r="R144" s="170"/>
      <c r="S144" s="170"/>
      <c r="T144" s="222"/>
      <c r="U144" s="220" t="s">
        <v>201</v>
      </c>
      <c r="V144" s="152"/>
      <c r="W144" s="152"/>
    </row>
    <row r="145" spans="1:23" ht="15" x14ac:dyDescent="0.25">
      <c r="A145" s="221" t="s">
        <v>204</v>
      </c>
      <c r="B145" s="160">
        <v>2015</v>
      </c>
      <c r="C145" s="171">
        <v>332.78846552695433</v>
      </c>
      <c r="D145" s="172">
        <v>679.53461344437255</v>
      </c>
      <c r="E145" s="172">
        <v>24.010929887572427</v>
      </c>
      <c r="F145" s="172"/>
      <c r="G145" s="172"/>
      <c r="H145" s="223"/>
      <c r="I145" s="224">
        <v>124.98651468394991</v>
      </c>
      <c r="J145" s="225">
        <v>201.18112692235573</v>
      </c>
      <c r="K145" s="225">
        <v>48.79190244554411</v>
      </c>
      <c r="L145" s="225"/>
      <c r="M145" s="173"/>
      <c r="N145" s="226"/>
      <c r="O145" s="239">
        <v>457.77498021090423</v>
      </c>
      <c r="P145" s="240">
        <v>880.71574036672826</v>
      </c>
      <c r="Q145" s="240">
        <v>72.802832333116541</v>
      </c>
      <c r="R145" s="175"/>
      <c r="S145" s="175"/>
      <c r="T145" s="227"/>
      <c r="U145" s="220" t="s">
        <v>201</v>
      </c>
      <c r="V145" s="152"/>
      <c r="W145" s="152"/>
    </row>
    <row r="146" spans="1:23" ht="15" x14ac:dyDescent="0.25">
      <c r="A146" s="221" t="s">
        <v>205</v>
      </c>
      <c r="B146" s="160">
        <v>2016</v>
      </c>
      <c r="C146" s="171">
        <v>334.64116546279286</v>
      </c>
      <c r="D146" s="172">
        <v>683.31771852505767</v>
      </c>
      <c r="E146" s="172">
        <v>24.144603535761188</v>
      </c>
      <c r="F146" s="172"/>
      <c r="G146" s="172"/>
      <c r="H146" s="223"/>
      <c r="I146" s="224">
        <v>128.83097478833221</v>
      </c>
      <c r="J146" s="225">
        <v>207.36925704314061</v>
      </c>
      <c r="K146" s="225">
        <v>50.292692533523862</v>
      </c>
      <c r="L146" s="225"/>
      <c r="M146" s="173"/>
      <c r="N146" s="226"/>
      <c r="O146" s="239">
        <v>463.4721402511251</v>
      </c>
      <c r="P146" s="240">
        <v>890.68697556819825</v>
      </c>
      <c r="Q146" s="240">
        <v>74.437296069285054</v>
      </c>
      <c r="R146" s="175"/>
      <c r="S146" s="175"/>
      <c r="T146" s="227"/>
      <c r="U146" s="220" t="s">
        <v>201</v>
      </c>
      <c r="V146" s="152"/>
      <c r="W146" s="152"/>
    </row>
    <row r="147" spans="1:23" ht="15.6" thickBot="1" x14ac:dyDescent="0.3">
      <c r="A147" s="228" t="s">
        <v>206</v>
      </c>
      <c r="B147" s="160">
        <v>2017</v>
      </c>
      <c r="C147" s="171">
        <v>336.47630635038416</v>
      </c>
      <c r="D147" s="172">
        <v>687.06496905458152</v>
      </c>
      <c r="E147" s="172">
        <v>24.277010285844909</v>
      </c>
      <c r="F147" s="172"/>
      <c r="G147" s="172"/>
      <c r="H147" s="223"/>
      <c r="I147" s="224">
        <v>132.86192154783905</v>
      </c>
      <c r="J147" s="225">
        <v>213.85756031083494</v>
      </c>
      <c r="K147" s="225">
        <v>51.866282784843158</v>
      </c>
      <c r="L147" s="225"/>
      <c r="M147" s="173"/>
      <c r="N147" s="226"/>
      <c r="O147" s="239">
        <v>469.33822789822318</v>
      </c>
      <c r="P147" s="240">
        <v>900.92252936541649</v>
      </c>
      <c r="Q147" s="240">
        <v>76.14329307068806</v>
      </c>
      <c r="R147" s="175"/>
      <c r="S147" s="175"/>
      <c r="T147" s="227"/>
      <c r="U147" s="220" t="s">
        <v>201</v>
      </c>
      <c r="V147" s="152"/>
      <c r="W147" s="152"/>
    </row>
    <row r="148" spans="1:23" ht="15" x14ac:dyDescent="0.25">
      <c r="A148" s="216" t="s">
        <v>207</v>
      </c>
      <c r="B148" s="160">
        <v>2018</v>
      </c>
      <c r="C148" s="171">
        <v>338.27766321278818</v>
      </c>
      <c r="D148" s="172">
        <v>690.74323457748926</v>
      </c>
      <c r="E148" s="172">
        <v>24.406979493933878</v>
      </c>
      <c r="F148" s="172"/>
      <c r="G148" s="172"/>
      <c r="H148" s="223"/>
      <c r="I148" s="224">
        <v>137.07330605375054</v>
      </c>
      <c r="J148" s="225">
        <v>220.63630026486155</v>
      </c>
      <c r="K148" s="225">
        <v>53.510311842639553</v>
      </c>
      <c r="L148" s="225"/>
      <c r="M148" s="173"/>
      <c r="N148" s="226"/>
      <c r="O148" s="239">
        <v>475.35096926653875</v>
      </c>
      <c r="P148" s="240">
        <v>911.37953484235084</v>
      </c>
      <c r="Q148" s="240">
        <v>77.917291336573427</v>
      </c>
      <c r="R148" s="175"/>
      <c r="S148" s="175"/>
      <c r="T148" s="227"/>
      <c r="U148" s="220" t="s">
        <v>201</v>
      </c>
      <c r="V148" s="152"/>
      <c r="W148" s="152"/>
    </row>
    <row r="149" spans="1:23" ht="15" x14ac:dyDescent="0.25">
      <c r="A149" s="221" t="s">
        <v>208</v>
      </c>
      <c r="B149" s="160">
        <v>2019</v>
      </c>
      <c r="C149" s="171">
        <v>340.02850216138495</v>
      </c>
      <c r="D149" s="172">
        <v>694.31834547039261</v>
      </c>
      <c r="E149" s="172">
        <v>24.533303797790449</v>
      </c>
      <c r="F149" s="172"/>
      <c r="G149" s="172"/>
      <c r="H149" s="223"/>
      <c r="I149" s="224">
        <v>141.45777247331577</v>
      </c>
      <c r="J149" s="225">
        <v>227.69363679010056</v>
      </c>
      <c r="K149" s="225">
        <v>55.221908156531029</v>
      </c>
      <c r="L149" s="225"/>
      <c r="M149" s="173"/>
      <c r="N149" s="226"/>
      <c r="O149" s="239">
        <v>481.48627463470075</v>
      </c>
      <c r="P149" s="240">
        <v>922.01198226049314</v>
      </c>
      <c r="Q149" s="240">
        <v>79.755211954321481</v>
      </c>
      <c r="R149" s="175"/>
      <c r="S149" s="175"/>
      <c r="T149" s="227"/>
      <c r="U149" s="220" t="s">
        <v>201</v>
      </c>
      <c r="V149" s="152"/>
      <c r="W149" s="152"/>
    </row>
    <row r="150" spans="1:23" ht="15" x14ac:dyDescent="0.25">
      <c r="A150" s="221" t="s">
        <v>209</v>
      </c>
      <c r="B150" s="160">
        <v>2020</v>
      </c>
      <c r="C150" s="171">
        <v>342.24503263293769</v>
      </c>
      <c r="D150" s="172">
        <v>698.84437125914474</v>
      </c>
      <c r="E150" s="172">
        <v>24.693228083813541</v>
      </c>
      <c r="F150" s="172"/>
      <c r="G150" s="172"/>
      <c r="H150" s="223"/>
      <c r="I150" s="224">
        <v>146.23452846736575</v>
      </c>
      <c r="J150" s="225">
        <v>235.38241150588593</v>
      </c>
      <c r="K150" s="225">
        <v>57.086645428845607</v>
      </c>
      <c r="L150" s="225"/>
      <c r="M150" s="173"/>
      <c r="N150" s="226"/>
      <c r="O150" s="239">
        <v>488.47956110030344</v>
      </c>
      <c r="P150" s="240">
        <v>934.22678276503063</v>
      </c>
      <c r="Q150" s="240">
        <v>81.779873512659151</v>
      </c>
      <c r="R150" s="175"/>
      <c r="S150" s="175"/>
      <c r="T150" s="227"/>
      <c r="U150" s="220" t="s">
        <v>201</v>
      </c>
      <c r="V150" s="152"/>
      <c r="W150" s="152"/>
    </row>
    <row r="151" spans="1:23" ht="15" x14ac:dyDescent="0.25">
      <c r="A151" s="221" t="s">
        <v>210</v>
      </c>
      <c r="B151" s="160">
        <v>2021</v>
      </c>
      <c r="C151" s="171">
        <v>343.5447227893294</v>
      </c>
      <c r="D151" s="172">
        <v>701.49826266317109</v>
      </c>
      <c r="E151" s="172">
        <v>24.787001674106929</v>
      </c>
      <c r="F151" s="172"/>
      <c r="G151" s="172"/>
      <c r="H151" s="223"/>
      <c r="I151" s="224">
        <v>150.81358244830315</v>
      </c>
      <c r="J151" s="225">
        <v>242.75296058034209</v>
      </c>
      <c r="K151" s="225">
        <v>58.874204316264276</v>
      </c>
      <c r="L151" s="225"/>
      <c r="M151" s="173"/>
      <c r="N151" s="226"/>
      <c r="O151" s="239">
        <v>494.35830523763252</v>
      </c>
      <c r="P151" s="240">
        <v>944.25122324351321</v>
      </c>
      <c r="Q151" s="240">
        <v>83.661205990371201</v>
      </c>
      <c r="R151" s="175"/>
      <c r="S151" s="175"/>
      <c r="T151" s="227"/>
      <c r="U151" s="220" t="s">
        <v>201</v>
      </c>
      <c r="V151" s="152"/>
      <c r="W151" s="152"/>
    </row>
    <row r="152" spans="1:23" ht="15" x14ac:dyDescent="0.25">
      <c r="A152" s="221" t="s">
        <v>211</v>
      </c>
      <c r="B152" s="160">
        <v>2022</v>
      </c>
      <c r="C152" s="171">
        <v>344.70957330925648</v>
      </c>
      <c r="D152" s="172">
        <v>703.87681940348875</v>
      </c>
      <c r="E152" s="172">
        <v>24.8710464865351</v>
      </c>
      <c r="F152" s="172"/>
      <c r="G152" s="172"/>
      <c r="H152" s="223"/>
      <c r="I152" s="224">
        <v>155.51542091458771</v>
      </c>
      <c r="J152" s="225">
        <v>250.32114634538985</v>
      </c>
      <c r="K152" s="225">
        <v>60.709695483785573</v>
      </c>
      <c r="L152" s="225"/>
      <c r="M152" s="173"/>
      <c r="N152" s="226"/>
      <c r="O152" s="239">
        <v>500.22499422384419</v>
      </c>
      <c r="P152" s="240">
        <v>954.19796574887857</v>
      </c>
      <c r="Q152" s="240">
        <v>85.580741970320673</v>
      </c>
      <c r="R152" s="175"/>
      <c r="S152" s="175"/>
      <c r="T152" s="227"/>
      <c r="U152" s="220" t="s">
        <v>201</v>
      </c>
      <c r="V152" s="152"/>
      <c r="W152" s="152"/>
    </row>
    <row r="153" spans="1:23" ht="15.6" thickBot="1" x14ac:dyDescent="0.3">
      <c r="A153" s="228" t="s">
        <v>212</v>
      </c>
      <c r="B153" s="160">
        <v>2023</v>
      </c>
      <c r="C153" s="171">
        <v>345.75801533681351</v>
      </c>
      <c r="D153" s="172">
        <v>706.01767680005355</v>
      </c>
      <c r="E153" s="172">
        <v>24.946692341552925</v>
      </c>
      <c r="F153" s="172"/>
      <c r="G153" s="172"/>
      <c r="H153" s="223"/>
      <c r="I153" s="224">
        <v>160.34261757205124</v>
      </c>
      <c r="J153" s="225">
        <v>258.09111149627068</v>
      </c>
      <c r="K153" s="225">
        <v>62.594123647831843</v>
      </c>
      <c r="L153" s="225"/>
      <c r="M153" s="173"/>
      <c r="N153" s="226"/>
      <c r="O153" s="239">
        <v>506.10063290886478</v>
      </c>
      <c r="P153" s="240">
        <v>964.10878829632429</v>
      </c>
      <c r="Q153" s="240">
        <v>87.540815989384768</v>
      </c>
      <c r="R153" s="175"/>
      <c r="S153" s="175"/>
      <c r="T153" s="227"/>
      <c r="U153" s="220" t="s">
        <v>201</v>
      </c>
      <c r="V153" s="152"/>
      <c r="W153" s="152"/>
    </row>
    <row r="154" spans="1:23" ht="15" x14ac:dyDescent="0.25">
      <c r="A154" s="216" t="s">
        <v>213</v>
      </c>
      <c r="B154" s="160">
        <v>2024</v>
      </c>
      <c r="C154" s="171">
        <v>346.70649107381746</v>
      </c>
      <c r="D154" s="172">
        <v>707.95440886883409</v>
      </c>
      <c r="E154" s="172">
        <v>25.015125555983008</v>
      </c>
      <c r="F154" s="172"/>
      <c r="G154" s="172"/>
      <c r="H154" s="223"/>
      <c r="I154" s="224">
        <v>165.29701808352644</v>
      </c>
      <c r="J154" s="225">
        <v>266.06582685371291</v>
      </c>
      <c r="K154" s="225">
        <v>64.52820931334</v>
      </c>
      <c r="L154" s="225"/>
      <c r="M154" s="173"/>
      <c r="N154" s="226"/>
      <c r="O154" s="239">
        <v>512.00350915734384</v>
      </c>
      <c r="P154" s="240">
        <v>974.020235722547</v>
      </c>
      <c r="Q154" s="240">
        <v>89.543334869323004</v>
      </c>
      <c r="R154" s="175"/>
      <c r="S154" s="175"/>
      <c r="T154" s="227"/>
      <c r="U154" s="220" t="s">
        <v>201</v>
      </c>
      <c r="V154" s="152"/>
      <c r="W154" s="152"/>
    </row>
    <row r="155" spans="1:23" ht="15" x14ac:dyDescent="0.25">
      <c r="A155" s="221" t="s">
        <v>214</v>
      </c>
      <c r="B155" s="160">
        <v>2025</v>
      </c>
      <c r="C155" s="171">
        <v>347.56870040119117</v>
      </c>
      <c r="D155" s="172">
        <v>709.7149899666714</v>
      </c>
      <c r="E155" s="172">
        <v>25.077334586200447</v>
      </c>
      <c r="F155" s="172"/>
      <c r="G155" s="172"/>
      <c r="H155" s="223"/>
      <c r="I155" s="224">
        <v>170.37975748476734</v>
      </c>
      <c r="J155" s="225">
        <v>274.2471193969925</v>
      </c>
      <c r="K155" s="225">
        <v>66.512395572542218</v>
      </c>
      <c r="L155" s="225"/>
      <c r="M155" s="173"/>
      <c r="N155" s="226"/>
      <c r="O155" s="239">
        <v>517.94845788595853</v>
      </c>
      <c r="P155" s="240">
        <v>983.9621093636639</v>
      </c>
      <c r="Q155" s="240">
        <v>91.589730158742668</v>
      </c>
      <c r="R155" s="175"/>
      <c r="S155" s="175"/>
      <c r="T155" s="227"/>
      <c r="U155" s="220" t="s">
        <v>201</v>
      </c>
      <c r="V155" s="152"/>
      <c r="W155" s="152"/>
    </row>
    <row r="156" spans="1:23" ht="15" x14ac:dyDescent="0.25">
      <c r="A156" s="221" t="s">
        <v>215</v>
      </c>
      <c r="B156" s="160">
        <v>2026</v>
      </c>
      <c r="C156" s="171">
        <v>348.35378803053231</v>
      </c>
      <c r="D156" s="172">
        <v>711.31809306064281</v>
      </c>
      <c r="E156" s="172">
        <v>25.133979229799678</v>
      </c>
      <c r="F156" s="172"/>
      <c r="G156" s="172"/>
      <c r="H156" s="223"/>
      <c r="I156" s="224">
        <v>175.59070668054051</v>
      </c>
      <c r="J156" s="225">
        <v>282.63478133149567</v>
      </c>
      <c r="K156" s="225">
        <v>68.546632029585368</v>
      </c>
      <c r="L156" s="225"/>
      <c r="M156" s="173"/>
      <c r="N156" s="226"/>
      <c r="O156" s="239">
        <v>523.94449471107282</v>
      </c>
      <c r="P156" s="240">
        <v>993.95287439213848</v>
      </c>
      <c r="Q156" s="240">
        <v>93.680611259385046</v>
      </c>
      <c r="R156" s="175"/>
      <c r="S156" s="175"/>
      <c r="T156" s="227"/>
      <c r="U156" s="220" t="s">
        <v>201</v>
      </c>
      <c r="V156" s="152"/>
      <c r="W156" s="152"/>
    </row>
    <row r="157" spans="1:23" ht="15" x14ac:dyDescent="0.25">
      <c r="A157" s="221" t="s">
        <v>216</v>
      </c>
      <c r="B157" s="160">
        <v>2027</v>
      </c>
      <c r="C157" s="171">
        <v>349.06869996775896</v>
      </c>
      <c r="D157" s="172">
        <v>712.77790148922168</v>
      </c>
      <c r="E157" s="172">
        <v>25.185560646160837</v>
      </c>
      <c r="F157" s="172"/>
      <c r="G157" s="172"/>
      <c r="H157" s="223"/>
      <c r="I157" s="224">
        <v>180.92880920706739</v>
      </c>
      <c r="J157" s="225">
        <v>291.22711214917916</v>
      </c>
      <c r="K157" s="225">
        <v>70.630506264955642</v>
      </c>
      <c r="L157" s="225"/>
      <c r="M157" s="173"/>
      <c r="N157" s="226"/>
      <c r="O157" s="239">
        <v>529.99750917482629</v>
      </c>
      <c r="P157" s="240">
        <v>1004.0050136384009</v>
      </c>
      <c r="Q157" s="240">
        <v>95.816066911116479</v>
      </c>
      <c r="R157" s="175"/>
      <c r="S157" s="175"/>
      <c r="T157" s="227"/>
      <c r="U157" s="220" t="s">
        <v>201</v>
      </c>
      <c r="V157" s="152"/>
      <c r="W157" s="152"/>
    </row>
    <row r="158" spans="1:23" ht="15" x14ac:dyDescent="0.25">
      <c r="A158" s="221" t="s">
        <v>217</v>
      </c>
      <c r="B158" s="160">
        <v>2028</v>
      </c>
      <c r="C158" s="171">
        <v>349.72031332613756</v>
      </c>
      <c r="D158" s="172">
        <v>714.1084579161095</v>
      </c>
      <c r="E158" s="172">
        <v>25.232575024009122</v>
      </c>
      <c r="F158" s="172"/>
      <c r="G158" s="172"/>
      <c r="H158" s="223"/>
      <c r="I158" s="224">
        <v>186.39238508920792</v>
      </c>
      <c r="J158" s="225">
        <v>300.02140772397991</v>
      </c>
      <c r="K158" s="225">
        <v>72.763362454435892</v>
      </c>
      <c r="L158" s="225"/>
      <c r="M158" s="173"/>
      <c r="N158" s="226"/>
      <c r="O158" s="239">
        <v>536.11269841534545</v>
      </c>
      <c r="P158" s="240">
        <v>1014.1298656400894</v>
      </c>
      <c r="Q158" s="240">
        <v>97.995937478445015</v>
      </c>
      <c r="R158" s="175"/>
      <c r="S158" s="175"/>
      <c r="T158" s="227"/>
      <c r="U158" s="220" t="s">
        <v>201</v>
      </c>
      <c r="V158" s="152"/>
      <c r="W158" s="152"/>
    </row>
    <row r="159" spans="1:23" ht="15.6" thickBot="1" x14ac:dyDescent="0.3">
      <c r="A159" s="228" t="s">
        <v>218</v>
      </c>
      <c r="B159" s="160">
        <v>2029</v>
      </c>
      <c r="C159" s="171">
        <v>350.31425619036446</v>
      </c>
      <c r="D159" s="172">
        <v>715.32125456160441</v>
      </c>
      <c r="E159" s="172">
        <v>25.275428433749735</v>
      </c>
      <c r="F159" s="172"/>
      <c r="G159" s="172"/>
      <c r="H159" s="223"/>
      <c r="I159" s="224">
        <v>191.97895657788396</v>
      </c>
      <c r="J159" s="225">
        <v>309.01367981482241</v>
      </c>
      <c r="K159" s="225">
        <v>74.944233340945573</v>
      </c>
      <c r="L159" s="225"/>
      <c r="M159" s="173"/>
      <c r="N159" s="226"/>
      <c r="O159" s="239">
        <v>542.2932127682484</v>
      </c>
      <c r="P159" s="240">
        <v>1024.3349343764269</v>
      </c>
      <c r="Q159" s="240">
        <v>100.21966177469531</v>
      </c>
      <c r="R159" s="175"/>
      <c r="S159" s="175"/>
      <c r="T159" s="227"/>
      <c r="U159" s="220" t="s">
        <v>201</v>
      </c>
      <c r="V159" s="152"/>
      <c r="W159" s="152"/>
    </row>
    <row r="160" spans="1:23" ht="15" x14ac:dyDescent="0.25">
      <c r="A160" s="178" t="s">
        <v>219</v>
      </c>
      <c r="B160" s="160">
        <v>2030</v>
      </c>
      <c r="C160" s="171">
        <v>350.8552930340586</v>
      </c>
      <c r="D160" s="172">
        <v>716.42602020261506</v>
      </c>
      <c r="E160" s="172">
        <v>25.314464635620386</v>
      </c>
      <c r="F160" s="172"/>
      <c r="G160" s="172"/>
      <c r="H160" s="223"/>
      <c r="I160" s="224">
        <v>197.68572812716204</v>
      </c>
      <c r="J160" s="225">
        <v>318.19942864760935</v>
      </c>
      <c r="K160" s="225">
        <v>77.172027606714792</v>
      </c>
      <c r="L160" s="225"/>
      <c r="M160" s="173"/>
      <c r="N160" s="226"/>
      <c r="O160" s="239">
        <v>548.54102116122067</v>
      </c>
      <c r="P160" s="240">
        <v>1034.6254488502245</v>
      </c>
      <c r="Q160" s="240">
        <v>102.48649224233517</v>
      </c>
      <c r="R160" s="175"/>
      <c r="S160" s="175"/>
      <c r="T160" s="227"/>
      <c r="U160" s="220" t="s">
        <v>201</v>
      </c>
      <c r="V160" s="152"/>
      <c r="W160" s="152"/>
    </row>
    <row r="161" spans="1:23" ht="15" x14ac:dyDescent="0.25">
      <c r="A161" s="179" t="s">
        <v>220</v>
      </c>
      <c r="B161" s="160">
        <v>2031</v>
      </c>
      <c r="C161" s="171">
        <v>351.34918273612215</v>
      </c>
      <c r="D161" s="172">
        <v>717.43451413357047</v>
      </c>
      <c r="E161" s="172">
        <v>25.350099136923379</v>
      </c>
      <c r="F161" s="172"/>
      <c r="G161" s="172"/>
      <c r="H161" s="223"/>
      <c r="I161" s="224">
        <v>203.51132047163992</v>
      </c>
      <c r="J161" s="225">
        <v>327.57643412548754</v>
      </c>
      <c r="K161" s="225">
        <v>79.446206817792316</v>
      </c>
      <c r="L161" s="225"/>
      <c r="M161" s="173"/>
      <c r="N161" s="226"/>
      <c r="O161" s="239">
        <v>554.86050320776212</v>
      </c>
      <c r="P161" s="240">
        <v>1045.0109482590581</v>
      </c>
      <c r="Q161" s="240">
        <v>104.79630595471569</v>
      </c>
      <c r="R161" s="175"/>
      <c r="S161" s="175"/>
      <c r="T161" s="227"/>
      <c r="U161" s="220" t="s">
        <v>201</v>
      </c>
      <c r="V161" s="152"/>
      <c r="W161" s="152"/>
    </row>
    <row r="162" spans="1:23" ht="15.6" thickBot="1" x14ac:dyDescent="0.3">
      <c r="A162" s="180" t="s">
        <v>221</v>
      </c>
      <c r="B162" s="160">
        <v>2032</v>
      </c>
      <c r="C162" s="171">
        <v>351.80374356132745</v>
      </c>
      <c r="D162" s="172">
        <v>718.3627007945887</v>
      </c>
      <c r="E162" s="172">
        <v>25.382896031149745</v>
      </c>
      <c r="F162" s="172"/>
      <c r="G162" s="172"/>
      <c r="H162" s="223"/>
      <c r="I162" s="224">
        <v>209.45544530699476</v>
      </c>
      <c r="J162" s="225">
        <v>337.14423218728444</v>
      </c>
      <c r="K162" s="225">
        <v>81.76665842670505</v>
      </c>
      <c r="L162" s="225"/>
      <c r="M162" s="173"/>
      <c r="N162" s="226"/>
      <c r="O162" s="239">
        <v>561.25918886832221</v>
      </c>
      <c r="P162" s="240">
        <v>1055.5069329818732</v>
      </c>
      <c r="Q162" s="240">
        <v>107.14955445785479</v>
      </c>
      <c r="R162" s="175"/>
      <c r="S162" s="175"/>
      <c r="T162" s="227"/>
      <c r="U162" s="220" t="s">
        <v>201</v>
      </c>
      <c r="V162" s="152"/>
      <c r="W162" s="152"/>
    </row>
    <row r="163" spans="1:23" ht="15" x14ac:dyDescent="0.25">
      <c r="B163" s="160">
        <v>2033</v>
      </c>
      <c r="C163" s="171">
        <v>352.23015968654283</v>
      </c>
      <c r="D163" s="172">
        <v>719.23341762173561</v>
      </c>
      <c r="E163" s="172">
        <v>25.413662264796891</v>
      </c>
      <c r="F163" s="172"/>
      <c r="G163" s="172"/>
      <c r="H163" s="223"/>
      <c r="I163" s="224">
        <v>215.51886669649937</v>
      </c>
      <c r="J163" s="225">
        <v>346.9040526865619</v>
      </c>
      <c r="K163" s="225">
        <v>84.133680706436849</v>
      </c>
      <c r="L163" s="225"/>
      <c r="M163" s="173"/>
      <c r="N163" s="226"/>
      <c r="O163" s="239">
        <v>567.74902638304218</v>
      </c>
      <c r="P163" s="240">
        <v>1066.1374703082975</v>
      </c>
      <c r="Q163" s="240">
        <v>109.54734297123375</v>
      </c>
      <c r="R163" s="175"/>
      <c r="S163" s="175"/>
      <c r="T163" s="227"/>
      <c r="U163" s="220" t="s">
        <v>201</v>
      </c>
      <c r="V163" s="152"/>
      <c r="W163" s="152"/>
    </row>
    <row r="164" spans="1:23" ht="15" x14ac:dyDescent="0.25">
      <c r="B164" s="160">
        <v>2034</v>
      </c>
      <c r="C164" s="171">
        <v>352.64124168587432</v>
      </c>
      <c r="D164" s="172">
        <v>720.07282305926287</v>
      </c>
      <c r="E164" s="172">
        <v>25.443322130106111</v>
      </c>
      <c r="F164" s="172"/>
      <c r="G164" s="172"/>
      <c r="H164" s="223"/>
      <c r="I164" s="224">
        <v>221.70321652100185</v>
      </c>
      <c r="J164" s="225">
        <v>356.85852233572041</v>
      </c>
      <c r="K164" s="225">
        <v>86.547910706283332</v>
      </c>
      <c r="L164" s="225"/>
      <c r="M164" s="173"/>
      <c r="N164" s="226"/>
      <c r="O164" s="239">
        <v>574.3444582068762</v>
      </c>
      <c r="P164" s="240">
        <v>1076.9313453949833</v>
      </c>
      <c r="Q164" s="240">
        <v>111.99123283638944</v>
      </c>
      <c r="R164" s="175"/>
      <c r="S164" s="175"/>
      <c r="T164" s="227"/>
      <c r="U164" s="220" t="s">
        <v>201</v>
      </c>
      <c r="V164" s="152"/>
      <c r="W164" s="152"/>
    </row>
    <row r="165" spans="1:23" ht="15" x14ac:dyDescent="0.25">
      <c r="B165" s="160">
        <v>2035</v>
      </c>
      <c r="C165" s="171">
        <v>353.04689115244395</v>
      </c>
      <c r="D165" s="172">
        <v>720.90113558212272</v>
      </c>
      <c r="E165" s="172">
        <v>25.472590034224453</v>
      </c>
      <c r="F165" s="172"/>
      <c r="G165" s="172"/>
      <c r="H165" s="223"/>
      <c r="I165" s="224">
        <v>228.00919550803559</v>
      </c>
      <c r="J165" s="225">
        <v>367.00876904168013</v>
      </c>
      <c r="K165" s="225">
        <v>89.009621974391123</v>
      </c>
      <c r="L165" s="225"/>
      <c r="M165" s="173"/>
      <c r="N165" s="226"/>
      <c r="O165" s="239">
        <v>581.05608666047954</v>
      </c>
      <c r="P165" s="240">
        <v>1087.909904623803</v>
      </c>
      <c r="Q165" s="240">
        <v>114.48221200861558</v>
      </c>
      <c r="R165" s="175"/>
      <c r="S165" s="175"/>
      <c r="T165" s="227"/>
      <c r="U165" s="220" t="s">
        <v>201</v>
      </c>
      <c r="V165" s="152"/>
      <c r="W165" s="152"/>
    </row>
    <row r="166" spans="1:23" ht="15" x14ac:dyDescent="0.25">
      <c r="B166" s="160">
        <v>2036</v>
      </c>
      <c r="C166" s="171">
        <v>353.45373044149977</v>
      </c>
      <c r="D166" s="172">
        <v>721.73187765301975</v>
      </c>
      <c r="E166" s="172">
        <v>25.50194378490076</v>
      </c>
      <c r="F166" s="172"/>
      <c r="G166" s="172"/>
      <c r="H166" s="223"/>
      <c r="I166" s="224">
        <v>234.43692881287487</v>
      </c>
      <c r="J166" s="225">
        <v>377.35499425720718</v>
      </c>
      <c r="K166" s="225">
        <v>91.518863368542654</v>
      </c>
      <c r="L166" s="225"/>
      <c r="M166" s="173"/>
      <c r="N166" s="226"/>
      <c r="O166" s="239">
        <v>587.89065925437467</v>
      </c>
      <c r="P166" s="240">
        <v>1099.0868719102268</v>
      </c>
      <c r="Q166" s="240">
        <v>117.02080715344341</v>
      </c>
      <c r="R166" s="175"/>
      <c r="S166" s="175"/>
      <c r="T166" s="227"/>
      <c r="U166" s="220" t="s">
        <v>201</v>
      </c>
      <c r="V166" s="152"/>
      <c r="W166" s="152"/>
    </row>
    <row r="167" spans="1:23" ht="15" x14ac:dyDescent="0.25">
      <c r="B167" s="160">
        <v>2037</v>
      </c>
      <c r="C167" s="171">
        <v>353.862925930968</v>
      </c>
      <c r="D167" s="172">
        <v>722.56743094756882</v>
      </c>
      <c r="E167" s="172">
        <v>25.531467537150931</v>
      </c>
      <c r="F167" s="172"/>
      <c r="G167" s="172"/>
      <c r="H167" s="223"/>
      <c r="I167" s="224">
        <v>240.9837818864824</v>
      </c>
      <c r="J167" s="225">
        <v>387.89295735245764</v>
      </c>
      <c r="K167" s="225">
        <v>94.074606420507166</v>
      </c>
      <c r="L167" s="225"/>
      <c r="M167" s="173"/>
      <c r="N167" s="226"/>
      <c r="O167" s="239">
        <v>594.84670781745035</v>
      </c>
      <c r="P167" s="240">
        <v>1110.4603883000264</v>
      </c>
      <c r="Q167" s="240">
        <v>119.6060739576581</v>
      </c>
      <c r="R167" s="175"/>
      <c r="S167" s="175"/>
      <c r="T167" s="227"/>
      <c r="U167" s="220" t="s">
        <v>201</v>
      </c>
      <c r="V167" s="152"/>
      <c r="W167" s="152"/>
    </row>
    <row r="168" spans="1:23" ht="15" x14ac:dyDescent="0.25">
      <c r="B168" s="160">
        <v>2038</v>
      </c>
      <c r="C168" s="171">
        <v>354.27194114511184</v>
      </c>
      <c r="D168" s="172">
        <v>723.40261613043265</v>
      </c>
      <c r="E168" s="172">
        <v>25.560978282405301</v>
      </c>
      <c r="F168" s="172"/>
      <c r="G168" s="172"/>
      <c r="H168" s="223"/>
      <c r="I168" s="224">
        <v>247.64401697209343</v>
      </c>
      <c r="J168" s="225">
        <v>398.61342270409369</v>
      </c>
      <c r="K168" s="225">
        <v>96.674611240093142</v>
      </c>
      <c r="L168" s="225"/>
      <c r="M168" s="173"/>
      <c r="N168" s="226"/>
      <c r="O168" s="239">
        <v>601.91595811720526</v>
      </c>
      <c r="P168" s="240">
        <v>1122.0160388345264</v>
      </c>
      <c r="Q168" s="240">
        <v>122.23558952249844</v>
      </c>
      <c r="R168" s="175"/>
      <c r="S168" s="175"/>
      <c r="T168" s="227"/>
      <c r="U168" s="220" t="s">
        <v>201</v>
      </c>
      <c r="V168" s="152"/>
      <c r="W168" s="152"/>
    </row>
    <row r="169" spans="1:23" ht="15" x14ac:dyDescent="0.25">
      <c r="B169" s="160">
        <v>2039</v>
      </c>
      <c r="C169" s="171">
        <v>354.67497893132173</v>
      </c>
      <c r="D169" s="172">
        <v>724.2255957545068</v>
      </c>
      <c r="E169" s="172">
        <v>25.590057751885723</v>
      </c>
      <c r="F169" s="172"/>
      <c r="G169" s="172"/>
      <c r="H169" s="223"/>
      <c r="I169" s="224">
        <v>254.40934387028975</v>
      </c>
      <c r="J169" s="225">
        <v>409.50304621922993</v>
      </c>
      <c r="K169" s="225">
        <v>99.315641521349562</v>
      </c>
      <c r="L169" s="225"/>
      <c r="M169" s="173"/>
      <c r="N169" s="226"/>
      <c r="O169" s="239">
        <v>609.08432280161151</v>
      </c>
      <c r="P169" s="240">
        <v>1133.7286419737368</v>
      </c>
      <c r="Q169" s="240">
        <v>124.90569927323529</v>
      </c>
      <c r="R169" s="175"/>
      <c r="S169" s="175"/>
      <c r="T169" s="227"/>
      <c r="U169" s="220" t="s">
        <v>201</v>
      </c>
      <c r="V169" s="152"/>
      <c r="W169" s="152"/>
    </row>
    <row r="170" spans="1:23" ht="15" x14ac:dyDescent="0.25">
      <c r="B170" s="160">
        <v>2040</v>
      </c>
      <c r="C170" s="171">
        <v>355.06763649126538</v>
      </c>
      <c r="D170" s="172">
        <v>725.02737956269812</v>
      </c>
      <c r="E170" s="172">
        <v>25.618388280489544</v>
      </c>
      <c r="F170" s="172"/>
      <c r="G170" s="172"/>
      <c r="H170" s="223"/>
      <c r="I170" s="224">
        <v>261.27212978983465</v>
      </c>
      <c r="J170" s="225">
        <v>420.54954198409041</v>
      </c>
      <c r="K170" s="225">
        <v>101.99471759557895</v>
      </c>
      <c r="L170" s="225"/>
      <c r="M170" s="173"/>
      <c r="N170" s="226"/>
      <c r="O170" s="239">
        <v>616.33976628110008</v>
      </c>
      <c r="P170" s="240">
        <v>1145.5769215467885</v>
      </c>
      <c r="Q170" s="240">
        <v>127.61310587606849</v>
      </c>
      <c r="R170" s="175"/>
      <c r="S170" s="175"/>
      <c r="T170" s="227"/>
      <c r="U170" s="220" t="s">
        <v>201</v>
      </c>
      <c r="V170" s="152"/>
      <c r="W170" s="152"/>
    </row>
    <row r="171" spans="1:23" ht="15" x14ac:dyDescent="0.25">
      <c r="B171" s="160">
        <v>2041</v>
      </c>
      <c r="C171" s="171">
        <v>355.45023830656794</v>
      </c>
      <c r="D171" s="172">
        <v>725.80863012753684</v>
      </c>
      <c r="E171" s="172">
        <v>25.645993279802067</v>
      </c>
      <c r="F171" s="172"/>
      <c r="G171" s="172"/>
      <c r="H171" s="223"/>
      <c r="I171" s="224">
        <v>268.22768036026099</v>
      </c>
      <c r="J171" s="225">
        <v>431.74535383357073</v>
      </c>
      <c r="K171" s="225">
        <v>104.71000688695138</v>
      </c>
      <c r="L171" s="225"/>
      <c r="M171" s="173"/>
      <c r="N171" s="226"/>
      <c r="O171" s="239">
        <v>623.67791866682887</v>
      </c>
      <c r="P171" s="240">
        <v>1157.5539839611076</v>
      </c>
      <c r="Q171" s="240">
        <v>130.35600016675343</v>
      </c>
      <c r="R171" s="175"/>
      <c r="S171" s="175"/>
      <c r="T171" s="227"/>
      <c r="U171" s="220" t="s">
        <v>201</v>
      </c>
      <c r="V171" s="152"/>
      <c r="W171" s="152"/>
    </row>
    <row r="172" spans="1:23" ht="15" x14ac:dyDescent="0.25">
      <c r="B172" s="160">
        <v>2042</v>
      </c>
      <c r="C172" s="171">
        <v>355.82504989187498</v>
      </c>
      <c r="D172" s="172">
        <v>726.57397349763471</v>
      </c>
      <c r="E172" s="172">
        <v>25.673036208353114</v>
      </c>
      <c r="F172" s="172"/>
      <c r="G172" s="172"/>
      <c r="H172" s="223"/>
      <c r="I172" s="224">
        <v>275.27335612382217</v>
      </c>
      <c r="J172" s="225">
        <v>443.08623323665705</v>
      </c>
      <c r="K172" s="225">
        <v>107.46047901098727</v>
      </c>
      <c r="L172" s="225"/>
      <c r="M172" s="173"/>
      <c r="N172" s="226"/>
      <c r="O172" s="239">
        <v>631.09840601569715</v>
      </c>
      <c r="P172" s="240">
        <v>1169.6602067342917</v>
      </c>
      <c r="Q172" s="240">
        <v>133.13351521934038</v>
      </c>
      <c r="R172" s="175"/>
      <c r="S172" s="175"/>
      <c r="T172" s="227"/>
      <c r="U172" s="220" t="s">
        <v>201</v>
      </c>
      <c r="V172" s="152"/>
      <c r="W172" s="152"/>
    </row>
    <row r="173" spans="1:23" ht="15" x14ac:dyDescent="0.25">
      <c r="B173" s="160">
        <v>2043</v>
      </c>
      <c r="C173" s="171">
        <v>356.19132189065743</v>
      </c>
      <c r="D173" s="172">
        <v>727.32187953071787</v>
      </c>
      <c r="E173" s="172">
        <v>25.699462999523956</v>
      </c>
      <c r="F173" s="172"/>
      <c r="G173" s="172"/>
      <c r="H173" s="223"/>
      <c r="I173" s="224">
        <v>282.40534645960662</v>
      </c>
      <c r="J173" s="225">
        <v>454.56604653156063</v>
      </c>
      <c r="K173" s="225">
        <v>110.24464638765262</v>
      </c>
      <c r="L173" s="225"/>
      <c r="M173" s="173"/>
      <c r="N173" s="226"/>
      <c r="O173" s="239">
        <v>638.59666835026405</v>
      </c>
      <c r="P173" s="240">
        <v>1181.8879260622784</v>
      </c>
      <c r="Q173" s="240">
        <v>135.94410938717658</v>
      </c>
      <c r="R173" s="175"/>
      <c r="S173" s="175"/>
      <c r="T173" s="227"/>
      <c r="U173" s="220" t="s">
        <v>201</v>
      </c>
      <c r="V173" s="152"/>
      <c r="W173" s="152"/>
    </row>
    <row r="174" spans="1:23" ht="15" x14ac:dyDescent="0.25">
      <c r="B174" s="160">
        <v>2044</v>
      </c>
      <c r="C174" s="171">
        <v>356.54831784280958</v>
      </c>
      <c r="D174" s="172">
        <v>728.05084441825636</v>
      </c>
      <c r="E174" s="172">
        <v>25.725220517182208</v>
      </c>
      <c r="F174" s="172"/>
      <c r="G174" s="172"/>
      <c r="H174" s="223"/>
      <c r="I174" s="224">
        <v>289.62045430195894</v>
      </c>
      <c r="J174" s="225">
        <v>466.17964764893901</v>
      </c>
      <c r="K174" s="225">
        <v>113.06126095497875</v>
      </c>
      <c r="L174" s="225"/>
      <c r="M174" s="173"/>
      <c r="N174" s="226"/>
      <c r="O174" s="239">
        <v>646.16877214476858</v>
      </c>
      <c r="P174" s="240">
        <v>1194.2304920671954</v>
      </c>
      <c r="Q174" s="240">
        <v>138.78648147216097</v>
      </c>
      <c r="R174" s="175"/>
      <c r="S174" s="175"/>
      <c r="T174" s="227"/>
      <c r="U174" s="220" t="s">
        <v>201</v>
      </c>
      <c r="V174" s="152"/>
      <c r="W174" s="152"/>
    </row>
    <row r="175" spans="1:23" ht="15" x14ac:dyDescent="0.25">
      <c r="B175" s="160">
        <v>2045</v>
      </c>
      <c r="C175" s="171">
        <v>356.89528283508145</v>
      </c>
      <c r="D175" s="172">
        <v>728.75932667147617</v>
      </c>
      <c r="E175" s="172">
        <v>25.75025429378768</v>
      </c>
      <c r="F175" s="172"/>
      <c r="G175" s="172"/>
      <c r="H175" s="223"/>
      <c r="I175" s="224">
        <v>296.91522868302849</v>
      </c>
      <c r="J175" s="225">
        <v>477.92148183272224</v>
      </c>
      <c r="K175" s="225">
        <v>115.90897553333485</v>
      </c>
      <c r="L175" s="225"/>
      <c r="M175" s="173"/>
      <c r="N175" s="226"/>
      <c r="O175" s="239">
        <v>653.81051151810993</v>
      </c>
      <c r="P175" s="240">
        <v>1206.6808085041985</v>
      </c>
      <c r="Q175" s="240">
        <v>141.65922982712254</v>
      </c>
      <c r="R175" s="175"/>
      <c r="S175" s="175"/>
      <c r="T175" s="227"/>
      <c r="U175" s="220" t="s">
        <v>201</v>
      </c>
      <c r="V175" s="152"/>
      <c r="W175" s="152"/>
    </row>
    <row r="176" spans="1:23" ht="15" x14ac:dyDescent="0.25">
      <c r="B176" s="160">
        <v>2046</v>
      </c>
      <c r="C176" s="171">
        <v>357.23180376183416</v>
      </c>
      <c r="D176" s="172">
        <v>729.44648275278689</v>
      </c>
      <c r="E176" s="172">
        <v>25.774534523468017</v>
      </c>
      <c r="F176" s="172"/>
      <c r="G176" s="172"/>
      <c r="H176" s="223"/>
      <c r="I176" s="224">
        <v>304.28526484305735</v>
      </c>
      <c r="J176" s="225">
        <v>489.78445908176707</v>
      </c>
      <c r="K176" s="225">
        <v>118.78607060434764</v>
      </c>
      <c r="L176" s="225"/>
      <c r="M176" s="173"/>
      <c r="N176" s="226"/>
      <c r="O176" s="239">
        <v>661.51706860489151</v>
      </c>
      <c r="P176" s="240">
        <v>1219.230941834554</v>
      </c>
      <c r="Q176" s="240">
        <v>144.56060512781565</v>
      </c>
      <c r="R176" s="175"/>
      <c r="S176" s="175"/>
      <c r="T176" s="227"/>
      <c r="U176" s="220" t="s">
        <v>201</v>
      </c>
      <c r="V176" s="152"/>
      <c r="W176" s="152"/>
    </row>
    <row r="177" spans="1:23" ht="15" x14ac:dyDescent="0.25">
      <c r="B177" s="160">
        <v>2047</v>
      </c>
      <c r="C177" s="171">
        <v>357.55731800879505</v>
      </c>
      <c r="D177" s="172">
        <v>730.11116383669685</v>
      </c>
      <c r="E177" s="172">
        <v>25.798020613194137</v>
      </c>
      <c r="F177" s="172"/>
      <c r="G177" s="172"/>
      <c r="H177" s="223"/>
      <c r="I177" s="224">
        <v>311.72594143823443</v>
      </c>
      <c r="J177" s="225">
        <v>501.76114077633031</v>
      </c>
      <c r="K177" s="225">
        <v>121.69074210013856</v>
      </c>
      <c r="L177" s="225"/>
      <c r="M177" s="173"/>
      <c r="N177" s="226"/>
      <c r="O177" s="239">
        <v>669.28325944702942</v>
      </c>
      <c r="P177" s="240">
        <v>1231.8723046130272</v>
      </c>
      <c r="Q177" s="240">
        <v>147.4887627133327</v>
      </c>
      <c r="R177" s="175"/>
      <c r="S177" s="175"/>
      <c r="T177" s="227"/>
      <c r="U177" s="220" t="s">
        <v>201</v>
      </c>
      <c r="V177" s="152"/>
      <c r="W177" s="152"/>
    </row>
    <row r="178" spans="1:23" ht="15" x14ac:dyDescent="0.25">
      <c r="B178" s="160">
        <v>2048</v>
      </c>
      <c r="C178" s="171">
        <v>357.87041825802947</v>
      </c>
      <c r="D178" s="172">
        <v>730.75049626216423</v>
      </c>
      <c r="E178" s="172">
        <v>25.820611023953258</v>
      </c>
      <c r="F178" s="172"/>
      <c r="G178" s="172"/>
      <c r="H178" s="223"/>
      <c r="I178" s="224">
        <v>319.23327249366042</v>
      </c>
      <c r="J178" s="225">
        <v>513.84511100086957</v>
      </c>
      <c r="K178" s="225">
        <v>124.62143398645121</v>
      </c>
      <c r="L178" s="225"/>
      <c r="M178" s="173"/>
      <c r="N178" s="226"/>
      <c r="O178" s="239">
        <v>677.1036907516899</v>
      </c>
      <c r="P178" s="240">
        <v>1244.5956072630338</v>
      </c>
      <c r="Q178" s="240">
        <v>150.44204501040446</v>
      </c>
      <c r="R178" s="175"/>
      <c r="S178" s="175"/>
      <c r="T178" s="227"/>
      <c r="U178" s="220" t="s">
        <v>201</v>
      </c>
      <c r="V178" s="152"/>
      <c r="W178" s="152"/>
    </row>
    <row r="179" spans="1:23" ht="15" x14ac:dyDescent="0.25">
      <c r="B179" s="160">
        <v>2049</v>
      </c>
      <c r="C179" s="171">
        <v>358.16929621407098</v>
      </c>
      <c r="D179" s="172">
        <v>731.36078759544114</v>
      </c>
      <c r="E179" s="172">
        <v>25.842175285911942</v>
      </c>
      <c r="F179" s="172"/>
      <c r="G179" s="172"/>
      <c r="H179" s="223"/>
      <c r="I179" s="224">
        <v>326.80339180861438</v>
      </c>
      <c r="J179" s="225">
        <v>526.03014663107524</v>
      </c>
      <c r="K179" s="225">
        <v>127.57663698615367</v>
      </c>
      <c r="L179" s="225"/>
      <c r="M179" s="173"/>
      <c r="N179" s="226"/>
      <c r="O179" s="239">
        <v>684.97268802268536</v>
      </c>
      <c r="P179" s="240">
        <v>1257.3909342265165</v>
      </c>
      <c r="Q179" s="240">
        <v>153.41881227206562</v>
      </c>
      <c r="R179" s="175"/>
      <c r="S179" s="175"/>
      <c r="T179" s="227"/>
      <c r="U179" s="220" t="s">
        <v>201</v>
      </c>
      <c r="V179" s="152"/>
      <c r="W179" s="152"/>
    </row>
    <row r="180" spans="1:23" ht="15" x14ac:dyDescent="0.25">
      <c r="B180" s="160">
        <v>2050</v>
      </c>
      <c r="C180" s="171">
        <v>358.45245904455112</v>
      </c>
      <c r="D180" s="172">
        <v>731.93898956000589</v>
      </c>
      <c r="E180" s="172">
        <v>25.862605690128806</v>
      </c>
      <c r="F180" s="172"/>
      <c r="G180" s="172"/>
      <c r="H180" s="223"/>
      <c r="I180" s="224">
        <v>334.43238056619123</v>
      </c>
      <c r="J180" s="225">
        <v>538.30993985043415</v>
      </c>
      <c r="K180" s="225">
        <v>130.55482128194828</v>
      </c>
      <c r="L180" s="225"/>
      <c r="M180" s="173"/>
      <c r="N180" s="226"/>
      <c r="O180" s="239">
        <v>692.88483961074235</v>
      </c>
      <c r="P180" s="240">
        <v>1270.24892941044</v>
      </c>
      <c r="Q180" s="240">
        <v>156.4174269720771</v>
      </c>
      <c r="R180" s="175"/>
      <c r="S180" s="175"/>
      <c r="T180" s="227"/>
      <c r="U180" s="220" t="s">
        <v>201</v>
      </c>
      <c r="V180" s="152"/>
      <c r="W180" s="152"/>
    </row>
    <row r="181" spans="1:23" ht="15" x14ac:dyDescent="0.25">
      <c r="B181" s="160">
        <v>2051</v>
      </c>
      <c r="C181" s="171">
        <v>358.71921959180713</v>
      </c>
      <c r="D181" s="172">
        <v>732.48369902003708</v>
      </c>
      <c r="E181" s="172">
        <v>25.881852657678575</v>
      </c>
      <c r="F181" s="172"/>
      <c r="G181" s="172"/>
      <c r="H181" s="223"/>
      <c r="I181" s="224">
        <v>342.11595701811206</v>
      </c>
      <c r="J181" s="225">
        <v>550.67759865986898</v>
      </c>
      <c r="K181" s="225">
        <v>133.55431537635511</v>
      </c>
      <c r="L181" s="225"/>
      <c r="M181" s="173"/>
      <c r="N181" s="226"/>
      <c r="O181" s="239">
        <v>700.83517660991924</v>
      </c>
      <c r="P181" s="240">
        <v>1283.1612976799061</v>
      </c>
      <c r="Q181" s="240">
        <v>159.43616803403367</v>
      </c>
      <c r="R181" s="175"/>
      <c r="S181" s="175"/>
      <c r="T181" s="227"/>
      <c r="U181" s="220" t="s">
        <v>201</v>
      </c>
      <c r="V181" s="152"/>
      <c r="W181" s="152"/>
    </row>
    <row r="182" spans="1:23" ht="15" x14ac:dyDescent="0.25">
      <c r="B182" s="160">
        <v>2052</v>
      </c>
      <c r="C182" s="171">
        <v>358.96918142036054</v>
      </c>
      <c r="D182" s="172">
        <v>732.99410647743775</v>
      </c>
      <c r="E182" s="172">
        <v>25.899887585453072</v>
      </c>
      <c r="F182" s="172"/>
      <c r="G182" s="172"/>
      <c r="H182" s="223"/>
      <c r="I182" s="224">
        <v>349.84963656841347</v>
      </c>
      <c r="J182" s="225">
        <v>563.12590455207112</v>
      </c>
      <c r="K182" s="225">
        <v>136.57336858475585</v>
      </c>
      <c r="L182" s="225"/>
      <c r="M182" s="173"/>
      <c r="N182" s="226"/>
      <c r="O182" s="239">
        <v>708.81881798877407</v>
      </c>
      <c r="P182" s="240">
        <v>1296.120011029509</v>
      </c>
      <c r="Q182" s="240">
        <v>162.47325617020891</v>
      </c>
      <c r="R182" s="175"/>
      <c r="S182" s="175"/>
      <c r="T182" s="227"/>
      <c r="U182" s="220" t="s">
        <v>201</v>
      </c>
      <c r="V182" s="152"/>
      <c r="W182" s="152"/>
    </row>
    <row r="183" spans="1:23" ht="15" x14ac:dyDescent="0.25">
      <c r="B183" s="160">
        <v>2053</v>
      </c>
      <c r="C183" s="171">
        <v>359.20181056742251</v>
      </c>
      <c r="D183" s="172">
        <v>733.46912161137391</v>
      </c>
      <c r="E183" s="172">
        <v>25.916671947648634</v>
      </c>
      <c r="F183" s="172"/>
      <c r="G183" s="172"/>
      <c r="H183" s="223"/>
      <c r="I183" s="224">
        <v>357.62939549047906</v>
      </c>
      <c r="J183" s="225">
        <v>575.64838084547887</v>
      </c>
      <c r="K183" s="225">
        <v>139.61041013547941</v>
      </c>
      <c r="L183" s="225"/>
      <c r="M183" s="173"/>
      <c r="N183" s="226"/>
      <c r="O183" s="239">
        <v>716.83120605790157</v>
      </c>
      <c r="P183" s="240">
        <v>1309.1175024568529</v>
      </c>
      <c r="Q183" s="240">
        <v>165.52708208312805</v>
      </c>
      <c r="R183" s="175"/>
      <c r="S183" s="175"/>
      <c r="T183" s="227"/>
      <c r="U183" s="220" t="s">
        <v>201</v>
      </c>
      <c r="V183" s="152"/>
      <c r="W183" s="152"/>
    </row>
    <row r="184" spans="1:23" ht="15" x14ac:dyDescent="0.25">
      <c r="B184" s="160">
        <v>2054</v>
      </c>
      <c r="C184" s="171">
        <v>359.41646633824018</v>
      </c>
      <c r="D184" s="172">
        <v>733.9074361605733</v>
      </c>
      <c r="E184" s="172">
        <v>25.932159517672755</v>
      </c>
      <c r="F184" s="172"/>
      <c r="G184" s="172"/>
      <c r="H184" s="223"/>
      <c r="I184" s="224">
        <v>365.4510673405934</v>
      </c>
      <c r="J184" s="225">
        <v>588.23832113785284</v>
      </c>
      <c r="K184" s="225">
        <v>142.66381354333396</v>
      </c>
      <c r="L184" s="225"/>
      <c r="M184" s="173"/>
      <c r="N184" s="226"/>
      <c r="O184" s="239">
        <v>724.86753367883352</v>
      </c>
      <c r="P184" s="240">
        <v>1322.1457572984261</v>
      </c>
      <c r="Q184" s="240">
        <v>168.5959730610067</v>
      </c>
      <c r="R184" s="175"/>
      <c r="S184" s="175"/>
      <c r="T184" s="227"/>
      <c r="U184" s="220" t="s">
        <v>201</v>
      </c>
      <c r="V184" s="152"/>
      <c r="W184" s="152"/>
    </row>
    <row r="185" spans="1:23" ht="15" x14ac:dyDescent="0.25">
      <c r="B185" s="160">
        <v>2055</v>
      </c>
      <c r="C185" s="171">
        <v>359.61271049562276</v>
      </c>
      <c r="D185" s="172">
        <v>734.30815527028312</v>
      </c>
      <c r="E185" s="172">
        <v>25.946318676393286</v>
      </c>
      <c r="F185" s="172"/>
      <c r="G185" s="172"/>
      <c r="H185" s="223"/>
      <c r="I185" s="224">
        <v>373.31036463997606</v>
      </c>
      <c r="J185" s="225">
        <v>600.88882420617051</v>
      </c>
      <c r="K185" s="225">
        <v>145.73190507378172</v>
      </c>
      <c r="L185" s="225"/>
      <c r="M185" s="173"/>
      <c r="N185" s="226"/>
      <c r="O185" s="239">
        <v>732.92307513559876</v>
      </c>
      <c r="P185" s="240">
        <v>1335.1969794764536</v>
      </c>
      <c r="Q185" s="240">
        <v>171.67822375017499</v>
      </c>
      <c r="R185" s="175"/>
      <c r="S185" s="175"/>
      <c r="T185" s="227"/>
      <c r="U185" s="220" t="s">
        <v>201</v>
      </c>
      <c r="V185" s="152"/>
      <c r="W185" s="152"/>
    </row>
    <row r="186" spans="1:23" ht="15" x14ac:dyDescent="0.25">
      <c r="B186" s="160">
        <v>2056</v>
      </c>
      <c r="C186" s="171">
        <v>359.79038996933065</v>
      </c>
      <c r="D186" s="172">
        <v>734.67096638001283</v>
      </c>
      <c r="E186" s="172">
        <v>25.959138379681093</v>
      </c>
      <c r="F186" s="172"/>
      <c r="G186" s="172"/>
      <c r="H186" s="223"/>
      <c r="I186" s="224">
        <v>381.20274468549837</v>
      </c>
      <c r="J186" s="225">
        <v>613.59257801251283</v>
      </c>
      <c r="K186" s="225">
        <v>148.81291135848397</v>
      </c>
      <c r="L186" s="225"/>
      <c r="M186" s="173"/>
      <c r="N186" s="226"/>
      <c r="O186" s="239">
        <v>740.99313465482896</v>
      </c>
      <c r="P186" s="240">
        <v>1348.2635443925255</v>
      </c>
      <c r="Q186" s="240">
        <v>174.77204973816507</v>
      </c>
      <c r="R186" s="175"/>
      <c r="S186" s="175"/>
      <c r="T186" s="227"/>
      <c r="U186" s="220" t="s">
        <v>201</v>
      </c>
      <c r="V186" s="152"/>
      <c r="W186" s="152"/>
    </row>
    <row r="187" spans="1:23" ht="15" x14ac:dyDescent="0.25">
      <c r="B187" s="160">
        <v>2057</v>
      </c>
      <c r="C187" s="171">
        <v>359.94937655592588</v>
      </c>
      <c r="D187" s="172">
        <v>734.99560770582855</v>
      </c>
      <c r="E187" s="172">
        <v>25.970609377564866</v>
      </c>
      <c r="F187" s="172"/>
      <c r="G187" s="172"/>
      <c r="H187" s="223"/>
      <c r="I187" s="224">
        <v>389.12323188275872</v>
      </c>
      <c r="J187" s="225">
        <v>626.34157372735649</v>
      </c>
      <c r="K187" s="225">
        <v>151.90489003816097</v>
      </c>
      <c r="L187" s="225"/>
      <c r="M187" s="173"/>
      <c r="N187" s="226"/>
      <c r="O187" s="239">
        <v>749.0726084386846</v>
      </c>
      <c r="P187" s="240">
        <v>1361.3371814331849</v>
      </c>
      <c r="Q187" s="240">
        <v>177.87549941572584</v>
      </c>
      <c r="R187" s="175"/>
      <c r="S187" s="175"/>
      <c r="T187" s="227"/>
      <c r="U187" s="220" t="s">
        <v>201</v>
      </c>
      <c r="V187" s="152"/>
      <c r="W187" s="152"/>
    </row>
    <row r="188" spans="1:23" ht="15" x14ac:dyDescent="0.25">
      <c r="A188" s="160"/>
      <c r="B188" s="160">
        <v>2058</v>
      </c>
      <c r="C188" s="171">
        <v>360.0899464198032</v>
      </c>
      <c r="D188" s="172">
        <v>735.28264315929744</v>
      </c>
      <c r="E188" s="172">
        <v>25.980751595506579</v>
      </c>
      <c r="F188" s="172"/>
      <c r="G188" s="172"/>
      <c r="H188" s="223"/>
      <c r="I188" s="224">
        <v>397.0670937302819</v>
      </c>
      <c r="J188" s="225">
        <v>639.1281938090624</v>
      </c>
      <c r="K188" s="225">
        <v>155.00599365150146</v>
      </c>
      <c r="L188" s="225"/>
      <c r="M188" s="173"/>
      <c r="N188" s="226"/>
      <c r="O188" s="239">
        <v>757.15704015008509</v>
      </c>
      <c r="P188" s="240">
        <v>1374.4108369683599</v>
      </c>
      <c r="Q188" s="240">
        <v>180.98674524700803</v>
      </c>
      <c r="R188" s="175"/>
      <c r="S188" s="175"/>
      <c r="T188" s="227"/>
      <c r="U188" s="220" t="s">
        <v>201</v>
      </c>
    </row>
    <row r="189" spans="1:23" ht="15" x14ac:dyDescent="0.25">
      <c r="A189" s="160"/>
      <c r="B189" s="160">
        <v>2059</v>
      </c>
      <c r="C189" s="171">
        <v>360.21233031049684</v>
      </c>
      <c r="D189" s="172">
        <v>735.53254391749442</v>
      </c>
      <c r="E189" s="172">
        <v>25.989581682253011</v>
      </c>
      <c r="F189" s="172"/>
      <c r="G189" s="172"/>
      <c r="H189" s="223"/>
      <c r="I189" s="224">
        <v>405.02923822213813</v>
      </c>
      <c r="J189" s="225">
        <v>651.94424204947279</v>
      </c>
      <c r="K189" s="225">
        <v>158.11423439480353</v>
      </c>
      <c r="L189" s="225"/>
      <c r="M189" s="173"/>
      <c r="N189" s="226"/>
      <c r="O189" s="239">
        <v>765.24156853263503</v>
      </c>
      <c r="P189" s="240">
        <v>1387.4767859669673</v>
      </c>
      <c r="Q189" s="240">
        <v>184.10381607705654</v>
      </c>
      <c r="R189" s="175"/>
      <c r="S189" s="175"/>
      <c r="T189" s="227"/>
      <c r="U189" s="220" t="s">
        <v>201</v>
      </c>
    </row>
    <row r="190" spans="1:23" ht="15.6" thickBot="1" x14ac:dyDescent="0.3">
      <c r="A190" s="160"/>
      <c r="B190" s="160">
        <v>2060</v>
      </c>
      <c r="C190" s="182">
        <v>360.31719254265522</v>
      </c>
      <c r="D190" s="183">
        <v>735.74666647213837</v>
      </c>
      <c r="E190" s="183">
        <v>25.997147568589313</v>
      </c>
      <c r="F190" s="183"/>
      <c r="G190" s="183"/>
      <c r="H190" s="229"/>
      <c r="I190" s="184">
        <v>413.00469621517072</v>
      </c>
      <c r="J190" s="185">
        <v>664.7817200031343</v>
      </c>
      <c r="K190" s="230">
        <v>161.22767242720712</v>
      </c>
      <c r="L190" s="230"/>
      <c r="M190" s="186"/>
      <c r="N190" s="231"/>
      <c r="O190" s="241">
        <v>773.32188875782595</v>
      </c>
      <c r="P190" s="242">
        <v>1400.5283864752728</v>
      </c>
      <c r="Q190" s="242">
        <v>187.22481999579645</v>
      </c>
      <c r="R190" s="188"/>
      <c r="S190" s="188"/>
      <c r="T190" s="232"/>
      <c r="U190" s="220" t="s">
        <v>201</v>
      </c>
    </row>
    <row r="191" spans="1:23" x14ac:dyDescent="0.25">
      <c r="A191" s="160"/>
      <c r="C191" s="105"/>
      <c r="D191" s="105"/>
      <c r="E191" s="105"/>
      <c r="F191" s="105"/>
      <c r="G191" s="105"/>
      <c r="H191" s="105"/>
      <c r="I191" s="105"/>
      <c r="J191" s="105"/>
      <c r="K191" s="105"/>
      <c r="L191" s="105"/>
      <c r="M191" s="105"/>
      <c r="N191" s="105"/>
      <c r="O191" s="105"/>
      <c r="P191" s="105"/>
      <c r="V191" s="152"/>
      <c r="W191" s="152"/>
    </row>
    <row r="192" spans="1:23" x14ac:dyDescent="0.25">
      <c r="A192" s="160"/>
      <c r="C192" s="105"/>
      <c r="D192" s="105"/>
      <c r="E192" s="105"/>
      <c r="F192" s="105"/>
      <c r="G192" s="105"/>
      <c r="H192" s="105"/>
      <c r="I192" s="105"/>
      <c r="J192" s="105"/>
      <c r="K192" s="105"/>
      <c r="L192" s="105"/>
      <c r="M192" s="105"/>
      <c r="N192" s="105"/>
      <c r="O192" s="105"/>
      <c r="P192" s="105"/>
      <c r="V192" s="152"/>
      <c r="W192" s="152"/>
    </row>
    <row r="193" spans="1:41" x14ac:dyDescent="0.25">
      <c r="A193" s="191" t="s">
        <v>311</v>
      </c>
      <c r="C193" s="105"/>
      <c r="D193" s="105"/>
      <c r="E193" s="105"/>
      <c r="F193" s="105"/>
      <c r="G193" s="105"/>
      <c r="H193" s="105"/>
      <c r="I193" s="105"/>
      <c r="J193" s="105"/>
      <c r="K193" s="105"/>
      <c r="L193" s="105"/>
      <c r="M193" s="105"/>
      <c r="N193" s="105"/>
      <c r="O193" s="105"/>
      <c r="P193" s="105"/>
    </row>
    <row r="194" spans="1:41" x14ac:dyDescent="0.25">
      <c r="A194" s="191"/>
      <c r="C194" s="105"/>
      <c r="D194" s="105"/>
      <c r="E194" s="105"/>
      <c r="F194" s="105"/>
      <c r="G194" s="105"/>
      <c r="H194" s="105"/>
      <c r="I194" s="105"/>
      <c r="J194" s="105"/>
      <c r="K194" s="105"/>
      <c r="L194" s="105"/>
      <c r="M194" s="105"/>
      <c r="N194" s="105"/>
      <c r="O194" s="105"/>
      <c r="P194" s="105"/>
    </row>
    <row r="195" spans="1:41" x14ac:dyDescent="0.25">
      <c r="A195" s="160"/>
      <c r="C195" s="105"/>
      <c r="D195" s="105"/>
      <c r="E195" s="105"/>
      <c r="F195" s="105"/>
      <c r="G195" s="105"/>
      <c r="H195" s="105"/>
      <c r="I195" s="105"/>
      <c r="J195" s="105"/>
      <c r="K195" s="105"/>
      <c r="L195" s="105"/>
      <c r="M195" s="105"/>
      <c r="N195" s="105"/>
      <c r="O195" s="105"/>
      <c r="P195" s="105"/>
      <c r="V195" s="152"/>
      <c r="W195" s="152"/>
      <c r="X195" s="152"/>
      <c r="AD195" s="152"/>
      <c r="AE195" s="152"/>
      <c r="AF195" s="152"/>
    </row>
    <row r="196" spans="1:41" x14ac:dyDescent="0.25">
      <c r="A196" s="201"/>
      <c r="B196" s="128"/>
      <c r="C196" s="146"/>
      <c r="D196" s="146"/>
      <c r="E196" s="146"/>
      <c r="F196" s="146"/>
      <c r="G196" s="146"/>
      <c r="H196" s="146"/>
      <c r="I196" s="146"/>
      <c r="J196" s="146"/>
      <c r="K196" s="146"/>
      <c r="L196" s="146"/>
      <c r="M196" s="146"/>
      <c r="N196" s="146"/>
      <c r="O196" s="146"/>
      <c r="P196" s="146"/>
      <c r="Q196" s="128"/>
      <c r="R196" s="128"/>
      <c r="S196" s="128"/>
      <c r="T196" s="128"/>
      <c r="U196" s="128"/>
      <c r="V196" s="202"/>
      <c r="W196" s="202"/>
      <c r="X196" s="202"/>
      <c r="Y196" s="128"/>
      <c r="Z196" s="128"/>
      <c r="AA196" s="128"/>
      <c r="AB196" s="128"/>
      <c r="AC196" s="128"/>
      <c r="AD196" s="202"/>
      <c r="AE196" s="202"/>
      <c r="AF196" s="202"/>
      <c r="AG196" s="128"/>
      <c r="AH196" s="128"/>
      <c r="AI196" s="128"/>
      <c r="AJ196" s="128"/>
      <c r="AK196" s="128"/>
      <c r="AL196" s="128"/>
      <c r="AM196" s="128"/>
      <c r="AN196" s="128"/>
      <c r="AO196" s="128"/>
    </row>
    <row r="197" spans="1:41" x14ac:dyDescent="0.25">
      <c r="A197" s="201"/>
      <c r="B197" s="128"/>
      <c r="C197" s="146"/>
      <c r="D197" s="146"/>
      <c r="E197" s="146"/>
      <c r="F197" s="146"/>
      <c r="G197" s="146"/>
      <c r="H197" s="146"/>
      <c r="I197" s="146"/>
      <c r="J197" s="146"/>
      <c r="K197" s="146"/>
      <c r="L197" s="146"/>
      <c r="M197" s="146"/>
      <c r="N197" s="146"/>
      <c r="O197" s="146"/>
      <c r="P197" s="146"/>
      <c r="Q197" s="128"/>
      <c r="R197" s="128"/>
      <c r="S197" s="128"/>
      <c r="T197" s="128"/>
      <c r="U197" s="128"/>
      <c r="V197" s="202"/>
      <c r="W197" s="202"/>
      <c r="X197" s="202"/>
      <c r="Y197" s="128"/>
      <c r="Z197" s="128"/>
      <c r="AA197" s="128"/>
      <c r="AB197" s="128"/>
      <c r="AC197" s="128"/>
      <c r="AD197" s="202"/>
      <c r="AE197" s="202"/>
      <c r="AF197" s="202"/>
      <c r="AG197" s="128"/>
      <c r="AH197" s="128"/>
      <c r="AI197" s="128"/>
      <c r="AJ197" s="128"/>
      <c r="AK197" s="128"/>
      <c r="AL197" s="128"/>
      <c r="AM197" s="128"/>
      <c r="AN197" s="128"/>
      <c r="AO197" s="128"/>
    </row>
    <row r="198" spans="1:41" x14ac:dyDescent="0.25">
      <c r="A198" s="143"/>
      <c r="B198" s="150"/>
      <c r="C198" s="105"/>
      <c r="D198" s="105"/>
      <c r="E198" s="105"/>
      <c r="F198" s="105"/>
      <c r="G198" s="105"/>
      <c r="H198" s="105"/>
      <c r="I198" s="105"/>
      <c r="J198" s="105"/>
      <c r="K198" s="105"/>
      <c r="L198" s="105"/>
      <c r="M198" s="105"/>
      <c r="N198" s="105"/>
      <c r="O198" s="105"/>
      <c r="P198" s="105"/>
    </row>
    <row r="199" spans="1:41" x14ac:dyDescent="0.25">
      <c r="A199" s="191"/>
      <c r="B199" s="150"/>
      <c r="C199" s="105"/>
      <c r="D199" s="105"/>
      <c r="E199" s="105"/>
      <c r="F199" s="105"/>
      <c r="G199" s="105"/>
      <c r="H199" s="105"/>
      <c r="I199" s="105"/>
      <c r="J199" s="105"/>
      <c r="K199" s="105"/>
      <c r="L199" s="105"/>
      <c r="M199" s="105"/>
      <c r="N199" s="105"/>
      <c r="O199" s="105"/>
      <c r="P199" s="105"/>
    </row>
    <row r="200" spans="1:41" ht="17.399999999999999" x14ac:dyDescent="0.25">
      <c r="A200" s="243" t="s">
        <v>152</v>
      </c>
      <c r="B200" s="150"/>
      <c r="C200" s="105"/>
      <c r="D200" s="105"/>
      <c r="E200" s="105"/>
      <c r="F200" s="105"/>
      <c r="G200" s="105"/>
      <c r="H200" s="105"/>
      <c r="I200" s="105"/>
      <c r="J200" s="105"/>
      <c r="K200" s="105"/>
      <c r="L200" s="105"/>
      <c r="M200" s="105"/>
      <c r="N200" s="105"/>
      <c r="O200" s="105"/>
      <c r="P200" s="105"/>
    </row>
    <row r="201" spans="1:41" x14ac:dyDescent="0.25">
      <c r="B201" s="203"/>
      <c r="C201" s="203"/>
      <c r="D201" s="149"/>
      <c r="E201" s="149"/>
      <c r="F201" s="149"/>
      <c r="G201" s="149"/>
      <c r="H201" s="149"/>
      <c r="I201" s="149"/>
      <c r="J201" s="149"/>
      <c r="K201" s="149"/>
      <c r="L201" s="149"/>
      <c r="M201" s="149"/>
      <c r="N201" s="149"/>
      <c r="O201" s="149"/>
      <c r="P201" s="149"/>
      <c r="Q201" s="150"/>
      <c r="R201" s="150"/>
      <c r="S201" s="150"/>
      <c r="T201" s="150"/>
      <c r="U201" s="150"/>
      <c r="V201" s="150"/>
      <c r="W201" s="150"/>
    </row>
    <row r="202" spans="1:41" ht="13.8" thickBot="1" x14ac:dyDescent="0.3">
      <c r="A202" s="196"/>
      <c r="B202" s="148"/>
      <c r="C202" s="148"/>
      <c r="D202" s="149"/>
      <c r="E202" s="149"/>
      <c r="F202" s="149"/>
      <c r="G202" s="149"/>
      <c r="H202" s="149"/>
      <c r="I202" s="149"/>
      <c r="J202" s="149"/>
      <c r="K202" s="149"/>
      <c r="L202" s="149"/>
      <c r="M202" s="149"/>
      <c r="N202" s="149"/>
      <c r="O202" s="149"/>
      <c r="P202" s="149"/>
      <c r="Q202" s="150"/>
      <c r="R202" s="150"/>
      <c r="S202" s="150"/>
      <c r="T202" s="150"/>
      <c r="U202" s="150"/>
      <c r="V202" s="150"/>
      <c r="W202" s="150"/>
    </row>
    <row r="203" spans="1:41" ht="16.2" thickBot="1" x14ac:dyDescent="0.3">
      <c r="A203" s="153"/>
      <c r="C203" s="1711" t="s">
        <v>219</v>
      </c>
      <c r="D203" s="1712"/>
      <c r="E203" s="1712"/>
      <c r="F203" s="1712"/>
      <c r="G203" s="1712"/>
      <c r="H203" s="1727"/>
      <c r="I203" s="1728" t="s">
        <v>220</v>
      </c>
      <c r="J203" s="1729"/>
      <c r="K203" s="1729"/>
      <c r="L203" s="1729"/>
      <c r="M203" s="1729"/>
      <c r="N203" s="1730"/>
      <c r="O203" s="1716" t="s">
        <v>221</v>
      </c>
      <c r="P203" s="1717"/>
      <c r="Q203" s="1717"/>
      <c r="R203" s="1717"/>
      <c r="S203" s="1717"/>
      <c r="T203" s="1718"/>
    </row>
    <row r="204" spans="1:41" ht="40.200000000000003" thickBot="1" x14ac:dyDescent="0.3">
      <c r="A204" s="153" t="s">
        <v>120</v>
      </c>
      <c r="B204" s="160"/>
      <c r="C204" s="155" t="s">
        <v>200</v>
      </c>
      <c r="D204" s="156" t="s">
        <v>202</v>
      </c>
      <c r="E204" s="156" t="s">
        <v>203</v>
      </c>
      <c r="F204" s="156" t="s">
        <v>204</v>
      </c>
      <c r="G204" s="156" t="s">
        <v>205</v>
      </c>
      <c r="H204" s="214" t="s">
        <v>206</v>
      </c>
      <c r="I204" s="155" t="s">
        <v>207</v>
      </c>
      <c r="J204" s="156" t="s">
        <v>208</v>
      </c>
      <c r="K204" s="156" t="s">
        <v>209</v>
      </c>
      <c r="L204" s="156" t="s">
        <v>210</v>
      </c>
      <c r="M204" s="156" t="s">
        <v>211</v>
      </c>
      <c r="N204" s="214" t="s">
        <v>212</v>
      </c>
      <c r="O204" s="155" t="s">
        <v>213</v>
      </c>
      <c r="P204" s="156" t="s">
        <v>214</v>
      </c>
      <c r="Q204" s="156" t="s">
        <v>215</v>
      </c>
      <c r="R204" s="156" t="s">
        <v>216</v>
      </c>
      <c r="S204" s="156" t="s">
        <v>217</v>
      </c>
      <c r="T204" s="214" t="s">
        <v>218</v>
      </c>
      <c r="U204" s="158" t="s">
        <v>121</v>
      </c>
      <c r="V204" s="130"/>
      <c r="W204" s="130"/>
    </row>
    <row r="205" spans="1:41" ht="15.6" x14ac:dyDescent="0.25">
      <c r="A205" s="216" t="s">
        <v>200</v>
      </c>
      <c r="B205" s="160">
        <v>2012</v>
      </c>
      <c r="C205" s="161">
        <v>2489.1060336764463</v>
      </c>
      <c r="D205" s="162">
        <v>5082.6091695758632</v>
      </c>
      <c r="E205" s="162">
        <v>179.59081112592796</v>
      </c>
      <c r="F205" s="162"/>
      <c r="G205" s="162"/>
      <c r="H205" s="219"/>
      <c r="I205" s="161">
        <v>1368.748275661037</v>
      </c>
      <c r="J205" s="162">
        <v>2203.1682479252277</v>
      </c>
      <c r="K205" s="162">
        <v>534.32830339684688</v>
      </c>
      <c r="L205" s="162"/>
      <c r="M205" s="165"/>
      <c r="N205" s="219"/>
      <c r="O205" s="164">
        <v>3857.8543093374833</v>
      </c>
      <c r="P205" s="197">
        <v>7285.7774175010909</v>
      </c>
      <c r="Q205" s="197">
        <v>713.91911452277486</v>
      </c>
      <c r="R205" s="165"/>
      <c r="S205" s="165"/>
      <c r="T205" s="219"/>
      <c r="U205" s="244" t="s">
        <v>201</v>
      </c>
      <c r="V205" s="152"/>
      <c r="W205" s="152"/>
    </row>
    <row r="206" spans="1:41" ht="15.6" x14ac:dyDescent="0.25">
      <c r="A206" s="221" t="s">
        <v>202</v>
      </c>
      <c r="B206" s="160">
        <v>2013</v>
      </c>
      <c r="C206" s="167">
        <v>2524.2790204756611</v>
      </c>
      <c r="D206" s="168">
        <v>5154.4303546954916</v>
      </c>
      <c r="E206" s="168">
        <v>182.12856771143692</v>
      </c>
      <c r="F206" s="168"/>
      <c r="G206" s="168"/>
      <c r="H206" s="222"/>
      <c r="I206" s="167">
        <v>1431.9068289499971</v>
      </c>
      <c r="J206" s="168">
        <v>2304.8296868219654</v>
      </c>
      <c r="K206" s="168">
        <v>558.98397107802873</v>
      </c>
      <c r="L206" s="168"/>
      <c r="M206" s="170"/>
      <c r="N206" s="222"/>
      <c r="O206" s="198">
        <v>3956.1858494256585</v>
      </c>
      <c r="P206" s="169">
        <v>7459.2600415174566</v>
      </c>
      <c r="Q206" s="169">
        <v>741.11253878946559</v>
      </c>
      <c r="R206" s="170"/>
      <c r="S206" s="170"/>
      <c r="T206" s="222"/>
      <c r="U206" s="220" t="s">
        <v>201</v>
      </c>
      <c r="V206" s="152"/>
      <c r="W206" s="152"/>
    </row>
    <row r="207" spans="1:41" ht="15.6" x14ac:dyDescent="0.25">
      <c r="A207" s="221" t="s">
        <v>203</v>
      </c>
      <c r="B207" s="160">
        <v>2014</v>
      </c>
      <c r="C207" s="167">
        <v>2359.0780414830933</v>
      </c>
      <c r="D207" s="168">
        <v>4817.0996024935212</v>
      </c>
      <c r="E207" s="168">
        <v>170.20919689530027</v>
      </c>
      <c r="F207" s="168"/>
      <c r="G207" s="168"/>
      <c r="H207" s="222"/>
      <c r="I207" s="167">
        <v>1551.015276945081</v>
      </c>
      <c r="J207" s="168">
        <v>2496.5493443723572</v>
      </c>
      <c r="K207" s="168">
        <v>605.48120951780561</v>
      </c>
      <c r="L207" s="168"/>
      <c r="M207" s="170"/>
      <c r="N207" s="222"/>
      <c r="O207" s="198">
        <v>3910.0933184281744</v>
      </c>
      <c r="P207" s="169">
        <v>7313.6489468658783</v>
      </c>
      <c r="Q207" s="169">
        <v>775.69040641310585</v>
      </c>
      <c r="R207" s="170"/>
      <c r="S207" s="170"/>
      <c r="T207" s="222"/>
      <c r="U207" s="220" t="s">
        <v>201</v>
      </c>
      <c r="V207" s="152"/>
      <c r="W207" s="152"/>
    </row>
    <row r="208" spans="1:41" ht="15" x14ac:dyDescent="0.25">
      <c r="A208" s="221" t="s">
        <v>204</v>
      </c>
      <c r="B208" s="160">
        <v>2015</v>
      </c>
      <c r="C208" s="171">
        <v>2388.7606779167068</v>
      </c>
      <c r="D208" s="172">
        <v>4877.7098127752588</v>
      </c>
      <c r="E208" s="172">
        <v>172.350820707764</v>
      </c>
      <c r="F208" s="172"/>
      <c r="G208" s="172"/>
      <c r="H208" s="223"/>
      <c r="I208" s="224">
        <v>1623.8350658796587</v>
      </c>
      <c r="J208" s="225">
        <v>2613.7617271414215</v>
      </c>
      <c r="K208" s="225">
        <v>633.90840461789674</v>
      </c>
      <c r="L208" s="225"/>
      <c r="M208" s="173"/>
      <c r="N208" s="226"/>
      <c r="O208" s="199">
        <v>4012.5957437963652</v>
      </c>
      <c r="P208" s="174">
        <v>7491.4715399166798</v>
      </c>
      <c r="Q208" s="174">
        <v>806.25922532566074</v>
      </c>
      <c r="R208" s="175"/>
      <c r="S208" s="175"/>
      <c r="T208" s="227"/>
      <c r="U208" s="220" t="s">
        <v>201</v>
      </c>
      <c r="V208" s="152"/>
      <c r="W208" s="152"/>
    </row>
    <row r="209" spans="1:23" ht="15" x14ac:dyDescent="0.25">
      <c r="A209" s="221" t="s">
        <v>205</v>
      </c>
      <c r="B209" s="160">
        <v>2016</v>
      </c>
      <c r="C209" s="171">
        <v>2418.2676666143743</v>
      </c>
      <c r="D209" s="172">
        <v>4937.9613606371358</v>
      </c>
      <c r="E209" s="172">
        <v>174.47977140829761</v>
      </c>
      <c r="F209" s="172"/>
      <c r="G209" s="172"/>
      <c r="H209" s="223"/>
      <c r="I209" s="224">
        <v>1700.4341974106401</v>
      </c>
      <c r="J209" s="225">
        <v>2737.057425414504</v>
      </c>
      <c r="K209" s="225">
        <v>663.81096940677605</v>
      </c>
      <c r="L209" s="225"/>
      <c r="M209" s="173"/>
      <c r="N209" s="226"/>
      <c r="O209" s="199">
        <v>4118.7018640250144</v>
      </c>
      <c r="P209" s="174">
        <v>7675.0187860516398</v>
      </c>
      <c r="Q209" s="174">
        <v>838.2907408150736</v>
      </c>
      <c r="R209" s="175"/>
      <c r="S209" s="175"/>
      <c r="T209" s="227"/>
      <c r="U209" s="220" t="s">
        <v>201</v>
      </c>
      <c r="V209" s="152"/>
      <c r="W209" s="152"/>
    </row>
    <row r="210" spans="1:23" ht="15.6" thickBot="1" x14ac:dyDescent="0.3">
      <c r="A210" s="228" t="s">
        <v>206</v>
      </c>
      <c r="B210" s="160">
        <v>2017</v>
      </c>
      <c r="C210" s="171">
        <v>2447.5781013748751</v>
      </c>
      <c r="D210" s="172">
        <v>4997.8115568370695</v>
      </c>
      <c r="E210" s="172">
        <v>176.59454059927378</v>
      </c>
      <c r="F210" s="172"/>
      <c r="G210" s="172"/>
      <c r="H210" s="223"/>
      <c r="I210" s="224">
        <v>1780.7845374131441</v>
      </c>
      <c r="J210" s="225">
        <v>2866.3911538665229</v>
      </c>
      <c r="K210" s="225">
        <v>695.17792095976563</v>
      </c>
      <c r="L210" s="225"/>
      <c r="M210" s="173"/>
      <c r="N210" s="226"/>
      <c r="O210" s="199">
        <v>4228.3626387880195</v>
      </c>
      <c r="P210" s="174">
        <v>7864.2027107035919</v>
      </c>
      <c r="Q210" s="174">
        <v>871.77246155903936</v>
      </c>
      <c r="R210" s="175"/>
      <c r="S210" s="175"/>
      <c r="T210" s="227"/>
      <c r="U210" s="220" t="s">
        <v>201</v>
      </c>
      <c r="V210" s="152"/>
      <c r="W210" s="152"/>
    </row>
    <row r="211" spans="1:23" ht="15" x14ac:dyDescent="0.25">
      <c r="A211" s="216" t="s">
        <v>207</v>
      </c>
      <c r="B211" s="160">
        <v>2018</v>
      </c>
      <c r="C211" s="171">
        <v>2476.6289619964896</v>
      </c>
      <c r="D211" s="172">
        <v>5057.1317178032141</v>
      </c>
      <c r="E211" s="172">
        <v>178.69058132729211</v>
      </c>
      <c r="F211" s="172"/>
      <c r="G211" s="172"/>
      <c r="H211" s="223"/>
      <c r="I211" s="224">
        <v>1864.835319926827</v>
      </c>
      <c r="J211" s="225">
        <v>3001.6811984570695</v>
      </c>
      <c r="K211" s="225">
        <v>727.98944139658522</v>
      </c>
      <c r="L211" s="225"/>
      <c r="M211" s="173"/>
      <c r="N211" s="226"/>
      <c r="O211" s="199">
        <v>4341.4642819233168</v>
      </c>
      <c r="P211" s="174">
        <v>8058.8129162602836</v>
      </c>
      <c r="Q211" s="174">
        <v>906.6800227238773</v>
      </c>
      <c r="R211" s="175"/>
      <c r="S211" s="175"/>
      <c r="T211" s="227"/>
      <c r="U211" s="220" t="s">
        <v>201</v>
      </c>
      <c r="V211" s="152"/>
      <c r="W211" s="152"/>
    </row>
    <row r="212" spans="1:23" ht="15" x14ac:dyDescent="0.25">
      <c r="A212" s="221" t="s">
        <v>208</v>
      </c>
      <c r="B212" s="160">
        <v>2019</v>
      </c>
      <c r="C212" s="171">
        <v>2505.3247294531375</v>
      </c>
      <c r="D212" s="172">
        <v>5115.72679926214</v>
      </c>
      <c r="E212" s="172">
        <v>180.76100182513193</v>
      </c>
      <c r="F212" s="172"/>
      <c r="G212" s="172"/>
      <c r="H212" s="223"/>
      <c r="I212" s="224">
        <v>1952.5083836673755</v>
      </c>
      <c r="J212" s="225">
        <v>3142.8017490113448</v>
      </c>
      <c r="K212" s="225">
        <v>762.21501832340653</v>
      </c>
      <c r="L212" s="225"/>
      <c r="M212" s="173"/>
      <c r="N212" s="226"/>
      <c r="O212" s="199">
        <v>4457.8331131205132</v>
      </c>
      <c r="P212" s="174">
        <v>8258.5285482734853</v>
      </c>
      <c r="Q212" s="174">
        <v>942.97602014853851</v>
      </c>
      <c r="R212" s="175"/>
      <c r="S212" s="175"/>
      <c r="T212" s="227"/>
      <c r="U212" s="220" t="s">
        <v>201</v>
      </c>
      <c r="V212" s="152"/>
      <c r="W212" s="152"/>
    </row>
    <row r="213" spans="1:23" ht="15" x14ac:dyDescent="0.25">
      <c r="A213" s="221" t="s">
        <v>209</v>
      </c>
      <c r="B213" s="160">
        <v>2020</v>
      </c>
      <c r="C213" s="171">
        <v>2533.5950509927002</v>
      </c>
      <c r="D213" s="172">
        <v>5173.453145002265</v>
      </c>
      <c r="E213" s="172">
        <v>182.80072609054696</v>
      </c>
      <c r="F213" s="172"/>
      <c r="G213" s="172"/>
      <c r="H213" s="223"/>
      <c r="I213" s="224">
        <v>2043.7383927548283</v>
      </c>
      <c r="J213" s="225">
        <v>3289.6476394160914</v>
      </c>
      <c r="K213" s="225">
        <v>797.8291460935659</v>
      </c>
      <c r="L213" s="225"/>
      <c r="M213" s="173"/>
      <c r="N213" s="226"/>
      <c r="O213" s="199">
        <v>4577.3334437475287</v>
      </c>
      <c r="P213" s="174">
        <v>8463.1007844183569</v>
      </c>
      <c r="Q213" s="174">
        <v>980.62987218411286</v>
      </c>
      <c r="R213" s="175"/>
      <c r="S213" s="175"/>
      <c r="T213" s="227"/>
      <c r="U213" s="220" t="s">
        <v>201</v>
      </c>
      <c r="V213" s="152"/>
      <c r="W213" s="152"/>
    </row>
    <row r="214" spans="1:23" ht="15" x14ac:dyDescent="0.25">
      <c r="A214" s="221" t="s">
        <v>210</v>
      </c>
      <c r="B214" s="160">
        <v>2021</v>
      </c>
      <c r="C214" s="171">
        <v>2559.7864983271047</v>
      </c>
      <c r="D214" s="172">
        <v>5226.9345510111862</v>
      </c>
      <c r="E214" s="172">
        <v>184.69045806970257</v>
      </c>
      <c r="F214" s="172"/>
      <c r="G214" s="172"/>
      <c r="H214" s="223"/>
      <c r="I214" s="224">
        <v>2137.1319182598031</v>
      </c>
      <c r="J214" s="225">
        <v>3439.9759748837523</v>
      </c>
      <c r="K214" s="225">
        <v>834.28786163585426</v>
      </c>
      <c r="L214" s="225"/>
      <c r="M214" s="173"/>
      <c r="N214" s="226"/>
      <c r="O214" s="199">
        <v>4696.9184165869083</v>
      </c>
      <c r="P214" s="174">
        <v>8666.9105258949385</v>
      </c>
      <c r="Q214" s="174">
        <v>1018.9783197055568</v>
      </c>
      <c r="R214" s="175"/>
      <c r="S214" s="175"/>
      <c r="T214" s="227"/>
      <c r="U214" s="220" t="s">
        <v>201</v>
      </c>
      <c r="V214" s="152"/>
      <c r="W214" s="152"/>
    </row>
    <row r="215" spans="1:23" ht="15" x14ac:dyDescent="0.25">
      <c r="A215" s="221" t="s">
        <v>211</v>
      </c>
      <c r="B215" s="160">
        <v>2022</v>
      </c>
      <c r="C215" s="171">
        <v>2585.2832383692025</v>
      </c>
      <c r="D215" s="172">
        <v>5278.9974052966081</v>
      </c>
      <c r="E215" s="172">
        <v>186.53006641232679</v>
      </c>
      <c r="F215" s="172"/>
      <c r="G215" s="172"/>
      <c r="H215" s="223"/>
      <c r="I215" s="224">
        <v>2233.7214761224946</v>
      </c>
      <c r="J215" s="225">
        <v>3595.448716474199</v>
      </c>
      <c r="K215" s="225">
        <v>871.99423577079017</v>
      </c>
      <c r="L215" s="225"/>
      <c r="M215" s="173"/>
      <c r="N215" s="226"/>
      <c r="O215" s="199">
        <v>4819.0047144916971</v>
      </c>
      <c r="P215" s="174">
        <v>8874.4461217708067</v>
      </c>
      <c r="Q215" s="174">
        <v>1058.524302183117</v>
      </c>
      <c r="R215" s="175"/>
      <c r="S215" s="175"/>
      <c r="T215" s="227"/>
      <c r="U215" s="220" t="s">
        <v>201</v>
      </c>
      <c r="V215" s="152"/>
      <c r="W215" s="152"/>
    </row>
    <row r="216" spans="1:23" ht="15.6" thickBot="1" x14ac:dyDescent="0.3">
      <c r="A216" s="228" t="s">
        <v>212</v>
      </c>
      <c r="B216" s="160">
        <v>2023</v>
      </c>
      <c r="C216" s="171">
        <v>2610.1342279774276</v>
      </c>
      <c r="D216" s="172">
        <v>5329.741674904616</v>
      </c>
      <c r="E216" s="172">
        <v>188.32308339137091</v>
      </c>
      <c r="F216" s="172"/>
      <c r="G216" s="172"/>
      <c r="H216" s="223"/>
      <c r="I216" s="224">
        <v>2333.495459092248</v>
      </c>
      <c r="J216" s="225">
        <v>3756.0471808936932</v>
      </c>
      <c r="K216" s="225">
        <v>910.94373729080269</v>
      </c>
      <c r="L216" s="225"/>
      <c r="M216" s="173"/>
      <c r="N216" s="226"/>
      <c r="O216" s="199">
        <v>4943.6296870696751</v>
      </c>
      <c r="P216" s="174">
        <v>9085.7888557983097</v>
      </c>
      <c r="Q216" s="174">
        <v>1099.2668206821736</v>
      </c>
      <c r="R216" s="175"/>
      <c r="S216" s="175"/>
      <c r="T216" s="227"/>
      <c r="U216" s="220" t="s">
        <v>201</v>
      </c>
      <c r="V216" s="152"/>
      <c r="W216" s="152"/>
    </row>
    <row r="217" spans="1:23" ht="15" x14ac:dyDescent="0.25">
      <c r="A217" s="216" t="s">
        <v>213</v>
      </c>
      <c r="B217" s="160">
        <v>2024</v>
      </c>
      <c r="C217" s="171">
        <v>2634.3613390845053</v>
      </c>
      <c r="D217" s="172">
        <v>5379.2120210446301</v>
      </c>
      <c r="E217" s="172">
        <v>190.07108708269288</v>
      </c>
      <c r="F217" s="172"/>
      <c r="G217" s="172"/>
      <c r="H217" s="223"/>
      <c r="I217" s="224">
        <v>2436.4139784611839</v>
      </c>
      <c r="J217" s="225">
        <v>3921.7071623739334</v>
      </c>
      <c r="K217" s="225">
        <v>951.12079454843536</v>
      </c>
      <c r="L217" s="225"/>
      <c r="M217" s="173"/>
      <c r="N217" s="226"/>
      <c r="O217" s="199">
        <v>5070.7753175456892</v>
      </c>
      <c r="P217" s="174">
        <v>9300.919183418564</v>
      </c>
      <c r="Q217" s="174">
        <v>1141.1918816311281</v>
      </c>
      <c r="R217" s="175"/>
      <c r="S217" s="175"/>
      <c r="T217" s="227"/>
      <c r="U217" s="220" t="s">
        <v>201</v>
      </c>
      <c r="V217" s="152"/>
      <c r="W217" s="152"/>
    </row>
    <row r="218" spans="1:23" ht="15" x14ac:dyDescent="0.25">
      <c r="A218" s="221" t="s">
        <v>214</v>
      </c>
      <c r="B218" s="160">
        <v>2025</v>
      </c>
      <c r="C218" s="171">
        <v>2657.9836769234325</v>
      </c>
      <c r="D218" s="172">
        <v>5427.4474554867766</v>
      </c>
      <c r="E218" s="172">
        <v>191.7754559427521</v>
      </c>
      <c r="F218" s="172"/>
      <c r="G218" s="172"/>
      <c r="H218" s="223"/>
      <c r="I218" s="224">
        <v>2542.4350488287619</v>
      </c>
      <c r="J218" s="225">
        <v>4092.3610802625853</v>
      </c>
      <c r="K218" s="225">
        <v>992.50901739493781</v>
      </c>
      <c r="L218" s="225"/>
      <c r="M218" s="173"/>
      <c r="N218" s="226"/>
      <c r="O218" s="199">
        <v>5200.4187257521944</v>
      </c>
      <c r="P218" s="174">
        <v>9519.8085357493619</v>
      </c>
      <c r="Q218" s="174">
        <v>1184.2844733376899</v>
      </c>
      <c r="R218" s="175"/>
      <c r="S218" s="175"/>
      <c r="T218" s="227"/>
      <c r="U218" s="220" t="s">
        <v>201</v>
      </c>
      <c r="V218" s="152"/>
      <c r="W218" s="152"/>
    </row>
    <row r="219" spans="1:23" ht="15" x14ac:dyDescent="0.25">
      <c r="A219" s="221" t="s">
        <v>215</v>
      </c>
      <c r="B219" s="160">
        <v>2026</v>
      </c>
      <c r="C219" s="171">
        <v>2681.0361642038611</v>
      </c>
      <c r="D219" s="172">
        <v>5474.5192883648542</v>
      </c>
      <c r="E219" s="172">
        <v>193.43870967045584</v>
      </c>
      <c r="F219" s="172"/>
      <c r="G219" s="172"/>
      <c r="H219" s="223"/>
      <c r="I219" s="224">
        <v>2651.5408417297258</v>
      </c>
      <c r="J219" s="225">
        <v>4267.980237457884</v>
      </c>
      <c r="K219" s="225">
        <v>1035.1014460015672</v>
      </c>
      <c r="L219" s="225"/>
      <c r="M219" s="173"/>
      <c r="N219" s="226"/>
      <c r="O219" s="199">
        <v>5332.5770059335864</v>
      </c>
      <c r="P219" s="174">
        <v>9742.4995258227391</v>
      </c>
      <c r="Q219" s="174">
        <v>1228.540155672023</v>
      </c>
      <c r="R219" s="175"/>
      <c r="S219" s="175"/>
      <c r="T219" s="227"/>
      <c r="U219" s="220" t="s">
        <v>201</v>
      </c>
      <c r="V219" s="152"/>
      <c r="W219" s="152"/>
    </row>
    <row r="220" spans="1:23" ht="15" x14ac:dyDescent="0.25">
      <c r="A220" s="221" t="s">
        <v>216</v>
      </c>
      <c r="B220" s="160">
        <v>2027</v>
      </c>
      <c r="C220" s="171">
        <v>2703.5498187387584</v>
      </c>
      <c r="D220" s="172">
        <v>5520.4908562416631</v>
      </c>
      <c r="E220" s="172">
        <v>195.06308622357483</v>
      </c>
      <c r="F220" s="172"/>
      <c r="G220" s="172"/>
      <c r="H220" s="223"/>
      <c r="I220" s="224">
        <v>2763.7156975885014</v>
      </c>
      <c r="J220" s="225">
        <v>4448.5394279520515</v>
      </c>
      <c r="K220" s="225">
        <v>1078.8919672249517</v>
      </c>
      <c r="L220" s="225"/>
      <c r="M220" s="173"/>
      <c r="N220" s="226"/>
      <c r="O220" s="199">
        <v>5467.2655163272593</v>
      </c>
      <c r="P220" s="174">
        <v>9969.0302841937155</v>
      </c>
      <c r="Q220" s="174">
        <v>1273.9550534485265</v>
      </c>
      <c r="R220" s="175"/>
      <c r="S220" s="175"/>
      <c r="T220" s="227"/>
      <c r="U220" s="220" t="s">
        <v>201</v>
      </c>
      <c r="V220" s="152"/>
      <c r="W220" s="152"/>
    </row>
    <row r="221" spans="1:23" ht="15" x14ac:dyDescent="0.25">
      <c r="A221" s="221" t="s">
        <v>217</v>
      </c>
      <c r="B221" s="160">
        <v>2028</v>
      </c>
      <c r="C221" s="171">
        <v>2725.5260021290537</v>
      </c>
      <c r="D221" s="172">
        <v>5565.3649394267904</v>
      </c>
      <c r="E221" s="172">
        <v>196.64868384260677</v>
      </c>
      <c r="F221" s="172"/>
      <c r="G221" s="172"/>
      <c r="H221" s="223"/>
      <c r="I221" s="224">
        <v>2878.9079081414679</v>
      </c>
      <c r="J221" s="225">
        <v>4633.9554209519656</v>
      </c>
      <c r="K221" s="225">
        <v>1123.8603953309691</v>
      </c>
      <c r="L221" s="225"/>
      <c r="M221" s="173"/>
      <c r="N221" s="226"/>
      <c r="O221" s="199">
        <v>5604.4339102705217</v>
      </c>
      <c r="P221" s="174">
        <v>10199.320360378755</v>
      </c>
      <c r="Q221" s="174">
        <v>1320.5090791735759</v>
      </c>
      <c r="R221" s="175"/>
      <c r="S221" s="175"/>
      <c r="T221" s="227"/>
      <c r="U221" s="220" t="s">
        <v>201</v>
      </c>
      <c r="V221" s="152"/>
      <c r="W221" s="152"/>
    </row>
    <row r="222" spans="1:23" ht="15.6" thickBot="1" x14ac:dyDescent="0.3">
      <c r="A222" s="228" t="s">
        <v>218</v>
      </c>
      <c r="B222" s="160">
        <v>2029</v>
      </c>
      <c r="C222" s="171">
        <v>2746.9554229310797</v>
      </c>
      <c r="D222" s="172">
        <v>5609.1225653348365</v>
      </c>
      <c r="E222" s="172">
        <v>198.19483214313149</v>
      </c>
      <c r="F222" s="172"/>
      <c r="G222" s="172"/>
      <c r="H222" s="223"/>
      <c r="I222" s="224">
        <v>2997.0511635057123</v>
      </c>
      <c r="J222" s="225">
        <v>4824.1214825671441</v>
      </c>
      <c r="K222" s="225">
        <v>1169.9808444442806</v>
      </c>
      <c r="L222" s="225"/>
      <c r="M222" s="173"/>
      <c r="N222" s="226"/>
      <c r="O222" s="199">
        <v>5744.0065864367916</v>
      </c>
      <c r="P222" s="174">
        <v>10433.244047901981</v>
      </c>
      <c r="Q222" s="174">
        <v>1368.175676587412</v>
      </c>
      <c r="R222" s="175"/>
      <c r="S222" s="175"/>
      <c r="T222" s="227"/>
      <c r="U222" s="220" t="s">
        <v>201</v>
      </c>
      <c r="V222" s="152"/>
      <c r="W222" s="152"/>
    </row>
    <row r="223" spans="1:23" ht="15" x14ac:dyDescent="0.25">
      <c r="A223" s="178" t="s">
        <v>219</v>
      </c>
      <c r="B223" s="160">
        <v>2030</v>
      </c>
      <c r="C223" s="171">
        <v>2767.8317772285386</v>
      </c>
      <c r="D223" s="172">
        <v>5651.7508617368421</v>
      </c>
      <c r="E223" s="172">
        <v>199.7010762930021</v>
      </c>
      <c r="F223" s="172"/>
      <c r="G223" s="172"/>
      <c r="H223" s="223"/>
      <c r="I223" s="224">
        <v>3118.0801744602427</v>
      </c>
      <c r="J223" s="225">
        <v>5018.9325217876603</v>
      </c>
      <c r="K223" s="225">
        <v>1217.2278271328253</v>
      </c>
      <c r="L223" s="225"/>
      <c r="M223" s="173"/>
      <c r="N223" s="226"/>
      <c r="O223" s="199">
        <v>5885.9119516887813</v>
      </c>
      <c r="P223" s="174">
        <v>10670.683383524502</v>
      </c>
      <c r="Q223" s="174">
        <v>1416.9289034258275</v>
      </c>
      <c r="R223" s="175"/>
      <c r="S223" s="175"/>
      <c r="T223" s="227"/>
      <c r="U223" s="220" t="s">
        <v>201</v>
      </c>
      <c r="V223" s="152"/>
      <c r="W223" s="152"/>
    </row>
    <row r="224" spans="1:23" ht="15" x14ac:dyDescent="0.25">
      <c r="A224" s="179" t="s">
        <v>220</v>
      </c>
      <c r="B224" s="160">
        <v>2031</v>
      </c>
      <c r="C224" s="171">
        <v>2788.1658237968022</v>
      </c>
      <c r="D224" s="172">
        <v>5693.2717974238567</v>
      </c>
      <c r="E224" s="172">
        <v>201.1681925456887</v>
      </c>
      <c r="F224" s="172"/>
      <c r="G224" s="172"/>
      <c r="H224" s="223"/>
      <c r="I224" s="224">
        <v>3241.9481987866416</v>
      </c>
      <c r="J224" s="225">
        <v>5218.3133012793114</v>
      </c>
      <c r="K224" s="225">
        <v>1265.5830962939715</v>
      </c>
      <c r="L224" s="225"/>
      <c r="M224" s="173"/>
      <c r="N224" s="226"/>
      <c r="O224" s="199">
        <v>6030.1140225834442</v>
      </c>
      <c r="P224" s="174">
        <v>10911.585098703168</v>
      </c>
      <c r="Q224" s="174">
        <v>1466.7512888396602</v>
      </c>
      <c r="R224" s="175"/>
      <c r="S224" s="175"/>
      <c r="T224" s="227"/>
      <c r="U224" s="220" t="s">
        <v>201</v>
      </c>
      <c r="V224" s="152"/>
      <c r="W224" s="152"/>
    </row>
    <row r="225" spans="1:23" ht="15.6" thickBot="1" x14ac:dyDescent="0.3">
      <c r="A225" s="180" t="s">
        <v>221</v>
      </c>
      <c r="B225" s="160">
        <v>2032</v>
      </c>
      <c r="C225" s="171">
        <v>2807.9831449275657</v>
      </c>
      <c r="D225" s="172">
        <v>5733.737609941646</v>
      </c>
      <c r="E225" s="172">
        <v>202.5980266821478</v>
      </c>
      <c r="F225" s="172"/>
      <c r="G225" s="172"/>
      <c r="H225" s="223"/>
      <c r="I225" s="224">
        <v>3368.628102131554</v>
      </c>
      <c r="J225" s="225">
        <v>5422.220144971925</v>
      </c>
      <c r="K225" s="225">
        <v>1315.0360592911838</v>
      </c>
      <c r="L225" s="225"/>
      <c r="M225" s="173"/>
      <c r="N225" s="226"/>
      <c r="O225" s="199">
        <v>6176.6112470591197</v>
      </c>
      <c r="P225" s="174">
        <v>11155.957754913572</v>
      </c>
      <c r="Q225" s="174">
        <v>1517.6340859733316</v>
      </c>
      <c r="R225" s="175"/>
      <c r="S225" s="175"/>
      <c r="T225" s="227"/>
      <c r="U225" s="220" t="s">
        <v>201</v>
      </c>
      <c r="V225" s="152"/>
      <c r="W225" s="152"/>
    </row>
    <row r="226" spans="1:23" ht="15" x14ac:dyDescent="0.25">
      <c r="B226" s="160">
        <v>2033</v>
      </c>
      <c r="C226" s="171">
        <v>2827.3173723767609</v>
      </c>
      <c r="D226" s="172">
        <v>5773.2169733718965</v>
      </c>
      <c r="E226" s="172">
        <v>203.99300525803653</v>
      </c>
      <c r="F226" s="172"/>
      <c r="G226" s="172"/>
      <c r="H226" s="223"/>
      <c r="I226" s="224">
        <v>3498.1059259478156</v>
      </c>
      <c r="J226" s="225">
        <v>5630.6305848716047</v>
      </c>
      <c r="K226" s="225">
        <v>1365.5812670240275</v>
      </c>
      <c r="L226" s="225"/>
      <c r="M226" s="173"/>
      <c r="N226" s="226"/>
      <c r="O226" s="199">
        <v>6325.4232983245765</v>
      </c>
      <c r="P226" s="174">
        <v>11403.847558243502</v>
      </c>
      <c r="Q226" s="174">
        <v>1569.5742722820642</v>
      </c>
      <c r="R226" s="175"/>
      <c r="S226" s="175"/>
      <c r="T226" s="227"/>
      <c r="U226" s="220" t="s">
        <v>201</v>
      </c>
      <c r="V226" s="152"/>
      <c r="W226" s="152"/>
    </row>
    <row r="227" spans="1:23" ht="15" x14ac:dyDescent="0.25">
      <c r="B227" s="160">
        <v>2034</v>
      </c>
      <c r="C227" s="171">
        <v>2846.2099533165278</v>
      </c>
      <c r="D227" s="172">
        <v>5811.7945204198177</v>
      </c>
      <c r="E227" s="172">
        <v>205.35611871697731</v>
      </c>
      <c r="F227" s="172"/>
      <c r="G227" s="172"/>
      <c r="H227" s="223"/>
      <c r="I227" s="224">
        <v>3630.3826883826559</v>
      </c>
      <c r="J227" s="225">
        <v>5843.5462598112081</v>
      </c>
      <c r="K227" s="225">
        <v>1417.2191169541045</v>
      </c>
      <c r="L227" s="225"/>
      <c r="M227" s="173"/>
      <c r="N227" s="226"/>
      <c r="O227" s="199">
        <v>6476.5926416991842</v>
      </c>
      <c r="P227" s="174">
        <v>11655.340780231025</v>
      </c>
      <c r="Q227" s="174">
        <v>1622.5752356710818</v>
      </c>
      <c r="R227" s="175"/>
      <c r="S227" s="175"/>
      <c r="T227" s="227"/>
      <c r="U227" s="220" t="s">
        <v>201</v>
      </c>
      <c r="V227" s="152"/>
      <c r="W227" s="152"/>
    </row>
    <row r="228" spans="1:23" ht="15" x14ac:dyDescent="0.25">
      <c r="B228" s="160">
        <v>2035</v>
      </c>
      <c r="C228" s="171">
        <v>2864.6931604586075</v>
      </c>
      <c r="D228" s="172">
        <v>5849.5361500782165</v>
      </c>
      <c r="E228" s="172">
        <v>206.68969555860016</v>
      </c>
      <c r="F228" s="172"/>
      <c r="G228" s="172"/>
      <c r="H228" s="223"/>
      <c r="I228" s="224">
        <v>3765.4518594568485</v>
      </c>
      <c r="J228" s="225">
        <v>6060.9566589881679</v>
      </c>
      <c r="K228" s="225">
        <v>1469.9470599255299</v>
      </c>
      <c r="L228" s="225"/>
      <c r="M228" s="173"/>
      <c r="N228" s="226"/>
      <c r="O228" s="199">
        <v>6630.145019915456</v>
      </c>
      <c r="P228" s="174">
        <v>11910.492809066385</v>
      </c>
      <c r="Q228" s="174">
        <v>1676.6367554841299</v>
      </c>
      <c r="R228" s="175"/>
      <c r="S228" s="175"/>
      <c r="T228" s="227"/>
      <c r="U228" s="220" t="s">
        <v>201</v>
      </c>
      <c r="V228" s="152"/>
      <c r="W228" s="152"/>
    </row>
    <row r="229" spans="1:23" ht="15" x14ac:dyDescent="0.25">
      <c r="B229" s="160">
        <v>2036</v>
      </c>
      <c r="C229" s="171">
        <v>2882.7849315778963</v>
      </c>
      <c r="D229" s="172">
        <v>5886.4784902359597</v>
      </c>
      <c r="E229" s="172">
        <v>207.99503000641343</v>
      </c>
      <c r="F229" s="172"/>
      <c r="G229" s="172"/>
      <c r="H229" s="223"/>
      <c r="I229" s="224">
        <v>3903.2903619748417</v>
      </c>
      <c r="J229" s="225">
        <v>6282.8246368254677</v>
      </c>
      <c r="K229" s="225">
        <v>1523.7560871242172</v>
      </c>
      <c r="L229" s="225"/>
      <c r="M229" s="173"/>
      <c r="N229" s="226"/>
      <c r="O229" s="199">
        <v>6786.075293552738</v>
      </c>
      <c r="P229" s="174">
        <v>12169.303127061426</v>
      </c>
      <c r="Q229" s="174">
        <v>1731.7511171306305</v>
      </c>
      <c r="R229" s="175"/>
      <c r="S229" s="175"/>
      <c r="T229" s="227"/>
      <c r="U229" s="220" t="s">
        <v>201</v>
      </c>
      <c r="V229" s="152"/>
      <c r="W229" s="152"/>
    </row>
    <row r="230" spans="1:23" ht="15" x14ac:dyDescent="0.25">
      <c r="B230" s="160">
        <v>2037</v>
      </c>
      <c r="C230" s="171">
        <v>2900.4874732856183</v>
      </c>
      <c r="D230" s="172">
        <v>5922.6260466643098</v>
      </c>
      <c r="E230" s="172">
        <v>209.27228126902219</v>
      </c>
      <c r="F230" s="172"/>
      <c r="G230" s="172"/>
      <c r="H230" s="223"/>
      <c r="I230" s="224">
        <v>4043.8530377328161</v>
      </c>
      <c r="J230" s="225">
        <v>6509.0775056547009</v>
      </c>
      <c r="K230" s="225">
        <v>1578.6285698109309</v>
      </c>
      <c r="L230" s="225"/>
      <c r="M230" s="173"/>
      <c r="N230" s="226"/>
      <c r="O230" s="199">
        <v>6944.340511018434</v>
      </c>
      <c r="P230" s="174">
        <v>12431.70355231901</v>
      </c>
      <c r="Q230" s="174">
        <v>1787.9008510799531</v>
      </c>
      <c r="R230" s="175"/>
      <c r="S230" s="175"/>
      <c r="T230" s="227"/>
      <c r="U230" s="220" t="s">
        <v>201</v>
      </c>
      <c r="V230" s="152"/>
      <c r="W230" s="152"/>
    </row>
    <row r="231" spans="1:23" ht="15" x14ac:dyDescent="0.25">
      <c r="B231" s="160">
        <v>2038</v>
      </c>
      <c r="C231" s="171">
        <v>2917.7972375912454</v>
      </c>
      <c r="D231" s="172">
        <v>5957.971574573794</v>
      </c>
      <c r="E231" s="172">
        <v>210.52119335632878</v>
      </c>
      <c r="F231" s="172"/>
      <c r="G231" s="172"/>
      <c r="H231" s="223"/>
      <c r="I231" s="224">
        <v>4187.0842321424616</v>
      </c>
      <c r="J231" s="225">
        <v>6739.6256825890869</v>
      </c>
      <c r="K231" s="225">
        <v>1634.5427816958359</v>
      </c>
      <c r="L231" s="225"/>
      <c r="M231" s="173"/>
      <c r="N231" s="226"/>
      <c r="O231" s="199">
        <v>7104.8814697337075</v>
      </c>
      <c r="P231" s="174">
        <v>12697.597257162881</v>
      </c>
      <c r="Q231" s="174">
        <v>1845.0639750521646</v>
      </c>
      <c r="R231" s="175"/>
      <c r="S231" s="175"/>
      <c r="T231" s="227"/>
      <c r="U231" s="220" t="s">
        <v>201</v>
      </c>
      <c r="V231" s="152"/>
      <c r="W231" s="152"/>
    </row>
    <row r="232" spans="1:23" ht="15" x14ac:dyDescent="0.25">
      <c r="B232" s="160">
        <v>2039</v>
      </c>
      <c r="C232" s="171">
        <v>2934.7028790194581</v>
      </c>
      <c r="D232" s="172">
        <v>5992.491907166328</v>
      </c>
      <c r="E232" s="172">
        <v>211.74094768403506</v>
      </c>
      <c r="F232" s="172"/>
      <c r="G232" s="172"/>
      <c r="H232" s="223"/>
      <c r="I232" s="224">
        <v>4332.9132319201399</v>
      </c>
      <c r="J232" s="225">
        <v>6974.355345924524</v>
      </c>
      <c r="K232" s="225">
        <v>1691.471117915755</v>
      </c>
      <c r="L232" s="225"/>
      <c r="M232" s="173"/>
      <c r="N232" s="226"/>
      <c r="O232" s="199">
        <v>7267.616110939598</v>
      </c>
      <c r="P232" s="174">
        <v>12966.847253090851</v>
      </c>
      <c r="Q232" s="174">
        <v>1903.2120655997901</v>
      </c>
      <c r="R232" s="175"/>
      <c r="S232" s="175"/>
      <c r="T232" s="227"/>
      <c r="U232" s="220" t="s">
        <v>201</v>
      </c>
      <c r="V232" s="152"/>
      <c r="W232" s="152"/>
    </row>
    <row r="233" spans="1:23" ht="15" x14ac:dyDescent="0.25">
      <c r="B233" s="160">
        <v>2040</v>
      </c>
      <c r="C233" s="171">
        <v>2951.1962308493776</v>
      </c>
      <c r="D233" s="172">
        <v>6026.1703684747736</v>
      </c>
      <c r="E233" s="172">
        <v>212.93095501728857</v>
      </c>
      <c r="F233" s="172"/>
      <c r="G233" s="172"/>
      <c r="H233" s="223"/>
      <c r="I233" s="224">
        <v>4481.2716861025801</v>
      </c>
      <c r="J233" s="225">
        <v>7213.1564764013219</v>
      </c>
      <c r="K233" s="225">
        <v>1749.3868958038388</v>
      </c>
      <c r="L233" s="225"/>
      <c r="M233" s="173"/>
      <c r="N233" s="226"/>
      <c r="O233" s="199">
        <v>7432.4679169519577</v>
      </c>
      <c r="P233" s="174">
        <v>13239.326844876095</v>
      </c>
      <c r="Q233" s="174">
        <v>1962.3178508211274</v>
      </c>
      <c r="R233" s="175"/>
      <c r="S233" s="175"/>
      <c r="T233" s="227"/>
      <c r="U233" s="220" t="s">
        <v>201</v>
      </c>
      <c r="V233" s="152"/>
      <c r="W233" s="152"/>
    </row>
    <row r="234" spans="1:23" ht="15" x14ac:dyDescent="0.25">
      <c r="B234" s="160">
        <v>2041</v>
      </c>
      <c r="C234" s="171">
        <v>2967.2795672328903</v>
      </c>
      <c r="D234" s="172">
        <v>6059.0116021844815</v>
      </c>
      <c r="E234" s="172">
        <v>214.09137943780232</v>
      </c>
      <c r="F234" s="172"/>
      <c r="G234" s="172"/>
      <c r="H234" s="223"/>
      <c r="I234" s="224">
        <v>4632.1060652755295</v>
      </c>
      <c r="J234" s="225">
        <v>7455.9429118610224</v>
      </c>
      <c r="K234" s="225">
        <v>1808.2692186900358</v>
      </c>
      <c r="L234" s="225"/>
      <c r="M234" s="173"/>
      <c r="N234" s="226"/>
      <c r="O234" s="199">
        <v>7599.3856325084198</v>
      </c>
      <c r="P234" s="174">
        <v>13514.954514045505</v>
      </c>
      <c r="Q234" s="174">
        <v>2022.3605981278381</v>
      </c>
      <c r="R234" s="175"/>
      <c r="S234" s="175"/>
      <c r="T234" s="227"/>
      <c r="U234" s="220" t="s">
        <v>201</v>
      </c>
      <c r="V234" s="152"/>
      <c r="W234" s="152"/>
    </row>
    <row r="235" spans="1:23" ht="15" x14ac:dyDescent="0.25">
      <c r="B235" s="160">
        <v>2042</v>
      </c>
      <c r="C235" s="171">
        <v>2982.9598176729951</v>
      </c>
      <c r="D235" s="172">
        <v>6091.0297579359294</v>
      </c>
      <c r="E235" s="172">
        <v>215.2227209142587</v>
      </c>
      <c r="F235" s="172"/>
      <c r="G235" s="172"/>
      <c r="H235" s="223"/>
      <c r="I235" s="224">
        <v>4785.373111331035</v>
      </c>
      <c r="J235" s="225">
        <v>7702.6450230726014</v>
      </c>
      <c r="K235" s="225">
        <v>1868.1011995894705</v>
      </c>
      <c r="L235" s="225"/>
      <c r="M235" s="173"/>
      <c r="N235" s="226"/>
      <c r="O235" s="199">
        <v>7768.3329290040301</v>
      </c>
      <c r="P235" s="174">
        <v>13793.674781008531</v>
      </c>
      <c r="Q235" s="174">
        <v>2083.3239205037294</v>
      </c>
      <c r="R235" s="175"/>
      <c r="S235" s="175"/>
      <c r="T235" s="227"/>
      <c r="U235" s="220" t="s">
        <v>201</v>
      </c>
      <c r="V235" s="152"/>
      <c r="W235" s="152"/>
    </row>
    <row r="236" spans="1:23" ht="15" x14ac:dyDescent="0.25">
      <c r="B236" s="160">
        <v>2043</v>
      </c>
      <c r="C236" s="171">
        <v>2998.2380934753473</v>
      </c>
      <c r="D236" s="172">
        <v>6122.2271049503734</v>
      </c>
      <c r="E236" s="172">
        <v>216.32505962816938</v>
      </c>
      <c r="F236" s="172"/>
      <c r="G236" s="172"/>
      <c r="H236" s="223"/>
      <c r="I236" s="224">
        <v>4941.0235162638028</v>
      </c>
      <c r="J236" s="225">
        <v>7953.1834427531376</v>
      </c>
      <c r="K236" s="225">
        <v>1928.8635897744673</v>
      </c>
      <c r="L236" s="225"/>
      <c r="M236" s="173"/>
      <c r="N236" s="226"/>
      <c r="O236" s="199">
        <v>7939.2616097391501</v>
      </c>
      <c r="P236" s="174">
        <v>14075.410547703512</v>
      </c>
      <c r="Q236" s="174">
        <v>2145.1886494026367</v>
      </c>
      <c r="R236" s="175"/>
      <c r="S236" s="175"/>
      <c r="T236" s="227"/>
      <c r="U236" s="220" t="s">
        <v>201</v>
      </c>
      <c r="V236" s="152"/>
      <c r="W236" s="152"/>
    </row>
    <row r="237" spans="1:23" ht="15" x14ac:dyDescent="0.25">
      <c r="B237" s="160">
        <v>2044</v>
      </c>
      <c r="C237" s="171">
        <v>3013.1151554476478</v>
      </c>
      <c r="D237" s="172">
        <v>6152.6051967527064</v>
      </c>
      <c r="E237" s="172">
        <v>217.39845047236332</v>
      </c>
      <c r="F237" s="172"/>
      <c r="G237" s="172"/>
      <c r="H237" s="223"/>
      <c r="I237" s="224">
        <v>5099.0099179156541</v>
      </c>
      <c r="J237" s="225">
        <v>8207.4819356993448</v>
      </c>
      <c r="K237" s="225">
        <v>1990.5379001319634</v>
      </c>
      <c r="L237" s="225"/>
      <c r="M237" s="173"/>
      <c r="N237" s="226"/>
      <c r="O237" s="199">
        <v>8112.1250733633024</v>
      </c>
      <c r="P237" s="174">
        <v>14360.087132452052</v>
      </c>
      <c r="Q237" s="174">
        <v>2207.9363506043269</v>
      </c>
      <c r="R237" s="175"/>
      <c r="S237" s="175"/>
      <c r="T237" s="227"/>
      <c r="U237" s="220" t="s">
        <v>201</v>
      </c>
      <c r="V237" s="152"/>
      <c r="W237" s="152"/>
    </row>
    <row r="238" spans="1:23" ht="15" x14ac:dyDescent="0.25">
      <c r="B238" s="160">
        <v>2045</v>
      </c>
      <c r="C238" s="171">
        <v>3027.5906670050294</v>
      </c>
      <c r="D238" s="172">
        <v>6182.1633460562853</v>
      </c>
      <c r="E238" s="172">
        <v>218.44286916199749</v>
      </c>
      <c r="F238" s="172"/>
      <c r="G238" s="172"/>
      <c r="H238" s="223"/>
      <c r="I238" s="224">
        <v>5259.2820247502241</v>
      </c>
      <c r="J238" s="225">
        <v>8465.4595515144028</v>
      </c>
      <c r="K238" s="225">
        <v>2053.1044979860467</v>
      </c>
      <c r="L238" s="225"/>
      <c r="M238" s="173"/>
      <c r="N238" s="226"/>
      <c r="O238" s="199">
        <v>8286.872691755254</v>
      </c>
      <c r="P238" s="174">
        <v>14647.622897570687</v>
      </c>
      <c r="Q238" s="174">
        <v>2271.547367148044</v>
      </c>
      <c r="R238" s="175"/>
      <c r="S238" s="175"/>
      <c r="T238" s="227"/>
      <c r="U238" s="220" t="s">
        <v>201</v>
      </c>
      <c r="V238" s="152"/>
      <c r="W238" s="152"/>
    </row>
    <row r="239" spans="1:23" ht="15" x14ac:dyDescent="0.25">
      <c r="B239" s="160">
        <v>2046</v>
      </c>
      <c r="C239" s="171">
        <v>3041.6663306797873</v>
      </c>
      <c r="D239" s="172">
        <v>6210.9050293326391</v>
      </c>
      <c r="E239" s="172">
        <v>219.45843853601559</v>
      </c>
      <c r="F239" s="172"/>
      <c r="G239" s="172"/>
      <c r="H239" s="223"/>
      <c r="I239" s="224">
        <v>5421.7890364467794</v>
      </c>
      <c r="J239" s="225">
        <v>8727.0345208506405</v>
      </c>
      <c r="K239" s="225">
        <v>2116.5435520429191</v>
      </c>
      <c r="L239" s="225"/>
      <c r="M239" s="173"/>
      <c r="N239" s="226"/>
      <c r="O239" s="199">
        <v>8463.4553671265676</v>
      </c>
      <c r="P239" s="174">
        <v>14937.939550183281</v>
      </c>
      <c r="Q239" s="174">
        <v>2336.001990578935</v>
      </c>
      <c r="R239" s="175"/>
      <c r="S239" s="175"/>
      <c r="T239" s="227"/>
      <c r="U239" s="220" t="s">
        <v>201</v>
      </c>
      <c r="V239" s="152"/>
      <c r="W239" s="152"/>
    </row>
    <row r="240" spans="1:23" ht="15" x14ac:dyDescent="0.25">
      <c r="B240" s="160">
        <v>2047</v>
      </c>
      <c r="C240" s="171">
        <v>3055.3400230046705</v>
      </c>
      <c r="D240" s="172">
        <v>6238.8259105856414</v>
      </c>
      <c r="E240" s="172">
        <v>220.44500538471073</v>
      </c>
      <c r="F240" s="172"/>
      <c r="G240" s="172"/>
      <c r="H240" s="223"/>
      <c r="I240" s="224">
        <v>5586.4711060500658</v>
      </c>
      <c r="J240" s="225">
        <v>8992.1105126924176</v>
      </c>
      <c r="K240" s="225">
        <v>2180.8316994077145</v>
      </c>
      <c r="L240" s="225"/>
      <c r="M240" s="173"/>
      <c r="N240" s="226"/>
      <c r="O240" s="199">
        <v>8641.8111290547367</v>
      </c>
      <c r="P240" s="174">
        <v>15230.936423278059</v>
      </c>
      <c r="Q240" s="174">
        <v>2401.2767047924253</v>
      </c>
      <c r="R240" s="175"/>
      <c r="S240" s="175"/>
      <c r="T240" s="227"/>
      <c r="U240" s="220" t="s">
        <v>201</v>
      </c>
      <c r="V240" s="152"/>
      <c r="W240" s="152"/>
    </row>
    <row r="241" spans="1:23" ht="15" x14ac:dyDescent="0.25">
      <c r="B241" s="160">
        <v>2048</v>
      </c>
      <c r="C241" s="171">
        <v>3068.6023917894522</v>
      </c>
      <c r="D241" s="172">
        <v>6265.9068931889688</v>
      </c>
      <c r="E241" s="172">
        <v>221.40189494075435</v>
      </c>
      <c r="F241" s="172"/>
      <c r="G241" s="172"/>
      <c r="H241" s="223"/>
      <c r="I241" s="224">
        <v>5753.2565819553902</v>
      </c>
      <c r="J241" s="225">
        <v>9260.5721949928011</v>
      </c>
      <c r="K241" s="225">
        <v>2245.940968917982</v>
      </c>
      <c r="L241" s="225"/>
      <c r="M241" s="173"/>
      <c r="N241" s="226"/>
      <c r="O241" s="199">
        <v>8821.8589737448419</v>
      </c>
      <c r="P241" s="174">
        <v>15526.47908818177</v>
      </c>
      <c r="Q241" s="174">
        <v>2467.3428638587366</v>
      </c>
      <c r="R241" s="175"/>
      <c r="S241" s="175"/>
      <c r="T241" s="227"/>
      <c r="U241" s="220" t="s">
        <v>201</v>
      </c>
      <c r="V241" s="152"/>
      <c r="W241" s="152"/>
    </row>
    <row r="242" spans="1:23" ht="15" x14ac:dyDescent="0.25">
      <c r="B242" s="160">
        <v>2049</v>
      </c>
      <c r="C242" s="171">
        <v>3081.4409203357345</v>
      </c>
      <c r="D242" s="172">
        <v>6292.1224187754024</v>
      </c>
      <c r="E242" s="172">
        <v>222.32820411525125</v>
      </c>
      <c r="F242" s="172"/>
      <c r="G242" s="172"/>
      <c r="H242" s="223"/>
      <c r="I242" s="224">
        <v>5922.0662927650592</v>
      </c>
      <c r="J242" s="225">
        <v>9532.2921316755965</v>
      </c>
      <c r="K242" s="225">
        <v>2311.8404538545233</v>
      </c>
      <c r="L242" s="225"/>
      <c r="M242" s="173"/>
      <c r="N242" s="226"/>
      <c r="O242" s="199">
        <v>9003.5072131007946</v>
      </c>
      <c r="P242" s="174">
        <v>15824.414550450998</v>
      </c>
      <c r="Q242" s="174">
        <v>2534.1686579697744</v>
      </c>
      <c r="R242" s="175"/>
      <c r="S242" s="175"/>
      <c r="T242" s="227"/>
      <c r="U242" s="220" t="s">
        <v>201</v>
      </c>
      <c r="V242" s="152"/>
      <c r="W242" s="152"/>
    </row>
    <row r="243" spans="1:23" ht="15" x14ac:dyDescent="0.25">
      <c r="B243" s="160">
        <v>2050</v>
      </c>
      <c r="C243" s="171">
        <v>3093.8462295240738</v>
      </c>
      <c r="D243" s="172">
        <v>6317.4533357307373</v>
      </c>
      <c r="E243" s="172">
        <v>223.22325619791053</v>
      </c>
      <c r="F243" s="172"/>
      <c r="G243" s="172"/>
      <c r="H243" s="223"/>
      <c r="I243" s="224">
        <v>6092.8252162250128</v>
      </c>
      <c r="J243" s="225">
        <v>9807.1495652202502</v>
      </c>
      <c r="K243" s="225">
        <v>2378.5008672297758</v>
      </c>
      <c r="L243" s="225"/>
      <c r="M243" s="173"/>
      <c r="N243" s="226"/>
      <c r="O243" s="199">
        <v>9186.6714457490871</v>
      </c>
      <c r="P243" s="174">
        <v>16124.602900950988</v>
      </c>
      <c r="Q243" s="174">
        <v>2601.7241234276862</v>
      </c>
      <c r="R243" s="175"/>
      <c r="S243" s="175"/>
      <c r="T243" s="227"/>
      <c r="U243" s="220" t="s">
        <v>201</v>
      </c>
      <c r="V243" s="152"/>
      <c r="W243" s="152"/>
    </row>
    <row r="244" spans="1:23" ht="15" x14ac:dyDescent="0.25">
      <c r="B244" s="160">
        <v>2051</v>
      </c>
      <c r="C244" s="171">
        <v>3105.8152982499441</v>
      </c>
      <c r="D244" s="172">
        <v>6341.8934751359429</v>
      </c>
      <c r="E244" s="172">
        <v>224.08683321384271</v>
      </c>
      <c r="F244" s="172"/>
      <c r="G244" s="172"/>
      <c r="H244" s="223"/>
      <c r="I244" s="224">
        <v>6265.4635401595488</v>
      </c>
      <c r="J244" s="225">
        <v>10085.032124366424</v>
      </c>
      <c r="K244" s="225">
        <v>2445.8949559526759</v>
      </c>
      <c r="L244" s="225"/>
      <c r="M244" s="173"/>
      <c r="N244" s="226"/>
      <c r="O244" s="199">
        <v>9371.2788384094929</v>
      </c>
      <c r="P244" s="174">
        <v>16426.925599502367</v>
      </c>
      <c r="Q244" s="174">
        <v>2669.9817891665184</v>
      </c>
      <c r="R244" s="175"/>
      <c r="S244" s="175"/>
      <c r="T244" s="227"/>
      <c r="U244" s="220" t="s">
        <v>201</v>
      </c>
      <c r="V244" s="152"/>
      <c r="W244" s="152"/>
    </row>
    <row r="245" spans="1:23" ht="15" x14ac:dyDescent="0.25">
      <c r="B245" s="160">
        <v>2052</v>
      </c>
      <c r="C245" s="171">
        <v>3117.3504522699163</v>
      </c>
      <c r="D245" s="172">
        <v>6365.4475860501279</v>
      </c>
      <c r="E245" s="172">
        <v>224.91910296807629</v>
      </c>
      <c r="F245" s="172"/>
      <c r="G245" s="172"/>
      <c r="H245" s="223"/>
      <c r="I245" s="224">
        <v>6439.9257254162094</v>
      </c>
      <c r="J245" s="225">
        <v>10365.85041203549</v>
      </c>
      <c r="K245" s="225">
        <v>2514.0010387969278</v>
      </c>
      <c r="L245" s="225"/>
      <c r="M245" s="173"/>
      <c r="N245" s="226"/>
      <c r="O245" s="199">
        <v>9557.2761776861262</v>
      </c>
      <c r="P245" s="174">
        <v>16731.297998085618</v>
      </c>
      <c r="Q245" s="174">
        <v>2738.9201417650042</v>
      </c>
      <c r="R245" s="175"/>
      <c r="S245" s="175"/>
      <c r="T245" s="227"/>
      <c r="U245" s="220" t="s">
        <v>201</v>
      </c>
      <c r="V245" s="152"/>
      <c r="W245" s="152"/>
    </row>
    <row r="246" spans="1:23" ht="15" x14ac:dyDescent="0.25">
      <c r="B246" s="160">
        <v>2053</v>
      </c>
      <c r="C246" s="171">
        <v>3128.4540109556151</v>
      </c>
      <c r="D246" s="172">
        <v>6388.1204044947081</v>
      </c>
      <c r="E246" s="172">
        <v>225.72023280496146</v>
      </c>
      <c r="F246" s="172"/>
      <c r="G246" s="172"/>
      <c r="H246" s="223"/>
      <c r="I246" s="224">
        <v>6616.1684474119647</v>
      </c>
      <c r="J246" s="225">
        <v>10649.534691996638</v>
      </c>
      <c r="K246" s="225">
        <v>2582.8022028272931</v>
      </c>
      <c r="L246" s="225"/>
      <c r="M246" s="173"/>
      <c r="N246" s="226"/>
      <c r="O246" s="199">
        <v>9744.6224583675794</v>
      </c>
      <c r="P246" s="174">
        <v>17037.655096491348</v>
      </c>
      <c r="Q246" s="174">
        <v>2808.5224356322547</v>
      </c>
      <c r="R246" s="175"/>
      <c r="S246" s="175"/>
      <c r="T246" s="227"/>
      <c r="U246" s="220" t="s">
        <v>201</v>
      </c>
      <c r="V246" s="152"/>
      <c r="W246" s="152"/>
    </row>
    <row r="247" spans="1:23" ht="15" x14ac:dyDescent="0.25">
      <c r="B247" s="160">
        <v>2054</v>
      </c>
      <c r="C247" s="171">
        <v>3139.1303811675048</v>
      </c>
      <c r="D247" s="172">
        <v>6409.9209290214139</v>
      </c>
      <c r="E247" s="172">
        <v>226.49054068268649</v>
      </c>
      <c r="F247" s="172"/>
      <c r="G247" s="172"/>
      <c r="H247" s="223"/>
      <c r="I247" s="224">
        <v>6794.159502836048</v>
      </c>
      <c r="J247" s="225">
        <v>10936.033129070944</v>
      </c>
      <c r="K247" s="225">
        <v>2652.2858766011523</v>
      </c>
      <c r="L247" s="225"/>
      <c r="M247" s="173"/>
      <c r="N247" s="226"/>
      <c r="O247" s="199">
        <v>9933.2898840035523</v>
      </c>
      <c r="P247" s="174">
        <v>17345.954058092357</v>
      </c>
      <c r="Q247" s="174">
        <v>2878.7764172838388</v>
      </c>
      <c r="R247" s="175"/>
      <c r="S247" s="175"/>
      <c r="T247" s="227"/>
      <c r="U247" s="220" t="s">
        <v>201</v>
      </c>
      <c r="V247" s="152"/>
      <c r="W247" s="152"/>
    </row>
    <row r="248" spans="1:23" ht="15" x14ac:dyDescent="0.25">
      <c r="B248" s="160">
        <v>2055</v>
      </c>
      <c r="C248" s="171">
        <v>3149.3836253890772</v>
      </c>
      <c r="D248" s="172">
        <v>6430.8574549843106</v>
      </c>
      <c r="E248" s="172">
        <v>227.23031971239087</v>
      </c>
      <c r="F248" s="172"/>
      <c r="G248" s="172"/>
      <c r="H248" s="223"/>
      <c r="I248" s="224">
        <v>6973.8611599843916</v>
      </c>
      <c r="J248" s="225">
        <v>11225.284989452335</v>
      </c>
      <c r="K248" s="225">
        <v>2722.4373305164486</v>
      </c>
      <c r="L248" s="225"/>
      <c r="M248" s="173"/>
      <c r="N248" s="226"/>
      <c r="O248" s="199">
        <v>10123.244785373468</v>
      </c>
      <c r="P248" s="174">
        <v>17656.142444436646</v>
      </c>
      <c r="Q248" s="174">
        <v>2949.6676502288396</v>
      </c>
      <c r="R248" s="175"/>
      <c r="S248" s="175"/>
      <c r="T248" s="227"/>
      <c r="U248" s="220" t="s">
        <v>201</v>
      </c>
      <c r="V248" s="152"/>
      <c r="W248" s="152"/>
    </row>
    <row r="249" spans="1:23" ht="15" x14ac:dyDescent="0.25">
      <c r="B249" s="160">
        <v>2056</v>
      </c>
      <c r="C249" s="171">
        <v>3159.2143304107658</v>
      </c>
      <c r="D249" s="172">
        <v>6450.9311805751913</v>
      </c>
      <c r="E249" s="172">
        <v>227.93961223143111</v>
      </c>
      <c r="F249" s="172"/>
      <c r="G249" s="172"/>
      <c r="H249" s="223"/>
      <c r="I249" s="224">
        <v>7155.2189619483297</v>
      </c>
      <c r="J249" s="225">
        <v>11517.202618066329</v>
      </c>
      <c r="K249" s="225">
        <v>2793.2353058303338</v>
      </c>
      <c r="L249" s="225"/>
      <c r="M249" s="173"/>
      <c r="N249" s="226"/>
      <c r="O249" s="199">
        <v>10314.433292359096</v>
      </c>
      <c r="P249" s="174">
        <v>17968.13379864152</v>
      </c>
      <c r="Q249" s="174">
        <v>3021.1749180617649</v>
      </c>
      <c r="R249" s="175"/>
      <c r="S249" s="175"/>
      <c r="T249" s="227"/>
      <c r="U249" s="220" t="s">
        <v>201</v>
      </c>
      <c r="V249" s="152"/>
      <c r="W249" s="152"/>
    </row>
    <row r="250" spans="1:23" ht="15" x14ac:dyDescent="0.25">
      <c r="B250" s="160">
        <v>2057</v>
      </c>
      <c r="C250" s="171">
        <v>3168.6238135094495</v>
      </c>
      <c r="D250" s="172">
        <v>6470.1447955965268</v>
      </c>
      <c r="E250" s="172">
        <v>228.61851328229255</v>
      </c>
      <c r="F250" s="172"/>
      <c r="G250" s="172"/>
      <c r="H250" s="223"/>
      <c r="I250" s="224">
        <v>7338.1653763132826</v>
      </c>
      <c r="J250" s="225">
        <v>11811.677313207754</v>
      </c>
      <c r="K250" s="225">
        <v>2864.6534394188134</v>
      </c>
      <c r="L250" s="225"/>
      <c r="M250" s="173"/>
      <c r="N250" s="226"/>
      <c r="O250" s="199">
        <v>10506.789189822732</v>
      </c>
      <c r="P250" s="174">
        <v>18281.822108804281</v>
      </c>
      <c r="Q250" s="174">
        <v>3093.2719527011059</v>
      </c>
      <c r="R250" s="175"/>
      <c r="S250" s="175"/>
      <c r="T250" s="227"/>
      <c r="U250" s="220" t="s">
        <v>201</v>
      </c>
      <c r="V250" s="152"/>
      <c r="W250" s="152"/>
    </row>
    <row r="251" spans="1:23" ht="15" x14ac:dyDescent="0.25">
      <c r="A251" s="160"/>
      <c r="B251" s="160">
        <v>2058</v>
      </c>
      <c r="C251" s="171">
        <v>3177.6185836196105</v>
      </c>
      <c r="D251" s="172">
        <v>6488.5115909124352</v>
      </c>
      <c r="E251" s="172">
        <v>229.26749248933299</v>
      </c>
      <c r="F251" s="172"/>
      <c r="G251" s="172"/>
      <c r="H251" s="223"/>
      <c r="I251" s="224">
        <v>7522.635154763534</v>
      </c>
      <c r="J251" s="225">
        <v>12108.604049708747</v>
      </c>
      <c r="K251" s="225">
        <v>2936.6662598183225</v>
      </c>
      <c r="L251" s="225"/>
      <c r="M251" s="173"/>
      <c r="N251" s="226"/>
      <c r="O251" s="199">
        <v>10700.253738383144</v>
      </c>
      <c r="P251" s="174">
        <v>18597.115640621181</v>
      </c>
      <c r="Q251" s="174">
        <v>3165.9337523076556</v>
      </c>
      <c r="R251" s="175"/>
      <c r="S251" s="175"/>
      <c r="T251" s="227"/>
      <c r="U251" s="220" t="s">
        <v>201</v>
      </c>
    </row>
    <row r="252" spans="1:23" ht="15" x14ac:dyDescent="0.25">
      <c r="A252" s="160"/>
      <c r="B252" s="160">
        <v>2059</v>
      </c>
      <c r="C252" s="171">
        <v>3186.2069985036205</v>
      </c>
      <c r="D252" s="172">
        <v>6506.0486325856327</v>
      </c>
      <c r="E252" s="172">
        <v>229.88715287118796</v>
      </c>
      <c r="F252" s="172"/>
      <c r="G252" s="172"/>
      <c r="H252" s="223"/>
      <c r="I252" s="224">
        <v>7708.5569296105423</v>
      </c>
      <c r="J252" s="225">
        <v>12407.867952520246</v>
      </c>
      <c r="K252" s="225">
        <v>3009.2459067008394</v>
      </c>
      <c r="L252" s="225"/>
      <c r="M252" s="173"/>
      <c r="N252" s="226"/>
      <c r="O252" s="199">
        <v>10894.763928114164</v>
      </c>
      <c r="P252" s="174">
        <v>18913.916585105879</v>
      </c>
      <c r="Q252" s="174">
        <v>3239.1330595720274</v>
      </c>
      <c r="R252" s="175"/>
      <c r="S252" s="175"/>
      <c r="T252" s="227"/>
      <c r="U252" s="220" t="s">
        <v>201</v>
      </c>
    </row>
    <row r="253" spans="1:23" ht="15.6" thickBot="1" x14ac:dyDescent="0.3">
      <c r="A253" s="160"/>
      <c r="B253" s="160">
        <v>2060</v>
      </c>
      <c r="C253" s="182">
        <v>3194.3965197493444</v>
      </c>
      <c r="D253" s="183">
        <v>6522.7711567428187</v>
      </c>
      <c r="E253" s="183">
        <v>230.47803278684998</v>
      </c>
      <c r="F253" s="183"/>
      <c r="G253" s="183"/>
      <c r="H253" s="229"/>
      <c r="I253" s="184">
        <v>7895.8577800632247</v>
      </c>
      <c r="J253" s="185">
        <v>12709.351646684136</v>
      </c>
      <c r="K253" s="230">
        <v>3082.3639134423161</v>
      </c>
      <c r="L253" s="230"/>
      <c r="M253" s="186"/>
      <c r="N253" s="231"/>
      <c r="O253" s="200">
        <v>11090.254299812568</v>
      </c>
      <c r="P253" s="187">
        <v>19232.122803426955</v>
      </c>
      <c r="Q253" s="187">
        <v>3312.8419462291658</v>
      </c>
      <c r="R253" s="188"/>
      <c r="S253" s="188"/>
      <c r="T253" s="232"/>
      <c r="U253" s="220" t="s">
        <v>201</v>
      </c>
    </row>
    <row r="254" spans="1:23" x14ac:dyDescent="0.25">
      <c r="A254" s="160"/>
      <c r="C254" s="105"/>
      <c r="D254" s="105"/>
      <c r="E254" s="105"/>
      <c r="F254" s="105"/>
      <c r="G254" s="105"/>
      <c r="H254" s="105"/>
      <c r="I254" s="105"/>
      <c r="J254" s="105"/>
      <c r="K254" s="105"/>
      <c r="L254" s="105"/>
      <c r="M254" s="105"/>
      <c r="N254" s="105"/>
      <c r="O254" s="105"/>
      <c r="P254" s="105"/>
      <c r="V254" s="152"/>
      <c r="W254" s="152"/>
    </row>
    <row r="255" spans="1:23" x14ac:dyDescent="0.25">
      <c r="A255" s="160"/>
      <c r="C255" s="105"/>
      <c r="D255" s="105"/>
      <c r="E255" s="105"/>
      <c r="F255" s="105"/>
      <c r="G255" s="105"/>
      <c r="H255" s="105"/>
      <c r="I255" s="105"/>
      <c r="J255" s="105"/>
      <c r="K255" s="105"/>
      <c r="L255" s="105"/>
      <c r="M255" s="105"/>
      <c r="N255" s="105"/>
      <c r="O255" s="105"/>
      <c r="P255" s="105"/>
      <c r="V255" s="152"/>
      <c r="W255" s="152"/>
    </row>
    <row r="256" spans="1:23" x14ac:dyDescent="0.25">
      <c r="A256" s="191" t="s">
        <v>311</v>
      </c>
      <c r="C256" s="105"/>
      <c r="D256" s="105"/>
      <c r="E256" s="105"/>
      <c r="F256" s="105"/>
      <c r="G256" s="105"/>
      <c r="H256" s="105"/>
      <c r="I256" s="105"/>
      <c r="J256" s="105"/>
      <c r="K256" s="105"/>
      <c r="L256" s="105"/>
      <c r="M256" s="105"/>
      <c r="N256" s="105"/>
      <c r="O256" s="105"/>
      <c r="P256" s="105"/>
    </row>
    <row r="257" spans="1:41" x14ac:dyDescent="0.25">
      <c r="A257" s="191"/>
      <c r="C257" s="105"/>
      <c r="D257" s="105"/>
      <c r="E257" s="105"/>
      <c r="F257" s="105"/>
      <c r="G257" s="105"/>
      <c r="H257" s="105"/>
      <c r="I257" s="105"/>
      <c r="J257" s="105"/>
      <c r="K257" s="105"/>
      <c r="L257" s="105"/>
      <c r="M257" s="105"/>
      <c r="N257" s="105"/>
      <c r="O257" s="105"/>
      <c r="P257" s="105"/>
    </row>
    <row r="258" spans="1:41" x14ac:dyDescent="0.25">
      <c r="A258" s="160"/>
      <c r="C258" s="105"/>
      <c r="D258" s="105"/>
      <c r="E258" s="105"/>
      <c r="F258" s="105"/>
      <c r="G258" s="105"/>
      <c r="H258" s="105"/>
      <c r="I258" s="105"/>
      <c r="J258" s="105"/>
      <c r="K258" s="105"/>
      <c r="L258" s="105"/>
      <c r="M258" s="105"/>
      <c r="N258" s="105"/>
      <c r="O258" s="105"/>
      <c r="P258" s="105"/>
      <c r="V258" s="152"/>
      <c r="W258" s="152"/>
      <c r="X258" s="152"/>
      <c r="AD258" s="152"/>
      <c r="AE258" s="152"/>
      <c r="AF258" s="152"/>
    </row>
    <row r="259" spans="1:41" x14ac:dyDescent="0.25">
      <c r="A259" s="201"/>
      <c r="B259" s="128"/>
      <c r="C259" s="146"/>
      <c r="D259" s="146"/>
      <c r="E259" s="146"/>
      <c r="F259" s="146"/>
      <c r="G259" s="146"/>
      <c r="H259" s="146"/>
      <c r="I259" s="146"/>
      <c r="J259" s="146"/>
      <c r="K259" s="146"/>
      <c r="L259" s="146"/>
      <c r="M259" s="146"/>
      <c r="N259" s="146"/>
      <c r="O259" s="146"/>
      <c r="P259" s="146"/>
      <c r="Q259" s="128"/>
      <c r="R259" s="128"/>
      <c r="S259" s="128"/>
      <c r="T259" s="128"/>
      <c r="U259" s="128"/>
      <c r="V259" s="202"/>
      <c r="W259" s="202"/>
      <c r="X259" s="202"/>
      <c r="Y259" s="128"/>
      <c r="Z259" s="128"/>
      <c r="AA259" s="128"/>
      <c r="AB259" s="128"/>
      <c r="AC259" s="128"/>
      <c r="AD259" s="202"/>
      <c r="AE259" s="202"/>
      <c r="AF259" s="202"/>
      <c r="AG259" s="128"/>
      <c r="AH259" s="128"/>
      <c r="AI259" s="128"/>
      <c r="AJ259" s="128"/>
      <c r="AK259" s="128"/>
      <c r="AL259" s="128"/>
      <c r="AM259" s="128"/>
      <c r="AN259" s="128"/>
      <c r="AO259" s="128"/>
    </row>
    <row r="260" spans="1:41" x14ac:dyDescent="0.25">
      <c r="A260" s="201"/>
      <c r="B260" s="128"/>
      <c r="C260" s="146"/>
      <c r="D260" s="146"/>
      <c r="E260" s="146"/>
      <c r="F260" s="146"/>
      <c r="G260" s="146"/>
      <c r="H260" s="146"/>
      <c r="I260" s="146"/>
      <c r="J260" s="146"/>
      <c r="K260" s="146"/>
      <c r="L260" s="146"/>
      <c r="M260" s="146"/>
      <c r="N260" s="146"/>
      <c r="O260" s="146"/>
      <c r="P260" s="146"/>
      <c r="Q260" s="128"/>
      <c r="R260" s="128"/>
      <c r="S260" s="128"/>
      <c r="T260" s="128"/>
      <c r="U260" s="128"/>
      <c r="V260" s="202"/>
      <c r="W260" s="202"/>
      <c r="X260" s="202"/>
      <c r="Y260" s="128"/>
      <c r="Z260" s="128"/>
      <c r="AA260" s="128"/>
      <c r="AB260" s="128"/>
      <c r="AC260" s="128"/>
      <c r="AD260" s="202"/>
      <c r="AE260" s="202"/>
      <c r="AF260" s="202"/>
      <c r="AG260" s="128"/>
      <c r="AH260" s="128"/>
      <c r="AI260" s="128"/>
      <c r="AJ260" s="128"/>
      <c r="AK260" s="128"/>
      <c r="AL260" s="128"/>
      <c r="AM260" s="128"/>
      <c r="AN260" s="128"/>
      <c r="AO260" s="128"/>
    </row>
    <row r="261" spans="1:41" x14ac:dyDescent="0.25">
      <c r="A261" s="191"/>
      <c r="B261" s="150"/>
      <c r="C261" s="105"/>
      <c r="D261" s="105"/>
      <c r="E261" s="105"/>
      <c r="F261" s="105"/>
      <c r="G261" s="105"/>
      <c r="H261" s="105"/>
      <c r="I261" s="105"/>
      <c r="J261" s="105"/>
      <c r="K261" s="105"/>
      <c r="L261" s="105"/>
      <c r="M261" s="105"/>
      <c r="N261" s="105"/>
      <c r="O261" s="105"/>
      <c r="P261" s="105"/>
    </row>
    <row r="262" spans="1:41" x14ac:dyDescent="0.25">
      <c r="A262" s="191"/>
      <c r="B262" s="150"/>
      <c r="C262" s="105"/>
      <c r="D262" s="105"/>
      <c r="E262" s="105"/>
      <c r="F262" s="105"/>
      <c r="G262" s="105"/>
      <c r="H262" s="105"/>
      <c r="I262" s="105"/>
      <c r="J262" s="105"/>
      <c r="K262" s="105"/>
      <c r="L262" s="105"/>
      <c r="M262" s="105"/>
      <c r="N262" s="105"/>
      <c r="O262" s="105"/>
      <c r="P262" s="105"/>
    </row>
    <row r="263" spans="1:41" ht="17.399999999999999" x14ac:dyDescent="0.25">
      <c r="A263" s="243" t="s">
        <v>153</v>
      </c>
      <c r="B263" s="150"/>
      <c r="C263" s="105"/>
      <c r="D263" s="105"/>
      <c r="E263" s="105"/>
      <c r="F263" s="105"/>
      <c r="G263" s="105"/>
      <c r="H263" s="105"/>
      <c r="I263" s="105"/>
      <c r="J263" s="105"/>
      <c r="K263" s="105"/>
      <c r="L263" s="105"/>
      <c r="M263" s="105"/>
      <c r="N263" s="105"/>
      <c r="O263" s="105"/>
      <c r="P263" s="105"/>
    </row>
    <row r="264" spans="1:41" x14ac:dyDescent="0.25">
      <c r="B264" s="203"/>
      <c r="C264" s="203"/>
      <c r="D264" s="149"/>
      <c r="E264" s="149"/>
      <c r="F264" s="149"/>
      <c r="G264" s="149"/>
      <c r="H264" s="149"/>
      <c r="I264" s="149"/>
      <c r="J264" s="149"/>
      <c r="K264" s="149"/>
      <c r="L264" s="149"/>
      <c r="M264" s="149"/>
      <c r="N264" s="149"/>
      <c r="O264" s="149"/>
      <c r="P264" s="149"/>
      <c r="Q264" s="150"/>
      <c r="R264" s="150"/>
      <c r="S264" s="150"/>
      <c r="T264" s="150"/>
      <c r="U264" s="150"/>
      <c r="V264" s="150"/>
      <c r="W264" s="150"/>
    </row>
    <row r="265" spans="1:41" ht="13.8" thickBot="1" x14ac:dyDescent="0.3">
      <c r="A265" s="196"/>
      <c r="B265" s="148"/>
      <c r="C265" s="148"/>
      <c r="D265" s="149"/>
      <c r="E265" s="149"/>
      <c r="F265" s="149"/>
      <c r="G265" s="149"/>
      <c r="H265" s="149"/>
      <c r="I265" s="149"/>
      <c r="J265" s="149"/>
      <c r="K265" s="149"/>
      <c r="L265" s="149"/>
      <c r="M265" s="149"/>
      <c r="N265" s="149"/>
      <c r="O265" s="149"/>
      <c r="P265" s="149"/>
      <c r="Q265" s="150"/>
      <c r="R265" s="150"/>
      <c r="S265" s="150"/>
      <c r="T265" s="150"/>
      <c r="U265" s="150"/>
      <c r="V265" s="150"/>
      <c r="W265" s="150"/>
    </row>
    <row r="266" spans="1:41" ht="16.2" thickBot="1" x14ac:dyDescent="0.3">
      <c r="A266" s="153"/>
      <c r="C266" s="1711" t="s">
        <v>219</v>
      </c>
      <c r="D266" s="1712"/>
      <c r="E266" s="1712"/>
      <c r="F266" s="1712"/>
      <c r="G266" s="1712"/>
      <c r="H266" s="1727"/>
      <c r="I266" s="1728" t="s">
        <v>220</v>
      </c>
      <c r="J266" s="1729"/>
      <c r="K266" s="1729"/>
      <c r="L266" s="1729"/>
      <c r="M266" s="1729"/>
      <c r="N266" s="1730"/>
      <c r="O266" s="1716" t="s">
        <v>221</v>
      </c>
      <c r="P266" s="1717"/>
      <c r="Q266" s="1717"/>
      <c r="R266" s="1717"/>
      <c r="S266" s="1717"/>
      <c r="T266" s="1718"/>
    </row>
    <row r="267" spans="1:41" ht="40.200000000000003" thickBot="1" x14ac:dyDescent="0.3">
      <c r="A267" s="153" t="s">
        <v>120</v>
      </c>
      <c r="B267" s="160"/>
      <c r="C267" s="155" t="s">
        <v>200</v>
      </c>
      <c r="D267" s="156" t="s">
        <v>202</v>
      </c>
      <c r="E267" s="156" t="s">
        <v>203</v>
      </c>
      <c r="F267" s="156" t="s">
        <v>204</v>
      </c>
      <c r="G267" s="156" t="s">
        <v>205</v>
      </c>
      <c r="H267" s="214" t="s">
        <v>206</v>
      </c>
      <c r="I267" s="155" t="s">
        <v>207</v>
      </c>
      <c r="J267" s="156" t="s">
        <v>208</v>
      </c>
      <c r="K267" s="156" t="s">
        <v>209</v>
      </c>
      <c r="L267" s="156" t="s">
        <v>210</v>
      </c>
      <c r="M267" s="156" t="s">
        <v>211</v>
      </c>
      <c r="N267" s="214" t="s">
        <v>212</v>
      </c>
      <c r="O267" s="155" t="s">
        <v>213</v>
      </c>
      <c r="P267" s="156" t="s">
        <v>214</v>
      </c>
      <c r="Q267" s="156" t="s">
        <v>215</v>
      </c>
      <c r="R267" s="156" t="s">
        <v>216</v>
      </c>
      <c r="S267" s="156" t="s">
        <v>217</v>
      </c>
      <c r="T267" s="214" t="s">
        <v>218</v>
      </c>
      <c r="U267" s="158" t="s">
        <v>121</v>
      </c>
      <c r="V267" s="130"/>
      <c r="W267" s="130"/>
    </row>
    <row r="268" spans="1:41" ht="15.6" x14ac:dyDescent="0.25">
      <c r="A268" s="216" t="s">
        <v>200</v>
      </c>
      <c r="B268" s="160">
        <v>2012</v>
      </c>
      <c r="C268" s="161">
        <v>619.58852919898948</v>
      </c>
      <c r="D268" s="162">
        <v>1265.1635957908552</v>
      </c>
      <c r="E268" s="162">
        <v>44.703763125276033</v>
      </c>
      <c r="F268" s="162"/>
      <c r="G268" s="162"/>
      <c r="H268" s="219"/>
      <c r="I268" s="161">
        <v>219.50844746229373</v>
      </c>
      <c r="J268" s="162">
        <v>353.32577231319402</v>
      </c>
      <c r="K268" s="162">
        <v>85.691122611393453</v>
      </c>
      <c r="L268" s="162"/>
      <c r="M268" s="165"/>
      <c r="N268" s="219"/>
      <c r="O268" s="235">
        <v>839.09697666128318</v>
      </c>
      <c r="P268" s="236">
        <v>1618.4893681040492</v>
      </c>
      <c r="Q268" s="236">
        <v>130.39488573666949</v>
      </c>
      <c r="R268" s="165"/>
      <c r="S268" s="165"/>
      <c r="T268" s="219"/>
      <c r="U268" s="244" t="s">
        <v>201</v>
      </c>
      <c r="V268" s="152"/>
      <c r="W268" s="152"/>
    </row>
    <row r="269" spans="1:41" ht="15.6" x14ac:dyDescent="0.25">
      <c r="A269" s="221" t="s">
        <v>202</v>
      </c>
      <c r="B269" s="160">
        <v>2013</v>
      </c>
      <c r="C269" s="167">
        <v>638.73073109998506</v>
      </c>
      <c r="D269" s="168">
        <v>1304.2508542650032</v>
      </c>
      <c r="E269" s="168">
        <v>46.084886918165822</v>
      </c>
      <c r="F269" s="168"/>
      <c r="G269" s="168"/>
      <c r="H269" s="222"/>
      <c r="I269" s="167">
        <v>226.26259868203934</v>
      </c>
      <c r="J269" s="168">
        <v>364.19740720299319</v>
      </c>
      <c r="K269" s="168">
        <v>88.327790161085517</v>
      </c>
      <c r="L269" s="168"/>
      <c r="M269" s="170"/>
      <c r="N269" s="222"/>
      <c r="O269" s="237">
        <v>864.99332978202438</v>
      </c>
      <c r="P269" s="238">
        <v>1668.4482614679964</v>
      </c>
      <c r="Q269" s="238">
        <v>134.41267707925135</v>
      </c>
      <c r="R269" s="170"/>
      <c r="S269" s="170"/>
      <c r="T269" s="222"/>
      <c r="U269" s="220" t="s">
        <v>201</v>
      </c>
      <c r="V269" s="152"/>
      <c r="W269" s="152"/>
    </row>
    <row r="270" spans="1:41" ht="15.6" x14ac:dyDescent="0.25">
      <c r="A270" s="221" t="s">
        <v>203</v>
      </c>
      <c r="B270" s="160">
        <v>2014</v>
      </c>
      <c r="C270" s="167">
        <v>618.05920117231551</v>
      </c>
      <c r="D270" s="168">
        <v>1262.0407972654018</v>
      </c>
      <c r="E270" s="168">
        <v>44.593420995582861</v>
      </c>
      <c r="F270" s="168"/>
      <c r="G270" s="168"/>
      <c r="H270" s="222"/>
      <c r="I270" s="167">
        <v>234.33691675549366</v>
      </c>
      <c r="J270" s="168">
        <v>377.19401258281886</v>
      </c>
      <c r="K270" s="168">
        <v>91.479820928168479</v>
      </c>
      <c r="L270" s="168"/>
      <c r="M270" s="170"/>
      <c r="N270" s="222"/>
      <c r="O270" s="237">
        <v>852.3961179278092</v>
      </c>
      <c r="P270" s="238">
        <v>1639.2348098482207</v>
      </c>
      <c r="Q270" s="238">
        <v>136.07324192375134</v>
      </c>
      <c r="R270" s="170"/>
      <c r="S270" s="170"/>
      <c r="T270" s="222"/>
      <c r="U270" s="220" t="s">
        <v>201</v>
      </c>
      <c r="V270" s="152"/>
      <c r="W270" s="152"/>
    </row>
    <row r="271" spans="1:41" ht="15" x14ac:dyDescent="0.25">
      <c r="A271" s="221" t="s">
        <v>204</v>
      </c>
      <c r="B271" s="160">
        <v>2015</v>
      </c>
      <c r="C271" s="171">
        <v>635.62661561608888</v>
      </c>
      <c r="D271" s="172">
        <v>1297.9124317115172</v>
      </c>
      <c r="E271" s="172">
        <v>45.860922727794204</v>
      </c>
      <c r="F271" s="172"/>
      <c r="G271" s="172"/>
      <c r="H271" s="223"/>
      <c r="I271" s="224">
        <v>242.01969535430231</v>
      </c>
      <c r="J271" s="225">
        <v>389.56038714980053</v>
      </c>
      <c r="K271" s="225">
        <v>94.479003558804095</v>
      </c>
      <c r="L271" s="225"/>
      <c r="M271" s="173"/>
      <c r="N271" s="226"/>
      <c r="O271" s="239">
        <v>877.64631097039114</v>
      </c>
      <c r="P271" s="240">
        <v>1687.4728188613178</v>
      </c>
      <c r="Q271" s="240">
        <v>140.33992628659831</v>
      </c>
      <c r="R271" s="175"/>
      <c r="S271" s="175"/>
      <c r="T271" s="227"/>
      <c r="U271" s="220" t="s">
        <v>201</v>
      </c>
      <c r="V271" s="152"/>
      <c r="W271" s="152"/>
    </row>
    <row r="272" spans="1:41" ht="15" x14ac:dyDescent="0.25">
      <c r="A272" s="221" t="s">
        <v>205</v>
      </c>
      <c r="B272" s="160">
        <v>2016</v>
      </c>
      <c r="C272" s="171">
        <v>653.25270575921786</v>
      </c>
      <c r="D272" s="172">
        <v>1333.903878509353</v>
      </c>
      <c r="E272" s="172">
        <v>47.132657954399953</v>
      </c>
      <c r="F272" s="172"/>
      <c r="G272" s="172"/>
      <c r="H272" s="223"/>
      <c r="I272" s="224">
        <v>250.20552698773943</v>
      </c>
      <c r="J272" s="225">
        <v>402.73648728328982</v>
      </c>
      <c r="K272" s="225">
        <v>97.674566692189103</v>
      </c>
      <c r="L272" s="225"/>
      <c r="M272" s="173"/>
      <c r="N272" s="226"/>
      <c r="O272" s="239">
        <v>903.45823274695726</v>
      </c>
      <c r="P272" s="240">
        <v>1736.6403657926428</v>
      </c>
      <c r="Q272" s="240">
        <v>144.80722464658905</v>
      </c>
      <c r="R272" s="175"/>
      <c r="S272" s="175"/>
      <c r="T272" s="227"/>
      <c r="U272" s="220" t="s">
        <v>201</v>
      </c>
      <c r="V272" s="152"/>
      <c r="W272" s="152"/>
    </row>
    <row r="273" spans="1:23" ht="15.6" thickBot="1" x14ac:dyDescent="0.3">
      <c r="A273" s="228" t="s">
        <v>206</v>
      </c>
      <c r="B273" s="160">
        <v>2017</v>
      </c>
      <c r="C273" s="171">
        <v>670.94160976538376</v>
      </c>
      <c r="D273" s="172">
        <v>1370.0235875474989</v>
      </c>
      <c r="E273" s="172">
        <v>48.408925246920191</v>
      </c>
      <c r="F273" s="172"/>
      <c r="G273" s="172"/>
      <c r="H273" s="223"/>
      <c r="I273" s="224">
        <v>258.98631095085881</v>
      </c>
      <c r="J273" s="225">
        <v>416.87023617155251</v>
      </c>
      <c r="K273" s="225">
        <v>101.10238573016517</v>
      </c>
      <c r="L273" s="225"/>
      <c r="M273" s="173"/>
      <c r="N273" s="226"/>
      <c r="O273" s="239">
        <v>929.92792071624262</v>
      </c>
      <c r="P273" s="240">
        <v>1786.8938237190514</v>
      </c>
      <c r="Q273" s="240">
        <v>149.51131097708537</v>
      </c>
      <c r="R273" s="175"/>
      <c r="S273" s="175"/>
      <c r="T273" s="227"/>
      <c r="U273" s="220" t="s">
        <v>201</v>
      </c>
      <c r="V273" s="152"/>
      <c r="W273" s="152"/>
    </row>
    <row r="274" spans="1:23" ht="15" x14ac:dyDescent="0.25">
      <c r="A274" s="216" t="s">
        <v>207</v>
      </c>
      <c r="B274" s="160">
        <v>2018</v>
      </c>
      <c r="C274" s="171">
        <v>688.71204396824623</v>
      </c>
      <c r="D274" s="172">
        <v>1406.3097764863478</v>
      </c>
      <c r="E274" s="172">
        <v>49.691075002444357</v>
      </c>
      <c r="F274" s="172"/>
      <c r="G274" s="172"/>
      <c r="H274" s="223"/>
      <c r="I274" s="224">
        <v>268.45854998985476</v>
      </c>
      <c r="J274" s="225">
        <v>432.11696682215</v>
      </c>
      <c r="K274" s="225">
        <v>104.80013315755953</v>
      </c>
      <c r="L274" s="225"/>
      <c r="M274" s="173"/>
      <c r="N274" s="226"/>
      <c r="O274" s="239">
        <v>957.17059395810099</v>
      </c>
      <c r="P274" s="240">
        <v>1838.4267433084979</v>
      </c>
      <c r="Q274" s="240">
        <v>154.49120816000388</v>
      </c>
      <c r="R274" s="175"/>
      <c r="S274" s="175"/>
      <c r="T274" s="227"/>
      <c r="U274" s="220" t="s">
        <v>201</v>
      </c>
      <c r="V274" s="152"/>
      <c r="W274" s="152"/>
    </row>
    <row r="275" spans="1:23" ht="15" x14ac:dyDescent="0.25">
      <c r="A275" s="221" t="s">
        <v>208</v>
      </c>
      <c r="B275" s="160">
        <v>2019</v>
      </c>
      <c r="C275" s="171">
        <v>706.59236868068695</v>
      </c>
      <c r="D275" s="172">
        <v>1442.8203554287065</v>
      </c>
      <c r="E275" s="172">
        <v>50.981153438178687</v>
      </c>
      <c r="F275" s="172"/>
      <c r="G275" s="172"/>
      <c r="H275" s="223"/>
      <c r="I275" s="224">
        <v>278.72277954523923</v>
      </c>
      <c r="J275" s="225">
        <v>448.63850335882069</v>
      </c>
      <c r="K275" s="225">
        <v>108.80705573165787</v>
      </c>
      <c r="L275" s="225"/>
      <c r="M275" s="173"/>
      <c r="N275" s="226"/>
      <c r="O275" s="239">
        <v>985.31514822592612</v>
      </c>
      <c r="P275" s="240">
        <v>1891.4588587875273</v>
      </c>
      <c r="Q275" s="240">
        <v>159.78820916983656</v>
      </c>
      <c r="R275" s="175"/>
      <c r="S275" s="175"/>
      <c r="T275" s="227"/>
      <c r="U275" s="220" t="s">
        <v>201</v>
      </c>
      <c r="V275" s="152"/>
      <c r="W275" s="152"/>
    </row>
    <row r="276" spans="1:23" ht="15" x14ac:dyDescent="0.25">
      <c r="A276" s="221" t="s">
        <v>209</v>
      </c>
      <c r="B276" s="160">
        <v>2020</v>
      </c>
      <c r="C276" s="171">
        <v>724.60014129784531</v>
      </c>
      <c r="D276" s="172">
        <v>1479.5911755501863</v>
      </c>
      <c r="E276" s="172">
        <v>52.280427332955306</v>
      </c>
      <c r="F276" s="172"/>
      <c r="G276" s="172"/>
      <c r="H276" s="223"/>
      <c r="I276" s="224">
        <v>289.87593647237821</v>
      </c>
      <c r="J276" s="225">
        <v>466.59087754108788</v>
      </c>
      <c r="K276" s="225">
        <v>113.16099540366866</v>
      </c>
      <c r="L276" s="225"/>
      <c r="M276" s="173"/>
      <c r="N276" s="226"/>
      <c r="O276" s="239">
        <v>1014.4760777702236</v>
      </c>
      <c r="P276" s="240">
        <v>1946.1820530912742</v>
      </c>
      <c r="Q276" s="240">
        <v>165.44142273662396</v>
      </c>
      <c r="R276" s="175"/>
      <c r="S276" s="175"/>
      <c r="T276" s="227"/>
      <c r="U276" s="220" t="s">
        <v>201</v>
      </c>
      <c r="V276" s="152"/>
      <c r="W276" s="152"/>
    </row>
    <row r="277" spans="1:23" ht="15" x14ac:dyDescent="0.25">
      <c r="A277" s="221" t="s">
        <v>210</v>
      </c>
      <c r="B277" s="160">
        <v>2021</v>
      </c>
      <c r="C277" s="171">
        <v>742.72009036329575</v>
      </c>
      <c r="D277" s="172">
        <v>1516.5910534285417</v>
      </c>
      <c r="E277" s="172">
        <v>53.587794840083269</v>
      </c>
      <c r="F277" s="172"/>
      <c r="G277" s="172"/>
      <c r="H277" s="223"/>
      <c r="I277" s="224">
        <v>302.00237029508588</v>
      </c>
      <c r="J277" s="225">
        <v>486.10986027431051</v>
      </c>
      <c r="K277" s="225">
        <v>117.89488031586133</v>
      </c>
      <c r="L277" s="225"/>
      <c r="M277" s="173"/>
      <c r="N277" s="226"/>
      <c r="O277" s="239">
        <v>1044.7224606583816</v>
      </c>
      <c r="P277" s="240">
        <v>2002.7009137028522</v>
      </c>
      <c r="Q277" s="240">
        <v>171.48267515594461</v>
      </c>
      <c r="R277" s="175"/>
      <c r="S277" s="175"/>
      <c r="T277" s="227"/>
      <c r="U277" s="220" t="s">
        <v>201</v>
      </c>
      <c r="V277" s="152"/>
      <c r="W277" s="152"/>
    </row>
    <row r="278" spans="1:23" ht="15" x14ac:dyDescent="0.25">
      <c r="A278" s="221" t="s">
        <v>211</v>
      </c>
      <c r="B278" s="160">
        <v>2022</v>
      </c>
      <c r="C278" s="171">
        <v>760.96132257610304</v>
      </c>
      <c r="D278" s="172">
        <v>1553.8385844114778</v>
      </c>
      <c r="E278" s="172">
        <v>54.903913014525124</v>
      </c>
      <c r="F278" s="172"/>
      <c r="G278" s="172"/>
      <c r="H278" s="223"/>
      <c r="I278" s="224">
        <v>315.19675100724481</v>
      </c>
      <c r="J278" s="225">
        <v>507.34783452638874</v>
      </c>
      <c r="K278" s="225">
        <v>123.04566748810093</v>
      </c>
      <c r="L278" s="225"/>
      <c r="M278" s="173"/>
      <c r="N278" s="226"/>
      <c r="O278" s="239">
        <v>1076.1580735833479</v>
      </c>
      <c r="P278" s="240">
        <v>2061.1864189378666</v>
      </c>
      <c r="Q278" s="240">
        <v>177.94958050262605</v>
      </c>
      <c r="R278" s="175"/>
      <c r="S278" s="175"/>
      <c r="T278" s="227"/>
      <c r="U278" s="220" t="s">
        <v>201</v>
      </c>
      <c r="V278" s="152"/>
      <c r="W278" s="152"/>
    </row>
    <row r="279" spans="1:23" ht="15.6" thickBot="1" x14ac:dyDescent="0.3">
      <c r="A279" s="228" t="s">
        <v>212</v>
      </c>
      <c r="B279" s="160">
        <v>2023</v>
      </c>
      <c r="C279" s="171">
        <v>779.28905692099192</v>
      </c>
      <c r="D279" s="172">
        <v>1591.2627476968385</v>
      </c>
      <c r="E279" s="172">
        <v>56.226272380725987</v>
      </c>
      <c r="F279" s="172"/>
      <c r="G279" s="172"/>
      <c r="H279" s="223"/>
      <c r="I279" s="224">
        <v>329.53627365304936</v>
      </c>
      <c r="J279" s="225">
        <v>530.42905519012538</v>
      </c>
      <c r="K279" s="225">
        <v>128.64349211597349</v>
      </c>
      <c r="L279" s="225"/>
      <c r="M279" s="173"/>
      <c r="N279" s="226"/>
      <c r="O279" s="239">
        <v>1108.8253305740413</v>
      </c>
      <c r="P279" s="240">
        <v>2121.6918028869641</v>
      </c>
      <c r="Q279" s="240">
        <v>184.86976449669947</v>
      </c>
      <c r="R279" s="175"/>
      <c r="S279" s="175"/>
      <c r="T279" s="227"/>
      <c r="U279" s="220" t="s">
        <v>201</v>
      </c>
      <c r="V279" s="152"/>
      <c r="W279" s="152"/>
    </row>
    <row r="280" spans="1:23" ht="15" x14ac:dyDescent="0.25">
      <c r="A280" s="216" t="s">
        <v>213</v>
      </c>
      <c r="B280" s="160">
        <v>2024</v>
      </c>
      <c r="C280" s="171">
        <v>797.65474982684736</v>
      </c>
      <c r="D280" s="172">
        <v>1628.7644201471048</v>
      </c>
      <c r="E280" s="172">
        <v>57.551370484715001</v>
      </c>
      <c r="F280" s="172"/>
      <c r="G280" s="172"/>
      <c r="H280" s="223"/>
      <c r="I280" s="224">
        <v>345.09180170104162</v>
      </c>
      <c r="J280" s="225">
        <v>555.46758571064458</v>
      </c>
      <c r="K280" s="225">
        <v>134.71601769143885</v>
      </c>
      <c r="L280" s="225"/>
      <c r="M280" s="173"/>
      <c r="N280" s="226"/>
      <c r="O280" s="239">
        <v>1142.7465515278891</v>
      </c>
      <c r="P280" s="240">
        <v>2184.2320058577493</v>
      </c>
      <c r="Q280" s="240">
        <v>192.26738817615384</v>
      </c>
      <c r="R280" s="175"/>
      <c r="S280" s="175"/>
      <c r="T280" s="227"/>
      <c r="U280" s="220" t="s">
        <v>201</v>
      </c>
      <c r="V280" s="152"/>
      <c r="W280" s="152"/>
    </row>
    <row r="281" spans="1:23" ht="15" x14ac:dyDescent="0.25">
      <c r="A281" s="221" t="s">
        <v>214</v>
      </c>
      <c r="B281" s="160">
        <v>2025</v>
      </c>
      <c r="C281" s="171">
        <v>816.02060911558851</v>
      </c>
      <c r="D281" s="172">
        <v>1666.2664323415067</v>
      </c>
      <c r="E281" s="172">
        <v>58.876480593350259</v>
      </c>
      <c r="F281" s="172"/>
      <c r="G281" s="172"/>
      <c r="H281" s="223"/>
      <c r="I281" s="224">
        <v>361.93732223492583</v>
      </c>
      <c r="J281" s="225">
        <v>582.58251737483397</v>
      </c>
      <c r="K281" s="225">
        <v>141.29212709501786</v>
      </c>
      <c r="L281" s="225"/>
      <c r="M281" s="173"/>
      <c r="N281" s="226"/>
      <c r="O281" s="239">
        <v>1177.9579313505144</v>
      </c>
      <c r="P281" s="240">
        <v>2248.8489497163409</v>
      </c>
      <c r="Q281" s="240">
        <v>200.16860768836813</v>
      </c>
      <c r="R281" s="175"/>
      <c r="S281" s="175"/>
      <c r="T281" s="227"/>
      <c r="U281" s="220" t="s">
        <v>201</v>
      </c>
      <c r="V281" s="152"/>
      <c r="W281" s="152"/>
    </row>
    <row r="282" spans="1:23" ht="15" x14ac:dyDescent="0.25">
      <c r="A282" s="221" t="s">
        <v>215</v>
      </c>
      <c r="B282" s="160">
        <v>2026</v>
      </c>
      <c r="C282" s="171">
        <v>834.37094017629079</v>
      </c>
      <c r="D282" s="172">
        <v>1703.7367368010243</v>
      </c>
      <c r="E282" s="172">
        <v>60.200470329035909</v>
      </c>
      <c r="F282" s="172"/>
      <c r="G282" s="172"/>
      <c r="H282" s="223"/>
      <c r="I282" s="224">
        <v>380.15528222691245</v>
      </c>
      <c r="J282" s="225">
        <v>611.90655869786895</v>
      </c>
      <c r="K282" s="225">
        <v>148.40400575595618</v>
      </c>
      <c r="L282" s="225"/>
      <c r="M282" s="173"/>
      <c r="N282" s="226"/>
      <c r="O282" s="239">
        <v>1214.5262224032033</v>
      </c>
      <c r="P282" s="240">
        <v>2315.6432954988932</v>
      </c>
      <c r="Q282" s="240">
        <v>208.60447608499209</v>
      </c>
      <c r="R282" s="175"/>
      <c r="S282" s="175"/>
      <c r="T282" s="227"/>
      <c r="U282" s="220" t="s">
        <v>201</v>
      </c>
      <c r="V282" s="152"/>
      <c r="W282" s="152"/>
    </row>
    <row r="283" spans="1:23" ht="15" x14ac:dyDescent="0.25">
      <c r="A283" s="221" t="s">
        <v>216</v>
      </c>
      <c r="B283" s="160">
        <v>2027</v>
      </c>
      <c r="C283" s="171">
        <v>852.70695860795524</v>
      </c>
      <c r="D283" s="172">
        <v>1741.1778157078315</v>
      </c>
      <c r="E283" s="172">
        <v>61.523427398124205</v>
      </c>
      <c r="F283" s="172"/>
      <c r="G283" s="172"/>
      <c r="H283" s="223"/>
      <c r="I283" s="224">
        <v>399.83431487099773</v>
      </c>
      <c r="J283" s="225">
        <v>643.58237567772494</v>
      </c>
      <c r="K283" s="225">
        <v>156.08625406427058</v>
      </c>
      <c r="L283" s="225"/>
      <c r="M283" s="173"/>
      <c r="N283" s="226"/>
      <c r="O283" s="239">
        <v>1252.5412734789529</v>
      </c>
      <c r="P283" s="240">
        <v>2384.7601913855565</v>
      </c>
      <c r="Q283" s="240">
        <v>217.60968146239478</v>
      </c>
      <c r="R283" s="175"/>
      <c r="S283" s="175"/>
      <c r="T283" s="227"/>
      <c r="U283" s="220" t="s">
        <v>201</v>
      </c>
      <c r="V283" s="152"/>
      <c r="W283" s="152"/>
    </row>
    <row r="284" spans="1:23" ht="15" x14ac:dyDescent="0.25">
      <c r="A284" s="221" t="s">
        <v>217</v>
      </c>
      <c r="B284" s="160">
        <v>2028</v>
      </c>
      <c r="C284" s="171">
        <v>871.02830463078169</v>
      </c>
      <c r="D284" s="172">
        <v>1778.5889344125862</v>
      </c>
      <c r="E284" s="172">
        <v>62.845325842240833</v>
      </c>
      <c r="F284" s="172"/>
      <c r="G284" s="172"/>
      <c r="H284" s="223"/>
      <c r="I284" s="224">
        <v>421.06113670245372</v>
      </c>
      <c r="J284" s="225">
        <v>677.74954921505355</v>
      </c>
      <c r="K284" s="225">
        <v>164.37272418985401</v>
      </c>
      <c r="L284" s="225"/>
      <c r="M284" s="173"/>
      <c r="N284" s="226"/>
      <c r="O284" s="239">
        <v>1292.0894413332353</v>
      </c>
      <c r="P284" s="240">
        <v>2456.33848362764</v>
      </c>
      <c r="Q284" s="240">
        <v>227.21805003209485</v>
      </c>
      <c r="R284" s="175"/>
      <c r="S284" s="175"/>
      <c r="T284" s="227"/>
      <c r="U284" s="220" t="s">
        <v>201</v>
      </c>
      <c r="V284" s="152"/>
      <c r="W284" s="152"/>
    </row>
    <row r="285" spans="1:23" ht="15.6" thickBot="1" x14ac:dyDescent="0.3">
      <c r="A285" s="228" t="s">
        <v>218</v>
      </c>
      <c r="B285" s="160">
        <v>2029</v>
      </c>
      <c r="C285" s="171">
        <v>889.34053902246092</v>
      </c>
      <c r="D285" s="172">
        <v>1815.9814476986114</v>
      </c>
      <c r="E285" s="172">
        <v>64.166566875541577</v>
      </c>
      <c r="F285" s="172"/>
      <c r="G285" s="172"/>
      <c r="H285" s="223"/>
      <c r="I285" s="224">
        <v>443.92430861599797</v>
      </c>
      <c r="J285" s="225">
        <v>714.55062893327249</v>
      </c>
      <c r="K285" s="225">
        <v>173.29798829872354</v>
      </c>
      <c r="L285" s="225"/>
      <c r="M285" s="173"/>
      <c r="N285" s="226"/>
      <c r="O285" s="239">
        <v>1333.2648476384588</v>
      </c>
      <c r="P285" s="240">
        <v>2530.5320766318837</v>
      </c>
      <c r="Q285" s="240">
        <v>237.46455517426512</v>
      </c>
      <c r="R285" s="175"/>
      <c r="S285" s="175"/>
      <c r="T285" s="227"/>
      <c r="U285" s="220" t="s">
        <v>201</v>
      </c>
      <c r="V285" s="152"/>
      <c r="W285" s="152"/>
    </row>
    <row r="286" spans="1:23" ht="15" x14ac:dyDescent="0.25">
      <c r="A286" s="178" t="s">
        <v>219</v>
      </c>
      <c r="B286" s="160">
        <v>2030</v>
      </c>
      <c r="C286" s="171">
        <v>907.64718936222164</v>
      </c>
      <c r="D286" s="172">
        <v>1853.3625586766987</v>
      </c>
      <c r="E286" s="172">
        <v>65.487405015434064</v>
      </c>
      <c r="F286" s="172"/>
      <c r="G286" s="172"/>
      <c r="H286" s="223"/>
      <c r="I286" s="224">
        <v>468.51159979131518</v>
      </c>
      <c r="J286" s="225">
        <v>754.12689009333837</v>
      </c>
      <c r="K286" s="225">
        <v>182.89630948929209</v>
      </c>
      <c r="L286" s="225"/>
      <c r="M286" s="173"/>
      <c r="N286" s="226"/>
      <c r="O286" s="239">
        <v>1376.1587891535369</v>
      </c>
      <c r="P286" s="240">
        <v>2607.4894487700371</v>
      </c>
      <c r="Q286" s="240">
        <v>248.38371450472616</v>
      </c>
      <c r="R286" s="175"/>
      <c r="S286" s="175"/>
      <c r="T286" s="227"/>
      <c r="U286" s="220" t="s">
        <v>201</v>
      </c>
      <c r="V286" s="152"/>
      <c r="W286" s="152"/>
    </row>
    <row r="287" spans="1:23" ht="15" x14ac:dyDescent="0.25">
      <c r="A287" s="179" t="s">
        <v>220</v>
      </c>
      <c r="B287" s="160">
        <v>2031</v>
      </c>
      <c r="C287" s="171">
        <v>925.94325573339017</v>
      </c>
      <c r="D287" s="172">
        <v>1890.7220578089712</v>
      </c>
      <c r="E287" s="172">
        <v>66.807479514292908</v>
      </c>
      <c r="F287" s="172"/>
      <c r="G287" s="172"/>
      <c r="H287" s="223"/>
      <c r="I287" s="224">
        <v>494.9076950138043</v>
      </c>
      <c r="J287" s="225">
        <v>796.61464324525582</v>
      </c>
      <c r="K287" s="225">
        <v>193.20074678235287</v>
      </c>
      <c r="L287" s="225"/>
      <c r="M287" s="173"/>
      <c r="N287" s="226"/>
      <c r="O287" s="239">
        <v>1420.8509507471945</v>
      </c>
      <c r="P287" s="240">
        <v>2687.336701054227</v>
      </c>
      <c r="Q287" s="240">
        <v>260.00822629664577</v>
      </c>
      <c r="R287" s="175"/>
      <c r="S287" s="175"/>
      <c r="T287" s="227"/>
      <c r="U287" s="220" t="s">
        <v>201</v>
      </c>
      <c r="V287" s="152"/>
      <c r="W287" s="152"/>
    </row>
    <row r="288" spans="1:23" ht="15.6" thickBot="1" x14ac:dyDescent="0.3">
      <c r="A288" s="180" t="s">
        <v>221</v>
      </c>
      <c r="B288" s="160">
        <v>2032</v>
      </c>
      <c r="C288" s="171">
        <v>944.22262729409249</v>
      </c>
      <c r="D288" s="172">
        <v>1928.0474671131647</v>
      </c>
      <c r="E288" s="172">
        <v>68.12634947043135</v>
      </c>
      <c r="F288" s="172"/>
      <c r="G288" s="172"/>
      <c r="H288" s="223"/>
      <c r="I288" s="224">
        <v>523.19635830996037</v>
      </c>
      <c r="J288" s="225">
        <v>842.14871686462845</v>
      </c>
      <c r="K288" s="225">
        <v>204.24399975529252</v>
      </c>
      <c r="L288" s="225"/>
      <c r="M288" s="173"/>
      <c r="N288" s="226"/>
      <c r="O288" s="239">
        <v>1467.418985604053</v>
      </c>
      <c r="P288" s="240">
        <v>2770.1961839777932</v>
      </c>
      <c r="Q288" s="240">
        <v>272.37034922572388</v>
      </c>
      <c r="R288" s="175"/>
      <c r="S288" s="175"/>
      <c r="T288" s="227"/>
      <c r="U288" s="220" t="s">
        <v>201</v>
      </c>
      <c r="V288" s="152"/>
      <c r="W288" s="152"/>
    </row>
    <row r="289" spans="2:23" ht="15" x14ac:dyDescent="0.25">
      <c r="B289" s="160">
        <v>2033</v>
      </c>
      <c r="C289" s="171">
        <v>962.48818573425501</v>
      </c>
      <c r="D289" s="172">
        <v>1965.3446708318315</v>
      </c>
      <c r="E289" s="172">
        <v>69.444222799873941</v>
      </c>
      <c r="F289" s="172"/>
      <c r="G289" s="172"/>
      <c r="H289" s="223"/>
      <c r="I289" s="224">
        <v>553.46420722851735</v>
      </c>
      <c r="J289" s="225">
        <v>890.86853252113167</v>
      </c>
      <c r="K289" s="225">
        <v>216.05988193590301</v>
      </c>
      <c r="L289" s="225"/>
      <c r="M289" s="173"/>
      <c r="N289" s="226"/>
      <c r="O289" s="239">
        <v>1515.9523929627724</v>
      </c>
      <c r="P289" s="240">
        <v>2856.2132033529633</v>
      </c>
      <c r="Q289" s="240">
        <v>285.50410473577693</v>
      </c>
      <c r="R289" s="175"/>
      <c r="S289" s="175"/>
      <c r="T289" s="227"/>
      <c r="U289" s="220" t="s">
        <v>201</v>
      </c>
      <c r="V289" s="152"/>
      <c r="W289" s="152"/>
    </row>
    <row r="290" spans="2:23" ht="15" x14ac:dyDescent="0.25">
      <c r="B290" s="160">
        <v>2034</v>
      </c>
      <c r="C290" s="171">
        <v>980.7448871715626</v>
      </c>
      <c r="D290" s="172">
        <v>2002.6237890678731</v>
      </c>
      <c r="E290" s="172">
        <v>70.76145709011719</v>
      </c>
      <c r="F290" s="172"/>
      <c r="G290" s="172"/>
      <c r="H290" s="223"/>
      <c r="I290" s="224">
        <v>585.79841492780236</v>
      </c>
      <c r="J290" s="225">
        <v>942.91440610623636</v>
      </c>
      <c r="K290" s="225">
        <v>228.68242374936852</v>
      </c>
      <c r="L290" s="225"/>
      <c r="M290" s="173"/>
      <c r="N290" s="226"/>
      <c r="O290" s="239">
        <v>1566.5433020993651</v>
      </c>
      <c r="P290" s="240">
        <v>2945.5381951741092</v>
      </c>
      <c r="Q290" s="240">
        <v>299.4438808394857</v>
      </c>
      <c r="R290" s="175"/>
      <c r="S290" s="175"/>
      <c r="T290" s="227"/>
      <c r="U290" s="220" t="s">
        <v>201</v>
      </c>
      <c r="V290" s="152"/>
      <c r="W290" s="152"/>
    </row>
    <row r="291" spans="2:23" ht="15" x14ac:dyDescent="0.25">
      <c r="B291" s="160">
        <v>2035</v>
      </c>
      <c r="C291" s="171">
        <v>998.99604143578222</v>
      </c>
      <c r="D291" s="172">
        <v>2039.8915803003956</v>
      </c>
      <c r="E291" s="172">
        <v>72.078291147786615</v>
      </c>
      <c r="F291" s="172"/>
      <c r="G291" s="172"/>
      <c r="H291" s="223"/>
      <c r="I291" s="224">
        <v>620.28558323737661</v>
      </c>
      <c r="J291" s="225">
        <v>998.42573388768096</v>
      </c>
      <c r="K291" s="225">
        <v>242.14543258707224</v>
      </c>
      <c r="L291" s="225"/>
      <c r="M291" s="173"/>
      <c r="N291" s="226"/>
      <c r="O291" s="239">
        <v>1619.2816246731588</v>
      </c>
      <c r="P291" s="240">
        <v>3038.3173141880766</v>
      </c>
      <c r="Q291" s="240">
        <v>314.22372373485882</v>
      </c>
      <c r="R291" s="175"/>
      <c r="S291" s="175"/>
      <c r="T291" s="227"/>
      <c r="U291" s="220" t="s">
        <v>201</v>
      </c>
      <c r="V291" s="152"/>
      <c r="W291" s="152"/>
    </row>
    <row r="292" spans="2:23" ht="15" x14ac:dyDescent="0.25">
      <c r="B292" s="160">
        <v>2036</v>
      </c>
      <c r="C292" s="171">
        <v>1017.2410202393783</v>
      </c>
      <c r="D292" s="172">
        <v>2077.1467616029408</v>
      </c>
      <c r="E292" s="172">
        <v>73.394679641479499</v>
      </c>
      <c r="F292" s="172"/>
      <c r="G292" s="172"/>
      <c r="H292" s="223"/>
      <c r="I292" s="224">
        <v>657.01030040197008</v>
      </c>
      <c r="J292" s="225">
        <v>1057.5386710214218</v>
      </c>
      <c r="K292" s="225">
        <v>256.48192978251848</v>
      </c>
      <c r="L292" s="225"/>
      <c r="M292" s="173"/>
      <c r="N292" s="226"/>
      <c r="O292" s="239">
        <v>1674.2513206413482</v>
      </c>
      <c r="P292" s="240">
        <v>3134.6854326243629</v>
      </c>
      <c r="Q292" s="240">
        <v>329.87660942399799</v>
      </c>
      <c r="R292" s="175"/>
      <c r="S292" s="175"/>
      <c r="T292" s="227"/>
      <c r="U292" s="220" t="s">
        <v>201</v>
      </c>
      <c r="V292" s="152"/>
      <c r="W292" s="152"/>
    </row>
    <row r="293" spans="2:23" ht="15" x14ac:dyDescent="0.25">
      <c r="B293" s="160">
        <v>2037</v>
      </c>
      <c r="C293" s="171">
        <v>1035.4772327830844</v>
      </c>
      <c r="D293" s="172">
        <v>2114.3840427146956</v>
      </c>
      <c r="E293" s="172">
        <v>74.710435643143953</v>
      </c>
      <c r="F293" s="172"/>
      <c r="G293" s="172"/>
      <c r="H293" s="223"/>
      <c r="I293" s="224">
        <v>696.05697716081522</v>
      </c>
      <c r="J293" s="225">
        <v>1120.3890869465422</v>
      </c>
      <c r="K293" s="225">
        <v>271.72486737508831</v>
      </c>
      <c r="L293" s="225"/>
      <c r="M293" s="173"/>
      <c r="N293" s="226"/>
      <c r="O293" s="239">
        <v>1731.5342099438997</v>
      </c>
      <c r="P293" s="240">
        <v>3234.7731296612378</v>
      </c>
      <c r="Q293" s="240">
        <v>346.43530301823228</v>
      </c>
      <c r="R293" s="175"/>
      <c r="S293" s="175"/>
      <c r="T293" s="227"/>
      <c r="U293" s="220" t="s">
        <v>201</v>
      </c>
      <c r="V293" s="152"/>
      <c r="W293" s="152"/>
    </row>
    <row r="294" spans="2:23" ht="15" x14ac:dyDescent="0.25">
      <c r="B294" s="160">
        <v>2038</v>
      </c>
      <c r="C294" s="171">
        <v>1053.7035627530199</v>
      </c>
      <c r="D294" s="172">
        <v>2151.6011441879032</v>
      </c>
      <c r="E294" s="172">
        <v>76.025478609921407</v>
      </c>
      <c r="F294" s="172"/>
      <c r="G294" s="172"/>
      <c r="H294" s="223"/>
      <c r="I294" s="224">
        <v>737.51206891508048</v>
      </c>
      <c r="J294" s="225">
        <v>1187.1161422363216</v>
      </c>
      <c r="K294" s="225">
        <v>287.90799559383947</v>
      </c>
      <c r="L294" s="225"/>
      <c r="M294" s="173"/>
      <c r="N294" s="226"/>
      <c r="O294" s="239">
        <v>1791.2156316681003</v>
      </c>
      <c r="P294" s="240">
        <v>3338.7172864242248</v>
      </c>
      <c r="Q294" s="240">
        <v>363.93347420376085</v>
      </c>
      <c r="R294" s="175"/>
      <c r="S294" s="175"/>
      <c r="T294" s="227"/>
      <c r="U294" s="220" t="s">
        <v>201</v>
      </c>
      <c r="V294" s="152"/>
      <c r="W294" s="152"/>
    </row>
    <row r="295" spans="2:23" ht="15" x14ac:dyDescent="0.25">
      <c r="B295" s="160">
        <v>2039</v>
      </c>
      <c r="C295" s="171">
        <v>1071.9184108361776</v>
      </c>
      <c r="D295" s="172">
        <v>2188.7948003187948</v>
      </c>
      <c r="E295" s="172">
        <v>77.339693150214885</v>
      </c>
      <c r="F295" s="172"/>
      <c r="G295" s="172"/>
      <c r="H295" s="223"/>
      <c r="I295" s="224">
        <v>781.4629208873904</v>
      </c>
      <c r="J295" s="225">
        <v>1257.8604297408231</v>
      </c>
      <c r="K295" s="225">
        <v>305.0654120339579</v>
      </c>
      <c r="L295" s="225"/>
      <c r="M295" s="173"/>
      <c r="N295" s="226"/>
      <c r="O295" s="239">
        <v>1853.3813317235681</v>
      </c>
      <c r="P295" s="240">
        <v>3446.6552300596177</v>
      </c>
      <c r="Q295" s="240">
        <v>382.40510518417278</v>
      </c>
      <c r="R295" s="175"/>
      <c r="S295" s="175"/>
      <c r="T295" s="227"/>
      <c r="U295" s="220" t="s">
        <v>201</v>
      </c>
      <c r="V295" s="152"/>
      <c r="W295" s="152"/>
    </row>
    <row r="296" spans="2:23" ht="15" x14ac:dyDescent="0.25">
      <c r="B296" s="160">
        <v>2040</v>
      </c>
      <c r="C296" s="171">
        <v>1090.1199050932391</v>
      </c>
      <c r="D296" s="172">
        <v>2225.9611887165934</v>
      </c>
      <c r="E296" s="172">
        <v>78.652944202240789</v>
      </c>
      <c r="F296" s="172"/>
      <c r="G296" s="172"/>
      <c r="H296" s="223"/>
      <c r="I296" s="224">
        <v>827.99647958161233</v>
      </c>
      <c r="J296" s="225">
        <v>1332.7619005233612</v>
      </c>
      <c r="K296" s="225">
        <v>323.23105863986359</v>
      </c>
      <c r="L296" s="225"/>
      <c r="M296" s="173"/>
      <c r="N296" s="226"/>
      <c r="O296" s="239">
        <v>1918.1163846748514</v>
      </c>
      <c r="P296" s="240">
        <v>3558.7230892399548</v>
      </c>
      <c r="Q296" s="240">
        <v>401.88400284210439</v>
      </c>
      <c r="R296" s="175"/>
      <c r="S296" s="175"/>
      <c r="T296" s="227"/>
      <c r="U296" s="220" t="s">
        <v>201</v>
      </c>
      <c r="V296" s="152"/>
      <c r="W296" s="152"/>
    </row>
    <row r="297" spans="2:23" ht="15" x14ac:dyDescent="0.25">
      <c r="B297" s="160">
        <v>2041</v>
      </c>
      <c r="C297" s="171">
        <v>1108.3069061341057</v>
      </c>
      <c r="D297" s="172">
        <v>2263.0979828132527</v>
      </c>
      <c r="E297" s="172">
        <v>79.965149558174573</v>
      </c>
      <c r="F297" s="172"/>
      <c r="G297" s="172"/>
      <c r="H297" s="223"/>
      <c r="I297" s="224">
        <v>877.19847805889196</v>
      </c>
      <c r="J297" s="225">
        <v>1411.9585524623424</v>
      </c>
      <c r="K297" s="225">
        <v>342.43840365544156</v>
      </c>
      <c r="L297" s="225"/>
      <c r="M297" s="173"/>
      <c r="N297" s="226"/>
      <c r="O297" s="239">
        <v>1985.5053841929976</v>
      </c>
      <c r="P297" s="240">
        <v>3675.0565352755948</v>
      </c>
      <c r="Q297" s="240">
        <v>422.40355321361614</v>
      </c>
      <c r="R297" s="175"/>
      <c r="S297" s="175"/>
      <c r="T297" s="227"/>
      <c r="U297" s="220" t="s">
        <v>201</v>
      </c>
      <c r="V297" s="152"/>
      <c r="W297" s="152"/>
    </row>
    <row r="298" spans="2:23" ht="15" x14ac:dyDescent="0.25">
      <c r="B298" s="160">
        <v>2042</v>
      </c>
      <c r="C298" s="171">
        <v>1126.4772986830885</v>
      </c>
      <c r="D298" s="172">
        <v>2300.2008633393375</v>
      </c>
      <c r="E298" s="172">
        <v>81.27615659933646</v>
      </c>
      <c r="F298" s="172"/>
      <c r="G298" s="172"/>
      <c r="H298" s="223"/>
      <c r="I298" s="224">
        <v>929.15328391025093</v>
      </c>
      <c r="J298" s="225">
        <v>1495.5861855445123</v>
      </c>
      <c r="K298" s="225">
        <v>362.72038227598972</v>
      </c>
      <c r="L298" s="225"/>
      <c r="M298" s="173"/>
      <c r="N298" s="226"/>
      <c r="O298" s="239">
        <v>2055.6305825933396</v>
      </c>
      <c r="P298" s="240">
        <v>3795.7870488838498</v>
      </c>
      <c r="Q298" s="240">
        <v>443.99653887532617</v>
      </c>
      <c r="R298" s="175"/>
      <c r="S298" s="175"/>
      <c r="T298" s="227"/>
      <c r="U298" s="220" t="s">
        <v>201</v>
      </c>
      <c r="V298" s="152"/>
      <c r="W298" s="152"/>
    </row>
    <row r="299" spans="2:23" ht="15" x14ac:dyDescent="0.25">
      <c r="B299" s="160">
        <v>2043</v>
      </c>
      <c r="C299" s="171">
        <v>1144.6262887169714</v>
      </c>
      <c r="D299" s="172">
        <v>2337.2600411793856</v>
      </c>
      <c r="E299" s="172">
        <v>82.585619433463791</v>
      </c>
      <c r="F299" s="172"/>
      <c r="G299" s="172"/>
      <c r="H299" s="223"/>
      <c r="I299" s="224">
        <v>983.94444809568142</v>
      </c>
      <c r="J299" s="225">
        <v>1583.7792852888019</v>
      </c>
      <c r="K299" s="225">
        <v>384.10961090256097</v>
      </c>
      <c r="L299" s="225"/>
      <c r="M299" s="173"/>
      <c r="N299" s="226"/>
      <c r="O299" s="239">
        <v>2128.5707368126527</v>
      </c>
      <c r="P299" s="240">
        <v>3921.0393264681875</v>
      </c>
      <c r="Q299" s="240">
        <v>466.69523033602479</v>
      </c>
      <c r="R299" s="175"/>
      <c r="S299" s="175"/>
      <c r="T299" s="227"/>
      <c r="U299" s="220" t="s">
        <v>201</v>
      </c>
      <c r="V299" s="152"/>
      <c r="W299" s="152"/>
    </row>
    <row r="300" spans="2:23" ht="15" x14ac:dyDescent="0.25">
      <c r="B300" s="160">
        <v>2044</v>
      </c>
      <c r="C300" s="171">
        <v>1162.7482057182888</v>
      </c>
      <c r="D300" s="172">
        <v>2374.2639374678643</v>
      </c>
      <c r="E300" s="172">
        <v>83.893128928596212</v>
      </c>
      <c r="F300" s="172"/>
      <c r="G300" s="172"/>
      <c r="H300" s="223"/>
      <c r="I300" s="224">
        <v>1041.6546727610216</v>
      </c>
      <c r="J300" s="225">
        <v>1676.6709709436418</v>
      </c>
      <c r="K300" s="225">
        <v>406.63837457840185</v>
      </c>
      <c r="L300" s="225"/>
      <c r="M300" s="173"/>
      <c r="N300" s="226"/>
      <c r="O300" s="239">
        <v>2204.4028784793104</v>
      </c>
      <c r="P300" s="240">
        <v>4050.9349084115061</v>
      </c>
      <c r="Q300" s="240">
        <v>490.53150350699809</v>
      </c>
      <c r="R300" s="175"/>
      <c r="S300" s="175"/>
      <c r="T300" s="227"/>
      <c r="U300" s="220" t="s">
        <v>201</v>
      </c>
      <c r="V300" s="152"/>
      <c r="W300" s="152"/>
    </row>
    <row r="301" spans="2:23" ht="15" x14ac:dyDescent="0.25">
      <c r="B301" s="160">
        <v>2045</v>
      </c>
      <c r="C301" s="171">
        <v>1180.8383228786051</v>
      </c>
      <c r="D301" s="172">
        <v>2411.2029003379685</v>
      </c>
      <c r="E301" s="172">
        <v>85.198344042066381</v>
      </c>
      <c r="F301" s="172"/>
      <c r="G301" s="172"/>
      <c r="H301" s="223"/>
      <c r="I301" s="224">
        <v>1102.3667322120168</v>
      </c>
      <c r="J301" s="225">
        <v>1774.3944779076833</v>
      </c>
      <c r="K301" s="225">
        <v>430.33898651635059</v>
      </c>
      <c r="L301" s="225"/>
      <c r="M301" s="173"/>
      <c r="N301" s="226"/>
      <c r="O301" s="239">
        <v>2283.205055090622</v>
      </c>
      <c r="P301" s="240">
        <v>4185.5973782456513</v>
      </c>
      <c r="Q301" s="240">
        <v>515.53733055841701</v>
      </c>
      <c r="R301" s="175"/>
      <c r="S301" s="175"/>
      <c r="T301" s="227"/>
      <c r="U301" s="220" t="s">
        <v>201</v>
      </c>
      <c r="V301" s="152"/>
      <c r="W301" s="152"/>
    </row>
    <row r="302" spans="2:23" ht="15" x14ac:dyDescent="0.25">
      <c r="B302" s="160">
        <v>2046</v>
      </c>
      <c r="C302" s="171">
        <v>1198.892971402573</v>
      </c>
      <c r="D302" s="172">
        <v>2448.0694383238369</v>
      </c>
      <c r="E302" s="172">
        <v>86.50100006762095</v>
      </c>
      <c r="F302" s="172"/>
      <c r="G302" s="172"/>
      <c r="H302" s="223"/>
      <c r="I302" s="224">
        <v>1166.1633143733486</v>
      </c>
      <c r="J302" s="225">
        <v>1877.0829025386608</v>
      </c>
      <c r="K302" s="225">
        <v>455.24372620803638</v>
      </c>
      <c r="L302" s="225"/>
      <c r="M302" s="173"/>
      <c r="N302" s="226"/>
      <c r="O302" s="239">
        <v>2365.0562857759214</v>
      </c>
      <c r="P302" s="240">
        <v>4325.152340862498</v>
      </c>
      <c r="Q302" s="240">
        <v>541.74472627565729</v>
      </c>
      <c r="R302" s="175"/>
      <c r="S302" s="175"/>
      <c r="T302" s="227"/>
      <c r="U302" s="220" t="s">
        <v>201</v>
      </c>
      <c r="V302" s="152"/>
      <c r="W302" s="152"/>
    </row>
    <row r="303" spans="2:23" ht="15" x14ac:dyDescent="0.25">
      <c r="B303" s="160">
        <v>2047</v>
      </c>
      <c r="C303" s="171">
        <v>1216.9105931303284</v>
      </c>
      <c r="D303" s="172">
        <v>2484.860369754017</v>
      </c>
      <c r="E303" s="172">
        <v>87.800984582892269</v>
      </c>
      <c r="F303" s="172"/>
      <c r="G303" s="172"/>
      <c r="H303" s="223"/>
      <c r="I303" s="224">
        <v>1233.1283163869091</v>
      </c>
      <c r="J303" s="225">
        <v>1984.8712875777387</v>
      </c>
      <c r="K303" s="225">
        <v>481.38534519607981</v>
      </c>
      <c r="L303" s="225"/>
      <c r="M303" s="173"/>
      <c r="N303" s="226"/>
      <c r="O303" s="239">
        <v>2450.0389095172377</v>
      </c>
      <c r="P303" s="240">
        <v>4469.7316573317557</v>
      </c>
      <c r="Q303" s="240">
        <v>569.18632977897209</v>
      </c>
      <c r="R303" s="175"/>
      <c r="S303" s="175"/>
      <c r="T303" s="227"/>
      <c r="U303" s="220" t="s">
        <v>201</v>
      </c>
      <c r="V303" s="152"/>
      <c r="W303" s="152"/>
    </row>
    <row r="304" spans="2:23" ht="15" x14ac:dyDescent="0.25">
      <c r="B304" s="160">
        <v>2048</v>
      </c>
      <c r="C304" s="171">
        <v>1234.8908526746789</v>
      </c>
      <c r="D304" s="172">
        <v>2521.5750097874479</v>
      </c>
      <c r="E304" s="172">
        <v>89.098273389450327</v>
      </c>
      <c r="F304" s="172"/>
      <c r="G304" s="172"/>
      <c r="H304" s="223"/>
      <c r="I304" s="224">
        <v>1303.3467631897192</v>
      </c>
      <c r="J304" s="225">
        <v>2097.8964910906816</v>
      </c>
      <c r="K304" s="225">
        <v>508.79703528875746</v>
      </c>
      <c r="L304" s="225"/>
      <c r="M304" s="173"/>
      <c r="N304" s="226"/>
      <c r="O304" s="239">
        <v>2538.2376158643983</v>
      </c>
      <c r="P304" s="240">
        <v>4619.4715008781295</v>
      </c>
      <c r="Q304" s="240">
        <v>597.89530867820781</v>
      </c>
      <c r="R304" s="175"/>
      <c r="S304" s="175"/>
      <c r="T304" s="227"/>
      <c r="U304" s="220" t="s">
        <v>201</v>
      </c>
      <c r="V304" s="152"/>
      <c r="W304" s="152"/>
    </row>
    <row r="305" spans="1:23" ht="15" x14ac:dyDescent="0.25">
      <c r="B305" s="160">
        <v>2049</v>
      </c>
      <c r="C305" s="171">
        <v>1252.8346086253378</v>
      </c>
      <c r="D305" s="172">
        <v>2558.2151116141845</v>
      </c>
      <c r="E305" s="172">
        <v>90.392928435167605</v>
      </c>
      <c r="F305" s="172"/>
      <c r="G305" s="172"/>
      <c r="H305" s="223"/>
      <c r="I305" s="224">
        <v>1376.9047393839444</v>
      </c>
      <c r="J305" s="225">
        <v>2216.2970768042883</v>
      </c>
      <c r="K305" s="225">
        <v>537.5124019636005</v>
      </c>
      <c r="L305" s="225"/>
      <c r="M305" s="173"/>
      <c r="N305" s="226"/>
      <c r="O305" s="239">
        <v>2629.7393480092824</v>
      </c>
      <c r="P305" s="240">
        <v>4774.5121884184728</v>
      </c>
      <c r="Q305" s="240">
        <v>627.90533039876811</v>
      </c>
      <c r="R305" s="175"/>
      <c r="S305" s="175"/>
      <c r="T305" s="227"/>
      <c r="U305" s="220" t="s">
        <v>201</v>
      </c>
      <c r="V305" s="152"/>
      <c r="W305" s="152"/>
    </row>
    <row r="306" spans="1:23" ht="15" x14ac:dyDescent="0.25">
      <c r="B306" s="160">
        <v>2050</v>
      </c>
      <c r="C306" s="171">
        <v>1270.7412744342676</v>
      </c>
      <c r="D306" s="172">
        <v>2594.7794775373868</v>
      </c>
      <c r="E306" s="172">
        <v>91.684907400176471</v>
      </c>
      <c r="F306" s="172"/>
      <c r="G306" s="172"/>
      <c r="H306" s="223"/>
      <c r="I306" s="224">
        <v>1453.8868913273739</v>
      </c>
      <c r="J306" s="225">
        <v>2340.2092934146126</v>
      </c>
      <c r="K306" s="225">
        <v>567.56448924013455</v>
      </c>
      <c r="L306" s="225"/>
      <c r="M306" s="173"/>
      <c r="N306" s="226"/>
      <c r="O306" s="239">
        <v>2724.6281657616414</v>
      </c>
      <c r="P306" s="240">
        <v>4934.988770951999</v>
      </c>
      <c r="Q306" s="240">
        <v>659.24939664031103</v>
      </c>
      <c r="R306" s="175"/>
      <c r="S306" s="175"/>
      <c r="T306" s="227"/>
      <c r="U306" s="220" t="s">
        <v>201</v>
      </c>
      <c r="V306" s="152"/>
      <c r="W306" s="152"/>
    </row>
    <row r="307" spans="1:23" ht="15" x14ac:dyDescent="0.25">
      <c r="B307" s="160">
        <v>2051</v>
      </c>
      <c r="C307" s="171">
        <v>1288.6092842290875</v>
      </c>
      <c r="D307" s="172">
        <v>2631.2649101370921</v>
      </c>
      <c r="E307" s="172">
        <v>92.974097305645486</v>
      </c>
      <c r="F307" s="172"/>
      <c r="G307" s="172"/>
      <c r="H307" s="223"/>
      <c r="I307" s="224">
        <v>1534.3767953211313</v>
      </c>
      <c r="J307" s="225">
        <v>2469.7676672302468</v>
      </c>
      <c r="K307" s="225">
        <v>598.98592341201606</v>
      </c>
      <c r="L307" s="225"/>
      <c r="M307" s="173"/>
      <c r="N307" s="226"/>
      <c r="O307" s="239">
        <v>2822.9860795502191</v>
      </c>
      <c r="P307" s="240">
        <v>5101.0325773673394</v>
      </c>
      <c r="Q307" s="240">
        <v>691.96002071766156</v>
      </c>
      <c r="R307" s="175"/>
      <c r="S307" s="175"/>
      <c r="T307" s="227"/>
      <c r="U307" s="220" t="s">
        <v>201</v>
      </c>
      <c r="V307" s="152"/>
      <c r="W307" s="152"/>
    </row>
    <row r="308" spans="1:23" ht="15" x14ac:dyDescent="0.25">
      <c r="B308" s="160">
        <v>2052</v>
      </c>
      <c r="C308" s="171">
        <v>1306.4346013767422</v>
      </c>
      <c r="D308" s="172">
        <v>2667.6631668443215</v>
      </c>
      <c r="E308" s="172">
        <v>94.260206905563138</v>
      </c>
      <c r="F308" s="172"/>
      <c r="G308" s="172"/>
      <c r="H308" s="223"/>
      <c r="I308" s="224">
        <v>1618.4549978534421</v>
      </c>
      <c r="J308" s="225">
        <v>2605.1018477042662</v>
      </c>
      <c r="K308" s="225">
        <v>631.80814800261828</v>
      </c>
      <c r="L308" s="225"/>
      <c r="M308" s="173"/>
      <c r="N308" s="226"/>
      <c r="O308" s="239">
        <v>2924.8895992301841</v>
      </c>
      <c r="P308" s="240">
        <v>5272.7650145485877</v>
      </c>
      <c r="Q308" s="240">
        <v>726.06835490818139</v>
      </c>
      <c r="R308" s="175"/>
      <c r="S308" s="175"/>
      <c r="T308" s="227"/>
      <c r="U308" s="220" t="s">
        <v>201</v>
      </c>
      <c r="V308" s="152"/>
      <c r="W308" s="152"/>
    </row>
    <row r="309" spans="1:23" ht="15" x14ac:dyDescent="0.25">
      <c r="B309" s="160">
        <v>2053</v>
      </c>
      <c r="C309" s="171">
        <v>1324.2115665377726</v>
      </c>
      <c r="D309" s="172">
        <v>2703.9626916183752</v>
      </c>
      <c r="E309" s="172">
        <v>95.542827874470333</v>
      </c>
      <c r="F309" s="172"/>
      <c r="G309" s="172"/>
      <c r="H309" s="223"/>
      <c r="I309" s="224">
        <v>1706.1993437787735</v>
      </c>
      <c r="J309" s="225">
        <v>2746.3371356788175</v>
      </c>
      <c r="K309" s="225">
        <v>666.06155187872946</v>
      </c>
      <c r="L309" s="225"/>
      <c r="M309" s="173"/>
      <c r="N309" s="226"/>
      <c r="O309" s="239">
        <v>3030.4109103165461</v>
      </c>
      <c r="P309" s="240">
        <v>5450.2998272971927</v>
      </c>
      <c r="Q309" s="240">
        <v>761.60437975319974</v>
      </c>
      <c r="R309" s="175"/>
      <c r="S309" s="175"/>
      <c r="T309" s="227"/>
      <c r="U309" s="220" t="s">
        <v>201</v>
      </c>
      <c r="V309" s="152"/>
      <c r="W309" s="152"/>
    </row>
    <row r="310" spans="1:23" ht="15" x14ac:dyDescent="0.25">
      <c r="B310" s="160">
        <v>2054</v>
      </c>
      <c r="C310" s="171">
        <v>1341.933153064922</v>
      </c>
      <c r="D310" s="172">
        <v>2740.1491364558756</v>
      </c>
      <c r="E310" s="172">
        <v>96.821453234655706</v>
      </c>
      <c r="F310" s="172"/>
      <c r="G310" s="172"/>
      <c r="H310" s="223"/>
      <c r="I310" s="224">
        <v>1797.6849263719732</v>
      </c>
      <c r="J310" s="225">
        <v>2893.5944029911261</v>
      </c>
      <c r="K310" s="225">
        <v>701.77544975282058</v>
      </c>
      <c r="L310" s="225"/>
      <c r="M310" s="173"/>
      <c r="N310" s="226"/>
      <c r="O310" s="239">
        <v>3139.6180794368952</v>
      </c>
      <c r="P310" s="240">
        <v>5633.7435394470012</v>
      </c>
      <c r="Q310" s="240">
        <v>798.59690298747626</v>
      </c>
      <c r="R310" s="175"/>
      <c r="S310" s="175"/>
      <c r="T310" s="227"/>
      <c r="U310" s="220" t="s">
        <v>201</v>
      </c>
      <c r="V310" s="152"/>
      <c r="W310" s="152"/>
    </row>
    <row r="311" spans="1:23" ht="15" x14ac:dyDescent="0.25">
      <c r="B311" s="160">
        <v>2055</v>
      </c>
      <c r="C311" s="171">
        <v>1359.5937754931606</v>
      </c>
      <c r="D311" s="172">
        <v>2776.2110961633939</v>
      </c>
      <c r="E311" s="172">
        <v>98.095679990753936</v>
      </c>
      <c r="F311" s="172"/>
      <c r="G311" s="172"/>
      <c r="H311" s="223"/>
      <c r="I311" s="224">
        <v>1892.987272931751</v>
      </c>
      <c r="J311" s="225">
        <v>3046.9952200930616</v>
      </c>
      <c r="K311" s="225">
        <v>738.97932577044071</v>
      </c>
      <c r="L311" s="225"/>
      <c r="M311" s="173"/>
      <c r="N311" s="226"/>
      <c r="O311" s="239">
        <v>3252.5810484249114</v>
      </c>
      <c r="P311" s="240">
        <v>5823.2063162564555</v>
      </c>
      <c r="Q311" s="240">
        <v>837.07500576119469</v>
      </c>
      <c r="R311" s="175"/>
      <c r="S311" s="175"/>
      <c r="T311" s="227"/>
      <c r="U311" s="220" t="s">
        <v>201</v>
      </c>
      <c r="V311" s="152"/>
      <c r="W311" s="152"/>
    </row>
    <row r="312" spans="1:23" ht="15" x14ac:dyDescent="0.25">
      <c r="B312" s="160">
        <v>2056</v>
      </c>
      <c r="C312" s="171">
        <v>1377.189871917552</v>
      </c>
      <c r="D312" s="172">
        <v>2812.1412975390499</v>
      </c>
      <c r="E312" s="172">
        <v>99.365251148732696</v>
      </c>
      <c r="F312" s="172"/>
      <c r="G312" s="172"/>
      <c r="H312" s="223"/>
      <c r="I312" s="224">
        <v>1992.1834002310286</v>
      </c>
      <c r="J312" s="225">
        <v>3206.6635549279463</v>
      </c>
      <c r="K312" s="225">
        <v>777.70324553411137</v>
      </c>
      <c r="L312" s="225"/>
      <c r="M312" s="173"/>
      <c r="N312" s="226"/>
      <c r="O312" s="239">
        <v>3369.3732721485803</v>
      </c>
      <c r="P312" s="240">
        <v>6018.8048524669957</v>
      </c>
      <c r="Q312" s="240">
        <v>877.06849668284406</v>
      </c>
      <c r="R312" s="175"/>
      <c r="S312" s="175"/>
      <c r="T312" s="227"/>
      <c r="U312" s="220" t="s">
        <v>201</v>
      </c>
      <c r="V312" s="152"/>
      <c r="W312" s="152"/>
    </row>
    <row r="313" spans="1:23" ht="15" x14ac:dyDescent="0.25">
      <c r="B313" s="160">
        <v>2057</v>
      </c>
      <c r="C313" s="171">
        <v>1394.7198751202748</v>
      </c>
      <c r="D313" s="172">
        <v>2847.9365404155665</v>
      </c>
      <c r="E313" s="172">
        <v>100.63005363268597</v>
      </c>
      <c r="F313" s="172"/>
      <c r="G313" s="172"/>
      <c r="H313" s="223"/>
      <c r="I313" s="224">
        <v>2095.3519741313344</v>
      </c>
      <c r="J313" s="225">
        <v>3372.7260298494998</v>
      </c>
      <c r="K313" s="225">
        <v>817.97791841316894</v>
      </c>
      <c r="L313" s="225"/>
      <c r="M313" s="173"/>
      <c r="N313" s="226"/>
      <c r="O313" s="239">
        <v>3490.0718492516089</v>
      </c>
      <c r="P313" s="240">
        <v>6220.6625702650663</v>
      </c>
      <c r="Q313" s="240">
        <v>918.60797204585492</v>
      </c>
      <c r="R313" s="175"/>
      <c r="S313" s="175"/>
      <c r="T313" s="227"/>
      <c r="U313" s="220" t="s">
        <v>201</v>
      </c>
      <c r="V313" s="152"/>
      <c r="W313" s="152"/>
    </row>
    <row r="314" spans="1:23" ht="15" x14ac:dyDescent="0.25">
      <c r="A314" s="160"/>
      <c r="B314" s="160">
        <v>2058</v>
      </c>
      <c r="C314" s="171">
        <v>1412.1821762244992</v>
      </c>
      <c r="D314" s="172">
        <v>2883.5935395604106</v>
      </c>
      <c r="E314" s="172">
        <v>101.88997136098013</v>
      </c>
      <c r="F314" s="172"/>
      <c r="G314" s="172"/>
      <c r="H314" s="223"/>
      <c r="I314" s="224">
        <v>2202.5706632520614</v>
      </c>
      <c r="J314" s="225">
        <v>3545.3076620278998</v>
      </c>
      <c r="K314" s="225">
        <v>859.83366447622359</v>
      </c>
      <c r="L314" s="225"/>
      <c r="M314" s="173"/>
      <c r="N314" s="226"/>
      <c r="O314" s="239">
        <v>3614.7528394765604</v>
      </c>
      <c r="P314" s="240">
        <v>6428.9012015883109</v>
      </c>
      <c r="Q314" s="240">
        <v>961.72363583720369</v>
      </c>
      <c r="R314" s="175"/>
      <c r="S314" s="175"/>
      <c r="T314" s="227"/>
      <c r="U314" s="220" t="s">
        <v>201</v>
      </c>
    </row>
    <row r="315" spans="1:23" ht="15" x14ac:dyDescent="0.25">
      <c r="A315" s="160"/>
      <c r="B315" s="160">
        <v>2059</v>
      </c>
      <c r="C315" s="171">
        <v>1429.5759973363456</v>
      </c>
      <c r="D315" s="172">
        <v>2919.1107065597025</v>
      </c>
      <c r="E315" s="172">
        <v>103.14494820800579</v>
      </c>
      <c r="F315" s="172"/>
      <c r="G315" s="172"/>
      <c r="H315" s="223"/>
      <c r="I315" s="224">
        <v>2313.9175247613884</v>
      </c>
      <c r="J315" s="225">
        <v>3724.5340940502538</v>
      </c>
      <c r="K315" s="225">
        <v>903.3009554725237</v>
      </c>
      <c r="L315" s="225"/>
      <c r="M315" s="173"/>
      <c r="N315" s="226"/>
      <c r="O315" s="239">
        <v>3743.4935220977341</v>
      </c>
      <c r="P315" s="240">
        <v>6643.6448006099563</v>
      </c>
      <c r="Q315" s="240">
        <v>1006.4459036805295</v>
      </c>
      <c r="R315" s="175"/>
      <c r="S315" s="175"/>
      <c r="T315" s="227"/>
      <c r="U315" s="220" t="s">
        <v>201</v>
      </c>
    </row>
    <row r="316" spans="1:23" ht="15.6" thickBot="1" x14ac:dyDescent="0.3">
      <c r="A316" s="160"/>
      <c r="B316" s="160">
        <v>2060</v>
      </c>
      <c r="C316" s="182">
        <v>1446.900242632619</v>
      </c>
      <c r="D316" s="183">
        <v>2954.4858038064704</v>
      </c>
      <c r="E316" s="183">
        <v>104.39490510932221</v>
      </c>
      <c r="F316" s="183"/>
      <c r="G316" s="183"/>
      <c r="H316" s="229"/>
      <c r="I316" s="184">
        <v>2429.4696711875977</v>
      </c>
      <c r="J316" s="185">
        <v>3910.5294479898816</v>
      </c>
      <c r="K316" s="230">
        <v>948.40989438531369</v>
      </c>
      <c r="L316" s="230"/>
      <c r="M316" s="186"/>
      <c r="N316" s="231"/>
      <c r="O316" s="241">
        <v>3876.3699138202164</v>
      </c>
      <c r="P316" s="242">
        <v>6865.0152517963525</v>
      </c>
      <c r="Q316" s="242">
        <v>1052.804799494636</v>
      </c>
      <c r="R316" s="188"/>
      <c r="S316" s="188"/>
      <c r="T316" s="232"/>
      <c r="U316" s="220" t="s">
        <v>201</v>
      </c>
    </row>
    <row r="317" spans="1:23" x14ac:dyDescent="0.25">
      <c r="A317" s="160"/>
      <c r="C317" s="105"/>
      <c r="D317" s="105"/>
      <c r="E317" s="105"/>
      <c r="F317" s="105"/>
      <c r="G317" s="105"/>
      <c r="H317" s="105"/>
      <c r="I317" s="105"/>
      <c r="J317" s="105"/>
      <c r="K317" s="105"/>
      <c r="L317" s="105"/>
      <c r="M317" s="105"/>
      <c r="N317" s="105"/>
      <c r="O317" s="105"/>
      <c r="P317" s="105"/>
      <c r="V317" s="152"/>
      <c r="W317" s="152"/>
    </row>
    <row r="318" spans="1:23" x14ac:dyDescent="0.25">
      <c r="A318" s="160"/>
      <c r="C318" s="105"/>
      <c r="D318" s="105"/>
      <c r="E318" s="105"/>
      <c r="F318" s="105"/>
      <c r="G318" s="105"/>
      <c r="H318" s="105"/>
      <c r="I318" s="105"/>
      <c r="J318" s="105"/>
      <c r="K318" s="105"/>
      <c r="L318" s="105"/>
      <c r="M318" s="105"/>
      <c r="N318" s="105"/>
      <c r="O318" s="105"/>
      <c r="P318" s="105"/>
      <c r="V318" s="152"/>
      <c r="W318" s="152"/>
    </row>
    <row r="319" spans="1:23" x14ac:dyDescent="0.25">
      <c r="A319" s="191" t="s">
        <v>311</v>
      </c>
      <c r="C319" s="105"/>
      <c r="D319" s="105"/>
      <c r="E319" s="105"/>
      <c r="F319" s="105"/>
      <c r="G319" s="105"/>
      <c r="H319" s="105"/>
      <c r="I319" s="105"/>
      <c r="J319" s="105"/>
      <c r="K319" s="105"/>
      <c r="L319" s="105"/>
      <c r="M319" s="105"/>
      <c r="N319" s="105"/>
      <c r="O319" s="105"/>
      <c r="P319" s="105"/>
    </row>
    <row r="320" spans="1:23" x14ac:dyDescent="0.25">
      <c r="A320" s="191"/>
      <c r="C320" s="105"/>
      <c r="D320" s="105"/>
      <c r="E320" s="105"/>
      <c r="F320" s="105"/>
      <c r="G320" s="105"/>
      <c r="H320" s="105"/>
      <c r="I320" s="105"/>
      <c r="J320" s="105"/>
      <c r="K320" s="105"/>
      <c r="L320" s="105"/>
      <c r="M320" s="105"/>
      <c r="N320" s="105"/>
      <c r="O320" s="105"/>
      <c r="P320" s="105"/>
    </row>
    <row r="321" spans="1:41" x14ac:dyDescent="0.25">
      <c r="A321" s="160"/>
      <c r="C321" s="105"/>
      <c r="D321" s="105"/>
      <c r="E321" s="105"/>
      <c r="F321" s="105"/>
      <c r="G321" s="105"/>
      <c r="H321" s="105"/>
      <c r="I321" s="105"/>
      <c r="J321" s="105"/>
      <c r="K321" s="105"/>
      <c r="L321" s="105"/>
      <c r="M321" s="105"/>
      <c r="N321" s="105"/>
      <c r="O321" s="105"/>
      <c r="P321" s="105"/>
      <c r="V321" s="152"/>
      <c r="W321" s="152"/>
      <c r="X321" s="152"/>
      <c r="AD321" s="152"/>
      <c r="AE321" s="152"/>
      <c r="AF321" s="152"/>
    </row>
    <row r="322" spans="1:41" x14ac:dyDescent="0.25">
      <c r="A322" s="201"/>
      <c r="B322" s="128"/>
      <c r="C322" s="146"/>
      <c r="D322" s="146"/>
      <c r="E322" s="146"/>
      <c r="F322" s="146"/>
      <c r="G322" s="146"/>
      <c r="H322" s="146"/>
      <c r="I322" s="146"/>
      <c r="J322" s="146"/>
      <c r="K322" s="146"/>
      <c r="L322" s="146"/>
      <c r="M322" s="146"/>
      <c r="N322" s="146"/>
      <c r="O322" s="146"/>
      <c r="P322" s="146"/>
      <c r="Q322" s="128"/>
      <c r="R322" s="128"/>
      <c r="S322" s="128"/>
      <c r="T322" s="128"/>
      <c r="U322" s="128"/>
      <c r="V322" s="202"/>
      <c r="W322" s="202"/>
      <c r="X322" s="202"/>
      <c r="Y322" s="128"/>
      <c r="Z322" s="128"/>
      <c r="AA322" s="128"/>
      <c r="AB322" s="128"/>
      <c r="AC322" s="128"/>
      <c r="AD322" s="202"/>
      <c r="AE322" s="202"/>
      <c r="AF322" s="202"/>
      <c r="AG322" s="128"/>
      <c r="AH322" s="128"/>
      <c r="AI322" s="128"/>
      <c r="AJ322" s="128"/>
      <c r="AK322" s="128"/>
      <c r="AL322" s="128"/>
      <c r="AM322" s="128"/>
      <c r="AN322" s="128"/>
      <c r="AO322" s="128"/>
    </row>
    <row r="323" spans="1:41" x14ac:dyDescent="0.25">
      <c r="A323" s="201"/>
      <c r="B323" s="128"/>
      <c r="C323" s="146"/>
      <c r="D323" s="146"/>
      <c r="E323" s="146"/>
      <c r="F323" s="146"/>
      <c r="G323" s="146"/>
      <c r="H323" s="146"/>
      <c r="I323" s="146"/>
      <c r="J323" s="146"/>
      <c r="K323" s="146"/>
      <c r="L323" s="146"/>
      <c r="M323" s="146"/>
      <c r="N323" s="146"/>
      <c r="O323" s="146"/>
      <c r="P323" s="146"/>
      <c r="Q323" s="128"/>
      <c r="R323" s="128"/>
      <c r="S323" s="128"/>
      <c r="T323" s="128"/>
      <c r="U323" s="128"/>
      <c r="V323" s="202"/>
      <c r="W323" s="202"/>
      <c r="X323" s="202"/>
      <c r="Y323" s="128"/>
      <c r="Z323" s="128"/>
      <c r="AA323" s="128"/>
      <c r="AB323" s="128"/>
      <c r="AC323" s="128"/>
      <c r="AD323" s="202"/>
      <c r="AE323" s="202"/>
      <c r="AF323" s="202"/>
      <c r="AG323" s="128"/>
      <c r="AH323" s="128"/>
      <c r="AI323" s="128"/>
      <c r="AJ323" s="128"/>
      <c r="AK323" s="128"/>
      <c r="AL323" s="128"/>
      <c r="AM323" s="128"/>
      <c r="AN323" s="128"/>
      <c r="AO323" s="128"/>
    </row>
    <row r="324" spans="1:41" x14ac:dyDescent="0.25">
      <c r="A324" s="191"/>
      <c r="C324" s="105"/>
      <c r="D324" s="105"/>
      <c r="E324" s="105"/>
      <c r="F324" s="105"/>
      <c r="G324" s="105"/>
      <c r="H324" s="105"/>
      <c r="I324" s="105"/>
      <c r="J324" s="105"/>
      <c r="K324" s="105"/>
      <c r="L324" s="105"/>
      <c r="M324" s="105"/>
      <c r="N324" s="105"/>
      <c r="O324" s="105"/>
      <c r="P324" s="105"/>
    </row>
    <row r="325" spans="1:41" x14ac:dyDescent="0.25">
      <c r="A325" s="191"/>
      <c r="C325" s="105"/>
      <c r="D325" s="105"/>
      <c r="E325" s="105"/>
      <c r="F325" s="105"/>
      <c r="G325" s="105"/>
      <c r="H325" s="105"/>
      <c r="I325" s="105"/>
      <c r="J325" s="105"/>
      <c r="K325" s="105"/>
      <c r="L325" s="105"/>
      <c r="M325" s="105"/>
      <c r="N325" s="105"/>
      <c r="O325" s="105"/>
      <c r="P325" s="105"/>
    </row>
    <row r="326" spans="1:41" ht="17.399999999999999" x14ac:dyDescent="0.25">
      <c r="A326" s="243" t="s">
        <v>154</v>
      </c>
      <c r="B326" s="203"/>
      <c r="C326" s="203"/>
      <c r="D326" s="149"/>
      <c r="E326" s="149"/>
      <c r="F326" s="149"/>
      <c r="G326" s="149"/>
      <c r="H326" s="149"/>
      <c r="I326" s="149"/>
      <c r="J326" s="149"/>
      <c r="K326" s="149"/>
      <c r="L326" s="149"/>
      <c r="M326" s="149"/>
      <c r="N326" s="149"/>
      <c r="O326" s="149"/>
      <c r="P326" s="149"/>
      <c r="Q326" s="150"/>
      <c r="R326" s="150"/>
      <c r="S326" s="150"/>
      <c r="T326" s="150"/>
      <c r="U326" s="150"/>
      <c r="V326" s="150"/>
      <c r="W326" s="150"/>
    </row>
    <row r="327" spans="1:41" x14ac:dyDescent="0.25">
      <c r="B327" s="203"/>
      <c r="C327" s="203"/>
      <c r="D327" s="149"/>
      <c r="E327" s="149"/>
      <c r="F327" s="149"/>
      <c r="G327" s="149"/>
      <c r="H327" s="149"/>
      <c r="I327" s="149"/>
      <c r="J327" s="149"/>
      <c r="K327" s="149"/>
      <c r="L327" s="149"/>
      <c r="M327" s="149"/>
      <c r="N327" s="149"/>
      <c r="O327" s="149"/>
      <c r="P327" s="149"/>
      <c r="Q327" s="150"/>
      <c r="R327" s="150"/>
      <c r="S327" s="150"/>
      <c r="T327" s="150"/>
      <c r="U327" s="150"/>
      <c r="V327" s="150"/>
      <c r="W327" s="150"/>
    </row>
    <row r="328" spans="1:41" ht="13.8" thickBot="1" x14ac:dyDescent="0.3">
      <c r="A328" s="196"/>
      <c r="B328" s="148"/>
      <c r="C328" s="148"/>
      <c r="D328" s="149"/>
      <c r="E328" s="149"/>
      <c r="F328" s="149"/>
      <c r="G328" s="149"/>
      <c r="H328" s="149"/>
      <c r="I328" s="149"/>
      <c r="J328" s="149"/>
      <c r="K328" s="149"/>
      <c r="L328" s="149"/>
      <c r="M328" s="149"/>
      <c r="N328" s="149"/>
      <c r="O328" s="149"/>
      <c r="P328" s="149"/>
      <c r="Q328" s="150"/>
      <c r="R328" s="150"/>
      <c r="S328" s="150"/>
      <c r="T328" s="150"/>
      <c r="U328" s="150"/>
      <c r="V328" s="150"/>
      <c r="W328" s="150"/>
    </row>
    <row r="329" spans="1:41" ht="16.2" thickBot="1" x14ac:dyDescent="0.3">
      <c r="A329" s="153"/>
      <c r="C329" s="1711" t="s">
        <v>219</v>
      </c>
      <c r="D329" s="1712"/>
      <c r="E329" s="1712"/>
      <c r="F329" s="1712"/>
      <c r="G329" s="1712"/>
      <c r="H329" s="1727"/>
      <c r="I329" s="1728" t="s">
        <v>220</v>
      </c>
      <c r="J329" s="1729"/>
      <c r="K329" s="1729"/>
      <c r="L329" s="1729"/>
      <c r="M329" s="1729"/>
      <c r="N329" s="1730"/>
      <c r="O329" s="1716" t="s">
        <v>221</v>
      </c>
      <c r="P329" s="1717"/>
      <c r="Q329" s="1717"/>
      <c r="R329" s="1717"/>
      <c r="S329" s="1717"/>
      <c r="T329" s="1718"/>
    </row>
    <row r="330" spans="1:41" ht="40.200000000000003" thickBot="1" x14ac:dyDescent="0.3">
      <c r="A330" s="153" t="s">
        <v>120</v>
      </c>
      <c r="B330" s="160"/>
      <c r="C330" s="155" t="s">
        <v>200</v>
      </c>
      <c r="D330" s="156" t="s">
        <v>202</v>
      </c>
      <c r="E330" s="156" t="s">
        <v>203</v>
      </c>
      <c r="F330" s="156" t="s">
        <v>204</v>
      </c>
      <c r="G330" s="156" t="s">
        <v>205</v>
      </c>
      <c r="H330" s="214" t="s">
        <v>206</v>
      </c>
      <c r="I330" s="155" t="s">
        <v>207</v>
      </c>
      <c r="J330" s="156" t="s">
        <v>208</v>
      </c>
      <c r="K330" s="156" t="s">
        <v>209</v>
      </c>
      <c r="L330" s="156" t="s">
        <v>210</v>
      </c>
      <c r="M330" s="156" t="s">
        <v>211</v>
      </c>
      <c r="N330" s="214" t="s">
        <v>212</v>
      </c>
      <c r="O330" s="155" t="s">
        <v>213</v>
      </c>
      <c r="P330" s="156" t="s">
        <v>214</v>
      </c>
      <c r="Q330" s="156" t="s">
        <v>215</v>
      </c>
      <c r="R330" s="156" t="s">
        <v>216</v>
      </c>
      <c r="S330" s="156" t="s">
        <v>217</v>
      </c>
      <c r="T330" s="214" t="s">
        <v>218</v>
      </c>
      <c r="U330" s="158" t="s">
        <v>121</v>
      </c>
      <c r="V330" s="130"/>
      <c r="W330" s="130"/>
    </row>
    <row r="331" spans="1:41" ht="15.6" x14ac:dyDescent="0.25">
      <c r="A331" s="216" t="s">
        <v>200</v>
      </c>
      <c r="B331" s="160">
        <v>2012</v>
      </c>
      <c r="C331" s="161">
        <v>297.50186994088642</v>
      </c>
      <c r="D331" s="162">
        <v>607.48144581616805</v>
      </c>
      <c r="E331" s="162">
        <v>21.464976345442899</v>
      </c>
      <c r="F331" s="162"/>
      <c r="G331" s="162"/>
      <c r="H331" s="219"/>
      <c r="I331" s="161">
        <v>75.761696719729926</v>
      </c>
      <c r="J331" s="162">
        <v>121.94774421997928</v>
      </c>
      <c r="K331" s="162">
        <v>29.575649219480582</v>
      </c>
      <c r="L331" s="162"/>
      <c r="M331" s="165"/>
      <c r="N331" s="219"/>
      <c r="O331" s="164">
        <v>373.26356666061633</v>
      </c>
      <c r="P331" s="197">
        <v>729.42919003614736</v>
      </c>
      <c r="Q331" s="197">
        <v>51.040625564923481</v>
      </c>
      <c r="R331" s="165"/>
      <c r="S331" s="165"/>
      <c r="T331" s="219"/>
      <c r="U331" s="244" t="s">
        <v>201</v>
      </c>
      <c r="V331" s="152"/>
      <c r="W331" s="152"/>
    </row>
    <row r="332" spans="1:41" ht="15.6" x14ac:dyDescent="0.25">
      <c r="A332" s="221" t="s">
        <v>202</v>
      </c>
      <c r="B332" s="160">
        <v>2013</v>
      </c>
      <c r="C332" s="167">
        <v>303.19121852855972</v>
      </c>
      <c r="D332" s="168">
        <v>619.09876340304129</v>
      </c>
      <c r="E332" s="168">
        <v>21.875466984979553</v>
      </c>
      <c r="F332" s="168"/>
      <c r="G332" s="168"/>
      <c r="H332" s="222"/>
      <c r="I332" s="167">
        <v>77.313681910985224</v>
      </c>
      <c r="J332" s="168">
        <v>124.44585476040899</v>
      </c>
      <c r="K332" s="168">
        <v>30.181509061561467</v>
      </c>
      <c r="L332" s="168"/>
      <c r="M332" s="170"/>
      <c r="N332" s="222"/>
      <c r="O332" s="198">
        <v>380.50490043954494</v>
      </c>
      <c r="P332" s="169">
        <v>743.54461816345031</v>
      </c>
      <c r="Q332" s="169">
        <v>52.056976046541024</v>
      </c>
      <c r="R332" s="170"/>
      <c r="S332" s="170"/>
      <c r="T332" s="222"/>
      <c r="U332" s="220" t="s">
        <v>201</v>
      </c>
      <c r="V332" s="152"/>
      <c r="W332" s="152"/>
    </row>
    <row r="333" spans="1:41" ht="15.6" x14ac:dyDescent="0.25">
      <c r="A333" s="221" t="s">
        <v>203</v>
      </c>
      <c r="B333" s="160">
        <v>2014</v>
      </c>
      <c r="C333" s="167">
        <v>270.15455895932166</v>
      </c>
      <c r="D333" s="168">
        <v>551.63983373633039</v>
      </c>
      <c r="E333" s="168">
        <v>19.491847963267031</v>
      </c>
      <c r="F333" s="168"/>
      <c r="G333" s="168"/>
      <c r="H333" s="222"/>
      <c r="I333" s="167">
        <v>79.368782850587152</v>
      </c>
      <c r="J333" s="168">
        <v>127.75379181276847</v>
      </c>
      <c r="K333" s="168">
        <v>30.983773888405864</v>
      </c>
      <c r="L333" s="168"/>
      <c r="M333" s="170"/>
      <c r="N333" s="222"/>
      <c r="O333" s="198">
        <v>349.5233418099088</v>
      </c>
      <c r="P333" s="169">
        <v>679.39362554909883</v>
      </c>
      <c r="Q333" s="169">
        <v>50.475621851672898</v>
      </c>
      <c r="R333" s="170"/>
      <c r="S333" s="170"/>
      <c r="T333" s="222"/>
      <c r="U333" s="220" t="s">
        <v>201</v>
      </c>
      <c r="V333" s="152"/>
      <c r="W333" s="152"/>
    </row>
    <row r="334" spans="1:41" ht="15" x14ac:dyDescent="0.25">
      <c r="A334" s="221" t="s">
        <v>204</v>
      </c>
      <c r="B334" s="160">
        <v>2015</v>
      </c>
      <c r="C334" s="171">
        <v>274.48401052635319</v>
      </c>
      <c r="D334" s="172">
        <v>560.48032101815477</v>
      </c>
      <c r="E334" s="172">
        <v>19.804221043454849</v>
      </c>
      <c r="F334" s="172"/>
      <c r="G334" s="172"/>
      <c r="H334" s="223"/>
      <c r="I334" s="224">
        <v>81.142577532051021</v>
      </c>
      <c r="J334" s="225">
        <v>130.60893193607015</v>
      </c>
      <c r="K334" s="225">
        <v>31.6762231280319</v>
      </c>
      <c r="L334" s="225"/>
      <c r="M334" s="173"/>
      <c r="N334" s="226"/>
      <c r="O334" s="199">
        <v>355.6265880584042</v>
      </c>
      <c r="P334" s="174">
        <v>691.08925295422489</v>
      </c>
      <c r="Q334" s="174">
        <v>51.480444171486752</v>
      </c>
      <c r="R334" s="175"/>
      <c r="S334" s="175"/>
      <c r="T334" s="227"/>
      <c r="U334" s="220" t="s">
        <v>201</v>
      </c>
      <c r="V334" s="152"/>
      <c r="W334" s="152"/>
    </row>
    <row r="335" spans="1:41" ht="15" x14ac:dyDescent="0.25">
      <c r="A335" s="221" t="s">
        <v>205</v>
      </c>
      <c r="B335" s="160">
        <v>2016</v>
      </c>
      <c r="C335" s="171">
        <v>278.76953310734729</v>
      </c>
      <c r="D335" s="172">
        <v>569.23110787572102</v>
      </c>
      <c r="E335" s="172">
        <v>20.11342461534224</v>
      </c>
      <c r="F335" s="172"/>
      <c r="G335" s="172"/>
      <c r="H335" s="223"/>
      <c r="I335" s="224">
        <v>83.035523171111905</v>
      </c>
      <c r="J335" s="225">
        <v>133.65586014134101</v>
      </c>
      <c r="K335" s="225">
        <v>32.415186200882808</v>
      </c>
      <c r="L335" s="225"/>
      <c r="M335" s="173"/>
      <c r="N335" s="226"/>
      <c r="O335" s="199">
        <v>361.80505627845918</v>
      </c>
      <c r="P335" s="174">
        <v>702.88696801706203</v>
      </c>
      <c r="Q335" s="174">
        <v>52.528610816225047</v>
      </c>
      <c r="R335" s="175"/>
      <c r="S335" s="175"/>
      <c r="T335" s="227"/>
      <c r="U335" s="220" t="s">
        <v>201</v>
      </c>
      <c r="V335" s="152"/>
      <c r="W335" s="152"/>
    </row>
    <row r="336" spans="1:41" ht="15.6" thickBot="1" x14ac:dyDescent="0.3">
      <c r="A336" s="228" t="s">
        <v>206</v>
      </c>
      <c r="B336" s="160">
        <v>2017</v>
      </c>
      <c r="C336" s="171">
        <v>283.01256596532778</v>
      </c>
      <c r="D336" s="172">
        <v>577.89513320007848</v>
      </c>
      <c r="E336" s="172">
        <v>20.41956252280341</v>
      </c>
      <c r="F336" s="172"/>
      <c r="G336" s="172"/>
      <c r="H336" s="223"/>
      <c r="I336" s="224">
        <v>85.045118389462701</v>
      </c>
      <c r="J336" s="225">
        <v>136.89055015336285</v>
      </c>
      <c r="K336" s="225">
        <v>33.199686625562585</v>
      </c>
      <c r="L336" s="225"/>
      <c r="M336" s="173"/>
      <c r="N336" s="226"/>
      <c r="O336" s="199">
        <v>368.05768435479047</v>
      </c>
      <c r="P336" s="174">
        <v>714.7856833534413</v>
      </c>
      <c r="Q336" s="174">
        <v>53.619249148365995</v>
      </c>
      <c r="R336" s="175"/>
      <c r="S336" s="175"/>
      <c r="T336" s="227"/>
      <c r="U336" s="220" t="s">
        <v>201</v>
      </c>
      <c r="V336" s="152"/>
      <c r="W336" s="152"/>
    </row>
    <row r="337" spans="1:23" ht="15" x14ac:dyDescent="0.25">
      <c r="A337" s="216" t="s">
        <v>207</v>
      </c>
      <c r="B337" s="160">
        <v>2018</v>
      </c>
      <c r="C337" s="171">
        <v>287.219681650045</v>
      </c>
      <c r="D337" s="172">
        <v>586.48581775401317</v>
      </c>
      <c r="E337" s="172">
        <v>20.723108980084305</v>
      </c>
      <c r="F337" s="172"/>
      <c r="G337" s="172"/>
      <c r="H337" s="223"/>
      <c r="I337" s="224">
        <v>87.170522965264908</v>
      </c>
      <c r="J337" s="225">
        <v>140.31164953202025</v>
      </c>
      <c r="K337" s="225">
        <v>34.029396398509562</v>
      </c>
      <c r="L337" s="225"/>
      <c r="M337" s="173"/>
      <c r="N337" s="226"/>
      <c r="O337" s="199">
        <v>374.39020461530993</v>
      </c>
      <c r="P337" s="174">
        <v>726.79746728603345</v>
      </c>
      <c r="Q337" s="174">
        <v>54.752505378593867</v>
      </c>
      <c r="R337" s="175"/>
      <c r="S337" s="175"/>
      <c r="T337" s="227"/>
      <c r="U337" s="220" t="s">
        <v>201</v>
      </c>
      <c r="V337" s="152"/>
      <c r="W337" s="152"/>
    </row>
    <row r="338" spans="1:23" ht="15" x14ac:dyDescent="0.25">
      <c r="A338" s="221" t="s">
        <v>208</v>
      </c>
      <c r="B338" s="160">
        <v>2019</v>
      </c>
      <c r="C338" s="171">
        <v>291.3996374083751</v>
      </c>
      <c r="D338" s="172">
        <v>595.02104332426768</v>
      </c>
      <c r="E338" s="172">
        <v>21.024695828917828</v>
      </c>
      <c r="F338" s="172"/>
      <c r="G338" s="172"/>
      <c r="H338" s="223"/>
      <c r="I338" s="224">
        <v>89.411597066405378</v>
      </c>
      <c r="J338" s="225">
        <v>143.91893320037462</v>
      </c>
      <c r="K338" s="225">
        <v>34.904260932436145</v>
      </c>
      <c r="L338" s="225"/>
      <c r="M338" s="173"/>
      <c r="N338" s="226"/>
      <c r="O338" s="199">
        <v>380.81123447478046</v>
      </c>
      <c r="P338" s="174">
        <v>738.93997652464236</v>
      </c>
      <c r="Q338" s="174">
        <v>55.928956761353973</v>
      </c>
      <c r="R338" s="175"/>
      <c r="S338" s="175"/>
      <c r="T338" s="227"/>
      <c r="U338" s="220" t="s">
        <v>201</v>
      </c>
      <c r="V338" s="152"/>
      <c r="W338" s="152"/>
    </row>
    <row r="339" spans="1:23" ht="15" x14ac:dyDescent="0.25">
      <c r="A339" s="221" t="s">
        <v>209</v>
      </c>
      <c r="B339" s="160">
        <v>2020</v>
      </c>
      <c r="C339" s="171">
        <v>295.55846737858167</v>
      </c>
      <c r="D339" s="172">
        <v>603.51313126881303</v>
      </c>
      <c r="E339" s="172">
        <v>21.324758436769475</v>
      </c>
      <c r="F339" s="172"/>
      <c r="G339" s="172"/>
      <c r="H339" s="223"/>
      <c r="I339" s="224">
        <v>91.767655874004802</v>
      </c>
      <c r="J339" s="225">
        <v>147.71129885843601</v>
      </c>
      <c r="K339" s="225">
        <v>35.824012889573623</v>
      </c>
      <c r="L339" s="225"/>
      <c r="M339" s="173"/>
      <c r="N339" s="226"/>
      <c r="O339" s="199">
        <v>387.32612325258646</v>
      </c>
      <c r="P339" s="174">
        <v>751.22443012724898</v>
      </c>
      <c r="Q339" s="174">
        <v>57.148771326343095</v>
      </c>
      <c r="R339" s="175"/>
      <c r="S339" s="175"/>
      <c r="T339" s="227"/>
      <c r="U339" s="220" t="s">
        <v>201</v>
      </c>
      <c r="V339" s="152"/>
      <c r="W339" s="152"/>
    </row>
    <row r="340" spans="1:23" ht="15" x14ac:dyDescent="0.25">
      <c r="A340" s="221" t="s">
        <v>210</v>
      </c>
      <c r="B340" s="160">
        <v>2021</v>
      </c>
      <c r="C340" s="171">
        <v>299.39589795913707</v>
      </c>
      <c r="D340" s="172">
        <v>611.34894042778808</v>
      </c>
      <c r="E340" s="172">
        <v>21.601631844843407</v>
      </c>
      <c r="F340" s="172"/>
      <c r="G340" s="172"/>
      <c r="H340" s="223"/>
      <c r="I340" s="224">
        <v>94.142008391973249</v>
      </c>
      <c r="J340" s="225">
        <v>151.5331104873442</v>
      </c>
      <c r="K340" s="225">
        <v>36.750906296602324</v>
      </c>
      <c r="L340" s="225"/>
      <c r="M340" s="173"/>
      <c r="N340" s="226"/>
      <c r="O340" s="199">
        <v>393.53790635111034</v>
      </c>
      <c r="P340" s="174">
        <v>762.88205091513225</v>
      </c>
      <c r="Q340" s="174">
        <v>58.352538141445734</v>
      </c>
      <c r="R340" s="175"/>
      <c r="S340" s="175"/>
      <c r="T340" s="227"/>
      <c r="U340" s="220" t="s">
        <v>201</v>
      </c>
      <c r="V340" s="152"/>
      <c r="W340" s="152"/>
    </row>
    <row r="341" spans="1:23" ht="15" x14ac:dyDescent="0.25">
      <c r="A341" s="221" t="s">
        <v>211</v>
      </c>
      <c r="B341" s="160">
        <v>2022</v>
      </c>
      <c r="C341" s="171">
        <v>303.24695437643351</v>
      </c>
      <c r="D341" s="172">
        <v>619.21257274970833</v>
      </c>
      <c r="E341" s="172">
        <v>21.879488366950845</v>
      </c>
      <c r="F341" s="172"/>
      <c r="G341" s="172"/>
      <c r="H341" s="223"/>
      <c r="I341" s="224">
        <v>96.63546428492937</v>
      </c>
      <c r="J341" s="225">
        <v>155.54663360817506</v>
      </c>
      <c r="K341" s="225">
        <v>37.724294961683682</v>
      </c>
      <c r="L341" s="225"/>
      <c r="M341" s="173"/>
      <c r="N341" s="226"/>
      <c r="O341" s="199">
        <v>399.88241866136286</v>
      </c>
      <c r="P341" s="174">
        <v>774.75920635788339</v>
      </c>
      <c r="Q341" s="174">
        <v>59.603783328634528</v>
      </c>
      <c r="R341" s="175"/>
      <c r="S341" s="175"/>
      <c r="T341" s="227"/>
      <c r="U341" s="220" t="s">
        <v>201</v>
      </c>
      <c r="V341" s="152"/>
      <c r="W341" s="152"/>
    </row>
    <row r="342" spans="1:23" ht="15.6" thickBot="1" x14ac:dyDescent="0.3">
      <c r="A342" s="228" t="s">
        <v>212</v>
      </c>
      <c r="B342" s="160">
        <v>2023</v>
      </c>
      <c r="C342" s="171">
        <v>307.08515980357174</v>
      </c>
      <c r="D342" s="172">
        <v>627.04996410015815</v>
      </c>
      <c r="E342" s="172">
        <v>22.156417680769415</v>
      </c>
      <c r="F342" s="172"/>
      <c r="G342" s="172"/>
      <c r="H342" s="223"/>
      <c r="I342" s="224">
        <v>99.237567671880228</v>
      </c>
      <c r="J342" s="225">
        <v>159.7350381978942</v>
      </c>
      <c r="K342" s="225">
        <v>38.74009714586628</v>
      </c>
      <c r="L342" s="225"/>
      <c r="M342" s="173"/>
      <c r="N342" s="226"/>
      <c r="O342" s="199">
        <v>406.32272747545198</v>
      </c>
      <c r="P342" s="174">
        <v>786.7850022980524</v>
      </c>
      <c r="Q342" s="174">
        <v>60.896514826635695</v>
      </c>
      <c r="R342" s="175"/>
      <c r="S342" s="175"/>
      <c r="T342" s="227"/>
      <c r="U342" s="220" t="s">
        <v>201</v>
      </c>
      <c r="V342" s="152"/>
      <c r="W342" s="152"/>
    </row>
    <row r="343" spans="1:23" ht="15" x14ac:dyDescent="0.25">
      <c r="A343" s="216" t="s">
        <v>213</v>
      </c>
      <c r="B343" s="160">
        <v>2024</v>
      </c>
      <c r="C343" s="171">
        <v>310.86485667011686</v>
      </c>
      <c r="D343" s="172">
        <v>634.76788438648111</v>
      </c>
      <c r="E343" s="172">
        <v>22.429125559376896</v>
      </c>
      <c r="F343" s="172"/>
      <c r="G343" s="172"/>
      <c r="H343" s="223"/>
      <c r="I343" s="224">
        <v>101.93118544637771</v>
      </c>
      <c r="J343" s="225">
        <v>164.07074642003155</v>
      </c>
      <c r="K343" s="225">
        <v>39.79162447272391</v>
      </c>
      <c r="L343" s="225"/>
      <c r="M343" s="173"/>
      <c r="N343" s="226"/>
      <c r="O343" s="199">
        <v>412.79604211649456</v>
      </c>
      <c r="P343" s="174">
        <v>798.8386308065127</v>
      </c>
      <c r="Q343" s="174">
        <v>62.22075003210081</v>
      </c>
      <c r="R343" s="175"/>
      <c r="S343" s="175"/>
      <c r="T343" s="227"/>
      <c r="U343" s="220" t="s">
        <v>201</v>
      </c>
      <c r="V343" s="152"/>
      <c r="W343" s="152"/>
    </row>
    <row r="344" spans="1:23" ht="15" x14ac:dyDescent="0.25">
      <c r="A344" s="221" t="s">
        <v>214</v>
      </c>
      <c r="B344" s="160">
        <v>2025</v>
      </c>
      <c r="C344" s="171">
        <v>314.55180072841051</v>
      </c>
      <c r="D344" s="172">
        <v>642.29640885464835</v>
      </c>
      <c r="E344" s="172">
        <v>22.695141255392418</v>
      </c>
      <c r="F344" s="172"/>
      <c r="G344" s="172"/>
      <c r="H344" s="223"/>
      <c r="I344" s="224">
        <v>104.70207450950997</v>
      </c>
      <c r="J344" s="225">
        <v>168.53083225975104</v>
      </c>
      <c r="K344" s="225">
        <v>40.873316759268924</v>
      </c>
      <c r="L344" s="225"/>
      <c r="M344" s="173"/>
      <c r="N344" s="226"/>
      <c r="O344" s="199">
        <v>419.25387523792051</v>
      </c>
      <c r="P344" s="174">
        <v>810.82724111439938</v>
      </c>
      <c r="Q344" s="174">
        <v>63.568458014661346</v>
      </c>
      <c r="R344" s="175"/>
      <c r="S344" s="175"/>
      <c r="T344" s="227"/>
      <c r="U344" s="220" t="s">
        <v>201</v>
      </c>
      <c r="V344" s="152"/>
      <c r="W344" s="152"/>
    </row>
    <row r="345" spans="1:23" ht="15" x14ac:dyDescent="0.25">
      <c r="A345" s="221" t="s">
        <v>215</v>
      </c>
      <c r="B345" s="160">
        <v>2026</v>
      </c>
      <c r="C345" s="171">
        <v>318.13820155559404</v>
      </c>
      <c r="D345" s="172">
        <v>649.61962991610483</v>
      </c>
      <c r="E345" s="172">
        <v>22.95390268413929</v>
      </c>
      <c r="F345" s="172"/>
      <c r="G345" s="172"/>
      <c r="H345" s="223"/>
      <c r="I345" s="224">
        <v>107.54415489202773</v>
      </c>
      <c r="J345" s="225">
        <v>173.10550926074328</v>
      </c>
      <c r="K345" s="225">
        <v>41.982800523312228</v>
      </c>
      <c r="L345" s="225"/>
      <c r="M345" s="173"/>
      <c r="N345" s="226"/>
      <c r="O345" s="199">
        <v>425.68235644762177</v>
      </c>
      <c r="P345" s="174">
        <v>822.72513917684807</v>
      </c>
      <c r="Q345" s="174">
        <v>64.936703207451515</v>
      </c>
      <c r="R345" s="175"/>
      <c r="S345" s="175"/>
      <c r="T345" s="227"/>
      <c r="U345" s="220" t="s">
        <v>201</v>
      </c>
      <c r="V345" s="152"/>
      <c r="W345" s="152"/>
    </row>
    <row r="346" spans="1:23" ht="15" x14ac:dyDescent="0.25">
      <c r="A346" s="221" t="s">
        <v>216</v>
      </c>
      <c r="B346" s="160">
        <v>2027</v>
      </c>
      <c r="C346" s="171">
        <v>321.63455957755343</v>
      </c>
      <c r="D346" s="172">
        <v>656.75898882733736</v>
      </c>
      <c r="E346" s="172">
        <v>23.206167458984133</v>
      </c>
      <c r="F346" s="172"/>
      <c r="G346" s="172"/>
      <c r="H346" s="223"/>
      <c r="I346" s="224">
        <v>110.45734452026603</v>
      </c>
      <c r="J346" s="225">
        <v>177.79464531537687</v>
      </c>
      <c r="K346" s="225">
        <v>43.120043725155234</v>
      </c>
      <c r="L346" s="225"/>
      <c r="M346" s="173"/>
      <c r="N346" s="226"/>
      <c r="O346" s="199">
        <v>432.09190409781945</v>
      </c>
      <c r="P346" s="174">
        <v>834.55363414271426</v>
      </c>
      <c r="Q346" s="174">
        <v>66.326211184139368</v>
      </c>
      <c r="R346" s="175"/>
      <c r="S346" s="175"/>
      <c r="T346" s="227"/>
      <c r="U346" s="220" t="s">
        <v>201</v>
      </c>
      <c r="V346" s="152"/>
      <c r="W346" s="152"/>
    </row>
    <row r="347" spans="1:23" ht="15" x14ac:dyDescent="0.25">
      <c r="A347" s="221" t="s">
        <v>217</v>
      </c>
      <c r="B347" s="160">
        <v>2028</v>
      </c>
      <c r="C347" s="171">
        <v>325.04467772133694</v>
      </c>
      <c r="D347" s="172">
        <v>663.72225094330713</v>
      </c>
      <c r="E347" s="172">
        <v>23.452209963880065</v>
      </c>
      <c r="F347" s="172"/>
      <c r="G347" s="172"/>
      <c r="H347" s="223"/>
      <c r="I347" s="224">
        <v>113.43934451165021</v>
      </c>
      <c r="J347" s="225">
        <v>182.5945400901542</v>
      </c>
      <c r="K347" s="225">
        <v>44.284148933146234</v>
      </c>
      <c r="L347" s="225"/>
      <c r="M347" s="173"/>
      <c r="N347" s="226"/>
      <c r="O347" s="199">
        <v>438.48402223298717</v>
      </c>
      <c r="P347" s="174">
        <v>846.3167910334613</v>
      </c>
      <c r="Q347" s="174">
        <v>67.736358897026292</v>
      </c>
      <c r="R347" s="175"/>
      <c r="S347" s="175"/>
      <c r="T347" s="227"/>
      <c r="U347" s="220" t="s">
        <v>201</v>
      </c>
      <c r="V347" s="152"/>
      <c r="W347" s="152"/>
    </row>
    <row r="348" spans="1:23" ht="15.6" thickBot="1" x14ac:dyDescent="0.3">
      <c r="A348" s="228" t="s">
        <v>218</v>
      </c>
      <c r="B348" s="160">
        <v>2029</v>
      </c>
      <c r="C348" s="171">
        <v>328.37770829893867</v>
      </c>
      <c r="D348" s="172">
        <v>670.52810475065746</v>
      </c>
      <c r="E348" s="172">
        <v>23.692690544795649</v>
      </c>
      <c r="F348" s="172"/>
      <c r="G348" s="172"/>
      <c r="H348" s="223"/>
      <c r="I348" s="224">
        <v>116.48973306085234</v>
      </c>
      <c r="J348" s="225">
        <v>187.50451463765907</v>
      </c>
      <c r="K348" s="225">
        <v>45.474951484045661</v>
      </c>
      <c r="L348" s="225"/>
      <c r="M348" s="173"/>
      <c r="N348" s="226"/>
      <c r="O348" s="199">
        <v>444.86744135979103</v>
      </c>
      <c r="P348" s="174">
        <v>858.03261938831656</v>
      </c>
      <c r="Q348" s="174">
        <v>69.167642028841314</v>
      </c>
      <c r="R348" s="175"/>
      <c r="S348" s="175"/>
      <c r="T348" s="227"/>
      <c r="U348" s="220" t="s">
        <v>201</v>
      </c>
      <c r="V348" s="152"/>
      <c r="W348" s="152"/>
    </row>
    <row r="349" spans="1:23" ht="15" x14ac:dyDescent="0.25">
      <c r="A349" s="178" t="s">
        <v>219</v>
      </c>
      <c r="B349" s="160">
        <v>2030</v>
      </c>
      <c r="C349" s="171">
        <v>331.64060190719908</v>
      </c>
      <c r="D349" s="172">
        <v>677.19074296225676</v>
      </c>
      <c r="E349" s="172">
        <v>23.928110692349428</v>
      </c>
      <c r="F349" s="172"/>
      <c r="G349" s="172"/>
      <c r="H349" s="223"/>
      <c r="I349" s="224">
        <v>119.60747063960464</v>
      </c>
      <c r="J349" s="225">
        <v>192.52289570963006</v>
      </c>
      <c r="K349" s="225">
        <v>46.692045569579214</v>
      </c>
      <c r="L349" s="225"/>
      <c r="M349" s="173"/>
      <c r="N349" s="226"/>
      <c r="O349" s="199">
        <v>451.24807254680371</v>
      </c>
      <c r="P349" s="174">
        <v>869.71363867188688</v>
      </c>
      <c r="Q349" s="174">
        <v>70.620156261928642</v>
      </c>
      <c r="R349" s="175"/>
      <c r="S349" s="175"/>
      <c r="T349" s="227"/>
      <c r="U349" s="220" t="s">
        <v>201</v>
      </c>
      <c r="V349" s="152"/>
      <c r="W349" s="152"/>
    </row>
    <row r="350" spans="1:23" ht="15" x14ac:dyDescent="0.25">
      <c r="A350" s="179" t="s">
        <v>220</v>
      </c>
      <c r="B350" s="160">
        <v>2031</v>
      </c>
      <c r="C350" s="171">
        <v>334.83269457659861</v>
      </c>
      <c r="D350" s="172">
        <v>683.70880979111848</v>
      </c>
      <c r="E350" s="172">
        <v>24.158422500657515</v>
      </c>
      <c r="F350" s="172"/>
      <c r="G350" s="172"/>
      <c r="H350" s="223"/>
      <c r="I350" s="224">
        <v>122.7889027648624</v>
      </c>
      <c r="J350" s="225">
        <v>197.64380096732771</v>
      </c>
      <c r="K350" s="225">
        <v>47.934004562397099</v>
      </c>
      <c r="L350" s="225"/>
      <c r="M350" s="173"/>
      <c r="N350" s="226"/>
      <c r="O350" s="199">
        <v>457.62159734146098</v>
      </c>
      <c r="P350" s="174">
        <v>881.35261075844619</v>
      </c>
      <c r="Q350" s="174">
        <v>72.092427063054615</v>
      </c>
      <c r="R350" s="175"/>
      <c r="S350" s="175"/>
      <c r="T350" s="227"/>
      <c r="U350" s="220" t="s">
        <v>201</v>
      </c>
      <c r="V350" s="152"/>
      <c r="W350" s="152"/>
    </row>
    <row r="351" spans="1:23" ht="15.6" thickBot="1" x14ac:dyDescent="0.3">
      <c r="A351" s="180" t="s">
        <v>221</v>
      </c>
      <c r="B351" s="160">
        <v>2032</v>
      </c>
      <c r="C351" s="171">
        <v>337.95298725963886</v>
      </c>
      <c r="D351" s="172">
        <v>690.08026524059005</v>
      </c>
      <c r="E351" s="172">
        <v>24.383553887716111</v>
      </c>
      <c r="F351" s="172"/>
      <c r="G351" s="172"/>
      <c r="H351" s="223"/>
      <c r="I351" s="224">
        <v>126.03026100031047</v>
      </c>
      <c r="J351" s="225">
        <v>202.8611646502454</v>
      </c>
      <c r="K351" s="225">
        <v>49.199357350375536</v>
      </c>
      <c r="L351" s="225"/>
      <c r="M351" s="173"/>
      <c r="N351" s="226"/>
      <c r="O351" s="199">
        <v>463.98324825994933</v>
      </c>
      <c r="P351" s="174">
        <v>892.94142989083548</v>
      </c>
      <c r="Q351" s="174">
        <v>73.58291123809164</v>
      </c>
      <c r="R351" s="175"/>
      <c r="S351" s="175"/>
      <c r="T351" s="227"/>
      <c r="U351" s="220" t="s">
        <v>201</v>
      </c>
      <c r="V351" s="152"/>
      <c r="W351" s="152"/>
    </row>
    <row r="352" spans="1:23" ht="15" x14ac:dyDescent="0.25">
      <c r="B352" s="160">
        <v>2033</v>
      </c>
      <c r="C352" s="171">
        <v>341.00980076175034</v>
      </c>
      <c r="D352" s="172">
        <v>696.32209990946831</v>
      </c>
      <c r="E352" s="172">
        <v>24.60410520569032</v>
      </c>
      <c r="F352" s="172"/>
      <c r="G352" s="172"/>
      <c r="H352" s="223"/>
      <c r="I352" s="224">
        <v>129.3312797984097</v>
      </c>
      <c r="J352" s="225">
        <v>208.17455932704539</v>
      </c>
      <c r="K352" s="225">
        <v>50.488000269774005</v>
      </c>
      <c r="L352" s="225"/>
      <c r="M352" s="173"/>
      <c r="N352" s="226"/>
      <c r="O352" s="199">
        <v>470.34108056016004</v>
      </c>
      <c r="P352" s="174">
        <v>904.49665923651366</v>
      </c>
      <c r="Q352" s="174">
        <v>75.092105475464322</v>
      </c>
      <c r="R352" s="175"/>
      <c r="S352" s="175"/>
      <c r="T352" s="227"/>
      <c r="U352" s="220" t="s">
        <v>201</v>
      </c>
      <c r="V352" s="152"/>
      <c r="W352" s="152"/>
    </row>
    <row r="353" spans="2:23" ht="15" x14ac:dyDescent="0.25">
      <c r="B353" s="160">
        <v>2034</v>
      </c>
      <c r="C353" s="171">
        <v>344.01399183311332</v>
      </c>
      <c r="D353" s="172">
        <v>702.45648264764145</v>
      </c>
      <c r="E353" s="172">
        <v>24.820859777003804</v>
      </c>
      <c r="F353" s="172"/>
      <c r="G353" s="172"/>
      <c r="H353" s="223"/>
      <c r="I353" s="224">
        <v>132.69290657912734</v>
      </c>
      <c r="J353" s="225">
        <v>213.58550998638077</v>
      </c>
      <c r="K353" s="225">
        <v>51.800303171873942</v>
      </c>
      <c r="L353" s="225"/>
      <c r="M353" s="173"/>
      <c r="N353" s="226"/>
      <c r="O353" s="199">
        <v>476.70689841224066</v>
      </c>
      <c r="P353" s="174">
        <v>916.04199263402222</v>
      </c>
      <c r="Q353" s="174">
        <v>76.621162948877753</v>
      </c>
      <c r="R353" s="175"/>
      <c r="S353" s="175"/>
      <c r="T353" s="227"/>
      <c r="U353" s="220" t="s">
        <v>201</v>
      </c>
      <c r="V353" s="152"/>
      <c r="W353" s="152"/>
    </row>
    <row r="354" spans="2:23" ht="15" x14ac:dyDescent="0.25">
      <c r="B354" s="160">
        <v>2035</v>
      </c>
      <c r="C354" s="171">
        <v>346.9738874155808</v>
      </c>
      <c r="D354" s="172">
        <v>708.50041658412204</v>
      </c>
      <c r="E354" s="172">
        <v>25.034418396569013</v>
      </c>
      <c r="F354" s="172"/>
      <c r="G354" s="172"/>
      <c r="H354" s="223"/>
      <c r="I354" s="224">
        <v>136.11536828513422</v>
      </c>
      <c r="J354" s="225">
        <v>219.09438192031823</v>
      </c>
      <c r="K354" s="225">
        <v>53.136354649950263</v>
      </c>
      <c r="L354" s="225"/>
      <c r="M354" s="173"/>
      <c r="N354" s="226"/>
      <c r="O354" s="199">
        <v>483.08925570071506</v>
      </c>
      <c r="P354" s="174">
        <v>927.59479850444029</v>
      </c>
      <c r="Q354" s="174">
        <v>78.170773046519272</v>
      </c>
      <c r="R354" s="175"/>
      <c r="S354" s="175"/>
      <c r="T354" s="227"/>
      <c r="U354" s="220" t="s">
        <v>201</v>
      </c>
      <c r="V354" s="152"/>
      <c r="W354" s="152"/>
    </row>
    <row r="355" spans="2:23" ht="15" x14ac:dyDescent="0.25">
      <c r="B355" s="160">
        <v>2036</v>
      </c>
      <c r="C355" s="171">
        <v>349.8936094751104</v>
      </c>
      <c r="D355" s="172">
        <v>714.46231853269433</v>
      </c>
      <c r="E355" s="172">
        <v>25.245078467228485</v>
      </c>
      <c r="F355" s="172"/>
      <c r="G355" s="172"/>
      <c r="H355" s="223"/>
      <c r="I355" s="224">
        <v>139.5974070390977</v>
      </c>
      <c r="J355" s="225">
        <v>224.69915042099271</v>
      </c>
      <c r="K355" s="225">
        <v>54.495663657202769</v>
      </c>
      <c r="L355" s="225"/>
      <c r="M355" s="173"/>
      <c r="N355" s="226"/>
      <c r="O355" s="199">
        <v>489.49101651420813</v>
      </c>
      <c r="P355" s="174">
        <v>939.16146895368706</v>
      </c>
      <c r="Q355" s="174">
        <v>79.74074212443125</v>
      </c>
      <c r="R355" s="175"/>
      <c r="S355" s="175"/>
      <c r="T355" s="227"/>
      <c r="U355" s="220" t="s">
        <v>201</v>
      </c>
      <c r="V355" s="152"/>
      <c r="W355" s="152"/>
    </row>
    <row r="356" spans="2:23" ht="15" x14ac:dyDescent="0.25">
      <c r="B356" s="160">
        <v>2037</v>
      </c>
      <c r="C356" s="171">
        <v>352.77285083604841</v>
      </c>
      <c r="D356" s="172">
        <v>720.34156125861023</v>
      </c>
      <c r="E356" s="172">
        <v>25.452817826035325</v>
      </c>
      <c r="F356" s="172"/>
      <c r="G356" s="172"/>
      <c r="H356" s="223"/>
      <c r="I356" s="224">
        <v>143.13603262310207</v>
      </c>
      <c r="J356" s="225">
        <v>230.39500236587213</v>
      </c>
      <c r="K356" s="225">
        <v>55.877062880332062</v>
      </c>
      <c r="L356" s="225"/>
      <c r="M356" s="173"/>
      <c r="N356" s="226"/>
      <c r="O356" s="199">
        <v>495.9088834591505</v>
      </c>
      <c r="P356" s="174">
        <v>950.73656362448241</v>
      </c>
      <c r="Q356" s="174">
        <v>81.329880706367391</v>
      </c>
      <c r="R356" s="175"/>
      <c r="S356" s="175"/>
      <c r="T356" s="227"/>
      <c r="U356" s="220" t="s">
        <v>201</v>
      </c>
      <c r="V356" s="152"/>
      <c r="W356" s="152"/>
    </row>
    <row r="357" spans="2:23" ht="15" x14ac:dyDescent="0.25">
      <c r="B357" s="160">
        <v>2038</v>
      </c>
      <c r="C357" s="171">
        <v>355.60983454495272</v>
      </c>
      <c r="D357" s="172">
        <v>726.13451632670615</v>
      </c>
      <c r="E357" s="172">
        <v>25.657508264505967</v>
      </c>
      <c r="F357" s="172"/>
      <c r="G357" s="172"/>
      <c r="H357" s="223"/>
      <c r="I357" s="224">
        <v>146.72761618251607</v>
      </c>
      <c r="J357" s="225">
        <v>236.17609666829208</v>
      </c>
      <c r="K357" s="225">
        <v>57.279135696740092</v>
      </c>
      <c r="L357" s="225"/>
      <c r="M357" s="173"/>
      <c r="N357" s="226"/>
      <c r="O357" s="199">
        <v>502.33745072746876</v>
      </c>
      <c r="P357" s="174">
        <v>962.31061299499822</v>
      </c>
      <c r="Q357" s="174">
        <v>82.936643961246062</v>
      </c>
      <c r="R357" s="175"/>
      <c r="S357" s="175"/>
      <c r="T357" s="227"/>
      <c r="U357" s="220" t="s">
        <v>201</v>
      </c>
      <c r="V357" s="152"/>
      <c r="W357" s="152"/>
    </row>
    <row r="358" spans="2:23" ht="15" x14ac:dyDescent="0.25">
      <c r="B358" s="160">
        <v>2039</v>
      </c>
      <c r="C358" s="171">
        <v>358.40081112004771</v>
      </c>
      <c r="D358" s="172">
        <v>731.83352751414725</v>
      </c>
      <c r="E358" s="172">
        <v>25.858879254802609</v>
      </c>
      <c r="F358" s="172"/>
      <c r="G358" s="172"/>
      <c r="H358" s="223"/>
      <c r="I358" s="224">
        <v>150.36762247136161</v>
      </c>
      <c r="J358" s="225">
        <v>242.0351332935324</v>
      </c>
      <c r="K358" s="225">
        <v>58.700111649190767</v>
      </c>
      <c r="L358" s="225"/>
      <c r="M358" s="173"/>
      <c r="N358" s="226"/>
      <c r="O358" s="199">
        <v>508.76843359140935</v>
      </c>
      <c r="P358" s="174">
        <v>973.86866080767959</v>
      </c>
      <c r="Q358" s="174">
        <v>84.558990903993376</v>
      </c>
      <c r="R358" s="175"/>
      <c r="S358" s="175"/>
      <c r="T358" s="227"/>
      <c r="U358" s="220" t="s">
        <v>201</v>
      </c>
      <c r="V358" s="152"/>
      <c r="W358" s="152"/>
    </row>
    <row r="359" spans="2:23" ht="15" x14ac:dyDescent="0.25">
      <c r="B359" s="160">
        <v>2040</v>
      </c>
      <c r="C359" s="171">
        <v>361.14286007223461</v>
      </c>
      <c r="D359" s="172">
        <v>737.43263135273571</v>
      </c>
      <c r="E359" s="172">
        <v>26.056720081512154</v>
      </c>
      <c r="F359" s="172"/>
      <c r="G359" s="172"/>
      <c r="H359" s="223"/>
      <c r="I359" s="224">
        <v>154.05177447092515</v>
      </c>
      <c r="J359" s="225">
        <v>247.96522785533094</v>
      </c>
      <c r="K359" s="225">
        <v>60.138321086519319</v>
      </c>
      <c r="L359" s="225"/>
      <c r="M359" s="173"/>
      <c r="N359" s="226"/>
      <c r="O359" s="199">
        <v>515.19463454315974</v>
      </c>
      <c r="P359" s="174">
        <v>985.39785920806662</v>
      </c>
      <c r="Q359" s="174">
        <v>86.19504116803148</v>
      </c>
      <c r="R359" s="175"/>
      <c r="S359" s="175"/>
      <c r="T359" s="227"/>
      <c r="U359" s="220" t="s">
        <v>201</v>
      </c>
      <c r="V359" s="152"/>
      <c r="W359" s="152"/>
    </row>
    <row r="360" spans="2:23" ht="15" x14ac:dyDescent="0.25">
      <c r="B360" s="160">
        <v>2041</v>
      </c>
      <c r="C360" s="171">
        <v>363.83596428079488</v>
      </c>
      <c r="D360" s="172">
        <v>742.93179288296335</v>
      </c>
      <c r="E360" s="172">
        <v>26.251029509362283</v>
      </c>
      <c r="F360" s="172"/>
      <c r="G360" s="172"/>
      <c r="H360" s="223"/>
      <c r="I360" s="224">
        <v>157.77702232007854</v>
      </c>
      <c r="J360" s="225">
        <v>253.96147122808904</v>
      </c>
      <c r="K360" s="225">
        <v>61.592573412068063</v>
      </c>
      <c r="L360" s="225"/>
      <c r="M360" s="173"/>
      <c r="N360" s="226"/>
      <c r="O360" s="199">
        <v>521.61298660087346</v>
      </c>
      <c r="P360" s="174">
        <v>996.89326411105242</v>
      </c>
      <c r="Q360" s="174">
        <v>87.843602921430346</v>
      </c>
      <c r="R360" s="175"/>
      <c r="S360" s="175"/>
      <c r="T360" s="227"/>
      <c r="U360" s="220" t="s">
        <v>201</v>
      </c>
      <c r="V360" s="152"/>
      <c r="W360" s="152"/>
    </row>
    <row r="361" spans="2:23" ht="15" x14ac:dyDescent="0.25">
      <c r="B361" s="160">
        <v>2042</v>
      </c>
      <c r="C361" s="171">
        <v>366.4817927094212</v>
      </c>
      <c r="D361" s="172">
        <v>748.33442003123253</v>
      </c>
      <c r="E361" s="172">
        <v>26.441927955297594</v>
      </c>
      <c r="F361" s="172"/>
      <c r="G361" s="172"/>
      <c r="H361" s="223"/>
      <c r="I361" s="224">
        <v>161.54107823930673</v>
      </c>
      <c r="J361" s="225">
        <v>260.02018095004536</v>
      </c>
      <c r="K361" s="225">
        <v>63.061975528568063</v>
      </c>
      <c r="L361" s="225"/>
      <c r="M361" s="173"/>
      <c r="N361" s="226"/>
      <c r="O361" s="199">
        <v>528.02287094872793</v>
      </c>
      <c r="P361" s="174">
        <v>1008.3546009812778</v>
      </c>
      <c r="Q361" s="174">
        <v>89.503903483865656</v>
      </c>
      <c r="R361" s="175"/>
      <c r="S361" s="175"/>
      <c r="T361" s="227"/>
      <c r="U361" s="220" t="s">
        <v>201</v>
      </c>
      <c r="V361" s="152"/>
      <c r="W361" s="152"/>
    </row>
    <row r="362" spans="2:23" ht="15" x14ac:dyDescent="0.25">
      <c r="B362" s="160">
        <v>2043</v>
      </c>
      <c r="C362" s="171">
        <v>369.08109069963211</v>
      </c>
      <c r="D362" s="172">
        <v>753.64203474139924</v>
      </c>
      <c r="E362" s="172">
        <v>26.629469196250874</v>
      </c>
      <c r="F362" s="172"/>
      <c r="G362" s="172"/>
      <c r="H362" s="223"/>
      <c r="I362" s="224">
        <v>165.34124717019404</v>
      </c>
      <c r="J362" s="225">
        <v>266.13701899408926</v>
      </c>
      <c r="K362" s="225">
        <v>64.545475346298801</v>
      </c>
      <c r="L362" s="225"/>
      <c r="M362" s="173"/>
      <c r="N362" s="226"/>
      <c r="O362" s="199">
        <v>534.42233786982615</v>
      </c>
      <c r="P362" s="174">
        <v>1019.7790537354886</v>
      </c>
      <c r="Q362" s="174">
        <v>91.174944542549667</v>
      </c>
      <c r="R362" s="175"/>
      <c r="S362" s="175"/>
      <c r="T362" s="227"/>
      <c r="U362" s="220" t="s">
        <v>201</v>
      </c>
      <c r="V362" s="152"/>
      <c r="W362" s="152"/>
    </row>
    <row r="363" spans="2:23" ht="15" x14ac:dyDescent="0.25">
      <c r="B363" s="160">
        <v>2044</v>
      </c>
      <c r="C363" s="171">
        <v>371.63503264339454</v>
      </c>
      <c r="D363" s="172">
        <v>758.85703505328195</v>
      </c>
      <c r="E363" s="172">
        <v>26.813737965456887</v>
      </c>
      <c r="F363" s="172"/>
      <c r="G363" s="172"/>
      <c r="H363" s="223"/>
      <c r="I363" s="224">
        <v>169.17503395260925</v>
      </c>
      <c r="J363" s="225">
        <v>272.30796909391927</v>
      </c>
      <c r="K363" s="225">
        <v>66.042098811299226</v>
      </c>
      <c r="L363" s="225"/>
      <c r="M363" s="173"/>
      <c r="N363" s="226"/>
      <c r="O363" s="199">
        <v>540.81006659600382</v>
      </c>
      <c r="P363" s="174">
        <v>1031.1650041472012</v>
      </c>
      <c r="Q363" s="174">
        <v>92.855836776756121</v>
      </c>
      <c r="R363" s="175"/>
      <c r="S363" s="175"/>
      <c r="T363" s="227"/>
      <c r="U363" s="220" t="s">
        <v>201</v>
      </c>
      <c r="V363" s="152"/>
      <c r="W363" s="152"/>
    </row>
    <row r="364" spans="2:23" ht="15" x14ac:dyDescent="0.25">
      <c r="B364" s="160">
        <v>2045</v>
      </c>
      <c r="C364" s="171">
        <v>374.14413356855988</v>
      </c>
      <c r="D364" s="172">
        <v>763.98047262367777</v>
      </c>
      <c r="E364" s="172">
        <v>26.994771422549793</v>
      </c>
      <c r="F364" s="172"/>
      <c r="G364" s="172"/>
      <c r="H364" s="223"/>
      <c r="I364" s="224">
        <v>173.03968059658612</v>
      </c>
      <c r="J364" s="225">
        <v>278.5285919263743</v>
      </c>
      <c r="K364" s="225">
        <v>67.550769266797843</v>
      </c>
      <c r="L364" s="225"/>
      <c r="M364" s="173"/>
      <c r="N364" s="226"/>
      <c r="O364" s="199">
        <v>547.18381416514603</v>
      </c>
      <c r="P364" s="174">
        <v>1042.509064550052</v>
      </c>
      <c r="Q364" s="174">
        <v>94.545540689347632</v>
      </c>
      <c r="R364" s="175"/>
      <c r="S364" s="175"/>
      <c r="T364" s="227"/>
      <c r="U364" s="220" t="s">
        <v>201</v>
      </c>
      <c r="V364" s="152"/>
      <c r="W364" s="152"/>
    </row>
    <row r="365" spans="2:23" ht="15" x14ac:dyDescent="0.25">
      <c r="B365" s="160">
        <v>2046</v>
      </c>
      <c r="C365" s="171">
        <v>376.6088039395479</v>
      </c>
      <c r="D365" s="172">
        <v>769.01318559696267</v>
      </c>
      <c r="E365" s="172">
        <v>27.172599182836088</v>
      </c>
      <c r="F365" s="172"/>
      <c r="G365" s="172"/>
      <c r="H365" s="223"/>
      <c r="I365" s="224">
        <v>176.93241554603551</v>
      </c>
      <c r="J365" s="225">
        <v>284.79442633195475</v>
      </c>
      <c r="K365" s="225">
        <v>69.070404760116276</v>
      </c>
      <c r="L365" s="225"/>
      <c r="M365" s="173"/>
      <c r="N365" s="226"/>
      <c r="O365" s="199">
        <v>553.54121948558338</v>
      </c>
      <c r="P365" s="174">
        <v>1053.8076119289174</v>
      </c>
      <c r="Q365" s="174">
        <v>96.243003942952356</v>
      </c>
      <c r="R365" s="175"/>
      <c r="S365" s="175"/>
      <c r="T365" s="227"/>
      <c r="U365" s="220" t="s">
        <v>201</v>
      </c>
      <c r="V365" s="152"/>
      <c r="W365" s="152"/>
    </row>
    <row r="366" spans="2:23" ht="15" x14ac:dyDescent="0.25">
      <c r="B366" s="160">
        <v>2047</v>
      </c>
      <c r="C366" s="171">
        <v>379.02791322683561</v>
      </c>
      <c r="D366" s="172">
        <v>773.95286549786852</v>
      </c>
      <c r="E366" s="172">
        <v>27.347139677788235</v>
      </c>
      <c r="F366" s="172"/>
      <c r="G366" s="172"/>
      <c r="H366" s="223"/>
      <c r="I366" s="224">
        <v>180.84977326186163</v>
      </c>
      <c r="J366" s="225">
        <v>291.09989410038344</v>
      </c>
      <c r="K366" s="225">
        <v>70.599652423339847</v>
      </c>
      <c r="L366" s="225"/>
      <c r="M366" s="173"/>
      <c r="N366" s="226"/>
      <c r="O366" s="199">
        <v>559.87768648869724</v>
      </c>
      <c r="P366" s="174">
        <v>1065.0527595982519</v>
      </c>
      <c r="Q366" s="174">
        <v>97.946792101128082</v>
      </c>
      <c r="R366" s="175"/>
      <c r="S366" s="175"/>
      <c r="T366" s="227"/>
      <c r="U366" s="220" t="s">
        <v>201</v>
      </c>
      <c r="V366" s="152"/>
      <c r="W366" s="152"/>
    </row>
    <row r="367" spans="2:23" ht="15" x14ac:dyDescent="0.25">
      <c r="B367" s="160">
        <v>2048</v>
      </c>
      <c r="C367" s="171">
        <v>381.39918530527598</v>
      </c>
      <c r="D367" s="172">
        <v>778.79486461175884</v>
      </c>
      <c r="E367" s="172">
        <v>27.518228683321023</v>
      </c>
      <c r="F367" s="172"/>
      <c r="G367" s="172"/>
      <c r="H367" s="223"/>
      <c r="I367" s="224">
        <v>184.78772500565606</v>
      </c>
      <c r="J367" s="225">
        <v>297.43851048300473</v>
      </c>
      <c r="K367" s="225">
        <v>72.136939528307423</v>
      </c>
      <c r="L367" s="225"/>
      <c r="M367" s="173"/>
      <c r="N367" s="226"/>
      <c r="O367" s="199">
        <v>566.18691031093203</v>
      </c>
      <c r="P367" s="174">
        <v>1076.2333750947637</v>
      </c>
      <c r="Q367" s="174">
        <v>99.65516821162845</v>
      </c>
      <c r="R367" s="175"/>
      <c r="S367" s="175"/>
      <c r="T367" s="227"/>
      <c r="U367" s="220" t="s">
        <v>201</v>
      </c>
      <c r="V367" s="152"/>
      <c r="W367" s="152"/>
    </row>
    <row r="368" spans="2:23" ht="15" x14ac:dyDescent="0.25">
      <c r="B368" s="160">
        <v>2049</v>
      </c>
      <c r="C368" s="171">
        <v>383.71924947713268</v>
      </c>
      <c r="D368" s="172">
        <v>783.53230017068768</v>
      </c>
      <c r="E368" s="172">
        <v>27.685623001140637</v>
      </c>
      <c r="F368" s="172"/>
      <c r="G368" s="172"/>
      <c r="H368" s="223"/>
      <c r="I368" s="224">
        <v>188.74167652626758</v>
      </c>
      <c r="J368" s="225">
        <v>303.80288046903433</v>
      </c>
      <c r="K368" s="225">
        <v>73.680472583500773</v>
      </c>
      <c r="L368" s="225"/>
      <c r="M368" s="173"/>
      <c r="N368" s="226"/>
      <c r="O368" s="199">
        <v>572.46092600340023</v>
      </c>
      <c r="P368" s="174">
        <v>1087.335180639722</v>
      </c>
      <c r="Q368" s="174">
        <v>101.36609558464141</v>
      </c>
      <c r="R368" s="175"/>
      <c r="S368" s="175"/>
      <c r="T368" s="227"/>
      <c r="U368" s="220" t="s">
        <v>201</v>
      </c>
      <c r="V368" s="152"/>
      <c r="W368" s="152"/>
    </row>
    <row r="369" spans="1:32" ht="15" x14ac:dyDescent="0.25">
      <c r="B369" s="160">
        <v>2050</v>
      </c>
      <c r="C369" s="171">
        <v>385.98553237928257</v>
      </c>
      <c r="D369" s="172">
        <v>788.15991751742911</v>
      </c>
      <c r="E369" s="172">
        <v>27.849136961225646</v>
      </c>
      <c r="F369" s="172"/>
      <c r="G369" s="172"/>
      <c r="H369" s="223"/>
      <c r="I369" s="224">
        <v>192.70736164082757</v>
      </c>
      <c r="J369" s="225">
        <v>310.18613711383176</v>
      </c>
      <c r="K369" s="225">
        <v>75.22858616782338</v>
      </c>
      <c r="L369" s="225"/>
      <c r="M369" s="173"/>
      <c r="N369" s="226"/>
      <c r="O369" s="199">
        <v>578.69289402011009</v>
      </c>
      <c r="P369" s="174">
        <v>1098.3460546312608</v>
      </c>
      <c r="Q369" s="174">
        <v>103.07772312904902</v>
      </c>
      <c r="R369" s="175"/>
      <c r="S369" s="175"/>
      <c r="T369" s="227"/>
      <c r="U369" s="220" t="s">
        <v>201</v>
      </c>
      <c r="V369" s="152"/>
      <c r="W369" s="152"/>
    </row>
    <row r="370" spans="1:32" ht="15" x14ac:dyDescent="0.25">
      <c r="B370" s="160">
        <v>2051</v>
      </c>
      <c r="C370" s="171">
        <v>388.19706297422084</v>
      </c>
      <c r="D370" s="172">
        <v>792.67573385010189</v>
      </c>
      <c r="E370" s="172">
        <v>28.008700502513651</v>
      </c>
      <c r="F370" s="172"/>
      <c r="G370" s="172"/>
      <c r="H370" s="223"/>
      <c r="I370" s="224">
        <v>196.68123396403928</v>
      </c>
      <c r="J370" s="225">
        <v>316.58257207524247</v>
      </c>
      <c r="K370" s="225">
        <v>76.779895852836077</v>
      </c>
      <c r="L370" s="225"/>
      <c r="M370" s="173"/>
      <c r="N370" s="226"/>
      <c r="O370" s="199">
        <v>584.87829693826006</v>
      </c>
      <c r="P370" s="174">
        <v>1109.2583059253443</v>
      </c>
      <c r="Q370" s="174">
        <v>104.78859635534972</v>
      </c>
      <c r="R370" s="175"/>
      <c r="S370" s="175"/>
      <c r="T370" s="227"/>
      <c r="U370" s="220" t="s">
        <v>201</v>
      </c>
      <c r="V370" s="152"/>
      <c r="W370" s="152"/>
    </row>
    <row r="371" spans="1:32" ht="15" x14ac:dyDescent="0.25">
      <c r="B371" s="160">
        <v>2052</v>
      </c>
      <c r="C371" s="171">
        <v>390.35392865948671</v>
      </c>
      <c r="D371" s="172">
        <v>797.07992762937783</v>
      </c>
      <c r="E371" s="172">
        <v>28.164319930800705</v>
      </c>
      <c r="F371" s="172"/>
      <c r="G371" s="172"/>
      <c r="H371" s="223"/>
      <c r="I371" s="224">
        <v>200.66029265150578</v>
      </c>
      <c r="J371" s="225">
        <v>322.98735512610955</v>
      </c>
      <c r="K371" s="225">
        <v>78.333230176902106</v>
      </c>
      <c r="L371" s="225"/>
      <c r="M371" s="173"/>
      <c r="N371" s="226"/>
      <c r="O371" s="199">
        <v>591.01422131099253</v>
      </c>
      <c r="P371" s="174">
        <v>1120.0672827554874</v>
      </c>
      <c r="Q371" s="174">
        <v>106.49755010770281</v>
      </c>
      <c r="R371" s="175"/>
      <c r="S371" s="175"/>
      <c r="T371" s="227"/>
      <c r="U371" s="220" t="s">
        <v>201</v>
      </c>
      <c r="V371" s="152"/>
      <c r="W371" s="152"/>
    </row>
    <row r="372" spans="1:32" ht="15" x14ac:dyDescent="0.25">
      <c r="B372" s="160">
        <v>2053</v>
      </c>
      <c r="C372" s="171">
        <v>392.45595411969117</v>
      </c>
      <c r="D372" s="172">
        <v>801.37214087146981</v>
      </c>
      <c r="E372" s="172">
        <v>28.31598259695394</v>
      </c>
      <c r="F372" s="172"/>
      <c r="G372" s="172"/>
      <c r="H372" s="223"/>
      <c r="I372" s="224">
        <v>204.64147358887277</v>
      </c>
      <c r="J372" s="225">
        <v>329.39555419851825</v>
      </c>
      <c r="K372" s="225">
        <v>79.887392979227315</v>
      </c>
      <c r="L372" s="225"/>
      <c r="M372" s="173"/>
      <c r="N372" s="226"/>
      <c r="O372" s="199">
        <v>597.09742770856394</v>
      </c>
      <c r="P372" s="174">
        <v>1130.7676950699881</v>
      </c>
      <c r="Q372" s="174">
        <v>108.20337557618126</v>
      </c>
      <c r="R372" s="175"/>
      <c r="S372" s="175"/>
      <c r="T372" s="227"/>
      <c r="U372" s="220" t="s">
        <v>201</v>
      </c>
      <c r="V372" s="152"/>
      <c r="W372" s="152"/>
    </row>
    <row r="373" spans="1:32" ht="15" x14ac:dyDescent="0.25">
      <c r="B373" s="160">
        <v>2054</v>
      </c>
      <c r="C373" s="171">
        <v>394.50348268360415</v>
      </c>
      <c r="D373" s="172">
        <v>805.5530746336774</v>
      </c>
      <c r="E373" s="172">
        <v>28.463713272393875</v>
      </c>
      <c r="F373" s="172"/>
      <c r="G373" s="172"/>
      <c r="H373" s="223"/>
      <c r="I373" s="224">
        <v>208.62202620601792</v>
      </c>
      <c r="J373" s="225">
        <v>335.80274191245667</v>
      </c>
      <c r="K373" s="225">
        <v>81.441310499579131</v>
      </c>
      <c r="L373" s="225"/>
      <c r="M373" s="173"/>
      <c r="N373" s="226"/>
      <c r="O373" s="199">
        <v>603.1255088896221</v>
      </c>
      <c r="P373" s="174">
        <v>1141.3558165461341</v>
      </c>
      <c r="Q373" s="174">
        <v>109.90502377197301</v>
      </c>
      <c r="R373" s="175"/>
      <c r="S373" s="175"/>
      <c r="T373" s="227"/>
      <c r="U373" s="220" t="s">
        <v>201</v>
      </c>
      <c r="V373" s="152"/>
      <c r="W373" s="152"/>
    </row>
    <row r="374" spans="1:32" ht="15" x14ac:dyDescent="0.25">
      <c r="B374" s="160">
        <v>2055</v>
      </c>
      <c r="C374" s="171">
        <v>396.49680294933842</v>
      </c>
      <c r="D374" s="172">
        <v>809.62331821649434</v>
      </c>
      <c r="E374" s="172">
        <v>28.607532779684298</v>
      </c>
      <c r="F374" s="172"/>
      <c r="G374" s="172"/>
      <c r="H374" s="223"/>
      <c r="I374" s="224">
        <v>212.59918211861591</v>
      </c>
      <c r="J374" s="225">
        <v>342.2044622137679</v>
      </c>
      <c r="K374" s="225">
        <v>82.993902023463903</v>
      </c>
      <c r="L374" s="225"/>
      <c r="M374" s="173"/>
      <c r="N374" s="226"/>
      <c r="O374" s="199">
        <v>609.0959850679543</v>
      </c>
      <c r="P374" s="174">
        <v>1151.8277804302622</v>
      </c>
      <c r="Q374" s="174">
        <v>111.60143480314821</v>
      </c>
      <c r="R374" s="175"/>
      <c r="S374" s="175"/>
      <c r="T374" s="227"/>
      <c r="U374" s="220" t="s">
        <v>201</v>
      </c>
      <c r="V374" s="152"/>
      <c r="W374" s="152"/>
    </row>
    <row r="375" spans="1:32" ht="15" x14ac:dyDescent="0.25">
      <c r="B375" s="160">
        <v>2056</v>
      </c>
      <c r="C375" s="171">
        <v>398.43565807991354</v>
      </c>
      <c r="D375" s="172">
        <v>813.58234717380458</v>
      </c>
      <c r="E375" s="172">
        <v>28.747422587850231</v>
      </c>
      <c r="F375" s="172"/>
      <c r="G375" s="172"/>
      <c r="H375" s="223"/>
      <c r="I375" s="224">
        <v>216.56984275217383</v>
      </c>
      <c r="J375" s="225">
        <v>348.59572756671719</v>
      </c>
      <c r="K375" s="225">
        <v>84.543957937630466</v>
      </c>
      <c r="L375" s="225"/>
      <c r="M375" s="173"/>
      <c r="N375" s="226"/>
      <c r="O375" s="199">
        <v>615.00550083208736</v>
      </c>
      <c r="P375" s="174">
        <v>1162.1780747405219</v>
      </c>
      <c r="Q375" s="174">
        <v>113.29138052548069</v>
      </c>
      <c r="R375" s="175"/>
      <c r="S375" s="175"/>
      <c r="T375" s="227"/>
      <c r="U375" s="220" t="s">
        <v>201</v>
      </c>
      <c r="V375" s="152"/>
      <c r="W375" s="152"/>
    </row>
    <row r="376" spans="1:32" ht="15" x14ac:dyDescent="0.25">
      <c r="B376" s="160">
        <v>2057</v>
      </c>
      <c r="C376" s="171">
        <v>400.3198243132008</v>
      </c>
      <c r="D376" s="172">
        <v>817.42970459640765</v>
      </c>
      <c r="E376" s="172">
        <v>28.883366552291292</v>
      </c>
      <c r="F376" s="172"/>
      <c r="G376" s="172"/>
      <c r="H376" s="223"/>
      <c r="I376" s="224">
        <v>220.53093173587621</v>
      </c>
      <c r="J376" s="225">
        <v>354.97158617511246</v>
      </c>
      <c r="K376" s="225">
        <v>86.090277296640025</v>
      </c>
      <c r="L376" s="225"/>
      <c r="M376" s="173"/>
      <c r="N376" s="226"/>
      <c r="O376" s="199">
        <v>620.85075604907706</v>
      </c>
      <c r="P376" s="174">
        <v>1172.4012907715201</v>
      </c>
      <c r="Q376" s="174">
        <v>114.97364384893132</v>
      </c>
      <c r="R376" s="175"/>
      <c r="S376" s="175"/>
      <c r="T376" s="227"/>
      <c r="U376" s="220" t="s">
        <v>201</v>
      </c>
      <c r="V376" s="152"/>
      <c r="W376" s="152"/>
    </row>
    <row r="377" spans="1:32" ht="15" x14ac:dyDescent="0.25">
      <c r="A377" s="160"/>
      <c r="B377" s="160">
        <v>2058</v>
      </c>
      <c r="C377" s="171">
        <v>402.14959441087183</v>
      </c>
      <c r="D377" s="172">
        <v>821.16598828654116</v>
      </c>
      <c r="E377" s="172">
        <v>29.015385795975075</v>
      </c>
      <c r="F377" s="172"/>
      <c r="G377" s="172"/>
      <c r="H377" s="223"/>
      <c r="I377" s="224">
        <v>224.47972692459393</v>
      </c>
      <c r="J377" s="225">
        <v>361.32765641245476</v>
      </c>
      <c r="K377" s="225">
        <v>87.631797436733123</v>
      </c>
      <c r="L377" s="225"/>
      <c r="M377" s="173"/>
      <c r="N377" s="226"/>
      <c r="O377" s="199">
        <v>626.62932133546576</v>
      </c>
      <c r="P377" s="174">
        <v>1182.4936446989959</v>
      </c>
      <c r="Q377" s="174">
        <v>116.6471832327082</v>
      </c>
      <c r="R377" s="175"/>
      <c r="S377" s="175"/>
      <c r="T377" s="227"/>
      <c r="U377" s="220" t="s">
        <v>201</v>
      </c>
    </row>
    <row r="378" spans="1:32" ht="15" x14ac:dyDescent="0.25">
      <c r="A378" s="160"/>
      <c r="B378" s="160">
        <v>2059</v>
      </c>
      <c r="C378" s="171">
        <v>403.92560923067418</v>
      </c>
      <c r="D378" s="172">
        <v>824.79250683830321</v>
      </c>
      <c r="E378" s="172">
        <v>29.143526557254287</v>
      </c>
      <c r="F378" s="172"/>
      <c r="G378" s="172"/>
      <c r="H378" s="223"/>
      <c r="I378" s="224">
        <v>228.41374303299568</v>
      </c>
      <c r="J378" s="225">
        <v>367.65993790714464</v>
      </c>
      <c r="K378" s="225">
        <v>89.167548158846728</v>
      </c>
      <c r="L378" s="225"/>
      <c r="M378" s="173"/>
      <c r="N378" s="226"/>
      <c r="O378" s="199">
        <v>632.33935226366987</v>
      </c>
      <c r="P378" s="174">
        <v>1192.4524447454478</v>
      </c>
      <c r="Q378" s="174">
        <v>118.31107471610102</v>
      </c>
      <c r="R378" s="175"/>
      <c r="S378" s="175"/>
      <c r="T378" s="227"/>
      <c r="U378" s="220" t="s">
        <v>201</v>
      </c>
    </row>
    <row r="379" spans="1:32" ht="15.6" thickBot="1" x14ac:dyDescent="0.3">
      <c r="A379" s="160"/>
      <c r="B379" s="160">
        <v>2060</v>
      </c>
      <c r="C379" s="182">
        <v>405.64830104924079</v>
      </c>
      <c r="D379" s="183">
        <v>828.31014293533497</v>
      </c>
      <c r="E379" s="183">
        <v>29.267820025202461</v>
      </c>
      <c r="F379" s="183"/>
      <c r="G379" s="183"/>
      <c r="H379" s="229"/>
      <c r="I379" s="184">
        <v>232.330392407772</v>
      </c>
      <c r="J379" s="185">
        <v>373.9642655137647</v>
      </c>
      <c r="K379" s="230">
        <v>90.696519301779375</v>
      </c>
      <c r="L379" s="230"/>
      <c r="M379" s="186"/>
      <c r="N379" s="231"/>
      <c r="O379" s="200">
        <v>637.97869345701281</v>
      </c>
      <c r="P379" s="187">
        <v>1202.2744084490996</v>
      </c>
      <c r="Q379" s="187">
        <v>119.96433932698184</v>
      </c>
      <c r="R379" s="188"/>
      <c r="S379" s="188"/>
      <c r="T379" s="232"/>
      <c r="U379" s="220" t="s">
        <v>201</v>
      </c>
    </row>
    <row r="380" spans="1:32" x14ac:dyDescent="0.25">
      <c r="A380" s="160"/>
      <c r="C380" s="105"/>
      <c r="D380" s="105"/>
      <c r="E380" s="105"/>
      <c r="F380" s="105"/>
      <c r="G380" s="105"/>
      <c r="H380" s="105"/>
      <c r="I380" s="105"/>
      <c r="J380" s="105"/>
      <c r="K380" s="105"/>
      <c r="L380" s="105"/>
      <c r="M380" s="105"/>
      <c r="N380" s="105"/>
      <c r="O380" s="105"/>
      <c r="P380" s="105"/>
      <c r="V380" s="152"/>
      <c r="W380" s="152"/>
    </row>
    <row r="381" spans="1:32" x14ac:dyDescent="0.25">
      <c r="A381" s="160"/>
      <c r="C381" s="105"/>
      <c r="D381" s="105"/>
      <c r="E381" s="105"/>
      <c r="F381" s="105"/>
      <c r="G381" s="105"/>
      <c r="H381" s="105"/>
      <c r="I381" s="105"/>
      <c r="J381" s="105"/>
      <c r="K381" s="105"/>
      <c r="L381" s="105"/>
      <c r="M381" s="105"/>
      <c r="N381" s="105"/>
      <c r="O381" s="105"/>
      <c r="P381" s="105"/>
      <c r="V381" s="152"/>
      <c r="W381" s="152"/>
    </row>
    <row r="382" spans="1:32" x14ac:dyDescent="0.25">
      <c r="A382" s="191" t="s">
        <v>311</v>
      </c>
      <c r="C382" s="105"/>
      <c r="D382" s="105"/>
      <c r="E382" s="105"/>
      <c r="F382" s="105"/>
      <c r="G382" s="105"/>
      <c r="H382" s="105"/>
      <c r="I382" s="105"/>
      <c r="J382" s="105"/>
      <c r="K382" s="105"/>
      <c r="L382" s="105"/>
      <c r="M382" s="105"/>
      <c r="N382" s="105"/>
      <c r="O382" s="105"/>
      <c r="P382" s="105"/>
    </row>
    <row r="383" spans="1:32" x14ac:dyDescent="0.25">
      <c r="A383" s="191"/>
      <c r="C383" s="105"/>
      <c r="D383" s="105"/>
      <c r="E383" s="105"/>
      <c r="F383" s="105"/>
      <c r="G383" s="105"/>
      <c r="H383" s="105"/>
      <c r="I383" s="105"/>
      <c r="J383" s="105"/>
      <c r="K383" s="105"/>
      <c r="L383" s="105"/>
      <c r="M383" s="105"/>
      <c r="N383" s="105"/>
      <c r="O383" s="105"/>
      <c r="P383" s="105"/>
    </row>
    <row r="384" spans="1:32" x14ac:dyDescent="0.25">
      <c r="A384" s="160"/>
      <c r="C384" s="105"/>
      <c r="D384" s="105"/>
      <c r="E384" s="105"/>
      <c r="F384" s="105"/>
      <c r="G384" s="105"/>
      <c r="H384" s="105"/>
      <c r="I384" s="105"/>
      <c r="J384" s="105"/>
      <c r="K384" s="105"/>
      <c r="L384" s="105"/>
      <c r="M384" s="105"/>
      <c r="N384" s="105"/>
      <c r="O384" s="105"/>
      <c r="P384" s="105"/>
      <c r="V384" s="152"/>
      <c r="W384" s="152"/>
      <c r="X384" s="152"/>
      <c r="AD384" s="152"/>
      <c r="AE384" s="152"/>
      <c r="AF384" s="152"/>
    </row>
    <row r="385" spans="1:41" x14ac:dyDescent="0.25">
      <c r="A385" s="201"/>
      <c r="B385" s="128"/>
      <c r="C385" s="146"/>
      <c r="D385" s="146"/>
      <c r="E385" s="146"/>
      <c r="F385" s="146"/>
      <c r="G385" s="146"/>
      <c r="H385" s="146"/>
      <c r="I385" s="146"/>
      <c r="J385" s="146"/>
      <c r="K385" s="146"/>
      <c r="L385" s="146"/>
      <c r="M385" s="146"/>
      <c r="N385" s="146"/>
      <c r="O385" s="146"/>
      <c r="P385" s="146"/>
      <c r="Q385" s="128"/>
      <c r="R385" s="128"/>
      <c r="S385" s="128"/>
      <c r="T385" s="128"/>
      <c r="U385" s="128"/>
      <c r="V385" s="202"/>
      <c r="W385" s="202"/>
      <c r="X385" s="202"/>
      <c r="Y385" s="128"/>
      <c r="Z385" s="128"/>
      <c r="AA385" s="128"/>
      <c r="AB385" s="128"/>
      <c r="AC385" s="128"/>
      <c r="AD385" s="202"/>
      <c r="AE385" s="202"/>
      <c r="AF385" s="202"/>
      <c r="AG385" s="128"/>
      <c r="AH385" s="128"/>
      <c r="AI385" s="128"/>
      <c r="AJ385" s="128"/>
      <c r="AK385" s="128"/>
      <c r="AL385" s="128"/>
      <c r="AM385" s="128"/>
      <c r="AN385" s="128"/>
      <c r="AO385" s="128"/>
    </row>
    <row r="386" spans="1:41" x14ac:dyDescent="0.25">
      <c r="A386" s="201"/>
      <c r="B386" s="128"/>
      <c r="C386" s="146"/>
      <c r="D386" s="146"/>
      <c r="E386" s="146"/>
      <c r="F386" s="146"/>
      <c r="G386" s="146"/>
      <c r="H386" s="146"/>
      <c r="I386" s="146"/>
      <c r="J386" s="146"/>
      <c r="K386" s="146"/>
      <c r="L386" s="146"/>
      <c r="M386" s="146"/>
      <c r="N386" s="146"/>
      <c r="O386" s="146"/>
      <c r="P386" s="146"/>
      <c r="Q386" s="128"/>
      <c r="R386" s="128"/>
      <c r="S386" s="128"/>
      <c r="T386" s="128"/>
      <c r="U386" s="128"/>
      <c r="V386" s="202"/>
      <c r="W386" s="202"/>
      <c r="X386" s="202"/>
      <c r="Y386" s="128"/>
      <c r="Z386" s="128"/>
      <c r="AA386" s="128"/>
      <c r="AB386" s="128"/>
      <c r="AC386" s="128"/>
      <c r="AD386" s="202"/>
      <c r="AE386" s="202"/>
      <c r="AF386" s="202"/>
      <c r="AG386" s="128"/>
      <c r="AH386" s="128"/>
      <c r="AI386" s="128"/>
      <c r="AJ386" s="128"/>
      <c r="AK386" s="128"/>
      <c r="AL386" s="128"/>
      <c r="AM386" s="128"/>
      <c r="AN386" s="128"/>
      <c r="AO386" s="128"/>
    </row>
    <row r="387" spans="1:41" x14ac:dyDescent="0.25">
      <c r="A387" s="191"/>
      <c r="C387" s="105"/>
      <c r="D387" s="105"/>
      <c r="E387" s="105"/>
      <c r="F387" s="105"/>
      <c r="G387" s="105"/>
      <c r="H387" s="105"/>
      <c r="I387" s="105"/>
      <c r="J387" s="105"/>
      <c r="K387" s="105"/>
      <c r="L387" s="105"/>
      <c r="M387" s="105"/>
      <c r="N387" s="105"/>
      <c r="O387" s="105"/>
      <c r="P387" s="105"/>
    </row>
    <row r="388" spans="1:41" ht="17.399999999999999" x14ac:dyDescent="0.25">
      <c r="A388" s="243" t="s">
        <v>155</v>
      </c>
      <c r="C388" s="105"/>
      <c r="D388" s="105"/>
      <c r="E388" s="105"/>
      <c r="F388" s="105"/>
      <c r="G388" s="105"/>
      <c r="H388" s="105"/>
      <c r="I388" s="105"/>
      <c r="J388" s="105"/>
      <c r="K388" s="105"/>
      <c r="L388" s="105"/>
      <c r="M388" s="105"/>
      <c r="N388" s="105"/>
      <c r="O388" s="105"/>
      <c r="P388" s="105"/>
    </row>
    <row r="389" spans="1:41" x14ac:dyDescent="0.25">
      <c r="A389" s="191"/>
      <c r="C389" s="105"/>
      <c r="D389" s="105"/>
      <c r="E389" s="105"/>
      <c r="F389" s="105"/>
      <c r="G389" s="105"/>
      <c r="H389" s="105"/>
      <c r="I389" s="105"/>
      <c r="J389" s="105"/>
      <c r="K389" s="105"/>
      <c r="L389" s="105"/>
      <c r="M389" s="105"/>
      <c r="N389" s="105"/>
      <c r="O389" s="105"/>
      <c r="P389" s="105"/>
    </row>
    <row r="390" spans="1:41" x14ac:dyDescent="0.25">
      <c r="B390" s="203"/>
      <c r="C390" s="203"/>
      <c r="D390" s="149"/>
      <c r="E390" s="149"/>
      <c r="F390" s="149"/>
      <c r="G390" s="149"/>
      <c r="H390" s="149"/>
      <c r="I390" s="149"/>
      <c r="J390" s="149"/>
      <c r="K390" s="149"/>
      <c r="L390" s="149"/>
      <c r="M390" s="149"/>
      <c r="N390" s="149"/>
      <c r="O390" s="149"/>
      <c r="P390" s="149"/>
      <c r="Q390" s="150"/>
      <c r="R390" s="150"/>
      <c r="S390" s="150"/>
      <c r="T390" s="150"/>
      <c r="U390" s="150"/>
      <c r="V390" s="150"/>
      <c r="W390" s="150"/>
    </row>
    <row r="391" spans="1:41" ht="13.8" thickBot="1" x14ac:dyDescent="0.3">
      <c r="A391" s="196"/>
      <c r="B391" s="148"/>
      <c r="C391" s="148"/>
      <c r="D391" s="149"/>
      <c r="E391" s="149"/>
      <c r="F391" s="149"/>
      <c r="G391" s="149"/>
      <c r="H391" s="149"/>
      <c r="I391" s="149"/>
      <c r="J391" s="149"/>
      <c r="K391" s="149"/>
      <c r="L391" s="149"/>
      <c r="M391" s="149"/>
      <c r="N391" s="149"/>
      <c r="O391" s="149"/>
      <c r="P391" s="149"/>
      <c r="Q391" s="150"/>
      <c r="R391" s="150"/>
      <c r="S391" s="150"/>
      <c r="T391" s="150"/>
      <c r="U391" s="150"/>
      <c r="V391" s="150"/>
      <c r="W391" s="150"/>
    </row>
    <row r="392" spans="1:41" ht="16.2" thickBot="1" x14ac:dyDescent="0.3">
      <c r="A392" s="153"/>
      <c r="C392" s="1711" t="s">
        <v>219</v>
      </c>
      <c r="D392" s="1712"/>
      <c r="E392" s="1712"/>
      <c r="F392" s="1712"/>
      <c r="G392" s="1712"/>
      <c r="H392" s="1727"/>
      <c r="I392" s="1728" t="s">
        <v>220</v>
      </c>
      <c r="J392" s="1729"/>
      <c r="K392" s="1729"/>
      <c r="L392" s="1729"/>
      <c r="M392" s="1729"/>
      <c r="N392" s="1730"/>
      <c r="O392" s="1716" t="s">
        <v>221</v>
      </c>
      <c r="P392" s="1717"/>
      <c r="Q392" s="1717"/>
      <c r="R392" s="1717"/>
      <c r="S392" s="1717"/>
      <c r="T392" s="1718"/>
    </row>
    <row r="393" spans="1:41" ht="40.200000000000003" thickBot="1" x14ac:dyDescent="0.3">
      <c r="A393" s="153" t="s">
        <v>120</v>
      </c>
      <c r="B393" s="160"/>
      <c r="C393" s="155" t="s">
        <v>200</v>
      </c>
      <c r="D393" s="156" t="s">
        <v>202</v>
      </c>
      <c r="E393" s="156" t="s">
        <v>203</v>
      </c>
      <c r="F393" s="156" t="s">
        <v>204</v>
      </c>
      <c r="G393" s="156" t="s">
        <v>205</v>
      </c>
      <c r="H393" s="214" t="s">
        <v>206</v>
      </c>
      <c r="I393" s="155" t="s">
        <v>207</v>
      </c>
      <c r="J393" s="156" t="s">
        <v>208</v>
      </c>
      <c r="K393" s="156" t="s">
        <v>209</v>
      </c>
      <c r="L393" s="156" t="s">
        <v>210</v>
      </c>
      <c r="M393" s="156" t="s">
        <v>211</v>
      </c>
      <c r="N393" s="214" t="s">
        <v>212</v>
      </c>
      <c r="O393" s="155" t="s">
        <v>213</v>
      </c>
      <c r="P393" s="156" t="s">
        <v>214</v>
      </c>
      <c r="Q393" s="156" t="s">
        <v>215</v>
      </c>
      <c r="R393" s="156" t="s">
        <v>216</v>
      </c>
      <c r="S393" s="156" t="s">
        <v>217</v>
      </c>
      <c r="T393" s="214" t="s">
        <v>218</v>
      </c>
      <c r="U393" s="158" t="s">
        <v>121</v>
      </c>
      <c r="V393" s="130"/>
      <c r="W393" s="130"/>
    </row>
    <row r="394" spans="1:41" ht="15.6" x14ac:dyDescent="0.25">
      <c r="A394" s="216" t="s">
        <v>200</v>
      </c>
      <c r="B394" s="160">
        <v>2012</v>
      </c>
      <c r="C394" s="161">
        <v>1579.7742390875326</v>
      </c>
      <c r="D394" s="162">
        <v>3225.806745398676</v>
      </c>
      <c r="E394" s="162">
        <v>113.98186061785701</v>
      </c>
      <c r="F394" s="162"/>
      <c r="G394" s="162"/>
      <c r="H394" s="219"/>
      <c r="I394" s="161">
        <v>1145.394859886705</v>
      </c>
      <c r="J394" s="162">
        <v>1843.6535274686871</v>
      </c>
      <c r="K394" s="162">
        <v>447.13619230472358</v>
      </c>
      <c r="L394" s="162"/>
      <c r="M394" s="165"/>
      <c r="N394" s="219"/>
      <c r="O394" s="235">
        <v>2725.1690989742374</v>
      </c>
      <c r="P394" s="236">
        <v>5069.4602728673635</v>
      </c>
      <c r="Q394" s="236">
        <v>561.11805292258055</v>
      </c>
      <c r="R394" s="165"/>
      <c r="S394" s="165"/>
      <c r="T394" s="219"/>
      <c r="U394" s="244" t="s">
        <v>201</v>
      </c>
      <c r="V394" s="152"/>
      <c r="W394" s="152"/>
    </row>
    <row r="395" spans="1:41" ht="15.6" x14ac:dyDescent="0.25">
      <c r="A395" s="221" t="s">
        <v>202</v>
      </c>
      <c r="B395" s="160">
        <v>2013</v>
      </c>
      <c r="C395" s="167">
        <v>1595.237079355808</v>
      </c>
      <c r="D395" s="168">
        <v>3257.3809622749022</v>
      </c>
      <c r="E395" s="168">
        <v>115.09751579225254</v>
      </c>
      <c r="F395" s="168"/>
      <c r="G395" s="168"/>
      <c r="H395" s="222"/>
      <c r="I395" s="167">
        <v>1197.9451282398943</v>
      </c>
      <c r="J395" s="168">
        <v>1928.2396304902827</v>
      </c>
      <c r="K395" s="168">
        <v>467.6506259895059</v>
      </c>
      <c r="L395" s="168"/>
      <c r="M395" s="170"/>
      <c r="N395" s="222"/>
      <c r="O395" s="237">
        <v>2793.1822075957025</v>
      </c>
      <c r="P395" s="238">
        <v>5185.6205927651845</v>
      </c>
      <c r="Q395" s="238">
        <v>582.74814178175848</v>
      </c>
      <c r="R395" s="170"/>
      <c r="S395" s="170"/>
      <c r="T395" s="222"/>
      <c r="U395" s="220" t="s">
        <v>201</v>
      </c>
      <c r="V395" s="152"/>
      <c r="W395" s="152"/>
    </row>
    <row r="396" spans="1:41" ht="15.6" x14ac:dyDescent="0.25">
      <c r="A396" s="221" t="s">
        <v>203</v>
      </c>
      <c r="B396" s="160">
        <v>2014</v>
      </c>
      <c r="C396" s="167">
        <v>1526.7850524828361</v>
      </c>
      <c r="D396" s="168">
        <v>3117.6059206521304</v>
      </c>
      <c r="E396" s="168">
        <v>110.15865225530094</v>
      </c>
      <c r="F396" s="168"/>
      <c r="G396" s="168"/>
      <c r="H396" s="222"/>
      <c r="I396" s="167">
        <v>1259.4792700690184</v>
      </c>
      <c r="J396" s="168">
        <v>2027.2863798831031</v>
      </c>
      <c r="K396" s="168">
        <v>491.67216025493371</v>
      </c>
      <c r="L396" s="168"/>
      <c r="M396" s="170"/>
      <c r="N396" s="222"/>
      <c r="O396" s="237">
        <v>2786.2643225518545</v>
      </c>
      <c r="P396" s="238">
        <v>5144.8923005352335</v>
      </c>
      <c r="Q396" s="238">
        <v>601.83081251023464</v>
      </c>
      <c r="R396" s="170"/>
      <c r="S396" s="170"/>
      <c r="T396" s="222"/>
      <c r="U396" s="220" t="s">
        <v>201</v>
      </c>
      <c r="V396" s="152"/>
      <c r="W396" s="152"/>
    </row>
    <row r="397" spans="1:41" ht="15" x14ac:dyDescent="0.25">
      <c r="A397" s="221" t="s">
        <v>204</v>
      </c>
      <c r="B397" s="160">
        <v>2015</v>
      </c>
      <c r="C397" s="171">
        <v>1539.6379273042764</v>
      </c>
      <c r="D397" s="172">
        <v>3143.8507404946877</v>
      </c>
      <c r="E397" s="172">
        <v>111.08599652398728</v>
      </c>
      <c r="F397" s="172"/>
      <c r="G397" s="172"/>
      <c r="H397" s="223"/>
      <c r="I397" s="224">
        <v>1310.3392169091528</v>
      </c>
      <c r="J397" s="225">
        <v>2109.1517030852333</v>
      </c>
      <c r="K397" s="225">
        <v>511.52673073307238</v>
      </c>
      <c r="L397" s="225"/>
      <c r="M397" s="173"/>
      <c r="N397" s="226"/>
      <c r="O397" s="239">
        <v>2849.9771442134293</v>
      </c>
      <c r="P397" s="240">
        <v>5253.0024435799205</v>
      </c>
      <c r="Q397" s="240">
        <v>622.61272725705965</v>
      </c>
      <c r="R397" s="175"/>
      <c r="S397" s="175"/>
      <c r="T397" s="227"/>
      <c r="U397" s="220" t="s">
        <v>201</v>
      </c>
      <c r="V397" s="152"/>
      <c r="W397" s="152"/>
    </row>
    <row r="398" spans="1:41" ht="15" x14ac:dyDescent="0.25">
      <c r="A398" s="221" t="s">
        <v>205</v>
      </c>
      <c r="B398" s="160">
        <v>2016</v>
      </c>
      <c r="C398" s="171">
        <v>1552.4480983935268</v>
      </c>
      <c r="D398" s="172">
        <v>3170.008361809797</v>
      </c>
      <c r="E398" s="172">
        <v>112.01025968732966</v>
      </c>
      <c r="F398" s="172"/>
      <c r="G398" s="172"/>
      <c r="H398" s="223"/>
      <c r="I398" s="224">
        <v>1360.438671804467</v>
      </c>
      <c r="J398" s="225">
        <v>2189.7929212160188</v>
      </c>
      <c r="K398" s="225">
        <v>531.08442239291526</v>
      </c>
      <c r="L398" s="225"/>
      <c r="M398" s="173"/>
      <c r="N398" s="226"/>
      <c r="O398" s="239">
        <v>2912.8867701979939</v>
      </c>
      <c r="P398" s="240">
        <v>5359.8012830258158</v>
      </c>
      <c r="Q398" s="240">
        <v>643.09468208024487</v>
      </c>
      <c r="R398" s="175"/>
      <c r="S398" s="175"/>
      <c r="T398" s="227"/>
      <c r="U398" s="220" t="s">
        <v>201</v>
      </c>
      <c r="V398" s="152"/>
      <c r="W398" s="152"/>
    </row>
    <row r="399" spans="1:41" ht="15.6" thickBot="1" x14ac:dyDescent="0.3">
      <c r="A399" s="228" t="s">
        <v>206</v>
      </c>
      <c r="B399" s="160">
        <v>2017</v>
      </c>
      <c r="C399" s="171">
        <v>1565.20004429345</v>
      </c>
      <c r="D399" s="172">
        <v>3196.0470906883552</v>
      </c>
      <c r="E399" s="172">
        <v>112.93032186090392</v>
      </c>
      <c r="F399" s="172"/>
      <c r="G399" s="172"/>
      <c r="H399" s="223"/>
      <c r="I399" s="224">
        <v>1409.8031145555447</v>
      </c>
      <c r="J399" s="225">
        <v>2269.2510471399933</v>
      </c>
      <c r="K399" s="225">
        <v>550.35518197109661</v>
      </c>
      <c r="L399" s="225"/>
      <c r="M399" s="173"/>
      <c r="N399" s="226"/>
      <c r="O399" s="239">
        <v>2975.0031588489946</v>
      </c>
      <c r="P399" s="240">
        <v>5465.2981378283484</v>
      </c>
      <c r="Q399" s="240">
        <v>663.28550383200059</v>
      </c>
      <c r="R399" s="175"/>
      <c r="S399" s="175"/>
      <c r="T399" s="227"/>
      <c r="U399" s="220" t="s">
        <v>201</v>
      </c>
      <c r="V399" s="152"/>
      <c r="W399" s="152"/>
    </row>
    <row r="400" spans="1:41" ht="15" x14ac:dyDescent="0.25">
      <c r="A400" s="216" t="s">
        <v>207</v>
      </c>
      <c r="B400" s="160">
        <v>2018</v>
      </c>
      <c r="C400" s="171">
        <v>1577.8298399256328</v>
      </c>
      <c r="D400" s="172">
        <v>3221.8363958531445</v>
      </c>
      <c r="E400" s="172">
        <v>113.84157080379779</v>
      </c>
      <c r="F400" s="172"/>
      <c r="G400" s="172"/>
      <c r="H400" s="223"/>
      <c r="I400" s="224">
        <v>1458.4167227347043</v>
      </c>
      <c r="J400" s="225">
        <v>2347.5006127189354</v>
      </c>
      <c r="K400" s="225">
        <v>569.33283275047347</v>
      </c>
      <c r="L400" s="225"/>
      <c r="M400" s="173"/>
      <c r="N400" s="226"/>
      <c r="O400" s="239">
        <v>3036.2465626603371</v>
      </c>
      <c r="P400" s="240">
        <v>5569.3370085720799</v>
      </c>
      <c r="Q400" s="240">
        <v>683.17440355427129</v>
      </c>
      <c r="R400" s="175"/>
      <c r="S400" s="175"/>
      <c r="T400" s="227"/>
      <c r="U400" s="220" t="s">
        <v>201</v>
      </c>
      <c r="V400" s="152"/>
      <c r="W400" s="152"/>
    </row>
    <row r="401" spans="1:23" ht="15" x14ac:dyDescent="0.25">
      <c r="A401" s="221" t="s">
        <v>208</v>
      </c>
      <c r="B401" s="160">
        <v>2019</v>
      </c>
      <c r="C401" s="171">
        <v>1590.2442935911124</v>
      </c>
      <c r="D401" s="172">
        <v>3247.1859852968073</v>
      </c>
      <c r="E401" s="172">
        <v>114.7372826671352</v>
      </c>
      <c r="F401" s="172"/>
      <c r="G401" s="172"/>
      <c r="H401" s="223"/>
      <c r="I401" s="224">
        <v>1506.2288837368149</v>
      </c>
      <c r="J401" s="225">
        <v>2424.4601507564653</v>
      </c>
      <c r="K401" s="225">
        <v>587.99761671716487</v>
      </c>
      <c r="L401" s="225"/>
      <c r="M401" s="173"/>
      <c r="N401" s="226"/>
      <c r="O401" s="239">
        <v>3096.4731773279273</v>
      </c>
      <c r="P401" s="240">
        <v>5671.6461360532721</v>
      </c>
      <c r="Q401" s="240">
        <v>702.73489938430009</v>
      </c>
      <c r="R401" s="175"/>
      <c r="S401" s="175"/>
      <c r="T401" s="227"/>
      <c r="U401" s="220" t="s">
        <v>201</v>
      </c>
      <c r="V401" s="152"/>
      <c r="W401" s="152"/>
    </row>
    <row r="402" spans="1:23" ht="15" x14ac:dyDescent="0.25">
      <c r="A402" s="221" t="s">
        <v>209</v>
      </c>
      <c r="B402" s="160">
        <v>2020</v>
      </c>
      <c r="C402" s="171">
        <v>1602.3721075916503</v>
      </c>
      <c r="D402" s="172">
        <v>3271.9502732829646</v>
      </c>
      <c r="E402" s="172">
        <v>115.61231327012003</v>
      </c>
      <c r="F402" s="172"/>
      <c r="G402" s="172"/>
      <c r="H402" s="223"/>
      <c r="I402" s="224">
        <v>1553.2000031541454</v>
      </c>
      <c r="J402" s="225">
        <v>2500.0659291964698</v>
      </c>
      <c r="K402" s="225">
        <v>606.33407711182133</v>
      </c>
      <c r="L402" s="225"/>
      <c r="M402" s="173"/>
      <c r="N402" s="226"/>
      <c r="O402" s="239">
        <v>3155.5721107457957</v>
      </c>
      <c r="P402" s="240">
        <v>5772.0162024794345</v>
      </c>
      <c r="Q402" s="240">
        <v>721.94639038194134</v>
      </c>
      <c r="R402" s="175"/>
      <c r="S402" s="175"/>
      <c r="T402" s="227"/>
      <c r="U402" s="220" t="s">
        <v>201</v>
      </c>
      <c r="V402" s="152"/>
      <c r="W402" s="152"/>
    </row>
    <row r="403" spans="1:23" ht="15" x14ac:dyDescent="0.25">
      <c r="A403" s="221" t="s">
        <v>210</v>
      </c>
      <c r="B403" s="160">
        <v>2021</v>
      </c>
      <c r="C403" s="171">
        <v>1612.3152103001291</v>
      </c>
      <c r="D403" s="172">
        <v>3292.2535083868161</v>
      </c>
      <c r="E403" s="172">
        <v>116.32971536403025</v>
      </c>
      <c r="F403" s="172"/>
      <c r="G403" s="172"/>
      <c r="H403" s="223"/>
      <c r="I403" s="224">
        <v>1597.4758945828676</v>
      </c>
      <c r="J403" s="225">
        <v>2571.3334075772082</v>
      </c>
      <c r="K403" s="225">
        <v>623.61838158852754</v>
      </c>
      <c r="L403" s="225"/>
      <c r="M403" s="173"/>
      <c r="N403" s="226"/>
      <c r="O403" s="239">
        <v>3209.7911048829965</v>
      </c>
      <c r="P403" s="240">
        <v>5863.5869159640242</v>
      </c>
      <c r="Q403" s="240">
        <v>739.94809695255776</v>
      </c>
      <c r="R403" s="175"/>
      <c r="S403" s="175"/>
      <c r="T403" s="227"/>
      <c r="U403" s="220" t="s">
        <v>201</v>
      </c>
      <c r="V403" s="152"/>
      <c r="W403" s="152"/>
    </row>
    <row r="404" spans="1:23" ht="15" x14ac:dyDescent="0.25">
      <c r="A404" s="221" t="s">
        <v>211</v>
      </c>
      <c r="B404" s="160">
        <v>2022</v>
      </c>
      <c r="C404" s="171">
        <v>1621.5966398951175</v>
      </c>
      <c r="D404" s="172">
        <v>3311.2056456312803</v>
      </c>
      <c r="E404" s="172">
        <v>116.99937726144253</v>
      </c>
      <c r="F404" s="172"/>
      <c r="G404" s="172"/>
      <c r="H404" s="223"/>
      <c r="I404" s="224">
        <v>1640.4977700098698</v>
      </c>
      <c r="J404" s="225">
        <v>2640.5823933786255</v>
      </c>
      <c r="K404" s="225">
        <v>640.41314664111462</v>
      </c>
      <c r="L404" s="225"/>
      <c r="M404" s="173"/>
      <c r="N404" s="226"/>
      <c r="O404" s="239">
        <v>3262.0944099049875</v>
      </c>
      <c r="P404" s="240">
        <v>5951.7880390099053</v>
      </c>
      <c r="Q404" s="240">
        <v>757.41252390255715</v>
      </c>
      <c r="R404" s="175"/>
      <c r="S404" s="175"/>
      <c r="T404" s="227"/>
      <c r="U404" s="220" t="s">
        <v>201</v>
      </c>
      <c r="V404" s="152"/>
      <c r="W404" s="152"/>
    </row>
    <row r="405" spans="1:23" ht="15.6" thickBot="1" x14ac:dyDescent="0.3">
      <c r="A405" s="228" t="s">
        <v>212</v>
      </c>
      <c r="B405" s="160">
        <v>2023</v>
      </c>
      <c r="C405" s="171">
        <v>1630.2594467387571</v>
      </c>
      <c r="D405" s="172">
        <v>3328.8945913419284</v>
      </c>
      <c r="E405" s="172">
        <v>117.62440507730405</v>
      </c>
      <c r="F405" s="172"/>
      <c r="G405" s="172"/>
      <c r="H405" s="223"/>
      <c r="I405" s="224">
        <v>1682.2980651411365</v>
      </c>
      <c r="J405" s="225">
        <v>2707.8650958482481</v>
      </c>
      <c r="K405" s="225">
        <v>656.73103443402556</v>
      </c>
      <c r="L405" s="225"/>
      <c r="M405" s="173"/>
      <c r="N405" s="226"/>
      <c r="O405" s="239">
        <v>3312.5575118798934</v>
      </c>
      <c r="P405" s="240">
        <v>6036.7596871901769</v>
      </c>
      <c r="Q405" s="240">
        <v>774.35543951132956</v>
      </c>
      <c r="R405" s="175"/>
      <c r="S405" s="175"/>
      <c r="T405" s="227"/>
      <c r="U405" s="220" t="s">
        <v>201</v>
      </c>
      <c r="V405" s="152"/>
      <c r="W405" s="152"/>
    </row>
    <row r="406" spans="1:23" ht="15" x14ac:dyDescent="0.25">
      <c r="A406" s="216" t="s">
        <v>213</v>
      </c>
      <c r="B406" s="160">
        <v>2024</v>
      </c>
      <c r="C406" s="171">
        <v>1638.3077961438589</v>
      </c>
      <c r="D406" s="172">
        <v>3345.3288508442847</v>
      </c>
      <c r="E406" s="172">
        <v>118.2050993419643</v>
      </c>
      <c r="F406" s="172"/>
      <c r="G406" s="172"/>
      <c r="H406" s="223"/>
      <c r="I406" s="224">
        <v>1722.8650679950636</v>
      </c>
      <c r="J406" s="225">
        <v>2773.162663115027</v>
      </c>
      <c r="K406" s="225">
        <v>672.56747287510086</v>
      </c>
      <c r="L406" s="225"/>
      <c r="M406" s="173"/>
      <c r="N406" s="226"/>
      <c r="O406" s="239">
        <v>3361.1728641389227</v>
      </c>
      <c r="P406" s="240">
        <v>6118.4915139593122</v>
      </c>
      <c r="Q406" s="240">
        <v>790.7725722170652</v>
      </c>
      <c r="R406" s="175"/>
      <c r="S406" s="175"/>
      <c r="T406" s="227"/>
      <c r="U406" s="220" t="s">
        <v>201</v>
      </c>
      <c r="V406" s="152"/>
      <c r="W406" s="152"/>
    </row>
    <row r="407" spans="1:23" ht="15" x14ac:dyDescent="0.25">
      <c r="A407" s="221" t="s">
        <v>214</v>
      </c>
      <c r="B407" s="160">
        <v>2025</v>
      </c>
      <c r="C407" s="171">
        <v>1645.7481021942353</v>
      </c>
      <c r="D407" s="172">
        <v>3360.5215213229462</v>
      </c>
      <c r="E407" s="172">
        <v>118.74192283623651</v>
      </c>
      <c r="F407" s="172"/>
      <c r="G407" s="172"/>
      <c r="H407" s="223"/>
      <c r="I407" s="224">
        <v>1762.1924911553845</v>
      </c>
      <c r="J407" s="225">
        <v>2836.464974811232</v>
      </c>
      <c r="K407" s="225">
        <v>687.92000749953752</v>
      </c>
      <c r="L407" s="225"/>
      <c r="M407" s="173"/>
      <c r="N407" s="226"/>
      <c r="O407" s="239">
        <v>3407.94059334962</v>
      </c>
      <c r="P407" s="240">
        <v>6196.9864961341782</v>
      </c>
      <c r="Q407" s="240">
        <v>806.66193033577406</v>
      </c>
      <c r="R407" s="175"/>
      <c r="S407" s="175"/>
      <c r="T407" s="227"/>
      <c r="U407" s="220" t="s">
        <v>201</v>
      </c>
      <c r="V407" s="152"/>
      <c r="W407" s="152"/>
    </row>
    <row r="408" spans="1:23" ht="15" x14ac:dyDescent="0.25">
      <c r="A408" s="221" t="s">
        <v>215</v>
      </c>
      <c r="B408" s="160">
        <v>2026</v>
      </c>
      <c r="C408" s="171">
        <v>1652.6199655128585</v>
      </c>
      <c r="D408" s="172">
        <v>3374.5534649375454</v>
      </c>
      <c r="E408" s="172">
        <v>119.23773277387714</v>
      </c>
      <c r="F408" s="172"/>
      <c r="G408" s="172"/>
      <c r="H408" s="223"/>
      <c r="I408" s="224">
        <v>1800.3215520567358</v>
      </c>
      <c r="J408" s="225">
        <v>2897.838375453869</v>
      </c>
      <c r="K408" s="225">
        <v>702.80472865960212</v>
      </c>
      <c r="L408" s="225"/>
      <c r="M408" s="173"/>
      <c r="N408" s="226"/>
      <c r="O408" s="239">
        <v>3452.941517569594</v>
      </c>
      <c r="P408" s="240">
        <v>6272.391840391414</v>
      </c>
      <c r="Q408" s="240">
        <v>822.04246143347928</v>
      </c>
      <c r="R408" s="175"/>
      <c r="S408" s="175"/>
      <c r="T408" s="227"/>
      <c r="U408" s="220" t="s">
        <v>201</v>
      </c>
      <c r="V408" s="152"/>
      <c r="W408" s="152"/>
    </row>
    <row r="409" spans="1:23" ht="15" x14ac:dyDescent="0.25">
      <c r="A409" s="221" t="s">
        <v>216</v>
      </c>
      <c r="B409" s="160">
        <v>2027</v>
      </c>
      <c r="C409" s="171">
        <v>1658.966039864443</v>
      </c>
      <c r="D409" s="172">
        <v>3387.5117781848653</v>
      </c>
      <c r="E409" s="172">
        <v>119.69560665504046</v>
      </c>
      <c r="F409" s="172"/>
      <c r="G409" s="172"/>
      <c r="H409" s="223"/>
      <c r="I409" s="224">
        <v>1837.3038566085972</v>
      </c>
      <c r="J409" s="225">
        <v>2957.3659310845142</v>
      </c>
      <c r="K409" s="225">
        <v>717.24178213268021</v>
      </c>
      <c r="L409" s="225"/>
      <c r="M409" s="173"/>
      <c r="N409" s="226"/>
      <c r="O409" s="239">
        <v>3496.2698964730403</v>
      </c>
      <c r="P409" s="240">
        <v>6344.8777092693799</v>
      </c>
      <c r="Q409" s="240">
        <v>836.93738878772069</v>
      </c>
      <c r="R409" s="175"/>
      <c r="S409" s="175"/>
      <c r="T409" s="227"/>
      <c r="U409" s="220" t="s">
        <v>201</v>
      </c>
      <c r="V409" s="152"/>
      <c r="W409" s="152"/>
    </row>
    <row r="410" spans="1:23" ht="15" x14ac:dyDescent="0.25">
      <c r="A410" s="221" t="s">
        <v>217</v>
      </c>
      <c r="B410" s="160">
        <v>2028</v>
      </c>
      <c r="C410" s="171">
        <v>1664.7884954513686</v>
      </c>
      <c r="D410" s="172">
        <v>3399.4008924914365</v>
      </c>
      <c r="E410" s="172">
        <v>120.11570106140699</v>
      </c>
      <c r="F410" s="172"/>
      <c r="G410" s="172"/>
      <c r="H410" s="223"/>
      <c r="I410" s="224">
        <v>1873.1410586705051</v>
      </c>
      <c r="J410" s="225">
        <v>3015.050303792962</v>
      </c>
      <c r="K410" s="225">
        <v>731.23181354804854</v>
      </c>
      <c r="L410" s="225"/>
      <c r="M410" s="173"/>
      <c r="N410" s="226"/>
      <c r="O410" s="239">
        <v>3537.9295541218735</v>
      </c>
      <c r="P410" s="240">
        <v>6414.451196284399</v>
      </c>
      <c r="Q410" s="240">
        <v>851.34751460945552</v>
      </c>
      <c r="R410" s="175"/>
      <c r="S410" s="175"/>
      <c r="T410" s="227"/>
      <c r="U410" s="220" t="s">
        <v>201</v>
      </c>
      <c r="V410" s="152"/>
      <c r="W410" s="152"/>
    </row>
    <row r="411" spans="1:23" ht="15.6" thickBot="1" x14ac:dyDescent="0.3">
      <c r="A411" s="228" t="s">
        <v>218</v>
      </c>
      <c r="B411" s="160">
        <v>2029</v>
      </c>
      <c r="C411" s="171">
        <v>1670.0787891012815</v>
      </c>
      <c r="D411" s="172">
        <v>3410.2033631981913</v>
      </c>
      <c r="E411" s="172">
        <v>120.49739959687635</v>
      </c>
      <c r="F411" s="172"/>
      <c r="G411" s="172"/>
      <c r="H411" s="223"/>
      <c r="I411" s="224">
        <v>1907.8216590799759</v>
      </c>
      <c r="J411" s="225">
        <v>3070.8729842666435</v>
      </c>
      <c r="K411" s="225">
        <v>744.77033389330859</v>
      </c>
      <c r="L411" s="225"/>
      <c r="M411" s="173"/>
      <c r="N411" s="226"/>
      <c r="O411" s="239">
        <v>3577.9004481812572</v>
      </c>
      <c r="P411" s="240">
        <v>6481.0763474648347</v>
      </c>
      <c r="Q411" s="240">
        <v>865.26773349018492</v>
      </c>
      <c r="R411" s="175"/>
      <c r="S411" s="175"/>
      <c r="T411" s="227"/>
      <c r="U411" s="220" t="s">
        <v>201</v>
      </c>
      <c r="V411" s="152"/>
      <c r="W411" s="152"/>
    </row>
    <row r="412" spans="1:23" ht="15" x14ac:dyDescent="0.25">
      <c r="A412" s="178" t="s">
        <v>219</v>
      </c>
      <c r="B412" s="160">
        <v>2030</v>
      </c>
      <c r="C412" s="171">
        <v>1674.8330901610957</v>
      </c>
      <c r="D412" s="172">
        <v>3419.9113683352184</v>
      </c>
      <c r="E412" s="172">
        <v>120.84042587704158</v>
      </c>
      <c r="F412" s="172"/>
      <c r="G412" s="172"/>
      <c r="H412" s="223"/>
      <c r="I412" s="224">
        <v>1941.3399653572239</v>
      </c>
      <c r="J412" s="225">
        <v>3124.8248097610726</v>
      </c>
      <c r="K412" s="225">
        <v>757.85512095337504</v>
      </c>
      <c r="L412" s="225"/>
      <c r="M412" s="173"/>
      <c r="N412" s="226"/>
      <c r="O412" s="239">
        <v>3616.1730555183194</v>
      </c>
      <c r="P412" s="240">
        <v>6544.736178096291</v>
      </c>
      <c r="Q412" s="240">
        <v>878.69554683041656</v>
      </c>
      <c r="R412" s="175"/>
      <c r="S412" s="175"/>
      <c r="T412" s="227"/>
      <c r="U412" s="220" t="s">
        <v>201</v>
      </c>
      <c r="V412" s="152"/>
      <c r="W412" s="152"/>
    </row>
    <row r="413" spans="1:23" ht="15" x14ac:dyDescent="0.25">
      <c r="A413" s="179" t="s">
        <v>220</v>
      </c>
      <c r="B413" s="160">
        <v>2031</v>
      </c>
      <c r="C413" s="171">
        <v>1679.0628612762293</v>
      </c>
      <c r="D413" s="172">
        <v>3428.5483139551006</v>
      </c>
      <c r="E413" s="172">
        <v>121.14560694010858</v>
      </c>
      <c r="F413" s="172"/>
      <c r="G413" s="172"/>
      <c r="H413" s="223"/>
      <c r="I413" s="224">
        <v>1973.7097113970385</v>
      </c>
      <c r="J413" s="225">
        <v>3176.9278866645896</v>
      </c>
      <c r="K413" s="225">
        <v>770.4915361294876</v>
      </c>
      <c r="L413" s="225"/>
      <c r="M413" s="173"/>
      <c r="N413" s="226"/>
      <c r="O413" s="239">
        <v>3652.7725726732679</v>
      </c>
      <c r="P413" s="240">
        <v>6605.4762006196906</v>
      </c>
      <c r="Q413" s="240">
        <v>891.63714306959616</v>
      </c>
      <c r="R413" s="175"/>
      <c r="S413" s="175"/>
      <c r="T413" s="227"/>
      <c r="U413" s="220" t="s">
        <v>201</v>
      </c>
      <c r="V413" s="152"/>
      <c r="W413" s="152"/>
    </row>
    <row r="414" spans="1:23" ht="15.6" thickBot="1" x14ac:dyDescent="0.3">
      <c r="A414" s="180" t="s">
        <v>221</v>
      </c>
      <c r="B414" s="160">
        <v>2032</v>
      </c>
      <c r="C414" s="171">
        <v>1682.8029794873457</v>
      </c>
      <c r="D414" s="172">
        <v>3436.1854169382318</v>
      </c>
      <c r="E414" s="172">
        <v>121.41545918993387</v>
      </c>
      <c r="F414" s="172"/>
      <c r="G414" s="172"/>
      <c r="H414" s="223"/>
      <c r="I414" s="224">
        <v>2004.9753665391006</v>
      </c>
      <c r="J414" s="225">
        <v>3227.2537938342657</v>
      </c>
      <c r="K414" s="225">
        <v>782.69693924393596</v>
      </c>
      <c r="L414" s="225"/>
      <c r="M414" s="173"/>
      <c r="N414" s="226"/>
      <c r="O414" s="239">
        <v>3687.7783460264463</v>
      </c>
      <c r="P414" s="240">
        <v>6663.439210772498</v>
      </c>
      <c r="Q414" s="240">
        <v>904.11239843386988</v>
      </c>
      <c r="R414" s="175"/>
      <c r="S414" s="175"/>
      <c r="T414" s="227"/>
      <c r="U414" s="220" t="s">
        <v>201</v>
      </c>
      <c r="V414" s="152"/>
      <c r="W414" s="152"/>
    </row>
    <row r="415" spans="1:23" ht="15" x14ac:dyDescent="0.25">
      <c r="B415" s="160">
        <v>2033</v>
      </c>
      <c r="C415" s="171">
        <v>1686.1108648387899</v>
      </c>
      <c r="D415" s="172">
        <v>3442.9399256621214</v>
      </c>
      <c r="E415" s="172">
        <v>121.65412552448932</v>
      </c>
      <c r="F415" s="172"/>
      <c r="G415" s="172"/>
      <c r="H415" s="223"/>
      <c r="I415" s="224">
        <v>2035.2113367856025</v>
      </c>
      <c r="J415" s="225">
        <v>3275.9222968576823</v>
      </c>
      <c r="K415" s="225">
        <v>794.50037671352356</v>
      </c>
      <c r="L415" s="225"/>
      <c r="M415" s="173"/>
      <c r="N415" s="226"/>
      <c r="O415" s="239">
        <v>3721.3222016243926</v>
      </c>
      <c r="P415" s="240">
        <v>6718.8622225198033</v>
      </c>
      <c r="Q415" s="240">
        <v>916.15450223801292</v>
      </c>
      <c r="R415" s="175"/>
      <c r="S415" s="175"/>
      <c r="T415" s="227"/>
      <c r="U415" s="220" t="s">
        <v>201</v>
      </c>
      <c r="V415" s="152"/>
      <c r="W415" s="152"/>
    </row>
    <row r="416" spans="1:23" ht="15" x14ac:dyDescent="0.25">
      <c r="B416" s="160">
        <v>2034</v>
      </c>
      <c r="C416" s="171">
        <v>1689.059081590063</v>
      </c>
      <c r="D416" s="172">
        <v>3448.9600121072885</v>
      </c>
      <c r="E416" s="172">
        <v>121.86684150788766</v>
      </c>
      <c r="F416" s="172"/>
      <c r="G416" s="172"/>
      <c r="H416" s="223"/>
      <c r="I416" s="224">
        <v>2064.5145594632077</v>
      </c>
      <c r="J416" s="225">
        <v>3323.089428252973</v>
      </c>
      <c r="K416" s="225">
        <v>805.9396906734429</v>
      </c>
      <c r="L416" s="225"/>
      <c r="M416" s="173"/>
      <c r="N416" s="226"/>
      <c r="O416" s="239">
        <v>3753.5736410532709</v>
      </c>
      <c r="P416" s="240">
        <v>6772.0494403602615</v>
      </c>
      <c r="Q416" s="240">
        <v>927.80653218133057</v>
      </c>
      <c r="R416" s="175"/>
      <c r="S416" s="175"/>
      <c r="T416" s="227"/>
      <c r="U416" s="220" t="s">
        <v>201</v>
      </c>
      <c r="V416" s="152"/>
      <c r="W416" s="152"/>
    </row>
    <row r="417" spans="2:23" ht="15" x14ac:dyDescent="0.25">
      <c r="B417" s="160">
        <v>2035</v>
      </c>
      <c r="C417" s="171">
        <v>1691.7040716194406</v>
      </c>
      <c r="D417" s="172">
        <v>3454.3609272932495</v>
      </c>
      <c r="E417" s="172">
        <v>122.05767946270724</v>
      </c>
      <c r="F417" s="172"/>
      <c r="G417" s="172"/>
      <c r="H417" s="223"/>
      <c r="I417" s="224">
        <v>2092.9654908563843</v>
      </c>
      <c r="J417" s="225">
        <v>3368.884692279204</v>
      </c>
      <c r="K417" s="225">
        <v>817.04628943356499</v>
      </c>
      <c r="L417" s="225"/>
      <c r="M417" s="173"/>
      <c r="N417" s="226"/>
      <c r="O417" s="239">
        <v>3784.6695624758249</v>
      </c>
      <c r="P417" s="240">
        <v>6823.2456195724535</v>
      </c>
      <c r="Q417" s="240">
        <v>939.10396889627225</v>
      </c>
      <c r="R417" s="175"/>
      <c r="S417" s="175"/>
      <c r="T417" s="227"/>
      <c r="U417" s="220" t="s">
        <v>201</v>
      </c>
      <c r="V417" s="152"/>
      <c r="W417" s="152"/>
    </row>
    <row r="418" spans="2:23" ht="15" x14ac:dyDescent="0.25">
      <c r="B418" s="160">
        <v>2036</v>
      </c>
      <c r="C418" s="171">
        <v>1694.0735288028397</v>
      </c>
      <c r="D418" s="172">
        <v>3459.1992204974467</v>
      </c>
      <c r="E418" s="172">
        <v>122.22863752224249</v>
      </c>
      <c r="F418" s="172"/>
      <c r="G418" s="172"/>
      <c r="H418" s="223"/>
      <c r="I418" s="224">
        <v>2120.6093634935087</v>
      </c>
      <c r="J418" s="225">
        <v>3413.3808962392695</v>
      </c>
      <c r="K418" s="225">
        <v>827.83783074774817</v>
      </c>
      <c r="L418" s="225"/>
      <c r="M418" s="173"/>
      <c r="N418" s="226"/>
      <c r="O418" s="239">
        <v>3814.6828922963487</v>
      </c>
      <c r="P418" s="240">
        <v>6872.5801167367163</v>
      </c>
      <c r="Q418" s="240">
        <v>950.06646826999065</v>
      </c>
      <c r="R418" s="175"/>
      <c r="S418" s="175"/>
      <c r="T418" s="227"/>
      <c r="U418" s="220" t="s">
        <v>201</v>
      </c>
      <c r="V418" s="152"/>
      <c r="W418" s="152"/>
    </row>
    <row r="419" spans="2:23" ht="15" x14ac:dyDescent="0.25">
      <c r="B419" s="160">
        <v>2037</v>
      </c>
      <c r="C419" s="171">
        <v>1696.1689997918838</v>
      </c>
      <c r="D419" s="172">
        <v>3463.4780498921768</v>
      </c>
      <c r="E419" s="172">
        <v>122.37982727853318</v>
      </c>
      <c r="F419" s="172"/>
      <c r="G419" s="172"/>
      <c r="H419" s="223"/>
      <c r="I419" s="224">
        <v>2147.4600468786966</v>
      </c>
      <c r="J419" s="225">
        <v>3456.6003648013539</v>
      </c>
      <c r="K419" s="225">
        <v>838.31972895603963</v>
      </c>
      <c r="L419" s="225"/>
      <c r="M419" s="173"/>
      <c r="N419" s="226"/>
      <c r="O419" s="239">
        <v>3843.6290466705805</v>
      </c>
      <c r="P419" s="240">
        <v>6920.0784146935312</v>
      </c>
      <c r="Q419" s="240">
        <v>960.69955623457281</v>
      </c>
      <c r="R419" s="175"/>
      <c r="S419" s="175"/>
      <c r="T419" s="227"/>
      <c r="U419" s="220" t="s">
        <v>201</v>
      </c>
      <c r="V419" s="152"/>
      <c r="W419" s="152"/>
    </row>
    <row r="420" spans="2:23" ht="15" x14ac:dyDescent="0.25">
      <c r="B420" s="160">
        <v>2038</v>
      </c>
      <c r="C420" s="171">
        <v>1697.987473701284</v>
      </c>
      <c r="D420" s="172">
        <v>3467.1912674255013</v>
      </c>
      <c r="E420" s="172">
        <v>122.5110314940154</v>
      </c>
      <c r="F420" s="172"/>
      <c r="G420" s="172"/>
      <c r="H420" s="223"/>
      <c r="I420" s="224">
        <v>2173.5281942122642</v>
      </c>
      <c r="J420" s="225">
        <v>3498.5602455981466</v>
      </c>
      <c r="K420" s="225">
        <v>848.49614282638197</v>
      </c>
      <c r="L420" s="225"/>
      <c r="M420" s="173"/>
      <c r="N420" s="226"/>
      <c r="O420" s="239">
        <v>3871.515667913548</v>
      </c>
      <c r="P420" s="240">
        <v>6965.7515130236479</v>
      </c>
      <c r="Q420" s="240">
        <v>971.00717432039733</v>
      </c>
      <c r="R420" s="175"/>
      <c r="S420" s="175"/>
      <c r="T420" s="227"/>
      <c r="U420" s="220" t="s">
        <v>201</v>
      </c>
      <c r="V420" s="152"/>
      <c r="W420" s="152"/>
    </row>
    <row r="421" spans="2:23" ht="15" x14ac:dyDescent="0.25">
      <c r="B421" s="160">
        <v>2039</v>
      </c>
      <c r="C421" s="171">
        <v>1699.5135414310173</v>
      </c>
      <c r="D421" s="172">
        <v>3470.3074086149873</v>
      </c>
      <c r="E421" s="172">
        <v>122.62113839091249</v>
      </c>
      <c r="F421" s="172"/>
      <c r="G421" s="172"/>
      <c r="H421" s="223"/>
      <c r="I421" s="224">
        <v>2198.8092070501007</v>
      </c>
      <c r="J421" s="225">
        <v>3539.2531368697814</v>
      </c>
      <c r="K421" s="225">
        <v>858.36527723042082</v>
      </c>
      <c r="L421" s="225"/>
      <c r="M421" s="173"/>
      <c r="N421" s="226"/>
      <c r="O421" s="239">
        <v>3898.3227484811177</v>
      </c>
      <c r="P421" s="240">
        <v>7009.5605454847682</v>
      </c>
      <c r="Q421" s="240">
        <v>980.98641562133332</v>
      </c>
      <c r="R421" s="175"/>
      <c r="S421" s="175"/>
      <c r="T421" s="227"/>
      <c r="U421" s="220" t="s">
        <v>201</v>
      </c>
      <c r="V421" s="152"/>
      <c r="W421" s="152"/>
    </row>
    <row r="422" spans="2:23" ht="15" x14ac:dyDescent="0.25">
      <c r="B422" s="160">
        <v>2040</v>
      </c>
      <c r="C422" s="171">
        <v>1700.7343445394972</v>
      </c>
      <c r="D422" s="172">
        <v>3472.8002172737824</v>
      </c>
      <c r="E422" s="172">
        <v>122.70922022330959</v>
      </c>
      <c r="F422" s="172"/>
      <c r="G422" s="172"/>
      <c r="H422" s="223"/>
      <c r="I422" s="224">
        <v>2223.300041640498</v>
      </c>
      <c r="J422" s="225">
        <v>3578.6741393245197</v>
      </c>
      <c r="K422" s="225">
        <v>867.92594395647734</v>
      </c>
      <c r="L422" s="225"/>
      <c r="M422" s="173"/>
      <c r="N422" s="226"/>
      <c r="O422" s="239">
        <v>3924.0343861799952</v>
      </c>
      <c r="P422" s="240">
        <v>7051.4743565983026</v>
      </c>
      <c r="Q422" s="240">
        <v>990.6351641797869</v>
      </c>
      <c r="R422" s="175"/>
      <c r="S422" s="175"/>
      <c r="T422" s="227"/>
      <c r="U422" s="220" t="s">
        <v>201</v>
      </c>
      <c r="V422" s="152"/>
      <c r="W422" s="152"/>
    </row>
    <row r="423" spans="2:23" ht="15" x14ac:dyDescent="0.25">
      <c r="B423" s="160">
        <v>2041</v>
      </c>
      <c r="C423" s="171">
        <v>1701.6545787038444</v>
      </c>
      <c r="D423" s="172">
        <v>3474.6792817003625</v>
      </c>
      <c r="E423" s="172">
        <v>122.77561578772708</v>
      </c>
      <c r="F423" s="172"/>
      <c r="G423" s="172"/>
      <c r="H423" s="223"/>
      <c r="I423" s="224">
        <v>2247.0174801933285</v>
      </c>
      <c r="J423" s="225">
        <v>3616.850265987749</v>
      </c>
      <c r="K423" s="225">
        <v>877.18469439890794</v>
      </c>
      <c r="L423" s="225"/>
      <c r="M423" s="173"/>
      <c r="N423" s="226"/>
      <c r="O423" s="239">
        <v>3948.672058897173</v>
      </c>
      <c r="P423" s="240">
        <v>7091.5295476881111</v>
      </c>
      <c r="Q423" s="240">
        <v>999.96031018663507</v>
      </c>
      <c r="R423" s="175"/>
      <c r="S423" s="175"/>
      <c r="T423" s="227"/>
      <c r="U423" s="220" t="s">
        <v>201</v>
      </c>
      <c r="V423" s="152"/>
      <c r="W423" s="152"/>
    </row>
    <row r="424" spans="2:23" ht="15" x14ac:dyDescent="0.25">
      <c r="B424" s="160">
        <v>2042</v>
      </c>
      <c r="C424" s="171">
        <v>1702.2795402446297</v>
      </c>
      <c r="D424" s="172">
        <v>3475.9554166720559</v>
      </c>
      <c r="E424" s="172">
        <v>122.82070721754711</v>
      </c>
      <c r="F424" s="172"/>
      <c r="G424" s="172"/>
      <c r="H424" s="223"/>
      <c r="I424" s="224">
        <v>2269.9784430426175</v>
      </c>
      <c r="J424" s="225">
        <v>3653.8087522126284</v>
      </c>
      <c r="K424" s="225">
        <v>886.14813387260779</v>
      </c>
      <c r="L424" s="225"/>
      <c r="M424" s="173"/>
      <c r="N424" s="226"/>
      <c r="O424" s="239">
        <v>3972.257983287247</v>
      </c>
      <c r="P424" s="240">
        <v>7129.7641688846843</v>
      </c>
      <c r="Q424" s="240">
        <v>1008.9688410901549</v>
      </c>
      <c r="R424" s="175"/>
      <c r="S424" s="175"/>
      <c r="T424" s="227"/>
      <c r="U424" s="220" t="s">
        <v>201</v>
      </c>
      <c r="V424" s="152"/>
      <c r="W424" s="152"/>
    </row>
    <row r="425" spans="2:23" ht="15" x14ac:dyDescent="0.25">
      <c r="B425" s="160">
        <v>2043</v>
      </c>
      <c r="C425" s="171">
        <v>1702.5948514209997</v>
      </c>
      <c r="D425" s="172">
        <v>3476.5992636816268</v>
      </c>
      <c r="E425" s="172">
        <v>122.84345714830748</v>
      </c>
      <c r="F425" s="172"/>
      <c r="G425" s="172"/>
      <c r="H425" s="223"/>
      <c r="I425" s="224">
        <v>2292.1750851308366</v>
      </c>
      <c r="J425" s="225">
        <v>3689.5369704167433</v>
      </c>
      <c r="K425" s="225">
        <v>894.81319984492984</v>
      </c>
      <c r="L425" s="225"/>
      <c r="M425" s="173"/>
      <c r="N425" s="226"/>
      <c r="O425" s="239">
        <v>3994.7699365518365</v>
      </c>
      <c r="P425" s="240">
        <v>7166.1362340983706</v>
      </c>
      <c r="Q425" s="240">
        <v>1017.6566569932373</v>
      </c>
      <c r="R425" s="175"/>
      <c r="S425" s="175"/>
      <c r="T425" s="227"/>
      <c r="U425" s="220" t="s">
        <v>201</v>
      </c>
      <c r="V425" s="152"/>
      <c r="W425" s="152"/>
    </row>
    <row r="426" spans="2:23" ht="15" x14ac:dyDescent="0.25">
      <c r="B426" s="160">
        <v>2044</v>
      </c>
      <c r="C426" s="171">
        <v>1702.5803550996898</v>
      </c>
      <c r="D426" s="172">
        <v>3476.5696630400234</v>
      </c>
      <c r="E426" s="172">
        <v>122.84241122817905</v>
      </c>
      <c r="F426" s="172"/>
      <c r="G426" s="172"/>
      <c r="H426" s="223"/>
      <c r="I426" s="224">
        <v>2313.5908270134464</v>
      </c>
      <c r="J426" s="225">
        <v>3724.0082339503842</v>
      </c>
      <c r="K426" s="225">
        <v>903.17342007650848</v>
      </c>
      <c r="L426" s="225"/>
      <c r="M426" s="173"/>
      <c r="N426" s="226"/>
      <c r="O426" s="239">
        <v>4016.1711821131362</v>
      </c>
      <c r="P426" s="240">
        <v>7200.5778969904077</v>
      </c>
      <c r="Q426" s="240">
        <v>1026.0158313046875</v>
      </c>
      <c r="R426" s="175"/>
      <c r="S426" s="175"/>
      <c r="T426" s="227"/>
      <c r="U426" s="220" t="s">
        <v>201</v>
      </c>
      <c r="V426" s="152"/>
      <c r="W426" s="152"/>
    </row>
    <row r="427" spans="2:23" ht="15" x14ac:dyDescent="0.25">
      <c r="B427" s="160">
        <v>2045</v>
      </c>
      <c r="C427" s="171">
        <v>1702.2191545982394</v>
      </c>
      <c r="D427" s="172">
        <v>3475.8321127083427</v>
      </c>
      <c r="E427" s="172">
        <v>122.81635034923018</v>
      </c>
      <c r="F427" s="172"/>
      <c r="G427" s="172"/>
      <c r="H427" s="223"/>
      <c r="I427" s="224">
        <v>2334.2120357519525</v>
      </c>
      <c r="J427" s="225">
        <v>3757.2005989267527</v>
      </c>
      <c r="K427" s="225">
        <v>911.2234725771533</v>
      </c>
      <c r="L427" s="225"/>
      <c r="M427" s="173"/>
      <c r="N427" s="226"/>
      <c r="O427" s="239">
        <v>4036.4311903501921</v>
      </c>
      <c r="P427" s="240">
        <v>7233.0327116350954</v>
      </c>
      <c r="Q427" s="240">
        <v>1034.0398229263835</v>
      </c>
      <c r="R427" s="175"/>
      <c r="S427" s="175"/>
      <c r="T427" s="227"/>
      <c r="U427" s="220" t="s">
        <v>201</v>
      </c>
      <c r="V427" s="152"/>
      <c r="W427" s="152"/>
    </row>
    <row r="428" spans="2:23" ht="15" x14ac:dyDescent="0.25">
      <c r="B428" s="160">
        <v>2046</v>
      </c>
      <c r="C428" s="171">
        <v>1701.5065039418391</v>
      </c>
      <c r="D428" s="172">
        <v>3474.3769216831643</v>
      </c>
      <c r="E428" s="172">
        <v>122.76493208592569</v>
      </c>
      <c r="F428" s="172"/>
      <c r="G428" s="172"/>
      <c r="H428" s="223"/>
      <c r="I428" s="224">
        <v>2354.0402513798349</v>
      </c>
      <c r="J428" s="225">
        <v>3789.1165442186416</v>
      </c>
      <c r="K428" s="225">
        <v>918.96395854102889</v>
      </c>
      <c r="L428" s="225"/>
      <c r="M428" s="173"/>
      <c r="N428" s="226"/>
      <c r="O428" s="239">
        <v>4055.546755321674</v>
      </c>
      <c r="P428" s="240">
        <v>7263.4934659018054</v>
      </c>
      <c r="Q428" s="240">
        <v>1041.7288906269546</v>
      </c>
      <c r="R428" s="175"/>
      <c r="S428" s="175"/>
      <c r="T428" s="227"/>
      <c r="U428" s="220" t="s">
        <v>201</v>
      </c>
      <c r="V428" s="152"/>
      <c r="W428" s="152"/>
    </row>
    <row r="429" spans="2:23" ht="15" x14ac:dyDescent="0.25">
      <c r="B429" s="160">
        <v>2047</v>
      </c>
      <c r="C429" s="171">
        <v>1700.4399553790915</v>
      </c>
      <c r="D429" s="172">
        <v>3472.1990917990706</v>
      </c>
      <c r="E429" s="172">
        <v>122.68797983122158</v>
      </c>
      <c r="F429" s="172"/>
      <c r="G429" s="172"/>
      <c r="H429" s="223"/>
      <c r="I429" s="224">
        <v>2373.0803051263524</v>
      </c>
      <c r="J429" s="225">
        <v>3819.7638462821701</v>
      </c>
      <c r="K429" s="225">
        <v>926.39676397053586</v>
      </c>
      <c r="L429" s="225"/>
      <c r="M429" s="173"/>
      <c r="N429" s="226"/>
      <c r="O429" s="239">
        <v>4073.5202605054437</v>
      </c>
      <c r="P429" s="240">
        <v>7291.9629380812403</v>
      </c>
      <c r="Q429" s="240">
        <v>1049.0847438017574</v>
      </c>
      <c r="R429" s="175"/>
      <c r="S429" s="175"/>
      <c r="T429" s="227"/>
      <c r="U429" s="220" t="s">
        <v>201</v>
      </c>
      <c r="V429" s="152"/>
      <c r="W429" s="152"/>
    </row>
    <row r="430" spans="2:23" ht="15" x14ac:dyDescent="0.25">
      <c r="B430" s="160">
        <v>2048</v>
      </c>
      <c r="C430" s="171">
        <v>1699.0072839549575</v>
      </c>
      <c r="D430" s="172">
        <v>3469.2736604117467</v>
      </c>
      <c r="E430" s="172">
        <v>122.58461154571823</v>
      </c>
      <c r="F430" s="172"/>
      <c r="G430" s="172"/>
      <c r="H430" s="223"/>
      <c r="I430" s="224">
        <v>2391.3247736301332</v>
      </c>
      <c r="J430" s="225">
        <v>3849.1305563066176</v>
      </c>
      <c r="K430" s="225">
        <v>933.51899095364854</v>
      </c>
      <c r="L430" s="225"/>
      <c r="M430" s="173"/>
      <c r="N430" s="226"/>
      <c r="O430" s="239">
        <v>4090.3320575850908</v>
      </c>
      <c r="P430" s="240">
        <v>7318.4042167183643</v>
      </c>
      <c r="Q430" s="240">
        <v>1056.1036024993668</v>
      </c>
      <c r="R430" s="175"/>
      <c r="S430" s="175"/>
      <c r="T430" s="227"/>
      <c r="U430" s="220" t="s">
        <v>201</v>
      </c>
      <c r="V430" s="152"/>
      <c r="W430" s="152"/>
    </row>
    <row r="431" spans="2:23" ht="15" x14ac:dyDescent="0.25">
      <c r="B431" s="160">
        <v>2049</v>
      </c>
      <c r="C431" s="171">
        <v>1697.1948451038545</v>
      </c>
      <c r="D431" s="172">
        <v>3465.5727661150477</v>
      </c>
      <c r="E431" s="172">
        <v>122.45384276408261</v>
      </c>
      <c r="F431" s="172"/>
      <c r="G431" s="172"/>
      <c r="H431" s="223"/>
      <c r="I431" s="224">
        <v>2408.7651815457461</v>
      </c>
      <c r="J431" s="225">
        <v>3877.2030321838824</v>
      </c>
      <c r="K431" s="225">
        <v>940.32733090760962</v>
      </c>
      <c r="L431" s="225"/>
      <c r="M431" s="173"/>
      <c r="N431" s="226"/>
      <c r="O431" s="239">
        <v>4105.9600266496009</v>
      </c>
      <c r="P431" s="240">
        <v>7342.7757982989297</v>
      </c>
      <c r="Q431" s="240">
        <v>1062.7811736716922</v>
      </c>
      <c r="R431" s="175"/>
      <c r="S431" s="175"/>
      <c r="T431" s="227"/>
      <c r="U431" s="220" t="s">
        <v>201</v>
      </c>
      <c r="V431" s="152"/>
      <c r="W431" s="152"/>
    </row>
    <row r="432" spans="2:23" ht="15" x14ac:dyDescent="0.25">
      <c r="B432" s="160">
        <v>2050</v>
      </c>
      <c r="C432" s="171">
        <v>1694.99263137309</v>
      </c>
      <c r="D432" s="172">
        <v>3461.0759742749606</v>
      </c>
      <c r="E432" s="172">
        <v>122.29495144132265</v>
      </c>
      <c r="F432" s="172"/>
      <c r="G432" s="172"/>
      <c r="H432" s="223"/>
      <c r="I432" s="224">
        <v>2425.3984057602165</v>
      </c>
      <c r="J432" s="225">
        <v>3903.9762468805329</v>
      </c>
      <c r="K432" s="225">
        <v>946.82056463990068</v>
      </c>
      <c r="L432" s="225"/>
      <c r="M432" s="173"/>
      <c r="N432" s="226"/>
      <c r="O432" s="239">
        <v>4120.3910371333068</v>
      </c>
      <c r="P432" s="240">
        <v>7365.0522211554935</v>
      </c>
      <c r="Q432" s="240">
        <v>1069.1155160812234</v>
      </c>
      <c r="R432" s="175"/>
      <c r="S432" s="175"/>
      <c r="T432" s="227"/>
      <c r="U432" s="220" t="s">
        <v>201</v>
      </c>
      <c r="V432" s="152"/>
      <c r="W432" s="152"/>
    </row>
    <row r="433" spans="1:41" ht="15" x14ac:dyDescent="0.25">
      <c r="B433" s="160">
        <v>2051</v>
      </c>
      <c r="C433" s="171">
        <v>1692.3933317433566</v>
      </c>
      <c r="D433" s="172">
        <v>3455.768356216985</v>
      </c>
      <c r="E433" s="172">
        <v>122.10741008207664</v>
      </c>
      <c r="F433" s="172"/>
      <c r="G433" s="172"/>
      <c r="H433" s="223"/>
      <c r="I433" s="224">
        <v>2441.2215349096969</v>
      </c>
      <c r="J433" s="225">
        <v>3929.4455141993312</v>
      </c>
      <c r="K433" s="225">
        <v>952.99755562006305</v>
      </c>
      <c r="L433" s="225"/>
      <c r="M433" s="173"/>
      <c r="N433" s="226"/>
      <c r="O433" s="239">
        <v>4133.6148666530535</v>
      </c>
      <c r="P433" s="240">
        <v>7385.2138704163162</v>
      </c>
      <c r="Q433" s="240">
        <v>1075.1049657021397</v>
      </c>
      <c r="R433" s="175"/>
      <c r="S433" s="175"/>
      <c r="T433" s="227"/>
      <c r="U433" s="220" t="s">
        <v>201</v>
      </c>
      <c r="V433" s="152"/>
      <c r="W433" s="152"/>
    </row>
    <row r="434" spans="1:41" ht="15" x14ac:dyDescent="0.25">
      <c r="B434" s="160">
        <v>2052</v>
      </c>
      <c r="C434" s="171">
        <v>1689.3978587483866</v>
      </c>
      <c r="D434" s="172">
        <v>3449.6517752817144</v>
      </c>
      <c r="E434" s="172">
        <v>121.89128452631719</v>
      </c>
      <c r="F434" s="172"/>
      <c r="G434" s="172"/>
      <c r="H434" s="223"/>
      <c r="I434" s="224">
        <v>2456.2450563855227</v>
      </c>
      <c r="J434" s="225">
        <v>3953.6277148830741</v>
      </c>
      <c r="K434" s="225">
        <v>958.86239788797195</v>
      </c>
      <c r="L434" s="225"/>
      <c r="M434" s="173"/>
      <c r="N434" s="226"/>
      <c r="O434" s="239">
        <v>4145.6429151339089</v>
      </c>
      <c r="P434" s="240">
        <v>7403.2794901647885</v>
      </c>
      <c r="Q434" s="240">
        <v>1080.7536824142892</v>
      </c>
      <c r="R434" s="175"/>
      <c r="S434" s="175"/>
      <c r="T434" s="227"/>
      <c r="U434" s="220" t="s">
        <v>201</v>
      </c>
      <c r="V434" s="152"/>
      <c r="W434" s="152"/>
    </row>
    <row r="435" spans="1:41" ht="15" x14ac:dyDescent="0.25">
      <c r="B435" s="160">
        <v>2053</v>
      </c>
      <c r="C435" s="171">
        <v>1686.0153466773643</v>
      </c>
      <c r="D435" s="172">
        <v>3442.7448831542679</v>
      </c>
      <c r="E435" s="172">
        <v>121.6472338196541</v>
      </c>
      <c r="F435" s="172"/>
      <c r="G435" s="172"/>
      <c r="H435" s="223"/>
      <c r="I435" s="224">
        <v>2470.4985668192439</v>
      </c>
      <c r="J435" s="225">
        <v>3976.5704883407279</v>
      </c>
      <c r="K435" s="225">
        <v>964.4266452977605</v>
      </c>
      <c r="L435" s="225"/>
      <c r="M435" s="173"/>
      <c r="N435" s="226"/>
      <c r="O435" s="239">
        <v>4156.5139134966084</v>
      </c>
      <c r="P435" s="240">
        <v>7419.3153714949958</v>
      </c>
      <c r="Q435" s="240">
        <v>1086.0738791174147</v>
      </c>
      <c r="R435" s="175"/>
      <c r="S435" s="175"/>
      <c r="T435" s="227"/>
      <c r="U435" s="220" t="s">
        <v>201</v>
      </c>
      <c r="V435" s="152"/>
      <c r="W435" s="152"/>
    </row>
    <row r="436" spans="1:41" ht="15" x14ac:dyDescent="0.25">
      <c r="B436" s="160">
        <v>2054</v>
      </c>
      <c r="C436" s="171">
        <v>1682.2605981859488</v>
      </c>
      <c r="D436" s="172">
        <v>3435.077905993101</v>
      </c>
      <c r="E436" s="172">
        <v>121.37632598446189</v>
      </c>
      <c r="F436" s="172"/>
      <c r="G436" s="172"/>
      <c r="H436" s="223"/>
      <c r="I436" s="224">
        <v>2484.0242231677184</v>
      </c>
      <c r="J436" s="225">
        <v>3998.341691365561</v>
      </c>
      <c r="K436" s="225">
        <v>969.70675496987587</v>
      </c>
      <c r="L436" s="225"/>
      <c r="M436" s="173"/>
      <c r="N436" s="226"/>
      <c r="O436" s="239">
        <v>4166.2848213536672</v>
      </c>
      <c r="P436" s="240">
        <v>7433.419597358662</v>
      </c>
      <c r="Q436" s="240">
        <v>1091.0830809543377</v>
      </c>
      <c r="R436" s="175"/>
      <c r="S436" s="175"/>
      <c r="T436" s="227"/>
      <c r="U436" s="220" t="s">
        <v>201</v>
      </c>
      <c r="V436" s="152"/>
      <c r="W436" s="152"/>
    </row>
    <row r="437" spans="1:41" ht="15" x14ac:dyDescent="0.25">
      <c r="B437" s="160">
        <v>2055</v>
      </c>
      <c r="C437" s="171">
        <v>1678.1453749294697</v>
      </c>
      <c r="D437" s="172">
        <v>3426.674860411576</v>
      </c>
      <c r="E437" s="172">
        <v>121.07940963272907</v>
      </c>
      <c r="F437" s="172"/>
      <c r="G437" s="172"/>
      <c r="H437" s="223"/>
      <c r="I437" s="224">
        <v>2496.8580116325611</v>
      </c>
      <c r="J437" s="225">
        <v>4018.9992481633412</v>
      </c>
      <c r="K437" s="225">
        <v>974.71677510178199</v>
      </c>
      <c r="L437" s="225"/>
      <c r="M437" s="173"/>
      <c r="N437" s="226"/>
      <c r="O437" s="239">
        <v>4175.0033865620308</v>
      </c>
      <c r="P437" s="240">
        <v>7445.6741085749172</v>
      </c>
      <c r="Q437" s="240">
        <v>1095.7961847345111</v>
      </c>
      <c r="R437" s="175"/>
      <c r="S437" s="175"/>
      <c r="T437" s="227"/>
      <c r="U437" s="220" t="s">
        <v>201</v>
      </c>
      <c r="V437" s="152"/>
      <c r="W437" s="152"/>
    </row>
    <row r="438" spans="1:41" ht="15" x14ac:dyDescent="0.25">
      <c r="B438" s="160">
        <v>2056</v>
      </c>
      <c r="C438" s="171">
        <v>1673.6744780057024</v>
      </c>
      <c r="D438" s="172">
        <v>3417.5455499709901</v>
      </c>
      <c r="E438" s="172">
        <v>120.75683116715288</v>
      </c>
      <c r="F438" s="172"/>
      <c r="G438" s="172"/>
      <c r="H438" s="223"/>
      <c r="I438" s="224">
        <v>2509.0231835000845</v>
      </c>
      <c r="J438" s="225">
        <v>4038.5805845315172</v>
      </c>
      <c r="K438" s="225">
        <v>979.4657824686517</v>
      </c>
      <c r="L438" s="225"/>
      <c r="M438" s="173"/>
      <c r="N438" s="226"/>
      <c r="O438" s="239">
        <v>4182.6976615057865</v>
      </c>
      <c r="P438" s="240">
        <v>7456.1261345025068</v>
      </c>
      <c r="Q438" s="240">
        <v>1100.2226136358045</v>
      </c>
      <c r="R438" s="175"/>
      <c r="S438" s="175"/>
      <c r="T438" s="227"/>
      <c r="U438" s="220" t="s">
        <v>201</v>
      </c>
      <c r="V438" s="152"/>
      <c r="W438" s="152"/>
    </row>
    <row r="439" spans="1:41" ht="15" x14ac:dyDescent="0.25">
      <c r="B439" s="160">
        <v>2057</v>
      </c>
      <c r="C439" s="171">
        <v>1668.8474435032329</v>
      </c>
      <c r="D439" s="172">
        <v>3407.689027391325</v>
      </c>
      <c r="E439" s="172">
        <v>120.4085571161873</v>
      </c>
      <c r="F439" s="172"/>
      <c r="G439" s="172"/>
      <c r="H439" s="223"/>
      <c r="I439" s="224">
        <v>2520.5263898681951</v>
      </c>
      <c r="J439" s="225">
        <v>4057.0964062280332</v>
      </c>
      <c r="K439" s="225">
        <v>983.95637350835784</v>
      </c>
      <c r="L439" s="225"/>
      <c r="M439" s="173"/>
      <c r="N439" s="226"/>
      <c r="O439" s="239">
        <v>4189.3738333714282</v>
      </c>
      <c r="P439" s="240">
        <v>7464.7854336193577</v>
      </c>
      <c r="Q439" s="240">
        <v>1104.3649306245452</v>
      </c>
      <c r="R439" s="175"/>
      <c r="S439" s="175"/>
      <c r="T439" s="227"/>
      <c r="U439" s="220" t="s">
        <v>201</v>
      </c>
      <c r="V439" s="152"/>
      <c r="W439" s="152"/>
    </row>
    <row r="440" spans="1:41" ht="15" x14ac:dyDescent="0.25">
      <c r="A440" s="160"/>
      <c r="B440" s="160">
        <v>2058</v>
      </c>
      <c r="C440" s="171">
        <v>1663.6655447051173</v>
      </c>
      <c r="D440" s="172">
        <v>3397.1078926422306</v>
      </c>
      <c r="E440" s="172">
        <v>120.03467934813115</v>
      </c>
      <c r="F440" s="172"/>
      <c r="G440" s="172"/>
      <c r="H440" s="223"/>
      <c r="I440" s="224">
        <v>2531.3682589207674</v>
      </c>
      <c r="J440" s="225">
        <v>4074.5477243918886</v>
      </c>
      <c r="K440" s="225">
        <v>988.18879344964591</v>
      </c>
      <c r="L440" s="225"/>
      <c r="M440" s="173"/>
      <c r="N440" s="226"/>
      <c r="O440" s="239">
        <v>4195.0338036258845</v>
      </c>
      <c r="P440" s="240">
        <v>7471.6556170341191</v>
      </c>
      <c r="Q440" s="240">
        <v>1108.223472797777</v>
      </c>
      <c r="R440" s="175"/>
      <c r="S440" s="175"/>
      <c r="T440" s="227"/>
      <c r="U440" s="220" t="s">
        <v>201</v>
      </c>
    </row>
    <row r="441" spans="1:41" ht="15" x14ac:dyDescent="0.25">
      <c r="A441" s="160"/>
      <c r="B441" s="160">
        <v>2059</v>
      </c>
      <c r="C441" s="171">
        <v>1658.1293379522672</v>
      </c>
      <c r="D441" s="172">
        <v>3385.8032817393578</v>
      </c>
      <c r="E441" s="172">
        <v>119.63523800338591</v>
      </c>
      <c r="F441" s="172"/>
      <c r="G441" s="172"/>
      <c r="H441" s="223"/>
      <c r="I441" s="224">
        <v>2541.5407312091252</v>
      </c>
      <c r="J441" s="225">
        <v>4090.9215663518253</v>
      </c>
      <c r="K441" s="225">
        <v>992.15989606642529</v>
      </c>
      <c r="L441" s="225"/>
      <c r="M441" s="173"/>
      <c r="N441" s="226"/>
      <c r="O441" s="239">
        <v>4199.6700691613923</v>
      </c>
      <c r="P441" s="240">
        <v>7476.724848091183</v>
      </c>
      <c r="Q441" s="240">
        <v>1111.7951340698112</v>
      </c>
      <c r="R441" s="175"/>
      <c r="S441" s="175"/>
      <c r="T441" s="227"/>
      <c r="U441" s="220" t="s">
        <v>201</v>
      </c>
    </row>
    <row r="442" spans="1:41" ht="15.6" thickBot="1" x14ac:dyDescent="0.3">
      <c r="A442" s="160"/>
      <c r="B442" s="160">
        <v>2060</v>
      </c>
      <c r="C442" s="182">
        <v>1652.2418957466948</v>
      </c>
      <c r="D442" s="183">
        <v>3373.7814685523995</v>
      </c>
      <c r="E442" s="183">
        <v>119.210454765207</v>
      </c>
      <c r="F442" s="183"/>
      <c r="G442" s="183"/>
      <c r="H442" s="229"/>
      <c r="I442" s="184">
        <v>2551.0409784777189</v>
      </c>
      <c r="J442" s="185">
        <v>4106.2133796836051</v>
      </c>
      <c r="K442" s="230">
        <v>995.86857727183292</v>
      </c>
      <c r="L442" s="230"/>
      <c r="M442" s="186"/>
      <c r="N442" s="231"/>
      <c r="O442" s="241">
        <v>4203.2828742244137</v>
      </c>
      <c r="P442" s="242">
        <v>7479.9948482360051</v>
      </c>
      <c r="Q442" s="242">
        <v>1115.07903203704</v>
      </c>
      <c r="R442" s="188"/>
      <c r="S442" s="188"/>
      <c r="T442" s="232"/>
      <c r="U442" s="220" t="s">
        <v>201</v>
      </c>
    </row>
    <row r="443" spans="1:41" x14ac:dyDescent="0.25">
      <c r="A443" s="160"/>
      <c r="C443" s="105"/>
      <c r="D443" s="105"/>
      <c r="E443" s="105"/>
      <c r="F443" s="105"/>
      <c r="G443" s="105"/>
      <c r="H443" s="105"/>
      <c r="I443" s="105"/>
      <c r="J443" s="105"/>
      <c r="K443" s="105"/>
      <c r="L443" s="105"/>
      <c r="M443" s="105"/>
      <c r="N443" s="105"/>
      <c r="O443" s="105"/>
      <c r="P443" s="105"/>
      <c r="V443" s="152"/>
      <c r="W443" s="152"/>
    </row>
    <row r="444" spans="1:41" x14ac:dyDescent="0.25">
      <c r="A444" s="160"/>
      <c r="C444" s="105"/>
      <c r="D444" s="105"/>
      <c r="E444" s="105"/>
      <c r="F444" s="105"/>
      <c r="G444" s="105"/>
      <c r="H444" s="105"/>
      <c r="I444" s="105"/>
      <c r="J444" s="105"/>
      <c r="K444" s="105"/>
      <c r="L444" s="105"/>
      <c r="M444" s="105"/>
      <c r="N444" s="105"/>
      <c r="O444" s="105"/>
      <c r="P444" s="105"/>
      <c r="V444" s="152"/>
      <c r="W444" s="152"/>
    </row>
    <row r="445" spans="1:41" x14ac:dyDescent="0.25">
      <c r="A445" s="191" t="s">
        <v>311</v>
      </c>
      <c r="C445" s="105"/>
      <c r="D445" s="105"/>
      <c r="E445" s="105"/>
      <c r="F445" s="105"/>
      <c r="G445" s="105"/>
      <c r="H445" s="105"/>
      <c r="I445" s="105"/>
      <c r="J445" s="105"/>
      <c r="K445" s="105"/>
      <c r="L445" s="105"/>
      <c r="M445" s="105"/>
      <c r="N445" s="105"/>
      <c r="O445" s="105"/>
      <c r="P445" s="105"/>
    </row>
    <row r="446" spans="1:41" x14ac:dyDescent="0.25">
      <c r="A446" s="191"/>
      <c r="C446" s="105"/>
      <c r="D446" s="105"/>
      <c r="E446" s="105"/>
      <c r="F446" s="105"/>
      <c r="G446" s="105"/>
      <c r="H446" s="105"/>
      <c r="I446" s="105"/>
      <c r="J446" s="105"/>
      <c r="K446" s="105"/>
      <c r="L446" s="105"/>
      <c r="M446" s="105"/>
      <c r="N446" s="105"/>
      <c r="O446" s="105"/>
      <c r="P446" s="105"/>
    </row>
    <row r="447" spans="1:41" x14ac:dyDescent="0.25">
      <c r="A447" s="160"/>
      <c r="C447" s="105"/>
      <c r="D447" s="105"/>
      <c r="E447" s="105"/>
      <c r="F447" s="105"/>
      <c r="G447" s="105"/>
      <c r="H447" s="105"/>
      <c r="I447" s="105"/>
      <c r="J447" s="105"/>
      <c r="K447" s="105"/>
      <c r="L447" s="105"/>
      <c r="M447" s="105"/>
      <c r="N447" s="105"/>
      <c r="O447" s="105"/>
      <c r="P447" s="105"/>
      <c r="V447" s="152"/>
      <c r="W447" s="152"/>
      <c r="X447" s="152"/>
      <c r="AD447" s="152"/>
      <c r="AE447" s="152"/>
      <c r="AF447" s="152"/>
    </row>
    <row r="448" spans="1:41" x14ac:dyDescent="0.25">
      <c r="A448" s="201"/>
      <c r="B448" s="128"/>
      <c r="C448" s="146"/>
      <c r="D448" s="146"/>
      <c r="E448" s="146"/>
      <c r="F448" s="146"/>
      <c r="G448" s="146"/>
      <c r="H448" s="146"/>
      <c r="I448" s="146"/>
      <c r="J448" s="146"/>
      <c r="K448" s="146"/>
      <c r="L448" s="146"/>
      <c r="M448" s="146"/>
      <c r="N448" s="146"/>
      <c r="O448" s="146"/>
      <c r="P448" s="146"/>
      <c r="Q448" s="128"/>
      <c r="R448" s="128"/>
      <c r="S448" s="128"/>
      <c r="T448" s="128"/>
      <c r="U448" s="128"/>
      <c r="V448" s="202"/>
      <c r="W448" s="202"/>
      <c r="X448" s="202"/>
      <c r="Y448" s="128"/>
      <c r="Z448" s="128"/>
      <c r="AA448" s="128"/>
      <c r="AB448" s="128"/>
      <c r="AC448" s="128"/>
      <c r="AD448" s="202"/>
      <c r="AE448" s="202"/>
      <c r="AF448" s="202"/>
      <c r="AG448" s="128"/>
      <c r="AH448" s="128"/>
      <c r="AI448" s="128"/>
      <c r="AJ448" s="128"/>
      <c r="AK448" s="128"/>
      <c r="AL448" s="128"/>
      <c r="AM448" s="128"/>
      <c r="AN448" s="128"/>
      <c r="AO448" s="128"/>
    </row>
    <row r="449" spans="1:41" x14ac:dyDescent="0.25">
      <c r="A449" s="201"/>
      <c r="B449" s="128"/>
      <c r="C449" s="146"/>
      <c r="D449" s="146"/>
      <c r="E449" s="146"/>
      <c r="F449" s="146"/>
      <c r="G449" s="146"/>
      <c r="H449" s="146"/>
      <c r="I449" s="146"/>
      <c r="J449" s="146"/>
      <c r="K449" s="146"/>
      <c r="L449" s="146"/>
      <c r="M449" s="146"/>
      <c r="N449" s="146"/>
      <c r="O449" s="146"/>
      <c r="P449" s="146"/>
      <c r="Q449" s="128"/>
      <c r="R449" s="128"/>
      <c r="S449" s="128"/>
      <c r="T449" s="128"/>
      <c r="U449" s="128"/>
      <c r="V449" s="202"/>
      <c r="W449" s="202"/>
      <c r="X449" s="202"/>
      <c r="Y449" s="128"/>
      <c r="Z449" s="128"/>
      <c r="AA449" s="128"/>
      <c r="AB449" s="128"/>
      <c r="AC449" s="128"/>
      <c r="AD449" s="202"/>
      <c r="AE449" s="202"/>
      <c r="AF449" s="202"/>
      <c r="AG449" s="128"/>
      <c r="AH449" s="128"/>
      <c r="AI449" s="128"/>
      <c r="AJ449" s="128"/>
      <c r="AK449" s="128"/>
      <c r="AL449" s="128"/>
      <c r="AM449" s="128"/>
      <c r="AN449" s="128"/>
      <c r="AO449" s="128"/>
    </row>
    <row r="450" spans="1:41" x14ac:dyDescent="0.25">
      <c r="A450" s="191"/>
      <c r="C450" s="105"/>
      <c r="D450" s="105"/>
      <c r="E450" s="105"/>
      <c r="F450" s="105"/>
      <c r="G450" s="105"/>
      <c r="H450" s="105"/>
      <c r="I450" s="105"/>
      <c r="J450" s="105"/>
      <c r="K450" s="105"/>
      <c r="L450" s="105"/>
      <c r="M450" s="105"/>
      <c r="N450" s="105"/>
      <c r="O450" s="105"/>
      <c r="P450" s="105"/>
    </row>
    <row r="451" spans="1:41" ht="17.399999999999999" x14ac:dyDescent="0.25">
      <c r="A451" s="243" t="s">
        <v>159</v>
      </c>
      <c r="C451" s="105"/>
      <c r="D451" s="105"/>
      <c r="E451" s="105"/>
      <c r="F451" s="105"/>
      <c r="G451" s="105"/>
      <c r="H451" s="105"/>
      <c r="I451" s="105"/>
      <c r="J451" s="105"/>
      <c r="K451" s="105"/>
      <c r="L451" s="105"/>
      <c r="M451" s="105"/>
      <c r="N451" s="105"/>
      <c r="O451" s="105"/>
      <c r="P451" s="105"/>
    </row>
    <row r="452" spans="1:41" x14ac:dyDescent="0.25">
      <c r="A452" s="191"/>
      <c r="C452" s="105"/>
      <c r="D452" s="105"/>
      <c r="E452" s="105"/>
      <c r="F452" s="105"/>
      <c r="G452" s="105"/>
      <c r="H452" s="105"/>
      <c r="I452" s="105"/>
      <c r="J452" s="105"/>
      <c r="K452" s="105"/>
      <c r="L452" s="105"/>
      <c r="M452" s="105"/>
      <c r="N452" s="105"/>
      <c r="O452" s="105"/>
      <c r="P452" s="105"/>
    </row>
    <row r="453" spans="1:41" x14ac:dyDescent="0.25">
      <c r="A453" s="191"/>
      <c r="C453" s="105"/>
      <c r="D453" s="105"/>
      <c r="E453" s="105"/>
      <c r="F453" s="105"/>
      <c r="G453" s="105"/>
      <c r="H453" s="105"/>
      <c r="I453" s="105"/>
      <c r="J453" s="105"/>
      <c r="K453" s="105"/>
      <c r="L453" s="105"/>
      <c r="M453" s="105"/>
      <c r="N453" s="105"/>
      <c r="O453" s="105"/>
      <c r="P453" s="105"/>
    </row>
    <row r="454" spans="1:41" x14ac:dyDescent="0.25">
      <c r="B454" s="203"/>
      <c r="C454" s="203"/>
      <c r="D454" s="149"/>
      <c r="E454" s="149"/>
      <c r="F454" s="149"/>
      <c r="G454" s="149"/>
      <c r="H454" s="149"/>
      <c r="I454" s="149"/>
      <c r="J454" s="149"/>
      <c r="K454" s="149"/>
      <c r="L454" s="149"/>
      <c r="M454" s="149"/>
      <c r="N454" s="149"/>
      <c r="O454" s="149"/>
      <c r="P454" s="149"/>
      <c r="Q454" s="150"/>
      <c r="R454" s="150"/>
      <c r="S454" s="150"/>
      <c r="T454" s="150"/>
      <c r="U454" s="150"/>
      <c r="V454" s="150"/>
      <c r="W454" s="150"/>
      <c r="X454" s="150"/>
    </row>
    <row r="455" spans="1:41" ht="13.8" thickBot="1" x14ac:dyDescent="0.3">
      <c r="A455" s="196"/>
      <c r="B455" s="1726"/>
      <c r="C455" s="1726"/>
      <c r="D455" s="149"/>
      <c r="E455" s="149"/>
      <c r="F455" s="149"/>
      <c r="G455" s="149"/>
      <c r="H455" s="149"/>
      <c r="I455" s="149"/>
      <c r="J455" s="149"/>
      <c r="K455" s="149"/>
      <c r="L455" s="149"/>
      <c r="M455" s="149"/>
      <c r="N455" s="149"/>
      <c r="O455" s="149"/>
      <c r="P455" s="149"/>
      <c r="Q455" s="150"/>
      <c r="R455" s="150"/>
      <c r="S455" s="150"/>
      <c r="T455" s="150"/>
      <c r="U455" s="150"/>
      <c r="V455" s="150"/>
      <c r="W455" s="150"/>
      <c r="X455" s="150"/>
    </row>
    <row r="456" spans="1:41" ht="16.2" thickBot="1" x14ac:dyDescent="0.3">
      <c r="A456" s="153"/>
      <c r="C456" s="1711" t="s">
        <v>219</v>
      </c>
      <c r="D456" s="1712"/>
      <c r="E456" s="1712"/>
      <c r="F456" s="1712"/>
      <c r="G456" s="1712"/>
      <c r="H456" s="1727"/>
      <c r="I456" s="1728" t="s">
        <v>220</v>
      </c>
      <c r="J456" s="1729"/>
      <c r="K456" s="1729"/>
      <c r="L456" s="1729"/>
      <c r="M456" s="1729"/>
      <c r="N456" s="1730"/>
      <c r="O456" s="1716" t="s">
        <v>221</v>
      </c>
      <c r="P456" s="1717"/>
      <c r="Q456" s="1717"/>
      <c r="R456" s="1717"/>
      <c r="S456" s="1717"/>
      <c r="T456" s="1718"/>
    </row>
    <row r="457" spans="1:41" ht="40.200000000000003" thickBot="1" x14ac:dyDescent="0.3">
      <c r="A457" s="153" t="s">
        <v>120</v>
      </c>
      <c r="B457" s="160"/>
      <c r="C457" s="155" t="s">
        <v>200</v>
      </c>
      <c r="D457" s="156" t="s">
        <v>202</v>
      </c>
      <c r="E457" s="156" t="s">
        <v>203</v>
      </c>
      <c r="F457" s="156" t="s">
        <v>204</v>
      </c>
      <c r="G457" s="156" t="s">
        <v>205</v>
      </c>
      <c r="H457" s="214" t="s">
        <v>206</v>
      </c>
      <c r="I457" s="155" t="s">
        <v>207</v>
      </c>
      <c r="J457" s="156" t="s">
        <v>208</v>
      </c>
      <c r="K457" s="156" t="s">
        <v>209</v>
      </c>
      <c r="L457" s="156" t="s">
        <v>210</v>
      </c>
      <c r="M457" s="156" t="s">
        <v>211</v>
      </c>
      <c r="N457" s="214" t="s">
        <v>212</v>
      </c>
      <c r="O457" s="155" t="s">
        <v>213</v>
      </c>
      <c r="P457" s="156" t="s">
        <v>214</v>
      </c>
      <c r="Q457" s="156" t="s">
        <v>215</v>
      </c>
      <c r="R457" s="156" t="s">
        <v>216</v>
      </c>
      <c r="S457" s="156" t="s">
        <v>217</v>
      </c>
      <c r="T457" s="214" t="s">
        <v>218</v>
      </c>
      <c r="U457" s="158" t="s">
        <v>121</v>
      </c>
      <c r="V457" s="130"/>
      <c r="W457" s="130"/>
      <c r="X457" s="130"/>
    </row>
    <row r="458" spans="1:41" ht="15.6" x14ac:dyDescent="0.25">
      <c r="A458" s="216" t="s">
        <v>200</v>
      </c>
      <c r="B458" s="160">
        <v>2012</v>
      </c>
      <c r="C458" s="161">
        <v>466.90144136250439</v>
      </c>
      <c r="D458" s="162">
        <v>953.38547858171455</v>
      </c>
      <c r="E458" s="162">
        <v>33.687278659763479</v>
      </c>
      <c r="F458" s="162"/>
      <c r="G458" s="162"/>
      <c r="H458" s="219"/>
      <c r="I458" s="161">
        <v>220.12555410367193</v>
      </c>
      <c r="J458" s="162">
        <v>354.3190811502127</v>
      </c>
      <c r="K458" s="162">
        <v>85.932027057131137</v>
      </c>
      <c r="L458" s="162"/>
      <c r="M458" s="165"/>
      <c r="N458" s="219"/>
      <c r="O458" s="235">
        <v>687.02699546617634</v>
      </c>
      <c r="P458" s="236">
        <v>1307.7045597319272</v>
      </c>
      <c r="Q458" s="236">
        <v>119.61930571689462</v>
      </c>
      <c r="R458" s="165"/>
      <c r="S458" s="165"/>
      <c r="T458" s="219"/>
      <c r="U458" s="244" t="s">
        <v>201</v>
      </c>
      <c r="V458" s="152"/>
      <c r="W458" s="152"/>
      <c r="X458" s="152"/>
    </row>
    <row r="459" spans="1:41" ht="15.6" x14ac:dyDescent="0.25">
      <c r="A459" s="221" t="s">
        <v>202</v>
      </c>
      <c r="B459" s="160">
        <v>2013</v>
      </c>
      <c r="C459" s="167">
        <v>478.26997243122565</v>
      </c>
      <c r="D459" s="168">
        <v>976.59935515938139</v>
      </c>
      <c r="E459" s="168">
        <v>34.507526446848047</v>
      </c>
      <c r="F459" s="168"/>
      <c r="G459" s="168"/>
      <c r="H459" s="222"/>
      <c r="I459" s="167">
        <v>232.71312964683887</v>
      </c>
      <c r="J459" s="168">
        <v>374.58032804871357</v>
      </c>
      <c r="K459" s="168">
        <v>90.845931244964191</v>
      </c>
      <c r="L459" s="168"/>
      <c r="M459" s="170"/>
      <c r="N459" s="222"/>
      <c r="O459" s="237">
        <v>710.98310207806458</v>
      </c>
      <c r="P459" s="238">
        <v>1351.179683208095</v>
      </c>
      <c r="Q459" s="238">
        <v>125.35345769181224</v>
      </c>
      <c r="R459" s="170"/>
      <c r="S459" s="170"/>
      <c r="T459" s="222"/>
      <c r="U459" s="220" t="s">
        <v>201</v>
      </c>
      <c r="V459" s="152"/>
      <c r="W459" s="152"/>
      <c r="X459" s="152"/>
    </row>
    <row r="460" spans="1:41" ht="15.6" x14ac:dyDescent="0.25">
      <c r="A460" s="221" t="s">
        <v>203</v>
      </c>
      <c r="B460" s="160">
        <v>2014</v>
      </c>
      <c r="C460" s="167">
        <v>437.52027685193713</v>
      </c>
      <c r="D460" s="168">
        <v>893.3908563624035</v>
      </c>
      <c r="E460" s="168">
        <v>31.567406265864886</v>
      </c>
      <c r="F460" s="168"/>
      <c r="G460" s="168"/>
      <c r="H460" s="222"/>
      <c r="I460" s="167">
        <v>249.5337566466736</v>
      </c>
      <c r="J460" s="168">
        <v>401.65519051627149</v>
      </c>
      <c r="K460" s="168">
        <v>97.412322777075715</v>
      </c>
      <c r="L460" s="168"/>
      <c r="M460" s="170"/>
      <c r="N460" s="222"/>
      <c r="O460" s="237">
        <v>687.05403349861069</v>
      </c>
      <c r="P460" s="238">
        <v>1295.046046878675</v>
      </c>
      <c r="Q460" s="238">
        <v>128.97972904294059</v>
      </c>
      <c r="R460" s="170"/>
      <c r="S460" s="170"/>
      <c r="T460" s="222"/>
      <c r="U460" s="220" t="s">
        <v>201</v>
      </c>
      <c r="V460" s="152"/>
      <c r="W460" s="152"/>
      <c r="X460" s="152"/>
    </row>
    <row r="461" spans="1:41" ht="15" x14ac:dyDescent="0.25">
      <c r="A461" s="221" t="s">
        <v>204</v>
      </c>
      <c r="B461" s="160">
        <v>2015</v>
      </c>
      <c r="C461" s="171">
        <v>446.07641348673798</v>
      </c>
      <c r="D461" s="172">
        <v>910.86198773560216</v>
      </c>
      <c r="E461" s="172">
        <v>32.184737748557318</v>
      </c>
      <c r="F461" s="172"/>
      <c r="G461" s="172"/>
      <c r="H461" s="223"/>
      <c r="I461" s="224">
        <v>267.95073282883129</v>
      </c>
      <c r="J461" s="225">
        <v>431.29957280981563</v>
      </c>
      <c r="K461" s="225">
        <v>104.60189284784705</v>
      </c>
      <c r="L461" s="225"/>
      <c r="M461" s="173"/>
      <c r="N461" s="226"/>
      <c r="O461" s="239">
        <v>714.02714631556933</v>
      </c>
      <c r="P461" s="240">
        <v>1342.1615605454178</v>
      </c>
      <c r="Q461" s="240">
        <v>136.78663059640436</v>
      </c>
      <c r="R461" s="175"/>
      <c r="S461" s="175"/>
      <c r="T461" s="227"/>
      <c r="U461" s="220" t="s">
        <v>201</v>
      </c>
      <c r="V461" s="152"/>
      <c r="W461" s="152"/>
      <c r="X461" s="152"/>
    </row>
    <row r="462" spans="1:41" ht="15" x14ac:dyDescent="0.25">
      <c r="A462" s="221" t="s">
        <v>205</v>
      </c>
      <c r="B462" s="160">
        <v>2016</v>
      </c>
      <c r="C462" s="171">
        <v>454.5597528782954</v>
      </c>
      <c r="D462" s="172">
        <v>928.18447138908834</v>
      </c>
      <c r="E462" s="172">
        <v>32.796816857190571</v>
      </c>
      <c r="F462" s="172"/>
      <c r="G462" s="172"/>
      <c r="H462" s="223"/>
      <c r="I462" s="224">
        <v>289.31135146334339</v>
      </c>
      <c r="J462" s="225">
        <v>465.68210871392023</v>
      </c>
      <c r="K462" s="225">
        <v>112.94059421276656</v>
      </c>
      <c r="L462" s="225"/>
      <c r="M462" s="173"/>
      <c r="N462" s="226"/>
      <c r="O462" s="239">
        <v>743.87110434163878</v>
      </c>
      <c r="P462" s="240">
        <v>1393.8665801030086</v>
      </c>
      <c r="Q462" s="240">
        <v>145.73741106995712</v>
      </c>
      <c r="R462" s="175"/>
      <c r="S462" s="175"/>
      <c r="T462" s="227"/>
      <c r="U462" s="220" t="s">
        <v>201</v>
      </c>
      <c r="V462" s="152"/>
      <c r="W462" s="152"/>
      <c r="X462" s="152"/>
    </row>
    <row r="463" spans="1:41" ht="15.6" thickBot="1" x14ac:dyDescent="0.3">
      <c r="A463" s="228" t="s">
        <v>206</v>
      </c>
      <c r="B463" s="160">
        <v>2017</v>
      </c>
      <c r="C463" s="171">
        <v>462.96685152546848</v>
      </c>
      <c r="D463" s="172">
        <v>945.35127589461524</v>
      </c>
      <c r="E463" s="172">
        <v>33.403395140652222</v>
      </c>
      <c r="F463" s="172"/>
      <c r="G463" s="172"/>
      <c r="H463" s="223"/>
      <c r="I463" s="224">
        <v>313.60216162558959</v>
      </c>
      <c r="J463" s="225">
        <v>504.78114731544429</v>
      </c>
      <c r="K463" s="225">
        <v>122.42317593573499</v>
      </c>
      <c r="L463" s="225"/>
      <c r="M463" s="173"/>
      <c r="N463" s="226"/>
      <c r="O463" s="239">
        <v>776.56901315105802</v>
      </c>
      <c r="P463" s="240">
        <v>1450.1324232100596</v>
      </c>
      <c r="Q463" s="240">
        <v>155.82657107638721</v>
      </c>
      <c r="R463" s="175"/>
      <c r="S463" s="175"/>
      <c r="T463" s="227"/>
      <c r="U463" s="220" t="s">
        <v>201</v>
      </c>
      <c r="V463" s="152"/>
      <c r="W463" s="152"/>
      <c r="X463" s="152"/>
    </row>
    <row r="464" spans="1:41" ht="15" x14ac:dyDescent="0.25">
      <c r="A464" s="216" t="s">
        <v>207</v>
      </c>
      <c r="B464" s="160">
        <v>2018</v>
      </c>
      <c r="C464" s="171">
        <v>471.30508665657482</v>
      </c>
      <c r="D464" s="172">
        <v>962.37746512161436</v>
      </c>
      <c r="E464" s="172">
        <v>34.005004871332247</v>
      </c>
      <c r="F464" s="172"/>
      <c r="G464" s="172"/>
      <c r="H464" s="223"/>
      <c r="I464" s="224">
        <v>340.81876602743773</v>
      </c>
      <c r="J464" s="225">
        <v>548.589610639743</v>
      </c>
      <c r="K464" s="225">
        <v>133.04792141513244</v>
      </c>
      <c r="L464" s="225"/>
      <c r="M464" s="173"/>
      <c r="N464" s="226"/>
      <c r="O464" s="239">
        <v>812.12385268401249</v>
      </c>
      <c r="P464" s="240">
        <v>1510.9670757613574</v>
      </c>
      <c r="Q464" s="240">
        <v>167.0529262864647</v>
      </c>
      <c r="R464" s="175"/>
      <c r="S464" s="175"/>
      <c r="T464" s="227"/>
      <c r="U464" s="220" t="s">
        <v>201</v>
      </c>
      <c r="V464" s="152"/>
      <c r="W464" s="152"/>
      <c r="X464" s="152"/>
    </row>
    <row r="465" spans="1:24" ht="15" x14ac:dyDescent="0.25">
      <c r="A465" s="221" t="s">
        <v>208</v>
      </c>
      <c r="B465" s="160">
        <v>2019</v>
      </c>
      <c r="C465" s="171">
        <v>479.5794052093047</v>
      </c>
      <c r="D465" s="172">
        <v>979.27314042797354</v>
      </c>
      <c r="E465" s="172">
        <v>34.602002974383822</v>
      </c>
      <c r="F465" s="172"/>
      <c r="G465" s="172"/>
      <c r="H465" s="223"/>
      <c r="I465" s="224">
        <v>370.96196562498903</v>
      </c>
      <c r="J465" s="225">
        <v>597.10878792391134</v>
      </c>
      <c r="K465" s="225">
        <v>144.81514332606673</v>
      </c>
      <c r="L465" s="225"/>
      <c r="M465" s="173"/>
      <c r="N465" s="226"/>
      <c r="O465" s="239">
        <v>850.54137083429373</v>
      </c>
      <c r="P465" s="240">
        <v>1576.3819283518849</v>
      </c>
      <c r="Q465" s="240">
        <v>179.41714630045055</v>
      </c>
      <c r="R465" s="175"/>
      <c r="S465" s="175"/>
      <c r="T465" s="227"/>
      <c r="U465" s="220" t="s">
        <v>201</v>
      </c>
      <c r="V465" s="152"/>
      <c r="W465" s="152"/>
      <c r="X465" s="152"/>
    </row>
    <row r="466" spans="1:24" ht="15" x14ac:dyDescent="0.25">
      <c r="A466" s="221" t="s">
        <v>209</v>
      </c>
      <c r="B466" s="160">
        <v>2020</v>
      </c>
      <c r="C466" s="171">
        <v>487.79376032544548</v>
      </c>
      <c r="D466" s="172">
        <v>996.04637389837876</v>
      </c>
      <c r="E466" s="172">
        <v>35.194674671862778</v>
      </c>
      <c r="F466" s="172"/>
      <c r="G466" s="172"/>
      <c r="H466" s="223"/>
      <c r="I466" s="224">
        <v>404.0336580255663</v>
      </c>
      <c r="J466" s="225">
        <v>650.341733599706</v>
      </c>
      <c r="K466" s="225">
        <v>157.72558245142639</v>
      </c>
      <c r="L466" s="225"/>
      <c r="M466" s="173"/>
      <c r="N466" s="226"/>
      <c r="O466" s="239">
        <v>891.82741835101183</v>
      </c>
      <c r="P466" s="240">
        <v>1646.3881074980848</v>
      </c>
      <c r="Q466" s="240">
        <v>192.92025712328916</v>
      </c>
      <c r="R466" s="175"/>
      <c r="S466" s="175"/>
      <c r="T466" s="227"/>
      <c r="U466" s="220" t="s">
        <v>201</v>
      </c>
      <c r="V466" s="152"/>
      <c r="W466" s="152"/>
      <c r="X466" s="152"/>
    </row>
    <row r="467" spans="1:24" ht="15" x14ac:dyDescent="0.25">
      <c r="A467" s="221" t="s">
        <v>210</v>
      </c>
      <c r="B467" s="160">
        <v>2021</v>
      </c>
      <c r="C467" s="171">
        <v>495.95316067900109</v>
      </c>
      <c r="D467" s="172">
        <v>1012.7073929526651</v>
      </c>
      <c r="E467" s="172">
        <v>35.783381343242262</v>
      </c>
      <c r="F467" s="172"/>
      <c r="G467" s="172"/>
      <c r="H467" s="223"/>
      <c r="I467" s="224">
        <v>440.0334072713606</v>
      </c>
      <c r="J467" s="225">
        <v>708.28774593955723</v>
      </c>
      <c r="K467" s="225">
        <v>171.77906860316409</v>
      </c>
      <c r="L467" s="225"/>
      <c r="M467" s="173"/>
      <c r="N467" s="226"/>
      <c r="O467" s="239">
        <v>935.98656795036163</v>
      </c>
      <c r="P467" s="240">
        <v>1720.9951388922223</v>
      </c>
      <c r="Q467" s="240">
        <v>207.56244994640636</v>
      </c>
      <c r="R467" s="175"/>
      <c r="S467" s="175"/>
      <c r="T467" s="227"/>
      <c r="U467" s="220" t="s">
        <v>201</v>
      </c>
      <c r="V467" s="152"/>
      <c r="W467" s="152"/>
      <c r="X467" s="152"/>
    </row>
    <row r="468" spans="1:24" ht="15" x14ac:dyDescent="0.25">
      <c r="A468" s="221" t="s">
        <v>211</v>
      </c>
      <c r="B468" s="160">
        <v>2022</v>
      </c>
      <c r="C468" s="171">
        <v>504.06191712660285</v>
      </c>
      <c r="D468" s="172">
        <v>1029.2650001083414</v>
      </c>
      <c r="E468" s="172">
        <v>36.368434019964297</v>
      </c>
      <c r="F468" s="172"/>
      <c r="G468" s="172"/>
      <c r="H468" s="223"/>
      <c r="I468" s="224">
        <v>478.95672567941216</v>
      </c>
      <c r="J468" s="225">
        <v>770.93960146725647</v>
      </c>
      <c r="K468" s="225">
        <v>186.97384989156802</v>
      </c>
      <c r="L468" s="225"/>
      <c r="M468" s="173"/>
      <c r="N468" s="226"/>
      <c r="O468" s="239">
        <v>983.01864280601501</v>
      </c>
      <c r="P468" s="240">
        <v>1800.2046015755977</v>
      </c>
      <c r="Q468" s="240">
        <v>223.34228391153232</v>
      </c>
      <c r="R468" s="175"/>
      <c r="S468" s="175"/>
      <c r="T468" s="227"/>
      <c r="U468" s="220" t="s">
        <v>201</v>
      </c>
      <c r="V468" s="152"/>
      <c r="W468" s="152"/>
      <c r="X468" s="152"/>
    </row>
    <row r="469" spans="1:24" ht="15.6" thickBot="1" x14ac:dyDescent="0.3">
      <c r="A469" s="228" t="s">
        <v>212</v>
      </c>
      <c r="B469" s="160">
        <v>2023</v>
      </c>
      <c r="C469" s="171">
        <v>512.1212601618123</v>
      </c>
      <c r="D469" s="172">
        <v>1045.7217079614056</v>
      </c>
      <c r="E469" s="172">
        <v>36.949921483034551</v>
      </c>
      <c r="F469" s="172"/>
      <c r="G469" s="172"/>
      <c r="H469" s="223"/>
      <c r="I469" s="224">
        <v>520.79845212528983</v>
      </c>
      <c r="J469" s="225">
        <v>838.28899271993987</v>
      </c>
      <c r="K469" s="225">
        <v>203.30791153063993</v>
      </c>
      <c r="L469" s="225"/>
      <c r="M469" s="173"/>
      <c r="N469" s="226"/>
      <c r="O469" s="239">
        <v>1032.9197122871021</v>
      </c>
      <c r="P469" s="240">
        <v>1884.0107006813455</v>
      </c>
      <c r="Q469" s="240">
        <v>240.25783301367449</v>
      </c>
      <c r="R469" s="175"/>
      <c r="S469" s="175"/>
      <c r="T469" s="227"/>
      <c r="U469" s="220" t="s">
        <v>201</v>
      </c>
      <c r="V469" s="152"/>
      <c r="W469" s="152"/>
      <c r="X469" s="152"/>
    </row>
    <row r="470" spans="1:24" ht="15" x14ac:dyDescent="0.25">
      <c r="A470" s="216" t="s">
        <v>213</v>
      </c>
      <c r="B470" s="160">
        <v>2024</v>
      </c>
      <c r="C470" s="171">
        <v>520.13110823448119</v>
      </c>
      <c r="D470" s="172">
        <v>1062.0773499912175</v>
      </c>
      <c r="E470" s="172">
        <v>37.527837848550483</v>
      </c>
      <c r="F470" s="172"/>
      <c r="G470" s="172"/>
      <c r="H470" s="223"/>
      <c r="I470" s="224">
        <v>565.54994499119653</v>
      </c>
      <c r="J470" s="225">
        <v>910.32200995373432</v>
      </c>
      <c r="K470" s="225">
        <v>220.77788002865884</v>
      </c>
      <c r="L470" s="225"/>
      <c r="M470" s="173"/>
      <c r="N470" s="226"/>
      <c r="O470" s="239">
        <v>1085.6810532256777</v>
      </c>
      <c r="P470" s="240">
        <v>1972.3993599449518</v>
      </c>
      <c r="Q470" s="240">
        <v>258.3057178772093</v>
      </c>
      <c r="R470" s="175"/>
      <c r="S470" s="175"/>
      <c r="T470" s="227"/>
      <c r="U470" s="220" t="s">
        <v>201</v>
      </c>
      <c r="V470" s="152"/>
      <c r="W470" s="152"/>
      <c r="X470" s="152"/>
    </row>
    <row r="471" spans="1:24" ht="15" x14ac:dyDescent="0.25">
      <c r="A471" s="221" t="s">
        <v>214</v>
      </c>
      <c r="B471" s="160">
        <v>2025</v>
      </c>
      <c r="C471" s="171">
        <v>528.09111816647942</v>
      </c>
      <c r="D471" s="172">
        <v>1078.3312254480747</v>
      </c>
      <c r="E471" s="172">
        <v>38.102158355960341</v>
      </c>
      <c r="F471" s="172"/>
      <c r="G471" s="172"/>
      <c r="H471" s="223"/>
      <c r="I471" s="224">
        <v>613.20232738469565</v>
      </c>
      <c r="J471" s="225">
        <v>987.02436472137435</v>
      </c>
      <c r="K471" s="225">
        <v>239.38029004801706</v>
      </c>
      <c r="L471" s="225"/>
      <c r="M471" s="173"/>
      <c r="N471" s="226"/>
      <c r="O471" s="239">
        <v>1141.293445551175</v>
      </c>
      <c r="P471" s="240">
        <v>2065.355590169449</v>
      </c>
      <c r="Q471" s="240">
        <v>277.4824484039774</v>
      </c>
      <c r="R471" s="175"/>
      <c r="S471" s="175"/>
      <c r="T471" s="227"/>
      <c r="U471" s="220" t="s">
        <v>201</v>
      </c>
      <c r="V471" s="152"/>
      <c r="W471" s="152"/>
      <c r="X471" s="152"/>
    </row>
    <row r="472" spans="1:24" ht="15" x14ac:dyDescent="0.25">
      <c r="A472" s="221" t="s">
        <v>215</v>
      </c>
      <c r="B472" s="160">
        <v>2026</v>
      </c>
      <c r="C472" s="171">
        <v>536.00171492240952</v>
      </c>
      <c r="D472" s="172">
        <v>1094.4842020848803</v>
      </c>
      <c r="E472" s="172">
        <v>38.672913666769361</v>
      </c>
      <c r="F472" s="172"/>
      <c r="G472" s="172"/>
      <c r="H472" s="223"/>
      <c r="I472" s="224">
        <v>663.75007554509637</v>
      </c>
      <c r="J472" s="225">
        <v>1068.3871658524529</v>
      </c>
      <c r="K472" s="225">
        <v>259.11298523773991</v>
      </c>
      <c r="L472" s="225"/>
      <c r="M472" s="173"/>
      <c r="N472" s="226"/>
      <c r="O472" s="239">
        <v>1199.751790467506</v>
      </c>
      <c r="P472" s="240">
        <v>2162.8713679373332</v>
      </c>
      <c r="Q472" s="240">
        <v>297.78589890450928</v>
      </c>
      <c r="R472" s="175"/>
      <c r="S472" s="175"/>
      <c r="T472" s="227"/>
      <c r="U472" s="220" t="s">
        <v>201</v>
      </c>
      <c r="V472" s="152"/>
      <c r="W472" s="152"/>
      <c r="X472" s="152"/>
    </row>
    <row r="473" spans="1:24" ht="15" x14ac:dyDescent="0.25">
      <c r="A473" s="221" t="s">
        <v>216</v>
      </c>
      <c r="B473" s="160">
        <v>2027</v>
      </c>
      <c r="C473" s="171">
        <v>543.86259603350754</v>
      </c>
      <c r="D473" s="172">
        <v>1110.5356622780805</v>
      </c>
      <c r="E473" s="172">
        <v>39.240081957636193</v>
      </c>
      <c r="F473" s="172"/>
      <c r="G473" s="172"/>
      <c r="H473" s="223"/>
      <c r="I473" s="224">
        <v>717.18971006493757</v>
      </c>
      <c r="J473" s="225">
        <v>1154.4048128138581</v>
      </c>
      <c r="K473" s="225">
        <v>279.97460731601728</v>
      </c>
      <c r="L473" s="225"/>
      <c r="M473" s="173"/>
      <c r="N473" s="226"/>
      <c r="O473" s="239">
        <v>1261.0523060984451</v>
      </c>
      <c r="P473" s="240">
        <v>2264.9404750919384</v>
      </c>
      <c r="Q473" s="240">
        <v>319.21468927365345</v>
      </c>
      <c r="R473" s="175"/>
      <c r="S473" s="175"/>
      <c r="T473" s="227"/>
      <c r="U473" s="220" t="s">
        <v>201</v>
      </c>
      <c r="V473" s="152"/>
      <c r="W473" s="152"/>
      <c r="X473" s="152"/>
    </row>
    <row r="474" spans="1:24" ht="15" x14ac:dyDescent="0.25">
      <c r="A474" s="221" t="s">
        <v>217</v>
      </c>
      <c r="B474" s="160">
        <v>2028</v>
      </c>
      <c r="C474" s="171">
        <v>551.67121221310424</v>
      </c>
      <c r="D474" s="172">
        <v>1126.4804005331628</v>
      </c>
      <c r="E474" s="172">
        <v>39.803479295673057</v>
      </c>
      <c r="F474" s="172"/>
      <c r="G474" s="172"/>
      <c r="H474" s="223"/>
      <c r="I474" s="224">
        <v>773.51473813796019</v>
      </c>
      <c r="J474" s="225">
        <v>1245.0668546374723</v>
      </c>
      <c r="K474" s="225">
        <v>301.96262163844847</v>
      </c>
      <c r="L474" s="225"/>
      <c r="M474" s="173"/>
      <c r="N474" s="226"/>
      <c r="O474" s="239">
        <v>1325.1859503510645</v>
      </c>
      <c r="P474" s="240">
        <v>2371.5472551706353</v>
      </c>
      <c r="Q474" s="240">
        <v>341.76610093412154</v>
      </c>
      <c r="R474" s="175"/>
      <c r="S474" s="175"/>
      <c r="T474" s="227"/>
      <c r="U474" s="220" t="s">
        <v>201</v>
      </c>
      <c r="V474" s="152"/>
      <c r="W474" s="152"/>
      <c r="X474" s="152"/>
    </row>
    <row r="475" spans="1:24" ht="15.6" thickBot="1" x14ac:dyDescent="0.3">
      <c r="A475" s="228" t="s">
        <v>218</v>
      </c>
      <c r="B475" s="160">
        <v>2029</v>
      </c>
      <c r="C475" s="171">
        <v>559.4237843002353</v>
      </c>
      <c r="D475" s="172">
        <v>1142.3107000241214</v>
      </c>
      <c r="E475" s="172">
        <v>40.362833011667099</v>
      </c>
      <c r="F475" s="172"/>
      <c r="G475" s="172"/>
      <c r="H475" s="223"/>
      <c r="I475" s="224">
        <v>832.7177805978655</v>
      </c>
      <c r="J475" s="225">
        <v>1340.3614136499675</v>
      </c>
      <c r="K475" s="225">
        <v>325.07414754576337</v>
      </c>
      <c r="L475" s="225"/>
      <c r="M475" s="173"/>
      <c r="N475" s="226"/>
      <c r="O475" s="239">
        <v>1392.1415648981008</v>
      </c>
      <c r="P475" s="240">
        <v>2482.6721136740889</v>
      </c>
      <c r="Q475" s="240">
        <v>365.43698055743045</v>
      </c>
      <c r="R475" s="175"/>
      <c r="S475" s="175"/>
      <c r="T475" s="227"/>
      <c r="U475" s="220" t="s">
        <v>201</v>
      </c>
      <c r="V475" s="152"/>
      <c r="W475" s="152"/>
      <c r="X475" s="152"/>
    </row>
    <row r="476" spans="1:24" ht="15" x14ac:dyDescent="0.25">
      <c r="A476" s="178" t="s">
        <v>219</v>
      </c>
      <c r="B476" s="160">
        <v>2030</v>
      </c>
      <c r="C476" s="171">
        <v>567.11613473369982</v>
      </c>
      <c r="D476" s="172">
        <v>1158.0180304149328</v>
      </c>
      <c r="E476" s="172">
        <v>40.917841691538527</v>
      </c>
      <c r="F476" s="172"/>
      <c r="G476" s="172"/>
      <c r="H476" s="223"/>
      <c r="I476" s="224">
        <v>894.78997910748149</v>
      </c>
      <c r="J476" s="225">
        <v>1440.2742312710538</v>
      </c>
      <c r="K476" s="225">
        <v>349.30572694390906</v>
      </c>
      <c r="L476" s="225"/>
      <c r="M476" s="173"/>
      <c r="N476" s="226"/>
      <c r="O476" s="239">
        <v>1461.9061138411812</v>
      </c>
      <c r="P476" s="240">
        <v>2598.2922616859869</v>
      </c>
      <c r="Q476" s="240">
        <v>390.22356863544758</v>
      </c>
      <c r="R476" s="175"/>
      <c r="S476" s="175"/>
      <c r="T476" s="227"/>
      <c r="U476" s="220" t="s">
        <v>201</v>
      </c>
      <c r="V476" s="152"/>
      <c r="W476" s="152"/>
      <c r="X476" s="152"/>
    </row>
    <row r="477" spans="1:24" ht="15" x14ac:dyDescent="0.25">
      <c r="A477" s="179" t="s">
        <v>220</v>
      </c>
      <c r="B477" s="160">
        <v>2031</v>
      </c>
      <c r="C477" s="171">
        <v>574.74711311923738</v>
      </c>
      <c r="D477" s="172">
        <v>1173.6000426676942</v>
      </c>
      <c r="E477" s="172">
        <v>41.46842233350457</v>
      </c>
      <c r="F477" s="172"/>
      <c r="G477" s="172"/>
      <c r="H477" s="223"/>
      <c r="I477" s="224">
        <v>959.72370990608704</v>
      </c>
      <c r="J477" s="225">
        <v>1544.7930361226777</v>
      </c>
      <c r="K477" s="225">
        <v>374.65438368949657</v>
      </c>
      <c r="L477" s="225"/>
      <c r="M477" s="173"/>
      <c r="N477" s="226"/>
      <c r="O477" s="239">
        <v>1534.4708230253245</v>
      </c>
      <c r="P477" s="240">
        <v>2718.3930787903719</v>
      </c>
      <c r="Q477" s="240">
        <v>416.12280602300115</v>
      </c>
      <c r="R477" s="175"/>
      <c r="S477" s="175"/>
      <c r="T477" s="227"/>
      <c r="U477" s="220" t="s">
        <v>201</v>
      </c>
      <c r="V477" s="152"/>
      <c r="W477" s="152"/>
      <c r="X477" s="152"/>
    </row>
    <row r="478" spans="1:24" ht="15.6" thickBot="1" x14ac:dyDescent="0.3">
      <c r="A478" s="180" t="s">
        <v>221</v>
      </c>
      <c r="B478" s="160">
        <v>2032</v>
      </c>
      <c r="C478" s="171">
        <v>582.313124663037</v>
      </c>
      <c r="D478" s="172">
        <v>1189.0493964233613</v>
      </c>
      <c r="E478" s="172">
        <v>42.014315570576578</v>
      </c>
      <c r="F478" s="172"/>
      <c r="G478" s="172"/>
      <c r="H478" s="223"/>
      <c r="I478" s="224">
        <v>1027.5067297161961</v>
      </c>
      <c r="J478" s="225">
        <v>1653.8981211478965</v>
      </c>
      <c r="K478" s="225">
        <v>401.11533828449603</v>
      </c>
      <c r="L478" s="225"/>
      <c r="M478" s="173"/>
      <c r="N478" s="226"/>
      <c r="O478" s="239">
        <v>1609.8198543792332</v>
      </c>
      <c r="P478" s="240">
        <v>2842.9475175712578</v>
      </c>
      <c r="Q478" s="240">
        <v>443.1296538550726</v>
      </c>
      <c r="R478" s="175"/>
      <c r="S478" s="175"/>
      <c r="T478" s="227"/>
      <c r="U478" s="220" t="s">
        <v>201</v>
      </c>
      <c r="V478" s="152"/>
      <c r="W478" s="152"/>
      <c r="X478" s="152"/>
    </row>
    <row r="479" spans="1:24" ht="15" x14ac:dyDescent="0.25">
      <c r="B479" s="160">
        <v>2033</v>
      </c>
      <c r="C479" s="171">
        <v>589.80411112345985</v>
      </c>
      <c r="D479" s="172">
        <v>1204.3455533398578</v>
      </c>
      <c r="E479" s="172">
        <v>42.554795693303056</v>
      </c>
      <c r="F479" s="172"/>
      <c r="G479" s="172"/>
      <c r="H479" s="223"/>
      <c r="I479" s="224">
        <v>1098.1172111857813</v>
      </c>
      <c r="J479" s="225">
        <v>1767.554352546158</v>
      </c>
      <c r="K479" s="225">
        <v>428.68006982540447</v>
      </c>
      <c r="L479" s="225"/>
      <c r="M479" s="173"/>
      <c r="N479" s="226"/>
      <c r="O479" s="239">
        <v>1687.9213223092411</v>
      </c>
      <c r="P479" s="240">
        <v>2971.8999058860159</v>
      </c>
      <c r="Q479" s="240">
        <v>471.23486551870752</v>
      </c>
      <c r="R479" s="175"/>
      <c r="S479" s="175"/>
      <c r="T479" s="227"/>
      <c r="U479" s="220" t="s">
        <v>201</v>
      </c>
      <c r="V479" s="152"/>
      <c r="W479" s="152"/>
      <c r="X479" s="152"/>
    </row>
    <row r="480" spans="1:24" ht="15" x14ac:dyDescent="0.25">
      <c r="B480" s="160">
        <v>2034</v>
      </c>
      <c r="C480" s="171">
        <v>597.20729627126582</v>
      </c>
      <c r="D480" s="172">
        <v>1219.462425103143</v>
      </c>
      <c r="E480" s="172">
        <v>43.088940887449787</v>
      </c>
      <c r="F480" s="172"/>
      <c r="G480" s="172"/>
      <c r="H480" s="223"/>
      <c r="I480" s="224">
        <v>1171.5259371030088</v>
      </c>
      <c r="J480" s="225">
        <v>1885.7147016310714</v>
      </c>
      <c r="K480" s="225">
        <v>457.33717257494624</v>
      </c>
      <c r="L480" s="225"/>
      <c r="M480" s="173"/>
      <c r="N480" s="226"/>
      <c r="O480" s="239">
        <v>1768.7332333742747</v>
      </c>
      <c r="P480" s="240">
        <v>3105.1771267342147</v>
      </c>
      <c r="Q480" s="240">
        <v>500.42611346239602</v>
      </c>
      <c r="R480" s="175"/>
      <c r="S480" s="175"/>
      <c r="T480" s="227"/>
      <c r="U480" s="220" t="s">
        <v>201</v>
      </c>
      <c r="V480" s="152"/>
      <c r="W480" s="152"/>
      <c r="X480" s="152"/>
    </row>
    <row r="481" spans="2:24" ht="15" x14ac:dyDescent="0.25">
      <c r="B481" s="160">
        <v>2035</v>
      </c>
      <c r="C481" s="171">
        <v>604.51258630920631</v>
      </c>
      <c r="D481" s="172">
        <v>1234.3794007686622</v>
      </c>
      <c r="E481" s="172">
        <v>43.616022878202152</v>
      </c>
      <c r="F481" s="172"/>
      <c r="G481" s="172"/>
      <c r="H481" s="223"/>
      <c r="I481" s="224">
        <v>1247.7030160783866</v>
      </c>
      <c r="J481" s="225">
        <v>2008.331054544605</v>
      </c>
      <c r="K481" s="225">
        <v>487.0749776121678</v>
      </c>
      <c r="L481" s="225"/>
      <c r="M481" s="173"/>
      <c r="N481" s="226"/>
      <c r="O481" s="239">
        <v>1852.2156023875928</v>
      </c>
      <c r="P481" s="240">
        <v>3242.7104553132672</v>
      </c>
      <c r="Q481" s="240">
        <v>530.6910004903699</v>
      </c>
      <c r="R481" s="175"/>
      <c r="S481" s="175"/>
      <c r="T481" s="227"/>
      <c r="U481" s="220" t="s">
        <v>201</v>
      </c>
      <c r="V481" s="152"/>
      <c r="W481" s="152"/>
      <c r="X481" s="152"/>
    </row>
    <row r="482" spans="2:24" ht="15" x14ac:dyDescent="0.25">
      <c r="B482" s="160">
        <v>2036</v>
      </c>
      <c r="C482" s="171">
        <v>611.71579830311714</v>
      </c>
      <c r="D482" s="172">
        <v>1249.0879390291129</v>
      </c>
      <c r="E482" s="172">
        <v>44.135739863817165</v>
      </c>
      <c r="F482" s="172"/>
      <c r="G482" s="172"/>
      <c r="H482" s="223"/>
      <c r="I482" s="224">
        <v>1326.6264503320667</v>
      </c>
      <c r="J482" s="225">
        <v>2135.368003161725</v>
      </c>
      <c r="K482" s="225">
        <v>517.88489750240853</v>
      </c>
      <c r="L482" s="225"/>
      <c r="M482" s="173"/>
      <c r="N482" s="226"/>
      <c r="O482" s="239">
        <v>1938.3422486351838</v>
      </c>
      <c r="P482" s="240">
        <v>3384.455942190838</v>
      </c>
      <c r="Q482" s="240">
        <v>562.02063736622574</v>
      </c>
      <c r="R482" s="175"/>
      <c r="S482" s="175"/>
      <c r="T482" s="227"/>
      <c r="U482" s="220" t="s">
        <v>201</v>
      </c>
      <c r="V482" s="152"/>
      <c r="W482" s="152"/>
      <c r="X482" s="152"/>
    </row>
    <row r="483" spans="2:24" ht="15" x14ac:dyDescent="0.25">
      <c r="B483" s="160">
        <v>2037</v>
      </c>
      <c r="C483" s="171">
        <v>618.81651058052944</v>
      </c>
      <c r="D483" s="172">
        <v>1263.5871788539389</v>
      </c>
      <c r="E483" s="172">
        <v>44.648061420319436</v>
      </c>
      <c r="F483" s="172"/>
      <c r="G483" s="172"/>
      <c r="H483" s="223"/>
      <c r="I483" s="224">
        <v>1408.2756913762053</v>
      </c>
      <c r="J483" s="225">
        <v>2266.7924721706545</v>
      </c>
      <c r="K483" s="225">
        <v>549.75891058175625</v>
      </c>
      <c r="L483" s="225"/>
      <c r="M483" s="173"/>
      <c r="N483" s="226"/>
      <c r="O483" s="239">
        <v>2027.0922019567347</v>
      </c>
      <c r="P483" s="240">
        <v>3530.3796510245934</v>
      </c>
      <c r="Q483" s="240">
        <v>594.40697200207569</v>
      </c>
      <c r="R483" s="175"/>
      <c r="S483" s="175"/>
      <c r="T483" s="227"/>
      <c r="U483" s="220" t="s">
        <v>201</v>
      </c>
      <c r="V483" s="152"/>
      <c r="W483" s="152"/>
      <c r="X483" s="152"/>
    </row>
    <row r="484" spans="2:24" ht="15" x14ac:dyDescent="0.25">
      <c r="B484" s="160">
        <v>2038</v>
      </c>
      <c r="C484" s="171">
        <v>625.81335675831087</v>
      </c>
      <c r="D484" s="172">
        <v>1277.8743301685729</v>
      </c>
      <c r="E484" s="172">
        <v>45.152888962171936</v>
      </c>
      <c r="F484" s="172"/>
      <c r="G484" s="172"/>
      <c r="H484" s="223"/>
      <c r="I484" s="224">
        <v>1492.620610317025</v>
      </c>
      <c r="J484" s="225">
        <v>2402.5559654210815</v>
      </c>
      <c r="K484" s="225">
        <v>582.68525521296851</v>
      </c>
      <c r="L484" s="225"/>
      <c r="M484" s="173"/>
      <c r="N484" s="226"/>
      <c r="O484" s="239">
        <v>2118.4339670753361</v>
      </c>
      <c r="P484" s="240">
        <v>3680.4302955896546</v>
      </c>
      <c r="Q484" s="240">
        <v>627.83814417514043</v>
      </c>
      <c r="R484" s="175"/>
      <c r="S484" s="175"/>
      <c r="T484" s="227"/>
      <c r="U484" s="220" t="s">
        <v>201</v>
      </c>
      <c r="V484" s="152"/>
      <c r="W484" s="152"/>
      <c r="X484" s="152"/>
    </row>
    <row r="485" spans="2:24" ht="15" x14ac:dyDescent="0.25">
      <c r="B485" s="160">
        <v>2039</v>
      </c>
      <c r="C485" s="171">
        <v>632.70651065402012</v>
      </c>
      <c r="D485" s="172">
        <v>1291.9497478983199</v>
      </c>
      <c r="E485" s="172">
        <v>45.650235030437983</v>
      </c>
      <c r="F485" s="172"/>
      <c r="G485" s="172"/>
      <c r="H485" s="223"/>
      <c r="I485" s="224">
        <v>1579.627739673605</v>
      </c>
      <c r="J485" s="225">
        <v>2542.6046128971584</v>
      </c>
      <c r="K485" s="225">
        <v>616.65086645005215</v>
      </c>
      <c r="L485" s="225"/>
      <c r="M485" s="173"/>
      <c r="N485" s="226"/>
      <c r="O485" s="239">
        <v>2212.3342503276253</v>
      </c>
      <c r="P485" s="240">
        <v>3834.5543607954783</v>
      </c>
      <c r="Q485" s="240">
        <v>662.30110148049016</v>
      </c>
      <c r="R485" s="175"/>
      <c r="S485" s="175"/>
      <c r="T485" s="227"/>
      <c r="U485" s="220" t="s">
        <v>201</v>
      </c>
      <c r="V485" s="152"/>
      <c r="W485" s="152"/>
      <c r="X485" s="152"/>
    </row>
    <row r="486" spans="2:24" ht="15" x14ac:dyDescent="0.25">
      <c r="B486" s="160">
        <v>2040</v>
      </c>
      <c r="C486" s="171">
        <v>639.49687969193849</v>
      </c>
      <c r="D486" s="172">
        <v>1305.815284950573</v>
      </c>
      <c r="E486" s="172">
        <v>46.140165096439603</v>
      </c>
      <c r="F486" s="172"/>
      <c r="G486" s="172"/>
      <c r="H486" s="223"/>
      <c r="I486" s="224">
        <v>1669.2653723962176</v>
      </c>
      <c r="J486" s="225">
        <v>2686.8873782129845</v>
      </c>
      <c r="K486" s="225">
        <v>651.64336657945091</v>
      </c>
      <c r="L486" s="225"/>
      <c r="M486" s="173"/>
      <c r="N486" s="226"/>
      <c r="O486" s="239">
        <v>2308.7622520881559</v>
      </c>
      <c r="P486" s="240">
        <v>3992.7026631635572</v>
      </c>
      <c r="Q486" s="240">
        <v>697.78353167589057</v>
      </c>
      <c r="R486" s="175"/>
      <c r="S486" s="175"/>
      <c r="T486" s="227"/>
      <c r="U486" s="220" t="s">
        <v>201</v>
      </c>
      <c r="V486" s="152"/>
      <c r="W486" s="152"/>
      <c r="X486" s="152"/>
    </row>
    <row r="487" spans="2:24" ht="15" x14ac:dyDescent="0.25">
      <c r="B487" s="160">
        <v>2041</v>
      </c>
      <c r="C487" s="171">
        <v>646.18308693009499</v>
      </c>
      <c r="D487" s="172">
        <v>1319.4681296902343</v>
      </c>
      <c r="E487" s="172">
        <v>46.6225798128119</v>
      </c>
      <c r="F487" s="172"/>
      <c r="G487" s="172"/>
      <c r="H487" s="223"/>
      <c r="I487" s="224">
        <v>1761.4996906226297</v>
      </c>
      <c r="J487" s="225">
        <v>2835.3498273710102</v>
      </c>
      <c r="K487" s="225">
        <v>687.64955387424936</v>
      </c>
      <c r="L487" s="225"/>
      <c r="M487" s="173"/>
      <c r="N487" s="226"/>
      <c r="O487" s="239">
        <v>2407.6827775527245</v>
      </c>
      <c r="P487" s="240">
        <v>4154.8179570612447</v>
      </c>
      <c r="Q487" s="240">
        <v>734.27213368706123</v>
      </c>
      <c r="R487" s="175"/>
      <c r="S487" s="175"/>
      <c r="T487" s="227"/>
      <c r="U487" s="220" t="s">
        <v>201</v>
      </c>
      <c r="V487" s="152"/>
      <c r="W487" s="152"/>
      <c r="X487" s="152"/>
    </row>
    <row r="488" spans="2:24" ht="15" x14ac:dyDescent="0.25">
      <c r="B488" s="160">
        <v>2042</v>
      </c>
      <c r="C488" s="171">
        <v>652.76619662184476</v>
      </c>
      <c r="D488" s="172">
        <v>1332.9104552605081</v>
      </c>
      <c r="E488" s="172">
        <v>47.09755596620866</v>
      </c>
      <c r="F488" s="172"/>
      <c r="G488" s="172"/>
      <c r="H488" s="223"/>
      <c r="I488" s="224">
        <v>1856.3076543287225</v>
      </c>
      <c r="J488" s="225">
        <v>2987.9548746261994</v>
      </c>
      <c r="K488" s="225">
        <v>724.66043403124593</v>
      </c>
      <c r="L488" s="225"/>
      <c r="M488" s="173"/>
      <c r="N488" s="226"/>
      <c r="O488" s="239">
        <v>2509.0738509505672</v>
      </c>
      <c r="P488" s="240">
        <v>4320.8653298867075</v>
      </c>
      <c r="Q488" s="240">
        <v>771.75798999745462</v>
      </c>
      <c r="R488" s="175"/>
      <c r="S488" s="175"/>
      <c r="T488" s="227"/>
      <c r="U488" s="220" t="s">
        <v>201</v>
      </c>
      <c r="V488" s="152"/>
      <c r="W488" s="152"/>
      <c r="X488" s="152"/>
    </row>
    <row r="489" spans="2:24" ht="15" x14ac:dyDescent="0.25">
      <c r="B489" s="160">
        <v>2043</v>
      </c>
      <c r="C489" s="171">
        <v>659.25316657174278</v>
      </c>
      <c r="D489" s="172">
        <v>1346.1564690919947</v>
      </c>
      <c r="E489" s="172">
        <v>47.565595567290252</v>
      </c>
      <c r="F489" s="172"/>
      <c r="G489" s="172"/>
      <c r="H489" s="223"/>
      <c r="I489" s="224">
        <v>1953.6840381884697</v>
      </c>
      <c r="J489" s="225">
        <v>3144.6941091753447</v>
      </c>
      <c r="K489" s="225">
        <v>762.67396720159513</v>
      </c>
      <c r="L489" s="225"/>
      <c r="M489" s="173"/>
      <c r="N489" s="226"/>
      <c r="O489" s="239">
        <v>2612.9372047602124</v>
      </c>
      <c r="P489" s="240">
        <v>4490.8505782673392</v>
      </c>
      <c r="Q489" s="240">
        <v>810.23956276888543</v>
      </c>
      <c r="R489" s="175"/>
      <c r="S489" s="175"/>
      <c r="T489" s="227"/>
      <c r="U489" s="220" t="s">
        <v>201</v>
      </c>
      <c r="V489" s="152"/>
      <c r="W489" s="152"/>
      <c r="X489" s="152"/>
    </row>
    <row r="490" spans="2:24" ht="15" x14ac:dyDescent="0.25">
      <c r="B490" s="160">
        <v>2044</v>
      </c>
      <c r="C490" s="171">
        <v>665.65360862641637</v>
      </c>
      <c r="D490" s="172">
        <v>1359.225798014224</v>
      </c>
      <c r="E490" s="172">
        <v>48.02739211778335</v>
      </c>
      <c r="F490" s="172"/>
      <c r="G490" s="172"/>
      <c r="H490" s="223"/>
      <c r="I490" s="224">
        <v>2053.6375014480486</v>
      </c>
      <c r="J490" s="225">
        <v>3305.5814691373598</v>
      </c>
      <c r="K490" s="225">
        <v>801.69353375873743</v>
      </c>
      <c r="L490" s="225"/>
      <c r="M490" s="173"/>
      <c r="N490" s="226"/>
      <c r="O490" s="239">
        <v>2719.291110074465</v>
      </c>
      <c r="P490" s="240">
        <v>4664.8072671515838</v>
      </c>
      <c r="Q490" s="240">
        <v>849.72092587652082</v>
      </c>
      <c r="R490" s="175"/>
      <c r="S490" s="175"/>
      <c r="T490" s="227"/>
      <c r="U490" s="220" t="s">
        <v>201</v>
      </c>
      <c r="V490" s="152"/>
      <c r="W490" s="152"/>
      <c r="X490" s="152"/>
    </row>
    <row r="491" spans="2:24" ht="15" x14ac:dyDescent="0.25">
      <c r="B491" s="160">
        <v>2045</v>
      </c>
      <c r="C491" s="171">
        <v>671.97530740006664</v>
      </c>
      <c r="D491" s="172">
        <v>1372.1343377548123</v>
      </c>
      <c r="E491" s="172">
        <v>48.483507283265773</v>
      </c>
      <c r="F491" s="172"/>
      <c r="G491" s="172"/>
      <c r="H491" s="223"/>
      <c r="I491" s="224">
        <v>2156.1740267253749</v>
      </c>
      <c r="J491" s="225">
        <v>3470.6265842696421</v>
      </c>
      <c r="K491" s="225">
        <v>841.72146918110855</v>
      </c>
      <c r="L491" s="225"/>
      <c r="M491" s="173"/>
      <c r="N491" s="226"/>
      <c r="O491" s="239">
        <v>2828.1493341254418</v>
      </c>
      <c r="P491" s="240">
        <v>4842.760922024454</v>
      </c>
      <c r="Q491" s="240">
        <v>890.20497646437434</v>
      </c>
      <c r="R491" s="175"/>
      <c r="S491" s="175"/>
      <c r="T491" s="227"/>
      <c r="U491" s="220" t="s">
        <v>201</v>
      </c>
      <c r="V491" s="152"/>
      <c r="W491" s="152"/>
      <c r="X491" s="152"/>
    </row>
    <row r="492" spans="2:24" ht="15" x14ac:dyDescent="0.25">
      <c r="B492" s="160">
        <v>2046</v>
      </c>
      <c r="C492" s="171">
        <v>678.22131207846815</v>
      </c>
      <c r="D492" s="172">
        <v>1384.8883145730549</v>
      </c>
      <c r="E492" s="172">
        <v>48.934161064709393</v>
      </c>
      <c r="F492" s="172"/>
      <c r="G492" s="172"/>
      <c r="H492" s="223"/>
      <c r="I492" s="224">
        <v>2261.2856139851151</v>
      </c>
      <c r="J492" s="225">
        <v>3639.8165775339917</v>
      </c>
      <c r="K492" s="225">
        <v>882.75465043623899</v>
      </c>
      <c r="L492" s="225"/>
      <c r="M492" s="173"/>
      <c r="N492" s="226"/>
      <c r="O492" s="239">
        <v>2939.5069260635833</v>
      </c>
      <c r="P492" s="240">
        <v>5024.7048921070464</v>
      </c>
      <c r="Q492" s="240">
        <v>931.68881150094842</v>
      </c>
      <c r="R492" s="175"/>
      <c r="S492" s="175"/>
      <c r="T492" s="227"/>
      <c r="U492" s="220" t="s">
        <v>201</v>
      </c>
      <c r="V492" s="152"/>
      <c r="W492" s="152"/>
      <c r="X492" s="152"/>
    </row>
    <row r="493" spans="2:24" ht="15" x14ac:dyDescent="0.25">
      <c r="B493" s="160">
        <v>2047</v>
      </c>
      <c r="C493" s="171">
        <v>684.39225611537563</v>
      </c>
      <c r="D493" s="172">
        <v>1397.4890219445283</v>
      </c>
      <c r="E493" s="172">
        <v>49.379399166263489</v>
      </c>
      <c r="F493" s="172"/>
      <c r="G493" s="172"/>
      <c r="H493" s="223"/>
      <c r="I493" s="224">
        <v>2368.9522803776476</v>
      </c>
      <c r="J493" s="225">
        <v>3813.1192840827357</v>
      </c>
      <c r="K493" s="225">
        <v>924.78527667255844</v>
      </c>
      <c r="L493" s="225"/>
      <c r="M493" s="173"/>
      <c r="N493" s="226"/>
      <c r="O493" s="239">
        <v>3053.344536493023</v>
      </c>
      <c r="P493" s="240">
        <v>5210.608306027264</v>
      </c>
      <c r="Q493" s="240">
        <v>974.16467583882195</v>
      </c>
      <c r="R493" s="175"/>
      <c r="S493" s="175"/>
      <c r="T493" s="227"/>
      <c r="U493" s="220" t="s">
        <v>201</v>
      </c>
      <c r="V493" s="152"/>
      <c r="W493" s="152"/>
      <c r="X493" s="152"/>
    </row>
    <row r="494" spans="2:24" ht="15" x14ac:dyDescent="0.25">
      <c r="B494" s="160">
        <v>2048</v>
      </c>
      <c r="C494" s="171">
        <v>690.4906504840028</v>
      </c>
      <c r="D494" s="172">
        <v>1409.9415871299066</v>
      </c>
      <c r="E494" s="172">
        <v>49.819402756472101</v>
      </c>
      <c r="F494" s="172"/>
      <c r="G494" s="172"/>
      <c r="H494" s="223"/>
      <c r="I494" s="224">
        <v>2479.1566434092279</v>
      </c>
      <c r="J494" s="225">
        <v>3990.5067246599624</v>
      </c>
      <c r="K494" s="225">
        <v>967.80656215849353</v>
      </c>
      <c r="L494" s="225"/>
      <c r="M494" s="173"/>
      <c r="N494" s="226"/>
      <c r="O494" s="239">
        <v>3169.6472938932307</v>
      </c>
      <c r="P494" s="240">
        <v>5400.448311789869</v>
      </c>
      <c r="Q494" s="240">
        <v>1017.6259649149656</v>
      </c>
      <c r="R494" s="175"/>
      <c r="S494" s="175"/>
      <c r="T494" s="227"/>
      <c r="U494" s="220" t="s">
        <v>201</v>
      </c>
      <c r="V494" s="152"/>
      <c r="W494" s="152"/>
      <c r="X494" s="152"/>
    </row>
    <row r="495" spans="2:24" ht="15" x14ac:dyDescent="0.25">
      <c r="B495" s="160">
        <v>2049</v>
      </c>
      <c r="C495" s="171">
        <v>696.51854523496866</v>
      </c>
      <c r="D495" s="172">
        <v>1422.2501962128413</v>
      </c>
      <c r="E495" s="172">
        <v>50.254319747978776</v>
      </c>
      <c r="F495" s="172"/>
      <c r="G495" s="172"/>
      <c r="H495" s="223"/>
      <c r="I495" s="224">
        <v>2591.8765670290236</v>
      </c>
      <c r="J495" s="225">
        <v>4171.9432685765232</v>
      </c>
      <c r="K495" s="225">
        <v>1011.8098654815241</v>
      </c>
      <c r="L495" s="225"/>
      <c r="M495" s="173"/>
      <c r="N495" s="226"/>
      <c r="O495" s="239">
        <v>3288.3951122639924</v>
      </c>
      <c r="P495" s="240">
        <v>5594.193464789365</v>
      </c>
      <c r="Q495" s="240">
        <v>1062.0641852295028</v>
      </c>
      <c r="R495" s="175"/>
      <c r="S495" s="175"/>
      <c r="T495" s="227"/>
      <c r="U495" s="220" t="s">
        <v>201</v>
      </c>
      <c r="V495" s="152"/>
      <c r="W495" s="152"/>
      <c r="X495" s="152"/>
    </row>
    <row r="496" spans="2:24" ht="15" x14ac:dyDescent="0.25">
      <c r="B496" s="160">
        <v>2050</v>
      </c>
      <c r="C496" s="171">
        <v>702.4776600519134</v>
      </c>
      <c r="D496" s="172">
        <v>1434.4183606869049</v>
      </c>
      <c r="E496" s="172">
        <v>50.684274217209222</v>
      </c>
      <c r="F496" s="172"/>
      <c r="G496" s="172"/>
      <c r="H496" s="223"/>
      <c r="I496" s="224">
        <v>2707.0913222485947</v>
      </c>
      <c r="J496" s="225">
        <v>4357.3955499827925</v>
      </c>
      <c r="K496" s="225">
        <v>1056.7870945143973</v>
      </c>
      <c r="L496" s="225"/>
      <c r="M496" s="173"/>
      <c r="N496" s="226"/>
      <c r="O496" s="239">
        <v>3409.5689823005082</v>
      </c>
      <c r="P496" s="240">
        <v>5791.8139106696972</v>
      </c>
      <c r="Q496" s="240">
        <v>1107.4713687316064</v>
      </c>
      <c r="R496" s="175"/>
      <c r="S496" s="175"/>
      <c r="T496" s="227"/>
      <c r="U496" s="220" t="s">
        <v>201</v>
      </c>
      <c r="V496" s="152"/>
      <c r="W496" s="152"/>
      <c r="X496" s="152"/>
    </row>
    <row r="497" spans="1:41" ht="15" x14ac:dyDescent="0.25">
      <c r="B497" s="160">
        <v>2051</v>
      </c>
      <c r="C497" s="171">
        <v>708.3699021110217</v>
      </c>
      <c r="D497" s="172">
        <v>1446.4499748944966</v>
      </c>
      <c r="E497" s="172">
        <v>51.109403768312582</v>
      </c>
      <c r="F497" s="172"/>
      <c r="G497" s="172"/>
      <c r="H497" s="223"/>
      <c r="I497" s="224">
        <v>2824.7843805595385</v>
      </c>
      <c r="J497" s="225">
        <v>4546.8369642170173</v>
      </c>
      <c r="K497" s="225">
        <v>1102.7317969020596</v>
      </c>
      <c r="L497" s="225"/>
      <c r="M497" s="173"/>
      <c r="N497" s="226"/>
      <c r="O497" s="239">
        <v>3533.15428267056</v>
      </c>
      <c r="P497" s="240">
        <v>5993.2869391115137</v>
      </c>
      <c r="Q497" s="240">
        <v>1153.8412006703722</v>
      </c>
      <c r="R497" s="175"/>
      <c r="S497" s="175"/>
      <c r="T497" s="227"/>
      <c r="U497" s="220" t="s">
        <v>201</v>
      </c>
      <c r="V497" s="152"/>
      <c r="W497" s="152"/>
      <c r="X497" s="152"/>
    </row>
    <row r="498" spans="1:41" ht="15" x14ac:dyDescent="0.25">
      <c r="B498" s="160">
        <v>2052</v>
      </c>
      <c r="C498" s="171">
        <v>714.19643915243068</v>
      </c>
      <c r="D498" s="172">
        <v>1458.347423292787</v>
      </c>
      <c r="E498" s="172">
        <v>51.529792654589308</v>
      </c>
      <c r="F498" s="172"/>
      <c r="G498" s="172"/>
      <c r="H498" s="223"/>
      <c r="I498" s="224">
        <v>2944.9445197057084</v>
      </c>
      <c r="J498" s="225">
        <v>4740.2494476813454</v>
      </c>
      <c r="K498" s="225">
        <v>1149.6395917300708</v>
      </c>
      <c r="L498" s="225"/>
      <c r="M498" s="173"/>
      <c r="N498" s="226"/>
      <c r="O498" s="239">
        <v>3659.1409588581391</v>
      </c>
      <c r="P498" s="240">
        <v>6198.5968709741319</v>
      </c>
      <c r="Q498" s="240">
        <v>1201.1693843846601</v>
      </c>
      <c r="R498" s="175"/>
      <c r="S498" s="175"/>
      <c r="T498" s="227"/>
      <c r="U498" s="220" t="s">
        <v>201</v>
      </c>
      <c r="V498" s="152"/>
      <c r="W498" s="152"/>
      <c r="X498" s="152"/>
    </row>
    <row r="499" spans="1:41" ht="15" x14ac:dyDescent="0.25">
      <c r="B499" s="160">
        <v>2053</v>
      </c>
      <c r="C499" s="171">
        <v>719.9570561230372</v>
      </c>
      <c r="D499" s="172">
        <v>1470.1102667558969</v>
      </c>
      <c r="E499" s="172">
        <v>51.94542535980154</v>
      </c>
      <c r="F499" s="172"/>
      <c r="G499" s="172"/>
      <c r="H499" s="223"/>
      <c r="I499" s="224">
        <v>3067.5619751376425</v>
      </c>
      <c r="J499" s="225">
        <v>4937.6172831356462</v>
      </c>
      <c r="K499" s="225">
        <v>1197.5066671396394</v>
      </c>
      <c r="L499" s="225"/>
      <c r="M499" s="173"/>
      <c r="N499" s="226"/>
      <c r="O499" s="239">
        <v>3787.5190312606796</v>
      </c>
      <c r="P499" s="240">
        <v>6407.7275498915433</v>
      </c>
      <c r="Q499" s="240">
        <v>1249.4520924994408</v>
      </c>
      <c r="R499" s="175"/>
      <c r="S499" s="175"/>
      <c r="T499" s="227"/>
      <c r="U499" s="220" t="s">
        <v>201</v>
      </c>
      <c r="V499" s="152"/>
      <c r="W499" s="152"/>
      <c r="X499" s="152"/>
    </row>
    <row r="500" spans="1:41" ht="15" x14ac:dyDescent="0.25">
      <c r="B500" s="160">
        <v>2054</v>
      </c>
      <c r="C500" s="171">
        <v>725.65068458033443</v>
      </c>
      <c r="D500" s="172">
        <v>1481.7363235866198</v>
      </c>
      <c r="E500" s="172">
        <v>52.356224795045122</v>
      </c>
      <c r="F500" s="172"/>
      <c r="G500" s="172"/>
      <c r="H500" s="223"/>
      <c r="I500" s="224">
        <v>3192.6296924636936</v>
      </c>
      <c r="J500" s="225">
        <v>5138.9291156712288</v>
      </c>
      <c r="K500" s="225">
        <v>1246.3302692561576</v>
      </c>
      <c r="L500" s="225"/>
      <c r="M500" s="173"/>
      <c r="N500" s="226"/>
      <c r="O500" s="239">
        <v>3918.2803770440278</v>
      </c>
      <c r="P500" s="240">
        <v>6620.6654392578484</v>
      </c>
      <c r="Q500" s="240">
        <v>1298.6864940512028</v>
      </c>
      <c r="R500" s="175"/>
      <c r="S500" s="175"/>
      <c r="T500" s="227"/>
      <c r="U500" s="220" t="s">
        <v>201</v>
      </c>
      <c r="V500" s="152"/>
      <c r="W500" s="152"/>
      <c r="X500" s="152"/>
    </row>
    <row r="501" spans="1:41" ht="15" x14ac:dyDescent="0.25">
      <c r="B501" s="160">
        <v>2055</v>
      </c>
      <c r="C501" s="171">
        <v>731.27629852759389</v>
      </c>
      <c r="D501" s="172">
        <v>1493.2234987595482</v>
      </c>
      <c r="E501" s="172">
        <v>52.762116933909688</v>
      </c>
      <c r="F501" s="172"/>
      <c r="G501" s="172"/>
      <c r="H501" s="223"/>
      <c r="I501" s="224">
        <v>3320.1385993335944</v>
      </c>
      <c r="J501" s="225">
        <v>5344.1703422274777</v>
      </c>
      <c r="K501" s="225">
        <v>1296.1068564397117</v>
      </c>
      <c r="L501" s="225"/>
      <c r="M501" s="173"/>
      <c r="N501" s="226"/>
      <c r="O501" s="239">
        <v>4051.4148978611884</v>
      </c>
      <c r="P501" s="240">
        <v>6837.3938409870261</v>
      </c>
      <c r="Q501" s="240">
        <v>1348.8689733736214</v>
      </c>
      <c r="R501" s="175"/>
      <c r="S501" s="175"/>
      <c r="T501" s="227"/>
      <c r="U501" s="220" t="s">
        <v>201</v>
      </c>
      <c r="V501" s="152"/>
      <c r="W501" s="152"/>
      <c r="X501" s="152"/>
    </row>
    <row r="502" spans="1:41" ht="15" x14ac:dyDescent="0.25">
      <c r="B502" s="160">
        <v>2056</v>
      </c>
      <c r="C502" s="171">
        <v>736.83328084541984</v>
      </c>
      <c r="D502" s="172">
        <v>1504.5705321529135</v>
      </c>
      <c r="E502" s="172">
        <v>53.163057250781918</v>
      </c>
      <c r="F502" s="172"/>
      <c r="G502" s="172"/>
      <c r="H502" s="223"/>
      <c r="I502" s="224">
        <v>3450.0710259073635</v>
      </c>
      <c r="J502" s="225">
        <v>5553.3125210294584</v>
      </c>
      <c r="K502" s="225">
        <v>1346.8295307852686</v>
      </c>
      <c r="L502" s="225"/>
      <c r="M502" s="173"/>
      <c r="N502" s="226"/>
      <c r="O502" s="239">
        <v>4186.9043067527837</v>
      </c>
      <c r="P502" s="240">
        <v>7057.8830531823714</v>
      </c>
      <c r="Q502" s="240">
        <v>1399.9925880360506</v>
      </c>
      <c r="R502" s="175"/>
      <c r="S502" s="175"/>
      <c r="T502" s="227"/>
      <c r="U502" s="220" t="s">
        <v>201</v>
      </c>
      <c r="V502" s="152"/>
      <c r="W502" s="152"/>
      <c r="X502" s="152"/>
    </row>
    <row r="503" spans="1:41" ht="15" x14ac:dyDescent="0.25">
      <c r="B503" s="160">
        <v>2057</v>
      </c>
      <c r="C503" s="171">
        <v>742.32135196773675</v>
      </c>
      <c r="D503" s="172">
        <v>1515.776852909114</v>
      </c>
      <c r="E503" s="172">
        <v>53.559025574766054</v>
      </c>
      <c r="F503" s="172"/>
      <c r="G503" s="172"/>
      <c r="H503" s="223"/>
      <c r="I503" s="224">
        <v>3582.4066697133489</v>
      </c>
      <c r="J503" s="225">
        <v>5766.3229727586358</v>
      </c>
      <c r="K503" s="225">
        <v>1398.4903666680625</v>
      </c>
      <c r="L503" s="225"/>
      <c r="M503" s="173"/>
      <c r="N503" s="226"/>
      <c r="O503" s="239">
        <v>4324.7280216810859</v>
      </c>
      <c r="P503" s="240">
        <v>7282.0998256677503</v>
      </c>
      <c r="Q503" s="240">
        <v>1452.0493922428286</v>
      </c>
      <c r="R503" s="175"/>
      <c r="S503" s="175"/>
      <c r="T503" s="227"/>
      <c r="U503" s="220" t="s">
        <v>201</v>
      </c>
      <c r="V503" s="152"/>
      <c r="W503" s="152"/>
      <c r="X503" s="152"/>
    </row>
    <row r="504" spans="1:41" ht="15" x14ac:dyDescent="0.25">
      <c r="A504" s="160"/>
      <c r="B504" s="160">
        <v>2058</v>
      </c>
      <c r="C504" s="171">
        <v>747.73986585380305</v>
      </c>
      <c r="D504" s="172">
        <v>1526.8411418506814</v>
      </c>
      <c r="E504" s="172">
        <v>53.949975293552626</v>
      </c>
      <c r="F504" s="172"/>
      <c r="G504" s="172"/>
      <c r="H504" s="223"/>
      <c r="I504" s="224">
        <v>3717.1302130065224</v>
      </c>
      <c r="J504" s="225">
        <v>5983.1770416254258</v>
      </c>
      <c r="K504" s="225">
        <v>1451.0833843876187</v>
      </c>
      <c r="L504" s="225"/>
      <c r="M504" s="173"/>
      <c r="N504" s="226"/>
      <c r="O504" s="239">
        <v>4464.8700788603255</v>
      </c>
      <c r="P504" s="240">
        <v>7510.018183476107</v>
      </c>
      <c r="Q504" s="240">
        <v>1505.0333596811713</v>
      </c>
      <c r="R504" s="175"/>
      <c r="S504" s="175"/>
      <c r="T504" s="227"/>
      <c r="U504" s="220" t="s">
        <v>201</v>
      </c>
    </row>
    <row r="505" spans="1:41" ht="15" x14ac:dyDescent="0.25">
      <c r="A505" s="160"/>
      <c r="B505" s="160">
        <v>2059</v>
      </c>
      <c r="C505" s="171">
        <v>753.08808887429223</v>
      </c>
      <c r="D505" s="172">
        <v>1537.7619009493706</v>
      </c>
      <c r="E505" s="172">
        <v>54.335853475252001</v>
      </c>
      <c r="F505" s="172"/>
      <c r="G505" s="172"/>
      <c r="H505" s="223"/>
      <c r="I505" s="224">
        <v>3854.2260916383798</v>
      </c>
      <c r="J505" s="225">
        <v>6203.8496752236279</v>
      </c>
      <c r="K505" s="225">
        <v>1504.6025080531313</v>
      </c>
      <c r="L505" s="225"/>
      <c r="M505" s="173"/>
      <c r="N505" s="226"/>
      <c r="O505" s="239">
        <v>4607.3141805126725</v>
      </c>
      <c r="P505" s="240">
        <v>7741.611576172998</v>
      </c>
      <c r="Q505" s="240">
        <v>1558.9383615283832</v>
      </c>
      <c r="R505" s="175"/>
      <c r="S505" s="175"/>
      <c r="T505" s="227"/>
      <c r="U505" s="220" t="s">
        <v>201</v>
      </c>
    </row>
    <row r="506" spans="1:41" ht="15.6" thickBot="1" x14ac:dyDescent="0.3">
      <c r="A506" s="160"/>
      <c r="B506" s="160">
        <v>2060</v>
      </c>
      <c r="C506" s="182">
        <v>758.36479835898774</v>
      </c>
      <c r="D506" s="183">
        <v>1548.5366335839981</v>
      </c>
      <c r="E506" s="183">
        <v>54.716571903318581</v>
      </c>
      <c r="F506" s="183"/>
      <c r="G506" s="183"/>
      <c r="H506" s="229"/>
      <c r="I506" s="184">
        <v>3993.673335158699</v>
      </c>
      <c r="J506" s="185">
        <v>6428.3071190412584</v>
      </c>
      <c r="K506" s="230">
        <v>1559.0395512761406</v>
      </c>
      <c r="L506" s="230"/>
      <c r="M506" s="186"/>
      <c r="N506" s="231"/>
      <c r="O506" s="241">
        <v>4752.0381335176871</v>
      </c>
      <c r="P506" s="242">
        <v>7976.8437526252565</v>
      </c>
      <c r="Q506" s="242">
        <v>1613.7561231794591</v>
      </c>
      <c r="R506" s="188"/>
      <c r="S506" s="188"/>
      <c r="T506" s="232"/>
      <c r="U506" s="220" t="s">
        <v>201</v>
      </c>
    </row>
    <row r="507" spans="1:41" x14ac:dyDescent="0.25">
      <c r="A507" s="160"/>
      <c r="C507" s="105"/>
      <c r="D507" s="105"/>
      <c r="E507" s="105"/>
      <c r="F507" s="105"/>
      <c r="G507" s="105"/>
      <c r="H507" s="105"/>
      <c r="I507" s="105"/>
      <c r="J507" s="105"/>
      <c r="K507" s="105"/>
      <c r="L507" s="105"/>
      <c r="M507" s="105"/>
      <c r="N507" s="105"/>
      <c r="O507" s="105"/>
      <c r="P507" s="105"/>
      <c r="V507" s="152"/>
      <c r="W507" s="152"/>
      <c r="X507" s="152"/>
    </row>
    <row r="508" spans="1:41" x14ac:dyDescent="0.25">
      <c r="A508" s="160"/>
      <c r="C508" s="105"/>
      <c r="D508" s="105"/>
      <c r="E508" s="105"/>
      <c r="F508" s="105"/>
      <c r="G508" s="105"/>
      <c r="H508" s="105"/>
      <c r="I508" s="105"/>
      <c r="J508" s="105"/>
      <c r="K508" s="105"/>
      <c r="L508" s="105"/>
      <c r="M508" s="105"/>
      <c r="N508" s="105"/>
      <c r="O508" s="105"/>
      <c r="P508" s="105"/>
      <c r="V508" s="152"/>
      <c r="W508" s="152"/>
      <c r="X508" s="152"/>
    </row>
    <row r="509" spans="1:41" x14ac:dyDescent="0.25">
      <c r="A509" s="191" t="s">
        <v>311</v>
      </c>
      <c r="C509" s="105"/>
      <c r="D509" s="105"/>
      <c r="E509" s="105"/>
      <c r="F509" s="105"/>
      <c r="G509" s="105"/>
      <c r="H509" s="105"/>
      <c r="I509" s="105"/>
      <c r="J509" s="105"/>
      <c r="K509" s="105"/>
      <c r="L509" s="105"/>
      <c r="M509" s="105"/>
      <c r="N509" s="105"/>
      <c r="O509" s="105"/>
      <c r="P509" s="105"/>
    </row>
    <row r="510" spans="1:41" x14ac:dyDescent="0.25">
      <c r="A510" s="191"/>
      <c r="C510" s="105"/>
      <c r="D510" s="105"/>
      <c r="E510" s="105"/>
      <c r="F510" s="105"/>
      <c r="G510" s="105"/>
      <c r="H510" s="105"/>
      <c r="I510" s="105"/>
      <c r="J510" s="105"/>
      <c r="K510" s="105"/>
      <c r="L510" s="105"/>
      <c r="M510" s="105"/>
      <c r="N510" s="105"/>
      <c r="O510" s="105"/>
      <c r="P510" s="105"/>
    </row>
    <row r="511" spans="1:41" x14ac:dyDescent="0.25">
      <c r="A511" s="160"/>
      <c r="C511" s="105"/>
      <c r="D511" s="105"/>
      <c r="E511" s="105"/>
      <c r="F511" s="105"/>
      <c r="G511" s="105"/>
      <c r="H511" s="105"/>
      <c r="I511" s="105"/>
      <c r="J511" s="105"/>
      <c r="K511" s="105"/>
      <c r="L511" s="105"/>
      <c r="M511" s="105"/>
      <c r="N511" s="105"/>
      <c r="O511" s="105"/>
      <c r="P511" s="105"/>
      <c r="V511" s="152"/>
      <c r="W511" s="152"/>
      <c r="X511" s="152"/>
      <c r="AD511" s="152"/>
      <c r="AE511" s="152"/>
      <c r="AF511" s="152"/>
    </row>
    <row r="512" spans="1:41" x14ac:dyDescent="0.25">
      <c r="A512" s="201"/>
      <c r="B512" s="128"/>
      <c r="C512" s="146"/>
      <c r="D512" s="146"/>
      <c r="E512" s="146"/>
      <c r="F512" s="146"/>
      <c r="G512" s="146"/>
      <c r="H512" s="146"/>
      <c r="I512" s="146"/>
      <c r="J512" s="146"/>
      <c r="K512" s="146"/>
      <c r="L512" s="146"/>
      <c r="M512" s="146"/>
      <c r="N512" s="146"/>
      <c r="O512" s="146"/>
      <c r="P512" s="146"/>
      <c r="Q512" s="128"/>
      <c r="R512" s="128"/>
      <c r="S512" s="128"/>
      <c r="T512" s="128"/>
      <c r="U512" s="128"/>
      <c r="V512" s="202"/>
      <c r="W512" s="202"/>
      <c r="X512" s="202"/>
      <c r="Y512" s="128"/>
      <c r="Z512" s="128"/>
      <c r="AA512" s="128"/>
      <c r="AB512" s="128"/>
      <c r="AC512" s="128"/>
      <c r="AD512" s="202"/>
      <c r="AE512" s="202"/>
      <c r="AF512" s="202"/>
      <c r="AG512" s="128"/>
      <c r="AH512" s="128"/>
      <c r="AI512" s="128"/>
      <c r="AJ512" s="128"/>
      <c r="AK512" s="128"/>
      <c r="AL512" s="128"/>
      <c r="AM512" s="128"/>
      <c r="AN512" s="128"/>
      <c r="AO512" s="128"/>
    </row>
    <row r="513" spans="1:41" x14ac:dyDescent="0.25">
      <c r="A513" s="201"/>
      <c r="B513" s="128"/>
      <c r="C513" s="146"/>
      <c r="D513" s="146"/>
      <c r="E513" s="146"/>
      <c r="F513" s="146"/>
      <c r="G513" s="146"/>
      <c r="H513" s="146"/>
      <c r="I513" s="146"/>
      <c r="J513" s="146"/>
      <c r="K513" s="146"/>
      <c r="L513" s="146"/>
      <c r="M513" s="146"/>
      <c r="N513" s="146"/>
      <c r="O513" s="146"/>
      <c r="P513" s="146"/>
      <c r="Q513" s="128"/>
      <c r="R513" s="128"/>
      <c r="S513" s="128"/>
      <c r="T513" s="128"/>
      <c r="U513" s="128"/>
      <c r="V513" s="202"/>
      <c r="W513" s="202"/>
      <c r="X513" s="202"/>
      <c r="Y513" s="128"/>
      <c r="Z513" s="128"/>
      <c r="AA513" s="128"/>
      <c r="AB513" s="128"/>
      <c r="AC513" s="128"/>
      <c r="AD513" s="202"/>
      <c r="AE513" s="202"/>
      <c r="AF513" s="202"/>
      <c r="AG513" s="128"/>
      <c r="AH513" s="128"/>
      <c r="AI513" s="128"/>
      <c r="AJ513" s="128"/>
      <c r="AK513" s="128"/>
      <c r="AL513" s="128"/>
      <c r="AM513" s="128"/>
      <c r="AN513" s="128"/>
      <c r="AO513" s="128"/>
    </row>
    <row r="514" spans="1:41" x14ac:dyDescent="0.25">
      <c r="B514" s="150"/>
      <c r="C514" s="105"/>
      <c r="D514" s="105"/>
      <c r="E514" s="105"/>
      <c r="F514" s="105"/>
      <c r="G514" s="105"/>
      <c r="H514" s="105"/>
      <c r="I514" s="105"/>
      <c r="J514" s="105"/>
      <c r="K514" s="105"/>
      <c r="L514" s="105"/>
      <c r="M514" s="105"/>
      <c r="N514" s="105"/>
      <c r="O514" s="105"/>
      <c r="P514" s="105"/>
    </row>
    <row r="515" spans="1:41" ht="17.399999999999999" x14ac:dyDescent="0.25">
      <c r="A515" s="243" t="s">
        <v>160</v>
      </c>
      <c r="B515" s="150"/>
      <c r="C515" s="105"/>
      <c r="D515" s="105"/>
      <c r="E515" s="105"/>
      <c r="F515" s="105"/>
      <c r="G515" s="105"/>
      <c r="H515" s="105"/>
      <c r="I515" s="105"/>
      <c r="J515" s="105"/>
      <c r="K515" s="105"/>
      <c r="L515" s="105"/>
      <c r="M515" s="105"/>
      <c r="N515" s="105"/>
      <c r="O515" s="105"/>
      <c r="P515" s="105"/>
    </row>
    <row r="516" spans="1:41" x14ac:dyDescent="0.25">
      <c r="A516" s="191"/>
      <c r="C516" s="105"/>
      <c r="D516" s="105"/>
      <c r="E516" s="105"/>
      <c r="F516" s="105"/>
      <c r="G516" s="105"/>
      <c r="H516" s="105"/>
      <c r="I516" s="105"/>
      <c r="J516" s="105"/>
      <c r="K516" s="105"/>
      <c r="L516" s="105"/>
      <c r="M516" s="105"/>
      <c r="N516" s="105"/>
      <c r="O516" s="105"/>
      <c r="P516" s="105"/>
    </row>
    <row r="517" spans="1:41" x14ac:dyDescent="0.25">
      <c r="A517" s="191"/>
      <c r="C517" s="105"/>
      <c r="D517" s="105"/>
      <c r="E517" s="105"/>
      <c r="F517" s="105"/>
      <c r="G517" s="105"/>
      <c r="H517" s="105"/>
      <c r="I517" s="105"/>
      <c r="J517" s="105"/>
      <c r="K517" s="105"/>
      <c r="L517" s="105"/>
      <c r="M517" s="105"/>
      <c r="N517" s="105"/>
      <c r="O517" s="105"/>
      <c r="P517" s="105"/>
    </row>
    <row r="518" spans="1:41" x14ac:dyDescent="0.25">
      <c r="B518" s="203"/>
      <c r="C518" s="203"/>
      <c r="D518" s="149"/>
      <c r="E518" s="149"/>
      <c r="F518" s="149"/>
      <c r="G518" s="149"/>
      <c r="H518" s="149"/>
      <c r="I518" s="149"/>
      <c r="J518" s="149"/>
      <c r="K518" s="149"/>
      <c r="L518" s="149"/>
      <c r="M518" s="149"/>
      <c r="N518" s="149"/>
      <c r="O518" s="149"/>
      <c r="P518" s="149"/>
      <c r="Q518" s="150"/>
      <c r="R518" s="150"/>
      <c r="S518" s="150"/>
      <c r="T518" s="150"/>
      <c r="U518" s="150"/>
      <c r="V518" s="150"/>
      <c r="W518" s="150"/>
      <c r="X518" s="150"/>
    </row>
    <row r="519" spans="1:41" ht="13.8" thickBot="1" x14ac:dyDescent="0.3">
      <c r="A519" s="196"/>
      <c r="B519" s="1726"/>
      <c r="C519" s="1726"/>
      <c r="D519" s="149"/>
      <c r="E519" s="149"/>
      <c r="F519" s="149"/>
      <c r="G519" s="149"/>
      <c r="H519" s="149"/>
      <c r="I519" s="149"/>
      <c r="J519" s="149"/>
      <c r="K519" s="149"/>
      <c r="L519" s="149"/>
      <c r="M519" s="149"/>
      <c r="N519" s="149"/>
      <c r="O519" s="149"/>
      <c r="P519" s="149"/>
      <c r="Q519" s="150"/>
      <c r="R519" s="150"/>
      <c r="S519" s="150"/>
      <c r="T519" s="150"/>
      <c r="U519" s="150"/>
      <c r="V519" s="150"/>
      <c r="W519" s="150"/>
      <c r="X519" s="150"/>
    </row>
    <row r="520" spans="1:41" ht="16.2" thickBot="1" x14ac:dyDescent="0.3">
      <c r="A520" s="153"/>
      <c r="C520" s="1711" t="s">
        <v>219</v>
      </c>
      <c r="D520" s="1712"/>
      <c r="E520" s="1712"/>
      <c r="F520" s="1712"/>
      <c r="G520" s="1712"/>
      <c r="H520" s="1727"/>
      <c r="I520" s="1728" t="s">
        <v>220</v>
      </c>
      <c r="J520" s="1729"/>
      <c r="K520" s="1729"/>
      <c r="L520" s="1729"/>
      <c r="M520" s="1729"/>
      <c r="N520" s="1730"/>
      <c r="O520" s="1716" t="s">
        <v>221</v>
      </c>
      <c r="P520" s="1717"/>
      <c r="Q520" s="1717"/>
      <c r="R520" s="1717"/>
      <c r="S520" s="1717"/>
      <c r="T520" s="1718"/>
    </row>
    <row r="521" spans="1:41" ht="40.200000000000003" thickBot="1" x14ac:dyDescent="0.3">
      <c r="A521" s="153" t="s">
        <v>120</v>
      </c>
      <c r="B521" s="160"/>
      <c r="C521" s="155" t="s">
        <v>200</v>
      </c>
      <c r="D521" s="156" t="s">
        <v>202</v>
      </c>
      <c r="E521" s="156" t="s">
        <v>203</v>
      </c>
      <c r="F521" s="156" t="s">
        <v>204</v>
      </c>
      <c r="G521" s="156" t="s">
        <v>205</v>
      </c>
      <c r="H521" s="214" t="s">
        <v>206</v>
      </c>
      <c r="I521" s="155" t="s">
        <v>207</v>
      </c>
      <c r="J521" s="156" t="s">
        <v>208</v>
      </c>
      <c r="K521" s="156" t="s">
        <v>209</v>
      </c>
      <c r="L521" s="156" t="s">
        <v>210</v>
      </c>
      <c r="M521" s="156" t="s">
        <v>211</v>
      </c>
      <c r="N521" s="214" t="s">
        <v>212</v>
      </c>
      <c r="O521" s="155" t="s">
        <v>213</v>
      </c>
      <c r="P521" s="156" t="s">
        <v>214</v>
      </c>
      <c r="Q521" s="156" t="s">
        <v>215</v>
      </c>
      <c r="R521" s="156" t="s">
        <v>216</v>
      </c>
      <c r="S521" s="156" t="s">
        <v>217</v>
      </c>
      <c r="T521" s="214" t="s">
        <v>218</v>
      </c>
      <c r="U521" s="158" t="s">
        <v>121</v>
      </c>
      <c r="V521" s="130"/>
      <c r="W521" s="130"/>
      <c r="X521" s="130"/>
    </row>
    <row r="522" spans="1:41" ht="15.6" x14ac:dyDescent="0.25">
      <c r="A522" s="216" t="s">
        <v>200</v>
      </c>
      <c r="B522" s="160">
        <v>2012</v>
      </c>
      <c r="C522" s="161">
        <v>664.08753038415261</v>
      </c>
      <c r="D522" s="162">
        <v>1356.0279576945622</v>
      </c>
      <c r="E522" s="162">
        <v>47.914398433299986</v>
      </c>
      <c r="F522" s="162"/>
      <c r="G522" s="162"/>
      <c r="H522" s="219"/>
      <c r="I522" s="161">
        <v>498.56380463045542</v>
      </c>
      <c r="J522" s="162">
        <v>802.49960015192278</v>
      </c>
      <c r="K522" s="162">
        <v>194.62800910898821</v>
      </c>
      <c r="L522" s="162"/>
      <c r="M522" s="165"/>
      <c r="N522" s="219"/>
      <c r="O522" s="235">
        <v>1162.6513350146081</v>
      </c>
      <c r="P522" s="236">
        <v>2158.5275578464853</v>
      </c>
      <c r="Q522" s="236">
        <v>242.5424075422882</v>
      </c>
      <c r="R522" s="165"/>
      <c r="S522" s="165"/>
      <c r="T522" s="219"/>
      <c r="U522" s="244" t="s">
        <v>201</v>
      </c>
      <c r="V522" s="152"/>
      <c r="W522" s="152"/>
      <c r="X522" s="152"/>
    </row>
    <row r="523" spans="1:41" ht="15.6" x14ac:dyDescent="0.25">
      <c r="A523" s="221" t="s">
        <v>202</v>
      </c>
      <c r="B523" s="160">
        <v>2013</v>
      </c>
      <c r="C523" s="167">
        <v>667.3886456782169</v>
      </c>
      <c r="D523" s="168">
        <v>1362.7686423566201</v>
      </c>
      <c r="E523" s="168">
        <v>48.15257630329036</v>
      </c>
      <c r="F523" s="168"/>
      <c r="G523" s="168"/>
      <c r="H523" s="222"/>
      <c r="I523" s="167">
        <v>505.1079983707649</v>
      </c>
      <c r="J523" s="168">
        <v>813.03328272402132</v>
      </c>
      <c r="K523" s="168">
        <v>197.18271401750843</v>
      </c>
      <c r="L523" s="168"/>
      <c r="M523" s="170"/>
      <c r="N523" s="222"/>
      <c r="O523" s="237">
        <v>1172.4966440489818</v>
      </c>
      <c r="P523" s="238">
        <v>2175.8019250806415</v>
      </c>
      <c r="Q523" s="238">
        <v>245.33529032079878</v>
      </c>
      <c r="R523" s="170"/>
      <c r="S523" s="170"/>
      <c r="T523" s="222"/>
      <c r="U523" s="220" t="s">
        <v>201</v>
      </c>
      <c r="V523" s="152"/>
      <c r="W523" s="152"/>
      <c r="X523" s="152"/>
    </row>
    <row r="524" spans="1:41" ht="15.6" x14ac:dyDescent="0.25">
      <c r="A524" s="221" t="s">
        <v>203</v>
      </c>
      <c r="B524" s="160">
        <v>2014</v>
      </c>
      <c r="C524" s="167">
        <v>993.75258603861221</v>
      </c>
      <c r="D524" s="168">
        <v>2029.1847505706251</v>
      </c>
      <c r="E524" s="168">
        <v>71.699972026326961</v>
      </c>
      <c r="F524" s="168"/>
      <c r="G524" s="168"/>
      <c r="H524" s="222"/>
      <c r="I524" s="167">
        <v>798.23751801392359</v>
      </c>
      <c r="J524" s="168">
        <v>1284.8612014810228</v>
      </c>
      <c r="K524" s="168">
        <v>311.61383454682448</v>
      </c>
      <c r="L524" s="168"/>
      <c r="M524" s="170"/>
      <c r="N524" s="222"/>
      <c r="O524" s="237">
        <v>1791.9901040525358</v>
      </c>
      <c r="P524" s="238">
        <v>3314.0459520516479</v>
      </c>
      <c r="Q524" s="238">
        <v>383.31380657315145</v>
      </c>
      <c r="R524" s="170"/>
      <c r="S524" s="170"/>
      <c r="T524" s="222"/>
      <c r="U524" s="220" t="s">
        <v>201</v>
      </c>
      <c r="V524" s="152"/>
      <c r="W524" s="152"/>
      <c r="X524" s="152"/>
    </row>
    <row r="525" spans="1:41" ht="15" x14ac:dyDescent="0.25">
      <c r="A525" s="221" t="s">
        <v>204</v>
      </c>
      <c r="B525" s="160">
        <v>2015</v>
      </c>
      <c r="C525" s="171">
        <v>997.01731249838872</v>
      </c>
      <c r="D525" s="172">
        <v>2035.8511313579909</v>
      </c>
      <c r="E525" s="172">
        <v>71.935524415450999</v>
      </c>
      <c r="F525" s="172"/>
      <c r="G525" s="172"/>
      <c r="H525" s="223"/>
      <c r="I525" s="224">
        <v>810.19596522369557</v>
      </c>
      <c r="J525" s="225">
        <v>1304.1097891545567</v>
      </c>
      <c r="K525" s="225">
        <v>316.28214129283464</v>
      </c>
      <c r="L525" s="225"/>
      <c r="M525" s="173"/>
      <c r="N525" s="226"/>
      <c r="O525" s="239">
        <v>1807.2132777220843</v>
      </c>
      <c r="P525" s="240">
        <v>3339.9609205125475</v>
      </c>
      <c r="Q525" s="240">
        <v>388.21766570828561</v>
      </c>
      <c r="R525" s="175"/>
      <c r="S525" s="175"/>
      <c r="T525" s="227"/>
      <c r="U525" s="220" t="s">
        <v>201</v>
      </c>
      <c r="V525" s="152"/>
      <c r="W525" s="152"/>
      <c r="X525" s="152"/>
    </row>
    <row r="526" spans="1:41" ht="15" x14ac:dyDescent="0.25">
      <c r="A526" s="221" t="s">
        <v>205</v>
      </c>
      <c r="B526" s="160">
        <v>2016</v>
      </c>
      <c r="C526" s="171">
        <v>1000.1886575608742</v>
      </c>
      <c r="D526" s="172">
        <v>2042.3268327850892</v>
      </c>
      <c r="E526" s="172">
        <v>72.164339268826581</v>
      </c>
      <c r="F526" s="172"/>
      <c r="G526" s="172"/>
      <c r="H526" s="223"/>
      <c r="I526" s="224">
        <v>822.1102011088002</v>
      </c>
      <c r="J526" s="225">
        <v>1323.2872132778318</v>
      </c>
      <c r="K526" s="225">
        <v>320.93318893976829</v>
      </c>
      <c r="L526" s="225"/>
      <c r="M526" s="173"/>
      <c r="N526" s="226"/>
      <c r="O526" s="239">
        <v>1822.2988586696742</v>
      </c>
      <c r="P526" s="240">
        <v>3365.6140460629213</v>
      </c>
      <c r="Q526" s="240">
        <v>393.09752820859489</v>
      </c>
      <c r="R526" s="175"/>
      <c r="S526" s="175"/>
      <c r="T526" s="227"/>
      <c r="U526" s="220" t="s">
        <v>201</v>
      </c>
      <c r="V526" s="152"/>
      <c r="W526" s="152"/>
      <c r="X526" s="152"/>
    </row>
    <row r="527" spans="1:41" ht="15.6" thickBot="1" x14ac:dyDescent="0.3">
      <c r="A527" s="228" t="s">
        <v>206</v>
      </c>
      <c r="B527" s="160">
        <v>2017</v>
      </c>
      <c r="C527" s="171">
        <v>1003.2409974429522</v>
      </c>
      <c r="D527" s="172">
        <v>2048.5595325830959</v>
      </c>
      <c r="E527" s="172">
        <v>72.384567811860876</v>
      </c>
      <c r="F527" s="172"/>
      <c r="G527" s="172"/>
      <c r="H527" s="223"/>
      <c r="I527" s="224">
        <v>833.96503154404172</v>
      </c>
      <c r="J527" s="225">
        <v>1342.3690170425516</v>
      </c>
      <c r="K527" s="225">
        <v>325.56104604553218</v>
      </c>
      <c r="L527" s="225"/>
      <c r="M527" s="173"/>
      <c r="N527" s="226"/>
      <c r="O527" s="239">
        <v>1837.2060289869939</v>
      </c>
      <c r="P527" s="240">
        <v>3390.9285496256475</v>
      </c>
      <c r="Q527" s="240">
        <v>397.94561385739303</v>
      </c>
      <c r="R527" s="175"/>
      <c r="S527" s="175"/>
      <c r="T527" s="227"/>
      <c r="U527" s="220" t="s">
        <v>201</v>
      </c>
      <c r="V527" s="152"/>
      <c r="W527" s="152"/>
      <c r="X527" s="152"/>
    </row>
    <row r="528" spans="1:41" ht="15" x14ac:dyDescent="0.25">
      <c r="A528" s="216" t="s">
        <v>207</v>
      </c>
      <c r="B528" s="160">
        <v>2018</v>
      </c>
      <c r="C528" s="171">
        <v>1006.0873989387993</v>
      </c>
      <c r="D528" s="172">
        <v>2054.3717182221776</v>
      </c>
      <c r="E528" s="172">
        <v>72.589937750510785</v>
      </c>
      <c r="F528" s="172"/>
      <c r="G528" s="172"/>
      <c r="H528" s="223"/>
      <c r="I528" s="224">
        <v>845.69201731264229</v>
      </c>
      <c r="J528" s="225">
        <v>1361.2450391341767</v>
      </c>
      <c r="K528" s="225">
        <v>330.13899549110795</v>
      </c>
      <c r="L528" s="225"/>
      <c r="M528" s="173"/>
      <c r="N528" s="226"/>
      <c r="O528" s="239">
        <v>1851.7794162514415</v>
      </c>
      <c r="P528" s="240">
        <v>3415.6167573563544</v>
      </c>
      <c r="Q528" s="240">
        <v>402.72893324161873</v>
      </c>
      <c r="R528" s="175"/>
      <c r="S528" s="175"/>
      <c r="T528" s="227"/>
      <c r="U528" s="220" t="s">
        <v>201</v>
      </c>
      <c r="V528" s="152"/>
      <c r="W528" s="152"/>
      <c r="X528" s="152"/>
    </row>
    <row r="529" spans="1:24" ht="15" x14ac:dyDescent="0.25">
      <c r="A529" s="221" t="s">
        <v>208</v>
      </c>
      <c r="B529" s="160">
        <v>2019</v>
      </c>
      <c r="C529" s="171">
        <v>1008.6224321227676</v>
      </c>
      <c r="D529" s="172">
        <v>2059.5481079507367</v>
      </c>
      <c r="E529" s="172">
        <v>72.772842238941749</v>
      </c>
      <c r="F529" s="172"/>
      <c r="G529" s="172"/>
      <c r="H529" s="223"/>
      <c r="I529" s="224">
        <v>857.21368352776619</v>
      </c>
      <c r="J529" s="225">
        <v>1379.7905742188473</v>
      </c>
      <c r="K529" s="225">
        <v>334.6367928366854</v>
      </c>
      <c r="L529" s="225"/>
      <c r="M529" s="173"/>
      <c r="N529" s="226"/>
      <c r="O529" s="239">
        <v>1865.8361156505339</v>
      </c>
      <c r="P529" s="240">
        <v>3439.338682169584</v>
      </c>
      <c r="Q529" s="240">
        <v>407.40963507562714</v>
      </c>
      <c r="R529" s="175"/>
      <c r="S529" s="175"/>
      <c r="T529" s="227"/>
      <c r="U529" s="220" t="s">
        <v>201</v>
      </c>
      <c r="V529" s="152"/>
      <c r="W529" s="152"/>
      <c r="X529" s="152"/>
    </row>
    <row r="530" spans="1:24" ht="15" x14ac:dyDescent="0.25">
      <c r="A530" s="221" t="s">
        <v>209</v>
      </c>
      <c r="B530" s="160">
        <v>2020</v>
      </c>
      <c r="C530" s="171">
        <v>1011.6171325289948</v>
      </c>
      <c r="D530" s="172">
        <v>2065.6631113049093</v>
      </c>
      <c r="E530" s="172">
        <v>72.988912051861334</v>
      </c>
      <c r="F530" s="172"/>
      <c r="G530" s="172"/>
      <c r="H530" s="223"/>
      <c r="I530" s="224">
        <v>868.54240186694267</v>
      </c>
      <c r="J530" s="225">
        <v>1398.0255360291242</v>
      </c>
      <c r="K530" s="225">
        <v>339.05926770476117</v>
      </c>
      <c r="L530" s="225"/>
      <c r="M530" s="173"/>
      <c r="N530" s="226"/>
      <c r="O530" s="239">
        <v>1880.1595343959375</v>
      </c>
      <c r="P530" s="240">
        <v>3463.6886473340337</v>
      </c>
      <c r="Q530" s="240">
        <v>412.04817975662252</v>
      </c>
      <c r="R530" s="175"/>
      <c r="S530" s="175"/>
      <c r="T530" s="227"/>
      <c r="U530" s="220" t="s">
        <v>201</v>
      </c>
      <c r="V530" s="152"/>
      <c r="W530" s="152"/>
      <c r="X530" s="152"/>
    </row>
    <row r="531" spans="1:24" ht="15" x14ac:dyDescent="0.25">
      <c r="A531" s="221" t="s">
        <v>210</v>
      </c>
      <c r="B531" s="160">
        <v>2021</v>
      </c>
      <c r="C531" s="171">
        <v>1011.9847638141628</v>
      </c>
      <c r="D531" s="172">
        <v>2066.4137929214162</v>
      </c>
      <c r="E531" s="172">
        <v>73.015436916533758</v>
      </c>
      <c r="F531" s="172"/>
      <c r="G531" s="172"/>
      <c r="H531" s="223"/>
      <c r="I531" s="224">
        <v>878.9723189128955</v>
      </c>
      <c r="J531" s="225">
        <v>1414.8137669060104</v>
      </c>
      <c r="K531" s="225">
        <v>343.13087091978065</v>
      </c>
      <c r="L531" s="225"/>
      <c r="M531" s="173"/>
      <c r="N531" s="226"/>
      <c r="O531" s="239">
        <v>1890.9570827270582</v>
      </c>
      <c r="P531" s="240">
        <v>3481.2275598274264</v>
      </c>
      <c r="Q531" s="240">
        <v>416.14630783631441</v>
      </c>
      <c r="R531" s="175"/>
      <c r="S531" s="175"/>
      <c r="T531" s="227"/>
      <c r="U531" s="220" t="s">
        <v>201</v>
      </c>
      <c r="V531" s="152"/>
      <c r="W531" s="152"/>
      <c r="X531" s="152"/>
    </row>
    <row r="532" spans="1:24" ht="15" x14ac:dyDescent="0.25">
      <c r="A532" s="221" t="s">
        <v>211</v>
      </c>
      <c r="B532" s="160">
        <v>2022</v>
      </c>
      <c r="C532" s="171">
        <v>1011.9190848335255</v>
      </c>
      <c r="D532" s="172">
        <v>2066.279680278275</v>
      </c>
      <c r="E532" s="172">
        <v>73.010698130300071</v>
      </c>
      <c r="F532" s="172"/>
      <c r="G532" s="172"/>
      <c r="H532" s="223"/>
      <c r="I532" s="224">
        <v>888.38266015918373</v>
      </c>
      <c r="J532" s="225">
        <v>1429.9608654665185</v>
      </c>
      <c r="K532" s="225">
        <v>346.8044548518489</v>
      </c>
      <c r="L532" s="225"/>
      <c r="M532" s="173"/>
      <c r="N532" s="226"/>
      <c r="O532" s="239">
        <v>1900.3017449927092</v>
      </c>
      <c r="P532" s="240">
        <v>3496.2405457447935</v>
      </c>
      <c r="Q532" s="240">
        <v>419.81515298214896</v>
      </c>
      <c r="R532" s="175"/>
      <c r="S532" s="175"/>
      <c r="T532" s="227"/>
      <c r="U532" s="220" t="s">
        <v>201</v>
      </c>
      <c r="V532" s="152"/>
      <c r="W532" s="152"/>
      <c r="X532" s="152"/>
    </row>
    <row r="533" spans="1:24" ht="15.6" thickBot="1" x14ac:dyDescent="0.3">
      <c r="A533" s="228" t="s">
        <v>212</v>
      </c>
      <c r="B533" s="160">
        <v>2023</v>
      </c>
      <c r="C533" s="171">
        <v>1011.4731629766092</v>
      </c>
      <c r="D533" s="172">
        <v>2065.3691338860308</v>
      </c>
      <c r="E533" s="172">
        <v>72.978524543920486</v>
      </c>
      <c r="F533" s="172"/>
      <c r="G533" s="172"/>
      <c r="H533" s="223"/>
      <c r="I533" s="224">
        <v>897.45759510845483</v>
      </c>
      <c r="J533" s="225">
        <v>1444.5680864491826</v>
      </c>
      <c r="K533" s="225">
        <v>350.34710376772711</v>
      </c>
      <c r="L533" s="225"/>
      <c r="M533" s="173"/>
      <c r="N533" s="226"/>
      <c r="O533" s="239">
        <v>1908.9307580850641</v>
      </c>
      <c r="P533" s="240">
        <v>3509.9372203352132</v>
      </c>
      <c r="Q533" s="240">
        <v>423.32562831164762</v>
      </c>
      <c r="R533" s="175"/>
      <c r="S533" s="175"/>
      <c r="T533" s="227"/>
      <c r="U533" s="220" t="s">
        <v>201</v>
      </c>
      <c r="V533" s="152"/>
      <c r="W533" s="152"/>
      <c r="X533" s="152"/>
    </row>
    <row r="534" spans="1:24" ht="15" x14ac:dyDescent="0.25">
      <c r="A534" s="216" t="s">
        <v>213</v>
      </c>
      <c r="B534" s="160">
        <v>2024</v>
      </c>
      <c r="C534" s="171">
        <v>1010.6895879670685</v>
      </c>
      <c r="D534" s="172">
        <v>2063.7691194733629</v>
      </c>
      <c r="E534" s="172">
        <v>72.921989036940289</v>
      </c>
      <c r="F534" s="172"/>
      <c r="G534" s="172"/>
      <c r="H534" s="223"/>
      <c r="I534" s="224">
        <v>906.21742437448631</v>
      </c>
      <c r="J534" s="225">
        <v>1458.668106182063</v>
      </c>
      <c r="K534" s="225">
        <v>353.76674256690967</v>
      </c>
      <c r="L534" s="225"/>
      <c r="M534" s="173"/>
      <c r="N534" s="226"/>
      <c r="O534" s="239">
        <v>1916.9070123415549</v>
      </c>
      <c r="P534" s="240">
        <v>3522.4372256554261</v>
      </c>
      <c r="Q534" s="240">
        <v>426.68873160384999</v>
      </c>
      <c r="R534" s="175"/>
      <c r="S534" s="175"/>
      <c r="T534" s="227"/>
      <c r="U534" s="220" t="s">
        <v>201</v>
      </c>
      <c r="V534" s="152"/>
      <c r="W534" s="152"/>
      <c r="X534" s="152"/>
    </row>
    <row r="535" spans="1:24" ht="15" x14ac:dyDescent="0.25">
      <c r="A535" s="221" t="s">
        <v>214</v>
      </c>
      <c r="B535" s="160">
        <v>2025</v>
      </c>
      <c r="C535" s="171">
        <v>1009.6038122811153</v>
      </c>
      <c r="D535" s="172">
        <v>2061.5520289264496</v>
      </c>
      <c r="E535" s="172">
        <v>72.843649531309367</v>
      </c>
      <c r="F535" s="172"/>
      <c r="G535" s="172"/>
      <c r="H535" s="223"/>
      <c r="I535" s="224">
        <v>914.67827934699631</v>
      </c>
      <c r="J535" s="225">
        <v>1472.2868901156774</v>
      </c>
      <c r="K535" s="225">
        <v>357.06966857831571</v>
      </c>
      <c r="L535" s="225"/>
      <c r="M535" s="173"/>
      <c r="N535" s="226"/>
      <c r="O535" s="239">
        <v>1924.2820916281116</v>
      </c>
      <c r="P535" s="240">
        <v>3533.8389190421267</v>
      </c>
      <c r="Q535" s="240">
        <v>429.9133181096251</v>
      </c>
      <c r="R535" s="175"/>
      <c r="S535" s="175"/>
      <c r="T535" s="227"/>
      <c r="U535" s="220" t="s">
        <v>201</v>
      </c>
      <c r="V535" s="152"/>
      <c r="W535" s="152"/>
      <c r="X535" s="152"/>
    </row>
    <row r="536" spans="1:24" ht="15" x14ac:dyDescent="0.25">
      <c r="A536" s="221" t="s">
        <v>215</v>
      </c>
      <c r="B536" s="160">
        <v>2026</v>
      </c>
      <c r="C536" s="171">
        <v>1008.2461884677761</v>
      </c>
      <c r="D536" s="172">
        <v>2058.7798403779689</v>
      </c>
      <c r="E536" s="172">
        <v>72.745695985521152</v>
      </c>
      <c r="F536" s="172"/>
      <c r="G536" s="172"/>
      <c r="H536" s="223"/>
      <c r="I536" s="224">
        <v>922.85568487938292</v>
      </c>
      <c r="J536" s="225">
        <v>1485.4494274059334</v>
      </c>
      <c r="K536" s="225">
        <v>360.26194235283276</v>
      </c>
      <c r="L536" s="225"/>
      <c r="M536" s="173"/>
      <c r="N536" s="226"/>
      <c r="O536" s="239">
        <v>1931.101873347159</v>
      </c>
      <c r="P536" s="240">
        <v>3544.2292677839023</v>
      </c>
      <c r="Q536" s="240">
        <v>433.0076383383539</v>
      </c>
      <c r="R536" s="175"/>
      <c r="S536" s="175"/>
      <c r="T536" s="227"/>
      <c r="U536" s="220" t="s">
        <v>201</v>
      </c>
      <c r="V536" s="152"/>
      <c r="W536" s="152"/>
      <c r="X536" s="152"/>
    </row>
    <row r="537" spans="1:24" ht="15" x14ac:dyDescent="0.25">
      <c r="A537" s="221" t="s">
        <v>216</v>
      </c>
      <c r="B537" s="160">
        <v>2027</v>
      </c>
      <c r="C537" s="171">
        <v>1006.6395283187585</v>
      </c>
      <c r="D537" s="172">
        <v>2055.499134174494</v>
      </c>
      <c r="E537" s="172">
        <v>72.629774286942663</v>
      </c>
      <c r="F537" s="172"/>
      <c r="G537" s="172"/>
      <c r="H537" s="223"/>
      <c r="I537" s="224">
        <v>930.76037778588034</v>
      </c>
      <c r="J537" s="225">
        <v>1498.1730002723789</v>
      </c>
      <c r="K537" s="225">
        <v>363.34775529938202</v>
      </c>
      <c r="L537" s="225"/>
      <c r="M537" s="173"/>
      <c r="N537" s="226"/>
      <c r="O537" s="239">
        <v>1937.3999061046388</v>
      </c>
      <c r="P537" s="240">
        <v>3553.6721344468729</v>
      </c>
      <c r="Q537" s="240">
        <v>435.97752958632469</v>
      </c>
      <c r="R537" s="175"/>
      <c r="S537" s="175"/>
      <c r="T537" s="227"/>
      <c r="U537" s="220" t="s">
        <v>201</v>
      </c>
      <c r="V537" s="152"/>
      <c r="W537" s="152"/>
      <c r="X537" s="152"/>
    </row>
    <row r="538" spans="1:24" ht="15" x14ac:dyDescent="0.25">
      <c r="A538" s="221" t="s">
        <v>217</v>
      </c>
      <c r="B538" s="160">
        <v>2028</v>
      </c>
      <c r="C538" s="171">
        <v>1004.7973195317178</v>
      </c>
      <c r="D538" s="172">
        <v>2051.7374514070239</v>
      </c>
      <c r="E538" s="172">
        <v>72.496857582771852</v>
      </c>
      <c r="F538" s="172"/>
      <c r="G538" s="172"/>
      <c r="H538" s="223"/>
      <c r="I538" s="224">
        <v>938.39334261296369</v>
      </c>
      <c r="J538" s="225">
        <v>1510.4591934633352</v>
      </c>
      <c r="K538" s="225">
        <v>366.32749176259222</v>
      </c>
      <c r="L538" s="225"/>
      <c r="M538" s="173"/>
      <c r="N538" s="226"/>
      <c r="O538" s="239">
        <v>1943.1906621446815</v>
      </c>
      <c r="P538" s="240">
        <v>3562.1966448703588</v>
      </c>
      <c r="Q538" s="240">
        <v>438.82434934536406</v>
      </c>
      <c r="R538" s="175"/>
      <c r="S538" s="175"/>
      <c r="T538" s="227"/>
      <c r="U538" s="220" t="s">
        <v>201</v>
      </c>
      <c r="V538" s="152"/>
      <c r="W538" s="152"/>
      <c r="X538" s="152"/>
    </row>
    <row r="539" spans="1:24" ht="15.6" thickBot="1" x14ac:dyDescent="0.3">
      <c r="A539" s="228" t="s">
        <v>218</v>
      </c>
      <c r="B539" s="160">
        <v>2029</v>
      </c>
      <c r="C539" s="171">
        <v>1002.7273378952444</v>
      </c>
      <c r="D539" s="172">
        <v>2047.5106697817937</v>
      </c>
      <c r="E539" s="172">
        <v>72.347506901812324</v>
      </c>
      <c r="F539" s="172"/>
      <c r="G539" s="172"/>
      <c r="H539" s="223"/>
      <c r="I539" s="224">
        <v>945.75043855906324</v>
      </c>
      <c r="J539" s="225">
        <v>1522.3013418507426</v>
      </c>
      <c r="K539" s="225">
        <v>369.19953526738402</v>
      </c>
      <c r="L539" s="225"/>
      <c r="M539" s="173"/>
      <c r="N539" s="226"/>
      <c r="O539" s="239">
        <v>1948.4777764543078</v>
      </c>
      <c r="P539" s="240">
        <v>3569.8120116325363</v>
      </c>
      <c r="Q539" s="240">
        <v>441.54704216919635</v>
      </c>
      <c r="R539" s="175"/>
      <c r="S539" s="175"/>
      <c r="T539" s="227"/>
      <c r="U539" s="220" t="s">
        <v>201</v>
      </c>
      <c r="V539" s="152"/>
      <c r="W539" s="152"/>
      <c r="X539" s="152"/>
    </row>
    <row r="540" spans="1:24" ht="15" x14ac:dyDescent="0.25">
      <c r="A540" s="178" t="s">
        <v>219</v>
      </c>
      <c r="B540" s="160">
        <v>2030</v>
      </c>
      <c r="C540" s="171">
        <v>1000.4373081550541</v>
      </c>
      <c r="D540" s="172">
        <v>2042.8345627784688</v>
      </c>
      <c r="E540" s="172">
        <v>72.182279590087148</v>
      </c>
      <c r="F540" s="172"/>
      <c r="G540" s="172"/>
      <c r="H540" s="223"/>
      <c r="I540" s="224">
        <v>954.11727984396236</v>
      </c>
      <c r="J540" s="225">
        <v>1535.7687992219069</v>
      </c>
      <c r="K540" s="225">
        <v>372.46576046601797</v>
      </c>
      <c r="L540" s="225"/>
      <c r="M540" s="173"/>
      <c r="N540" s="226"/>
      <c r="O540" s="239">
        <v>1954.5545879990163</v>
      </c>
      <c r="P540" s="240">
        <v>3578.6033620003755</v>
      </c>
      <c r="Q540" s="240">
        <v>444.64804005610512</v>
      </c>
      <c r="R540" s="175"/>
      <c r="S540" s="175"/>
      <c r="T540" s="227"/>
      <c r="U540" s="220" t="s">
        <v>201</v>
      </c>
      <c r="V540" s="152"/>
      <c r="W540" s="152"/>
      <c r="X540" s="152"/>
    </row>
    <row r="541" spans="1:24" ht="15" x14ac:dyDescent="0.25">
      <c r="A541" s="179" t="s">
        <v>220</v>
      </c>
      <c r="B541" s="160">
        <v>2031</v>
      </c>
      <c r="C541" s="171">
        <v>997.9422877994582</v>
      </c>
      <c r="D541" s="172">
        <v>2037.7398769088998</v>
      </c>
      <c r="E541" s="172">
        <v>72.002262056332128</v>
      </c>
      <c r="F541" s="172"/>
      <c r="G541" s="172"/>
      <c r="H541" s="223"/>
      <c r="I541" s="224">
        <v>959.62961333253293</v>
      </c>
      <c r="J541" s="225">
        <v>1544.6415761451351</v>
      </c>
      <c r="K541" s="225">
        <v>374.61765051993092</v>
      </c>
      <c r="L541" s="225"/>
      <c r="M541" s="173"/>
      <c r="N541" s="226"/>
      <c r="O541" s="239">
        <v>1957.5719011319911</v>
      </c>
      <c r="P541" s="240">
        <v>3582.3814530540349</v>
      </c>
      <c r="Q541" s="240">
        <v>446.61991257626306</v>
      </c>
      <c r="R541" s="175"/>
      <c r="S541" s="175"/>
      <c r="T541" s="227"/>
      <c r="U541" s="220" t="s">
        <v>201</v>
      </c>
      <c r="V541" s="152"/>
      <c r="W541" s="152"/>
      <c r="X541" s="152"/>
    </row>
    <row r="542" spans="1:24" ht="15.6" thickBot="1" x14ac:dyDescent="0.3">
      <c r="A542" s="180" t="s">
        <v>221</v>
      </c>
      <c r="B542" s="160">
        <v>2032</v>
      </c>
      <c r="C542" s="171">
        <v>995.26834408930506</v>
      </c>
      <c r="D542" s="172">
        <v>2032.2798399975429</v>
      </c>
      <c r="E542" s="172">
        <v>71.809335072381103</v>
      </c>
      <c r="F542" s="172"/>
      <c r="G542" s="172"/>
      <c r="H542" s="223"/>
      <c r="I542" s="224">
        <v>966.17114341131935</v>
      </c>
      <c r="J542" s="225">
        <v>1555.170971227273</v>
      </c>
      <c r="K542" s="225">
        <v>377.17131559536585</v>
      </c>
      <c r="L542" s="225"/>
      <c r="M542" s="173"/>
      <c r="N542" s="226"/>
      <c r="O542" s="239">
        <v>1961.4394875006244</v>
      </c>
      <c r="P542" s="240">
        <v>3587.4508112248159</v>
      </c>
      <c r="Q542" s="240">
        <v>448.98065066774694</v>
      </c>
      <c r="R542" s="175"/>
      <c r="S542" s="175"/>
      <c r="T542" s="227"/>
      <c r="U542" s="220" t="s">
        <v>201</v>
      </c>
      <c r="V542" s="152"/>
      <c r="W542" s="152"/>
      <c r="X542" s="152"/>
    </row>
    <row r="543" spans="1:24" ht="15" x14ac:dyDescent="0.25">
      <c r="B543" s="160">
        <v>2033</v>
      </c>
      <c r="C543" s="171">
        <v>992.45393961682373</v>
      </c>
      <c r="D543" s="172">
        <v>2026.5329904117095</v>
      </c>
      <c r="E543" s="172">
        <v>71.606273742244511</v>
      </c>
      <c r="F543" s="172"/>
      <c r="G543" s="172"/>
      <c r="H543" s="223"/>
      <c r="I543" s="224">
        <v>972.47964631554601</v>
      </c>
      <c r="J543" s="225">
        <v>1565.3252804875522</v>
      </c>
      <c r="K543" s="225">
        <v>379.63401214353985</v>
      </c>
      <c r="L543" s="225"/>
      <c r="M543" s="173"/>
      <c r="N543" s="226"/>
      <c r="O543" s="239">
        <v>1964.9335859323696</v>
      </c>
      <c r="P543" s="240">
        <v>3591.8582708992617</v>
      </c>
      <c r="Q543" s="240">
        <v>451.24028588578437</v>
      </c>
      <c r="R543" s="175"/>
      <c r="S543" s="175"/>
      <c r="T543" s="227"/>
      <c r="U543" s="220" t="s">
        <v>201</v>
      </c>
      <c r="V543" s="152"/>
      <c r="W543" s="152"/>
      <c r="X543" s="152"/>
    </row>
    <row r="544" spans="1:24" ht="15" x14ac:dyDescent="0.25">
      <c r="B544" s="160">
        <v>2034</v>
      </c>
      <c r="C544" s="171">
        <v>989.54491341104506</v>
      </c>
      <c r="D544" s="172">
        <v>2020.5929287719136</v>
      </c>
      <c r="E544" s="172">
        <v>71.396385385214288</v>
      </c>
      <c r="F544" s="172"/>
      <c r="G544" s="172"/>
      <c r="H544" s="223"/>
      <c r="I544" s="224">
        <v>978.59085015505082</v>
      </c>
      <c r="J544" s="225">
        <v>1575.1620127013653</v>
      </c>
      <c r="K544" s="225">
        <v>382.01968760873655</v>
      </c>
      <c r="L544" s="225"/>
      <c r="M544" s="173"/>
      <c r="N544" s="226"/>
      <c r="O544" s="239">
        <v>1968.1357635660959</v>
      </c>
      <c r="P544" s="240">
        <v>3595.7549414732789</v>
      </c>
      <c r="Q544" s="240">
        <v>453.41607299395082</v>
      </c>
      <c r="R544" s="175"/>
      <c r="S544" s="175"/>
      <c r="T544" s="227"/>
      <c r="U544" s="220" t="s">
        <v>201</v>
      </c>
      <c r="V544" s="152"/>
      <c r="W544" s="152"/>
      <c r="X544" s="152"/>
    </row>
    <row r="545" spans="2:24" ht="15" x14ac:dyDescent="0.25">
      <c r="B545" s="160">
        <v>2035</v>
      </c>
      <c r="C545" s="171">
        <v>986.57605553295627</v>
      </c>
      <c r="D545" s="172">
        <v>2014.5306943511264</v>
      </c>
      <c r="E545" s="172">
        <v>71.182180129500011</v>
      </c>
      <c r="F545" s="172"/>
      <c r="G545" s="172"/>
      <c r="H545" s="223"/>
      <c r="I545" s="224">
        <v>984.53181412253343</v>
      </c>
      <c r="J545" s="225">
        <v>1584.7247229585921</v>
      </c>
      <c r="K545" s="225">
        <v>384.33890528647481</v>
      </c>
      <c r="L545" s="225"/>
      <c r="M545" s="173"/>
      <c r="N545" s="226"/>
      <c r="O545" s="239">
        <v>1971.1078696554896</v>
      </c>
      <c r="P545" s="240">
        <v>3599.2554173097187</v>
      </c>
      <c r="Q545" s="240">
        <v>455.52108541597482</v>
      </c>
      <c r="R545" s="175"/>
      <c r="S545" s="175"/>
      <c r="T545" s="227"/>
      <c r="U545" s="220" t="s">
        <v>201</v>
      </c>
      <c r="V545" s="152"/>
      <c r="W545" s="152"/>
      <c r="X545" s="152"/>
    </row>
    <row r="546" spans="2:24" ht="15" x14ac:dyDescent="0.25">
      <c r="B546" s="160">
        <v>2036</v>
      </c>
      <c r="C546" s="171">
        <v>983.56751058816951</v>
      </c>
      <c r="D546" s="172">
        <v>2008.3874212576663</v>
      </c>
      <c r="E546" s="172">
        <v>70.965111423051624</v>
      </c>
      <c r="F546" s="172"/>
      <c r="G546" s="172"/>
      <c r="H546" s="223"/>
      <c r="I546" s="224">
        <v>990.31729443908398</v>
      </c>
      <c r="J546" s="225">
        <v>1594.0371632071576</v>
      </c>
      <c r="K546" s="225">
        <v>386.59742567101034</v>
      </c>
      <c r="L546" s="225"/>
      <c r="M546" s="173"/>
      <c r="N546" s="226"/>
      <c r="O546" s="239">
        <v>1973.8848050272536</v>
      </c>
      <c r="P546" s="240">
        <v>3602.424584464824</v>
      </c>
      <c r="Q546" s="240">
        <v>457.56253709406195</v>
      </c>
      <c r="R546" s="175"/>
      <c r="S546" s="175"/>
      <c r="T546" s="227"/>
      <c r="U546" s="220" t="s">
        <v>201</v>
      </c>
      <c r="V546" s="152"/>
      <c r="W546" s="152"/>
      <c r="X546" s="152"/>
    </row>
    <row r="547" spans="2:24" ht="15" x14ac:dyDescent="0.25">
      <c r="B547" s="160">
        <v>2037</v>
      </c>
      <c r="C547" s="171">
        <v>980.52109975569169</v>
      </c>
      <c r="D547" s="172">
        <v>2002.1668282327166</v>
      </c>
      <c r="E547" s="172">
        <v>70.745310665259296</v>
      </c>
      <c r="F547" s="172"/>
      <c r="G547" s="172"/>
      <c r="H547" s="223"/>
      <c r="I547" s="224">
        <v>995.94495836238866</v>
      </c>
      <c r="J547" s="225">
        <v>1603.0955786121606</v>
      </c>
      <c r="K547" s="225">
        <v>388.79433811261674</v>
      </c>
      <c r="L547" s="225"/>
      <c r="M547" s="173"/>
      <c r="N547" s="226"/>
      <c r="O547" s="239">
        <v>1976.4660581180804</v>
      </c>
      <c r="P547" s="240">
        <v>3605.2624068448772</v>
      </c>
      <c r="Q547" s="240">
        <v>459.53964877787604</v>
      </c>
      <c r="R547" s="175"/>
      <c r="S547" s="175"/>
      <c r="T547" s="227"/>
      <c r="U547" s="220" t="s">
        <v>201</v>
      </c>
      <c r="V547" s="152"/>
      <c r="W547" s="152"/>
      <c r="X547" s="152"/>
    </row>
    <row r="548" spans="2:24" ht="15" x14ac:dyDescent="0.25">
      <c r="B548" s="160">
        <v>2038</v>
      </c>
      <c r="C548" s="171">
        <v>977.43083820172205</v>
      </c>
      <c r="D548" s="172">
        <v>1995.8566945951413</v>
      </c>
      <c r="E548" s="172">
        <v>70.522346046010455</v>
      </c>
      <c r="F548" s="172"/>
      <c r="G548" s="172"/>
      <c r="H548" s="223"/>
      <c r="I548" s="224">
        <v>1001.4045489051971</v>
      </c>
      <c r="J548" s="225">
        <v>1611.8834592944429</v>
      </c>
      <c r="K548" s="225">
        <v>390.92563851595168</v>
      </c>
      <c r="L548" s="225"/>
      <c r="M548" s="173"/>
      <c r="N548" s="226"/>
      <c r="O548" s="239">
        <v>1978.8353871069191</v>
      </c>
      <c r="P548" s="240">
        <v>3607.7401538895842</v>
      </c>
      <c r="Q548" s="240">
        <v>461.44798456196213</v>
      </c>
      <c r="R548" s="175"/>
      <c r="S548" s="175"/>
      <c r="T548" s="227"/>
      <c r="U548" s="220" t="s">
        <v>201</v>
      </c>
      <c r="V548" s="152"/>
      <c r="W548" s="152"/>
      <c r="X548" s="152"/>
    </row>
    <row r="549" spans="2:24" ht="15" x14ac:dyDescent="0.25">
      <c r="B549" s="160">
        <v>2039</v>
      </c>
      <c r="C549" s="171">
        <v>974.28140184333927</v>
      </c>
      <c r="D549" s="172">
        <v>1989.4257294624631</v>
      </c>
      <c r="E549" s="172">
        <v>70.295111921574204</v>
      </c>
      <c r="F549" s="172"/>
      <c r="G549" s="172"/>
      <c r="H549" s="223"/>
      <c r="I549" s="224">
        <v>1006.676341981766</v>
      </c>
      <c r="J549" s="225">
        <v>1620.3690569185344</v>
      </c>
      <c r="K549" s="225">
        <v>392.98362704499795</v>
      </c>
      <c r="L549" s="225"/>
      <c r="M549" s="173"/>
      <c r="N549" s="226"/>
      <c r="O549" s="239">
        <v>1980.9577438251054</v>
      </c>
      <c r="P549" s="240">
        <v>3609.7947863809977</v>
      </c>
      <c r="Q549" s="240">
        <v>463.27873896657218</v>
      </c>
      <c r="R549" s="175"/>
      <c r="S549" s="175"/>
      <c r="T549" s="227"/>
      <c r="U549" s="220" t="s">
        <v>201</v>
      </c>
      <c r="V549" s="152"/>
      <c r="W549" s="152"/>
      <c r="X549" s="152"/>
    </row>
    <row r="550" spans="2:24" ht="15" x14ac:dyDescent="0.25">
      <c r="B550" s="160">
        <v>2040</v>
      </c>
      <c r="C550" s="171">
        <v>971.06114128401123</v>
      </c>
      <c r="D550" s="172">
        <v>1982.8501454472298</v>
      </c>
      <c r="E550" s="172">
        <v>70.06276777951598</v>
      </c>
      <c r="F550" s="172"/>
      <c r="G550" s="172"/>
      <c r="H550" s="223"/>
      <c r="I550" s="224">
        <v>1011.6860186822345</v>
      </c>
      <c r="J550" s="225">
        <v>1628.4327460826448</v>
      </c>
      <c r="K550" s="225">
        <v>394.93929128182424</v>
      </c>
      <c r="L550" s="225"/>
      <c r="M550" s="173"/>
      <c r="N550" s="226"/>
      <c r="O550" s="239">
        <v>1982.7471599662458</v>
      </c>
      <c r="P550" s="240">
        <v>3611.2828915298746</v>
      </c>
      <c r="Q550" s="240">
        <v>465.00205906134022</v>
      </c>
      <c r="R550" s="175"/>
      <c r="S550" s="175"/>
      <c r="T550" s="227"/>
      <c r="U550" s="220" t="s">
        <v>201</v>
      </c>
      <c r="V550" s="152"/>
      <c r="W550" s="152"/>
      <c r="X550" s="152"/>
    </row>
    <row r="551" spans="2:24" ht="15" x14ac:dyDescent="0.25">
      <c r="B551" s="160">
        <v>2041</v>
      </c>
      <c r="C551" s="171">
        <v>967.77106497526233</v>
      </c>
      <c r="D551" s="172">
        <v>1976.1320017485652</v>
      </c>
      <c r="E551" s="172">
        <v>69.825386380346842</v>
      </c>
      <c r="F551" s="172"/>
      <c r="G551" s="172"/>
      <c r="H551" s="223"/>
      <c r="I551" s="224">
        <v>1016.604488507145</v>
      </c>
      <c r="J551" s="225">
        <v>1636.349626592604</v>
      </c>
      <c r="K551" s="225">
        <v>396.85935042168603</v>
      </c>
      <c r="L551" s="225"/>
      <c r="M551" s="173"/>
      <c r="N551" s="226"/>
      <c r="O551" s="239">
        <v>1984.3755534824072</v>
      </c>
      <c r="P551" s="240">
        <v>3612.4816283411692</v>
      </c>
      <c r="Q551" s="240">
        <v>466.68473680203289</v>
      </c>
      <c r="R551" s="175"/>
      <c r="S551" s="175"/>
      <c r="T551" s="227"/>
      <c r="U551" s="220" t="s">
        <v>201</v>
      </c>
      <c r="V551" s="152"/>
      <c r="W551" s="152"/>
      <c r="X551" s="152"/>
    </row>
    <row r="552" spans="2:24" ht="15" x14ac:dyDescent="0.25">
      <c r="B552" s="160">
        <v>2042</v>
      </c>
      <c r="C552" s="171">
        <v>964.41638471976887</v>
      </c>
      <c r="D552" s="172">
        <v>1969.2819405631915</v>
      </c>
      <c r="E552" s="172">
        <v>69.583343759421467</v>
      </c>
      <c r="F552" s="172"/>
      <c r="G552" s="172"/>
      <c r="H552" s="223"/>
      <c r="I552" s="224">
        <v>1021.2589237572371</v>
      </c>
      <c r="J552" s="225">
        <v>1643.8415110664489</v>
      </c>
      <c r="K552" s="225">
        <v>398.67633644802538</v>
      </c>
      <c r="L552" s="225"/>
      <c r="M552" s="173"/>
      <c r="N552" s="226"/>
      <c r="O552" s="239">
        <v>1985.675308477006</v>
      </c>
      <c r="P552" s="240">
        <v>3613.1234516296404</v>
      </c>
      <c r="Q552" s="240">
        <v>468.25968020744688</v>
      </c>
      <c r="R552" s="175"/>
      <c r="S552" s="175"/>
      <c r="T552" s="227"/>
      <c r="U552" s="220" t="s">
        <v>201</v>
      </c>
      <c r="V552" s="152"/>
      <c r="W552" s="152"/>
      <c r="X552" s="152"/>
    </row>
    <row r="553" spans="2:24" ht="15" x14ac:dyDescent="0.25">
      <c r="B553" s="160">
        <v>2043</v>
      </c>
      <c r="C553" s="171">
        <v>960.9918464983931</v>
      </c>
      <c r="D553" s="172">
        <v>1962.2892334908379</v>
      </c>
      <c r="E553" s="172">
        <v>69.336260835436818</v>
      </c>
      <c r="F553" s="172"/>
      <c r="G553" s="172"/>
      <c r="H553" s="223"/>
      <c r="I553" s="224">
        <v>1025.6986824632263</v>
      </c>
      <c r="J553" s="225">
        <v>1650.9878473091455</v>
      </c>
      <c r="K553" s="225">
        <v>400.40951761730713</v>
      </c>
      <c r="L553" s="225"/>
      <c r="M553" s="173"/>
      <c r="N553" s="226"/>
      <c r="O553" s="239">
        <v>1986.6905289616193</v>
      </c>
      <c r="P553" s="240">
        <v>3613.2770807999832</v>
      </c>
      <c r="Q553" s="240">
        <v>469.74577845274393</v>
      </c>
      <c r="R553" s="175"/>
      <c r="S553" s="175"/>
      <c r="T553" s="227"/>
      <c r="U553" s="220" t="s">
        <v>201</v>
      </c>
      <c r="V553" s="152"/>
      <c r="W553" s="152"/>
      <c r="X553" s="152"/>
    </row>
    <row r="554" spans="2:24" ht="15" x14ac:dyDescent="0.25">
      <c r="B554" s="160">
        <v>2044</v>
      </c>
      <c r="C554" s="171">
        <v>957.4909756199055</v>
      </c>
      <c r="D554" s="172">
        <v>1955.1406595901026</v>
      </c>
      <c r="E554" s="172">
        <v>69.083670454710415</v>
      </c>
      <c r="F554" s="172"/>
      <c r="G554" s="172"/>
      <c r="H554" s="223"/>
      <c r="I554" s="224">
        <v>1029.9140244726236</v>
      </c>
      <c r="J554" s="225">
        <v>1657.7729573504816</v>
      </c>
      <c r="K554" s="225">
        <v>402.05509159476543</v>
      </c>
      <c r="L554" s="225"/>
      <c r="M554" s="173"/>
      <c r="N554" s="226"/>
      <c r="O554" s="239">
        <v>1987.405000092529</v>
      </c>
      <c r="P554" s="240">
        <v>3612.9136169405842</v>
      </c>
      <c r="Q554" s="240">
        <v>471.13876204947587</v>
      </c>
      <c r="R554" s="175"/>
      <c r="S554" s="175"/>
      <c r="T554" s="227"/>
      <c r="U554" s="220" t="s">
        <v>201</v>
      </c>
      <c r="V554" s="152"/>
      <c r="W554" s="152"/>
      <c r="X554" s="152"/>
    </row>
    <row r="555" spans="2:24" ht="15" x14ac:dyDescent="0.25">
      <c r="B555" s="160">
        <v>2045</v>
      </c>
      <c r="C555" s="171">
        <v>953.90767421840337</v>
      </c>
      <c r="D555" s="172">
        <v>1947.8237673748968</v>
      </c>
      <c r="E555" s="172">
        <v>68.825132651781232</v>
      </c>
      <c r="F555" s="172"/>
      <c r="G555" s="172"/>
      <c r="H555" s="223"/>
      <c r="I555" s="224">
        <v>1033.895502138962</v>
      </c>
      <c r="J555" s="225">
        <v>1664.1816340445687</v>
      </c>
      <c r="K555" s="225">
        <v>403.60937023335561</v>
      </c>
      <c r="L555" s="225"/>
      <c r="M555" s="173"/>
      <c r="N555" s="226"/>
      <c r="O555" s="239">
        <v>1987.8031763573654</v>
      </c>
      <c r="P555" s="240">
        <v>3612.0054014194657</v>
      </c>
      <c r="Q555" s="240">
        <v>472.43450288513685</v>
      </c>
      <c r="R555" s="175"/>
      <c r="S555" s="175"/>
      <c r="T555" s="227"/>
      <c r="U555" s="220" t="s">
        <v>201</v>
      </c>
      <c r="V555" s="152"/>
      <c r="W555" s="152"/>
      <c r="X555" s="152"/>
    </row>
    <row r="556" spans="2:24" ht="15" x14ac:dyDescent="0.25">
      <c r="B556" s="160">
        <v>2046</v>
      </c>
      <c r="C556" s="171">
        <v>950.23869628489251</v>
      </c>
      <c r="D556" s="172">
        <v>1940.3319286844051</v>
      </c>
      <c r="E556" s="172">
        <v>68.560413224738951</v>
      </c>
      <c r="F556" s="172"/>
      <c r="G556" s="172"/>
      <c r="H556" s="223"/>
      <c r="I556" s="224">
        <v>1037.634892641096</v>
      </c>
      <c r="J556" s="225">
        <v>1670.200641752115</v>
      </c>
      <c r="K556" s="225">
        <v>405.06914353007704</v>
      </c>
      <c r="L556" s="225"/>
      <c r="M556" s="173"/>
      <c r="N556" s="226"/>
      <c r="O556" s="239">
        <v>1987.8735889259885</v>
      </c>
      <c r="P556" s="240">
        <v>3610.53257043652</v>
      </c>
      <c r="Q556" s="240">
        <v>473.62955675481601</v>
      </c>
      <c r="R556" s="175"/>
      <c r="S556" s="175"/>
      <c r="T556" s="227"/>
      <c r="U556" s="220" t="s">
        <v>201</v>
      </c>
      <c r="V556" s="152"/>
      <c r="W556" s="152"/>
      <c r="X556" s="152"/>
    </row>
    <row r="557" spans="2:24" ht="15" x14ac:dyDescent="0.25">
      <c r="B557" s="160">
        <v>2047</v>
      </c>
      <c r="C557" s="171">
        <v>946.48110786981169</v>
      </c>
      <c r="D557" s="172">
        <v>1932.659152564951</v>
      </c>
      <c r="E557" s="172">
        <v>68.289300486988267</v>
      </c>
      <c r="F557" s="172"/>
      <c r="G557" s="172"/>
      <c r="H557" s="223"/>
      <c r="I557" s="224">
        <v>1041.1253711406073</v>
      </c>
      <c r="J557" s="225">
        <v>1675.8189950585145</v>
      </c>
      <c r="K557" s="225">
        <v>406.43174722269993</v>
      </c>
      <c r="L557" s="225"/>
      <c r="M557" s="173"/>
      <c r="N557" s="226"/>
      <c r="O557" s="239">
        <v>1987.606479010419</v>
      </c>
      <c r="P557" s="240">
        <v>3608.4781476234657</v>
      </c>
      <c r="Q557" s="240">
        <v>474.72104770968821</v>
      </c>
      <c r="R557" s="175"/>
      <c r="S557" s="175"/>
      <c r="T557" s="227"/>
      <c r="U557" s="220" t="s">
        <v>201</v>
      </c>
      <c r="V557" s="152"/>
      <c r="W557" s="152"/>
      <c r="X557" s="152"/>
    </row>
    <row r="558" spans="2:24" ht="15" x14ac:dyDescent="0.25">
      <c r="B558" s="160">
        <v>2048</v>
      </c>
      <c r="C558" s="171">
        <v>942.62909408106918</v>
      </c>
      <c r="D558" s="172">
        <v>1924.7935653464435</v>
      </c>
      <c r="E558" s="172">
        <v>68.011374889834514</v>
      </c>
      <c r="F558" s="172"/>
      <c r="G558" s="172"/>
      <c r="H558" s="223"/>
      <c r="I558" s="224">
        <v>1044.359885919454</v>
      </c>
      <c r="J558" s="225">
        <v>1681.0253433585763</v>
      </c>
      <c r="K558" s="225">
        <v>407.69442848033191</v>
      </c>
      <c r="L558" s="225"/>
      <c r="M558" s="173"/>
      <c r="N558" s="226"/>
      <c r="O558" s="239">
        <v>1986.988980000523</v>
      </c>
      <c r="P558" s="240">
        <v>3605.8189087050196</v>
      </c>
      <c r="Q558" s="240">
        <v>475.70580337016645</v>
      </c>
      <c r="R558" s="175"/>
      <c r="S558" s="175"/>
      <c r="T558" s="227"/>
      <c r="U558" s="220" t="s">
        <v>201</v>
      </c>
      <c r="V558" s="152"/>
      <c r="W558" s="152"/>
      <c r="X558" s="152"/>
    </row>
    <row r="559" spans="2:24" ht="15" x14ac:dyDescent="0.25">
      <c r="B559" s="160">
        <v>2049</v>
      </c>
      <c r="C559" s="171">
        <v>938.67611729908424</v>
      </c>
      <c r="D559" s="172">
        <v>1916.7218175914625</v>
      </c>
      <c r="E559" s="172">
        <v>67.72616473926891</v>
      </c>
      <c r="F559" s="172"/>
      <c r="G559" s="172"/>
      <c r="H559" s="223"/>
      <c r="I559" s="224">
        <v>1047.3313862074613</v>
      </c>
      <c r="J559" s="225">
        <v>1685.8083375728168</v>
      </c>
      <c r="K559" s="225">
        <v>408.85443484210612</v>
      </c>
      <c r="L559" s="225"/>
      <c r="M559" s="173"/>
      <c r="N559" s="226"/>
      <c r="O559" s="239">
        <v>1986.0075035065456</v>
      </c>
      <c r="P559" s="240">
        <v>3602.5301551642792</v>
      </c>
      <c r="Q559" s="240">
        <v>476.58059958137505</v>
      </c>
      <c r="R559" s="175"/>
      <c r="S559" s="175"/>
      <c r="T559" s="227"/>
      <c r="U559" s="220" t="s">
        <v>201</v>
      </c>
      <c r="V559" s="152"/>
      <c r="W559" s="152"/>
      <c r="X559" s="152"/>
    </row>
    <row r="560" spans="2:24" ht="15" x14ac:dyDescent="0.25">
      <c r="B560" s="160">
        <v>2050</v>
      </c>
      <c r="C560" s="171">
        <v>934.61655359211045</v>
      </c>
      <c r="D560" s="172">
        <v>1908.4324255597912</v>
      </c>
      <c r="E560" s="172">
        <v>67.433264264524581</v>
      </c>
      <c r="F560" s="172"/>
      <c r="G560" s="172"/>
      <c r="H560" s="223"/>
      <c r="I560" s="224">
        <v>1048.9234649200052</v>
      </c>
      <c r="J560" s="225">
        <v>1688.3709835538541</v>
      </c>
      <c r="K560" s="225">
        <v>409.47594628615667</v>
      </c>
      <c r="L560" s="225"/>
      <c r="M560" s="173"/>
      <c r="N560" s="226"/>
      <c r="O560" s="239">
        <v>1983.5400185121157</v>
      </c>
      <c r="P560" s="240">
        <v>3596.8034091136451</v>
      </c>
      <c r="Q560" s="240">
        <v>476.90921055068122</v>
      </c>
      <c r="R560" s="175"/>
      <c r="S560" s="175"/>
      <c r="T560" s="227"/>
      <c r="U560" s="220" t="s">
        <v>201</v>
      </c>
      <c r="V560" s="152"/>
      <c r="W560" s="152"/>
      <c r="X560" s="152"/>
    </row>
    <row r="561" spans="1:41" ht="15" x14ac:dyDescent="0.25">
      <c r="B561" s="160">
        <v>2051</v>
      </c>
      <c r="C561" s="171">
        <v>930.44886695100536</v>
      </c>
      <c r="D561" s="172">
        <v>1899.922252810456</v>
      </c>
      <c r="E561" s="172">
        <v>67.132562641424485</v>
      </c>
      <c r="F561" s="172"/>
      <c r="G561" s="172"/>
      <c r="H561" s="223"/>
      <c r="I561" s="224">
        <v>1052.4547978320556</v>
      </c>
      <c r="J561" s="225">
        <v>1694.0550970486638</v>
      </c>
      <c r="K561" s="225">
        <v>410.85449861544748</v>
      </c>
      <c r="L561" s="225"/>
      <c r="M561" s="173"/>
      <c r="N561" s="226"/>
      <c r="O561" s="239">
        <v>1982.903664783061</v>
      </c>
      <c r="P561" s="240">
        <v>3593.9773498591198</v>
      </c>
      <c r="Q561" s="240">
        <v>477.98706125687198</v>
      </c>
      <c r="R561" s="175"/>
      <c r="S561" s="175"/>
      <c r="T561" s="227"/>
      <c r="U561" s="220" t="s">
        <v>201</v>
      </c>
      <c r="V561" s="152"/>
      <c r="W561" s="152"/>
      <c r="X561" s="152"/>
    </row>
    <row r="562" spans="1:41" ht="15" x14ac:dyDescent="0.25">
      <c r="B562" s="160">
        <v>2052</v>
      </c>
      <c r="C562" s="171">
        <v>926.17108281481171</v>
      </c>
      <c r="D562" s="172">
        <v>1891.1872674052861</v>
      </c>
      <c r="E562" s="172">
        <v>66.823917403959072</v>
      </c>
      <c r="F562" s="172"/>
      <c r="G562" s="172"/>
      <c r="H562" s="223"/>
      <c r="I562" s="224">
        <v>1054.5908887120586</v>
      </c>
      <c r="J562" s="225">
        <v>1697.4933973447737</v>
      </c>
      <c r="K562" s="225">
        <v>411.68838007934357</v>
      </c>
      <c r="L562" s="225"/>
      <c r="M562" s="173"/>
      <c r="N562" s="226"/>
      <c r="O562" s="239">
        <v>1980.7619715268702</v>
      </c>
      <c r="P562" s="240">
        <v>3588.6806647500598</v>
      </c>
      <c r="Q562" s="240">
        <v>478.51229748330263</v>
      </c>
      <c r="R562" s="175"/>
      <c r="S562" s="175"/>
      <c r="T562" s="227"/>
      <c r="U562" s="220" t="s">
        <v>201</v>
      </c>
      <c r="V562" s="152"/>
      <c r="W562" s="152"/>
      <c r="X562" s="152"/>
    </row>
    <row r="563" spans="1:41" ht="15" x14ac:dyDescent="0.25">
      <c r="B563" s="160">
        <v>2053</v>
      </c>
      <c r="C563" s="171">
        <v>921.77598490038383</v>
      </c>
      <c r="D563" s="172">
        <v>1882.2127341154924</v>
      </c>
      <c r="E563" s="172">
        <v>66.506807892049636</v>
      </c>
      <c r="F563" s="172"/>
      <c r="G563" s="172"/>
      <c r="H563" s="223"/>
      <c r="I563" s="224">
        <v>1056.4245512797311</v>
      </c>
      <c r="J563" s="225">
        <v>1700.444902174655</v>
      </c>
      <c r="K563" s="225">
        <v>412.40420038480744</v>
      </c>
      <c r="L563" s="225"/>
      <c r="M563" s="173"/>
      <c r="N563" s="226"/>
      <c r="O563" s="239">
        <v>1978.2005361801148</v>
      </c>
      <c r="P563" s="240">
        <v>3582.6576362901474</v>
      </c>
      <c r="Q563" s="240">
        <v>478.91100827685705</v>
      </c>
      <c r="R563" s="175"/>
      <c r="S563" s="175"/>
      <c r="T563" s="227"/>
      <c r="U563" s="220" t="s">
        <v>201</v>
      </c>
      <c r="V563" s="152"/>
      <c r="W563" s="152"/>
      <c r="X563" s="152"/>
    </row>
    <row r="564" spans="1:41" ht="15" x14ac:dyDescent="0.25">
      <c r="B564" s="160">
        <v>2054</v>
      </c>
      <c r="C564" s="171">
        <v>917.2554237493149</v>
      </c>
      <c r="D564" s="172">
        <v>1872.9820122228959</v>
      </c>
      <c r="E564" s="172">
        <v>66.180646116343496</v>
      </c>
      <c r="F564" s="172"/>
      <c r="G564" s="172"/>
      <c r="H564" s="223"/>
      <c r="I564" s="224">
        <v>1057.9379019257769</v>
      </c>
      <c r="J564" s="225">
        <v>1702.8808256754426</v>
      </c>
      <c r="K564" s="225">
        <v>412.99497817611137</v>
      </c>
      <c r="L564" s="225"/>
      <c r="M564" s="173"/>
      <c r="N564" s="226"/>
      <c r="O564" s="239">
        <v>1975.1933256750917</v>
      </c>
      <c r="P564" s="240">
        <v>3575.8628378983385</v>
      </c>
      <c r="Q564" s="240">
        <v>479.17562429245487</v>
      </c>
      <c r="R564" s="175"/>
      <c r="S564" s="175"/>
      <c r="T564" s="227"/>
      <c r="U564" s="220" t="s">
        <v>201</v>
      </c>
      <c r="V564" s="152"/>
      <c r="W564" s="152"/>
      <c r="X564" s="152"/>
    </row>
    <row r="565" spans="1:41" ht="15" x14ac:dyDescent="0.25">
      <c r="B565" s="160">
        <v>2055</v>
      </c>
      <c r="C565" s="171">
        <v>912.60440942488435</v>
      </c>
      <c r="D565" s="172">
        <v>1863.4849125681001</v>
      </c>
      <c r="E565" s="172">
        <v>65.845072049276084</v>
      </c>
      <c r="F565" s="172"/>
      <c r="G565" s="172"/>
      <c r="H565" s="223"/>
      <c r="I565" s="224">
        <v>1059.1164431845307</v>
      </c>
      <c r="J565" s="225">
        <v>1704.7778323978087</v>
      </c>
      <c r="K565" s="225">
        <v>413.45505397125271</v>
      </c>
      <c r="L565" s="225"/>
      <c r="M565" s="173"/>
      <c r="N565" s="226"/>
      <c r="O565" s="239">
        <v>1971.720852609415</v>
      </c>
      <c r="P565" s="240">
        <v>3568.2627449659085</v>
      </c>
      <c r="Q565" s="240">
        <v>479.30012602052881</v>
      </c>
      <c r="R565" s="175"/>
      <c r="S565" s="175"/>
      <c r="T565" s="227"/>
      <c r="U565" s="220" t="s">
        <v>201</v>
      </c>
      <c r="V565" s="152"/>
      <c r="W565" s="152"/>
      <c r="X565" s="152"/>
    </row>
    <row r="566" spans="1:41" ht="15" x14ac:dyDescent="0.25">
      <c r="B566" s="160">
        <v>2056</v>
      </c>
      <c r="C566" s="171">
        <v>907.8228304560879</v>
      </c>
      <c r="D566" s="172">
        <v>1853.7212075338227</v>
      </c>
      <c r="E566" s="172">
        <v>65.500077648133399</v>
      </c>
      <c r="F566" s="172"/>
      <c r="G566" s="172"/>
      <c r="H566" s="223"/>
      <c r="I566" s="224">
        <v>1059.9524742127326</v>
      </c>
      <c r="J566" s="225">
        <v>1706.1235268898988</v>
      </c>
      <c r="K566" s="225">
        <v>413.78142153556666</v>
      </c>
      <c r="L566" s="225"/>
      <c r="M566" s="173"/>
      <c r="N566" s="226"/>
      <c r="O566" s="239">
        <v>1967.7753046688204</v>
      </c>
      <c r="P566" s="240">
        <v>3559.8447344237215</v>
      </c>
      <c r="Q566" s="240">
        <v>479.28149918370008</v>
      </c>
      <c r="R566" s="175"/>
      <c r="S566" s="175"/>
      <c r="T566" s="227"/>
      <c r="U566" s="220" t="s">
        <v>201</v>
      </c>
      <c r="V566" s="152"/>
      <c r="W566" s="152"/>
      <c r="X566" s="152"/>
    </row>
    <row r="567" spans="1:41" ht="15" x14ac:dyDescent="0.25">
      <c r="B567" s="160">
        <v>2057</v>
      </c>
      <c r="C567" s="171">
        <v>902.91516566001121</v>
      </c>
      <c r="D567" s="172">
        <v>1843.700042603014</v>
      </c>
      <c r="E567" s="172">
        <v>65.145986062826452</v>
      </c>
      <c r="F567" s="172"/>
      <c r="G567" s="172"/>
      <c r="H567" s="223"/>
      <c r="I567" s="224">
        <v>1060.4432012704872</v>
      </c>
      <c r="J567" s="225">
        <v>1706.9134122846554</v>
      </c>
      <c r="K567" s="225">
        <v>413.97299025631929</v>
      </c>
      <c r="L567" s="225"/>
      <c r="M567" s="173"/>
      <c r="N567" s="226"/>
      <c r="O567" s="239">
        <v>1963.3583669304985</v>
      </c>
      <c r="P567" s="240">
        <v>3550.6134548876694</v>
      </c>
      <c r="Q567" s="240">
        <v>479.11897631914576</v>
      </c>
      <c r="R567" s="175"/>
      <c r="S567" s="175"/>
      <c r="T567" s="227"/>
      <c r="U567" s="220" t="s">
        <v>201</v>
      </c>
      <c r="V567" s="152"/>
      <c r="W567" s="152"/>
      <c r="X567" s="152"/>
    </row>
    <row r="568" spans="1:41" ht="15" x14ac:dyDescent="0.25">
      <c r="A568" s="160"/>
      <c r="B568" s="160">
        <v>2058</v>
      </c>
      <c r="C568" s="171">
        <v>897.8894877432532</v>
      </c>
      <c r="D568" s="172">
        <v>1833.4379017711419</v>
      </c>
      <c r="E568" s="172">
        <v>64.783379745009157</v>
      </c>
      <c r="F568" s="172"/>
      <c r="G568" s="172"/>
      <c r="H568" s="223"/>
      <c r="I568" s="224">
        <v>1060.5882138566128</v>
      </c>
      <c r="J568" s="225">
        <v>1707.1468278300717</v>
      </c>
      <c r="K568" s="225">
        <v>414.02959988315394</v>
      </c>
      <c r="L568" s="225"/>
      <c r="M568" s="173"/>
      <c r="N568" s="226"/>
      <c r="O568" s="239">
        <v>1958.4777015998661</v>
      </c>
      <c r="P568" s="240">
        <v>3540.5847296012134</v>
      </c>
      <c r="Q568" s="240">
        <v>478.81297962816308</v>
      </c>
      <c r="R568" s="175"/>
      <c r="S568" s="175"/>
      <c r="T568" s="227"/>
      <c r="U568" s="220" t="s">
        <v>201</v>
      </c>
    </row>
    <row r="569" spans="1:41" ht="15" x14ac:dyDescent="0.25">
      <c r="A569" s="160"/>
      <c r="B569" s="160">
        <v>2059</v>
      </c>
      <c r="C569" s="171">
        <v>892.75657371242187</v>
      </c>
      <c r="D569" s="172">
        <v>1822.956791056379</v>
      </c>
      <c r="E569" s="172">
        <v>64.413036263548435</v>
      </c>
      <c r="F569" s="172"/>
      <c r="G569" s="172"/>
      <c r="H569" s="223"/>
      <c r="I569" s="224">
        <v>1060.3898836953599</v>
      </c>
      <c r="J569" s="225">
        <v>1706.8275911072585</v>
      </c>
      <c r="K569" s="225">
        <v>413.95217628346131</v>
      </c>
      <c r="L569" s="225"/>
      <c r="M569" s="173"/>
      <c r="N569" s="226"/>
      <c r="O569" s="239">
        <v>1953.1464574077818</v>
      </c>
      <c r="P569" s="240">
        <v>3529.7843821636375</v>
      </c>
      <c r="Q569" s="240">
        <v>478.36521254700972</v>
      </c>
      <c r="R569" s="175"/>
      <c r="S569" s="175"/>
      <c r="T569" s="227"/>
      <c r="U569" s="220" t="s">
        <v>201</v>
      </c>
    </row>
    <row r="570" spans="1:41" ht="15.6" thickBot="1" x14ac:dyDescent="0.3">
      <c r="A570" s="160"/>
      <c r="B570" s="160">
        <v>2060</v>
      </c>
      <c r="C570" s="182">
        <v>887.52727856506158</v>
      </c>
      <c r="D570" s="183">
        <v>1812.2788757298329</v>
      </c>
      <c r="E570" s="183">
        <v>64.035738814413975</v>
      </c>
      <c r="F570" s="183"/>
      <c r="G570" s="183"/>
      <c r="H570" s="229"/>
      <c r="I570" s="184">
        <v>1060.3855215701358</v>
      </c>
      <c r="J570" s="185">
        <v>1706.820569731628</v>
      </c>
      <c r="K570" s="230">
        <v>413.9504734086438</v>
      </c>
      <c r="L570" s="230"/>
      <c r="M570" s="186"/>
      <c r="N570" s="231"/>
      <c r="O570" s="241">
        <v>1947.9128001351974</v>
      </c>
      <c r="P570" s="242">
        <v>3519.0994454614611</v>
      </c>
      <c r="Q570" s="242">
        <v>477.98621222305781</v>
      </c>
      <c r="R570" s="188"/>
      <c r="S570" s="188"/>
      <c r="T570" s="232"/>
      <c r="U570" s="220" t="s">
        <v>201</v>
      </c>
    </row>
    <row r="571" spans="1:41" x14ac:dyDescent="0.25">
      <c r="A571" s="160"/>
      <c r="C571" s="105"/>
      <c r="D571" s="105"/>
      <c r="E571" s="105"/>
      <c r="F571" s="105"/>
      <c r="G571" s="105"/>
      <c r="H571" s="105"/>
      <c r="I571" s="105"/>
      <c r="J571" s="105"/>
      <c r="K571" s="105"/>
      <c r="L571" s="105"/>
      <c r="M571" s="105"/>
      <c r="N571" s="105"/>
      <c r="O571" s="105"/>
      <c r="P571" s="105"/>
      <c r="V571" s="152"/>
      <c r="W571" s="152"/>
      <c r="X571" s="152"/>
    </row>
    <row r="572" spans="1:41" x14ac:dyDescent="0.25">
      <c r="A572" s="160"/>
      <c r="C572" s="105"/>
      <c r="D572" s="105"/>
      <c r="E572" s="105"/>
      <c r="F572" s="105"/>
      <c r="G572" s="105"/>
      <c r="H572" s="105"/>
      <c r="I572" s="105"/>
      <c r="J572" s="105"/>
      <c r="K572" s="105"/>
      <c r="L572" s="105"/>
      <c r="M572" s="105"/>
      <c r="N572" s="105"/>
      <c r="O572" s="105"/>
      <c r="P572" s="105"/>
      <c r="V572" s="152"/>
      <c r="W572" s="152"/>
      <c r="X572" s="152"/>
    </row>
    <row r="573" spans="1:41" x14ac:dyDescent="0.25">
      <c r="A573" s="191" t="s">
        <v>311</v>
      </c>
      <c r="C573" s="105"/>
      <c r="D573" s="105"/>
      <c r="E573" s="105"/>
      <c r="F573" s="105"/>
      <c r="G573" s="105"/>
      <c r="H573" s="105"/>
      <c r="I573" s="105"/>
      <c r="J573" s="105"/>
      <c r="K573" s="105"/>
      <c r="L573" s="105"/>
      <c r="M573" s="105"/>
      <c r="N573" s="105"/>
      <c r="O573" s="105"/>
      <c r="P573" s="105"/>
    </row>
    <row r="574" spans="1:41" x14ac:dyDescent="0.25">
      <c r="A574" s="191"/>
      <c r="C574" s="105"/>
      <c r="D574" s="105"/>
      <c r="E574" s="105"/>
      <c r="F574" s="105"/>
      <c r="G574" s="105"/>
      <c r="H574" s="105"/>
      <c r="I574" s="105"/>
      <c r="J574" s="105"/>
      <c r="K574" s="105"/>
      <c r="L574" s="105"/>
      <c r="M574" s="105"/>
      <c r="N574" s="105"/>
      <c r="O574" s="105"/>
      <c r="P574" s="105"/>
    </row>
    <row r="575" spans="1:41" x14ac:dyDescent="0.25">
      <c r="A575" s="160"/>
      <c r="C575" s="105"/>
      <c r="D575" s="105"/>
      <c r="E575" s="105"/>
      <c r="F575" s="105"/>
      <c r="G575" s="105"/>
      <c r="H575" s="105"/>
      <c r="I575" s="105"/>
      <c r="J575" s="105"/>
      <c r="K575" s="105"/>
      <c r="L575" s="105"/>
      <c r="M575" s="105"/>
      <c r="N575" s="105"/>
      <c r="O575" s="105"/>
      <c r="P575" s="105"/>
      <c r="V575" s="152"/>
      <c r="W575" s="152"/>
      <c r="X575" s="152"/>
      <c r="AD575" s="152"/>
      <c r="AE575" s="152"/>
      <c r="AF575" s="152"/>
    </row>
    <row r="576" spans="1:41" x14ac:dyDescent="0.25">
      <c r="A576" s="201"/>
      <c r="B576" s="128"/>
      <c r="C576" s="146"/>
      <c r="D576" s="146"/>
      <c r="E576" s="146"/>
      <c r="F576" s="146"/>
      <c r="G576" s="146"/>
      <c r="H576" s="146"/>
      <c r="I576" s="146"/>
      <c r="J576" s="146"/>
      <c r="K576" s="146"/>
      <c r="L576" s="146"/>
      <c r="M576" s="146"/>
      <c r="N576" s="146"/>
      <c r="O576" s="146"/>
      <c r="P576" s="146"/>
      <c r="Q576" s="128"/>
      <c r="R576" s="128"/>
      <c r="S576" s="128"/>
      <c r="T576" s="128"/>
      <c r="U576" s="128"/>
      <c r="V576" s="202"/>
      <c r="W576" s="202"/>
      <c r="X576" s="202"/>
      <c r="Y576" s="128"/>
      <c r="Z576" s="128"/>
      <c r="AA576" s="128"/>
      <c r="AB576" s="128"/>
      <c r="AC576" s="128"/>
      <c r="AD576" s="202"/>
      <c r="AE576" s="202"/>
      <c r="AF576" s="202"/>
      <c r="AG576" s="128"/>
      <c r="AH576" s="128"/>
      <c r="AI576" s="128"/>
      <c r="AJ576" s="128"/>
      <c r="AK576" s="128"/>
      <c r="AL576" s="128"/>
      <c r="AM576" s="128"/>
      <c r="AN576" s="128"/>
      <c r="AO576" s="128"/>
    </row>
    <row r="577" spans="1:41" x14ac:dyDescent="0.25">
      <c r="A577" s="201"/>
      <c r="B577" s="128"/>
      <c r="C577" s="146"/>
      <c r="D577" s="146"/>
      <c r="E577" s="146"/>
      <c r="F577" s="146"/>
      <c r="G577" s="146"/>
      <c r="H577" s="146"/>
      <c r="I577" s="146"/>
      <c r="J577" s="146"/>
      <c r="K577" s="146"/>
      <c r="L577" s="146"/>
      <c r="M577" s="146"/>
      <c r="N577" s="146"/>
      <c r="O577" s="146"/>
      <c r="P577" s="146"/>
      <c r="Q577" s="128"/>
      <c r="R577" s="128"/>
      <c r="S577" s="128"/>
      <c r="T577" s="128"/>
      <c r="U577" s="128"/>
      <c r="V577" s="202"/>
      <c r="W577" s="202"/>
      <c r="X577" s="202"/>
      <c r="Y577" s="128"/>
      <c r="Z577" s="128"/>
      <c r="AA577" s="128"/>
      <c r="AB577" s="128"/>
      <c r="AC577" s="128"/>
      <c r="AD577" s="202"/>
      <c r="AE577" s="202"/>
      <c r="AF577" s="202"/>
      <c r="AG577" s="128"/>
      <c r="AH577" s="128"/>
      <c r="AI577" s="128"/>
      <c r="AJ577" s="128"/>
      <c r="AK577" s="128"/>
      <c r="AL577" s="128"/>
      <c r="AM577" s="128"/>
      <c r="AN577" s="128"/>
      <c r="AO577" s="128"/>
    </row>
    <row r="578" spans="1:41" x14ac:dyDescent="0.25">
      <c r="A578" s="204"/>
      <c r="B578" s="150"/>
      <c r="C578" s="105"/>
      <c r="D578" s="105"/>
      <c r="E578" s="105"/>
      <c r="F578" s="105"/>
      <c r="G578" s="105"/>
      <c r="H578" s="105"/>
      <c r="I578" s="105"/>
      <c r="J578" s="105"/>
      <c r="K578" s="105"/>
      <c r="L578" s="105"/>
      <c r="M578" s="105"/>
      <c r="N578" s="105"/>
      <c r="O578" s="105"/>
      <c r="P578" s="105"/>
    </row>
    <row r="579" spans="1:41" x14ac:dyDescent="0.25">
      <c r="A579" s="204"/>
      <c r="B579" s="150"/>
      <c r="C579" s="105"/>
      <c r="D579" s="105"/>
      <c r="E579" s="105"/>
      <c r="F579" s="105"/>
      <c r="G579" s="105"/>
      <c r="H579" s="105"/>
      <c r="I579" s="105"/>
      <c r="J579" s="105"/>
      <c r="K579" s="105"/>
      <c r="L579" s="105"/>
      <c r="M579" s="105"/>
      <c r="N579" s="105"/>
      <c r="O579" s="105"/>
      <c r="P579" s="105"/>
    </row>
    <row r="580" spans="1:41" ht="17.399999999999999" x14ac:dyDescent="0.25">
      <c r="A580" s="243" t="s">
        <v>164</v>
      </c>
      <c r="B580" s="203"/>
      <c r="C580" s="203"/>
      <c r="D580" s="149"/>
      <c r="E580" s="149"/>
      <c r="F580" s="149"/>
      <c r="G580" s="149"/>
      <c r="H580" s="149"/>
      <c r="I580" s="149"/>
      <c r="J580" s="149"/>
      <c r="K580" s="149"/>
      <c r="L580" s="149"/>
      <c r="M580" s="149"/>
      <c r="N580" s="149"/>
      <c r="O580" s="149"/>
      <c r="P580" s="149"/>
      <c r="Q580" s="150"/>
      <c r="R580" s="150"/>
      <c r="S580" s="150"/>
      <c r="T580" s="150"/>
      <c r="U580" s="150"/>
      <c r="V580" s="150"/>
      <c r="W580" s="150"/>
      <c r="X580" s="150"/>
      <c r="AC580" s="150"/>
      <c r="AD580" s="150"/>
      <c r="AE580" s="150"/>
      <c r="AF580" s="150"/>
      <c r="AG580" s="150"/>
    </row>
    <row r="581" spans="1:41" x14ac:dyDescent="0.25">
      <c r="A581" s="191"/>
      <c r="C581" s="105"/>
      <c r="D581" s="105"/>
      <c r="E581" s="105"/>
      <c r="F581" s="105"/>
      <c r="G581" s="105"/>
      <c r="H581" s="105"/>
      <c r="I581" s="105"/>
      <c r="J581" s="105"/>
      <c r="K581" s="105"/>
      <c r="L581" s="105"/>
      <c r="M581" s="105"/>
      <c r="N581" s="105"/>
      <c r="O581" s="105"/>
      <c r="P581" s="105"/>
    </row>
    <row r="582" spans="1:41" x14ac:dyDescent="0.25">
      <c r="A582" s="191"/>
      <c r="C582" s="105"/>
      <c r="D582" s="105"/>
      <c r="E582" s="105"/>
      <c r="F582" s="105"/>
      <c r="G582" s="105"/>
      <c r="H582" s="105"/>
      <c r="I582" s="105"/>
      <c r="J582" s="105"/>
      <c r="K582" s="105"/>
      <c r="L582" s="105"/>
      <c r="M582" s="105"/>
      <c r="N582" s="105"/>
      <c r="O582" s="105"/>
      <c r="P582" s="105"/>
    </row>
    <row r="583" spans="1:41" x14ac:dyDescent="0.25">
      <c r="B583" s="203"/>
      <c r="C583" s="203"/>
      <c r="D583" s="149"/>
      <c r="E583" s="149"/>
      <c r="F583" s="149"/>
      <c r="G583" s="149"/>
      <c r="H583" s="149"/>
      <c r="I583" s="149"/>
      <c r="J583" s="149"/>
      <c r="K583" s="149"/>
      <c r="L583" s="149"/>
      <c r="M583" s="149"/>
      <c r="N583" s="149"/>
      <c r="O583" s="149"/>
      <c r="P583" s="149"/>
      <c r="Q583" s="150"/>
      <c r="R583" s="150"/>
      <c r="S583" s="150"/>
      <c r="T583" s="150"/>
      <c r="U583" s="150"/>
      <c r="V583" s="150"/>
      <c r="W583" s="150"/>
      <c r="AG583" s="150"/>
    </row>
    <row r="584" spans="1:41" ht="13.8" thickBot="1" x14ac:dyDescent="0.3">
      <c r="A584" s="196"/>
      <c r="B584" s="1726"/>
      <c r="C584" s="1726"/>
      <c r="D584" s="149"/>
      <c r="E584" s="149"/>
      <c r="F584" s="149"/>
      <c r="G584" s="149"/>
      <c r="H584" s="149"/>
      <c r="I584" s="149"/>
      <c r="J584" s="149"/>
      <c r="K584" s="149"/>
      <c r="L584" s="149"/>
      <c r="M584" s="149"/>
      <c r="N584" s="149"/>
      <c r="O584" s="149"/>
      <c r="P584" s="149"/>
      <c r="Q584" s="150"/>
      <c r="R584" s="150"/>
      <c r="S584" s="150"/>
      <c r="T584" s="150"/>
      <c r="U584" s="150"/>
      <c r="V584" s="150"/>
      <c r="W584" s="150"/>
      <c r="AG584" s="150"/>
    </row>
    <row r="585" spans="1:41" ht="16.2" thickBot="1" x14ac:dyDescent="0.3">
      <c r="A585" s="153"/>
      <c r="C585" s="1711" t="s">
        <v>219</v>
      </c>
      <c r="D585" s="1712"/>
      <c r="E585" s="1712"/>
      <c r="F585" s="1712"/>
      <c r="G585" s="1712"/>
      <c r="H585" s="1727"/>
      <c r="I585" s="1728" t="s">
        <v>220</v>
      </c>
      <c r="J585" s="1729"/>
      <c r="K585" s="1729"/>
      <c r="L585" s="1729"/>
      <c r="M585" s="1729"/>
      <c r="N585" s="1730"/>
      <c r="O585" s="1716" t="s">
        <v>221</v>
      </c>
      <c r="P585" s="1717"/>
      <c r="Q585" s="1717"/>
      <c r="R585" s="1717"/>
      <c r="S585" s="1717"/>
      <c r="T585" s="1718"/>
      <c r="AG585" s="152"/>
    </row>
    <row r="586" spans="1:41" ht="40.200000000000003" thickBot="1" x14ac:dyDescent="0.3">
      <c r="A586" s="153" t="s">
        <v>120</v>
      </c>
      <c r="B586" s="160"/>
      <c r="C586" s="155" t="s">
        <v>200</v>
      </c>
      <c r="D586" s="156" t="s">
        <v>202</v>
      </c>
      <c r="E586" s="156" t="s">
        <v>203</v>
      </c>
      <c r="F586" s="156" t="s">
        <v>204</v>
      </c>
      <c r="G586" s="156" t="s">
        <v>205</v>
      </c>
      <c r="H586" s="214" t="s">
        <v>206</v>
      </c>
      <c r="I586" s="155" t="s">
        <v>207</v>
      </c>
      <c r="J586" s="156" t="s">
        <v>208</v>
      </c>
      <c r="K586" s="156" t="s">
        <v>209</v>
      </c>
      <c r="L586" s="156" t="s">
        <v>210</v>
      </c>
      <c r="M586" s="156" t="s">
        <v>211</v>
      </c>
      <c r="N586" s="214" t="s">
        <v>212</v>
      </c>
      <c r="O586" s="155" t="s">
        <v>213</v>
      </c>
      <c r="P586" s="156" t="s">
        <v>214</v>
      </c>
      <c r="Q586" s="156" t="s">
        <v>215</v>
      </c>
      <c r="R586" s="156" t="s">
        <v>216</v>
      </c>
      <c r="S586" s="156" t="s">
        <v>217</v>
      </c>
      <c r="T586" s="214" t="s">
        <v>218</v>
      </c>
      <c r="U586" s="158" t="s">
        <v>121</v>
      </c>
      <c r="V586" s="130"/>
      <c r="W586" s="130"/>
      <c r="AG586" s="130"/>
    </row>
    <row r="587" spans="1:41" ht="15.6" x14ac:dyDescent="0.25">
      <c r="A587" s="216" t="s">
        <v>200</v>
      </c>
      <c r="B587" s="160">
        <v>2012</v>
      </c>
      <c r="C587" s="161">
        <v>715.60546048686342</v>
      </c>
      <c r="D587" s="162">
        <v>1461.2245625779856</v>
      </c>
      <c r="E587" s="162">
        <v>51.631454568915544</v>
      </c>
      <c r="F587" s="162"/>
      <c r="G587" s="162"/>
      <c r="H587" s="219"/>
      <c r="I587" s="161">
        <v>465.43566652105056</v>
      </c>
      <c r="J587" s="162">
        <v>749.17579818382637</v>
      </c>
      <c r="K587" s="162">
        <v>181.69553485827484</v>
      </c>
      <c r="L587" s="162"/>
      <c r="M587" s="165"/>
      <c r="N587" s="219"/>
      <c r="O587" s="235">
        <v>1181.0411270079139</v>
      </c>
      <c r="P587" s="236">
        <v>2210.400360761812</v>
      </c>
      <c r="Q587" s="236">
        <v>233.32698942719037</v>
      </c>
      <c r="R587" s="165"/>
      <c r="S587" s="165"/>
      <c r="T587" s="219"/>
      <c r="U587" s="244" t="s">
        <v>201</v>
      </c>
      <c r="V587" s="152"/>
      <c r="W587" s="152"/>
      <c r="AG587" s="130"/>
    </row>
    <row r="588" spans="1:41" ht="15.6" x14ac:dyDescent="0.25">
      <c r="A588" s="221" t="s">
        <v>202</v>
      </c>
      <c r="B588" s="160">
        <v>2013</v>
      </c>
      <c r="C588" s="167">
        <v>721.99809295327964</v>
      </c>
      <c r="D588" s="168">
        <v>1474.2779447770338</v>
      </c>
      <c r="E588" s="168">
        <v>52.092687651934469</v>
      </c>
      <c r="F588" s="168"/>
      <c r="G588" s="168"/>
      <c r="H588" s="222"/>
      <c r="I588" s="167">
        <v>469.92410744810394</v>
      </c>
      <c r="J588" s="168">
        <v>756.40049443295675</v>
      </c>
      <c r="K588" s="168">
        <v>183.44772046325113</v>
      </c>
      <c r="L588" s="168"/>
      <c r="M588" s="170"/>
      <c r="N588" s="222"/>
      <c r="O588" s="237">
        <v>1191.9222004013836</v>
      </c>
      <c r="P588" s="238">
        <v>2230.6784392099908</v>
      </c>
      <c r="Q588" s="238">
        <v>235.54040811518558</v>
      </c>
      <c r="R588" s="170"/>
      <c r="S588" s="170"/>
      <c r="T588" s="222"/>
      <c r="U588" s="220" t="s">
        <v>201</v>
      </c>
      <c r="V588" s="152"/>
      <c r="W588" s="152"/>
      <c r="AG588" s="130"/>
    </row>
    <row r="589" spans="1:41" ht="15.6" x14ac:dyDescent="0.25">
      <c r="A589" s="221" t="s">
        <v>203</v>
      </c>
      <c r="B589" s="160">
        <v>2014</v>
      </c>
      <c r="C589" s="167">
        <v>695.44207547465157</v>
      </c>
      <c r="D589" s="168">
        <v>1420.0521078226582</v>
      </c>
      <c r="E589" s="168">
        <v>50.176651671652472</v>
      </c>
      <c r="F589" s="168"/>
      <c r="G589" s="168"/>
      <c r="H589" s="222"/>
      <c r="I589" s="167">
        <v>592.25288989607111</v>
      </c>
      <c r="J589" s="168">
        <v>953.30367530933381</v>
      </c>
      <c r="K589" s="168">
        <v>231.20210448280864</v>
      </c>
      <c r="L589" s="168"/>
      <c r="M589" s="170"/>
      <c r="N589" s="222"/>
      <c r="O589" s="237">
        <v>1287.6949653707227</v>
      </c>
      <c r="P589" s="238">
        <v>2373.3557831319922</v>
      </c>
      <c r="Q589" s="238">
        <v>281.37875615446109</v>
      </c>
      <c r="R589" s="170"/>
      <c r="S589" s="170"/>
      <c r="T589" s="222"/>
      <c r="U589" s="220" t="s">
        <v>201</v>
      </c>
      <c r="V589" s="152"/>
      <c r="W589" s="152"/>
      <c r="AG589" s="130"/>
    </row>
    <row r="590" spans="1:41" ht="15" x14ac:dyDescent="0.25">
      <c r="A590" s="221" t="s">
        <v>204</v>
      </c>
      <c r="B590" s="160">
        <v>2015</v>
      </c>
      <c r="C590" s="171">
        <v>700.64135990969476</v>
      </c>
      <c r="D590" s="172">
        <v>1430.6687430271263</v>
      </c>
      <c r="E590" s="172">
        <v>50.551783826060792</v>
      </c>
      <c r="F590" s="172"/>
      <c r="G590" s="172"/>
      <c r="H590" s="223"/>
      <c r="I590" s="224">
        <v>600.32080703416182</v>
      </c>
      <c r="J590" s="225">
        <v>966.28997759851757</v>
      </c>
      <c r="K590" s="225">
        <v>234.35163646980629</v>
      </c>
      <c r="L590" s="225"/>
      <c r="M590" s="173"/>
      <c r="N590" s="226"/>
      <c r="O590" s="239">
        <v>1300.9621669438566</v>
      </c>
      <c r="P590" s="240">
        <v>2396.9587206256438</v>
      </c>
      <c r="Q590" s="240">
        <v>284.90342029586708</v>
      </c>
      <c r="R590" s="175"/>
      <c r="S590" s="175"/>
      <c r="T590" s="227"/>
      <c r="U590" s="220" t="s">
        <v>201</v>
      </c>
      <c r="V590" s="152"/>
      <c r="W590" s="152"/>
      <c r="AG590" s="130"/>
    </row>
    <row r="591" spans="1:41" ht="15" x14ac:dyDescent="0.25">
      <c r="A591" s="221" t="s">
        <v>205</v>
      </c>
      <c r="B591" s="160">
        <v>2016</v>
      </c>
      <c r="C591" s="171">
        <v>705.65690248097042</v>
      </c>
      <c r="D591" s="172">
        <v>1440.910188075376</v>
      </c>
      <c r="E591" s="172">
        <v>50.913658871328188</v>
      </c>
      <c r="F591" s="172"/>
      <c r="G591" s="172"/>
      <c r="H591" s="223"/>
      <c r="I591" s="224">
        <v>608.36590516606168</v>
      </c>
      <c r="J591" s="225">
        <v>979.23954989813114</v>
      </c>
      <c r="K591" s="225">
        <v>237.49226043399213</v>
      </c>
      <c r="L591" s="225"/>
      <c r="M591" s="173"/>
      <c r="N591" s="226"/>
      <c r="O591" s="239">
        <v>1314.0228076470321</v>
      </c>
      <c r="P591" s="240">
        <v>2420.1497379735074</v>
      </c>
      <c r="Q591" s="240">
        <v>288.40591930532031</v>
      </c>
      <c r="R591" s="175"/>
      <c r="S591" s="175"/>
      <c r="T591" s="227"/>
      <c r="U591" s="220" t="s">
        <v>201</v>
      </c>
      <c r="V591" s="152"/>
      <c r="W591" s="152"/>
      <c r="AG591" s="130"/>
    </row>
    <row r="592" spans="1:41" ht="15.6" thickBot="1" x14ac:dyDescent="0.3">
      <c r="A592" s="228" t="s">
        <v>206</v>
      </c>
      <c r="B592" s="160">
        <v>2017</v>
      </c>
      <c r="C592" s="171">
        <v>710.49432353588838</v>
      </c>
      <c r="D592" s="172">
        <v>1450.7879193886181</v>
      </c>
      <c r="E592" s="172">
        <v>51.262682319609013</v>
      </c>
      <c r="F592" s="172"/>
      <c r="G592" s="172"/>
      <c r="H592" s="223"/>
      <c r="I592" s="224">
        <v>616.39784420603473</v>
      </c>
      <c r="J592" s="225">
        <v>992.16794102512165</v>
      </c>
      <c r="K592" s="225">
        <v>240.62774738694782</v>
      </c>
      <c r="L592" s="225"/>
      <c r="M592" s="173"/>
      <c r="N592" s="226"/>
      <c r="O592" s="239">
        <v>1326.892167741923</v>
      </c>
      <c r="P592" s="240">
        <v>2442.9558604137396</v>
      </c>
      <c r="Q592" s="240">
        <v>291.8904297065568</v>
      </c>
      <c r="R592" s="175"/>
      <c r="S592" s="175"/>
      <c r="T592" s="227"/>
      <c r="U592" s="220" t="s">
        <v>201</v>
      </c>
      <c r="V592" s="152"/>
      <c r="W592" s="152"/>
      <c r="AG592" s="130"/>
    </row>
    <row r="593" spans="1:33" ht="15" x14ac:dyDescent="0.25">
      <c r="A593" s="216" t="s">
        <v>207</v>
      </c>
      <c r="B593" s="160">
        <v>2018</v>
      </c>
      <c r="C593" s="171">
        <v>715.18285353743306</v>
      </c>
      <c r="D593" s="172">
        <v>1460.3616238653556</v>
      </c>
      <c r="E593" s="172">
        <v>51.600963170072419</v>
      </c>
      <c r="F593" s="172"/>
      <c r="G593" s="172"/>
      <c r="H593" s="223"/>
      <c r="I593" s="224">
        <v>624.4421920007411</v>
      </c>
      <c r="J593" s="225">
        <v>1005.1163055649822</v>
      </c>
      <c r="K593" s="225">
        <v>243.76807843650022</v>
      </c>
      <c r="L593" s="225"/>
      <c r="M593" s="173"/>
      <c r="N593" s="226"/>
      <c r="O593" s="239">
        <v>1339.6250455381742</v>
      </c>
      <c r="P593" s="240">
        <v>2465.477929430338</v>
      </c>
      <c r="Q593" s="240">
        <v>295.36904160657264</v>
      </c>
      <c r="R593" s="175"/>
      <c r="S593" s="175"/>
      <c r="T593" s="227"/>
      <c r="U593" s="220" t="s">
        <v>201</v>
      </c>
      <c r="V593" s="152"/>
      <c r="W593" s="152"/>
      <c r="AG593" s="130"/>
    </row>
    <row r="594" spans="1:33" ht="15" x14ac:dyDescent="0.25">
      <c r="A594" s="221" t="s">
        <v>208</v>
      </c>
      <c r="B594" s="160">
        <v>2019</v>
      </c>
      <c r="C594" s="171">
        <v>719.76293039233724</v>
      </c>
      <c r="D594" s="172">
        <v>1469.7138733497677</v>
      </c>
      <c r="E594" s="172">
        <v>51.931419047107283</v>
      </c>
      <c r="F594" s="172"/>
      <c r="G594" s="172"/>
      <c r="H594" s="223"/>
      <c r="I594" s="224">
        <v>632.53928300890391</v>
      </c>
      <c r="J594" s="225">
        <v>1018.1495667766756</v>
      </c>
      <c r="K594" s="225">
        <v>246.92899924113249</v>
      </c>
      <c r="L594" s="225"/>
      <c r="M594" s="173"/>
      <c r="N594" s="226"/>
      <c r="O594" s="239">
        <v>1352.3022134012413</v>
      </c>
      <c r="P594" s="240">
        <v>2487.8634401264435</v>
      </c>
      <c r="Q594" s="240">
        <v>298.86041828823977</v>
      </c>
      <c r="R594" s="175"/>
      <c r="S594" s="175"/>
      <c r="T594" s="227"/>
      <c r="U594" s="220" t="s">
        <v>201</v>
      </c>
      <c r="V594" s="152"/>
      <c r="W594" s="152"/>
      <c r="AG594" s="130"/>
    </row>
    <row r="595" spans="1:33" ht="15" x14ac:dyDescent="0.25">
      <c r="A595" s="221" t="s">
        <v>209</v>
      </c>
      <c r="B595" s="160">
        <v>2020</v>
      </c>
      <c r="C595" s="171">
        <v>724.26795508520797</v>
      </c>
      <c r="D595" s="172">
        <v>1478.912870701974</v>
      </c>
      <c r="E595" s="172">
        <v>52.256459856051848</v>
      </c>
      <c r="F595" s="172"/>
      <c r="G595" s="172"/>
      <c r="H595" s="223"/>
      <c r="I595" s="224">
        <v>640.78016198201431</v>
      </c>
      <c r="J595" s="225">
        <v>1031.4142723557804</v>
      </c>
      <c r="K595" s="225">
        <v>250.14605160824809</v>
      </c>
      <c r="L595" s="225"/>
      <c r="M595" s="173"/>
      <c r="N595" s="226"/>
      <c r="O595" s="239">
        <v>1365.0481170672224</v>
      </c>
      <c r="P595" s="240">
        <v>2510.3271430577543</v>
      </c>
      <c r="Q595" s="240">
        <v>302.40251146429995</v>
      </c>
      <c r="R595" s="175"/>
      <c r="S595" s="175"/>
      <c r="T595" s="227"/>
      <c r="U595" s="220" t="s">
        <v>201</v>
      </c>
      <c r="V595" s="152"/>
      <c r="W595" s="152"/>
      <c r="AG595" s="130"/>
    </row>
    <row r="596" spans="1:33" ht="15" x14ac:dyDescent="0.25">
      <c r="A596" s="221" t="s">
        <v>210</v>
      </c>
      <c r="B596" s="160">
        <v>2021</v>
      </c>
      <c r="C596" s="171">
        <v>727.82226500541515</v>
      </c>
      <c r="D596" s="172">
        <v>1486.1705640053312</v>
      </c>
      <c r="E596" s="172">
        <v>52.512905902514618</v>
      </c>
      <c r="F596" s="172"/>
      <c r="G596" s="172"/>
      <c r="H596" s="223"/>
      <c r="I596" s="224">
        <v>648.21188425978585</v>
      </c>
      <c r="J596" s="225">
        <v>1043.3765409780933</v>
      </c>
      <c r="K596" s="225">
        <v>253.04722754147835</v>
      </c>
      <c r="L596" s="225"/>
      <c r="M596" s="173"/>
      <c r="N596" s="226"/>
      <c r="O596" s="239">
        <v>1376.034149265201</v>
      </c>
      <c r="P596" s="240">
        <v>2529.5471049834246</v>
      </c>
      <c r="Q596" s="240">
        <v>305.56013344399298</v>
      </c>
      <c r="R596" s="175"/>
      <c r="S596" s="175"/>
      <c r="T596" s="227"/>
      <c r="U596" s="220" t="s">
        <v>201</v>
      </c>
      <c r="V596" s="152"/>
      <c r="W596" s="152"/>
      <c r="AG596" s="130"/>
    </row>
    <row r="597" spans="1:33" ht="15" x14ac:dyDescent="0.25">
      <c r="A597" s="221" t="s">
        <v>211</v>
      </c>
      <c r="B597" s="160">
        <v>2022</v>
      </c>
      <c r="C597" s="171">
        <v>731.14619369648221</v>
      </c>
      <c r="D597" s="172">
        <v>1492.9578322918817</v>
      </c>
      <c r="E597" s="172">
        <v>52.752729775695208</v>
      </c>
      <c r="F597" s="172"/>
      <c r="G597" s="172"/>
      <c r="H597" s="223"/>
      <c r="I597" s="224">
        <v>655.63390640187663</v>
      </c>
      <c r="J597" s="225">
        <v>1055.3231960421556</v>
      </c>
      <c r="K597" s="225">
        <v>255.94461676159764</v>
      </c>
      <c r="L597" s="225"/>
      <c r="M597" s="173"/>
      <c r="N597" s="226"/>
      <c r="O597" s="239">
        <v>1386.7801000983588</v>
      </c>
      <c r="P597" s="240">
        <v>2548.2810283340373</v>
      </c>
      <c r="Q597" s="240">
        <v>308.69734653729284</v>
      </c>
      <c r="R597" s="175"/>
      <c r="S597" s="175"/>
      <c r="T597" s="227"/>
      <c r="U597" s="220" t="s">
        <v>201</v>
      </c>
      <c r="V597" s="152"/>
      <c r="W597" s="152"/>
    </row>
    <row r="598" spans="1:33" ht="15.6" thickBot="1" x14ac:dyDescent="0.3">
      <c r="A598" s="228" t="s">
        <v>212</v>
      </c>
      <c r="B598" s="160">
        <v>2023</v>
      </c>
      <c r="C598" s="171">
        <v>734.25932333341098</v>
      </c>
      <c r="D598" s="172">
        <v>1499.3146612194796</v>
      </c>
      <c r="E598" s="172">
        <v>52.977344343765829</v>
      </c>
      <c r="F598" s="172"/>
      <c r="G598" s="172"/>
      <c r="H598" s="223"/>
      <c r="I598" s="224">
        <v>663.00759833036534</v>
      </c>
      <c r="J598" s="225">
        <v>1067.1920576989737</v>
      </c>
      <c r="K598" s="225">
        <v>258.82313896175725</v>
      </c>
      <c r="L598" s="225"/>
      <c r="M598" s="173"/>
      <c r="N598" s="226"/>
      <c r="O598" s="239">
        <v>1397.2669216637764</v>
      </c>
      <c r="P598" s="240">
        <v>2566.5067189184533</v>
      </c>
      <c r="Q598" s="240">
        <v>311.80048330552307</v>
      </c>
      <c r="R598" s="175"/>
      <c r="S598" s="175"/>
      <c r="T598" s="227"/>
      <c r="U598" s="220" t="s">
        <v>201</v>
      </c>
      <c r="V598" s="152"/>
      <c r="W598" s="152"/>
    </row>
    <row r="599" spans="1:33" ht="15" x14ac:dyDescent="0.25">
      <c r="A599" s="216" t="s">
        <v>213</v>
      </c>
      <c r="B599" s="160">
        <v>2024</v>
      </c>
      <c r="C599" s="171">
        <v>737.18232565925939</v>
      </c>
      <c r="D599" s="172">
        <v>1505.2832612803236</v>
      </c>
      <c r="E599" s="172">
        <v>53.188241088026544</v>
      </c>
      <c r="F599" s="172"/>
      <c r="G599" s="172"/>
      <c r="H599" s="223"/>
      <c r="I599" s="224">
        <v>670.35462327846847</v>
      </c>
      <c r="J599" s="225">
        <v>1079.0179955797412</v>
      </c>
      <c r="K599" s="225">
        <v>261.69125097719581</v>
      </c>
      <c r="L599" s="225"/>
      <c r="M599" s="173"/>
      <c r="N599" s="226"/>
      <c r="O599" s="239">
        <v>1407.5369489377279</v>
      </c>
      <c r="P599" s="240">
        <v>2584.3012568600648</v>
      </c>
      <c r="Q599" s="240">
        <v>314.87949206522234</v>
      </c>
      <c r="R599" s="175"/>
      <c r="S599" s="175"/>
      <c r="T599" s="227"/>
      <c r="U599" s="220" t="s">
        <v>201</v>
      </c>
      <c r="V599" s="152"/>
      <c r="W599" s="152"/>
    </row>
    <row r="600" spans="1:33" ht="15" x14ac:dyDescent="0.25">
      <c r="A600" s="221" t="s">
        <v>214</v>
      </c>
      <c r="B600" s="160">
        <v>2025</v>
      </c>
      <c r="C600" s="171">
        <v>739.93442214766753</v>
      </c>
      <c r="D600" s="172">
        <v>1510.9028816011501</v>
      </c>
      <c r="E600" s="172">
        <v>53.386806851783909</v>
      </c>
      <c r="F600" s="172"/>
      <c r="G600" s="172"/>
      <c r="H600" s="223"/>
      <c r="I600" s="224">
        <v>677.69481839548337</v>
      </c>
      <c r="J600" s="225">
        <v>1090.8329400095874</v>
      </c>
      <c r="K600" s="225">
        <v>264.55669678137934</v>
      </c>
      <c r="L600" s="225"/>
      <c r="M600" s="173"/>
      <c r="N600" s="226"/>
      <c r="O600" s="239">
        <v>1417.6292405431509</v>
      </c>
      <c r="P600" s="240">
        <v>2601.7358216107377</v>
      </c>
      <c r="Q600" s="240">
        <v>317.94350363316323</v>
      </c>
      <c r="R600" s="175"/>
      <c r="S600" s="175"/>
      <c r="T600" s="227"/>
      <c r="U600" s="220" t="s">
        <v>201</v>
      </c>
      <c r="V600" s="152"/>
      <c r="W600" s="152"/>
    </row>
    <row r="601" spans="1:33" ht="15" x14ac:dyDescent="0.25">
      <c r="A601" s="221" t="s">
        <v>215</v>
      </c>
      <c r="B601" s="160">
        <v>2026</v>
      </c>
      <c r="C601" s="171">
        <v>742.53055392770329</v>
      </c>
      <c r="D601" s="172">
        <v>1516.2040310950304</v>
      </c>
      <c r="E601" s="172">
        <v>53.574119648369674</v>
      </c>
      <c r="F601" s="172"/>
      <c r="G601" s="172"/>
      <c r="H601" s="223"/>
      <c r="I601" s="224">
        <v>685.04085373259261</v>
      </c>
      <c r="J601" s="225">
        <v>1102.6572849900692</v>
      </c>
      <c r="K601" s="225">
        <v>267.42442247511605</v>
      </c>
      <c r="L601" s="225"/>
      <c r="M601" s="173"/>
      <c r="N601" s="226"/>
      <c r="O601" s="239">
        <v>1427.5714076602958</v>
      </c>
      <c r="P601" s="240">
        <v>2618.8613160850996</v>
      </c>
      <c r="Q601" s="240">
        <v>320.99854212348572</v>
      </c>
      <c r="R601" s="175"/>
      <c r="S601" s="175"/>
      <c r="T601" s="227"/>
      <c r="U601" s="220" t="s">
        <v>201</v>
      </c>
      <c r="V601" s="152"/>
      <c r="W601" s="152"/>
    </row>
    <row r="602" spans="1:33" ht="15" x14ac:dyDescent="0.25">
      <c r="A602" s="221" t="s">
        <v>216</v>
      </c>
      <c r="B602" s="160">
        <v>2027</v>
      </c>
      <c r="C602" s="171">
        <v>744.98515443444944</v>
      </c>
      <c r="D602" s="172">
        <v>1521.2161819935625</v>
      </c>
      <c r="E602" s="172">
        <v>53.751220860625203</v>
      </c>
      <c r="F602" s="172"/>
      <c r="G602" s="172"/>
      <c r="H602" s="223"/>
      <c r="I602" s="224">
        <v>692.40460678140107</v>
      </c>
      <c r="J602" s="225">
        <v>1114.5101488008838</v>
      </c>
      <c r="K602" s="225">
        <v>270.29906476191854</v>
      </c>
      <c r="L602" s="225"/>
      <c r="M602" s="173"/>
      <c r="N602" s="226"/>
      <c r="O602" s="239">
        <v>1437.3897612158505</v>
      </c>
      <c r="P602" s="240">
        <v>2635.7263307944463</v>
      </c>
      <c r="Q602" s="240">
        <v>324.05028562254375</v>
      </c>
      <c r="R602" s="175"/>
      <c r="S602" s="175"/>
      <c r="T602" s="227"/>
      <c r="U602" s="220" t="s">
        <v>201</v>
      </c>
      <c r="V602" s="152"/>
      <c r="W602" s="152"/>
    </row>
    <row r="603" spans="1:33" ht="15" x14ac:dyDescent="0.25">
      <c r="A603" s="221" t="s">
        <v>217</v>
      </c>
      <c r="B603" s="160">
        <v>2028</v>
      </c>
      <c r="C603" s="171">
        <v>747.31571435593401</v>
      </c>
      <c r="D603" s="172">
        <v>1525.9750492603328</v>
      </c>
      <c r="E603" s="172">
        <v>53.919372454416006</v>
      </c>
      <c r="F603" s="172"/>
      <c r="G603" s="172"/>
      <c r="H603" s="223"/>
      <c r="I603" s="224">
        <v>699.80400950258877</v>
      </c>
      <c r="J603" s="225">
        <v>1126.4203951323791</v>
      </c>
      <c r="K603" s="225">
        <v>273.18762387279872</v>
      </c>
      <c r="L603" s="225"/>
      <c r="M603" s="173"/>
      <c r="N603" s="226"/>
      <c r="O603" s="239">
        <v>1447.1197238585228</v>
      </c>
      <c r="P603" s="240">
        <v>2652.3954443927119</v>
      </c>
      <c r="Q603" s="240">
        <v>327.10699632721474</v>
      </c>
      <c r="R603" s="175"/>
      <c r="S603" s="175"/>
      <c r="T603" s="227"/>
      <c r="U603" s="220" t="s">
        <v>201</v>
      </c>
      <c r="V603" s="152"/>
      <c r="W603" s="152"/>
    </row>
    <row r="604" spans="1:33" ht="15.6" thickBot="1" x14ac:dyDescent="0.3">
      <c r="A604" s="228" t="s">
        <v>218</v>
      </c>
      <c r="B604" s="160">
        <v>2029</v>
      </c>
      <c r="C604" s="171">
        <v>749.53960798832031</v>
      </c>
      <c r="D604" s="172">
        <v>1530.516110193536</v>
      </c>
      <c r="E604" s="172">
        <v>54.079827997849868</v>
      </c>
      <c r="F604" s="172"/>
      <c r="G604" s="172"/>
      <c r="H604" s="223"/>
      <c r="I604" s="224">
        <v>707.2576536895117</v>
      </c>
      <c r="J604" s="225">
        <v>1138.417949756534</v>
      </c>
      <c r="K604" s="225">
        <v>276.09735762248971</v>
      </c>
      <c r="L604" s="225"/>
      <c r="M604" s="173"/>
      <c r="N604" s="226"/>
      <c r="O604" s="239">
        <v>1456.797261677832</v>
      </c>
      <c r="P604" s="240">
        <v>2668.9340599500702</v>
      </c>
      <c r="Q604" s="240">
        <v>330.17718562033957</v>
      </c>
      <c r="R604" s="175"/>
      <c r="S604" s="175"/>
      <c r="T604" s="227"/>
      <c r="U604" s="220" t="s">
        <v>201</v>
      </c>
      <c r="V604" s="152"/>
      <c r="W604" s="152"/>
    </row>
    <row r="605" spans="1:33" ht="15" x14ac:dyDescent="0.25">
      <c r="A605" s="178" t="s">
        <v>219</v>
      </c>
      <c r="B605" s="160">
        <v>2030</v>
      </c>
      <c r="C605" s="171">
        <v>751.67114079488704</v>
      </c>
      <c r="D605" s="172">
        <v>1534.8685757138201</v>
      </c>
      <c r="E605" s="172">
        <v>54.233619640509403</v>
      </c>
      <c r="F605" s="172"/>
      <c r="G605" s="172"/>
      <c r="H605" s="223"/>
      <c r="I605" s="224">
        <v>714.55845166156973</v>
      </c>
      <c r="J605" s="225">
        <v>1150.1694796488996</v>
      </c>
      <c r="K605" s="225">
        <v>278.9474236742397</v>
      </c>
      <c r="L605" s="225"/>
      <c r="M605" s="173"/>
      <c r="N605" s="226"/>
      <c r="O605" s="239">
        <v>1466.2295924564569</v>
      </c>
      <c r="P605" s="240">
        <v>2685.0380553627197</v>
      </c>
      <c r="Q605" s="240">
        <v>333.1810433147491</v>
      </c>
      <c r="R605" s="175"/>
      <c r="S605" s="175"/>
      <c r="T605" s="227"/>
      <c r="U605" s="220" t="s">
        <v>201</v>
      </c>
      <c r="V605" s="152"/>
      <c r="W605" s="152"/>
    </row>
    <row r="606" spans="1:33" ht="15" x14ac:dyDescent="0.25">
      <c r="A606" s="179" t="s">
        <v>220</v>
      </c>
      <c r="B606" s="160">
        <v>2031</v>
      </c>
      <c r="C606" s="171">
        <v>753.72016534836632</v>
      </c>
      <c r="D606" s="172">
        <v>1539.0525641993638</v>
      </c>
      <c r="E606" s="172">
        <v>54.381458252684851</v>
      </c>
      <c r="F606" s="172"/>
      <c r="G606" s="172"/>
      <c r="H606" s="223"/>
      <c r="I606" s="224">
        <v>722.38164200008396</v>
      </c>
      <c r="J606" s="225">
        <v>1162.7618641346196</v>
      </c>
      <c r="K606" s="225">
        <v>282.0014198655482</v>
      </c>
      <c r="L606" s="225"/>
      <c r="M606" s="173"/>
      <c r="N606" s="226"/>
      <c r="O606" s="239">
        <v>1476.1018073484502</v>
      </c>
      <c r="P606" s="240">
        <v>2701.8144283339834</v>
      </c>
      <c r="Q606" s="240">
        <v>336.38287811823307</v>
      </c>
      <c r="R606" s="175"/>
      <c r="S606" s="175"/>
      <c r="T606" s="227"/>
      <c r="U606" s="220" t="s">
        <v>201</v>
      </c>
      <c r="V606" s="152"/>
      <c r="W606" s="152"/>
    </row>
    <row r="607" spans="1:33" ht="15.6" thickBot="1" x14ac:dyDescent="0.3">
      <c r="A607" s="180" t="s">
        <v>221</v>
      </c>
      <c r="B607" s="160">
        <v>2032</v>
      </c>
      <c r="C607" s="171">
        <v>755.69140080771467</v>
      </c>
      <c r="D607" s="172">
        <v>1543.0777118971816</v>
      </c>
      <c r="E607" s="172">
        <v>54.523684325128087</v>
      </c>
      <c r="F607" s="172"/>
      <c r="G607" s="172"/>
      <c r="H607" s="223"/>
      <c r="I607" s="224">
        <v>730.06423181375385</v>
      </c>
      <c r="J607" s="225">
        <v>1175.1279348287635</v>
      </c>
      <c r="K607" s="225">
        <v>285.00052879874465</v>
      </c>
      <c r="L607" s="225"/>
      <c r="M607" s="173"/>
      <c r="N607" s="226"/>
      <c r="O607" s="239">
        <v>1485.7556326214685</v>
      </c>
      <c r="P607" s="240">
        <v>2718.2056467259454</v>
      </c>
      <c r="Q607" s="240">
        <v>339.52421312387276</v>
      </c>
      <c r="R607" s="175"/>
      <c r="S607" s="175"/>
      <c r="T607" s="227"/>
      <c r="U607" s="220" t="s">
        <v>201</v>
      </c>
      <c r="V607" s="152"/>
      <c r="W607" s="152"/>
    </row>
    <row r="608" spans="1:33" ht="15" x14ac:dyDescent="0.25">
      <c r="B608" s="160">
        <v>2033</v>
      </c>
      <c r="C608" s="171">
        <v>757.58548498210212</v>
      </c>
      <c r="D608" s="172">
        <v>1546.9453211763534</v>
      </c>
      <c r="E608" s="172">
        <v>54.66034387623472</v>
      </c>
      <c r="F608" s="172"/>
      <c r="G608" s="172"/>
      <c r="H608" s="223"/>
      <c r="I608" s="224">
        <v>737.82530582612969</v>
      </c>
      <c r="J608" s="225">
        <v>1187.6203354680306</v>
      </c>
      <c r="K608" s="225">
        <v>288.0302761842288</v>
      </c>
      <c r="L608" s="225"/>
      <c r="M608" s="173"/>
      <c r="N608" s="226"/>
      <c r="O608" s="239">
        <v>1495.4107908082319</v>
      </c>
      <c r="P608" s="240">
        <v>2734.565656644384</v>
      </c>
      <c r="Q608" s="240">
        <v>342.69062006046352</v>
      </c>
      <c r="R608" s="175"/>
      <c r="S608" s="175"/>
      <c r="T608" s="227"/>
      <c r="U608" s="220" t="s">
        <v>201</v>
      </c>
      <c r="V608" s="152"/>
      <c r="W608" s="152"/>
    </row>
    <row r="609" spans="2:23" ht="15" x14ac:dyDescent="0.25">
      <c r="B609" s="160">
        <v>2034</v>
      </c>
      <c r="C609" s="171">
        <v>759.39960887534323</v>
      </c>
      <c r="D609" s="172">
        <v>1550.6496562307004</v>
      </c>
      <c r="E609" s="172">
        <v>54.791234234886446</v>
      </c>
      <c r="F609" s="172"/>
      <c r="G609" s="172"/>
      <c r="H609" s="223"/>
      <c r="I609" s="224">
        <v>745.657196716866</v>
      </c>
      <c r="J609" s="225">
        <v>1200.22672455981</v>
      </c>
      <c r="K609" s="225">
        <v>291.0876688739221</v>
      </c>
      <c r="L609" s="225"/>
      <c r="M609" s="173"/>
      <c r="N609" s="226"/>
      <c r="O609" s="239">
        <v>1505.0568055922092</v>
      </c>
      <c r="P609" s="240">
        <v>2750.8763807905107</v>
      </c>
      <c r="Q609" s="240">
        <v>345.87890310880857</v>
      </c>
      <c r="R609" s="175"/>
      <c r="S609" s="175"/>
      <c r="T609" s="227"/>
      <c r="U609" s="220" t="s">
        <v>201</v>
      </c>
      <c r="V609" s="152"/>
      <c r="W609" s="152"/>
    </row>
    <row r="610" spans="2:23" ht="15" x14ac:dyDescent="0.25">
      <c r="B610" s="160">
        <v>2035</v>
      </c>
      <c r="C610" s="171">
        <v>761.13104259911893</v>
      </c>
      <c r="D610" s="172">
        <v>1554.1851427876861</v>
      </c>
      <c r="E610" s="172">
        <v>54.916158437655099</v>
      </c>
      <c r="F610" s="172"/>
      <c r="G610" s="172"/>
      <c r="H610" s="223"/>
      <c r="I610" s="224">
        <v>753.55254453639157</v>
      </c>
      <c r="J610" s="225">
        <v>1212.9352553624542</v>
      </c>
      <c r="K610" s="225">
        <v>294.1698337103291</v>
      </c>
      <c r="L610" s="225"/>
      <c r="M610" s="173"/>
      <c r="N610" s="226"/>
      <c r="O610" s="239">
        <v>1514.6835871355106</v>
      </c>
      <c r="P610" s="240">
        <v>2767.1203981501403</v>
      </c>
      <c r="Q610" s="240">
        <v>349.0859921479842</v>
      </c>
      <c r="R610" s="175"/>
      <c r="S610" s="175"/>
      <c r="T610" s="227"/>
      <c r="U610" s="220" t="s">
        <v>201</v>
      </c>
      <c r="V610" s="152"/>
      <c r="W610" s="152"/>
    </row>
    <row r="611" spans="2:23" ht="15" x14ac:dyDescent="0.25">
      <c r="B611" s="160">
        <v>2036</v>
      </c>
      <c r="C611" s="171">
        <v>762.7817154492792</v>
      </c>
      <c r="D611" s="172">
        <v>1557.5557203567753</v>
      </c>
      <c r="E611" s="172">
        <v>55.035255684639779</v>
      </c>
      <c r="F611" s="172"/>
      <c r="G611" s="172"/>
      <c r="H611" s="223"/>
      <c r="I611" s="224">
        <v>761.50981228256649</v>
      </c>
      <c r="J611" s="225">
        <v>1225.7434538824818</v>
      </c>
      <c r="K611" s="225">
        <v>297.2761706826513</v>
      </c>
      <c r="L611" s="225"/>
      <c r="M611" s="173"/>
      <c r="N611" s="226"/>
      <c r="O611" s="239">
        <v>1524.2915277318457</v>
      </c>
      <c r="P611" s="240">
        <v>2783.2991742392569</v>
      </c>
      <c r="Q611" s="240">
        <v>352.31142636729106</v>
      </c>
      <c r="R611" s="175"/>
      <c r="S611" s="175"/>
      <c r="T611" s="227"/>
      <c r="U611" s="220" t="s">
        <v>201</v>
      </c>
      <c r="V611" s="152"/>
      <c r="W611" s="152"/>
    </row>
    <row r="612" spans="2:23" ht="15" x14ac:dyDescent="0.25">
      <c r="B612" s="160">
        <v>2037</v>
      </c>
      <c r="C612" s="171">
        <v>764.35238372021433</v>
      </c>
      <c r="D612" s="172">
        <v>1560.7629332469494</v>
      </c>
      <c r="E612" s="172">
        <v>55.148580543030953</v>
      </c>
      <c r="F612" s="172"/>
      <c r="G612" s="172"/>
      <c r="H612" s="223"/>
      <c r="I612" s="224">
        <v>769.52710918962441</v>
      </c>
      <c r="J612" s="225">
        <v>1238.6482767004604</v>
      </c>
      <c r="K612" s="225">
        <v>300.40594167878868</v>
      </c>
      <c r="L612" s="225"/>
      <c r="M612" s="173"/>
      <c r="N612" s="226"/>
      <c r="O612" s="239">
        <v>1533.8794929098387</v>
      </c>
      <c r="P612" s="240">
        <v>2799.4112099474096</v>
      </c>
      <c r="Q612" s="240">
        <v>355.55452222181964</v>
      </c>
      <c r="R612" s="175"/>
      <c r="S612" s="175"/>
      <c r="T612" s="227"/>
      <c r="U612" s="220" t="s">
        <v>201</v>
      </c>
      <c r="V612" s="152"/>
      <c r="W612" s="152"/>
    </row>
    <row r="613" spans="2:23" ht="15" x14ac:dyDescent="0.25">
      <c r="B613" s="160">
        <v>2038</v>
      </c>
      <c r="C613" s="171">
        <v>765.83679830549227</v>
      </c>
      <c r="D613" s="172">
        <v>1563.7940211477896</v>
      </c>
      <c r="E613" s="172">
        <v>55.255682135253387</v>
      </c>
      <c r="F613" s="172"/>
      <c r="G613" s="172"/>
      <c r="H613" s="223"/>
      <c r="I613" s="224">
        <v>777.59477074885683</v>
      </c>
      <c r="J613" s="225">
        <v>1251.6341676041209</v>
      </c>
      <c r="K613" s="225">
        <v>303.55537389359296</v>
      </c>
      <c r="L613" s="225"/>
      <c r="M613" s="173"/>
      <c r="N613" s="226"/>
      <c r="O613" s="239">
        <v>1543.431569054349</v>
      </c>
      <c r="P613" s="240">
        <v>2815.4281887519105</v>
      </c>
      <c r="Q613" s="240">
        <v>358.81105602884634</v>
      </c>
      <c r="R613" s="175"/>
      <c r="S613" s="175"/>
      <c r="T613" s="227"/>
      <c r="U613" s="220" t="s">
        <v>201</v>
      </c>
      <c r="V613" s="152"/>
      <c r="W613" s="152"/>
    </row>
    <row r="614" spans="2:23" ht="15" x14ac:dyDescent="0.25">
      <c r="B614" s="160">
        <v>2039</v>
      </c>
      <c r="C614" s="171">
        <v>767.22625199414563</v>
      </c>
      <c r="D614" s="172">
        <v>1566.6312044429587</v>
      </c>
      <c r="E614" s="172">
        <v>55.355932229701402</v>
      </c>
      <c r="F614" s="172"/>
      <c r="G614" s="172"/>
      <c r="H614" s="223"/>
      <c r="I614" s="224">
        <v>785.70042160566175</v>
      </c>
      <c r="J614" s="225">
        <v>1264.6812069422022</v>
      </c>
      <c r="K614" s="225">
        <v>306.71963626912145</v>
      </c>
      <c r="L614" s="225"/>
      <c r="M614" s="173"/>
      <c r="N614" s="226"/>
      <c r="O614" s="239">
        <v>1552.9266735998074</v>
      </c>
      <c r="P614" s="240">
        <v>2831.3124113851609</v>
      </c>
      <c r="Q614" s="240">
        <v>362.07556849882286</v>
      </c>
      <c r="R614" s="175"/>
      <c r="S614" s="175"/>
      <c r="T614" s="227"/>
      <c r="U614" s="220" t="s">
        <v>201</v>
      </c>
      <c r="V614" s="152"/>
      <c r="W614" s="152"/>
    </row>
    <row r="615" spans="2:23" ht="15" x14ac:dyDescent="0.25">
      <c r="B615" s="160">
        <v>2040</v>
      </c>
      <c r="C615" s="171">
        <v>768.51355147750633</v>
      </c>
      <c r="D615" s="172">
        <v>1569.2597948162083</v>
      </c>
      <c r="E615" s="172">
        <v>55.448811823921524</v>
      </c>
      <c r="F615" s="172"/>
      <c r="G615" s="172"/>
      <c r="H615" s="223"/>
      <c r="I615" s="224">
        <v>794.15433256505821</v>
      </c>
      <c r="J615" s="225">
        <v>1278.2888136349186</v>
      </c>
      <c r="K615" s="225">
        <v>310.01985149519788</v>
      </c>
      <c r="L615" s="225"/>
      <c r="M615" s="173"/>
      <c r="N615" s="226"/>
      <c r="O615" s="239">
        <v>1562.6678840425645</v>
      </c>
      <c r="P615" s="240">
        <v>2847.5486084511267</v>
      </c>
      <c r="Q615" s="240">
        <v>365.4686633191194</v>
      </c>
      <c r="R615" s="175"/>
      <c r="S615" s="175"/>
      <c r="T615" s="227"/>
      <c r="U615" s="220" t="s">
        <v>201</v>
      </c>
      <c r="V615" s="152"/>
      <c r="W615" s="152"/>
    </row>
    <row r="616" spans="2:23" ht="15" x14ac:dyDescent="0.25">
      <c r="B616" s="160">
        <v>2041</v>
      </c>
      <c r="C616" s="171">
        <v>769.6964336305324</v>
      </c>
      <c r="D616" s="172">
        <v>1571.6751710983576</v>
      </c>
      <c r="E616" s="172">
        <v>55.534157631795587</v>
      </c>
      <c r="F616" s="172"/>
      <c r="G616" s="172"/>
      <c r="H616" s="223"/>
      <c r="I616" s="224">
        <v>801.98475443706775</v>
      </c>
      <c r="J616" s="225">
        <v>1290.8928381608594</v>
      </c>
      <c r="K616" s="225">
        <v>313.07667071327631</v>
      </c>
      <c r="L616" s="225"/>
      <c r="M616" s="173"/>
      <c r="N616" s="226"/>
      <c r="O616" s="239">
        <v>1571.6811880676</v>
      </c>
      <c r="P616" s="240">
        <v>2862.568009259217</v>
      </c>
      <c r="Q616" s="240">
        <v>368.61082834507192</v>
      </c>
      <c r="R616" s="175"/>
      <c r="S616" s="175"/>
      <c r="T616" s="227"/>
      <c r="U616" s="220" t="s">
        <v>201</v>
      </c>
      <c r="V616" s="152"/>
      <c r="W616" s="152"/>
    </row>
    <row r="617" spans="2:23" ht="15" x14ac:dyDescent="0.25">
      <c r="B617" s="160">
        <v>2042</v>
      </c>
      <c r="C617" s="171">
        <v>770.77366712717435</v>
      </c>
      <c r="D617" s="172">
        <v>1573.8748189935181</v>
      </c>
      <c r="E617" s="172">
        <v>55.611880812253354</v>
      </c>
      <c r="F617" s="172"/>
      <c r="G617" s="172"/>
      <c r="H617" s="223"/>
      <c r="I617" s="224">
        <v>810.15039193960069</v>
      </c>
      <c r="J617" s="225">
        <v>1304.0364333635341</v>
      </c>
      <c r="K617" s="225">
        <v>316.26435051566716</v>
      </c>
      <c r="L617" s="225"/>
      <c r="M617" s="173"/>
      <c r="N617" s="226"/>
      <c r="O617" s="239">
        <v>1580.924059066775</v>
      </c>
      <c r="P617" s="240">
        <v>2877.911252357052</v>
      </c>
      <c r="Q617" s="240">
        <v>371.87623132792049</v>
      </c>
      <c r="R617" s="175"/>
      <c r="S617" s="175"/>
      <c r="T617" s="227"/>
      <c r="U617" s="220" t="s">
        <v>201</v>
      </c>
      <c r="V617" s="152"/>
      <c r="W617" s="152"/>
    </row>
    <row r="618" spans="2:23" ht="15" x14ac:dyDescent="0.25">
      <c r="B618" s="160">
        <v>2043</v>
      </c>
      <c r="C618" s="171">
        <v>771.74024743457369</v>
      </c>
      <c r="D618" s="172">
        <v>1575.848519537831</v>
      </c>
      <c r="E618" s="172">
        <v>55.681620284608336</v>
      </c>
      <c r="F618" s="172"/>
      <c r="G618" s="172"/>
      <c r="H618" s="223"/>
      <c r="I618" s="224">
        <v>818.31516614839438</v>
      </c>
      <c r="J618" s="225">
        <v>1317.1786389890397</v>
      </c>
      <c r="K618" s="225">
        <v>319.45169330774934</v>
      </c>
      <c r="L618" s="225"/>
      <c r="M618" s="173"/>
      <c r="N618" s="226"/>
      <c r="O618" s="239">
        <v>1590.055413582968</v>
      </c>
      <c r="P618" s="240">
        <v>2893.0271585268706</v>
      </c>
      <c r="Q618" s="240">
        <v>375.13331359235769</v>
      </c>
      <c r="R618" s="175"/>
      <c r="S618" s="175"/>
      <c r="T618" s="227"/>
      <c r="U618" s="220" t="s">
        <v>201</v>
      </c>
      <c r="V618" s="152"/>
      <c r="W618" s="152"/>
    </row>
    <row r="619" spans="2:23" ht="15" x14ac:dyDescent="0.25">
      <c r="B619" s="160">
        <v>2044</v>
      </c>
      <c r="C619" s="171">
        <v>772.59078559958198</v>
      </c>
      <c r="D619" s="172">
        <v>1577.5852688036548</v>
      </c>
      <c r="E619" s="172">
        <v>55.742987231970481</v>
      </c>
      <c r="F619" s="172"/>
      <c r="G619" s="172"/>
      <c r="H619" s="223"/>
      <c r="I619" s="224">
        <v>826.46274482730325</v>
      </c>
      <c r="J619" s="225">
        <v>1330.293166299896</v>
      </c>
      <c r="K619" s="225">
        <v>322.63232335471042</v>
      </c>
      <c r="L619" s="225"/>
      <c r="M619" s="173"/>
      <c r="N619" s="226"/>
      <c r="O619" s="239">
        <v>1599.0535304268851</v>
      </c>
      <c r="P619" s="240">
        <v>2907.8784351035511</v>
      </c>
      <c r="Q619" s="240">
        <v>378.37531058668088</v>
      </c>
      <c r="R619" s="175"/>
      <c r="S619" s="175"/>
      <c r="T619" s="227"/>
      <c r="U619" s="220" t="s">
        <v>201</v>
      </c>
      <c r="V619" s="152"/>
      <c r="W619" s="152"/>
    </row>
    <row r="620" spans="2:23" ht="15" x14ac:dyDescent="0.25">
      <c r="B620" s="160">
        <v>2045</v>
      </c>
      <c r="C620" s="171">
        <v>773.32127488260835</v>
      </c>
      <c r="D620" s="172">
        <v>1579.0768852627189</v>
      </c>
      <c r="E620" s="172">
        <v>55.795692565163435</v>
      </c>
      <c r="F620" s="172"/>
      <c r="G620" s="172"/>
      <c r="H620" s="223"/>
      <c r="I620" s="224">
        <v>834.57956997135852</v>
      </c>
      <c r="J620" s="225">
        <v>1343.3581920240072</v>
      </c>
      <c r="K620" s="225">
        <v>325.80094791871028</v>
      </c>
      <c r="L620" s="225"/>
      <c r="M620" s="173"/>
      <c r="N620" s="226"/>
      <c r="O620" s="239">
        <v>1607.9008448539669</v>
      </c>
      <c r="P620" s="240">
        <v>2922.435077286726</v>
      </c>
      <c r="Q620" s="240">
        <v>381.59664048387373</v>
      </c>
      <c r="R620" s="175"/>
      <c r="S620" s="175"/>
      <c r="T620" s="227"/>
      <c r="U620" s="220" t="s">
        <v>201</v>
      </c>
      <c r="V620" s="152"/>
      <c r="W620" s="152"/>
    </row>
    <row r="621" spans="2:23" ht="15" x14ac:dyDescent="0.25">
      <c r="B621" s="160">
        <v>2046</v>
      </c>
      <c r="C621" s="171">
        <v>773.92970671919568</v>
      </c>
      <c r="D621" s="172">
        <v>1580.3192675436908</v>
      </c>
      <c r="E621" s="172">
        <v>55.839591364800405</v>
      </c>
      <c r="F621" s="172"/>
      <c r="G621" s="172"/>
      <c r="H621" s="223"/>
      <c r="I621" s="224">
        <v>842.65637186282913</v>
      </c>
      <c r="J621" s="225">
        <v>1356.3587954136085</v>
      </c>
      <c r="K621" s="225">
        <v>328.9539483120497</v>
      </c>
      <c r="L621" s="225"/>
      <c r="M621" s="173"/>
      <c r="N621" s="226"/>
      <c r="O621" s="239">
        <v>1616.5860785820248</v>
      </c>
      <c r="P621" s="240">
        <v>2936.6780629572995</v>
      </c>
      <c r="Q621" s="240">
        <v>384.79353967685012</v>
      </c>
      <c r="R621" s="175"/>
      <c r="S621" s="175"/>
      <c r="T621" s="227"/>
      <c r="U621" s="220" t="s">
        <v>201</v>
      </c>
      <c r="V621" s="152"/>
      <c r="W621" s="152"/>
    </row>
    <row r="622" spans="2:23" ht="15" x14ac:dyDescent="0.25">
      <c r="B622" s="160">
        <v>2047</v>
      </c>
      <c r="C622" s="171">
        <v>774.4161157014471</v>
      </c>
      <c r="D622" s="172">
        <v>1581.312486281626</v>
      </c>
      <c r="E622" s="172">
        <v>55.874686126726814</v>
      </c>
      <c r="F622" s="172"/>
      <c r="G622" s="172"/>
      <c r="H622" s="223"/>
      <c r="I622" s="224">
        <v>850.68878706761711</v>
      </c>
      <c r="J622" s="225">
        <v>1369.2879529862776</v>
      </c>
      <c r="K622" s="225">
        <v>332.08962114895655</v>
      </c>
      <c r="L622" s="225"/>
      <c r="M622" s="173"/>
      <c r="N622" s="226"/>
      <c r="O622" s="239">
        <v>1625.1049027690642</v>
      </c>
      <c r="P622" s="240">
        <v>2950.6004392679033</v>
      </c>
      <c r="Q622" s="240">
        <v>387.96430727568338</v>
      </c>
      <c r="R622" s="175"/>
      <c r="S622" s="175"/>
      <c r="T622" s="227"/>
      <c r="U622" s="220" t="s">
        <v>201</v>
      </c>
      <c r="V622" s="152"/>
      <c r="W622" s="152"/>
    </row>
    <row r="623" spans="2:23" ht="15" x14ac:dyDescent="0.25">
      <c r="B623" s="160">
        <v>2048</v>
      </c>
      <c r="C623" s="171">
        <v>774.7812144911851</v>
      </c>
      <c r="D623" s="172">
        <v>1582.0579966903497</v>
      </c>
      <c r="E623" s="172">
        <v>55.901028270011601</v>
      </c>
      <c r="F623" s="172"/>
      <c r="G623" s="172"/>
      <c r="H623" s="223"/>
      <c r="I623" s="224">
        <v>858.67424001166023</v>
      </c>
      <c r="J623" s="225">
        <v>1382.1415190396269</v>
      </c>
      <c r="K623" s="225">
        <v>335.2069609836937</v>
      </c>
      <c r="L623" s="225"/>
      <c r="M623" s="173"/>
      <c r="N623" s="226"/>
      <c r="O623" s="239">
        <v>1633.4554545028454</v>
      </c>
      <c r="P623" s="240">
        <v>2964.1995157299766</v>
      </c>
      <c r="Q623" s="240">
        <v>391.10798925370528</v>
      </c>
      <c r="R623" s="175"/>
      <c r="S623" s="175"/>
      <c r="T623" s="227"/>
      <c r="U623" s="220" t="s">
        <v>201</v>
      </c>
      <c r="V623" s="152"/>
      <c r="W623" s="152"/>
    </row>
    <row r="624" spans="2:23" ht="15" x14ac:dyDescent="0.25">
      <c r="B624" s="160">
        <v>2049</v>
      </c>
      <c r="C624" s="171">
        <v>775.02690887850304</v>
      </c>
      <c r="D624" s="172">
        <v>1582.5596902819445</v>
      </c>
      <c r="E624" s="172">
        <v>55.918755298796455</v>
      </c>
      <c r="F624" s="172"/>
      <c r="G624" s="172"/>
      <c r="H624" s="223"/>
      <c r="I624" s="224">
        <v>866.61278961837695</v>
      </c>
      <c r="J624" s="225">
        <v>1394.9195884181263</v>
      </c>
      <c r="K624" s="225">
        <v>338.30599081862817</v>
      </c>
      <c r="L624" s="225"/>
      <c r="M624" s="173"/>
      <c r="N624" s="226"/>
      <c r="O624" s="239">
        <v>1641.6396984968801</v>
      </c>
      <c r="P624" s="240">
        <v>2977.4792787000706</v>
      </c>
      <c r="Q624" s="240">
        <v>394.22474611742462</v>
      </c>
      <c r="R624" s="175"/>
      <c r="S624" s="175"/>
      <c r="T624" s="227"/>
      <c r="U624" s="220" t="s">
        <v>201</v>
      </c>
      <c r="V624" s="152"/>
      <c r="W624" s="152"/>
    </row>
    <row r="625" spans="1:32" ht="15" x14ac:dyDescent="0.25">
      <c r="B625" s="160">
        <v>2050</v>
      </c>
      <c r="C625" s="171">
        <v>775.15503423238749</v>
      </c>
      <c r="D625" s="172">
        <v>1582.8213147727045</v>
      </c>
      <c r="E625" s="172">
        <v>55.927999636288938</v>
      </c>
      <c r="F625" s="172"/>
      <c r="G625" s="172"/>
      <c r="H625" s="223"/>
      <c r="I625" s="224">
        <v>874.29676145359633</v>
      </c>
      <c r="J625" s="225">
        <v>1407.2878836454795</v>
      </c>
      <c r="K625" s="225">
        <v>341.30563926171311</v>
      </c>
      <c r="L625" s="225"/>
      <c r="M625" s="173"/>
      <c r="N625" s="226"/>
      <c r="O625" s="239">
        <v>1649.4517956859838</v>
      </c>
      <c r="P625" s="240">
        <v>2990.109198418184</v>
      </c>
      <c r="Q625" s="240">
        <v>397.23363889800203</v>
      </c>
      <c r="R625" s="175"/>
      <c r="S625" s="175"/>
      <c r="T625" s="227"/>
      <c r="U625" s="220" t="s">
        <v>201</v>
      </c>
      <c r="V625" s="152"/>
      <c r="W625" s="152"/>
    </row>
    <row r="626" spans="1:32" ht="15" x14ac:dyDescent="0.25">
      <c r="B626" s="160">
        <v>2051</v>
      </c>
      <c r="C626" s="171">
        <v>775.16709824255531</v>
      </c>
      <c r="D626" s="172">
        <v>1582.8459487769903</v>
      </c>
      <c r="E626" s="172">
        <v>55.928870063398989</v>
      </c>
      <c r="F626" s="172"/>
      <c r="G626" s="172"/>
      <c r="H626" s="223"/>
      <c r="I626" s="224">
        <v>882.34393680025505</v>
      </c>
      <c r="J626" s="225">
        <v>1420.2407994770504</v>
      </c>
      <c r="K626" s="225">
        <v>344.44707412345974</v>
      </c>
      <c r="L626" s="225"/>
      <c r="M626" s="173"/>
      <c r="N626" s="226"/>
      <c r="O626" s="239">
        <v>1657.5110350428104</v>
      </c>
      <c r="P626" s="240">
        <v>3003.0867482540407</v>
      </c>
      <c r="Q626" s="240">
        <v>400.37594418685876</v>
      </c>
      <c r="R626" s="175"/>
      <c r="S626" s="175"/>
      <c r="T626" s="227"/>
      <c r="U626" s="220" t="s">
        <v>201</v>
      </c>
      <c r="V626" s="152"/>
      <c r="W626" s="152"/>
    </row>
    <row r="627" spans="1:32" ht="15" x14ac:dyDescent="0.25">
      <c r="B627" s="160">
        <v>2052</v>
      </c>
      <c r="C627" s="171">
        <v>775.06428116826783</v>
      </c>
      <c r="D627" s="172">
        <v>1582.636002315292</v>
      </c>
      <c r="E627" s="172">
        <v>55.921451736690898</v>
      </c>
      <c r="F627" s="172"/>
      <c r="G627" s="172"/>
      <c r="H627" s="223"/>
      <c r="I627" s="224">
        <v>890.12921897623835</v>
      </c>
      <c r="J627" s="225">
        <v>1432.7721661251517</v>
      </c>
      <c r="K627" s="225">
        <v>347.4862718273252</v>
      </c>
      <c r="L627" s="225"/>
      <c r="M627" s="173"/>
      <c r="N627" s="226"/>
      <c r="O627" s="239">
        <v>1665.1935001445063</v>
      </c>
      <c r="P627" s="240">
        <v>3015.4081684404437</v>
      </c>
      <c r="Q627" s="240">
        <v>403.40772356401612</v>
      </c>
      <c r="R627" s="175"/>
      <c r="S627" s="175"/>
      <c r="T627" s="227"/>
      <c r="U627" s="220" t="s">
        <v>201</v>
      </c>
      <c r="V627" s="152"/>
      <c r="W627" s="152"/>
    </row>
    <row r="628" spans="1:32" ht="15" x14ac:dyDescent="0.25">
      <c r="B628" s="160">
        <v>2053</v>
      </c>
      <c r="C628" s="171">
        <v>774.84834543568115</v>
      </c>
      <c r="D628" s="172">
        <v>1582.1950741589035</v>
      </c>
      <c r="E628" s="172">
        <v>55.905871816494006</v>
      </c>
      <c r="F628" s="172"/>
      <c r="G628" s="172"/>
      <c r="H628" s="223"/>
      <c r="I628" s="224">
        <v>897.85415394406175</v>
      </c>
      <c r="J628" s="225">
        <v>1445.2063965391962</v>
      </c>
      <c r="K628" s="225">
        <v>350.50191134892725</v>
      </c>
      <c r="L628" s="225"/>
      <c r="M628" s="173"/>
      <c r="N628" s="226"/>
      <c r="O628" s="239">
        <v>1672.7024993797429</v>
      </c>
      <c r="P628" s="240">
        <v>3027.4014706980997</v>
      </c>
      <c r="Q628" s="240">
        <v>406.40778316542128</v>
      </c>
      <c r="R628" s="175"/>
      <c r="S628" s="175"/>
      <c r="T628" s="227"/>
      <c r="U628" s="220" t="s">
        <v>201</v>
      </c>
      <c r="V628" s="152"/>
      <c r="W628" s="152"/>
    </row>
    <row r="629" spans="1:32" ht="15" x14ac:dyDescent="0.25">
      <c r="B629" s="160">
        <v>2054</v>
      </c>
      <c r="C629" s="171">
        <v>774.52141067146397</v>
      </c>
      <c r="D629" s="172">
        <v>1581.527492461707</v>
      </c>
      <c r="E629" s="172">
        <v>55.88228323541442</v>
      </c>
      <c r="F629" s="172"/>
      <c r="G629" s="172"/>
      <c r="H629" s="223"/>
      <c r="I629" s="224">
        <v>905.51303269821096</v>
      </c>
      <c r="J629" s="225">
        <v>1457.5343013745112</v>
      </c>
      <c r="K629" s="225">
        <v>353.49176402191068</v>
      </c>
      <c r="L629" s="225"/>
      <c r="M629" s="173"/>
      <c r="N629" s="226"/>
      <c r="O629" s="239">
        <v>1680.034443369675</v>
      </c>
      <c r="P629" s="240">
        <v>3039.0617938362184</v>
      </c>
      <c r="Q629" s="240">
        <v>409.37404725732512</v>
      </c>
      <c r="R629" s="175"/>
      <c r="S629" s="175"/>
      <c r="T629" s="227"/>
      <c r="U629" s="220" t="s">
        <v>201</v>
      </c>
      <c r="V629" s="152"/>
      <c r="W629" s="152"/>
    </row>
    <row r="630" spans="1:32" ht="15" x14ac:dyDescent="0.25">
      <c r="B630" s="160">
        <v>2055</v>
      </c>
      <c r="C630" s="171">
        <v>774.08624103997818</v>
      </c>
      <c r="D630" s="172">
        <v>1580.6389014859164</v>
      </c>
      <c r="E630" s="172">
        <v>55.850885429921782</v>
      </c>
      <c r="F630" s="172"/>
      <c r="G630" s="172"/>
      <c r="H630" s="223"/>
      <c r="I630" s="224">
        <v>913.10216163028144</v>
      </c>
      <c r="J630" s="225">
        <v>1469.7499353152909</v>
      </c>
      <c r="K630" s="225">
        <v>356.45438794527223</v>
      </c>
      <c r="L630" s="225"/>
      <c r="M630" s="173"/>
      <c r="N630" s="226"/>
      <c r="O630" s="239">
        <v>1687.1884026702596</v>
      </c>
      <c r="P630" s="240">
        <v>3050.3888368012076</v>
      </c>
      <c r="Q630" s="240">
        <v>412.30527337519402</v>
      </c>
      <c r="R630" s="175"/>
      <c r="S630" s="175"/>
      <c r="T630" s="227"/>
      <c r="U630" s="220" t="s">
        <v>201</v>
      </c>
      <c r="V630" s="152"/>
      <c r="W630" s="152"/>
    </row>
    <row r="631" spans="1:32" ht="15" x14ac:dyDescent="0.25">
      <c r="B631" s="160">
        <v>2056</v>
      </c>
      <c r="C631" s="171">
        <v>773.54536578448881</v>
      </c>
      <c r="D631" s="172">
        <v>1579.5344657985838</v>
      </c>
      <c r="E631" s="172">
        <v>55.811860886757657</v>
      </c>
      <c r="F631" s="172"/>
      <c r="G631" s="172"/>
      <c r="H631" s="223"/>
      <c r="I631" s="224">
        <v>920.61985422407304</v>
      </c>
      <c r="J631" s="225">
        <v>1481.8505837068333</v>
      </c>
      <c r="K631" s="225">
        <v>359.38912474131286</v>
      </c>
      <c r="L631" s="225"/>
      <c r="M631" s="173"/>
      <c r="N631" s="226"/>
      <c r="O631" s="239">
        <v>1694.1652200085618</v>
      </c>
      <c r="P631" s="240">
        <v>3061.3850495054171</v>
      </c>
      <c r="Q631" s="240">
        <v>415.2009856280705</v>
      </c>
      <c r="R631" s="175"/>
      <c r="S631" s="175"/>
      <c r="T631" s="227"/>
      <c r="U631" s="220" t="s">
        <v>201</v>
      </c>
      <c r="V631" s="152"/>
      <c r="W631" s="152"/>
    </row>
    <row r="632" spans="1:32" ht="15" x14ac:dyDescent="0.25">
      <c r="B632" s="160">
        <v>2057</v>
      </c>
      <c r="C632" s="171">
        <v>772.90298604636951</v>
      </c>
      <c r="D632" s="172">
        <v>1578.2227638850693</v>
      </c>
      <c r="E632" s="172">
        <v>55.765512721328463</v>
      </c>
      <c r="F632" s="172"/>
      <c r="G632" s="172"/>
      <c r="H632" s="223"/>
      <c r="I632" s="224">
        <v>928.06831209695576</v>
      </c>
      <c r="J632" s="225">
        <v>1493.8397903223583</v>
      </c>
      <c r="K632" s="225">
        <v>362.29683387155325</v>
      </c>
      <c r="L632" s="225"/>
      <c r="M632" s="173"/>
      <c r="N632" s="226"/>
      <c r="O632" s="239">
        <v>1700.9712981433254</v>
      </c>
      <c r="P632" s="240">
        <v>3072.0625542074276</v>
      </c>
      <c r="Q632" s="240">
        <v>418.06234659288168</v>
      </c>
      <c r="R632" s="175"/>
      <c r="S632" s="175"/>
      <c r="T632" s="227"/>
      <c r="U632" s="220" t="s">
        <v>201</v>
      </c>
      <c r="V632" s="152"/>
      <c r="W632" s="152"/>
    </row>
    <row r="633" spans="1:32" ht="15" x14ac:dyDescent="0.25">
      <c r="A633" s="160"/>
      <c r="B633" s="160">
        <v>2058</v>
      </c>
      <c r="C633" s="171">
        <v>772.16589684665462</v>
      </c>
      <c r="D633" s="172">
        <v>1576.7176707815293</v>
      </c>
      <c r="E633" s="172">
        <v>55.712331199345066</v>
      </c>
      <c r="F633" s="172"/>
      <c r="G633" s="172"/>
      <c r="H633" s="223"/>
      <c r="I633" s="224">
        <v>935.45323249900957</v>
      </c>
      <c r="J633" s="225">
        <v>1505.7267255847262</v>
      </c>
      <c r="K633" s="225">
        <v>365.17973941329313</v>
      </c>
      <c r="L633" s="225"/>
      <c r="M633" s="173"/>
      <c r="N633" s="226"/>
      <c r="O633" s="239">
        <v>1707.6191293456641</v>
      </c>
      <c r="P633" s="240">
        <v>3082.4443963662552</v>
      </c>
      <c r="Q633" s="240">
        <v>420.89207061263818</v>
      </c>
      <c r="R633" s="175"/>
      <c r="S633" s="175"/>
      <c r="T633" s="227"/>
      <c r="U633" s="220" t="s">
        <v>201</v>
      </c>
    </row>
    <row r="634" spans="1:32" ht="15" x14ac:dyDescent="0.25">
      <c r="A634" s="160"/>
      <c r="B634" s="160">
        <v>2059</v>
      </c>
      <c r="C634" s="171">
        <v>771.34223261528575</v>
      </c>
      <c r="D634" s="172">
        <v>1575.0357965188955</v>
      </c>
      <c r="E634" s="172">
        <v>55.652903225845492</v>
      </c>
      <c r="F634" s="172"/>
      <c r="G634" s="172"/>
      <c r="H634" s="223"/>
      <c r="I634" s="224">
        <v>942.78310845182705</v>
      </c>
      <c r="J634" s="225">
        <v>1517.5250600539907</v>
      </c>
      <c r="K634" s="225">
        <v>368.04115684966348</v>
      </c>
      <c r="L634" s="225"/>
      <c r="M634" s="173"/>
      <c r="N634" s="226"/>
      <c r="O634" s="239">
        <v>1714.1253410671129</v>
      </c>
      <c r="P634" s="240">
        <v>3092.5608565728862</v>
      </c>
      <c r="Q634" s="240">
        <v>423.69406007550896</v>
      </c>
      <c r="R634" s="175"/>
      <c r="S634" s="175"/>
      <c r="T634" s="227"/>
      <c r="U634" s="220" t="s">
        <v>201</v>
      </c>
    </row>
    <row r="635" spans="1:32" ht="15.6" thickBot="1" x14ac:dyDescent="0.3">
      <c r="A635" s="160"/>
      <c r="B635" s="160">
        <v>2060</v>
      </c>
      <c r="C635" s="182">
        <v>770.43899964712023</v>
      </c>
      <c r="D635" s="183">
        <v>1573.1914475421343</v>
      </c>
      <c r="E635" s="183">
        <v>55.5877343101007</v>
      </c>
      <c r="F635" s="183"/>
      <c r="G635" s="183"/>
      <c r="H635" s="229"/>
      <c r="I635" s="184">
        <v>950.11482881087034</v>
      </c>
      <c r="J635" s="185">
        <v>1529.3263633213207</v>
      </c>
      <c r="K635" s="230">
        <v>370.90329430041993</v>
      </c>
      <c r="L635" s="230"/>
      <c r="M635" s="186"/>
      <c r="N635" s="231"/>
      <c r="O635" s="241">
        <v>1720.5538284579907</v>
      </c>
      <c r="P635" s="242">
        <v>3102.517810863455</v>
      </c>
      <c r="Q635" s="242">
        <v>426.49102861052063</v>
      </c>
      <c r="R635" s="188"/>
      <c r="S635" s="188"/>
      <c r="T635" s="232"/>
      <c r="U635" s="220" t="s">
        <v>201</v>
      </c>
    </row>
    <row r="636" spans="1:32" x14ac:dyDescent="0.25">
      <c r="A636" s="160"/>
      <c r="C636" s="105"/>
      <c r="D636" s="105"/>
      <c r="E636" s="105"/>
      <c r="F636" s="105"/>
      <c r="G636" s="105"/>
      <c r="H636" s="105"/>
      <c r="I636" s="105"/>
      <c r="J636" s="105"/>
      <c r="K636" s="105"/>
      <c r="L636" s="105"/>
      <c r="M636" s="105"/>
      <c r="N636" s="105"/>
      <c r="O636" s="105"/>
      <c r="P636" s="105"/>
      <c r="V636" s="152"/>
      <c r="W636" s="152"/>
    </row>
    <row r="637" spans="1:32" x14ac:dyDescent="0.25">
      <c r="A637" s="160"/>
      <c r="C637" s="105"/>
      <c r="D637" s="105"/>
      <c r="E637" s="105"/>
      <c r="F637" s="105"/>
      <c r="G637" s="105"/>
      <c r="H637" s="105"/>
      <c r="I637" s="105"/>
      <c r="J637" s="105"/>
      <c r="K637" s="105"/>
      <c r="L637" s="105"/>
      <c r="M637" s="105"/>
      <c r="N637" s="105"/>
      <c r="O637" s="105"/>
      <c r="P637" s="105"/>
      <c r="V637" s="152"/>
      <c r="W637" s="152"/>
      <c r="X637" s="152"/>
      <c r="AD637" s="152"/>
      <c r="AE637" s="152"/>
      <c r="AF637" s="152"/>
    </row>
    <row r="638" spans="1:32" x14ac:dyDescent="0.25">
      <c r="A638" s="191" t="s">
        <v>311</v>
      </c>
      <c r="C638" s="105"/>
      <c r="D638" s="105"/>
      <c r="E638" s="105"/>
      <c r="F638" s="105"/>
      <c r="G638" s="105"/>
      <c r="H638" s="105"/>
      <c r="I638" s="105"/>
      <c r="J638" s="105"/>
      <c r="K638" s="105"/>
      <c r="L638" s="105"/>
      <c r="M638" s="105"/>
      <c r="N638" s="105"/>
      <c r="O638" s="105"/>
      <c r="P638" s="105"/>
    </row>
    <row r="639" spans="1:32" x14ac:dyDescent="0.25">
      <c r="A639" s="191"/>
      <c r="C639" s="105"/>
      <c r="D639" s="105"/>
      <c r="E639" s="105"/>
      <c r="F639" s="105"/>
      <c r="G639" s="105"/>
      <c r="H639" s="105"/>
      <c r="I639" s="105"/>
      <c r="J639" s="105"/>
      <c r="K639" s="105"/>
      <c r="L639" s="105"/>
      <c r="M639" s="105"/>
      <c r="N639" s="105"/>
      <c r="O639" s="105"/>
      <c r="P639" s="105"/>
    </row>
    <row r="640" spans="1:32" x14ac:dyDescent="0.25">
      <c r="A640" s="160"/>
      <c r="C640" s="105"/>
      <c r="D640" s="105"/>
      <c r="E640" s="105"/>
      <c r="F640" s="105"/>
      <c r="G640" s="105"/>
      <c r="H640" s="105"/>
      <c r="I640" s="105"/>
      <c r="J640" s="105"/>
      <c r="K640" s="105"/>
      <c r="L640" s="105"/>
      <c r="M640" s="105"/>
      <c r="N640" s="105"/>
      <c r="O640" s="105"/>
      <c r="P640" s="105"/>
      <c r="V640" s="152"/>
      <c r="W640" s="152"/>
      <c r="X640" s="152"/>
      <c r="AD640" s="152"/>
      <c r="AE640" s="152"/>
      <c r="AF640" s="152"/>
    </row>
    <row r="641" spans="1:41" x14ac:dyDescent="0.25">
      <c r="A641" s="128"/>
      <c r="B641" s="128"/>
      <c r="C641" s="146"/>
      <c r="D641" s="146"/>
      <c r="E641" s="146"/>
      <c r="F641" s="146"/>
      <c r="G641" s="146"/>
      <c r="H641" s="146"/>
      <c r="I641" s="205"/>
      <c r="J641" s="205"/>
      <c r="K641" s="205"/>
      <c r="L641" s="205"/>
      <c r="M641" s="146"/>
      <c r="N641" s="205"/>
      <c r="O641" s="146"/>
      <c r="P641" s="146"/>
      <c r="Q641" s="128"/>
      <c r="R641" s="128"/>
      <c r="S641" s="128"/>
      <c r="T641" s="128"/>
      <c r="U641" s="128"/>
      <c r="V641" s="128"/>
      <c r="W641" s="128"/>
      <c r="X641" s="128"/>
      <c r="Y641" s="128"/>
      <c r="Z641" s="128"/>
      <c r="AA641" s="128"/>
      <c r="AB641" s="128"/>
      <c r="AC641" s="128"/>
      <c r="AD641" s="128"/>
      <c r="AE641" s="202"/>
      <c r="AF641" s="202"/>
      <c r="AG641" s="128"/>
      <c r="AH641" s="128"/>
      <c r="AI641" s="128"/>
      <c r="AJ641" s="128"/>
      <c r="AK641" s="128"/>
      <c r="AL641" s="128"/>
      <c r="AM641" s="128"/>
      <c r="AN641" s="128"/>
      <c r="AO641" s="128"/>
    </row>
    <row r="642" spans="1:41" x14ac:dyDescent="0.25">
      <c r="A642" s="128"/>
      <c r="B642" s="128"/>
      <c r="C642" s="146"/>
      <c r="D642" s="146"/>
      <c r="E642" s="146"/>
      <c r="F642" s="146"/>
      <c r="G642" s="146"/>
      <c r="H642" s="146"/>
      <c r="I642" s="146"/>
      <c r="J642" s="146"/>
      <c r="K642" s="146"/>
      <c r="L642" s="146"/>
      <c r="M642" s="146"/>
      <c r="N642" s="146"/>
      <c r="O642" s="146"/>
      <c r="P642" s="146"/>
      <c r="Q642" s="128"/>
      <c r="R642" s="128"/>
      <c r="S642" s="128"/>
      <c r="T642" s="128"/>
      <c r="U642" s="128"/>
      <c r="V642" s="128"/>
      <c r="W642" s="128"/>
      <c r="X642" s="128"/>
      <c r="Y642" s="128"/>
      <c r="Z642" s="128"/>
      <c r="AA642" s="128"/>
      <c r="AB642" s="128"/>
      <c r="AC642" s="128"/>
      <c r="AD642" s="128"/>
      <c r="AE642" s="128"/>
      <c r="AF642" s="128"/>
      <c r="AG642" s="128"/>
      <c r="AH642" s="128"/>
      <c r="AI642" s="128"/>
      <c r="AJ642" s="128"/>
      <c r="AK642" s="128"/>
      <c r="AL642" s="128"/>
      <c r="AM642" s="128"/>
      <c r="AN642" s="128"/>
      <c r="AO642" s="128"/>
    </row>
  </sheetData>
  <mergeCells count="35">
    <mergeCell ref="B9:B10"/>
    <mergeCell ref="B11:B12"/>
    <mergeCell ref="C16:H16"/>
    <mergeCell ref="I16:N16"/>
    <mergeCell ref="O16:T16"/>
    <mergeCell ref="C76:H76"/>
    <mergeCell ref="I76:N76"/>
    <mergeCell ref="O76:T76"/>
    <mergeCell ref="C140:H140"/>
    <mergeCell ref="I140:N140"/>
    <mergeCell ref="O140:T140"/>
    <mergeCell ref="C203:H203"/>
    <mergeCell ref="I203:N203"/>
    <mergeCell ref="O203:T203"/>
    <mergeCell ref="C266:H266"/>
    <mergeCell ref="I266:N266"/>
    <mergeCell ref="O266:T266"/>
    <mergeCell ref="C585:H585"/>
    <mergeCell ref="I585:N585"/>
    <mergeCell ref="O585:T585"/>
    <mergeCell ref="C392:H392"/>
    <mergeCell ref="I392:N392"/>
    <mergeCell ref="O392:T392"/>
    <mergeCell ref="B455:C455"/>
    <mergeCell ref="C456:H456"/>
    <mergeCell ref="I456:N456"/>
    <mergeCell ref="O456:T456"/>
    <mergeCell ref="B519:C519"/>
    <mergeCell ref="C520:H520"/>
    <mergeCell ref="I520:N520"/>
    <mergeCell ref="O520:T520"/>
    <mergeCell ref="B584:C584"/>
    <mergeCell ref="C329:H329"/>
    <mergeCell ref="I329:N329"/>
    <mergeCell ref="O329:T329"/>
  </mergeCells>
  <conditionalFormatting sqref="U69:X69 AC69:AF69">
    <cfRule type="expression" dxfId="26" priority="2">
      <formula>U69="check value"</formula>
    </cfRule>
  </conditionalFormatting>
  <conditionalFormatting sqref="B11:B12">
    <cfRule type="cellIs" dxfId="25" priority="1" operator="equal">
      <formula>"ON"</formula>
    </cfRule>
  </conditionalFormatting>
  <hyperlinks>
    <hyperlink ref="A3" location="TAM_SpaceCooling!A14" display="Input Global Data" xr:uid="{3C87FCAA-4BF2-4C3C-B1EF-4D84299EE890}"/>
    <hyperlink ref="A4" location="TAM_SpaceCooling!A74" display="Input OECD90 Data" xr:uid="{DCE5779A-DFB9-456F-AE23-D8FAD06016BF}"/>
    <hyperlink ref="A5" location="TAM_SpaceCooling!A137" display="Input Eastern Europe Data" xr:uid="{4E829669-B0C5-43E8-83CB-E0530060ED7C}"/>
    <hyperlink ref="A6" location="TAM_SpaceCooling!A200" display="Input Asia (Sans Japan) Data" xr:uid="{5BD738E3-DE4C-45B4-AB4E-166C0E3307CB}"/>
    <hyperlink ref="A7" location="TAM_SpaceCooling!A263" display="Input Middle East and Africa Data" xr:uid="{A77E07E7-08DF-4889-94C2-91C8103089FC}"/>
    <hyperlink ref="A8" location="TAM_SpaceCooling!A326" display="Input Latin America Data" xr:uid="{6F162E88-D937-47C1-9C3C-CA79E86998AC}"/>
    <hyperlink ref="A9" location="TAM_SpaceCooling!A388" display="Input China Data" xr:uid="{0495BAA5-4E1C-41BE-93EE-F877E0F120C2}"/>
    <hyperlink ref="A10" location="TAM_SpaceCooling!A451" display="Input India Data" xr:uid="{D3DA6C9B-382D-492C-A10B-D4E9EB837B8A}"/>
    <hyperlink ref="A11" location="TAM_SpaceCooling!A515" display="Input EU Data" xr:uid="{911DF736-94E5-4E53-8159-0DEA1E239042}"/>
    <hyperlink ref="A12" location="TAM_SpaceCooling!A580" display="Input USA Data" xr:uid="{764B84F7-72C8-4C33-BB59-681F4AAC8CC0}"/>
    <hyperlink ref="B13" location="TAM_Area!I16:O22" display="Click for more Info." xr:uid="{7AE7A788-CFE6-4D8E-B5B7-7BE06E1C2C26}"/>
  </hyperlinks>
  <pageMargins left="0.7" right="0.7" top="0.75" bottom="0.75" header="0.3" footer="0.3"/>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2B2CD-CF33-4F8A-B33D-5A3FE46FE028}">
  <sheetPr codeName="Sheet27">
    <tabColor theme="8" tint="0.39997558519241921"/>
  </sheetPr>
  <dimension ref="A1:AO642"/>
  <sheetViews>
    <sheetView zoomScale="50" zoomScaleNormal="50" workbookViewId="0">
      <selection activeCell="T635" sqref="B18:T635"/>
    </sheetView>
  </sheetViews>
  <sheetFormatPr defaultColWidth="11.44140625" defaultRowHeight="13.2" x14ac:dyDescent="0.25"/>
  <cols>
    <col min="1" max="1" width="50.33203125" style="109" customWidth="1"/>
    <col min="2" max="2" width="22.33203125" style="109" bestFit="1" customWidth="1"/>
    <col min="3" max="20" width="16.44140625" style="109" customWidth="1"/>
    <col min="21" max="21" width="28.6640625" style="109" bestFit="1" customWidth="1"/>
    <col min="22" max="16384" width="11.44140625" style="109"/>
  </cols>
  <sheetData>
    <row r="1" spans="1:41" ht="21" x14ac:dyDescent="0.4">
      <c r="A1" s="95" t="s">
        <v>314</v>
      </c>
      <c r="B1" s="95"/>
      <c r="C1" s="209"/>
      <c r="D1" s="209"/>
      <c r="E1" s="209"/>
      <c r="F1" s="209"/>
      <c r="G1" s="209"/>
      <c r="H1" s="209"/>
      <c r="I1" s="209"/>
      <c r="J1" s="209"/>
      <c r="K1" s="209"/>
      <c r="L1" s="209"/>
      <c r="M1" s="209"/>
      <c r="N1" s="209"/>
      <c r="O1" s="209"/>
      <c r="P1" s="209"/>
      <c r="Q1" s="95"/>
      <c r="R1" s="95"/>
      <c r="S1" s="95"/>
      <c r="T1" s="96"/>
      <c r="U1" s="97"/>
      <c r="V1" s="95"/>
      <c r="W1" s="95"/>
      <c r="X1" s="96"/>
      <c r="Y1" s="97"/>
      <c r="Z1" s="97"/>
      <c r="AA1" s="97"/>
      <c r="AB1" s="97"/>
      <c r="AC1" s="98"/>
      <c r="AD1" s="98"/>
      <c r="AE1" s="99"/>
      <c r="AF1" s="100"/>
      <c r="AG1" s="100"/>
      <c r="AH1" s="100"/>
      <c r="AI1" s="100"/>
      <c r="AJ1" s="100"/>
      <c r="AK1" s="100"/>
      <c r="AL1" s="100"/>
      <c r="AM1" s="101"/>
      <c r="AN1" s="102"/>
      <c r="AO1" s="102"/>
    </row>
    <row r="2" spans="1:41" ht="17.399999999999999" x14ac:dyDescent="0.3">
      <c r="A2" s="103" t="s">
        <v>84</v>
      </c>
      <c r="B2" s="104" t="s">
        <v>85</v>
      </c>
      <c r="C2" s="105"/>
      <c r="D2" s="106"/>
      <c r="E2" s="106"/>
      <c r="F2" s="105"/>
      <c r="G2" s="106"/>
      <c r="H2" s="106"/>
      <c r="I2" s="106"/>
      <c r="J2" s="106"/>
      <c r="K2" s="106"/>
      <c r="L2" s="106"/>
      <c r="M2" s="106"/>
      <c r="N2" s="106"/>
      <c r="O2" s="106"/>
      <c r="P2" s="106"/>
      <c r="Q2" s="107"/>
      <c r="R2" s="107"/>
      <c r="S2" s="107"/>
      <c r="T2" s="107"/>
      <c r="U2" s="107"/>
      <c r="V2" s="107"/>
      <c r="W2" s="107"/>
    </row>
    <row r="3" spans="1:41" ht="15.6" x14ac:dyDescent="0.3">
      <c r="A3" s="112" t="s">
        <v>190</v>
      </c>
      <c r="B3" s="113" t="s">
        <v>90</v>
      </c>
      <c r="C3" s="105"/>
      <c r="D3" s="105"/>
      <c r="E3" s="105"/>
      <c r="F3" s="105"/>
      <c r="G3" s="105"/>
      <c r="H3" s="105"/>
      <c r="I3" s="114"/>
      <c r="J3" s="114"/>
      <c r="K3" s="115"/>
      <c r="L3" s="116"/>
      <c r="M3" s="105"/>
      <c r="N3" s="105"/>
      <c r="O3" s="105"/>
      <c r="P3" s="105"/>
    </row>
    <row r="4" spans="1:41" ht="15" x14ac:dyDescent="0.25">
      <c r="A4" s="117" t="s">
        <v>191</v>
      </c>
      <c r="B4" s="118" t="s">
        <v>95</v>
      </c>
      <c r="C4" s="105"/>
      <c r="D4" s="119"/>
      <c r="E4" s="105"/>
      <c r="F4" s="105"/>
      <c r="G4" s="105"/>
      <c r="H4" s="105"/>
      <c r="I4" s="105"/>
      <c r="J4" s="105"/>
      <c r="K4" s="105"/>
      <c r="L4" s="105"/>
      <c r="M4" s="105"/>
      <c r="N4" s="105"/>
      <c r="O4" s="105"/>
      <c r="P4" s="105"/>
    </row>
    <row r="5" spans="1:41" ht="15" x14ac:dyDescent="0.25">
      <c r="A5" s="117" t="s">
        <v>192</v>
      </c>
      <c r="B5" s="121" t="s">
        <v>100</v>
      </c>
      <c r="C5" s="105"/>
      <c r="D5" s="119"/>
      <c r="E5" s="105"/>
      <c r="F5" s="105"/>
      <c r="G5" s="105"/>
      <c r="H5" s="105"/>
      <c r="I5" s="105"/>
      <c r="J5" s="105"/>
      <c r="K5" s="105"/>
      <c r="L5" s="105"/>
      <c r="M5" s="105"/>
      <c r="N5" s="105"/>
      <c r="O5" s="105"/>
      <c r="P5" s="105"/>
    </row>
    <row r="6" spans="1:41" ht="15" x14ac:dyDescent="0.25">
      <c r="A6" s="117" t="s">
        <v>193</v>
      </c>
      <c r="B6" s="122" t="s">
        <v>103</v>
      </c>
      <c r="C6" s="105"/>
      <c r="D6" s="105"/>
      <c r="E6" s="105"/>
      <c r="F6" s="105"/>
      <c r="G6" s="105"/>
      <c r="H6" s="105"/>
      <c r="I6" s="105"/>
      <c r="J6" s="105"/>
      <c r="K6" s="105"/>
      <c r="L6" s="105"/>
      <c r="M6" s="105"/>
      <c r="N6" s="105"/>
      <c r="O6" s="105"/>
      <c r="P6" s="105"/>
    </row>
    <row r="7" spans="1:41" ht="15" x14ac:dyDescent="0.25">
      <c r="A7" s="117" t="s">
        <v>194</v>
      </c>
      <c r="B7" s="123" t="s">
        <v>105</v>
      </c>
      <c r="C7" s="124"/>
      <c r="D7" s="119"/>
      <c r="E7" s="105"/>
      <c r="F7" s="105"/>
      <c r="G7" s="105"/>
      <c r="H7" s="105"/>
      <c r="I7" s="105"/>
      <c r="J7" s="105"/>
      <c r="K7" s="105"/>
      <c r="L7" s="105"/>
      <c r="M7" s="105"/>
      <c r="N7" s="105"/>
      <c r="O7" s="105"/>
      <c r="P7" s="105"/>
    </row>
    <row r="8" spans="1:41" ht="15" x14ac:dyDescent="0.25">
      <c r="A8" s="117" t="s">
        <v>195</v>
      </c>
      <c r="B8" s="126"/>
      <c r="C8" s="105"/>
      <c r="D8" s="105"/>
      <c r="E8" s="105"/>
      <c r="F8" s="105"/>
      <c r="G8" s="105"/>
      <c r="H8" s="105"/>
      <c r="I8" s="105"/>
      <c r="J8" s="105"/>
      <c r="K8" s="105"/>
      <c r="L8" s="105"/>
      <c r="M8" s="105"/>
      <c r="N8" s="105"/>
      <c r="O8" s="105"/>
      <c r="P8" s="105"/>
    </row>
    <row r="9" spans="1:41" ht="15" x14ac:dyDescent="0.25">
      <c r="A9" s="117" t="s">
        <v>196</v>
      </c>
      <c r="B9" s="1731" t="s">
        <v>2727</v>
      </c>
      <c r="C9" s="105"/>
      <c r="D9" s="105"/>
      <c r="E9" s="105"/>
      <c r="F9" s="105"/>
      <c r="G9" s="105"/>
      <c r="H9" s="105"/>
      <c r="I9" s="105"/>
      <c r="J9" s="105"/>
      <c r="K9" s="105"/>
      <c r="L9" s="105"/>
      <c r="M9" s="105"/>
      <c r="N9" s="105"/>
      <c r="O9" s="105"/>
      <c r="P9" s="105"/>
    </row>
    <row r="10" spans="1:41" ht="15" x14ac:dyDescent="0.25">
      <c r="A10" s="117" t="s">
        <v>197</v>
      </c>
      <c r="B10" s="1732"/>
      <c r="C10" s="105"/>
      <c r="D10" s="105"/>
      <c r="E10" s="105"/>
      <c r="F10" s="105"/>
      <c r="G10" s="105"/>
      <c r="H10" s="105"/>
      <c r="I10" s="105"/>
      <c r="J10" s="105"/>
      <c r="K10" s="105"/>
      <c r="L10" s="105"/>
      <c r="M10" s="105"/>
      <c r="N10" s="105"/>
      <c r="O10" s="105"/>
      <c r="P10" s="105"/>
    </row>
    <row r="11" spans="1:41" ht="15" x14ac:dyDescent="0.25">
      <c r="A11" s="117" t="s">
        <v>198</v>
      </c>
      <c r="B11" s="1733" t="s">
        <v>2723</v>
      </c>
      <c r="C11" s="105"/>
      <c r="D11" s="105"/>
      <c r="E11" s="105"/>
      <c r="F11" s="105"/>
      <c r="G11" s="105"/>
      <c r="H11" s="105"/>
      <c r="I11" s="105"/>
      <c r="J11" s="105"/>
      <c r="K11" s="105"/>
      <c r="L11" s="105"/>
      <c r="M11" s="105"/>
      <c r="N11" s="105"/>
      <c r="O11" s="105"/>
      <c r="P11" s="105"/>
    </row>
    <row r="12" spans="1:41" ht="15" x14ac:dyDescent="0.25">
      <c r="A12" s="117" t="s">
        <v>199</v>
      </c>
      <c r="B12" s="1734"/>
      <c r="C12" s="105"/>
      <c r="D12" s="105"/>
      <c r="E12" s="105"/>
      <c r="F12" s="105"/>
      <c r="G12" s="105"/>
      <c r="H12" s="105"/>
      <c r="I12" s="105"/>
      <c r="J12" s="105"/>
      <c r="K12" s="105"/>
      <c r="L12" s="105"/>
      <c r="M12" s="105"/>
      <c r="N12" s="105"/>
      <c r="O12" s="105"/>
      <c r="P12" s="105"/>
    </row>
    <row r="13" spans="1:41" ht="15" x14ac:dyDescent="0.25">
      <c r="B13" s="1310" t="s">
        <v>2728</v>
      </c>
      <c r="C13" s="105"/>
      <c r="D13" s="105"/>
      <c r="E13" s="105"/>
      <c r="F13" s="105"/>
      <c r="G13" s="105"/>
      <c r="H13" s="105"/>
      <c r="I13" s="105"/>
      <c r="J13" s="105"/>
      <c r="K13" s="105"/>
      <c r="L13" s="105"/>
      <c r="M13" s="105"/>
      <c r="N13" s="105"/>
      <c r="O13" s="105"/>
      <c r="P13" s="105"/>
    </row>
    <row r="14" spans="1:41" ht="17.399999999999999" x14ac:dyDescent="0.3">
      <c r="A14" s="210" t="s">
        <v>119</v>
      </c>
      <c r="B14" s="128"/>
      <c r="C14" s="146"/>
      <c r="D14" s="146"/>
      <c r="E14" s="146"/>
      <c r="F14" s="146"/>
      <c r="G14" s="146"/>
      <c r="H14" s="146"/>
      <c r="I14" s="146"/>
      <c r="J14" s="146"/>
      <c r="K14" s="146"/>
      <c r="L14" s="146"/>
      <c r="M14" s="146"/>
      <c r="N14" s="146"/>
      <c r="O14" s="146"/>
      <c r="P14" s="146"/>
      <c r="Q14" s="128"/>
      <c r="R14" s="128"/>
      <c r="S14" s="128"/>
      <c r="T14" s="128"/>
      <c r="U14" s="128"/>
      <c r="V14" s="128"/>
      <c r="W14" s="128"/>
      <c r="X14" s="128"/>
      <c r="Y14" s="128"/>
      <c r="Z14" s="128"/>
      <c r="AA14" s="128"/>
      <c r="AB14" s="128"/>
      <c r="AC14" s="128"/>
      <c r="AD14" s="128"/>
      <c r="AE14" s="128"/>
      <c r="AF14" s="128"/>
      <c r="AG14" s="128"/>
      <c r="AH14" s="128"/>
      <c r="AI14" s="128"/>
      <c r="AJ14" s="128"/>
      <c r="AK14" s="128"/>
      <c r="AL14" s="128"/>
      <c r="AM14" s="128"/>
      <c r="AN14" s="128"/>
      <c r="AO14" s="128"/>
    </row>
    <row r="15" spans="1:41" ht="27.6" thickBot="1" x14ac:dyDescent="0.35">
      <c r="A15" s="211"/>
      <c r="B15" s="148"/>
      <c r="C15" s="148"/>
      <c r="D15" s="149"/>
      <c r="E15" s="1308" t="s">
        <v>2726</v>
      </c>
      <c r="F15" s="1309">
        <v>44434</v>
      </c>
      <c r="G15" s="149"/>
      <c r="H15" s="149"/>
      <c r="I15" s="105"/>
      <c r="J15" s="105"/>
      <c r="K15" s="105"/>
      <c r="L15" s="105"/>
      <c r="M15" s="105"/>
      <c r="N15" s="105"/>
      <c r="O15" s="105"/>
      <c r="P15" s="105"/>
      <c r="Y15" s="130"/>
      <c r="Z15" s="130"/>
      <c r="AA15" s="130"/>
      <c r="AB15" s="130"/>
    </row>
    <row r="16" spans="1:41" ht="16.2" thickBot="1" x14ac:dyDescent="0.3">
      <c r="A16" s="153"/>
      <c r="C16" s="1711" t="s">
        <v>241</v>
      </c>
      <c r="D16" s="1712"/>
      <c r="E16" s="1712"/>
      <c r="F16" s="1712"/>
      <c r="G16" s="1712"/>
      <c r="H16" s="1727"/>
      <c r="I16" s="1728" t="s">
        <v>242</v>
      </c>
      <c r="J16" s="1729"/>
      <c r="K16" s="1729"/>
      <c r="L16" s="1729"/>
      <c r="M16" s="1729"/>
      <c r="N16" s="1730"/>
      <c r="O16" s="1716" t="s">
        <v>243</v>
      </c>
      <c r="P16" s="1717"/>
      <c r="Q16" s="1717"/>
      <c r="R16" s="1717"/>
      <c r="S16" s="1717"/>
      <c r="T16" s="1718"/>
      <c r="AG16" s="152"/>
      <c r="AH16" s="152"/>
      <c r="AI16" s="152"/>
      <c r="AJ16" s="152"/>
      <c r="AK16" s="152"/>
      <c r="AL16" s="152"/>
      <c r="AM16" s="152"/>
      <c r="AN16" s="152"/>
      <c r="AO16" s="152"/>
    </row>
    <row r="17" spans="1:41" ht="40.200000000000003" thickBot="1" x14ac:dyDescent="0.3">
      <c r="A17" s="153" t="s">
        <v>120</v>
      </c>
      <c r="B17" s="154"/>
      <c r="C17" s="155" t="s">
        <v>222</v>
      </c>
      <c r="D17" s="156" t="s">
        <v>224</v>
      </c>
      <c r="E17" s="156" t="s">
        <v>225</v>
      </c>
      <c r="F17" s="212" t="s">
        <v>226</v>
      </c>
      <c r="G17" s="212" t="s">
        <v>227</v>
      </c>
      <c r="H17" s="213" t="s">
        <v>228</v>
      </c>
      <c r="I17" s="155" t="s">
        <v>229</v>
      </c>
      <c r="J17" s="156" t="s">
        <v>230</v>
      </c>
      <c r="K17" s="156" t="s">
        <v>231</v>
      </c>
      <c r="L17" s="156" t="s">
        <v>232</v>
      </c>
      <c r="M17" s="156" t="s">
        <v>233</v>
      </c>
      <c r="N17" s="214" t="s">
        <v>234</v>
      </c>
      <c r="O17" s="155" t="s">
        <v>235</v>
      </c>
      <c r="P17" s="156" t="s">
        <v>236</v>
      </c>
      <c r="Q17" s="156" t="s">
        <v>237</v>
      </c>
      <c r="R17" s="156" t="s">
        <v>238</v>
      </c>
      <c r="S17" s="156" t="s">
        <v>239</v>
      </c>
      <c r="T17" s="214" t="s">
        <v>240</v>
      </c>
      <c r="U17" s="158" t="s">
        <v>121</v>
      </c>
      <c r="V17" s="130"/>
      <c r="W17" s="130"/>
      <c r="AG17" s="130"/>
      <c r="AH17" s="215"/>
      <c r="AI17" s="215"/>
      <c r="AJ17" s="215"/>
      <c r="AK17" s="215"/>
      <c r="AL17" s="215"/>
      <c r="AM17" s="215"/>
      <c r="AN17" s="215"/>
      <c r="AO17" s="215"/>
    </row>
    <row r="18" spans="1:41" ht="15.6" x14ac:dyDescent="0.25">
      <c r="A18" s="216" t="s">
        <v>222</v>
      </c>
      <c r="B18" s="160">
        <v>2012</v>
      </c>
      <c r="C18" s="161">
        <v>1194.1328876162786</v>
      </c>
      <c r="D18" s="162">
        <v>1882.370771056999</v>
      </c>
      <c r="E18" s="162">
        <v>21.55531923908454</v>
      </c>
      <c r="F18" s="217"/>
      <c r="G18" s="217"/>
      <c r="H18" s="218"/>
      <c r="I18" s="161">
        <v>1614.9575033875126</v>
      </c>
      <c r="J18" s="162">
        <v>3715.2629265650839</v>
      </c>
      <c r="K18" s="162">
        <v>12.193800717240988</v>
      </c>
      <c r="L18" s="162"/>
      <c r="M18" s="165"/>
      <c r="N18" s="219"/>
      <c r="O18" s="164">
        <v>2809.0903910037914</v>
      </c>
      <c r="P18" s="163">
        <v>5597.6336976220828</v>
      </c>
      <c r="Q18" s="163">
        <v>33.749119956325529</v>
      </c>
      <c r="R18" s="165"/>
      <c r="S18" s="165"/>
      <c r="T18" s="219"/>
      <c r="U18" s="244" t="s">
        <v>223</v>
      </c>
      <c r="V18" s="130"/>
      <c r="W18" s="160"/>
      <c r="AG18" s="130"/>
      <c r="AH18" s="215"/>
      <c r="AI18" s="215"/>
      <c r="AJ18" s="215"/>
      <c r="AK18" s="215"/>
      <c r="AL18" s="215"/>
      <c r="AM18" s="215"/>
      <c r="AN18" s="215"/>
      <c r="AO18" s="215"/>
    </row>
    <row r="19" spans="1:41" ht="15.6" x14ac:dyDescent="0.25">
      <c r="A19" s="221" t="s">
        <v>224</v>
      </c>
      <c r="B19" s="160">
        <v>2013</v>
      </c>
      <c r="C19" s="161">
        <v>1210.6615289432077</v>
      </c>
      <c r="D19" s="168">
        <v>1908.4256864200659</v>
      </c>
      <c r="E19" s="168">
        <v>21.853678110266365</v>
      </c>
      <c r="F19" s="168"/>
      <c r="G19" s="168"/>
      <c r="H19" s="222"/>
      <c r="I19" s="167">
        <v>1663.7198011771718</v>
      </c>
      <c r="J19" s="168">
        <v>3827.4421986586458</v>
      </c>
      <c r="K19" s="168">
        <v>12.561982381783022</v>
      </c>
      <c r="L19" s="168"/>
      <c r="M19" s="170"/>
      <c r="N19" s="222"/>
      <c r="O19" s="198">
        <v>2874.3813301203795</v>
      </c>
      <c r="P19" s="169">
        <v>5735.8678850787119</v>
      </c>
      <c r="Q19" s="169">
        <v>34.415660492049383</v>
      </c>
      <c r="R19" s="170"/>
      <c r="S19" s="170"/>
      <c r="T19" s="222"/>
      <c r="U19" s="220" t="s">
        <v>223</v>
      </c>
      <c r="V19" s="130"/>
      <c r="W19" s="160"/>
      <c r="AG19" s="130"/>
      <c r="AH19" s="215"/>
      <c r="AI19" s="215"/>
      <c r="AJ19" s="215"/>
      <c r="AK19" s="215"/>
      <c r="AL19" s="215"/>
      <c r="AM19" s="215"/>
      <c r="AN19" s="215"/>
      <c r="AO19" s="215"/>
    </row>
    <row r="20" spans="1:41" ht="15.6" x14ac:dyDescent="0.25">
      <c r="A20" s="221" t="s">
        <v>225</v>
      </c>
      <c r="B20" s="160">
        <v>2014</v>
      </c>
      <c r="C20" s="167">
        <v>1344.5165552841006</v>
      </c>
      <c r="D20" s="168">
        <v>2119.4279892258546</v>
      </c>
      <c r="E20" s="168">
        <v>24.269898159522029</v>
      </c>
      <c r="F20" s="168"/>
      <c r="G20" s="168"/>
      <c r="H20" s="222"/>
      <c r="I20" s="167">
        <v>1728.9802925860981</v>
      </c>
      <c r="J20" s="168">
        <v>3977.5761085556073</v>
      </c>
      <c r="K20" s="168">
        <v>13.054734311961038</v>
      </c>
      <c r="L20" s="168"/>
      <c r="M20" s="170"/>
      <c r="N20" s="222"/>
      <c r="O20" s="198">
        <v>3073.4968478701985</v>
      </c>
      <c r="P20" s="169">
        <v>6097.0040977814624</v>
      </c>
      <c r="Q20" s="169">
        <v>37.324632471483071</v>
      </c>
      <c r="R20" s="170"/>
      <c r="S20" s="170"/>
      <c r="T20" s="222"/>
      <c r="U20" s="220" t="s">
        <v>223</v>
      </c>
      <c r="V20" s="130"/>
      <c r="W20" s="160"/>
      <c r="AG20" s="130"/>
      <c r="AH20" s="215"/>
      <c r="AI20" s="215"/>
      <c r="AJ20" s="215"/>
      <c r="AK20" s="215"/>
      <c r="AL20" s="215"/>
      <c r="AM20" s="215"/>
      <c r="AN20" s="215"/>
      <c r="AO20" s="215"/>
    </row>
    <row r="21" spans="1:41" ht="15" x14ac:dyDescent="0.25">
      <c r="A21" s="221" t="s">
        <v>226</v>
      </c>
      <c r="B21" s="160">
        <v>2015</v>
      </c>
      <c r="C21" s="171">
        <v>1359.6943652374721</v>
      </c>
      <c r="D21" s="172">
        <v>2143.3535222391165</v>
      </c>
      <c r="E21" s="172">
        <v>24.543873143619621</v>
      </c>
      <c r="F21" s="172"/>
      <c r="G21" s="172"/>
      <c r="H21" s="223"/>
      <c r="I21" s="224">
        <v>1782.8480086817508</v>
      </c>
      <c r="J21" s="225">
        <v>4101.5005636134747</v>
      </c>
      <c r="K21" s="225">
        <v>13.461464640025707</v>
      </c>
      <c r="L21" s="225"/>
      <c r="M21" s="173"/>
      <c r="N21" s="226"/>
      <c r="O21" s="199">
        <v>3142.5423739192229</v>
      </c>
      <c r="P21" s="174">
        <v>6244.8540858525912</v>
      </c>
      <c r="Q21" s="174">
        <v>38.005337783645331</v>
      </c>
      <c r="R21" s="175"/>
      <c r="S21" s="175"/>
      <c r="T21" s="227"/>
      <c r="U21" s="220" t="s">
        <v>223</v>
      </c>
      <c r="V21" s="130"/>
      <c r="W21" s="160"/>
      <c r="AG21" s="130"/>
      <c r="AH21" s="215"/>
      <c r="AI21" s="215"/>
      <c r="AJ21" s="215"/>
      <c r="AK21" s="215"/>
      <c r="AL21" s="215"/>
      <c r="AM21" s="215"/>
      <c r="AN21" s="215"/>
      <c r="AO21" s="215"/>
    </row>
    <row r="22" spans="1:41" ht="15" x14ac:dyDescent="0.25">
      <c r="A22" s="221" t="s">
        <v>227</v>
      </c>
      <c r="B22" s="160">
        <v>2016</v>
      </c>
      <c r="C22" s="171">
        <v>1374.7979984664985</v>
      </c>
      <c r="D22" s="172">
        <v>2167.1621268106205</v>
      </c>
      <c r="E22" s="172">
        <v>24.816509162020886</v>
      </c>
      <c r="F22" s="172"/>
      <c r="G22" s="172"/>
      <c r="H22" s="223"/>
      <c r="I22" s="224">
        <v>1838.9800169777075</v>
      </c>
      <c r="J22" s="225">
        <v>4230.6340974545647</v>
      </c>
      <c r="K22" s="225">
        <v>13.88529159620486</v>
      </c>
      <c r="L22" s="225"/>
      <c r="M22" s="173"/>
      <c r="N22" s="226"/>
      <c r="O22" s="199">
        <v>3213.7780154442062</v>
      </c>
      <c r="P22" s="174">
        <v>6397.7962242651847</v>
      </c>
      <c r="Q22" s="174">
        <v>38.701800758225744</v>
      </c>
      <c r="R22" s="175"/>
      <c r="S22" s="175"/>
      <c r="T22" s="227"/>
      <c r="U22" s="220" t="s">
        <v>223</v>
      </c>
      <c r="V22" s="130"/>
      <c r="W22" s="160"/>
      <c r="AG22" s="130"/>
      <c r="AH22" s="215"/>
      <c r="AI22" s="215"/>
      <c r="AJ22" s="215"/>
      <c r="AK22" s="215"/>
      <c r="AL22" s="215"/>
      <c r="AM22" s="215"/>
      <c r="AN22" s="215"/>
      <c r="AO22" s="215"/>
    </row>
    <row r="23" spans="1:41" ht="15.6" thickBot="1" x14ac:dyDescent="0.3">
      <c r="A23" s="228" t="s">
        <v>228</v>
      </c>
      <c r="B23" s="160">
        <v>2017</v>
      </c>
      <c r="C23" s="171">
        <v>1389.8145089087141</v>
      </c>
      <c r="D23" s="172">
        <v>2190.8333954213731</v>
      </c>
      <c r="E23" s="172">
        <v>25.087572525065131</v>
      </c>
      <c r="F23" s="172"/>
      <c r="G23" s="172"/>
      <c r="H23" s="223"/>
      <c r="I23" s="224">
        <v>1897.4065838946433</v>
      </c>
      <c r="J23" s="225">
        <v>4365.0463389764873</v>
      </c>
      <c r="K23" s="225">
        <v>14.326443708308895</v>
      </c>
      <c r="L23" s="225"/>
      <c r="M23" s="173"/>
      <c r="N23" s="226"/>
      <c r="O23" s="199">
        <v>3287.2210928033574</v>
      </c>
      <c r="P23" s="174">
        <v>6555.8797343978604</v>
      </c>
      <c r="Q23" s="174">
        <v>39.414016233374028</v>
      </c>
      <c r="R23" s="175"/>
      <c r="S23" s="175"/>
      <c r="T23" s="227"/>
      <c r="U23" s="220" t="s">
        <v>223</v>
      </c>
      <c r="V23" s="130"/>
      <c r="W23" s="160"/>
      <c r="AG23" s="130"/>
      <c r="AH23" s="215"/>
      <c r="AI23" s="215"/>
      <c r="AJ23" s="215"/>
      <c r="AK23" s="215"/>
      <c r="AL23" s="215"/>
      <c r="AM23" s="215"/>
      <c r="AN23" s="215"/>
      <c r="AO23" s="215"/>
    </row>
    <row r="24" spans="1:41" ht="15" x14ac:dyDescent="0.25">
      <c r="A24" s="216" t="s">
        <v>229</v>
      </c>
      <c r="B24" s="160">
        <v>2018</v>
      </c>
      <c r="C24" s="171">
        <v>1404.7147881400017</v>
      </c>
      <c r="D24" s="172">
        <v>2214.3214430217972</v>
      </c>
      <c r="E24" s="172">
        <v>25.356537795943016</v>
      </c>
      <c r="F24" s="172"/>
      <c r="G24" s="172"/>
      <c r="H24" s="223"/>
      <c r="I24" s="224">
        <v>1958.1386281475845</v>
      </c>
      <c r="J24" s="225">
        <v>4504.7624070427819</v>
      </c>
      <c r="K24" s="225">
        <v>14.785003418528916</v>
      </c>
      <c r="L24" s="225"/>
      <c r="M24" s="173"/>
      <c r="N24" s="226"/>
      <c r="O24" s="199">
        <v>3362.8534162875862</v>
      </c>
      <c r="P24" s="174">
        <v>6719.0838500645787</v>
      </c>
      <c r="Q24" s="174">
        <v>40.141541214471928</v>
      </c>
      <c r="R24" s="175"/>
      <c r="S24" s="175"/>
      <c r="T24" s="227"/>
      <c r="U24" s="220" t="s">
        <v>223</v>
      </c>
      <c r="V24" s="130"/>
      <c r="W24" s="160"/>
      <c r="AG24" s="130"/>
      <c r="AH24" s="215"/>
      <c r="AI24" s="215"/>
      <c r="AJ24" s="215"/>
      <c r="AK24" s="215"/>
      <c r="AL24" s="215"/>
      <c r="AM24" s="215"/>
      <c r="AN24" s="215"/>
      <c r="AO24" s="215"/>
    </row>
    <row r="25" spans="1:41" ht="15" x14ac:dyDescent="0.25">
      <c r="A25" s="221" t="s">
        <v>230</v>
      </c>
      <c r="B25" s="160">
        <v>2019</v>
      </c>
      <c r="C25" s="171">
        <v>1419.4580344544847</v>
      </c>
      <c r="D25" s="172">
        <v>2237.5619518635522</v>
      </c>
      <c r="E25" s="172">
        <v>25.622668462156824</v>
      </c>
      <c r="F25" s="172"/>
      <c r="G25" s="172"/>
      <c r="H25" s="223"/>
      <c r="I25" s="224">
        <v>2021.1716135779377</v>
      </c>
      <c r="J25" s="225">
        <v>4649.7718660712007</v>
      </c>
      <c r="K25" s="225">
        <v>15.260936476419451</v>
      </c>
      <c r="L25" s="225"/>
      <c r="M25" s="173"/>
      <c r="N25" s="226"/>
      <c r="O25" s="199">
        <v>3440.6296480324227</v>
      </c>
      <c r="P25" s="174">
        <v>6887.3338179347529</v>
      </c>
      <c r="Q25" s="174">
        <v>40.883604938576276</v>
      </c>
      <c r="R25" s="175"/>
      <c r="S25" s="175"/>
      <c r="T25" s="227"/>
      <c r="U25" s="220" t="s">
        <v>223</v>
      </c>
      <c r="V25" s="130"/>
      <c r="W25" s="160"/>
      <c r="AG25" s="130"/>
      <c r="AH25" s="215"/>
      <c r="AI25" s="215"/>
      <c r="AJ25" s="215"/>
      <c r="AK25" s="215"/>
      <c r="AL25" s="215"/>
      <c r="AM25" s="215"/>
      <c r="AN25" s="215"/>
      <c r="AO25" s="215"/>
    </row>
    <row r="26" spans="1:41" ht="15" x14ac:dyDescent="0.25">
      <c r="A26" s="221" t="s">
        <v>231</v>
      </c>
      <c r="B26" s="160">
        <v>2020</v>
      </c>
      <c r="C26" s="171">
        <v>1434.1287563949954</v>
      </c>
      <c r="D26" s="172">
        <v>2260.6881369452221</v>
      </c>
      <c r="E26" s="172">
        <v>25.887489989287538</v>
      </c>
      <c r="F26" s="172"/>
      <c r="G26" s="172"/>
      <c r="H26" s="223"/>
      <c r="I26" s="224">
        <v>2086.6767930166297</v>
      </c>
      <c r="J26" s="225">
        <v>4800.46868883965</v>
      </c>
      <c r="K26" s="225">
        <v>15.755535933276402</v>
      </c>
      <c r="L26" s="225"/>
      <c r="M26" s="173"/>
      <c r="N26" s="226"/>
      <c r="O26" s="199">
        <v>3520.8055494116252</v>
      </c>
      <c r="P26" s="174">
        <v>7061.1568257848721</v>
      </c>
      <c r="Q26" s="174">
        <v>41.643025922563936</v>
      </c>
      <c r="R26" s="175"/>
      <c r="S26" s="175"/>
      <c r="T26" s="227"/>
      <c r="U26" s="220" t="s">
        <v>223</v>
      </c>
      <c r="V26" s="130"/>
      <c r="W26" s="160"/>
      <c r="AG26" s="130"/>
      <c r="AH26" s="215"/>
      <c r="AI26" s="215"/>
      <c r="AJ26" s="215"/>
      <c r="AK26" s="215"/>
      <c r="AL26" s="215"/>
      <c r="AM26" s="215"/>
      <c r="AN26" s="215"/>
      <c r="AO26" s="215"/>
    </row>
    <row r="27" spans="1:41" ht="15" x14ac:dyDescent="0.25">
      <c r="A27" s="221" t="s">
        <v>232</v>
      </c>
      <c r="B27" s="160">
        <v>2021</v>
      </c>
      <c r="C27" s="171">
        <v>1447.5623409950949</v>
      </c>
      <c r="D27" s="172">
        <v>2281.8641612085066</v>
      </c>
      <c r="E27" s="172">
        <v>26.129979922847969</v>
      </c>
      <c r="F27" s="172"/>
      <c r="G27" s="172"/>
      <c r="H27" s="223"/>
      <c r="I27" s="224">
        <v>2152.974867426693</v>
      </c>
      <c r="J27" s="225">
        <v>4952.989592604421</v>
      </c>
      <c r="K27" s="225">
        <v>16.256122175079906</v>
      </c>
      <c r="L27" s="225"/>
      <c r="M27" s="173"/>
      <c r="N27" s="226"/>
      <c r="O27" s="199">
        <v>3600.5372084217879</v>
      </c>
      <c r="P27" s="174">
        <v>7234.8537538129276</v>
      </c>
      <c r="Q27" s="174">
        <v>42.386102097927875</v>
      </c>
      <c r="R27" s="175"/>
      <c r="S27" s="175"/>
      <c r="T27" s="227"/>
      <c r="U27" s="220" t="s">
        <v>223</v>
      </c>
      <c r="V27" s="130"/>
      <c r="W27" s="160"/>
      <c r="AG27" s="130"/>
      <c r="AH27" s="215"/>
      <c r="AI27" s="215"/>
      <c r="AJ27" s="215"/>
      <c r="AK27" s="215"/>
      <c r="AL27" s="215"/>
      <c r="AM27" s="215"/>
      <c r="AN27" s="215"/>
      <c r="AO27" s="215"/>
    </row>
    <row r="28" spans="1:41" ht="15" x14ac:dyDescent="0.25">
      <c r="A28" s="221" t="s">
        <v>233</v>
      </c>
      <c r="B28" s="160">
        <v>2022</v>
      </c>
      <c r="C28" s="171">
        <v>1460.7183712943488</v>
      </c>
      <c r="D28" s="172">
        <v>2302.6026628905856</v>
      </c>
      <c r="E28" s="172">
        <v>26.367459717567943</v>
      </c>
      <c r="F28" s="172"/>
      <c r="G28" s="172"/>
      <c r="H28" s="223"/>
      <c r="I28" s="224">
        <v>2221.4542624642518</v>
      </c>
      <c r="J28" s="225">
        <v>5110.5286963164272</v>
      </c>
      <c r="K28" s="225">
        <v>16.773178564844763</v>
      </c>
      <c r="L28" s="225"/>
      <c r="M28" s="173"/>
      <c r="N28" s="226"/>
      <c r="O28" s="199">
        <v>3682.1726337586006</v>
      </c>
      <c r="P28" s="174">
        <v>7413.1313592070128</v>
      </c>
      <c r="Q28" s="174">
        <v>43.140638282412709</v>
      </c>
      <c r="R28" s="175"/>
      <c r="S28" s="175"/>
      <c r="T28" s="227"/>
      <c r="U28" s="220" t="s">
        <v>223</v>
      </c>
      <c r="W28" s="160"/>
      <c r="AH28" s="152"/>
      <c r="AI28" s="152"/>
      <c r="AJ28" s="152"/>
      <c r="AK28" s="152"/>
      <c r="AL28" s="152"/>
      <c r="AM28" s="152"/>
      <c r="AN28" s="152"/>
      <c r="AO28" s="152"/>
    </row>
    <row r="29" spans="1:41" ht="15.6" thickBot="1" x14ac:dyDescent="0.3">
      <c r="A29" s="228" t="s">
        <v>234</v>
      </c>
      <c r="B29" s="160">
        <v>2023</v>
      </c>
      <c r="C29" s="171">
        <v>1473.6001893328094</v>
      </c>
      <c r="D29" s="172">
        <v>2322.9089102145977</v>
      </c>
      <c r="E29" s="172">
        <v>26.599989700686578</v>
      </c>
      <c r="F29" s="172"/>
      <c r="G29" s="172"/>
      <c r="H29" s="223"/>
      <c r="I29" s="224">
        <v>2292.1362352915612</v>
      </c>
      <c r="J29" s="225">
        <v>5273.1349027775586</v>
      </c>
      <c r="K29" s="225">
        <v>17.306865605618146</v>
      </c>
      <c r="L29" s="225"/>
      <c r="M29" s="173"/>
      <c r="N29" s="226"/>
      <c r="O29" s="199">
        <v>3765.7364246243706</v>
      </c>
      <c r="P29" s="174">
        <v>7596.0438129921567</v>
      </c>
      <c r="Q29" s="174">
        <v>43.90685530630472</v>
      </c>
      <c r="R29" s="175"/>
      <c r="S29" s="175"/>
      <c r="T29" s="227"/>
      <c r="U29" s="220" t="s">
        <v>223</v>
      </c>
      <c r="W29" s="160"/>
      <c r="AH29" s="152"/>
      <c r="AI29" s="152"/>
      <c r="AJ29" s="152"/>
      <c r="AK29" s="152"/>
      <c r="AL29" s="152"/>
      <c r="AM29" s="152"/>
      <c r="AN29" s="152"/>
      <c r="AO29" s="152"/>
    </row>
    <row r="30" spans="1:41" ht="15" x14ac:dyDescent="0.25">
      <c r="A30" s="216" t="s">
        <v>235</v>
      </c>
      <c r="B30" s="160">
        <v>2024</v>
      </c>
      <c r="C30" s="171">
        <v>1486.1902893772424</v>
      </c>
      <c r="D30" s="172">
        <v>2342.7553080268481</v>
      </c>
      <c r="E30" s="172">
        <v>26.827253875824987</v>
      </c>
      <c r="F30" s="172"/>
      <c r="G30" s="172"/>
      <c r="H30" s="223"/>
      <c r="I30" s="224">
        <v>2365.0027665655502</v>
      </c>
      <c r="J30" s="225">
        <v>5440.7667578955989</v>
      </c>
      <c r="K30" s="225">
        <v>17.857047241635119</v>
      </c>
      <c r="L30" s="225"/>
      <c r="M30" s="173"/>
      <c r="N30" s="226"/>
      <c r="O30" s="199">
        <v>3851.1930559427929</v>
      </c>
      <c r="P30" s="174">
        <v>7783.5220659224469</v>
      </c>
      <c r="Q30" s="174">
        <v>44.684301117460109</v>
      </c>
      <c r="R30" s="175"/>
      <c r="S30" s="175"/>
      <c r="T30" s="227"/>
      <c r="U30" s="220" t="s">
        <v>223</v>
      </c>
      <c r="W30" s="160"/>
      <c r="AH30" s="152"/>
      <c r="AI30" s="152"/>
      <c r="AJ30" s="152"/>
      <c r="AK30" s="152"/>
      <c r="AL30" s="152"/>
      <c r="AM30" s="152"/>
      <c r="AN30" s="152"/>
      <c r="AO30" s="152"/>
    </row>
    <row r="31" spans="1:41" ht="15" x14ac:dyDescent="0.25">
      <c r="A31" s="221" t="s">
        <v>236</v>
      </c>
      <c r="B31" s="160">
        <v>2025</v>
      </c>
      <c r="C31" s="171">
        <v>1498.4775495958384</v>
      </c>
      <c r="D31" s="172">
        <v>2362.1243244334114</v>
      </c>
      <c r="E31" s="172">
        <v>27.049051482550521</v>
      </c>
      <c r="F31" s="172"/>
      <c r="G31" s="172"/>
      <c r="H31" s="223"/>
      <c r="I31" s="224">
        <v>2440.0437058614621</v>
      </c>
      <c r="J31" s="225">
        <v>5613.4009102840801</v>
      </c>
      <c r="K31" s="225">
        <v>18.423646831710752</v>
      </c>
      <c r="L31" s="225"/>
      <c r="M31" s="173"/>
      <c r="N31" s="226"/>
      <c r="O31" s="199">
        <v>3938.5212554573004</v>
      </c>
      <c r="P31" s="174">
        <v>7975.5252347174919</v>
      </c>
      <c r="Q31" s="174">
        <v>45.472698314261272</v>
      </c>
      <c r="R31" s="175"/>
      <c r="S31" s="175"/>
      <c r="T31" s="227"/>
      <c r="U31" s="220" t="s">
        <v>223</v>
      </c>
      <c r="W31" s="160"/>
      <c r="AH31" s="152"/>
      <c r="AI31" s="152"/>
      <c r="AJ31" s="152"/>
      <c r="AK31" s="152"/>
      <c r="AL31" s="152"/>
      <c r="AM31" s="152"/>
      <c r="AN31" s="152"/>
      <c r="AO31" s="152"/>
    </row>
    <row r="32" spans="1:41" ht="15" x14ac:dyDescent="0.25">
      <c r="A32" s="221" t="s">
        <v>237</v>
      </c>
      <c r="B32" s="160">
        <v>2026</v>
      </c>
      <c r="C32" s="171">
        <v>1510.4710449774695</v>
      </c>
      <c r="D32" s="172">
        <v>2381.0302647883882</v>
      </c>
      <c r="E32" s="172">
        <v>27.265546333688579</v>
      </c>
      <c r="F32" s="172"/>
      <c r="G32" s="172"/>
      <c r="H32" s="223"/>
      <c r="I32" s="224">
        <v>2517.286686000009</v>
      </c>
      <c r="J32" s="225">
        <v>5791.1009301571621</v>
      </c>
      <c r="K32" s="225">
        <v>19.006873018554401</v>
      </c>
      <c r="L32" s="225"/>
      <c r="M32" s="173"/>
      <c r="N32" s="226"/>
      <c r="O32" s="199">
        <v>4027.7577309774788</v>
      </c>
      <c r="P32" s="174">
        <v>8172.1311949455503</v>
      </c>
      <c r="Q32" s="174">
        <v>46.272419352242977</v>
      </c>
      <c r="R32" s="175"/>
      <c r="S32" s="175"/>
      <c r="T32" s="227"/>
      <c r="U32" s="220" t="s">
        <v>223</v>
      </c>
      <c r="W32" s="160"/>
      <c r="AH32" s="152"/>
      <c r="AI32" s="152"/>
      <c r="AJ32" s="152"/>
      <c r="AK32" s="152"/>
      <c r="AL32" s="152"/>
      <c r="AM32" s="152"/>
      <c r="AN32" s="152"/>
      <c r="AO32" s="152"/>
    </row>
    <row r="33" spans="1:41" ht="15" x14ac:dyDescent="0.25">
      <c r="A33" s="221" t="s">
        <v>238</v>
      </c>
      <c r="B33" s="160">
        <v>2027</v>
      </c>
      <c r="C33" s="171">
        <v>1522.1905659670745</v>
      </c>
      <c r="D33" s="172">
        <v>2399.5043257496091</v>
      </c>
      <c r="E33" s="172">
        <v>27.477095666999677</v>
      </c>
      <c r="F33" s="172"/>
      <c r="G33" s="172"/>
      <c r="H33" s="223"/>
      <c r="I33" s="224">
        <v>2596.7805737779572</v>
      </c>
      <c r="J33" s="225">
        <v>5973.9792371902795</v>
      </c>
      <c r="K33" s="225">
        <v>19.607094772854289</v>
      </c>
      <c r="L33" s="225"/>
      <c r="M33" s="173"/>
      <c r="N33" s="226"/>
      <c r="O33" s="199">
        <v>4118.9711397450319</v>
      </c>
      <c r="P33" s="174">
        <v>8373.4835629398876</v>
      </c>
      <c r="Q33" s="174">
        <v>47.08419043985397</v>
      </c>
      <c r="R33" s="175"/>
      <c r="S33" s="175"/>
      <c r="T33" s="227"/>
      <c r="U33" s="220" t="s">
        <v>223</v>
      </c>
      <c r="W33" s="160"/>
    </row>
    <row r="34" spans="1:41" ht="15" x14ac:dyDescent="0.25">
      <c r="A34" s="221" t="s">
        <v>239</v>
      </c>
      <c r="B34" s="160">
        <v>2028</v>
      </c>
      <c r="C34" s="171">
        <v>1533.6446245047973</v>
      </c>
      <c r="D34" s="172">
        <v>2417.5599251095969</v>
      </c>
      <c r="E34" s="172">
        <v>27.683853131704158</v>
      </c>
      <c r="F34" s="172"/>
      <c r="G34" s="172"/>
      <c r="H34" s="223"/>
      <c r="I34" s="224">
        <v>2678.5510535805261</v>
      </c>
      <c r="J34" s="225">
        <v>6162.0949191575628</v>
      </c>
      <c r="K34" s="225">
        <v>20.224506025580272</v>
      </c>
      <c r="L34" s="225"/>
      <c r="M34" s="173"/>
      <c r="N34" s="226"/>
      <c r="O34" s="199">
        <v>4212.1956780853234</v>
      </c>
      <c r="P34" s="174">
        <v>8579.6548442671592</v>
      </c>
      <c r="Q34" s="174">
        <v>47.90835915728443</v>
      </c>
      <c r="R34" s="175"/>
      <c r="S34" s="175"/>
      <c r="T34" s="227"/>
      <c r="U34" s="220" t="s">
        <v>223</v>
      </c>
      <c r="W34" s="160"/>
      <c r="AH34" s="150"/>
      <c r="AI34" s="150"/>
      <c r="AJ34" s="150"/>
      <c r="AK34" s="150"/>
      <c r="AL34" s="150"/>
      <c r="AM34" s="150"/>
      <c r="AN34" s="150"/>
      <c r="AO34" s="150"/>
    </row>
    <row r="35" spans="1:41" ht="15.6" thickBot="1" x14ac:dyDescent="0.3">
      <c r="A35" s="228" t="s">
        <v>240</v>
      </c>
      <c r="B35" s="160">
        <v>2029</v>
      </c>
      <c r="C35" s="171">
        <v>1544.8424038059179</v>
      </c>
      <c r="D35" s="172">
        <v>2435.2115388250968</v>
      </c>
      <c r="E35" s="172">
        <v>27.885984494224704</v>
      </c>
      <c r="F35" s="172"/>
      <c r="G35" s="172"/>
      <c r="H35" s="223"/>
      <c r="I35" s="224">
        <v>2762.6243106035449</v>
      </c>
      <c r="J35" s="225">
        <v>6355.5082159644508</v>
      </c>
      <c r="K35" s="225">
        <v>20.859304489092587</v>
      </c>
      <c r="L35" s="225"/>
      <c r="M35" s="173"/>
      <c r="N35" s="226"/>
      <c r="O35" s="199">
        <v>4307.4667144094628</v>
      </c>
      <c r="P35" s="174">
        <v>8790.7197547895485</v>
      </c>
      <c r="Q35" s="174">
        <v>48.745288983317295</v>
      </c>
      <c r="R35" s="175"/>
      <c r="S35" s="175"/>
      <c r="T35" s="227"/>
      <c r="U35" s="220" t="s">
        <v>223</v>
      </c>
      <c r="W35" s="160"/>
    </row>
    <row r="36" spans="1:41" ht="15" x14ac:dyDescent="0.25">
      <c r="A36" s="178" t="s">
        <v>241</v>
      </c>
      <c r="B36" s="160">
        <v>2030</v>
      </c>
      <c r="C36" s="171">
        <v>1555.7916685686489</v>
      </c>
      <c r="D36" s="172">
        <v>2452.471406774192</v>
      </c>
      <c r="E36" s="172">
        <v>28.083629915300957</v>
      </c>
      <c r="F36" s="172"/>
      <c r="G36" s="172"/>
      <c r="H36" s="223"/>
      <c r="I36" s="224">
        <v>2849.0243850925481</v>
      </c>
      <c r="J36" s="225">
        <v>6554.2744329875823</v>
      </c>
      <c r="K36" s="225">
        <v>21.511671680219152</v>
      </c>
      <c r="L36" s="225"/>
      <c r="M36" s="173"/>
      <c r="N36" s="226"/>
      <c r="O36" s="199">
        <v>4404.8160536611967</v>
      </c>
      <c r="P36" s="174">
        <v>9006.7458397617738</v>
      </c>
      <c r="Q36" s="174">
        <v>49.595301595520112</v>
      </c>
      <c r="R36" s="175"/>
      <c r="S36" s="175"/>
      <c r="T36" s="227"/>
      <c r="U36" s="220" t="s">
        <v>223</v>
      </c>
      <c r="W36" s="160"/>
    </row>
    <row r="37" spans="1:41" ht="15" x14ac:dyDescent="0.25">
      <c r="A37" s="179" t="s">
        <v>242</v>
      </c>
      <c r="B37" s="160">
        <v>2031</v>
      </c>
      <c r="C37" s="171">
        <v>1566.4988697090221</v>
      </c>
      <c r="D37" s="172">
        <v>2469.3496978550943</v>
      </c>
      <c r="E37" s="172">
        <v>28.276905840561287</v>
      </c>
      <c r="F37" s="172"/>
      <c r="G37" s="172"/>
      <c r="H37" s="223"/>
      <c r="I37" s="224">
        <v>2937.774059896878</v>
      </c>
      <c r="J37" s="225">
        <v>6758.4459829222396</v>
      </c>
      <c r="K37" s="225">
        <v>22.181779621768037</v>
      </c>
      <c r="L37" s="225"/>
      <c r="M37" s="173"/>
      <c r="N37" s="226"/>
      <c r="O37" s="199">
        <v>4504.2729296059006</v>
      </c>
      <c r="P37" s="174">
        <v>9227.7956807773335</v>
      </c>
      <c r="Q37" s="174">
        <v>50.458685462329328</v>
      </c>
      <c r="R37" s="175"/>
      <c r="S37" s="175"/>
      <c r="T37" s="227"/>
      <c r="U37" s="220" t="s">
        <v>223</v>
      </c>
      <c r="W37" s="160"/>
    </row>
    <row r="38" spans="1:41" ht="15.6" thickBot="1" x14ac:dyDescent="0.3">
      <c r="A38" s="180" t="s">
        <v>243</v>
      </c>
      <c r="B38" s="160">
        <v>2032</v>
      </c>
      <c r="C38" s="171">
        <v>1576.9748869738089</v>
      </c>
      <c r="D38" s="172">
        <v>2485.8635623511036</v>
      </c>
      <c r="E38" s="172">
        <v>28.466008660555982</v>
      </c>
      <c r="F38" s="172"/>
      <c r="G38" s="172"/>
      <c r="H38" s="223"/>
      <c r="I38" s="224">
        <v>3028.9050185044489</v>
      </c>
      <c r="J38" s="225">
        <v>6968.0957546758946</v>
      </c>
      <c r="K38" s="225">
        <v>22.869867541172081</v>
      </c>
      <c r="L38" s="225"/>
      <c r="M38" s="173"/>
      <c r="N38" s="226"/>
      <c r="O38" s="199">
        <v>4605.8799054782576</v>
      </c>
      <c r="P38" s="174">
        <v>9453.9593170269982</v>
      </c>
      <c r="Q38" s="174">
        <v>51.335876201728063</v>
      </c>
      <c r="R38" s="175"/>
      <c r="S38" s="175"/>
      <c r="T38" s="227"/>
      <c r="U38" s="220" t="s">
        <v>223</v>
      </c>
      <c r="W38" s="160"/>
    </row>
    <row r="39" spans="1:41" ht="15" x14ac:dyDescent="0.25">
      <c r="B39" s="160">
        <v>2033</v>
      </c>
      <c r="C39" s="171">
        <v>1587.241453236511</v>
      </c>
      <c r="D39" s="172">
        <v>2502.0472588663283</v>
      </c>
      <c r="E39" s="172">
        <v>28.651330675866618</v>
      </c>
      <c r="F39" s="172"/>
      <c r="G39" s="172"/>
      <c r="H39" s="223"/>
      <c r="I39" s="224">
        <v>3122.4702741118285</v>
      </c>
      <c r="J39" s="225">
        <v>7183.345706853288</v>
      </c>
      <c r="K39" s="225">
        <v>23.576335716675732</v>
      </c>
      <c r="L39" s="225"/>
      <c r="M39" s="173"/>
      <c r="N39" s="226"/>
      <c r="O39" s="199">
        <v>4709.71172734834</v>
      </c>
      <c r="P39" s="174">
        <v>9685.3929657196168</v>
      </c>
      <c r="Q39" s="174">
        <v>52.227666392542346</v>
      </c>
      <c r="R39" s="175"/>
      <c r="S39" s="175"/>
      <c r="T39" s="227"/>
      <c r="U39" s="220" t="s">
        <v>223</v>
      </c>
      <c r="W39" s="160"/>
    </row>
    <row r="40" spans="1:41" ht="15" x14ac:dyDescent="0.25">
      <c r="B40" s="160">
        <v>2034</v>
      </c>
      <c r="C40" s="171">
        <v>1597.3247033094665</v>
      </c>
      <c r="D40" s="172">
        <v>2517.9419849989267</v>
      </c>
      <c r="E40" s="172">
        <v>28.833343646570363</v>
      </c>
      <c r="F40" s="172"/>
      <c r="G40" s="172"/>
      <c r="H40" s="223"/>
      <c r="I40" s="224">
        <v>3218.5344682857331</v>
      </c>
      <c r="J40" s="225">
        <v>7404.3445495076739</v>
      </c>
      <c r="K40" s="225">
        <v>24.301672226993706</v>
      </c>
      <c r="L40" s="225"/>
      <c r="M40" s="173"/>
      <c r="N40" s="226"/>
      <c r="O40" s="199">
        <v>4815.8591715951998</v>
      </c>
      <c r="P40" s="174">
        <v>9922.2865345066002</v>
      </c>
      <c r="Q40" s="174">
        <v>53.135015873564072</v>
      </c>
      <c r="R40" s="175"/>
      <c r="S40" s="175"/>
      <c r="T40" s="227"/>
      <c r="U40" s="220" t="s">
        <v>223</v>
      </c>
      <c r="W40" s="160"/>
    </row>
    <row r="41" spans="1:41" ht="15" x14ac:dyDescent="0.25">
      <c r="B41" s="160">
        <v>2035</v>
      </c>
      <c r="C41" s="171">
        <v>1607.2446098477335</v>
      </c>
      <c r="D41" s="172">
        <v>2533.5792246335586</v>
      </c>
      <c r="E41" s="172">
        <v>29.01240809950664</v>
      </c>
      <c r="F41" s="172"/>
      <c r="G41" s="172"/>
      <c r="H41" s="223"/>
      <c r="I41" s="224">
        <v>3317.153633754916</v>
      </c>
      <c r="J41" s="225">
        <v>7631.2211877770369</v>
      </c>
      <c r="K41" s="225">
        <v>25.04630014946807</v>
      </c>
      <c r="L41" s="225"/>
      <c r="M41" s="173"/>
      <c r="N41" s="226"/>
      <c r="O41" s="199">
        <v>4924.398243602649</v>
      </c>
      <c r="P41" s="174">
        <v>10164.800412410596</v>
      </c>
      <c r="Q41" s="174">
        <v>54.05870824897471</v>
      </c>
      <c r="R41" s="175"/>
      <c r="S41" s="175"/>
      <c r="T41" s="227"/>
      <c r="U41" s="220" t="s">
        <v>223</v>
      </c>
      <c r="W41" s="160"/>
    </row>
    <row r="42" spans="1:41" ht="15" x14ac:dyDescent="0.25">
      <c r="B42" s="160">
        <v>2036</v>
      </c>
      <c r="C42" s="171">
        <v>1617.012356736514</v>
      </c>
      <c r="D42" s="172">
        <v>2548.9766074819845</v>
      </c>
      <c r="E42" s="172">
        <v>29.188725915235288</v>
      </c>
      <c r="F42" s="172"/>
      <c r="G42" s="172"/>
      <c r="H42" s="223"/>
      <c r="I42" s="224">
        <v>3418.3681128360313</v>
      </c>
      <c r="J42" s="225">
        <v>7864.0684304895494</v>
      </c>
      <c r="K42" s="225">
        <v>25.81052409036166</v>
      </c>
      <c r="L42" s="225"/>
      <c r="M42" s="173"/>
      <c r="N42" s="226"/>
      <c r="O42" s="199">
        <v>5035.3804695725448</v>
      </c>
      <c r="P42" s="174">
        <v>10413.045037971533</v>
      </c>
      <c r="Q42" s="174">
        <v>54.999250005596949</v>
      </c>
      <c r="R42" s="175"/>
      <c r="S42" s="175"/>
      <c r="T42" s="227"/>
      <c r="U42" s="220" t="s">
        <v>223</v>
      </c>
      <c r="W42" s="160"/>
    </row>
    <row r="43" spans="1:41" ht="15" x14ac:dyDescent="0.25">
      <c r="B43" s="160">
        <v>2037</v>
      </c>
      <c r="C43" s="171">
        <v>1626.6290144015547</v>
      </c>
      <c r="D43" s="172">
        <v>2564.1358209092846</v>
      </c>
      <c r="E43" s="172">
        <v>29.362316416035181</v>
      </c>
      <c r="F43" s="172"/>
      <c r="G43" s="172"/>
      <c r="H43" s="223"/>
      <c r="I43" s="224">
        <v>3522.1987181584186</v>
      </c>
      <c r="J43" s="225">
        <v>8102.9341577844871</v>
      </c>
      <c r="K43" s="225">
        <v>26.594501196258229</v>
      </c>
      <c r="L43" s="225"/>
      <c r="M43" s="173"/>
      <c r="N43" s="226"/>
      <c r="O43" s="199">
        <v>5148.8277325599738</v>
      </c>
      <c r="P43" s="174">
        <v>10667.069978693771</v>
      </c>
      <c r="Q43" s="174">
        <v>55.956817612293406</v>
      </c>
      <c r="R43" s="175"/>
      <c r="S43" s="175"/>
      <c r="T43" s="227"/>
      <c r="U43" s="220" t="s">
        <v>223</v>
      </c>
      <c r="W43" s="160"/>
    </row>
    <row r="44" spans="1:41" ht="15" x14ac:dyDescent="0.25">
      <c r="B44" s="160">
        <v>2038</v>
      </c>
      <c r="C44" s="171">
        <v>1636.0913674626277</v>
      </c>
      <c r="D44" s="172">
        <v>2579.0517963524708</v>
      </c>
      <c r="E44" s="172">
        <v>29.533121561006539</v>
      </c>
      <c r="F44" s="172"/>
      <c r="G44" s="172"/>
      <c r="H44" s="223"/>
      <c r="I44" s="224">
        <v>3628.6574643002123</v>
      </c>
      <c r="J44" s="225">
        <v>8347.8460095945629</v>
      </c>
      <c r="K44" s="225">
        <v>27.398322183706771</v>
      </c>
      <c r="L44" s="225"/>
      <c r="M44" s="173"/>
      <c r="N44" s="226"/>
      <c r="O44" s="199">
        <v>5264.7488317628395</v>
      </c>
      <c r="P44" s="174">
        <v>10926.897805947034</v>
      </c>
      <c r="Q44" s="174">
        <v>56.931443744713306</v>
      </c>
      <c r="R44" s="175"/>
      <c r="S44" s="175"/>
      <c r="T44" s="227"/>
      <c r="U44" s="220" t="s">
        <v>223</v>
      </c>
      <c r="W44" s="160"/>
    </row>
    <row r="45" spans="1:41" ht="15" x14ac:dyDescent="0.25">
      <c r="B45" s="160">
        <v>2039</v>
      </c>
      <c r="C45" s="171">
        <v>1645.3911878135905</v>
      </c>
      <c r="D45" s="172">
        <v>2593.7115634406032</v>
      </c>
      <c r="E45" s="172">
        <v>29.700992824422869</v>
      </c>
      <c r="F45" s="172"/>
      <c r="G45" s="172"/>
      <c r="H45" s="223"/>
      <c r="I45" s="224">
        <v>3737.7442497092152</v>
      </c>
      <c r="J45" s="225">
        <v>8598.8037522955965</v>
      </c>
      <c r="K45" s="225">
        <v>28.221986285933387</v>
      </c>
      <c r="L45" s="225"/>
      <c r="M45" s="173"/>
      <c r="N45" s="226"/>
      <c r="O45" s="199">
        <v>5383.1354375228057</v>
      </c>
      <c r="P45" s="174">
        <v>11192.5153157362</v>
      </c>
      <c r="Q45" s="174">
        <v>57.922979110356252</v>
      </c>
      <c r="R45" s="175"/>
      <c r="S45" s="175"/>
      <c r="T45" s="227"/>
      <c r="U45" s="220" t="s">
        <v>223</v>
      </c>
      <c r="W45" s="160"/>
    </row>
    <row r="46" spans="1:41" ht="15" x14ac:dyDescent="0.25">
      <c r="B46" s="160">
        <v>2040</v>
      </c>
      <c r="C46" s="171">
        <v>1654.5225357740526</v>
      </c>
      <c r="D46" s="172">
        <v>2608.1057591615136</v>
      </c>
      <c r="E46" s="172">
        <v>29.865822988981719</v>
      </c>
      <c r="F46" s="172"/>
      <c r="G46" s="172"/>
      <c r="H46" s="223"/>
      <c r="I46" s="224">
        <v>3849.4614096551845</v>
      </c>
      <c r="J46" s="225">
        <v>8855.8127582525831</v>
      </c>
      <c r="K46" s="225">
        <v>29.065511135485053</v>
      </c>
      <c r="L46" s="225"/>
      <c r="M46" s="173"/>
      <c r="N46" s="226"/>
      <c r="O46" s="199">
        <v>5503.9839454292369</v>
      </c>
      <c r="P46" s="174">
        <v>11463.918517414097</v>
      </c>
      <c r="Q46" s="174">
        <v>58.931334124466773</v>
      </c>
      <c r="R46" s="175"/>
      <c r="S46" s="175"/>
      <c r="T46" s="227"/>
      <c r="U46" s="220" t="s">
        <v>223</v>
      </c>
      <c r="W46" s="160"/>
    </row>
    <row r="47" spans="1:41" ht="15" x14ac:dyDescent="0.25">
      <c r="B47" s="160">
        <v>2041</v>
      </c>
      <c r="C47" s="171">
        <v>1663.4867329534209</v>
      </c>
      <c r="D47" s="172">
        <v>2622.2364668335199</v>
      </c>
      <c r="E47" s="172">
        <v>30.027635911083799</v>
      </c>
      <c r="F47" s="172"/>
      <c r="G47" s="172"/>
      <c r="H47" s="223"/>
      <c r="I47" s="224">
        <v>3963.825116434361</v>
      </c>
      <c r="J47" s="225">
        <v>9118.9102323656716</v>
      </c>
      <c r="K47" s="225">
        <v>29.929018841926318</v>
      </c>
      <c r="L47" s="225"/>
      <c r="M47" s="173"/>
      <c r="N47" s="226"/>
      <c r="O47" s="199">
        <v>5627.3118493877819</v>
      </c>
      <c r="P47" s="174">
        <v>11741.146699199191</v>
      </c>
      <c r="Q47" s="174">
        <v>59.956654753010113</v>
      </c>
      <c r="R47" s="175"/>
      <c r="S47" s="175"/>
      <c r="T47" s="227"/>
      <c r="U47" s="220" t="s">
        <v>223</v>
      </c>
      <c r="W47" s="160"/>
    </row>
    <row r="48" spans="1:41" ht="15" x14ac:dyDescent="0.25">
      <c r="B48" s="160">
        <v>2042</v>
      </c>
      <c r="C48" s="171">
        <v>1672.2880348464789</v>
      </c>
      <c r="D48" s="172">
        <v>2636.1103946036637</v>
      </c>
      <c r="E48" s="172">
        <v>30.186508406759835</v>
      </c>
      <c r="F48" s="172"/>
      <c r="G48" s="172"/>
      <c r="H48" s="223"/>
      <c r="I48" s="224">
        <v>4080.8581322814057</v>
      </c>
      <c r="J48" s="225">
        <v>9388.1485399053945</v>
      </c>
      <c r="K48" s="225">
        <v>30.812681272413279</v>
      </c>
      <c r="L48" s="225"/>
      <c r="M48" s="173"/>
      <c r="N48" s="226"/>
      <c r="O48" s="199">
        <v>5753.1461671278848</v>
      </c>
      <c r="P48" s="174">
        <v>12024.258934509058</v>
      </c>
      <c r="Q48" s="174">
        <v>60.999189679173114</v>
      </c>
      <c r="R48" s="175"/>
      <c r="S48" s="175"/>
      <c r="T48" s="227"/>
      <c r="U48" s="220" t="s">
        <v>223</v>
      </c>
      <c r="W48" s="160"/>
    </row>
    <row r="49" spans="2:23" ht="15" x14ac:dyDescent="0.25">
      <c r="B49" s="160">
        <v>2043</v>
      </c>
      <c r="C49" s="171">
        <v>1680.9259573720572</v>
      </c>
      <c r="D49" s="172">
        <v>2649.7267793908377</v>
      </c>
      <c r="E49" s="172">
        <v>30.342431737849886</v>
      </c>
      <c r="F49" s="172"/>
      <c r="G49" s="172"/>
      <c r="H49" s="223"/>
      <c r="I49" s="224">
        <v>4200.5732152803248</v>
      </c>
      <c r="J49" s="225">
        <v>9663.5570312642049</v>
      </c>
      <c r="K49" s="225">
        <v>31.716594757365527</v>
      </c>
      <c r="L49" s="225"/>
      <c r="M49" s="173"/>
      <c r="N49" s="226"/>
      <c r="O49" s="199">
        <v>5881.4991726523822</v>
      </c>
      <c r="P49" s="174">
        <v>12313.283810655043</v>
      </c>
      <c r="Q49" s="174">
        <v>62.059026495215413</v>
      </c>
      <c r="R49" s="175"/>
      <c r="S49" s="175"/>
      <c r="T49" s="227"/>
      <c r="U49" s="220" t="s">
        <v>223</v>
      </c>
      <c r="W49" s="160"/>
    </row>
    <row r="50" spans="2:23" ht="15" x14ac:dyDescent="0.25">
      <c r="B50" s="160">
        <v>2044</v>
      </c>
      <c r="C50" s="171">
        <v>1689.3998471751975</v>
      </c>
      <c r="D50" s="172">
        <v>2663.0845912792875</v>
      </c>
      <c r="E50" s="172">
        <v>30.495394110629132</v>
      </c>
      <c r="F50" s="172"/>
      <c r="G50" s="172"/>
      <c r="H50" s="223"/>
      <c r="I50" s="224">
        <v>4322.9827072984008</v>
      </c>
      <c r="J50" s="225">
        <v>9945.1640993142755</v>
      </c>
      <c r="K50" s="225">
        <v>32.640852484541739</v>
      </c>
      <c r="L50" s="225"/>
      <c r="M50" s="173"/>
      <c r="N50" s="226"/>
      <c r="O50" s="199">
        <v>6012.3825544735982</v>
      </c>
      <c r="P50" s="174">
        <v>12608.248690593562</v>
      </c>
      <c r="Q50" s="174">
        <v>63.136246595170874</v>
      </c>
      <c r="R50" s="175"/>
      <c r="S50" s="175"/>
      <c r="T50" s="227"/>
      <c r="U50" s="220" t="s">
        <v>223</v>
      </c>
      <c r="W50" s="160"/>
    </row>
    <row r="51" spans="2:23" ht="15" x14ac:dyDescent="0.25">
      <c r="B51" s="160">
        <v>2045</v>
      </c>
      <c r="C51" s="171">
        <v>1697.7088554598051</v>
      </c>
      <c r="D51" s="172">
        <v>2676.1824922697192</v>
      </c>
      <c r="E51" s="172">
        <v>30.645380203460423</v>
      </c>
      <c r="F51" s="172"/>
      <c r="G51" s="172"/>
      <c r="H51" s="223"/>
      <c r="I51" s="224">
        <v>4448.0976888005407</v>
      </c>
      <c r="J51" s="225">
        <v>10232.995235030075</v>
      </c>
      <c r="K51" s="225">
        <v>33.585538117431938</v>
      </c>
      <c r="L51" s="225"/>
      <c r="M51" s="173"/>
      <c r="N51" s="226"/>
      <c r="O51" s="199">
        <v>6145.8065442603456</v>
      </c>
      <c r="P51" s="174">
        <v>12909.177727299795</v>
      </c>
      <c r="Q51" s="174">
        <v>64.230918320892357</v>
      </c>
      <c r="R51" s="175"/>
      <c r="S51" s="175"/>
      <c r="T51" s="227"/>
      <c r="U51" s="220" t="s">
        <v>223</v>
      </c>
      <c r="W51" s="160"/>
    </row>
    <row r="52" spans="2:23" ht="15" x14ac:dyDescent="0.25">
      <c r="B52" s="160">
        <v>2046</v>
      </c>
      <c r="C52" s="171">
        <v>1705.8532851063662</v>
      </c>
      <c r="D52" s="172">
        <v>2689.0209598076326</v>
      </c>
      <c r="E52" s="172">
        <v>30.792395483646143</v>
      </c>
      <c r="F52" s="172"/>
      <c r="G52" s="172"/>
      <c r="H52" s="223"/>
      <c r="I52" s="224">
        <v>4575.9298015426675</v>
      </c>
      <c r="J52" s="225">
        <v>10527.077220654532</v>
      </c>
      <c r="K52" s="225">
        <v>34.550739557576172</v>
      </c>
      <c r="L52" s="225"/>
      <c r="M52" s="173"/>
      <c r="N52" s="226"/>
      <c r="O52" s="199">
        <v>6281.783086649034</v>
      </c>
      <c r="P52" s="174">
        <v>13216.098180462164</v>
      </c>
      <c r="Q52" s="174">
        <v>65.343135041222311</v>
      </c>
      <c r="R52" s="175"/>
      <c r="S52" s="175"/>
      <c r="T52" s="227"/>
      <c r="U52" s="220" t="s">
        <v>223</v>
      </c>
      <c r="W52" s="160"/>
    </row>
    <row r="53" spans="2:23" ht="15" x14ac:dyDescent="0.25">
      <c r="B53" s="160">
        <v>2047</v>
      </c>
      <c r="C53" s="171">
        <v>1713.8326899581464</v>
      </c>
      <c r="D53" s="172">
        <v>2701.5992905940875</v>
      </c>
      <c r="E53" s="172">
        <v>30.936431897601182</v>
      </c>
      <c r="F53" s="172"/>
      <c r="G53" s="172"/>
      <c r="H53" s="223"/>
      <c r="I53" s="224">
        <v>4706.4883689463786</v>
      </c>
      <c r="J53" s="225">
        <v>10827.431505026103</v>
      </c>
      <c r="K53" s="225">
        <v>35.536527201839235</v>
      </c>
      <c r="L53" s="225"/>
      <c r="M53" s="173"/>
      <c r="N53" s="226"/>
      <c r="O53" s="199">
        <v>6420.3210589045248</v>
      </c>
      <c r="P53" s="174">
        <v>13529.03079562019</v>
      </c>
      <c r="Q53" s="174">
        <v>66.472959099440416</v>
      </c>
      <c r="R53" s="175"/>
      <c r="S53" s="175"/>
      <c r="T53" s="227"/>
      <c r="U53" s="220" t="s">
        <v>223</v>
      </c>
      <c r="W53" s="160"/>
    </row>
    <row r="54" spans="2:23" ht="15" x14ac:dyDescent="0.25">
      <c r="B54" s="160">
        <v>2048</v>
      </c>
      <c r="C54" s="171">
        <v>1721.6445347001336</v>
      </c>
      <c r="D54" s="172">
        <v>2713.9134880865504</v>
      </c>
      <c r="E54" s="172">
        <v>31.077443680298025</v>
      </c>
      <c r="F54" s="172"/>
      <c r="G54" s="172"/>
      <c r="H54" s="223"/>
      <c r="I54" s="224">
        <v>4839.778566293553</v>
      </c>
      <c r="J54" s="225">
        <v>11134.069994051202</v>
      </c>
      <c r="K54" s="225">
        <v>36.542940126392303</v>
      </c>
      <c r="L54" s="225"/>
      <c r="M54" s="173"/>
      <c r="N54" s="226"/>
      <c r="O54" s="199">
        <v>6561.4231009936866</v>
      </c>
      <c r="P54" s="174">
        <v>13847.983482137752</v>
      </c>
      <c r="Q54" s="174">
        <v>67.620383806690327</v>
      </c>
      <c r="R54" s="175"/>
      <c r="S54" s="175"/>
      <c r="T54" s="227"/>
      <c r="U54" s="220" t="s">
        <v>223</v>
      </c>
      <c r="W54" s="160"/>
    </row>
    <row r="55" spans="2:23" ht="15" x14ac:dyDescent="0.25">
      <c r="B55" s="160">
        <v>2049</v>
      </c>
      <c r="C55" s="171">
        <v>1729.2856198037657</v>
      </c>
      <c r="D55" s="172">
        <v>2725.9585087097976</v>
      </c>
      <c r="E55" s="172">
        <v>31.215373076975624</v>
      </c>
      <c r="F55" s="172"/>
      <c r="G55" s="172"/>
      <c r="H55" s="223"/>
      <c r="I55" s="224">
        <v>4975.8032909767571</v>
      </c>
      <c r="J55" s="225">
        <v>11446.999353276869</v>
      </c>
      <c r="K55" s="225">
        <v>37.570000208112965</v>
      </c>
      <c r="L55" s="225"/>
      <c r="M55" s="173"/>
      <c r="N55" s="226"/>
      <c r="O55" s="199">
        <v>6705.0889107805233</v>
      </c>
      <c r="P55" s="174">
        <v>14172.957861986666</v>
      </c>
      <c r="Q55" s="174">
        <v>68.785373285088582</v>
      </c>
      <c r="R55" s="175"/>
      <c r="S55" s="175"/>
      <c r="T55" s="227"/>
      <c r="U55" s="220" t="s">
        <v>223</v>
      </c>
      <c r="W55" s="160"/>
    </row>
    <row r="56" spans="2:23" ht="15" x14ac:dyDescent="0.25">
      <c r="B56" s="160">
        <v>2050</v>
      </c>
      <c r="C56" s="171">
        <v>1736.7536468855462</v>
      </c>
      <c r="D56" s="172">
        <v>2737.730729408172</v>
      </c>
      <c r="E56" s="172">
        <v>31.350178599462531</v>
      </c>
      <c r="F56" s="172"/>
      <c r="G56" s="172"/>
      <c r="H56" s="223"/>
      <c r="I56" s="224">
        <v>5114.5656220791507</v>
      </c>
      <c r="J56" s="225">
        <v>11766.22666623531</v>
      </c>
      <c r="K56" s="225">
        <v>38.617730695740775</v>
      </c>
      <c r="L56" s="225"/>
      <c r="M56" s="173"/>
      <c r="N56" s="226"/>
      <c r="O56" s="199">
        <v>6851.3192689646967</v>
      </c>
      <c r="P56" s="174">
        <v>14503.957395643483</v>
      </c>
      <c r="Q56" s="174">
        <v>69.967909295203299</v>
      </c>
      <c r="R56" s="175"/>
      <c r="S56" s="175"/>
      <c r="T56" s="227"/>
      <c r="U56" s="220" t="s">
        <v>223</v>
      </c>
      <c r="W56" s="160"/>
    </row>
    <row r="57" spans="2:23" ht="15" x14ac:dyDescent="0.25">
      <c r="B57" s="160">
        <v>2051</v>
      </c>
      <c r="C57" s="171">
        <v>1744.0491682647785</v>
      </c>
      <c r="D57" s="172">
        <v>2749.2310208299268</v>
      </c>
      <c r="E57" s="172">
        <v>31.48187021768673</v>
      </c>
      <c r="F57" s="172"/>
      <c r="G57" s="172"/>
      <c r="H57" s="223"/>
      <c r="I57" s="224">
        <v>5256.0716638414597</v>
      </c>
      <c r="J57" s="225">
        <v>12091.765975933375</v>
      </c>
      <c r="K57" s="225">
        <v>39.686177679587601</v>
      </c>
      <c r="L57" s="225"/>
      <c r="M57" s="173"/>
      <c r="N57" s="226"/>
      <c r="O57" s="199">
        <v>7000.1208321062386</v>
      </c>
      <c r="P57" s="174">
        <v>14840.996996763301</v>
      </c>
      <c r="Q57" s="174">
        <v>71.168047897274334</v>
      </c>
      <c r="R57" s="175"/>
      <c r="S57" s="175"/>
      <c r="T57" s="227"/>
      <c r="U57" s="220" t="s">
        <v>223</v>
      </c>
      <c r="W57" s="160"/>
    </row>
    <row r="58" spans="2:23" ht="15" x14ac:dyDescent="0.25">
      <c r="B58" s="160">
        <v>2052</v>
      </c>
      <c r="C58" s="171">
        <v>1751.1734552718674</v>
      </c>
      <c r="D58" s="172">
        <v>2760.461387036099</v>
      </c>
      <c r="E58" s="172">
        <v>31.610470880461548</v>
      </c>
      <c r="F58" s="172"/>
      <c r="G58" s="172"/>
      <c r="H58" s="223"/>
      <c r="I58" s="224">
        <v>5400.3288828996874</v>
      </c>
      <c r="J58" s="225">
        <v>12423.634459613104</v>
      </c>
      <c r="K58" s="225">
        <v>40.775397536784872</v>
      </c>
      <c r="L58" s="225"/>
      <c r="M58" s="173"/>
      <c r="N58" s="226"/>
      <c r="O58" s="199">
        <v>7151.5023381715546</v>
      </c>
      <c r="P58" s="174">
        <v>15184.095846649203</v>
      </c>
      <c r="Q58" s="174">
        <v>72.385868417246428</v>
      </c>
      <c r="R58" s="175"/>
      <c r="S58" s="175"/>
      <c r="T58" s="227"/>
      <c r="U58" s="220" t="s">
        <v>223</v>
      </c>
      <c r="W58" s="160"/>
    </row>
    <row r="59" spans="2:23" ht="15" x14ac:dyDescent="0.25">
      <c r="B59" s="160">
        <v>2053</v>
      </c>
      <c r="C59" s="171">
        <v>1758.1260934649054</v>
      </c>
      <c r="D59" s="172">
        <v>2771.4211747213994</v>
      </c>
      <c r="E59" s="172">
        <v>31.735973106686924</v>
      </c>
      <c r="F59" s="172"/>
      <c r="G59" s="172"/>
      <c r="H59" s="223"/>
      <c r="I59" s="224">
        <v>5547.3432757230203</v>
      </c>
      <c r="J59" s="225">
        <v>12761.845912349356</v>
      </c>
      <c r="K59" s="225">
        <v>41.885435543911157</v>
      </c>
      <c r="L59" s="225"/>
      <c r="M59" s="173"/>
      <c r="N59" s="226"/>
      <c r="O59" s="199">
        <v>7305.4693691879256</v>
      </c>
      <c r="P59" s="174">
        <v>15533.267087070755</v>
      </c>
      <c r="Q59" s="174">
        <v>73.621408650598084</v>
      </c>
      <c r="R59" s="175"/>
      <c r="S59" s="175"/>
      <c r="T59" s="227"/>
      <c r="U59" s="220" t="s">
        <v>223</v>
      </c>
      <c r="W59" s="160"/>
    </row>
    <row r="60" spans="2:23" ht="15" x14ac:dyDescent="0.25">
      <c r="B60" s="160">
        <v>2054</v>
      </c>
      <c r="C60" s="171">
        <v>1764.9066798137858</v>
      </c>
      <c r="D60" s="172">
        <v>2782.1097485695241</v>
      </c>
      <c r="E60" s="172">
        <v>31.858369621257477</v>
      </c>
      <c r="F60" s="172"/>
      <c r="G60" s="172"/>
      <c r="H60" s="223"/>
      <c r="I60" s="224">
        <v>5697.1214863762898</v>
      </c>
      <c r="J60" s="225">
        <v>13106.41561903211</v>
      </c>
      <c r="K60" s="225">
        <v>43.016341867241607</v>
      </c>
      <c r="L60" s="225"/>
      <c r="M60" s="173"/>
      <c r="N60" s="226"/>
      <c r="O60" s="199">
        <v>7462.0281661900754</v>
      </c>
      <c r="P60" s="174">
        <v>15888.525367601635</v>
      </c>
      <c r="Q60" s="174">
        <v>74.874711488499088</v>
      </c>
      <c r="R60" s="175"/>
      <c r="S60" s="175"/>
      <c r="T60" s="227"/>
      <c r="U60" s="220" t="s">
        <v>223</v>
      </c>
      <c r="W60" s="160"/>
    </row>
    <row r="61" spans="2:23" ht="15" x14ac:dyDescent="0.25">
      <c r="B61" s="160">
        <v>2055</v>
      </c>
      <c r="C61" s="171">
        <v>1771.5159870534692</v>
      </c>
      <c r="D61" s="172">
        <v>2792.5283266808351</v>
      </c>
      <c r="E61" s="172">
        <v>31.977674372829107</v>
      </c>
      <c r="F61" s="172"/>
      <c r="G61" s="172"/>
      <c r="H61" s="223"/>
      <c r="I61" s="224">
        <v>5849.6707106068161</v>
      </c>
      <c r="J61" s="225">
        <v>13457.36013371507</v>
      </c>
      <c r="K61" s="225">
        <v>44.168170838551951</v>
      </c>
      <c r="L61" s="225"/>
      <c r="M61" s="173"/>
      <c r="N61" s="226"/>
      <c r="O61" s="199">
        <v>7621.1866976602851</v>
      </c>
      <c r="P61" s="174">
        <v>16249.888460395905</v>
      </c>
      <c r="Q61" s="174">
        <v>76.145845211381058</v>
      </c>
      <c r="R61" s="175"/>
      <c r="S61" s="175"/>
      <c r="T61" s="227"/>
      <c r="U61" s="220" t="s">
        <v>223</v>
      </c>
      <c r="W61" s="160"/>
    </row>
    <row r="62" spans="2:23" ht="15" x14ac:dyDescent="0.25">
      <c r="B62" s="160">
        <v>2056</v>
      </c>
      <c r="C62" s="171">
        <v>1777.9550909751003</v>
      </c>
      <c r="D62" s="172">
        <v>2802.6786048781569</v>
      </c>
      <c r="E62" s="172">
        <v>32.093906780531618</v>
      </c>
      <c r="F62" s="172"/>
      <c r="G62" s="172"/>
      <c r="H62" s="223"/>
      <c r="I62" s="224">
        <v>6004.9961577206086</v>
      </c>
      <c r="J62" s="225">
        <v>13814.691440578288</v>
      </c>
      <c r="K62" s="225">
        <v>45.340961790913909</v>
      </c>
      <c r="L62" s="225"/>
      <c r="M62" s="173"/>
      <c r="N62" s="226"/>
      <c r="O62" s="199">
        <v>7782.9512486957092</v>
      </c>
      <c r="P62" s="174">
        <v>16617.370045456446</v>
      </c>
      <c r="Q62" s="174">
        <v>77.43486857144552</v>
      </c>
      <c r="R62" s="175"/>
      <c r="S62" s="175"/>
      <c r="T62" s="227"/>
      <c r="U62" s="220" t="s">
        <v>223</v>
      </c>
      <c r="W62" s="160"/>
    </row>
    <row r="63" spans="2:23" ht="15" x14ac:dyDescent="0.25">
      <c r="B63" s="160">
        <v>2057</v>
      </c>
      <c r="C63" s="171">
        <v>1784.2275221072973</v>
      </c>
      <c r="D63" s="172">
        <v>2812.5661485084847</v>
      </c>
      <c r="E63" s="172">
        <v>32.207130574015416</v>
      </c>
      <c r="F63" s="172"/>
      <c r="G63" s="172"/>
      <c r="H63" s="223"/>
      <c r="I63" s="224">
        <v>6163.1039027729958</v>
      </c>
      <c r="J63" s="225">
        <v>14178.423515486633</v>
      </c>
      <c r="K63" s="225">
        <v>46.534760594273841</v>
      </c>
      <c r="L63" s="225"/>
      <c r="M63" s="173"/>
      <c r="N63" s="226"/>
      <c r="O63" s="199">
        <v>7947.3314248802926</v>
      </c>
      <c r="P63" s="174">
        <v>16990.989663995118</v>
      </c>
      <c r="Q63" s="174">
        <v>78.741891168289257</v>
      </c>
      <c r="R63" s="175"/>
      <c r="S63" s="175"/>
      <c r="T63" s="227"/>
      <c r="U63" s="220" t="s">
        <v>223</v>
      </c>
      <c r="W63" s="160"/>
    </row>
    <row r="64" spans="2:23" ht="15" x14ac:dyDescent="0.25">
      <c r="B64" s="160">
        <v>2058</v>
      </c>
      <c r="C64" s="171">
        <v>1790.3398847373755</v>
      </c>
      <c r="D64" s="172">
        <v>2822.2013682367742</v>
      </c>
      <c r="E64" s="172">
        <v>32.317464967417301</v>
      </c>
      <c r="F64" s="172"/>
      <c r="G64" s="172"/>
      <c r="H64" s="223"/>
      <c r="I64" s="224">
        <v>6324.0036504905456</v>
      </c>
      <c r="J64" s="225">
        <v>14548.578684483204</v>
      </c>
      <c r="K64" s="225">
        <v>47.749640524554806</v>
      </c>
      <c r="L64" s="225"/>
      <c r="M64" s="173"/>
      <c r="N64" s="226"/>
      <c r="O64" s="199">
        <v>8114.3435352279212</v>
      </c>
      <c r="P64" s="174">
        <v>17370.78005271998</v>
      </c>
      <c r="Q64" s="174">
        <v>80.067105491972114</v>
      </c>
      <c r="R64" s="175"/>
      <c r="S64" s="175"/>
      <c r="T64" s="227"/>
      <c r="U64" s="220" t="s">
        <v>223</v>
      </c>
    </row>
    <row r="65" spans="1:41" ht="15" x14ac:dyDescent="0.25">
      <c r="A65" s="160"/>
      <c r="B65" s="160">
        <v>2059</v>
      </c>
      <c r="C65" s="171">
        <v>1796.3006251065974</v>
      </c>
      <c r="D65" s="172">
        <v>2831.5975782911528</v>
      </c>
      <c r="E65" s="172">
        <v>32.42506242402564</v>
      </c>
      <c r="F65" s="172"/>
      <c r="G65" s="172"/>
      <c r="H65" s="223"/>
      <c r="I65" s="224">
        <v>6487.7065348191154</v>
      </c>
      <c r="J65" s="225">
        <v>14925.182561577156</v>
      </c>
      <c r="K65" s="225">
        <v>48.985685649056855</v>
      </c>
      <c r="L65" s="225"/>
      <c r="M65" s="173"/>
      <c r="N65" s="226"/>
      <c r="O65" s="199">
        <v>8284.0071599257135</v>
      </c>
      <c r="P65" s="174">
        <v>17756.780139868308</v>
      </c>
      <c r="Q65" s="174">
        <v>81.410748073082488</v>
      </c>
      <c r="R65" s="175"/>
      <c r="S65" s="175"/>
      <c r="T65" s="227"/>
      <c r="U65" s="220" t="s">
        <v>223</v>
      </c>
    </row>
    <row r="66" spans="1:41" ht="15.6" thickBot="1" x14ac:dyDescent="0.3">
      <c r="A66" s="160"/>
      <c r="B66" s="160">
        <v>2060</v>
      </c>
      <c r="C66" s="182">
        <v>1802.1172219824</v>
      </c>
      <c r="D66" s="183">
        <v>2840.7665678228691</v>
      </c>
      <c r="E66" s="183">
        <v>32.530057943237296</v>
      </c>
      <c r="F66" s="183"/>
      <c r="G66" s="183"/>
      <c r="H66" s="229"/>
      <c r="I66" s="184">
        <v>6654.2220275615637</v>
      </c>
      <c r="J66" s="185">
        <v>15308.256936962927</v>
      </c>
      <c r="K66" s="230">
        <v>50.242967485003341</v>
      </c>
      <c r="L66" s="230"/>
      <c r="M66" s="186"/>
      <c r="N66" s="231"/>
      <c r="O66" s="200">
        <v>8456.3392495439639</v>
      </c>
      <c r="P66" s="187">
        <v>18149.023504785797</v>
      </c>
      <c r="Q66" s="187">
        <v>82.773025428240629</v>
      </c>
      <c r="R66" s="188"/>
      <c r="S66" s="188"/>
      <c r="T66" s="232"/>
      <c r="U66" s="220" t="s">
        <v>223</v>
      </c>
      <c r="V66" s="189"/>
      <c r="W66" s="152"/>
    </row>
    <row r="67" spans="1:41" x14ac:dyDescent="0.25">
      <c r="A67" s="160"/>
      <c r="C67" s="105"/>
      <c r="D67" s="105"/>
      <c r="E67" s="105"/>
      <c r="F67" s="105"/>
      <c r="G67" s="105"/>
      <c r="H67" s="105"/>
      <c r="I67" s="105"/>
      <c r="J67" s="105"/>
      <c r="K67" s="105"/>
      <c r="L67" s="105"/>
      <c r="M67" s="105"/>
      <c r="N67" s="105"/>
      <c r="O67" s="105"/>
      <c r="P67" s="105"/>
      <c r="R67" s="190"/>
      <c r="S67" s="152"/>
      <c r="T67" s="152"/>
      <c r="U67" s="152"/>
      <c r="V67" s="152"/>
      <c r="W67" s="152"/>
      <c r="X67" s="152"/>
      <c r="AC67" s="152"/>
      <c r="AD67" s="152"/>
      <c r="AE67" s="152"/>
      <c r="AF67" s="152"/>
    </row>
    <row r="68" spans="1:41" x14ac:dyDescent="0.25">
      <c r="A68" s="160"/>
      <c r="C68" s="105"/>
      <c r="D68" s="105"/>
      <c r="E68" s="105"/>
      <c r="F68" s="105"/>
      <c r="G68" s="105"/>
      <c r="H68" s="105"/>
      <c r="I68" s="105"/>
      <c r="J68" s="105"/>
      <c r="K68" s="105"/>
      <c r="L68" s="105"/>
      <c r="M68" s="105"/>
      <c r="N68" s="105"/>
      <c r="O68" s="105"/>
      <c r="P68" s="105"/>
      <c r="R68" s="190"/>
      <c r="S68" s="152"/>
      <c r="T68" s="152"/>
      <c r="U68" s="152"/>
      <c r="V68" s="152"/>
      <c r="W68" s="152"/>
      <c r="X68" s="152"/>
      <c r="AC68" s="152"/>
      <c r="AD68" s="152"/>
      <c r="AE68" s="152"/>
      <c r="AF68" s="152"/>
    </row>
    <row r="69" spans="1:41" x14ac:dyDescent="0.25">
      <c r="A69" s="191" t="s">
        <v>311</v>
      </c>
      <c r="C69" s="105"/>
      <c r="D69" s="105"/>
      <c r="E69" s="105"/>
      <c r="F69" s="105"/>
      <c r="G69" s="105"/>
      <c r="H69" s="105"/>
      <c r="I69" s="105"/>
      <c r="J69" s="105"/>
      <c r="K69" s="105"/>
      <c r="L69" s="105"/>
      <c r="M69" s="105"/>
      <c r="N69" s="105"/>
      <c r="O69" s="105"/>
      <c r="P69" s="105"/>
      <c r="Q69" s="105"/>
      <c r="R69" s="105"/>
      <c r="S69" s="105"/>
      <c r="T69" s="105"/>
      <c r="U69" s="192"/>
      <c r="V69" s="192"/>
      <c r="W69" s="192"/>
      <c r="X69" s="192"/>
      <c r="AC69" s="192"/>
      <c r="AD69" s="192"/>
      <c r="AE69" s="192"/>
      <c r="AF69" s="192"/>
    </row>
    <row r="70" spans="1:41" x14ac:dyDescent="0.25">
      <c r="A70" s="191"/>
      <c r="C70" s="105"/>
      <c r="D70" s="105"/>
      <c r="E70" s="105"/>
      <c r="F70" s="105"/>
      <c r="G70" s="105"/>
      <c r="H70" s="105"/>
      <c r="I70" s="105"/>
      <c r="J70" s="105"/>
      <c r="K70" s="105"/>
      <c r="L70" s="105"/>
      <c r="M70" s="105"/>
      <c r="N70" s="105"/>
      <c r="O70" s="105"/>
      <c r="P70" s="105"/>
      <c r="Q70" s="105"/>
      <c r="R70" s="105"/>
      <c r="S70" s="105"/>
      <c r="T70" s="105"/>
    </row>
    <row r="71" spans="1:41" x14ac:dyDescent="0.25">
      <c r="A71" s="191"/>
      <c r="C71" s="105"/>
      <c r="D71" s="105"/>
      <c r="E71" s="105"/>
      <c r="F71" s="105"/>
      <c r="G71" s="105"/>
      <c r="H71" s="105"/>
      <c r="I71" s="105"/>
      <c r="J71" s="105"/>
      <c r="K71" s="105"/>
      <c r="L71" s="105"/>
      <c r="M71" s="105"/>
      <c r="N71" s="105"/>
      <c r="O71" s="105"/>
      <c r="P71" s="105"/>
    </row>
    <row r="72" spans="1:41" ht="21" x14ac:dyDescent="0.25">
      <c r="A72" s="233" t="s">
        <v>148</v>
      </c>
      <c r="B72" s="128"/>
      <c r="C72" s="146"/>
      <c r="D72" s="146"/>
      <c r="E72" s="146"/>
      <c r="F72" s="146"/>
      <c r="G72" s="146"/>
      <c r="H72" s="146"/>
      <c r="I72" s="146"/>
      <c r="J72" s="146"/>
      <c r="K72" s="146"/>
      <c r="L72" s="146"/>
      <c r="M72" s="146"/>
      <c r="N72" s="146"/>
      <c r="O72" s="146"/>
      <c r="P72" s="146"/>
      <c r="Q72" s="128"/>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row>
    <row r="73" spans="1:41" x14ac:dyDescent="0.25">
      <c r="C73" s="105"/>
      <c r="D73" s="105"/>
      <c r="E73" s="105"/>
      <c r="F73" s="105"/>
      <c r="G73" s="105"/>
      <c r="H73" s="105"/>
      <c r="I73" s="105"/>
      <c r="J73" s="105"/>
      <c r="K73" s="105"/>
      <c r="L73" s="105"/>
      <c r="M73" s="105"/>
      <c r="N73" s="105"/>
      <c r="O73" s="105"/>
      <c r="P73" s="105"/>
    </row>
    <row r="74" spans="1:41" ht="21" x14ac:dyDescent="0.25">
      <c r="A74" s="194" t="s">
        <v>149</v>
      </c>
      <c r="B74" s="234"/>
      <c r="C74" s="234"/>
      <c r="D74" s="234"/>
      <c r="E74" s="234"/>
      <c r="F74" s="234"/>
      <c r="G74" s="234"/>
      <c r="H74" s="234"/>
      <c r="I74" s="234"/>
      <c r="J74" s="234"/>
      <c r="K74" s="234"/>
      <c r="L74" s="234"/>
      <c r="M74" s="234"/>
      <c r="N74" s="234"/>
      <c r="O74" s="234"/>
      <c r="P74" s="105"/>
    </row>
    <row r="75" spans="1:41" ht="13.8" thickBot="1" x14ac:dyDescent="0.3">
      <c r="A75" s="196"/>
      <c r="B75" s="148"/>
      <c r="C75" s="148"/>
      <c r="D75" s="149"/>
      <c r="E75" s="149"/>
      <c r="F75" s="149"/>
      <c r="G75" s="149"/>
      <c r="H75" s="149"/>
      <c r="I75" s="149"/>
      <c r="J75" s="149"/>
      <c r="K75" s="149"/>
      <c r="L75" s="149"/>
      <c r="M75" s="149"/>
      <c r="N75" s="149"/>
      <c r="O75" s="149"/>
      <c r="P75" s="149"/>
      <c r="Q75" s="150"/>
      <c r="R75" s="150"/>
      <c r="S75" s="150"/>
      <c r="T75" s="150"/>
      <c r="U75" s="150"/>
      <c r="V75" s="150"/>
      <c r="W75" s="150"/>
    </row>
    <row r="76" spans="1:41" ht="16.2" thickBot="1" x14ac:dyDescent="0.3">
      <c r="A76" s="153"/>
      <c r="C76" s="1711" t="s">
        <v>241</v>
      </c>
      <c r="D76" s="1712"/>
      <c r="E76" s="1712"/>
      <c r="F76" s="1712"/>
      <c r="G76" s="1712"/>
      <c r="H76" s="1727"/>
      <c r="I76" s="1728" t="s">
        <v>242</v>
      </c>
      <c r="J76" s="1729"/>
      <c r="K76" s="1729"/>
      <c r="L76" s="1729"/>
      <c r="M76" s="1729"/>
      <c r="N76" s="1730"/>
      <c r="O76" s="1716" t="s">
        <v>243</v>
      </c>
      <c r="P76" s="1717"/>
      <c r="Q76" s="1717"/>
      <c r="R76" s="1717"/>
      <c r="S76" s="1717"/>
      <c r="T76" s="1718"/>
    </row>
    <row r="77" spans="1:41" ht="40.200000000000003" thickBot="1" x14ac:dyDescent="0.3">
      <c r="A77" s="153" t="s">
        <v>120</v>
      </c>
      <c r="B77" s="160"/>
      <c r="C77" s="155" t="s">
        <v>222</v>
      </c>
      <c r="D77" s="156" t="s">
        <v>224</v>
      </c>
      <c r="E77" s="156" t="s">
        <v>225</v>
      </c>
      <c r="F77" s="156" t="s">
        <v>226</v>
      </c>
      <c r="G77" s="156" t="s">
        <v>227</v>
      </c>
      <c r="H77" s="214" t="s">
        <v>228</v>
      </c>
      <c r="I77" s="155" t="s">
        <v>229</v>
      </c>
      <c r="J77" s="156" t="s">
        <v>230</v>
      </c>
      <c r="K77" s="156" t="s">
        <v>231</v>
      </c>
      <c r="L77" s="156" t="s">
        <v>232</v>
      </c>
      <c r="M77" s="156" t="s">
        <v>233</v>
      </c>
      <c r="N77" s="214" t="s">
        <v>234</v>
      </c>
      <c r="O77" s="155" t="s">
        <v>235</v>
      </c>
      <c r="P77" s="156" t="s">
        <v>236</v>
      </c>
      <c r="Q77" s="156" t="s">
        <v>237</v>
      </c>
      <c r="R77" s="156" t="s">
        <v>238</v>
      </c>
      <c r="S77" s="156" t="s">
        <v>239</v>
      </c>
      <c r="T77" s="214" t="s">
        <v>240</v>
      </c>
      <c r="U77" s="158" t="s">
        <v>121</v>
      </c>
      <c r="V77" s="130"/>
      <c r="W77" s="130"/>
    </row>
    <row r="78" spans="1:41" ht="15.6" x14ac:dyDescent="0.25">
      <c r="A78" s="216" t="s">
        <v>222</v>
      </c>
      <c r="B78" s="160">
        <v>2012</v>
      </c>
      <c r="C78" s="161">
        <v>383.20986814387402</v>
      </c>
      <c r="D78" s="162">
        <v>604.07268106866752</v>
      </c>
      <c r="E78" s="162">
        <v>6.9173298290927114</v>
      </c>
      <c r="F78" s="162"/>
      <c r="G78" s="162"/>
      <c r="H78" s="219"/>
      <c r="I78" s="161">
        <v>679.29080993111654</v>
      </c>
      <c r="J78" s="162">
        <v>1562.7308812768608</v>
      </c>
      <c r="K78" s="162">
        <v>5.1290122173361636</v>
      </c>
      <c r="L78" s="162"/>
      <c r="M78" s="165"/>
      <c r="N78" s="219"/>
      <c r="O78" s="235">
        <v>1062.5006780749904</v>
      </c>
      <c r="P78" s="236">
        <v>2166.8035623455285</v>
      </c>
      <c r="Q78" s="236">
        <v>12.046342046428876</v>
      </c>
      <c r="R78" s="165"/>
      <c r="S78" s="165"/>
      <c r="T78" s="219"/>
      <c r="U78" s="244" t="s">
        <v>223</v>
      </c>
      <c r="V78" s="152"/>
      <c r="W78" s="152"/>
    </row>
    <row r="79" spans="1:41" ht="15.6" x14ac:dyDescent="0.25">
      <c r="A79" s="221" t="s">
        <v>224</v>
      </c>
      <c r="B79" s="160">
        <v>2013</v>
      </c>
      <c r="C79" s="167">
        <v>386.10954216338786</v>
      </c>
      <c r="D79" s="168">
        <v>608.64358073697986</v>
      </c>
      <c r="E79" s="168">
        <v>6.9696719091309465</v>
      </c>
      <c r="F79" s="168"/>
      <c r="G79" s="168"/>
      <c r="H79" s="222"/>
      <c r="I79" s="167">
        <v>687.92032051921035</v>
      </c>
      <c r="J79" s="168">
        <v>1582.5833546051647</v>
      </c>
      <c r="K79" s="168">
        <v>5.1941696794847418</v>
      </c>
      <c r="L79" s="168"/>
      <c r="M79" s="170"/>
      <c r="N79" s="222"/>
      <c r="O79" s="237">
        <v>1074.0298626825982</v>
      </c>
      <c r="P79" s="238">
        <v>2191.2269353421443</v>
      </c>
      <c r="Q79" s="238">
        <v>12.163841588615689</v>
      </c>
      <c r="R79" s="170"/>
      <c r="S79" s="170"/>
      <c r="T79" s="222"/>
      <c r="U79" s="220" t="s">
        <v>223</v>
      </c>
      <c r="V79" s="152"/>
      <c r="W79" s="152"/>
    </row>
    <row r="80" spans="1:41" ht="15.6" x14ac:dyDescent="0.25">
      <c r="A80" s="221" t="s">
        <v>225</v>
      </c>
      <c r="B80" s="160">
        <v>2014</v>
      </c>
      <c r="C80" s="167">
        <v>342.11584410366203</v>
      </c>
      <c r="D80" s="168">
        <v>539.29413713891893</v>
      </c>
      <c r="E80" s="168">
        <v>6.1755406897167733</v>
      </c>
      <c r="F80" s="168"/>
      <c r="G80" s="168"/>
      <c r="H80" s="222"/>
      <c r="I80" s="167">
        <v>642.39421822118061</v>
      </c>
      <c r="J80" s="168">
        <v>1477.8490568269947</v>
      </c>
      <c r="K80" s="168">
        <v>4.8504230374273174</v>
      </c>
      <c r="L80" s="168"/>
      <c r="M80" s="170"/>
      <c r="N80" s="222"/>
      <c r="O80" s="237">
        <v>984.51006232484269</v>
      </c>
      <c r="P80" s="238">
        <v>2017.1431939659137</v>
      </c>
      <c r="Q80" s="238">
        <v>11.025963727144092</v>
      </c>
      <c r="R80" s="170"/>
      <c r="S80" s="170"/>
      <c r="T80" s="222"/>
      <c r="U80" s="220" t="s">
        <v>223</v>
      </c>
      <c r="V80" s="152"/>
      <c r="W80" s="152"/>
    </row>
    <row r="81" spans="1:23" ht="15" x14ac:dyDescent="0.25">
      <c r="A81" s="221" t="s">
        <v>226</v>
      </c>
      <c r="B81" s="160">
        <v>2015</v>
      </c>
      <c r="C81" s="171">
        <v>344.23133526525743</v>
      </c>
      <c r="D81" s="172">
        <v>542.62889055733081</v>
      </c>
      <c r="E81" s="172">
        <v>6.2137274675942979</v>
      </c>
      <c r="F81" s="172"/>
      <c r="G81" s="172"/>
      <c r="H81" s="223"/>
      <c r="I81" s="224">
        <v>650.08296712539629</v>
      </c>
      <c r="J81" s="225">
        <v>1495.537276916737</v>
      </c>
      <c r="K81" s="225">
        <v>4.9084772411486224</v>
      </c>
      <c r="L81" s="225"/>
      <c r="M81" s="173"/>
      <c r="N81" s="226"/>
      <c r="O81" s="239">
        <v>994.31430239065367</v>
      </c>
      <c r="P81" s="240">
        <v>2038.1661674740678</v>
      </c>
      <c r="Q81" s="240">
        <v>11.12220470874292</v>
      </c>
      <c r="R81" s="175"/>
      <c r="S81" s="175"/>
      <c r="T81" s="227"/>
      <c r="U81" s="220" t="s">
        <v>223</v>
      </c>
      <c r="V81" s="152"/>
      <c r="W81" s="152"/>
    </row>
    <row r="82" spans="1:23" ht="15" x14ac:dyDescent="0.25">
      <c r="A82" s="221" t="s">
        <v>227</v>
      </c>
      <c r="B82" s="160">
        <v>2016</v>
      </c>
      <c r="C82" s="171">
        <v>346.32038857544325</v>
      </c>
      <c r="D82" s="172">
        <v>545.92196868209749</v>
      </c>
      <c r="E82" s="172">
        <v>6.2514370152296621</v>
      </c>
      <c r="F82" s="172"/>
      <c r="G82" s="172"/>
      <c r="H82" s="223"/>
      <c r="I82" s="224">
        <v>657.77762408727403</v>
      </c>
      <c r="J82" s="225">
        <v>1513.239088687719</v>
      </c>
      <c r="K82" s="225">
        <v>4.9665760538937622</v>
      </c>
      <c r="L82" s="225"/>
      <c r="M82" s="173"/>
      <c r="N82" s="226"/>
      <c r="O82" s="239">
        <v>1004.0980126627173</v>
      </c>
      <c r="P82" s="240">
        <v>2059.1610573698163</v>
      </c>
      <c r="Q82" s="240">
        <v>11.218013069123424</v>
      </c>
      <c r="R82" s="175"/>
      <c r="S82" s="175"/>
      <c r="T82" s="227"/>
      <c r="U82" s="220" t="s">
        <v>223</v>
      </c>
      <c r="V82" s="152"/>
      <c r="W82" s="152"/>
    </row>
    <row r="83" spans="1:23" ht="15.6" thickBot="1" x14ac:dyDescent="0.3">
      <c r="A83" s="228" t="s">
        <v>228</v>
      </c>
      <c r="B83" s="160">
        <v>2017</v>
      </c>
      <c r="C83" s="171">
        <v>348.37501010587511</v>
      </c>
      <c r="D83" s="172">
        <v>549.16077028833229</v>
      </c>
      <c r="E83" s="172">
        <v>6.2885250340450245</v>
      </c>
      <c r="F83" s="172"/>
      <c r="G83" s="172"/>
      <c r="H83" s="223"/>
      <c r="I83" s="224">
        <v>665.45896725329976</v>
      </c>
      <c r="J83" s="225">
        <v>1530.9102716328418</v>
      </c>
      <c r="K83" s="225">
        <v>5.0245743402949765</v>
      </c>
      <c r="L83" s="225"/>
      <c r="M83" s="173"/>
      <c r="N83" s="226"/>
      <c r="O83" s="239">
        <v>1013.8339773591749</v>
      </c>
      <c r="P83" s="240">
        <v>2080.0710419211741</v>
      </c>
      <c r="Q83" s="240">
        <v>11.313099374340002</v>
      </c>
      <c r="R83" s="175"/>
      <c r="S83" s="175"/>
      <c r="T83" s="227"/>
      <c r="U83" s="220" t="s">
        <v>223</v>
      </c>
      <c r="V83" s="152"/>
      <c r="W83" s="152"/>
    </row>
    <row r="84" spans="1:23" ht="15" x14ac:dyDescent="0.25">
      <c r="A84" s="216" t="s">
        <v>229</v>
      </c>
      <c r="B84" s="160">
        <v>2018</v>
      </c>
      <c r="C84" s="171">
        <v>350.37465836440782</v>
      </c>
      <c r="D84" s="172">
        <v>552.31291480532218</v>
      </c>
      <c r="E84" s="172">
        <v>6.3246207291100793</v>
      </c>
      <c r="F84" s="172"/>
      <c r="G84" s="172"/>
      <c r="H84" s="223"/>
      <c r="I84" s="224">
        <v>673.08115213258679</v>
      </c>
      <c r="J84" s="225">
        <v>1548.4453589908931</v>
      </c>
      <c r="K84" s="225">
        <v>5.0821259497045341</v>
      </c>
      <c r="L84" s="225"/>
      <c r="M84" s="173"/>
      <c r="N84" s="226"/>
      <c r="O84" s="239">
        <v>1023.4558104969947</v>
      </c>
      <c r="P84" s="240">
        <v>2100.7582737962152</v>
      </c>
      <c r="Q84" s="240">
        <v>11.406746678814613</v>
      </c>
      <c r="R84" s="175"/>
      <c r="S84" s="175"/>
      <c r="T84" s="227"/>
      <c r="U84" s="220" t="s">
        <v>223</v>
      </c>
      <c r="V84" s="152"/>
      <c r="W84" s="152"/>
    </row>
    <row r="85" spans="1:23" ht="15" x14ac:dyDescent="0.25">
      <c r="A85" s="221" t="s">
        <v>230</v>
      </c>
      <c r="B85" s="160">
        <v>2019</v>
      </c>
      <c r="C85" s="171">
        <v>352.29132862102858</v>
      </c>
      <c r="D85" s="172">
        <v>555.33425699113138</v>
      </c>
      <c r="E85" s="172">
        <v>6.3592185864222506</v>
      </c>
      <c r="F85" s="172"/>
      <c r="G85" s="172"/>
      <c r="H85" s="223"/>
      <c r="I85" s="224">
        <v>680.58477453462081</v>
      </c>
      <c r="J85" s="225">
        <v>1565.7076894650654</v>
      </c>
      <c r="K85" s="225">
        <v>5.1387823484245647</v>
      </c>
      <c r="L85" s="225"/>
      <c r="M85" s="173"/>
      <c r="N85" s="226"/>
      <c r="O85" s="239">
        <v>1032.8761031556494</v>
      </c>
      <c r="P85" s="240">
        <v>2121.0419464561969</v>
      </c>
      <c r="Q85" s="240">
        <v>11.498000934846814</v>
      </c>
      <c r="R85" s="175"/>
      <c r="S85" s="175"/>
      <c r="T85" s="227"/>
      <c r="U85" s="220" t="s">
        <v>223</v>
      </c>
      <c r="V85" s="152"/>
      <c r="W85" s="152"/>
    </row>
    <row r="86" spans="1:23" ht="15" x14ac:dyDescent="0.25">
      <c r="A86" s="221" t="s">
        <v>231</v>
      </c>
      <c r="B86" s="160">
        <v>2020</v>
      </c>
      <c r="C86" s="171">
        <v>354.10645057395681</v>
      </c>
      <c r="D86" s="172">
        <v>558.19552355997735</v>
      </c>
      <c r="E86" s="172">
        <v>6.3919833930522225</v>
      </c>
      <c r="F86" s="172"/>
      <c r="G86" s="172"/>
      <c r="H86" s="223"/>
      <c r="I86" s="224">
        <v>687.92705574543379</v>
      </c>
      <c r="J86" s="225">
        <v>1582.5988492149227</v>
      </c>
      <c r="K86" s="225">
        <v>5.1942205340776235</v>
      </c>
      <c r="L86" s="225"/>
      <c r="M86" s="173"/>
      <c r="N86" s="226"/>
      <c r="O86" s="239">
        <v>1042.0335063193907</v>
      </c>
      <c r="P86" s="240">
        <v>2140.7943727748998</v>
      </c>
      <c r="Q86" s="240">
        <v>11.586203927129846</v>
      </c>
      <c r="R86" s="175"/>
      <c r="S86" s="175"/>
      <c r="T86" s="227"/>
      <c r="U86" s="220" t="s">
        <v>223</v>
      </c>
      <c r="V86" s="152"/>
      <c r="W86" s="152"/>
    </row>
    <row r="87" spans="1:23" ht="15" x14ac:dyDescent="0.25">
      <c r="A87" s="221" t="s">
        <v>232</v>
      </c>
      <c r="B87" s="160">
        <v>2021</v>
      </c>
      <c r="C87" s="171">
        <v>355.34789888129114</v>
      </c>
      <c r="D87" s="172">
        <v>560.15247996888195</v>
      </c>
      <c r="E87" s="172">
        <v>6.4143928039820501</v>
      </c>
      <c r="F87" s="172"/>
      <c r="G87" s="172"/>
      <c r="H87" s="223"/>
      <c r="I87" s="224">
        <v>694.17578885024034</v>
      </c>
      <c r="J87" s="225">
        <v>1596.9742655299594</v>
      </c>
      <c r="K87" s="225">
        <v>5.2414018413599575</v>
      </c>
      <c r="L87" s="225"/>
      <c r="M87" s="173"/>
      <c r="N87" s="226"/>
      <c r="O87" s="239">
        <v>1049.5236877315315</v>
      </c>
      <c r="P87" s="240">
        <v>2157.1267454988415</v>
      </c>
      <c r="Q87" s="240">
        <v>11.655794645342008</v>
      </c>
      <c r="R87" s="175"/>
      <c r="S87" s="175"/>
      <c r="T87" s="227"/>
      <c r="U87" s="220" t="s">
        <v>223</v>
      </c>
      <c r="V87" s="152"/>
      <c r="W87" s="152"/>
    </row>
    <row r="88" spans="1:23" ht="15" x14ac:dyDescent="0.25">
      <c r="A88" s="221" t="s">
        <v>233</v>
      </c>
      <c r="B88" s="160">
        <v>2022</v>
      </c>
      <c r="C88" s="171">
        <v>356.46265730156495</v>
      </c>
      <c r="D88" s="172">
        <v>561.90972883864697</v>
      </c>
      <c r="E88" s="172">
        <v>6.4345153329506859</v>
      </c>
      <c r="F88" s="172"/>
      <c r="G88" s="172"/>
      <c r="H88" s="223"/>
      <c r="I88" s="224">
        <v>700.18360941728588</v>
      </c>
      <c r="J88" s="225">
        <v>1610.7954546172139</v>
      </c>
      <c r="K88" s="225">
        <v>5.2867641289655625</v>
      </c>
      <c r="L88" s="225"/>
      <c r="M88" s="173"/>
      <c r="N88" s="226"/>
      <c r="O88" s="239">
        <v>1056.6462667188507</v>
      </c>
      <c r="P88" s="240">
        <v>2172.7051834558606</v>
      </c>
      <c r="Q88" s="240">
        <v>11.721279461916248</v>
      </c>
      <c r="R88" s="175"/>
      <c r="S88" s="175"/>
      <c r="T88" s="227"/>
      <c r="U88" s="220" t="s">
        <v>223</v>
      </c>
      <c r="V88" s="152"/>
      <c r="W88" s="152"/>
    </row>
    <row r="89" spans="1:23" ht="15.6" thickBot="1" x14ac:dyDescent="0.3">
      <c r="A89" s="228" t="s">
        <v>234</v>
      </c>
      <c r="B89" s="160">
        <v>2023</v>
      </c>
      <c r="C89" s="171">
        <v>357.46229658348926</v>
      </c>
      <c r="D89" s="172">
        <v>563.48550971312818</v>
      </c>
      <c r="E89" s="172">
        <v>6.4525598437997429</v>
      </c>
      <c r="F89" s="172"/>
      <c r="G89" s="172"/>
      <c r="H89" s="223"/>
      <c r="I89" s="224">
        <v>705.96519186166677</v>
      </c>
      <c r="J89" s="225">
        <v>1624.0961754519303</v>
      </c>
      <c r="K89" s="225">
        <v>5.3304181966479636</v>
      </c>
      <c r="L89" s="225"/>
      <c r="M89" s="173"/>
      <c r="N89" s="226"/>
      <c r="O89" s="239">
        <v>1063.4274884451561</v>
      </c>
      <c r="P89" s="240">
        <v>2187.5816851650584</v>
      </c>
      <c r="Q89" s="240">
        <v>11.782978040447706</v>
      </c>
      <c r="R89" s="175"/>
      <c r="S89" s="175"/>
      <c r="T89" s="227"/>
      <c r="U89" s="220" t="s">
        <v>223</v>
      </c>
      <c r="V89" s="152"/>
      <c r="W89" s="152"/>
    </row>
    <row r="90" spans="1:23" ht="15" x14ac:dyDescent="0.25">
      <c r="A90" s="216" t="s">
        <v>235</v>
      </c>
      <c r="B90" s="160">
        <v>2024</v>
      </c>
      <c r="C90" s="171">
        <v>358.35687786949751</v>
      </c>
      <c r="D90" s="172">
        <v>564.89568246909164</v>
      </c>
      <c r="E90" s="172">
        <v>6.4687079504344327</v>
      </c>
      <c r="F90" s="172"/>
      <c r="G90" s="172"/>
      <c r="H90" s="223"/>
      <c r="I90" s="224">
        <v>711.53342850792785</v>
      </c>
      <c r="J90" s="225">
        <v>1636.9060872513435</v>
      </c>
      <c r="K90" s="225">
        <v>5.3724613884152532</v>
      </c>
      <c r="L90" s="225"/>
      <c r="M90" s="173"/>
      <c r="N90" s="226"/>
      <c r="O90" s="239">
        <v>1069.8903063774253</v>
      </c>
      <c r="P90" s="240">
        <v>2201.801769720435</v>
      </c>
      <c r="Q90" s="240">
        <v>11.841169338849685</v>
      </c>
      <c r="R90" s="175"/>
      <c r="S90" s="175"/>
      <c r="T90" s="227"/>
      <c r="U90" s="220" t="s">
        <v>223</v>
      </c>
      <c r="V90" s="152"/>
      <c r="W90" s="152"/>
    </row>
    <row r="91" spans="1:23" ht="15" x14ac:dyDescent="0.25">
      <c r="A91" s="221" t="s">
        <v>236</v>
      </c>
      <c r="B91" s="160">
        <v>2025</v>
      </c>
      <c r="C91" s="171">
        <v>359.15545071329649</v>
      </c>
      <c r="D91" s="172">
        <v>566.1545123659281</v>
      </c>
      <c r="E91" s="172">
        <v>6.4831230065494276</v>
      </c>
      <c r="F91" s="172"/>
      <c r="G91" s="172"/>
      <c r="H91" s="223"/>
      <c r="I91" s="224">
        <v>716.89919464775437</v>
      </c>
      <c r="J91" s="225">
        <v>1649.2502089821633</v>
      </c>
      <c r="K91" s="225">
        <v>5.4129758185888797</v>
      </c>
      <c r="L91" s="225"/>
      <c r="M91" s="173"/>
      <c r="N91" s="226"/>
      <c r="O91" s="239">
        <v>1076.0546453610509</v>
      </c>
      <c r="P91" s="240">
        <v>2215.4047213480912</v>
      </c>
      <c r="Q91" s="240">
        <v>11.896098825138306</v>
      </c>
      <c r="R91" s="175"/>
      <c r="S91" s="175"/>
      <c r="T91" s="227"/>
      <c r="U91" s="220" t="s">
        <v>223</v>
      </c>
      <c r="V91" s="152"/>
      <c r="W91" s="152"/>
    </row>
    <row r="92" spans="1:23" ht="15" x14ac:dyDescent="0.25">
      <c r="A92" s="221" t="s">
        <v>237</v>
      </c>
      <c r="B92" s="160">
        <v>2026</v>
      </c>
      <c r="C92" s="171">
        <v>359.86556912659137</v>
      </c>
      <c r="D92" s="172">
        <v>567.27390716615355</v>
      </c>
      <c r="E92" s="172">
        <v>6.4959413697775608</v>
      </c>
      <c r="F92" s="172"/>
      <c r="G92" s="172"/>
      <c r="H92" s="223"/>
      <c r="I92" s="224">
        <v>722.06937789259473</v>
      </c>
      <c r="J92" s="225">
        <v>1661.144385821375</v>
      </c>
      <c r="K92" s="225">
        <v>5.452013492352406</v>
      </c>
      <c r="L92" s="225"/>
      <c r="M92" s="173"/>
      <c r="N92" s="226"/>
      <c r="O92" s="239">
        <v>1081.934947019186</v>
      </c>
      <c r="P92" s="240">
        <v>2228.4182929875287</v>
      </c>
      <c r="Q92" s="240">
        <v>11.947954862129967</v>
      </c>
      <c r="R92" s="175"/>
      <c r="S92" s="175"/>
      <c r="T92" s="227"/>
      <c r="U92" s="220" t="s">
        <v>223</v>
      </c>
      <c r="V92" s="152"/>
      <c r="W92" s="152"/>
    </row>
    <row r="93" spans="1:23" ht="15" x14ac:dyDescent="0.25">
      <c r="A93" s="221" t="s">
        <v>238</v>
      </c>
      <c r="B93" s="160">
        <v>2027</v>
      </c>
      <c r="C93" s="171">
        <v>360.49434092763323</v>
      </c>
      <c r="D93" s="172">
        <v>568.26507127545847</v>
      </c>
      <c r="E93" s="172">
        <v>6.5072913435037227</v>
      </c>
      <c r="F93" s="172"/>
      <c r="G93" s="172"/>
      <c r="H93" s="223"/>
      <c r="I93" s="224">
        <v>727.04989248289678</v>
      </c>
      <c r="J93" s="225">
        <v>1672.6022236739204</v>
      </c>
      <c r="K93" s="225">
        <v>5.489619065413037</v>
      </c>
      <c r="L93" s="225"/>
      <c r="M93" s="173"/>
      <c r="N93" s="226"/>
      <c r="O93" s="239">
        <v>1087.5442334105301</v>
      </c>
      <c r="P93" s="240">
        <v>2240.8672949493789</v>
      </c>
      <c r="Q93" s="240">
        <v>11.99691040891676</v>
      </c>
      <c r="R93" s="175"/>
      <c r="S93" s="175"/>
      <c r="T93" s="227"/>
      <c r="U93" s="220" t="s">
        <v>223</v>
      </c>
      <c r="V93" s="152"/>
      <c r="W93" s="152"/>
    </row>
    <row r="94" spans="1:23" ht="15" x14ac:dyDescent="0.25">
      <c r="A94" s="221" t="s">
        <v>239</v>
      </c>
      <c r="B94" s="160">
        <v>2028</v>
      </c>
      <c r="C94" s="171">
        <v>361.0490524281451</v>
      </c>
      <c r="D94" s="172">
        <v>569.13949046762821</v>
      </c>
      <c r="E94" s="172">
        <v>6.5173044531024322</v>
      </c>
      <c r="F94" s="172"/>
      <c r="G94" s="172"/>
      <c r="H94" s="223"/>
      <c r="I94" s="224">
        <v>731.84824964633867</v>
      </c>
      <c r="J94" s="225">
        <v>1683.6410023664616</v>
      </c>
      <c r="K94" s="225">
        <v>5.5258492515934332</v>
      </c>
      <c r="L94" s="225"/>
      <c r="M94" s="173"/>
      <c r="N94" s="226"/>
      <c r="O94" s="239">
        <v>1092.8973020744838</v>
      </c>
      <c r="P94" s="240">
        <v>2252.7804928340897</v>
      </c>
      <c r="Q94" s="240">
        <v>12.043153704695865</v>
      </c>
      <c r="R94" s="175"/>
      <c r="S94" s="175"/>
      <c r="T94" s="227"/>
      <c r="U94" s="220" t="s">
        <v>223</v>
      </c>
      <c r="V94" s="152"/>
      <c r="W94" s="152"/>
    </row>
    <row r="95" spans="1:23" ht="15.6" thickBot="1" x14ac:dyDescent="0.3">
      <c r="A95" s="228" t="s">
        <v>240</v>
      </c>
      <c r="B95" s="160">
        <v>2029</v>
      </c>
      <c r="C95" s="171">
        <v>361.53671577959034</v>
      </c>
      <c r="D95" s="172">
        <v>569.90821834406131</v>
      </c>
      <c r="E95" s="172">
        <v>6.5261072750752751</v>
      </c>
      <c r="F95" s="172"/>
      <c r="G95" s="172"/>
      <c r="H95" s="223"/>
      <c r="I95" s="224">
        <v>736.47177875212481</v>
      </c>
      <c r="J95" s="225">
        <v>1694.2775833542528</v>
      </c>
      <c r="K95" s="225">
        <v>5.560759391586628</v>
      </c>
      <c r="L95" s="225"/>
      <c r="M95" s="173"/>
      <c r="N95" s="226"/>
      <c r="O95" s="239">
        <v>1098.0084945317151</v>
      </c>
      <c r="P95" s="240">
        <v>2264.1858016983142</v>
      </c>
      <c r="Q95" s="240">
        <v>12.086866666661903</v>
      </c>
      <c r="R95" s="175"/>
      <c r="S95" s="175"/>
      <c r="T95" s="227"/>
      <c r="U95" s="220" t="s">
        <v>223</v>
      </c>
      <c r="V95" s="152"/>
      <c r="W95" s="152"/>
    </row>
    <row r="96" spans="1:23" ht="15" x14ac:dyDescent="0.25">
      <c r="A96" s="178" t="s">
        <v>241</v>
      </c>
      <c r="B96" s="160">
        <v>2030</v>
      </c>
      <c r="C96" s="171">
        <v>361.96323739825232</v>
      </c>
      <c r="D96" s="172">
        <v>570.58056548106697</v>
      </c>
      <c r="E96" s="172">
        <v>6.5338064262735838</v>
      </c>
      <c r="F96" s="172"/>
      <c r="G96" s="172"/>
      <c r="H96" s="223"/>
      <c r="I96" s="224">
        <v>740.92557336858943</v>
      </c>
      <c r="J96" s="225">
        <v>1704.5236845590073</v>
      </c>
      <c r="K96" s="225">
        <v>5.5943879445824649</v>
      </c>
      <c r="L96" s="225"/>
      <c r="M96" s="173"/>
      <c r="N96" s="226"/>
      <c r="O96" s="239">
        <v>1102.8888107668417</v>
      </c>
      <c r="P96" s="240">
        <v>2275.1042500400745</v>
      </c>
      <c r="Q96" s="240">
        <v>12.128194370856049</v>
      </c>
      <c r="R96" s="175"/>
      <c r="S96" s="175"/>
      <c r="T96" s="227"/>
      <c r="U96" s="220" t="s">
        <v>223</v>
      </c>
      <c r="V96" s="152"/>
      <c r="W96" s="152"/>
    </row>
    <row r="97" spans="1:23" ht="15" x14ac:dyDescent="0.25">
      <c r="A97" s="179" t="s">
        <v>242</v>
      </c>
      <c r="B97" s="160">
        <v>2031</v>
      </c>
      <c r="C97" s="171">
        <v>362.33356186727548</v>
      </c>
      <c r="D97" s="172">
        <v>571.16432626977451</v>
      </c>
      <c r="E97" s="172">
        <v>6.5404911614773624</v>
      </c>
      <c r="F97" s="172"/>
      <c r="G97" s="172"/>
      <c r="H97" s="223"/>
      <c r="I97" s="224">
        <v>745.21293098791068</v>
      </c>
      <c r="J97" s="225">
        <v>1714.3868919700869</v>
      </c>
      <c r="K97" s="225">
        <v>5.6267598084264892</v>
      </c>
      <c r="L97" s="225"/>
      <c r="M97" s="173"/>
      <c r="N97" s="226"/>
      <c r="O97" s="239">
        <v>1107.5464928551862</v>
      </c>
      <c r="P97" s="240">
        <v>2285.5512182398616</v>
      </c>
      <c r="Q97" s="240">
        <v>12.167250969903851</v>
      </c>
      <c r="R97" s="175"/>
      <c r="S97" s="175"/>
      <c r="T97" s="227"/>
      <c r="U97" s="220" t="s">
        <v>223</v>
      </c>
      <c r="V97" s="152"/>
      <c r="W97" s="152"/>
    </row>
    <row r="98" spans="1:23" ht="15.6" thickBot="1" x14ac:dyDescent="0.3">
      <c r="A98" s="180" t="s">
        <v>243</v>
      </c>
      <c r="B98" s="160">
        <v>2032</v>
      </c>
      <c r="C98" s="171">
        <v>362.65308191869661</v>
      </c>
      <c r="D98" s="172">
        <v>571.66800154059172</v>
      </c>
      <c r="E98" s="172">
        <v>6.5462588250122149</v>
      </c>
      <c r="F98" s="172"/>
      <c r="G98" s="172"/>
      <c r="H98" s="223"/>
      <c r="I98" s="224">
        <v>749.33762924809025</v>
      </c>
      <c r="J98" s="225">
        <v>1723.8758961681344</v>
      </c>
      <c r="K98" s="225">
        <v>5.6579035063243488</v>
      </c>
      <c r="L98" s="225"/>
      <c r="M98" s="173"/>
      <c r="N98" s="226"/>
      <c r="O98" s="239">
        <v>1111.9907111667869</v>
      </c>
      <c r="P98" s="240">
        <v>2295.543897708726</v>
      </c>
      <c r="Q98" s="240">
        <v>12.204162331336564</v>
      </c>
      <c r="R98" s="175"/>
      <c r="S98" s="175"/>
      <c r="T98" s="227"/>
      <c r="U98" s="220" t="s">
        <v>223</v>
      </c>
      <c r="V98" s="152"/>
      <c r="W98" s="152"/>
    </row>
    <row r="99" spans="1:23" ht="15" x14ac:dyDescent="0.25">
      <c r="B99" s="160">
        <v>2033</v>
      </c>
      <c r="C99" s="171">
        <v>362.92929208370566</v>
      </c>
      <c r="D99" s="172">
        <v>572.10340529395444</v>
      </c>
      <c r="E99" s="172">
        <v>6.5512447008268708</v>
      </c>
      <c r="F99" s="172"/>
      <c r="G99" s="172"/>
      <c r="H99" s="223"/>
      <c r="I99" s="224">
        <v>753.30726993113763</v>
      </c>
      <c r="J99" s="225">
        <v>1733.0081853030342</v>
      </c>
      <c r="K99" s="225">
        <v>5.68787643583277</v>
      </c>
      <c r="L99" s="225"/>
      <c r="M99" s="173"/>
      <c r="N99" s="226"/>
      <c r="O99" s="239">
        <v>1116.2365620148432</v>
      </c>
      <c r="P99" s="240">
        <v>2305.1115905969887</v>
      </c>
      <c r="Q99" s="240">
        <v>12.239121136659641</v>
      </c>
      <c r="R99" s="175"/>
      <c r="S99" s="175"/>
      <c r="T99" s="227"/>
      <c r="U99" s="220" t="s">
        <v>223</v>
      </c>
      <c r="V99" s="152"/>
      <c r="W99" s="152"/>
    </row>
    <row r="100" spans="1:23" ht="15" x14ac:dyDescent="0.25">
      <c r="B100" s="160">
        <v>2034</v>
      </c>
      <c r="C100" s="171">
        <v>363.17027374421048</v>
      </c>
      <c r="D100" s="172">
        <v>572.48327661212943</v>
      </c>
      <c r="E100" s="172">
        <v>6.5555946661253834</v>
      </c>
      <c r="F100" s="172"/>
      <c r="G100" s="172"/>
      <c r="H100" s="223"/>
      <c r="I100" s="224">
        <v>757.13053961651087</v>
      </c>
      <c r="J100" s="225">
        <v>1741.8037431369291</v>
      </c>
      <c r="K100" s="225">
        <v>5.7167441853146732</v>
      </c>
      <c r="L100" s="225"/>
      <c r="M100" s="173"/>
      <c r="N100" s="226"/>
      <c r="O100" s="239">
        <v>1120.3008133607213</v>
      </c>
      <c r="P100" s="240">
        <v>2314.2870197490583</v>
      </c>
      <c r="Q100" s="240">
        <v>12.272338851440058</v>
      </c>
      <c r="R100" s="175"/>
      <c r="S100" s="175"/>
      <c r="T100" s="227"/>
      <c r="U100" s="220" t="s">
        <v>223</v>
      </c>
      <c r="V100" s="152"/>
      <c r="W100" s="152"/>
    </row>
    <row r="101" spans="1:23" ht="15" x14ac:dyDescent="0.25">
      <c r="B101" s="160">
        <v>2035</v>
      </c>
      <c r="C101" s="171">
        <v>363.38197449112141</v>
      </c>
      <c r="D101" s="172">
        <v>572.81699097702858</v>
      </c>
      <c r="E101" s="172">
        <v>6.5594160810031941</v>
      </c>
      <c r="F101" s="172"/>
      <c r="G101" s="172"/>
      <c r="H101" s="223"/>
      <c r="I101" s="224">
        <v>760.81231426193074</v>
      </c>
      <c r="J101" s="225">
        <v>1750.27378697115</v>
      </c>
      <c r="K101" s="225">
        <v>5.7445435708823256</v>
      </c>
      <c r="L101" s="225"/>
      <c r="M101" s="173"/>
      <c r="N101" s="226"/>
      <c r="O101" s="239">
        <v>1124.1942887530522</v>
      </c>
      <c r="P101" s="240">
        <v>2323.0907779481786</v>
      </c>
      <c r="Q101" s="240">
        <v>12.303959651885521</v>
      </c>
      <c r="R101" s="175"/>
      <c r="S101" s="175"/>
      <c r="T101" s="227"/>
      <c r="U101" s="220" t="s">
        <v>223</v>
      </c>
      <c r="V101" s="152"/>
      <c r="W101" s="152"/>
    </row>
    <row r="102" spans="1:23" ht="15" x14ac:dyDescent="0.25">
      <c r="B102" s="160">
        <v>2036</v>
      </c>
      <c r="C102" s="171">
        <v>363.56868698062624</v>
      </c>
      <c r="D102" s="172">
        <v>573.1113151150538</v>
      </c>
      <c r="E102" s="172">
        <v>6.5627864322923486</v>
      </c>
      <c r="F102" s="172"/>
      <c r="G102" s="172"/>
      <c r="H102" s="223"/>
      <c r="I102" s="224">
        <v>764.35505463414097</v>
      </c>
      <c r="J102" s="225">
        <v>1758.4239778806379</v>
      </c>
      <c r="K102" s="225">
        <v>5.7712931726526762</v>
      </c>
      <c r="L102" s="225"/>
      <c r="M102" s="173"/>
      <c r="N102" s="226"/>
      <c r="O102" s="239">
        <v>1127.9237416147671</v>
      </c>
      <c r="P102" s="240">
        <v>2331.5352929956916</v>
      </c>
      <c r="Q102" s="240">
        <v>12.334079604945025</v>
      </c>
      <c r="R102" s="175"/>
      <c r="S102" s="175"/>
      <c r="T102" s="227"/>
      <c r="U102" s="220" t="s">
        <v>223</v>
      </c>
      <c r="V102" s="152"/>
      <c r="W102" s="152"/>
    </row>
    <row r="103" spans="1:23" ht="15" x14ac:dyDescent="0.25">
      <c r="B103" s="160">
        <v>2037</v>
      </c>
      <c r="C103" s="171">
        <v>363.7307934540575</v>
      </c>
      <c r="D103" s="172">
        <v>573.36685157213537</v>
      </c>
      <c r="E103" s="172">
        <v>6.5657126198396227</v>
      </c>
      <c r="F103" s="172"/>
      <c r="G103" s="172"/>
      <c r="H103" s="223"/>
      <c r="I103" s="224">
        <v>767.75355680959069</v>
      </c>
      <c r="J103" s="225">
        <v>1766.2423440678681</v>
      </c>
      <c r="K103" s="225">
        <v>5.7969536981944429</v>
      </c>
      <c r="L103" s="225"/>
      <c r="M103" s="173"/>
      <c r="N103" s="226"/>
      <c r="O103" s="239">
        <v>1131.4843502636481</v>
      </c>
      <c r="P103" s="240">
        <v>2339.6091956400032</v>
      </c>
      <c r="Q103" s="240">
        <v>12.362666318034066</v>
      </c>
      <c r="R103" s="175"/>
      <c r="S103" s="175"/>
      <c r="T103" s="227"/>
      <c r="U103" s="220" t="s">
        <v>223</v>
      </c>
      <c r="V103" s="152"/>
      <c r="W103" s="152"/>
    </row>
    <row r="104" spans="1:23" ht="15" x14ac:dyDescent="0.25">
      <c r="B104" s="160">
        <v>2038</v>
      </c>
      <c r="C104" s="171">
        <v>363.86512136964876</v>
      </c>
      <c r="D104" s="172">
        <v>573.57859931367091</v>
      </c>
      <c r="E104" s="172">
        <v>6.568137376023226</v>
      </c>
      <c r="F104" s="172"/>
      <c r="G104" s="172"/>
      <c r="H104" s="223"/>
      <c r="I104" s="224">
        <v>770.99480866451245</v>
      </c>
      <c r="J104" s="225">
        <v>1773.6989507135488</v>
      </c>
      <c r="K104" s="225">
        <v>5.8214268989507483</v>
      </c>
      <c r="L104" s="225"/>
      <c r="M104" s="173"/>
      <c r="N104" s="226"/>
      <c r="O104" s="239">
        <v>1134.8599300341612</v>
      </c>
      <c r="P104" s="240">
        <v>2347.2775500272196</v>
      </c>
      <c r="Q104" s="240">
        <v>12.389564274973974</v>
      </c>
      <c r="R104" s="175"/>
      <c r="S104" s="175"/>
      <c r="T104" s="227"/>
      <c r="U104" s="220" t="s">
        <v>223</v>
      </c>
      <c r="V104" s="152"/>
      <c r="W104" s="152"/>
    </row>
    <row r="105" spans="1:23" ht="15" x14ac:dyDescent="0.25">
      <c r="B105" s="160">
        <v>2039</v>
      </c>
      <c r="C105" s="171">
        <v>363.96596109747253</v>
      </c>
      <c r="D105" s="172">
        <v>573.73755796742319</v>
      </c>
      <c r="E105" s="172">
        <v>6.5699576361867011</v>
      </c>
      <c r="F105" s="172"/>
      <c r="G105" s="172"/>
      <c r="H105" s="223"/>
      <c r="I105" s="224">
        <v>774.06040374267968</v>
      </c>
      <c r="J105" s="225">
        <v>1780.7514531588977</v>
      </c>
      <c r="K105" s="225">
        <v>5.8445737962434103</v>
      </c>
      <c r="L105" s="225"/>
      <c r="M105" s="173"/>
      <c r="N105" s="226"/>
      <c r="O105" s="239">
        <v>1138.0263648401522</v>
      </c>
      <c r="P105" s="240">
        <v>2354.4890111263207</v>
      </c>
      <c r="Q105" s="240">
        <v>12.414531432430111</v>
      </c>
      <c r="R105" s="175"/>
      <c r="S105" s="175"/>
      <c r="T105" s="227"/>
      <c r="U105" s="220" t="s">
        <v>223</v>
      </c>
      <c r="V105" s="152"/>
      <c r="W105" s="152"/>
    </row>
    <row r="106" spans="1:23" ht="15" x14ac:dyDescent="0.25">
      <c r="B106" s="160">
        <v>2040</v>
      </c>
      <c r="C106" s="171">
        <v>364.02893415286536</v>
      </c>
      <c r="D106" s="172">
        <v>573.83682551131642</v>
      </c>
      <c r="E106" s="172">
        <v>6.5710943642062807</v>
      </c>
      <c r="F106" s="172"/>
      <c r="G106" s="172"/>
      <c r="H106" s="223"/>
      <c r="I106" s="224">
        <v>776.93465335663552</v>
      </c>
      <c r="J106" s="225">
        <v>1787.3637590617</v>
      </c>
      <c r="K106" s="225">
        <v>5.8662759320151991</v>
      </c>
      <c r="L106" s="225"/>
      <c r="M106" s="173"/>
      <c r="N106" s="226"/>
      <c r="O106" s="239">
        <v>1140.9635875095009</v>
      </c>
      <c r="P106" s="240">
        <v>2361.2005845730164</v>
      </c>
      <c r="Q106" s="240">
        <v>12.437370296221481</v>
      </c>
      <c r="R106" s="175"/>
      <c r="S106" s="175"/>
      <c r="T106" s="227"/>
      <c r="U106" s="220" t="s">
        <v>223</v>
      </c>
      <c r="V106" s="152"/>
      <c r="W106" s="152"/>
    </row>
    <row r="107" spans="1:23" ht="15" x14ac:dyDescent="0.25">
      <c r="B107" s="160">
        <v>2041</v>
      </c>
      <c r="C107" s="171">
        <v>364.05352868497306</v>
      </c>
      <c r="D107" s="172">
        <v>573.87559508951608</v>
      </c>
      <c r="E107" s="172">
        <v>6.5715383206508386</v>
      </c>
      <c r="F107" s="172"/>
      <c r="G107" s="172"/>
      <c r="H107" s="223"/>
      <c r="I107" s="224">
        <v>779.61090119739515</v>
      </c>
      <c r="J107" s="225">
        <v>1793.520555363905</v>
      </c>
      <c r="K107" s="225">
        <v>5.8864830475409757</v>
      </c>
      <c r="L107" s="225"/>
      <c r="M107" s="173"/>
      <c r="N107" s="226"/>
      <c r="O107" s="239">
        <v>1143.6644298823683</v>
      </c>
      <c r="P107" s="240">
        <v>2367.3961504534209</v>
      </c>
      <c r="Q107" s="240">
        <v>12.458021368191815</v>
      </c>
      <c r="R107" s="175"/>
      <c r="S107" s="175"/>
      <c r="T107" s="227"/>
      <c r="U107" s="220" t="s">
        <v>223</v>
      </c>
      <c r="V107" s="152"/>
      <c r="W107" s="152"/>
    </row>
    <row r="108" spans="1:23" ht="15" x14ac:dyDescent="0.25">
      <c r="B108" s="160">
        <v>2042</v>
      </c>
      <c r="C108" s="171">
        <v>364.04060858407416</v>
      </c>
      <c r="D108" s="172">
        <v>573.85522849502456</v>
      </c>
      <c r="E108" s="172">
        <v>6.5713050996229576</v>
      </c>
      <c r="F108" s="172"/>
      <c r="G108" s="172"/>
      <c r="H108" s="223"/>
      <c r="I108" s="224">
        <v>782.08483855742088</v>
      </c>
      <c r="J108" s="225">
        <v>1799.2119297419106</v>
      </c>
      <c r="K108" s="225">
        <v>5.9051626097534875</v>
      </c>
      <c r="L108" s="225"/>
      <c r="M108" s="173"/>
      <c r="N108" s="226"/>
      <c r="O108" s="239">
        <v>1146.125447141495</v>
      </c>
      <c r="P108" s="240">
        <v>2373.067158236935</v>
      </c>
      <c r="Q108" s="240">
        <v>12.476467709376445</v>
      </c>
      <c r="R108" s="175"/>
      <c r="S108" s="175"/>
      <c r="T108" s="227"/>
      <c r="U108" s="220" t="s">
        <v>223</v>
      </c>
      <c r="V108" s="152"/>
      <c r="W108" s="152"/>
    </row>
    <row r="109" spans="1:23" ht="15" x14ac:dyDescent="0.25">
      <c r="B109" s="160">
        <v>2043</v>
      </c>
      <c r="C109" s="171">
        <v>363.98803827620526</v>
      </c>
      <c r="D109" s="172">
        <v>573.77235931690859</v>
      </c>
      <c r="E109" s="172">
        <v>6.5703561518296558</v>
      </c>
      <c r="F109" s="172"/>
      <c r="G109" s="172"/>
      <c r="H109" s="223"/>
      <c r="I109" s="224">
        <v>784.34430599886582</v>
      </c>
      <c r="J109" s="225">
        <v>1804.4099090084692</v>
      </c>
      <c r="K109" s="225">
        <v>5.9222228083347392</v>
      </c>
      <c r="L109" s="225"/>
      <c r="M109" s="173"/>
      <c r="N109" s="226"/>
      <c r="O109" s="239">
        <v>1148.3323442750711</v>
      </c>
      <c r="P109" s="240">
        <v>2378.1822683253777</v>
      </c>
      <c r="Q109" s="240">
        <v>12.492578960164394</v>
      </c>
      <c r="R109" s="175"/>
      <c r="S109" s="175"/>
      <c r="T109" s="227"/>
      <c r="U109" s="220" t="s">
        <v>223</v>
      </c>
      <c r="V109" s="152"/>
      <c r="W109" s="152"/>
    </row>
    <row r="110" spans="1:23" ht="15" x14ac:dyDescent="0.25">
      <c r="B110" s="160">
        <v>2044</v>
      </c>
      <c r="C110" s="171">
        <v>363.89352046686042</v>
      </c>
      <c r="D110" s="172">
        <v>573.62336621614054</v>
      </c>
      <c r="E110" s="172">
        <v>6.5686500087568582</v>
      </c>
      <c r="F110" s="172"/>
      <c r="G110" s="172"/>
      <c r="H110" s="223"/>
      <c r="I110" s="224">
        <v>786.37632692655734</v>
      </c>
      <c r="J110" s="225">
        <v>1809.0846400789903</v>
      </c>
      <c r="K110" s="225">
        <v>5.9375656629879181</v>
      </c>
      <c r="L110" s="225"/>
      <c r="M110" s="173"/>
      <c r="N110" s="226"/>
      <c r="O110" s="239">
        <v>1150.2698473934179</v>
      </c>
      <c r="P110" s="240">
        <v>2382.7080062951309</v>
      </c>
      <c r="Q110" s="240">
        <v>12.506215671744776</v>
      </c>
      <c r="R110" s="175"/>
      <c r="S110" s="175"/>
      <c r="T110" s="227"/>
      <c r="U110" s="220" t="s">
        <v>223</v>
      </c>
      <c r="V110" s="152"/>
      <c r="W110" s="152"/>
    </row>
    <row r="111" spans="1:23" ht="15" x14ac:dyDescent="0.25">
      <c r="B111" s="160">
        <v>2045</v>
      </c>
      <c r="C111" s="171">
        <v>363.75511843201542</v>
      </c>
      <c r="D111" s="172">
        <v>573.40519623878822</v>
      </c>
      <c r="E111" s="172">
        <v>6.5661517105562481</v>
      </c>
      <c r="F111" s="172"/>
      <c r="G111" s="172"/>
      <c r="H111" s="223"/>
      <c r="I111" s="224">
        <v>788.16982290506996</v>
      </c>
      <c r="J111" s="225">
        <v>1813.2106366478997</v>
      </c>
      <c r="K111" s="225">
        <v>5.9511075255467043</v>
      </c>
      <c r="L111" s="225"/>
      <c r="M111" s="173"/>
      <c r="N111" s="226"/>
      <c r="O111" s="239">
        <v>1151.9249413370853</v>
      </c>
      <c r="P111" s="240">
        <v>2386.6158328866877</v>
      </c>
      <c r="Q111" s="240">
        <v>12.517259236102952</v>
      </c>
      <c r="R111" s="175"/>
      <c r="S111" s="175"/>
      <c r="T111" s="227"/>
      <c r="U111" s="220" t="s">
        <v>223</v>
      </c>
      <c r="V111" s="152"/>
      <c r="W111" s="152"/>
    </row>
    <row r="112" spans="1:23" ht="15" x14ac:dyDescent="0.25">
      <c r="B112" s="160">
        <v>2046</v>
      </c>
      <c r="C112" s="171">
        <v>363.57163011593479</v>
      </c>
      <c r="D112" s="172">
        <v>573.11595452490303</v>
      </c>
      <c r="E112" s="172">
        <v>6.5628395588930806</v>
      </c>
      <c r="F112" s="172"/>
      <c r="G112" s="172"/>
      <c r="H112" s="223"/>
      <c r="I112" s="224">
        <v>789.71598195993715</v>
      </c>
      <c r="J112" s="225">
        <v>1816.7676264777076</v>
      </c>
      <c r="K112" s="225">
        <v>5.9627818608481977</v>
      </c>
      <c r="L112" s="225"/>
      <c r="M112" s="173"/>
      <c r="N112" s="226"/>
      <c r="O112" s="239">
        <v>1153.2876120758719</v>
      </c>
      <c r="P112" s="240">
        <v>2389.8835810026108</v>
      </c>
      <c r="Q112" s="240">
        <v>12.525621419741277</v>
      </c>
      <c r="R112" s="175"/>
      <c r="S112" s="175"/>
      <c r="T112" s="227"/>
      <c r="U112" s="220" t="s">
        <v>223</v>
      </c>
      <c r="V112" s="152"/>
      <c r="W112" s="152"/>
    </row>
    <row r="113" spans="1:23" ht="15" x14ac:dyDescent="0.25">
      <c r="B113" s="160">
        <v>2047</v>
      </c>
      <c r="C113" s="171">
        <v>363.34268216889586</v>
      </c>
      <c r="D113" s="172">
        <v>572.7550525448396</v>
      </c>
      <c r="E113" s="172">
        <v>6.5587068144232337</v>
      </c>
      <c r="F113" s="172"/>
      <c r="G113" s="172"/>
      <c r="H113" s="223"/>
      <c r="I113" s="224">
        <v>791.0101954114383</v>
      </c>
      <c r="J113" s="225">
        <v>1819.7450071489252</v>
      </c>
      <c r="K113" s="225">
        <v>5.972553870873277</v>
      </c>
      <c r="L113" s="225"/>
      <c r="M113" s="173"/>
      <c r="N113" s="226"/>
      <c r="O113" s="239">
        <v>1154.3528775803343</v>
      </c>
      <c r="P113" s="240">
        <v>2392.5000596937648</v>
      </c>
      <c r="Q113" s="240">
        <v>12.531260685296511</v>
      </c>
      <c r="R113" s="175"/>
      <c r="S113" s="175"/>
      <c r="T113" s="227"/>
      <c r="U113" s="220" t="s">
        <v>223</v>
      </c>
      <c r="V113" s="152"/>
      <c r="W113" s="152"/>
    </row>
    <row r="114" spans="1:23" ht="15" x14ac:dyDescent="0.25">
      <c r="B114" s="160">
        <v>2048</v>
      </c>
      <c r="C114" s="171">
        <v>363.06814276182411</v>
      </c>
      <c r="D114" s="172">
        <v>572.32228248990305</v>
      </c>
      <c r="E114" s="172">
        <v>6.5537510974971607</v>
      </c>
      <c r="F114" s="172"/>
      <c r="G114" s="172"/>
      <c r="H114" s="223"/>
      <c r="I114" s="224">
        <v>792.05076265953744</v>
      </c>
      <c r="J114" s="225">
        <v>1822.1388663751595</v>
      </c>
      <c r="K114" s="225">
        <v>5.9804107151738792</v>
      </c>
      <c r="L114" s="225"/>
      <c r="M114" s="173"/>
      <c r="N114" s="226"/>
      <c r="O114" s="239">
        <v>1155.1189054213614</v>
      </c>
      <c r="P114" s="240">
        <v>2394.4611488650626</v>
      </c>
      <c r="Q114" s="240">
        <v>12.534161812671041</v>
      </c>
      <c r="R114" s="175"/>
      <c r="S114" s="175"/>
      <c r="T114" s="227"/>
      <c r="U114" s="220" t="s">
        <v>223</v>
      </c>
      <c r="V114" s="152"/>
      <c r="W114" s="152"/>
    </row>
    <row r="115" spans="1:23" ht="15" x14ac:dyDescent="0.25">
      <c r="B115" s="160">
        <v>2049</v>
      </c>
      <c r="C115" s="171">
        <v>362.74833177460118</v>
      </c>
      <c r="D115" s="172">
        <v>571.81814860258248</v>
      </c>
      <c r="E115" s="172">
        <v>6.5479781822736998</v>
      </c>
      <c r="F115" s="172"/>
      <c r="G115" s="172"/>
      <c r="H115" s="223"/>
      <c r="I115" s="224">
        <v>792.83846202979635</v>
      </c>
      <c r="J115" s="225">
        <v>1823.9509947200002</v>
      </c>
      <c r="K115" s="225">
        <v>5.9863582705280534</v>
      </c>
      <c r="L115" s="225"/>
      <c r="M115" s="173"/>
      <c r="N115" s="226"/>
      <c r="O115" s="239">
        <v>1155.5867938043975</v>
      </c>
      <c r="P115" s="240">
        <v>2395.7691433225827</v>
      </c>
      <c r="Q115" s="240">
        <v>12.534336452801753</v>
      </c>
      <c r="R115" s="175"/>
      <c r="S115" s="175"/>
      <c r="T115" s="227"/>
      <c r="U115" s="220" t="s">
        <v>223</v>
      </c>
      <c r="V115" s="152"/>
      <c r="W115" s="152"/>
    </row>
    <row r="116" spans="1:23" ht="15" x14ac:dyDescent="0.25">
      <c r="B116" s="160">
        <v>2050</v>
      </c>
      <c r="C116" s="171">
        <v>362.38338829963999</v>
      </c>
      <c r="D116" s="172">
        <v>571.24287014113247</v>
      </c>
      <c r="E116" s="172">
        <v>6.5413905795130791</v>
      </c>
      <c r="F116" s="172"/>
      <c r="G116" s="172"/>
      <c r="H116" s="223"/>
      <c r="I116" s="224">
        <v>793.37247866462735</v>
      </c>
      <c r="J116" s="225">
        <v>1825.1795175767284</v>
      </c>
      <c r="K116" s="225">
        <v>5.9903903843212394</v>
      </c>
      <c r="L116" s="225"/>
      <c r="M116" s="173"/>
      <c r="N116" s="226"/>
      <c r="O116" s="239">
        <v>1155.7558669642674</v>
      </c>
      <c r="P116" s="240">
        <v>2396.4223877178611</v>
      </c>
      <c r="Q116" s="240">
        <v>12.531780963834318</v>
      </c>
      <c r="R116" s="175"/>
      <c r="S116" s="175"/>
      <c r="T116" s="227"/>
      <c r="U116" s="220" t="s">
        <v>223</v>
      </c>
      <c r="V116" s="152"/>
      <c r="W116" s="152"/>
    </row>
    <row r="117" spans="1:23" ht="15" x14ac:dyDescent="0.25">
      <c r="B117" s="160">
        <v>2051</v>
      </c>
      <c r="C117" s="171">
        <v>361.97380124189937</v>
      </c>
      <c r="D117" s="172">
        <v>570.59721779063625</v>
      </c>
      <c r="E117" s="172">
        <v>6.5339971144495523</v>
      </c>
      <c r="F117" s="172"/>
      <c r="G117" s="172"/>
      <c r="H117" s="223"/>
      <c r="I117" s="224">
        <v>793.65044489072</v>
      </c>
      <c r="J117" s="225">
        <v>1825.8189880349125</v>
      </c>
      <c r="K117" s="225">
        <v>5.9924891793421535</v>
      </c>
      <c r="L117" s="225"/>
      <c r="M117" s="173"/>
      <c r="N117" s="226"/>
      <c r="O117" s="239">
        <v>1155.6242461326194</v>
      </c>
      <c r="P117" s="240">
        <v>2396.4162058255488</v>
      </c>
      <c r="Q117" s="240">
        <v>12.526486293791706</v>
      </c>
      <c r="R117" s="175"/>
      <c r="S117" s="175"/>
      <c r="T117" s="227"/>
      <c r="U117" s="220" t="s">
        <v>223</v>
      </c>
      <c r="V117" s="152"/>
      <c r="W117" s="152"/>
    </row>
    <row r="118" spans="1:23" ht="15" x14ac:dyDescent="0.25">
      <c r="B118" s="160">
        <v>2052</v>
      </c>
      <c r="C118" s="171">
        <v>361.51925740241364</v>
      </c>
      <c r="D118" s="172">
        <v>569.88069784006359</v>
      </c>
      <c r="E118" s="172">
        <v>6.5257921335216498</v>
      </c>
      <c r="F118" s="172"/>
      <c r="G118" s="172"/>
      <c r="H118" s="223"/>
      <c r="I118" s="224">
        <v>793.66649774198322</v>
      </c>
      <c r="J118" s="225">
        <v>1825.8559181479582</v>
      </c>
      <c r="K118" s="225">
        <v>5.9926103870326575</v>
      </c>
      <c r="L118" s="225"/>
      <c r="M118" s="173"/>
      <c r="N118" s="226"/>
      <c r="O118" s="239">
        <v>1155.1857551443968</v>
      </c>
      <c r="P118" s="240">
        <v>2395.7366159880216</v>
      </c>
      <c r="Q118" s="240">
        <v>12.518402520554307</v>
      </c>
      <c r="R118" s="175"/>
      <c r="S118" s="175"/>
      <c r="T118" s="227"/>
      <c r="U118" s="220" t="s">
        <v>223</v>
      </c>
      <c r="V118" s="152"/>
      <c r="W118" s="152"/>
    </row>
    <row r="119" spans="1:23" ht="15" x14ac:dyDescent="0.25">
      <c r="B119" s="160">
        <v>2053</v>
      </c>
      <c r="C119" s="171">
        <v>361.01803682005175</v>
      </c>
      <c r="D119" s="172">
        <v>569.09059902955892</v>
      </c>
      <c r="E119" s="172">
        <v>6.516744589672844</v>
      </c>
      <c r="F119" s="172"/>
      <c r="G119" s="172"/>
      <c r="H119" s="223"/>
      <c r="I119" s="224">
        <v>793.41194220285581</v>
      </c>
      <c r="J119" s="225">
        <v>1825.2703047461887</v>
      </c>
      <c r="K119" s="225">
        <v>5.9906883553327042</v>
      </c>
      <c r="L119" s="225"/>
      <c r="M119" s="173"/>
      <c r="N119" s="226"/>
      <c r="O119" s="239">
        <v>1154.4299790229074</v>
      </c>
      <c r="P119" s="240">
        <v>2394.3609037757478</v>
      </c>
      <c r="Q119" s="240">
        <v>12.507432945005547</v>
      </c>
      <c r="R119" s="175"/>
      <c r="S119" s="175"/>
      <c r="T119" s="227"/>
      <c r="U119" s="220" t="s">
        <v>223</v>
      </c>
      <c r="V119" s="152"/>
      <c r="W119" s="152"/>
    </row>
    <row r="120" spans="1:23" ht="15" x14ac:dyDescent="0.25">
      <c r="B120" s="160">
        <v>2054</v>
      </c>
      <c r="C120" s="171">
        <v>360.46801530151299</v>
      </c>
      <c r="D120" s="172">
        <v>568.2235728880911</v>
      </c>
      <c r="E120" s="172">
        <v>6.5068161390427504</v>
      </c>
      <c r="F120" s="172"/>
      <c r="G120" s="172"/>
      <c r="H120" s="223"/>
      <c r="I120" s="224">
        <v>792.87666931799117</v>
      </c>
      <c r="J120" s="225">
        <v>1824.0388918448823</v>
      </c>
      <c r="K120" s="225">
        <v>5.9866467561737844</v>
      </c>
      <c r="L120" s="225"/>
      <c r="M120" s="173"/>
      <c r="N120" s="226"/>
      <c r="O120" s="239">
        <v>1153.3446846195043</v>
      </c>
      <c r="P120" s="240">
        <v>2392.2624647329735</v>
      </c>
      <c r="Q120" s="240">
        <v>12.493462895216535</v>
      </c>
      <c r="R120" s="175"/>
      <c r="S120" s="175"/>
      <c r="T120" s="227"/>
      <c r="U120" s="220" t="s">
        <v>223</v>
      </c>
      <c r="V120" s="152"/>
      <c r="W120" s="152"/>
    </row>
    <row r="121" spans="1:23" ht="15" x14ac:dyDescent="0.25">
      <c r="B121" s="160">
        <v>2055</v>
      </c>
      <c r="C121" s="171">
        <v>359.86810472133413</v>
      </c>
      <c r="D121" s="172">
        <v>567.27790414963863</v>
      </c>
      <c r="E121" s="172">
        <v>6.495987139854499</v>
      </c>
      <c r="F121" s="172"/>
      <c r="G121" s="172"/>
      <c r="H121" s="223"/>
      <c r="I121" s="224">
        <v>792.05330625242232</v>
      </c>
      <c r="J121" s="225">
        <v>1822.1447179943664</v>
      </c>
      <c r="K121" s="225">
        <v>5.980429920672897</v>
      </c>
      <c r="L121" s="225"/>
      <c r="M121" s="173"/>
      <c r="N121" s="226"/>
      <c r="O121" s="239">
        <v>1151.9214109737563</v>
      </c>
      <c r="P121" s="240">
        <v>2389.4226221440049</v>
      </c>
      <c r="Q121" s="240">
        <v>12.476417060527396</v>
      </c>
      <c r="R121" s="175"/>
      <c r="S121" s="175"/>
      <c r="T121" s="227"/>
      <c r="U121" s="220" t="s">
        <v>223</v>
      </c>
      <c r="V121" s="152"/>
      <c r="W121" s="152"/>
    </row>
    <row r="122" spans="1:23" ht="15" x14ac:dyDescent="0.25">
      <c r="B122" s="160">
        <v>2056</v>
      </c>
      <c r="C122" s="171">
        <v>359.21874778779448</v>
      </c>
      <c r="D122" s="172">
        <v>566.25429067717334</v>
      </c>
      <c r="E122" s="172">
        <v>6.4842655834450618</v>
      </c>
      <c r="F122" s="172"/>
      <c r="G122" s="172"/>
      <c r="H122" s="223"/>
      <c r="I122" s="224">
        <v>790.93913888288546</v>
      </c>
      <c r="J122" s="225">
        <v>1819.5815392646812</v>
      </c>
      <c r="K122" s="225">
        <v>5.9720173557346321</v>
      </c>
      <c r="L122" s="225"/>
      <c r="M122" s="173"/>
      <c r="N122" s="226"/>
      <c r="O122" s="239">
        <v>1150.15788667068</v>
      </c>
      <c r="P122" s="240">
        <v>2385.8358299418546</v>
      </c>
      <c r="Q122" s="240">
        <v>12.456282939179694</v>
      </c>
      <c r="R122" s="175"/>
      <c r="S122" s="175"/>
      <c r="T122" s="227"/>
      <c r="U122" s="220" t="s">
        <v>223</v>
      </c>
      <c r="V122" s="152"/>
      <c r="W122" s="152"/>
    </row>
    <row r="123" spans="1:23" ht="15" x14ac:dyDescent="0.25">
      <c r="B123" s="160">
        <v>2057</v>
      </c>
      <c r="C123" s="171">
        <v>358.52219224894139</v>
      </c>
      <c r="D123" s="172">
        <v>565.15627570718766</v>
      </c>
      <c r="E123" s="172">
        <v>6.47169204396429</v>
      </c>
      <c r="F123" s="172"/>
      <c r="G123" s="172"/>
      <c r="H123" s="223"/>
      <c r="I123" s="224">
        <v>789.53579582037139</v>
      </c>
      <c r="J123" s="225">
        <v>1816.35310232905</v>
      </c>
      <c r="K123" s="225">
        <v>5.9614213582509059</v>
      </c>
      <c r="L123" s="225"/>
      <c r="M123" s="173"/>
      <c r="N123" s="226"/>
      <c r="O123" s="239">
        <v>1148.0579880693128</v>
      </c>
      <c r="P123" s="240">
        <v>2381.5093780362376</v>
      </c>
      <c r="Q123" s="240">
        <v>12.433113402215195</v>
      </c>
      <c r="R123" s="175"/>
      <c r="S123" s="175"/>
      <c r="T123" s="227"/>
      <c r="U123" s="220" t="s">
        <v>223</v>
      </c>
      <c r="V123" s="152"/>
      <c r="W123" s="152"/>
    </row>
    <row r="124" spans="1:23" ht="15" x14ac:dyDescent="0.25">
      <c r="A124" s="160"/>
      <c r="B124" s="160">
        <v>2058</v>
      </c>
      <c r="C124" s="171">
        <v>357.78191524793795</v>
      </c>
      <c r="D124" s="172">
        <v>563.98934043254121</v>
      </c>
      <c r="E124" s="172">
        <v>6.4583292874005416</v>
      </c>
      <c r="F124" s="172"/>
      <c r="G124" s="172"/>
      <c r="H124" s="223"/>
      <c r="I124" s="224">
        <v>787.84687110986124</v>
      </c>
      <c r="J124" s="225">
        <v>1812.4676754063253</v>
      </c>
      <c r="K124" s="225">
        <v>5.9486690652009733</v>
      </c>
      <c r="L124" s="225"/>
      <c r="M124" s="173"/>
      <c r="N124" s="226"/>
      <c r="O124" s="239">
        <v>1145.6287863577991</v>
      </c>
      <c r="P124" s="240">
        <v>2376.4570158388665</v>
      </c>
      <c r="Q124" s="240">
        <v>12.406998352601516</v>
      </c>
      <c r="R124" s="175"/>
      <c r="S124" s="175"/>
      <c r="T124" s="227"/>
      <c r="U124" s="220" t="s">
        <v>223</v>
      </c>
    </row>
    <row r="125" spans="1:23" ht="15" x14ac:dyDescent="0.25">
      <c r="A125" s="160"/>
      <c r="B125" s="160">
        <v>2059</v>
      </c>
      <c r="C125" s="171">
        <v>357.00247133745665</v>
      </c>
      <c r="D125" s="172">
        <v>562.76066442002718</v>
      </c>
      <c r="E125" s="172">
        <v>6.4442595280851247</v>
      </c>
      <c r="F125" s="172"/>
      <c r="G125" s="172"/>
      <c r="H125" s="223"/>
      <c r="I125" s="224">
        <v>785.87834941744939</v>
      </c>
      <c r="J125" s="225">
        <v>1807.9390264179674</v>
      </c>
      <c r="K125" s="225">
        <v>5.9338056640436765</v>
      </c>
      <c r="L125" s="225"/>
      <c r="M125" s="173"/>
      <c r="N125" s="226"/>
      <c r="O125" s="239">
        <v>1142.8808207549059</v>
      </c>
      <c r="P125" s="240">
        <v>2370.6996908379947</v>
      </c>
      <c r="Q125" s="240">
        <v>12.378065192128801</v>
      </c>
      <c r="R125" s="175"/>
      <c r="S125" s="175"/>
      <c r="T125" s="227"/>
      <c r="U125" s="220" t="s">
        <v>223</v>
      </c>
    </row>
    <row r="126" spans="1:23" ht="15.6" thickBot="1" x14ac:dyDescent="0.3">
      <c r="A126" s="160"/>
      <c r="B126" s="160">
        <v>2060</v>
      </c>
      <c r="C126" s="182">
        <v>356.18809032424491</v>
      </c>
      <c r="D126" s="183">
        <v>561.47691532336364</v>
      </c>
      <c r="E126" s="183">
        <v>6.4295591183534491</v>
      </c>
      <c r="F126" s="183"/>
      <c r="G126" s="183"/>
      <c r="H126" s="229"/>
      <c r="I126" s="184">
        <v>783.63589957282443</v>
      </c>
      <c r="J126" s="185">
        <v>1802.7801966933828</v>
      </c>
      <c r="K126" s="230">
        <v>5.9168739575025393</v>
      </c>
      <c r="L126" s="230"/>
      <c r="M126" s="186"/>
      <c r="N126" s="231"/>
      <c r="O126" s="241">
        <v>1139.8239898970694</v>
      </c>
      <c r="P126" s="242">
        <v>2364.2571120167463</v>
      </c>
      <c r="Q126" s="242">
        <v>12.346433075855987</v>
      </c>
      <c r="R126" s="188"/>
      <c r="S126" s="188"/>
      <c r="T126" s="232"/>
      <c r="U126" s="220" t="s">
        <v>223</v>
      </c>
    </row>
    <row r="127" spans="1:23" x14ac:dyDescent="0.25">
      <c r="A127" s="160"/>
      <c r="C127" s="105"/>
      <c r="D127" s="105"/>
      <c r="E127" s="105"/>
      <c r="F127" s="105"/>
      <c r="G127" s="105"/>
      <c r="H127" s="105"/>
      <c r="I127" s="105"/>
      <c r="J127" s="105"/>
      <c r="K127" s="105"/>
      <c r="L127" s="105"/>
      <c r="M127" s="105"/>
      <c r="N127" s="105"/>
      <c r="O127" s="105"/>
      <c r="P127" s="105"/>
      <c r="V127" s="152"/>
      <c r="W127" s="152"/>
    </row>
    <row r="128" spans="1:23" x14ac:dyDescent="0.25">
      <c r="A128" s="160"/>
      <c r="C128" s="105"/>
      <c r="D128" s="105"/>
      <c r="E128" s="105"/>
      <c r="F128" s="105"/>
      <c r="G128" s="105"/>
      <c r="H128" s="105"/>
      <c r="I128" s="105"/>
      <c r="J128" s="105"/>
      <c r="K128" s="105"/>
      <c r="L128" s="105"/>
      <c r="M128" s="105"/>
      <c r="N128" s="105"/>
      <c r="O128" s="105"/>
      <c r="P128" s="105"/>
      <c r="V128" s="152"/>
      <c r="W128" s="152"/>
    </row>
    <row r="129" spans="1:41" x14ac:dyDescent="0.25">
      <c r="A129" s="191" t="s">
        <v>311</v>
      </c>
      <c r="C129" s="105"/>
      <c r="D129" s="105"/>
      <c r="E129" s="105"/>
      <c r="F129" s="105"/>
      <c r="G129" s="105"/>
      <c r="H129" s="105"/>
      <c r="I129" s="105"/>
      <c r="J129" s="105"/>
      <c r="K129" s="105"/>
      <c r="L129" s="105"/>
      <c r="M129" s="105"/>
      <c r="N129" s="105"/>
      <c r="O129" s="105"/>
      <c r="P129" s="105"/>
    </row>
    <row r="130" spans="1:41" x14ac:dyDescent="0.25">
      <c r="A130" s="191"/>
      <c r="C130" s="105"/>
      <c r="D130" s="105"/>
      <c r="E130" s="105"/>
      <c r="F130" s="105"/>
      <c r="G130" s="105"/>
      <c r="H130" s="105"/>
      <c r="I130" s="105"/>
      <c r="J130" s="105"/>
      <c r="K130" s="105"/>
      <c r="L130" s="105"/>
      <c r="M130" s="105"/>
      <c r="N130" s="105"/>
      <c r="O130" s="105"/>
      <c r="P130" s="105"/>
    </row>
    <row r="131" spans="1:41" x14ac:dyDescent="0.25">
      <c r="A131" s="160"/>
      <c r="C131" s="105"/>
      <c r="D131" s="105"/>
      <c r="E131" s="105"/>
      <c r="F131" s="105"/>
      <c r="G131" s="105"/>
      <c r="H131" s="105"/>
      <c r="I131" s="105"/>
      <c r="J131" s="105"/>
      <c r="K131" s="105"/>
      <c r="L131" s="105"/>
      <c r="M131" s="105"/>
      <c r="N131" s="105"/>
      <c r="O131" s="105"/>
      <c r="P131" s="105"/>
      <c r="V131" s="152"/>
      <c r="W131" s="152"/>
      <c r="X131" s="152"/>
      <c r="AD131" s="152"/>
      <c r="AE131" s="152"/>
      <c r="AF131" s="152"/>
    </row>
    <row r="132" spans="1:41" x14ac:dyDescent="0.25">
      <c r="A132" s="201"/>
      <c r="B132" s="128"/>
      <c r="C132" s="146"/>
      <c r="D132" s="146"/>
      <c r="E132" s="146"/>
      <c r="F132" s="146"/>
      <c r="G132" s="146"/>
      <c r="H132" s="146"/>
      <c r="I132" s="146"/>
      <c r="J132" s="146"/>
      <c r="K132" s="146"/>
      <c r="L132" s="146"/>
      <c r="M132" s="146"/>
      <c r="N132" s="146"/>
      <c r="O132" s="146"/>
      <c r="P132" s="146"/>
      <c r="Q132" s="128"/>
      <c r="R132" s="128"/>
      <c r="S132" s="128"/>
      <c r="T132" s="128"/>
      <c r="U132" s="128"/>
      <c r="V132" s="202"/>
      <c r="W132" s="202"/>
      <c r="X132" s="202"/>
      <c r="Y132" s="128"/>
      <c r="Z132" s="128"/>
      <c r="AA132" s="128"/>
      <c r="AB132" s="128"/>
      <c r="AC132" s="128"/>
      <c r="AD132" s="202"/>
      <c r="AE132" s="202"/>
      <c r="AF132" s="202"/>
      <c r="AG132" s="128"/>
      <c r="AH132" s="128"/>
      <c r="AI132" s="128"/>
      <c r="AJ132" s="128"/>
      <c r="AK132" s="128"/>
      <c r="AL132" s="128"/>
      <c r="AM132" s="128"/>
      <c r="AN132" s="128"/>
      <c r="AO132" s="128"/>
    </row>
    <row r="133" spans="1:41" x14ac:dyDescent="0.25">
      <c r="A133" s="201"/>
      <c r="B133" s="128"/>
      <c r="C133" s="146"/>
      <c r="D133" s="146"/>
      <c r="E133" s="146"/>
      <c r="F133" s="146"/>
      <c r="G133" s="146"/>
      <c r="H133" s="146"/>
      <c r="I133" s="146"/>
      <c r="J133" s="146"/>
      <c r="K133" s="146"/>
      <c r="L133" s="146"/>
      <c r="M133" s="146"/>
      <c r="N133" s="146"/>
      <c r="O133" s="146"/>
      <c r="P133" s="146"/>
      <c r="Q133" s="128"/>
      <c r="R133" s="128"/>
      <c r="S133" s="128"/>
      <c r="T133" s="128"/>
      <c r="U133" s="128"/>
      <c r="V133" s="202"/>
      <c r="W133" s="202"/>
      <c r="X133" s="202"/>
      <c r="Y133" s="128"/>
      <c r="Z133" s="128"/>
      <c r="AA133" s="128"/>
      <c r="AB133" s="128"/>
      <c r="AC133" s="128"/>
      <c r="AD133" s="202"/>
      <c r="AE133" s="202"/>
      <c r="AF133" s="202"/>
      <c r="AG133" s="128"/>
      <c r="AH133" s="128"/>
      <c r="AI133" s="128"/>
      <c r="AJ133" s="128"/>
      <c r="AK133" s="128"/>
      <c r="AL133" s="128"/>
      <c r="AM133" s="128"/>
      <c r="AN133" s="128"/>
      <c r="AO133" s="128"/>
    </row>
    <row r="134" spans="1:41" x14ac:dyDescent="0.25">
      <c r="A134" s="160"/>
      <c r="C134" s="105"/>
      <c r="D134" s="105"/>
      <c r="E134" s="105"/>
      <c r="F134" s="105"/>
      <c r="G134" s="105"/>
      <c r="H134" s="105"/>
      <c r="I134" s="105"/>
      <c r="J134" s="105"/>
      <c r="K134" s="105"/>
      <c r="L134" s="105"/>
      <c r="M134" s="105"/>
      <c r="N134" s="105"/>
      <c r="O134" s="105"/>
      <c r="P134" s="105"/>
      <c r="V134" s="152"/>
      <c r="W134" s="152"/>
    </row>
    <row r="135" spans="1:41" x14ac:dyDescent="0.25">
      <c r="A135" s="160"/>
      <c r="C135" s="105"/>
      <c r="D135" s="105"/>
      <c r="E135" s="105"/>
      <c r="F135" s="105"/>
      <c r="G135" s="105"/>
      <c r="H135" s="105"/>
      <c r="I135" s="105"/>
      <c r="J135" s="105"/>
      <c r="K135" s="105"/>
      <c r="L135" s="105"/>
      <c r="M135" s="105"/>
      <c r="N135" s="105"/>
      <c r="O135" s="105"/>
      <c r="P135" s="105"/>
      <c r="V135" s="152"/>
      <c r="W135" s="152"/>
    </row>
    <row r="136" spans="1:41" x14ac:dyDescent="0.25">
      <c r="A136" s="191"/>
      <c r="C136" s="105"/>
      <c r="D136" s="105"/>
      <c r="E136" s="105"/>
      <c r="F136" s="105"/>
      <c r="G136" s="105"/>
      <c r="H136" s="105"/>
      <c r="I136" s="105"/>
      <c r="J136" s="105"/>
      <c r="K136" s="105"/>
      <c r="L136" s="105"/>
      <c r="M136" s="105"/>
      <c r="N136" s="105"/>
      <c r="O136" s="105"/>
      <c r="P136" s="105"/>
    </row>
    <row r="137" spans="1:41" ht="17.399999999999999" x14ac:dyDescent="0.25">
      <c r="A137" s="243" t="s">
        <v>151</v>
      </c>
      <c r="C137" s="105"/>
      <c r="D137" s="105"/>
      <c r="E137" s="105"/>
      <c r="F137" s="105"/>
      <c r="G137" s="105"/>
      <c r="H137" s="105"/>
      <c r="I137" s="105"/>
      <c r="J137" s="105"/>
      <c r="K137" s="105"/>
      <c r="L137" s="105"/>
      <c r="M137" s="105"/>
      <c r="N137" s="105"/>
      <c r="O137" s="105"/>
      <c r="P137" s="105"/>
    </row>
    <row r="138" spans="1:41" x14ac:dyDescent="0.25">
      <c r="B138" s="203"/>
      <c r="C138" s="203"/>
      <c r="D138" s="149"/>
      <c r="E138" s="149"/>
      <c r="F138" s="149"/>
      <c r="G138" s="149"/>
      <c r="H138" s="149"/>
      <c r="I138" s="149"/>
      <c r="J138" s="149"/>
      <c r="K138" s="149"/>
      <c r="L138" s="149"/>
      <c r="M138" s="149"/>
      <c r="N138" s="149"/>
      <c r="O138" s="149"/>
      <c r="P138" s="149"/>
      <c r="Q138" s="150"/>
      <c r="R138" s="150"/>
      <c r="S138" s="150"/>
      <c r="T138" s="150"/>
      <c r="U138" s="150"/>
      <c r="V138" s="150"/>
      <c r="W138" s="150"/>
    </row>
    <row r="139" spans="1:41" ht="13.8" thickBot="1" x14ac:dyDescent="0.3">
      <c r="A139" s="196"/>
      <c r="B139" s="148"/>
      <c r="C139" s="148"/>
      <c r="D139" s="149"/>
      <c r="E139" s="149"/>
      <c r="F139" s="149"/>
      <c r="G139" s="149"/>
      <c r="H139" s="149"/>
      <c r="I139" s="149"/>
      <c r="J139" s="149"/>
      <c r="K139" s="149"/>
      <c r="L139" s="149"/>
      <c r="M139" s="149"/>
      <c r="N139" s="149"/>
      <c r="O139" s="149"/>
      <c r="P139" s="149"/>
      <c r="Q139" s="150"/>
      <c r="R139" s="150"/>
      <c r="S139" s="150"/>
      <c r="T139" s="150"/>
      <c r="U139" s="150"/>
      <c r="V139" s="150"/>
      <c r="W139" s="150"/>
    </row>
    <row r="140" spans="1:41" ht="16.2" thickBot="1" x14ac:dyDescent="0.3">
      <c r="A140" s="153"/>
      <c r="C140" s="1711" t="s">
        <v>241</v>
      </c>
      <c r="D140" s="1712"/>
      <c r="E140" s="1712"/>
      <c r="F140" s="1712"/>
      <c r="G140" s="1712"/>
      <c r="H140" s="1727"/>
      <c r="I140" s="1728" t="s">
        <v>242</v>
      </c>
      <c r="J140" s="1729"/>
      <c r="K140" s="1729"/>
      <c r="L140" s="1729"/>
      <c r="M140" s="1729"/>
      <c r="N140" s="1730"/>
      <c r="O140" s="1716" t="s">
        <v>243</v>
      </c>
      <c r="P140" s="1717"/>
      <c r="Q140" s="1717"/>
      <c r="R140" s="1717"/>
      <c r="S140" s="1717"/>
      <c r="T140" s="1718"/>
      <c r="V140" s="143"/>
      <c r="W140" s="143"/>
    </row>
    <row r="141" spans="1:41" ht="40.200000000000003" thickBot="1" x14ac:dyDescent="0.3">
      <c r="A141" s="153" t="s">
        <v>120</v>
      </c>
      <c r="B141" s="160"/>
      <c r="C141" s="155" t="s">
        <v>222</v>
      </c>
      <c r="D141" s="156" t="s">
        <v>224</v>
      </c>
      <c r="E141" s="156" t="s">
        <v>225</v>
      </c>
      <c r="F141" s="156" t="s">
        <v>226</v>
      </c>
      <c r="G141" s="156" t="s">
        <v>227</v>
      </c>
      <c r="H141" s="214" t="s">
        <v>228</v>
      </c>
      <c r="I141" s="155" t="s">
        <v>229</v>
      </c>
      <c r="J141" s="156" t="s">
        <v>230</v>
      </c>
      <c r="K141" s="156" t="s">
        <v>231</v>
      </c>
      <c r="L141" s="156" t="s">
        <v>232</v>
      </c>
      <c r="M141" s="156" t="s">
        <v>233</v>
      </c>
      <c r="N141" s="214" t="s">
        <v>234</v>
      </c>
      <c r="O141" s="155" t="s">
        <v>235</v>
      </c>
      <c r="P141" s="156" t="s">
        <v>236</v>
      </c>
      <c r="Q141" s="156" t="s">
        <v>237</v>
      </c>
      <c r="R141" s="156" t="s">
        <v>238</v>
      </c>
      <c r="S141" s="156" t="s">
        <v>239</v>
      </c>
      <c r="T141" s="214" t="s">
        <v>240</v>
      </c>
      <c r="U141" s="158" t="s">
        <v>121</v>
      </c>
      <c r="V141" s="130"/>
      <c r="W141" s="130"/>
    </row>
    <row r="142" spans="1:41" ht="15.6" x14ac:dyDescent="0.25">
      <c r="A142" s="216" t="s">
        <v>222</v>
      </c>
      <c r="B142" s="160">
        <v>2012</v>
      </c>
      <c r="C142" s="161">
        <v>70.472598019292334</v>
      </c>
      <c r="D142" s="162">
        <v>111.08944410430864</v>
      </c>
      <c r="E142" s="162">
        <v>1.2721024298609351</v>
      </c>
      <c r="F142" s="162"/>
      <c r="G142" s="162"/>
      <c r="H142" s="219"/>
      <c r="I142" s="161">
        <v>61.904404925140113</v>
      </c>
      <c r="J142" s="162">
        <v>142.41312240540063</v>
      </c>
      <c r="K142" s="162">
        <v>0.46741166599937595</v>
      </c>
      <c r="L142" s="162"/>
      <c r="M142" s="165"/>
      <c r="N142" s="219"/>
      <c r="O142" s="235">
        <v>132.37700294443243</v>
      </c>
      <c r="P142" s="236">
        <v>253.50256650970925</v>
      </c>
      <c r="Q142" s="236">
        <v>1.739514095860311</v>
      </c>
      <c r="R142" s="165"/>
      <c r="S142" s="165"/>
      <c r="T142" s="219"/>
      <c r="U142" s="244" t="s">
        <v>223</v>
      </c>
      <c r="V142" s="152"/>
      <c r="W142" s="152"/>
    </row>
    <row r="143" spans="1:41" ht="15.6" x14ac:dyDescent="0.25">
      <c r="A143" s="221" t="s">
        <v>224</v>
      </c>
      <c r="B143" s="160">
        <v>2013</v>
      </c>
      <c r="C143" s="167">
        <v>70.917984123858432</v>
      </c>
      <c r="D143" s="168">
        <v>111.79152826409069</v>
      </c>
      <c r="E143" s="168">
        <v>1.280142104312695</v>
      </c>
      <c r="F143" s="168"/>
      <c r="G143" s="168"/>
      <c r="H143" s="222"/>
      <c r="I143" s="167">
        <v>63.590372022558157</v>
      </c>
      <c r="J143" s="168">
        <v>146.29174524179538</v>
      </c>
      <c r="K143" s="168">
        <v>0.48014162747428651</v>
      </c>
      <c r="L143" s="168"/>
      <c r="M143" s="170"/>
      <c r="N143" s="222"/>
      <c r="O143" s="237">
        <v>134.50835614641659</v>
      </c>
      <c r="P143" s="238">
        <v>258.08327350588604</v>
      </c>
      <c r="Q143" s="238">
        <v>1.7602837317869815</v>
      </c>
      <c r="R143" s="170"/>
      <c r="S143" s="170"/>
      <c r="T143" s="222"/>
      <c r="U143" s="220" t="s">
        <v>223</v>
      </c>
      <c r="V143" s="152"/>
      <c r="W143" s="152"/>
    </row>
    <row r="144" spans="1:41" ht="15.6" x14ac:dyDescent="0.25">
      <c r="A144" s="221" t="s">
        <v>225</v>
      </c>
      <c r="B144" s="160">
        <v>2014</v>
      </c>
      <c r="C144" s="167">
        <v>72.133802547295133</v>
      </c>
      <c r="D144" s="168">
        <v>113.70808301852706</v>
      </c>
      <c r="E144" s="168">
        <v>1.3020888696398383</v>
      </c>
      <c r="F144" s="168"/>
      <c r="G144" s="168"/>
      <c r="H144" s="222"/>
      <c r="I144" s="167">
        <v>63.676581807394697</v>
      </c>
      <c r="J144" s="168">
        <v>146.49007369120565</v>
      </c>
      <c r="K144" s="168">
        <v>0.48079255787584074</v>
      </c>
      <c r="L144" s="168"/>
      <c r="M144" s="170"/>
      <c r="N144" s="222"/>
      <c r="O144" s="237">
        <v>135.81038435468983</v>
      </c>
      <c r="P144" s="238">
        <v>260.1981567097327</v>
      </c>
      <c r="Q144" s="238">
        <v>1.782881427515679</v>
      </c>
      <c r="R144" s="170"/>
      <c r="S144" s="170"/>
      <c r="T144" s="222"/>
      <c r="U144" s="220" t="s">
        <v>223</v>
      </c>
      <c r="V144" s="152"/>
      <c r="W144" s="152"/>
    </row>
    <row r="145" spans="1:23" ht="15" x14ac:dyDescent="0.25">
      <c r="A145" s="221" t="s">
        <v>226</v>
      </c>
      <c r="B145" s="160">
        <v>2015</v>
      </c>
      <c r="C145" s="171">
        <v>72.541144705146351</v>
      </c>
      <c r="D145" s="172">
        <v>114.35019662222241</v>
      </c>
      <c r="E145" s="172">
        <v>1.3094418119656694</v>
      </c>
      <c r="F145" s="172"/>
      <c r="G145" s="172"/>
      <c r="H145" s="223"/>
      <c r="I145" s="224">
        <v>65.596554118379998</v>
      </c>
      <c r="J145" s="225">
        <v>150.90703322857593</v>
      </c>
      <c r="K145" s="225">
        <v>0.495289385002045</v>
      </c>
      <c r="L145" s="225"/>
      <c r="M145" s="173"/>
      <c r="N145" s="226"/>
      <c r="O145" s="239">
        <v>138.13769882352636</v>
      </c>
      <c r="P145" s="240">
        <v>265.25722985079835</v>
      </c>
      <c r="Q145" s="240">
        <v>1.8047311969677144</v>
      </c>
      <c r="R145" s="175"/>
      <c r="S145" s="175"/>
      <c r="T145" s="227"/>
      <c r="U145" s="220" t="s">
        <v>223</v>
      </c>
      <c r="V145" s="152"/>
      <c r="W145" s="152"/>
    </row>
    <row r="146" spans="1:23" ht="15" x14ac:dyDescent="0.25">
      <c r="A146" s="221" t="s">
        <v>227</v>
      </c>
      <c r="B146" s="160">
        <v>2016</v>
      </c>
      <c r="C146" s="171">
        <v>72.944995763890432</v>
      </c>
      <c r="D146" s="172">
        <v>114.98680703361289</v>
      </c>
      <c r="E146" s="172">
        <v>1.3167317363840882</v>
      </c>
      <c r="F146" s="172"/>
      <c r="G146" s="172"/>
      <c r="H146" s="223"/>
      <c r="I146" s="224">
        <v>67.614238473614293</v>
      </c>
      <c r="J146" s="225">
        <v>155.54878254197169</v>
      </c>
      <c r="K146" s="225">
        <v>0.51052399079595256</v>
      </c>
      <c r="L146" s="225"/>
      <c r="M146" s="173"/>
      <c r="N146" s="226"/>
      <c r="O146" s="239">
        <v>140.55923423750471</v>
      </c>
      <c r="P146" s="240">
        <v>270.53558957558459</v>
      </c>
      <c r="Q146" s="240">
        <v>1.8272557271800407</v>
      </c>
      <c r="R146" s="175"/>
      <c r="S146" s="175"/>
      <c r="T146" s="227"/>
      <c r="U146" s="220" t="s">
        <v>223</v>
      </c>
      <c r="V146" s="152"/>
      <c r="W146" s="152"/>
    </row>
    <row r="147" spans="1:23" ht="15.6" thickBot="1" x14ac:dyDescent="0.3">
      <c r="A147" s="228" t="s">
        <v>228</v>
      </c>
      <c r="B147" s="160">
        <v>2017</v>
      </c>
      <c r="C147" s="171">
        <v>73.345019305782998</v>
      </c>
      <c r="D147" s="172">
        <v>115.61738394075795</v>
      </c>
      <c r="E147" s="172">
        <v>1.3239525702109298</v>
      </c>
      <c r="F147" s="172"/>
      <c r="G147" s="172"/>
      <c r="H147" s="223"/>
      <c r="I147" s="224">
        <v>69.729796443423425</v>
      </c>
      <c r="J147" s="225">
        <v>160.41569332924905</v>
      </c>
      <c r="K147" s="225">
        <v>0.52649759520072048</v>
      </c>
      <c r="L147" s="225"/>
      <c r="M147" s="173"/>
      <c r="N147" s="226"/>
      <c r="O147" s="239">
        <v>143.07481574920644</v>
      </c>
      <c r="P147" s="240">
        <v>276.03307727000697</v>
      </c>
      <c r="Q147" s="240">
        <v>1.8504501654116503</v>
      </c>
      <c r="R147" s="175"/>
      <c r="S147" s="175"/>
      <c r="T147" s="227"/>
      <c r="U147" s="220" t="s">
        <v>223</v>
      </c>
      <c r="V147" s="152"/>
      <c r="W147" s="152"/>
    </row>
    <row r="148" spans="1:23" ht="15" x14ac:dyDescent="0.25">
      <c r="A148" s="216" t="s">
        <v>229</v>
      </c>
      <c r="B148" s="160">
        <v>2018</v>
      </c>
      <c r="C148" s="171">
        <v>73.737678614495394</v>
      </c>
      <c r="D148" s="172">
        <v>116.23635224266872</v>
      </c>
      <c r="E148" s="172">
        <v>1.3310404721013045</v>
      </c>
      <c r="F148" s="172"/>
      <c r="G148" s="172"/>
      <c r="H148" s="223"/>
      <c r="I148" s="224">
        <v>71.940053384773336</v>
      </c>
      <c r="J148" s="225">
        <v>165.50046221954847</v>
      </c>
      <c r="K148" s="225">
        <v>0.5431862279481372</v>
      </c>
      <c r="L148" s="225"/>
      <c r="M148" s="173"/>
      <c r="N148" s="226"/>
      <c r="O148" s="239">
        <v>145.67773199926873</v>
      </c>
      <c r="P148" s="240">
        <v>281.73681446221718</v>
      </c>
      <c r="Q148" s="240">
        <v>1.8742267000494417</v>
      </c>
      <c r="R148" s="175"/>
      <c r="S148" s="175"/>
      <c r="T148" s="227"/>
      <c r="U148" s="220" t="s">
        <v>223</v>
      </c>
      <c r="V148" s="152"/>
      <c r="W148" s="152"/>
    </row>
    <row r="149" spans="1:23" ht="15" x14ac:dyDescent="0.25">
      <c r="A149" s="221" t="s">
        <v>230</v>
      </c>
      <c r="B149" s="160">
        <v>2019</v>
      </c>
      <c r="C149" s="171">
        <v>74.119326041260763</v>
      </c>
      <c r="D149" s="172">
        <v>116.83796197006372</v>
      </c>
      <c r="E149" s="172">
        <v>1.3379295982664203</v>
      </c>
      <c r="F149" s="172"/>
      <c r="G149" s="172"/>
      <c r="H149" s="223"/>
      <c r="I149" s="224">
        <v>74.241148742928502</v>
      </c>
      <c r="J149" s="225">
        <v>170.79420787955021</v>
      </c>
      <c r="K149" s="225">
        <v>0.56056073976647047</v>
      </c>
      <c r="L149" s="225"/>
      <c r="M149" s="173"/>
      <c r="N149" s="226"/>
      <c r="O149" s="239">
        <v>148.36047478418925</v>
      </c>
      <c r="P149" s="240">
        <v>287.63216984961394</v>
      </c>
      <c r="Q149" s="240">
        <v>1.8984903380328908</v>
      </c>
      <c r="R149" s="175"/>
      <c r="S149" s="175"/>
      <c r="T149" s="227"/>
      <c r="U149" s="220" t="s">
        <v>223</v>
      </c>
      <c r="V149" s="152"/>
      <c r="W149" s="152"/>
    </row>
    <row r="150" spans="1:23" ht="15" x14ac:dyDescent="0.25">
      <c r="A150" s="221" t="s">
        <v>231</v>
      </c>
      <c r="B150" s="160">
        <v>2020</v>
      </c>
      <c r="C150" s="171">
        <v>74.602484787239746</v>
      </c>
      <c r="D150" s="172">
        <v>117.59958901395738</v>
      </c>
      <c r="E150" s="172">
        <v>1.346651107506085</v>
      </c>
      <c r="F150" s="172"/>
      <c r="G150" s="172"/>
      <c r="H150" s="223"/>
      <c r="I150" s="224">
        <v>76.748129066896453</v>
      </c>
      <c r="J150" s="225">
        <v>176.56159868440366</v>
      </c>
      <c r="K150" s="225">
        <v>0.57948979418950453</v>
      </c>
      <c r="L150" s="225"/>
      <c r="M150" s="173"/>
      <c r="N150" s="226"/>
      <c r="O150" s="239">
        <v>151.35061385413621</v>
      </c>
      <c r="P150" s="240">
        <v>294.16118769836106</v>
      </c>
      <c r="Q150" s="240">
        <v>1.9261409016955895</v>
      </c>
      <c r="R150" s="175"/>
      <c r="S150" s="175"/>
      <c r="T150" s="227"/>
      <c r="U150" s="220" t="s">
        <v>223</v>
      </c>
      <c r="V150" s="152"/>
      <c r="W150" s="152"/>
    </row>
    <row r="151" spans="1:23" ht="15" x14ac:dyDescent="0.25">
      <c r="A151" s="221" t="s">
        <v>232</v>
      </c>
      <c r="B151" s="160">
        <v>2021</v>
      </c>
      <c r="C151" s="171">
        <v>74.885790915525689</v>
      </c>
      <c r="D151" s="172">
        <v>118.04617848542847</v>
      </c>
      <c r="E151" s="172">
        <v>1.3517650727112329</v>
      </c>
      <c r="F151" s="172"/>
      <c r="G151" s="172"/>
      <c r="H151" s="223"/>
      <c r="I151" s="224">
        <v>79.151349630579531</v>
      </c>
      <c r="J151" s="225">
        <v>182.09028674330435</v>
      </c>
      <c r="K151" s="225">
        <v>0.5976354064249092</v>
      </c>
      <c r="L151" s="225"/>
      <c r="M151" s="173"/>
      <c r="N151" s="226"/>
      <c r="O151" s="239">
        <v>154.03714054610521</v>
      </c>
      <c r="P151" s="240">
        <v>300.13646522873285</v>
      </c>
      <c r="Q151" s="240">
        <v>1.9494004791361421</v>
      </c>
      <c r="R151" s="175"/>
      <c r="S151" s="175"/>
      <c r="T151" s="227"/>
      <c r="U151" s="220" t="s">
        <v>223</v>
      </c>
      <c r="V151" s="152"/>
      <c r="W151" s="152"/>
    </row>
    <row r="152" spans="1:23" ht="15" x14ac:dyDescent="0.25">
      <c r="A152" s="221" t="s">
        <v>233</v>
      </c>
      <c r="B152" s="160">
        <v>2022</v>
      </c>
      <c r="C152" s="171">
        <v>75.139704734299727</v>
      </c>
      <c r="D152" s="172">
        <v>118.44643540472478</v>
      </c>
      <c r="E152" s="172">
        <v>1.3563484766854881</v>
      </c>
      <c r="F152" s="172"/>
      <c r="G152" s="172"/>
      <c r="H152" s="223"/>
      <c r="I152" s="224">
        <v>81.619011059409814</v>
      </c>
      <c r="J152" s="225">
        <v>187.76722313489182</v>
      </c>
      <c r="K152" s="225">
        <v>0.61626758196987674</v>
      </c>
      <c r="L152" s="225"/>
      <c r="M152" s="173"/>
      <c r="N152" s="226"/>
      <c r="O152" s="239">
        <v>156.75871579370954</v>
      </c>
      <c r="P152" s="240">
        <v>306.21365853961663</v>
      </c>
      <c r="Q152" s="240">
        <v>1.9726160586553649</v>
      </c>
      <c r="R152" s="175"/>
      <c r="S152" s="175"/>
      <c r="T152" s="227"/>
      <c r="U152" s="220" t="s">
        <v>223</v>
      </c>
      <c r="V152" s="152"/>
      <c r="W152" s="152"/>
    </row>
    <row r="153" spans="1:23" ht="15.6" thickBot="1" x14ac:dyDescent="0.3">
      <c r="A153" s="228" t="s">
        <v>234</v>
      </c>
      <c r="B153" s="160">
        <v>2023</v>
      </c>
      <c r="C153" s="171">
        <v>75.368243859643343</v>
      </c>
      <c r="D153" s="172">
        <v>118.80669293891638</v>
      </c>
      <c r="E153" s="172">
        <v>1.3604738415058444</v>
      </c>
      <c r="F153" s="172"/>
      <c r="G153" s="172"/>
      <c r="H153" s="223"/>
      <c r="I153" s="224">
        <v>84.152464108981349</v>
      </c>
      <c r="J153" s="225">
        <v>193.59551531689843</v>
      </c>
      <c r="K153" s="225">
        <v>0.63539651975812328</v>
      </c>
      <c r="L153" s="225"/>
      <c r="M153" s="173"/>
      <c r="N153" s="226"/>
      <c r="O153" s="239">
        <v>159.52070796862469</v>
      </c>
      <c r="P153" s="240">
        <v>312.4022082558148</v>
      </c>
      <c r="Q153" s="240">
        <v>1.9958703612639677</v>
      </c>
      <c r="R153" s="175"/>
      <c r="S153" s="175"/>
      <c r="T153" s="227"/>
      <c r="U153" s="220" t="s">
        <v>223</v>
      </c>
      <c r="V153" s="152"/>
      <c r="W153" s="152"/>
    </row>
    <row r="154" spans="1:23" ht="15" x14ac:dyDescent="0.25">
      <c r="A154" s="216" t="s">
        <v>235</v>
      </c>
      <c r="B154" s="160">
        <v>2024</v>
      </c>
      <c r="C154" s="171">
        <v>75.574992358508439</v>
      </c>
      <c r="D154" s="172">
        <v>119.1326008301231</v>
      </c>
      <c r="E154" s="172">
        <v>1.3642058632443421</v>
      </c>
      <c r="F154" s="172"/>
      <c r="G154" s="172"/>
      <c r="H154" s="223"/>
      <c r="I154" s="224">
        <v>86.752677436770426</v>
      </c>
      <c r="J154" s="225">
        <v>199.57739171775205</v>
      </c>
      <c r="K154" s="225">
        <v>0.65502953367636396</v>
      </c>
      <c r="L154" s="225"/>
      <c r="M154" s="173"/>
      <c r="N154" s="226"/>
      <c r="O154" s="239">
        <v>162.32766979527887</v>
      </c>
      <c r="P154" s="240">
        <v>318.70999254787512</v>
      </c>
      <c r="Q154" s="240">
        <v>2.0192353969207062</v>
      </c>
      <c r="R154" s="175"/>
      <c r="S154" s="175"/>
      <c r="T154" s="227"/>
      <c r="U154" s="220" t="s">
        <v>223</v>
      </c>
      <c r="V154" s="152"/>
      <c r="W154" s="152"/>
    </row>
    <row r="155" spans="1:23" ht="15" x14ac:dyDescent="0.25">
      <c r="A155" s="221" t="s">
        <v>236</v>
      </c>
      <c r="B155" s="160">
        <v>2025</v>
      </c>
      <c r="C155" s="171">
        <v>75.76293652743901</v>
      </c>
      <c r="D155" s="172">
        <v>119.42886652538563</v>
      </c>
      <c r="E155" s="172">
        <v>1.3675984476061291</v>
      </c>
      <c r="F155" s="172"/>
      <c r="G155" s="172"/>
      <c r="H155" s="223"/>
      <c r="I155" s="224">
        <v>89.420246742516795</v>
      </c>
      <c r="J155" s="225">
        <v>205.71422276432372</v>
      </c>
      <c r="K155" s="225">
        <v>0.67517112157912318</v>
      </c>
      <c r="L155" s="225"/>
      <c r="M155" s="173"/>
      <c r="N155" s="226"/>
      <c r="O155" s="239">
        <v>165.1831832699558</v>
      </c>
      <c r="P155" s="240">
        <v>325.14308928970934</v>
      </c>
      <c r="Q155" s="240">
        <v>2.0427695691852525</v>
      </c>
      <c r="R155" s="175"/>
      <c r="S155" s="175"/>
      <c r="T155" s="227"/>
      <c r="U155" s="220" t="s">
        <v>223</v>
      </c>
      <c r="V155" s="152"/>
      <c r="W155" s="152"/>
    </row>
    <row r="156" spans="1:23" ht="15" x14ac:dyDescent="0.25">
      <c r="A156" s="221" t="s">
        <v>237</v>
      </c>
      <c r="B156" s="160">
        <v>2026</v>
      </c>
      <c r="C156" s="171">
        <v>75.934069728333085</v>
      </c>
      <c r="D156" s="172">
        <v>119.69863225971983</v>
      </c>
      <c r="E156" s="172">
        <v>1.3706875768110385</v>
      </c>
      <c r="F156" s="172"/>
      <c r="G156" s="172"/>
      <c r="H156" s="223"/>
      <c r="I156" s="224">
        <v>92.155104273291315</v>
      </c>
      <c r="J156" s="225">
        <v>212.00585258876862</v>
      </c>
      <c r="K156" s="225">
        <v>0.69582077189522074</v>
      </c>
      <c r="L156" s="225"/>
      <c r="M156" s="173"/>
      <c r="N156" s="226"/>
      <c r="O156" s="239">
        <v>168.0891740016244</v>
      </c>
      <c r="P156" s="240">
        <v>331.70448484848845</v>
      </c>
      <c r="Q156" s="240">
        <v>2.0665083487062592</v>
      </c>
      <c r="R156" s="175"/>
      <c r="S156" s="175"/>
      <c r="T156" s="227"/>
      <c r="U156" s="220" t="s">
        <v>223</v>
      </c>
      <c r="V156" s="152"/>
      <c r="W156" s="152"/>
    </row>
    <row r="157" spans="1:23" ht="15" x14ac:dyDescent="0.25">
      <c r="A157" s="221" t="s">
        <v>238</v>
      </c>
      <c r="B157" s="160">
        <v>2027</v>
      </c>
      <c r="C157" s="171">
        <v>76.08990604978635</v>
      </c>
      <c r="D157" s="172">
        <v>119.94428476591469</v>
      </c>
      <c r="E157" s="172">
        <v>1.3735005817058916</v>
      </c>
      <c r="F157" s="172"/>
      <c r="G157" s="172"/>
      <c r="H157" s="223"/>
      <c r="I157" s="224">
        <v>94.956695566209802</v>
      </c>
      <c r="J157" s="225">
        <v>218.45100563095983</v>
      </c>
      <c r="K157" s="225">
        <v>0.71697429813064661</v>
      </c>
      <c r="L157" s="225"/>
      <c r="M157" s="173"/>
      <c r="N157" s="226"/>
      <c r="O157" s="239">
        <v>171.04660161599617</v>
      </c>
      <c r="P157" s="240">
        <v>338.39529039687454</v>
      </c>
      <c r="Q157" s="240">
        <v>2.0904748798365382</v>
      </c>
      <c r="R157" s="175"/>
      <c r="S157" s="175"/>
      <c r="T157" s="227"/>
      <c r="U157" s="220" t="s">
        <v>223</v>
      </c>
      <c r="V157" s="152"/>
      <c r="W157" s="152"/>
    </row>
    <row r="158" spans="1:23" ht="15" x14ac:dyDescent="0.25">
      <c r="A158" s="221" t="s">
        <v>239</v>
      </c>
      <c r="B158" s="160">
        <v>2028</v>
      </c>
      <c r="C158" s="171">
        <v>76.231944563191846</v>
      </c>
      <c r="D158" s="172">
        <v>120.16818710439954</v>
      </c>
      <c r="E158" s="172">
        <v>1.3760645220616525</v>
      </c>
      <c r="F158" s="172"/>
      <c r="G158" s="172"/>
      <c r="H158" s="223"/>
      <c r="I158" s="224">
        <v>97.824138921510666</v>
      </c>
      <c r="J158" s="225">
        <v>225.0476535115564</v>
      </c>
      <c r="K158" s="225">
        <v>0.73862504297636122</v>
      </c>
      <c r="L158" s="225"/>
      <c r="M158" s="173"/>
      <c r="N158" s="226"/>
      <c r="O158" s="239">
        <v>174.05608348470253</v>
      </c>
      <c r="P158" s="240">
        <v>345.21584061595593</v>
      </c>
      <c r="Q158" s="240">
        <v>2.114689565038014</v>
      </c>
      <c r="R158" s="175"/>
      <c r="S158" s="175"/>
      <c r="T158" s="227"/>
      <c r="U158" s="220" t="s">
        <v>223</v>
      </c>
      <c r="V158" s="152"/>
      <c r="W158" s="152"/>
    </row>
    <row r="159" spans="1:23" ht="15.6" thickBot="1" x14ac:dyDescent="0.3">
      <c r="A159" s="228" t="s">
        <v>240</v>
      </c>
      <c r="B159" s="160">
        <v>2029</v>
      </c>
      <c r="C159" s="171">
        <v>76.361412077014037</v>
      </c>
      <c r="D159" s="172">
        <v>120.37227315407428</v>
      </c>
      <c r="E159" s="172">
        <v>1.3784015430251222</v>
      </c>
      <c r="F159" s="172"/>
      <c r="G159" s="172"/>
      <c r="H159" s="223"/>
      <c r="I159" s="224">
        <v>100.75613394449209</v>
      </c>
      <c r="J159" s="225">
        <v>231.79280462971707</v>
      </c>
      <c r="K159" s="225">
        <v>0.76076318775056417</v>
      </c>
      <c r="L159" s="225"/>
      <c r="M159" s="173"/>
      <c r="N159" s="226"/>
      <c r="O159" s="239">
        <v>177.11754602150614</v>
      </c>
      <c r="P159" s="240">
        <v>352.16507778379133</v>
      </c>
      <c r="Q159" s="240">
        <v>2.1391647307756863</v>
      </c>
      <c r="R159" s="175"/>
      <c r="S159" s="175"/>
      <c r="T159" s="227"/>
      <c r="U159" s="220" t="s">
        <v>223</v>
      </c>
      <c r="V159" s="152"/>
      <c r="W159" s="152"/>
    </row>
    <row r="160" spans="1:23" ht="15" x14ac:dyDescent="0.25">
      <c r="A160" s="178" t="s">
        <v>241</v>
      </c>
      <c r="B160" s="160">
        <v>2030</v>
      </c>
      <c r="C160" s="171">
        <v>76.479347149995249</v>
      </c>
      <c r="D160" s="172">
        <v>120.55818004648511</v>
      </c>
      <c r="E160" s="172">
        <v>1.3805303916431932</v>
      </c>
      <c r="F160" s="172"/>
      <c r="G160" s="172"/>
      <c r="H160" s="223"/>
      <c r="I160" s="224">
        <v>103.75121345142971</v>
      </c>
      <c r="J160" s="225">
        <v>238.68308368096098</v>
      </c>
      <c r="K160" s="225">
        <v>0.78337765442432061</v>
      </c>
      <c r="L160" s="225"/>
      <c r="M160" s="173"/>
      <c r="N160" s="226"/>
      <c r="O160" s="239">
        <v>180.23056060142494</v>
      </c>
      <c r="P160" s="240">
        <v>359.2412637274461</v>
      </c>
      <c r="Q160" s="240">
        <v>2.163908046067514</v>
      </c>
      <c r="R160" s="175"/>
      <c r="S160" s="175"/>
      <c r="T160" s="227"/>
      <c r="U160" s="220" t="s">
        <v>223</v>
      </c>
      <c r="V160" s="152"/>
      <c r="W160" s="152"/>
    </row>
    <row r="161" spans="1:23" ht="15" x14ac:dyDescent="0.25">
      <c r="A161" s="179" t="s">
        <v>242</v>
      </c>
      <c r="B161" s="160">
        <v>2031</v>
      </c>
      <c r="C161" s="171">
        <v>76.587005101087541</v>
      </c>
      <c r="D161" s="172">
        <v>120.72788660302464</v>
      </c>
      <c r="E161" s="172">
        <v>1.3824737277061101</v>
      </c>
      <c r="F161" s="172"/>
      <c r="G161" s="172"/>
      <c r="H161" s="223"/>
      <c r="I161" s="224">
        <v>106.80865356376877</v>
      </c>
      <c r="J161" s="225">
        <v>245.71682535883136</v>
      </c>
      <c r="K161" s="225">
        <v>0.8064629773238764</v>
      </c>
      <c r="L161" s="225"/>
      <c r="M161" s="173"/>
      <c r="N161" s="226"/>
      <c r="O161" s="239">
        <v>183.39565866485631</v>
      </c>
      <c r="P161" s="240">
        <v>366.444711961856</v>
      </c>
      <c r="Q161" s="240">
        <v>2.1889367050299864</v>
      </c>
      <c r="R161" s="175"/>
      <c r="S161" s="175"/>
      <c r="T161" s="227"/>
      <c r="U161" s="220" t="s">
        <v>223</v>
      </c>
      <c r="V161" s="152"/>
      <c r="W161" s="152"/>
    </row>
    <row r="162" spans="1:23" ht="15.6" thickBot="1" x14ac:dyDescent="0.3">
      <c r="A162" s="180" t="s">
        <v>243</v>
      </c>
      <c r="B162" s="160">
        <v>2032</v>
      </c>
      <c r="C162" s="171">
        <v>76.686090153648777</v>
      </c>
      <c r="D162" s="172">
        <v>120.88407927531782</v>
      </c>
      <c r="E162" s="172">
        <v>1.3842623141875048</v>
      </c>
      <c r="F162" s="172"/>
      <c r="G162" s="172"/>
      <c r="H162" s="223"/>
      <c r="I162" s="224">
        <v>109.92830297102459</v>
      </c>
      <c r="J162" s="225">
        <v>252.89368156857478</v>
      </c>
      <c r="K162" s="225">
        <v>0.8300180139734129</v>
      </c>
      <c r="L162" s="225"/>
      <c r="M162" s="173"/>
      <c r="N162" s="226"/>
      <c r="O162" s="239">
        <v>186.61439312467337</v>
      </c>
      <c r="P162" s="240">
        <v>373.77776084389257</v>
      </c>
      <c r="Q162" s="240">
        <v>2.2142803281609176</v>
      </c>
      <c r="R162" s="175"/>
      <c r="S162" s="175"/>
      <c r="T162" s="227"/>
      <c r="U162" s="220" t="s">
        <v>223</v>
      </c>
      <c r="V162" s="152"/>
      <c r="W162" s="152"/>
    </row>
    <row r="163" spans="1:23" ht="15" x14ac:dyDescent="0.25">
      <c r="B163" s="160">
        <v>2033</v>
      </c>
      <c r="C163" s="171">
        <v>76.779040231695731</v>
      </c>
      <c r="D163" s="172">
        <v>121.03060108365045</v>
      </c>
      <c r="E163" s="172">
        <v>1.3859401581078734</v>
      </c>
      <c r="F163" s="172"/>
      <c r="G163" s="172"/>
      <c r="H163" s="223"/>
      <c r="I163" s="224">
        <v>113.11056267580103</v>
      </c>
      <c r="J163" s="225">
        <v>260.21457482988853</v>
      </c>
      <c r="K163" s="225">
        <v>0.85404579215900323</v>
      </c>
      <c r="L163" s="225"/>
      <c r="M163" s="173"/>
      <c r="N163" s="226"/>
      <c r="O163" s="239">
        <v>189.88960290749677</v>
      </c>
      <c r="P163" s="240">
        <v>381.24517591353901</v>
      </c>
      <c r="Q163" s="240">
        <v>2.2399859502668766</v>
      </c>
      <c r="R163" s="175"/>
      <c r="S163" s="175"/>
      <c r="T163" s="227"/>
      <c r="U163" s="220" t="s">
        <v>223</v>
      </c>
      <c r="V163" s="152"/>
      <c r="W163" s="152"/>
    </row>
    <row r="164" spans="1:23" ht="15" x14ac:dyDescent="0.25">
      <c r="B164" s="160">
        <v>2034</v>
      </c>
      <c r="C164" s="171">
        <v>76.868647780899593</v>
      </c>
      <c r="D164" s="172">
        <v>121.17185389833857</v>
      </c>
      <c r="E164" s="172">
        <v>1.3875576659659623</v>
      </c>
      <c r="F164" s="172"/>
      <c r="G164" s="172"/>
      <c r="H164" s="223"/>
      <c r="I164" s="224">
        <v>116.35628913657791</v>
      </c>
      <c r="J164" s="225">
        <v>267.68147545371392</v>
      </c>
      <c r="K164" s="225">
        <v>0.87855277860438719</v>
      </c>
      <c r="L164" s="225"/>
      <c r="M164" s="173"/>
      <c r="N164" s="226"/>
      <c r="O164" s="239">
        <v>193.22493691747752</v>
      </c>
      <c r="P164" s="240">
        <v>388.85332935205247</v>
      </c>
      <c r="Q164" s="240">
        <v>2.2661104445703497</v>
      </c>
      <c r="R164" s="175"/>
      <c r="S164" s="175"/>
      <c r="T164" s="227"/>
      <c r="U164" s="220" t="s">
        <v>223</v>
      </c>
      <c r="V164" s="152"/>
      <c r="W164" s="152"/>
    </row>
    <row r="165" spans="1:23" ht="15" x14ac:dyDescent="0.25">
      <c r="B165" s="160">
        <v>2035</v>
      </c>
      <c r="C165" s="171">
        <v>76.957071147999756</v>
      </c>
      <c r="D165" s="172">
        <v>121.31124002816878</v>
      </c>
      <c r="E165" s="172">
        <v>1.3891537981266329</v>
      </c>
      <c r="F165" s="172"/>
      <c r="G165" s="172"/>
      <c r="H165" s="223"/>
      <c r="I165" s="224">
        <v>119.66585011552282</v>
      </c>
      <c r="J165" s="225">
        <v>275.29522948902985</v>
      </c>
      <c r="K165" s="225">
        <v>0.90354175011240578</v>
      </c>
      <c r="L165" s="225"/>
      <c r="M165" s="173"/>
      <c r="N165" s="226"/>
      <c r="O165" s="239">
        <v>196.62292126352258</v>
      </c>
      <c r="P165" s="240">
        <v>396.60646951719866</v>
      </c>
      <c r="Q165" s="240">
        <v>2.2926955482390388</v>
      </c>
      <c r="R165" s="175"/>
      <c r="S165" s="175"/>
      <c r="T165" s="227"/>
      <c r="U165" s="220" t="s">
        <v>223</v>
      </c>
      <c r="V165" s="152"/>
      <c r="W165" s="152"/>
    </row>
    <row r="166" spans="1:23" ht="15" x14ac:dyDescent="0.25">
      <c r="B166" s="160">
        <v>2036</v>
      </c>
      <c r="C166" s="171">
        <v>77.045753872301518</v>
      </c>
      <c r="D166" s="172">
        <v>121.45103499559201</v>
      </c>
      <c r="E166" s="172">
        <v>1.3907546119499019</v>
      </c>
      <c r="F166" s="172"/>
      <c r="G166" s="172"/>
      <c r="H166" s="223"/>
      <c r="I166" s="224">
        <v>123.03931129775985</v>
      </c>
      <c r="J166" s="225">
        <v>283.05598804662787</v>
      </c>
      <c r="K166" s="225">
        <v>0.9290132026411948</v>
      </c>
      <c r="L166" s="225"/>
      <c r="M166" s="173"/>
      <c r="N166" s="226"/>
      <c r="O166" s="239">
        <v>200.08506517006137</v>
      </c>
      <c r="P166" s="240">
        <v>404.50702304221988</v>
      </c>
      <c r="Q166" s="240">
        <v>2.3197678145910965</v>
      </c>
      <c r="R166" s="175"/>
      <c r="S166" s="175"/>
      <c r="T166" s="227"/>
      <c r="U166" s="220" t="s">
        <v>223</v>
      </c>
      <c r="V166" s="152"/>
      <c r="W166" s="152"/>
    </row>
    <row r="167" spans="1:23" ht="15" x14ac:dyDescent="0.25">
      <c r="B167" s="160">
        <v>2037</v>
      </c>
      <c r="C167" s="171">
        <v>77.134950200567303</v>
      </c>
      <c r="D167" s="172">
        <v>121.59163958236316</v>
      </c>
      <c r="E167" s="172">
        <v>1.3923646968497168</v>
      </c>
      <c r="F167" s="172"/>
      <c r="G167" s="172"/>
      <c r="H167" s="223"/>
      <c r="I167" s="224">
        <v>126.47528999541309</v>
      </c>
      <c r="J167" s="225">
        <v>290.96057020750919</v>
      </c>
      <c r="K167" s="225">
        <v>0.95495669615107648</v>
      </c>
      <c r="L167" s="225"/>
      <c r="M167" s="173"/>
      <c r="N167" s="226"/>
      <c r="O167" s="239">
        <v>203.6102401959804</v>
      </c>
      <c r="P167" s="240">
        <v>412.55220978987234</v>
      </c>
      <c r="Q167" s="240">
        <v>2.3473213930007932</v>
      </c>
      <c r="R167" s="175"/>
      <c r="S167" s="175"/>
      <c r="T167" s="227"/>
      <c r="U167" s="220" t="s">
        <v>223</v>
      </c>
      <c r="V167" s="152"/>
      <c r="W167" s="152"/>
    </row>
    <row r="168" spans="1:23" ht="15" x14ac:dyDescent="0.25">
      <c r="B168" s="160">
        <v>2038</v>
      </c>
      <c r="C168" s="171">
        <v>77.22410723246395</v>
      </c>
      <c r="D168" s="172">
        <v>121.73218222432274</v>
      </c>
      <c r="E168" s="172">
        <v>1.3939740724099001</v>
      </c>
      <c r="F168" s="172"/>
      <c r="G168" s="172"/>
      <c r="H168" s="223"/>
      <c r="I168" s="224">
        <v>129.97077486703438</v>
      </c>
      <c r="J168" s="225">
        <v>299.0020482814914</v>
      </c>
      <c r="K168" s="225">
        <v>0.98134949338894473</v>
      </c>
      <c r="L168" s="225"/>
      <c r="M168" s="173"/>
      <c r="N168" s="226"/>
      <c r="O168" s="239">
        <v>207.19488209949833</v>
      </c>
      <c r="P168" s="240">
        <v>420.73423050581414</v>
      </c>
      <c r="Q168" s="240">
        <v>2.375323565798845</v>
      </c>
      <c r="R168" s="175"/>
      <c r="S168" s="175"/>
      <c r="T168" s="227"/>
      <c r="U168" s="220" t="s">
        <v>223</v>
      </c>
      <c r="V168" s="152"/>
      <c r="W168" s="152"/>
    </row>
    <row r="169" spans="1:23" ht="15" x14ac:dyDescent="0.25">
      <c r="B169" s="160">
        <v>2039</v>
      </c>
      <c r="C169" s="171">
        <v>77.311961306146443</v>
      </c>
      <c r="D169" s="172">
        <v>121.87067094876306</v>
      </c>
      <c r="E169" s="172">
        <v>1.3955599282424622</v>
      </c>
      <c r="F169" s="172"/>
      <c r="G169" s="172"/>
      <c r="H169" s="223"/>
      <c r="I169" s="224">
        <v>133.52141497511519</v>
      </c>
      <c r="J169" s="225">
        <v>307.17041279353413</v>
      </c>
      <c r="K169" s="225">
        <v>1.0081587424284792</v>
      </c>
      <c r="L169" s="225"/>
      <c r="M169" s="173"/>
      <c r="N169" s="226"/>
      <c r="O169" s="239">
        <v>210.83337628126162</v>
      </c>
      <c r="P169" s="240">
        <v>429.04108374229719</v>
      </c>
      <c r="Q169" s="240">
        <v>2.4037186706709415</v>
      </c>
      <c r="R169" s="175"/>
      <c r="S169" s="175"/>
      <c r="T169" s="227"/>
      <c r="U169" s="220" t="s">
        <v>223</v>
      </c>
      <c r="V169" s="152"/>
      <c r="W169" s="152"/>
    </row>
    <row r="170" spans="1:23" ht="15" x14ac:dyDescent="0.25">
      <c r="B170" s="160">
        <v>2040</v>
      </c>
      <c r="C170" s="171">
        <v>77.39755270075905</v>
      </c>
      <c r="D170" s="172">
        <v>122.00559290020048</v>
      </c>
      <c r="E170" s="172">
        <v>1.3971049404049494</v>
      </c>
      <c r="F170" s="172"/>
      <c r="G170" s="172"/>
      <c r="H170" s="223"/>
      <c r="I170" s="224">
        <v>137.12320440906041</v>
      </c>
      <c r="J170" s="225">
        <v>315.4564480143751</v>
      </c>
      <c r="K170" s="225">
        <v>1.0353541964827604</v>
      </c>
      <c r="L170" s="225"/>
      <c r="M170" s="173"/>
      <c r="N170" s="226"/>
      <c r="O170" s="239">
        <v>214.52075710981944</v>
      </c>
      <c r="P170" s="240">
        <v>437.4620409145756</v>
      </c>
      <c r="Q170" s="240">
        <v>2.4324591368877098</v>
      </c>
      <c r="R170" s="175"/>
      <c r="S170" s="175"/>
      <c r="T170" s="227"/>
      <c r="U170" s="220" t="s">
        <v>223</v>
      </c>
      <c r="V170" s="152"/>
      <c r="W170" s="152"/>
    </row>
    <row r="171" spans="1:23" ht="15" x14ac:dyDescent="0.25">
      <c r="B171" s="160">
        <v>2041</v>
      </c>
      <c r="C171" s="171">
        <v>77.480952146723524</v>
      </c>
      <c r="D171" s="172">
        <v>122.13705957449942</v>
      </c>
      <c r="E171" s="172">
        <v>1.3986103856537742</v>
      </c>
      <c r="F171" s="172"/>
      <c r="G171" s="172"/>
      <c r="H171" s="223"/>
      <c r="I171" s="224">
        <v>140.77367942686399</v>
      </c>
      <c r="J171" s="225">
        <v>323.85448602438424</v>
      </c>
      <c r="K171" s="225">
        <v>1.0629172529700015</v>
      </c>
      <c r="L171" s="225"/>
      <c r="M171" s="173"/>
      <c r="N171" s="226"/>
      <c r="O171" s="239">
        <v>218.25463157358752</v>
      </c>
      <c r="P171" s="240">
        <v>445.99154559888365</v>
      </c>
      <c r="Q171" s="240">
        <v>2.4615276386237754</v>
      </c>
      <c r="R171" s="175"/>
      <c r="S171" s="175"/>
      <c r="T171" s="227"/>
      <c r="U171" s="220" t="s">
        <v>223</v>
      </c>
      <c r="V171" s="152"/>
      <c r="W171" s="152"/>
    </row>
    <row r="172" spans="1:23" ht="15" x14ac:dyDescent="0.25">
      <c r="B172" s="160">
        <v>2042</v>
      </c>
      <c r="C172" s="171">
        <v>77.562653480343585</v>
      </c>
      <c r="D172" s="172">
        <v>122.26584943026643</v>
      </c>
      <c r="E172" s="172">
        <v>1.4000851782390069</v>
      </c>
      <c r="F172" s="172"/>
      <c r="G172" s="172"/>
      <c r="H172" s="223"/>
      <c r="I172" s="224">
        <v>144.47145476441682</v>
      </c>
      <c r="J172" s="225">
        <v>332.36133997785333</v>
      </c>
      <c r="K172" s="225">
        <v>1.0908374523985733</v>
      </c>
      <c r="L172" s="225"/>
      <c r="M172" s="173"/>
      <c r="N172" s="226"/>
      <c r="O172" s="239">
        <v>222.0341082447604</v>
      </c>
      <c r="P172" s="240">
        <v>454.62718940811976</v>
      </c>
      <c r="Q172" s="240">
        <v>2.4909226306375802</v>
      </c>
      <c r="R172" s="175"/>
      <c r="S172" s="175"/>
      <c r="T172" s="227"/>
      <c r="U172" s="220" t="s">
        <v>223</v>
      </c>
      <c r="V172" s="152"/>
      <c r="W172" s="152"/>
    </row>
    <row r="173" spans="1:23" ht="15" x14ac:dyDescent="0.25">
      <c r="B173" s="160">
        <v>2043</v>
      </c>
      <c r="C173" s="171">
        <v>77.642493357074414</v>
      </c>
      <c r="D173" s="172">
        <v>122.39170497941133</v>
      </c>
      <c r="E173" s="172">
        <v>1.4015263696246472</v>
      </c>
      <c r="F173" s="172"/>
      <c r="G173" s="172"/>
      <c r="H173" s="223"/>
      <c r="I173" s="224">
        <v>148.21453049715527</v>
      </c>
      <c r="J173" s="225">
        <v>340.97240898245474</v>
      </c>
      <c r="K173" s="225">
        <v>1.1190996942586933</v>
      </c>
      <c r="L173" s="225"/>
      <c r="M173" s="173"/>
      <c r="N173" s="226"/>
      <c r="O173" s="239">
        <v>225.85702385422968</v>
      </c>
      <c r="P173" s="240">
        <v>463.36411396186605</v>
      </c>
      <c r="Q173" s="240">
        <v>2.5206260638833404</v>
      </c>
      <c r="R173" s="175"/>
      <c r="S173" s="175"/>
      <c r="T173" s="227"/>
      <c r="U173" s="220" t="s">
        <v>223</v>
      </c>
      <c r="V173" s="152"/>
      <c r="W173" s="152"/>
    </row>
    <row r="174" spans="1:23" ht="15" x14ac:dyDescent="0.25">
      <c r="B174" s="160">
        <v>2044</v>
      </c>
      <c r="C174" s="171">
        <v>77.720311243530375</v>
      </c>
      <c r="D174" s="172">
        <v>122.51437316521309</v>
      </c>
      <c r="E174" s="172">
        <v>1.4029310620189899</v>
      </c>
      <c r="F174" s="172"/>
      <c r="G174" s="172"/>
      <c r="H174" s="223"/>
      <c r="I174" s="224">
        <v>152.00122871213941</v>
      </c>
      <c r="J174" s="225">
        <v>349.68383294420653</v>
      </c>
      <c r="K174" s="225">
        <v>1.1476913094021226</v>
      </c>
      <c r="L174" s="225"/>
      <c r="M174" s="173"/>
      <c r="N174" s="226"/>
      <c r="O174" s="239">
        <v>229.72153995566978</v>
      </c>
      <c r="P174" s="240">
        <v>472.19820610941963</v>
      </c>
      <c r="Q174" s="240">
        <v>2.5506223714211123</v>
      </c>
      <c r="R174" s="175"/>
      <c r="S174" s="175"/>
      <c r="T174" s="227"/>
      <c r="U174" s="220" t="s">
        <v>223</v>
      </c>
      <c r="V174" s="152"/>
      <c r="W174" s="152"/>
    </row>
    <row r="175" spans="1:23" ht="15" x14ac:dyDescent="0.25">
      <c r="B175" s="160">
        <v>2045</v>
      </c>
      <c r="C175" s="171">
        <v>77.79594258391397</v>
      </c>
      <c r="D175" s="172">
        <v>122.63359459022396</v>
      </c>
      <c r="E175" s="172">
        <v>1.4042962850216849</v>
      </c>
      <c r="F175" s="172"/>
      <c r="G175" s="172"/>
      <c r="H175" s="223"/>
      <c r="I175" s="224">
        <v>155.82973824118105</v>
      </c>
      <c r="J175" s="225">
        <v>358.49144521103938</v>
      </c>
      <c r="K175" s="225">
        <v>1.1765986225315814</v>
      </c>
      <c r="L175" s="225"/>
      <c r="M175" s="173"/>
      <c r="N175" s="226"/>
      <c r="O175" s="239">
        <v>233.625680825095</v>
      </c>
      <c r="P175" s="240">
        <v>481.12503980126337</v>
      </c>
      <c r="Q175" s="240">
        <v>2.5808949075532661</v>
      </c>
      <c r="R175" s="175"/>
      <c r="S175" s="175"/>
      <c r="T175" s="227"/>
      <c r="U175" s="220" t="s">
        <v>223</v>
      </c>
      <c r="V175" s="152"/>
      <c r="W175" s="152"/>
    </row>
    <row r="176" spans="1:23" ht="15" x14ac:dyDescent="0.25">
      <c r="B176" s="160">
        <v>2046</v>
      </c>
      <c r="C176" s="171">
        <v>77.869297329563679</v>
      </c>
      <c r="D176" s="172">
        <v>122.74922730628201</v>
      </c>
      <c r="E176" s="172">
        <v>1.4056204131623455</v>
      </c>
      <c r="F176" s="172"/>
      <c r="G176" s="172"/>
      <c r="H176" s="223"/>
      <c r="I176" s="224">
        <v>159.69774733838833</v>
      </c>
      <c r="J176" s="225">
        <v>367.38992753538963</v>
      </c>
      <c r="K176" s="225">
        <v>1.2058041787179745</v>
      </c>
      <c r="L176" s="225"/>
      <c r="M176" s="173"/>
      <c r="N176" s="226"/>
      <c r="O176" s="239">
        <v>237.56704466795202</v>
      </c>
      <c r="P176" s="240">
        <v>490.13915484167165</v>
      </c>
      <c r="Q176" s="240">
        <v>2.6114245918803203</v>
      </c>
      <c r="R176" s="175"/>
      <c r="S176" s="175"/>
      <c r="T176" s="227"/>
      <c r="U176" s="220" t="s">
        <v>223</v>
      </c>
      <c r="V176" s="152"/>
      <c r="W176" s="152"/>
    </row>
    <row r="177" spans="1:23" ht="15" x14ac:dyDescent="0.25">
      <c r="B177" s="160">
        <v>2047</v>
      </c>
      <c r="C177" s="171">
        <v>77.940252841963982</v>
      </c>
      <c r="D177" s="172">
        <v>122.86107799222563</v>
      </c>
      <c r="E177" s="172">
        <v>1.4069012326904089</v>
      </c>
      <c r="F177" s="172"/>
      <c r="G177" s="172"/>
      <c r="H177" s="223"/>
      <c r="I177" s="224">
        <v>163.60283058826613</v>
      </c>
      <c r="J177" s="225">
        <v>376.37370016902776</v>
      </c>
      <c r="K177" s="225">
        <v>1.2352896647653551</v>
      </c>
      <c r="L177" s="225"/>
      <c r="M177" s="173"/>
      <c r="N177" s="226"/>
      <c r="O177" s="239">
        <v>241.54308343023013</v>
      </c>
      <c r="P177" s="240">
        <v>499.23477816125342</v>
      </c>
      <c r="Q177" s="240">
        <v>2.6421908974557642</v>
      </c>
      <c r="R177" s="175"/>
      <c r="S177" s="175"/>
      <c r="T177" s="227"/>
      <c r="U177" s="220" t="s">
        <v>223</v>
      </c>
      <c r="V177" s="152"/>
      <c r="W177" s="152"/>
    </row>
    <row r="178" spans="1:23" ht="15" x14ac:dyDescent="0.25">
      <c r="B178" s="160">
        <v>2048</v>
      </c>
      <c r="C178" s="171">
        <v>78.008502354311034</v>
      </c>
      <c r="D178" s="172">
        <v>122.96866307635929</v>
      </c>
      <c r="E178" s="172">
        <v>1.408133206151494</v>
      </c>
      <c r="F178" s="172"/>
      <c r="G178" s="172"/>
      <c r="H178" s="223"/>
      <c r="I178" s="224">
        <v>167.54289603538336</v>
      </c>
      <c r="J178" s="225">
        <v>385.43795049958419</v>
      </c>
      <c r="K178" s="225">
        <v>1.2650392852812247</v>
      </c>
      <c r="L178" s="225"/>
      <c r="M178" s="173"/>
      <c r="N178" s="226"/>
      <c r="O178" s="239">
        <v>245.55139838969438</v>
      </c>
      <c r="P178" s="240">
        <v>508.40661357594348</v>
      </c>
      <c r="Q178" s="240">
        <v>2.6731724914327186</v>
      </c>
      <c r="R178" s="175"/>
      <c r="S178" s="175"/>
      <c r="T178" s="227"/>
      <c r="U178" s="220" t="s">
        <v>223</v>
      </c>
      <c r="V178" s="152"/>
      <c r="W178" s="152"/>
    </row>
    <row r="179" spans="1:23" ht="15" x14ac:dyDescent="0.25">
      <c r="B179" s="160">
        <v>2049</v>
      </c>
      <c r="C179" s="171">
        <v>78.073651694820924</v>
      </c>
      <c r="D179" s="172">
        <v>123.07136120619163</v>
      </c>
      <c r="E179" s="172">
        <v>1.4093092183419884</v>
      </c>
      <c r="F179" s="172"/>
      <c r="G179" s="172"/>
      <c r="H179" s="223"/>
      <c r="I179" s="224">
        <v>171.51591458527773</v>
      </c>
      <c r="J179" s="225">
        <v>394.57801052841813</v>
      </c>
      <c r="K179" s="225">
        <v>1.2950377195073226</v>
      </c>
      <c r="L179" s="225"/>
      <c r="M179" s="173"/>
      <c r="N179" s="226"/>
      <c r="O179" s="239">
        <v>249.58956628009867</v>
      </c>
      <c r="P179" s="240">
        <v>517.64937173460976</v>
      </c>
      <c r="Q179" s="240">
        <v>2.7043469378493112</v>
      </c>
      <c r="R179" s="175"/>
      <c r="S179" s="175"/>
      <c r="T179" s="227"/>
      <c r="U179" s="220" t="s">
        <v>223</v>
      </c>
      <c r="V179" s="152"/>
      <c r="W179" s="152"/>
    </row>
    <row r="180" spans="1:23" ht="15" x14ac:dyDescent="0.25">
      <c r="B180" s="160">
        <v>2050</v>
      </c>
      <c r="C180" s="171">
        <v>78.135375456275355</v>
      </c>
      <c r="D180" s="172">
        <v>123.16865942621926</v>
      </c>
      <c r="E180" s="172">
        <v>1.4104233953289764</v>
      </c>
      <c r="F180" s="172"/>
      <c r="G180" s="172"/>
      <c r="H180" s="223"/>
      <c r="I180" s="224">
        <v>175.51982952898456</v>
      </c>
      <c r="J180" s="225">
        <v>403.78914872881734</v>
      </c>
      <c r="K180" s="225">
        <v>1.3252694381809929</v>
      </c>
      <c r="L180" s="225"/>
      <c r="M180" s="173"/>
      <c r="N180" s="226"/>
      <c r="O180" s="239">
        <v>253.6552049852599</v>
      </c>
      <c r="P180" s="240">
        <v>526.95780815503656</v>
      </c>
      <c r="Q180" s="240">
        <v>2.7356928335099693</v>
      </c>
      <c r="R180" s="175"/>
      <c r="S180" s="175"/>
      <c r="T180" s="227"/>
      <c r="U180" s="220" t="s">
        <v>223</v>
      </c>
      <c r="V180" s="152"/>
      <c r="W180" s="152"/>
    </row>
    <row r="181" spans="1:23" ht="15" x14ac:dyDescent="0.25">
      <c r="B181" s="160">
        <v>2051</v>
      </c>
      <c r="C181" s="171">
        <v>78.193523852222569</v>
      </c>
      <c r="D181" s="172">
        <v>123.26032162064502</v>
      </c>
      <c r="E181" s="172">
        <v>1.4114730333138947</v>
      </c>
      <c r="F181" s="172"/>
      <c r="G181" s="172"/>
      <c r="H181" s="223"/>
      <c r="I181" s="224">
        <v>179.55239368061029</v>
      </c>
      <c r="J181" s="225">
        <v>413.06619537562028</v>
      </c>
      <c r="K181" s="225">
        <v>1.3557174738359687</v>
      </c>
      <c r="L181" s="225"/>
      <c r="M181" s="173"/>
      <c r="N181" s="226"/>
      <c r="O181" s="239">
        <v>257.74591753283289</v>
      </c>
      <c r="P181" s="240">
        <v>536.32651699626535</v>
      </c>
      <c r="Q181" s="240">
        <v>2.7671905071498637</v>
      </c>
      <c r="R181" s="175"/>
      <c r="S181" s="175"/>
      <c r="T181" s="227"/>
      <c r="U181" s="220" t="s">
        <v>223</v>
      </c>
      <c r="V181" s="152"/>
      <c r="W181" s="152"/>
    </row>
    <row r="182" spans="1:23" ht="15" x14ac:dyDescent="0.25">
      <c r="B182" s="160">
        <v>2052</v>
      </c>
      <c r="C182" s="171">
        <v>78.248010467758178</v>
      </c>
      <c r="D182" s="172">
        <v>123.34621156937827</v>
      </c>
      <c r="E182" s="172">
        <v>1.4124565724193892</v>
      </c>
      <c r="F182" s="172"/>
      <c r="G182" s="172"/>
      <c r="H182" s="223"/>
      <c r="I182" s="224">
        <v>183.61125339390301</v>
      </c>
      <c r="J182" s="225">
        <v>422.40373582810531</v>
      </c>
      <c r="K182" s="225">
        <v>1.3863640551728236</v>
      </c>
      <c r="L182" s="225"/>
      <c r="M182" s="173"/>
      <c r="N182" s="226"/>
      <c r="O182" s="239">
        <v>261.85926386166119</v>
      </c>
      <c r="P182" s="240">
        <v>545.74994739748354</v>
      </c>
      <c r="Q182" s="240">
        <v>2.798820627592213</v>
      </c>
      <c r="R182" s="175"/>
      <c r="S182" s="175"/>
      <c r="T182" s="227"/>
      <c r="U182" s="220" t="s">
        <v>223</v>
      </c>
      <c r="V182" s="152"/>
      <c r="W182" s="152"/>
    </row>
    <row r="183" spans="1:23" ht="15" x14ac:dyDescent="0.25">
      <c r="B183" s="160">
        <v>2053</v>
      </c>
      <c r="C183" s="171">
        <v>78.298718909809907</v>
      </c>
      <c r="D183" s="172">
        <v>123.42614579625862</v>
      </c>
      <c r="E183" s="172">
        <v>1.4133719116315295</v>
      </c>
      <c r="F183" s="172"/>
      <c r="G183" s="172"/>
      <c r="H183" s="223"/>
      <c r="I183" s="224">
        <v>187.69429690023387</v>
      </c>
      <c r="J183" s="225">
        <v>431.79691189298859</v>
      </c>
      <c r="K183" s="225">
        <v>1.4171932371987217</v>
      </c>
      <c r="L183" s="225"/>
      <c r="M183" s="173"/>
      <c r="N183" s="226"/>
      <c r="O183" s="239">
        <v>265.99301581004374</v>
      </c>
      <c r="P183" s="240">
        <v>555.22305768924718</v>
      </c>
      <c r="Q183" s="240">
        <v>2.8305651488302512</v>
      </c>
      <c r="R183" s="175"/>
      <c r="S183" s="175"/>
      <c r="T183" s="227"/>
      <c r="U183" s="220" t="s">
        <v>223</v>
      </c>
      <c r="V183" s="152"/>
      <c r="W183" s="152"/>
    </row>
    <row r="184" spans="1:23" ht="15" x14ac:dyDescent="0.25">
      <c r="B184" s="160">
        <v>2054</v>
      </c>
      <c r="C184" s="171">
        <v>78.345509519899181</v>
      </c>
      <c r="D184" s="172">
        <v>123.49990415071431</v>
      </c>
      <c r="E184" s="172">
        <v>1.414216529972022</v>
      </c>
      <c r="F184" s="172"/>
      <c r="G184" s="172"/>
      <c r="H184" s="223"/>
      <c r="I184" s="224">
        <v>191.79933752889389</v>
      </c>
      <c r="J184" s="225">
        <v>441.24069306228449</v>
      </c>
      <c r="K184" s="225">
        <v>1.4481885093696989</v>
      </c>
      <c r="L184" s="225"/>
      <c r="M184" s="173"/>
      <c r="N184" s="226"/>
      <c r="O184" s="239">
        <v>270.14484704879305</v>
      </c>
      <c r="P184" s="240">
        <v>564.74059721299886</v>
      </c>
      <c r="Q184" s="240">
        <v>2.8624050393417209</v>
      </c>
      <c r="R184" s="175"/>
      <c r="S184" s="175"/>
      <c r="T184" s="227"/>
      <c r="U184" s="220" t="s">
        <v>223</v>
      </c>
      <c r="V184" s="152"/>
      <c r="W184" s="152"/>
    </row>
    <row r="185" spans="1:23" ht="15" x14ac:dyDescent="0.25">
      <c r="B185" s="160">
        <v>2055</v>
      </c>
      <c r="C185" s="171">
        <v>78.388286771195098</v>
      </c>
      <c r="D185" s="172">
        <v>123.56733604907389</v>
      </c>
      <c r="E185" s="172">
        <v>1.4149887030839228</v>
      </c>
      <c r="F185" s="172"/>
      <c r="G185" s="172"/>
      <c r="H185" s="223"/>
      <c r="I185" s="224">
        <v>195.92412508645586</v>
      </c>
      <c r="J185" s="225">
        <v>450.72990269190143</v>
      </c>
      <c r="K185" s="225">
        <v>1.4793328815109867</v>
      </c>
      <c r="L185" s="225"/>
      <c r="M185" s="173"/>
      <c r="N185" s="226"/>
      <c r="O185" s="239">
        <v>274.31241185765094</v>
      </c>
      <c r="P185" s="240">
        <v>574.29723874097533</v>
      </c>
      <c r="Q185" s="240">
        <v>2.8943215845949095</v>
      </c>
      <c r="R185" s="175"/>
      <c r="S185" s="175"/>
      <c r="T185" s="227"/>
      <c r="U185" s="220" t="s">
        <v>223</v>
      </c>
      <c r="V185" s="152"/>
      <c r="W185" s="152"/>
    </row>
    <row r="186" spans="1:23" ht="15" x14ac:dyDescent="0.25">
      <c r="B186" s="160">
        <v>2056</v>
      </c>
      <c r="C186" s="171">
        <v>78.427017297485932</v>
      </c>
      <c r="D186" s="172">
        <v>123.62838889452651</v>
      </c>
      <c r="E186" s="172">
        <v>1.4156878286730048</v>
      </c>
      <c r="F186" s="172"/>
      <c r="G186" s="172"/>
      <c r="H186" s="223"/>
      <c r="I186" s="224">
        <v>200.0662754303394</v>
      </c>
      <c r="J186" s="225">
        <v>460.25905598330957</v>
      </c>
      <c r="K186" s="225">
        <v>1.5106083520594198</v>
      </c>
      <c r="L186" s="225"/>
      <c r="M186" s="173"/>
      <c r="N186" s="226"/>
      <c r="O186" s="239">
        <v>278.49329272782535</v>
      </c>
      <c r="P186" s="240">
        <v>583.88744487783606</v>
      </c>
      <c r="Q186" s="240">
        <v>2.9262961807324244</v>
      </c>
      <c r="R186" s="175"/>
      <c r="S186" s="175"/>
      <c r="T186" s="227"/>
      <c r="U186" s="220" t="s">
        <v>223</v>
      </c>
      <c r="V186" s="152"/>
      <c r="W186" s="152"/>
    </row>
    <row r="187" spans="1:23" ht="15" x14ac:dyDescent="0.25">
      <c r="B187" s="160">
        <v>2057</v>
      </c>
      <c r="C187" s="171">
        <v>78.461673153019021</v>
      </c>
      <c r="D187" s="172">
        <v>123.68301863479914</v>
      </c>
      <c r="E187" s="172">
        <v>1.4163134022898662</v>
      </c>
      <c r="F187" s="172"/>
      <c r="G187" s="172"/>
      <c r="H187" s="223"/>
      <c r="I187" s="224">
        <v>204.22317722404742</v>
      </c>
      <c r="J187" s="225">
        <v>469.82214547089063</v>
      </c>
      <c r="K187" s="225">
        <v>1.5419952040151486</v>
      </c>
      <c r="L187" s="225"/>
      <c r="M187" s="173"/>
      <c r="N187" s="226"/>
      <c r="O187" s="239">
        <v>282.68485037706643</v>
      </c>
      <c r="P187" s="240">
        <v>593.5051641056898</v>
      </c>
      <c r="Q187" s="240">
        <v>2.9583086063050148</v>
      </c>
      <c r="R187" s="175"/>
      <c r="S187" s="175"/>
      <c r="T187" s="227"/>
      <c r="U187" s="220" t="s">
        <v>223</v>
      </c>
      <c r="V187" s="152"/>
      <c r="W187" s="152"/>
    </row>
    <row r="188" spans="1:23" ht="15" x14ac:dyDescent="0.25">
      <c r="A188" s="160"/>
      <c r="B188" s="160">
        <v>2058</v>
      </c>
      <c r="C188" s="171">
        <v>78.492314536038592</v>
      </c>
      <c r="D188" s="172">
        <v>123.73132016336346</v>
      </c>
      <c r="E188" s="172">
        <v>1.4168665105743492</v>
      </c>
      <c r="F188" s="172"/>
      <c r="G188" s="172"/>
      <c r="H188" s="223"/>
      <c r="I188" s="224">
        <v>208.39234671331317</v>
      </c>
      <c r="J188" s="225">
        <v>479.41345719614941</v>
      </c>
      <c r="K188" s="225">
        <v>1.5734746836930169</v>
      </c>
      <c r="L188" s="225"/>
      <c r="M188" s="173"/>
      <c r="N188" s="226"/>
      <c r="O188" s="239">
        <v>286.88466124935178</v>
      </c>
      <c r="P188" s="240">
        <v>603.14477735951289</v>
      </c>
      <c r="Q188" s="240">
        <v>2.9903411942673661</v>
      </c>
      <c r="R188" s="175"/>
      <c r="S188" s="175"/>
      <c r="T188" s="227"/>
      <c r="U188" s="220" t="s">
        <v>223</v>
      </c>
    </row>
    <row r="189" spans="1:23" ht="15" x14ac:dyDescent="0.25">
      <c r="A189" s="160"/>
      <c r="B189" s="160">
        <v>2059</v>
      </c>
      <c r="C189" s="171">
        <v>78.51899174526919</v>
      </c>
      <c r="D189" s="172">
        <v>123.77337276858839</v>
      </c>
      <c r="E189" s="172">
        <v>1.4173480614698453</v>
      </c>
      <c r="F189" s="172"/>
      <c r="G189" s="172"/>
      <c r="H189" s="223"/>
      <c r="I189" s="224">
        <v>212.57111146548749</v>
      </c>
      <c r="J189" s="225">
        <v>489.0268431397576</v>
      </c>
      <c r="K189" s="225">
        <v>1.6050266127842543</v>
      </c>
      <c r="L189" s="225"/>
      <c r="M189" s="173"/>
      <c r="N189" s="226"/>
      <c r="O189" s="239">
        <v>291.09010321075669</v>
      </c>
      <c r="P189" s="240">
        <v>612.80021590834599</v>
      </c>
      <c r="Q189" s="240">
        <v>3.0223746742540998</v>
      </c>
      <c r="R189" s="175"/>
      <c r="S189" s="175"/>
      <c r="T189" s="227"/>
      <c r="U189" s="220" t="s">
        <v>223</v>
      </c>
    </row>
    <row r="190" spans="1:23" ht="15.6" thickBot="1" x14ac:dyDescent="0.3">
      <c r="A190" s="160"/>
      <c r="B190" s="160">
        <v>2060</v>
      </c>
      <c r="C190" s="182">
        <v>78.541849587848148</v>
      </c>
      <c r="D190" s="183">
        <v>123.80940471713136</v>
      </c>
      <c r="E190" s="183">
        <v>1.4177606688932032</v>
      </c>
      <c r="F190" s="183"/>
      <c r="G190" s="183"/>
      <c r="H190" s="229"/>
      <c r="I190" s="184">
        <v>216.7568635298741</v>
      </c>
      <c r="J190" s="185">
        <v>498.65630362524337</v>
      </c>
      <c r="K190" s="230">
        <v>1.6366312998536345</v>
      </c>
      <c r="L190" s="230"/>
      <c r="M190" s="186"/>
      <c r="N190" s="231"/>
      <c r="O190" s="241">
        <v>295.29871311772223</v>
      </c>
      <c r="P190" s="242">
        <v>622.46570834237468</v>
      </c>
      <c r="Q190" s="242">
        <v>3.0543919687468377</v>
      </c>
      <c r="R190" s="188"/>
      <c r="S190" s="188"/>
      <c r="T190" s="232"/>
      <c r="U190" s="220" t="s">
        <v>223</v>
      </c>
    </row>
    <row r="191" spans="1:23" x14ac:dyDescent="0.25">
      <c r="A191" s="160"/>
      <c r="C191" s="105"/>
      <c r="D191" s="105"/>
      <c r="E191" s="105"/>
      <c r="F191" s="105"/>
      <c r="G191" s="105"/>
      <c r="H191" s="105"/>
      <c r="I191" s="105"/>
      <c r="J191" s="105"/>
      <c r="K191" s="105"/>
      <c r="L191" s="105"/>
      <c r="M191" s="105"/>
      <c r="N191" s="105"/>
      <c r="O191" s="105"/>
      <c r="P191" s="105"/>
      <c r="V191" s="152"/>
      <c r="W191" s="152"/>
    </row>
    <row r="192" spans="1:23" x14ac:dyDescent="0.25">
      <c r="A192" s="160"/>
      <c r="C192" s="105"/>
      <c r="D192" s="105"/>
      <c r="E192" s="105"/>
      <c r="F192" s="105"/>
      <c r="G192" s="105"/>
      <c r="H192" s="105"/>
      <c r="I192" s="105"/>
      <c r="J192" s="105"/>
      <c r="K192" s="105"/>
      <c r="L192" s="105"/>
      <c r="M192" s="105"/>
      <c r="N192" s="105"/>
      <c r="O192" s="105"/>
      <c r="P192" s="105"/>
      <c r="V192" s="152"/>
      <c r="W192" s="152"/>
    </row>
    <row r="193" spans="1:41" x14ac:dyDescent="0.25">
      <c r="A193" s="191" t="s">
        <v>311</v>
      </c>
      <c r="C193" s="105"/>
      <c r="D193" s="105"/>
      <c r="E193" s="105"/>
      <c r="F193" s="105"/>
      <c r="G193" s="105"/>
      <c r="H193" s="105"/>
      <c r="I193" s="105"/>
      <c r="J193" s="105"/>
      <c r="K193" s="105"/>
      <c r="L193" s="105"/>
      <c r="M193" s="105"/>
      <c r="N193" s="105"/>
      <c r="O193" s="105"/>
      <c r="P193" s="105"/>
    </row>
    <row r="194" spans="1:41" x14ac:dyDescent="0.25">
      <c r="A194" s="191"/>
      <c r="C194" s="105"/>
      <c r="D194" s="105"/>
      <c r="E194" s="105"/>
      <c r="F194" s="105"/>
      <c r="G194" s="105"/>
      <c r="H194" s="105"/>
      <c r="I194" s="105"/>
      <c r="J194" s="105"/>
      <c r="K194" s="105"/>
      <c r="L194" s="105"/>
      <c r="M194" s="105"/>
      <c r="N194" s="105"/>
      <c r="O194" s="105"/>
      <c r="P194" s="105"/>
    </row>
    <row r="195" spans="1:41" x14ac:dyDescent="0.25">
      <c r="A195" s="160"/>
      <c r="C195" s="105"/>
      <c r="D195" s="105"/>
      <c r="E195" s="105"/>
      <c r="F195" s="105"/>
      <c r="G195" s="105"/>
      <c r="H195" s="105"/>
      <c r="I195" s="105"/>
      <c r="J195" s="105"/>
      <c r="K195" s="105"/>
      <c r="L195" s="105"/>
      <c r="M195" s="105"/>
      <c r="N195" s="105"/>
      <c r="O195" s="105"/>
      <c r="P195" s="105"/>
      <c r="V195" s="152"/>
      <c r="W195" s="152"/>
      <c r="X195" s="152"/>
      <c r="AD195" s="152"/>
      <c r="AE195" s="152"/>
      <c r="AF195" s="152"/>
    </row>
    <row r="196" spans="1:41" x14ac:dyDescent="0.25">
      <c r="A196" s="201"/>
      <c r="B196" s="128"/>
      <c r="C196" s="146"/>
      <c r="D196" s="146"/>
      <c r="E196" s="146"/>
      <c r="F196" s="146"/>
      <c r="G196" s="146"/>
      <c r="H196" s="146"/>
      <c r="I196" s="146"/>
      <c r="J196" s="146"/>
      <c r="K196" s="146"/>
      <c r="L196" s="146"/>
      <c r="M196" s="146"/>
      <c r="N196" s="146"/>
      <c r="O196" s="146"/>
      <c r="P196" s="146"/>
      <c r="Q196" s="128"/>
      <c r="R196" s="128"/>
      <c r="S196" s="128"/>
      <c r="T196" s="128"/>
      <c r="U196" s="128"/>
      <c r="V196" s="202"/>
      <c r="W196" s="202"/>
      <c r="X196" s="202"/>
      <c r="Y196" s="128"/>
      <c r="Z196" s="128"/>
      <c r="AA196" s="128"/>
      <c r="AB196" s="128"/>
      <c r="AC196" s="128"/>
      <c r="AD196" s="202"/>
      <c r="AE196" s="202"/>
      <c r="AF196" s="202"/>
      <c r="AG196" s="128"/>
      <c r="AH196" s="128"/>
      <c r="AI196" s="128"/>
      <c r="AJ196" s="128"/>
      <c r="AK196" s="128"/>
      <c r="AL196" s="128"/>
      <c r="AM196" s="128"/>
      <c r="AN196" s="128"/>
      <c r="AO196" s="128"/>
    </row>
    <row r="197" spans="1:41" x14ac:dyDescent="0.25">
      <c r="A197" s="201"/>
      <c r="B197" s="128"/>
      <c r="C197" s="146"/>
      <c r="D197" s="146"/>
      <c r="E197" s="146"/>
      <c r="F197" s="146"/>
      <c r="G197" s="146"/>
      <c r="H197" s="146"/>
      <c r="I197" s="146"/>
      <c r="J197" s="146"/>
      <c r="K197" s="146"/>
      <c r="L197" s="146"/>
      <c r="M197" s="146"/>
      <c r="N197" s="146"/>
      <c r="O197" s="146"/>
      <c r="P197" s="146"/>
      <c r="Q197" s="128"/>
      <c r="R197" s="128"/>
      <c r="S197" s="128"/>
      <c r="T197" s="128"/>
      <c r="U197" s="128"/>
      <c r="V197" s="202"/>
      <c r="W197" s="202"/>
      <c r="X197" s="202"/>
      <c r="Y197" s="128"/>
      <c r="Z197" s="128"/>
      <c r="AA197" s="128"/>
      <c r="AB197" s="128"/>
      <c r="AC197" s="128"/>
      <c r="AD197" s="202"/>
      <c r="AE197" s="202"/>
      <c r="AF197" s="202"/>
      <c r="AG197" s="128"/>
      <c r="AH197" s="128"/>
      <c r="AI197" s="128"/>
      <c r="AJ197" s="128"/>
      <c r="AK197" s="128"/>
      <c r="AL197" s="128"/>
      <c r="AM197" s="128"/>
      <c r="AN197" s="128"/>
      <c r="AO197" s="128"/>
    </row>
    <row r="198" spans="1:41" x14ac:dyDescent="0.25">
      <c r="A198" s="143"/>
      <c r="B198" s="150"/>
      <c r="C198" s="105"/>
      <c r="D198" s="105"/>
      <c r="E198" s="105"/>
      <c r="F198" s="105"/>
      <c r="G198" s="105"/>
      <c r="H198" s="105"/>
      <c r="I198" s="105"/>
      <c r="J198" s="105"/>
      <c r="K198" s="105"/>
      <c r="L198" s="105"/>
      <c r="M198" s="105"/>
      <c r="N198" s="105"/>
      <c r="O198" s="105"/>
      <c r="P198" s="105"/>
    </row>
    <row r="199" spans="1:41" x14ac:dyDescent="0.25">
      <c r="A199" s="191"/>
      <c r="B199" s="150"/>
      <c r="C199" s="105"/>
      <c r="D199" s="105"/>
      <c r="E199" s="105"/>
      <c r="F199" s="105"/>
      <c r="G199" s="105"/>
      <c r="H199" s="105"/>
      <c r="I199" s="105"/>
      <c r="J199" s="105"/>
      <c r="K199" s="105"/>
      <c r="L199" s="105"/>
      <c r="M199" s="105"/>
      <c r="N199" s="105"/>
      <c r="O199" s="105"/>
      <c r="P199" s="105"/>
    </row>
    <row r="200" spans="1:41" ht="17.399999999999999" x14ac:dyDescent="0.25">
      <c r="A200" s="243" t="s">
        <v>152</v>
      </c>
      <c r="B200" s="150"/>
      <c r="C200" s="105"/>
      <c r="D200" s="105"/>
      <c r="E200" s="105"/>
      <c r="F200" s="105"/>
      <c r="G200" s="105"/>
      <c r="H200" s="105"/>
      <c r="I200" s="105"/>
      <c r="J200" s="105"/>
      <c r="K200" s="105"/>
      <c r="L200" s="105"/>
      <c r="M200" s="105"/>
      <c r="N200" s="105"/>
      <c r="O200" s="105"/>
      <c r="P200" s="105"/>
    </row>
    <row r="201" spans="1:41" x14ac:dyDescent="0.25">
      <c r="B201" s="203"/>
      <c r="C201" s="203"/>
      <c r="D201" s="149"/>
      <c r="E201" s="149"/>
      <c r="F201" s="149"/>
      <c r="G201" s="149"/>
      <c r="H201" s="149"/>
      <c r="I201" s="149"/>
      <c r="J201" s="149"/>
      <c r="K201" s="149"/>
      <c r="L201" s="149"/>
      <c r="M201" s="149"/>
      <c r="N201" s="149"/>
      <c r="O201" s="149"/>
      <c r="P201" s="149"/>
      <c r="Q201" s="150"/>
      <c r="R201" s="150"/>
      <c r="S201" s="150"/>
      <c r="T201" s="150"/>
      <c r="U201" s="150"/>
      <c r="V201" s="150"/>
      <c r="W201" s="150"/>
    </row>
    <row r="202" spans="1:41" ht="13.8" thickBot="1" x14ac:dyDescent="0.3">
      <c r="A202" s="196"/>
      <c r="B202" s="148"/>
      <c r="C202" s="148"/>
      <c r="D202" s="149"/>
      <c r="E202" s="149"/>
      <c r="F202" s="149"/>
      <c r="G202" s="149"/>
      <c r="H202" s="149"/>
      <c r="I202" s="149"/>
      <c r="J202" s="149"/>
      <c r="K202" s="149"/>
      <c r="L202" s="149"/>
      <c r="M202" s="149"/>
      <c r="N202" s="149"/>
      <c r="O202" s="149"/>
      <c r="P202" s="149"/>
      <c r="Q202" s="150"/>
      <c r="R202" s="150"/>
      <c r="S202" s="150"/>
      <c r="T202" s="150"/>
      <c r="U202" s="150"/>
      <c r="V202" s="150"/>
      <c r="W202" s="150"/>
    </row>
    <row r="203" spans="1:41" ht="16.2" thickBot="1" x14ac:dyDescent="0.3">
      <c r="A203" s="153"/>
      <c r="C203" s="1711" t="s">
        <v>241</v>
      </c>
      <c r="D203" s="1712"/>
      <c r="E203" s="1712"/>
      <c r="F203" s="1712"/>
      <c r="G203" s="1712"/>
      <c r="H203" s="1727"/>
      <c r="I203" s="1728" t="s">
        <v>242</v>
      </c>
      <c r="J203" s="1729"/>
      <c r="K203" s="1729"/>
      <c r="L203" s="1729"/>
      <c r="M203" s="1729"/>
      <c r="N203" s="1730"/>
      <c r="O203" s="1716" t="s">
        <v>243</v>
      </c>
      <c r="P203" s="1717"/>
      <c r="Q203" s="1717"/>
      <c r="R203" s="1717"/>
      <c r="S203" s="1717"/>
      <c r="T203" s="1718"/>
    </row>
    <row r="204" spans="1:41" ht="40.200000000000003" thickBot="1" x14ac:dyDescent="0.3">
      <c r="A204" s="153" t="s">
        <v>120</v>
      </c>
      <c r="B204" s="160"/>
      <c r="C204" s="155" t="s">
        <v>222</v>
      </c>
      <c r="D204" s="156" t="s">
        <v>224</v>
      </c>
      <c r="E204" s="156" t="s">
        <v>225</v>
      </c>
      <c r="F204" s="156" t="s">
        <v>226</v>
      </c>
      <c r="G204" s="156" t="s">
        <v>227</v>
      </c>
      <c r="H204" s="214" t="s">
        <v>228</v>
      </c>
      <c r="I204" s="155" t="s">
        <v>229</v>
      </c>
      <c r="J204" s="156" t="s">
        <v>230</v>
      </c>
      <c r="K204" s="156" t="s">
        <v>231</v>
      </c>
      <c r="L204" s="156" t="s">
        <v>232</v>
      </c>
      <c r="M204" s="156" t="s">
        <v>233</v>
      </c>
      <c r="N204" s="214" t="s">
        <v>234</v>
      </c>
      <c r="O204" s="155" t="s">
        <v>235</v>
      </c>
      <c r="P204" s="156" t="s">
        <v>236</v>
      </c>
      <c r="Q204" s="156" t="s">
        <v>237</v>
      </c>
      <c r="R204" s="156" t="s">
        <v>238</v>
      </c>
      <c r="S204" s="156" t="s">
        <v>239</v>
      </c>
      <c r="T204" s="214" t="s">
        <v>240</v>
      </c>
      <c r="U204" s="158" t="s">
        <v>121</v>
      </c>
      <c r="V204" s="130"/>
      <c r="W204" s="130"/>
    </row>
    <row r="205" spans="1:41" ht="15.6" x14ac:dyDescent="0.25">
      <c r="A205" s="216" t="s">
        <v>222</v>
      </c>
      <c r="B205" s="160">
        <v>2012</v>
      </c>
      <c r="C205" s="161">
        <v>542.57469738160501</v>
      </c>
      <c r="D205" s="162">
        <v>855.28734871794438</v>
      </c>
      <c r="E205" s="162">
        <v>9.7940278962221843</v>
      </c>
      <c r="F205" s="162"/>
      <c r="G205" s="162"/>
      <c r="H205" s="219"/>
      <c r="I205" s="161">
        <v>718.35886108094053</v>
      </c>
      <c r="J205" s="162">
        <v>1652.6082196870846</v>
      </c>
      <c r="K205" s="162">
        <v>5.4239970879179991</v>
      </c>
      <c r="L205" s="162"/>
      <c r="M205" s="165"/>
      <c r="N205" s="219"/>
      <c r="O205" s="164">
        <v>1260.9335584625455</v>
      </c>
      <c r="P205" s="197">
        <v>2507.8955684050288</v>
      </c>
      <c r="Q205" s="197">
        <v>15.218024984140182</v>
      </c>
      <c r="R205" s="165"/>
      <c r="S205" s="165"/>
      <c r="T205" s="219"/>
      <c r="U205" s="244" t="s">
        <v>223</v>
      </c>
      <c r="V205" s="152"/>
      <c r="W205" s="152"/>
    </row>
    <row r="206" spans="1:41" ht="15.6" x14ac:dyDescent="0.25">
      <c r="A206" s="221" t="s">
        <v>224</v>
      </c>
      <c r="B206" s="160">
        <v>2013</v>
      </c>
      <c r="C206" s="167">
        <v>550.24169605920008</v>
      </c>
      <c r="D206" s="168">
        <v>867.37321819035037</v>
      </c>
      <c r="E206" s="168">
        <v>9.9324250593981365</v>
      </c>
      <c r="F206" s="168"/>
      <c r="G206" s="168"/>
      <c r="H206" s="222"/>
      <c r="I206" s="167">
        <v>751.50630478183984</v>
      </c>
      <c r="J206" s="168">
        <v>1728.86500566073</v>
      </c>
      <c r="K206" s="168">
        <v>5.6742781770035648</v>
      </c>
      <c r="L206" s="168"/>
      <c r="M206" s="170"/>
      <c r="N206" s="222"/>
      <c r="O206" s="198">
        <v>1301.7480008410398</v>
      </c>
      <c r="P206" s="169">
        <v>2596.2382238510804</v>
      </c>
      <c r="Q206" s="169">
        <v>15.606703236401701</v>
      </c>
      <c r="R206" s="170"/>
      <c r="S206" s="170"/>
      <c r="T206" s="222"/>
      <c r="U206" s="220" t="s">
        <v>223</v>
      </c>
      <c r="V206" s="152"/>
      <c r="W206" s="152"/>
    </row>
    <row r="207" spans="1:41" ht="15.6" x14ac:dyDescent="0.25">
      <c r="A207" s="221" t="s">
        <v>225</v>
      </c>
      <c r="B207" s="160">
        <v>2014</v>
      </c>
      <c r="C207" s="167">
        <v>514.23122885879445</v>
      </c>
      <c r="D207" s="168">
        <v>810.60813650378645</v>
      </c>
      <c r="E207" s="168">
        <v>9.2823993172859609</v>
      </c>
      <c r="F207" s="168"/>
      <c r="G207" s="168"/>
      <c r="H207" s="222"/>
      <c r="I207" s="167">
        <v>814.01787872741761</v>
      </c>
      <c r="J207" s="168">
        <v>1872.6749403952842</v>
      </c>
      <c r="K207" s="168">
        <v>6.1462742967866264</v>
      </c>
      <c r="L207" s="168"/>
      <c r="M207" s="170"/>
      <c r="N207" s="222"/>
      <c r="O207" s="198">
        <v>1328.2491075862122</v>
      </c>
      <c r="P207" s="169">
        <v>2683.2830768990707</v>
      </c>
      <c r="Q207" s="169">
        <v>15.428673614072586</v>
      </c>
      <c r="R207" s="170"/>
      <c r="S207" s="170"/>
      <c r="T207" s="222"/>
      <c r="U207" s="220" t="s">
        <v>223</v>
      </c>
      <c r="V207" s="152"/>
      <c r="W207" s="152"/>
    </row>
    <row r="208" spans="1:41" ht="15" x14ac:dyDescent="0.25">
      <c r="A208" s="221" t="s">
        <v>226</v>
      </c>
      <c r="B208" s="160">
        <v>2015</v>
      </c>
      <c r="C208" s="171">
        <v>520.70144236619933</v>
      </c>
      <c r="D208" s="172">
        <v>820.80745428084685</v>
      </c>
      <c r="E208" s="172">
        <v>9.3991932848112594</v>
      </c>
      <c r="F208" s="172"/>
      <c r="G208" s="172"/>
      <c r="H208" s="223"/>
      <c r="I208" s="224">
        <v>852.23581958139562</v>
      </c>
      <c r="J208" s="225">
        <v>1960.5965720707964</v>
      </c>
      <c r="K208" s="225">
        <v>6.4348403758439332</v>
      </c>
      <c r="L208" s="225"/>
      <c r="M208" s="173"/>
      <c r="N208" s="226"/>
      <c r="O208" s="199">
        <v>1372.9372619475948</v>
      </c>
      <c r="P208" s="174">
        <v>2781.4040263516431</v>
      </c>
      <c r="Q208" s="174">
        <v>15.834033660655193</v>
      </c>
      <c r="R208" s="175"/>
      <c r="S208" s="175"/>
      <c r="T208" s="227"/>
      <c r="U208" s="220" t="s">
        <v>223</v>
      </c>
      <c r="V208" s="152"/>
      <c r="W208" s="152"/>
    </row>
    <row r="209" spans="1:23" ht="15" x14ac:dyDescent="0.25">
      <c r="A209" s="221" t="s">
        <v>227</v>
      </c>
      <c r="B209" s="160">
        <v>2016</v>
      </c>
      <c r="C209" s="171">
        <v>527.13336822499173</v>
      </c>
      <c r="D209" s="172">
        <v>830.94641734245806</v>
      </c>
      <c r="E209" s="172">
        <v>9.5152961211422742</v>
      </c>
      <c r="F209" s="172"/>
      <c r="G209" s="172"/>
      <c r="H209" s="223"/>
      <c r="I209" s="224">
        <v>892.43726923057238</v>
      </c>
      <c r="J209" s="225">
        <v>2053.0813310582412</v>
      </c>
      <c r="K209" s="225">
        <v>6.738383016772878</v>
      </c>
      <c r="L209" s="225"/>
      <c r="M209" s="173"/>
      <c r="N209" s="226"/>
      <c r="O209" s="199">
        <v>1419.5706374555641</v>
      </c>
      <c r="P209" s="174">
        <v>2884.0277484006992</v>
      </c>
      <c r="Q209" s="174">
        <v>16.253679137915153</v>
      </c>
      <c r="R209" s="175"/>
      <c r="S209" s="175"/>
      <c r="T209" s="227"/>
      <c r="U209" s="220" t="s">
        <v>223</v>
      </c>
      <c r="V209" s="152"/>
      <c r="W209" s="152"/>
    </row>
    <row r="210" spans="1:23" ht="15.6" thickBot="1" x14ac:dyDescent="0.3">
      <c r="A210" s="228" t="s">
        <v>228</v>
      </c>
      <c r="B210" s="160">
        <v>2017</v>
      </c>
      <c r="C210" s="171">
        <v>533.52244930676966</v>
      </c>
      <c r="D210" s="172">
        <v>841.01784206157743</v>
      </c>
      <c r="E210" s="172">
        <v>9.6306255654531441</v>
      </c>
      <c r="F210" s="172"/>
      <c r="G210" s="172"/>
      <c r="H210" s="223"/>
      <c r="I210" s="224">
        <v>934.60746206883482</v>
      </c>
      <c r="J210" s="225">
        <v>2150.0952485944367</v>
      </c>
      <c r="K210" s="225">
        <v>7.0567907312785438</v>
      </c>
      <c r="L210" s="225"/>
      <c r="M210" s="173"/>
      <c r="N210" s="226"/>
      <c r="O210" s="199">
        <v>1468.1299113756045</v>
      </c>
      <c r="P210" s="174">
        <v>2991.1130906560143</v>
      </c>
      <c r="Q210" s="174">
        <v>16.687416296731687</v>
      </c>
      <c r="R210" s="175"/>
      <c r="S210" s="175"/>
      <c r="T210" s="227"/>
      <c r="U210" s="220" t="s">
        <v>223</v>
      </c>
      <c r="V210" s="152"/>
      <c r="W210" s="152"/>
    </row>
    <row r="211" spans="1:23" ht="15" x14ac:dyDescent="0.25">
      <c r="A211" s="216" t="s">
        <v>229</v>
      </c>
      <c r="B211" s="160">
        <v>2018</v>
      </c>
      <c r="C211" s="171">
        <v>539.85494848406131</v>
      </c>
      <c r="D211" s="172">
        <v>851.00007392429006</v>
      </c>
      <c r="E211" s="172">
        <v>9.7449336485511981</v>
      </c>
      <c r="F211" s="172"/>
      <c r="G211" s="172"/>
      <c r="H211" s="223"/>
      <c r="I211" s="224">
        <v>978.71975464529942</v>
      </c>
      <c r="J211" s="225">
        <v>2251.577030543101</v>
      </c>
      <c r="K211" s="225">
        <v>7.3898623469277194</v>
      </c>
      <c r="L211" s="225"/>
      <c r="M211" s="173"/>
      <c r="N211" s="226"/>
      <c r="O211" s="199">
        <v>1518.5747031293608</v>
      </c>
      <c r="P211" s="174">
        <v>3102.5771044673911</v>
      </c>
      <c r="Q211" s="174">
        <v>17.134795995478918</v>
      </c>
      <c r="R211" s="175"/>
      <c r="S211" s="175"/>
      <c r="T211" s="227"/>
      <c r="U211" s="220" t="s">
        <v>223</v>
      </c>
      <c r="V211" s="152"/>
      <c r="W211" s="152"/>
    </row>
    <row r="212" spans="1:23" ht="15" x14ac:dyDescent="0.25">
      <c r="A212" s="221" t="s">
        <v>230</v>
      </c>
      <c r="B212" s="160">
        <v>2019</v>
      </c>
      <c r="C212" s="171">
        <v>546.11004454396164</v>
      </c>
      <c r="D212" s="172">
        <v>860.86029142220548</v>
      </c>
      <c r="E212" s="172">
        <v>9.8578445262604966</v>
      </c>
      <c r="F212" s="172"/>
      <c r="G212" s="172"/>
      <c r="H212" s="223"/>
      <c r="I212" s="224">
        <v>1024.7331256471518</v>
      </c>
      <c r="J212" s="225">
        <v>2357.4323060230322</v>
      </c>
      <c r="K212" s="225">
        <v>7.7372881306701107</v>
      </c>
      <c r="L212" s="225"/>
      <c r="M212" s="173"/>
      <c r="N212" s="226"/>
      <c r="O212" s="199">
        <v>1570.8431701911136</v>
      </c>
      <c r="P212" s="174">
        <v>3218.2925974452378</v>
      </c>
      <c r="Q212" s="174">
        <v>17.595132656930609</v>
      </c>
      <c r="R212" s="175"/>
      <c r="S212" s="175"/>
      <c r="T212" s="227"/>
      <c r="U212" s="220" t="s">
        <v>223</v>
      </c>
      <c r="V212" s="152"/>
      <c r="W212" s="152"/>
    </row>
    <row r="213" spans="1:23" ht="15" x14ac:dyDescent="0.25">
      <c r="A213" s="221" t="s">
        <v>231</v>
      </c>
      <c r="B213" s="160">
        <v>2020</v>
      </c>
      <c r="C213" s="171">
        <v>552.27240201153552</v>
      </c>
      <c r="D213" s="172">
        <v>870.57432048719602</v>
      </c>
      <c r="E213" s="172">
        <v>9.9690813775828531</v>
      </c>
      <c r="F213" s="172"/>
      <c r="G213" s="172"/>
      <c r="H213" s="223"/>
      <c r="I213" s="224">
        <v>1072.6132849063961</v>
      </c>
      <c r="J213" s="225">
        <v>2467.5821893733796</v>
      </c>
      <c r="K213" s="225">
        <v>8.098809173231496</v>
      </c>
      <c r="L213" s="225"/>
      <c r="M213" s="173"/>
      <c r="N213" s="226"/>
      <c r="O213" s="199">
        <v>1624.8856869179317</v>
      </c>
      <c r="P213" s="174">
        <v>3338.1565098605756</v>
      </c>
      <c r="Q213" s="174">
        <v>18.067890550814347</v>
      </c>
      <c r="R213" s="175"/>
      <c r="S213" s="175"/>
      <c r="T213" s="227"/>
      <c r="U213" s="220" t="s">
        <v>223</v>
      </c>
      <c r="V213" s="152"/>
      <c r="W213" s="152"/>
    </row>
    <row r="214" spans="1:23" ht="15" x14ac:dyDescent="0.25">
      <c r="A214" s="221" t="s">
        <v>232</v>
      </c>
      <c r="B214" s="160">
        <v>2021</v>
      </c>
      <c r="C214" s="171">
        <v>557.98160701091456</v>
      </c>
      <c r="D214" s="172">
        <v>879.57402288904223</v>
      </c>
      <c r="E214" s="172">
        <v>10.072138363651343</v>
      </c>
      <c r="F214" s="172"/>
      <c r="G214" s="172"/>
      <c r="H214" s="223"/>
      <c r="I214" s="224">
        <v>1121.6289204378356</v>
      </c>
      <c r="J214" s="225">
        <v>2580.3442732858048</v>
      </c>
      <c r="K214" s="225">
        <v>8.46890367444629</v>
      </c>
      <c r="L214" s="225"/>
      <c r="M214" s="173"/>
      <c r="N214" s="226"/>
      <c r="O214" s="199">
        <v>1679.6105274487502</v>
      </c>
      <c r="P214" s="174">
        <v>3459.918296174847</v>
      </c>
      <c r="Q214" s="174">
        <v>18.541042038097633</v>
      </c>
      <c r="R214" s="175"/>
      <c r="S214" s="175"/>
      <c r="T214" s="227"/>
      <c r="U214" s="220" t="s">
        <v>223</v>
      </c>
      <c r="V214" s="152"/>
      <c r="W214" s="152"/>
    </row>
    <row r="215" spans="1:23" ht="15" x14ac:dyDescent="0.25">
      <c r="A215" s="221" t="s">
        <v>233</v>
      </c>
      <c r="B215" s="160">
        <v>2022</v>
      </c>
      <c r="C215" s="171">
        <v>563.53937989217934</v>
      </c>
      <c r="D215" s="172">
        <v>888.33501534839047</v>
      </c>
      <c r="E215" s="172">
        <v>10.172461845197127</v>
      </c>
      <c r="F215" s="172"/>
      <c r="G215" s="172"/>
      <c r="H215" s="223"/>
      <c r="I215" s="224">
        <v>1172.3219266043968</v>
      </c>
      <c r="J215" s="225">
        <v>2696.9652035899794</v>
      </c>
      <c r="K215" s="225">
        <v>8.8516632292062845</v>
      </c>
      <c r="L215" s="225"/>
      <c r="M215" s="173"/>
      <c r="N215" s="226"/>
      <c r="O215" s="199">
        <v>1735.8613064965762</v>
      </c>
      <c r="P215" s="174">
        <v>3585.3002189383697</v>
      </c>
      <c r="Q215" s="174">
        <v>19.024125074403411</v>
      </c>
      <c r="R215" s="175"/>
      <c r="S215" s="175"/>
      <c r="T215" s="227"/>
      <c r="U215" s="220" t="s">
        <v>223</v>
      </c>
      <c r="V215" s="152"/>
      <c r="W215" s="152"/>
    </row>
    <row r="216" spans="1:23" ht="15.6" thickBot="1" x14ac:dyDescent="0.3">
      <c r="A216" s="228" t="s">
        <v>234</v>
      </c>
      <c r="B216" s="160">
        <v>2023</v>
      </c>
      <c r="C216" s="171">
        <v>568.95639225882439</v>
      </c>
      <c r="D216" s="172">
        <v>896.87412004199086</v>
      </c>
      <c r="E216" s="172">
        <v>10.270244455571579</v>
      </c>
      <c r="F216" s="172"/>
      <c r="G216" s="172"/>
      <c r="H216" s="223"/>
      <c r="I216" s="224">
        <v>1224.6862115837121</v>
      </c>
      <c r="J216" s="225">
        <v>2817.4309658479092</v>
      </c>
      <c r="K216" s="225">
        <v>9.2470418409649451</v>
      </c>
      <c r="L216" s="225"/>
      <c r="M216" s="173"/>
      <c r="N216" s="226"/>
      <c r="O216" s="199">
        <v>1793.6426038425366</v>
      </c>
      <c r="P216" s="174">
        <v>3714.3050858899001</v>
      </c>
      <c r="Q216" s="174">
        <v>19.517286296536525</v>
      </c>
      <c r="R216" s="175"/>
      <c r="S216" s="175"/>
      <c r="T216" s="227"/>
      <c r="U216" s="220" t="s">
        <v>223</v>
      </c>
      <c r="V216" s="152"/>
      <c r="W216" s="152"/>
    </row>
    <row r="217" spans="1:23" ht="15" x14ac:dyDescent="0.25">
      <c r="A217" s="216" t="s">
        <v>235</v>
      </c>
      <c r="B217" s="160">
        <v>2024</v>
      </c>
      <c r="C217" s="171">
        <v>574.23741174915835</v>
      </c>
      <c r="D217" s="172">
        <v>905.19885243407077</v>
      </c>
      <c r="E217" s="172">
        <v>10.365572255519551</v>
      </c>
      <c r="F217" s="172"/>
      <c r="G217" s="172"/>
      <c r="H217" s="223"/>
      <c r="I217" s="224">
        <v>1278.7008406230068</v>
      </c>
      <c r="J217" s="225">
        <v>2941.6933989713311</v>
      </c>
      <c r="K217" s="225">
        <v>9.6548814410406738</v>
      </c>
      <c r="L217" s="225"/>
      <c r="M217" s="173"/>
      <c r="N217" s="226"/>
      <c r="O217" s="199">
        <v>1852.9382523721652</v>
      </c>
      <c r="P217" s="174">
        <v>3846.892251405402</v>
      </c>
      <c r="Q217" s="174">
        <v>20.020453696560224</v>
      </c>
      <c r="R217" s="175"/>
      <c r="S217" s="175"/>
      <c r="T217" s="227"/>
      <c r="U217" s="220" t="s">
        <v>223</v>
      </c>
      <c r="V217" s="152"/>
      <c r="W217" s="152"/>
    </row>
    <row r="218" spans="1:23" ht="15" x14ac:dyDescent="0.25">
      <c r="A218" s="221" t="s">
        <v>236</v>
      </c>
      <c r="B218" s="160">
        <v>2025</v>
      </c>
      <c r="C218" s="171">
        <v>579.38660291698955</v>
      </c>
      <c r="D218" s="172">
        <v>913.31577731691073</v>
      </c>
      <c r="E218" s="172">
        <v>10.458520419494196</v>
      </c>
      <c r="F218" s="172"/>
      <c r="G218" s="172"/>
      <c r="H218" s="223"/>
      <c r="I218" s="224">
        <v>1334.3437785642827</v>
      </c>
      <c r="J218" s="225">
        <v>3069.7018103535211</v>
      </c>
      <c r="K218" s="225">
        <v>10.075015652098559</v>
      </c>
      <c r="L218" s="225"/>
      <c r="M218" s="173"/>
      <c r="N218" s="226"/>
      <c r="O218" s="199">
        <v>1913.7303814812722</v>
      </c>
      <c r="P218" s="174">
        <v>3983.0175876704316</v>
      </c>
      <c r="Q218" s="174">
        <v>20.533536071592756</v>
      </c>
      <c r="R218" s="175"/>
      <c r="S218" s="175"/>
      <c r="T218" s="227"/>
      <c r="U218" s="220" t="s">
        <v>223</v>
      </c>
      <c r="V218" s="152"/>
      <c r="W218" s="152"/>
    </row>
    <row r="219" spans="1:23" ht="15" x14ac:dyDescent="0.25">
      <c r="A219" s="221" t="s">
        <v>237</v>
      </c>
      <c r="B219" s="160">
        <v>2026</v>
      </c>
      <c r="C219" s="171">
        <v>584.41157820564661</v>
      </c>
      <c r="D219" s="172">
        <v>921.23689456168722</v>
      </c>
      <c r="E219" s="172">
        <v>10.549226359878883</v>
      </c>
      <c r="F219" s="172"/>
      <c r="G219" s="172"/>
      <c r="H219" s="223"/>
      <c r="I219" s="224">
        <v>1391.6056685110059</v>
      </c>
      <c r="J219" s="225">
        <v>3201.4346741458271</v>
      </c>
      <c r="K219" s="225">
        <v>10.507373824520004</v>
      </c>
      <c r="L219" s="225"/>
      <c r="M219" s="173"/>
      <c r="N219" s="226"/>
      <c r="O219" s="199">
        <v>1976.0172467166526</v>
      </c>
      <c r="P219" s="174">
        <v>4122.6715687075139</v>
      </c>
      <c r="Q219" s="174">
        <v>21.056600184398889</v>
      </c>
      <c r="R219" s="175"/>
      <c r="S219" s="175"/>
      <c r="T219" s="227"/>
      <c r="U219" s="220" t="s">
        <v>223</v>
      </c>
      <c r="V219" s="152"/>
      <c r="W219" s="152"/>
    </row>
    <row r="220" spans="1:23" ht="15" x14ac:dyDescent="0.25">
      <c r="A220" s="221" t="s">
        <v>238</v>
      </c>
      <c r="B220" s="160">
        <v>2027</v>
      </c>
      <c r="C220" s="171">
        <v>589.31909887007703</v>
      </c>
      <c r="D220" s="172">
        <v>928.97286226920301</v>
      </c>
      <c r="E220" s="172">
        <v>10.637812124236621</v>
      </c>
      <c r="F220" s="172"/>
      <c r="G220" s="172"/>
      <c r="H220" s="223"/>
      <c r="I220" s="224">
        <v>1450.4782918629598</v>
      </c>
      <c r="J220" s="225">
        <v>3336.8730831877656</v>
      </c>
      <c r="K220" s="225">
        <v>10.951893903437933</v>
      </c>
      <c r="L220" s="225"/>
      <c r="M220" s="173"/>
      <c r="N220" s="226"/>
      <c r="O220" s="199">
        <v>2039.797390733037</v>
      </c>
      <c r="P220" s="174">
        <v>4265.8459454569684</v>
      </c>
      <c r="Q220" s="174">
        <v>21.589706027674552</v>
      </c>
      <c r="R220" s="175"/>
      <c r="S220" s="175"/>
      <c r="T220" s="227"/>
      <c r="U220" s="220" t="s">
        <v>223</v>
      </c>
      <c r="V220" s="152"/>
      <c r="W220" s="152"/>
    </row>
    <row r="221" spans="1:23" ht="15" x14ac:dyDescent="0.25">
      <c r="A221" s="221" t="s">
        <v>239</v>
      </c>
      <c r="B221" s="160">
        <v>2028</v>
      </c>
      <c r="C221" s="171">
        <v>594.10946171170372</v>
      </c>
      <c r="D221" s="172">
        <v>936.52414830223051</v>
      </c>
      <c r="E221" s="172">
        <v>10.724283070136485</v>
      </c>
      <c r="F221" s="172"/>
      <c r="G221" s="172"/>
      <c r="H221" s="223"/>
      <c r="I221" s="224">
        <v>1510.9345106211249</v>
      </c>
      <c r="J221" s="225">
        <v>3475.954605618776</v>
      </c>
      <c r="K221" s="225">
        <v>11.408370982313796</v>
      </c>
      <c r="L221" s="225"/>
      <c r="M221" s="173"/>
      <c r="N221" s="226"/>
      <c r="O221" s="199">
        <v>2105.0439723328286</v>
      </c>
      <c r="P221" s="174">
        <v>4412.4787539210065</v>
      </c>
      <c r="Q221" s="174">
        <v>22.132654052450281</v>
      </c>
      <c r="R221" s="175"/>
      <c r="S221" s="175"/>
      <c r="T221" s="227"/>
      <c r="U221" s="220" t="s">
        <v>223</v>
      </c>
      <c r="V221" s="152"/>
      <c r="W221" s="152"/>
    </row>
    <row r="222" spans="1:23" ht="15.6" thickBot="1" x14ac:dyDescent="0.3">
      <c r="A222" s="228" t="s">
        <v>240</v>
      </c>
      <c r="B222" s="160">
        <v>2029</v>
      </c>
      <c r="C222" s="171">
        <v>598.78064138400919</v>
      </c>
      <c r="D222" s="172">
        <v>943.88756000681531</v>
      </c>
      <c r="E222" s="172">
        <v>10.808602638003558</v>
      </c>
      <c r="F222" s="172"/>
      <c r="G222" s="172"/>
      <c r="H222" s="223"/>
      <c r="I222" s="224">
        <v>1572.9395234324588</v>
      </c>
      <c r="J222" s="225">
        <v>3618.5991797799725</v>
      </c>
      <c r="K222" s="225">
        <v>11.876542292150397</v>
      </c>
      <c r="L222" s="225"/>
      <c r="M222" s="173"/>
      <c r="N222" s="226"/>
      <c r="O222" s="199">
        <v>2171.7201648164682</v>
      </c>
      <c r="P222" s="174">
        <v>4562.4867397867874</v>
      </c>
      <c r="Q222" s="174">
        <v>22.685144930153953</v>
      </c>
      <c r="R222" s="175"/>
      <c r="S222" s="175"/>
      <c r="T222" s="227"/>
      <c r="U222" s="220" t="s">
        <v>223</v>
      </c>
      <c r="V222" s="152"/>
      <c r="W222" s="152"/>
    </row>
    <row r="223" spans="1:23" ht="15" x14ac:dyDescent="0.25">
      <c r="A223" s="178" t="s">
        <v>241</v>
      </c>
      <c r="B223" s="160">
        <v>2030</v>
      </c>
      <c r="C223" s="171">
        <v>603.33126376092923</v>
      </c>
      <c r="D223" s="172">
        <v>951.06093128003408</v>
      </c>
      <c r="E223" s="172">
        <v>10.890746023457785</v>
      </c>
      <c r="F223" s="172"/>
      <c r="G223" s="172"/>
      <c r="H223" s="223"/>
      <c r="I223" s="224">
        <v>1636.4590646169472</v>
      </c>
      <c r="J223" s="225">
        <v>3764.7279763459137</v>
      </c>
      <c r="K223" s="225">
        <v>12.356149108570989</v>
      </c>
      <c r="L223" s="225"/>
      <c r="M223" s="173"/>
      <c r="N223" s="226"/>
      <c r="O223" s="199">
        <v>2239.7903283778764</v>
      </c>
      <c r="P223" s="174">
        <v>4715.788907625948</v>
      </c>
      <c r="Q223" s="174">
        <v>23.246895132028776</v>
      </c>
      <c r="R223" s="175"/>
      <c r="S223" s="175"/>
      <c r="T223" s="227"/>
      <c r="U223" s="220" t="s">
        <v>223</v>
      </c>
      <c r="V223" s="152"/>
      <c r="W223" s="152"/>
    </row>
    <row r="224" spans="1:23" ht="15" x14ac:dyDescent="0.25">
      <c r="A224" s="179" t="s">
        <v>242</v>
      </c>
      <c r="B224" s="160">
        <v>2031</v>
      </c>
      <c r="C224" s="171">
        <v>607.76367403757126</v>
      </c>
      <c r="D224" s="172">
        <v>958.04795896900316</v>
      </c>
      <c r="E224" s="172">
        <v>10.970755559668062</v>
      </c>
      <c r="F224" s="172"/>
      <c r="G224" s="172"/>
      <c r="H224" s="223"/>
      <c r="I224" s="224">
        <v>1701.4686025003718</v>
      </c>
      <c r="J224" s="225">
        <v>3914.2845593920874</v>
      </c>
      <c r="K224" s="225">
        <v>12.847006204195873</v>
      </c>
      <c r="L224" s="225"/>
      <c r="M224" s="173"/>
      <c r="N224" s="226"/>
      <c r="O224" s="199">
        <v>2309.2322765379431</v>
      </c>
      <c r="P224" s="174">
        <v>4872.3325183610905</v>
      </c>
      <c r="Q224" s="174">
        <v>23.817761763863935</v>
      </c>
      <c r="R224" s="175"/>
      <c r="S224" s="175"/>
      <c r="T224" s="227"/>
      <c r="U224" s="220" t="s">
        <v>223</v>
      </c>
      <c r="V224" s="152"/>
      <c r="W224" s="152"/>
    </row>
    <row r="225" spans="1:23" ht="15.6" thickBot="1" x14ac:dyDescent="0.3">
      <c r="A225" s="180" t="s">
        <v>243</v>
      </c>
      <c r="B225" s="160">
        <v>2032</v>
      </c>
      <c r="C225" s="171">
        <v>612.08344863534398</v>
      </c>
      <c r="D225" s="172">
        <v>964.85743346277923</v>
      </c>
      <c r="E225" s="172">
        <v>11.048731906740921</v>
      </c>
      <c r="F225" s="172"/>
      <c r="G225" s="172"/>
      <c r="H225" s="223"/>
      <c r="I225" s="224">
        <v>1767.9538961857616</v>
      </c>
      <c r="J225" s="225">
        <v>4067.2361672659754</v>
      </c>
      <c r="K225" s="225">
        <v>13.349006052567335</v>
      </c>
      <c r="L225" s="225"/>
      <c r="M225" s="173"/>
      <c r="N225" s="226"/>
      <c r="O225" s="199">
        <v>2380.0373448211058</v>
      </c>
      <c r="P225" s="174">
        <v>5032.0936007287546</v>
      </c>
      <c r="Q225" s="174">
        <v>24.397737959308255</v>
      </c>
      <c r="R225" s="175"/>
      <c r="S225" s="175"/>
      <c r="T225" s="227"/>
      <c r="U225" s="220" t="s">
        <v>223</v>
      </c>
      <c r="V225" s="152"/>
      <c r="W225" s="152"/>
    </row>
    <row r="226" spans="1:23" ht="15" x14ac:dyDescent="0.25">
      <c r="B226" s="160">
        <v>2033</v>
      </c>
      <c r="C226" s="171">
        <v>616.29791859581405</v>
      </c>
      <c r="D226" s="172">
        <v>971.50091104501257</v>
      </c>
      <c r="E226" s="172">
        <v>11.124807397470271</v>
      </c>
      <c r="F226" s="172"/>
      <c r="G226" s="172"/>
      <c r="H226" s="223"/>
      <c r="I226" s="224">
        <v>1835.9076198220296</v>
      </c>
      <c r="J226" s="225">
        <v>4223.5659466058696</v>
      </c>
      <c r="K226" s="225">
        <v>13.86209333955602</v>
      </c>
      <c r="L226" s="225"/>
      <c r="M226" s="173"/>
      <c r="N226" s="226"/>
      <c r="O226" s="199">
        <v>2452.2055384178439</v>
      </c>
      <c r="P226" s="174">
        <v>5195.0668576508824</v>
      </c>
      <c r="Q226" s="174">
        <v>24.986900737026289</v>
      </c>
      <c r="R226" s="175"/>
      <c r="S226" s="175"/>
      <c r="T226" s="227"/>
      <c r="U226" s="220" t="s">
        <v>223</v>
      </c>
      <c r="V226" s="152"/>
      <c r="W226" s="152"/>
    </row>
    <row r="227" spans="1:23" ht="15" x14ac:dyDescent="0.25">
      <c r="B227" s="160">
        <v>2034</v>
      </c>
      <c r="C227" s="171">
        <v>620.41611856297709</v>
      </c>
      <c r="D227" s="172">
        <v>977.9926334721788</v>
      </c>
      <c r="E227" s="172">
        <v>11.199145116415256</v>
      </c>
      <c r="F227" s="172"/>
      <c r="G227" s="172"/>
      <c r="H227" s="223"/>
      <c r="I227" s="224">
        <v>1905.3303077624219</v>
      </c>
      <c r="J227" s="225">
        <v>4383.2751267090116</v>
      </c>
      <c r="K227" s="225">
        <v>14.386272099817322</v>
      </c>
      <c r="L227" s="225"/>
      <c r="M227" s="173"/>
      <c r="N227" s="226"/>
      <c r="O227" s="199">
        <v>2525.7464263253987</v>
      </c>
      <c r="P227" s="174">
        <v>5361.2677601811902</v>
      </c>
      <c r="Q227" s="174">
        <v>25.585417216232578</v>
      </c>
      <c r="R227" s="175"/>
      <c r="S227" s="175"/>
      <c r="T227" s="227"/>
      <c r="U227" s="220" t="s">
        <v>223</v>
      </c>
      <c r="V227" s="152"/>
      <c r="W227" s="152"/>
    </row>
    <row r="228" spans="1:23" ht="15" x14ac:dyDescent="0.25">
      <c r="B228" s="160">
        <v>2035</v>
      </c>
      <c r="C228" s="171">
        <v>624.44508333429428</v>
      </c>
      <c r="D228" s="172">
        <v>984.34369004368409</v>
      </c>
      <c r="E228" s="172">
        <v>11.271872048860882</v>
      </c>
      <c r="F228" s="172"/>
      <c r="G228" s="172"/>
      <c r="H228" s="223"/>
      <c r="I228" s="224">
        <v>1976.218532884126</v>
      </c>
      <c r="J228" s="225">
        <v>4546.3558233664962</v>
      </c>
      <c r="K228" s="225">
        <v>14.921516456724442</v>
      </c>
      <c r="L228" s="225"/>
      <c r="M228" s="173"/>
      <c r="N228" s="226"/>
      <c r="O228" s="199">
        <v>2600.6636162184204</v>
      </c>
      <c r="P228" s="174">
        <v>5530.6995134101799</v>
      </c>
      <c r="Q228" s="174">
        <v>26.193388505585325</v>
      </c>
      <c r="R228" s="175"/>
      <c r="S228" s="175"/>
      <c r="T228" s="227"/>
      <c r="U228" s="220" t="s">
        <v>223</v>
      </c>
      <c r="V228" s="152"/>
      <c r="W228" s="152"/>
    </row>
    <row r="229" spans="1:23" ht="15" x14ac:dyDescent="0.25">
      <c r="B229" s="160">
        <v>2036</v>
      </c>
      <c r="C229" s="171">
        <v>628.3887229813555</v>
      </c>
      <c r="D229" s="172">
        <v>990.56024439889336</v>
      </c>
      <c r="E229" s="172">
        <v>11.343058775596132</v>
      </c>
      <c r="F229" s="172"/>
      <c r="G229" s="172"/>
      <c r="H229" s="223"/>
      <c r="I229" s="224">
        <v>2048.5601836044584</v>
      </c>
      <c r="J229" s="225">
        <v>4712.7801734834529</v>
      </c>
      <c r="K229" s="225">
        <v>15.467734961291688</v>
      </c>
      <c r="L229" s="225"/>
      <c r="M229" s="173"/>
      <c r="N229" s="226"/>
      <c r="O229" s="199">
        <v>2676.9489065858138</v>
      </c>
      <c r="P229" s="174">
        <v>5703.3404178823466</v>
      </c>
      <c r="Q229" s="174">
        <v>26.81079373688782</v>
      </c>
      <c r="R229" s="175"/>
      <c r="S229" s="175"/>
      <c r="T229" s="227"/>
      <c r="U229" s="220" t="s">
        <v>223</v>
      </c>
      <c r="V229" s="152"/>
      <c r="W229" s="152"/>
    </row>
    <row r="230" spans="1:23" ht="15" x14ac:dyDescent="0.25">
      <c r="B230" s="160">
        <v>2037</v>
      </c>
      <c r="C230" s="171">
        <v>632.24751850071118</v>
      </c>
      <c r="D230" s="172">
        <v>996.64305475647484</v>
      </c>
      <c r="E230" s="172">
        <v>11.412713979100408</v>
      </c>
      <c r="F230" s="172"/>
      <c r="G230" s="172"/>
      <c r="H230" s="223"/>
      <c r="I230" s="224">
        <v>2122.3315595860804</v>
      </c>
      <c r="J230" s="225">
        <v>4882.493653653245</v>
      </c>
      <c r="K230" s="225">
        <v>16.02474866318147</v>
      </c>
      <c r="L230" s="225"/>
      <c r="M230" s="173"/>
      <c r="N230" s="226"/>
      <c r="O230" s="199">
        <v>2754.5790780867915</v>
      </c>
      <c r="P230" s="174">
        <v>5879.1367084097201</v>
      </c>
      <c r="Q230" s="174">
        <v>27.437462642281879</v>
      </c>
      <c r="R230" s="175"/>
      <c r="S230" s="175"/>
      <c r="T230" s="227"/>
      <c r="U230" s="220" t="s">
        <v>223</v>
      </c>
      <c r="V230" s="152"/>
      <c r="W230" s="152"/>
    </row>
    <row r="231" spans="1:23" ht="15" x14ac:dyDescent="0.25">
      <c r="B231" s="160">
        <v>2038</v>
      </c>
      <c r="C231" s="171">
        <v>636.02069650229305</v>
      </c>
      <c r="D231" s="172">
        <v>1002.5909019833869</v>
      </c>
      <c r="E231" s="172">
        <v>11.480823698892435</v>
      </c>
      <c r="F231" s="172"/>
      <c r="G231" s="172"/>
      <c r="H231" s="223"/>
      <c r="I231" s="224">
        <v>2197.5034516841251</v>
      </c>
      <c r="J231" s="225">
        <v>5055.4290672760781</v>
      </c>
      <c r="K231" s="225">
        <v>16.592337017586331</v>
      </c>
      <c r="L231" s="225"/>
      <c r="M231" s="173"/>
      <c r="N231" s="226"/>
      <c r="O231" s="199">
        <v>2833.5241481864182</v>
      </c>
      <c r="P231" s="174">
        <v>6058.0199692594651</v>
      </c>
      <c r="Q231" s="174">
        <v>28.073160716478768</v>
      </c>
      <c r="R231" s="175"/>
      <c r="S231" s="175"/>
      <c r="T231" s="227"/>
      <c r="U231" s="220" t="s">
        <v>223</v>
      </c>
      <c r="V231" s="152"/>
      <c r="W231" s="152"/>
    </row>
    <row r="232" spans="1:23" ht="15" x14ac:dyDescent="0.25">
      <c r="B232" s="160">
        <v>2039</v>
      </c>
      <c r="C232" s="171">
        <v>639.70578390228866</v>
      </c>
      <c r="D232" s="172">
        <v>1008.3998876352175</v>
      </c>
      <c r="E232" s="172">
        <v>11.547343293281461</v>
      </c>
      <c r="F232" s="172"/>
      <c r="G232" s="172"/>
      <c r="H232" s="223"/>
      <c r="I232" s="224">
        <v>2274.0387475129164</v>
      </c>
      <c r="J232" s="225">
        <v>5231.5010360863744</v>
      </c>
      <c r="K232" s="225">
        <v>17.170219805965459</v>
      </c>
      <c r="L232" s="225"/>
      <c r="M232" s="173"/>
      <c r="N232" s="226"/>
      <c r="O232" s="199">
        <v>2913.7445314152051</v>
      </c>
      <c r="P232" s="174">
        <v>6239.9009237215923</v>
      </c>
      <c r="Q232" s="174">
        <v>28.71756309924692</v>
      </c>
      <c r="R232" s="175"/>
      <c r="S232" s="175"/>
      <c r="T232" s="227"/>
      <c r="U232" s="220" t="s">
        <v>223</v>
      </c>
      <c r="V232" s="152"/>
      <c r="W232" s="152"/>
    </row>
    <row r="233" spans="1:23" ht="15" x14ac:dyDescent="0.25">
      <c r="B233" s="160">
        <v>2040</v>
      </c>
      <c r="C233" s="171">
        <v>643.30100052096725</v>
      </c>
      <c r="D233" s="172">
        <v>1014.0672055265524</v>
      </c>
      <c r="E233" s="172">
        <v>11.61224062820369</v>
      </c>
      <c r="F233" s="172"/>
      <c r="G233" s="172"/>
      <c r="H233" s="223"/>
      <c r="I233" s="224">
        <v>2351.901574501142</v>
      </c>
      <c r="J233" s="225">
        <v>5410.6270340523361</v>
      </c>
      <c r="K233" s="225">
        <v>17.758126171045586</v>
      </c>
      <c r="L233" s="225"/>
      <c r="M233" s="173"/>
      <c r="N233" s="226"/>
      <c r="O233" s="199">
        <v>2995.2025750221092</v>
      </c>
      <c r="P233" s="174">
        <v>6424.6942395788883</v>
      </c>
      <c r="Q233" s="174">
        <v>29.370366799249275</v>
      </c>
      <c r="R233" s="175"/>
      <c r="S233" s="175"/>
      <c r="T233" s="227"/>
      <c r="U233" s="220" t="s">
        <v>223</v>
      </c>
      <c r="V233" s="152"/>
      <c r="W233" s="152"/>
    </row>
    <row r="234" spans="1:23" ht="15" x14ac:dyDescent="0.25">
      <c r="B234" s="160">
        <v>2041</v>
      </c>
      <c r="C234" s="171">
        <v>646.80684207737625</v>
      </c>
      <c r="D234" s="172">
        <v>1019.5936370838597</v>
      </c>
      <c r="E234" s="172">
        <v>11.675524651894632</v>
      </c>
      <c r="F234" s="172"/>
      <c r="G234" s="172"/>
      <c r="H234" s="223"/>
      <c r="I234" s="224">
        <v>2431.0638388570196</v>
      </c>
      <c r="J234" s="225">
        <v>5592.7424304806727</v>
      </c>
      <c r="K234" s="225">
        <v>18.355843989536996</v>
      </c>
      <c r="L234" s="225"/>
      <c r="M234" s="173"/>
      <c r="N234" s="226"/>
      <c r="O234" s="199">
        <v>3077.8706809343958</v>
      </c>
      <c r="P234" s="174">
        <v>6612.3360675645326</v>
      </c>
      <c r="Q234" s="174">
        <v>30.031368641431627</v>
      </c>
      <c r="R234" s="175"/>
      <c r="S234" s="175"/>
      <c r="T234" s="227"/>
      <c r="U234" s="220" t="s">
        <v>223</v>
      </c>
      <c r="V234" s="152"/>
      <c r="W234" s="152"/>
    </row>
    <row r="235" spans="1:23" ht="15" x14ac:dyDescent="0.25">
      <c r="B235" s="160">
        <v>2042</v>
      </c>
      <c r="C235" s="171">
        <v>650.22481906280882</v>
      </c>
      <c r="D235" s="172">
        <v>1024.9815633693229</v>
      </c>
      <c r="E235" s="172">
        <v>11.73722263026613</v>
      </c>
      <c r="F235" s="172"/>
      <c r="G235" s="172"/>
      <c r="H235" s="223"/>
      <c r="I235" s="224">
        <v>2511.5028374687254</v>
      </c>
      <c r="J235" s="225">
        <v>5777.7949961148915</v>
      </c>
      <c r="K235" s="225">
        <v>18.963201840692918</v>
      </c>
      <c r="L235" s="225"/>
      <c r="M235" s="173"/>
      <c r="N235" s="226"/>
      <c r="O235" s="199">
        <v>3161.7276565315342</v>
      </c>
      <c r="P235" s="174">
        <v>6802.7765594842149</v>
      </c>
      <c r="Q235" s="174">
        <v>30.700424470959049</v>
      </c>
      <c r="R235" s="175"/>
      <c r="S235" s="175"/>
      <c r="T235" s="227"/>
      <c r="U235" s="220" t="s">
        <v>223</v>
      </c>
      <c r="V235" s="152"/>
      <c r="W235" s="152"/>
    </row>
    <row r="236" spans="1:23" ht="15" x14ac:dyDescent="0.25">
      <c r="B236" s="160">
        <v>2043</v>
      </c>
      <c r="C236" s="171">
        <v>653.55517371938834</v>
      </c>
      <c r="D236" s="172">
        <v>1030.23136624119</v>
      </c>
      <c r="E236" s="172">
        <v>11.797338936036121</v>
      </c>
      <c r="F236" s="172"/>
      <c r="G236" s="172"/>
      <c r="H236" s="223"/>
      <c r="I236" s="224">
        <v>2593.1926920625438</v>
      </c>
      <c r="J236" s="225">
        <v>5965.7251971339838</v>
      </c>
      <c r="K236" s="225">
        <v>19.580004329580696</v>
      </c>
      <c r="L236" s="225"/>
      <c r="M236" s="173"/>
      <c r="N236" s="226"/>
      <c r="O236" s="199">
        <v>3246.747865781932</v>
      </c>
      <c r="P236" s="174">
        <v>6995.9565633751736</v>
      </c>
      <c r="Q236" s="174">
        <v>31.377343265616815</v>
      </c>
      <c r="R236" s="175"/>
      <c r="S236" s="175"/>
      <c r="T236" s="227"/>
      <c r="U236" s="220" t="s">
        <v>223</v>
      </c>
      <c r="V236" s="152"/>
      <c r="W236" s="152"/>
    </row>
    <row r="237" spans="1:23" ht="15" x14ac:dyDescent="0.25">
      <c r="B237" s="160">
        <v>2044</v>
      </c>
      <c r="C237" s="171">
        <v>656.7980718877825</v>
      </c>
      <c r="D237" s="172">
        <v>1035.3433071223133</v>
      </c>
      <c r="E237" s="172">
        <v>11.85587656279818</v>
      </c>
      <c r="F237" s="172"/>
      <c r="G237" s="172"/>
      <c r="H237" s="223"/>
      <c r="I237" s="224">
        <v>2676.1085456018586</v>
      </c>
      <c r="J237" s="225">
        <v>6156.4758491065249</v>
      </c>
      <c r="K237" s="225">
        <v>20.206063772158942</v>
      </c>
      <c r="L237" s="225"/>
      <c r="M237" s="173"/>
      <c r="N237" s="226"/>
      <c r="O237" s="199">
        <v>3332.9066174896411</v>
      </c>
      <c r="P237" s="174">
        <v>7191.8191562288384</v>
      </c>
      <c r="Q237" s="174">
        <v>32.061940334957121</v>
      </c>
      <c r="R237" s="175"/>
      <c r="S237" s="175"/>
      <c r="T237" s="227"/>
      <c r="U237" s="220" t="s">
        <v>223</v>
      </c>
      <c r="V237" s="152"/>
      <c r="W237" s="152"/>
    </row>
    <row r="238" spans="1:23" ht="15" x14ac:dyDescent="0.25">
      <c r="B238" s="160">
        <v>2045</v>
      </c>
      <c r="C238" s="171">
        <v>659.95344019930826</v>
      </c>
      <c r="D238" s="172">
        <v>1040.3172703580065</v>
      </c>
      <c r="E238" s="172">
        <v>11.912834186172576</v>
      </c>
      <c r="F238" s="172"/>
      <c r="G238" s="172"/>
      <c r="H238" s="223"/>
      <c r="I238" s="224">
        <v>2760.2240036272729</v>
      </c>
      <c r="J238" s="225">
        <v>6349.9862307093499</v>
      </c>
      <c r="K238" s="225">
        <v>20.841180876014544</v>
      </c>
      <c r="L238" s="225"/>
      <c r="M238" s="173"/>
      <c r="N238" s="226"/>
      <c r="O238" s="199">
        <v>3420.1774438265811</v>
      </c>
      <c r="P238" s="174">
        <v>7390.3035010673566</v>
      </c>
      <c r="Q238" s="174">
        <v>32.754015062187122</v>
      </c>
      <c r="R238" s="175"/>
      <c r="S238" s="175"/>
      <c r="T238" s="227"/>
      <c r="U238" s="220" t="s">
        <v>223</v>
      </c>
      <c r="V238" s="152"/>
      <c r="W238" s="152"/>
    </row>
    <row r="239" spans="1:23" ht="15" x14ac:dyDescent="0.25">
      <c r="B239" s="160">
        <v>2046</v>
      </c>
      <c r="C239" s="171">
        <v>663.0216497715204</v>
      </c>
      <c r="D239" s="172">
        <v>1045.1538409592386</v>
      </c>
      <c r="E239" s="172">
        <v>11.968218505210526</v>
      </c>
      <c r="F239" s="172"/>
      <c r="G239" s="172"/>
      <c r="H239" s="223"/>
      <c r="I239" s="224">
        <v>2845.5124046545734</v>
      </c>
      <c r="J239" s="225">
        <v>6546.1950063199074</v>
      </c>
      <c r="K239" s="225">
        <v>21.48515433255292</v>
      </c>
      <c r="L239" s="225"/>
      <c r="M239" s="173"/>
      <c r="N239" s="226"/>
      <c r="O239" s="199">
        <v>3508.5340544260939</v>
      </c>
      <c r="P239" s="174">
        <v>7591.348847279146</v>
      </c>
      <c r="Q239" s="174">
        <v>33.453372837763446</v>
      </c>
      <c r="R239" s="175"/>
      <c r="S239" s="175"/>
      <c r="T239" s="227"/>
      <c r="U239" s="220" t="s">
        <v>223</v>
      </c>
      <c r="V239" s="152"/>
      <c r="W239" s="152"/>
    </row>
    <row r="240" spans="1:23" ht="15" x14ac:dyDescent="0.25">
      <c r="B240" s="160">
        <v>2047</v>
      </c>
      <c r="C240" s="171">
        <v>666.00223773156995</v>
      </c>
      <c r="D240" s="172">
        <v>1049.8522892766293</v>
      </c>
      <c r="E240" s="172">
        <v>12.022021164583965</v>
      </c>
      <c r="F240" s="172"/>
      <c r="G240" s="172"/>
      <c r="H240" s="223"/>
      <c r="I240" s="224">
        <v>2931.9423392629183</v>
      </c>
      <c r="J240" s="225">
        <v>6745.0299175310538</v>
      </c>
      <c r="K240" s="225">
        <v>22.137746983695546</v>
      </c>
      <c r="L240" s="225"/>
      <c r="M240" s="173"/>
      <c r="N240" s="226"/>
      <c r="O240" s="199">
        <v>3597.9445769944882</v>
      </c>
      <c r="P240" s="174">
        <v>7794.8822068076834</v>
      </c>
      <c r="Q240" s="174">
        <v>34.159768148279511</v>
      </c>
      <c r="R240" s="175"/>
      <c r="S240" s="175"/>
      <c r="T240" s="227"/>
      <c r="U240" s="220" t="s">
        <v>223</v>
      </c>
      <c r="V240" s="152"/>
      <c r="W240" s="152"/>
    </row>
    <row r="241" spans="1:23" ht="15" x14ac:dyDescent="0.25">
      <c r="B241" s="160">
        <v>2048</v>
      </c>
      <c r="C241" s="171">
        <v>668.89316549142029</v>
      </c>
      <c r="D241" s="172">
        <v>1054.4094017829625</v>
      </c>
      <c r="E241" s="172">
        <v>12.074205365695033</v>
      </c>
      <c r="F241" s="172"/>
      <c r="G241" s="172"/>
      <c r="H241" s="223"/>
      <c r="I241" s="224">
        <v>3019.476202608485</v>
      </c>
      <c r="J241" s="225">
        <v>6946.4044531610234</v>
      </c>
      <c r="K241" s="225">
        <v>22.798674892576823</v>
      </c>
      <c r="L241" s="225"/>
      <c r="M241" s="173"/>
      <c r="N241" s="226"/>
      <c r="O241" s="199">
        <v>3688.3693680999054</v>
      </c>
      <c r="P241" s="174">
        <v>8000.8138549439864</v>
      </c>
      <c r="Q241" s="174">
        <v>34.872880258271856</v>
      </c>
      <c r="R241" s="175"/>
      <c r="S241" s="175"/>
      <c r="T241" s="227"/>
      <c r="U241" s="220" t="s">
        <v>223</v>
      </c>
      <c r="V241" s="152"/>
      <c r="W241" s="152"/>
    </row>
    <row r="242" spans="1:23" ht="15" x14ac:dyDescent="0.25">
      <c r="B242" s="160">
        <v>2049</v>
      </c>
      <c r="C242" s="171">
        <v>671.69170466435196</v>
      </c>
      <c r="D242" s="172">
        <v>1058.8208775872174</v>
      </c>
      <c r="E242" s="172">
        <v>12.124721858374537</v>
      </c>
      <c r="F242" s="172"/>
      <c r="G242" s="172"/>
      <c r="H242" s="223"/>
      <c r="I242" s="224">
        <v>3108.0724432416068</v>
      </c>
      <c r="J242" s="225">
        <v>7150.2230227313312</v>
      </c>
      <c r="K242" s="225">
        <v>23.467624323327133</v>
      </c>
      <c r="L242" s="225"/>
      <c r="M242" s="173"/>
      <c r="N242" s="226"/>
      <c r="O242" s="199">
        <v>3779.7641479059589</v>
      </c>
      <c r="P242" s="174">
        <v>8209.0439003185493</v>
      </c>
      <c r="Q242" s="174">
        <v>35.592346181701672</v>
      </c>
      <c r="R242" s="175"/>
      <c r="S242" s="175"/>
      <c r="T242" s="227"/>
      <c r="U242" s="220" t="s">
        <v>223</v>
      </c>
      <c r="V242" s="152"/>
      <c r="W242" s="152"/>
    </row>
    <row r="243" spans="1:23" ht="15" x14ac:dyDescent="0.25">
      <c r="B243" s="160">
        <v>2050</v>
      </c>
      <c r="C243" s="171">
        <v>674.39581079230459</v>
      </c>
      <c r="D243" s="172">
        <v>1063.0834939089698</v>
      </c>
      <c r="E243" s="172">
        <v>12.173533738064691</v>
      </c>
      <c r="F243" s="172"/>
      <c r="G243" s="172"/>
      <c r="H243" s="223"/>
      <c r="I243" s="224">
        <v>3197.6916873037467</v>
      </c>
      <c r="J243" s="225">
        <v>7356.395045383596</v>
      </c>
      <c r="K243" s="225">
        <v>24.144297982065073</v>
      </c>
      <c r="L243" s="225"/>
      <c r="M243" s="173"/>
      <c r="N243" s="226"/>
      <c r="O243" s="199">
        <v>3872.0874980960511</v>
      </c>
      <c r="P243" s="174">
        <v>8419.478539292566</v>
      </c>
      <c r="Q243" s="174">
        <v>36.31783172012976</v>
      </c>
      <c r="R243" s="175"/>
      <c r="S243" s="175"/>
      <c r="T243" s="227"/>
      <c r="U243" s="220" t="s">
        <v>223</v>
      </c>
      <c r="V243" s="152"/>
      <c r="W243" s="152"/>
    </row>
    <row r="244" spans="1:23" ht="15" x14ac:dyDescent="0.25">
      <c r="B244" s="160">
        <v>2051</v>
      </c>
      <c r="C244" s="171">
        <v>677.00482533568538</v>
      </c>
      <c r="D244" s="172">
        <v>1067.1962126596661</v>
      </c>
      <c r="E244" s="172">
        <v>12.220629117452704</v>
      </c>
      <c r="F244" s="172"/>
      <c r="G244" s="172"/>
      <c r="H244" s="223"/>
      <c r="I244" s="224">
        <v>3288.2972953368539</v>
      </c>
      <c r="J244" s="225">
        <v>7564.8362308378219</v>
      </c>
      <c r="K244" s="225">
        <v>24.828419221108636</v>
      </c>
      <c r="L244" s="225"/>
      <c r="M244" s="173"/>
      <c r="N244" s="226"/>
      <c r="O244" s="199">
        <v>3965.3021206725393</v>
      </c>
      <c r="P244" s="174">
        <v>8632.0324434974882</v>
      </c>
      <c r="Q244" s="174">
        <v>37.049048338561342</v>
      </c>
      <c r="R244" s="175"/>
      <c r="S244" s="175"/>
      <c r="T244" s="227"/>
      <c r="U244" s="220" t="s">
        <v>223</v>
      </c>
      <c r="V244" s="152"/>
      <c r="W244" s="152"/>
    </row>
    <row r="245" spans="1:23" ht="15" x14ac:dyDescent="0.25">
      <c r="B245" s="160">
        <v>2052</v>
      </c>
      <c r="C245" s="171">
        <v>679.51925526231764</v>
      </c>
      <c r="D245" s="172">
        <v>1071.1598329977774</v>
      </c>
      <c r="E245" s="172">
        <v>12.266017147825988</v>
      </c>
      <c r="F245" s="172"/>
      <c r="G245" s="172"/>
      <c r="H245" s="223"/>
      <c r="I245" s="224">
        <v>3379.8601187801496</v>
      </c>
      <c r="J245" s="225">
        <v>7775.4795218699046</v>
      </c>
      <c r="K245" s="225">
        <v>25.51976795309292</v>
      </c>
      <c r="L245" s="225"/>
      <c r="M245" s="173"/>
      <c r="N245" s="226"/>
      <c r="O245" s="199">
        <v>4059.3793740424671</v>
      </c>
      <c r="P245" s="174">
        <v>8846.6393548676824</v>
      </c>
      <c r="Q245" s="174">
        <v>37.785785100918908</v>
      </c>
      <c r="R245" s="175"/>
      <c r="S245" s="175"/>
      <c r="T245" s="227"/>
      <c r="U245" s="220" t="s">
        <v>223</v>
      </c>
      <c r="V245" s="152"/>
      <c r="W245" s="152"/>
    </row>
    <row r="246" spans="1:23" ht="15" x14ac:dyDescent="0.25">
      <c r="B246" s="160">
        <v>2053</v>
      </c>
      <c r="C246" s="171">
        <v>681.93960614823527</v>
      </c>
      <c r="D246" s="172">
        <v>1074.9751518878284</v>
      </c>
      <c r="E246" s="172">
        <v>12.30970695534875</v>
      </c>
      <c r="F246" s="172"/>
      <c r="G246" s="172"/>
      <c r="H246" s="223"/>
      <c r="I246" s="224">
        <v>3472.3574196337572</v>
      </c>
      <c r="J246" s="225">
        <v>7988.2726089622311</v>
      </c>
      <c r="K246" s="225">
        <v>26.218172493847536</v>
      </c>
      <c r="L246" s="225"/>
      <c r="M246" s="173"/>
      <c r="N246" s="226"/>
      <c r="O246" s="199">
        <v>4154.2970257819925</v>
      </c>
      <c r="P246" s="174">
        <v>9063.2477608500594</v>
      </c>
      <c r="Q246" s="174">
        <v>38.527879449196284</v>
      </c>
      <c r="R246" s="175"/>
      <c r="S246" s="175"/>
      <c r="T246" s="227"/>
      <c r="U246" s="220" t="s">
        <v>223</v>
      </c>
      <c r="V246" s="152"/>
      <c r="W246" s="152"/>
    </row>
    <row r="247" spans="1:23" ht="15" x14ac:dyDescent="0.25">
      <c r="B247" s="160">
        <v>2054</v>
      </c>
      <c r="C247" s="171">
        <v>684.26683859975674</v>
      </c>
      <c r="D247" s="172">
        <v>1078.6436835811007</v>
      </c>
      <c r="E247" s="172">
        <v>12.35171587994695</v>
      </c>
      <c r="F247" s="172"/>
      <c r="G247" s="172"/>
      <c r="H247" s="223"/>
      <c r="I247" s="224">
        <v>3565.7722966645888</v>
      </c>
      <c r="J247" s="225">
        <v>8203.1766102714264</v>
      </c>
      <c r="K247" s="225">
        <v>26.923505229941345</v>
      </c>
      <c r="L247" s="225"/>
      <c r="M247" s="173"/>
      <c r="N247" s="226"/>
      <c r="O247" s="199">
        <v>4250.0391352643455</v>
      </c>
      <c r="P247" s="174">
        <v>9281.8202938525264</v>
      </c>
      <c r="Q247" s="174">
        <v>39.275221109888292</v>
      </c>
      <c r="R247" s="175"/>
      <c r="S247" s="175"/>
      <c r="T247" s="227"/>
      <c r="U247" s="220" t="s">
        <v>223</v>
      </c>
      <c r="V247" s="152"/>
      <c r="W247" s="152"/>
    </row>
    <row r="248" spans="1:23" ht="15" x14ac:dyDescent="0.25">
      <c r="B248" s="160">
        <v>2055</v>
      </c>
      <c r="C248" s="171">
        <v>686.50183815599621</v>
      </c>
      <c r="D248" s="172">
        <v>1082.1668239967278</v>
      </c>
      <c r="E248" s="172">
        <v>12.392059906506775</v>
      </c>
      <c r="F248" s="172"/>
      <c r="G248" s="172"/>
      <c r="H248" s="223"/>
      <c r="I248" s="224">
        <v>3660.084947178138</v>
      </c>
      <c r="J248" s="225">
        <v>8420.1459690465599</v>
      </c>
      <c r="K248" s="225">
        <v>27.635616640343613</v>
      </c>
      <c r="L248" s="225"/>
      <c r="M248" s="173"/>
      <c r="N248" s="226"/>
      <c r="O248" s="199">
        <v>4346.5867853341342</v>
      </c>
      <c r="P248" s="174">
        <v>9502.3127930432875</v>
      </c>
      <c r="Q248" s="174">
        <v>40.027676546850387</v>
      </c>
      <c r="R248" s="175"/>
      <c r="S248" s="175"/>
      <c r="T248" s="227"/>
      <c r="U248" s="220" t="s">
        <v>223</v>
      </c>
      <c r="V248" s="152"/>
      <c r="W248" s="152"/>
    </row>
    <row r="249" spans="1:23" ht="15" x14ac:dyDescent="0.25">
      <c r="B249" s="160">
        <v>2056</v>
      </c>
      <c r="C249" s="171">
        <v>688.64473272538169</v>
      </c>
      <c r="D249" s="172">
        <v>1085.5447747630953</v>
      </c>
      <c r="E249" s="172">
        <v>12.430741343906101</v>
      </c>
      <c r="F249" s="172"/>
      <c r="G249" s="172"/>
      <c r="H249" s="223"/>
      <c r="I249" s="224">
        <v>3755.2667906066085</v>
      </c>
      <c r="J249" s="225">
        <v>8639.1149347500905</v>
      </c>
      <c r="K249" s="225">
        <v>28.354290926343019</v>
      </c>
      <c r="L249" s="225"/>
      <c r="M249" s="173"/>
      <c r="N249" s="226"/>
      <c r="O249" s="199">
        <v>4443.9115233319899</v>
      </c>
      <c r="P249" s="174">
        <v>9724.6597095131856</v>
      </c>
      <c r="Q249" s="174">
        <v>40.785032270249118</v>
      </c>
      <c r="R249" s="175"/>
      <c r="S249" s="175"/>
      <c r="T249" s="227"/>
      <c r="U249" s="220" t="s">
        <v>223</v>
      </c>
      <c r="V249" s="152"/>
      <c r="W249" s="152"/>
    </row>
    <row r="250" spans="1:23" ht="15" x14ac:dyDescent="0.25">
      <c r="B250" s="160">
        <v>2057</v>
      </c>
      <c r="C250" s="171">
        <v>690.69580944759173</v>
      </c>
      <c r="D250" s="172">
        <v>1088.7779885126895</v>
      </c>
      <c r="E250" s="172">
        <v>12.467765375309629</v>
      </c>
      <c r="F250" s="172"/>
      <c r="G250" s="172"/>
      <c r="H250" s="223"/>
      <c r="I250" s="224">
        <v>3851.2823839768207</v>
      </c>
      <c r="J250" s="225">
        <v>8860.0019696548734</v>
      </c>
      <c r="K250" s="225">
        <v>29.079260474364048</v>
      </c>
      <c r="L250" s="225"/>
      <c r="M250" s="173"/>
      <c r="N250" s="226"/>
      <c r="O250" s="199">
        <v>4541.9781934244129</v>
      </c>
      <c r="P250" s="174">
        <v>9948.7799581675627</v>
      </c>
      <c r="Q250" s="174">
        <v>41.547025849673673</v>
      </c>
      <c r="R250" s="175"/>
      <c r="S250" s="175"/>
      <c r="T250" s="227"/>
      <c r="U250" s="220" t="s">
        <v>223</v>
      </c>
      <c r="V250" s="152"/>
      <c r="W250" s="152"/>
    </row>
    <row r="251" spans="1:23" ht="15" x14ac:dyDescent="0.25">
      <c r="A251" s="160"/>
      <c r="B251" s="160">
        <v>2058</v>
      </c>
      <c r="C251" s="171">
        <v>692.65648713850101</v>
      </c>
      <c r="D251" s="172">
        <v>1091.8687017951943</v>
      </c>
      <c r="E251" s="172">
        <v>12.503157611794187</v>
      </c>
      <c r="F251" s="172"/>
      <c r="G251" s="172"/>
      <c r="H251" s="223"/>
      <c r="I251" s="224">
        <v>3948.0974830770388</v>
      </c>
      <c r="J251" s="225">
        <v>9082.7282938239459</v>
      </c>
      <c r="K251" s="225">
        <v>29.810266722127036</v>
      </c>
      <c r="L251" s="225"/>
      <c r="M251" s="173"/>
      <c r="N251" s="226"/>
      <c r="O251" s="199">
        <v>4640.75397021554</v>
      </c>
      <c r="P251" s="174">
        <v>10174.59699561914</v>
      </c>
      <c r="Q251" s="174">
        <v>42.313424333921219</v>
      </c>
      <c r="R251" s="175"/>
      <c r="S251" s="175"/>
      <c r="T251" s="227"/>
      <c r="U251" s="220" t="s">
        <v>223</v>
      </c>
    </row>
    <row r="252" spans="1:23" ht="15" x14ac:dyDescent="0.25">
      <c r="A252" s="160"/>
      <c r="B252" s="160">
        <v>2059</v>
      </c>
      <c r="C252" s="171">
        <v>694.52858762101721</v>
      </c>
      <c r="D252" s="172">
        <v>1094.8197864402246</v>
      </c>
      <c r="E252" s="172">
        <v>12.536950939125481</v>
      </c>
      <c r="F252" s="172"/>
      <c r="G252" s="172"/>
      <c r="H252" s="223"/>
      <c r="I252" s="224">
        <v>4045.674632070883</v>
      </c>
      <c r="J252" s="225">
        <v>9307.2077388720772</v>
      </c>
      <c r="K252" s="225">
        <v>30.547026857853012</v>
      </c>
      <c r="L252" s="225"/>
      <c r="M252" s="173"/>
      <c r="N252" s="226"/>
      <c r="O252" s="199">
        <v>4740.2032196918999</v>
      </c>
      <c r="P252" s="174">
        <v>10402.027525312302</v>
      </c>
      <c r="Q252" s="174">
        <v>43.083977796978495</v>
      </c>
      <c r="R252" s="175"/>
      <c r="S252" s="175"/>
      <c r="T252" s="227"/>
      <c r="U252" s="220" t="s">
        <v>223</v>
      </c>
    </row>
    <row r="253" spans="1:23" ht="15.6" thickBot="1" x14ac:dyDescent="0.3">
      <c r="A253" s="160"/>
      <c r="B253" s="160">
        <v>2060</v>
      </c>
      <c r="C253" s="182">
        <v>696.31373737015667</v>
      </c>
      <c r="D253" s="183">
        <v>1097.6338063408466</v>
      </c>
      <c r="E253" s="183">
        <v>12.569174716840106</v>
      </c>
      <c r="F253" s="183"/>
      <c r="G253" s="183"/>
      <c r="H253" s="229"/>
      <c r="I253" s="184">
        <v>4143.9755600086364</v>
      </c>
      <c r="J253" s="185">
        <v>9533.3522612189608</v>
      </c>
      <c r="K253" s="230">
        <v>31.289251915217399</v>
      </c>
      <c r="L253" s="230"/>
      <c r="M253" s="186"/>
      <c r="N253" s="231"/>
      <c r="O253" s="200">
        <v>4840.289297378793</v>
      </c>
      <c r="P253" s="187">
        <v>10630.986067559807</v>
      </c>
      <c r="Q253" s="187">
        <v>43.858426632057501</v>
      </c>
      <c r="R253" s="188"/>
      <c r="S253" s="188"/>
      <c r="T253" s="232"/>
      <c r="U253" s="220" t="s">
        <v>223</v>
      </c>
    </row>
    <row r="254" spans="1:23" x14ac:dyDescent="0.25">
      <c r="A254" s="160"/>
      <c r="C254" s="105"/>
      <c r="D254" s="105"/>
      <c r="E254" s="105"/>
      <c r="F254" s="105"/>
      <c r="G254" s="105"/>
      <c r="H254" s="105"/>
      <c r="I254" s="105"/>
      <c r="J254" s="105"/>
      <c r="K254" s="105"/>
      <c r="L254" s="105"/>
      <c r="M254" s="105"/>
      <c r="N254" s="105"/>
      <c r="O254" s="105"/>
      <c r="P254" s="105"/>
      <c r="V254" s="152"/>
      <c r="W254" s="152"/>
    </row>
    <row r="255" spans="1:23" x14ac:dyDescent="0.25">
      <c r="A255" s="160"/>
      <c r="C255" s="105"/>
      <c r="D255" s="105"/>
      <c r="E255" s="105"/>
      <c r="F255" s="105"/>
      <c r="G255" s="105"/>
      <c r="H255" s="105"/>
      <c r="I255" s="105"/>
      <c r="J255" s="105"/>
      <c r="K255" s="105"/>
      <c r="L255" s="105"/>
      <c r="M255" s="105"/>
      <c r="N255" s="105"/>
      <c r="O255" s="105"/>
      <c r="P255" s="105"/>
      <c r="V255" s="152"/>
      <c r="W255" s="152"/>
    </row>
    <row r="256" spans="1:23" x14ac:dyDescent="0.25">
      <c r="A256" s="191" t="s">
        <v>311</v>
      </c>
      <c r="C256" s="105"/>
      <c r="D256" s="105"/>
      <c r="E256" s="105"/>
      <c r="F256" s="105"/>
      <c r="G256" s="105"/>
      <c r="H256" s="105"/>
      <c r="I256" s="105"/>
      <c r="J256" s="105"/>
      <c r="K256" s="105"/>
      <c r="L256" s="105"/>
      <c r="M256" s="105"/>
      <c r="N256" s="105"/>
      <c r="O256" s="105"/>
      <c r="P256" s="105"/>
    </row>
    <row r="257" spans="1:41" x14ac:dyDescent="0.25">
      <c r="A257" s="191"/>
      <c r="C257" s="105"/>
      <c r="D257" s="105"/>
      <c r="E257" s="105"/>
      <c r="F257" s="105"/>
      <c r="G257" s="105"/>
      <c r="H257" s="105"/>
      <c r="I257" s="105"/>
      <c r="J257" s="105"/>
      <c r="K257" s="105"/>
      <c r="L257" s="105"/>
      <c r="M257" s="105"/>
      <c r="N257" s="105"/>
      <c r="O257" s="105"/>
      <c r="P257" s="105"/>
    </row>
    <row r="258" spans="1:41" x14ac:dyDescent="0.25">
      <c r="A258" s="160"/>
      <c r="C258" s="105"/>
      <c r="D258" s="105"/>
      <c r="E258" s="105"/>
      <c r="F258" s="105"/>
      <c r="G258" s="105"/>
      <c r="H258" s="105"/>
      <c r="I258" s="105"/>
      <c r="J258" s="105"/>
      <c r="K258" s="105"/>
      <c r="L258" s="105"/>
      <c r="M258" s="105"/>
      <c r="N258" s="105"/>
      <c r="O258" s="105"/>
      <c r="P258" s="105"/>
      <c r="V258" s="152"/>
      <c r="W258" s="152"/>
      <c r="X258" s="152"/>
      <c r="AD258" s="152"/>
      <c r="AE258" s="152"/>
      <c r="AF258" s="152"/>
    </row>
    <row r="259" spans="1:41" x14ac:dyDescent="0.25">
      <c r="A259" s="201"/>
      <c r="B259" s="128"/>
      <c r="C259" s="146"/>
      <c r="D259" s="146"/>
      <c r="E259" s="146"/>
      <c r="F259" s="146"/>
      <c r="G259" s="146"/>
      <c r="H259" s="146"/>
      <c r="I259" s="146"/>
      <c r="J259" s="146"/>
      <c r="K259" s="146"/>
      <c r="L259" s="146"/>
      <c r="M259" s="146"/>
      <c r="N259" s="146"/>
      <c r="O259" s="146"/>
      <c r="P259" s="146"/>
      <c r="Q259" s="128"/>
      <c r="R259" s="128"/>
      <c r="S259" s="128"/>
      <c r="T259" s="128"/>
      <c r="U259" s="128"/>
      <c r="V259" s="202"/>
      <c r="W259" s="202"/>
      <c r="X259" s="202"/>
      <c r="Y259" s="128"/>
      <c r="Z259" s="128"/>
      <c r="AA259" s="128"/>
      <c r="AB259" s="128"/>
      <c r="AC259" s="128"/>
      <c r="AD259" s="202"/>
      <c r="AE259" s="202"/>
      <c r="AF259" s="202"/>
      <c r="AG259" s="128"/>
      <c r="AH259" s="128"/>
      <c r="AI259" s="128"/>
      <c r="AJ259" s="128"/>
      <c r="AK259" s="128"/>
      <c r="AL259" s="128"/>
      <c r="AM259" s="128"/>
      <c r="AN259" s="128"/>
      <c r="AO259" s="128"/>
    </row>
    <row r="260" spans="1:41" x14ac:dyDescent="0.25">
      <c r="A260" s="201"/>
      <c r="B260" s="128"/>
      <c r="C260" s="146"/>
      <c r="D260" s="146"/>
      <c r="E260" s="146"/>
      <c r="F260" s="146"/>
      <c r="G260" s="146"/>
      <c r="H260" s="146"/>
      <c r="I260" s="146"/>
      <c r="J260" s="146"/>
      <c r="K260" s="146"/>
      <c r="L260" s="146"/>
      <c r="M260" s="146"/>
      <c r="N260" s="146"/>
      <c r="O260" s="146"/>
      <c r="P260" s="146"/>
      <c r="Q260" s="128"/>
      <c r="R260" s="128"/>
      <c r="S260" s="128"/>
      <c r="T260" s="128"/>
      <c r="U260" s="128"/>
      <c r="V260" s="202"/>
      <c r="W260" s="202"/>
      <c r="X260" s="202"/>
      <c r="Y260" s="128"/>
      <c r="Z260" s="128"/>
      <c r="AA260" s="128"/>
      <c r="AB260" s="128"/>
      <c r="AC260" s="128"/>
      <c r="AD260" s="202"/>
      <c r="AE260" s="202"/>
      <c r="AF260" s="202"/>
      <c r="AG260" s="128"/>
      <c r="AH260" s="128"/>
      <c r="AI260" s="128"/>
      <c r="AJ260" s="128"/>
      <c r="AK260" s="128"/>
      <c r="AL260" s="128"/>
      <c r="AM260" s="128"/>
      <c r="AN260" s="128"/>
      <c r="AO260" s="128"/>
    </row>
    <row r="261" spans="1:41" x14ac:dyDescent="0.25">
      <c r="A261" s="191"/>
      <c r="B261" s="150"/>
      <c r="C261" s="105"/>
      <c r="D261" s="105"/>
      <c r="E261" s="105"/>
      <c r="F261" s="105"/>
      <c r="G261" s="105"/>
      <c r="H261" s="105"/>
      <c r="I261" s="105"/>
      <c r="J261" s="105"/>
      <c r="K261" s="105"/>
      <c r="L261" s="105"/>
      <c r="M261" s="105"/>
      <c r="N261" s="105"/>
      <c r="O261" s="105"/>
      <c r="P261" s="105"/>
    </row>
    <row r="262" spans="1:41" x14ac:dyDescent="0.25">
      <c r="A262" s="191"/>
      <c r="B262" s="150"/>
      <c r="C262" s="105"/>
      <c r="D262" s="105"/>
      <c r="E262" s="105"/>
      <c r="F262" s="105"/>
      <c r="G262" s="105"/>
      <c r="H262" s="105"/>
      <c r="I262" s="105"/>
      <c r="J262" s="105"/>
      <c r="K262" s="105"/>
      <c r="L262" s="105"/>
      <c r="M262" s="105"/>
      <c r="N262" s="105"/>
      <c r="O262" s="105"/>
      <c r="P262" s="105"/>
    </row>
    <row r="263" spans="1:41" ht="17.399999999999999" x14ac:dyDescent="0.25">
      <c r="A263" s="243" t="s">
        <v>153</v>
      </c>
      <c r="B263" s="150"/>
      <c r="C263" s="105"/>
      <c r="D263" s="105"/>
      <c r="E263" s="105"/>
      <c r="F263" s="105"/>
      <c r="G263" s="105"/>
      <c r="H263" s="105"/>
      <c r="I263" s="105"/>
      <c r="J263" s="105"/>
      <c r="K263" s="105"/>
      <c r="L263" s="105"/>
      <c r="M263" s="105"/>
      <c r="N263" s="105"/>
      <c r="O263" s="105"/>
      <c r="P263" s="105"/>
    </row>
    <row r="264" spans="1:41" x14ac:dyDescent="0.25">
      <c r="B264" s="203"/>
      <c r="C264" s="203"/>
      <c r="D264" s="149"/>
      <c r="E264" s="149"/>
      <c r="F264" s="149"/>
      <c r="G264" s="149"/>
      <c r="H264" s="149"/>
      <c r="I264" s="149"/>
      <c r="J264" s="149"/>
      <c r="K264" s="149"/>
      <c r="L264" s="149"/>
      <c r="M264" s="149"/>
      <c r="N264" s="149"/>
      <c r="O264" s="149"/>
      <c r="P264" s="149"/>
      <c r="Q264" s="150"/>
      <c r="R264" s="150"/>
      <c r="S264" s="150"/>
      <c r="T264" s="150"/>
      <c r="U264" s="150"/>
      <c r="V264" s="150"/>
      <c r="W264" s="150"/>
    </row>
    <row r="265" spans="1:41" ht="13.8" thickBot="1" x14ac:dyDescent="0.3">
      <c r="A265" s="196"/>
      <c r="B265" s="148"/>
      <c r="C265" s="148"/>
      <c r="D265" s="149"/>
      <c r="E265" s="149"/>
      <c r="F265" s="149"/>
      <c r="G265" s="149"/>
      <c r="H265" s="149"/>
      <c r="I265" s="149"/>
      <c r="J265" s="149"/>
      <c r="K265" s="149"/>
      <c r="L265" s="149"/>
      <c r="M265" s="149"/>
      <c r="N265" s="149"/>
      <c r="O265" s="149"/>
      <c r="P265" s="149"/>
      <c r="Q265" s="150"/>
      <c r="R265" s="150"/>
      <c r="S265" s="150"/>
      <c r="T265" s="150"/>
      <c r="U265" s="150"/>
      <c r="V265" s="150"/>
      <c r="W265" s="150"/>
    </row>
    <row r="266" spans="1:41" ht="16.2" thickBot="1" x14ac:dyDescent="0.3">
      <c r="A266" s="153"/>
      <c r="C266" s="1711" t="s">
        <v>241</v>
      </c>
      <c r="D266" s="1712"/>
      <c r="E266" s="1712"/>
      <c r="F266" s="1712"/>
      <c r="G266" s="1712"/>
      <c r="H266" s="1727"/>
      <c r="I266" s="1728" t="s">
        <v>242</v>
      </c>
      <c r="J266" s="1729"/>
      <c r="K266" s="1729"/>
      <c r="L266" s="1729"/>
      <c r="M266" s="1729"/>
      <c r="N266" s="1730"/>
      <c r="O266" s="1716" t="s">
        <v>243</v>
      </c>
      <c r="P266" s="1717"/>
      <c r="Q266" s="1717"/>
      <c r="R266" s="1717"/>
      <c r="S266" s="1717"/>
      <c r="T266" s="1718"/>
    </row>
    <row r="267" spans="1:41" ht="40.200000000000003" thickBot="1" x14ac:dyDescent="0.3">
      <c r="A267" s="153" t="s">
        <v>120</v>
      </c>
      <c r="B267" s="160"/>
      <c r="C267" s="155" t="s">
        <v>222</v>
      </c>
      <c r="D267" s="156" t="s">
        <v>224</v>
      </c>
      <c r="E267" s="156" t="s">
        <v>225</v>
      </c>
      <c r="F267" s="156" t="s">
        <v>226</v>
      </c>
      <c r="G267" s="156" t="s">
        <v>227</v>
      </c>
      <c r="H267" s="214" t="s">
        <v>228</v>
      </c>
      <c r="I267" s="155" t="s">
        <v>229</v>
      </c>
      <c r="J267" s="156" t="s">
        <v>230</v>
      </c>
      <c r="K267" s="156" t="s">
        <v>231</v>
      </c>
      <c r="L267" s="156" t="s">
        <v>232</v>
      </c>
      <c r="M267" s="156" t="s">
        <v>233</v>
      </c>
      <c r="N267" s="214" t="s">
        <v>234</v>
      </c>
      <c r="O267" s="155" t="s">
        <v>235</v>
      </c>
      <c r="P267" s="156" t="s">
        <v>236</v>
      </c>
      <c r="Q267" s="156" t="s">
        <v>237</v>
      </c>
      <c r="R267" s="156" t="s">
        <v>238</v>
      </c>
      <c r="S267" s="156" t="s">
        <v>239</v>
      </c>
      <c r="T267" s="214" t="s">
        <v>240</v>
      </c>
      <c r="U267" s="158" t="s">
        <v>121</v>
      </c>
      <c r="V267" s="130"/>
      <c r="W267" s="130"/>
    </row>
    <row r="268" spans="1:41" ht="15.6" x14ac:dyDescent="0.25">
      <c r="A268" s="216" t="s">
        <v>222</v>
      </c>
      <c r="B268" s="160">
        <v>2012</v>
      </c>
      <c r="C268" s="161">
        <v>135.05774932164019</v>
      </c>
      <c r="D268" s="162">
        <v>212.89821456579156</v>
      </c>
      <c r="E268" s="162">
        <v>2.4379304284563794</v>
      </c>
      <c r="F268" s="162"/>
      <c r="G268" s="162"/>
      <c r="H268" s="219"/>
      <c r="I268" s="161">
        <v>115.20441057031064</v>
      </c>
      <c r="J268" s="162">
        <v>265.03154087389919</v>
      </c>
      <c r="K268" s="162">
        <v>0.86985547377867989</v>
      </c>
      <c r="L268" s="162"/>
      <c r="M268" s="165"/>
      <c r="N268" s="219"/>
      <c r="O268" s="235">
        <v>250.26215989195083</v>
      </c>
      <c r="P268" s="236">
        <v>477.92975543969078</v>
      </c>
      <c r="Q268" s="236">
        <v>3.3077859022350591</v>
      </c>
      <c r="R268" s="165"/>
      <c r="S268" s="165"/>
      <c r="T268" s="219"/>
      <c r="U268" s="244" t="s">
        <v>223</v>
      </c>
      <c r="V268" s="152"/>
      <c r="W268" s="152"/>
    </row>
    <row r="269" spans="1:41" ht="15.6" x14ac:dyDescent="0.25">
      <c r="A269" s="221" t="s">
        <v>224</v>
      </c>
      <c r="B269" s="160">
        <v>2013</v>
      </c>
      <c r="C269" s="167">
        <v>139.23036160216643</v>
      </c>
      <c r="D269" s="168">
        <v>219.47570981549941</v>
      </c>
      <c r="E269" s="168">
        <v>2.5132503452766999</v>
      </c>
      <c r="F269" s="168"/>
      <c r="G269" s="168"/>
      <c r="H269" s="222"/>
      <c r="I269" s="167">
        <v>118.74918535765541</v>
      </c>
      <c r="J269" s="168">
        <v>273.18641202240929</v>
      </c>
      <c r="K269" s="168">
        <v>0.89662043648123768</v>
      </c>
      <c r="L269" s="168"/>
      <c r="M269" s="170"/>
      <c r="N269" s="222"/>
      <c r="O269" s="237">
        <v>257.97954695982185</v>
      </c>
      <c r="P269" s="238">
        <v>492.66212183790867</v>
      </c>
      <c r="Q269" s="238">
        <v>3.4098707817579377</v>
      </c>
      <c r="R269" s="170"/>
      <c r="S269" s="170"/>
      <c r="T269" s="222"/>
      <c r="U269" s="220" t="s">
        <v>223</v>
      </c>
      <c r="V269" s="152"/>
      <c r="W269" s="152"/>
    </row>
    <row r="270" spans="1:41" ht="15.6" x14ac:dyDescent="0.25">
      <c r="A270" s="221" t="s">
        <v>225</v>
      </c>
      <c r="B270" s="160">
        <v>2014</v>
      </c>
      <c r="C270" s="167">
        <v>134.72438678905084</v>
      </c>
      <c r="D270" s="168">
        <v>212.37271870681357</v>
      </c>
      <c r="E270" s="168">
        <v>2.4319128939869477</v>
      </c>
      <c r="F270" s="168"/>
      <c r="G270" s="168"/>
      <c r="H270" s="222"/>
      <c r="I270" s="167">
        <v>122.98682206441266</v>
      </c>
      <c r="J270" s="168">
        <v>282.93523483653428</v>
      </c>
      <c r="K270" s="168">
        <v>0.92861688060182579</v>
      </c>
      <c r="L270" s="168"/>
      <c r="M270" s="170"/>
      <c r="N270" s="222"/>
      <c r="O270" s="237">
        <v>257.71120885346352</v>
      </c>
      <c r="P270" s="238">
        <v>495.30795354334782</v>
      </c>
      <c r="Q270" s="238">
        <v>3.3605297745887732</v>
      </c>
      <c r="R270" s="170"/>
      <c r="S270" s="170"/>
      <c r="T270" s="222"/>
      <c r="U270" s="220" t="s">
        <v>223</v>
      </c>
      <c r="V270" s="152"/>
      <c r="W270" s="152"/>
    </row>
    <row r="271" spans="1:41" ht="15" x14ac:dyDescent="0.25">
      <c r="A271" s="221" t="s">
        <v>226</v>
      </c>
      <c r="B271" s="160">
        <v>2015</v>
      </c>
      <c r="C271" s="171">
        <v>138.55372730192931</v>
      </c>
      <c r="D271" s="172">
        <v>218.40909767989083</v>
      </c>
      <c r="E271" s="172">
        <v>2.5010364045160198</v>
      </c>
      <c r="F271" s="172"/>
      <c r="G271" s="172"/>
      <c r="H271" s="223"/>
      <c r="I271" s="224">
        <v>127.01896747954518</v>
      </c>
      <c r="J271" s="225">
        <v>292.2113181662433</v>
      </c>
      <c r="K271" s="225">
        <v>0.95906175457029297</v>
      </c>
      <c r="L271" s="225"/>
      <c r="M271" s="173"/>
      <c r="N271" s="226"/>
      <c r="O271" s="239">
        <v>265.57269478147452</v>
      </c>
      <c r="P271" s="240">
        <v>510.62041584613416</v>
      </c>
      <c r="Q271" s="240">
        <v>3.4600981590863129</v>
      </c>
      <c r="R271" s="175"/>
      <c r="S271" s="175"/>
      <c r="T271" s="227"/>
      <c r="U271" s="220" t="s">
        <v>223</v>
      </c>
      <c r="V271" s="152"/>
      <c r="W271" s="152"/>
    </row>
    <row r="272" spans="1:41" ht="15" x14ac:dyDescent="0.25">
      <c r="A272" s="221" t="s">
        <v>227</v>
      </c>
      <c r="B272" s="160">
        <v>2016</v>
      </c>
      <c r="C272" s="171">
        <v>142.39585792876474</v>
      </c>
      <c r="D272" s="172">
        <v>224.46563834260971</v>
      </c>
      <c r="E272" s="172">
        <v>2.5703907896758018</v>
      </c>
      <c r="F272" s="172"/>
      <c r="G272" s="172"/>
      <c r="H272" s="223"/>
      <c r="I272" s="224">
        <v>131.31512974236614</v>
      </c>
      <c r="J272" s="225">
        <v>302.09478094968262</v>
      </c>
      <c r="K272" s="225">
        <v>0.99150009822446628</v>
      </c>
      <c r="L272" s="225"/>
      <c r="M272" s="173"/>
      <c r="N272" s="226"/>
      <c r="O272" s="239">
        <v>273.71098767113085</v>
      </c>
      <c r="P272" s="240">
        <v>526.56041929229229</v>
      </c>
      <c r="Q272" s="240">
        <v>3.561890887900268</v>
      </c>
      <c r="R272" s="175"/>
      <c r="S272" s="175"/>
      <c r="T272" s="227"/>
      <c r="U272" s="220" t="s">
        <v>223</v>
      </c>
      <c r="V272" s="152"/>
      <c r="W272" s="152"/>
    </row>
    <row r="273" spans="1:23" ht="15.6" thickBot="1" x14ac:dyDescent="0.3">
      <c r="A273" s="228" t="s">
        <v>228</v>
      </c>
      <c r="B273" s="160">
        <v>2017</v>
      </c>
      <c r="C273" s="171">
        <v>146.25168070541923</v>
      </c>
      <c r="D273" s="172">
        <v>230.5437626187435</v>
      </c>
      <c r="E273" s="172">
        <v>2.639992332135646</v>
      </c>
      <c r="F273" s="172"/>
      <c r="G273" s="172"/>
      <c r="H273" s="223"/>
      <c r="I273" s="224">
        <v>135.92354027285458</v>
      </c>
      <c r="J273" s="225">
        <v>312.69658115705784</v>
      </c>
      <c r="K273" s="225">
        <v>1.0262960848149116</v>
      </c>
      <c r="L273" s="225"/>
      <c r="M273" s="173"/>
      <c r="N273" s="226"/>
      <c r="O273" s="239">
        <v>282.17522097827384</v>
      </c>
      <c r="P273" s="240">
        <v>543.24034377580131</v>
      </c>
      <c r="Q273" s="240">
        <v>3.6662884169505574</v>
      </c>
      <c r="R273" s="175"/>
      <c r="S273" s="175"/>
      <c r="T273" s="227"/>
      <c r="U273" s="220" t="s">
        <v>223</v>
      </c>
      <c r="V273" s="152"/>
      <c r="W273" s="152"/>
    </row>
    <row r="274" spans="1:23" ht="15" x14ac:dyDescent="0.25">
      <c r="A274" s="216" t="s">
        <v>229</v>
      </c>
      <c r="B274" s="160">
        <v>2018</v>
      </c>
      <c r="C274" s="171">
        <v>150.12527541352281</v>
      </c>
      <c r="D274" s="172">
        <v>236.64990166999314</v>
      </c>
      <c r="E274" s="172">
        <v>2.7099146761242423</v>
      </c>
      <c r="F274" s="172"/>
      <c r="G274" s="172"/>
      <c r="H274" s="223"/>
      <c r="I274" s="224">
        <v>140.8948465158914</v>
      </c>
      <c r="J274" s="225">
        <v>324.13323490343464</v>
      </c>
      <c r="K274" s="225">
        <v>1.0638321298840931</v>
      </c>
      <c r="L274" s="225"/>
      <c r="M274" s="173"/>
      <c r="N274" s="226"/>
      <c r="O274" s="239">
        <v>291.02012192941424</v>
      </c>
      <c r="P274" s="240">
        <v>560.78313657342778</v>
      </c>
      <c r="Q274" s="240">
        <v>3.7737468060083357</v>
      </c>
      <c r="R274" s="175"/>
      <c r="S274" s="175"/>
      <c r="T274" s="227"/>
      <c r="U274" s="220" t="s">
        <v>223</v>
      </c>
      <c r="V274" s="152"/>
      <c r="W274" s="152"/>
    </row>
    <row r="275" spans="1:23" ht="15" x14ac:dyDescent="0.25">
      <c r="A275" s="221" t="s">
        <v>230</v>
      </c>
      <c r="B275" s="160">
        <v>2019</v>
      </c>
      <c r="C275" s="171">
        <v>154.02282402683289</v>
      </c>
      <c r="D275" s="172">
        <v>242.79380044755209</v>
      </c>
      <c r="E275" s="172">
        <v>2.7802694125869953</v>
      </c>
      <c r="F275" s="172"/>
      <c r="G275" s="172"/>
      <c r="H275" s="223"/>
      <c r="I275" s="224">
        <v>146.28181239149646</v>
      </c>
      <c r="J275" s="225">
        <v>336.52612732464428</v>
      </c>
      <c r="K275" s="225">
        <v>1.1045066295040031</v>
      </c>
      <c r="L275" s="225"/>
      <c r="M275" s="173"/>
      <c r="N275" s="226"/>
      <c r="O275" s="239">
        <v>300.30463641832932</v>
      </c>
      <c r="P275" s="240">
        <v>579.31992777219637</v>
      </c>
      <c r="Q275" s="240">
        <v>3.8847760420909987</v>
      </c>
      <c r="R275" s="175"/>
      <c r="S275" s="175"/>
      <c r="T275" s="227"/>
      <c r="U275" s="220" t="s">
        <v>223</v>
      </c>
      <c r="V275" s="152"/>
      <c r="W275" s="152"/>
    </row>
    <row r="276" spans="1:23" ht="15" x14ac:dyDescent="0.25">
      <c r="A276" s="221" t="s">
        <v>231</v>
      </c>
      <c r="B276" s="160">
        <v>2020</v>
      </c>
      <c r="C276" s="171">
        <v>157.94815370185688</v>
      </c>
      <c r="D276" s="172">
        <v>248.98149188763762</v>
      </c>
      <c r="E276" s="172">
        <v>2.8511256256109041</v>
      </c>
      <c r="F276" s="172"/>
      <c r="G276" s="172"/>
      <c r="H276" s="223"/>
      <c r="I276" s="224">
        <v>152.13531317765617</v>
      </c>
      <c r="J276" s="225">
        <v>349.99229867331559</v>
      </c>
      <c r="K276" s="225">
        <v>1.1487037194800096</v>
      </c>
      <c r="L276" s="225"/>
      <c r="M276" s="173"/>
      <c r="N276" s="226"/>
      <c r="O276" s="239">
        <v>310.08346687951303</v>
      </c>
      <c r="P276" s="240">
        <v>598.97379056095315</v>
      </c>
      <c r="Q276" s="240">
        <v>3.9998293450909137</v>
      </c>
      <c r="R276" s="175"/>
      <c r="S276" s="175"/>
      <c r="T276" s="227"/>
      <c r="U276" s="220" t="s">
        <v>223</v>
      </c>
      <c r="V276" s="152"/>
      <c r="W276" s="152"/>
    </row>
    <row r="277" spans="1:23" ht="15" x14ac:dyDescent="0.25">
      <c r="A277" s="221" t="s">
        <v>232</v>
      </c>
      <c r="B277" s="160">
        <v>2021</v>
      </c>
      <c r="C277" s="171">
        <v>161.89793557042429</v>
      </c>
      <c r="D277" s="172">
        <v>255.20772853059933</v>
      </c>
      <c r="E277" s="172">
        <v>2.9224232257227909</v>
      </c>
      <c r="F277" s="172"/>
      <c r="G277" s="172"/>
      <c r="H277" s="223"/>
      <c r="I277" s="224">
        <v>158.49961795506061</v>
      </c>
      <c r="J277" s="225">
        <v>364.63359142761669</v>
      </c>
      <c r="K277" s="225">
        <v>1.1967576552626362</v>
      </c>
      <c r="L277" s="225"/>
      <c r="M277" s="173"/>
      <c r="N277" s="226"/>
      <c r="O277" s="239">
        <v>320.39755352548491</v>
      </c>
      <c r="P277" s="240">
        <v>619.84131995821599</v>
      </c>
      <c r="Q277" s="240">
        <v>4.1191808809854269</v>
      </c>
      <c r="R277" s="175"/>
      <c r="S277" s="175"/>
      <c r="T277" s="227"/>
      <c r="U277" s="220" t="s">
        <v>223</v>
      </c>
      <c r="V277" s="152"/>
      <c r="W277" s="152"/>
    </row>
    <row r="278" spans="1:23" ht="15" x14ac:dyDescent="0.25">
      <c r="A278" s="221" t="s">
        <v>233</v>
      </c>
      <c r="B278" s="160">
        <v>2022</v>
      </c>
      <c r="C278" s="171">
        <v>165.87415470847083</v>
      </c>
      <c r="D278" s="172">
        <v>261.47563954988067</v>
      </c>
      <c r="E278" s="172">
        <v>2.9941980455723995</v>
      </c>
      <c r="F278" s="172"/>
      <c r="G278" s="172"/>
      <c r="H278" s="223"/>
      <c r="I278" s="224">
        <v>165.4244122869309</v>
      </c>
      <c r="J278" s="225">
        <v>380.56430886217476</v>
      </c>
      <c r="K278" s="225">
        <v>1.249043589668704</v>
      </c>
      <c r="L278" s="225"/>
      <c r="M278" s="173"/>
      <c r="N278" s="226"/>
      <c r="O278" s="239">
        <v>331.29856699540176</v>
      </c>
      <c r="P278" s="240">
        <v>642.03994841205542</v>
      </c>
      <c r="Q278" s="240">
        <v>4.2432416352411035</v>
      </c>
      <c r="R278" s="175"/>
      <c r="S278" s="175"/>
      <c r="T278" s="227"/>
      <c r="U278" s="220" t="s">
        <v>223</v>
      </c>
      <c r="V278" s="152"/>
      <c r="W278" s="152"/>
    </row>
    <row r="279" spans="1:23" ht="15.6" thickBot="1" x14ac:dyDescent="0.3">
      <c r="A279" s="228" t="s">
        <v>234</v>
      </c>
      <c r="B279" s="160">
        <v>2023</v>
      </c>
      <c r="C279" s="171">
        <v>169.86922955917174</v>
      </c>
      <c r="D279" s="172">
        <v>267.77327376223042</v>
      </c>
      <c r="E279" s="172">
        <v>3.066313230309333</v>
      </c>
      <c r="F279" s="172"/>
      <c r="G279" s="172"/>
      <c r="H279" s="223"/>
      <c r="I279" s="224">
        <v>172.95021037519498</v>
      </c>
      <c r="J279" s="225">
        <v>397.87765523289511</v>
      </c>
      <c r="K279" s="225">
        <v>1.3058674267876333</v>
      </c>
      <c r="L279" s="225"/>
      <c r="M279" s="173"/>
      <c r="N279" s="226"/>
      <c r="O279" s="239">
        <v>342.81943993436676</v>
      </c>
      <c r="P279" s="240">
        <v>665.65092899512547</v>
      </c>
      <c r="Q279" s="240">
        <v>4.3721806570969663</v>
      </c>
      <c r="R279" s="175"/>
      <c r="S279" s="175"/>
      <c r="T279" s="227"/>
      <c r="U279" s="220" t="s">
        <v>223</v>
      </c>
      <c r="V279" s="152"/>
      <c r="W279" s="152"/>
    </row>
    <row r="280" spans="1:23" ht="15" x14ac:dyDescent="0.25">
      <c r="A280" s="216" t="s">
        <v>235</v>
      </c>
      <c r="B280" s="160">
        <v>2024</v>
      </c>
      <c r="C280" s="171">
        <v>173.87257860729565</v>
      </c>
      <c r="D280" s="172">
        <v>274.08395100148658</v>
      </c>
      <c r="E280" s="172">
        <v>3.1385777727674626</v>
      </c>
      <c r="F280" s="172"/>
      <c r="G280" s="172"/>
      <c r="H280" s="223"/>
      <c r="I280" s="224">
        <v>181.11420342692807</v>
      </c>
      <c r="J280" s="225">
        <v>416.65919013657918</v>
      </c>
      <c r="K280" s="225">
        <v>1.3675099803043413</v>
      </c>
      <c r="L280" s="225"/>
      <c r="M280" s="173"/>
      <c r="N280" s="226"/>
      <c r="O280" s="239">
        <v>354.98678203422372</v>
      </c>
      <c r="P280" s="240">
        <v>690.74314113806577</v>
      </c>
      <c r="Q280" s="240">
        <v>4.506087753071804</v>
      </c>
      <c r="R280" s="175"/>
      <c r="S280" s="175"/>
      <c r="T280" s="227"/>
      <c r="U280" s="220" t="s">
        <v>223</v>
      </c>
      <c r="V280" s="152"/>
      <c r="W280" s="152"/>
    </row>
    <row r="281" spans="1:23" ht="15" x14ac:dyDescent="0.25">
      <c r="A281" s="221" t="s">
        <v>236</v>
      </c>
      <c r="B281" s="160">
        <v>2025</v>
      </c>
      <c r="C281" s="171">
        <v>177.87596392351841</v>
      </c>
      <c r="D281" s="172">
        <v>280.39468541194196</v>
      </c>
      <c r="E281" s="172">
        <v>3.2108429699018499</v>
      </c>
      <c r="F281" s="172"/>
      <c r="G281" s="172"/>
      <c r="H281" s="223"/>
      <c r="I281" s="224">
        <v>189.95522201319247</v>
      </c>
      <c r="J281" s="225">
        <v>436.99824458087392</v>
      </c>
      <c r="K281" s="225">
        <v>1.434264441986584</v>
      </c>
      <c r="L281" s="225"/>
      <c r="M281" s="173"/>
      <c r="N281" s="226"/>
      <c r="O281" s="239">
        <v>367.83118593671088</v>
      </c>
      <c r="P281" s="240">
        <v>717.39292999281588</v>
      </c>
      <c r="Q281" s="240">
        <v>4.6451074118884339</v>
      </c>
      <c r="R281" s="175"/>
      <c r="S281" s="175"/>
      <c r="T281" s="227"/>
      <c r="U281" s="220" t="s">
        <v>223</v>
      </c>
      <c r="V281" s="152"/>
      <c r="W281" s="152"/>
    </row>
    <row r="282" spans="1:23" ht="15" x14ac:dyDescent="0.25">
      <c r="A282" s="221" t="s">
        <v>237</v>
      </c>
      <c r="B282" s="160">
        <v>2026</v>
      </c>
      <c r="C282" s="171">
        <v>181.87596440055998</v>
      </c>
      <c r="D282" s="172">
        <v>286.70008413287275</v>
      </c>
      <c r="E282" s="172">
        <v>3.2830470672291043</v>
      </c>
      <c r="F282" s="172"/>
      <c r="G282" s="172"/>
      <c r="H282" s="223"/>
      <c r="I282" s="224">
        <v>199.51653670032249</v>
      </c>
      <c r="J282" s="225">
        <v>458.99436392878505</v>
      </c>
      <c r="K282" s="225">
        <v>1.5064575279626156</v>
      </c>
      <c r="L282" s="225"/>
      <c r="M282" s="173"/>
      <c r="N282" s="226"/>
      <c r="O282" s="239">
        <v>381.39250110088244</v>
      </c>
      <c r="P282" s="240">
        <v>745.69444806165779</v>
      </c>
      <c r="Q282" s="240">
        <v>4.7895045951917199</v>
      </c>
      <c r="R282" s="175"/>
      <c r="S282" s="175"/>
      <c r="T282" s="227"/>
      <c r="U282" s="220" t="s">
        <v>223</v>
      </c>
      <c r="V282" s="152"/>
      <c r="W282" s="152"/>
    </row>
    <row r="283" spans="1:23" ht="15" x14ac:dyDescent="0.25">
      <c r="A283" s="221" t="s">
        <v>238</v>
      </c>
      <c r="B283" s="160">
        <v>2027</v>
      </c>
      <c r="C283" s="171">
        <v>185.87284501437998</v>
      </c>
      <c r="D283" s="172">
        <v>293.00056485899847</v>
      </c>
      <c r="E283" s="172">
        <v>3.3551948478361515</v>
      </c>
      <c r="F283" s="172"/>
      <c r="G283" s="172"/>
      <c r="H283" s="223"/>
      <c r="I283" s="224">
        <v>209.84466476357241</v>
      </c>
      <c r="J283" s="225">
        <v>482.75456270412184</v>
      </c>
      <c r="K283" s="225">
        <v>1.5844404687652347</v>
      </c>
      <c r="L283" s="225"/>
      <c r="M283" s="173"/>
      <c r="N283" s="226"/>
      <c r="O283" s="239">
        <v>395.71750977795239</v>
      </c>
      <c r="P283" s="240">
        <v>775.75512756312037</v>
      </c>
      <c r="Q283" s="240">
        <v>4.939635316601386</v>
      </c>
      <c r="R283" s="175"/>
      <c r="S283" s="175"/>
      <c r="T283" s="227"/>
      <c r="U283" s="220" t="s">
        <v>223</v>
      </c>
      <c r="V283" s="152"/>
      <c r="W283" s="152"/>
    </row>
    <row r="284" spans="1:23" ht="15" x14ac:dyDescent="0.25">
      <c r="A284" s="221" t="s">
        <v>239</v>
      </c>
      <c r="B284" s="160">
        <v>2028</v>
      </c>
      <c r="C284" s="171">
        <v>189.86652734026956</v>
      </c>
      <c r="D284" s="172">
        <v>299.29600396556896</v>
      </c>
      <c r="E284" s="172">
        <v>3.4272848960768307</v>
      </c>
      <c r="F284" s="172"/>
      <c r="G284" s="172"/>
      <c r="H284" s="223"/>
      <c r="I284" s="224">
        <v>220.98511756001409</v>
      </c>
      <c r="J284" s="225">
        <v>508.38354128278388</v>
      </c>
      <c r="K284" s="225">
        <v>1.6685568997020828</v>
      </c>
      <c r="L284" s="225"/>
      <c r="M284" s="173"/>
      <c r="N284" s="226"/>
      <c r="O284" s="239">
        <v>410.85164490028365</v>
      </c>
      <c r="P284" s="240">
        <v>807.67954524835284</v>
      </c>
      <c r="Q284" s="240">
        <v>5.0958417957789131</v>
      </c>
      <c r="R284" s="175"/>
      <c r="S284" s="175"/>
      <c r="T284" s="227"/>
      <c r="U284" s="220" t="s">
        <v>223</v>
      </c>
      <c r="V284" s="152"/>
      <c r="W284" s="152"/>
    </row>
    <row r="285" spans="1:23" ht="15.6" thickBot="1" x14ac:dyDescent="0.3">
      <c r="A285" s="228" t="s">
        <v>240</v>
      </c>
      <c r="B285" s="160">
        <v>2029</v>
      </c>
      <c r="C285" s="171">
        <v>193.85822351512925</v>
      </c>
      <c r="D285" s="172">
        <v>305.58831220397201</v>
      </c>
      <c r="E285" s="172">
        <v>3.4993390922612195</v>
      </c>
      <c r="F285" s="172"/>
      <c r="G285" s="172"/>
      <c r="H285" s="223"/>
      <c r="I285" s="224">
        <v>232.98437442014011</v>
      </c>
      <c r="J285" s="225">
        <v>535.98822689540634</v>
      </c>
      <c r="K285" s="225">
        <v>1.7591577648025276</v>
      </c>
      <c r="L285" s="225"/>
      <c r="M285" s="173"/>
      <c r="N285" s="226"/>
      <c r="O285" s="239">
        <v>426.8425979352694</v>
      </c>
      <c r="P285" s="240">
        <v>841.57653909937835</v>
      </c>
      <c r="Q285" s="240">
        <v>5.2584968570637471</v>
      </c>
      <c r="R285" s="175"/>
      <c r="S285" s="175"/>
      <c r="T285" s="227"/>
      <c r="U285" s="220" t="s">
        <v>223</v>
      </c>
      <c r="V285" s="152"/>
      <c r="W285" s="152"/>
    </row>
    <row r="286" spans="1:23" ht="15" x14ac:dyDescent="0.25">
      <c r="A286" s="178" t="s">
        <v>241</v>
      </c>
      <c r="B286" s="160">
        <v>2030</v>
      </c>
      <c r="C286" s="171">
        <v>197.8487024797781</v>
      </c>
      <c r="D286" s="172">
        <v>311.87870169367727</v>
      </c>
      <c r="E286" s="172">
        <v>3.5713713165570948</v>
      </c>
      <c r="F286" s="172"/>
      <c r="G286" s="172"/>
      <c r="H286" s="223"/>
      <c r="I286" s="224">
        <v>245.8884991593923</v>
      </c>
      <c r="J286" s="225">
        <v>565.67459086656481</v>
      </c>
      <c r="K286" s="225">
        <v>1.8565908707330585</v>
      </c>
      <c r="L286" s="225"/>
      <c r="M286" s="173"/>
      <c r="N286" s="226"/>
      <c r="O286" s="239">
        <v>443.73720163917039</v>
      </c>
      <c r="P286" s="240">
        <v>877.55329256024208</v>
      </c>
      <c r="Q286" s="240">
        <v>5.4279621872901531</v>
      </c>
      <c r="R286" s="175"/>
      <c r="S286" s="175"/>
      <c r="T286" s="227"/>
      <c r="U286" s="220" t="s">
        <v>223</v>
      </c>
      <c r="V286" s="152"/>
      <c r="W286" s="152"/>
    </row>
    <row r="287" spans="1:23" ht="15" x14ac:dyDescent="0.25">
      <c r="A287" s="179" t="s">
        <v>242</v>
      </c>
      <c r="B287" s="160">
        <v>2031</v>
      </c>
      <c r="C287" s="171">
        <v>201.83687435365701</v>
      </c>
      <c r="D287" s="172">
        <v>318.16545440201867</v>
      </c>
      <c r="E287" s="172">
        <v>3.6433618955063127</v>
      </c>
      <c r="F287" s="172"/>
      <c r="G287" s="172"/>
      <c r="H287" s="223"/>
      <c r="I287" s="224">
        <v>259.74193681348083</v>
      </c>
      <c r="J287" s="225">
        <v>597.54488046474614</v>
      </c>
      <c r="K287" s="225">
        <v>1.9611918014995586</v>
      </c>
      <c r="L287" s="225"/>
      <c r="M287" s="173"/>
      <c r="N287" s="226"/>
      <c r="O287" s="239">
        <v>461.57881116713781</v>
      </c>
      <c r="P287" s="240">
        <v>915.71033486676481</v>
      </c>
      <c r="Q287" s="240">
        <v>5.6045536970058709</v>
      </c>
      <c r="R287" s="175"/>
      <c r="S287" s="175"/>
      <c r="T287" s="227"/>
      <c r="U287" s="220" t="s">
        <v>223</v>
      </c>
      <c r="V287" s="152"/>
      <c r="W287" s="152"/>
    </row>
    <row r="288" spans="1:23" ht="15.6" thickBot="1" x14ac:dyDescent="0.3">
      <c r="A288" s="180" t="s">
        <v>243</v>
      </c>
      <c r="B288" s="160">
        <v>2032</v>
      </c>
      <c r="C288" s="171">
        <v>205.82140709701508</v>
      </c>
      <c r="D288" s="172">
        <v>324.44647056881143</v>
      </c>
      <c r="E288" s="172">
        <v>3.7152867844297877</v>
      </c>
      <c r="F288" s="172"/>
      <c r="G288" s="172"/>
      <c r="H288" s="223"/>
      <c r="I288" s="224">
        <v>274.58864917709252</v>
      </c>
      <c r="J288" s="225">
        <v>631.70023124654711</v>
      </c>
      <c r="K288" s="225">
        <v>2.0732924923773908</v>
      </c>
      <c r="L288" s="225"/>
      <c r="M288" s="173"/>
      <c r="N288" s="226"/>
      <c r="O288" s="239">
        <v>480.4100562741076</v>
      </c>
      <c r="P288" s="240">
        <v>956.14670181535848</v>
      </c>
      <c r="Q288" s="240">
        <v>5.7885792768071784</v>
      </c>
      <c r="R288" s="175"/>
      <c r="S288" s="175"/>
      <c r="T288" s="227"/>
      <c r="U288" s="220" t="s">
        <v>223</v>
      </c>
      <c r="V288" s="152"/>
      <c r="W288" s="152"/>
    </row>
    <row r="289" spans="2:23" ht="15" x14ac:dyDescent="0.25">
      <c r="B289" s="160">
        <v>2033</v>
      </c>
      <c r="C289" s="171">
        <v>209.80292885988644</v>
      </c>
      <c r="D289" s="172">
        <v>330.72274037804289</v>
      </c>
      <c r="E289" s="172">
        <v>3.7871573220777157</v>
      </c>
      <c r="F289" s="172"/>
      <c r="G289" s="172"/>
      <c r="H289" s="223"/>
      <c r="I289" s="224">
        <v>290.474095656288</v>
      </c>
      <c r="J289" s="225">
        <v>668.24522407285508</v>
      </c>
      <c r="K289" s="225">
        <v>2.1932361864160246</v>
      </c>
      <c r="L289" s="225"/>
      <c r="M289" s="173"/>
      <c r="N289" s="226"/>
      <c r="O289" s="239">
        <v>500.27702451617444</v>
      </c>
      <c r="P289" s="240">
        <v>998.96796445089797</v>
      </c>
      <c r="Q289" s="240">
        <v>5.9803935084937407</v>
      </c>
      <c r="R289" s="175"/>
      <c r="S289" s="175"/>
      <c r="T289" s="227"/>
      <c r="U289" s="220" t="s">
        <v>223</v>
      </c>
      <c r="V289" s="152"/>
      <c r="W289" s="152"/>
    </row>
    <row r="290" spans="2:23" ht="15" x14ac:dyDescent="0.25">
      <c r="B290" s="160">
        <v>2034</v>
      </c>
      <c r="C290" s="171">
        <v>213.78251997553804</v>
      </c>
      <c r="D290" s="172">
        <v>336.99596681250972</v>
      </c>
      <c r="E290" s="172">
        <v>3.8589930095698595</v>
      </c>
      <c r="F290" s="172"/>
      <c r="G290" s="172"/>
      <c r="H290" s="223"/>
      <c r="I290" s="224">
        <v>307.4440272571847</v>
      </c>
      <c r="J290" s="225">
        <v>707.28511064009183</v>
      </c>
      <c r="K290" s="225">
        <v>2.3213683284027296</v>
      </c>
      <c r="L290" s="225"/>
      <c r="M290" s="173"/>
      <c r="N290" s="226"/>
      <c r="O290" s="239">
        <v>521.22654723272274</v>
      </c>
      <c r="P290" s="240">
        <v>1044.2810774526015</v>
      </c>
      <c r="Q290" s="240">
        <v>6.180361337972589</v>
      </c>
      <c r="R290" s="175"/>
      <c r="S290" s="175"/>
      <c r="T290" s="227"/>
      <c r="U290" s="220" t="s">
        <v>223</v>
      </c>
      <c r="V290" s="152"/>
      <c r="W290" s="152"/>
    </row>
    <row r="291" spans="2:23" ht="15" x14ac:dyDescent="0.25">
      <c r="B291" s="160">
        <v>2035</v>
      </c>
      <c r="C291" s="171">
        <v>217.76090191981686</v>
      </c>
      <c r="D291" s="172">
        <v>343.2672871702971</v>
      </c>
      <c r="E291" s="172">
        <v>3.9308068702827361</v>
      </c>
      <c r="F291" s="172"/>
      <c r="G291" s="172"/>
      <c r="H291" s="223"/>
      <c r="I291" s="224">
        <v>325.54389513596436</v>
      </c>
      <c r="J291" s="225">
        <v>748.92445283002735</v>
      </c>
      <c r="K291" s="225">
        <v>2.4580320990959406</v>
      </c>
      <c r="L291" s="225"/>
      <c r="M291" s="173"/>
      <c r="N291" s="226"/>
      <c r="O291" s="239">
        <v>543.30479705578125</v>
      </c>
      <c r="P291" s="240">
        <v>1092.1917400003244</v>
      </c>
      <c r="Q291" s="240">
        <v>6.3888389693786767</v>
      </c>
      <c r="R291" s="175"/>
      <c r="S291" s="175"/>
      <c r="T291" s="227"/>
      <c r="U291" s="220" t="s">
        <v>223</v>
      </c>
      <c r="V291" s="152"/>
      <c r="W291" s="152"/>
    </row>
    <row r="292" spans="2:23" ht="15" x14ac:dyDescent="0.25">
      <c r="B292" s="160">
        <v>2036</v>
      </c>
      <c r="C292" s="171">
        <v>221.7379377387665</v>
      </c>
      <c r="D292" s="172">
        <v>349.53648556410542</v>
      </c>
      <c r="E292" s="172">
        <v>4.0025964320574401</v>
      </c>
      <c r="F292" s="172"/>
      <c r="G292" s="172"/>
      <c r="H292" s="223"/>
      <c r="I292" s="224">
        <v>344.8180936609898</v>
      </c>
      <c r="J292" s="225">
        <v>793.26538134924658</v>
      </c>
      <c r="K292" s="225">
        <v>2.6035626999357238</v>
      </c>
      <c r="L292" s="225"/>
      <c r="M292" s="173"/>
      <c r="N292" s="226"/>
      <c r="O292" s="239">
        <v>566.55603139975631</v>
      </c>
      <c r="P292" s="240">
        <v>1142.8018669133521</v>
      </c>
      <c r="Q292" s="240">
        <v>6.6061591319931638</v>
      </c>
      <c r="R292" s="175"/>
      <c r="S292" s="175"/>
      <c r="T292" s="227"/>
      <c r="U292" s="220" t="s">
        <v>223</v>
      </c>
      <c r="V292" s="152"/>
      <c r="W292" s="152"/>
    </row>
    <row r="293" spans="2:23" ht="15" x14ac:dyDescent="0.25">
      <c r="B293" s="160">
        <v>2037</v>
      </c>
      <c r="C293" s="171">
        <v>225.71306269062467</v>
      </c>
      <c r="D293" s="172">
        <v>355.8026717635442</v>
      </c>
      <c r="E293" s="172">
        <v>4.074351500727893</v>
      </c>
      <c r="F293" s="172"/>
      <c r="G293" s="172"/>
      <c r="H293" s="223"/>
      <c r="I293" s="224">
        <v>365.31092404058114</v>
      </c>
      <c r="J293" s="225">
        <v>840.40981258658849</v>
      </c>
      <c r="K293" s="225">
        <v>2.7582946289535464</v>
      </c>
      <c r="L293" s="225"/>
      <c r="M293" s="173"/>
      <c r="N293" s="226"/>
      <c r="O293" s="239">
        <v>591.02398673120581</v>
      </c>
      <c r="P293" s="240">
        <v>1196.2124843501326</v>
      </c>
      <c r="Q293" s="240">
        <v>6.8326461296814394</v>
      </c>
      <c r="R293" s="175"/>
      <c r="S293" s="175"/>
      <c r="T293" s="227"/>
      <c r="U293" s="220" t="s">
        <v>223</v>
      </c>
      <c r="V293" s="152"/>
      <c r="W293" s="152"/>
    </row>
    <row r="294" spans="2:23" ht="15" x14ac:dyDescent="0.25">
      <c r="B294" s="160">
        <v>2038</v>
      </c>
      <c r="C294" s="171">
        <v>229.68603344157682</v>
      </c>
      <c r="D294" s="172">
        <v>362.06546218947864</v>
      </c>
      <c r="E294" s="172">
        <v>4.1460676838700143</v>
      </c>
      <c r="F294" s="172"/>
      <c r="G294" s="172"/>
      <c r="H294" s="223"/>
      <c r="I294" s="224">
        <v>387.0677605810456</v>
      </c>
      <c r="J294" s="225">
        <v>890.46213162815559</v>
      </c>
      <c r="K294" s="225">
        <v>2.9225704866498168</v>
      </c>
      <c r="L294" s="225"/>
      <c r="M294" s="173"/>
      <c r="N294" s="226"/>
      <c r="O294" s="239">
        <v>616.7537940226224</v>
      </c>
      <c r="P294" s="240">
        <v>1252.5275938176342</v>
      </c>
      <c r="Q294" s="240">
        <v>7.0686381705198311</v>
      </c>
      <c r="R294" s="175"/>
      <c r="S294" s="175"/>
      <c r="T294" s="227"/>
      <c r="U294" s="220" t="s">
        <v>223</v>
      </c>
      <c r="V294" s="152"/>
      <c r="W294" s="152"/>
    </row>
    <row r="295" spans="2:23" ht="15" x14ac:dyDescent="0.25">
      <c r="B295" s="160">
        <v>2039</v>
      </c>
      <c r="C295" s="171">
        <v>233.65650137378222</v>
      </c>
      <c r="D295" s="172">
        <v>368.32430729835255</v>
      </c>
      <c r="E295" s="172">
        <v>4.2177386885754276</v>
      </c>
      <c r="F295" s="172"/>
      <c r="G295" s="172"/>
      <c r="H295" s="223"/>
      <c r="I295" s="224">
        <v>410.1344445928429</v>
      </c>
      <c r="J295" s="225">
        <v>943.52779791848309</v>
      </c>
      <c r="K295" s="225">
        <v>3.0967363996583237</v>
      </c>
      <c r="L295" s="225"/>
      <c r="M295" s="173"/>
      <c r="N295" s="226"/>
      <c r="O295" s="239">
        <v>643.79094596662515</v>
      </c>
      <c r="P295" s="240">
        <v>1311.8521052168358</v>
      </c>
      <c r="Q295" s="240">
        <v>7.3144750882337508</v>
      </c>
      <c r="R295" s="175"/>
      <c r="S295" s="175"/>
      <c r="T295" s="227"/>
      <c r="U295" s="220" t="s">
        <v>223</v>
      </c>
      <c r="V295" s="152"/>
      <c r="W295" s="152"/>
    </row>
    <row r="296" spans="2:23" ht="15" x14ac:dyDescent="0.25">
      <c r="B296" s="160">
        <v>2040</v>
      </c>
      <c r="C296" s="171">
        <v>237.62405844238634</v>
      </c>
      <c r="D296" s="172">
        <v>374.57856386886652</v>
      </c>
      <c r="E296" s="172">
        <v>4.2893571492174152</v>
      </c>
      <c r="F296" s="172"/>
      <c r="G296" s="172"/>
      <c r="H296" s="223"/>
      <c r="I296" s="224">
        <v>434.55660812724477</v>
      </c>
      <c r="J296" s="225">
        <v>999.71178949445266</v>
      </c>
      <c r="K296" s="225">
        <v>3.2811369145930556</v>
      </c>
      <c r="L296" s="225"/>
      <c r="M296" s="173"/>
      <c r="N296" s="226"/>
      <c r="O296" s="239">
        <v>672.18066656963106</v>
      </c>
      <c r="P296" s="240">
        <v>1374.2903533633191</v>
      </c>
      <c r="Q296" s="240">
        <v>7.5704940638104707</v>
      </c>
      <c r="R296" s="175"/>
      <c r="S296" s="175"/>
      <c r="T296" s="227"/>
      <c r="U296" s="220" t="s">
        <v>223</v>
      </c>
      <c r="V296" s="152"/>
      <c r="W296" s="152"/>
    </row>
    <row r="297" spans="2:23" ht="15" x14ac:dyDescent="0.25">
      <c r="B297" s="160">
        <v>2041</v>
      </c>
      <c r="C297" s="171">
        <v>241.58845628342658</v>
      </c>
      <c r="D297" s="172">
        <v>380.82784039261441</v>
      </c>
      <c r="E297" s="172">
        <v>4.3609185825725767</v>
      </c>
      <c r="F297" s="172"/>
      <c r="G297" s="172"/>
      <c r="H297" s="223"/>
      <c r="I297" s="224">
        <v>460.37924638552857</v>
      </c>
      <c r="J297" s="225">
        <v>1059.117619298559</v>
      </c>
      <c r="K297" s="225">
        <v>3.4761117695068453</v>
      </c>
      <c r="L297" s="225"/>
      <c r="M297" s="173"/>
      <c r="N297" s="226"/>
      <c r="O297" s="239">
        <v>701.9677026689551</v>
      </c>
      <c r="P297" s="240">
        <v>1439.9454596911735</v>
      </c>
      <c r="Q297" s="240">
        <v>7.837030352079422</v>
      </c>
      <c r="R297" s="175"/>
      <c r="S297" s="175"/>
      <c r="T297" s="227"/>
      <c r="U297" s="220" t="s">
        <v>223</v>
      </c>
      <c r="V297" s="152"/>
      <c r="W297" s="152"/>
    </row>
    <row r="298" spans="2:23" ht="15" x14ac:dyDescent="0.25">
      <c r="B298" s="160">
        <v>2042</v>
      </c>
      <c r="C298" s="171">
        <v>245.54923380964863</v>
      </c>
      <c r="D298" s="172">
        <v>387.07141003493678</v>
      </c>
      <c r="E298" s="172">
        <v>4.4324146655446617</v>
      </c>
      <c r="F298" s="172"/>
      <c r="G298" s="172"/>
      <c r="H298" s="223"/>
      <c r="I298" s="224">
        <v>487.64663793058025</v>
      </c>
      <c r="J298" s="225">
        <v>1121.8471516230738</v>
      </c>
      <c r="K298" s="225">
        <v>3.6819952914459111</v>
      </c>
      <c r="L298" s="225"/>
      <c r="M298" s="173"/>
      <c r="N298" s="226"/>
      <c r="O298" s="239">
        <v>733.19587174022888</v>
      </c>
      <c r="P298" s="240">
        <v>1508.9185616580107</v>
      </c>
      <c r="Q298" s="240">
        <v>8.1144099569905723</v>
      </c>
      <c r="R298" s="175"/>
      <c r="S298" s="175"/>
      <c r="T298" s="227"/>
      <c r="U298" s="220" t="s">
        <v>223</v>
      </c>
      <c r="V298" s="152"/>
      <c r="W298" s="152"/>
    </row>
    <row r="299" spans="2:23" ht="15" x14ac:dyDescent="0.25">
      <c r="B299" s="160">
        <v>2043</v>
      </c>
      <c r="C299" s="171">
        <v>249.50534602109644</v>
      </c>
      <c r="D299" s="172">
        <v>393.30762551068369</v>
      </c>
      <c r="E299" s="172">
        <v>4.503826534816282</v>
      </c>
      <c r="F299" s="172"/>
      <c r="G299" s="172"/>
      <c r="H299" s="223"/>
      <c r="I299" s="224">
        <v>516.40263273359528</v>
      </c>
      <c r="J299" s="225">
        <v>1188.0012647709691</v>
      </c>
      <c r="K299" s="225">
        <v>3.8991185713579055</v>
      </c>
      <c r="L299" s="225"/>
      <c r="M299" s="173"/>
      <c r="N299" s="226"/>
      <c r="O299" s="239">
        <v>765.90797875469173</v>
      </c>
      <c r="P299" s="240">
        <v>1581.3088902816528</v>
      </c>
      <c r="Q299" s="240">
        <v>8.4029451061741867</v>
      </c>
      <c r="R299" s="175"/>
      <c r="S299" s="175"/>
      <c r="T299" s="227"/>
      <c r="U299" s="220" t="s">
        <v>223</v>
      </c>
      <c r="V299" s="152"/>
      <c r="W299" s="152"/>
    </row>
    <row r="300" spans="2:23" ht="15" x14ac:dyDescent="0.25">
      <c r="B300" s="160">
        <v>2044</v>
      </c>
      <c r="C300" s="171">
        <v>253.45555685982137</v>
      </c>
      <c r="D300" s="172">
        <v>399.53453836053546</v>
      </c>
      <c r="E300" s="172">
        <v>4.5751318782779968</v>
      </c>
      <c r="F300" s="172"/>
      <c r="G300" s="172"/>
      <c r="H300" s="223"/>
      <c r="I300" s="224">
        <v>546.69063528344157</v>
      </c>
      <c r="J300" s="225">
        <v>1257.6798121984496</v>
      </c>
      <c r="K300" s="225">
        <v>4.1278093365584878</v>
      </c>
      <c r="L300" s="225"/>
      <c r="M300" s="173"/>
      <c r="N300" s="226"/>
      <c r="O300" s="239">
        <v>800.14619214326297</v>
      </c>
      <c r="P300" s="240">
        <v>1657.214350558985</v>
      </c>
      <c r="Q300" s="240">
        <v>8.7029412148364855</v>
      </c>
      <c r="R300" s="175"/>
      <c r="S300" s="175"/>
      <c r="T300" s="227"/>
      <c r="U300" s="220" t="s">
        <v>223</v>
      </c>
      <c r="V300" s="152"/>
      <c r="W300" s="152"/>
    </row>
    <row r="301" spans="2:23" ht="15" x14ac:dyDescent="0.25">
      <c r="B301" s="160">
        <v>2045</v>
      </c>
      <c r="C301" s="171">
        <v>257.39883597732808</v>
      </c>
      <c r="D301" s="172">
        <v>405.75052439516458</v>
      </c>
      <c r="E301" s="172">
        <v>4.6463120970862635</v>
      </c>
      <c r="F301" s="172"/>
      <c r="G301" s="172"/>
      <c r="H301" s="223"/>
      <c r="I301" s="224">
        <v>578.55408794060179</v>
      </c>
      <c r="J301" s="225">
        <v>1330.982734486618</v>
      </c>
      <c r="K301" s="225">
        <v>4.3683956003144475</v>
      </c>
      <c r="L301" s="225"/>
      <c r="M301" s="173"/>
      <c r="N301" s="226"/>
      <c r="O301" s="239">
        <v>835.95292391792987</v>
      </c>
      <c r="P301" s="240">
        <v>1736.7332588817826</v>
      </c>
      <c r="Q301" s="240">
        <v>9.014707697400711</v>
      </c>
      <c r="R301" s="175"/>
      <c r="S301" s="175"/>
      <c r="T301" s="227"/>
      <c r="U301" s="220" t="s">
        <v>223</v>
      </c>
      <c r="V301" s="152"/>
      <c r="W301" s="152"/>
    </row>
    <row r="302" spans="2:23" ht="15" x14ac:dyDescent="0.25">
      <c r="B302" s="160">
        <v>2046</v>
      </c>
      <c r="C302" s="171">
        <v>261.33438365054405</v>
      </c>
      <c r="D302" s="172">
        <v>411.95432297151166</v>
      </c>
      <c r="E302" s="172">
        <v>4.7173527554221613</v>
      </c>
      <c r="F302" s="172"/>
      <c r="G302" s="172"/>
      <c r="H302" s="223"/>
      <c r="I302" s="224">
        <v>612.03638773026751</v>
      </c>
      <c r="J302" s="225">
        <v>1408.0098679212456</v>
      </c>
      <c r="K302" s="225">
        <v>4.6212050335866595</v>
      </c>
      <c r="L302" s="225"/>
      <c r="M302" s="173"/>
      <c r="N302" s="226"/>
      <c r="O302" s="239">
        <v>873.37077138081156</v>
      </c>
      <c r="P302" s="240">
        <v>1819.9641908927572</v>
      </c>
      <c r="Q302" s="240">
        <v>9.3385577890088207</v>
      </c>
      <c r="R302" s="175"/>
      <c r="S302" s="175"/>
      <c r="T302" s="227"/>
      <c r="U302" s="220" t="s">
        <v>223</v>
      </c>
      <c r="V302" s="152"/>
      <c r="W302" s="152"/>
    </row>
    <row r="303" spans="2:23" ht="15" x14ac:dyDescent="0.25">
      <c r="B303" s="160">
        <v>2047</v>
      </c>
      <c r="C303" s="171">
        <v>265.26186023218014</v>
      </c>
      <c r="D303" s="172">
        <v>418.14539868674501</v>
      </c>
      <c r="E303" s="172">
        <v>4.7882477223049404</v>
      </c>
      <c r="F303" s="172"/>
      <c r="G303" s="172"/>
      <c r="H303" s="223"/>
      <c r="I303" s="224">
        <v>647.18156630995338</v>
      </c>
      <c r="J303" s="225">
        <v>1488.8625087806656</v>
      </c>
      <c r="K303" s="225">
        <v>4.8865700991525394</v>
      </c>
      <c r="L303" s="225"/>
      <c r="M303" s="173"/>
      <c r="N303" s="226"/>
      <c r="O303" s="239">
        <v>912.44342654213347</v>
      </c>
      <c r="P303" s="240">
        <v>1907.0079074674106</v>
      </c>
      <c r="Q303" s="240">
        <v>9.6748178214574807</v>
      </c>
      <c r="R303" s="175"/>
      <c r="S303" s="175"/>
      <c r="T303" s="227"/>
      <c r="U303" s="220" t="s">
        <v>223</v>
      </c>
      <c r="V303" s="152"/>
      <c r="W303" s="152"/>
    </row>
    <row r="304" spans="2:23" ht="15" x14ac:dyDescent="0.25">
      <c r="B304" s="160">
        <v>2048</v>
      </c>
      <c r="C304" s="171">
        <v>269.18119261462164</v>
      </c>
      <c r="D304" s="172">
        <v>424.32363629771328</v>
      </c>
      <c r="E304" s="172">
        <v>4.8589956780674273</v>
      </c>
      <c r="F304" s="172"/>
      <c r="G304" s="172"/>
      <c r="H304" s="223"/>
      <c r="I304" s="224">
        <v>684.03424723682326</v>
      </c>
      <c r="J304" s="225">
        <v>1573.6433150278492</v>
      </c>
      <c r="K304" s="225">
        <v>5.1648277289512912</v>
      </c>
      <c r="L304" s="225"/>
      <c r="M304" s="173"/>
      <c r="N304" s="226"/>
      <c r="O304" s="239">
        <v>953.2154398514449</v>
      </c>
      <c r="P304" s="240">
        <v>1997.9669513255626</v>
      </c>
      <c r="Q304" s="240">
        <v>10.023823407018718</v>
      </c>
      <c r="R304" s="175"/>
      <c r="S304" s="175"/>
      <c r="T304" s="227"/>
      <c r="U304" s="220" t="s">
        <v>223</v>
      </c>
      <c r="V304" s="152"/>
      <c r="W304" s="152"/>
    </row>
    <row r="305" spans="1:23" ht="15" x14ac:dyDescent="0.25">
      <c r="B305" s="160">
        <v>2049</v>
      </c>
      <c r="C305" s="171">
        <v>273.09256795303509</v>
      </c>
      <c r="D305" s="172">
        <v>430.48933082636819</v>
      </c>
      <c r="E305" s="172">
        <v>4.9296000010516856</v>
      </c>
      <c r="F305" s="172"/>
      <c r="G305" s="172"/>
      <c r="H305" s="223"/>
      <c r="I305" s="224">
        <v>722.63961021109435</v>
      </c>
      <c r="J305" s="225">
        <v>1662.4562240511784</v>
      </c>
      <c r="K305" s="225">
        <v>5.4563190541023161</v>
      </c>
      <c r="L305" s="225"/>
      <c r="M305" s="173"/>
      <c r="N305" s="226"/>
      <c r="O305" s="239">
        <v>995.73217816412944</v>
      </c>
      <c r="P305" s="240">
        <v>2092.9455548775468</v>
      </c>
      <c r="Q305" s="240">
        <v>10.385919055154002</v>
      </c>
      <c r="R305" s="175"/>
      <c r="S305" s="175"/>
      <c r="T305" s="227"/>
      <c r="U305" s="220" t="s">
        <v>223</v>
      </c>
      <c r="V305" s="152"/>
      <c r="W305" s="152"/>
    </row>
    <row r="306" spans="1:23" ht="15" x14ac:dyDescent="0.25">
      <c r="B306" s="160">
        <v>2050</v>
      </c>
      <c r="C306" s="171">
        <v>276.99585839182896</v>
      </c>
      <c r="D306" s="172">
        <v>436.64228072761318</v>
      </c>
      <c r="E306" s="172">
        <v>5.0000583833335961</v>
      </c>
      <c r="F306" s="172"/>
      <c r="G306" s="172"/>
      <c r="H306" s="223"/>
      <c r="I306" s="224">
        <v>763.04208010055197</v>
      </c>
      <c r="J306" s="225">
        <v>1755.4034367221643</v>
      </c>
      <c r="K306" s="225">
        <v>5.7613795063327791</v>
      </c>
      <c r="L306" s="225"/>
      <c r="M306" s="173"/>
      <c r="N306" s="226"/>
      <c r="O306" s="239">
        <v>1040.0379384923808</v>
      </c>
      <c r="P306" s="240">
        <v>2192.0457174497774</v>
      </c>
      <c r="Q306" s="240">
        <v>10.761437889666375</v>
      </c>
      <c r="R306" s="175"/>
      <c r="S306" s="175"/>
      <c r="T306" s="227"/>
      <c r="U306" s="220" t="s">
        <v>223</v>
      </c>
      <c r="V306" s="152"/>
      <c r="W306" s="152"/>
    </row>
    <row r="307" spans="1:23" ht="15" x14ac:dyDescent="0.25">
      <c r="B307" s="160">
        <v>2051</v>
      </c>
      <c r="C307" s="171">
        <v>280.89072260254187</v>
      </c>
      <c r="D307" s="172">
        <v>442.78194794850106</v>
      </c>
      <c r="E307" s="172">
        <v>5.0703646635855293</v>
      </c>
      <c r="F307" s="172"/>
      <c r="G307" s="172"/>
      <c r="H307" s="223"/>
      <c r="I307" s="224">
        <v>805.28552017615357</v>
      </c>
      <c r="J307" s="225">
        <v>1852.5858619403198</v>
      </c>
      <c r="K307" s="225">
        <v>6.0803402770107153</v>
      </c>
      <c r="L307" s="225"/>
      <c r="M307" s="173"/>
      <c r="N307" s="226"/>
      <c r="O307" s="239">
        <v>1086.1762427786955</v>
      </c>
      <c r="P307" s="240">
        <v>2295.3678098888208</v>
      </c>
      <c r="Q307" s="240">
        <v>11.150704940596246</v>
      </c>
      <c r="R307" s="175"/>
      <c r="S307" s="175"/>
      <c r="T307" s="227"/>
      <c r="U307" s="220" t="s">
        <v>223</v>
      </c>
      <c r="V307" s="152"/>
      <c r="W307" s="152"/>
    </row>
    <row r="308" spans="1:23" ht="15" x14ac:dyDescent="0.25">
      <c r="B308" s="160">
        <v>2052</v>
      </c>
      <c r="C308" s="171">
        <v>284.77628068093145</v>
      </c>
      <c r="D308" s="172">
        <v>448.90694545242656</v>
      </c>
      <c r="E308" s="172">
        <v>5.1405029586364952</v>
      </c>
      <c r="F308" s="172"/>
      <c r="G308" s="172"/>
      <c r="H308" s="223"/>
      <c r="I308" s="224">
        <v>849.41220357502334</v>
      </c>
      <c r="J308" s="225">
        <v>1954.1007504499016</v>
      </c>
      <c r="K308" s="225">
        <v>6.4135205511355453</v>
      </c>
      <c r="L308" s="225"/>
      <c r="M308" s="173"/>
      <c r="N308" s="226"/>
      <c r="O308" s="239">
        <v>1134.1884842559548</v>
      </c>
      <c r="P308" s="240">
        <v>2403.0076959023281</v>
      </c>
      <c r="Q308" s="240">
        <v>11.554023509772041</v>
      </c>
      <c r="R308" s="175"/>
      <c r="S308" s="175"/>
      <c r="T308" s="227"/>
      <c r="U308" s="220" t="s">
        <v>223</v>
      </c>
      <c r="V308" s="152"/>
      <c r="W308" s="152"/>
    </row>
    <row r="309" spans="1:23" ht="15" x14ac:dyDescent="0.25">
      <c r="B309" s="160">
        <v>2053</v>
      </c>
      <c r="C309" s="171">
        <v>288.65129900562823</v>
      </c>
      <c r="D309" s="172">
        <v>455.01532862096991</v>
      </c>
      <c r="E309" s="172">
        <v>5.2104510003597886</v>
      </c>
      <c r="F309" s="172"/>
      <c r="G309" s="172"/>
      <c r="H309" s="223"/>
      <c r="I309" s="224">
        <v>895.46298553839893</v>
      </c>
      <c r="J309" s="225">
        <v>2060.0420910789794</v>
      </c>
      <c r="K309" s="225">
        <v>6.7612288078275347</v>
      </c>
      <c r="L309" s="225"/>
      <c r="M309" s="173"/>
      <c r="N309" s="226"/>
      <c r="O309" s="239">
        <v>1184.1142845440272</v>
      </c>
      <c r="P309" s="240">
        <v>2515.0574196999492</v>
      </c>
      <c r="Q309" s="240">
        <v>11.971679808187323</v>
      </c>
      <c r="R309" s="175"/>
      <c r="S309" s="175"/>
      <c r="T309" s="227"/>
      <c r="U309" s="220" t="s">
        <v>223</v>
      </c>
      <c r="V309" s="152"/>
      <c r="W309" s="152"/>
    </row>
    <row r="310" spans="1:23" ht="15" x14ac:dyDescent="0.25">
      <c r="B310" s="160">
        <v>2054</v>
      </c>
      <c r="C310" s="171">
        <v>292.51424590985795</v>
      </c>
      <c r="D310" s="172">
        <v>461.10468301198966</v>
      </c>
      <c r="E310" s="172">
        <v>5.2801811406045012</v>
      </c>
      <c r="F310" s="172"/>
      <c r="G310" s="172"/>
      <c r="H310" s="223"/>
      <c r="I310" s="224">
        <v>943.47727719859336</v>
      </c>
      <c r="J310" s="225">
        <v>2170.5005504354795</v>
      </c>
      <c r="K310" s="225">
        <v>7.1237626224052004</v>
      </c>
      <c r="L310" s="225"/>
      <c r="M310" s="173"/>
      <c r="N310" s="226"/>
      <c r="O310" s="239">
        <v>1235.9915231084512</v>
      </c>
      <c r="P310" s="240">
        <v>2631.6052334474689</v>
      </c>
      <c r="Q310" s="240">
        <v>12.403943763009702</v>
      </c>
      <c r="R310" s="175"/>
      <c r="S310" s="175"/>
      <c r="T310" s="227"/>
      <c r="U310" s="220" t="s">
        <v>223</v>
      </c>
      <c r="V310" s="152"/>
      <c r="W310" s="152"/>
    </row>
    <row r="311" spans="1:23" ht="15" x14ac:dyDescent="0.25">
      <c r="B311" s="160">
        <v>2055</v>
      </c>
      <c r="C311" s="171">
        <v>296.36390387538029</v>
      </c>
      <c r="D311" s="172">
        <v>467.17308939122552</v>
      </c>
      <c r="E311" s="172">
        <v>5.349671401921869</v>
      </c>
      <c r="F311" s="172"/>
      <c r="G311" s="172"/>
      <c r="H311" s="223"/>
      <c r="I311" s="224">
        <v>993.49471747625148</v>
      </c>
      <c r="J311" s="225">
        <v>2285.5673191618857</v>
      </c>
      <c r="K311" s="225">
        <v>7.5014212901118995</v>
      </c>
      <c r="L311" s="225"/>
      <c r="M311" s="173"/>
      <c r="N311" s="226"/>
      <c r="O311" s="239">
        <v>1289.8586213516319</v>
      </c>
      <c r="P311" s="240">
        <v>2752.7404085531111</v>
      </c>
      <c r="Q311" s="240">
        <v>12.851092692033768</v>
      </c>
      <c r="R311" s="175"/>
      <c r="S311" s="175"/>
      <c r="T311" s="227"/>
      <c r="U311" s="220" t="s">
        <v>223</v>
      </c>
      <c r="V311" s="152"/>
      <c r="W311" s="152"/>
    </row>
    <row r="312" spans="1:23" ht="15" x14ac:dyDescent="0.25">
      <c r="B312" s="160">
        <v>2056</v>
      </c>
      <c r="C312" s="171">
        <v>300.19949647906725</v>
      </c>
      <c r="D312" s="172">
        <v>473.21932384447405</v>
      </c>
      <c r="E312" s="172">
        <v>5.4189077690807892</v>
      </c>
      <c r="F312" s="172"/>
      <c r="G312" s="172"/>
      <c r="H312" s="223"/>
      <c r="I312" s="224">
        <v>1045.5557270113572</v>
      </c>
      <c r="J312" s="225">
        <v>2405.3353862717718</v>
      </c>
      <c r="K312" s="225">
        <v>7.8945100085938833</v>
      </c>
      <c r="L312" s="225"/>
      <c r="M312" s="173"/>
      <c r="N312" s="226"/>
      <c r="O312" s="239">
        <v>1345.7552234904244</v>
      </c>
      <c r="P312" s="240">
        <v>2878.5547101162456</v>
      </c>
      <c r="Q312" s="240">
        <v>13.313417777674672</v>
      </c>
      <c r="R312" s="175"/>
      <c r="S312" s="175"/>
      <c r="T312" s="227"/>
      <c r="U312" s="220" t="s">
        <v>223</v>
      </c>
      <c r="V312" s="152"/>
      <c r="W312" s="152"/>
    </row>
    <row r="313" spans="1:23" ht="15" x14ac:dyDescent="0.25">
      <c r="B313" s="160">
        <v>2057</v>
      </c>
      <c r="C313" s="171">
        <v>304.0206820991782</v>
      </c>
      <c r="D313" s="172">
        <v>479.24284785647797</v>
      </c>
      <c r="E313" s="172">
        <v>5.4878840754596467</v>
      </c>
      <c r="F313" s="172"/>
      <c r="G313" s="172"/>
      <c r="H313" s="223"/>
      <c r="I313" s="224">
        <v>1099.7015919335076</v>
      </c>
      <c r="J313" s="225">
        <v>2529.8997318660695</v>
      </c>
      <c r="K313" s="225">
        <v>8.3033405104110702</v>
      </c>
      <c r="L313" s="225"/>
      <c r="M313" s="173"/>
      <c r="N313" s="226"/>
      <c r="O313" s="239">
        <v>1403.7222740326858</v>
      </c>
      <c r="P313" s="240">
        <v>3009.1425797225475</v>
      </c>
      <c r="Q313" s="240">
        <v>13.791224585870717</v>
      </c>
      <c r="R313" s="175"/>
      <c r="S313" s="175"/>
      <c r="T313" s="227"/>
      <c r="U313" s="220" t="s">
        <v>223</v>
      </c>
      <c r="V313" s="152"/>
      <c r="W313" s="152"/>
    </row>
    <row r="314" spans="1:23" ht="15" x14ac:dyDescent="0.25">
      <c r="A314" s="160"/>
      <c r="B314" s="160">
        <v>2058</v>
      </c>
      <c r="C314" s="171">
        <v>307.82711003315296</v>
      </c>
      <c r="D314" s="172">
        <v>485.2431085974344</v>
      </c>
      <c r="E314" s="172">
        <v>5.55659399051875</v>
      </c>
      <c r="F314" s="172"/>
      <c r="G314" s="172"/>
      <c r="H314" s="223"/>
      <c r="I314" s="224">
        <v>1155.973074990653</v>
      </c>
      <c r="J314" s="225">
        <v>2659.3541319889946</v>
      </c>
      <c r="K314" s="225">
        <v>8.7282205763094929</v>
      </c>
      <c r="L314" s="225"/>
      <c r="M314" s="173"/>
      <c r="N314" s="226"/>
      <c r="O314" s="239">
        <v>1463.8001850238061</v>
      </c>
      <c r="P314" s="240">
        <v>3144.5972405864291</v>
      </c>
      <c r="Q314" s="240">
        <v>14.284814566828242</v>
      </c>
      <c r="R314" s="175"/>
      <c r="S314" s="175"/>
      <c r="T314" s="227"/>
      <c r="U314" s="220" t="s">
        <v>223</v>
      </c>
    </row>
    <row r="315" spans="1:23" ht="15" x14ac:dyDescent="0.25">
      <c r="A315" s="160"/>
      <c r="B315" s="160">
        <v>2059</v>
      </c>
      <c r="C315" s="171">
        <v>311.6186107158822</v>
      </c>
      <c r="D315" s="172">
        <v>491.21983877346952</v>
      </c>
      <c r="E315" s="172">
        <v>5.6250344534345471</v>
      </c>
      <c r="F315" s="172"/>
      <c r="G315" s="172"/>
      <c r="H315" s="223"/>
      <c r="I315" s="224">
        <v>1214.4111428524352</v>
      </c>
      <c r="J315" s="225">
        <v>2793.7928318133318</v>
      </c>
      <c r="K315" s="225">
        <v>9.1694595267539931</v>
      </c>
      <c r="L315" s="225"/>
      <c r="M315" s="173"/>
      <c r="N315" s="226"/>
      <c r="O315" s="239">
        <v>1526.0297535683173</v>
      </c>
      <c r="P315" s="240">
        <v>3285.0126705868015</v>
      </c>
      <c r="Q315" s="240">
        <v>14.794493980188541</v>
      </c>
      <c r="R315" s="175"/>
      <c r="S315" s="175"/>
      <c r="T315" s="227"/>
      <c r="U315" s="220" t="s">
        <v>223</v>
      </c>
    </row>
    <row r="316" spans="1:23" ht="15.6" thickBot="1" x14ac:dyDescent="0.3">
      <c r="A316" s="160"/>
      <c r="B316" s="160">
        <v>2060</v>
      </c>
      <c r="C316" s="182">
        <v>315.3949452801059</v>
      </c>
      <c r="D316" s="183">
        <v>497.17266184629932</v>
      </c>
      <c r="E316" s="183">
        <v>5.6932011524088315</v>
      </c>
      <c r="F316" s="183"/>
      <c r="G316" s="183"/>
      <c r="H316" s="229"/>
      <c r="I316" s="184">
        <v>1275.0562664140348</v>
      </c>
      <c r="J316" s="185">
        <v>2933.3089359663863</v>
      </c>
      <c r="K316" s="230">
        <v>9.62736293884468</v>
      </c>
      <c r="L316" s="230"/>
      <c r="M316" s="186"/>
      <c r="N316" s="231"/>
      <c r="O316" s="241">
        <v>1590.4512116941407</v>
      </c>
      <c r="P316" s="242">
        <v>3430.4815978126858</v>
      </c>
      <c r="Q316" s="242">
        <v>15.320564091253512</v>
      </c>
      <c r="R316" s="188"/>
      <c r="S316" s="188"/>
      <c r="T316" s="232"/>
      <c r="U316" s="220" t="s">
        <v>223</v>
      </c>
    </row>
    <row r="317" spans="1:23" x14ac:dyDescent="0.25">
      <c r="A317" s="160"/>
      <c r="C317" s="105"/>
      <c r="D317" s="105"/>
      <c r="E317" s="105"/>
      <c r="F317" s="105"/>
      <c r="G317" s="105"/>
      <c r="H317" s="105"/>
      <c r="I317" s="105"/>
      <c r="J317" s="105"/>
      <c r="K317" s="105"/>
      <c r="L317" s="105"/>
      <c r="M317" s="105"/>
      <c r="N317" s="105"/>
      <c r="O317" s="105"/>
      <c r="P317" s="105"/>
      <c r="V317" s="152"/>
      <c r="W317" s="152"/>
    </row>
    <row r="318" spans="1:23" x14ac:dyDescent="0.25">
      <c r="A318" s="160"/>
      <c r="C318" s="105"/>
      <c r="D318" s="105"/>
      <c r="E318" s="105"/>
      <c r="F318" s="105"/>
      <c r="G318" s="105"/>
      <c r="H318" s="105"/>
      <c r="I318" s="105"/>
      <c r="J318" s="105"/>
      <c r="K318" s="105"/>
      <c r="L318" s="105"/>
      <c r="M318" s="105"/>
      <c r="N318" s="105"/>
      <c r="O318" s="105"/>
      <c r="P318" s="105"/>
      <c r="V318" s="152"/>
      <c r="W318" s="152"/>
    </row>
    <row r="319" spans="1:23" x14ac:dyDescent="0.25">
      <c r="A319" s="191" t="s">
        <v>311</v>
      </c>
      <c r="C319" s="105"/>
      <c r="D319" s="105"/>
      <c r="E319" s="105"/>
      <c r="F319" s="105"/>
      <c r="G319" s="105"/>
      <c r="H319" s="105"/>
      <c r="I319" s="105"/>
      <c r="J319" s="105"/>
      <c r="K319" s="105"/>
      <c r="L319" s="105"/>
      <c r="M319" s="105"/>
      <c r="N319" s="105"/>
      <c r="O319" s="105"/>
      <c r="P319" s="105"/>
    </row>
    <row r="320" spans="1:23" x14ac:dyDescent="0.25">
      <c r="A320" s="191"/>
      <c r="C320" s="105"/>
      <c r="D320" s="105"/>
      <c r="E320" s="105"/>
      <c r="F320" s="105"/>
      <c r="G320" s="105"/>
      <c r="H320" s="105"/>
      <c r="I320" s="105"/>
      <c r="J320" s="105"/>
      <c r="K320" s="105"/>
      <c r="L320" s="105"/>
      <c r="M320" s="105"/>
      <c r="N320" s="105"/>
      <c r="O320" s="105"/>
      <c r="P320" s="105"/>
    </row>
    <row r="321" spans="1:41" x14ac:dyDescent="0.25">
      <c r="A321" s="160"/>
      <c r="C321" s="105"/>
      <c r="D321" s="105"/>
      <c r="E321" s="105"/>
      <c r="F321" s="105"/>
      <c r="G321" s="105"/>
      <c r="H321" s="105"/>
      <c r="I321" s="105"/>
      <c r="J321" s="105"/>
      <c r="K321" s="105"/>
      <c r="L321" s="105"/>
      <c r="M321" s="105"/>
      <c r="N321" s="105"/>
      <c r="O321" s="105"/>
      <c r="P321" s="105"/>
      <c r="V321" s="152"/>
      <c r="W321" s="152"/>
      <c r="X321" s="152"/>
      <c r="AD321" s="152"/>
      <c r="AE321" s="152"/>
      <c r="AF321" s="152"/>
    </row>
    <row r="322" spans="1:41" x14ac:dyDescent="0.25">
      <c r="A322" s="201"/>
      <c r="B322" s="128"/>
      <c r="C322" s="146"/>
      <c r="D322" s="146"/>
      <c r="E322" s="146"/>
      <c r="F322" s="146"/>
      <c r="G322" s="146"/>
      <c r="H322" s="146"/>
      <c r="I322" s="146"/>
      <c r="J322" s="146"/>
      <c r="K322" s="146"/>
      <c r="L322" s="146"/>
      <c r="M322" s="146"/>
      <c r="N322" s="146"/>
      <c r="O322" s="146"/>
      <c r="P322" s="146"/>
      <c r="Q322" s="128"/>
      <c r="R322" s="128"/>
      <c r="S322" s="128"/>
      <c r="T322" s="128"/>
      <c r="U322" s="128"/>
      <c r="V322" s="202"/>
      <c r="W322" s="202"/>
      <c r="X322" s="202"/>
      <c r="Y322" s="128"/>
      <c r="Z322" s="128"/>
      <c r="AA322" s="128"/>
      <c r="AB322" s="128"/>
      <c r="AC322" s="128"/>
      <c r="AD322" s="202"/>
      <c r="AE322" s="202"/>
      <c r="AF322" s="202"/>
      <c r="AG322" s="128"/>
      <c r="AH322" s="128"/>
      <c r="AI322" s="128"/>
      <c r="AJ322" s="128"/>
      <c r="AK322" s="128"/>
      <c r="AL322" s="128"/>
      <c r="AM322" s="128"/>
      <c r="AN322" s="128"/>
      <c r="AO322" s="128"/>
    </row>
    <row r="323" spans="1:41" x14ac:dyDescent="0.25">
      <c r="A323" s="201"/>
      <c r="B323" s="128"/>
      <c r="C323" s="146"/>
      <c r="D323" s="146"/>
      <c r="E323" s="146"/>
      <c r="F323" s="146"/>
      <c r="G323" s="146"/>
      <c r="H323" s="146"/>
      <c r="I323" s="146"/>
      <c r="J323" s="146"/>
      <c r="K323" s="146"/>
      <c r="L323" s="146"/>
      <c r="M323" s="146"/>
      <c r="N323" s="146"/>
      <c r="O323" s="146"/>
      <c r="P323" s="146"/>
      <c r="Q323" s="128"/>
      <c r="R323" s="128"/>
      <c r="S323" s="128"/>
      <c r="T323" s="128"/>
      <c r="U323" s="128"/>
      <c r="V323" s="202"/>
      <c r="W323" s="202"/>
      <c r="X323" s="202"/>
      <c r="Y323" s="128"/>
      <c r="Z323" s="128"/>
      <c r="AA323" s="128"/>
      <c r="AB323" s="128"/>
      <c r="AC323" s="128"/>
      <c r="AD323" s="202"/>
      <c r="AE323" s="202"/>
      <c r="AF323" s="202"/>
      <c r="AG323" s="128"/>
      <c r="AH323" s="128"/>
      <c r="AI323" s="128"/>
      <c r="AJ323" s="128"/>
      <c r="AK323" s="128"/>
      <c r="AL323" s="128"/>
      <c r="AM323" s="128"/>
      <c r="AN323" s="128"/>
      <c r="AO323" s="128"/>
    </row>
    <row r="324" spans="1:41" x14ac:dyDescent="0.25">
      <c r="A324" s="191"/>
      <c r="C324" s="105"/>
      <c r="D324" s="105"/>
      <c r="E324" s="105"/>
      <c r="F324" s="105"/>
      <c r="G324" s="105"/>
      <c r="H324" s="105"/>
      <c r="I324" s="105"/>
      <c r="J324" s="105"/>
      <c r="K324" s="105"/>
      <c r="L324" s="105"/>
      <c r="M324" s="105"/>
      <c r="N324" s="105"/>
      <c r="O324" s="105"/>
      <c r="P324" s="105"/>
    </row>
    <row r="325" spans="1:41" x14ac:dyDescent="0.25">
      <c r="A325" s="191"/>
      <c r="C325" s="105"/>
      <c r="D325" s="105"/>
      <c r="E325" s="105"/>
      <c r="F325" s="105"/>
      <c r="G325" s="105"/>
      <c r="H325" s="105"/>
      <c r="I325" s="105"/>
      <c r="J325" s="105"/>
      <c r="K325" s="105"/>
      <c r="L325" s="105"/>
      <c r="M325" s="105"/>
      <c r="N325" s="105"/>
      <c r="O325" s="105"/>
      <c r="P325" s="105"/>
    </row>
    <row r="326" spans="1:41" ht="17.399999999999999" x14ac:dyDescent="0.25">
      <c r="A326" s="243" t="s">
        <v>154</v>
      </c>
      <c r="B326" s="203"/>
      <c r="C326" s="203"/>
      <c r="D326" s="149"/>
      <c r="E326" s="149"/>
      <c r="F326" s="149"/>
      <c r="G326" s="149"/>
      <c r="H326" s="149"/>
      <c r="I326" s="149"/>
      <c r="J326" s="149"/>
      <c r="K326" s="149"/>
      <c r="L326" s="149"/>
      <c r="M326" s="149"/>
      <c r="N326" s="149"/>
      <c r="O326" s="149"/>
      <c r="P326" s="149"/>
      <c r="Q326" s="150"/>
      <c r="R326" s="150"/>
      <c r="S326" s="150"/>
      <c r="T326" s="150"/>
      <c r="U326" s="150"/>
      <c r="V326" s="150"/>
      <c r="W326" s="150"/>
    </row>
    <row r="327" spans="1:41" x14ac:dyDescent="0.25">
      <c r="B327" s="203"/>
      <c r="C327" s="203"/>
      <c r="D327" s="149"/>
      <c r="E327" s="149"/>
      <c r="F327" s="149"/>
      <c r="G327" s="149"/>
      <c r="H327" s="149"/>
      <c r="I327" s="149"/>
      <c r="J327" s="149"/>
      <c r="K327" s="149"/>
      <c r="L327" s="149"/>
      <c r="M327" s="149"/>
      <c r="N327" s="149"/>
      <c r="O327" s="149"/>
      <c r="P327" s="149"/>
      <c r="Q327" s="150"/>
      <c r="R327" s="150"/>
      <c r="S327" s="150"/>
      <c r="T327" s="150"/>
      <c r="U327" s="150"/>
      <c r="V327" s="150"/>
      <c r="W327" s="150"/>
    </row>
    <row r="328" spans="1:41" ht="13.8" thickBot="1" x14ac:dyDescent="0.3">
      <c r="A328" s="196"/>
      <c r="B328" s="148"/>
      <c r="C328" s="148"/>
      <c r="D328" s="149"/>
      <c r="E328" s="149"/>
      <c r="F328" s="149"/>
      <c r="G328" s="149"/>
      <c r="H328" s="149"/>
      <c r="I328" s="149"/>
      <c r="J328" s="149"/>
      <c r="K328" s="149"/>
      <c r="L328" s="149"/>
      <c r="M328" s="149"/>
      <c r="N328" s="149"/>
      <c r="O328" s="149"/>
      <c r="P328" s="149"/>
      <c r="Q328" s="150"/>
      <c r="R328" s="150"/>
      <c r="S328" s="150"/>
      <c r="T328" s="150"/>
      <c r="U328" s="150"/>
      <c r="V328" s="150"/>
      <c r="W328" s="150"/>
    </row>
    <row r="329" spans="1:41" ht="16.2" thickBot="1" x14ac:dyDescent="0.3">
      <c r="A329" s="153"/>
      <c r="C329" s="1711" t="s">
        <v>241</v>
      </c>
      <c r="D329" s="1712"/>
      <c r="E329" s="1712"/>
      <c r="F329" s="1712"/>
      <c r="G329" s="1712"/>
      <c r="H329" s="1727"/>
      <c r="I329" s="1728" t="s">
        <v>242</v>
      </c>
      <c r="J329" s="1729"/>
      <c r="K329" s="1729"/>
      <c r="L329" s="1729"/>
      <c r="M329" s="1729"/>
      <c r="N329" s="1730"/>
      <c r="O329" s="1716" t="s">
        <v>243</v>
      </c>
      <c r="P329" s="1717"/>
      <c r="Q329" s="1717"/>
      <c r="R329" s="1717"/>
      <c r="S329" s="1717"/>
      <c r="T329" s="1718"/>
    </row>
    <row r="330" spans="1:41" ht="40.200000000000003" thickBot="1" x14ac:dyDescent="0.3">
      <c r="A330" s="153" t="s">
        <v>120</v>
      </c>
      <c r="B330" s="160"/>
      <c r="C330" s="155" t="s">
        <v>222</v>
      </c>
      <c r="D330" s="156" t="s">
        <v>224</v>
      </c>
      <c r="E330" s="156" t="s">
        <v>225</v>
      </c>
      <c r="F330" s="156" t="s">
        <v>226</v>
      </c>
      <c r="G330" s="156" t="s">
        <v>227</v>
      </c>
      <c r="H330" s="214" t="s">
        <v>228</v>
      </c>
      <c r="I330" s="155" t="s">
        <v>229</v>
      </c>
      <c r="J330" s="156" t="s">
        <v>230</v>
      </c>
      <c r="K330" s="156" t="s">
        <v>231</v>
      </c>
      <c r="L330" s="156" t="s">
        <v>232</v>
      </c>
      <c r="M330" s="156" t="s">
        <v>233</v>
      </c>
      <c r="N330" s="214" t="s">
        <v>234</v>
      </c>
      <c r="O330" s="155" t="s">
        <v>235</v>
      </c>
      <c r="P330" s="156" t="s">
        <v>236</v>
      </c>
      <c r="Q330" s="156" t="s">
        <v>237</v>
      </c>
      <c r="R330" s="156" t="s">
        <v>238</v>
      </c>
      <c r="S330" s="156" t="s">
        <v>239</v>
      </c>
      <c r="T330" s="214" t="s">
        <v>240</v>
      </c>
      <c r="U330" s="158" t="s">
        <v>121</v>
      </c>
      <c r="V330" s="130"/>
      <c r="W330" s="130"/>
    </row>
    <row r="331" spans="1:41" ht="15.6" x14ac:dyDescent="0.25">
      <c r="A331" s="216" t="s">
        <v>222</v>
      </c>
      <c r="B331" s="160">
        <v>2012</v>
      </c>
      <c r="C331" s="161">
        <v>64.849381613214291</v>
      </c>
      <c r="D331" s="162">
        <v>102.22528977785075</v>
      </c>
      <c r="E331" s="162">
        <v>1.1705976257972697</v>
      </c>
      <c r="F331" s="162"/>
      <c r="G331" s="162"/>
      <c r="H331" s="219"/>
      <c r="I331" s="161">
        <v>39.761939530379102</v>
      </c>
      <c r="J331" s="162">
        <v>91.473651483504682</v>
      </c>
      <c r="K331" s="162">
        <v>0.30022410233545871</v>
      </c>
      <c r="L331" s="162"/>
      <c r="M331" s="165"/>
      <c r="N331" s="219"/>
      <c r="O331" s="164">
        <v>104.61132114359339</v>
      </c>
      <c r="P331" s="197">
        <v>193.69894126135543</v>
      </c>
      <c r="Q331" s="197">
        <v>1.4708217281327283</v>
      </c>
      <c r="R331" s="165"/>
      <c r="S331" s="165"/>
      <c r="T331" s="219"/>
      <c r="U331" s="244" t="s">
        <v>223</v>
      </c>
      <c r="V331" s="152"/>
      <c r="W331" s="152"/>
    </row>
    <row r="332" spans="1:41" ht="15.6" x14ac:dyDescent="0.25">
      <c r="A332" s="221" t="s">
        <v>224</v>
      </c>
      <c r="B332" s="160">
        <v>2013</v>
      </c>
      <c r="C332" s="167">
        <v>66.089544365017943</v>
      </c>
      <c r="D332" s="168">
        <v>104.18021970194724</v>
      </c>
      <c r="E332" s="168">
        <v>1.1929838311356984</v>
      </c>
      <c r="F332" s="168"/>
      <c r="G332" s="168"/>
      <c r="H332" s="222"/>
      <c r="I332" s="167">
        <v>40.576466448315287</v>
      </c>
      <c r="J332" s="168">
        <v>93.347497485365366</v>
      </c>
      <c r="K332" s="168">
        <v>0.30637422015299171</v>
      </c>
      <c r="L332" s="168"/>
      <c r="M332" s="170"/>
      <c r="N332" s="222"/>
      <c r="O332" s="198">
        <v>106.66601081333323</v>
      </c>
      <c r="P332" s="169">
        <v>197.52771718731259</v>
      </c>
      <c r="Q332" s="169">
        <v>1.4993580512886902</v>
      </c>
      <c r="R332" s="170"/>
      <c r="S332" s="170"/>
      <c r="T332" s="222"/>
      <c r="U332" s="220" t="s">
        <v>223</v>
      </c>
      <c r="V332" s="152"/>
      <c r="W332" s="152"/>
    </row>
    <row r="333" spans="1:41" ht="15.6" x14ac:dyDescent="0.25">
      <c r="A333" s="221" t="s">
        <v>225</v>
      </c>
      <c r="B333" s="160">
        <v>2014</v>
      </c>
      <c r="C333" s="167">
        <v>58.888221751290999</v>
      </c>
      <c r="D333" s="168">
        <v>92.828418456366506</v>
      </c>
      <c r="E333" s="168">
        <v>1.062992596916879</v>
      </c>
      <c r="F333" s="168"/>
      <c r="G333" s="168"/>
      <c r="H333" s="222"/>
      <c r="I333" s="167">
        <v>41.655043127921203</v>
      </c>
      <c r="J333" s="168">
        <v>95.82879866065457</v>
      </c>
      <c r="K333" s="168">
        <v>0.31451805617455314</v>
      </c>
      <c r="L333" s="168"/>
      <c r="M333" s="170"/>
      <c r="N333" s="222"/>
      <c r="O333" s="198">
        <v>100.5432648792122</v>
      </c>
      <c r="P333" s="169">
        <v>188.65721711702108</v>
      </c>
      <c r="Q333" s="169">
        <v>1.3775106530914321</v>
      </c>
      <c r="R333" s="170"/>
      <c r="S333" s="170"/>
      <c r="T333" s="222"/>
      <c r="U333" s="220" t="s">
        <v>223</v>
      </c>
      <c r="V333" s="152"/>
      <c r="W333" s="152"/>
    </row>
    <row r="334" spans="1:41" ht="15" x14ac:dyDescent="0.25">
      <c r="A334" s="221" t="s">
        <v>226</v>
      </c>
      <c r="B334" s="160">
        <v>2015</v>
      </c>
      <c r="C334" s="171">
        <v>59.831954497919256</v>
      </c>
      <c r="D334" s="172">
        <v>94.316071092321067</v>
      </c>
      <c r="E334" s="172">
        <v>1.0800279376573536</v>
      </c>
      <c r="F334" s="172"/>
      <c r="G334" s="172"/>
      <c r="H334" s="223"/>
      <c r="I334" s="224">
        <v>42.585982110512745</v>
      </c>
      <c r="J334" s="225">
        <v>97.970454451386956</v>
      </c>
      <c r="K334" s="225">
        <v>0.32154714790595867</v>
      </c>
      <c r="L334" s="225"/>
      <c r="M334" s="173"/>
      <c r="N334" s="226"/>
      <c r="O334" s="199">
        <v>102.417936608432</v>
      </c>
      <c r="P334" s="174">
        <v>192.28652554370802</v>
      </c>
      <c r="Q334" s="174">
        <v>1.4015750855633122</v>
      </c>
      <c r="R334" s="175"/>
      <c r="S334" s="175"/>
      <c r="T334" s="227"/>
      <c r="U334" s="220" t="s">
        <v>223</v>
      </c>
      <c r="V334" s="152"/>
      <c r="W334" s="152"/>
    </row>
    <row r="335" spans="1:41" ht="15" x14ac:dyDescent="0.25">
      <c r="A335" s="221" t="s">
        <v>227</v>
      </c>
      <c r="B335" s="160">
        <v>2016</v>
      </c>
      <c r="C335" s="171">
        <v>60.766111615392674</v>
      </c>
      <c r="D335" s="172">
        <v>95.788629190119536</v>
      </c>
      <c r="E335" s="172">
        <v>1.0968904285035761</v>
      </c>
      <c r="F335" s="172"/>
      <c r="G335" s="172"/>
      <c r="H335" s="223"/>
      <c r="I335" s="224">
        <v>43.579454977323984</v>
      </c>
      <c r="J335" s="225">
        <v>100.25597150237429</v>
      </c>
      <c r="K335" s="225">
        <v>0.32904840421175718</v>
      </c>
      <c r="L335" s="225"/>
      <c r="M335" s="173"/>
      <c r="N335" s="226"/>
      <c r="O335" s="199">
        <v>104.34556659271666</v>
      </c>
      <c r="P335" s="174">
        <v>196.04460069249382</v>
      </c>
      <c r="Q335" s="174">
        <v>1.4259388327153333</v>
      </c>
      <c r="R335" s="175"/>
      <c r="S335" s="175"/>
      <c r="T335" s="227"/>
      <c r="U335" s="220" t="s">
        <v>223</v>
      </c>
      <c r="V335" s="152"/>
      <c r="W335" s="152"/>
    </row>
    <row r="336" spans="1:41" ht="15.6" thickBot="1" x14ac:dyDescent="0.3">
      <c r="A336" s="228" t="s">
        <v>228</v>
      </c>
      <c r="B336" s="160">
        <v>2017</v>
      </c>
      <c r="C336" s="171">
        <v>61.691006833897553</v>
      </c>
      <c r="D336" s="172">
        <v>97.246587298181794</v>
      </c>
      <c r="E336" s="172">
        <v>1.1135857326060969</v>
      </c>
      <c r="F336" s="172"/>
      <c r="G336" s="172"/>
      <c r="H336" s="223"/>
      <c r="I336" s="224">
        <v>44.634148932347237</v>
      </c>
      <c r="J336" s="225">
        <v>102.68232968316288</v>
      </c>
      <c r="K336" s="225">
        <v>0.33701191277359593</v>
      </c>
      <c r="L336" s="225"/>
      <c r="M336" s="173"/>
      <c r="N336" s="226"/>
      <c r="O336" s="199">
        <v>106.32515576624479</v>
      </c>
      <c r="P336" s="174">
        <v>199.92891698134468</v>
      </c>
      <c r="Q336" s="174">
        <v>1.4505976453796929</v>
      </c>
      <c r="R336" s="175"/>
      <c r="S336" s="175"/>
      <c r="T336" s="227"/>
      <c r="U336" s="220" t="s">
        <v>223</v>
      </c>
      <c r="V336" s="152"/>
      <c r="W336" s="152"/>
    </row>
    <row r="337" spans="1:23" ht="15" x14ac:dyDescent="0.25">
      <c r="A337" s="216" t="s">
        <v>229</v>
      </c>
      <c r="B337" s="160">
        <v>2018</v>
      </c>
      <c r="C337" s="171">
        <v>62.608072836149503</v>
      </c>
      <c r="D337" s="172">
        <v>98.692203825179135</v>
      </c>
      <c r="E337" s="172">
        <v>1.1301397113523921</v>
      </c>
      <c r="F337" s="172"/>
      <c r="G337" s="172"/>
      <c r="H337" s="223"/>
      <c r="I337" s="224">
        <v>45.749623002750802</v>
      </c>
      <c r="J337" s="225">
        <v>105.24851452122954</v>
      </c>
      <c r="K337" s="225">
        <v>0.34543434400860973</v>
      </c>
      <c r="L337" s="225"/>
      <c r="M337" s="173"/>
      <c r="N337" s="226"/>
      <c r="O337" s="199">
        <v>108.3576958389003</v>
      </c>
      <c r="P337" s="174">
        <v>203.94071834640869</v>
      </c>
      <c r="Q337" s="174">
        <v>1.4755740553610019</v>
      </c>
      <c r="R337" s="175"/>
      <c r="S337" s="175"/>
      <c r="T337" s="227"/>
      <c r="U337" s="220" t="s">
        <v>223</v>
      </c>
      <c r="V337" s="152"/>
      <c r="W337" s="152"/>
    </row>
    <row r="338" spans="1:23" ht="15" x14ac:dyDescent="0.25">
      <c r="A338" s="221" t="s">
        <v>230</v>
      </c>
      <c r="B338" s="160">
        <v>2019</v>
      </c>
      <c r="C338" s="171">
        <v>63.51921852458554</v>
      </c>
      <c r="D338" s="172">
        <v>100.12848786849891</v>
      </c>
      <c r="E338" s="172">
        <v>1.1465868223826894</v>
      </c>
      <c r="F338" s="172"/>
      <c r="G338" s="172"/>
      <c r="H338" s="223"/>
      <c r="I338" s="224">
        <v>46.925803800579203</v>
      </c>
      <c r="J338" s="225">
        <v>107.95435718516561</v>
      </c>
      <c r="K338" s="225">
        <v>0.35431514379812812</v>
      </c>
      <c r="L338" s="225"/>
      <c r="M338" s="173"/>
      <c r="N338" s="226"/>
      <c r="O338" s="199">
        <v>110.44502232516474</v>
      </c>
      <c r="P338" s="174">
        <v>208.08284505366453</v>
      </c>
      <c r="Q338" s="174">
        <v>1.5009019661808174</v>
      </c>
      <c r="R338" s="175"/>
      <c r="S338" s="175"/>
      <c r="T338" s="227"/>
      <c r="U338" s="220" t="s">
        <v>223</v>
      </c>
      <c r="V338" s="152"/>
      <c r="W338" s="152"/>
    </row>
    <row r="339" spans="1:23" ht="15" x14ac:dyDescent="0.25">
      <c r="A339" s="221" t="s">
        <v>231</v>
      </c>
      <c r="B339" s="160">
        <v>2020</v>
      </c>
      <c r="C339" s="171">
        <v>64.42575921912298</v>
      </c>
      <c r="D339" s="172">
        <v>101.55751283202483</v>
      </c>
      <c r="E339" s="172">
        <v>1.1629508085659883</v>
      </c>
      <c r="F339" s="172"/>
      <c r="G339" s="172"/>
      <c r="H339" s="223"/>
      <c r="I339" s="224">
        <v>48.16233191298867</v>
      </c>
      <c r="J339" s="225">
        <v>110.79903083388642</v>
      </c>
      <c r="K339" s="225">
        <v>0.36365159838121153</v>
      </c>
      <c r="L339" s="225"/>
      <c r="M339" s="173"/>
      <c r="N339" s="226"/>
      <c r="O339" s="199">
        <v>112.58809113211166</v>
      </c>
      <c r="P339" s="174">
        <v>212.35654366591126</v>
      </c>
      <c r="Q339" s="174">
        <v>1.5266024069472</v>
      </c>
      <c r="R339" s="175"/>
      <c r="S339" s="175"/>
      <c r="T339" s="227"/>
      <c r="U339" s="220" t="s">
        <v>223</v>
      </c>
      <c r="V339" s="152"/>
      <c r="W339" s="152"/>
    </row>
    <row r="340" spans="1:23" ht="15" x14ac:dyDescent="0.25">
      <c r="A340" s="221" t="s">
        <v>232</v>
      </c>
      <c r="B340" s="160">
        <v>2021</v>
      </c>
      <c r="C340" s="171">
        <v>65.262241356805362</v>
      </c>
      <c r="D340" s="172">
        <v>102.87610102502552</v>
      </c>
      <c r="E340" s="172">
        <v>1.1780501661856657</v>
      </c>
      <c r="F340" s="172"/>
      <c r="G340" s="172"/>
      <c r="H340" s="223"/>
      <c r="I340" s="224">
        <v>49.40846109608389</v>
      </c>
      <c r="J340" s="225">
        <v>113.66579206193936</v>
      </c>
      <c r="K340" s="225">
        <v>0.37306054622951612</v>
      </c>
      <c r="L340" s="225"/>
      <c r="M340" s="173"/>
      <c r="N340" s="226"/>
      <c r="O340" s="199">
        <v>114.67070245288926</v>
      </c>
      <c r="P340" s="174">
        <v>216.54189308696488</v>
      </c>
      <c r="Q340" s="174">
        <v>1.5511107124151819</v>
      </c>
      <c r="R340" s="175"/>
      <c r="S340" s="175"/>
      <c r="T340" s="227"/>
      <c r="U340" s="220" t="s">
        <v>223</v>
      </c>
      <c r="V340" s="152"/>
      <c r="W340" s="152"/>
    </row>
    <row r="341" spans="1:23" ht="15" x14ac:dyDescent="0.25">
      <c r="A341" s="221" t="s">
        <v>233</v>
      </c>
      <c r="B341" s="160">
        <v>2022</v>
      </c>
      <c r="C341" s="171">
        <v>66.101693650899847</v>
      </c>
      <c r="D341" s="172">
        <v>104.19937122257821</v>
      </c>
      <c r="E341" s="172">
        <v>1.1932031381646122</v>
      </c>
      <c r="F341" s="172"/>
      <c r="G341" s="172"/>
      <c r="H341" s="223"/>
      <c r="I341" s="224">
        <v>50.717099190662999</v>
      </c>
      <c r="J341" s="225">
        <v>116.67635709964605</v>
      </c>
      <c r="K341" s="225">
        <v>0.38294147009458124</v>
      </c>
      <c r="L341" s="225"/>
      <c r="M341" s="173"/>
      <c r="N341" s="226"/>
      <c r="O341" s="199">
        <v>116.81879284156284</v>
      </c>
      <c r="P341" s="174">
        <v>220.87572832222426</v>
      </c>
      <c r="Q341" s="174">
        <v>1.5761446082591934</v>
      </c>
      <c r="R341" s="175"/>
      <c r="S341" s="175"/>
      <c r="T341" s="227"/>
      <c r="U341" s="220" t="s">
        <v>223</v>
      </c>
      <c r="V341" s="152"/>
      <c r="W341" s="152"/>
    </row>
    <row r="342" spans="1:23" ht="15.6" thickBot="1" x14ac:dyDescent="0.3">
      <c r="A342" s="228" t="s">
        <v>234</v>
      </c>
      <c r="B342" s="160">
        <v>2023</v>
      </c>
      <c r="C342" s="171">
        <v>66.938344689442403</v>
      </c>
      <c r="D342" s="172">
        <v>105.51822566236403</v>
      </c>
      <c r="E342" s="172">
        <v>1.2083055446174622</v>
      </c>
      <c r="F342" s="172"/>
      <c r="G342" s="172"/>
      <c r="H342" s="223"/>
      <c r="I342" s="224">
        <v>52.082758646607978</v>
      </c>
      <c r="J342" s="225">
        <v>119.81810165722278</v>
      </c>
      <c r="K342" s="225">
        <v>0.39325293601147293</v>
      </c>
      <c r="L342" s="225"/>
      <c r="M342" s="173"/>
      <c r="N342" s="226"/>
      <c r="O342" s="199">
        <v>119.02110333605037</v>
      </c>
      <c r="P342" s="174">
        <v>225.33632731958681</v>
      </c>
      <c r="Q342" s="174">
        <v>1.6015584806289351</v>
      </c>
      <c r="R342" s="175"/>
      <c r="S342" s="175"/>
      <c r="T342" s="227"/>
      <c r="U342" s="220" t="s">
        <v>223</v>
      </c>
      <c r="V342" s="152"/>
      <c r="W342" s="152"/>
    </row>
    <row r="343" spans="1:23" ht="15" x14ac:dyDescent="0.25">
      <c r="A343" s="216" t="s">
        <v>235</v>
      </c>
      <c r="B343" s="160">
        <v>2024</v>
      </c>
      <c r="C343" s="171">
        <v>67.762242046892851</v>
      </c>
      <c r="D343" s="172">
        <v>106.81697584343614</v>
      </c>
      <c r="E343" s="172">
        <v>1.223177734090054</v>
      </c>
      <c r="F343" s="172"/>
      <c r="G343" s="172"/>
      <c r="H343" s="223"/>
      <c r="I343" s="224">
        <v>53.496447511889578</v>
      </c>
      <c r="J343" s="225">
        <v>123.07033945286855</v>
      </c>
      <c r="K343" s="225">
        <v>0.40392704988955808</v>
      </c>
      <c r="L343" s="225"/>
      <c r="M343" s="173"/>
      <c r="N343" s="226"/>
      <c r="O343" s="199">
        <v>121.25868955878244</v>
      </c>
      <c r="P343" s="174">
        <v>229.88731529630468</v>
      </c>
      <c r="Q343" s="174">
        <v>1.627104783979612</v>
      </c>
      <c r="R343" s="175"/>
      <c r="S343" s="175"/>
      <c r="T343" s="227"/>
      <c r="U343" s="220" t="s">
        <v>223</v>
      </c>
      <c r="V343" s="152"/>
      <c r="W343" s="152"/>
    </row>
    <row r="344" spans="1:23" ht="15" x14ac:dyDescent="0.25">
      <c r="A344" s="221" t="s">
        <v>236</v>
      </c>
      <c r="B344" s="160">
        <v>2025</v>
      </c>
      <c r="C344" s="171">
        <v>68.565921170894185</v>
      </c>
      <c r="D344" s="172">
        <v>108.08385502247687</v>
      </c>
      <c r="E344" s="172">
        <v>1.2376849637822349</v>
      </c>
      <c r="F344" s="172"/>
      <c r="G344" s="172"/>
      <c r="H344" s="223"/>
      <c r="I344" s="224">
        <v>54.950690594396484</v>
      </c>
      <c r="J344" s="225">
        <v>126.41587356092934</v>
      </c>
      <c r="K344" s="225">
        <v>0.41490736999415495</v>
      </c>
      <c r="L344" s="225"/>
      <c r="M344" s="173"/>
      <c r="N344" s="226"/>
      <c r="O344" s="199">
        <v>123.51661176529066</v>
      </c>
      <c r="P344" s="174">
        <v>234.49972858340621</v>
      </c>
      <c r="Q344" s="174">
        <v>1.6525923337763899</v>
      </c>
      <c r="R344" s="175"/>
      <c r="S344" s="175"/>
      <c r="T344" s="227"/>
      <c r="U344" s="220" t="s">
        <v>223</v>
      </c>
      <c r="V344" s="152"/>
      <c r="W344" s="152"/>
    </row>
    <row r="345" spans="1:23" ht="15" x14ac:dyDescent="0.25">
      <c r="A345" s="221" t="s">
        <v>237</v>
      </c>
      <c r="B345" s="160">
        <v>2026</v>
      </c>
      <c r="C345" s="171">
        <v>69.347683907061807</v>
      </c>
      <c r="D345" s="172">
        <v>109.31618631468423</v>
      </c>
      <c r="E345" s="172">
        <v>1.2517965802715452</v>
      </c>
      <c r="F345" s="172"/>
      <c r="G345" s="172"/>
      <c r="H345" s="223"/>
      <c r="I345" s="224">
        <v>56.442296949626368</v>
      </c>
      <c r="J345" s="225">
        <v>129.84736310848106</v>
      </c>
      <c r="K345" s="225">
        <v>0.42616980297216933</v>
      </c>
      <c r="L345" s="225"/>
      <c r="M345" s="173"/>
      <c r="N345" s="226"/>
      <c r="O345" s="199">
        <v>125.78998085668817</v>
      </c>
      <c r="P345" s="174">
        <v>239.16354942316531</v>
      </c>
      <c r="Q345" s="174">
        <v>1.6779663832437146</v>
      </c>
      <c r="R345" s="175"/>
      <c r="S345" s="175"/>
      <c r="T345" s="227"/>
      <c r="U345" s="220" t="s">
        <v>223</v>
      </c>
      <c r="V345" s="152"/>
      <c r="W345" s="152"/>
    </row>
    <row r="346" spans="1:23" ht="15" x14ac:dyDescent="0.25">
      <c r="A346" s="221" t="s">
        <v>238</v>
      </c>
      <c r="B346" s="160">
        <v>2027</v>
      </c>
      <c r="C346" s="171">
        <v>70.109819135547994</v>
      </c>
      <c r="D346" s="172">
        <v>110.51757779512408</v>
      </c>
      <c r="E346" s="172">
        <v>1.2655539001843783</v>
      </c>
      <c r="F346" s="172"/>
      <c r="G346" s="172"/>
      <c r="H346" s="223"/>
      <c r="I346" s="224">
        <v>57.971223502935388</v>
      </c>
      <c r="J346" s="225">
        <v>133.36470900088679</v>
      </c>
      <c r="K346" s="225">
        <v>0.43771402358679362</v>
      </c>
      <c r="L346" s="225"/>
      <c r="M346" s="173"/>
      <c r="N346" s="226"/>
      <c r="O346" s="199">
        <v>128.08104263848338</v>
      </c>
      <c r="P346" s="174">
        <v>243.88228679601087</v>
      </c>
      <c r="Q346" s="174">
        <v>1.7032679237711719</v>
      </c>
      <c r="R346" s="175"/>
      <c r="S346" s="175"/>
      <c r="T346" s="227"/>
      <c r="U346" s="220" t="s">
        <v>223</v>
      </c>
      <c r="V346" s="152"/>
      <c r="W346" s="152"/>
    </row>
    <row r="347" spans="1:23" ht="15" x14ac:dyDescent="0.25">
      <c r="A347" s="221" t="s">
        <v>239</v>
      </c>
      <c r="B347" s="160">
        <v>2028</v>
      </c>
      <c r="C347" s="171">
        <v>70.853155817419278</v>
      </c>
      <c r="D347" s="172">
        <v>111.68933619615275</v>
      </c>
      <c r="E347" s="172">
        <v>1.2789718871153322</v>
      </c>
      <c r="F347" s="172"/>
      <c r="G347" s="172"/>
      <c r="H347" s="223"/>
      <c r="I347" s="224">
        <v>59.536263733959274</v>
      </c>
      <c r="J347" s="225">
        <v>136.96513559831087</v>
      </c>
      <c r="K347" s="225">
        <v>0.44953092195813793</v>
      </c>
      <c r="L347" s="225"/>
      <c r="M347" s="173"/>
      <c r="N347" s="226"/>
      <c r="O347" s="199">
        <v>130.38941955137855</v>
      </c>
      <c r="P347" s="174">
        <v>248.65447179446363</v>
      </c>
      <c r="Q347" s="174">
        <v>1.7285028090734702</v>
      </c>
      <c r="R347" s="175"/>
      <c r="S347" s="175"/>
      <c r="T347" s="227"/>
      <c r="U347" s="220" t="s">
        <v>223</v>
      </c>
      <c r="V347" s="152"/>
      <c r="W347" s="152"/>
    </row>
    <row r="348" spans="1:23" ht="15.6" thickBot="1" x14ac:dyDescent="0.3">
      <c r="A348" s="228" t="s">
        <v>240</v>
      </c>
      <c r="B348" s="160">
        <v>2029</v>
      </c>
      <c r="C348" s="171">
        <v>71.579688971306197</v>
      </c>
      <c r="D348" s="172">
        <v>112.83460636437549</v>
      </c>
      <c r="E348" s="172">
        <v>1.2920865531899541</v>
      </c>
      <c r="F348" s="172"/>
      <c r="G348" s="172"/>
      <c r="H348" s="223"/>
      <c r="I348" s="224">
        <v>61.13719626700734</v>
      </c>
      <c r="J348" s="225">
        <v>140.64813361868551</v>
      </c>
      <c r="K348" s="225">
        <v>0.46161882658026449</v>
      </c>
      <c r="L348" s="225"/>
      <c r="M348" s="173"/>
      <c r="N348" s="226"/>
      <c r="O348" s="199">
        <v>132.71688523831352</v>
      </c>
      <c r="P348" s="174">
        <v>253.48273998306098</v>
      </c>
      <c r="Q348" s="174">
        <v>1.7537053797702187</v>
      </c>
      <c r="R348" s="175"/>
      <c r="S348" s="175"/>
      <c r="T348" s="227"/>
      <c r="U348" s="220" t="s">
        <v>223</v>
      </c>
      <c r="V348" s="152"/>
      <c r="W348" s="152"/>
    </row>
    <row r="349" spans="1:23" ht="15" x14ac:dyDescent="0.25">
      <c r="A349" s="178" t="s">
        <v>241</v>
      </c>
      <c r="B349" s="160">
        <v>2030</v>
      </c>
      <c r="C349" s="171">
        <v>72.290933686532497</v>
      </c>
      <c r="D349" s="172">
        <v>113.95577661007847</v>
      </c>
      <c r="E349" s="172">
        <v>1.3049252473192303</v>
      </c>
      <c r="F349" s="172"/>
      <c r="G349" s="172"/>
      <c r="H349" s="223"/>
      <c r="I349" s="224">
        <v>62.773475527443367</v>
      </c>
      <c r="J349" s="225">
        <v>144.41244794959121</v>
      </c>
      <c r="K349" s="225">
        <v>0.47397361807023214</v>
      </c>
      <c r="L349" s="225"/>
      <c r="M349" s="173"/>
      <c r="N349" s="226"/>
      <c r="O349" s="199">
        <v>135.06440921397586</v>
      </c>
      <c r="P349" s="174">
        <v>258.36822455966967</v>
      </c>
      <c r="Q349" s="174">
        <v>1.7788988653894624</v>
      </c>
      <c r="R349" s="175"/>
      <c r="S349" s="175"/>
      <c r="T349" s="227"/>
      <c r="U349" s="220" t="s">
        <v>223</v>
      </c>
      <c r="V349" s="152"/>
      <c r="W349" s="152"/>
    </row>
    <row r="350" spans="1:23" ht="15" x14ac:dyDescent="0.25">
      <c r="A350" s="179" t="s">
        <v>242</v>
      </c>
      <c r="B350" s="160">
        <v>2031</v>
      </c>
      <c r="C350" s="171">
        <v>72.986745231191946</v>
      </c>
      <c r="D350" s="172">
        <v>115.05261878519478</v>
      </c>
      <c r="E350" s="172">
        <v>1.3174853569443108</v>
      </c>
      <c r="F350" s="172"/>
      <c r="G350" s="172"/>
      <c r="H350" s="223"/>
      <c r="I350" s="224">
        <v>64.443183536392468</v>
      </c>
      <c r="J350" s="225">
        <v>148.25366621745596</v>
      </c>
      <c r="K350" s="225">
        <v>0.4865808146524328</v>
      </c>
      <c r="L350" s="225"/>
      <c r="M350" s="173"/>
      <c r="N350" s="226"/>
      <c r="O350" s="199">
        <v>137.42992876758441</v>
      </c>
      <c r="P350" s="174">
        <v>263.30628500265072</v>
      </c>
      <c r="Q350" s="174">
        <v>1.8040661715967437</v>
      </c>
      <c r="R350" s="175"/>
      <c r="S350" s="175"/>
      <c r="T350" s="227"/>
      <c r="U350" s="220" t="s">
        <v>223</v>
      </c>
      <c r="V350" s="152"/>
      <c r="W350" s="152"/>
    </row>
    <row r="351" spans="1:23" ht="15.6" thickBot="1" x14ac:dyDescent="0.3">
      <c r="A351" s="180" t="s">
        <v>243</v>
      </c>
      <c r="B351" s="160">
        <v>2032</v>
      </c>
      <c r="C351" s="171">
        <v>73.666905833165956</v>
      </c>
      <c r="D351" s="172">
        <v>116.12478960475588</v>
      </c>
      <c r="E351" s="172">
        <v>1.3297629510558544</v>
      </c>
      <c r="F351" s="172"/>
      <c r="G351" s="172"/>
      <c r="H351" s="223"/>
      <c r="I351" s="224">
        <v>66.144342508992636</v>
      </c>
      <c r="J351" s="225">
        <v>152.16723846306471</v>
      </c>
      <c r="K351" s="225">
        <v>0.49942548298377987</v>
      </c>
      <c r="L351" s="225"/>
      <c r="M351" s="173"/>
      <c r="N351" s="226"/>
      <c r="O351" s="199">
        <v>139.81124834215859</v>
      </c>
      <c r="P351" s="174">
        <v>268.29202806782058</v>
      </c>
      <c r="Q351" s="174">
        <v>1.8291884340396343</v>
      </c>
      <c r="R351" s="175"/>
      <c r="S351" s="175"/>
      <c r="T351" s="227"/>
      <c r="U351" s="220" t="s">
        <v>223</v>
      </c>
      <c r="V351" s="152"/>
      <c r="W351" s="152"/>
    </row>
    <row r="352" spans="1:23" ht="15" x14ac:dyDescent="0.25">
      <c r="B352" s="160">
        <v>2033</v>
      </c>
      <c r="C352" s="171">
        <v>74.333229259496846</v>
      </c>
      <c r="D352" s="172">
        <v>117.17514819951796</v>
      </c>
      <c r="E352" s="172">
        <v>1.3417907700029683</v>
      </c>
      <c r="F352" s="172"/>
      <c r="G352" s="172"/>
      <c r="H352" s="223"/>
      <c r="I352" s="224">
        <v>67.876813078180447</v>
      </c>
      <c r="J352" s="225">
        <v>156.15284406789786</v>
      </c>
      <c r="K352" s="225">
        <v>0.51250657076773032</v>
      </c>
      <c r="L352" s="225"/>
      <c r="M352" s="173"/>
      <c r="N352" s="226"/>
      <c r="O352" s="199">
        <v>142.21004233767729</v>
      </c>
      <c r="P352" s="174">
        <v>273.32799226741582</v>
      </c>
      <c r="Q352" s="174">
        <v>1.8542973407706986</v>
      </c>
      <c r="R352" s="175"/>
      <c r="S352" s="175"/>
      <c r="T352" s="227"/>
      <c r="U352" s="220" t="s">
        <v>223</v>
      </c>
      <c r="V352" s="152"/>
      <c r="W352" s="152"/>
    </row>
    <row r="353" spans="2:23" ht="15" x14ac:dyDescent="0.25">
      <c r="B353" s="160">
        <v>2034</v>
      </c>
      <c r="C353" s="171">
        <v>74.988082061815504</v>
      </c>
      <c r="D353" s="172">
        <v>118.20742508194273</v>
      </c>
      <c r="E353" s="172">
        <v>1.35361153246163</v>
      </c>
      <c r="F353" s="172"/>
      <c r="G353" s="172"/>
      <c r="H353" s="223"/>
      <c r="I353" s="224">
        <v>69.641092477479987</v>
      </c>
      <c r="J353" s="225">
        <v>160.21162693405435</v>
      </c>
      <c r="K353" s="225">
        <v>0.52582783238573949</v>
      </c>
      <c r="L353" s="225"/>
      <c r="M353" s="173"/>
      <c r="N353" s="226"/>
      <c r="O353" s="199">
        <v>144.62917453929549</v>
      </c>
      <c r="P353" s="174">
        <v>278.41905201599707</v>
      </c>
      <c r="Q353" s="174">
        <v>1.8794393648473695</v>
      </c>
      <c r="R353" s="175"/>
      <c r="S353" s="175"/>
      <c r="T353" s="227"/>
      <c r="U353" s="220" t="s">
        <v>223</v>
      </c>
      <c r="V353" s="152"/>
      <c r="W353" s="152"/>
    </row>
    <row r="354" spans="2:23" ht="15" x14ac:dyDescent="0.25">
      <c r="B354" s="160">
        <v>2035</v>
      </c>
      <c r="C354" s="171">
        <v>75.633279344779936</v>
      </c>
      <c r="D354" s="172">
        <v>119.22448149133616</v>
      </c>
      <c r="E354" s="172">
        <v>1.3652580029262784</v>
      </c>
      <c r="F354" s="172"/>
      <c r="G354" s="172"/>
      <c r="H354" s="223"/>
      <c r="I354" s="224">
        <v>71.437299812998191</v>
      </c>
      <c r="J354" s="225">
        <v>164.34386106905606</v>
      </c>
      <c r="K354" s="225">
        <v>0.53939016715319499</v>
      </c>
      <c r="L354" s="225"/>
      <c r="M354" s="173"/>
      <c r="N354" s="226"/>
      <c r="O354" s="199">
        <v>147.07057915777813</v>
      </c>
      <c r="P354" s="174">
        <v>283.56834256039224</v>
      </c>
      <c r="Q354" s="174">
        <v>1.9046481700794735</v>
      </c>
      <c r="R354" s="175"/>
      <c r="S354" s="175"/>
      <c r="T354" s="227"/>
      <c r="U354" s="220" t="s">
        <v>223</v>
      </c>
      <c r="V354" s="152"/>
      <c r="W354" s="152"/>
    </row>
    <row r="355" spans="2:23" ht="15" x14ac:dyDescent="0.25">
      <c r="B355" s="160">
        <v>2036</v>
      </c>
      <c r="C355" s="171">
        <v>76.269719613476667</v>
      </c>
      <c r="D355" s="172">
        <v>120.22773378573523</v>
      </c>
      <c r="E355" s="172">
        <v>1.3767464003321583</v>
      </c>
      <c r="F355" s="172"/>
      <c r="G355" s="172"/>
      <c r="H355" s="223"/>
      <c r="I355" s="224">
        <v>73.264774914165997</v>
      </c>
      <c r="J355" s="225">
        <v>168.54802772876559</v>
      </c>
      <c r="K355" s="225">
        <v>0.55318859042601642</v>
      </c>
      <c r="L355" s="225"/>
      <c r="M355" s="173"/>
      <c r="N355" s="226"/>
      <c r="O355" s="199">
        <v>149.53449452764266</v>
      </c>
      <c r="P355" s="174">
        <v>288.7757615145008</v>
      </c>
      <c r="Q355" s="174">
        <v>1.9299349907581749</v>
      </c>
      <c r="R355" s="175"/>
      <c r="S355" s="175"/>
      <c r="T355" s="227"/>
      <c r="U355" s="220" t="s">
        <v>223</v>
      </c>
      <c r="V355" s="152"/>
      <c r="W355" s="152"/>
    </row>
    <row r="356" spans="2:23" ht="15" x14ac:dyDescent="0.25">
      <c r="B356" s="160">
        <v>2037</v>
      </c>
      <c r="C356" s="171">
        <v>76.897335909835149</v>
      </c>
      <c r="D356" s="172">
        <v>121.21707641581935</v>
      </c>
      <c r="E356" s="172">
        <v>1.3880755160176532</v>
      </c>
      <c r="F356" s="172"/>
      <c r="G356" s="172"/>
      <c r="H356" s="223"/>
      <c r="I356" s="224">
        <v>75.121948427746929</v>
      </c>
      <c r="J356" s="225">
        <v>172.82051656437443</v>
      </c>
      <c r="K356" s="225">
        <v>0.56721125274031403</v>
      </c>
      <c r="L356" s="225"/>
      <c r="M356" s="173"/>
      <c r="N356" s="226"/>
      <c r="O356" s="199">
        <v>152.01928433758206</v>
      </c>
      <c r="P356" s="174">
        <v>294.03759298019378</v>
      </c>
      <c r="Q356" s="174">
        <v>1.9552867687579671</v>
      </c>
      <c r="R356" s="175"/>
      <c r="S356" s="175"/>
      <c r="T356" s="227"/>
      <c r="U356" s="220" t="s">
        <v>223</v>
      </c>
      <c r="V356" s="152"/>
      <c r="W356" s="152"/>
    </row>
    <row r="357" spans="2:23" ht="15" x14ac:dyDescent="0.25">
      <c r="B357" s="160">
        <v>2038</v>
      </c>
      <c r="C357" s="171">
        <v>77.515740893997986</v>
      </c>
      <c r="D357" s="172">
        <v>122.19189879860103</v>
      </c>
      <c r="E357" s="172">
        <v>1.3992383581024066</v>
      </c>
      <c r="F357" s="172"/>
      <c r="G357" s="172"/>
      <c r="H357" s="223"/>
      <c r="I357" s="224">
        <v>77.006915825402004</v>
      </c>
      <c r="J357" s="225">
        <v>177.15694614571143</v>
      </c>
      <c r="K357" s="225">
        <v>0.58144377387928481</v>
      </c>
      <c r="L357" s="225"/>
      <c r="M357" s="173"/>
      <c r="N357" s="226"/>
      <c r="O357" s="199">
        <v>154.5226567194</v>
      </c>
      <c r="P357" s="174">
        <v>299.34884494431248</v>
      </c>
      <c r="Q357" s="174">
        <v>1.9806821319816914</v>
      </c>
      <c r="R357" s="175"/>
      <c r="S357" s="175"/>
      <c r="T357" s="227"/>
      <c r="U357" s="220" t="s">
        <v>223</v>
      </c>
      <c r="V357" s="152"/>
      <c r="W357" s="152"/>
    </row>
    <row r="358" spans="2:23" ht="15" x14ac:dyDescent="0.25">
      <c r="B358" s="160">
        <v>2039</v>
      </c>
      <c r="C358" s="171">
        <v>78.124117254885519</v>
      </c>
      <c r="D358" s="172">
        <v>123.15091256617487</v>
      </c>
      <c r="E358" s="172">
        <v>1.4102201732859918</v>
      </c>
      <c r="F358" s="172"/>
      <c r="G358" s="172"/>
      <c r="H358" s="223"/>
      <c r="I358" s="224">
        <v>78.917296878280197</v>
      </c>
      <c r="J358" s="225">
        <v>181.55184067790992</v>
      </c>
      <c r="K358" s="225">
        <v>0.59586818183053236</v>
      </c>
      <c r="L358" s="225"/>
      <c r="M358" s="173"/>
      <c r="N358" s="226"/>
      <c r="O358" s="199">
        <v>157.04141413316572</v>
      </c>
      <c r="P358" s="174">
        <v>304.70275324408476</v>
      </c>
      <c r="Q358" s="174">
        <v>2.0060883551165243</v>
      </c>
      <c r="R358" s="175"/>
      <c r="S358" s="175"/>
      <c r="T358" s="227"/>
      <c r="U358" s="220" t="s">
        <v>223</v>
      </c>
      <c r="V358" s="152"/>
      <c r="W358" s="152"/>
    </row>
    <row r="359" spans="2:23" ht="15" x14ac:dyDescent="0.25">
      <c r="B359" s="160">
        <v>2040</v>
      </c>
      <c r="C359" s="171">
        <v>78.721828385030079</v>
      </c>
      <c r="D359" s="172">
        <v>124.09311420268244</v>
      </c>
      <c r="E359" s="172">
        <v>1.4210094701528915</v>
      </c>
      <c r="F359" s="172"/>
      <c r="G359" s="172"/>
      <c r="H359" s="223"/>
      <c r="I359" s="224">
        <v>80.850846882701106</v>
      </c>
      <c r="J359" s="225">
        <v>186.00003614622193</v>
      </c>
      <c r="K359" s="225">
        <v>0.61046752786983904</v>
      </c>
      <c r="L359" s="225"/>
      <c r="M359" s="173"/>
      <c r="N359" s="226"/>
      <c r="O359" s="199">
        <v>159.5726752677312</v>
      </c>
      <c r="P359" s="174">
        <v>310.09315034890437</v>
      </c>
      <c r="Q359" s="174">
        <v>2.0314769980227307</v>
      </c>
      <c r="R359" s="175"/>
      <c r="S359" s="175"/>
      <c r="T359" s="227"/>
      <c r="U359" s="220" t="s">
        <v>223</v>
      </c>
      <c r="V359" s="152"/>
      <c r="W359" s="152"/>
    </row>
    <row r="360" spans="2:23" ht="15" x14ac:dyDescent="0.25">
      <c r="B360" s="160">
        <v>2041</v>
      </c>
      <c r="C360" s="171">
        <v>79.308870552461741</v>
      </c>
      <c r="D360" s="172">
        <v>125.01849782523485</v>
      </c>
      <c r="E360" s="172">
        <v>1.4316061813372334</v>
      </c>
      <c r="F360" s="172"/>
      <c r="G360" s="172"/>
      <c r="H360" s="223"/>
      <c r="I360" s="224">
        <v>82.805965182937641</v>
      </c>
      <c r="J360" s="225">
        <v>190.49785018942816</v>
      </c>
      <c r="K360" s="225">
        <v>0.62522972618261696</v>
      </c>
      <c r="L360" s="225"/>
      <c r="M360" s="173"/>
      <c r="N360" s="226"/>
      <c r="O360" s="199">
        <v>162.11483573539937</v>
      </c>
      <c r="P360" s="174">
        <v>315.51634801466298</v>
      </c>
      <c r="Q360" s="174">
        <v>2.0568359075198503</v>
      </c>
      <c r="R360" s="175"/>
      <c r="S360" s="175"/>
      <c r="T360" s="227"/>
      <c r="U360" s="220" t="s">
        <v>223</v>
      </c>
      <c r="V360" s="152"/>
      <c r="W360" s="152"/>
    </row>
    <row r="361" spans="2:23" ht="15" x14ac:dyDescent="0.25">
      <c r="B361" s="160">
        <v>2042</v>
      </c>
      <c r="C361" s="171">
        <v>79.885607557459977</v>
      </c>
      <c r="D361" s="172">
        <v>125.92763691021791</v>
      </c>
      <c r="E361" s="172">
        <v>1.4420168738059305</v>
      </c>
      <c r="F361" s="172"/>
      <c r="G361" s="172"/>
      <c r="H361" s="223"/>
      <c r="I361" s="224">
        <v>84.781451085833723</v>
      </c>
      <c r="J361" s="225">
        <v>195.04252057337743</v>
      </c>
      <c r="K361" s="225">
        <v>0.64014571088754324</v>
      </c>
      <c r="L361" s="225"/>
      <c r="M361" s="173"/>
      <c r="N361" s="226"/>
      <c r="O361" s="199">
        <v>164.6670586432937</v>
      </c>
      <c r="P361" s="174">
        <v>320.97015748359536</v>
      </c>
      <c r="Q361" s="174">
        <v>2.0821625846934735</v>
      </c>
      <c r="R361" s="175"/>
      <c r="S361" s="175"/>
      <c r="T361" s="227"/>
      <c r="U361" s="220" t="s">
        <v>223</v>
      </c>
      <c r="V361" s="152"/>
      <c r="W361" s="152"/>
    </row>
    <row r="362" spans="2:23" ht="15" x14ac:dyDescent="0.25">
      <c r="B362" s="160">
        <v>2043</v>
      </c>
      <c r="C362" s="171">
        <v>80.45220186937857</v>
      </c>
      <c r="D362" s="172">
        <v>126.82078756611494</v>
      </c>
      <c r="E362" s="172">
        <v>1.4522444802968917</v>
      </c>
      <c r="F362" s="172"/>
      <c r="G362" s="172"/>
      <c r="H362" s="223"/>
      <c r="I362" s="224">
        <v>86.775890146433809</v>
      </c>
      <c r="J362" s="225">
        <v>199.63079332086332</v>
      </c>
      <c r="K362" s="225">
        <v>0.65520480216184951</v>
      </c>
      <c r="L362" s="225"/>
      <c r="M362" s="173"/>
      <c r="N362" s="226"/>
      <c r="O362" s="199">
        <v>167.22809201581236</v>
      </c>
      <c r="P362" s="174">
        <v>326.45158088697826</v>
      </c>
      <c r="Q362" s="174">
        <v>2.1074492824587412</v>
      </c>
      <c r="R362" s="175"/>
      <c r="S362" s="175"/>
      <c r="T362" s="227"/>
      <c r="U362" s="220" t="s">
        <v>223</v>
      </c>
      <c r="V362" s="152"/>
      <c r="W362" s="152"/>
    </row>
    <row r="363" spans="2:23" ht="15" x14ac:dyDescent="0.25">
      <c r="B363" s="160">
        <v>2044</v>
      </c>
      <c r="C363" s="171">
        <v>81.008909481878447</v>
      </c>
      <c r="D363" s="172">
        <v>127.69835332840343</v>
      </c>
      <c r="E363" s="172">
        <v>1.4622936217573685</v>
      </c>
      <c r="F363" s="172"/>
      <c r="G363" s="172"/>
      <c r="H363" s="223"/>
      <c r="I363" s="224">
        <v>88.787972832209547</v>
      </c>
      <c r="J363" s="225">
        <v>204.25965580917384</v>
      </c>
      <c r="K363" s="225">
        <v>0.67039711232821386</v>
      </c>
      <c r="L363" s="225"/>
      <c r="M363" s="173"/>
      <c r="N363" s="226"/>
      <c r="O363" s="199">
        <v>169.79688231408801</v>
      </c>
      <c r="P363" s="174">
        <v>331.95800913757728</v>
      </c>
      <c r="Q363" s="174">
        <v>2.1326907340855823</v>
      </c>
      <c r="R363" s="175"/>
      <c r="S363" s="175"/>
      <c r="T363" s="227"/>
      <c r="U363" s="220" t="s">
        <v>223</v>
      </c>
      <c r="V363" s="152"/>
      <c r="W363" s="152"/>
    </row>
    <row r="364" spans="2:23" ht="15" x14ac:dyDescent="0.25">
      <c r="B364" s="160">
        <v>2045</v>
      </c>
      <c r="C364" s="171">
        <v>81.55584266059914</v>
      </c>
      <c r="D364" s="172">
        <v>128.56051116696716</v>
      </c>
      <c r="E364" s="172">
        <v>1.4721663246969094</v>
      </c>
      <c r="F364" s="172"/>
      <c r="G364" s="172"/>
      <c r="H364" s="223"/>
      <c r="I364" s="224">
        <v>90.816251669899231</v>
      </c>
      <c r="J364" s="225">
        <v>208.92577807839666</v>
      </c>
      <c r="K364" s="225">
        <v>0.68571171218233185</v>
      </c>
      <c r="L364" s="225"/>
      <c r="M364" s="173"/>
      <c r="N364" s="226"/>
      <c r="O364" s="199">
        <v>172.37209433049838</v>
      </c>
      <c r="P364" s="174">
        <v>337.48628924536382</v>
      </c>
      <c r="Q364" s="174">
        <v>2.1578780368792412</v>
      </c>
      <c r="R364" s="175"/>
      <c r="S364" s="175"/>
      <c r="T364" s="227"/>
      <c r="U364" s="220" t="s">
        <v>223</v>
      </c>
      <c r="V364" s="152"/>
      <c r="W364" s="152"/>
    </row>
    <row r="365" spans="2:23" ht="15" x14ac:dyDescent="0.25">
      <c r="B365" s="160">
        <v>2046</v>
      </c>
      <c r="C365" s="171">
        <v>82.093090878469965</v>
      </c>
      <c r="D365" s="172">
        <v>129.40740212241286</v>
      </c>
      <c r="E365" s="172">
        <v>1.4818642041933465</v>
      </c>
      <c r="F365" s="172"/>
      <c r="G365" s="172"/>
      <c r="H365" s="223"/>
      <c r="I365" s="224">
        <v>92.859272066345682</v>
      </c>
      <c r="J365" s="225">
        <v>213.62581378906549</v>
      </c>
      <c r="K365" s="225">
        <v>0.70113761876084624</v>
      </c>
      <c r="L365" s="225"/>
      <c r="M365" s="173"/>
      <c r="N365" s="226"/>
      <c r="O365" s="199">
        <v>174.95236294481566</v>
      </c>
      <c r="P365" s="174">
        <v>343.03321591147835</v>
      </c>
      <c r="Q365" s="174">
        <v>2.1830018229541928</v>
      </c>
      <c r="R365" s="175"/>
      <c r="S365" s="175"/>
      <c r="T365" s="227"/>
      <c r="U365" s="220" t="s">
        <v>223</v>
      </c>
      <c r="V365" s="152"/>
      <c r="W365" s="152"/>
    </row>
    <row r="366" spans="2:23" ht="15" x14ac:dyDescent="0.25">
      <c r="B366" s="160">
        <v>2047</v>
      </c>
      <c r="C366" s="171">
        <v>82.620407702954367</v>
      </c>
      <c r="D366" s="172">
        <v>130.23863773093669</v>
      </c>
      <c r="E366" s="172">
        <v>1.4913828118874959</v>
      </c>
      <c r="F366" s="172"/>
      <c r="G366" s="172"/>
      <c r="H366" s="223"/>
      <c r="I366" s="224">
        <v>94.915215205947788</v>
      </c>
      <c r="J366" s="225">
        <v>218.35557869598551</v>
      </c>
      <c r="K366" s="225">
        <v>0.71666109902438302</v>
      </c>
      <c r="L366" s="225"/>
      <c r="M366" s="173"/>
      <c r="N366" s="226"/>
      <c r="O366" s="199">
        <v>177.53562290890216</v>
      </c>
      <c r="P366" s="174">
        <v>348.59421642692223</v>
      </c>
      <c r="Q366" s="174">
        <v>2.2080439109118788</v>
      </c>
      <c r="R366" s="175"/>
      <c r="S366" s="175"/>
      <c r="T366" s="227"/>
      <c r="U366" s="220" t="s">
        <v>223</v>
      </c>
      <c r="V366" s="152"/>
      <c r="W366" s="152"/>
    </row>
    <row r="367" spans="2:23" ht="15" x14ac:dyDescent="0.25">
      <c r="B367" s="160">
        <v>2048</v>
      </c>
      <c r="C367" s="171">
        <v>83.137296984874141</v>
      </c>
      <c r="D367" s="172">
        <v>131.0534358880335</v>
      </c>
      <c r="E367" s="172">
        <v>1.5007131917795389</v>
      </c>
      <c r="F367" s="172"/>
      <c r="G367" s="172"/>
      <c r="H367" s="223"/>
      <c r="I367" s="224">
        <v>96.981966689742464</v>
      </c>
      <c r="J367" s="225">
        <v>223.11020855470281</v>
      </c>
      <c r="K367" s="225">
        <v>0.73226618811966393</v>
      </c>
      <c r="L367" s="225"/>
      <c r="M367" s="173"/>
      <c r="N367" s="226"/>
      <c r="O367" s="199">
        <v>180.1192636746166</v>
      </c>
      <c r="P367" s="174">
        <v>354.16364444273631</v>
      </c>
      <c r="Q367" s="174">
        <v>2.232979379899203</v>
      </c>
      <c r="R367" s="175"/>
      <c r="S367" s="175"/>
      <c r="T367" s="227"/>
      <c r="U367" s="220" t="s">
        <v>223</v>
      </c>
      <c r="V367" s="152"/>
      <c r="W367" s="152"/>
    </row>
    <row r="368" spans="2:23" ht="15" x14ac:dyDescent="0.25">
      <c r="B368" s="160">
        <v>2049</v>
      </c>
      <c r="C368" s="171">
        <v>83.643023980397828</v>
      </c>
      <c r="D368" s="172">
        <v>131.8506383806376</v>
      </c>
      <c r="E368" s="172">
        <v>1.5098420809922772</v>
      </c>
      <c r="F368" s="172"/>
      <c r="G368" s="172"/>
      <c r="H368" s="223"/>
      <c r="I368" s="224">
        <v>99.057115321249583</v>
      </c>
      <c r="J368" s="225">
        <v>227.88415632829987</v>
      </c>
      <c r="K368" s="225">
        <v>0.74793468021197973</v>
      </c>
      <c r="L368" s="225"/>
      <c r="M368" s="173"/>
      <c r="N368" s="226"/>
      <c r="O368" s="199">
        <v>182.70013930164743</v>
      </c>
      <c r="P368" s="174">
        <v>359.73479470893744</v>
      </c>
      <c r="Q368" s="174">
        <v>2.2577767612042567</v>
      </c>
      <c r="R368" s="175"/>
      <c r="S368" s="175"/>
      <c r="T368" s="227"/>
      <c r="U368" s="220" t="s">
        <v>223</v>
      </c>
      <c r="V368" s="152"/>
      <c r="W368" s="152"/>
    </row>
    <row r="369" spans="1:32" ht="15" x14ac:dyDescent="0.25">
      <c r="B369" s="160">
        <v>2050</v>
      </c>
      <c r="C369" s="171">
        <v>84.137027748489174</v>
      </c>
      <c r="D369" s="172">
        <v>132.62936096963142</v>
      </c>
      <c r="E369" s="172">
        <v>1.5187593539666242</v>
      </c>
      <c r="F369" s="172"/>
      <c r="G369" s="172"/>
      <c r="H369" s="223"/>
      <c r="I369" s="224">
        <v>101.138422083755</v>
      </c>
      <c r="J369" s="225">
        <v>232.67227108508189</v>
      </c>
      <c r="K369" s="225">
        <v>0.76364966951677715</v>
      </c>
      <c r="L369" s="225"/>
      <c r="M369" s="173"/>
      <c r="N369" s="226"/>
      <c r="O369" s="199">
        <v>185.27544983224419</v>
      </c>
      <c r="P369" s="174">
        <v>365.30163205471331</v>
      </c>
      <c r="Q369" s="174">
        <v>2.2824090234834014</v>
      </c>
      <c r="R369" s="175"/>
      <c r="S369" s="175"/>
      <c r="T369" s="227"/>
      <c r="U369" s="220" t="s">
        <v>223</v>
      </c>
      <c r="V369" s="152"/>
      <c r="W369" s="152"/>
    </row>
    <row r="370" spans="1:32" ht="15" x14ac:dyDescent="0.25">
      <c r="B370" s="160">
        <v>2051</v>
      </c>
      <c r="C370" s="171">
        <v>84.619096622640924</v>
      </c>
      <c r="D370" s="172">
        <v>133.38926999462362</v>
      </c>
      <c r="E370" s="172">
        <v>1.5274611899057631</v>
      </c>
      <c r="F370" s="172"/>
      <c r="G370" s="172"/>
      <c r="H370" s="223"/>
      <c r="I370" s="224">
        <v>103.22402573122245</v>
      </c>
      <c r="J370" s="225">
        <v>237.47027096724065</v>
      </c>
      <c r="K370" s="225">
        <v>0.77939710262199768</v>
      </c>
      <c r="L370" s="225"/>
      <c r="M370" s="173"/>
      <c r="N370" s="226"/>
      <c r="O370" s="199">
        <v>187.84312235386338</v>
      </c>
      <c r="P370" s="174">
        <v>370.85954096186424</v>
      </c>
      <c r="Q370" s="174">
        <v>2.3068582925277608</v>
      </c>
      <c r="R370" s="175"/>
      <c r="S370" s="175"/>
      <c r="T370" s="227"/>
      <c r="U370" s="220" t="s">
        <v>223</v>
      </c>
      <c r="V370" s="152"/>
      <c r="W370" s="152"/>
    </row>
    <row r="371" spans="1:32" ht="15" x14ac:dyDescent="0.25">
      <c r="B371" s="160">
        <v>2052</v>
      </c>
      <c r="C371" s="171">
        <v>85.089249653746421</v>
      </c>
      <c r="D371" s="172">
        <v>134.13039548648027</v>
      </c>
      <c r="E371" s="172">
        <v>1.5359479326977918</v>
      </c>
      <c r="F371" s="172"/>
      <c r="G371" s="172"/>
      <c r="H371" s="223"/>
      <c r="I371" s="224">
        <v>105.31235133332939</v>
      </c>
      <c r="J371" s="225">
        <v>242.2745327956975</v>
      </c>
      <c r="K371" s="225">
        <v>0.79516508795374174</v>
      </c>
      <c r="L371" s="225"/>
      <c r="M371" s="173"/>
      <c r="N371" s="226"/>
      <c r="O371" s="199">
        <v>190.40160098707582</v>
      </c>
      <c r="P371" s="174">
        <v>376.40492828217776</v>
      </c>
      <c r="Q371" s="174">
        <v>2.3311130206515336</v>
      </c>
      <c r="R371" s="175"/>
      <c r="S371" s="175"/>
      <c r="T371" s="227"/>
      <c r="U371" s="220" t="s">
        <v>223</v>
      </c>
      <c r="V371" s="152"/>
      <c r="W371" s="152"/>
    </row>
    <row r="372" spans="1:32" ht="15" x14ac:dyDescent="0.25">
      <c r="B372" s="160">
        <v>2053</v>
      </c>
      <c r="C372" s="171">
        <v>85.547448626601863</v>
      </c>
      <c r="D372" s="172">
        <v>134.85267720468428</v>
      </c>
      <c r="E372" s="172">
        <v>1.5442188925192197</v>
      </c>
      <c r="F372" s="172"/>
      <c r="G372" s="172"/>
      <c r="H372" s="223"/>
      <c r="I372" s="224">
        <v>107.40179075384147</v>
      </c>
      <c r="J372" s="225">
        <v>247.08135700007989</v>
      </c>
      <c r="K372" s="225">
        <v>0.81094148321555448</v>
      </c>
      <c r="L372" s="225"/>
      <c r="M372" s="173"/>
      <c r="N372" s="226"/>
      <c r="O372" s="199">
        <v>192.94923938044332</v>
      </c>
      <c r="P372" s="174">
        <v>381.9340342047642</v>
      </c>
      <c r="Q372" s="174">
        <v>2.3551603757347741</v>
      </c>
      <c r="R372" s="175"/>
      <c r="S372" s="175"/>
      <c r="T372" s="227"/>
      <c r="U372" s="220" t="s">
        <v>223</v>
      </c>
      <c r="V372" s="152"/>
      <c r="W372" s="152"/>
    </row>
    <row r="373" spans="1:32" ht="15" x14ac:dyDescent="0.25">
      <c r="B373" s="160">
        <v>2054</v>
      </c>
      <c r="C373" s="171">
        <v>85.993768379924887</v>
      </c>
      <c r="D373" s="172">
        <v>135.55623312121025</v>
      </c>
      <c r="E373" s="172">
        <v>1.5522754202853981</v>
      </c>
      <c r="F373" s="172"/>
      <c r="G373" s="172"/>
      <c r="H373" s="223"/>
      <c r="I373" s="224">
        <v>109.49090041364663</v>
      </c>
      <c r="J373" s="225">
        <v>251.88742257909522</v>
      </c>
      <c r="K373" s="225">
        <v>0.82671538860606364</v>
      </c>
      <c r="L373" s="225"/>
      <c r="M373" s="173"/>
      <c r="N373" s="226"/>
      <c r="O373" s="199">
        <v>195.48466879357153</v>
      </c>
      <c r="P373" s="174">
        <v>387.4436557003055</v>
      </c>
      <c r="Q373" s="174">
        <v>2.3789908088914618</v>
      </c>
      <c r="R373" s="175"/>
      <c r="S373" s="175"/>
      <c r="T373" s="227"/>
      <c r="U373" s="220" t="s">
        <v>223</v>
      </c>
      <c r="V373" s="152"/>
      <c r="W373" s="152"/>
    </row>
    <row r="374" spans="1:32" ht="15" x14ac:dyDescent="0.25">
      <c r="B374" s="160">
        <v>2055</v>
      </c>
      <c r="C374" s="171">
        <v>86.428271822258353</v>
      </c>
      <c r="D374" s="172">
        <v>136.24116240190764</v>
      </c>
      <c r="E374" s="172">
        <v>1.5601186515598293</v>
      </c>
      <c r="F374" s="172"/>
      <c r="G374" s="172"/>
      <c r="H374" s="223"/>
      <c r="I374" s="224">
        <v>111.57822738422158</v>
      </c>
      <c r="J374" s="225">
        <v>256.6893870228219</v>
      </c>
      <c r="K374" s="225">
        <v>0.8424758337307956</v>
      </c>
      <c r="L374" s="225"/>
      <c r="M374" s="173"/>
      <c r="N374" s="226"/>
      <c r="O374" s="199">
        <v>198.00649920647993</v>
      </c>
      <c r="P374" s="174">
        <v>392.93054942472952</v>
      </c>
      <c r="Q374" s="174">
        <v>2.4025944852906251</v>
      </c>
      <c r="R374" s="175"/>
      <c r="S374" s="175"/>
      <c r="T374" s="227"/>
      <c r="U374" s="220" t="s">
        <v>223</v>
      </c>
      <c r="V374" s="152"/>
      <c r="W374" s="152"/>
    </row>
    <row r="375" spans="1:32" ht="15" x14ac:dyDescent="0.25">
      <c r="B375" s="160">
        <v>2056</v>
      </c>
      <c r="C375" s="171">
        <v>86.850902968342865</v>
      </c>
      <c r="D375" s="172">
        <v>136.90737679444138</v>
      </c>
      <c r="E375" s="172">
        <v>1.5677475757513546</v>
      </c>
      <c r="F375" s="172"/>
      <c r="G375" s="172"/>
      <c r="H375" s="223"/>
      <c r="I375" s="224">
        <v>113.66214544365002</v>
      </c>
      <c r="J375" s="225">
        <v>261.48350915418064</v>
      </c>
      <c r="K375" s="225">
        <v>0.85821053973663708</v>
      </c>
      <c r="L375" s="225"/>
      <c r="M375" s="173"/>
      <c r="N375" s="226"/>
      <c r="O375" s="199">
        <v>200.51304841199288</v>
      </c>
      <c r="P375" s="174">
        <v>398.39088594862199</v>
      </c>
      <c r="Q375" s="174">
        <v>2.4259581154879917</v>
      </c>
      <c r="R375" s="175"/>
      <c r="S375" s="175"/>
      <c r="T375" s="227"/>
      <c r="U375" s="220" t="s">
        <v>223</v>
      </c>
      <c r="V375" s="152"/>
      <c r="W375" s="152"/>
    </row>
    <row r="376" spans="1:32" ht="15" x14ac:dyDescent="0.25">
      <c r="B376" s="160">
        <v>2057</v>
      </c>
      <c r="C376" s="171">
        <v>87.261613042566808</v>
      </c>
      <c r="D376" s="172">
        <v>137.55479941140075</v>
      </c>
      <c r="E376" s="172">
        <v>1.575161312410327</v>
      </c>
      <c r="F376" s="172"/>
      <c r="G376" s="172"/>
      <c r="H376" s="223"/>
      <c r="I376" s="224">
        <v>115.74104002315077</v>
      </c>
      <c r="J376" s="225">
        <v>266.26607460451311</v>
      </c>
      <c r="K376" s="225">
        <v>0.87390731575793268</v>
      </c>
      <c r="L376" s="225"/>
      <c r="M376" s="173"/>
      <c r="N376" s="226"/>
      <c r="O376" s="199">
        <v>203.0026530657176</v>
      </c>
      <c r="P376" s="174">
        <v>403.82087401591389</v>
      </c>
      <c r="Q376" s="174">
        <v>2.4490686281682597</v>
      </c>
      <c r="R376" s="175"/>
      <c r="S376" s="175"/>
      <c r="T376" s="227"/>
      <c r="U376" s="220" t="s">
        <v>223</v>
      </c>
      <c r="V376" s="152"/>
      <c r="W376" s="152"/>
    </row>
    <row r="377" spans="1:32" ht="15" x14ac:dyDescent="0.25">
      <c r="A377" s="160"/>
      <c r="B377" s="160">
        <v>2058</v>
      </c>
      <c r="C377" s="171">
        <v>87.660465861044528</v>
      </c>
      <c r="D377" s="172">
        <v>138.18353084928526</v>
      </c>
      <c r="E377" s="172">
        <v>1.5823610134828412</v>
      </c>
      <c r="F377" s="172"/>
      <c r="G377" s="172"/>
      <c r="H377" s="223"/>
      <c r="I377" s="224">
        <v>117.81348246187399</v>
      </c>
      <c r="J377" s="225">
        <v>271.03379669248</v>
      </c>
      <c r="K377" s="225">
        <v>0.88955537463424106</v>
      </c>
      <c r="L377" s="225"/>
      <c r="M377" s="173"/>
      <c r="N377" s="226"/>
      <c r="O377" s="199">
        <v>205.47394832291852</v>
      </c>
      <c r="P377" s="174">
        <v>409.21732754176526</v>
      </c>
      <c r="Q377" s="174">
        <v>2.4719163881170823</v>
      </c>
      <c r="R377" s="175"/>
      <c r="S377" s="175"/>
      <c r="T377" s="227"/>
      <c r="U377" s="220" t="s">
        <v>223</v>
      </c>
    </row>
    <row r="378" spans="1:32" ht="15" x14ac:dyDescent="0.25">
      <c r="A378" s="160"/>
      <c r="B378" s="160">
        <v>2059</v>
      </c>
      <c r="C378" s="171">
        <v>88.047601117784168</v>
      </c>
      <c r="D378" s="172">
        <v>138.79379131467371</v>
      </c>
      <c r="E378" s="172">
        <v>1.5893492005885377</v>
      </c>
      <c r="F378" s="172"/>
      <c r="G378" s="172"/>
      <c r="H378" s="223"/>
      <c r="I378" s="224">
        <v>119.87816840987324</v>
      </c>
      <c r="J378" s="225">
        <v>275.78367471806962</v>
      </c>
      <c r="K378" s="225">
        <v>0.90514486781952996</v>
      </c>
      <c r="L378" s="225"/>
      <c r="M378" s="173"/>
      <c r="N378" s="226"/>
      <c r="O378" s="199">
        <v>207.92576952765739</v>
      </c>
      <c r="P378" s="174">
        <v>414.57746603274336</v>
      </c>
      <c r="Q378" s="174">
        <v>2.4944940684080676</v>
      </c>
      <c r="R378" s="175"/>
      <c r="S378" s="175"/>
      <c r="T378" s="227"/>
      <c r="U378" s="220" t="s">
        <v>223</v>
      </c>
    </row>
    <row r="379" spans="1:32" ht="15.6" thickBot="1" x14ac:dyDescent="0.3">
      <c r="A379" s="160"/>
      <c r="B379" s="160">
        <v>2060</v>
      </c>
      <c r="C379" s="182">
        <v>88.423113040335707</v>
      </c>
      <c r="D379" s="183">
        <v>139.38572934311665</v>
      </c>
      <c r="E379" s="183">
        <v>1.5961275746310104</v>
      </c>
      <c r="F379" s="183"/>
      <c r="G379" s="183"/>
      <c r="H379" s="229"/>
      <c r="I379" s="184">
        <v>121.93373979151309</v>
      </c>
      <c r="J379" s="185">
        <v>280.51258438355336</v>
      </c>
      <c r="K379" s="230">
        <v>0.92066554110981991</v>
      </c>
      <c r="L379" s="230"/>
      <c r="M379" s="186"/>
      <c r="N379" s="231"/>
      <c r="O379" s="200">
        <v>210.35685283184881</v>
      </c>
      <c r="P379" s="187">
        <v>419.89831372667004</v>
      </c>
      <c r="Q379" s="187">
        <v>2.5167931157408301</v>
      </c>
      <c r="R379" s="188"/>
      <c r="S379" s="188"/>
      <c r="T379" s="232"/>
      <c r="U379" s="220" t="s">
        <v>223</v>
      </c>
    </row>
    <row r="380" spans="1:32" x14ac:dyDescent="0.25">
      <c r="A380" s="160"/>
      <c r="C380" s="105"/>
      <c r="D380" s="105"/>
      <c r="E380" s="105"/>
      <c r="F380" s="105"/>
      <c r="G380" s="105"/>
      <c r="H380" s="105"/>
      <c r="I380" s="105"/>
      <c r="J380" s="105"/>
      <c r="K380" s="105"/>
      <c r="L380" s="105"/>
      <c r="M380" s="105"/>
      <c r="N380" s="105"/>
      <c r="O380" s="105"/>
      <c r="P380" s="105"/>
      <c r="V380" s="152"/>
      <c r="W380" s="152"/>
    </row>
    <row r="381" spans="1:32" x14ac:dyDescent="0.25">
      <c r="A381" s="160"/>
      <c r="C381" s="105"/>
      <c r="D381" s="105"/>
      <c r="E381" s="105"/>
      <c r="F381" s="105"/>
      <c r="G381" s="105"/>
      <c r="H381" s="105"/>
      <c r="I381" s="105"/>
      <c r="J381" s="105"/>
      <c r="K381" s="105"/>
      <c r="L381" s="105"/>
      <c r="M381" s="105"/>
      <c r="N381" s="105"/>
      <c r="O381" s="105"/>
      <c r="P381" s="105"/>
      <c r="V381" s="152"/>
      <c r="W381" s="152"/>
    </row>
    <row r="382" spans="1:32" x14ac:dyDescent="0.25">
      <c r="A382" s="191" t="s">
        <v>311</v>
      </c>
      <c r="C382" s="105"/>
      <c r="D382" s="105"/>
      <c r="E382" s="105"/>
      <c r="F382" s="105"/>
      <c r="G382" s="105"/>
      <c r="H382" s="105"/>
      <c r="I382" s="105"/>
      <c r="J382" s="105"/>
      <c r="K382" s="105"/>
      <c r="L382" s="105"/>
      <c r="M382" s="105"/>
      <c r="N382" s="105"/>
      <c r="O382" s="105"/>
      <c r="P382" s="105"/>
    </row>
    <row r="383" spans="1:32" x14ac:dyDescent="0.25">
      <c r="A383" s="191"/>
      <c r="C383" s="105"/>
      <c r="D383" s="105"/>
      <c r="E383" s="105"/>
      <c r="F383" s="105"/>
      <c r="G383" s="105"/>
      <c r="H383" s="105"/>
      <c r="I383" s="105"/>
      <c r="J383" s="105"/>
      <c r="K383" s="105"/>
      <c r="L383" s="105"/>
      <c r="M383" s="105"/>
      <c r="N383" s="105"/>
      <c r="O383" s="105"/>
      <c r="P383" s="105"/>
    </row>
    <row r="384" spans="1:32" x14ac:dyDescent="0.25">
      <c r="A384" s="160"/>
      <c r="C384" s="105"/>
      <c r="D384" s="105"/>
      <c r="E384" s="105"/>
      <c r="F384" s="105"/>
      <c r="G384" s="105"/>
      <c r="H384" s="105"/>
      <c r="I384" s="105"/>
      <c r="J384" s="105"/>
      <c r="K384" s="105"/>
      <c r="L384" s="105"/>
      <c r="M384" s="105"/>
      <c r="N384" s="105"/>
      <c r="O384" s="105"/>
      <c r="P384" s="105"/>
      <c r="V384" s="152"/>
      <c r="W384" s="152"/>
      <c r="X384" s="152"/>
      <c r="AD384" s="152"/>
      <c r="AE384" s="152"/>
      <c r="AF384" s="152"/>
    </row>
    <row r="385" spans="1:41" x14ac:dyDescent="0.25">
      <c r="A385" s="201"/>
      <c r="B385" s="128"/>
      <c r="C385" s="146"/>
      <c r="D385" s="146"/>
      <c r="E385" s="146"/>
      <c r="F385" s="146"/>
      <c r="G385" s="146"/>
      <c r="H385" s="146"/>
      <c r="I385" s="146"/>
      <c r="J385" s="146"/>
      <c r="K385" s="146"/>
      <c r="L385" s="146"/>
      <c r="M385" s="146"/>
      <c r="N385" s="146"/>
      <c r="O385" s="146"/>
      <c r="P385" s="146"/>
      <c r="Q385" s="128"/>
      <c r="R385" s="128"/>
      <c r="S385" s="128"/>
      <c r="T385" s="128"/>
      <c r="U385" s="128"/>
      <c r="V385" s="202"/>
      <c r="W385" s="202"/>
      <c r="X385" s="202"/>
      <c r="Y385" s="128"/>
      <c r="Z385" s="128"/>
      <c r="AA385" s="128"/>
      <c r="AB385" s="128"/>
      <c r="AC385" s="128"/>
      <c r="AD385" s="202"/>
      <c r="AE385" s="202"/>
      <c r="AF385" s="202"/>
      <c r="AG385" s="128"/>
      <c r="AH385" s="128"/>
      <c r="AI385" s="128"/>
      <c r="AJ385" s="128"/>
      <c r="AK385" s="128"/>
      <c r="AL385" s="128"/>
      <c r="AM385" s="128"/>
      <c r="AN385" s="128"/>
      <c r="AO385" s="128"/>
    </row>
    <row r="386" spans="1:41" x14ac:dyDescent="0.25">
      <c r="A386" s="201"/>
      <c r="B386" s="128"/>
      <c r="C386" s="146"/>
      <c r="D386" s="146"/>
      <c r="E386" s="146"/>
      <c r="F386" s="146"/>
      <c r="G386" s="146"/>
      <c r="H386" s="146"/>
      <c r="I386" s="146"/>
      <c r="J386" s="146"/>
      <c r="K386" s="146"/>
      <c r="L386" s="146"/>
      <c r="M386" s="146"/>
      <c r="N386" s="146"/>
      <c r="O386" s="146"/>
      <c r="P386" s="146"/>
      <c r="Q386" s="128"/>
      <c r="R386" s="128"/>
      <c r="S386" s="128"/>
      <c r="T386" s="128"/>
      <c r="U386" s="128"/>
      <c r="V386" s="202"/>
      <c r="W386" s="202"/>
      <c r="X386" s="202"/>
      <c r="Y386" s="128"/>
      <c r="Z386" s="128"/>
      <c r="AA386" s="128"/>
      <c r="AB386" s="128"/>
      <c r="AC386" s="128"/>
      <c r="AD386" s="202"/>
      <c r="AE386" s="202"/>
      <c r="AF386" s="202"/>
      <c r="AG386" s="128"/>
      <c r="AH386" s="128"/>
      <c r="AI386" s="128"/>
      <c r="AJ386" s="128"/>
      <c r="AK386" s="128"/>
      <c r="AL386" s="128"/>
      <c r="AM386" s="128"/>
      <c r="AN386" s="128"/>
      <c r="AO386" s="128"/>
    </row>
    <row r="387" spans="1:41" x14ac:dyDescent="0.25">
      <c r="A387" s="191"/>
      <c r="C387" s="105"/>
      <c r="D387" s="105"/>
      <c r="E387" s="105"/>
      <c r="F387" s="105"/>
      <c r="G387" s="105"/>
      <c r="H387" s="105"/>
      <c r="I387" s="105"/>
      <c r="J387" s="105"/>
      <c r="K387" s="105"/>
      <c r="L387" s="105"/>
      <c r="M387" s="105"/>
      <c r="N387" s="105"/>
      <c r="O387" s="105"/>
      <c r="P387" s="105"/>
    </row>
    <row r="388" spans="1:41" ht="17.399999999999999" x14ac:dyDescent="0.25">
      <c r="A388" s="243" t="s">
        <v>155</v>
      </c>
      <c r="C388" s="105"/>
      <c r="D388" s="105"/>
      <c r="E388" s="105"/>
      <c r="F388" s="105"/>
      <c r="G388" s="105"/>
      <c r="H388" s="105"/>
      <c r="I388" s="105"/>
      <c r="J388" s="105"/>
      <c r="K388" s="105"/>
      <c r="L388" s="105"/>
      <c r="M388" s="105"/>
      <c r="N388" s="105"/>
      <c r="O388" s="105"/>
      <c r="P388" s="105"/>
    </row>
    <row r="389" spans="1:41" x14ac:dyDescent="0.25">
      <c r="A389" s="191"/>
      <c r="C389" s="105"/>
      <c r="D389" s="105"/>
      <c r="E389" s="105"/>
      <c r="F389" s="105"/>
      <c r="G389" s="105"/>
      <c r="H389" s="105"/>
      <c r="I389" s="105"/>
      <c r="J389" s="105"/>
      <c r="K389" s="105"/>
      <c r="L389" s="105"/>
      <c r="M389" s="105"/>
      <c r="N389" s="105"/>
      <c r="O389" s="105"/>
      <c r="P389" s="105"/>
    </row>
    <row r="390" spans="1:41" x14ac:dyDescent="0.25">
      <c r="B390" s="203"/>
      <c r="C390" s="203"/>
      <c r="D390" s="149"/>
      <c r="E390" s="149"/>
      <c r="F390" s="149"/>
      <c r="G390" s="149"/>
      <c r="H390" s="149"/>
      <c r="I390" s="149"/>
      <c r="J390" s="149"/>
      <c r="K390" s="149"/>
      <c r="L390" s="149"/>
      <c r="M390" s="149"/>
      <c r="N390" s="149"/>
      <c r="O390" s="149"/>
      <c r="P390" s="149"/>
      <c r="Q390" s="150"/>
      <c r="R390" s="150"/>
      <c r="S390" s="150"/>
      <c r="T390" s="150"/>
      <c r="U390" s="150"/>
      <c r="V390" s="150"/>
      <c r="W390" s="150"/>
    </row>
    <row r="391" spans="1:41" ht="13.8" thickBot="1" x14ac:dyDescent="0.3">
      <c r="A391" s="196"/>
      <c r="B391" s="148"/>
      <c r="C391" s="148"/>
      <c r="D391" s="149"/>
      <c r="E391" s="149"/>
      <c r="F391" s="149"/>
      <c r="G391" s="149"/>
      <c r="H391" s="149"/>
      <c r="I391" s="149"/>
      <c r="J391" s="149"/>
      <c r="K391" s="149"/>
      <c r="L391" s="149"/>
      <c r="M391" s="149"/>
      <c r="N391" s="149"/>
      <c r="O391" s="149"/>
      <c r="P391" s="149"/>
      <c r="Q391" s="150"/>
      <c r="R391" s="150"/>
      <c r="S391" s="150"/>
      <c r="T391" s="150"/>
      <c r="U391" s="150"/>
      <c r="V391" s="150"/>
      <c r="W391" s="150"/>
    </row>
    <row r="392" spans="1:41" ht="16.2" thickBot="1" x14ac:dyDescent="0.3">
      <c r="A392" s="153"/>
      <c r="C392" s="1711" t="s">
        <v>241</v>
      </c>
      <c r="D392" s="1712"/>
      <c r="E392" s="1712"/>
      <c r="F392" s="1712"/>
      <c r="G392" s="1712"/>
      <c r="H392" s="1727"/>
      <c r="I392" s="1728" t="s">
        <v>242</v>
      </c>
      <c r="J392" s="1729"/>
      <c r="K392" s="1729"/>
      <c r="L392" s="1729"/>
      <c r="M392" s="1729"/>
      <c r="N392" s="1730"/>
      <c r="O392" s="1716" t="s">
        <v>243</v>
      </c>
      <c r="P392" s="1717"/>
      <c r="Q392" s="1717"/>
      <c r="R392" s="1717"/>
      <c r="S392" s="1717"/>
      <c r="T392" s="1718"/>
    </row>
    <row r="393" spans="1:41" ht="40.200000000000003" thickBot="1" x14ac:dyDescent="0.3">
      <c r="A393" s="153" t="s">
        <v>120</v>
      </c>
      <c r="B393" s="160"/>
      <c r="C393" s="155" t="s">
        <v>222</v>
      </c>
      <c r="D393" s="156" t="s">
        <v>224</v>
      </c>
      <c r="E393" s="156" t="s">
        <v>225</v>
      </c>
      <c r="F393" s="156" t="s">
        <v>226</v>
      </c>
      <c r="G393" s="156" t="s">
        <v>227</v>
      </c>
      <c r="H393" s="214" t="s">
        <v>228</v>
      </c>
      <c r="I393" s="155" t="s">
        <v>229</v>
      </c>
      <c r="J393" s="156" t="s">
        <v>230</v>
      </c>
      <c r="K393" s="156" t="s">
        <v>231</v>
      </c>
      <c r="L393" s="156" t="s">
        <v>232</v>
      </c>
      <c r="M393" s="156" t="s">
        <v>233</v>
      </c>
      <c r="N393" s="214" t="s">
        <v>234</v>
      </c>
      <c r="O393" s="155" t="s">
        <v>235</v>
      </c>
      <c r="P393" s="156" t="s">
        <v>236</v>
      </c>
      <c r="Q393" s="156" t="s">
        <v>237</v>
      </c>
      <c r="R393" s="156" t="s">
        <v>238</v>
      </c>
      <c r="S393" s="156" t="s">
        <v>239</v>
      </c>
      <c r="T393" s="214" t="s">
        <v>240</v>
      </c>
      <c r="U393" s="158" t="s">
        <v>121</v>
      </c>
      <c r="V393" s="130"/>
      <c r="W393" s="130"/>
    </row>
    <row r="394" spans="1:41" ht="15.6" x14ac:dyDescent="0.25">
      <c r="A394" s="216" t="s">
        <v>222</v>
      </c>
      <c r="B394" s="160">
        <v>2012</v>
      </c>
      <c r="C394" s="161">
        <v>344.35878508484308</v>
      </c>
      <c r="D394" s="162">
        <v>542.82979601572026</v>
      </c>
      <c r="E394" s="162">
        <v>6.216028067114352</v>
      </c>
      <c r="F394" s="162"/>
      <c r="G394" s="162"/>
      <c r="H394" s="219"/>
      <c r="I394" s="161">
        <v>601.13649943325288</v>
      </c>
      <c r="J394" s="162">
        <v>1382.9343158967156</v>
      </c>
      <c r="K394" s="162">
        <v>4.5389049944492896</v>
      </c>
      <c r="L394" s="162"/>
      <c r="M394" s="165"/>
      <c r="N394" s="219"/>
      <c r="O394" s="235">
        <v>945.49528451809601</v>
      </c>
      <c r="P394" s="236">
        <v>1925.764111912436</v>
      </c>
      <c r="Q394" s="236">
        <v>10.754933061563641</v>
      </c>
      <c r="R394" s="165"/>
      <c r="S394" s="165"/>
      <c r="T394" s="219"/>
      <c r="U394" s="244" t="s">
        <v>223</v>
      </c>
      <c r="V394" s="152"/>
      <c r="W394" s="152"/>
    </row>
    <row r="395" spans="1:41" ht="15.6" x14ac:dyDescent="0.25">
      <c r="A395" s="221" t="s">
        <v>224</v>
      </c>
      <c r="B395" s="160">
        <v>2013</v>
      </c>
      <c r="C395" s="167">
        <v>347.72937105655751</v>
      </c>
      <c r="D395" s="168">
        <v>548.14301750077232</v>
      </c>
      <c r="E395" s="168">
        <v>6.2768705892461369</v>
      </c>
      <c r="F395" s="168"/>
      <c r="G395" s="168"/>
      <c r="H395" s="222"/>
      <c r="I395" s="167">
        <v>628.71640699913712</v>
      </c>
      <c r="J395" s="168">
        <v>1446.382801620141</v>
      </c>
      <c r="K395" s="168">
        <v>4.7471481810055245</v>
      </c>
      <c r="L395" s="168"/>
      <c r="M395" s="170"/>
      <c r="N395" s="222"/>
      <c r="O395" s="237">
        <v>976.44577805569463</v>
      </c>
      <c r="P395" s="238">
        <v>1994.5258191209132</v>
      </c>
      <c r="Q395" s="238">
        <v>11.024018770251661</v>
      </c>
      <c r="R395" s="170"/>
      <c r="S395" s="170"/>
      <c r="T395" s="222"/>
      <c r="U395" s="220" t="s">
        <v>223</v>
      </c>
      <c r="V395" s="152"/>
      <c r="W395" s="152"/>
    </row>
    <row r="396" spans="1:41" ht="15.6" x14ac:dyDescent="0.25">
      <c r="A396" s="221" t="s">
        <v>225</v>
      </c>
      <c r="B396" s="160">
        <v>2014</v>
      </c>
      <c r="C396" s="167">
        <v>332.80821572477623</v>
      </c>
      <c r="D396" s="168">
        <v>524.62206186993478</v>
      </c>
      <c r="E396" s="168">
        <v>6.0075284834152267</v>
      </c>
      <c r="F396" s="168"/>
      <c r="G396" s="168"/>
      <c r="H396" s="222"/>
      <c r="I396" s="167">
        <v>661.011312372161</v>
      </c>
      <c r="J396" s="168">
        <v>1520.6782950914217</v>
      </c>
      <c r="K396" s="168">
        <v>4.9909921456143662</v>
      </c>
      <c r="L396" s="168"/>
      <c r="M396" s="170"/>
      <c r="N396" s="222"/>
      <c r="O396" s="237">
        <v>993.81952809693723</v>
      </c>
      <c r="P396" s="238">
        <v>2045.3003569613566</v>
      </c>
      <c r="Q396" s="238">
        <v>10.998520629029592</v>
      </c>
      <c r="R396" s="170"/>
      <c r="S396" s="170"/>
      <c r="T396" s="222"/>
      <c r="U396" s="220" t="s">
        <v>223</v>
      </c>
      <c r="V396" s="152"/>
      <c r="W396" s="152"/>
    </row>
    <row r="397" spans="1:41" ht="15" x14ac:dyDescent="0.25">
      <c r="A397" s="221" t="s">
        <v>226</v>
      </c>
      <c r="B397" s="160">
        <v>2015</v>
      </c>
      <c r="C397" s="171">
        <v>335.60988209510214</v>
      </c>
      <c r="D397" s="172">
        <v>529.03846723021445</v>
      </c>
      <c r="E397" s="172">
        <v>6.0581014252042555</v>
      </c>
      <c r="F397" s="172"/>
      <c r="G397" s="172"/>
      <c r="H397" s="223"/>
      <c r="I397" s="224">
        <v>687.70409009936668</v>
      </c>
      <c r="J397" s="225">
        <v>1582.0859094025789</v>
      </c>
      <c r="K397" s="225">
        <v>5.1925370231188337</v>
      </c>
      <c r="L397" s="225"/>
      <c r="M397" s="173"/>
      <c r="N397" s="226"/>
      <c r="O397" s="239">
        <v>1023.3139721944688</v>
      </c>
      <c r="P397" s="240">
        <v>2111.1243766327934</v>
      </c>
      <c r="Q397" s="240">
        <v>11.250638448323089</v>
      </c>
      <c r="R397" s="175"/>
      <c r="S397" s="175"/>
      <c r="T397" s="227"/>
      <c r="U397" s="220" t="s">
        <v>223</v>
      </c>
      <c r="V397" s="152"/>
      <c r="W397" s="152"/>
    </row>
    <row r="398" spans="1:41" ht="15" x14ac:dyDescent="0.25">
      <c r="A398" s="221" t="s">
        <v>227</v>
      </c>
      <c r="B398" s="160">
        <v>2016</v>
      </c>
      <c r="C398" s="171">
        <v>338.40223991679403</v>
      </c>
      <c r="D398" s="172">
        <v>533.44019906458141</v>
      </c>
      <c r="E398" s="172">
        <v>6.1085063381754345</v>
      </c>
      <c r="F398" s="172"/>
      <c r="G398" s="172"/>
      <c r="H398" s="223"/>
      <c r="I398" s="224">
        <v>713.99773955948569</v>
      </c>
      <c r="J398" s="225">
        <v>1642.5753159896685</v>
      </c>
      <c r="K398" s="225">
        <v>5.3910682668036705</v>
      </c>
      <c r="L398" s="225"/>
      <c r="M398" s="173"/>
      <c r="N398" s="226"/>
      <c r="O398" s="239">
        <v>1052.3999794762797</v>
      </c>
      <c r="P398" s="240">
        <v>2176.01551505425</v>
      </c>
      <c r="Q398" s="240">
        <v>11.499574604979106</v>
      </c>
      <c r="R398" s="175"/>
      <c r="S398" s="175"/>
      <c r="T398" s="227"/>
      <c r="U398" s="220" t="s">
        <v>223</v>
      </c>
      <c r="V398" s="152"/>
      <c r="W398" s="152"/>
    </row>
    <row r="399" spans="1:41" ht="15.6" thickBot="1" x14ac:dyDescent="0.3">
      <c r="A399" s="228" t="s">
        <v>228</v>
      </c>
      <c r="B399" s="160">
        <v>2017</v>
      </c>
      <c r="C399" s="171">
        <v>341.18190582658974</v>
      </c>
      <c r="D399" s="172">
        <v>537.82192401007535</v>
      </c>
      <c r="E399" s="172">
        <v>6.158682149163484</v>
      </c>
      <c r="F399" s="172"/>
      <c r="G399" s="172"/>
      <c r="H399" s="223"/>
      <c r="I399" s="224">
        <v>739.90563329212512</v>
      </c>
      <c r="J399" s="225">
        <v>1702.1772788204926</v>
      </c>
      <c r="K399" s="225">
        <v>5.5866868465598563</v>
      </c>
      <c r="L399" s="225"/>
      <c r="M399" s="173"/>
      <c r="N399" s="226"/>
      <c r="O399" s="239">
        <v>1081.0875391187149</v>
      </c>
      <c r="P399" s="240">
        <v>2239.9992028305678</v>
      </c>
      <c r="Q399" s="240">
        <v>11.745368995723339</v>
      </c>
      <c r="R399" s="175"/>
      <c r="S399" s="175"/>
      <c r="T399" s="227"/>
      <c r="U399" s="220" t="s">
        <v>223</v>
      </c>
      <c r="V399" s="152"/>
      <c r="W399" s="152"/>
    </row>
    <row r="400" spans="1:41" ht="15" x14ac:dyDescent="0.25">
      <c r="A400" s="216" t="s">
        <v>229</v>
      </c>
      <c r="B400" s="160">
        <v>2018</v>
      </c>
      <c r="C400" s="171">
        <v>343.9349454522266</v>
      </c>
      <c r="D400" s="172">
        <v>542.16167662605551</v>
      </c>
      <c r="E400" s="172">
        <v>6.2083773285056365</v>
      </c>
      <c r="F400" s="172"/>
      <c r="G400" s="172"/>
      <c r="H400" s="223"/>
      <c r="I400" s="224">
        <v>765.41946722755108</v>
      </c>
      <c r="J400" s="225">
        <v>1760.872694109127</v>
      </c>
      <c r="K400" s="225">
        <v>5.7793300621793282</v>
      </c>
      <c r="L400" s="225"/>
      <c r="M400" s="173"/>
      <c r="N400" s="226"/>
      <c r="O400" s="239">
        <v>1109.3544126797776</v>
      </c>
      <c r="P400" s="240">
        <v>2303.0343707351826</v>
      </c>
      <c r="Q400" s="240">
        <v>11.987707390684964</v>
      </c>
      <c r="R400" s="175"/>
      <c r="S400" s="175"/>
      <c r="T400" s="227"/>
      <c r="U400" s="220" t="s">
        <v>223</v>
      </c>
      <c r="V400" s="152"/>
      <c r="W400" s="152"/>
    </row>
    <row r="401" spans="1:23" ht="15" x14ac:dyDescent="0.25">
      <c r="A401" s="221" t="s">
        <v>230</v>
      </c>
      <c r="B401" s="160">
        <v>2019</v>
      </c>
      <c r="C401" s="171">
        <v>346.64104489097042</v>
      </c>
      <c r="D401" s="172">
        <v>546.42743510226114</v>
      </c>
      <c r="E401" s="172">
        <v>6.2572251894930924</v>
      </c>
      <c r="F401" s="172"/>
      <c r="G401" s="172"/>
      <c r="H401" s="223"/>
      <c r="I401" s="224">
        <v>790.51267840015112</v>
      </c>
      <c r="J401" s="225">
        <v>1818.6004528783058</v>
      </c>
      <c r="K401" s="225">
        <v>5.9687973489361044</v>
      </c>
      <c r="L401" s="225"/>
      <c r="M401" s="173"/>
      <c r="N401" s="226"/>
      <c r="O401" s="239">
        <v>1137.1537232911214</v>
      </c>
      <c r="P401" s="240">
        <v>2365.0278879805669</v>
      </c>
      <c r="Q401" s="240">
        <v>12.226022538429197</v>
      </c>
      <c r="R401" s="175"/>
      <c r="S401" s="175"/>
      <c r="T401" s="227"/>
      <c r="U401" s="220" t="s">
        <v>223</v>
      </c>
      <c r="V401" s="152"/>
      <c r="W401" s="152"/>
    </row>
    <row r="402" spans="1:23" ht="15" x14ac:dyDescent="0.25">
      <c r="A402" s="221" t="s">
        <v>231</v>
      </c>
      <c r="B402" s="160">
        <v>2020</v>
      </c>
      <c r="C402" s="171">
        <v>349.28466268877196</v>
      </c>
      <c r="D402" s="172">
        <v>550.59470067549341</v>
      </c>
      <c r="E402" s="172">
        <v>6.3049451929941176</v>
      </c>
      <c r="F402" s="172"/>
      <c r="G402" s="172"/>
      <c r="H402" s="223"/>
      <c r="I402" s="224">
        <v>815.16448651441874</v>
      </c>
      <c r="J402" s="225">
        <v>1875.3127493737993</v>
      </c>
      <c r="K402" s="225">
        <v>6.1549318043843204</v>
      </c>
      <c r="L402" s="225"/>
      <c r="M402" s="173"/>
      <c r="N402" s="226"/>
      <c r="O402" s="239">
        <v>1164.4491492031907</v>
      </c>
      <c r="P402" s="240">
        <v>2425.9074500492925</v>
      </c>
      <c r="Q402" s="240">
        <v>12.459876997378437</v>
      </c>
      <c r="R402" s="175"/>
      <c r="S402" s="175"/>
      <c r="T402" s="227"/>
      <c r="U402" s="220" t="s">
        <v>223</v>
      </c>
      <c r="V402" s="152"/>
      <c r="W402" s="152"/>
    </row>
    <row r="403" spans="1:23" ht="15" x14ac:dyDescent="0.25">
      <c r="A403" s="221" t="s">
        <v>232</v>
      </c>
      <c r="B403" s="160">
        <v>2021</v>
      </c>
      <c r="C403" s="171">
        <v>351.45205767721228</v>
      </c>
      <c r="D403" s="172">
        <v>554.01127266499759</v>
      </c>
      <c r="E403" s="172">
        <v>6.3440688880011988</v>
      </c>
      <c r="F403" s="172"/>
      <c r="G403" s="172"/>
      <c r="H403" s="223"/>
      <c r="I403" s="224">
        <v>838.40176067625805</v>
      </c>
      <c r="J403" s="225">
        <v>1928.7708639228326</v>
      </c>
      <c r="K403" s="225">
        <v>6.3303857650904121</v>
      </c>
      <c r="L403" s="225"/>
      <c r="M403" s="173"/>
      <c r="N403" s="226"/>
      <c r="O403" s="239">
        <v>1189.8538183534704</v>
      </c>
      <c r="P403" s="240">
        <v>2482.7821365878303</v>
      </c>
      <c r="Q403" s="240">
        <v>12.674454653091612</v>
      </c>
      <c r="R403" s="175"/>
      <c r="S403" s="175"/>
      <c r="T403" s="227"/>
      <c r="U403" s="220" t="s">
        <v>223</v>
      </c>
      <c r="V403" s="152"/>
      <c r="W403" s="152"/>
    </row>
    <row r="404" spans="1:23" ht="15" x14ac:dyDescent="0.25">
      <c r="A404" s="221" t="s">
        <v>233</v>
      </c>
      <c r="B404" s="160">
        <v>2022</v>
      </c>
      <c r="C404" s="171">
        <v>353.4752213293977</v>
      </c>
      <c r="D404" s="172">
        <v>557.20048566083165</v>
      </c>
      <c r="E404" s="172">
        <v>6.3805890599586288</v>
      </c>
      <c r="F404" s="172"/>
      <c r="G404" s="172"/>
      <c r="H404" s="223"/>
      <c r="I404" s="224">
        <v>860.98089080767807</v>
      </c>
      <c r="J404" s="225">
        <v>1980.7148964533435</v>
      </c>
      <c r="K404" s="225">
        <v>6.5008703831770607</v>
      </c>
      <c r="L404" s="225"/>
      <c r="M404" s="173"/>
      <c r="N404" s="226"/>
      <c r="O404" s="239">
        <v>1214.4561121370757</v>
      </c>
      <c r="P404" s="240">
        <v>2537.9153821141754</v>
      </c>
      <c r="Q404" s="240">
        <v>12.881459443135689</v>
      </c>
      <c r="R404" s="175"/>
      <c r="S404" s="175"/>
      <c r="T404" s="227"/>
      <c r="U404" s="220" t="s">
        <v>223</v>
      </c>
      <c r="V404" s="152"/>
      <c r="W404" s="152"/>
    </row>
    <row r="405" spans="1:23" ht="15.6" thickBot="1" x14ac:dyDescent="0.3">
      <c r="A405" s="228" t="s">
        <v>234</v>
      </c>
      <c r="B405" s="160">
        <v>2023</v>
      </c>
      <c r="C405" s="171">
        <v>355.36353775227053</v>
      </c>
      <c r="D405" s="172">
        <v>560.17713229520939</v>
      </c>
      <c r="E405" s="172">
        <v>6.4146751015889532</v>
      </c>
      <c r="F405" s="172"/>
      <c r="G405" s="172"/>
      <c r="H405" s="223"/>
      <c r="I405" s="224">
        <v>882.91890010952864</v>
      </c>
      <c r="J405" s="225">
        <v>2031.1840093995609</v>
      </c>
      <c r="K405" s="225">
        <v>6.6665141929978304</v>
      </c>
      <c r="L405" s="225"/>
      <c r="M405" s="173"/>
      <c r="N405" s="226"/>
      <c r="O405" s="239">
        <v>1238.2824378617993</v>
      </c>
      <c r="P405" s="240">
        <v>2591.3611416947701</v>
      </c>
      <c r="Q405" s="240">
        <v>13.081189294586784</v>
      </c>
      <c r="R405" s="175"/>
      <c r="S405" s="175"/>
      <c r="T405" s="227"/>
      <c r="U405" s="220" t="s">
        <v>223</v>
      </c>
      <c r="V405" s="152"/>
      <c r="W405" s="152"/>
    </row>
    <row r="406" spans="1:23" ht="15" x14ac:dyDescent="0.25">
      <c r="A406" s="216" t="s">
        <v>235</v>
      </c>
      <c r="B406" s="160">
        <v>2024</v>
      </c>
      <c r="C406" s="171">
        <v>357.11791489965327</v>
      </c>
      <c r="D406" s="172">
        <v>562.94264382067774</v>
      </c>
      <c r="E406" s="172">
        <v>6.4463434023867636</v>
      </c>
      <c r="F406" s="172"/>
      <c r="G406" s="172"/>
      <c r="H406" s="223"/>
      <c r="I406" s="224">
        <v>904.20964179359794</v>
      </c>
      <c r="J406" s="225">
        <v>2080.1640618727533</v>
      </c>
      <c r="K406" s="225">
        <v>6.8272707829843968</v>
      </c>
      <c r="L406" s="225"/>
      <c r="M406" s="173"/>
      <c r="N406" s="226"/>
      <c r="O406" s="239">
        <v>1261.3275566932512</v>
      </c>
      <c r="P406" s="240">
        <v>2643.1067056934312</v>
      </c>
      <c r="Q406" s="240">
        <v>13.27361418537116</v>
      </c>
      <c r="R406" s="175"/>
      <c r="S406" s="175"/>
      <c r="T406" s="227"/>
      <c r="U406" s="220" t="s">
        <v>223</v>
      </c>
      <c r="V406" s="152"/>
      <c r="W406" s="152"/>
    </row>
    <row r="407" spans="1:23" ht="15" x14ac:dyDescent="0.25">
      <c r="A407" s="221" t="s">
        <v>236</v>
      </c>
      <c r="B407" s="160">
        <v>2025</v>
      </c>
      <c r="C407" s="171">
        <v>358.73975091189703</v>
      </c>
      <c r="D407" s="172">
        <v>565.49922419506936</v>
      </c>
      <c r="E407" s="172">
        <v>6.4756192002145445</v>
      </c>
      <c r="F407" s="172"/>
      <c r="G407" s="172"/>
      <c r="H407" s="223"/>
      <c r="I407" s="224">
        <v>924.8498160411616</v>
      </c>
      <c r="J407" s="225">
        <v>2127.647462531264</v>
      </c>
      <c r="K407" s="225">
        <v>6.9831152377245349</v>
      </c>
      <c r="L407" s="225"/>
      <c r="M407" s="173"/>
      <c r="N407" s="226"/>
      <c r="O407" s="239">
        <v>1283.5895669530587</v>
      </c>
      <c r="P407" s="240">
        <v>2693.1466867263334</v>
      </c>
      <c r="Q407" s="240">
        <v>13.458734437939079</v>
      </c>
      <c r="R407" s="175"/>
      <c r="S407" s="175"/>
      <c r="T407" s="227"/>
      <c r="U407" s="220" t="s">
        <v>223</v>
      </c>
      <c r="V407" s="152"/>
      <c r="W407" s="152"/>
    </row>
    <row r="408" spans="1:23" ht="15" x14ac:dyDescent="0.25">
      <c r="A408" s="221" t="s">
        <v>237</v>
      </c>
      <c r="B408" s="160">
        <v>2026</v>
      </c>
      <c r="C408" s="171">
        <v>360.23767792268114</v>
      </c>
      <c r="D408" s="172">
        <v>567.86048067792638</v>
      </c>
      <c r="E408" s="172">
        <v>6.5026583139087943</v>
      </c>
      <c r="F408" s="172"/>
      <c r="G408" s="172"/>
      <c r="H408" s="223"/>
      <c r="I408" s="224">
        <v>944.86105495940069</v>
      </c>
      <c r="J408" s="225">
        <v>2173.6839767501338</v>
      </c>
      <c r="K408" s="225">
        <v>7.1342108913019606</v>
      </c>
      <c r="L408" s="225"/>
      <c r="M408" s="173"/>
      <c r="N408" s="226"/>
      <c r="O408" s="239">
        <v>1305.0987328820818</v>
      </c>
      <c r="P408" s="240">
        <v>2741.54445742806</v>
      </c>
      <c r="Q408" s="240">
        <v>13.636869205210754</v>
      </c>
      <c r="R408" s="175"/>
      <c r="S408" s="175"/>
      <c r="T408" s="227"/>
      <c r="U408" s="220" t="s">
        <v>223</v>
      </c>
      <c r="V408" s="152"/>
      <c r="W408" s="152"/>
    </row>
    <row r="409" spans="1:23" ht="15" x14ac:dyDescent="0.25">
      <c r="A409" s="221" t="s">
        <v>238</v>
      </c>
      <c r="B409" s="160">
        <v>2027</v>
      </c>
      <c r="C409" s="171">
        <v>361.62099358874229</v>
      </c>
      <c r="D409" s="172">
        <v>570.04106962572496</v>
      </c>
      <c r="E409" s="172">
        <v>6.5276285756774808</v>
      </c>
      <c r="F409" s="172"/>
      <c r="G409" s="172"/>
      <c r="H409" s="223"/>
      <c r="I409" s="224">
        <v>964.27044282890733</v>
      </c>
      <c r="J409" s="225">
        <v>2218.3359128089101</v>
      </c>
      <c r="K409" s="225">
        <v>7.2807622446520979</v>
      </c>
      <c r="L409" s="225"/>
      <c r="M409" s="173"/>
      <c r="N409" s="226"/>
      <c r="O409" s="239">
        <v>1325.8914364176496</v>
      </c>
      <c r="P409" s="240">
        <v>2788.376982434635</v>
      </c>
      <c r="Q409" s="240">
        <v>13.808390820329578</v>
      </c>
      <c r="R409" s="175"/>
      <c r="S409" s="175"/>
      <c r="T409" s="227"/>
      <c r="U409" s="220" t="s">
        <v>223</v>
      </c>
      <c r="V409" s="152"/>
      <c r="W409" s="152"/>
    </row>
    <row r="410" spans="1:23" ht="15" x14ac:dyDescent="0.25">
      <c r="A410" s="221" t="s">
        <v>239</v>
      </c>
      <c r="B410" s="160">
        <v>2028</v>
      </c>
      <c r="C410" s="171">
        <v>362.89017097024094</v>
      </c>
      <c r="D410" s="172">
        <v>572.04173674660854</v>
      </c>
      <c r="E410" s="172">
        <v>6.5505385247400501</v>
      </c>
      <c r="F410" s="172"/>
      <c r="G410" s="172"/>
      <c r="H410" s="223"/>
      <c r="I410" s="224">
        <v>983.07884764321591</v>
      </c>
      <c r="J410" s="225">
        <v>2261.605267555306</v>
      </c>
      <c r="K410" s="225">
        <v>7.4227758515945723</v>
      </c>
      <c r="L410" s="225"/>
      <c r="M410" s="173"/>
      <c r="N410" s="226"/>
      <c r="O410" s="239">
        <v>1345.9690186134569</v>
      </c>
      <c r="P410" s="240">
        <v>2833.6470043019144</v>
      </c>
      <c r="Q410" s="240">
        <v>13.973314376334622</v>
      </c>
      <c r="R410" s="175"/>
      <c r="S410" s="175"/>
      <c r="T410" s="227"/>
      <c r="U410" s="220" t="s">
        <v>223</v>
      </c>
      <c r="V410" s="152"/>
      <c r="W410" s="152"/>
    </row>
    <row r="411" spans="1:23" ht="15.6" thickBot="1" x14ac:dyDescent="0.3">
      <c r="A411" s="228" t="s">
        <v>240</v>
      </c>
      <c r="B411" s="160">
        <v>2029</v>
      </c>
      <c r="C411" s="171">
        <v>364.0433478286497</v>
      </c>
      <c r="D411" s="172">
        <v>573.85954650182032</v>
      </c>
      <c r="E411" s="172">
        <v>6.5713545457875453</v>
      </c>
      <c r="F411" s="172"/>
      <c r="G411" s="172"/>
      <c r="H411" s="223"/>
      <c r="I411" s="224">
        <v>1001.2802343077719</v>
      </c>
      <c r="J411" s="225">
        <v>2303.4781570555292</v>
      </c>
      <c r="K411" s="225">
        <v>7.5602061439084558</v>
      </c>
      <c r="L411" s="225"/>
      <c r="M411" s="173"/>
      <c r="N411" s="226"/>
      <c r="O411" s="239">
        <v>1365.3235821364217</v>
      </c>
      <c r="P411" s="240">
        <v>2877.3377035573494</v>
      </c>
      <c r="Q411" s="240">
        <v>14.131560689696002</v>
      </c>
      <c r="R411" s="175"/>
      <c r="S411" s="175"/>
      <c r="T411" s="227"/>
      <c r="U411" s="220" t="s">
        <v>223</v>
      </c>
      <c r="V411" s="152"/>
      <c r="W411" s="152"/>
    </row>
    <row r="412" spans="1:23" ht="15" x14ac:dyDescent="0.25">
      <c r="A412" s="178" t="s">
        <v>241</v>
      </c>
      <c r="B412" s="160">
        <v>2030</v>
      </c>
      <c r="C412" s="171">
        <v>365.07968915918747</v>
      </c>
      <c r="D412" s="172">
        <v>575.49318263199734</v>
      </c>
      <c r="E412" s="172">
        <v>6.5900615661301387</v>
      </c>
      <c r="F412" s="172"/>
      <c r="G412" s="172"/>
      <c r="H412" s="223"/>
      <c r="I412" s="224">
        <v>1018.8716152438008</v>
      </c>
      <c r="J412" s="225">
        <v>2343.947708286209</v>
      </c>
      <c r="K412" s="225">
        <v>7.6930305637616483</v>
      </c>
      <c r="L412" s="225"/>
      <c r="M412" s="173"/>
      <c r="N412" s="226"/>
      <c r="O412" s="239">
        <v>1383.9513044029882</v>
      </c>
      <c r="P412" s="240">
        <v>2919.4408909182066</v>
      </c>
      <c r="Q412" s="240">
        <v>14.283092129891788</v>
      </c>
      <c r="R412" s="175"/>
      <c r="S412" s="175"/>
      <c r="T412" s="227"/>
      <c r="U412" s="220" t="s">
        <v>223</v>
      </c>
      <c r="V412" s="152"/>
      <c r="W412" s="152"/>
    </row>
    <row r="413" spans="1:23" ht="15" x14ac:dyDescent="0.25">
      <c r="A413" s="179" t="s">
        <v>242</v>
      </c>
      <c r="B413" s="160">
        <v>2031</v>
      </c>
      <c r="C413" s="171">
        <v>366.00169358637424</v>
      </c>
      <c r="D413" s="172">
        <v>576.946583842633</v>
      </c>
      <c r="E413" s="172">
        <v>6.606704688494462</v>
      </c>
      <c r="F413" s="172"/>
      <c r="G413" s="172"/>
      <c r="H413" s="223"/>
      <c r="I413" s="224">
        <v>1035.8601983982967</v>
      </c>
      <c r="J413" s="225">
        <v>2383.030503366806</v>
      </c>
      <c r="K413" s="225">
        <v>7.821303535043973</v>
      </c>
      <c r="L413" s="225"/>
      <c r="M413" s="173"/>
      <c r="N413" s="226"/>
      <c r="O413" s="239">
        <v>1401.8618919846708</v>
      </c>
      <c r="P413" s="240">
        <v>2959.9770872094391</v>
      </c>
      <c r="Q413" s="240">
        <v>14.428008223538434</v>
      </c>
      <c r="R413" s="175"/>
      <c r="S413" s="175"/>
      <c r="T413" s="227"/>
      <c r="U413" s="220" t="s">
        <v>223</v>
      </c>
      <c r="V413" s="152"/>
      <c r="W413" s="152"/>
    </row>
    <row r="414" spans="1:23" ht="15.6" thickBot="1" x14ac:dyDescent="0.3">
      <c r="A414" s="180" t="s">
        <v>243</v>
      </c>
      <c r="B414" s="160">
        <v>2032</v>
      </c>
      <c r="C414" s="171">
        <v>366.81696359862474</v>
      </c>
      <c r="D414" s="172">
        <v>578.23173431247983</v>
      </c>
      <c r="E414" s="172">
        <v>6.6214211455675027</v>
      </c>
      <c r="F414" s="172"/>
      <c r="G414" s="172"/>
      <c r="H414" s="223"/>
      <c r="I414" s="224">
        <v>1052.2693225726846</v>
      </c>
      <c r="J414" s="225">
        <v>2420.7802339786817</v>
      </c>
      <c r="K414" s="225">
        <v>7.9452012783017638</v>
      </c>
      <c r="L414" s="225"/>
      <c r="M414" s="173"/>
      <c r="N414" s="226"/>
      <c r="O414" s="239">
        <v>1419.0862861713094</v>
      </c>
      <c r="P414" s="240">
        <v>2999.0119682911618</v>
      </c>
      <c r="Q414" s="240">
        <v>14.566622423869266</v>
      </c>
      <c r="R414" s="175"/>
      <c r="S414" s="175"/>
      <c r="T414" s="227"/>
      <c r="U414" s="220" t="s">
        <v>223</v>
      </c>
      <c r="V414" s="152"/>
      <c r="W414" s="152"/>
    </row>
    <row r="415" spans="1:23" ht="15" x14ac:dyDescent="0.25">
      <c r="B415" s="160">
        <v>2033</v>
      </c>
      <c r="C415" s="171">
        <v>367.53801560253709</v>
      </c>
      <c r="D415" s="172">
        <v>579.36836427272328</v>
      </c>
      <c r="E415" s="172">
        <v>6.6344368712823671</v>
      </c>
      <c r="F415" s="172"/>
      <c r="G415" s="172"/>
      <c r="H415" s="223"/>
      <c r="I415" s="224">
        <v>1068.1380381986201</v>
      </c>
      <c r="J415" s="225">
        <v>2457.2867369260193</v>
      </c>
      <c r="K415" s="225">
        <v>8.0650186453689088</v>
      </c>
      <c r="L415" s="225"/>
      <c r="M415" s="173"/>
      <c r="N415" s="226"/>
      <c r="O415" s="239">
        <v>1435.6760538011572</v>
      </c>
      <c r="P415" s="240">
        <v>3036.6551011987426</v>
      </c>
      <c r="Q415" s="240">
        <v>14.699455516651277</v>
      </c>
      <c r="R415" s="175"/>
      <c r="S415" s="175"/>
      <c r="T415" s="227"/>
      <c r="U415" s="220" t="s">
        <v>223</v>
      </c>
      <c r="V415" s="152"/>
      <c r="W415" s="152"/>
    </row>
    <row r="416" spans="1:23" ht="15" x14ac:dyDescent="0.25">
      <c r="B416" s="160">
        <v>2034</v>
      </c>
      <c r="C416" s="171">
        <v>368.18066713686108</v>
      </c>
      <c r="D416" s="172">
        <v>580.38140769254005</v>
      </c>
      <c r="E416" s="172">
        <v>6.6460373883818447</v>
      </c>
      <c r="F416" s="172"/>
      <c r="G416" s="172"/>
      <c r="H416" s="223"/>
      <c r="I416" s="224">
        <v>1083.5172208014399</v>
      </c>
      <c r="J416" s="225">
        <v>2492.6670530304868</v>
      </c>
      <c r="K416" s="225">
        <v>8.181139773918412</v>
      </c>
      <c r="L416" s="225"/>
      <c r="M416" s="173"/>
      <c r="N416" s="226"/>
      <c r="O416" s="239">
        <v>1451.6978879383009</v>
      </c>
      <c r="P416" s="240">
        <v>3073.0484607230269</v>
      </c>
      <c r="Q416" s="240">
        <v>14.827177162300256</v>
      </c>
      <c r="R416" s="175"/>
      <c r="S416" s="175"/>
      <c r="T416" s="227"/>
      <c r="U416" s="220" t="s">
        <v>223</v>
      </c>
      <c r="V416" s="152"/>
      <c r="W416" s="152"/>
    </row>
    <row r="417" spans="2:23" ht="15" x14ac:dyDescent="0.25">
      <c r="B417" s="160">
        <v>2035</v>
      </c>
      <c r="C417" s="171">
        <v>368.75722138780532</v>
      </c>
      <c r="D417" s="172">
        <v>581.29025869326279</v>
      </c>
      <c r="E417" s="172">
        <v>6.6564447819530592</v>
      </c>
      <c r="F417" s="172"/>
      <c r="G417" s="172"/>
      <c r="H417" s="223"/>
      <c r="I417" s="224">
        <v>1098.4490961767156</v>
      </c>
      <c r="J417" s="225">
        <v>2527.0183241255386</v>
      </c>
      <c r="K417" s="225">
        <v>8.2938834914954178</v>
      </c>
      <c r="L417" s="225"/>
      <c r="M417" s="173"/>
      <c r="N417" s="226"/>
      <c r="O417" s="239">
        <v>1467.2063175645208</v>
      </c>
      <c r="P417" s="240">
        <v>3108.3085828188014</v>
      </c>
      <c r="Q417" s="240">
        <v>14.950328273448477</v>
      </c>
      <c r="R417" s="175"/>
      <c r="S417" s="175"/>
      <c r="T417" s="227"/>
      <c r="U417" s="220" t="s">
        <v>223</v>
      </c>
      <c r="V417" s="152"/>
      <c r="W417" s="152"/>
    </row>
    <row r="418" spans="2:23" ht="15" x14ac:dyDescent="0.25">
      <c r="B418" s="160">
        <v>2036</v>
      </c>
      <c r="C418" s="171">
        <v>369.2737150593677</v>
      </c>
      <c r="D418" s="172">
        <v>582.10443323017364</v>
      </c>
      <c r="E418" s="172">
        <v>6.6657680206737657</v>
      </c>
      <c r="F418" s="172"/>
      <c r="G418" s="172"/>
      <c r="H418" s="223"/>
      <c r="I418" s="224">
        <v>1112.9574036694726</v>
      </c>
      <c r="J418" s="225">
        <v>2560.3951633562806</v>
      </c>
      <c r="K418" s="225">
        <v>8.4034290429666161</v>
      </c>
      <c r="L418" s="225"/>
      <c r="M418" s="173"/>
      <c r="N418" s="226"/>
      <c r="O418" s="239">
        <v>1482.2311187288403</v>
      </c>
      <c r="P418" s="240">
        <v>3142.4995965864541</v>
      </c>
      <c r="Q418" s="240">
        <v>15.069197063640381</v>
      </c>
      <c r="R418" s="175"/>
      <c r="S418" s="175"/>
      <c r="T418" s="227"/>
      <c r="U418" s="220" t="s">
        <v>223</v>
      </c>
      <c r="V418" s="152"/>
      <c r="W418" s="152"/>
    </row>
    <row r="419" spans="2:23" ht="15" x14ac:dyDescent="0.25">
      <c r="B419" s="160">
        <v>2037</v>
      </c>
      <c r="C419" s="171">
        <v>369.7304852902738</v>
      </c>
      <c r="D419" s="172">
        <v>582.8244627517314</v>
      </c>
      <c r="E419" s="172">
        <v>6.6740131902425794</v>
      </c>
      <c r="F419" s="172"/>
      <c r="G419" s="172"/>
      <c r="H419" s="223"/>
      <c r="I419" s="224">
        <v>1127.0494223984192</v>
      </c>
      <c r="J419" s="225">
        <v>2592.8143165750475</v>
      </c>
      <c r="K419" s="225">
        <v>8.509831389606676</v>
      </c>
      <c r="L419" s="225"/>
      <c r="M419" s="173"/>
      <c r="N419" s="226"/>
      <c r="O419" s="239">
        <v>1496.7799076886931</v>
      </c>
      <c r="P419" s="240">
        <v>3175.6387793267791</v>
      </c>
      <c r="Q419" s="240">
        <v>15.183844579849255</v>
      </c>
      <c r="R419" s="175"/>
      <c r="S419" s="175"/>
      <c r="T419" s="227"/>
      <c r="U419" s="220" t="s">
        <v>223</v>
      </c>
      <c r="V419" s="152"/>
      <c r="W419" s="152"/>
    </row>
    <row r="420" spans="2:23" ht="15" x14ac:dyDescent="0.25">
      <c r="B420" s="160">
        <v>2038</v>
      </c>
      <c r="C420" s="171">
        <v>370.12687576851789</v>
      </c>
      <c r="D420" s="172">
        <v>583.44931268083883</v>
      </c>
      <c r="E420" s="172">
        <v>6.6811684435569241</v>
      </c>
      <c r="F420" s="172"/>
      <c r="G420" s="172"/>
      <c r="H420" s="223"/>
      <c r="I420" s="224">
        <v>1140.7307434725865</v>
      </c>
      <c r="J420" s="225">
        <v>2624.2886463123114</v>
      </c>
      <c r="K420" s="225">
        <v>8.6131327473062118</v>
      </c>
      <c r="L420" s="225"/>
      <c r="M420" s="173"/>
      <c r="N420" s="226"/>
      <c r="O420" s="239">
        <v>1510.8576192411044</v>
      </c>
      <c r="P420" s="240">
        <v>3207.7379589931502</v>
      </c>
      <c r="Q420" s="240">
        <v>15.294301190863136</v>
      </c>
      <c r="R420" s="175"/>
      <c r="S420" s="175"/>
      <c r="T420" s="227"/>
      <c r="U420" s="220" t="s">
        <v>223</v>
      </c>
      <c r="V420" s="152"/>
      <c r="W420" s="152"/>
    </row>
    <row r="421" spans="2:23" ht="15" x14ac:dyDescent="0.25">
      <c r="B421" s="160">
        <v>2039</v>
      </c>
      <c r="C421" s="171">
        <v>370.45952762241308</v>
      </c>
      <c r="D421" s="172">
        <v>583.97368826181798</v>
      </c>
      <c r="E421" s="172">
        <v>6.6871731495494853</v>
      </c>
      <c r="F421" s="172"/>
      <c r="G421" s="172"/>
      <c r="H421" s="223"/>
      <c r="I421" s="224">
        <v>1153.9989534949077</v>
      </c>
      <c r="J421" s="225">
        <v>2654.8126004686346</v>
      </c>
      <c r="K421" s="225">
        <v>8.7133148936149052</v>
      </c>
      <c r="L421" s="225"/>
      <c r="M421" s="173"/>
      <c r="N421" s="226"/>
      <c r="O421" s="239">
        <v>1524.4584811173208</v>
      </c>
      <c r="P421" s="240">
        <v>3238.7862887304527</v>
      </c>
      <c r="Q421" s="240">
        <v>15.40048804316439</v>
      </c>
      <c r="R421" s="175"/>
      <c r="S421" s="175"/>
      <c r="T421" s="227"/>
      <c r="U421" s="220" t="s">
        <v>223</v>
      </c>
      <c r="V421" s="152"/>
      <c r="W421" s="152"/>
    </row>
    <row r="422" spans="2:23" ht="15" x14ac:dyDescent="0.25">
      <c r="B422" s="160">
        <v>2040</v>
      </c>
      <c r="C422" s="171">
        <v>370.72563797214667</v>
      </c>
      <c r="D422" s="172">
        <v>584.39317117649966</v>
      </c>
      <c r="E422" s="172">
        <v>6.6919767133746006</v>
      </c>
      <c r="F422" s="172"/>
      <c r="G422" s="172"/>
      <c r="H422" s="223"/>
      <c r="I422" s="224">
        <v>1166.8524550160571</v>
      </c>
      <c r="J422" s="225">
        <v>2684.3825040592274</v>
      </c>
      <c r="K422" s="225">
        <v>8.8103657669282196</v>
      </c>
      <c r="L422" s="225"/>
      <c r="M422" s="173"/>
      <c r="N422" s="226"/>
      <c r="O422" s="239">
        <v>1537.5780929882037</v>
      </c>
      <c r="P422" s="240">
        <v>3268.7756752357272</v>
      </c>
      <c r="Q422" s="240">
        <v>15.50234248030282</v>
      </c>
      <c r="R422" s="175"/>
      <c r="S422" s="175"/>
      <c r="T422" s="227"/>
      <c r="U422" s="220" t="s">
        <v>223</v>
      </c>
      <c r="V422" s="152"/>
      <c r="W422" s="152"/>
    </row>
    <row r="423" spans="2:23" ht="15" x14ac:dyDescent="0.25">
      <c r="B423" s="160">
        <v>2041</v>
      </c>
      <c r="C423" s="171">
        <v>370.9262303802185</v>
      </c>
      <c r="D423" s="172">
        <v>584.70937491711015</v>
      </c>
      <c r="E423" s="172">
        <v>6.6955976113816513</v>
      </c>
      <c r="F423" s="172"/>
      <c r="G423" s="172"/>
      <c r="H423" s="223"/>
      <c r="I423" s="224">
        <v>1179.3000558273459</v>
      </c>
      <c r="J423" s="225">
        <v>2713.0186196980958</v>
      </c>
      <c r="K423" s="225">
        <v>8.9043518708239819</v>
      </c>
      <c r="L423" s="225"/>
      <c r="M423" s="173"/>
      <c r="N423" s="226"/>
      <c r="O423" s="239">
        <v>1550.2262862075645</v>
      </c>
      <c r="P423" s="240">
        <v>3297.7279946152057</v>
      </c>
      <c r="Q423" s="240">
        <v>15.599949482205634</v>
      </c>
      <c r="R423" s="175"/>
      <c r="S423" s="175"/>
      <c r="T423" s="227"/>
      <c r="U423" s="220" t="s">
        <v>223</v>
      </c>
      <c r="V423" s="152"/>
      <c r="W423" s="152"/>
    </row>
    <row r="424" spans="2:23" ht="15" x14ac:dyDescent="0.25">
      <c r="B424" s="160">
        <v>2042</v>
      </c>
      <c r="C424" s="171">
        <v>371.06245933723307</v>
      </c>
      <c r="D424" s="172">
        <v>584.92411936432802</v>
      </c>
      <c r="E424" s="172">
        <v>6.6980566833061497</v>
      </c>
      <c r="F424" s="172"/>
      <c r="G424" s="172"/>
      <c r="H424" s="223"/>
      <c r="I424" s="224">
        <v>1191.3506362116545</v>
      </c>
      <c r="J424" s="225">
        <v>2740.7413767684852</v>
      </c>
      <c r="K424" s="225">
        <v>8.9953402562304898</v>
      </c>
      <c r="L424" s="225"/>
      <c r="M424" s="173"/>
      <c r="N424" s="226"/>
      <c r="O424" s="239">
        <v>1562.4130955488877</v>
      </c>
      <c r="P424" s="240">
        <v>3325.6654961328131</v>
      </c>
      <c r="Q424" s="240">
        <v>15.69339693953664</v>
      </c>
      <c r="R424" s="175"/>
      <c r="S424" s="175"/>
      <c r="T424" s="227"/>
      <c r="U424" s="220" t="s">
        <v>223</v>
      </c>
      <c r="V424" s="152"/>
      <c r="W424" s="152"/>
    </row>
    <row r="425" spans="2:23" ht="15" x14ac:dyDescent="0.25">
      <c r="B425" s="160">
        <v>2043</v>
      </c>
      <c r="C425" s="171">
        <v>371.13119078691244</v>
      </c>
      <c r="D425" s="172">
        <v>585.03246415013064</v>
      </c>
      <c r="E425" s="172">
        <v>6.6992973562287084</v>
      </c>
      <c r="F425" s="172"/>
      <c r="G425" s="172"/>
      <c r="H425" s="223"/>
      <c r="I425" s="224">
        <v>1203.0000788548707</v>
      </c>
      <c r="J425" s="225">
        <v>2767.5413032536717</v>
      </c>
      <c r="K425" s="225">
        <v>9.0832998352041407</v>
      </c>
      <c r="L425" s="225"/>
      <c r="M425" s="173"/>
      <c r="N425" s="226"/>
      <c r="O425" s="239">
        <v>1574.1312696417831</v>
      </c>
      <c r="P425" s="240">
        <v>3352.5737674038023</v>
      </c>
      <c r="Q425" s="240">
        <v>15.782597191432849</v>
      </c>
      <c r="R425" s="175"/>
      <c r="S425" s="175"/>
      <c r="T425" s="227"/>
      <c r="U425" s="220" t="s">
        <v>223</v>
      </c>
      <c r="V425" s="152"/>
      <c r="W425" s="152"/>
    </row>
    <row r="426" spans="2:23" ht="15" x14ac:dyDescent="0.25">
      <c r="B426" s="160">
        <v>2044</v>
      </c>
      <c r="C426" s="171">
        <v>371.12803088249626</v>
      </c>
      <c r="D426" s="172">
        <v>585.02748303640885</v>
      </c>
      <c r="E426" s="172">
        <v>6.6992403167240093</v>
      </c>
      <c r="F426" s="172"/>
      <c r="G426" s="172"/>
      <c r="H426" s="223"/>
      <c r="I426" s="224">
        <v>1214.2396823828201</v>
      </c>
      <c r="J426" s="225">
        <v>2793.3983813557834</v>
      </c>
      <c r="K426" s="225">
        <v>9.1681649076739351</v>
      </c>
      <c r="L426" s="225"/>
      <c r="M426" s="173"/>
      <c r="N426" s="226"/>
      <c r="O426" s="239">
        <v>1585.3677132653163</v>
      </c>
      <c r="P426" s="240">
        <v>3378.4258643921921</v>
      </c>
      <c r="Q426" s="240">
        <v>15.867405224397945</v>
      </c>
      <c r="R426" s="175"/>
      <c r="S426" s="175"/>
      <c r="T426" s="227"/>
      <c r="U426" s="220" t="s">
        <v>223</v>
      </c>
      <c r="V426" s="152"/>
      <c r="W426" s="152"/>
    </row>
    <row r="427" spans="2:23" ht="15" x14ac:dyDescent="0.25">
      <c r="B427" s="160">
        <v>2045</v>
      </c>
      <c r="C427" s="171">
        <v>371.04929648945841</v>
      </c>
      <c r="D427" s="172">
        <v>584.90337011592214</v>
      </c>
      <c r="E427" s="172">
        <v>6.6978190804490287</v>
      </c>
      <c r="F427" s="172"/>
      <c r="G427" s="172"/>
      <c r="H427" s="223"/>
      <c r="I427" s="224">
        <v>1225.0622918333063</v>
      </c>
      <c r="J427" s="225">
        <v>2818.2961508486292</v>
      </c>
      <c r="K427" s="225">
        <v>9.2498814498138611</v>
      </c>
      <c r="L427" s="225"/>
      <c r="M427" s="173"/>
      <c r="N427" s="226"/>
      <c r="O427" s="239">
        <v>1596.1115883227646</v>
      </c>
      <c r="P427" s="240">
        <v>3403.1995209645511</v>
      </c>
      <c r="Q427" s="240">
        <v>15.947700530262889</v>
      </c>
      <c r="R427" s="175"/>
      <c r="S427" s="175"/>
      <c r="T427" s="227"/>
      <c r="U427" s="220" t="s">
        <v>223</v>
      </c>
      <c r="V427" s="152"/>
      <c r="W427" s="152"/>
    </row>
    <row r="428" spans="2:23" ht="15" x14ac:dyDescent="0.25">
      <c r="B428" s="160">
        <v>2046</v>
      </c>
      <c r="C428" s="171">
        <v>370.89395308142201</v>
      </c>
      <c r="D428" s="172">
        <v>584.65849461354151</v>
      </c>
      <c r="E428" s="172">
        <v>6.6950149731451969</v>
      </c>
      <c r="F428" s="172"/>
      <c r="G428" s="172"/>
      <c r="H428" s="223"/>
      <c r="I428" s="224">
        <v>1235.4687154606413</v>
      </c>
      <c r="J428" s="225">
        <v>2842.2364711478758</v>
      </c>
      <c r="K428" s="225">
        <v>9.3284555643801816</v>
      </c>
      <c r="L428" s="225"/>
      <c r="M428" s="173"/>
      <c r="N428" s="226"/>
      <c r="O428" s="239">
        <v>1606.3626685420634</v>
      </c>
      <c r="P428" s="240">
        <v>3426.8949657614176</v>
      </c>
      <c r="Q428" s="240">
        <v>16.023470537525377</v>
      </c>
      <c r="R428" s="175"/>
      <c r="S428" s="175"/>
      <c r="T428" s="227"/>
      <c r="U428" s="220" t="s">
        <v>223</v>
      </c>
      <c r="V428" s="152"/>
      <c r="W428" s="152"/>
    </row>
    <row r="429" spans="2:23" ht="15" x14ac:dyDescent="0.25">
      <c r="B429" s="160">
        <v>2047</v>
      </c>
      <c r="C429" s="171">
        <v>370.66146709816292</v>
      </c>
      <c r="D429" s="172">
        <v>584.29201545187891</v>
      </c>
      <c r="E429" s="172">
        <v>6.6908183635050698</v>
      </c>
      <c r="F429" s="172"/>
      <c r="G429" s="172"/>
      <c r="H429" s="223"/>
      <c r="I429" s="224">
        <v>1245.4614888343012</v>
      </c>
      <c r="J429" s="225">
        <v>2865.2251754146137</v>
      </c>
      <c r="K429" s="225">
        <v>9.40390639629085</v>
      </c>
      <c r="L429" s="225"/>
      <c r="M429" s="173"/>
      <c r="N429" s="226"/>
      <c r="O429" s="239">
        <v>1616.1229559324643</v>
      </c>
      <c r="P429" s="240">
        <v>3449.5171908664925</v>
      </c>
      <c r="Q429" s="240">
        <v>16.09472475979592</v>
      </c>
      <c r="R429" s="175"/>
      <c r="S429" s="175"/>
      <c r="T429" s="227"/>
      <c r="U429" s="220" t="s">
        <v>223</v>
      </c>
      <c r="V429" s="152"/>
      <c r="W429" s="152"/>
    </row>
    <row r="430" spans="2:23" ht="15" x14ac:dyDescent="0.25">
      <c r="B430" s="160">
        <v>2048</v>
      </c>
      <c r="C430" s="171">
        <v>370.34917374710437</v>
      </c>
      <c r="D430" s="172">
        <v>583.79973198650885</v>
      </c>
      <c r="E430" s="172">
        <v>6.6851811492987441</v>
      </c>
      <c r="F430" s="172"/>
      <c r="G430" s="172"/>
      <c r="H430" s="223"/>
      <c r="I430" s="224">
        <v>1255.0367159585676</v>
      </c>
      <c r="J430" s="225">
        <v>2887.2533007823754</v>
      </c>
      <c r="K430" s="225">
        <v>9.4762045286755807</v>
      </c>
      <c r="L430" s="225"/>
      <c r="M430" s="173"/>
      <c r="N430" s="226"/>
      <c r="O430" s="239">
        <v>1625.3858897056721</v>
      </c>
      <c r="P430" s="240">
        <v>3471.0530327688843</v>
      </c>
      <c r="Q430" s="240">
        <v>16.161385677974323</v>
      </c>
      <c r="R430" s="175"/>
      <c r="S430" s="175"/>
      <c r="T430" s="227"/>
      <c r="U430" s="220" t="s">
        <v>223</v>
      </c>
      <c r="V430" s="152"/>
      <c r="W430" s="152"/>
    </row>
    <row r="431" spans="2:23" ht="15" x14ac:dyDescent="0.25">
      <c r="B431" s="160">
        <v>2049</v>
      </c>
      <c r="C431" s="171">
        <v>369.95409878932628</v>
      </c>
      <c r="D431" s="172">
        <v>583.17695577741995</v>
      </c>
      <c r="E431" s="172">
        <v>6.6780496424735079</v>
      </c>
      <c r="F431" s="172"/>
      <c r="G431" s="172"/>
      <c r="H431" s="223"/>
      <c r="I431" s="224">
        <v>1264.1899487259268</v>
      </c>
      <c r="J431" s="225">
        <v>2908.3106142333222</v>
      </c>
      <c r="K431" s="225">
        <v>9.5453163759220736</v>
      </c>
      <c r="L431" s="225"/>
      <c r="M431" s="173"/>
      <c r="N431" s="226"/>
      <c r="O431" s="239">
        <v>1634.1440475152531</v>
      </c>
      <c r="P431" s="240">
        <v>3491.4875700107423</v>
      </c>
      <c r="Q431" s="240">
        <v>16.223366018395581</v>
      </c>
      <c r="R431" s="175"/>
      <c r="S431" s="175"/>
      <c r="T431" s="227"/>
      <c r="U431" s="220" t="s">
        <v>223</v>
      </c>
      <c r="V431" s="152"/>
      <c r="W431" s="152"/>
    </row>
    <row r="432" spans="2:23" ht="15" x14ac:dyDescent="0.25">
      <c r="B432" s="160">
        <v>2050</v>
      </c>
      <c r="C432" s="171">
        <v>369.47406080284713</v>
      </c>
      <c r="D432" s="172">
        <v>582.42024814117917</v>
      </c>
      <c r="E432" s="172">
        <v>6.6693844661327901</v>
      </c>
      <c r="F432" s="172"/>
      <c r="G432" s="172"/>
      <c r="H432" s="223"/>
      <c r="I432" s="224">
        <v>1272.9195480359535</v>
      </c>
      <c r="J432" s="225">
        <v>2928.393344962943</v>
      </c>
      <c r="K432" s="225">
        <v>9.6112295619375256</v>
      </c>
      <c r="L432" s="225"/>
      <c r="M432" s="173"/>
      <c r="N432" s="226"/>
      <c r="O432" s="239">
        <v>1642.3936088388007</v>
      </c>
      <c r="P432" s="240">
        <v>3510.8135931041224</v>
      </c>
      <c r="Q432" s="240">
        <v>16.280614028070318</v>
      </c>
      <c r="R432" s="175"/>
      <c r="S432" s="175"/>
      <c r="T432" s="227"/>
      <c r="U432" s="220" t="s">
        <v>223</v>
      </c>
      <c r="V432" s="152"/>
      <c r="W432" s="152"/>
    </row>
    <row r="433" spans="1:41" ht="15" x14ac:dyDescent="0.25">
      <c r="B433" s="160">
        <v>2051</v>
      </c>
      <c r="C433" s="171">
        <v>368.90746613354588</v>
      </c>
      <c r="D433" s="172">
        <v>581.52709692192229</v>
      </c>
      <c r="E433" s="172">
        <v>6.6591568531907086</v>
      </c>
      <c r="F433" s="172"/>
      <c r="G433" s="172"/>
      <c r="H433" s="223"/>
      <c r="I433" s="224">
        <v>1281.2239859203173</v>
      </c>
      <c r="J433" s="225">
        <v>2947.4979778297661</v>
      </c>
      <c r="K433" s="225">
        <v>9.6739325497364224</v>
      </c>
      <c r="L433" s="225"/>
      <c r="M433" s="173"/>
      <c r="N433" s="226"/>
      <c r="O433" s="239">
        <v>1650.1314520538631</v>
      </c>
      <c r="P433" s="240">
        <v>3529.0250747516884</v>
      </c>
      <c r="Q433" s="240">
        <v>16.333089402927129</v>
      </c>
      <c r="R433" s="175"/>
      <c r="S433" s="175"/>
      <c r="T433" s="227"/>
      <c r="U433" s="220" t="s">
        <v>223</v>
      </c>
      <c r="V433" s="152"/>
      <c r="W433" s="152"/>
    </row>
    <row r="434" spans="1:41" ht="15" x14ac:dyDescent="0.25">
      <c r="B434" s="160">
        <v>2052</v>
      </c>
      <c r="C434" s="171">
        <v>368.2545136952923</v>
      </c>
      <c r="D434" s="172">
        <v>580.4978156774265</v>
      </c>
      <c r="E434" s="172">
        <v>6.6473703942459323</v>
      </c>
      <c r="F434" s="172"/>
      <c r="G434" s="172"/>
      <c r="H434" s="223"/>
      <c r="I434" s="224">
        <v>1289.1087664666802</v>
      </c>
      <c r="J434" s="225">
        <v>2965.6371751687402</v>
      </c>
      <c r="K434" s="225">
        <v>9.7334668981510699</v>
      </c>
      <c r="L434" s="225"/>
      <c r="M434" s="173"/>
      <c r="N434" s="226"/>
      <c r="O434" s="239">
        <v>1657.3632801619724</v>
      </c>
      <c r="P434" s="240">
        <v>3546.1349908461666</v>
      </c>
      <c r="Q434" s="240">
        <v>16.380837292397004</v>
      </c>
      <c r="R434" s="175"/>
      <c r="S434" s="175"/>
      <c r="T434" s="227"/>
      <c r="U434" s="220" t="s">
        <v>223</v>
      </c>
      <c r="V434" s="152"/>
      <c r="W434" s="152"/>
    </row>
    <row r="435" spans="1:41" ht="15" x14ac:dyDescent="0.25">
      <c r="B435" s="160">
        <v>2053</v>
      </c>
      <c r="C435" s="171">
        <v>367.51719457810958</v>
      </c>
      <c r="D435" s="172">
        <v>579.33554306143913</v>
      </c>
      <c r="E435" s="172">
        <v>6.6340610305086347</v>
      </c>
      <c r="F435" s="172"/>
      <c r="G435" s="172"/>
      <c r="H435" s="223"/>
      <c r="I435" s="224">
        <v>1296.5894228471445</v>
      </c>
      <c r="J435" s="225">
        <v>2982.8466715538862</v>
      </c>
      <c r="K435" s="225">
        <v>9.7899498910138547</v>
      </c>
      <c r="L435" s="225"/>
      <c r="M435" s="173"/>
      <c r="N435" s="226"/>
      <c r="O435" s="239">
        <v>1664.1066174252542</v>
      </c>
      <c r="P435" s="240">
        <v>3562.1822146153254</v>
      </c>
      <c r="Q435" s="240">
        <v>16.424010921522488</v>
      </c>
      <c r="R435" s="175"/>
      <c r="S435" s="175"/>
      <c r="T435" s="227"/>
      <c r="U435" s="220" t="s">
        <v>223</v>
      </c>
      <c r="V435" s="152"/>
      <c r="W435" s="152"/>
    </row>
    <row r="436" spans="1:41" ht="15" x14ac:dyDescent="0.25">
      <c r="B436" s="160">
        <v>2054</v>
      </c>
      <c r="C436" s="171">
        <v>366.69873546109687</v>
      </c>
      <c r="D436" s="172">
        <v>578.04536544791972</v>
      </c>
      <c r="E436" s="172">
        <v>6.6192870068348002</v>
      </c>
      <c r="F436" s="172"/>
      <c r="G436" s="172"/>
      <c r="H436" s="223"/>
      <c r="I436" s="224">
        <v>1303.6880802574485</v>
      </c>
      <c r="J436" s="225">
        <v>2999.1773667267116</v>
      </c>
      <c r="K436" s="225">
        <v>9.8435485854932132</v>
      </c>
      <c r="L436" s="225"/>
      <c r="M436" s="173"/>
      <c r="N436" s="226"/>
      <c r="O436" s="239">
        <v>1670.3868157185454</v>
      </c>
      <c r="P436" s="240">
        <v>3577.2227321746313</v>
      </c>
      <c r="Q436" s="240">
        <v>16.462835592328013</v>
      </c>
      <c r="R436" s="175"/>
      <c r="S436" s="175"/>
      <c r="T436" s="227"/>
      <c r="U436" s="220" t="s">
        <v>223</v>
      </c>
      <c r="V436" s="152"/>
      <c r="W436" s="152"/>
    </row>
    <row r="437" spans="1:41" ht="15" x14ac:dyDescent="0.25">
      <c r="B437" s="160">
        <v>2055</v>
      </c>
      <c r="C437" s="171">
        <v>365.80170014687849</v>
      </c>
      <c r="D437" s="172">
        <v>576.63132428583322</v>
      </c>
      <c r="E437" s="172">
        <v>6.6030946024824608</v>
      </c>
      <c r="F437" s="172"/>
      <c r="G437" s="172"/>
      <c r="H437" s="223"/>
      <c r="I437" s="224">
        <v>1310.4236253017011</v>
      </c>
      <c r="J437" s="225">
        <v>3014.6727099420168</v>
      </c>
      <c r="K437" s="225">
        <v>9.8944055856429642</v>
      </c>
      <c r="L437" s="225"/>
      <c r="M437" s="173"/>
      <c r="N437" s="226"/>
      <c r="O437" s="239">
        <v>1676.2253254485795</v>
      </c>
      <c r="P437" s="240">
        <v>3591.30403422785</v>
      </c>
      <c r="Q437" s="240">
        <v>16.497500188125425</v>
      </c>
      <c r="R437" s="175"/>
      <c r="S437" s="175"/>
      <c r="T437" s="227"/>
      <c r="U437" s="220" t="s">
        <v>223</v>
      </c>
      <c r="V437" s="152"/>
      <c r="W437" s="152"/>
    </row>
    <row r="438" spans="1:41" ht="15" x14ac:dyDescent="0.25">
      <c r="B438" s="160">
        <v>2056</v>
      </c>
      <c r="C438" s="171">
        <v>364.82713517752097</v>
      </c>
      <c r="D438" s="172">
        <v>575.09506929123495</v>
      </c>
      <c r="E438" s="172">
        <v>6.5855027086056719</v>
      </c>
      <c r="F438" s="172"/>
      <c r="G438" s="172"/>
      <c r="H438" s="223"/>
      <c r="I438" s="224">
        <v>1316.8082609304749</v>
      </c>
      <c r="J438" s="225">
        <v>3029.3607744895062</v>
      </c>
      <c r="K438" s="225">
        <v>9.9426130303256599</v>
      </c>
      <c r="L438" s="225"/>
      <c r="M438" s="173"/>
      <c r="N438" s="226"/>
      <c r="O438" s="239">
        <v>1681.6353961079958</v>
      </c>
      <c r="P438" s="240">
        <v>3604.4558437807409</v>
      </c>
      <c r="Q438" s="240">
        <v>16.528115738931334</v>
      </c>
      <c r="R438" s="175"/>
      <c r="S438" s="175"/>
      <c r="T438" s="227"/>
      <c r="U438" s="220" t="s">
        <v>223</v>
      </c>
      <c r="V438" s="152"/>
      <c r="W438" s="152"/>
    </row>
    <row r="439" spans="1:41" ht="15" x14ac:dyDescent="0.25">
      <c r="B439" s="160">
        <v>2057</v>
      </c>
      <c r="C439" s="171">
        <v>363.77493942973291</v>
      </c>
      <c r="D439" s="172">
        <v>573.43644105847557</v>
      </c>
      <c r="E439" s="172">
        <v>6.5665094998256546</v>
      </c>
      <c r="F439" s="172"/>
      <c r="G439" s="172"/>
      <c r="H439" s="223"/>
      <c r="I439" s="224">
        <v>1322.8454778331841</v>
      </c>
      <c r="J439" s="225">
        <v>3043.2495908151495</v>
      </c>
      <c r="K439" s="225">
        <v>9.9881972761302613</v>
      </c>
      <c r="L439" s="225"/>
      <c r="M439" s="173"/>
      <c r="N439" s="226"/>
      <c r="O439" s="239">
        <v>1686.620417262917</v>
      </c>
      <c r="P439" s="240">
        <v>3616.6860318736253</v>
      </c>
      <c r="Q439" s="240">
        <v>16.554706775955914</v>
      </c>
      <c r="R439" s="175"/>
      <c r="S439" s="175"/>
      <c r="T439" s="227"/>
      <c r="U439" s="220" t="s">
        <v>223</v>
      </c>
      <c r="V439" s="152"/>
      <c r="W439" s="152"/>
    </row>
    <row r="440" spans="1:41" ht="15" x14ac:dyDescent="0.25">
      <c r="A440" s="160"/>
      <c r="B440" s="160">
        <v>2058</v>
      </c>
      <c r="C440" s="171">
        <v>362.64539045342963</v>
      </c>
      <c r="D440" s="172">
        <v>571.65587710322347</v>
      </c>
      <c r="E440" s="172">
        <v>6.5461199862020907</v>
      </c>
      <c r="F440" s="172"/>
      <c r="G440" s="172"/>
      <c r="H440" s="223"/>
      <c r="I440" s="224">
        <v>1328.5356056989765</v>
      </c>
      <c r="J440" s="225">
        <v>3056.339917379687</v>
      </c>
      <c r="K440" s="225">
        <v>10.031160812387746</v>
      </c>
      <c r="L440" s="225"/>
      <c r="M440" s="173"/>
      <c r="N440" s="226"/>
      <c r="O440" s="239">
        <v>1691.1809961524061</v>
      </c>
      <c r="P440" s="240">
        <v>3627.9957944829102</v>
      </c>
      <c r="Q440" s="240">
        <v>16.577280798589836</v>
      </c>
      <c r="R440" s="175"/>
      <c r="S440" s="175"/>
      <c r="T440" s="227"/>
      <c r="U440" s="220" t="s">
        <v>223</v>
      </c>
    </row>
    <row r="441" spans="1:41" ht="15" x14ac:dyDescent="0.25">
      <c r="A441" s="160"/>
      <c r="B441" s="160">
        <v>2059</v>
      </c>
      <c r="C441" s="171">
        <v>361.43860951966076</v>
      </c>
      <c r="D441" s="172">
        <v>569.75356859103613</v>
      </c>
      <c r="E441" s="172">
        <v>6.5243363568013848</v>
      </c>
      <c r="F441" s="172"/>
      <c r="G441" s="172"/>
      <c r="H441" s="223"/>
      <c r="I441" s="224">
        <v>1333.8744146950378</v>
      </c>
      <c r="J441" s="225">
        <v>3068.6220233134177</v>
      </c>
      <c r="K441" s="225">
        <v>10.071471701577604</v>
      </c>
      <c r="L441" s="225"/>
      <c r="M441" s="173"/>
      <c r="N441" s="226"/>
      <c r="O441" s="239">
        <v>1695.3130242146985</v>
      </c>
      <c r="P441" s="240">
        <v>3638.3755919044538</v>
      </c>
      <c r="Q441" s="240">
        <v>16.595808058378989</v>
      </c>
      <c r="R441" s="175"/>
      <c r="S441" s="175"/>
      <c r="T441" s="227"/>
      <c r="U441" s="220" t="s">
        <v>223</v>
      </c>
    </row>
    <row r="442" spans="1:41" ht="15.6" thickBot="1" x14ac:dyDescent="0.3">
      <c r="A442" s="160"/>
      <c r="B442" s="160">
        <v>2060</v>
      </c>
      <c r="C442" s="182">
        <v>360.15526637163032</v>
      </c>
      <c r="D442" s="183">
        <v>567.73057127127299</v>
      </c>
      <c r="E442" s="183">
        <v>6.501170701172966</v>
      </c>
      <c r="F442" s="183"/>
      <c r="G442" s="183"/>
      <c r="H442" s="229"/>
      <c r="I442" s="184">
        <v>1338.8604204706858</v>
      </c>
      <c r="J442" s="185">
        <v>3080.0924938187086</v>
      </c>
      <c r="K442" s="230">
        <v>10.109118736051103</v>
      </c>
      <c r="L442" s="230"/>
      <c r="M442" s="186"/>
      <c r="N442" s="231"/>
      <c r="O442" s="241">
        <v>1699.015686842316</v>
      </c>
      <c r="P442" s="242">
        <v>3647.8230650899814</v>
      </c>
      <c r="Q442" s="242">
        <v>16.610289437224068</v>
      </c>
      <c r="R442" s="188"/>
      <c r="S442" s="188"/>
      <c r="T442" s="232"/>
      <c r="U442" s="220" t="s">
        <v>223</v>
      </c>
    </row>
    <row r="443" spans="1:41" x14ac:dyDescent="0.25">
      <c r="A443" s="160"/>
      <c r="C443" s="105"/>
      <c r="D443" s="105"/>
      <c r="E443" s="105"/>
      <c r="F443" s="105"/>
      <c r="G443" s="105"/>
      <c r="H443" s="105"/>
      <c r="I443" s="105"/>
      <c r="J443" s="105"/>
      <c r="K443" s="105"/>
      <c r="L443" s="105"/>
      <c r="M443" s="105"/>
      <c r="N443" s="105"/>
      <c r="O443" s="105"/>
      <c r="P443" s="105"/>
      <c r="V443" s="152"/>
      <c r="W443" s="152"/>
    </row>
    <row r="444" spans="1:41" x14ac:dyDescent="0.25">
      <c r="A444" s="160"/>
      <c r="C444" s="105"/>
      <c r="D444" s="105"/>
      <c r="E444" s="105"/>
      <c r="F444" s="105"/>
      <c r="G444" s="105"/>
      <c r="H444" s="105"/>
      <c r="I444" s="105"/>
      <c r="J444" s="105"/>
      <c r="K444" s="105"/>
      <c r="L444" s="105"/>
      <c r="M444" s="105"/>
      <c r="N444" s="105"/>
      <c r="O444" s="105"/>
      <c r="P444" s="105"/>
      <c r="V444" s="152"/>
      <c r="W444" s="152"/>
    </row>
    <row r="445" spans="1:41" x14ac:dyDescent="0.25">
      <c r="A445" s="191" t="s">
        <v>311</v>
      </c>
      <c r="C445" s="105"/>
      <c r="D445" s="105"/>
      <c r="E445" s="105"/>
      <c r="F445" s="105"/>
      <c r="G445" s="105"/>
      <c r="H445" s="105"/>
      <c r="I445" s="105"/>
      <c r="J445" s="105"/>
      <c r="K445" s="105"/>
      <c r="L445" s="105"/>
      <c r="M445" s="105"/>
      <c r="N445" s="105"/>
      <c r="O445" s="105"/>
      <c r="P445" s="105"/>
    </row>
    <row r="446" spans="1:41" x14ac:dyDescent="0.25">
      <c r="A446" s="191"/>
      <c r="C446" s="105"/>
      <c r="D446" s="105"/>
      <c r="E446" s="105"/>
      <c r="F446" s="105"/>
      <c r="G446" s="105"/>
      <c r="H446" s="105"/>
      <c r="I446" s="105"/>
      <c r="J446" s="105"/>
      <c r="K446" s="105"/>
      <c r="L446" s="105"/>
      <c r="M446" s="105"/>
      <c r="N446" s="105"/>
      <c r="O446" s="105"/>
      <c r="P446" s="105"/>
    </row>
    <row r="447" spans="1:41" x14ac:dyDescent="0.25">
      <c r="A447" s="160"/>
      <c r="C447" s="105"/>
      <c r="D447" s="105"/>
      <c r="E447" s="105"/>
      <c r="F447" s="105"/>
      <c r="G447" s="105"/>
      <c r="H447" s="105"/>
      <c r="I447" s="105"/>
      <c r="J447" s="105"/>
      <c r="K447" s="105"/>
      <c r="L447" s="105"/>
      <c r="M447" s="105"/>
      <c r="N447" s="105"/>
      <c r="O447" s="105"/>
      <c r="P447" s="105"/>
      <c r="V447" s="152"/>
      <c r="W447" s="152"/>
      <c r="X447" s="152"/>
      <c r="AD447" s="152"/>
      <c r="AE447" s="152"/>
      <c r="AF447" s="152"/>
    </row>
    <row r="448" spans="1:41" x14ac:dyDescent="0.25">
      <c r="A448" s="201"/>
      <c r="B448" s="128"/>
      <c r="C448" s="146"/>
      <c r="D448" s="146"/>
      <c r="E448" s="146"/>
      <c r="F448" s="146"/>
      <c r="G448" s="146"/>
      <c r="H448" s="146"/>
      <c r="I448" s="146"/>
      <c r="J448" s="146"/>
      <c r="K448" s="146"/>
      <c r="L448" s="146"/>
      <c r="M448" s="146"/>
      <c r="N448" s="146"/>
      <c r="O448" s="146"/>
      <c r="P448" s="146"/>
      <c r="Q448" s="128"/>
      <c r="R448" s="128"/>
      <c r="S448" s="128"/>
      <c r="T448" s="128"/>
      <c r="U448" s="128"/>
      <c r="V448" s="202"/>
      <c r="W448" s="202"/>
      <c r="X448" s="202"/>
      <c r="Y448" s="128"/>
      <c r="Z448" s="128"/>
      <c r="AA448" s="128"/>
      <c r="AB448" s="128"/>
      <c r="AC448" s="128"/>
      <c r="AD448" s="202"/>
      <c r="AE448" s="202"/>
      <c r="AF448" s="202"/>
      <c r="AG448" s="128"/>
      <c r="AH448" s="128"/>
      <c r="AI448" s="128"/>
      <c r="AJ448" s="128"/>
      <c r="AK448" s="128"/>
      <c r="AL448" s="128"/>
      <c r="AM448" s="128"/>
      <c r="AN448" s="128"/>
      <c r="AO448" s="128"/>
    </row>
    <row r="449" spans="1:41" x14ac:dyDescent="0.25">
      <c r="A449" s="201"/>
      <c r="B449" s="128"/>
      <c r="C449" s="146"/>
      <c r="D449" s="146"/>
      <c r="E449" s="146"/>
      <c r="F449" s="146"/>
      <c r="G449" s="146"/>
      <c r="H449" s="146"/>
      <c r="I449" s="146"/>
      <c r="J449" s="146"/>
      <c r="K449" s="146"/>
      <c r="L449" s="146"/>
      <c r="M449" s="146"/>
      <c r="N449" s="146"/>
      <c r="O449" s="146"/>
      <c r="P449" s="146"/>
      <c r="Q449" s="128"/>
      <c r="R449" s="128"/>
      <c r="S449" s="128"/>
      <c r="T449" s="128"/>
      <c r="U449" s="128"/>
      <c r="V449" s="202"/>
      <c r="W449" s="202"/>
      <c r="X449" s="202"/>
      <c r="Y449" s="128"/>
      <c r="Z449" s="128"/>
      <c r="AA449" s="128"/>
      <c r="AB449" s="128"/>
      <c r="AC449" s="128"/>
      <c r="AD449" s="202"/>
      <c r="AE449" s="202"/>
      <c r="AF449" s="202"/>
      <c r="AG449" s="128"/>
      <c r="AH449" s="128"/>
      <c r="AI449" s="128"/>
      <c r="AJ449" s="128"/>
      <c r="AK449" s="128"/>
      <c r="AL449" s="128"/>
      <c r="AM449" s="128"/>
      <c r="AN449" s="128"/>
      <c r="AO449" s="128"/>
    </row>
    <row r="450" spans="1:41" x14ac:dyDescent="0.25">
      <c r="A450" s="191"/>
      <c r="C450" s="105"/>
      <c r="D450" s="105"/>
      <c r="E450" s="105"/>
      <c r="F450" s="105"/>
      <c r="G450" s="105"/>
      <c r="H450" s="105"/>
      <c r="I450" s="105"/>
      <c r="J450" s="105"/>
      <c r="K450" s="105"/>
      <c r="L450" s="105"/>
      <c r="M450" s="105"/>
      <c r="N450" s="105"/>
      <c r="O450" s="105"/>
      <c r="P450" s="105"/>
    </row>
    <row r="451" spans="1:41" ht="17.399999999999999" x14ac:dyDescent="0.25">
      <c r="A451" s="243" t="s">
        <v>159</v>
      </c>
      <c r="C451" s="105"/>
      <c r="D451" s="105"/>
      <c r="E451" s="105"/>
      <c r="F451" s="105"/>
      <c r="G451" s="105"/>
      <c r="H451" s="105"/>
      <c r="I451" s="105"/>
      <c r="J451" s="105"/>
      <c r="K451" s="105"/>
      <c r="L451" s="105"/>
      <c r="M451" s="105"/>
      <c r="N451" s="105"/>
      <c r="O451" s="105"/>
      <c r="P451" s="105"/>
    </row>
    <row r="452" spans="1:41" x14ac:dyDescent="0.25">
      <c r="A452" s="191"/>
      <c r="C452" s="105"/>
      <c r="D452" s="105"/>
      <c r="E452" s="105"/>
      <c r="F452" s="105"/>
      <c r="G452" s="105"/>
      <c r="H452" s="105"/>
      <c r="I452" s="105"/>
      <c r="J452" s="105"/>
      <c r="K452" s="105"/>
      <c r="L452" s="105"/>
      <c r="M452" s="105"/>
      <c r="N452" s="105"/>
      <c r="O452" s="105"/>
      <c r="P452" s="105"/>
    </row>
    <row r="453" spans="1:41" x14ac:dyDescent="0.25">
      <c r="A453" s="191"/>
      <c r="C453" s="105"/>
      <c r="D453" s="105"/>
      <c r="E453" s="105"/>
      <c r="F453" s="105"/>
      <c r="G453" s="105"/>
      <c r="H453" s="105"/>
      <c r="I453" s="105"/>
      <c r="J453" s="105"/>
      <c r="K453" s="105"/>
      <c r="L453" s="105"/>
      <c r="M453" s="105"/>
      <c r="N453" s="105"/>
      <c r="O453" s="105"/>
      <c r="P453" s="105"/>
    </row>
    <row r="454" spans="1:41" x14ac:dyDescent="0.25">
      <c r="B454" s="203"/>
      <c r="C454" s="203"/>
      <c r="D454" s="149"/>
      <c r="E454" s="149"/>
      <c r="F454" s="149"/>
      <c r="G454" s="149"/>
      <c r="H454" s="149"/>
      <c r="I454" s="149"/>
      <c r="J454" s="149"/>
      <c r="K454" s="149"/>
      <c r="L454" s="149"/>
      <c r="M454" s="149"/>
      <c r="N454" s="149"/>
      <c r="O454" s="149"/>
      <c r="P454" s="149"/>
      <c r="Q454" s="150"/>
      <c r="R454" s="150"/>
      <c r="S454" s="150"/>
      <c r="T454" s="150"/>
      <c r="U454" s="150"/>
      <c r="V454" s="150"/>
      <c r="W454" s="150"/>
      <c r="X454" s="150"/>
    </row>
    <row r="455" spans="1:41" ht="13.8" thickBot="1" x14ac:dyDescent="0.3">
      <c r="A455" s="196"/>
      <c r="B455" s="1726"/>
      <c r="C455" s="1726"/>
      <c r="D455" s="149"/>
      <c r="E455" s="149"/>
      <c r="F455" s="149"/>
      <c r="G455" s="149"/>
      <c r="H455" s="149"/>
      <c r="I455" s="149"/>
      <c r="J455" s="149"/>
      <c r="K455" s="149"/>
      <c r="L455" s="149"/>
      <c r="M455" s="149"/>
      <c r="N455" s="149"/>
      <c r="O455" s="149"/>
      <c r="P455" s="149"/>
      <c r="Q455" s="150"/>
      <c r="R455" s="150"/>
      <c r="S455" s="150"/>
      <c r="T455" s="150"/>
      <c r="U455" s="150"/>
      <c r="V455" s="150"/>
      <c r="W455" s="150"/>
      <c r="X455" s="150"/>
    </row>
    <row r="456" spans="1:41" ht="16.2" thickBot="1" x14ac:dyDescent="0.3">
      <c r="A456" s="153"/>
      <c r="C456" s="1711" t="s">
        <v>241</v>
      </c>
      <c r="D456" s="1712"/>
      <c r="E456" s="1712"/>
      <c r="F456" s="1712"/>
      <c r="G456" s="1712"/>
      <c r="H456" s="1727"/>
      <c r="I456" s="1728" t="s">
        <v>242</v>
      </c>
      <c r="J456" s="1729"/>
      <c r="K456" s="1729"/>
      <c r="L456" s="1729"/>
      <c r="M456" s="1729"/>
      <c r="N456" s="1730"/>
      <c r="O456" s="1716" t="s">
        <v>243</v>
      </c>
      <c r="P456" s="1717"/>
      <c r="Q456" s="1717"/>
      <c r="R456" s="1717"/>
      <c r="S456" s="1717"/>
      <c r="T456" s="1718"/>
    </row>
    <row r="457" spans="1:41" ht="40.200000000000003" thickBot="1" x14ac:dyDescent="0.3">
      <c r="A457" s="153" t="s">
        <v>120</v>
      </c>
      <c r="B457" s="160"/>
      <c r="C457" s="155" t="s">
        <v>222</v>
      </c>
      <c r="D457" s="156" t="s">
        <v>224</v>
      </c>
      <c r="E457" s="156" t="s">
        <v>225</v>
      </c>
      <c r="F457" s="156" t="s">
        <v>226</v>
      </c>
      <c r="G457" s="156" t="s">
        <v>227</v>
      </c>
      <c r="H457" s="214" t="s">
        <v>228</v>
      </c>
      <c r="I457" s="155" t="s">
        <v>229</v>
      </c>
      <c r="J457" s="156" t="s">
        <v>230</v>
      </c>
      <c r="K457" s="156" t="s">
        <v>231</v>
      </c>
      <c r="L457" s="156" t="s">
        <v>232</v>
      </c>
      <c r="M457" s="156" t="s">
        <v>233</v>
      </c>
      <c r="N457" s="214" t="s">
        <v>234</v>
      </c>
      <c r="O457" s="155" t="s">
        <v>235</v>
      </c>
      <c r="P457" s="156" t="s">
        <v>236</v>
      </c>
      <c r="Q457" s="156" t="s">
        <v>237</v>
      </c>
      <c r="R457" s="156" t="s">
        <v>238</v>
      </c>
      <c r="S457" s="156" t="s">
        <v>239</v>
      </c>
      <c r="T457" s="214" t="s">
        <v>240</v>
      </c>
      <c r="U457" s="158" t="s">
        <v>121</v>
      </c>
      <c r="V457" s="130"/>
      <c r="W457" s="130"/>
      <c r="X457" s="130"/>
    </row>
    <row r="458" spans="1:41" ht="15.6" x14ac:dyDescent="0.25">
      <c r="A458" s="216" t="s">
        <v>222</v>
      </c>
      <c r="B458" s="160">
        <v>2012</v>
      </c>
      <c r="C458" s="161">
        <v>101.7750569187788</v>
      </c>
      <c r="D458" s="162">
        <v>160.43305929627257</v>
      </c>
      <c r="E458" s="162">
        <v>1.8371438097141066</v>
      </c>
      <c r="F458" s="162"/>
      <c r="G458" s="162"/>
      <c r="H458" s="219"/>
      <c r="I458" s="161">
        <v>115.52828606440161</v>
      </c>
      <c r="J458" s="162">
        <v>265.77662711517507</v>
      </c>
      <c r="K458" s="162">
        <v>0.87230090854947706</v>
      </c>
      <c r="L458" s="162"/>
      <c r="M458" s="165"/>
      <c r="N458" s="219"/>
      <c r="O458" s="235">
        <v>217.30334298318041</v>
      </c>
      <c r="P458" s="236">
        <v>426.20968641144765</v>
      </c>
      <c r="Q458" s="236">
        <v>2.7094447182635837</v>
      </c>
      <c r="R458" s="165"/>
      <c r="S458" s="165"/>
      <c r="T458" s="219"/>
      <c r="U458" s="244" t="s">
        <v>223</v>
      </c>
      <c r="V458" s="152"/>
      <c r="W458" s="152"/>
      <c r="X458" s="152"/>
    </row>
    <row r="459" spans="1:41" ht="15.6" x14ac:dyDescent="0.25">
      <c r="A459" s="221" t="s">
        <v>224</v>
      </c>
      <c r="B459" s="160">
        <v>2013</v>
      </c>
      <c r="C459" s="167">
        <v>104.25316641706087</v>
      </c>
      <c r="D459" s="168">
        <v>164.33942594559633</v>
      </c>
      <c r="E459" s="168">
        <v>1.8818762192296898</v>
      </c>
      <c r="F459" s="168"/>
      <c r="G459" s="168"/>
      <c r="H459" s="222"/>
      <c r="I459" s="167">
        <v>122.13461141417618</v>
      </c>
      <c r="J459" s="168">
        <v>280.9746961673705</v>
      </c>
      <c r="K459" s="168">
        <v>0.92218223026811952</v>
      </c>
      <c r="L459" s="168"/>
      <c r="M459" s="170"/>
      <c r="N459" s="222"/>
      <c r="O459" s="237">
        <v>226.38777783123703</v>
      </c>
      <c r="P459" s="238">
        <v>445.31412211296686</v>
      </c>
      <c r="Q459" s="238">
        <v>2.8040584494978091</v>
      </c>
      <c r="R459" s="170"/>
      <c r="S459" s="170"/>
      <c r="T459" s="222"/>
      <c r="U459" s="220" t="s">
        <v>223</v>
      </c>
      <c r="V459" s="152"/>
      <c r="W459" s="152"/>
      <c r="X459" s="152"/>
    </row>
    <row r="460" spans="1:41" ht="15.6" x14ac:dyDescent="0.25">
      <c r="A460" s="221" t="s">
        <v>225</v>
      </c>
      <c r="B460" s="160">
        <v>2014</v>
      </c>
      <c r="C460" s="167">
        <v>95.370558184149004</v>
      </c>
      <c r="D460" s="168">
        <v>150.33733096790866</v>
      </c>
      <c r="E460" s="168">
        <v>1.7215360610096595</v>
      </c>
      <c r="F460" s="168"/>
      <c r="G460" s="168"/>
      <c r="H460" s="222"/>
      <c r="I460" s="167">
        <v>130.96256515054378</v>
      </c>
      <c r="J460" s="168">
        <v>301.28369449417545</v>
      </c>
      <c r="K460" s="168">
        <v>0.98883804528275132</v>
      </c>
      <c r="L460" s="168"/>
      <c r="M460" s="170"/>
      <c r="N460" s="222"/>
      <c r="O460" s="237">
        <v>226.3331233346928</v>
      </c>
      <c r="P460" s="238">
        <v>451.62102546208411</v>
      </c>
      <c r="Q460" s="238">
        <v>2.7103741062924107</v>
      </c>
      <c r="R460" s="170"/>
      <c r="S460" s="170"/>
      <c r="T460" s="222"/>
      <c r="U460" s="220" t="s">
        <v>223</v>
      </c>
      <c r="V460" s="152"/>
      <c r="W460" s="152"/>
      <c r="X460" s="152"/>
    </row>
    <row r="461" spans="1:41" ht="15" x14ac:dyDescent="0.25">
      <c r="A461" s="221" t="s">
        <v>226</v>
      </c>
      <c r="B461" s="160">
        <v>2015</v>
      </c>
      <c r="C461" s="171">
        <v>97.235622662147946</v>
      </c>
      <c r="D461" s="172">
        <v>153.2773244107909</v>
      </c>
      <c r="E461" s="172">
        <v>1.7552023812673609</v>
      </c>
      <c r="F461" s="172"/>
      <c r="G461" s="172"/>
      <c r="H461" s="223"/>
      <c r="I461" s="224">
        <v>140.62832931625951</v>
      </c>
      <c r="J461" s="225">
        <v>323.52010330770702</v>
      </c>
      <c r="K461" s="225">
        <v>1.061819781191814</v>
      </c>
      <c r="L461" s="225"/>
      <c r="M461" s="173"/>
      <c r="N461" s="226"/>
      <c r="O461" s="239">
        <v>237.86395197840744</v>
      </c>
      <c r="P461" s="240">
        <v>476.79742771849794</v>
      </c>
      <c r="Q461" s="240">
        <v>2.8170221624591747</v>
      </c>
      <c r="R461" s="175"/>
      <c r="S461" s="175"/>
      <c r="T461" s="227"/>
      <c r="U461" s="220" t="s">
        <v>223</v>
      </c>
      <c r="V461" s="152"/>
      <c r="W461" s="152"/>
      <c r="X461" s="152"/>
    </row>
    <row r="462" spans="1:41" ht="15" x14ac:dyDescent="0.25">
      <c r="A462" s="221" t="s">
        <v>227</v>
      </c>
      <c r="B462" s="160">
        <v>2016</v>
      </c>
      <c r="C462" s="171">
        <v>99.08481881566064</v>
      </c>
      <c r="D462" s="172">
        <v>156.19230382842662</v>
      </c>
      <c r="E462" s="172">
        <v>1.7885822620478178</v>
      </c>
      <c r="F462" s="172"/>
      <c r="G462" s="172"/>
      <c r="H462" s="223"/>
      <c r="I462" s="224">
        <v>151.83900256212112</v>
      </c>
      <c r="J462" s="225">
        <v>349.31062634303083</v>
      </c>
      <c r="K462" s="225">
        <v>1.1464664144186327</v>
      </c>
      <c r="L462" s="225"/>
      <c r="M462" s="173"/>
      <c r="N462" s="226"/>
      <c r="O462" s="239">
        <v>250.92382137778176</v>
      </c>
      <c r="P462" s="240">
        <v>505.50293017145748</v>
      </c>
      <c r="Q462" s="240">
        <v>2.9350486764664505</v>
      </c>
      <c r="R462" s="175"/>
      <c r="S462" s="175"/>
      <c r="T462" s="227"/>
      <c r="U462" s="220" t="s">
        <v>223</v>
      </c>
      <c r="V462" s="152"/>
      <c r="W462" s="152"/>
      <c r="X462" s="152"/>
    </row>
    <row r="463" spans="1:41" ht="15.6" thickBot="1" x14ac:dyDescent="0.3">
      <c r="A463" s="228" t="s">
        <v>228</v>
      </c>
      <c r="B463" s="160">
        <v>2017</v>
      </c>
      <c r="C463" s="171">
        <v>100.91739603118802</v>
      </c>
      <c r="D463" s="172">
        <v>159.08108599160764</v>
      </c>
      <c r="E463" s="172">
        <v>1.821662154010109</v>
      </c>
      <c r="F463" s="172"/>
      <c r="G463" s="172"/>
      <c r="H463" s="223"/>
      <c r="I463" s="224">
        <v>164.58752545210046</v>
      </c>
      <c r="J463" s="225">
        <v>378.6390231350556</v>
      </c>
      <c r="K463" s="225">
        <v>1.2427246424113307</v>
      </c>
      <c r="L463" s="225"/>
      <c r="M463" s="173"/>
      <c r="N463" s="226"/>
      <c r="O463" s="239">
        <v>265.50492148328851</v>
      </c>
      <c r="P463" s="240">
        <v>537.72010912666326</v>
      </c>
      <c r="Q463" s="240">
        <v>3.0643867964214397</v>
      </c>
      <c r="R463" s="175"/>
      <c r="S463" s="175"/>
      <c r="T463" s="227"/>
      <c r="U463" s="220" t="s">
        <v>223</v>
      </c>
      <c r="V463" s="152"/>
      <c r="W463" s="152"/>
      <c r="X463" s="152"/>
    </row>
    <row r="464" spans="1:41" ht="15" x14ac:dyDescent="0.25">
      <c r="A464" s="216" t="s">
        <v>229</v>
      </c>
      <c r="B464" s="160">
        <v>2018</v>
      </c>
      <c r="C464" s="171">
        <v>102.73496239507431</v>
      </c>
      <c r="D464" s="172">
        <v>161.94620580642621</v>
      </c>
      <c r="E464" s="172">
        <v>1.8544710847565005</v>
      </c>
      <c r="F464" s="172"/>
      <c r="G464" s="172"/>
      <c r="H464" s="223"/>
      <c r="I464" s="224">
        <v>178.87159016163213</v>
      </c>
      <c r="J464" s="225">
        <v>411.49998445735838</v>
      </c>
      <c r="K464" s="225">
        <v>1.3505770398489427</v>
      </c>
      <c r="L464" s="225"/>
      <c r="M464" s="173"/>
      <c r="N464" s="226"/>
      <c r="O464" s="239">
        <v>281.60655255670645</v>
      </c>
      <c r="P464" s="240">
        <v>573.44619026378462</v>
      </c>
      <c r="Q464" s="240">
        <v>3.205048124605443</v>
      </c>
      <c r="R464" s="175"/>
      <c r="S464" s="175"/>
      <c r="T464" s="227"/>
      <c r="U464" s="220" t="s">
        <v>223</v>
      </c>
      <c r="V464" s="152"/>
      <c r="W464" s="152"/>
      <c r="X464" s="152"/>
    </row>
    <row r="465" spans="1:24" ht="15" x14ac:dyDescent="0.25">
      <c r="A465" s="221" t="s">
        <v>230</v>
      </c>
      <c r="B465" s="160">
        <v>2019</v>
      </c>
      <c r="C465" s="171">
        <v>104.53859623953349</v>
      </c>
      <c r="D465" s="172">
        <v>164.78936310132025</v>
      </c>
      <c r="E465" s="172">
        <v>1.8870285192857033</v>
      </c>
      <c r="F465" s="172"/>
      <c r="G465" s="172"/>
      <c r="H465" s="223"/>
      <c r="I465" s="224">
        <v>194.69161705574808</v>
      </c>
      <c r="J465" s="225">
        <v>447.89447737354016</v>
      </c>
      <c r="K465" s="225">
        <v>1.4700267807143246</v>
      </c>
      <c r="L465" s="225"/>
      <c r="M465" s="173"/>
      <c r="N465" s="226"/>
      <c r="O465" s="239">
        <v>299.2302132952816</v>
      </c>
      <c r="P465" s="240">
        <v>612.6838404748604</v>
      </c>
      <c r="Q465" s="240">
        <v>3.3570553000000278</v>
      </c>
      <c r="R465" s="175"/>
      <c r="S465" s="175"/>
      <c r="T465" s="227"/>
      <c r="U465" s="220" t="s">
        <v>223</v>
      </c>
      <c r="V465" s="152"/>
      <c r="W465" s="152"/>
      <c r="X465" s="152"/>
    </row>
    <row r="466" spans="1:24" ht="15" x14ac:dyDescent="0.25">
      <c r="A466" s="221" t="s">
        <v>231</v>
      </c>
      <c r="B466" s="160">
        <v>2020</v>
      </c>
      <c r="C466" s="171">
        <v>106.32915926940257</v>
      </c>
      <c r="D466" s="172">
        <v>167.61191622427205</v>
      </c>
      <c r="E466" s="172">
        <v>1.919350012250842</v>
      </c>
      <c r="F466" s="172"/>
      <c r="G466" s="172"/>
      <c r="H466" s="223"/>
      <c r="I466" s="224">
        <v>212.04860205390216</v>
      </c>
      <c r="J466" s="225">
        <v>487.82479302910622</v>
      </c>
      <c r="K466" s="225">
        <v>1.6010813847368353</v>
      </c>
      <c r="L466" s="225"/>
      <c r="M466" s="173"/>
      <c r="N466" s="226"/>
      <c r="O466" s="239">
        <v>318.37776132330475</v>
      </c>
      <c r="P466" s="240">
        <v>655.43670925337824</v>
      </c>
      <c r="Q466" s="240">
        <v>3.5204313969876773</v>
      </c>
      <c r="R466" s="175"/>
      <c r="S466" s="175"/>
      <c r="T466" s="227"/>
      <c r="U466" s="220" t="s">
        <v>223</v>
      </c>
      <c r="V466" s="152"/>
      <c r="W466" s="152"/>
      <c r="X466" s="152"/>
    </row>
    <row r="467" spans="1:24" ht="15" x14ac:dyDescent="0.25">
      <c r="A467" s="221" t="s">
        <v>232</v>
      </c>
      <c r="B467" s="160">
        <v>2021</v>
      </c>
      <c r="C467" s="171">
        <v>108.10774327416146</v>
      </c>
      <c r="D467" s="172">
        <v>170.41558621707398</v>
      </c>
      <c r="E467" s="172">
        <v>1.951455271568034</v>
      </c>
      <c r="F467" s="172"/>
      <c r="G467" s="172"/>
      <c r="H467" s="223"/>
      <c r="I467" s="224">
        <v>230.9423163527704</v>
      </c>
      <c r="J467" s="225">
        <v>531.29040505447381</v>
      </c>
      <c r="K467" s="225">
        <v>1.7437391243278964</v>
      </c>
      <c r="L467" s="225"/>
      <c r="M467" s="173"/>
      <c r="N467" s="226"/>
      <c r="O467" s="239">
        <v>339.0500596269319</v>
      </c>
      <c r="P467" s="240">
        <v>701.70599127154776</v>
      </c>
      <c r="Q467" s="240">
        <v>3.6951943958959301</v>
      </c>
      <c r="R467" s="175"/>
      <c r="S467" s="175"/>
      <c r="T467" s="227"/>
      <c r="U467" s="220" t="s">
        <v>223</v>
      </c>
      <c r="V467" s="152"/>
      <c r="W467" s="152"/>
      <c r="X467" s="152"/>
    </row>
    <row r="468" spans="1:24" ht="15" x14ac:dyDescent="0.25">
      <c r="A468" s="221" t="s">
        <v>233</v>
      </c>
      <c r="B468" s="160">
        <v>2022</v>
      </c>
      <c r="C468" s="171">
        <v>109.87528793323749</v>
      </c>
      <c r="D468" s="172">
        <v>173.20185434291403</v>
      </c>
      <c r="E468" s="172">
        <v>1.9833612594114614</v>
      </c>
      <c r="F468" s="172"/>
      <c r="G468" s="172"/>
      <c r="H468" s="223"/>
      <c r="I468" s="224">
        <v>251.37040468595572</v>
      </c>
      <c r="J468" s="225">
        <v>578.28589508172365</v>
      </c>
      <c r="K468" s="225">
        <v>1.8979822159551105</v>
      </c>
      <c r="L468" s="225"/>
      <c r="M468" s="173"/>
      <c r="N468" s="226"/>
      <c r="O468" s="239">
        <v>361.24569261919322</v>
      </c>
      <c r="P468" s="240">
        <v>751.48774942463774</v>
      </c>
      <c r="Q468" s="240">
        <v>3.8813434753665721</v>
      </c>
      <c r="R468" s="175"/>
      <c r="S468" s="175"/>
      <c r="T468" s="227"/>
      <c r="U468" s="220" t="s">
        <v>223</v>
      </c>
      <c r="V468" s="152"/>
      <c r="W468" s="152"/>
      <c r="X468" s="152"/>
    </row>
    <row r="469" spans="1:24" ht="15.6" thickBot="1" x14ac:dyDescent="0.3">
      <c r="A469" s="228" t="s">
        <v>234</v>
      </c>
      <c r="B469" s="160">
        <v>2023</v>
      </c>
      <c r="C469" s="171">
        <v>111.63206146930283</v>
      </c>
      <c r="D469" s="172">
        <v>175.97114341446544</v>
      </c>
      <c r="E469" s="172">
        <v>2.0150728174745303</v>
      </c>
      <c r="F469" s="172"/>
      <c r="G469" s="172"/>
      <c r="H469" s="223"/>
      <c r="I469" s="224">
        <v>273.33015834541129</v>
      </c>
      <c r="J469" s="225">
        <v>628.80503163878041</v>
      </c>
      <c r="K469" s="225">
        <v>2.0637902074108783</v>
      </c>
      <c r="L469" s="225"/>
      <c r="M469" s="173"/>
      <c r="N469" s="226"/>
      <c r="O469" s="239">
        <v>384.9622198147141</v>
      </c>
      <c r="P469" s="240">
        <v>804.77617505324588</v>
      </c>
      <c r="Q469" s="240">
        <v>4.0788630248854085</v>
      </c>
      <c r="R469" s="175"/>
      <c r="S469" s="175"/>
      <c r="T469" s="227"/>
      <c r="U469" s="220" t="s">
        <v>223</v>
      </c>
      <c r="V469" s="152"/>
      <c r="W469" s="152"/>
      <c r="X469" s="152"/>
    </row>
    <row r="470" spans="1:24" ht="15" x14ac:dyDescent="0.25">
      <c r="A470" s="216" t="s">
        <v>235</v>
      </c>
      <c r="B470" s="160">
        <v>2024</v>
      </c>
      <c r="C470" s="171">
        <v>113.37804610607699</v>
      </c>
      <c r="D470" s="172">
        <v>178.72342541009735</v>
      </c>
      <c r="E470" s="172">
        <v>2.0465896248772069</v>
      </c>
      <c r="F470" s="172"/>
      <c r="G470" s="172"/>
      <c r="H470" s="223"/>
      <c r="I470" s="224">
        <v>296.81704195905377</v>
      </c>
      <c r="J470" s="225">
        <v>682.83738095278989</v>
      </c>
      <c r="K470" s="225">
        <v>2.2411288541883025</v>
      </c>
      <c r="L470" s="225"/>
      <c r="M470" s="173"/>
      <c r="N470" s="226"/>
      <c r="O470" s="239">
        <v>410.19508806513079</v>
      </c>
      <c r="P470" s="240">
        <v>861.56080636288721</v>
      </c>
      <c r="Q470" s="240">
        <v>4.287718479065509</v>
      </c>
      <c r="R470" s="175"/>
      <c r="S470" s="175"/>
      <c r="T470" s="227"/>
      <c r="U470" s="220" t="s">
        <v>223</v>
      </c>
      <c r="V470" s="152"/>
      <c r="W470" s="152"/>
      <c r="X470" s="152"/>
    </row>
    <row r="471" spans="1:24" ht="15" x14ac:dyDescent="0.25">
      <c r="A471" s="221" t="s">
        <v>236</v>
      </c>
      <c r="B471" s="160">
        <v>2025</v>
      </c>
      <c r="C471" s="171">
        <v>115.11316703767885</v>
      </c>
      <c r="D471" s="172">
        <v>181.45858240959714</v>
      </c>
      <c r="E471" s="172">
        <v>2.0779103312968719</v>
      </c>
      <c r="F471" s="172"/>
      <c r="G471" s="172"/>
      <c r="H471" s="223"/>
      <c r="I471" s="224">
        <v>321.82639667583351</v>
      </c>
      <c r="J471" s="225">
        <v>740.37222518346925</v>
      </c>
      <c r="K471" s="225">
        <v>2.4299629794476516</v>
      </c>
      <c r="L471" s="225"/>
      <c r="M471" s="173"/>
      <c r="N471" s="226"/>
      <c r="O471" s="239">
        <v>436.93956371351237</v>
      </c>
      <c r="P471" s="240">
        <v>921.83080759306642</v>
      </c>
      <c r="Q471" s="240">
        <v>4.5078733107445235</v>
      </c>
      <c r="R471" s="175"/>
      <c r="S471" s="175"/>
      <c r="T471" s="227"/>
      <c r="U471" s="220" t="s">
        <v>223</v>
      </c>
      <c r="V471" s="152"/>
      <c r="W471" s="152"/>
      <c r="X471" s="152"/>
    </row>
    <row r="472" spans="1:24" ht="15" x14ac:dyDescent="0.25">
      <c r="A472" s="221" t="s">
        <v>237</v>
      </c>
      <c r="B472" s="160">
        <v>2026</v>
      </c>
      <c r="C472" s="171">
        <v>116.83751689778391</v>
      </c>
      <c r="D472" s="172">
        <v>184.17676043601207</v>
      </c>
      <c r="E472" s="172">
        <v>2.1090366088660559</v>
      </c>
      <c r="F472" s="172"/>
      <c r="G472" s="172"/>
      <c r="H472" s="223"/>
      <c r="I472" s="224">
        <v>348.35532346565907</v>
      </c>
      <c r="J472" s="225">
        <v>801.40289501661096</v>
      </c>
      <c r="K472" s="225">
        <v>2.6302706939471747</v>
      </c>
      <c r="L472" s="225"/>
      <c r="M472" s="173"/>
      <c r="N472" s="226"/>
      <c r="O472" s="239">
        <v>465.192840363443</v>
      </c>
      <c r="P472" s="240">
        <v>985.579655452623</v>
      </c>
      <c r="Q472" s="240">
        <v>4.7393073028132306</v>
      </c>
      <c r="R472" s="175"/>
      <c r="S472" s="175"/>
      <c r="T472" s="227"/>
      <c r="U472" s="220" t="s">
        <v>223</v>
      </c>
      <c r="V472" s="152"/>
      <c r="W472" s="152"/>
      <c r="X472" s="152"/>
    </row>
    <row r="473" spans="1:24" ht="15" x14ac:dyDescent="0.25">
      <c r="A473" s="221" t="s">
        <v>238</v>
      </c>
      <c r="B473" s="160">
        <v>2027</v>
      </c>
      <c r="C473" s="171">
        <v>118.5510297543283</v>
      </c>
      <c r="D473" s="172">
        <v>186.87785555736676</v>
      </c>
      <c r="E473" s="172">
        <v>2.1399672674436112</v>
      </c>
      <c r="F473" s="172"/>
      <c r="G473" s="172"/>
      <c r="H473" s="223"/>
      <c r="I473" s="224">
        <v>376.40199623440827</v>
      </c>
      <c r="J473" s="225">
        <v>865.92518946254313</v>
      </c>
      <c r="K473" s="225">
        <v>2.842038209690736</v>
      </c>
      <c r="L473" s="225"/>
      <c r="M473" s="173"/>
      <c r="N473" s="226"/>
      <c r="O473" s="239">
        <v>494.95302598873656</v>
      </c>
      <c r="P473" s="240">
        <v>1052.8030450199099</v>
      </c>
      <c r="Q473" s="240">
        <v>4.9820054771343472</v>
      </c>
      <c r="R473" s="175"/>
      <c r="S473" s="175"/>
      <c r="T473" s="227"/>
      <c r="U473" s="220" t="s">
        <v>223</v>
      </c>
      <c r="V473" s="152"/>
      <c r="W473" s="152"/>
      <c r="X473" s="152"/>
    </row>
    <row r="474" spans="1:24" ht="15" x14ac:dyDescent="0.25">
      <c r="A474" s="221" t="s">
        <v>239</v>
      </c>
      <c r="B474" s="160">
        <v>2028</v>
      </c>
      <c r="C474" s="171">
        <v>120.25314991445504</v>
      </c>
      <c r="D474" s="172">
        <v>189.56099180750829</v>
      </c>
      <c r="E474" s="172">
        <v>2.1706922762054535</v>
      </c>
      <c r="F474" s="172"/>
      <c r="G474" s="172"/>
      <c r="H474" s="223"/>
      <c r="I474" s="224">
        <v>405.963007368722</v>
      </c>
      <c r="J474" s="225">
        <v>933.93126919450003</v>
      </c>
      <c r="K474" s="225">
        <v>3.0652397973584393</v>
      </c>
      <c r="L474" s="225"/>
      <c r="M474" s="173"/>
      <c r="N474" s="226"/>
      <c r="O474" s="239">
        <v>526.21615728317704</v>
      </c>
      <c r="P474" s="240">
        <v>1123.4922610020083</v>
      </c>
      <c r="Q474" s="240">
        <v>5.2359320735638928</v>
      </c>
      <c r="R474" s="175"/>
      <c r="S474" s="175"/>
      <c r="T474" s="227"/>
      <c r="U474" s="220" t="s">
        <v>223</v>
      </c>
      <c r="V474" s="152"/>
      <c r="W474" s="152"/>
      <c r="X474" s="152"/>
    </row>
    <row r="475" spans="1:24" ht="15.6" thickBot="1" x14ac:dyDescent="0.3">
      <c r="A475" s="228" t="s">
        <v>240</v>
      </c>
      <c r="B475" s="160">
        <v>2029</v>
      </c>
      <c r="C475" s="171">
        <v>121.94305359762254</v>
      </c>
      <c r="D475" s="172">
        <v>192.22487062039826</v>
      </c>
      <c r="E475" s="172">
        <v>2.2011967650707542</v>
      </c>
      <c r="F475" s="172"/>
      <c r="G475" s="172"/>
      <c r="H475" s="223"/>
      <c r="I475" s="224">
        <v>437.03448406774078</v>
      </c>
      <c r="J475" s="225">
        <v>1005.4122247065509</v>
      </c>
      <c r="K475" s="225">
        <v>3.2998462152137078</v>
      </c>
      <c r="L475" s="225"/>
      <c r="M475" s="173"/>
      <c r="N475" s="226"/>
      <c r="O475" s="239">
        <v>558.97753766536334</v>
      </c>
      <c r="P475" s="240">
        <v>1197.6370953269491</v>
      </c>
      <c r="Q475" s="240">
        <v>5.5010429802844616</v>
      </c>
      <c r="R475" s="175"/>
      <c r="S475" s="175"/>
      <c r="T475" s="227"/>
      <c r="U475" s="220" t="s">
        <v>223</v>
      </c>
      <c r="V475" s="152"/>
      <c r="W475" s="152"/>
      <c r="X475" s="152"/>
    </row>
    <row r="476" spans="1:24" ht="15" x14ac:dyDescent="0.25">
      <c r="A476" s="178" t="s">
        <v>241</v>
      </c>
      <c r="B476" s="160">
        <v>2030</v>
      </c>
      <c r="C476" s="171">
        <v>123.61983018010733</v>
      </c>
      <c r="D476" s="172">
        <v>194.86805653479243</v>
      </c>
      <c r="E476" s="172">
        <v>2.2314642963504845</v>
      </c>
      <c r="F476" s="172"/>
      <c r="G476" s="172"/>
      <c r="H476" s="223"/>
      <c r="I476" s="224">
        <v>469.6117772187572</v>
      </c>
      <c r="J476" s="225">
        <v>1080.3573605617894</v>
      </c>
      <c r="K476" s="225">
        <v>3.5458223599465479</v>
      </c>
      <c r="L476" s="225"/>
      <c r="M476" s="173"/>
      <c r="N476" s="226"/>
      <c r="O476" s="239">
        <v>593.23160739886453</v>
      </c>
      <c r="P476" s="240">
        <v>1275.2254170965819</v>
      </c>
      <c r="Q476" s="240">
        <v>5.7772866562970329</v>
      </c>
      <c r="R476" s="175"/>
      <c r="S476" s="175"/>
      <c r="T476" s="227"/>
      <c r="U476" s="220" t="s">
        <v>223</v>
      </c>
      <c r="V476" s="152"/>
      <c r="W476" s="152"/>
      <c r="X476" s="152"/>
    </row>
    <row r="477" spans="1:24" ht="15" x14ac:dyDescent="0.25">
      <c r="A477" s="179" t="s">
        <v>242</v>
      </c>
      <c r="B477" s="160">
        <v>2031</v>
      </c>
      <c r="C477" s="171">
        <v>125.28322889926244</v>
      </c>
      <c r="D477" s="172">
        <v>197.4901542611197</v>
      </c>
      <c r="E477" s="172">
        <v>2.2614903435225431</v>
      </c>
      <c r="F477" s="172"/>
      <c r="G477" s="172"/>
      <c r="H477" s="223"/>
      <c r="I477" s="224">
        <v>503.69088565065289</v>
      </c>
      <c r="J477" s="225">
        <v>1158.7574719342756</v>
      </c>
      <c r="K477" s="225">
        <v>3.8031380205556498</v>
      </c>
      <c r="L477" s="225"/>
      <c r="M477" s="173"/>
      <c r="N477" s="226"/>
      <c r="O477" s="239">
        <v>628.97411454991538</v>
      </c>
      <c r="P477" s="240">
        <v>1356.2476261953952</v>
      </c>
      <c r="Q477" s="240">
        <v>6.0646283640781924</v>
      </c>
      <c r="R477" s="175"/>
      <c r="S477" s="175"/>
      <c r="T477" s="227"/>
      <c r="U477" s="220" t="s">
        <v>223</v>
      </c>
      <c r="V477" s="152"/>
      <c r="W477" s="152"/>
      <c r="X477" s="152"/>
    </row>
    <row r="478" spans="1:24" ht="15.6" thickBot="1" x14ac:dyDescent="0.3">
      <c r="A478" s="180" t="s">
        <v>243</v>
      </c>
      <c r="B478" s="160">
        <v>2032</v>
      </c>
      <c r="C478" s="171">
        <v>126.93246616285117</v>
      </c>
      <c r="D478" s="172">
        <v>200.08992858415556</v>
      </c>
      <c r="E478" s="172">
        <v>2.2912607619460852</v>
      </c>
      <c r="F478" s="172"/>
      <c r="G478" s="172"/>
      <c r="H478" s="223"/>
      <c r="I478" s="224">
        <v>539.26538373570122</v>
      </c>
      <c r="J478" s="225">
        <v>1240.5977764557915</v>
      </c>
      <c r="K478" s="225">
        <v>4.0717446800838681</v>
      </c>
      <c r="L478" s="225"/>
      <c r="M478" s="173"/>
      <c r="N478" s="226"/>
      <c r="O478" s="239">
        <v>666.19784989855236</v>
      </c>
      <c r="P478" s="240">
        <v>1440.6877050399471</v>
      </c>
      <c r="Q478" s="240">
        <v>6.3630054420299533</v>
      </c>
      <c r="R478" s="175"/>
      <c r="S478" s="175"/>
      <c r="T478" s="227"/>
      <c r="U478" s="220" t="s">
        <v>223</v>
      </c>
      <c r="V478" s="152"/>
      <c r="W478" s="152"/>
      <c r="X478" s="152"/>
    </row>
    <row r="479" spans="1:24" ht="15" x14ac:dyDescent="0.25">
      <c r="B479" s="160">
        <v>2033</v>
      </c>
      <c r="C479" s="171">
        <v>128.56534947793054</v>
      </c>
      <c r="D479" s="172">
        <v>202.66392336876257</v>
      </c>
      <c r="E479" s="172">
        <v>2.3207359748823695</v>
      </c>
      <c r="F479" s="172"/>
      <c r="G479" s="172"/>
      <c r="H479" s="223"/>
      <c r="I479" s="224">
        <v>576.32381584541179</v>
      </c>
      <c r="J479" s="225">
        <v>1325.8519200756928</v>
      </c>
      <c r="K479" s="225">
        <v>4.3515558423536804</v>
      </c>
      <c r="L479" s="225"/>
      <c r="M479" s="173"/>
      <c r="N479" s="226"/>
      <c r="O479" s="239">
        <v>704.88916532334235</v>
      </c>
      <c r="P479" s="240">
        <v>1528.5158434444554</v>
      </c>
      <c r="Q479" s="240">
        <v>6.6722918172360499</v>
      </c>
      <c r="R479" s="175"/>
      <c r="S479" s="175"/>
      <c r="T479" s="227"/>
      <c r="U479" s="220" t="s">
        <v>223</v>
      </c>
      <c r="V479" s="152"/>
      <c r="W479" s="152"/>
      <c r="X479" s="152"/>
    </row>
    <row r="480" spans="1:24" ht="15" x14ac:dyDescent="0.25">
      <c r="B480" s="160">
        <v>2034</v>
      </c>
      <c r="C480" s="171">
        <v>130.17909388531439</v>
      </c>
      <c r="D480" s="172">
        <v>205.20774854594183</v>
      </c>
      <c r="E480" s="172">
        <v>2.3498657109713603</v>
      </c>
      <c r="F480" s="172"/>
      <c r="G480" s="172"/>
      <c r="H480" s="223"/>
      <c r="I480" s="224">
        <v>614.85084793817168</v>
      </c>
      <c r="J480" s="225">
        <v>1414.4846263262102</v>
      </c>
      <c r="K480" s="225">
        <v>4.642455727075375</v>
      </c>
      <c r="L480" s="225"/>
      <c r="M480" s="173"/>
      <c r="N480" s="226"/>
      <c r="O480" s="239">
        <v>745.02994182348607</v>
      </c>
      <c r="P480" s="240">
        <v>1619.692374872152</v>
      </c>
      <c r="Q480" s="240">
        <v>6.9923214380467353</v>
      </c>
      <c r="R480" s="175"/>
      <c r="S480" s="175"/>
      <c r="T480" s="227"/>
      <c r="U480" s="220" t="s">
        <v>223</v>
      </c>
      <c r="V480" s="152"/>
      <c r="W480" s="152"/>
      <c r="X480" s="152"/>
    </row>
    <row r="481" spans="2:24" ht="15" x14ac:dyDescent="0.25">
      <c r="B481" s="160">
        <v>2035</v>
      </c>
      <c r="C481" s="171">
        <v>131.77149914165699</v>
      </c>
      <c r="D481" s="172">
        <v>207.71793576321247</v>
      </c>
      <c r="E481" s="172">
        <v>2.3786102535716234</v>
      </c>
      <c r="F481" s="172"/>
      <c r="G481" s="172"/>
      <c r="H481" s="223"/>
      <c r="I481" s="224">
        <v>654.83079214434554</v>
      </c>
      <c r="J481" s="225">
        <v>1506.4598047465531</v>
      </c>
      <c r="K481" s="225">
        <v>4.9443258823667104</v>
      </c>
      <c r="L481" s="225"/>
      <c r="M481" s="173"/>
      <c r="N481" s="226"/>
      <c r="O481" s="239">
        <v>786.60229128600258</v>
      </c>
      <c r="P481" s="240">
        <v>1714.1777405097655</v>
      </c>
      <c r="Q481" s="240">
        <v>7.3229361359383338</v>
      </c>
      <c r="R481" s="175"/>
      <c r="S481" s="175"/>
      <c r="T481" s="227"/>
      <c r="U481" s="220" t="s">
        <v>223</v>
      </c>
      <c r="V481" s="152"/>
      <c r="W481" s="152"/>
      <c r="X481" s="152"/>
    </row>
    <row r="482" spans="2:24" ht="15" x14ac:dyDescent="0.25">
      <c r="B482" s="160">
        <v>2036</v>
      </c>
      <c r="C482" s="171">
        <v>133.34165345203769</v>
      </c>
      <c r="D482" s="172">
        <v>210.19304771311425</v>
      </c>
      <c r="E482" s="172">
        <v>2.4069531438528231</v>
      </c>
      <c r="F482" s="172"/>
      <c r="G482" s="172"/>
      <c r="H482" s="223"/>
      <c r="I482" s="224">
        <v>696.25210338997226</v>
      </c>
      <c r="J482" s="225">
        <v>1601.7508955138276</v>
      </c>
      <c r="K482" s="225">
        <v>5.2570791366885921</v>
      </c>
      <c r="L482" s="225"/>
      <c r="M482" s="173"/>
      <c r="N482" s="226"/>
      <c r="O482" s="239">
        <v>829.59375684200995</v>
      </c>
      <c r="P482" s="240">
        <v>1811.9439432269419</v>
      </c>
      <c r="Q482" s="240">
        <v>7.6640322805414147</v>
      </c>
      <c r="R482" s="175"/>
      <c r="S482" s="175"/>
      <c r="T482" s="227"/>
      <c r="U482" s="220" t="s">
        <v>223</v>
      </c>
      <c r="V482" s="152"/>
      <c r="W482" s="152"/>
      <c r="X482" s="152"/>
    </row>
    <row r="483" spans="2:24" ht="15" x14ac:dyDescent="0.25">
      <c r="B483" s="160">
        <v>2037</v>
      </c>
      <c r="C483" s="171">
        <v>134.8894649003995</v>
      </c>
      <c r="D483" s="172">
        <v>212.63293950381751</v>
      </c>
      <c r="E483" s="172">
        <v>2.4348927226361772</v>
      </c>
      <c r="F483" s="172"/>
      <c r="G483" s="172"/>
      <c r="H483" s="223"/>
      <c r="I483" s="224">
        <v>739.10399723163835</v>
      </c>
      <c r="J483" s="225">
        <v>1700.3330886607657</v>
      </c>
      <c r="K483" s="225">
        <v>5.5806340616730559</v>
      </c>
      <c r="L483" s="225"/>
      <c r="M483" s="173"/>
      <c r="N483" s="226"/>
      <c r="O483" s="239">
        <v>873.99346213203785</v>
      </c>
      <c r="P483" s="240">
        <v>1912.9660281645833</v>
      </c>
      <c r="Q483" s="240">
        <v>8.0155267843092339</v>
      </c>
      <c r="R483" s="175"/>
      <c r="S483" s="175"/>
      <c r="T483" s="227"/>
      <c r="U483" s="220" t="s">
        <v>223</v>
      </c>
      <c r="V483" s="152"/>
      <c r="W483" s="152"/>
      <c r="X483" s="152"/>
    </row>
    <row r="484" spans="2:24" ht="15" x14ac:dyDescent="0.25">
      <c r="B484" s="160">
        <v>2038</v>
      </c>
      <c r="C484" s="171">
        <v>136.41463564289623</v>
      </c>
      <c r="D484" s="172">
        <v>215.03714162932638</v>
      </c>
      <c r="E484" s="172">
        <v>2.4624236135358109</v>
      </c>
      <c r="F484" s="172"/>
      <c r="G484" s="172"/>
      <c r="H484" s="223"/>
      <c r="I484" s="224">
        <v>783.37066115056064</v>
      </c>
      <c r="J484" s="225">
        <v>1802.1700069671078</v>
      </c>
      <c r="K484" s="225">
        <v>5.9148712642695251</v>
      </c>
      <c r="L484" s="225"/>
      <c r="M484" s="173"/>
      <c r="N484" s="226"/>
      <c r="O484" s="239">
        <v>919.78529679345684</v>
      </c>
      <c r="P484" s="240">
        <v>2017.2071485964343</v>
      </c>
      <c r="Q484" s="240">
        <v>8.3772948778053369</v>
      </c>
      <c r="R484" s="175"/>
      <c r="S484" s="175"/>
      <c r="T484" s="227"/>
      <c r="U484" s="220" t="s">
        <v>223</v>
      </c>
      <c r="V484" s="152"/>
      <c r="W484" s="152"/>
      <c r="X484" s="152"/>
    </row>
    <row r="485" spans="2:24" ht="15" x14ac:dyDescent="0.25">
      <c r="B485" s="160">
        <v>2039</v>
      </c>
      <c r="C485" s="171">
        <v>137.91720356823495</v>
      </c>
      <c r="D485" s="172">
        <v>217.40571381548514</v>
      </c>
      <c r="E485" s="172">
        <v>2.4895465004816164</v>
      </c>
      <c r="F485" s="172"/>
      <c r="G485" s="172"/>
      <c r="H485" s="223"/>
      <c r="I485" s="224">
        <v>829.03453044042647</v>
      </c>
      <c r="J485" s="225">
        <v>1907.2212422474729</v>
      </c>
      <c r="K485" s="225">
        <v>6.2596581214659501</v>
      </c>
      <c r="L485" s="225"/>
      <c r="M485" s="173"/>
      <c r="N485" s="226"/>
      <c r="O485" s="239">
        <v>966.95173400866145</v>
      </c>
      <c r="P485" s="240">
        <v>2124.626956062958</v>
      </c>
      <c r="Q485" s="240">
        <v>8.7492046219475661</v>
      </c>
      <c r="R485" s="175"/>
      <c r="S485" s="175"/>
      <c r="T485" s="227"/>
      <c r="U485" s="220" t="s">
        <v>223</v>
      </c>
      <c r="V485" s="152"/>
      <c r="W485" s="152"/>
      <c r="X485" s="152"/>
    </row>
    <row r="486" spans="2:24" ht="15" x14ac:dyDescent="0.25">
      <c r="B486" s="160">
        <v>2040</v>
      </c>
      <c r="C486" s="171">
        <v>139.39736647652865</v>
      </c>
      <c r="D486" s="172">
        <v>219.73896786440145</v>
      </c>
      <c r="E486" s="172">
        <v>2.5162649539678217</v>
      </c>
      <c r="F486" s="172"/>
      <c r="G486" s="172"/>
      <c r="H486" s="223"/>
      <c r="I486" s="224">
        <v>876.07896432035909</v>
      </c>
      <c r="J486" s="225">
        <v>2015.4485118373755</v>
      </c>
      <c r="K486" s="225">
        <v>6.6148689863859484</v>
      </c>
      <c r="L486" s="225"/>
      <c r="M486" s="173"/>
      <c r="N486" s="226"/>
      <c r="O486" s="239">
        <v>1015.4763307968877</v>
      </c>
      <c r="P486" s="240">
        <v>2235.1874797017767</v>
      </c>
      <c r="Q486" s="240">
        <v>9.1311339403537701</v>
      </c>
      <c r="R486" s="175"/>
      <c r="S486" s="175"/>
      <c r="T486" s="227"/>
      <c r="U486" s="220" t="s">
        <v>223</v>
      </c>
      <c r="V486" s="152"/>
      <c r="W486" s="152"/>
      <c r="X486" s="152"/>
    </row>
    <row r="487" spans="2:24" ht="15" x14ac:dyDescent="0.25">
      <c r="B487" s="160">
        <v>2041</v>
      </c>
      <c r="C487" s="171">
        <v>140.85482422231829</v>
      </c>
      <c r="D487" s="172">
        <v>222.03643064193332</v>
      </c>
      <c r="E487" s="172">
        <v>2.5425735560620861</v>
      </c>
      <c r="F487" s="172"/>
      <c r="G487" s="172"/>
      <c r="H487" s="223"/>
      <c r="I487" s="224">
        <v>924.48621419375445</v>
      </c>
      <c r="J487" s="225">
        <v>2126.810984505762</v>
      </c>
      <c r="K487" s="225">
        <v>6.9803698475465241</v>
      </c>
      <c r="L487" s="225"/>
      <c r="M487" s="173"/>
      <c r="N487" s="226"/>
      <c r="O487" s="239">
        <v>1065.3410384160727</v>
      </c>
      <c r="P487" s="240">
        <v>2348.8474151476953</v>
      </c>
      <c r="Q487" s="240">
        <v>9.5229434036086111</v>
      </c>
      <c r="R487" s="175"/>
      <c r="S487" s="175"/>
      <c r="T487" s="227"/>
      <c r="U487" s="220" t="s">
        <v>223</v>
      </c>
      <c r="V487" s="152"/>
      <c r="W487" s="152"/>
      <c r="X487" s="152"/>
    </row>
    <row r="488" spans="2:24" ht="15" x14ac:dyDescent="0.25">
      <c r="B488" s="160">
        <v>2042</v>
      </c>
      <c r="C488" s="171">
        <v>142.28980879127835</v>
      </c>
      <c r="D488" s="172">
        <v>224.2984678385809</v>
      </c>
      <c r="E488" s="172">
        <v>2.5684764943429665</v>
      </c>
      <c r="F488" s="172"/>
      <c r="G488" s="172"/>
      <c r="H488" s="223"/>
      <c r="I488" s="224">
        <v>974.24418798657621</v>
      </c>
      <c r="J488" s="225">
        <v>2241.2808420380497</v>
      </c>
      <c r="K488" s="225">
        <v>7.3560694032628087</v>
      </c>
      <c r="L488" s="225"/>
      <c r="M488" s="173"/>
      <c r="N488" s="226"/>
      <c r="O488" s="239">
        <v>1116.5339967778546</v>
      </c>
      <c r="P488" s="240">
        <v>2465.5793098766308</v>
      </c>
      <c r="Q488" s="240">
        <v>9.9245458976057748</v>
      </c>
      <c r="R488" s="175"/>
      <c r="S488" s="175"/>
      <c r="T488" s="227"/>
      <c r="U488" s="220" t="s">
        <v>223</v>
      </c>
      <c r="V488" s="152"/>
      <c r="W488" s="152"/>
      <c r="X488" s="152"/>
    </row>
    <row r="489" spans="2:24" ht="15" x14ac:dyDescent="0.25">
      <c r="B489" s="160">
        <v>2043</v>
      </c>
      <c r="C489" s="171">
        <v>143.70383684386837</v>
      </c>
      <c r="D489" s="172">
        <v>226.52747024128951</v>
      </c>
      <c r="E489" s="172">
        <v>2.5940011460820562</v>
      </c>
      <c r="F489" s="172"/>
      <c r="G489" s="172"/>
      <c r="H489" s="223"/>
      <c r="I489" s="224">
        <v>1025.3501432959158</v>
      </c>
      <c r="J489" s="225">
        <v>2358.8517754460245</v>
      </c>
      <c r="K489" s="225">
        <v>7.7419469469128099</v>
      </c>
      <c r="L489" s="225"/>
      <c r="M489" s="173"/>
      <c r="N489" s="226"/>
      <c r="O489" s="239">
        <v>1169.0539801397842</v>
      </c>
      <c r="P489" s="240">
        <v>2585.3792456873139</v>
      </c>
      <c r="Q489" s="240">
        <v>10.335948092994865</v>
      </c>
      <c r="R489" s="175"/>
      <c r="S489" s="175"/>
      <c r="T489" s="227"/>
      <c r="U489" s="220" t="s">
        <v>223</v>
      </c>
      <c r="V489" s="152"/>
      <c r="W489" s="152"/>
      <c r="X489" s="152"/>
    </row>
    <row r="490" spans="2:24" ht="15" x14ac:dyDescent="0.25">
      <c r="B490" s="160">
        <v>2044</v>
      </c>
      <c r="C490" s="171">
        <v>145.09900356796075</v>
      </c>
      <c r="D490" s="172">
        <v>228.72674059839807</v>
      </c>
      <c r="E490" s="172">
        <v>2.6191853315621092</v>
      </c>
      <c r="F490" s="172"/>
      <c r="G490" s="172"/>
      <c r="H490" s="223"/>
      <c r="I490" s="224">
        <v>1077.8086247457422</v>
      </c>
      <c r="J490" s="225">
        <v>2479.5342397868067</v>
      </c>
      <c r="K490" s="225">
        <v>8.138036792860154</v>
      </c>
      <c r="L490" s="225"/>
      <c r="M490" s="173"/>
      <c r="N490" s="226"/>
      <c r="O490" s="239">
        <v>1222.9076283137031</v>
      </c>
      <c r="P490" s="240">
        <v>2708.2609803852047</v>
      </c>
      <c r="Q490" s="240">
        <v>10.757222124422263</v>
      </c>
      <c r="R490" s="175"/>
      <c r="S490" s="175"/>
      <c r="T490" s="227"/>
      <c r="U490" s="220" t="s">
        <v>223</v>
      </c>
      <c r="V490" s="152"/>
      <c r="W490" s="152"/>
      <c r="X490" s="152"/>
    </row>
    <row r="491" spans="2:24" ht="15" x14ac:dyDescent="0.25">
      <c r="B491" s="160">
        <v>2045</v>
      </c>
      <c r="C491" s="171">
        <v>146.47700585177057</v>
      </c>
      <c r="D491" s="172">
        <v>230.89895379878257</v>
      </c>
      <c r="E491" s="172">
        <v>2.6440596813499297</v>
      </c>
      <c r="F491" s="172"/>
      <c r="G491" s="172"/>
      <c r="H491" s="223"/>
      <c r="I491" s="224">
        <v>1131.6227721877503</v>
      </c>
      <c r="J491" s="225">
        <v>2603.3354583926348</v>
      </c>
      <c r="K491" s="225">
        <v>8.5443626486796642</v>
      </c>
      <c r="L491" s="225"/>
      <c r="M491" s="173"/>
      <c r="N491" s="226"/>
      <c r="O491" s="239">
        <v>1278.099778039521</v>
      </c>
      <c r="P491" s="240">
        <v>2834.2344121914175</v>
      </c>
      <c r="Q491" s="240">
        <v>11.188422330029594</v>
      </c>
      <c r="R491" s="175"/>
      <c r="S491" s="175"/>
      <c r="T491" s="227"/>
      <c r="U491" s="220" t="s">
        <v>223</v>
      </c>
      <c r="V491" s="152"/>
      <c r="W491" s="152"/>
      <c r="X491" s="152"/>
    </row>
    <row r="492" spans="2:24" ht="15" x14ac:dyDescent="0.25">
      <c r="B492" s="160">
        <v>2046</v>
      </c>
      <c r="C492" s="171">
        <v>147.83850835603403</v>
      </c>
      <c r="D492" s="172">
        <v>233.04515758005718</v>
      </c>
      <c r="E492" s="172">
        <v>2.6686361932512104</v>
      </c>
      <c r="F492" s="172"/>
      <c r="G492" s="172"/>
      <c r="H492" s="223"/>
      <c r="I492" s="224">
        <v>1186.7883869709726</v>
      </c>
      <c r="J492" s="225">
        <v>2730.2457721286719</v>
      </c>
      <c r="K492" s="225">
        <v>8.9608928122905898</v>
      </c>
      <c r="L492" s="225"/>
      <c r="M492" s="173"/>
      <c r="N492" s="226"/>
      <c r="O492" s="239">
        <v>1334.6268953270067</v>
      </c>
      <c r="P492" s="240">
        <v>2963.290929708729</v>
      </c>
      <c r="Q492" s="240">
        <v>11.6295290055418</v>
      </c>
      <c r="R492" s="175"/>
      <c r="S492" s="175"/>
      <c r="T492" s="227"/>
      <c r="U492" s="220" t="s">
        <v>223</v>
      </c>
      <c r="V492" s="152"/>
      <c r="W492" s="152"/>
      <c r="X492" s="152"/>
    </row>
    <row r="493" spans="2:24" ht="15" x14ac:dyDescent="0.25">
      <c r="B493" s="160">
        <v>2047</v>
      </c>
      <c r="C493" s="171">
        <v>149.18364916083877</v>
      </c>
      <c r="D493" s="172">
        <v>235.16556960469796</v>
      </c>
      <c r="E493" s="172">
        <v>2.6929173597526748</v>
      </c>
      <c r="F493" s="172"/>
      <c r="G493" s="172"/>
      <c r="H493" s="223"/>
      <c r="I493" s="224">
        <v>1243.29498151537</v>
      </c>
      <c r="J493" s="225">
        <v>2860.2410539716202</v>
      </c>
      <c r="K493" s="225">
        <v>9.3875480968036626</v>
      </c>
      <c r="L493" s="225"/>
      <c r="M493" s="173"/>
      <c r="N493" s="226"/>
      <c r="O493" s="239">
        <v>1392.4786306762087</v>
      </c>
      <c r="P493" s="240">
        <v>3095.406623576318</v>
      </c>
      <c r="Q493" s="240">
        <v>12.080465456556338</v>
      </c>
      <c r="R493" s="175"/>
      <c r="S493" s="175"/>
      <c r="T493" s="227"/>
      <c r="U493" s="220" t="s">
        <v>223</v>
      </c>
      <c r="V493" s="152"/>
      <c r="W493" s="152"/>
      <c r="X493" s="152"/>
    </row>
    <row r="494" spans="2:24" ht="15" x14ac:dyDescent="0.25">
      <c r="B494" s="160">
        <v>2048</v>
      </c>
      <c r="C494" s="171">
        <v>150.51297560748452</v>
      </c>
      <c r="D494" s="172">
        <v>237.26105267388471</v>
      </c>
      <c r="E494" s="172">
        <v>2.7169130609242633</v>
      </c>
      <c r="F494" s="172"/>
      <c r="G494" s="172"/>
      <c r="H494" s="223"/>
      <c r="I494" s="224">
        <v>1301.1334329832146</v>
      </c>
      <c r="J494" s="225">
        <v>2993.3003165328187</v>
      </c>
      <c r="K494" s="225">
        <v>9.8242596198705829</v>
      </c>
      <c r="L494" s="225"/>
      <c r="M494" s="173"/>
      <c r="N494" s="226"/>
      <c r="O494" s="239">
        <v>1451.6464085906991</v>
      </c>
      <c r="P494" s="240">
        <v>3230.5613692067036</v>
      </c>
      <c r="Q494" s="240">
        <v>12.541172680794846</v>
      </c>
      <c r="R494" s="175"/>
      <c r="S494" s="175"/>
      <c r="T494" s="227"/>
      <c r="U494" s="220" t="s">
        <v>223</v>
      </c>
      <c r="V494" s="152"/>
      <c r="W494" s="152"/>
      <c r="X494" s="152"/>
    </row>
    <row r="495" spans="2:24" ht="15" x14ac:dyDescent="0.25">
      <c r="B495" s="160">
        <v>2049</v>
      </c>
      <c r="C495" s="171">
        <v>151.82693456548151</v>
      </c>
      <c r="D495" s="172">
        <v>239.33231121014305</v>
      </c>
      <c r="E495" s="172">
        <v>2.7406313632174171</v>
      </c>
      <c r="F495" s="172"/>
      <c r="G495" s="172"/>
      <c r="H495" s="223"/>
      <c r="I495" s="224">
        <v>1360.292123731914</v>
      </c>
      <c r="J495" s="225">
        <v>3129.3968330428465</v>
      </c>
      <c r="K495" s="225">
        <v>10.270939662019924</v>
      </c>
      <c r="L495" s="225"/>
      <c r="M495" s="173"/>
      <c r="N495" s="226"/>
      <c r="O495" s="239">
        <v>1512.1190582973954</v>
      </c>
      <c r="P495" s="240">
        <v>3368.7291442529895</v>
      </c>
      <c r="Q495" s="240">
        <v>13.011571025237341</v>
      </c>
      <c r="R495" s="175"/>
      <c r="S495" s="175"/>
      <c r="T495" s="227"/>
      <c r="U495" s="220" t="s">
        <v>223</v>
      </c>
      <c r="V495" s="152"/>
      <c r="W495" s="152"/>
      <c r="X495" s="152"/>
    </row>
    <row r="496" spans="2:24" ht="15" x14ac:dyDescent="0.25">
      <c r="B496" s="160">
        <v>2050</v>
      </c>
      <c r="C496" s="171">
        <v>153.12590089103031</v>
      </c>
      <c r="D496" s="172">
        <v>241.37993611785441</v>
      </c>
      <c r="E496" s="172">
        <v>2.7640790331697276</v>
      </c>
      <c r="F496" s="172"/>
      <c r="G496" s="172"/>
      <c r="H496" s="223"/>
      <c r="I496" s="224">
        <v>1420.7601745860998</v>
      </c>
      <c r="J496" s="225">
        <v>3268.5055756004531</v>
      </c>
      <c r="K496" s="225">
        <v>10.727506079606336</v>
      </c>
      <c r="L496" s="225"/>
      <c r="M496" s="173"/>
      <c r="N496" s="226"/>
      <c r="O496" s="239">
        <v>1573.8860754771301</v>
      </c>
      <c r="P496" s="240">
        <v>3509.8855117183075</v>
      </c>
      <c r="Q496" s="240">
        <v>13.491585112776063</v>
      </c>
      <c r="R496" s="175"/>
      <c r="S496" s="175"/>
      <c r="T496" s="227"/>
      <c r="U496" s="220" t="s">
        <v>223</v>
      </c>
      <c r="V496" s="152"/>
      <c r="W496" s="152"/>
      <c r="X496" s="152"/>
    </row>
    <row r="497" spans="1:41" ht="15" x14ac:dyDescent="0.25">
      <c r="B497" s="160">
        <v>2051</v>
      </c>
      <c r="C497" s="171">
        <v>154.41029030990842</v>
      </c>
      <c r="D497" s="172">
        <v>243.40458272613708</v>
      </c>
      <c r="E497" s="172">
        <v>2.7872635750564232</v>
      </c>
      <c r="F497" s="172"/>
      <c r="G497" s="172"/>
      <c r="H497" s="223"/>
      <c r="I497" s="224">
        <v>1482.5289109043613</v>
      </c>
      <c r="J497" s="225">
        <v>3410.6065879073672</v>
      </c>
      <c r="K497" s="225">
        <v>11.193893374405611</v>
      </c>
      <c r="L497" s="225"/>
      <c r="M497" s="173"/>
      <c r="N497" s="226"/>
      <c r="O497" s="239">
        <v>1636.9392012142698</v>
      </c>
      <c r="P497" s="240">
        <v>3654.0111706335042</v>
      </c>
      <c r="Q497" s="240">
        <v>13.981156949462035</v>
      </c>
      <c r="R497" s="175"/>
      <c r="S497" s="175"/>
      <c r="T497" s="227"/>
      <c r="U497" s="220" t="s">
        <v>223</v>
      </c>
      <c r="V497" s="152"/>
      <c r="W497" s="152"/>
      <c r="X497" s="152"/>
    </row>
    <row r="498" spans="1:41" ht="15" x14ac:dyDescent="0.25">
      <c r="B498" s="160">
        <v>2052</v>
      </c>
      <c r="C498" s="171">
        <v>155.68035736581277</v>
      </c>
      <c r="D498" s="172">
        <v>245.40665228481839</v>
      </c>
      <c r="E498" s="172">
        <v>2.8101895836514226</v>
      </c>
      <c r="F498" s="172"/>
      <c r="G498" s="172"/>
      <c r="H498" s="223"/>
      <c r="I498" s="224">
        <v>1545.5924429206359</v>
      </c>
      <c r="J498" s="225">
        <v>3555.6863203627754</v>
      </c>
      <c r="K498" s="225">
        <v>11.670057075505351</v>
      </c>
      <c r="L498" s="225"/>
      <c r="M498" s="173"/>
      <c r="N498" s="226"/>
      <c r="O498" s="239">
        <v>1701.2728002864487</v>
      </c>
      <c r="P498" s="240">
        <v>3801.0929726475938</v>
      </c>
      <c r="Q498" s="240">
        <v>14.480246659156773</v>
      </c>
      <c r="R498" s="175"/>
      <c r="S498" s="175"/>
      <c r="T498" s="227"/>
      <c r="U498" s="220" t="s">
        <v>223</v>
      </c>
      <c r="V498" s="152"/>
      <c r="W498" s="152"/>
      <c r="X498" s="152"/>
    </row>
    <row r="499" spans="1:41" ht="15" x14ac:dyDescent="0.25">
      <c r="B499" s="160">
        <v>2053</v>
      </c>
      <c r="C499" s="171">
        <v>156.93605518152285</v>
      </c>
      <c r="D499" s="172">
        <v>247.38607089901564</v>
      </c>
      <c r="E499" s="172">
        <v>2.8328562127729797</v>
      </c>
      <c r="F499" s="172"/>
      <c r="G499" s="172"/>
      <c r="H499" s="223"/>
      <c r="I499" s="224">
        <v>1609.9456459156768</v>
      </c>
      <c r="J499" s="225">
        <v>3703.7329833812651</v>
      </c>
      <c r="K499" s="225">
        <v>12.155958488509528</v>
      </c>
      <c r="L499" s="225"/>
      <c r="M499" s="173"/>
      <c r="N499" s="226"/>
      <c r="O499" s="239">
        <v>1766.8817010971995</v>
      </c>
      <c r="P499" s="240">
        <v>3951.1190542802806</v>
      </c>
      <c r="Q499" s="240">
        <v>14.988814701282507</v>
      </c>
      <c r="R499" s="175"/>
      <c r="S499" s="175"/>
      <c r="T499" s="227"/>
      <c r="U499" s="220" t="s">
        <v>223</v>
      </c>
      <c r="V499" s="152"/>
      <c r="W499" s="152"/>
      <c r="X499" s="152"/>
    </row>
    <row r="500" spans="1:41" ht="15" x14ac:dyDescent="0.25">
      <c r="B500" s="160">
        <v>2054</v>
      </c>
      <c r="C500" s="171">
        <v>158.17715085821388</v>
      </c>
      <c r="D500" s="172">
        <v>249.34247143878457</v>
      </c>
      <c r="E500" s="172">
        <v>2.8552592583592418</v>
      </c>
      <c r="F500" s="172"/>
      <c r="G500" s="172"/>
      <c r="H500" s="223"/>
      <c r="I500" s="224">
        <v>1675.584817539798</v>
      </c>
      <c r="J500" s="225">
        <v>3854.7380595854438</v>
      </c>
      <c r="K500" s="225">
        <v>12.651569658679904</v>
      </c>
      <c r="L500" s="225"/>
      <c r="M500" s="173"/>
      <c r="N500" s="226"/>
      <c r="O500" s="239">
        <v>1833.761968398012</v>
      </c>
      <c r="P500" s="240">
        <v>4104.0805310242285</v>
      </c>
      <c r="Q500" s="240">
        <v>15.506828917039146</v>
      </c>
      <c r="R500" s="175"/>
      <c r="S500" s="175"/>
      <c r="T500" s="227"/>
      <c r="U500" s="220" t="s">
        <v>223</v>
      </c>
      <c r="V500" s="152"/>
      <c r="W500" s="152"/>
      <c r="X500" s="152"/>
    </row>
    <row r="501" spans="1:41" ht="15" x14ac:dyDescent="0.25">
      <c r="B501" s="160">
        <v>2055</v>
      </c>
      <c r="C501" s="171">
        <v>159.40342074938101</v>
      </c>
      <c r="D501" s="172">
        <v>251.275501359071</v>
      </c>
      <c r="E501" s="172">
        <v>2.8773946833621906</v>
      </c>
      <c r="F501" s="172"/>
      <c r="G501" s="172"/>
      <c r="H501" s="223"/>
      <c r="I501" s="224">
        <v>1742.5051963600024</v>
      </c>
      <c r="J501" s="225">
        <v>4008.690595141878</v>
      </c>
      <c r="K501" s="225">
        <v>13.156854634627681</v>
      </c>
      <c r="L501" s="225"/>
      <c r="M501" s="173"/>
      <c r="N501" s="226"/>
      <c r="O501" s="239">
        <v>1901.9086171093834</v>
      </c>
      <c r="P501" s="240">
        <v>4259.9660965009489</v>
      </c>
      <c r="Q501" s="240">
        <v>16.034249317989872</v>
      </c>
      <c r="R501" s="175"/>
      <c r="S501" s="175"/>
      <c r="T501" s="227"/>
      <c r="U501" s="220" t="s">
        <v>223</v>
      </c>
      <c r="V501" s="152"/>
      <c r="W501" s="152"/>
      <c r="X501" s="152"/>
    </row>
    <row r="502" spans="1:41" ht="15" x14ac:dyDescent="0.25">
      <c r="B502" s="160">
        <v>2056</v>
      </c>
      <c r="C502" s="171">
        <v>160.6147303354962</v>
      </c>
      <c r="D502" s="172">
        <v>253.18494861008509</v>
      </c>
      <c r="E502" s="172">
        <v>2.8992600595668421</v>
      </c>
      <c r="F502" s="172"/>
      <c r="G502" s="172"/>
      <c r="H502" s="223"/>
      <c r="I502" s="224">
        <v>1810.6975087309079</v>
      </c>
      <c r="J502" s="225">
        <v>4165.5692557239308</v>
      </c>
      <c r="K502" s="225">
        <v>13.671743395325393</v>
      </c>
      <c r="L502" s="225"/>
      <c r="M502" s="173"/>
      <c r="N502" s="226"/>
      <c r="O502" s="239">
        <v>1971.3122390664041</v>
      </c>
      <c r="P502" s="240">
        <v>4418.7542043340163</v>
      </c>
      <c r="Q502" s="240">
        <v>16.571003454892235</v>
      </c>
      <c r="R502" s="175"/>
      <c r="S502" s="175"/>
      <c r="T502" s="227"/>
      <c r="U502" s="220" t="s">
        <v>223</v>
      </c>
      <c r="V502" s="152"/>
      <c r="W502" s="152"/>
      <c r="X502" s="152"/>
    </row>
    <row r="503" spans="1:41" ht="15" x14ac:dyDescent="0.25">
      <c r="B503" s="160">
        <v>2057</v>
      </c>
      <c r="C503" s="171">
        <v>161.81101867681755</v>
      </c>
      <c r="D503" s="172">
        <v>255.07071712949559</v>
      </c>
      <c r="E503" s="172">
        <v>2.9208542869485625</v>
      </c>
      <c r="F503" s="172"/>
      <c r="G503" s="172"/>
      <c r="H503" s="223"/>
      <c r="I503" s="224">
        <v>1880.1510993255474</v>
      </c>
      <c r="J503" s="225">
        <v>4325.349528400975</v>
      </c>
      <c r="K503" s="225">
        <v>14.19615548730393</v>
      </c>
      <c r="L503" s="225"/>
      <c r="M503" s="173"/>
      <c r="N503" s="226"/>
      <c r="O503" s="239">
        <v>2041.9621180023651</v>
      </c>
      <c r="P503" s="240">
        <v>4580.4202455304703</v>
      </c>
      <c r="Q503" s="240">
        <v>17.117009774252491</v>
      </c>
      <c r="R503" s="175"/>
      <c r="S503" s="175"/>
      <c r="T503" s="227"/>
      <c r="U503" s="220" t="s">
        <v>223</v>
      </c>
      <c r="V503" s="152"/>
      <c r="W503" s="152"/>
      <c r="X503" s="152"/>
    </row>
    <row r="504" spans="1:41" ht="15" x14ac:dyDescent="0.25">
      <c r="A504" s="160"/>
      <c r="B504" s="160">
        <v>2058</v>
      </c>
      <c r="C504" s="171">
        <v>162.99214494954936</v>
      </c>
      <c r="D504" s="172">
        <v>256.93258492978373</v>
      </c>
      <c r="E504" s="172">
        <v>2.9421748234938927</v>
      </c>
      <c r="F504" s="172"/>
      <c r="G504" s="172"/>
      <c r="H504" s="223"/>
      <c r="I504" s="224">
        <v>1950.8579289463069</v>
      </c>
      <c r="J504" s="225">
        <v>4488.0129187341181</v>
      </c>
      <c r="K504" s="225">
        <v>14.730030210282672</v>
      </c>
      <c r="L504" s="225"/>
      <c r="M504" s="173"/>
      <c r="N504" s="226"/>
      <c r="O504" s="239">
        <v>2113.8500738958564</v>
      </c>
      <c r="P504" s="240">
        <v>4744.9455036639019</v>
      </c>
      <c r="Q504" s="240">
        <v>17.672205033776564</v>
      </c>
      <c r="R504" s="175"/>
      <c r="S504" s="175"/>
      <c r="T504" s="227"/>
      <c r="U504" s="220" t="s">
        <v>223</v>
      </c>
    </row>
    <row r="505" spans="1:41" ht="15" x14ac:dyDescent="0.25">
      <c r="A505" s="160"/>
      <c r="B505" s="160">
        <v>2059</v>
      </c>
      <c r="C505" s="171">
        <v>164.15794923735834</v>
      </c>
      <c r="D505" s="172">
        <v>258.77029992691877</v>
      </c>
      <c r="E505" s="172">
        <v>2.9632187825495553</v>
      </c>
      <c r="F505" s="172"/>
      <c r="G505" s="172"/>
      <c r="H505" s="223"/>
      <c r="I505" s="224">
        <v>2022.8098290758674</v>
      </c>
      <c r="J505" s="225">
        <v>4653.5406347802327</v>
      </c>
      <c r="K505" s="225">
        <v>15.273305887547453</v>
      </c>
      <c r="L505" s="225"/>
      <c r="M505" s="173"/>
      <c r="N505" s="226"/>
      <c r="O505" s="239">
        <v>2186.9677783132256</v>
      </c>
      <c r="P505" s="240">
        <v>4912.3109347071513</v>
      </c>
      <c r="Q505" s="240">
        <v>18.236524670097008</v>
      </c>
      <c r="R505" s="175"/>
      <c r="S505" s="175"/>
      <c r="T505" s="227"/>
      <c r="U505" s="220" t="s">
        <v>223</v>
      </c>
    </row>
    <row r="506" spans="1:41" ht="15.6" thickBot="1" x14ac:dyDescent="0.3">
      <c r="A506" s="160"/>
      <c r="B506" s="160">
        <v>2060</v>
      </c>
      <c r="C506" s="182">
        <v>165.3081650229031</v>
      </c>
      <c r="D506" s="183">
        <v>260.58344199642477</v>
      </c>
      <c r="E506" s="183">
        <v>2.9839813532051078</v>
      </c>
      <c r="F506" s="183"/>
      <c r="G506" s="183"/>
      <c r="H506" s="229"/>
      <c r="I506" s="184">
        <v>2095.9957938127036</v>
      </c>
      <c r="J506" s="185">
        <v>4821.9073571003692</v>
      </c>
      <c r="K506" s="230">
        <v>15.82589941860204</v>
      </c>
      <c r="L506" s="230"/>
      <c r="M506" s="186"/>
      <c r="N506" s="231"/>
      <c r="O506" s="241">
        <v>2261.3039588356069</v>
      </c>
      <c r="P506" s="242">
        <v>5082.490799096794</v>
      </c>
      <c r="Q506" s="242">
        <v>18.809880771807148</v>
      </c>
      <c r="R506" s="188"/>
      <c r="S506" s="188"/>
      <c r="T506" s="232"/>
      <c r="U506" s="220" t="s">
        <v>223</v>
      </c>
    </row>
    <row r="507" spans="1:41" x14ac:dyDescent="0.25">
      <c r="A507" s="160"/>
      <c r="C507" s="105"/>
      <c r="D507" s="105"/>
      <c r="E507" s="105"/>
      <c r="F507" s="105"/>
      <c r="G507" s="105"/>
      <c r="H507" s="105"/>
      <c r="I507" s="105"/>
      <c r="J507" s="105"/>
      <c r="K507" s="105"/>
      <c r="L507" s="105"/>
      <c r="M507" s="105"/>
      <c r="N507" s="105"/>
      <c r="O507" s="105"/>
      <c r="P507" s="105"/>
      <c r="V507" s="152"/>
      <c r="W507" s="152"/>
      <c r="X507" s="152"/>
    </row>
    <row r="508" spans="1:41" x14ac:dyDescent="0.25">
      <c r="A508" s="160"/>
      <c r="C508" s="105"/>
      <c r="D508" s="105"/>
      <c r="E508" s="105"/>
      <c r="F508" s="105"/>
      <c r="G508" s="105"/>
      <c r="H508" s="105"/>
      <c r="I508" s="105"/>
      <c r="J508" s="105"/>
      <c r="K508" s="105"/>
      <c r="L508" s="105"/>
      <c r="M508" s="105"/>
      <c r="N508" s="105"/>
      <c r="O508" s="105"/>
      <c r="P508" s="105"/>
      <c r="V508" s="152"/>
      <c r="W508" s="152"/>
      <c r="X508" s="152"/>
    </row>
    <row r="509" spans="1:41" x14ac:dyDescent="0.25">
      <c r="A509" s="191" t="s">
        <v>311</v>
      </c>
      <c r="C509" s="105"/>
      <c r="D509" s="105"/>
      <c r="E509" s="105"/>
      <c r="F509" s="105"/>
      <c r="G509" s="105"/>
      <c r="H509" s="105"/>
      <c r="I509" s="105"/>
      <c r="J509" s="105"/>
      <c r="K509" s="105"/>
      <c r="L509" s="105"/>
      <c r="M509" s="105"/>
      <c r="N509" s="105"/>
      <c r="O509" s="105"/>
      <c r="P509" s="105"/>
    </row>
    <row r="510" spans="1:41" x14ac:dyDescent="0.25">
      <c r="A510" s="191"/>
      <c r="C510" s="105"/>
      <c r="D510" s="105"/>
      <c r="E510" s="105"/>
      <c r="F510" s="105"/>
      <c r="G510" s="105"/>
      <c r="H510" s="105"/>
      <c r="I510" s="105"/>
      <c r="J510" s="105"/>
      <c r="K510" s="105"/>
      <c r="L510" s="105"/>
      <c r="M510" s="105"/>
      <c r="N510" s="105"/>
      <c r="O510" s="105"/>
      <c r="P510" s="105"/>
    </row>
    <row r="511" spans="1:41" x14ac:dyDescent="0.25">
      <c r="A511" s="160"/>
      <c r="C511" s="105"/>
      <c r="D511" s="105"/>
      <c r="E511" s="105"/>
      <c r="F511" s="105"/>
      <c r="G511" s="105"/>
      <c r="H511" s="105"/>
      <c r="I511" s="105"/>
      <c r="J511" s="105"/>
      <c r="K511" s="105"/>
      <c r="L511" s="105"/>
      <c r="M511" s="105"/>
      <c r="N511" s="105"/>
      <c r="O511" s="105"/>
      <c r="P511" s="105"/>
      <c r="V511" s="152"/>
      <c r="W511" s="152"/>
      <c r="X511" s="152"/>
      <c r="AD511" s="152"/>
      <c r="AE511" s="152"/>
      <c r="AF511" s="152"/>
    </row>
    <row r="512" spans="1:41" x14ac:dyDescent="0.25">
      <c r="A512" s="201"/>
      <c r="B512" s="128"/>
      <c r="C512" s="146"/>
      <c r="D512" s="146"/>
      <c r="E512" s="146"/>
      <c r="F512" s="146"/>
      <c r="G512" s="146"/>
      <c r="H512" s="146"/>
      <c r="I512" s="146"/>
      <c r="J512" s="146"/>
      <c r="K512" s="146"/>
      <c r="L512" s="146"/>
      <c r="M512" s="146"/>
      <c r="N512" s="146"/>
      <c r="O512" s="146"/>
      <c r="P512" s="146"/>
      <c r="Q512" s="128"/>
      <c r="R512" s="128"/>
      <c r="S512" s="128"/>
      <c r="T512" s="128"/>
      <c r="U512" s="128"/>
      <c r="V512" s="202"/>
      <c r="W512" s="202"/>
      <c r="X512" s="202"/>
      <c r="Y512" s="128"/>
      <c r="Z512" s="128"/>
      <c r="AA512" s="128"/>
      <c r="AB512" s="128"/>
      <c r="AC512" s="128"/>
      <c r="AD512" s="202"/>
      <c r="AE512" s="202"/>
      <c r="AF512" s="202"/>
      <c r="AG512" s="128"/>
      <c r="AH512" s="128"/>
      <c r="AI512" s="128"/>
      <c r="AJ512" s="128"/>
      <c r="AK512" s="128"/>
      <c r="AL512" s="128"/>
      <c r="AM512" s="128"/>
      <c r="AN512" s="128"/>
      <c r="AO512" s="128"/>
    </row>
    <row r="513" spans="1:41" x14ac:dyDescent="0.25">
      <c r="A513" s="201"/>
      <c r="B513" s="128"/>
      <c r="C513" s="146"/>
      <c r="D513" s="146"/>
      <c r="E513" s="146"/>
      <c r="F513" s="146"/>
      <c r="G513" s="146"/>
      <c r="H513" s="146"/>
      <c r="I513" s="146"/>
      <c r="J513" s="146"/>
      <c r="K513" s="146"/>
      <c r="L513" s="146"/>
      <c r="M513" s="146"/>
      <c r="N513" s="146"/>
      <c r="O513" s="146"/>
      <c r="P513" s="146"/>
      <c r="Q513" s="128"/>
      <c r="R513" s="128"/>
      <c r="S513" s="128"/>
      <c r="T513" s="128"/>
      <c r="U513" s="128"/>
      <c r="V513" s="202"/>
      <c r="W513" s="202"/>
      <c r="X513" s="202"/>
      <c r="Y513" s="128"/>
      <c r="Z513" s="128"/>
      <c r="AA513" s="128"/>
      <c r="AB513" s="128"/>
      <c r="AC513" s="128"/>
      <c r="AD513" s="202"/>
      <c r="AE513" s="202"/>
      <c r="AF513" s="202"/>
      <c r="AG513" s="128"/>
      <c r="AH513" s="128"/>
      <c r="AI513" s="128"/>
      <c r="AJ513" s="128"/>
      <c r="AK513" s="128"/>
      <c r="AL513" s="128"/>
      <c r="AM513" s="128"/>
      <c r="AN513" s="128"/>
      <c r="AO513" s="128"/>
    </row>
    <row r="514" spans="1:41" x14ac:dyDescent="0.25">
      <c r="B514" s="150"/>
      <c r="C514" s="105"/>
      <c r="D514" s="105"/>
      <c r="E514" s="105"/>
      <c r="F514" s="105"/>
      <c r="G514" s="105"/>
      <c r="H514" s="105"/>
      <c r="I514" s="105"/>
      <c r="J514" s="105"/>
      <c r="K514" s="105"/>
      <c r="L514" s="105"/>
      <c r="M514" s="105"/>
      <c r="N514" s="105"/>
      <c r="O514" s="105"/>
      <c r="P514" s="105"/>
    </row>
    <row r="515" spans="1:41" ht="17.399999999999999" x14ac:dyDescent="0.25">
      <c r="A515" s="243" t="s">
        <v>160</v>
      </c>
      <c r="B515" s="150"/>
      <c r="C515" s="105"/>
      <c r="D515" s="105"/>
      <c r="E515" s="105"/>
      <c r="F515" s="105"/>
      <c r="G515" s="105"/>
      <c r="H515" s="105"/>
      <c r="I515" s="105"/>
      <c r="J515" s="105"/>
      <c r="K515" s="105"/>
      <c r="L515" s="105"/>
      <c r="M515" s="105"/>
      <c r="N515" s="105"/>
      <c r="O515" s="105"/>
      <c r="P515" s="105"/>
    </row>
    <row r="516" spans="1:41" x14ac:dyDescent="0.25">
      <c r="A516" s="191"/>
      <c r="C516" s="105"/>
      <c r="D516" s="105"/>
      <c r="E516" s="105"/>
      <c r="F516" s="105"/>
      <c r="G516" s="105"/>
      <c r="H516" s="105"/>
      <c r="I516" s="105"/>
      <c r="J516" s="105"/>
      <c r="K516" s="105"/>
      <c r="L516" s="105"/>
      <c r="M516" s="105"/>
      <c r="N516" s="105"/>
      <c r="O516" s="105"/>
      <c r="P516" s="105"/>
    </row>
    <row r="517" spans="1:41" x14ac:dyDescent="0.25">
      <c r="A517" s="191"/>
      <c r="C517" s="105"/>
      <c r="D517" s="105"/>
      <c r="E517" s="105"/>
      <c r="F517" s="105"/>
      <c r="G517" s="105"/>
      <c r="H517" s="105"/>
      <c r="I517" s="105"/>
      <c r="J517" s="105"/>
      <c r="K517" s="105"/>
      <c r="L517" s="105"/>
      <c r="M517" s="105"/>
      <c r="N517" s="105"/>
      <c r="O517" s="105"/>
      <c r="P517" s="105"/>
    </row>
    <row r="518" spans="1:41" x14ac:dyDescent="0.25">
      <c r="B518" s="203"/>
      <c r="C518" s="203"/>
      <c r="D518" s="149"/>
      <c r="E518" s="149"/>
      <c r="F518" s="149"/>
      <c r="G518" s="149"/>
      <c r="H518" s="149"/>
      <c r="I518" s="149"/>
      <c r="J518" s="149"/>
      <c r="K518" s="149"/>
      <c r="L518" s="149"/>
      <c r="M518" s="149"/>
      <c r="N518" s="149"/>
      <c r="O518" s="149"/>
      <c r="P518" s="149"/>
      <c r="Q518" s="150"/>
      <c r="R518" s="150"/>
      <c r="S518" s="150"/>
      <c r="T518" s="150"/>
      <c r="U518" s="150"/>
      <c r="V518" s="150"/>
      <c r="W518" s="150"/>
      <c r="X518" s="150"/>
    </row>
    <row r="519" spans="1:41" ht="13.8" thickBot="1" x14ac:dyDescent="0.3">
      <c r="A519" s="196"/>
      <c r="B519" s="1726"/>
      <c r="C519" s="1726"/>
      <c r="D519" s="149"/>
      <c r="E519" s="149"/>
      <c r="F519" s="149"/>
      <c r="G519" s="149"/>
      <c r="H519" s="149"/>
      <c r="I519" s="149"/>
      <c r="J519" s="149"/>
      <c r="K519" s="149"/>
      <c r="L519" s="149"/>
      <c r="M519" s="149"/>
      <c r="N519" s="149"/>
      <c r="O519" s="149"/>
      <c r="P519" s="149"/>
      <c r="Q519" s="150"/>
      <c r="R519" s="150"/>
      <c r="S519" s="150"/>
      <c r="T519" s="150"/>
      <c r="U519" s="150"/>
      <c r="V519" s="150"/>
      <c r="W519" s="150"/>
      <c r="X519" s="150"/>
    </row>
    <row r="520" spans="1:41" ht="16.2" thickBot="1" x14ac:dyDescent="0.3">
      <c r="A520" s="153"/>
      <c r="C520" s="1711" t="s">
        <v>241</v>
      </c>
      <c r="D520" s="1712"/>
      <c r="E520" s="1712"/>
      <c r="F520" s="1712"/>
      <c r="G520" s="1712"/>
      <c r="H520" s="1727"/>
      <c r="I520" s="1728" t="s">
        <v>242</v>
      </c>
      <c r="J520" s="1729"/>
      <c r="K520" s="1729"/>
      <c r="L520" s="1729"/>
      <c r="M520" s="1729"/>
      <c r="N520" s="1730"/>
      <c r="O520" s="1716" t="s">
        <v>243</v>
      </c>
      <c r="P520" s="1717"/>
      <c r="Q520" s="1717"/>
      <c r="R520" s="1717"/>
      <c r="S520" s="1717"/>
      <c r="T520" s="1718"/>
    </row>
    <row r="521" spans="1:41" ht="40.200000000000003" thickBot="1" x14ac:dyDescent="0.3">
      <c r="A521" s="153" t="s">
        <v>120</v>
      </c>
      <c r="B521" s="160"/>
      <c r="C521" s="155" t="s">
        <v>222</v>
      </c>
      <c r="D521" s="156" t="s">
        <v>224</v>
      </c>
      <c r="E521" s="156" t="s">
        <v>225</v>
      </c>
      <c r="F521" s="156" t="s">
        <v>226</v>
      </c>
      <c r="G521" s="156" t="s">
        <v>227</v>
      </c>
      <c r="H521" s="214" t="s">
        <v>228</v>
      </c>
      <c r="I521" s="155" t="s">
        <v>229</v>
      </c>
      <c r="J521" s="156" t="s">
        <v>230</v>
      </c>
      <c r="K521" s="156" t="s">
        <v>231</v>
      </c>
      <c r="L521" s="156" t="s">
        <v>232</v>
      </c>
      <c r="M521" s="156" t="s">
        <v>233</v>
      </c>
      <c r="N521" s="214" t="s">
        <v>234</v>
      </c>
      <c r="O521" s="155" t="s">
        <v>235</v>
      </c>
      <c r="P521" s="156" t="s">
        <v>236</v>
      </c>
      <c r="Q521" s="156" t="s">
        <v>237</v>
      </c>
      <c r="R521" s="156" t="s">
        <v>238</v>
      </c>
      <c r="S521" s="156" t="s">
        <v>239</v>
      </c>
      <c r="T521" s="214" t="s">
        <v>240</v>
      </c>
      <c r="U521" s="158" t="s">
        <v>121</v>
      </c>
      <c r="V521" s="130"/>
      <c r="W521" s="130"/>
      <c r="X521" s="130"/>
    </row>
    <row r="522" spans="1:41" ht="15.6" x14ac:dyDescent="0.25">
      <c r="A522" s="216" t="s">
        <v>222</v>
      </c>
      <c r="B522" s="160">
        <v>2012</v>
      </c>
      <c r="C522" s="161">
        <v>144.75763023276488</v>
      </c>
      <c r="D522" s="162">
        <v>228.18861691479893</v>
      </c>
      <c r="E522" s="162">
        <v>2.6130231939171549</v>
      </c>
      <c r="F522" s="162"/>
      <c r="G522" s="162"/>
      <c r="H522" s="219"/>
      <c r="I522" s="161">
        <v>261.66076936063871</v>
      </c>
      <c r="J522" s="162">
        <v>601.95921793789216</v>
      </c>
      <c r="K522" s="162">
        <v>1.9756800227937539</v>
      </c>
      <c r="L522" s="162"/>
      <c r="M522" s="165"/>
      <c r="N522" s="219"/>
      <c r="O522" s="235">
        <v>406.41839959340359</v>
      </c>
      <c r="P522" s="236">
        <v>830.14783485269106</v>
      </c>
      <c r="Q522" s="236">
        <v>4.5887032167109085</v>
      </c>
      <c r="R522" s="165"/>
      <c r="S522" s="165"/>
      <c r="T522" s="219"/>
      <c r="U522" s="244" t="s">
        <v>223</v>
      </c>
      <c r="V522" s="152"/>
      <c r="W522" s="152"/>
      <c r="X522" s="152"/>
    </row>
    <row r="523" spans="1:41" ht="15.6" x14ac:dyDescent="0.25">
      <c r="A523" s="221" t="s">
        <v>224</v>
      </c>
      <c r="B523" s="160">
        <v>2013</v>
      </c>
      <c r="C523" s="167">
        <v>145.47720650129907</v>
      </c>
      <c r="D523" s="168">
        <v>229.32292060032833</v>
      </c>
      <c r="E523" s="168">
        <v>2.6260122810999778</v>
      </c>
      <c r="F523" s="168"/>
      <c r="G523" s="168"/>
      <c r="H523" s="222"/>
      <c r="I523" s="167">
        <v>265.09535236291595</v>
      </c>
      <c r="J523" s="168">
        <v>609.86058925559269</v>
      </c>
      <c r="K523" s="168">
        <v>2.0016129780503125</v>
      </c>
      <c r="L523" s="168"/>
      <c r="M523" s="170"/>
      <c r="N523" s="222"/>
      <c r="O523" s="237">
        <v>410.57255886421501</v>
      </c>
      <c r="P523" s="238">
        <v>839.18350985592099</v>
      </c>
      <c r="Q523" s="238">
        <v>4.6276252591502907</v>
      </c>
      <c r="R523" s="170"/>
      <c r="S523" s="170"/>
      <c r="T523" s="222"/>
      <c r="U523" s="220" t="s">
        <v>223</v>
      </c>
      <c r="V523" s="152"/>
      <c r="W523" s="152"/>
      <c r="X523" s="152"/>
    </row>
    <row r="524" spans="1:41" ht="15.6" x14ac:dyDescent="0.25">
      <c r="A524" s="221" t="s">
        <v>225</v>
      </c>
      <c r="B524" s="160">
        <v>2014</v>
      </c>
      <c r="C524" s="167">
        <v>216.6179348517762</v>
      </c>
      <c r="D524" s="168">
        <v>341.465571612948</v>
      </c>
      <c r="E524" s="168">
        <v>3.91017514638762</v>
      </c>
      <c r="F524" s="168"/>
      <c r="G524" s="168"/>
      <c r="H524" s="222"/>
      <c r="I524" s="167">
        <v>418.93824051440373</v>
      </c>
      <c r="J524" s="168">
        <v>963.78122039666653</v>
      </c>
      <c r="K524" s="168">
        <v>3.1632098101335799</v>
      </c>
      <c r="L524" s="168"/>
      <c r="M524" s="170"/>
      <c r="N524" s="222"/>
      <c r="O524" s="237">
        <v>635.5561753661799</v>
      </c>
      <c r="P524" s="238">
        <v>1305.2467920096146</v>
      </c>
      <c r="Q524" s="238">
        <v>7.0733849565211999</v>
      </c>
      <c r="R524" s="170"/>
      <c r="S524" s="170"/>
      <c r="T524" s="222"/>
      <c r="U524" s="220" t="s">
        <v>223</v>
      </c>
      <c r="V524" s="152"/>
      <c r="W524" s="152"/>
      <c r="X524" s="152"/>
    </row>
    <row r="525" spans="1:41" ht="15" x14ac:dyDescent="0.25">
      <c r="A525" s="221" t="s">
        <v>226</v>
      </c>
      <c r="B525" s="160">
        <v>2015</v>
      </c>
      <c r="C525" s="171">
        <v>217.32957909150778</v>
      </c>
      <c r="D525" s="172">
        <v>342.58737164890204</v>
      </c>
      <c r="E525" s="172">
        <v>3.9230210523426017</v>
      </c>
      <c r="F525" s="172"/>
      <c r="G525" s="172"/>
      <c r="H525" s="223"/>
      <c r="I525" s="224">
        <v>425.21438103685267</v>
      </c>
      <c r="J525" s="225">
        <v>978.21968837867655</v>
      </c>
      <c r="K525" s="225">
        <v>3.2105980582104579</v>
      </c>
      <c r="L525" s="225"/>
      <c r="M525" s="173"/>
      <c r="N525" s="226"/>
      <c r="O525" s="239">
        <v>642.54396012836048</v>
      </c>
      <c r="P525" s="240">
        <v>1320.8070600275787</v>
      </c>
      <c r="Q525" s="240">
        <v>7.1336191105530595</v>
      </c>
      <c r="R525" s="175"/>
      <c r="S525" s="175"/>
      <c r="T525" s="227"/>
      <c r="U525" s="220" t="s">
        <v>223</v>
      </c>
      <c r="V525" s="152"/>
      <c r="W525" s="152"/>
      <c r="X525" s="152"/>
    </row>
    <row r="526" spans="1:41" ht="15" x14ac:dyDescent="0.25">
      <c r="A526" s="221" t="s">
        <v>227</v>
      </c>
      <c r="B526" s="160">
        <v>2016</v>
      </c>
      <c r="C526" s="171">
        <v>218.02086807811199</v>
      </c>
      <c r="D526" s="172">
        <v>343.67708469192434</v>
      </c>
      <c r="E526" s="172">
        <v>3.9354995251719216</v>
      </c>
      <c r="F526" s="172"/>
      <c r="G526" s="172"/>
      <c r="H526" s="223"/>
      <c r="I526" s="224">
        <v>431.46731817165198</v>
      </c>
      <c r="J526" s="225">
        <v>992.60477620317477</v>
      </c>
      <c r="K526" s="225">
        <v>3.2578111081880841</v>
      </c>
      <c r="L526" s="225"/>
      <c r="M526" s="173"/>
      <c r="N526" s="226"/>
      <c r="O526" s="239">
        <v>649.488186249764</v>
      </c>
      <c r="P526" s="240">
        <v>1336.281860895099</v>
      </c>
      <c r="Q526" s="240">
        <v>7.1933106333600056</v>
      </c>
      <c r="R526" s="175"/>
      <c r="S526" s="175"/>
      <c r="T526" s="227"/>
      <c r="U526" s="220" t="s">
        <v>223</v>
      </c>
      <c r="V526" s="152"/>
      <c r="W526" s="152"/>
      <c r="X526" s="152"/>
    </row>
    <row r="527" spans="1:41" ht="15.6" thickBot="1" x14ac:dyDescent="0.3">
      <c r="A527" s="228" t="s">
        <v>228</v>
      </c>
      <c r="B527" s="160">
        <v>2017</v>
      </c>
      <c r="C527" s="171">
        <v>218.68621634589081</v>
      </c>
      <c r="D527" s="172">
        <v>344.72590609599797</v>
      </c>
      <c r="E527" s="172">
        <v>3.9475097415103839</v>
      </c>
      <c r="F527" s="172"/>
      <c r="G527" s="172"/>
      <c r="H527" s="223"/>
      <c r="I527" s="224">
        <v>437.68907760046659</v>
      </c>
      <c r="J527" s="225">
        <v>1006.9181386881907</v>
      </c>
      <c r="K527" s="225">
        <v>3.3047887496594197</v>
      </c>
      <c r="L527" s="225"/>
      <c r="M527" s="173"/>
      <c r="N527" s="226"/>
      <c r="O527" s="239">
        <v>656.37529394635737</v>
      </c>
      <c r="P527" s="240">
        <v>1351.6440447841887</v>
      </c>
      <c r="Q527" s="240">
        <v>7.2522984911698032</v>
      </c>
      <c r="R527" s="175"/>
      <c r="S527" s="175"/>
      <c r="T527" s="227"/>
      <c r="U527" s="220" t="s">
        <v>223</v>
      </c>
      <c r="V527" s="152"/>
      <c r="W527" s="152"/>
      <c r="X527" s="152"/>
    </row>
    <row r="528" spans="1:41" ht="15" x14ac:dyDescent="0.25">
      <c r="A528" s="216" t="s">
        <v>229</v>
      </c>
      <c r="B528" s="160">
        <v>2018</v>
      </c>
      <c r="C528" s="171">
        <v>219.30667421684564</v>
      </c>
      <c r="D528" s="172">
        <v>345.70396454583198</v>
      </c>
      <c r="E528" s="172">
        <v>3.9587096403001514</v>
      </c>
      <c r="F528" s="172"/>
      <c r="G528" s="172"/>
      <c r="H528" s="223"/>
      <c r="I528" s="224">
        <v>443.84374043397838</v>
      </c>
      <c r="J528" s="225">
        <v>1021.077143245828</v>
      </c>
      <c r="K528" s="225">
        <v>3.3512597756252611</v>
      </c>
      <c r="L528" s="225"/>
      <c r="M528" s="173"/>
      <c r="N528" s="226"/>
      <c r="O528" s="239">
        <v>663.15041465082402</v>
      </c>
      <c r="P528" s="240">
        <v>1366.7811077916599</v>
      </c>
      <c r="Q528" s="240">
        <v>7.3099694159254121</v>
      </c>
      <c r="R528" s="175"/>
      <c r="S528" s="175"/>
      <c r="T528" s="227"/>
      <c r="U528" s="220" t="s">
        <v>223</v>
      </c>
      <c r="V528" s="152"/>
      <c r="W528" s="152"/>
      <c r="X528" s="152"/>
    </row>
    <row r="529" spans="1:24" ht="15" x14ac:dyDescent="0.25">
      <c r="A529" s="221" t="s">
        <v>230</v>
      </c>
      <c r="B529" s="160">
        <v>2019</v>
      </c>
      <c r="C529" s="171">
        <v>219.85926010271584</v>
      </c>
      <c r="D529" s="172">
        <v>346.57503302644056</v>
      </c>
      <c r="E529" s="172">
        <v>3.9686843803818186</v>
      </c>
      <c r="F529" s="172"/>
      <c r="G529" s="172"/>
      <c r="H529" s="223"/>
      <c r="I529" s="224">
        <v>449.89064560071108</v>
      </c>
      <c r="J529" s="225">
        <v>1034.988247741948</v>
      </c>
      <c r="K529" s="225">
        <v>3.3969171730518366</v>
      </c>
      <c r="L529" s="225"/>
      <c r="M529" s="173"/>
      <c r="N529" s="226"/>
      <c r="O529" s="239">
        <v>669.74990570342698</v>
      </c>
      <c r="P529" s="240">
        <v>1381.5632807683887</v>
      </c>
      <c r="Q529" s="240">
        <v>7.3656015534336552</v>
      </c>
      <c r="R529" s="175"/>
      <c r="S529" s="175"/>
      <c r="T529" s="227"/>
      <c r="U529" s="220" t="s">
        <v>223</v>
      </c>
      <c r="V529" s="152"/>
      <c r="W529" s="152"/>
      <c r="X529" s="152"/>
    </row>
    <row r="530" spans="1:24" ht="15" x14ac:dyDescent="0.25">
      <c r="A530" s="221" t="s">
        <v>231</v>
      </c>
      <c r="B530" s="160">
        <v>2020</v>
      </c>
      <c r="C530" s="171">
        <v>220.51204413227259</v>
      </c>
      <c r="D530" s="172">
        <v>347.60404879997253</v>
      </c>
      <c r="E530" s="172">
        <v>3.9804677993774717</v>
      </c>
      <c r="F530" s="172"/>
      <c r="G530" s="172"/>
      <c r="H530" s="223"/>
      <c r="I530" s="224">
        <v>455.83628611646418</v>
      </c>
      <c r="J530" s="225">
        <v>1048.6663895732506</v>
      </c>
      <c r="K530" s="225">
        <v>3.4418099677126079</v>
      </c>
      <c r="L530" s="225"/>
      <c r="M530" s="173"/>
      <c r="N530" s="226"/>
      <c r="O530" s="239">
        <v>676.34833024873683</v>
      </c>
      <c r="P530" s="240">
        <v>1396.2704383732232</v>
      </c>
      <c r="Q530" s="240">
        <v>7.4222777670900797</v>
      </c>
      <c r="R530" s="175"/>
      <c r="S530" s="175"/>
      <c r="T530" s="227"/>
      <c r="U530" s="220" t="s">
        <v>223</v>
      </c>
      <c r="V530" s="152"/>
      <c r="W530" s="152"/>
      <c r="X530" s="152"/>
    </row>
    <row r="531" spans="1:24" ht="15" x14ac:dyDescent="0.25">
      <c r="A531" s="221" t="s">
        <v>232</v>
      </c>
      <c r="B531" s="160">
        <v>2021</v>
      </c>
      <c r="C531" s="171">
        <v>220.5921803059025</v>
      </c>
      <c r="D531" s="172">
        <v>347.73037141658381</v>
      </c>
      <c r="E531" s="172">
        <v>3.9819143392250096</v>
      </c>
      <c r="F531" s="172"/>
      <c r="G531" s="172"/>
      <c r="H531" s="223"/>
      <c r="I531" s="224">
        <v>461.31020960081048</v>
      </c>
      <c r="J531" s="225">
        <v>1061.2593308373937</v>
      </c>
      <c r="K531" s="225">
        <v>3.483141044208141</v>
      </c>
      <c r="L531" s="225"/>
      <c r="M531" s="173"/>
      <c r="N531" s="226"/>
      <c r="O531" s="239">
        <v>681.90238990671298</v>
      </c>
      <c r="P531" s="240">
        <v>1408.9897022539776</v>
      </c>
      <c r="Q531" s="240">
        <v>7.4650553834331506</v>
      </c>
      <c r="R531" s="175"/>
      <c r="S531" s="175"/>
      <c r="T531" s="227"/>
      <c r="U531" s="220" t="s">
        <v>223</v>
      </c>
      <c r="V531" s="152"/>
      <c r="W531" s="152"/>
      <c r="X531" s="152"/>
    </row>
    <row r="532" spans="1:24" ht="15" x14ac:dyDescent="0.25">
      <c r="A532" s="221" t="s">
        <v>233</v>
      </c>
      <c r="B532" s="160">
        <v>2022</v>
      </c>
      <c r="C532" s="171">
        <v>220.57786361848085</v>
      </c>
      <c r="D532" s="172">
        <v>347.70780331363613</v>
      </c>
      <c r="E532" s="172">
        <v>3.9816559083828302</v>
      </c>
      <c r="F532" s="172"/>
      <c r="G532" s="172"/>
      <c r="H532" s="223"/>
      <c r="I532" s="224">
        <v>466.24903008392806</v>
      </c>
      <c r="J532" s="225">
        <v>1072.6212500231297</v>
      </c>
      <c r="K532" s="225">
        <v>3.5204318042578882</v>
      </c>
      <c r="L532" s="225"/>
      <c r="M532" s="173"/>
      <c r="N532" s="226"/>
      <c r="O532" s="239">
        <v>686.82689370240894</v>
      </c>
      <c r="P532" s="240">
        <v>1420.3290533367658</v>
      </c>
      <c r="Q532" s="240">
        <v>7.5020877126407184</v>
      </c>
      <c r="R532" s="175"/>
      <c r="S532" s="175"/>
      <c r="T532" s="227"/>
      <c r="U532" s="220" t="s">
        <v>223</v>
      </c>
      <c r="V532" s="152"/>
      <c r="W532" s="152"/>
      <c r="X532" s="152"/>
    </row>
    <row r="533" spans="1:24" ht="15.6" thickBot="1" x14ac:dyDescent="0.3">
      <c r="A533" s="228" t="s">
        <v>234</v>
      </c>
      <c r="B533" s="160">
        <v>2023</v>
      </c>
      <c r="C533" s="171">
        <v>220.4806616860204</v>
      </c>
      <c r="D533" s="172">
        <v>347.55457909675766</v>
      </c>
      <c r="E533" s="172">
        <v>3.9799013141441408</v>
      </c>
      <c r="F533" s="172"/>
      <c r="G533" s="172"/>
      <c r="H533" s="223"/>
      <c r="I533" s="224">
        <v>471.01181959786811</v>
      </c>
      <c r="J533" s="225">
        <v>1083.5782041665407</v>
      </c>
      <c r="K533" s="225">
        <v>3.5563934354892552</v>
      </c>
      <c r="L533" s="225"/>
      <c r="M533" s="173"/>
      <c r="N533" s="226"/>
      <c r="O533" s="239">
        <v>691.49248128388854</v>
      </c>
      <c r="P533" s="240">
        <v>1431.1327832632983</v>
      </c>
      <c r="Q533" s="240">
        <v>7.5362947496333961</v>
      </c>
      <c r="R533" s="175"/>
      <c r="S533" s="175"/>
      <c r="T533" s="227"/>
      <c r="U533" s="220" t="s">
        <v>223</v>
      </c>
      <c r="V533" s="152"/>
      <c r="W533" s="152"/>
      <c r="X533" s="152"/>
    </row>
    <row r="534" spans="1:24" ht="15" x14ac:dyDescent="0.25">
      <c r="A534" s="216" t="s">
        <v>235</v>
      </c>
      <c r="B534" s="160">
        <v>2024</v>
      </c>
      <c r="C534" s="171">
        <v>220.30985820560406</v>
      </c>
      <c r="D534" s="172">
        <v>347.28533311713124</v>
      </c>
      <c r="E534" s="172">
        <v>3.976818136730889</v>
      </c>
      <c r="F534" s="172"/>
      <c r="G534" s="172"/>
      <c r="H534" s="223"/>
      <c r="I534" s="224">
        <v>475.60923249453162</v>
      </c>
      <c r="J534" s="225">
        <v>1094.1547039550849</v>
      </c>
      <c r="K534" s="225">
        <v>3.5911063840090756</v>
      </c>
      <c r="L534" s="225"/>
      <c r="M534" s="173"/>
      <c r="N534" s="226"/>
      <c r="O534" s="239">
        <v>695.91909070013571</v>
      </c>
      <c r="P534" s="240">
        <v>1441.440037072216</v>
      </c>
      <c r="Q534" s="240">
        <v>7.5679245207399646</v>
      </c>
      <c r="R534" s="175"/>
      <c r="S534" s="175"/>
      <c r="T534" s="227"/>
      <c r="U534" s="220" t="s">
        <v>223</v>
      </c>
      <c r="V534" s="152"/>
      <c r="W534" s="152"/>
      <c r="X534" s="152"/>
    </row>
    <row r="535" spans="1:24" ht="15" x14ac:dyDescent="0.25">
      <c r="A535" s="221" t="s">
        <v>236</v>
      </c>
      <c r="B535" s="160">
        <v>2025</v>
      </c>
      <c r="C535" s="171">
        <v>220.07318109894007</v>
      </c>
      <c r="D535" s="172">
        <v>346.91224728021734</v>
      </c>
      <c r="E535" s="172">
        <v>3.9725458730292251</v>
      </c>
      <c r="F535" s="172"/>
      <c r="G535" s="172"/>
      <c r="H535" s="223"/>
      <c r="I535" s="224">
        <v>480.04973499590494</v>
      </c>
      <c r="J535" s="225">
        <v>1104.3702262112847</v>
      </c>
      <c r="K535" s="225">
        <v>3.6246345743624309</v>
      </c>
      <c r="L535" s="225"/>
      <c r="M535" s="173"/>
      <c r="N535" s="226"/>
      <c r="O535" s="239">
        <v>700.12291609484498</v>
      </c>
      <c r="P535" s="240">
        <v>1451.2824734915021</v>
      </c>
      <c r="Q535" s="240">
        <v>7.597180447391656</v>
      </c>
      <c r="R535" s="175"/>
      <c r="S535" s="175"/>
      <c r="T535" s="227"/>
      <c r="U535" s="220" t="s">
        <v>223</v>
      </c>
      <c r="V535" s="152"/>
      <c r="W535" s="152"/>
      <c r="X535" s="152"/>
    </row>
    <row r="536" spans="1:24" ht="15" x14ac:dyDescent="0.25">
      <c r="A536" s="221" t="s">
        <v>237</v>
      </c>
      <c r="B536" s="160">
        <v>2026</v>
      </c>
      <c r="C536" s="171">
        <v>219.7772466069118</v>
      </c>
      <c r="D536" s="172">
        <v>346.44575109397323</v>
      </c>
      <c r="E536" s="172">
        <v>3.9672039529500793</v>
      </c>
      <c r="F536" s="172"/>
      <c r="G536" s="172"/>
      <c r="H536" s="223"/>
      <c r="I536" s="224">
        <v>484.34147499609253</v>
      </c>
      <c r="J536" s="225">
        <v>1114.243515433885</v>
      </c>
      <c r="K536" s="225">
        <v>3.6570395275470986</v>
      </c>
      <c r="L536" s="225"/>
      <c r="M536" s="173"/>
      <c r="N536" s="226"/>
      <c r="O536" s="239">
        <v>704.11872160300436</v>
      </c>
      <c r="P536" s="240">
        <v>1460.6892665278583</v>
      </c>
      <c r="Q536" s="240">
        <v>7.6242434804971779</v>
      </c>
      <c r="R536" s="175"/>
      <c r="S536" s="175"/>
      <c r="T536" s="227"/>
      <c r="U536" s="220" t="s">
        <v>223</v>
      </c>
      <c r="V536" s="152"/>
      <c r="W536" s="152"/>
      <c r="X536" s="152"/>
    </row>
    <row r="537" spans="1:24" ht="15" x14ac:dyDescent="0.25">
      <c r="A537" s="221" t="s">
        <v>238</v>
      </c>
      <c r="B537" s="160">
        <v>2027</v>
      </c>
      <c r="C537" s="171">
        <v>219.42702723804834</v>
      </c>
      <c r="D537" s="172">
        <v>345.893682969694</v>
      </c>
      <c r="E537" s="172">
        <v>3.9608821353551957</v>
      </c>
      <c r="F537" s="172"/>
      <c r="G537" s="172"/>
      <c r="H537" s="223"/>
      <c r="I537" s="224">
        <v>488.49008748713925</v>
      </c>
      <c r="J537" s="225">
        <v>1123.7875351076782</v>
      </c>
      <c r="K537" s="225">
        <v>3.6883637907941305</v>
      </c>
      <c r="L537" s="225"/>
      <c r="M537" s="173"/>
      <c r="N537" s="226"/>
      <c r="O537" s="239">
        <v>707.91711472518762</v>
      </c>
      <c r="P537" s="240">
        <v>1469.6812180773723</v>
      </c>
      <c r="Q537" s="240">
        <v>7.6492459261493266</v>
      </c>
      <c r="R537" s="175"/>
      <c r="S537" s="175"/>
      <c r="T537" s="227"/>
      <c r="U537" s="220" t="s">
        <v>223</v>
      </c>
      <c r="V537" s="152"/>
      <c r="W537" s="152"/>
      <c r="X537" s="152"/>
    </row>
    <row r="538" spans="1:24" ht="15" x14ac:dyDescent="0.25">
      <c r="A538" s="221" t="s">
        <v>239</v>
      </c>
      <c r="B538" s="160">
        <v>2028</v>
      </c>
      <c r="C538" s="171">
        <v>219.02546303723929</v>
      </c>
      <c r="D538" s="172">
        <v>345.26067744564818</v>
      </c>
      <c r="E538" s="172">
        <v>3.9536334910600823</v>
      </c>
      <c r="F538" s="172"/>
      <c r="G538" s="172"/>
      <c r="H538" s="223"/>
      <c r="I538" s="224">
        <v>492.49608918763914</v>
      </c>
      <c r="J538" s="225">
        <v>1133.0034739608091</v>
      </c>
      <c r="K538" s="225">
        <v>3.7186112656077781</v>
      </c>
      <c r="L538" s="225"/>
      <c r="M538" s="173"/>
      <c r="N538" s="226"/>
      <c r="O538" s="239">
        <v>711.52155222487841</v>
      </c>
      <c r="P538" s="240">
        <v>1478.2641514064571</v>
      </c>
      <c r="Q538" s="240">
        <v>7.67224475666786</v>
      </c>
      <c r="R538" s="175"/>
      <c r="S538" s="175"/>
      <c r="T538" s="227"/>
      <c r="U538" s="220" t="s">
        <v>223</v>
      </c>
      <c r="V538" s="152"/>
      <c r="W538" s="152"/>
      <c r="X538" s="152"/>
    </row>
    <row r="539" spans="1:24" ht="15.6" thickBot="1" x14ac:dyDescent="0.3">
      <c r="A539" s="228" t="s">
        <v>240</v>
      </c>
      <c r="B539" s="160">
        <v>2029</v>
      </c>
      <c r="C539" s="171">
        <v>218.57424896889518</v>
      </c>
      <c r="D539" s="172">
        <v>344.54940637812382</v>
      </c>
      <c r="E539" s="172">
        <v>3.9454886159049063</v>
      </c>
      <c r="F539" s="172"/>
      <c r="G539" s="172"/>
      <c r="H539" s="223"/>
      <c r="I539" s="224">
        <v>496.35730688462655</v>
      </c>
      <c r="J539" s="225">
        <v>1141.886332445273</v>
      </c>
      <c r="K539" s="225">
        <v>3.7477655430573011</v>
      </c>
      <c r="L539" s="225"/>
      <c r="M539" s="173"/>
      <c r="N539" s="226"/>
      <c r="O539" s="239">
        <v>714.93155585352179</v>
      </c>
      <c r="P539" s="240">
        <v>1486.4357388233968</v>
      </c>
      <c r="Q539" s="240">
        <v>7.6932541589622074</v>
      </c>
      <c r="R539" s="175"/>
      <c r="S539" s="175"/>
      <c r="T539" s="227"/>
      <c r="U539" s="220" t="s">
        <v>223</v>
      </c>
      <c r="V539" s="152"/>
      <c r="W539" s="152"/>
      <c r="X539" s="152"/>
    </row>
    <row r="540" spans="1:24" ht="15" x14ac:dyDescent="0.25">
      <c r="A540" s="178" t="s">
        <v>241</v>
      </c>
      <c r="B540" s="160">
        <v>2030</v>
      </c>
      <c r="C540" s="171">
        <v>218.0750688711139</v>
      </c>
      <c r="D540" s="172">
        <v>343.76252408445168</v>
      </c>
      <c r="E540" s="172">
        <v>3.9364779048885201</v>
      </c>
      <c r="F540" s="172"/>
      <c r="G540" s="172"/>
      <c r="H540" s="223"/>
      <c r="I540" s="224">
        <v>500.74846827137782</v>
      </c>
      <c r="J540" s="225">
        <v>1151.9883438421921</v>
      </c>
      <c r="K540" s="225">
        <v>3.7809211813666512</v>
      </c>
      <c r="L540" s="225"/>
      <c r="M540" s="173"/>
      <c r="N540" s="226"/>
      <c r="O540" s="239">
        <v>718.82353714249166</v>
      </c>
      <c r="P540" s="240">
        <v>1495.7508679266439</v>
      </c>
      <c r="Q540" s="240">
        <v>7.7173990862551713</v>
      </c>
      <c r="R540" s="175"/>
      <c r="S540" s="175"/>
      <c r="T540" s="227"/>
      <c r="U540" s="220" t="s">
        <v>223</v>
      </c>
      <c r="V540" s="152"/>
      <c r="W540" s="152"/>
      <c r="X540" s="152"/>
    </row>
    <row r="541" spans="1:24" ht="15" x14ac:dyDescent="0.25">
      <c r="A541" s="179" t="s">
        <v>242</v>
      </c>
      <c r="B541" s="160">
        <v>2031</v>
      </c>
      <c r="C541" s="171">
        <v>217.53120497135109</v>
      </c>
      <c r="D541" s="172">
        <v>342.90520450221476</v>
      </c>
      <c r="E541" s="172">
        <v>3.9266606055715223</v>
      </c>
      <c r="F541" s="172"/>
      <c r="G541" s="172"/>
      <c r="H541" s="223"/>
      <c r="I541" s="224">
        <v>503.64150103507973</v>
      </c>
      <c r="J541" s="225">
        <v>1158.6438609996248</v>
      </c>
      <c r="K541" s="225">
        <v>3.8027651400559872</v>
      </c>
      <c r="L541" s="225"/>
      <c r="M541" s="173"/>
      <c r="N541" s="226"/>
      <c r="O541" s="239">
        <v>721.17270600643087</v>
      </c>
      <c r="P541" s="240">
        <v>1501.5490655018396</v>
      </c>
      <c r="Q541" s="240">
        <v>7.7294257456275091</v>
      </c>
      <c r="R541" s="175"/>
      <c r="S541" s="175"/>
      <c r="T541" s="227"/>
      <c r="U541" s="220" t="s">
        <v>223</v>
      </c>
      <c r="V541" s="152"/>
      <c r="W541" s="152"/>
      <c r="X541" s="152"/>
    </row>
    <row r="542" spans="1:24" ht="15.6" thickBot="1" x14ac:dyDescent="0.3">
      <c r="A542" s="180" t="s">
        <v>243</v>
      </c>
      <c r="B542" s="160">
        <v>2032</v>
      </c>
      <c r="C542" s="171">
        <v>216.94833940446765</v>
      </c>
      <c r="D542" s="172">
        <v>341.98640466181587</v>
      </c>
      <c r="E542" s="172">
        <v>3.9161392862963096</v>
      </c>
      <c r="F542" s="172"/>
      <c r="G542" s="172"/>
      <c r="H542" s="223"/>
      <c r="I542" s="224">
        <v>507.07468607040272</v>
      </c>
      <c r="J542" s="225">
        <v>1166.5420162483038</v>
      </c>
      <c r="K542" s="225">
        <v>3.8286875399075813</v>
      </c>
      <c r="L542" s="225"/>
      <c r="M542" s="173"/>
      <c r="N542" s="226"/>
      <c r="O542" s="239">
        <v>724.02302547487034</v>
      </c>
      <c r="P542" s="240">
        <v>1508.5284209101196</v>
      </c>
      <c r="Q542" s="240">
        <v>7.7448268262038908</v>
      </c>
      <c r="R542" s="175"/>
      <c r="S542" s="175"/>
      <c r="T542" s="227"/>
      <c r="U542" s="220" t="s">
        <v>223</v>
      </c>
      <c r="V542" s="152"/>
      <c r="W542" s="152"/>
      <c r="X542" s="152"/>
    </row>
    <row r="543" spans="1:24" ht="15" x14ac:dyDescent="0.25">
      <c r="B543" s="160">
        <v>2033</v>
      </c>
      <c r="C543" s="171">
        <v>216.33485623649244</v>
      </c>
      <c r="D543" s="172">
        <v>341.01934078148241</v>
      </c>
      <c r="E543" s="172">
        <v>3.9050652880247201</v>
      </c>
      <c r="F543" s="172"/>
      <c r="G543" s="172"/>
      <c r="H543" s="223"/>
      <c r="I543" s="224">
        <v>510.38557167441741</v>
      </c>
      <c r="J543" s="225">
        <v>1174.1588176272205</v>
      </c>
      <c r="K543" s="225">
        <v>3.8536865130497562</v>
      </c>
      <c r="L543" s="225"/>
      <c r="M543" s="173"/>
      <c r="N543" s="226"/>
      <c r="O543" s="239">
        <v>726.72042791090985</v>
      </c>
      <c r="P543" s="240">
        <v>1515.178158408703</v>
      </c>
      <c r="Q543" s="240">
        <v>7.7587518010744763</v>
      </c>
      <c r="R543" s="175"/>
      <c r="S543" s="175"/>
      <c r="T543" s="227"/>
      <c r="U543" s="220" t="s">
        <v>223</v>
      </c>
      <c r="V543" s="152"/>
      <c r="W543" s="152"/>
      <c r="X543" s="152"/>
    </row>
    <row r="544" spans="1:24" ht="15" x14ac:dyDescent="0.25">
      <c r="B544" s="160">
        <v>2034</v>
      </c>
      <c r="C544" s="171">
        <v>215.70074744726412</v>
      </c>
      <c r="D544" s="172">
        <v>340.0197637135596</v>
      </c>
      <c r="E544" s="172">
        <v>3.8936189762064353</v>
      </c>
      <c r="F544" s="172"/>
      <c r="G544" s="172"/>
      <c r="H544" s="223"/>
      <c r="I544" s="224">
        <v>513.5929089971695</v>
      </c>
      <c r="J544" s="225">
        <v>1181.5374027746402</v>
      </c>
      <c r="K544" s="225">
        <v>3.8779036407850502</v>
      </c>
      <c r="L544" s="225"/>
      <c r="M544" s="173"/>
      <c r="N544" s="226"/>
      <c r="O544" s="239">
        <v>729.29365644443362</v>
      </c>
      <c r="P544" s="240">
        <v>1521.5571664881998</v>
      </c>
      <c r="Q544" s="240">
        <v>7.7715226169914855</v>
      </c>
      <c r="R544" s="175"/>
      <c r="S544" s="175"/>
      <c r="T544" s="227"/>
      <c r="U544" s="220" t="s">
        <v>223</v>
      </c>
      <c r="V544" s="152"/>
      <c r="W544" s="152"/>
      <c r="X544" s="152"/>
    </row>
    <row r="545" spans="2:24" ht="15" x14ac:dyDescent="0.25">
      <c r="B545" s="160">
        <v>2035</v>
      </c>
      <c r="C545" s="171">
        <v>215.05359656538957</v>
      </c>
      <c r="D545" s="172">
        <v>338.99962774951609</v>
      </c>
      <c r="E545" s="172">
        <v>3.8819372412845308</v>
      </c>
      <c r="F545" s="172"/>
      <c r="G545" s="172"/>
      <c r="H545" s="223"/>
      <c r="I545" s="224">
        <v>516.71089948913379</v>
      </c>
      <c r="J545" s="225">
        <v>1188.7104425951177</v>
      </c>
      <c r="K545" s="225">
        <v>3.9014461517288455</v>
      </c>
      <c r="L545" s="225"/>
      <c r="M545" s="173"/>
      <c r="N545" s="226"/>
      <c r="O545" s="239">
        <v>731.76449605452331</v>
      </c>
      <c r="P545" s="240">
        <v>1527.7100703446338</v>
      </c>
      <c r="Q545" s="240">
        <v>7.7833833930133762</v>
      </c>
      <c r="R545" s="175"/>
      <c r="S545" s="175"/>
      <c r="T545" s="227"/>
      <c r="U545" s="220" t="s">
        <v>223</v>
      </c>
      <c r="V545" s="152"/>
      <c r="W545" s="152"/>
      <c r="X545" s="152"/>
    </row>
    <row r="546" spans="2:24" ht="15" x14ac:dyDescent="0.25">
      <c r="B546" s="160">
        <v>2036</v>
      </c>
      <c r="C546" s="171">
        <v>214.3977947068542</v>
      </c>
      <c r="D546" s="172">
        <v>337.96585482280597</v>
      </c>
      <c r="E546" s="172">
        <v>3.8700993473910517</v>
      </c>
      <c r="F546" s="172"/>
      <c r="G546" s="172"/>
      <c r="H546" s="223"/>
      <c r="I546" s="224">
        <v>519.74728764384872</v>
      </c>
      <c r="J546" s="225">
        <v>1195.6957535511092</v>
      </c>
      <c r="K546" s="225">
        <v>3.9243725209869353</v>
      </c>
      <c r="L546" s="225"/>
      <c r="M546" s="173"/>
      <c r="N546" s="226"/>
      <c r="O546" s="239">
        <v>734.14508235070298</v>
      </c>
      <c r="P546" s="240">
        <v>1533.6616083739152</v>
      </c>
      <c r="Q546" s="240">
        <v>7.794471868377987</v>
      </c>
      <c r="R546" s="175"/>
      <c r="S546" s="175"/>
      <c r="T546" s="227"/>
      <c r="U546" s="220" t="s">
        <v>223</v>
      </c>
      <c r="V546" s="152"/>
      <c r="W546" s="152"/>
      <c r="X546" s="152"/>
    </row>
    <row r="547" spans="2:24" ht="15" x14ac:dyDescent="0.25">
      <c r="B547" s="160">
        <v>2037</v>
      </c>
      <c r="C547" s="171">
        <v>213.73373885179265</v>
      </c>
      <c r="D547" s="172">
        <v>336.919070712863</v>
      </c>
      <c r="E547" s="172">
        <v>3.8581124604232135</v>
      </c>
      <c r="F547" s="172"/>
      <c r="G547" s="172"/>
      <c r="H547" s="223"/>
      <c r="I547" s="224">
        <v>522.70084917037479</v>
      </c>
      <c r="J547" s="225">
        <v>1202.4905191209859</v>
      </c>
      <c r="K547" s="225">
        <v>3.9466735045019972</v>
      </c>
      <c r="L547" s="225"/>
      <c r="M547" s="173"/>
      <c r="N547" s="226"/>
      <c r="O547" s="239">
        <v>736.43458802216742</v>
      </c>
      <c r="P547" s="240">
        <v>1539.4095898338489</v>
      </c>
      <c r="Q547" s="240">
        <v>7.8047859649252107</v>
      </c>
      <c r="R547" s="175"/>
      <c r="S547" s="175"/>
      <c r="T547" s="227"/>
      <c r="U547" s="220" t="s">
        <v>223</v>
      </c>
      <c r="V547" s="152"/>
      <c r="W547" s="152"/>
      <c r="X547" s="152"/>
    </row>
    <row r="548" spans="2:24" ht="15" x14ac:dyDescent="0.25">
      <c r="B548" s="160">
        <v>2038</v>
      </c>
      <c r="C548" s="171">
        <v>213.06012442766206</v>
      </c>
      <c r="D548" s="172">
        <v>335.85721895742142</v>
      </c>
      <c r="E548" s="172">
        <v>3.8459530315131096</v>
      </c>
      <c r="F548" s="172"/>
      <c r="G548" s="172"/>
      <c r="H548" s="223"/>
      <c r="I548" s="224">
        <v>525.56620090380886</v>
      </c>
      <c r="J548" s="225">
        <v>1209.0823551565884</v>
      </c>
      <c r="K548" s="225">
        <v>3.9683084564738018</v>
      </c>
      <c r="L548" s="225"/>
      <c r="M548" s="173"/>
      <c r="N548" s="226"/>
      <c r="O548" s="239">
        <v>738.62632533147098</v>
      </c>
      <c r="P548" s="240">
        <v>1544.9395741140097</v>
      </c>
      <c r="Q548" s="240">
        <v>7.8142614879869114</v>
      </c>
      <c r="R548" s="175"/>
      <c r="S548" s="175"/>
      <c r="T548" s="227"/>
      <c r="U548" s="220" t="s">
        <v>223</v>
      </c>
      <c r="V548" s="152"/>
      <c r="W548" s="152"/>
      <c r="X548" s="152"/>
    </row>
    <row r="549" spans="2:24" ht="15" x14ac:dyDescent="0.25">
      <c r="B549" s="160">
        <v>2039</v>
      </c>
      <c r="C549" s="171">
        <v>212.37361109478155</v>
      </c>
      <c r="D549" s="172">
        <v>334.77503401372155</v>
      </c>
      <c r="E549" s="172">
        <v>3.8335607641150755</v>
      </c>
      <c r="F549" s="172"/>
      <c r="G549" s="172"/>
      <c r="H549" s="223"/>
      <c r="I549" s="224">
        <v>528.33299107091204</v>
      </c>
      <c r="J549" s="225">
        <v>1215.4474470626362</v>
      </c>
      <c r="K549" s="225">
        <v>3.9891992154277127</v>
      </c>
      <c r="L549" s="225"/>
      <c r="M549" s="173"/>
      <c r="N549" s="226"/>
      <c r="O549" s="239">
        <v>740.70660216569354</v>
      </c>
      <c r="P549" s="240">
        <v>1550.2224810763578</v>
      </c>
      <c r="Q549" s="240">
        <v>7.8227599795427878</v>
      </c>
      <c r="R549" s="175"/>
      <c r="S549" s="175"/>
      <c r="T549" s="227"/>
      <c r="U549" s="220" t="s">
        <v>223</v>
      </c>
      <c r="V549" s="152"/>
      <c r="W549" s="152"/>
      <c r="X549" s="152"/>
    </row>
    <row r="550" spans="2:24" ht="15" x14ac:dyDescent="0.25">
      <c r="B550" s="160">
        <v>2040</v>
      </c>
      <c r="C550" s="171">
        <v>211.671659520671</v>
      </c>
      <c r="D550" s="172">
        <v>333.66851300629764</v>
      </c>
      <c r="E550" s="172">
        <v>3.8208898206821926</v>
      </c>
      <c r="F550" s="172"/>
      <c r="G550" s="172"/>
      <c r="H550" s="223"/>
      <c r="I550" s="224">
        <v>530.96221494861447</v>
      </c>
      <c r="J550" s="225">
        <v>1221.4960631890533</v>
      </c>
      <c r="K550" s="225">
        <v>4.0090512746543281</v>
      </c>
      <c r="L550" s="225"/>
      <c r="M550" s="173"/>
      <c r="N550" s="226"/>
      <c r="O550" s="239">
        <v>742.6338744692855</v>
      </c>
      <c r="P550" s="240">
        <v>1555.1645761953509</v>
      </c>
      <c r="Q550" s="240">
        <v>7.8299410953365207</v>
      </c>
      <c r="R550" s="175"/>
      <c r="S550" s="175"/>
      <c r="T550" s="227"/>
      <c r="U550" s="220" t="s">
        <v>223</v>
      </c>
      <c r="V550" s="152"/>
      <c r="W550" s="152"/>
      <c r="X550" s="152"/>
    </row>
    <row r="551" spans="2:24" ht="15" x14ac:dyDescent="0.25">
      <c r="B551" s="160">
        <v>2041</v>
      </c>
      <c r="C551" s="171">
        <v>210.95448952733597</v>
      </c>
      <c r="D551" s="172">
        <v>332.53800245145658</v>
      </c>
      <c r="E551" s="172">
        <v>3.8079441692263587</v>
      </c>
      <c r="F551" s="172"/>
      <c r="G551" s="172"/>
      <c r="H551" s="223"/>
      <c r="I551" s="224">
        <v>533.54357080820637</v>
      </c>
      <c r="J551" s="225">
        <v>1227.434557363232</v>
      </c>
      <c r="K551" s="225">
        <v>4.0285419045106057</v>
      </c>
      <c r="L551" s="225"/>
      <c r="M551" s="173"/>
      <c r="N551" s="226"/>
      <c r="O551" s="239">
        <v>744.49806033554228</v>
      </c>
      <c r="P551" s="240">
        <v>1559.9725598146886</v>
      </c>
      <c r="Q551" s="240">
        <v>7.8364860737369639</v>
      </c>
      <c r="R551" s="175"/>
      <c r="S551" s="175"/>
      <c r="T551" s="227"/>
      <c r="U551" s="220" t="s">
        <v>223</v>
      </c>
      <c r="V551" s="152"/>
      <c r="W551" s="152"/>
      <c r="X551" s="152"/>
    </row>
    <row r="552" spans="2:24" ht="15" x14ac:dyDescent="0.25">
      <c r="B552" s="160">
        <v>2042</v>
      </c>
      <c r="C552" s="171">
        <v>210.22323718219263</v>
      </c>
      <c r="D552" s="172">
        <v>331.38529318849311</v>
      </c>
      <c r="E552" s="172">
        <v>3.7947443169257005</v>
      </c>
      <c r="F552" s="172"/>
      <c r="G552" s="172"/>
      <c r="H552" s="223"/>
      <c r="I552" s="224">
        <v>535.98635365198095</v>
      </c>
      <c r="J552" s="225">
        <v>1233.0542597505012</v>
      </c>
      <c r="K552" s="225">
        <v>4.0469862333118307</v>
      </c>
      <c r="L552" s="225"/>
      <c r="M552" s="173"/>
      <c r="N552" s="226"/>
      <c r="O552" s="239">
        <v>746.20959083417358</v>
      </c>
      <c r="P552" s="240">
        <v>1564.4395529389942</v>
      </c>
      <c r="Q552" s="240">
        <v>7.8417305502375312</v>
      </c>
      <c r="R552" s="175"/>
      <c r="S552" s="175"/>
      <c r="T552" s="227"/>
      <c r="U552" s="220" t="s">
        <v>223</v>
      </c>
      <c r="V552" s="152"/>
      <c r="W552" s="152"/>
      <c r="X552" s="152"/>
    </row>
    <row r="553" spans="2:24" ht="15" x14ac:dyDescent="0.25">
      <c r="B553" s="160">
        <v>2043</v>
      </c>
      <c r="C553" s="171">
        <v>209.4767572154914</v>
      </c>
      <c r="D553" s="172">
        <v>330.20857987201879</v>
      </c>
      <c r="E553" s="172">
        <v>3.7812695904905658</v>
      </c>
      <c r="F553" s="172"/>
      <c r="G553" s="172"/>
      <c r="H553" s="223"/>
      <c r="I553" s="224">
        <v>538.31646800844908</v>
      </c>
      <c r="J553" s="225">
        <v>1238.4147645718874</v>
      </c>
      <c r="K553" s="225">
        <v>4.0645798542285139</v>
      </c>
      <c r="L553" s="225"/>
      <c r="M553" s="173"/>
      <c r="N553" s="226"/>
      <c r="O553" s="239">
        <v>747.79322522394045</v>
      </c>
      <c r="P553" s="240">
        <v>1568.6233444439063</v>
      </c>
      <c r="Q553" s="240">
        <v>7.8458494447190796</v>
      </c>
      <c r="R553" s="175"/>
      <c r="S553" s="175"/>
      <c r="T553" s="227"/>
      <c r="U553" s="220" t="s">
        <v>223</v>
      </c>
      <c r="V553" s="152"/>
      <c r="W553" s="152"/>
      <c r="X553" s="152"/>
    </row>
    <row r="554" spans="2:24" ht="15" x14ac:dyDescent="0.25">
      <c r="B554" s="160">
        <v>2044</v>
      </c>
      <c r="C554" s="171">
        <v>208.71363827569195</v>
      </c>
      <c r="D554" s="172">
        <v>329.00563771874977</v>
      </c>
      <c r="E554" s="172">
        <v>3.7674945135829998</v>
      </c>
      <c r="F554" s="172"/>
      <c r="G554" s="172"/>
      <c r="H554" s="223"/>
      <c r="I554" s="224">
        <v>540.52880196260514</v>
      </c>
      <c r="J554" s="225">
        <v>1243.5043116985557</v>
      </c>
      <c r="K554" s="225">
        <v>4.0812841695435473</v>
      </c>
      <c r="L554" s="225"/>
      <c r="M554" s="173"/>
      <c r="N554" s="226"/>
      <c r="O554" s="239">
        <v>749.24244023829715</v>
      </c>
      <c r="P554" s="240">
        <v>1572.5099494173055</v>
      </c>
      <c r="Q554" s="240">
        <v>7.8487786831265467</v>
      </c>
      <c r="R554" s="175"/>
      <c r="S554" s="175"/>
      <c r="T554" s="227"/>
      <c r="U554" s="220" t="s">
        <v>223</v>
      </c>
      <c r="V554" s="152"/>
      <c r="W554" s="152"/>
      <c r="X554" s="152"/>
    </row>
    <row r="555" spans="2:24" ht="15" x14ac:dyDescent="0.25">
      <c r="B555" s="160">
        <v>2045</v>
      </c>
      <c r="C555" s="171">
        <v>207.93255115154261</v>
      </c>
      <c r="D555" s="172">
        <v>327.77437142720436</v>
      </c>
      <c r="E555" s="172">
        <v>3.7533950925812158</v>
      </c>
      <c r="F555" s="172"/>
      <c r="G555" s="172"/>
      <c r="H555" s="223"/>
      <c r="I555" s="224">
        <v>542.6183971151022</v>
      </c>
      <c r="J555" s="225">
        <v>1248.3114941694987</v>
      </c>
      <c r="K555" s="225">
        <v>4.0970617406658931</v>
      </c>
      <c r="L555" s="225"/>
      <c r="M555" s="173"/>
      <c r="N555" s="226"/>
      <c r="O555" s="239">
        <v>750.55094826664481</v>
      </c>
      <c r="P555" s="240">
        <v>1576.0858655967031</v>
      </c>
      <c r="Q555" s="240">
        <v>7.850456833247109</v>
      </c>
      <c r="R555" s="175"/>
      <c r="S555" s="175"/>
      <c r="T555" s="227"/>
      <c r="U555" s="220" t="s">
        <v>223</v>
      </c>
      <c r="V555" s="152"/>
      <c r="W555" s="152"/>
      <c r="X555" s="152"/>
    </row>
    <row r="556" spans="2:24" ht="15" x14ac:dyDescent="0.25">
      <c r="B556" s="160">
        <v>2046</v>
      </c>
      <c r="C556" s="171">
        <v>207.13278827883198</v>
      </c>
      <c r="D556" s="172">
        <v>326.51366562889723</v>
      </c>
      <c r="E556" s="172">
        <v>3.7389585552279425</v>
      </c>
      <c r="F556" s="172"/>
      <c r="G556" s="172"/>
      <c r="H556" s="223"/>
      <c r="I556" s="224">
        <v>544.5809378905069</v>
      </c>
      <c r="J556" s="225">
        <v>1252.8263838612952</v>
      </c>
      <c r="K556" s="225">
        <v>4.1118799826719821</v>
      </c>
      <c r="L556" s="225"/>
      <c r="M556" s="173"/>
      <c r="N556" s="226"/>
      <c r="O556" s="239">
        <v>751.71372616933888</v>
      </c>
      <c r="P556" s="240">
        <v>1579.3400494901925</v>
      </c>
      <c r="Q556" s="240">
        <v>7.850838537899925</v>
      </c>
      <c r="R556" s="175"/>
      <c r="S556" s="175"/>
      <c r="T556" s="227"/>
      <c r="U556" s="220" t="s">
        <v>223</v>
      </c>
      <c r="V556" s="152"/>
      <c r="W556" s="152"/>
      <c r="X556" s="152"/>
    </row>
    <row r="557" spans="2:24" ht="15" x14ac:dyDescent="0.25">
      <c r="B557" s="160">
        <v>2047</v>
      </c>
      <c r="C557" s="171">
        <v>206.31371011598418</v>
      </c>
      <c r="D557" s="172">
        <v>325.22251218278996</v>
      </c>
      <c r="E557" s="172">
        <v>3.7241733571440081</v>
      </c>
      <c r="F557" s="172"/>
      <c r="G557" s="172"/>
      <c r="H557" s="223"/>
      <c r="I557" s="224">
        <v>546.41284241533674</v>
      </c>
      <c r="J557" s="225">
        <v>1257.0407405560261</v>
      </c>
      <c r="K557" s="225">
        <v>4.125711850483941</v>
      </c>
      <c r="L557" s="225"/>
      <c r="M557" s="173"/>
      <c r="N557" s="226"/>
      <c r="O557" s="239">
        <v>752.72655253132098</v>
      </c>
      <c r="P557" s="240">
        <v>1582.2632527388159</v>
      </c>
      <c r="Q557" s="240">
        <v>7.8498852076279491</v>
      </c>
      <c r="R557" s="175"/>
      <c r="S557" s="175"/>
      <c r="T557" s="227"/>
      <c r="U557" s="220" t="s">
        <v>223</v>
      </c>
      <c r="V557" s="152"/>
      <c r="W557" s="152"/>
      <c r="X557" s="152"/>
    </row>
    <row r="558" spans="2:24" ht="15" x14ac:dyDescent="0.25">
      <c r="B558" s="160">
        <v>2048</v>
      </c>
      <c r="C558" s="171">
        <v>205.47404913430643</v>
      </c>
      <c r="D558" s="172">
        <v>323.89891302067133</v>
      </c>
      <c r="E558" s="172">
        <v>3.709016618140867</v>
      </c>
      <c r="F558" s="172"/>
      <c r="G558" s="172"/>
      <c r="H558" s="223"/>
      <c r="I558" s="224">
        <v>548.11040974309071</v>
      </c>
      <c r="J558" s="225">
        <v>1260.9460501043723</v>
      </c>
      <c r="K558" s="225">
        <v>4.1385293999583457</v>
      </c>
      <c r="L558" s="225"/>
      <c r="M558" s="173"/>
      <c r="N558" s="226"/>
      <c r="O558" s="239">
        <v>753.58445887739708</v>
      </c>
      <c r="P558" s="240">
        <v>1584.8449631250437</v>
      </c>
      <c r="Q558" s="240">
        <v>7.8475460180992123</v>
      </c>
      <c r="R558" s="175"/>
      <c r="S558" s="175"/>
      <c r="T558" s="227"/>
      <c r="U558" s="220" t="s">
        <v>223</v>
      </c>
      <c r="V558" s="152"/>
      <c r="W558" s="152"/>
      <c r="X558" s="152"/>
    </row>
    <row r="559" spans="2:24" ht="15" x14ac:dyDescent="0.25">
      <c r="B559" s="160">
        <v>2049</v>
      </c>
      <c r="C559" s="171">
        <v>204.61238026515258</v>
      </c>
      <c r="D559" s="172">
        <v>322.54062173630456</v>
      </c>
      <c r="E559" s="172">
        <v>3.6934626142727813</v>
      </c>
      <c r="F559" s="172"/>
      <c r="G559" s="172"/>
      <c r="H559" s="223"/>
      <c r="I559" s="224">
        <v>549.6699394247363</v>
      </c>
      <c r="J559" s="225">
        <v>1264.533799501457</v>
      </c>
      <c r="K559" s="225">
        <v>4.1503046907079284</v>
      </c>
      <c r="L559" s="225"/>
      <c r="M559" s="173"/>
      <c r="N559" s="226"/>
      <c r="O559" s="239">
        <v>754.28231968988894</v>
      </c>
      <c r="P559" s="240">
        <v>1587.0744212377615</v>
      </c>
      <c r="Q559" s="240">
        <v>7.8437673049807097</v>
      </c>
      <c r="R559" s="175"/>
      <c r="S559" s="175"/>
      <c r="T559" s="227"/>
      <c r="U559" s="220" t="s">
        <v>223</v>
      </c>
      <c r="V559" s="152"/>
      <c r="W559" s="152"/>
      <c r="X559" s="152"/>
    </row>
    <row r="560" spans="2:24" ht="15" x14ac:dyDescent="0.25">
      <c r="B560" s="160">
        <v>2050</v>
      </c>
      <c r="C560" s="171">
        <v>203.72747760531718</v>
      </c>
      <c r="D560" s="172">
        <v>321.14570587779411</v>
      </c>
      <c r="E560" s="172">
        <v>3.6774892167337994</v>
      </c>
      <c r="F560" s="172"/>
      <c r="G560" s="172"/>
      <c r="H560" s="223"/>
      <c r="I560" s="224">
        <v>550.50550858747533</v>
      </c>
      <c r="J560" s="225">
        <v>1266.4560538805308</v>
      </c>
      <c r="K560" s="225">
        <v>4.1566136888298848</v>
      </c>
      <c r="L560" s="225"/>
      <c r="M560" s="173"/>
      <c r="N560" s="226"/>
      <c r="O560" s="239">
        <v>754.23298619279251</v>
      </c>
      <c r="P560" s="240">
        <v>1587.601759758325</v>
      </c>
      <c r="Q560" s="240">
        <v>7.8341029055636842</v>
      </c>
      <c r="R560" s="175"/>
      <c r="S560" s="175"/>
      <c r="T560" s="227"/>
      <c r="U560" s="220" t="s">
        <v>223</v>
      </c>
      <c r="V560" s="152"/>
      <c r="W560" s="152"/>
      <c r="X560" s="152"/>
    </row>
    <row r="561" spans="1:41" ht="15" x14ac:dyDescent="0.25">
      <c r="B561" s="160">
        <v>2051</v>
      </c>
      <c r="C561" s="171">
        <v>202.81900633591971</v>
      </c>
      <c r="D561" s="172">
        <v>319.71363765356784</v>
      </c>
      <c r="E561" s="172">
        <v>3.661090381700884</v>
      </c>
      <c r="F561" s="172"/>
      <c r="G561" s="172"/>
      <c r="H561" s="223"/>
      <c r="I561" s="224">
        <v>552.3588546949419</v>
      </c>
      <c r="J561" s="225">
        <v>1270.7197376423146</v>
      </c>
      <c r="K561" s="225">
        <v>4.1706074521624297</v>
      </c>
      <c r="L561" s="225"/>
      <c r="M561" s="173"/>
      <c r="N561" s="226"/>
      <c r="O561" s="239">
        <v>755.17786103086155</v>
      </c>
      <c r="P561" s="240">
        <v>1590.4333752958823</v>
      </c>
      <c r="Q561" s="240">
        <v>7.8316978338633136</v>
      </c>
      <c r="R561" s="175"/>
      <c r="S561" s="175"/>
      <c r="T561" s="227"/>
      <c r="U561" s="220" t="s">
        <v>223</v>
      </c>
      <c r="V561" s="152"/>
      <c r="W561" s="152"/>
      <c r="X561" s="152"/>
    </row>
    <row r="562" spans="1:41" ht="15" x14ac:dyDescent="0.25">
      <c r="B562" s="160">
        <v>2052</v>
      </c>
      <c r="C562" s="171">
        <v>201.8865360426671</v>
      </c>
      <c r="D562" s="172">
        <v>318.24373858027337</v>
      </c>
      <c r="E562" s="172">
        <v>3.644258339756083</v>
      </c>
      <c r="F562" s="172"/>
      <c r="G562" s="172"/>
      <c r="H562" s="223"/>
      <c r="I562" s="224">
        <v>553.47993724825733</v>
      </c>
      <c r="J562" s="225">
        <v>1273.2988249800405</v>
      </c>
      <c r="K562" s="225">
        <v>4.1790722304702363</v>
      </c>
      <c r="L562" s="225"/>
      <c r="M562" s="173"/>
      <c r="N562" s="226"/>
      <c r="O562" s="239">
        <v>755.36647329092443</v>
      </c>
      <c r="P562" s="240">
        <v>1591.542563560314</v>
      </c>
      <c r="Q562" s="240">
        <v>7.8233305702263198</v>
      </c>
      <c r="R562" s="175"/>
      <c r="S562" s="175"/>
      <c r="T562" s="227"/>
      <c r="U562" s="220" t="s">
        <v>223</v>
      </c>
      <c r="V562" s="152"/>
      <c r="W562" s="152"/>
      <c r="X562" s="152"/>
    </row>
    <row r="563" spans="1:41" ht="15" x14ac:dyDescent="0.25">
      <c r="B563" s="160">
        <v>2053</v>
      </c>
      <c r="C563" s="171">
        <v>200.92849372200266</v>
      </c>
      <c r="D563" s="172">
        <v>316.73352905455278</v>
      </c>
      <c r="E563" s="172">
        <v>3.6269646965773088</v>
      </c>
      <c r="F563" s="172"/>
      <c r="G563" s="172"/>
      <c r="H563" s="223"/>
      <c r="I563" s="224">
        <v>554.44229663686292</v>
      </c>
      <c r="J563" s="225">
        <v>1275.5127644496665</v>
      </c>
      <c r="K563" s="225">
        <v>4.1863385632241368</v>
      </c>
      <c r="L563" s="225"/>
      <c r="M563" s="173"/>
      <c r="N563" s="226"/>
      <c r="O563" s="239">
        <v>755.37079035886563</v>
      </c>
      <c r="P563" s="240">
        <v>1592.2462935042192</v>
      </c>
      <c r="Q563" s="240">
        <v>7.8133032598014456</v>
      </c>
      <c r="R563" s="175"/>
      <c r="S563" s="175"/>
      <c r="T563" s="227"/>
      <c r="U563" s="220" t="s">
        <v>223</v>
      </c>
      <c r="V563" s="152"/>
      <c r="W563" s="152"/>
      <c r="X563" s="152"/>
    </row>
    <row r="564" spans="1:41" ht="15" x14ac:dyDescent="0.25">
      <c r="B564" s="160">
        <v>2054</v>
      </c>
      <c r="C564" s="171">
        <v>199.94310295706467</v>
      </c>
      <c r="D564" s="172">
        <v>315.18020882258799</v>
      </c>
      <c r="E564" s="172">
        <v>3.6091773860243896</v>
      </c>
      <c r="F564" s="172"/>
      <c r="G564" s="172"/>
      <c r="H564" s="223"/>
      <c r="I564" s="224">
        <v>555.23654702303031</v>
      </c>
      <c r="J564" s="225">
        <v>1277.3399636223676</v>
      </c>
      <c r="K564" s="225">
        <v>4.1923355822838957</v>
      </c>
      <c r="L564" s="225"/>
      <c r="M564" s="173"/>
      <c r="N564" s="226"/>
      <c r="O564" s="239">
        <v>755.17964998009495</v>
      </c>
      <c r="P564" s="240">
        <v>1592.5201724449555</v>
      </c>
      <c r="Q564" s="240">
        <v>7.8015129683082858</v>
      </c>
      <c r="R564" s="175"/>
      <c r="S564" s="175"/>
      <c r="T564" s="227"/>
      <c r="U564" s="220" t="s">
        <v>223</v>
      </c>
      <c r="V564" s="152"/>
      <c r="W564" s="152"/>
      <c r="X564" s="152"/>
    </row>
    <row r="565" spans="1:41" ht="15" x14ac:dyDescent="0.25">
      <c r="B565" s="160">
        <v>2055</v>
      </c>
      <c r="C565" s="171">
        <v>198.92927604272137</v>
      </c>
      <c r="D565" s="172">
        <v>313.58206328094718</v>
      </c>
      <c r="E565" s="172">
        <v>3.5908767739078704</v>
      </c>
      <c r="F565" s="172"/>
      <c r="G565" s="172"/>
      <c r="H565" s="223"/>
      <c r="I565" s="224">
        <v>555.85507971558559</v>
      </c>
      <c r="J565" s="225">
        <v>1278.7629184535006</v>
      </c>
      <c r="K565" s="225">
        <v>4.1970058379248636</v>
      </c>
      <c r="L565" s="225"/>
      <c r="M565" s="173"/>
      <c r="N565" s="226"/>
      <c r="O565" s="239">
        <v>754.7843557583069</v>
      </c>
      <c r="P565" s="240">
        <v>1592.3449817344476</v>
      </c>
      <c r="Q565" s="240">
        <v>7.7878826118327336</v>
      </c>
      <c r="R565" s="175"/>
      <c r="S565" s="175"/>
      <c r="T565" s="227"/>
      <c r="U565" s="220" t="s">
        <v>223</v>
      </c>
      <c r="V565" s="152"/>
      <c r="W565" s="152"/>
      <c r="X565" s="152"/>
    </row>
    <row r="566" spans="1:41" ht="15" x14ac:dyDescent="0.25">
      <c r="B566" s="160">
        <v>2056</v>
      </c>
      <c r="C566" s="171">
        <v>197.88698868055178</v>
      </c>
      <c r="D566" s="172">
        <v>311.93905412682648</v>
      </c>
      <c r="E566" s="172">
        <v>3.5720624216164123</v>
      </c>
      <c r="F566" s="172"/>
      <c r="G566" s="172"/>
      <c r="H566" s="223"/>
      <c r="I566" s="224">
        <v>556.29385308825522</v>
      </c>
      <c r="J566" s="225">
        <v>1279.7723310487077</v>
      </c>
      <c r="K566" s="225">
        <v>4.2003188136874723</v>
      </c>
      <c r="L566" s="225"/>
      <c r="M566" s="173"/>
      <c r="N566" s="226"/>
      <c r="O566" s="239">
        <v>754.180841768807</v>
      </c>
      <c r="P566" s="240">
        <v>1591.7113851755341</v>
      </c>
      <c r="Q566" s="240">
        <v>7.7723812353038841</v>
      </c>
      <c r="R566" s="175"/>
      <c r="S566" s="175"/>
      <c r="T566" s="227"/>
      <c r="U566" s="220" t="s">
        <v>223</v>
      </c>
      <c r="V566" s="152"/>
      <c r="W566" s="152"/>
      <c r="X566" s="152"/>
    </row>
    <row r="567" spans="1:41" ht="15" x14ac:dyDescent="0.25">
      <c r="B567" s="160">
        <v>2057</v>
      </c>
      <c r="C567" s="171">
        <v>196.81721716196017</v>
      </c>
      <c r="D567" s="172">
        <v>310.25272033668534</v>
      </c>
      <c r="E567" s="172">
        <v>3.5527519522078075</v>
      </c>
      <c r="F567" s="172"/>
      <c r="G567" s="172"/>
      <c r="H567" s="223"/>
      <c r="I567" s="224">
        <v>556.55140090517568</v>
      </c>
      <c r="J567" s="225">
        <v>1280.3648282840936</v>
      </c>
      <c r="K567" s="225">
        <v>4.2022634386996485</v>
      </c>
      <c r="L567" s="225"/>
      <c r="M567" s="173"/>
      <c r="N567" s="226"/>
      <c r="O567" s="239">
        <v>753.36861806713591</v>
      </c>
      <c r="P567" s="240">
        <v>1590.617548620779</v>
      </c>
      <c r="Q567" s="240">
        <v>7.755015390907456</v>
      </c>
      <c r="R567" s="175"/>
      <c r="S567" s="175"/>
      <c r="T567" s="227"/>
      <c r="U567" s="220" t="s">
        <v>223</v>
      </c>
      <c r="V567" s="152"/>
      <c r="W567" s="152"/>
      <c r="X567" s="152"/>
    </row>
    <row r="568" spans="1:41" ht="15" x14ac:dyDescent="0.25">
      <c r="A568" s="160"/>
      <c r="B568" s="160">
        <v>2058</v>
      </c>
      <c r="C568" s="171">
        <v>195.72172117346869</v>
      </c>
      <c r="D568" s="172">
        <v>308.52583579147955</v>
      </c>
      <c r="E568" s="172">
        <v>3.532977129822497</v>
      </c>
      <c r="F568" s="172"/>
      <c r="G568" s="172"/>
      <c r="H568" s="223"/>
      <c r="I568" s="224">
        <v>556.62750772340075</v>
      </c>
      <c r="J568" s="225">
        <v>1280.5399145260637</v>
      </c>
      <c r="K568" s="225">
        <v>4.2028380862508765</v>
      </c>
      <c r="L568" s="225"/>
      <c r="M568" s="173"/>
      <c r="N568" s="226"/>
      <c r="O568" s="239">
        <v>752.34922889686948</v>
      </c>
      <c r="P568" s="240">
        <v>1589.0657503175432</v>
      </c>
      <c r="Q568" s="240">
        <v>7.7358152160733731</v>
      </c>
      <c r="R568" s="175"/>
      <c r="S568" s="175"/>
      <c r="T568" s="227"/>
      <c r="U568" s="220" t="s">
        <v>223</v>
      </c>
    </row>
    <row r="569" spans="1:41" ht="15" x14ac:dyDescent="0.25">
      <c r="A569" s="160"/>
      <c r="B569" s="160">
        <v>2059</v>
      </c>
      <c r="C569" s="171">
        <v>194.60284988422495</v>
      </c>
      <c r="D569" s="172">
        <v>306.76210360280203</v>
      </c>
      <c r="E569" s="172">
        <v>3.5127803593648643</v>
      </c>
      <c r="F569" s="172"/>
      <c r="G569" s="172"/>
      <c r="H569" s="223"/>
      <c r="I569" s="224">
        <v>556.52341829272234</v>
      </c>
      <c r="J569" s="225">
        <v>1280.3004533625126</v>
      </c>
      <c r="K569" s="225">
        <v>4.2020521548738579</v>
      </c>
      <c r="L569" s="225"/>
      <c r="M569" s="173"/>
      <c r="N569" s="226"/>
      <c r="O569" s="239">
        <v>751.12626817694729</v>
      </c>
      <c r="P569" s="240">
        <v>1587.0625569653146</v>
      </c>
      <c r="Q569" s="240">
        <v>7.7148325142387222</v>
      </c>
      <c r="R569" s="175"/>
      <c r="S569" s="175"/>
      <c r="T569" s="227"/>
      <c r="U569" s="220" t="s">
        <v>223</v>
      </c>
    </row>
    <row r="570" spans="1:41" ht="15.6" thickBot="1" x14ac:dyDescent="0.3">
      <c r="A570" s="160"/>
      <c r="B570" s="160">
        <v>2060</v>
      </c>
      <c r="C570" s="182">
        <v>193.46296946382051</v>
      </c>
      <c r="D570" s="183">
        <v>304.96525368088703</v>
      </c>
      <c r="E570" s="183">
        <v>3.49220435261469</v>
      </c>
      <c r="F570" s="183"/>
      <c r="G570" s="183"/>
      <c r="H570" s="229"/>
      <c r="I570" s="184">
        <v>556.52112892267257</v>
      </c>
      <c r="J570" s="185">
        <v>1280.2951865913108</v>
      </c>
      <c r="K570" s="230">
        <v>4.2020348688944456</v>
      </c>
      <c r="L570" s="230"/>
      <c r="M570" s="186"/>
      <c r="N570" s="231"/>
      <c r="O570" s="241">
        <v>749.98409838649309</v>
      </c>
      <c r="P570" s="242">
        <v>1585.2604402721977</v>
      </c>
      <c r="Q570" s="242">
        <v>7.694239221509136</v>
      </c>
      <c r="R570" s="188"/>
      <c r="S570" s="188"/>
      <c r="T570" s="232"/>
      <c r="U570" s="220" t="s">
        <v>223</v>
      </c>
    </row>
    <row r="571" spans="1:41" x14ac:dyDescent="0.25">
      <c r="A571" s="160"/>
      <c r="C571" s="105"/>
      <c r="D571" s="105"/>
      <c r="E571" s="105"/>
      <c r="F571" s="105"/>
      <c r="G571" s="105"/>
      <c r="H571" s="105"/>
      <c r="I571" s="105"/>
      <c r="J571" s="105"/>
      <c r="K571" s="105"/>
      <c r="L571" s="105"/>
      <c r="M571" s="105"/>
      <c r="N571" s="105"/>
      <c r="O571" s="105"/>
      <c r="P571" s="105"/>
      <c r="V571" s="152"/>
      <c r="W571" s="152"/>
      <c r="X571" s="152"/>
    </row>
    <row r="572" spans="1:41" x14ac:dyDescent="0.25">
      <c r="A572" s="160"/>
      <c r="C572" s="105"/>
      <c r="D572" s="105"/>
      <c r="E572" s="105"/>
      <c r="F572" s="105"/>
      <c r="G572" s="105"/>
      <c r="H572" s="105"/>
      <c r="I572" s="105"/>
      <c r="J572" s="105"/>
      <c r="K572" s="105"/>
      <c r="L572" s="105"/>
      <c r="M572" s="105"/>
      <c r="N572" s="105"/>
      <c r="O572" s="105"/>
      <c r="P572" s="105"/>
      <c r="V572" s="152"/>
      <c r="W572" s="152"/>
      <c r="X572" s="152"/>
    </row>
    <row r="573" spans="1:41" x14ac:dyDescent="0.25">
      <c r="A573" s="191" t="s">
        <v>311</v>
      </c>
      <c r="C573" s="105"/>
      <c r="D573" s="105"/>
      <c r="E573" s="105"/>
      <c r="F573" s="105"/>
      <c r="G573" s="105"/>
      <c r="H573" s="105"/>
      <c r="I573" s="105"/>
      <c r="J573" s="105"/>
      <c r="K573" s="105"/>
      <c r="L573" s="105"/>
      <c r="M573" s="105"/>
      <c r="N573" s="105"/>
      <c r="O573" s="105"/>
      <c r="P573" s="105"/>
    </row>
    <row r="574" spans="1:41" x14ac:dyDescent="0.25">
      <c r="A574" s="191"/>
      <c r="C574" s="105"/>
      <c r="D574" s="105"/>
      <c r="E574" s="105"/>
      <c r="F574" s="105"/>
      <c r="G574" s="105"/>
      <c r="H574" s="105"/>
      <c r="I574" s="105"/>
      <c r="J574" s="105"/>
      <c r="K574" s="105"/>
      <c r="L574" s="105"/>
      <c r="M574" s="105"/>
      <c r="N574" s="105"/>
      <c r="O574" s="105"/>
      <c r="P574" s="105"/>
    </row>
    <row r="575" spans="1:41" x14ac:dyDescent="0.25">
      <c r="A575" s="160"/>
      <c r="C575" s="105"/>
      <c r="D575" s="105"/>
      <c r="E575" s="105"/>
      <c r="F575" s="105"/>
      <c r="G575" s="105"/>
      <c r="H575" s="105"/>
      <c r="I575" s="105"/>
      <c r="J575" s="105"/>
      <c r="K575" s="105"/>
      <c r="L575" s="105"/>
      <c r="M575" s="105"/>
      <c r="N575" s="105"/>
      <c r="O575" s="105"/>
      <c r="P575" s="105"/>
      <c r="V575" s="152"/>
      <c r="W575" s="152"/>
      <c r="X575" s="152"/>
      <c r="AD575" s="152"/>
      <c r="AE575" s="152"/>
      <c r="AF575" s="152"/>
    </row>
    <row r="576" spans="1:41" x14ac:dyDescent="0.25">
      <c r="A576" s="201"/>
      <c r="B576" s="128"/>
      <c r="C576" s="146"/>
      <c r="D576" s="146"/>
      <c r="E576" s="146"/>
      <c r="F576" s="146"/>
      <c r="G576" s="146"/>
      <c r="H576" s="146"/>
      <c r="I576" s="146"/>
      <c r="J576" s="146"/>
      <c r="K576" s="146"/>
      <c r="L576" s="146"/>
      <c r="M576" s="146"/>
      <c r="N576" s="146"/>
      <c r="O576" s="146"/>
      <c r="P576" s="146"/>
      <c r="Q576" s="128"/>
      <c r="R576" s="128"/>
      <c r="S576" s="128"/>
      <c r="T576" s="128"/>
      <c r="U576" s="128"/>
      <c r="V576" s="202"/>
      <c r="W576" s="202"/>
      <c r="X576" s="202"/>
      <c r="Y576" s="128"/>
      <c r="Z576" s="128"/>
      <c r="AA576" s="128"/>
      <c r="AB576" s="128"/>
      <c r="AC576" s="128"/>
      <c r="AD576" s="202"/>
      <c r="AE576" s="202"/>
      <c r="AF576" s="202"/>
      <c r="AG576" s="128"/>
      <c r="AH576" s="128"/>
      <c r="AI576" s="128"/>
      <c r="AJ576" s="128"/>
      <c r="AK576" s="128"/>
      <c r="AL576" s="128"/>
      <c r="AM576" s="128"/>
      <c r="AN576" s="128"/>
      <c r="AO576" s="128"/>
    </row>
    <row r="577" spans="1:41" x14ac:dyDescent="0.25">
      <c r="A577" s="201"/>
      <c r="B577" s="128"/>
      <c r="C577" s="146"/>
      <c r="D577" s="146"/>
      <c r="E577" s="146"/>
      <c r="F577" s="146"/>
      <c r="G577" s="146"/>
      <c r="H577" s="146"/>
      <c r="I577" s="146"/>
      <c r="J577" s="146"/>
      <c r="K577" s="146"/>
      <c r="L577" s="146"/>
      <c r="M577" s="146"/>
      <c r="N577" s="146"/>
      <c r="O577" s="146"/>
      <c r="P577" s="146"/>
      <c r="Q577" s="128"/>
      <c r="R577" s="128"/>
      <c r="S577" s="128"/>
      <c r="T577" s="128"/>
      <c r="U577" s="128"/>
      <c r="V577" s="202"/>
      <c r="W577" s="202"/>
      <c r="X577" s="202"/>
      <c r="Y577" s="128"/>
      <c r="Z577" s="128"/>
      <c r="AA577" s="128"/>
      <c r="AB577" s="128"/>
      <c r="AC577" s="128"/>
      <c r="AD577" s="202"/>
      <c r="AE577" s="202"/>
      <c r="AF577" s="202"/>
      <c r="AG577" s="128"/>
      <c r="AH577" s="128"/>
      <c r="AI577" s="128"/>
      <c r="AJ577" s="128"/>
      <c r="AK577" s="128"/>
      <c r="AL577" s="128"/>
      <c r="AM577" s="128"/>
      <c r="AN577" s="128"/>
      <c r="AO577" s="128"/>
    </row>
    <row r="578" spans="1:41" x14ac:dyDescent="0.25">
      <c r="A578" s="204"/>
      <c r="B578" s="150"/>
      <c r="C578" s="105"/>
      <c r="D578" s="105"/>
      <c r="E578" s="105"/>
      <c r="F578" s="105"/>
      <c r="G578" s="105"/>
      <c r="H578" s="105"/>
      <c r="I578" s="105"/>
      <c r="J578" s="105"/>
      <c r="K578" s="105"/>
      <c r="L578" s="105"/>
      <c r="M578" s="105"/>
      <c r="N578" s="105"/>
      <c r="O578" s="105"/>
      <c r="P578" s="105"/>
    </row>
    <row r="579" spans="1:41" x14ac:dyDescent="0.25">
      <c r="A579" s="204"/>
      <c r="B579" s="150"/>
      <c r="C579" s="105"/>
      <c r="D579" s="105"/>
      <c r="E579" s="105"/>
      <c r="F579" s="105"/>
      <c r="G579" s="105"/>
      <c r="H579" s="105"/>
      <c r="I579" s="105"/>
      <c r="J579" s="105"/>
      <c r="K579" s="105"/>
      <c r="L579" s="105"/>
      <c r="M579" s="105"/>
      <c r="N579" s="105"/>
      <c r="O579" s="105"/>
      <c r="P579" s="105"/>
    </row>
    <row r="580" spans="1:41" ht="17.399999999999999" x14ac:dyDescent="0.25">
      <c r="A580" s="243" t="s">
        <v>164</v>
      </c>
      <c r="B580" s="203"/>
      <c r="C580" s="203"/>
      <c r="D580" s="149"/>
      <c r="E580" s="149"/>
      <c r="F580" s="149"/>
      <c r="G580" s="149"/>
      <c r="H580" s="149"/>
      <c r="I580" s="149"/>
      <c r="J580" s="149"/>
      <c r="K580" s="149"/>
      <c r="L580" s="149"/>
      <c r="M580" s="149"/>
      <c r="N580" s="149"/>
      <c r="O580" s="149"/>
      <c r="P580" s="149"/>
      <c r="Q580" s="150"/>
      <c r="R580" s="150"/>
      <c r="S580" s="150"/>
      <c r="T580" s="150"/>
      <c r="U580" s="150"/>
      <c r="V580" s="150"/>
      <c r="W580" s="150"/>
      <c r="X580" s="150"/>
      <c r="AC580" s="150"/>
      <c r="AD580" s="150"/>
      <c r="AE580" s="150"/>
      <c r="AF580" s="150"/>
      <c r="AG580" s="150"/>
    </row>
    <row r="581" spans="1:41" x14ac:dyDescent="0.25">
      <c r="A581" s="191"/>
      <c r="C581" s="105"/>
      <c r="D581" s="105"/>
      <c r="E581" s="105"/>
      <c r="F581" s="105"/>
      <c r="G581" s="105"/>
      <c r="H581" s="105"/>
      <c r="I581" s="105"/>
      <c r="J581" s="105"/>
      <c r="K581" s="105"/>
      <c r="L581" s="105"/>
      <c r="M581" s="105"/>
      <c r="N581" s="105"/>
      <c r="O581" s="105"/>
      <c r="P581" s="105"/>
    </row>
    <row r="582" spans="1:41" x14ac:dyDescent="0.25">
      <c r="A582" s="191"/>
      <c r="C582" s="105"/>
      <c r="D582" s="105"/>
      <c r="E582" s="105"/>
      <c r="F582" s="105"/>
      <c r="G582" s="105"/>
      <c r="H582" s="105"/>
      <c r="I582" s="105"/>
      <c r="J582" s="105"/>
      <c r="K582" s="105"/>
      <c r="L582" s="105"/>
      <c r="M582" s="105"/>
      <c r="N582" s="105"/>
      <c r="O582" s="105"/>
      <c r="P582" s="105"/>
    </row>
    <row r="583" spans="1:41" x14ac:dyDescent="0.25">
      <c r="B583" s="203"/>
      <c r="C583" s="203"/>
      <c r="D583" s="149"/>
      <c r="E583" s="149"/>
      <c r="F583" s="149"/>
      <c r="G583" s="149"/>
      <c r="H583" s="149"/>
      <c r="I583" s="149"/>
      <c r="J583" s="149"/>
      <c r="K583" s="149"/>
      <c r="L583" s="149"/>
      <c r="M583" s="149"/>
      <c r="N583" s="149"/>
      <c r="O583" s="149"/>
      <c r="P583" s="149"/>
      <c r="Q583" s="150"/>
      <c r="R583" s="150"/>
      <c r="S583" s="150"/>
      <c r="T583" s="150"/>
      <c r="U583" s="150"/>
      <c r="V583" s="150"/>
      <c r="W583" s="150"/>
      <c r="AG583" s="150"/>
    </row>
    <row r="584" spans="1:41" ht="13.8" thickBot="1" x14ac:dyDescent="0.3">
      <c r="A584" s="196"/>
      <c r="B584" s="1726"/>
      <c r="C584" s="1726"/>
      <c r="D584" s="149"/>
      <c r="E584" s="149"/>
      <c r="F584" s="149"/>
      <c r="G584" s="149"/>
      <c r="H584" s="149"/>
      <c r="I584" s="149"/>
      <c r="J584" s="149"/>
      <c r="K584" s="149"/>
      <c r="L584" s="149"/>
      <c r="M584" s="149"/>
      <c r="N584" s="149"/>
      <c r="O584" s="149"/>
      <c r="P584" s="149"/>
      <c r="Q584" s="150"/>
      <c r="R584" s="150"/>
      <c r="S584" s="150"/>
      <c r="T584" s="150"/>
      <c r="U584" s="150"/>
      <c r="V584" s="150"/>
      <c r="W584" s="150"/>
      <c r="AG584" s="150"/>
    </row>
    <row r="585" spans="1:41" ht="16.2" thickBot="1" x14ac:dyDescent="0.3">
      <c r="A585" s="153"/>
      <c r="C585" s="1711" t="s">
        <v>241</v>
      </c>
      <c r="D585" s="1712"/>
      <c r="E585" s="1712"/>
      <c r="F585" s="1712"/>
      <c r="G585" s="1712"/>
      <c r="H585" s="1727"/>
      <c r="I585" s="1728" t="s">
        <v>242</v>
      </c>
      <c r="J585" s="1729"/>
      <c r="K585" s="1729"/>
      <c r="L585" s="1729"/>
      <c r="M585" s="1729"/>
      <c r="N585" s="1730"/>
      <c r="O585" s="1716" t="s">
        <v>243</v>
      </c>
      <c r="P585" s="1717"/>
      <c r="Q585" s="1717"/>
      <c r="R585" s="1717"/>
      <c r="S585" s="1717"/>
      <c r="T585" s="1718"/>
      <c r="AG585" s="152"/>
    </row>
    <row r="586" spans="1:41" ht="40.200000000000003" thickBot="1" x14ac:dyDescent="0.3">
      <c r="A586" s="153" t="s">
        <v>120</v>
      </c>
      <c r="B586" s="160"/>
      <c r="C586" s="155" t="s">
        <v>222</v>
      </c>
      <c r="D586" s="156" t="s">
        <v>224</v>
      </c>
      <c r="E586" s="156" t="s">
        <v>225</v>
      </c>
      <c r="F586" s="156" t="s">
        <v>226</v>
      </c>
      <c r="G586" s="156" t="s">
        <v>227</v>
      </c>
      <c r="H586" s="214" t="s">
        <v>228</v>
      </c>
      <c r="I586" s="155" t="s">
        <v>229</v>
      </c>
      <c r="J586" s="156" t="s">
        <v>230</v>
      </c>
      <c r="K586" s="156" t="s">
        <v>231</v>
      </c>
      <c r="L586" s="156" t="s">
        <v>232</v>
      </c>
      <c r="M586" s="156" t="s">
        <v>233</v>
      </c>
      <c r="N586" s="214" t="s">
        <v>234</v>
      </c>
      <c r="O586" s="155" t="s">
        <v>235</v>
      </c>
      <c r="P586" s="156" t="s">
        <v>236</v>
      </c>
      <c r="Q586" s="156" t="s">
        <v>237</v>
      </c>
      <c r="R586" s="156" t="s">
        <v>238</v>
      </c>
      <c r="S586" s="156" t="s">
        <v>239</v>
      </c>
      <c r="T586" s="214" t="s">
        <v>240</v>
      </c>
      <c r="U586" s="158" t="s">
        <v>121</v>
      </c>
      <c r="V586" s="130"/>
      <c r="W586" s="130"/>
      <c r="AG586" s="130"/>
    </row>
    <row r="587" spans="1:41" ht="15.6" x14ac:dyDescent="0.25">
      <c r="A587" s="216" t="s">
        <v>222</v>
      </c>
      <c r="B587" s="160">
        <v>2012</v>
      </c>
      <c r="C587" s="161">
        <v>155.98749547635964</v>
      </c>
      <c r="D587" s="162">
        <v>245.89080928942548</v>
      </c>
      <c r="E587" s="162">
        <v>2.8157337404969329</v>
      </c>
      <c r="F587" s="162"/>
      <c r="G587" s="162"/>
      <c r="H587" s="219"/>
      <c r="I587" s="161">
        <v>244.2741600145842</v>
      </c>
      <c r="J587" s="162">
        <v>561.9607504942777</v>
      </c>
      <c r="K587" s="162">
        <v>1.8444017389568097</v>
      </c>
      <c r="L587" s="162"/>
      <c r="M587" s="165"/>
      <c r="N587" s="219"/>
      <c r="O587" s="235">
        <v>400.26165549094384</v>
      </c>
      <c r="P587" s="236">
        <v>807.85155978370312</v>
      </c>
      <c r="Q587" s="236">
        <v>4.6601354794537428</v>
      </c>
      <c r="R587" s="165"/>
      <c r="S587" s="165"/>
      <c r="T587" s="219"/>
      <c r="U587" s="244" t="s">
        <v>223</v>
      </c>
      <c r="V587" s="152"/>
      <c r="W587" s="152"/>
      <c r="AG587" s="130"/>
    </row>
    <row r="588" spans="1:41" ht="15.6" x14ac:dyDescent="0.25">
      <c r="A588" s="221" t="s">
        <v>224</v>
      </c>
      <c r="B588" s="160">
        <v>2013</v>
      </c>
      <c r="C588" s="167">
        <v>157.38095986839863</v>
      </c>
      <c r="D588" s="168">
        <v>248.08739617626591</v>
      </c>
      <c r="E588" s="168">
        <v>2.8408871971433332</v>
      </c>
      <c r="F588" s="168"/>
      <c r="G588" s="168"/>
      <c r="H588" s="222"/>
      <c r="I588" s="167">
        <v>246.62982421502306</v>
      </c>
      <c r="J588" s="168">
        <v>567.38003357322521</v>
      </c>
      <c r="K588" s="168">
        <v>1.8621882749843144</v>
      </c>
      <c r="L588" s="168"/>
      <c r="M588" s="170"/>
      <c r="N588" s="222"/>
      <c r="O588" s="237">
        <v>404.0107840834217</v>
      </c>
      <c r="P588" s="238">
        <v>815.46742974949109</v>
      </c>
      <c r="Q588" s="238">
        <v>4.7030754721276473</v>
      </c>
      <c r="R588" s="170"/>
      <c r="S588" s="170"/>
      <c r="T588" s="222"/>
      <c r="U588" s="220" t="s">
        <v>223</v>
      </c>
      <c r="V588" s="152"/>
      <c r="W588" s="152"/>
      <c r="AG588" s="130"/>
    </row>
    <row r="589" spans="1:41" ht="15.6" x14ac:dyDescent="0.25">
      <c r="A589" s="221" t="s">
        <v>225</v>
      </c>
      <c r="B589" s="160">
        <v>2014</v>
      </c>
      <c r="C589" s="167">
        <v>151.59228596211054</v>
      </c>
      <c r="D589" s="168">
        <v>238.96242300336522</v>
      </c>
      <c r="E589" s="168">
        <v>2.7363957160736869</v>
      </c>
      <c r="F589" s="168"/>
      <c r="G589" s="168"/>
      <c r="H589" s="222"/>
      <c r="I589" s="167">
        <v>310.83152324131055</v>
      </c>
      <c r="J589" s="168">
        <v>715.07815672168351</v>
      </c>
      <c r="K589" s="168">
        <v>2.346945751260137</v>
      </c>
      <c r="L589" s="168"/>
      <c r="M589" s="170"/>
      <c r="N589" s="222"/>
      <c r="O589" s="237">
        <v>462.42380920342111</v>
      </c>
      <c r="P589" s="238">
        <v>954.0405797250487</v>
      </c>
      <c r="Q589" s="238">
        <v>5.083341467333824</v>
      </c>
      <c r="R589" s="170"/>
      <c r="S589" s="170"/>
      <c r="T589" s="222"/>
      <c r="U589" s="220" t="s">
        <v>223</v>
      </c>
      <c r="V589" s="152"/>
      <c r="W589" s="152"/>
      <c r="AG589" s="130"/>
    </row>
    <row r="590" spans="1:41" ht="15" x14ac:dyDescent="0.25">
      <c r="A590" s="221" t="s">
        <v>226</v>
      </c>
      <c r="B590" s="160">
        <v>2015</v>
      </c>
      <c r="C590" s="171">
        <v>152.72562465511018</v>
      </c>
      <c r="D590" s="172">
        <v>240.7489608766073</v>
      </c>
      <c r="E590" s="172">
        <v>2.75685363795739</v>
      </c>
      <c r="F590" s="172"/>
      <c r="G590" s="172"/>
      <c r="H590" s="223"/>
      <c r="I590" s="224">
        <v>315.06580055122362</v>
      </c>
      <c r="J590" s="225">
        <v>724.81925113272382</v>
      </c>
      <c r="K590" s="225">
        <v>2.3789168301215398</v>
      </c>
      <c r="L590" s="225"/>
      <c r="M590" s="173"/>
      <c r="N590" s="226"/>
      <c r="O590" s="239">
        <v>467.79142520633377</v>
      </c>
      <c r="P590" s="240">
        <v>965.56821200933109</v>
      </c>
      <c r="Q590" s="240">
        <v>5.1357704680789293</v>
      </c>
      <c r="R590" s="175"/>
      <c r="S590" s="175"/>
      <c r="T590" s="227"/>
      <c r="U590" s="220" t="s">
        <v>223</v>
      </c>
      <c r="V590" s="152"/>
      <c r="W590" s="152"/>
      <c r="AG590" s="130"/>
    </row>
    <row r="591" spans="1:41" ht="15" x14ac:dyDescent="0.25">
      <c r="A591" s="221" t="s">
        <v>227</v>
      </c>
      <c r="B591" s="160">
        <v>2016</v>
      </c>
      <c r="C591" s="171">
        <v>153.81891134358239</v>
      </c>
      <c r="D591" s="172">
        <v>242.47236279284965</v>
      </c>
      <c r="E591" s="172">
        <v>2.7765885802190535</v>
      </c>
      <c r="F591" s="172"/>
      <c r="G591" s="172"/>
      <c r="H591" s="223"/>
      <c r="I591" s="224">
        <v>319.28810178373095</v>
      </c>
      <c r="J591" s="225">
        <v>734.53279418324985</v>
      </c>
      <c r="K591" s="225">
        <v>2.410797483135231</v>
      </c>
      <c r="L591" s="225"/>
      <c r="M591" s="173"/>
      <c r="N591" s="226"/>
      <c r="O591" s="239">
        <v>473.10701312731334</v>
      </c>
      <c r="P591" s="240">
        <v>977.00515697609944</v>
      </c>
      <c r="Q591" s="240">
        <v>5.1873860633542845</v>
      </c>
      <c r="R591" s="175"/>
      <c r="S591" s="175"/>
      <c r="T591" s="227"/>
      <c r="U591" s="220" t="s">
        <v>223</v>
      </c>
      <c r="V591" s="152"/>
      <c r="W591" s="152"/>
      <c r="AG591" s="130"/>
    </row>
    <row r="592" spans="1:41" ht="15.6" thickBot="1" x14ac:dyDescent="0.3">
      <c r="A592" s="228" t="s">
        <v>228</v>
      </c>
      <c r="B592" s="160">
        <v>2017</v>
      </c>
      <c r="C592" s="171">
        <v>154.87337114942</v>
      </c>
      <c r="D592" s="172">
        <v>244.13455997236559</v>
      </c>
      <c r="E592" s="172">
        <v>2.7956226575611347</v>
      </c>
      <c r="F592" s="172"/>
      <c r="G592" s="172"/>
      <c r="H592" s="223"/>
      <c r="I592" s="224">
        <v>323.50349674248639</v>
      </c>
      <c r="J592" s="225">
        <v>744.23044912354544</v>
      </c>
      <c r="K592" s="225">
        <v>2.4426259900548906</v>
      </c>
      <c r="L592" s="225"/>
      <c r="M592" s="173"/>
      <c r="N592" s="226"/>
      <c r="O592" s="239">
        <v>478.37686789190639</v>
      </c>
      <c r="P592" s="240">
        <v>988.36500909591109</v>
      </c>
      <c r="Q592" s="240">
        <v>5.2382486476160253</v>
      </c>
      <c r="R592" s="175"/>
      <c r="S592" s="175"/>
      <c r="T592" s="227"/>
      <c r="U592" s="220" t="s">
        <v>223</v>
      </c>
      <c r="V592" s="152"/>
      <c r="W592" s="152"/>
      <c r="AG592" s="130"/>
    </row>
    <row r="593" spans="1:33" ht="15" x14ac:dyDescent="0.25">
      <c r="A593" s="216" t="s">
        <v>229</v>
      </c>
      <c r="B593" s="160">
        <v>2018</v>
      </c>
      <c r="C593" s="171">
        <v>155.89537572147725</v>
      </c>
      <c r="D593" s="172">
        <v>245.74559636059163</v>
      </c>
      <c r="E593" s="172">
        <v>2.8140708847584235</v>
      </c>
      <c r="F593" s="172"/>
      <c r="G593" s="172"/>
      <c r="H593" s="223"/>
      <c r="I593" s="224">
        <v>327.7254041762352</v>
      </c>
      <c r="J593" s="225">
        <v>753.94308622705751</v>
      </c>
      <c r="K593" s="225">
        <v>2.4745036696754297</v>
      </c>
      <c r="L593" s="225"/>
      <c r="M593" s="173"/>
      <c r="N593" s="226"/>
      <c r="O593" s="239">
        <v>483.62077989771245</v>
      </c>
      <c r="P593" s="240">
        <v>999.68868258764917</v>
      </c>
      <c r="Q593" s="240">
        <v>5.2885745544338532</v>
      </c>
      <c r="R593" s="175"/>
      <c r="S593" s="175"/>
      <c r="T593" s="227"/>
      <c r="U593" s="220" t="s">
        <v>223</v>
      </c>
      <c r="V593" s="152"/>
      <c r="W593" s="152"/>
      <c r="AG593" s="130"/>
    </row>
    <row r="594" spans="1:33" ht="15" x14ac:dyDescent="0.25">
      <c r="A594" s="221" t="s">
        <v>230</v>
      </c>
      <c r="B594" s="160">
        <v>2019</v>
      </c>
      <c r="C594" s="171">
        <v>156.89373970433405</v>
      </c>
      <c r="D594" s="172">
        <v>247.31936691803531</v>
      </c>
      <c r="E594" s="172">
        <v>2.8320923751557276</v>
      </c>
      <c r="F594" s="172"/>
      <c r="G594" s="172"/>
      <c r="H594" s="223"/>
      <c r="I594" s="224">
        <v>331.97499278074571</v>
      </c>
      <c r="J594" s="225">
        <v>763.71940477560986</v>
      </c>
      <c r="K594" s="225">
        <v>2.5065903570743022</v>
      </c>
      <c r="L594" s="225"/>
      <c r="M594" s="173"/>
      <c r="N594" s="226"/>
      <c r="O594" s="239">
        <v>488.86873248507976</v>
      </c>
      <c r="P594" s="240">
        <v>1011.0387716936452</v>
      </c>
      <c r="Q594" s="240">
        <v>5.3386827322300299</v>
      </c>
      <c r="R594" s="175"/>
      <c r="S594" s="175"/>
      <c r="T594" s="227"/>
      <c r="U594" s="220" t="s">
        <v>223</v>
      </c>
      <c r="V594" s="152"/>
      <c r="W594" s="152"/>
      <c r="AG594" s="130"/>
    </row>
    <row r="595" spans="1:33" ht="15" x14ac:dyDescent="0.25">
      <c r="A595" s="221" t="s">
        <v>231</v>
      </c>
      <c r="B595" s="160">
        <v>2020</v>
      </c>
      <c r="C595" s="171">
        <v>157.87574383608279</v>
      </c>
      <c r="D595" s="172">
        <v>248.86734863249174</v>
      </c>
      <c r="E595" s="172">
        <v>2.8498185535178346</v>
      </c>
      <c r="F595" s="172"/>
      <c r="G595" s="172"/>
      <c r="H595" s="223"/>
      <c r="I595" s="224">
        <v>336.30004548670831</v>
      </c>
      <c r="J595" s="225">
        <v>773.66933097502817</v>
      </c>
      <c r="K595" s="225">
        <v>2.5392468391659038</v>
      </c>
      <c r="L595" s="225"/>
      <c r="M595" s="173"/>
      <c r="N595" s="226"/>
      <c r="O595" s="239">
        <v>494.1757893227911</v>
      </c>
      <c r="P595" s="240">
        <v>1022.5366796075199</v>
      </c>
      <c r="Q595" s="240">
        <v>5.3890653926837384</v>
      </c>
      <c r="R595" s="175"/>
      <c r="S595" s="175"/>
      <c r="T595" s="227"/>
      <c r="U595" s="220" t="s">
        <v>223</v>
      </c>
      <c r="V595" s="152"/>
      <c r="W595" s="152"/>
      <c r="AG595" s="130"/>
    </row>
    <row r="596" spans="1:33" ht="15" x14ac:dyDescent="0.25">
      <c r="A596" s="221" t="s">
        <v>232</v>
      </c>
      <c r="B596" s="160">
        <v>2021</v>
      </c>
      <c r="C596" s="171">
        <v>158.65051140454531</v>
      </c>
      <c r="D596" s="172">
        <v>250.08865309563902</v>
      </c>
      <c r="E596" s="172">
        <v>2.8638039000797537</v>
      </c>
      <c r="F596" s="172"/>
      <c r="G596" s="172"/>
      <c r="H596" s="223"/>
      <c r="I596" s="224">
        <v>340.20042925066343</v>
      </c>
      <c r="J596" s="225">
        <v>782.64229228651971</v>
      </c>
      <c r="K596" s="225">
        <v>2.5686968415583311</v>
      </c>
      <c r="L596" s="225"/>
      <c r="M596" s="173"/>
      <c r="N596" s="226"/>
      <c r="O596" s="239">
        <v>498.85094065520877</v>
      </c>
      <c r="P596" s="240">
        <v>1032.7309453821588</v>
      </c>
      <c r="Q596" s="240">
        <v>5.4325007416380853</v>
      </c>
      <c r="R596" s="175"/>
      <c r="S596" s="175"/>
      <c r="T596" s="227"/>
      <c r="U596" s="220" t="s">
        <v>223</v>
      </c>
      <c r="V596" s="152"/>
      <c r="W596" s="152"/>
      <c r="AG596" s="130"/>
    </row>
    <row r="597" spans="1:33" ht="15" x14ac:dyDescent="0.25">
      <c r="A597" s="221" t="s">
        <v>233</v>
      </c>
      <c r="B597" s="160">
        <v>2022</v>
      </c>
      <c r="C597" s="171">
        <v>159.37506053153044</v>
      </c>
      <c r="D597" s="172">
        <v>251.23079574406253</v>
      </c>
      <c r="E597" s="172">
        <v>2.8768827524407672</v>
      </c>
      <c r="F597" s="172"/>
      <c r="G597" s="172"/>
      <c r="H597" s="223"/>
      <c r="I597" s="224">
        <v>344.09572210159678</v>
      </c>
      <c r="J597" s="225">
        <v>791.60354178493094</v>
      </c>
      <c r="K597" s="225">
        <v>2.5981084048099601</v>
      </c>
      <c r="L597" s="225"/>
      <c r="M597" s="173"/>
      <c r="N597" s="226"/>
      <c r="O597" s="239">
        <v>503.47078263312721</v>
      </c>
      <c r="P597" s="240">
        <v>1042.8343375289935</v>
      </c>
      <c r="Q597" s="240">
        <v>5.4749911572507273</v>
      </c>
      <c r="R597" s="175"/>
      <c r="S597" s="175"/>
      <c r="T597" s="227"/>
      <c r="U597" s="220" t="s">
        <v>223</v>
      </c>
      <c r="V597" s="152"/>
      <c r="W597" s="152"/>
    </row>
    <row r="598" spans="1:33" ht="15.6" thickBot="1" x14ac:dyDescent="0.3">
      <c r="A598" s="228" t="s">
        <v>234</v>
      </c>
      <c r="B598" s="160">
        <v>2023</v>
      </c>
      <c r="C598" s="171">
        <v>160.05365973454292</v>
      </c>
      <c r="D598" s="172">
        <v>252.30050525316341</v>
      </c>
      <c r="E598" s="172">
        <v>2.8891321617050258</v>
      </c>
      <c r="F598" s="172"/>
      <c r="G598" s="172"/>
      <c r="H598" s="223"/>
      <c r="I598" s="224">
        <v>347.96564985230236</v>
      </c>
      <c r="J598" s="225">
        <v>800.50643803484638</v>
      </c>
      <c r="K598" s="225">
        <v>2.6273284478657324</v>
      </c>
      <c r="L598" s="225"/>
      <c r="M598" s="173"/>
      <c r="N598" s="226"/>
      <c r="O598" s="239">
        <v>508.01930958684528</v>
      </c>
      <c r="P598" s="240">
        <v>1052.8069432880097</v>
      </c>
      <c r="Q598" s="240">
        <v>5.5164606095707587</v>
      </c>
      <c r="R598" s="175"/>
      <c r="S598" s="175"/>
      <c r="T598" s="227"/>
      <c r="U598" s="220" t="s">
        <v>223</v>
      </c>
      <c r="V598" s="152"/>
      <c r="W598" s="152"/>
    </row>
    <row r="599" spans="1:33" ht="15" x14ac:dyDescent="0.25">
      <c r="A599" s="216" t="s">
        <v>235</v>
      </c>
      <c r="B599" s="160">
        <v>2024</v>
      </c>
      <c r="C599" s="171">
        <v>160.69081503485384</v>
      </c>
      <c r="D599" s="172">
        <v>253.3048846872845</v>
      </c>
      <c r="E599" s="172">
        <v>2.9006334661624327</v>
      </c>
      <c r="F599" s="172"/>
      <c r="G599" s="172"/>
      <c r="H599" s="223"/>
      <c r="I599" s="224">
        <v>351.82158199695016</v>
      </c>
      <c r="J599" s="225">
        <v>809.37713693206877</v>
      </c>
      <c r="K599" s="225">
        <v>2.6564428165425631</v>
      </c>
      <c r="L599" s="225"/>
      <c r="M599" s="173"/>
      <c r="N599" s="226"/>
      <c r="O599" s="239">
        <v>512.51239703180397</v>
      </c>
      <c r="P599" s="240">
        <v>1062.6820216193532</v>
      </c>
      <c r="Q599" s="240">
        <v>5.5570762827049958</v>
      </c>
      <c r="R599" s="175"/>
      <c r="S599" s="175"/>
      <c r="T599" s="227"/>
      <c r="U599" s="220" t="s">
        <v>223</v>
      </c>
      <c r="V599" s="152"/>
      <c r="W599" s="152"/>
    </row>
    <row r="600" spans="1:33" ht="15" x14ac:dyDescent="0.25">
      <c r="A600" s="221" t="s">
        <v>236</v>
      </c>
      <c r="B600" s="160">
        <v>2025</v>
      </c>
      <c r="C600" s="171">
        <v>161.29071632437726</v>
      </c>
      <c r="D600" s="172">
        <v>254.2505387804168</v>
      </c>
      <c r="E600" s="172">
        <v>2.9114622976448556</v>
      </c>
      <c r="F600" s="172"/>
      <c r="G600" s="172"/>
      <c r="H600" s="223"/>
      <c r="I600" s="224">
        <v>355.67392964781692</v>
      </c>
      <c r="J600" s="225">
        <v>818.23958958328922</v>
      </c>
      <c r="K600" s="225">
        <v>2.6855301203568529</v>
      </c>
      <c r="L600" s="225"/>
      <c r="M600" s="173"/>
      <c r="N600" s="226"/>
      <c r="O600" s="239">
        <v>516.96464597219415</v>
      </c>
      <c r="P600" s="240">
        <v>1072.4901283637059</v>
      </c>
      <c r="Q600" s="240">
        <v>5.5969924180017081</v>
      </c>
      <c r="R600" s="175"/>
      <c r="S600" s="175"/>
      <c r="T600" s="227"/>
      <c r="U600" s="220" t="s">
        <v>223</v>
      </c>
      <c r="V600" s="152"/>
      <c r="W600" s="152"/>
    </row>
    <row r="601" spans="1:33" ht="15" x14ac:dyDescent="0.25">
      <c r="A601" s="221" t="s">
        <v>237</v>
      </c>
      <c r="B601" s="160">
        <v>2026</v>
      </c>
      <c r="C601" s="171">
        <v>161.85662046661071</v>
      </c>
      <c r="D601" s="172">
        <v>255.14260148768111</v>
      </c>
      <c r="E601" s="172">
        <v>2.9216774458675228</v>
      </c>
      <c r="F601" s="172"/>
      <c r="G601" s="172"/>
      <c r="H601" s="223"/>
      <c r="I601" s="224">
        <v>359.52934241586405</v>
      </c>
      <c r="J601" s="225">
        <v>827.10909363753581</v>
      </c>
      <c r="K601" s="225">
        <v>2.7146405674600502</v>
      </c>
      <c r="L601" s="225"/>
      <c r="M601" s="173"/>
      <c r="N601" s="226"/>
      <c r="O601" s="239">
        <v>521.38596288247481</v>
      </c>
      <c r="P601" s="240">
        <v>1082.2516951252169</v>
      </c>
      <c r="Q601" s="240">
        <v>5.636318013327573</v>
      </c>
      <c r="R601" s="175"/>
      <c r="S601" s="175"/>
      <c r="T601" s="227"/>
      <c r="U601" s="220" t="s">
        <v>223</v>
      </c>
      <c r="V601" s="152"/>
      <c r="W601" s="152"/>
    </row>
    <row r="602" spans="1:33" ht="15" x14ac:dyDescent="0.25">
      <c r="A602" s="221" t="s">
        <v>238</v>
      </c>
      <c r="B602" s="160">
        <v>2027</v>
      </c>
      <c r="C602" s="171">
        <v>162.39167365804644</v>
      </c>
      <c r="D602" s="172">
        <v>255.98603231432043</v>
      </c>
      <c r="E602" s="172">
        <v>2.9313357028930964</v>
      </c>
      <c r="F602" s="172"/>
      <c r="G602" s="172"/>
      <c r="H602" s="223"/>
      <c r="I602" s="224">
        <v>363.3940539537607</v>
      </c>
      <c r="J602" s="225">
        <v>835.99998981808415</v>
      </c>
      <c r="K602" s="225">
        <v>2.7438212252940084</v>
      </c>
      <c r="L602" s="225"/>
      <c r="M602" s="173"/>
      <c r="N602" s="226"/>
      <c r="O602" s="239">
        <v>525.78572761180715</v>
      </c>
      <c r="P602" s="240">
        <v>1091.9860221324045</v>
      </c>
      <c r="Q602" s="240">
        <v>5.6751569281871053</v>
      </c>
      <c r="R602" s="175"/>
      <c r="S602" s="175"/>
      <c r="T602" s="227"/>
      <c r="U602" s="220" t="s">
        <v>223</v>
      </c>
      <c r="V602" s="152"/>
      <c r="W602" s="152"/>
    </row>
    <row r="603" spans="1:33" ht="15" x14ac:dyDescent="0.25">
      <c r="A603" s="221" t="s">
        <v>239</v>
      </c>
      <c r="B603" s="160">
        <v>2028</v>
      </c>
      <c r="C603" s="171">
        <v>162.89968851439284</v>
      </c>
      <c r="D603" s="172">
        <v>256.78684127517073</v>
      </c>
      <c r="E603" s="172">
        <v>2.9405058903322874</v>
      </c>
      <c r="F603" s="172"/>
      <c r="G603" s="172"/>
      <c r="H603" s="223"/>
      <c r="I603" s="224">
        <v>367.2774754754459</v>
      </c>
      <c r="J603" s="225">
        <v>844.93392893256748</v>
      </c>
      <c r="K603" s="225">
        <v>2.7731431536030478</v>
      </c>
      <c r="L603" s="225"/>
      <c r="M603" s="173"/>
      <c r="N603" s="226"/>
      <c r="O603" s="239">
        <v>530.17716398983873</v>
      </c>
      <c r="P603" s="240">
        <v>1101.7207702077383</v>
      </c>
      <c r="Q603" s="240">
        <v>5.7136490439353356</v>
      </c>
      <c r="R603" s="175"/>
      <c r="S603" s="175"/>
      <c r="T603" s="227"/>
      <c r="U603" s="220" t="s">
        <v>223</v>
      </c>
      <c r="V603" s="152"/>
      <c r="W603" s="152"/>
    </row>
    <row r="604" spans="1:33" ht="15.6" thickBot="1" x14ac:dyDescent="0.3">
      <c r="A604" s="228" t="s">
        <v>240</v>
      </c>
      <c r="B604" s="160">
        <v>2029</v>
      </c>
      <c r="C604" s="171">
        <v>163.38445228028942</v>
      </c>
      <c r="D604" s="172">
        <v>257.5509983913966</v>
      </c>
      <c r="E604" s="172">
        <v>2.949256371822083</v>
      </c>
      <c r="F604" s="172"/>
      <c r="G604" s="172"/>
      <c r="H604" s="223"/>
      <c r="I604" s="224">
        <v>371.1893644942171</v>
      </c>
      <c r="J604" s="225">
        <v>853.93335846169873</v>
      </c>
      <c r="K604" s="225">
        <v>2.8026800268785381</v>
      </c>
      <c r="L604" s="225"/>
      <c r="M604" s="173"/>
      <c r="N604" s="226"/>
      <c r="O604" s="239">
        <v>534.57381677450655</v>
      </c>
      <c r="P604" s="240">
        <v>1111.4843568530953</v>
      </c>
      <c r="Q604" s="240">
        <v>5.7519363987006216</v>
      </c>
      <c r="R604" s="175"/>
      <c r="S604" s="175"/>
      <c r="T604" s="227"/>
      <c r="U604" s="220" t="s">
        <v>223</v>
      </c>
      <c r="V604" s="152"/>
      <c r="W604" s="152"/>
    </row>
    <row r="605" spans="1:33" ht="15" x14ac:dyDescent="0.25">
      <c r="A605" s="178" t="s">
        <v>241</v>
      </c>
      <c r="B605" s="160">
        <v>2030</v>
      </c>
      <c r="C605" s="171">
        <v>163.84908325696733</v>
      </c>
      <c r="D605" s="172">
        <v>258.28341919556016</v>
      </c>
      <c r="E605" s="172">
        <v>2.9576434358871655</v>
      </c>
      <c r="F605" s="172"/>
      <c r="G605" s="172"/>
      <c r="H605" s="223"/>
      <c r="I605" s="224">
        <v>375.02103537881192</v>
      </c>
      <c r="J605" s="225">
        <v>862.74824353110341</v>
      </c>
      <c r="K605" s="225">
        <v>2.831611209948556</v>
      </c>
      <c r="L605" s="225"/>
      <c r="M605" s="173"/>
      <c r="N605" s="226"/>
      <c r="O605" s="239">
        <v>538.87011863577925</v>
      </c>
      <c r="P605" s="240">
        <v>1121.0316627266636</v>
      </c>
      <c r="Q605" s="240">
        <v>5.7892546458357215</v>
      </c>
      <c r="R605" s="175"/>
      <c r="S605" s="175"/>
      <c r="T605" s="227"/>
      <c r="U605" s="220" t="s">
        <v>223</v>
      </c>
      <c r="V605" s="152"/>
      <c r="W605" s="152"/>
    </row>
    <row r="606" spans="1:33" ht="15" x14ac:dyDescent="0.25">
      <c r="A606" s="179" t="s">
        <v>242</v>
      </c>
      <c r="B606" s="160">
        <v>2031</v>
      </c>
      <c r="C606" s="171">
        <v>164.29572910571383</v>
      </c>
      <c r="D606" s="172">
        <v>258.98748915244136</v>
      </c>
      <c r="E606" s="172">
        <v>2.9657058500090656</v>
      </c>
      <c r="F606" s="172"/>
      <c r="G606" s="172"/>
      <c r="H606" s="223"/>
      <c r="I606" s="224">
        <v>379.12687295430067</v>
      </c>
      <c r="J606" s="225">
        <v>872.19385810282699</v>
      </c>
      <c r="K606" s="225">
        <v>2.8626124994981894</v>
      </c>
      <c r="L606" s="225"/>
      <c r="M606" s="173"/>
      <c r="N606" s="226"/>
      <c r="O606" s="239">
        <v>543.42260206001447</v>
      </c>
      <c r="P606" s="240">
        <v>1131.1813472552683</v>
      </c>
      <c r="Q606" s="240">
        <v>5.8283183495072546</v>
      </c>
      <c r="R606" s="175"/>
      <c r="S606" s="175"/>
      <c r="T606" s="227"/>
      <c r="U606" s="220" t="s">
        <v>223</v>
      </c>
      <c r="V606" s="152"/>
      <c r="W606" s="152"/>
    </row>
    <row r="607" spans="1:33" ht="15.6" thickBot="1" x14ac:dyDescent="0.3">
      <c r="A607" s="180" t="s">
        <v>243</v>
      </c>
      <c r="B607" s="160">
        <v>2032</v>
      </c>
      <c r="C607" s="171">
        <v>164.72541850759282</v>
      </c>
      <c r="D607" s="172">
        <v>259.66482982291279</v>
      </c>
      <c r="E607" s="172">
        <v>2.9734621829324821</v>
      </c>
      <c r="F607" s="172"/>
      <c r="G607" s="172"/>
      <c r="H607" s="223"/>
      <c r="I607" s="224">
        <v>383.15891928950765</v>
      </c>
      <c r="J607" s="225">
        <v>881.46971349590376</v>
      </c>
      <c r="K607" s="225">
        <v>2.8930566253597467</v>
      </c>
      <c r="L607" s="225"/>
      <c r="M607" s="173"/>
      <c r="N607" s="226"/>
      <c r="O607" s="239">
        <v>547.88433779710044</v>
      </c>
      <c r="P607" s="240">
        <v>1141.1345433188167</v>
      </c>
      <c r="Q607" s="240">
        <v>5.8665188082922288</v>
      </c>
      <c r="R607" s="175"/>
      <c r="S607" s="175"/>
      <c r="T607" s="227"/>
      <c r="U607" s="220" t="s">
        <v>223</v>
      </c>
      <c r="V607" s="152"/>
      <c r="W607" s="152"/>
    </row>
    <row r="608" spans="1:33" ht="15" x14ac:dyDescent="0.25">
      <c r="B608" s="160">
        <v>2033</v>
      </c>
      <c r="C608" s="171">
        <v>165.13829049208425</v>
      </c>
      <c r="D608" s="172">
        <v>260.31566036602459</v>
      </c>
      <c r="E608" s="172">
        <v>2.9809149442816425</v>
      </c>
      <c r="F608" s="172"/>
      <c r="G608" s="172"/>
      <c r="H608" s="223"/>
      <c r="I608" s="224">
        <v>387.23215641238369</v>
      </c>
      <c r="J608" s="225">
        <v>890.84032965266761</v>
      </c>
      <c r="K608" s="225">
        <v>2.9238117638982133</v>
      </c>
      <c r="L608" s="225"/>
      <c r="M608" s="173"/>
      <c r="N608" s="226"/>
      <c r="O608" s="239">
        <v>552.37044690446794</v>
      </c>
      <c r="P608" s="240">
        <v>1151.1559900186921</v>
      </c>
      <c r="Q608" s="240">
        <v>5.9047267081798562</v>
      </c>
      <c r="R608" s="175"/>
      <c r="S608" s="175"/>
      <c r="T608" s="227"/>
      <c r="U608" s="220" t="s">
        <v>223</v>
      </c>
      <c r="V608" s="152"/>
      <c r="W608" s="152"/>
    </row>
    <row r="609" spans="2:23" ht="15" x14ac:dyDescent="0.25">
      <c r="B609" s="160">
        <v>2034</v>
      </c>
      <c r="C609" s="171">
        <v>165.53373275491711</v>
      </c>
      <c r="D609" s="172">
        <v>260.93901557625009</v>
      </c>
      <c r="E609" s="172">
        <v>2.9880530813385686</v>
      </c>
      <c r="F609" s="172"/>
      <c r="G609" s="172"/>
      <c r="H609" s="223"/>
      <c r="I609" s="224">
        <v>391.34256029045423</v>
      </c>
      <c r="J609" s="225">
        <v>900.29644915387587</v>
      </c>
      <c r="K609" s="225">
        <v>2.9548475314967</v>
      </c>
      <c r="L609" s="225"/>
      <c r="M609" s="173"/>
      <c r="N609" s="226"/>
      <c r="O609" s="239">
        <v>556.87629304537131</v>
      </c>
      <c r="P609" s="240">
        <v>1161.2354647301258</v>
      </c>
      <c r="Q609" s="240">
        <v>5.9429006128352686</v>
      </c>
      <c r="R609" s="175"/>
      <c r="S609" s="175"/>
      <c r="T609" s="227"/>
      <c r="U609" s="220" t="s">
        <v>223</v>
      </c>
      <c r="V609" s="152"/>
      <c r="W609" s="152"/>
    </row>
    <row r="610" spans="2:23" ht="15" x14ac:dyDescent="0.25">
      <c r="B610" s="160">
        <v>2035</v>
      </c>
      <c r="C610" s="171">
        <v>165.91115023573306</v>
      </c>
      <c r="D610" s="172">
        <v>261.53395743049555</v>
      </c>
      <c r="E610" s="172">
        <v>2.9948658526555358</v>
      </c>
      <c r="F610" s="172"/>
      <c r="G610" s="172"/>
      <c r="H610" s="223"/>
      <c r="I610" s="224">
        <v>395.48626820835699</v>
      </c>
      <c r="J610" s="225">
        <v>909.82918569561514</v>
      </c>
      <c r="K610" s="225">
        <v>2.9861347625695758</v>
      </c>
      <c r="L610" s="225"/>
      <c r="M610" s="173"/>
      <c r="N610" s="226"/>
      <c r="O610" s="239">
        <v>561.39741844409002</v>
      </c>
      <c r="P610" s="240">
        <v>1171.3631431261106</v>
      </c>
      <c r="Q610" s="240">
        <v>5.9810006152251116</v>
      </c>
      <c r="R610" s="175"/>
      <c r="S610" s="175"/>
      <c r="T610" s="227"/>
      <c r="U610" s="220" t="s">
        <v>223</v>
      </c>
      <c r="V610" s="152"/>
      <c r="W610" s="152"/>
    </row>
    <row r="611" spans="2:23" ht="15" x14ac:dyDescent="0.25">
      <c r="B611" s="160">
        <v>2036</v>
      </c>
      <c r="C611" s="171">
        <v>166.2709634819486</v>
      </c>
      <c r="D611" s="172">
        <v>262.10114885846735</v>
      </c>
      <c r="E611" s="172">
        <v>3.0013608495432846</v>
      </c>
      <c r="F611" s="172"/>
      <c r="G611" s="172"/>
      <c r="H611" s="223"/>
      <c r="I611" s="224">
        <v>399.66247350271448</v>
      </c>
      <c r="J611" s="225">
        <v>919.43668352221778</v>
      </c>
      <c r="K611" s="225">
        <v>3.0176673663729976</v>
      </c>
      <c r="L611" s="225"/>
      <c r="M611" s="173"/>
      <c r="N611" s="226"/>
      <c r="O611" s="239">
        <v>565.9334369846631</v>
      </c>
      <c r="P611" s="240">
        <v>1181.5378323806851</v>
      </c>
      <c r="Q611" s="240">
        <v>6.0190282159162827</v>
      </c>
      <c r="R611" s="175"/>
      <c r="S611" s="175"/>
      <c r="T611" s="227"/>
      <c r="U611" s="220" t="s">
        <v>223</v>
      </c>
      <c r="V611" s="152"/>
      <c r="W611" s="152"/>
    </row>
    <row r="612" spans="2:23" ht="15" x14ac:dyDescent="0.25">
      <c r="B612" s="160">
        <v>2037</v>
      </c>
      <c r="C612" s="171">
        <v>166.61333735042169</v>
      </c>
      <c r="D612" s="172">
        <v>262.64084973219002</v>
      </c>
      <c r="E612" s="172">
        <v>3.0075410478366171</v>
      </c>
      <c r="F612" s="172"/>
      <c r="G612" s="172"/>
      <c r="H612" s="223"/>
      <c r="I612" s="224">
        <v>403.87018384472049</v>
      </c>
      <c r="J612" s="225">
        <v>929.11665974858181</v>
      </c>
      <c r="K612" s="225">
        <v>3.0494378502889345</v>
      </c>
      <c r="L612" s="225"/>
      <c r="M612" s="173"/>
      <c r="N612" s="226"/>
      <c r="O612" s="239">
        <v>570.4835211951422</v>
      </c>
      <c r="P612" s="240">
        <v>1191.7575094807719</v>
      </c>
      <c r="Q612" s="240">
        <v>6.0569788981255517</v>
      </c>
      <c r="R612" s="175"/>
      <c r="S612" s="175"/>
      <c r="T612" s="227"/>
      <c r="U612" s="220" t="s">
        <v>223</v>
      </c>
      <c r="V612" s="152"/>
      <c r="W612" s="152"/>
    </row>
    <row r="613" spans="2:23" ht="15" x14ac:dyDescent="0.25">
      <c r="B613" s="160">
        <v>2038</v>
      </c>
      <c r="C613" s="171">
        <v>166.93690966252859</v>
      </c>
      <c r="D613" s="172">
        <v>263.15091278208155</v>
      </c>
      <c r="E613" s="172">
        <v>3.0133818588189825</v>
      </c>
      <c r="F613" s="172"/>
      <c r="G613" s="172"/>
      <c r="H613" s="223"/>
      <c r="I613" s="224">
        <v>408.10432701942347</v>
      </c>
      <c r="J613" s="225">
        <v>938.8574455771535</v>
      </c>
      <c r="K613" s="225">
        <v>3.0814079163571106</v>
      </c>
      <c r="L613" s="225"/>
      <c r="M613" s="173"/>
      <c r="N613" s="226"/>
      <c r="O613" s="239">
        <v>575.04123668195211</v>
      </c>
      <c r="P613" s="240">
        <v>1202.008358359235</v>
      </c>
      <c r="Q613" s="240">
        <v>6.0947897751760927</v>
      </c>
      <c r="R613" s="175"/>
      <c r="S613" s="175"/>
      <c r="T613" s="227"/>
      <c r="U613" s="220" t="s">
        <v>223</v>
      </c>
      <c r="V613" s="152"/>
      <c r="W613" s="152"/>
    </row>
    <row r="614" spans="2:23" ht="15" x14ac:dyDescent="0.25">
      <c r="B614" s="160">
        <v>2039</v>
      </c>
      <c r="C614" s="171">
        <v>167.23978242264701</v>
      </c>
      <c r="D614" s="172">
        <v>263.62834610370658</v>
      </c>
      <c r="E614" s="172">
        <v>3.0188490217293076</v>
      </c>
      <c r="F614" s="172"/>
      <c r="G614" s="172"/>
      <c r="H614" s="223"/>
      <c r="I614" s="224">
        <v>412.35840808118922</v>
      </c>
      <c r="J614" s="225">
        <v>948.64409917158468</v>
      </c>
      <c r="K614" s="225">
        <v>3.1135285242327675</v>
      </c>
      <c r="L614" s="225"/>
      <c r="M614" s="173"/>
      <c r="N614" s="226"/>
      <c r="O614" s="239">
        <v>579.59819050383624</v>
      </c>
      <c r="P614" s="240">
        <v>1212.2724452752914</v>
      </c>
      <c r="Q614" s="240">
        <v>6.1323775459620755</v>
      </c>
      <c r="R614" s="175"/>
      <c r="S614" s="175"/>
      <c r="T614" s="227"/>
      <c r="U614" s="220" t="s">
        <v>223</v>
      </c>
      <c r="V614" s="152"/>
      <c r="W614" s="152"/>
    </row>
    <row r="615" spans="2:23" ht="15" x14ac:dyDescent="0.25">
      <c r="B615" s="160">
        <v>2040</v>
      </c>
      <c r="C615" s="171">
        <v>167.52038763519081</v>
      </c>
      <c r="D615" s="172">
        <v>264.07067798801893</v>
      </c>
      <c r="E615" s="172">
        <v>3.0239142326444908</v>
      </c>
      <c r="F615" s="172"/>
      <c r="G615" s="172"/>
      <c r="H615" s="223"/>
      <c r="I615" s="224">
        <v>416.79526616273728</v>
      </c>
      <c r="J615" s="225">
        <v>958.85123731994429</v>
      </c>
      <c r="K615" s="225">
        <v>3.1470291972496081</v>
      </c>
      <c r="L615" s="225"/>
      <c r="M615" s="173"/>
      <c r="N615" s="226"/>
      <c r="O615" s="239">
        <v>584.31565379792812</v>
      </c>
      <c r="P615" s="240">
        <v>1222.9219153079632</v>
      </c>
      <c r="Q615" s="240">
        <v>6.1709434298940984</v>
      </c>
      <c r="R615" s="175"/>
      <c r="S615" s="175"/>
      <c r="T615" s="227"/>
      <c r="U615" s="220" t="s">
        <v>223</v>
      </c>
      <c r="V615" s="152"/>
      <c r="W615" s="152"/>
    </row>
    <row r="616" spans="2:23" ht="15" x14ac:dyDescent="0.25">
      <c r="B616" s="160">
        <v>2041</v>
      </c>
      <c r="C616" s="171">
        <v>167.77823198474158</v>
      </c>
      <c r="D616" s="172">
        <v>264.4771307975094</v>
      </c>
      <c r="E616" s="172">
        <v>3.0285685867169718</v>
      </c>
      <c r="F616" s="172"/>
      <c r="G616" s="172"/>
      <c r="H616" s="223"/>
      <c r="I616" s="224">
        <v>420.90489905710098</v>
      </c>
      <c r="J616" s="225">
        <v>968.30558314774146</v>
      </c>
      <c r="K616" s="225">
        <v>3.1780591435050192</v>
      </c>
      <c r="L616" s="225"/>
      <c r="M616" s="173"/>
      <c r="N616" s="226"/>
      <c r="O616" s="239">
        <v>588.68313104184256</v>
      </c>
      <c r="P616" s="240">
        <v>1232.7827139452509</v>
      </c>
      <c r="Q616" s="240">
        <v>6.2066277302219905</v>
      </c>
      <c r="R616" s="175"/>
      <c r="S616" s="175"/>
      <c r="T616" s="227"/>
      <c r="U616" s="220" t="s">
        <v>223</v>
      </c>
      <c r="V616" s="152"/>
      <c r="W616" s="152"/>
    </row>
    <row r="617" spans="2:23" ht="15" x14ac:dyDescent="0.25">
      <c r="B617" s="160">
        <v>2042</v>
      </c>
      <c r="C617" s="171">
        <v>168.01304706716155</v>
      </c>
      <c r="D617" s="172">
        <v>264.84728143345166</v>
      </c>
      <c r="E617" s="172">
        <v>3.0328072389777083</v>
      </c>
      <c r="F617" s="172"/>
      <c r="G617" s="172"/>
      <c r="H617" s="223"/>
      <c r="I617" s="224">
        <v>425.19046285332672</v>
      </c>
      <c r="J617" s="225">
        <v>978.16466380970894</v>
      </c>
      <c r="K617" s="225">
        <v>3.2104174630165767</v>
      </c>
      <c r="L617" s="225"/>
      <c r="M617" s="173"/>
      <c r="N617" s="226"/>
      <c r="O617" s="239">
        <v>593.20350992048827</v>
      </c>
      <c r="P617" s="240">
        <v>1243.0119452431607</v>
      </c>
      <c r="Q617" s="240">
        <v>6.2432247019942846</v>
      </c>
      <c r="R617" s="175"/>
      <c r="S617" s="175"/>
      <c r="T617" s="227"/>
      <c r="U617" s="220" t="s">
        <v>223</v>
      </c>
      <c r="V617" s="152"/>
      <c r="W617" s="152"/>
    </row>
    <row r="618" spans="2:23" ht="15" x14ac:dyDescent="0.25">
      <c r="B618" s="160">
        <v>2043</v>
      </c>
      <c r="C618" s="171">
        <v>168.2237419956567</v>
      </c>
      <c r="D618" s="172">
        <v>265.17941027700181</v>
      </c>
      <c r="E618" s="172">
        <v>3.0366104978049862</v>
      </c>
      <c r="F618" s="172"/>
      <c r="G618" s="172"/>
      <c r="H618" s="223"/>
      <c r="I618" s="224">
        <v>429.47557356791697</v>
      </c>
      <c r="J618" s="225">
        <v>988.02270214245141</v>
      </c>
      <c r="K618" s="225">
        <v>3.242772361517265</v>
      </c>
      <c r="L618" s="225"/>
      <c r="M618" s="173"/>
      <c r="N618" s="226"/>
      <c r="O618" s="239">
        <v>597.69931556357369</v>
      </c>
      <c r="P618" s="240">
        <v>1253.2021124194532</v>
      </c>
      <c r="Q618" s="240">
        <v>6.2793828593222507</v>
      </c>
      <c r="R618" s="175"/>
      <c r="S618" s="175"/>
      <c r="T618" s="227"/>
      <c r="U618" s="220" t="s">
        <v>223</v>
      </c>
      <c r="V618" s="152"/>
      <c r="W618" s="152"/>
    </row>
    <row r="619" spans="2:23" ht="15" x14ac:dyDescent="0.25">
      <c r="B619" s="160">
        <v>2044</v>
      </c>
      <c r="C619" s="171">
        <v>168.40914208759622</v>
      </c>
      <c r="D619" s="172">
        <v>265.4716656177913</v>
      </c>
      <c r="E619" s="172">
        <v>3.0399571589765828</v>
      </c>
      <c r="F619" s="172"/>
      <c r="G619" s="172"/>
      <c r="H619" s="223"/>
      <c r="I619" s="224">
        <v>433.7516595688449</v>
      </c>
      <c r="J619" s="225">
        <v>997.85997882417678</v>
      </c>
      <c r="K619" s="225">
        <v>3.2750591185593092</v>
      </c>
      <c r="L619" s="225"/>
      <c r="M619" s="173"/>
      <c r="N619" s="226"/>
      <c r="O619" s="239">
        <v>602.16080165644109</v>
      </c>
      <c r="P619" s="240">
        <v>1263.3316444419681</v>
      </c>
      <c r="Q619" s="240">
        <v>6.315016277535892</v>
      </c>
      <c r="R619" s="175"/>
      <c r="S619" s="175"/>
      <c r="T619" s="227"/>
      <c r="U619" s="220" t="s">
        <v>223</v>
      </c>
      <c r="V619" s="152"/>
      <c r="W619" s="152"/>
    </row>
    <row r="620" spans="2:23" ht="15" x14ac:dyDescent="0.25">
      <c r="B620" s="160">
        <v>2045</v>
      </c>
      <c r="C620" s="171">
        <v>168.56837395490771</v>
      </c>
      <c r="D620" s="172">
        <v>265.72267069097569</v>
      </c>
      <c r="E620" s="172">
        <v>3.042831456945033</v>
      </c>
      <c r="F620" s="172"/>
      <c r="G620" s="172"/>
      <c r="H620" s="223"/>
      <c r="I620" s="224">
        <v>438.01160522120426</v>
      </c>
      <c r="J620" s="225">
        <v>1007.660124102424</v>
      </c>
      <c r="K620" s="225">
        <v>3.3072240072589736</v>
      </c>
      <c r="L620" s="225"/>
      <c r="M620" s="173"/>
      <c r="N620" s="226"/>
      <c r="O620" s="239">
        <v>606.57997917611192</v>
      </c>
      <c r="P620" s="240">
        <v>1273.3827947933996</v>
      </c>
      <c r="Q620" s="240">
        <v>6.3500554642040061</v>
      </c>
      <c r="R620" s="175"/>
      <c r="S620" s="175"/>
      <c r="T620" s="227"/>
      <c r="U620" s="220" t="s">
        <v>223</v>
      </c>
      <c r="V620" s="152"/>
      <c r="W620" s="152"/>
    </row>
    <row r="621" spans="2:23" ht="15" x14ac:dyDescent="0.25">
      <c r="B621" s="160">
        <v>2046</v>
      </c>
      <c r="C621" s="171">
        <v>168.70099977122382</v>
      </c>
      <c r="D621" s="172">
        <v>265.93173532918297</v>
      </c>
      <c r="E621" s="172">
        <v>3.0452254884968681</v>
      </c>
      <c r="F621" s="172"/>
      <c r="G621" s="172"/>
      <c r="H621" s="223"/>
      <c r="I621" s="224">
        <v>442.2505455078184</v>
      </c>
      <c r="J621" s="225">
        <v>1017.4119458449442</v>
      </c>
      <c r="K621" s="225">
        <v>3.3392302941110024</v>
      </c>
      <c r="L621" s="225"/>
      <c r="M621" s="173"/>
      <c r="N621" s="226"/>
      <c r="O621" s="239">
        <v>610.95154527904219</v>
      </c>
      <c r="P621" s="240">
        <v>1283.3436811741271</v>
      </c>
      <c r="Q621" s="240">
        <v>6.3844557826078709</v>
      </c>
      <c r="R621" s="175"/>
      <c r="S621" s="175"/>
      <c r="T621" s="227"/>
      <c r="U621" s="220" t="s">
        <v>223</v>
      </c>
      <c r="V621" s="152"/>
      <c r="W621" s="152"/>
    </row>
    <row r="622" spans="2:23" ht="15" x14ac:dyDescent="0.25">
      <c r="B622" s="160">
        <v>2047</v>
      </c>
      <c r="C622" s="171">
        <v>168.8070270769224</v>
      </c>
      <c r="D622" s="172">
        <v>266.09887141868415</v>
      </c>
      <c r="E622" s="172">
        <v>3.047139389743617</v>
      </c>
      <c r="F622" s="172"/>
      <c r="G622" s="172"/>
      <c r="H622" s="223"/>
      <c r="I622" s="224">
        <v>446.46619037170251</v>
      </c>
      <c r="J622" s="225">
        <v>1027.1101757002193</v>
      </c>
      <c r="K622" s="225">
        <v>3.3710606879492535</v>
      </c>
      <c r="L622" s="225"/>
      <c r="M622" s="173"/>
      <c r="N622" s="226"/>
      <c r="O622" s="239">
        <v>615.27321744862491</v>
      </c>
      <c r="P622" s="240">
        <v>1293.2090471189035</v>
      </c>
      <c r="Q622" s="240">
        <v>6.4182000776928705</v>
      </c>
      <c r="R622" s="175"/>
      <c r="S622" s="175"/>
      <c r="T622" s="227"/>
      <c r="U622" s="220" t="s">
        <v>223</v>
      </c>
      <c r="V622" s="152"/>
      <c r="W622" s="152"/>
    </row>
    <row r="623" spans="2:23" ht="15" x14ac:dyDescent="0.25">
      <c r="B623" s="160">
        <v>2048</v>
      </c>
      <c r="C623" s="171">
        <v>168.8866112178454</v>
      </c>
      <c r="D623" s="172">
        <v>266.22432383881824</v>
      </c>
      <c r="E623" s="172">
        <v>3.0485759648365183</v>
      </c>
      <c r="F623" s="172"/>
      <c r="G623" s="172"/>
      <c r="H623" s="223"/>
      <c r="I623" s="224">
        <v>450.65718807676114</v>
      </c>
      <c r="J623" s="225">
        <v>1036.7517039548407</v>
      </c>
      <c r="K623" s="225">
        <v>3.4027049824366959</v>
      </c>
      <c r="L623" s="225"/>
      <c r="M623" s="173"/>
      <c r="N623" s="226"/>
      <c r="O623" s="239">
        <v>619.54379929460652</v>
      </c>
      <c r="P623" s="240">
        <v>1302.9760277936589</v>
      </c>
      <c r="Q623" s="240">
        <v>6.4512809472732142</v>
      </c>
      <c r="R623" s="175"/>
      <c r="S623" s="175"/>
      <c r="T623" s="227"/>
      <c r="U623" s="220" t="s">
        <v>223</v>
      </c>
      <c r="V623" s="152"/>
      <c r="W623" s="152"/>
    </row>
    <row r="624" spans="2:23" ht="15" x14ac:dyDescent="0.25">
      <c r="B624" s="160">
        <v>2049</v>
      </c>
      <c r="C624" s="171">
        <v>168.94016761763064</v>
      </c>
      <c r="D624" s="172">
        <v>266.30874744242573</v>
      </c>
      <c r="E624" s="172">
        <v>3.0495427125968719</v>
      </c>
      <c r="F624" s="172"/>
      <c r="G624" s="172"/>
      <c r="H624" s="223"/>
      <c r="I624" s="224">
        <v>454.82356954771609</v>
      </c>
      <c r="J624" s="225">
        <v>1046.3366017521496</v>
      </c>
      <c r="K624" s="225">
        <v>3.4341634110716686</v>
      </c>
      <c r="L624" s="225"/>
      <c r="M624" s="173"/>
      <c r="N624" s="226"/>
      <c r="O624" s="239">
        <v>623.7637371653467</v>
      </c>
      <c r="P624" s="240">
        <v>1312.6453491945754</v>
      </c>
      <c r="Q624" s="240">
        <v>6.48370612366854</v>
      </c>
      <c r="R624" s="175"/>
      <c r="S624" s="175"/>
      <c r="T624" s="227"/>
      <c r="U624" s="220" t="s">
        <v>223</v>
      </c>
      <c r="V624" s="152"/>
      <c r="W624" s="152"/>
    </row>
    <row r="625" spans="1:32" ht="15" x14ac:dyDescent="0.25">
      <c r="B625" s="160">
        <v>2050</v>
      </c>
      <c r="C625" s="171">
        <v>168.9680963495409</v>
      </c>
      <c r="D625" s="172">
        <v>266.35277288479125</v>
      </c>
      <c r="E625" s="172">
        <v>3.0500468547560153</v>
      </c>
      <c r="F625" s="172"/>
      <c r="G625" s="172"/>
      <c r="H625" s="223"/>
      <c r="I625" s="224">
        <v>458.85634120798369</v>
      </c>
      <c r="J625" s="225">
        <v>1055.6141257794179</v>
      </c>
      <c r="K625" s="225">
        <v>3.4646130135288806</v>
      </c>
      <c r="L625" s="225"/>
      <c r="M625" s="173"/>
      <c r="N625" s="226"/>
      <c r="O625" s="239">
        <v>627.82443755752456</v>
      </c>
      <c r="P625" s="240">
        <v>1321.9668986642091</v>
      </c>
      <c r="Q625" s="240">
        <v>6.5146598682848964</v>
      </c>
      <c r="R625" s="175"/>
      <c r="S625" s="175"/>
      <c r="T625" s="227"/>
      <c r="U625" s="220" t="s">
        <v>223</v>
      </c>
      <c r="V625" s="152"/>
      <c r="W625" s="152"/>
    </row>
    <row r="626" spans="1:32" ht="15" x14ac:dyDescent="0.25">
      <c r="B626" s="160">
        <v>2051</v>
      </c>
      <c r="C626" s="171">
        <v>168.97072605939556</v>
      </c>
      <c r="D626" s="172">
        <v>266.35691822658538</v>
      </c>
      <c r="E626" s="172">
        <v>3.0500943237069267</v>
      </c>
      <c r="F626" s="172"/>
      <c r="G626" s="172"/>
      <c r="H626" s="223"/>
      <c r="I626" s="224">
        <v>463.07973262314556</v>
      </c>
      <c r="J626" s="225">
        <v>1065.3301768310466</v>
      </c>
      <c r="K626" s="225">
        <v>3.496501898009968</v>
      </c>
      <c r="L626" s="225"/>
      <c r="M626" s="173"/>
      <c r="N626" s="226"/>
      <c r="O626" s="239">
        <v>632.05045868254115</v>
      </c>
      <c r="P626" s="240">
        <v>1331.687095057632</v>
      </c>
      <c r="Q626" s="240">
        <v>6.5465962217168947</v>
      </c>
      <c r="R626" s="175"/>
      <c r="S626" s="175"/>
      <c r="T626" s="227"/>
      <c r="U626" s="220" t="s">
        <v>223</v>
      </c>
      <c r="V626" s="152"/>
      <c r="W626" s="152"/>
    </row>
    <row r="627" spans="1:32" ht="15" x14ac:dyDescent="0.25">
      <c r="B627" s="160">
        <v>2052</v>
      </c>
      <c r="C627" s="171">
        <v>168.94831401980687</v>
      </c>
      <c r="D627" s="172">
        <v>266.32158901935981</v>
      </c>
      <c r="E627" s="172">
        <v>3.0496897634832338</v>
      </c>
      <c r="F627" s="172"/>
      <c r="G627" s="172"/>
      <c r="H627" s="223"/>
      <c r="I627" s="224">
        <v>467.16567489359858</v>
      </c>
      <c r="J627" s="225">
        <v>1074.7300215982664</v>
      </c>
      <c r="K627" s="225">
        <v>3.5273529672694051</v>
      </c>
      <c r="L627" s="225"/>
      <c r="M627" s="173"/>
      <c r="N627" s="226"/>
      <c r="O627" s="239">
        <v>636.11398891340548</v>
      </c>
      <c r="P627" s="240">
        <v>1341.0516106176262</v>
      </c>
      <c r="Q627" s="240">
        <v>6.5770427307526393</v>
      </c>
      <c r="R627" s="175"/>
      <c r="S627" s="175"/>
      <c r="T627" s="227"/>
      <c r="U627" s="220" t="s">
        <v>223</v>
      </c>
      <c r="V627" s="152"/>
      <c r="W627" s="152"/>
    </row>
    <row r="628" spans="1:32" ht="15" x14ac:dyDescent="0.25">
      <c r="B628" s="160">
        <v>2053</v>
      </c>
      <c r="C628" s="171">
        <v>168.90124440397818</v>
      </c>
      <c r="D628" s="172">
        <v>266.2473908543484</v>
      </c>
      <c r="E628" s="172">
        <v>3.048840108803951</v>
      </c>
      <c r="F628" s="172"/>
      <c r="G628" s="172"/>
      <c r="H628" s="223"/>
      <c r="I628" s="224">
        <v>471.21994519595205</v>
      </c>
      <c r="J628" s="225">
        <v>1084.0570039597294</v>
      </c>
      <c r="K628" s="225">
        <v>3.557964896076836</v>
      </c>
      <c r="L628" s="225"/>
      <c r="M628" s="173"/>
      <c r="N628" s="226"/>
      <c r="O628" s="239">
        <v>640.12118959993018</v>
      </c>
      <c r="P628" s="240">
        <v>1350.3043948140778</v>
      </c>
      <c r="Q628" s="240">
        <v>6.6068050048807869</v>
      </c>
      <c r="R628" s="175"/>
      <c r="S628" s="175"/>
      <c r="T628" s="227"/>
      <c r="U628" s="220" t="s">
        <v>223</v>
      </c>
      <c r="V628" s="152"/>
      <c r="W628" s="152"/>
    </row>
    <row r="629" spans="1:32" ht="15" x14ac:dyDescent="0.25">
      <c r="B629" s="160">
        <v>2054</v>
      </c>
      <c r="C629" s="171">
        <v>168.82997924758919</v>
      </c>
      <c r="D629" s="172">
        <v>266.13505206126052</v>
      </c>
      <c r="E629" s="172">
        <v>3.0475536998853801</v>
      </c>
      <c r="F629" s="172"/>
      <c r="G629" s="172"/>
      <c r="H629" s="223"/>
      <c r="I629" s="224">
        <v>475.23954727824906</v>
      </c>
      <c r="J629" s="225">
        <v>1093.3042309391249</v>
      </c>
      <c r="K629" s="225">
        <v>3.5883150611129597</v>
      </c>
      <c r="L629" s="225"/>
      <c r="M629" s="173"/>
      <c r="N629" s="226"/>
      <c r="O629" s="239">
        <v>644.06952652583823</v>
      </c>
      <c r="P629" s="240">
        <v>1359.4392830003853</v>
      </c>
      <c r="Q629" s="240">
        <v>6.6358687609983402</v>
      </c>
      <c r="R629" s="175"/>
      <c r="S629" s="175"/>
      <c r="T629" s="227"/>
      <c r="U629" s="220" t="s">
        <v>223</v>
      </c>
      <c r="V629" s="152"/>
      <c r="W629" s="152"/>
    </row>
    <row r="630" spans="1:32" ht="15" x14ac:dyDescent="0.25">
      <c r="B630" s="160">
        <v>2055</v>
      </c>
      <c r="C630" s="171">
        <v>168.73512108248144</v>
      </c>
      <c r="D630" s="172">
        <v>265.9855224408584</v>
      </c>
      <c r="E630" s="172">
        <v>3.0458414130431577</v>
      </c>
      <c r="F630" s="172"/>
      <c r="G630" s="172"/>
      <c r="H630" s="223"/>
      <c r="I630" s="224">
        <v>479.22254262748936</v>
      </c>
      <c r="J630" s="225">
        <v>1102.4672429234486</v>
      </c>
      <c r="K630" s="225">
        <v>3.6183888255584384</v>
      </c>
      <c r="L630" s="225"/>
      <c r="M630" s="173"/>
      <c r="N630" s="226"/>
      <c r="O630" s="239">
        <v>647.9576637099708</v>
      </c>
      <c r="P630" s="240">
        <v>1368.452765364307</v>
      </c>
      <c r="Q630" s="240">
        <v>6.6642302386015961</v>
      </c>
      <c r="R630" s="175"/>
      <c r="S630" s="175"/>
      <c r="T630" s="227"/>
      <c r="U630" s="220" t="s">
        <v>223</v>
      </c>
      <c r="V630" s="152"/>
      <c r="W630" s="152"/>
    </row>
    <row r="631" spans="1:32" ht="15" x14ac:dyDescent="0.25">
      <c r="B631" s="160">
        <v>2056</v>
      </c>
      <c r="C631" s="171">
        <v>168.61722123245585</v>
      </c>
      <c r="D631" s="172">
        <v>265.79967107213577</v>
      </c>
      <c r="E631" s="172">
        <v>3.0437132002354397</v>
      </c>
      <c r="F631" s="172"/>
      <c r="G631" s="172"/>
      <c r="H631" s="223"/>
      <c r="I631" s="224">
        <v>483.16804611097297</v>
      </c>
      <c r="J631" s="225">
        <v>1111.544003635772</v>
      </c>
      <c r="K631" s="225">
        <v>3.6481795061836944</v>
      </c>
      <c r="L631" s="225"/>
      <c r="M631" s="173"/>
      <c r="N631" s="226"/>
      <c r="O631" s="239">
        <v>651.78526734342881</v>
      </c>
      <c r="P631" s="240">
        <v>1377.3436747079077</v>
      </c>
      <c r="Q631" s="240">
        <v>6.691892706419134</v>
      </c>
      <c r="R631" s="175"/>
      <c r="S631" s="175"/>
      <c r="T631" s="227"/>
      <c r="U631" s="220" t="s">
        <v>223</v>
      </c>
      <c r="V631" s="152"/>
      <c r="W631" s="152"/>
    </row>
    <row r="632" spans="1:32" ht="15" x14ac:dyDescent="0.25">
      <c r="B632" s="160">
        <v>2057</v>
      </c>
      <c r="C632" s="171">
        <v>168.47719546123577</v>
      </c>
      <c r="D632" s="172">
        <v>265.57894151877298</v>
      </c>
      <c r="E632" s="172">
        <v>3.0411855919335085</v>
      </c>
      <c r="F632" s="172"/>
      <c r="G632" s="172"/>
      <c r="H632" s="223"/>
      <c r="I632" s="224">
        <v>487.07721320145879</v>
      </c>
      <c r="J632" s="225">
        <v>1120.5371712792339</v>
      </c>
      <c r="K632" s="225">
        <v>3.6776958274316498</v>
      </c>
      <c r="L632" s="225"/>
      <c r="M632" s="173"/>
      <c r="N632" s="226"/>
      <c r="O632" s="239">
        <v>655.55440866269453</v>
      </c>
      <c r="P632" s="240">
        <v>1386.116112798007</v>
      </c>
      <c r="Q632" s="240">
        <v>6.7188814193651583</v>
      </c>
      <c r="R632" s="175"/>
      <c r="S632" s="175"/>
      <c r="T632" s="227"/>
      <c r="U632" s="220" t="s">
        <v>223</v>
      </c>
      <c r="V632" s="152"/>
      <c r="W632" s="152"/>
    </row>
    <row r="633" spans="1:32" ht="15" x14ac:dyDescent="0.25">
      <c r="A633" s="160"/>
      <c r="B633" s="160">
        <v>2058</v>
      </c>
      <c r="C633" s="171">
        <v>168.31652494577048</v>
      </c>
      <c r="D633" s="172">
        <v>265.32566863330186</v>
      </c>
      <c r="E633" s="172">
        <v>3.0382853248953268</v>
      </c>
      <c r="F633" s="172"/>
      <c r="G633" s="172"/>
      <c r="H633" s="223"/>
      <c r="I633" s="224">
        <v>490.95303398131011</v>
      </c>
      <c r="J633" s="225">
        <v>1129.4536246367916</v>
      </c>
      <c r="K633" s="225">
        <v>3.7069603660378445</v>
      </c>
      <c r="L633" s="225"/>
      <c r="M633" s="173"/>
      <c r="N633" s="226"/>
      <c r="O633" s="239">
        <v>659.26955892708065</v>
      </c>
      <c r="P633" s="240">
        <v>1394.7792932700934</v>
      </c>
      <c r="Q633" s="240">
        <v>6.7452456909331708</v>
      </c>
      <c r="R633" s="175"/>
      <c r="S633" s="175"/>
      <c r="T633" s="227"/>
      <c r="U633" s="220" t="s">
        <v>223</v>
      </c>
    </row>
    <row r="634" spans="1:32" ht="15" x14ac:dyDescent="0.25">
      <c r="A634" s="160"/>
      <c r="B634" s="160">
        <v>2059</v>
      </c>
      <c r="C634" s="171">
        <v>168.13698282702074</v>
      </c>
      <c r="D634" s="172">
        <v>265.04264750557564</v>
      </c>
      <c r="E634" s="172">
        <v>3.0350444061277035</v>
      </c>
      <c r="F634" s="172"/>
      <c r="G634" s="172"/>
      <c r="H634" s="223"/>
      <c r="I634" s="224">
        <v>494.79996583500525</v>
      </c>
      <c r="J634" s="225">
        <v>1138.3036180682445</v>
      </c>
      <c r="K634" s="225">
        <v>3.7360067776606707</v>
      </c>
      <c r="L634" s="225"/>
      <c r="M634" s="173"/>
      <c r="N634" s="226"/>
      <c r="O634" s="239">
        <v>662.936948662026</v>
      </c>
      <c r="P634" s="240">
        <v>1403.3462655738201</v>
      </c>
      <c r="Q634" s="240">
        <v>6.7710511837883747</v>
      </c>
      <c r="R634" s="175"/>
      <c r="S634" s="175"/>
      <c r="T634" s="227"/>
      <c r="U634" s="220" t="s">
        <v>223</v>
      </c>
    </row>
    <row r="635" spans="1:32" ht="15.6" thickBot="1" x14ac:dyDescent="0.3">
      <c r="A635" s="160"/>
      <c r="B635" s="160">
        <v>2060</v>
      </c>
      <c r="C635" s="182">
        <v>167.94009633534984</v>
      </c>
      <c r="D635" s="183">
        <v>264.73228558440189</v>
      </c>
      <c r="E635" s="183">
        <v>3.0314904036997969</v>
      </c>
      <c r="F635" s="183"/>
      <c r="G635" s="183"/>
      <c r="H635" s="229"/>
      <c r="I635" s="184">
        <v>498.64786568667267</v>
      </c>
      <c r="J635" s="185">
        <v>1147.1558384109153</v>
      </c>
      <c r="K635" s="230">
        <v>3.7650604981906008</v>
      </c>
      <c r="L635" s="230"/>
      <c r="M635" s="186"/>
      <c r="N635" s="231"/>
      <c r="O635" s="241">
        <v>666.58796202202257</v>
      </c>
      <c r="P635" s="242">
        <v>1411.8881239953171</v>
      </c>
      <c r="Q635" s="242">
        <v>6.7965509018903978</v>
      </c>
      <c r="R635" s="188"/>
      <c r="S635" s="188"/>
      <c r="T635" s="232"/>
      <c r="U635" s="220" t="s">
        <v>223</v>
      </c>
    </row>
    <row r="636" spans="1:32" x14ac:dyDescent="0.25">
      <c r="A636" s="160"/>
      <c r="C636" s="105"/>
      <c r="D636" s="105"/>
      <c r="E636" s="105"/>
      <c r="F636" s="105"/>
      <c r="G636" s="105"/>
      <c r="H636" s="105"/>
      <c r="I636" s="105"/>
      <c r="J636" s="105"/>
      <c r="K636" s="105"/>
      <c r="L636" s="105"/>
      <c r="M636" s="105"/>
      <c r="N636" s="105"/>
      <c r="O636" s="105"/>
      <c r="P636" s="105"/>
      <c r="V636" s="152"/>
      <c r="W636" s="152"/>
    </row>
    <row r="637" spans="1:32" x14ac:dyDescent="0.25">
      <c r="A637" s="160"/>
      <c r="C637" s="105"/>
      <c r="D637" s="105"/>
      <c r="E637" s="105"/>
      <c r="F637" s="105"/>
      <c r="G637" s="105"/>
      <c r="H637" s="105"/>
      <c r="I637" s="105"/>
      <c r="J637" s="105"/>
      <c r="K637" s="105"/>
      <c r="L637" s="105"/>
      <c r="M637" s="105"/>
      <c r="N637" s="105"/>
      <c r="O637" s="105"/>
      <c r="P637" s="105"/>
      <c r="V637" s="152"/>
      <c r="W637" s="152"/>
      <c r="X637" s="152"/>
      <c r="AD637" s="152"/>
      <c r="AE637" s="152"/>
      <c r="AF637" s="152"/>
    </row>
    <row r="638" spans="1:32" x14ac:dyDescent="0.25">
      <c r="A638" s="191" t="s">
        <v>311</v>
      </c>
      <c r="C638" s="105"/>
      <c r="D638" s="105"/>
      <c r="E638" s="105"/>
      <c r="F638" s="105"/>
      <c r="G638" s="105"/>
      <c r="H638" s="105"/>
      <c r="I638" s="105"/>
      <c r="J638" s="105"/>
      <c r="K638" s="105"/>
      <c r="L638" s="105"/>
      <c r="M638" s="105"/>
      <c r="N638" s="105"/>
      <c r="O638" s="105"/>
      <c r="P638" s="105"/>
    </row>
    <row r="639" spans="1:32" x14ac:dyDescent="0.25">
      <c r="A639" s="191"/>
      <c r="C639" s="105"/>
      <c r="D639" s="105"/>
      <c r="E639" s="105"/>
      <c r="F639" s="105"/>
      <c r="G639" s="105"/>
      <c r="H639" s="105"/>
      <c r="I639" s="105"/>
      <c r="J639" s="105"/>
      <c r="K639" s="105"/>
      <c r="L639" s="105"/>
      <c r="M639" s="105"/>
      <c r="N639" s="105"/>
      <c r="O639" s="105"/>
      <c r="P639" s="105"/>
    </row>
    <row r="640" spans="1:32" x14ac:dyDescent="0.25">
      <c r="A640" s="160"/>
      <c r="C640" s="105"/>
      <c r="D640" s="105"/>
      <c r="E640" s="105"/>
      <c r="F640" s="105"/>
      <c r="G640" s="105"/>
      <c r="H640" s="105"/>
      <c r="I640" s="105"/>
      <c r="J640" s="105"/>
      <c r="K640" s="105"/>
      <c r="L640" s="105"/>
      <c r="M640" s="105"/>
      <c r="N640" s="105"/>
      <c r="O640" s="105"/>
      <c r="P640" s="105"/>
      <c r="V640" s="152"/>
      <c r="W640" s="152"/>
      <c r="X640" s="152"/>
      <c r="AD640" s="152"/>
      <c r="AE640" s="152"/>
      <c r="AF640" s="152"/>
    </row>
    <row r="641" spans="1:41" x14ac:dyDescent="0.25">
      <c r="A641" s="128"/>
      <c r="B641" s="128"/>
      <c r="C641" s="146"/>
      <c r="D641" s="146"/>
      <c r="E641" s="146"/>
      <c r="F641" s="146"/>
      <c r="G641" s="146"/>
      <c r="H641" s="146"/>
      <c r="I641" s="205"/>
      <c r="J641" s="205"/>
      <c r="K641" s="205"/>
      <c r="L641" s="205"/>
      <c r="M641" s="146"/>
      <c r="N641" s="205"/>
      <c r="O641" s="146"/>
      <c r="P641" s="146"/>
      <c r="Q641" s="128"/>
      <c r="R641" s="128"/>
      <c r="S641" s="128"/>
      <c r="T641" s="128"/>
      <c r="U641" s="128"/>
      <c r="V641" s="128"/>
      <c r="W641" s="128"/>
      <c r="X641" s="128"/>
      <c r="Y641" s="128"/>
      <c r="Z641" s="128"/>
      <c r="AA641" s="128"/>
      <c r="AB641" s="128"/>
      <c r="AC641" s="128"/>
      <c r="AD641" s="128"/>
      <c r="AE641" s="202"/>
      <c r="AF641" s="202"/>
      <c r="AG641" s="128"/>
      <c r="AH641" s="128"/>
      <c r="AI641" s="128"/>
      <c r="AJ641" s="128"/>
      <c r="AK641" s="128"/>
      <c r="AL641" s="128"/>
      <c r="AM641" s="128"/>
      <c r="AN641" s="128"/>
      <c r="AO641" s="128"/>
    </row>
    <row r="642" spans="1:41" x14ac:dyDescent="0.25">
      <c r="A642" s="128"/>
      <c r="B642" s="128"/>
      <c r="C642" s="146"/>
      <c r="D642" s="146"/>
      <c r="E642" s="146"/>
      <c r="F642" s="146"/>
      <c r="G642" s="146"/>
      <c r="H642" s="146"/>
      <c r="I642" s="146"/>
      <c r="J642" s="146"/>
      <c r="K642" s="146"/>
      <c r="L642" s="146"/>
      <c r="M642" s="146"/>
      <c r="N642" s="146"/>
      <c r="O642" s="146"/>
      <c r="P642" s="146"/>
      <c r="Q642" s="128"/>
      <c r="R642" s="128"/>
      <c r="S642" s="128"/>
      <c r="T642" s="128"/>
      <c r="U642" s="128"/>
      <c r="V642" s="128"/>
      <c r="W642" s="128"/>
      <c r="X642" s="128"/>
      <c r="Y642" s="128"/>
      <c r="Z642" s="128"/>
      <c r="AA642" s="128"/>
      <c r="AB642" s="128"/>
      <c r="AC642" s="128"/>
      <c r="AD642" s="128"/>
      <c r="AE642" s="128"/>
      <c r="AF642" s="128"/>
      <c r="AG642" s="128"/>
      <c r="AH642" s="128"/>
      <c r="AI642" s="128"/>
      <c r="AJ642" s="128"/>
      <c r="AK642" s="128"/>
      <c r="AL642" s="128"/>
      <c r="AM642" s="128"/>
      <c r="AN642" s="128"/>
      <c r="AO642" s="128"/>
    </row>
  </sheetData>
  <mergeCells count="35">
    <mergeCell ref="B9:B10"/>
    <mergeCell ref="B11:B12"/>
    <mergeCell ref="C16:H16"/>
    <mergeCell ref="I16:N16"/>
    <mergeCell ref="O16:T16"/>
    <mergeCell ref="C76:H76"/>
    <mergeCell ref="I76:N76"/>
    <mergeCell ref="O76:T76"/>
    <mergeCell ref="C140:H140"/>
    <mergeCell ref="I140:N140"/>
    <mergeCell ref="O140:T140"/>
    <mergeCell ref="C203:H203"/>
    <mergeCell ref="I203:N203"/>
    <mergeCell ref="O203:T203"/>
    <mergeCell ref="C266:H266"/>
    <mergeCell ref="I266:N266"/>
    <mergeCell ref="O266:T266"/>
    <mergeCell ref="C585:H585"/>
    <mergeCell ref="I585:N585"/>
    <mergeCell ref="O585:T585"/>
    <mergeCell ref="C392:H392"/>
    <mergeCell ref="I392:N392"/>
    <mergeCell ref="O392:T392"/>
    <mergeCell ref="B455:C455"/>
    <mergeCell ref="C456:H456"/>
    <mergeCell ref="I456:N456"/>
    <mergeCell ref="O456:T456"/>
    <mergeCell ref="B519:C519"/>
    <mergeCell ref="C520:H520"/>
    <mergeCell ref="I520:N520"/>
    <mergeCell ref="O520:T520"/>
    <mergeCell ref="B584:C584"/>
    <mergeCell ref="C329:H329"/>
    <mergeCell ref="I329:N329"/>
    <mergeCell ref="O329:T329"/>
  </mergeCells>
  <conditionalFormatting sqref="U69:X69 AC69:AF69">
    <cfRule type="expression" dxfId="24" priority="2">
      <formula>U69="check value"</formula>
    </cfRule>
  </conditionalFormatting>
  <conditionalFormatting sqref="B11:B12">
    <cfRule type="cellIs" dxfId="23" priority="1" operator="equal">
      <formula>"ON"</formula>
    </cfRule>
  </conditionalFormatting>
  <hyperlinks>
    <hyperlink ref="A3" location="TAM_WaterHeating!A14" display="Input Global Data" xr:uid="{25E9382D-D9D4-430D-ACF2-6F6FFD39A5E5}"/>
    <hyperlink ref="A4" location="TAM_WaterHeating!A74" display="Input OECD90 Data" xr:uid="{2EA9FD55-B495-4375-995C-154026D1FEDE}"/>
    <hyperlink ref="A5" location="TAM_WaterHeating!A137" display="Input Eastern Europe Data" xr:uid="{534C8341-4572-41E2-A2C0-50169224FEC3}"/>
    <hyperlink ref="A6" location="TAM_WaterHeating!A200" display="Input Asia (Sans Japan) Data" xr:uid="{43FE6D1D-4864-416F-AFA7-D67D4C37A464}"/>
    <hyperlink ref="A7" location="TAM_WaterHeating!A263" display="Input Middle East and Africa Data" xr:uid="{31118F21-4DFF-448B-A06F-2E9A1C6F0195}"/>
    <hyperlink ref="A8" location="TAM_WaterHeating!A326" display="Input Latin America Data" xr:uid="{ED9BBC9F-0D71-4D99-925F-256697524519}"/>
    <hyperlink ref="A9" location="TAM_WaterHeating!A388" display="Input China Data" xr:uid="{51D87D5F-7987-4EDE-A89C-714D637451EF}"/>
    <hyperlink ref="A10" location="TAM_WaterHeating!A451" display="Input India Data" xr:uid="{20BD2AC8-BBDF-408F-AE5C-60C1CA27D5A0}"/>
    <hyperlink ref="A11" location="TAM_WaterHeating!A515" display="Input EU Data" xr:uid="{42918093-0ECC-427F-B85F-EB878D552E14}"/>
    <hyperlink ref="A12" location="TAM_WaterHeating!A580" display="Input USA Data" xr:uid="{DA5B8B41-6C5D-4515-88D3-A8C2F7746234}"/>
    <hyperlink ref="B13" location="TAM_Area!I16:O22" display="Click for more Info." xr:uid="{4D81E10F-8A5E-4486-9DC5-9E8485245F6F}"/>
  </hyperlinks>
  <pageMargins left="0.7" right="0.7" top="0.75" bottom="0.75" header="0.3" footer="0.3"/>
  <drawing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8F502-7B50-4434-983F-3C15760AC517}">
  <sheetPr codeName="Sheet30">
    <tabColor theme="8" tint="0.39997558519241921"/>
  </sheetPr>
  <dimension ref="A1:AO642"/>
  <sheetViews>
    <sheetView zoomScale="50" zoomScaleNormal="50" workbookViewId="0">
      <selection activeCell="E15" sqref="E15:F15"/>
    </sheetView>
  </sheetViews>
  <sheetFormatPr defaultColWidth="11.44140625" defaultRowHeight="13.2" x14ac:dyDescent="0.25"/>
  <cols>
    <col min="1" max="1" width="50.33203125" style="109" customWidth="1"/>
    <col min="2" max="2" width="22.33203125" style="109" bestFit="1" customWidth="1"/>
    <col min="3" max="20" width="16.44140625" style="109" customWidth="1"/>
    <col min="21" max="21" width="17.44140625" style="109" bestFit="1" customWidth="1"/>
    <col min="22" max="16384" width="11.44140625" style="109"/>
  </cols>
  <sheetData>
    <row r="1" spans="1:41" ht="21" x14ac:dyDescent="0.4">
      <c r="A1" s="95" t="s">
        <v>315</v>
      </c>
      <c r="B1" s="95"/>
      <c r="C1" s="209"/>
      <c r="D1" s="209"/>
      <c r="E1" s="209"/>
      <c r="F1" s="209"/>
      <c r="G1" s="209"/>
      <c r="H1" s="209"/>
      <c r="I1" s="209"/>
      <c r="J1" s="209"/>
      <c r="K1" s="209"/>
      <c r="L1" s="209"/>
      <c r="M1" s="209"/>
      <c r="N1" s="209"/>
      <c r="O1" s="209"/>
      <c r="P1" s="209"/>
      <c r="Q1" s="95"/>
      <c r="R1" s="95"/>
      <c r="S1" s="95"/>
      <c r="T1" s="96"/>
      <c r="U1" s="97"/>
      <c r="V1" s="95"/>
      <c r="W1" s="95"/>
      <c r="X1" s="96"/>
      <c r="Y1" s="97"/>
      <c r="Z1" s="97"/>
      <c r="AA1" s="97"/>
      <c r="AB1" s="97"/>
      <c r="AC1" s="98"/>
      <c r="AD1" s="98"/>
      <c r="AE1" s="99"/>
      <c r="AF1" s="100"/>
      <c r="AG1" s="100"/>
      <c r="AH1" s="100"/>
      <c r="AI1" s="100"/>
      <c r="AJ1" s="100"/>
      <c r="AK1" s="100"/>
      <c r="AL1" s="100"/>
      <c r="AM1" s="101"/>
      <c r="AN1" s="102"/>
      <c r="AO1" s="102"/>
    </row>
    <row r="2" spans="1:41" ht="17.399999999999999" x14ac:dyDescent="0.3">
      <c r="A2" s="103" t="s">
        <v>84</v>
      </c>
      <c r="B2" s="104" t="s">
        <v>85</v>
      </c>
      <c r="C2" s="105"/>
      <c r="D2" s="106"/>
      <c r="E2" s="106"/>
      <c r="F2" s="105"/>
      <c r="G2" s="106"/>
      <c r="H2" s="106"/>
      <c r="I2" s="106"/>
      <c r="J2" s="106"/>
      <c r="K2" s="106"/>
      <c r="L2" s="106"/>
      <c r="M2" s="106"/>
      <c r="N2" s="106"/>
      <c r="O2" s="106"/>
      <c r="P2" s="106"/>
      <c r="Q2" s="107"/>
      <c r="R2" s="107"/>
      <c r="S2" s="107"/>
      <c r="T2" s="107"/>
      <c r="U2" s="107"/>
      <c r="V2" s="107"/>
      <c r="W2" s="107"/>
    </row>
    <row r="3" spans="1:41" ht="15.6" x14ac:dyDescent="0.3">
      <c r="A3" s="112" t="s">
        <v>190</v>
      </c>
      <c r="B3" s="113" t="s">
        <v>90</v>
      </c>
      <c r="C3" s="105"/>
      <c r="D3" s="105"/>
      <c r="E3" s="105"/>
      <c r="F3" s="105"/>
      <c r="G3" s="105"/>
      <c r="H3" s="105"/>
      <c r="I3" s="114"/>
      <c r="J3" s="114"/>
      <c r="K3" s="115"/>
      <c r="L3" s="116"/>
      <c r="M3" s="105"/>
      <c r="N3" s="105"/>
      <c r="O3" s="105"/>
      <c r="P3" s="105"/>
    </row>
    <row r="4" spans="1:41" ht="15" x14ac:dyDescent="0.25">
      <c r="A4" s="117" t="s">
        <v>191</v>
      </c>
      <c r="B4" s="118" t="s">
        <v>95</v>
      </c>
      <c r="C4" s="105"/>
      <c r="D4" s="119"/>
      <c r="E4" s="105"/>
      <c r="F4" s="105"/>
      <c r="G4" s="105"/>
      <c r="H4" s="105"/>
      <c r="I4" s="105"/>
      <c r="J4" s="105"/>
      <c r="K4" s="105"/>
      <c r="L4" s="105"/>
      <c r="M4" s="105"/>
      <c r="N4" s="105"/>
      <c r="O4" s="105"/>
      <c r="P4" s="105"/>
    </row>
    <row r="5" spans="1:41" ht="15" x14ac:dyDescent="0.25">
      <c r="A5" s="117" t="s">
        <v>192</v>
      </c>
      <c r="B5" s="121" t="s">
        <v>100</v>
      </c>
      <c r="C5" s="105"/>
      <c r="D5" s="119"/>
      <c r="E5" s="105"/>
      <c r="F5" s="105"/>
      <c r="G5" s="105"/>
      <c r="H5" s="105"/>
      <c r="I5" s="105"/>
      <c r="J5" s="105"/>
      <c r="K5" s="105"/>
      <c r="L5" s="105"/>
      <c r="M5" s="105"/>
      <c r="N5" s="105"/>
      <c r="O5" s="105"/>
      <c r="P5" s="105"/>
    </row>
    <row r="6" spans="1:41" ht="15" x14ac:dyDescent="0.25">
      <c r="A6" s="117" t="s">
        <v>193</v>
      </c>
      <c r="B6" s="122" t="s">
        <v>103</v>
      </c>
      <c r="C6" s="105"/>
      <c r="D6" s="105"/>
      <c r="E6" s="105"/>
      <c r="F6" s="105"/>
      <c r="G6" s="105"/>
      <c r="H6" s="105"/>
      <c r="I6" s="105"/>
      <c r="J6" s="105"/>
      <c r="K6" s="105"/>
      <c r="L6" s="105"/>
      <c r="M6" s="105"/>
      <c r="N6" s="105"/>
      <c r="O6" s="105"/>
      <c r="P6" s="105"/>
    </row>
    <row r="7" spans="1:41" ht="15" x14ac:dyDescent="0.25">
      <c r="A7" s="117" t="s">
        <v>194</v>
      </c>
      <c r="B7" s="123" t="s">
        <v>105</v>
      </c>
      <c r="C7" s="124"/>
      <c r="D7" s="119"/>
      <c r="E7" s="105"/>
      <c r="F7" s="105"/>
      <c r="G7" s="105"/>
      <c r="H7" s="105"/>
      <c r="I7" s="105"/>
      <c r="J7" s="105"/>
      <c r="K7" s="105"/>
      <c r="L7" s="105"/>
      <c r="M7" s="105"/>
      <c r="N7" s="105"/>
      <c r="O7" s="105"/>
      <c r="P7" s="245"/>
    </row>
    <row r="8" spans="1:41" ht="15" x14ac:dyDescent="0.25">
      <c r="A8" s="117" t="s">
        <v>195</v>
      </c>
      <c r="B8" s="126"/>
      <c r="C8" s="105"/>
      <c r="D8" s="105"/>
      <c r="E8" s="105"/>
      <c r="F8" s="105"/>
      <c r="G8" s="105"/>
      <c r="H8" s="105"/>
      <c r="I8" s="105"/>
      <c r="J8" s="105"/>
      <c r="K8" s="105"/>
      <c r="L8" s="105"/>
      <c r="M8" s="105"/>
      <c r="N8" s="105"/>
      <c r="O8" s="105"/>
      <c r="P8" s="105"/>
    </row>
    <row r="9" spans="1:41" ht="15" x14ac:dyDescent="0.25">
      <c r="A9" s="117" t="s">
        <v>196</v>
      </c>
      <c r="B9" s="1731" t="s">
        <v>2727</v>
      </c>
      <c r="C9" s="105"/>
      <c r="D9" s="105"/>
      <c r="E9" s="105"/>
      <c r="F9" s="105"/>
      <c r="G9" s="105"/>
      <c r="H9" s="105"/>
      <c r="I9" s="105"/>
      <c r="J9" s="105"/>
      <c r="K9" s="105"/>
      <c r="L9" s="105"/>
      <c r="M9" s="105"/>
      <c r="N9" s="105"/>
      <c r="O9" s="105"/>
      <c r="P9" s="105"/>
    </row>
    <row r="10" spans="1:41" ht="15" x14ac:dyDescent="0.25">
      <c r="A10" s="117" t="s">
        <v>197</v>
      </c>
      <c r="B10" s="1732"/>
      <c r="C10" s="105"/>
      <c r="D10" s="105"/>
      <c r="E10" s="105"/>
      <c r="F10" s="105"/>
      <c r="G10" s="105"/>
      <c r="H10" s="105"/>
      <c r="I10" s="105"/>
      <c r="J10" s="105"/>
      <c r="K10" s="105"/>
      <c r="L10" s="105"/>
      <c r="M10" s="105"/>
      <c r="N10" s="105"/>
      <c r="O10" s="105"/>
      <c r="P10" s="105"/>
    </row>
    <row r="11" spans="1:41" ht="15" x14ac:dyDescent="0.25">
      <c r="A11" s="117" t="s">
        <v>198</v>
      </c>
      <c r="B11" s="1733" t="s">
        <v>2723</v>
      </c>
      <c r="C11" s="105"/>
      <c r="D11" s="105"/>
      <c r="E11" s="105"/>
      <c r="F11" s="105"/>
      <c r="G11" s="105"/>
      <c r="H11" s="105"/>
      <c r="I11" s="105"/>
      <c r="J11" s="105"/>
      <c r="K11" s="105"/>
      <c r="L11" s="105"/>
      <c r="M11" s="105"/>
      <c r="N11" s="105"/>
      <c r="O11" s="105"/>
      <c r="P11" s="105"/>
    </row>
    <row r="12" spans="1:41" ht="15" x14ac:dyDescent="0.25">
      <c r="A12" s="117" t="s">
        <v>199</v>
      </c>
      <c r="B12" s="1734"/>
      <c r="C12" s="105"/>
      <c r="D12" s="105"/>
      <c r="E12" s="105"/>
      <c r="F12" s="105"/>
      <c r="G12" s="105"/>
      <c r="H12" s="105"/>
      <c r="I12" s="105"/>
      <c r="J12" s="105"/>
      <c r="K12" s="105"/>
      <c r="L12" s="105"/>
      <c r="M12" s="105"/>
      <c r="N12" s="105"/>
      <c r="O12" s="105"/>
      <c r="P12" s="105"/>
    </row>
    <row r="13" spans="1:41" ht="15" x14ac:dyDescent="0.25">
      <c r="B13" s="1310" t="s">
        <v>2728</v>
      </c>
      <c r="C13" s="105"/>
      <c r="D13" s="105"/>
      <c r="E13" s="105"/>
      <c r="F13" s="105"/>
      <c r="G13" s="105"/>
      <c r="H13" s="105"/>
      <c r="I13" s="105"/>
      <c r="J13" s="105"/>
      <c r="K13" s="105"/>
      <c r="L13" s="105"/>
      <c r="M13" s="105"/>
      <c r="N13" s="105"/>
      <c r="O13" s="105"/>
      <c r="P13" s="105"/>
    </row>
    <row r="14" spans="1:41" ht="17.399999999999999" x14ac:dyDescent="0.3">
      <c r="A14" s="210" t="s">
        <v>119</v>
      </c>
      <c r="B14" s="128"/>
      <c r="C14" s="146"/>
      <c r="D14" s="146"/>
      <c r="E14" s="146"/>
      <c r="F14" s="146"/>
      <c r="G14" s="146"/>
      <c r="H14" s="146"/>
      <c r="I14" s="146"/>
      <c r="J14" s="146"/>
      <c r="K14" s="146"/>
      <c r="L14" s="146"/>
      <c r="M14" s="146"/>
      <c r="N14" s="146"/>
      <c r="O14" s="146"/>
      <c r="P14" s="146"/>
      <c r="Q14" s="128"/>
      <c r="R14" s="128"/>
      <c r="S14" s="128"/>
      <c r="T14" s="128"/>
      <c r="U14" s="128"/>
      <c r="V14" s="128"/>
      <c r="W14" s="128"/>
      <c r="X14" s="128"/>
      <c r="Y14" s="128"/>
      <c r="Z14" s="128"/>
      <c r="AA14" s="128"/>
      <c r="AB14" s="128"/>
      <c r="AC14" s="128"/>
      <c r="AD14" s="128"/>
      <c r="AE14" s="128"/>
      <c r="AF14" s="128"/>
      <c r="AG14" s="128"/>
      <c r="AH14" s="128"/>
      <c r="AI14" s="128"/>
      <c r="AJ14" s="128"/>
      <c r="AK14" s="128"/>
      <c r="AL14" s="128"/>
      <c r="AM14" s="128"/>
      <c r="AN14" s="128"/>
      <c r="AO14" s="128"/>
    </row>
    <row r="15" spans="1:41" ht="27.6" thickBot="1" x14ac:dyDescent="0.35">
      <c r="A15" s="211"/>
      <c r="B15" s="148"/>
      <c r="C15" s="148"/>
      <c r="D15" s="149"/>
      <c r="E15" s="1308" t="s">
        <v>2726</v>
      </c>
      <c r="F15" s="1309">
        <v>44434</v>
      </c>
      <c r="G15" s="149"/>
      <c r="H15" s="149"/>
      <c r="I15" s="105"/>
      <c r="J15" s="105"/>
      <c r="K15" s="105"/>
      <c r="L15" s="105"/>
      <c r="M15" s="105"/>
      <c r="N15" s="105"/>
      <c r="O15" s="105"/>
      <c r="P15" s="105"/>
      <c r="Y15" s="130"/>
      <c r="Z15" s="130"/>
      <c r="AA15" s="130"/>
      <c r="AB15" s="130"/>
    </row>
    <row r="16" spans="1:41" ht="16.2" thickBot="1" x14ac:dyDescent="0.3">
      <c r="A16" s="153"/>
      <c r="C16" s="1711" t="s">
        <v>263</v>
      </c>
      <c r="D16" s="1712"/>
      <c r="E16" s="1712"/>
      <c r="F16" s="1712"/>
      <c r="G16" s="1712"/>
      <c r="H16" s="1727"/>
      <c r="I16" s="1728" t="s">
        <v>264</v>
      </c>
      <c r="J16" s="1729"/>
      <c r="K16" s="1729"/>
      <c r="L16" s="1729"/>
      <c r="M16" s="1729"/>
      <c r="N16" s="1730"/>
      <c r="O16" s="1716" t="s">
        <v>265</v>
      </c>
      <c r="P16" s="1717"/>
      <c r="Q16" s="1717"/>
      <c r="R16" s="1717"/>
      <c r="S16" s="1717"/>
      <c r="T16" s="1718"/>
      <c r="AG16" s="152"/>
      <c r="AH16" s="152"/>
      <c r="AI16" s="152"/>
      <c r="AJ16" s="152"/>
      <c r="AK16" s="152"/>
      <c r="AL16" s="152"/>
      <c r="AM16" s="152"/>
      <c r="AN16" s="152"/>
      <c r="AO16" s="152"/>
    </row>
    <row r="17" spans="1:41" ht="40.200000000000003" thickBot="1" x14ac:dyDescent="0.3">
      <c r="A17" s="153" t="s">
        <v>120</v>
      </c>
      <c r="B17" s="154"/>
      <c r="C17" s="155" t="s">
        <v>244</v>
      </c>
      <c r="D17" s="156" t="s">
        <v>246</v>
      </c>
      <c r="E17" s="156" t="s">
        <v>247</v>
      </c>
      <c r="F17" s="212" t="s">
        <v>248</v>
      </c>
      <c r="G17" s="212" t="s">
        <v>249</v>
      </c>
      <c r="H17" s="213" t="s">
        <v>250</v>
      </c>
      <c r="I17" s="155" t="s">
        <v>251</v>
      </c>
      <c r="J17" s="156" t="s">
        <v>252</v>
      </c>
      <c r="K17" s="156" t="s">
        <v>253</v>
      </c>
      <c r="L17" s="156" t="s">
        <v>254</v>
      </c>
      <c r="M17" s="156" t="s">
        <v>255</v>
      </c>
      <c r="N17" s="214" t="s">
        <v>256</v>
      </c>
      <c r="O17" s="155" t="s">
        <v>257</v>
      </c>
      <c r="P17" s="156" t="s">
        <v>258</v>
      </c>
      <c r="Q17" s="156" t="s">
        <v>259</v>
      </c>
      <c r="R17" s="156" t="s">
        <v>260</v>
      </c>
      <c r="S17" s="156" t="s">
        <v>261</v>
      </c>
      <c r="T17" s="214" t="s">
        <v>262</v>
      </c>
      <c r="U17" s="158" t="s">
        <v>121</v>
      </c>
      <c r="V17" s="130"/>
      <c r="W17" s="130"/>
      <c r="AG17" s="130"/>
      <c r="AH17" s="215"/>
      <c r="AI17" s="215"/>
      <c r="AJ17" s="215"/>
      <c r="AK17" s="215"/>
      <c r="AL17" s="215"/>
      <c r="AM17" s="215"/>
      <c r="AN17" s="215"/>
      <c r="AO17" s="215"/>
    </row>
    <row r="18" spans="1:41" ht="15.6" x14ac:dyDescent="0.25">
      <c r="A18" s="216" t="s">
        <v>244</v>
      </c>
      <c r="B18" s="160">
        <v>2012</v>
      </c>
      <c r="C18" s="161">
        <v>101210.08939391683</v>
      </c>
      <c r="D18" s="162">
        <v>101210.08939391683</v>
      </c>
      <c r="E18" s="162">
        <v>101210.08939391683</v>
      </c>
      <c r="F18" s="217"/>
      <c r="G18" s="217"/>
      <c r="H18" s="218"/>
      <c r="I18" s="161">
        <v>17173.62267430787</v>
      </c>
      <c r="J18" s="162">
        <v>17173.62267430787</v>
      </c>
      <c r="K18" s="162">
        <v>17173.62267430787</v>
      </c>
      <c r="L18" s="162"/>
      <c r="M18" s="165"/>
      <c r="N18" s="219"/>
      <c r="O18" s="164">
        <v>118383.7120682247</v>
      </c>
      <c r="P18" s="163">
        <v>118383.7120682247</v>
      </c>
      <c r="Q18" s="163">
        <v>118383.7120682247</v>
      </c>
      <c r="R18" s="165"/>
      <c r="S18" s="165"/>
      <c r="T18" s="219"/>
      <c r="U18" s="244" t="s">
        <v>245</v>
      </c>
      <c r="V18" s="130"/>
      <c r="W18" s="160"/>
      <c r="AG18" s="130"/>
      <c r="AH18" s="215"/>
      <c r="AI18" s="215"/>
      <c r="AJ18" s="215"/>
      <c r="AK18" s="215"/>
      <c r="AL18" s="215"/>
      <c r="AM18" s="215"/>
      <c r="AN18" s="215"/>
      <c r="AO18" s="215"/>
    </row>
    <row r="19" spans="1:41" ht="15.6" x14ac:dyDescent="0.25">
      <c r="A19" s="221" t="s">
        <v>246</v>
      </c>
      <c r="B19" s="160">
        <v>2013</v>
      </c>
      <c r="C19" s="161">
        <v>102610.99316568872</v>
      </c>
      <c r="D19" s="168">
        <v>102610.99316568872</v>
      </c>
      <c r="E19" s="168">
        <v>102610.99316568872</v>
      </c>
      <c r="F19" s="168"/>
      <c r="G19" s="168"/>
      <c r="H19" s="222"/>
      <c r="I19" s="167">
        <v>17692.165918458424</v>
      </c>
      <c r="J19" s="168">
        <v>17692.165918458424</v>
      </c>
      <c r="K19" s="168">
        <v>17692.165918458424</v>
      </c>
      <c r="L19" s="168"/>
      <c r="M19" s="170"/>
      <c r="N19" s="222"/>
      <c r="O19" s="198">
        <v>120303.15908414715</v>
      </c>
      <c r="P19" s="169">
        <v>120303.15908414715</v>
      </c>
      <c r="Q19" s="169">
        <v>120303.15908414715</v>
      </c>
      <c r="R19" s="170"/>
      <c r="S19" s="170"/>
      <c r="T19" s="222"/>
      <c r="U19" s="220" t="s">
        <v>245</v>
      </c>
      <c r="V19" s="130"/>
      <c r="W19" s="160"/>
      <c r="AG19" s="130"/>
      <c r="AH19" s="215"/>
      <c r="AI19" s="215"/>
      <c r="AJ19" s="215"/>
      <c r="AK19" s="215"/>
      <c r="AL19" s="215"/>
      <c r="AM19" s="215"/>
      <c r="AN19" s="215"/>
      <c r="AO19" s="215"/>
    </row>
    <row r="20" spans="1:41" ht="15.6" x14ac:dyDescent="0.25">
      <c r="A20" s="221" t="s">
        <v>247</v>
      </c>
      <c r="B20" s="160">
        <v>2014</v>
      </c>
      <c r="C20" s="167">
        <v>113956.02797905043</v>
      </c>
      <c r="D20" s="168">
        <v>113956.02797905043</v>
      </c>
      <c r="E20" s="168">
        <v>113956.02797905043</v>
      </c>
      <c r="F20" s="168"/>
      <c r="G20" s="168"/>
      <c r="H20" s="222"/>
      <c r="I20" s="167">
        <v>18386.152634917478</v>
      </c>
      <c r="J20" s="168">
        <v>18386.152634917478</v>
      </c>
      <c r="K20" s="168">
        <v>18386.152634917478</v>
      </c>
      <c r="L20" s="168"/>
      <c r="M20" s="170"/>
      <c r="N20" s="222"/>
      <c r="O20" s="198">
        <v>132342.18061396791</v>
      </c>
      <c r="P20" s="169">
        <v>132342.18061396791</v>
      </c>
      <c r="Q20" s="169">
        <v>132342.18061396791</v>
      </c>
      <c r="R20" s="170"/>
      <c r="S20" s="170"/>
      <c r="T20" s="222"/>
      <c r="U20" s="220" t="s">
        <v>245</v>
      </c>
      <c r="V20" s="130"/>
      <c r="W20" s="160"/>
      <c r="AG20" s="130"/>
      <c r="AH20" s="215"/>
      <c r="AI20" s="215"/>
      <c r="AJ20" s="215"/>
      <c r="AK20" s="215"/>
      <c r="AL20" s="215"/>
      <c r="AM20" s="215"/>
      <c r="AN20" s="215"/>
      <c r="AO20" s="215"/>
    </row>
    <row r="21" spans="1:41" ht="15" x14ac:dyDescent="0.25">
      <c r="A21" s="221" t="s">
        <v>248</v>
      </c>
      <c r="B21" s="160">
        <v>2015</v>
      </c>
      <c r="C21" s="171">
        <v>115242.44050324702</v>
      </c>
      <c r="D21" s="172">
        <v>115242.44050324702</v>
      </c>
      <c r="E21" s="172">
        <v>115242.44050324702</v>
      </c>
      <c r="F21" s="172"/>
      <c r="G21" s="172"/>
      <c r="H21" s="223"/>
      <c r="I21" s="224">
        <v>18958.987417636523</v>
      </c>
      <c r="J21" s="225">
        <v>18958.987417636523</v>
      </c>
      <c r="K21" s="225">
        <v>18958.987417636523</v>
      </c>
      <c r="L21" s="225"/>
      <c r="M21" s="173"/>
      <c r="N21" s="226"/>
      <c r="O21" s="199">
        <v>134201.42792088355</v>
      </c>
      <c r="P21" s="174">
        <v>134201.42792088355</v>
      </c>
      <c r="Q21" s="174">
        <v>134201.42792088355</v>
      </c>
      <c r="R21" s="175"/>
      <c r="S21" s="175"/>
      <c r="T21" s="227"/>
      <c r="U21" s="220" t="s">
        <v>245</v>
      </c>
      <c r="V21" s="130"/>
      <c r="W21" s="160"/>
      <c r="AG21" s="130"/>
      <c r="AH21" s="215"/>
      <c r="AI21" s="215"/>
      <c r="AJ21" s="215"/>
      <c r="AK21" s="215"/>
      <c r="AL21" s="215"/>
      <c r="AM21" s="215"/>
      <c r="AN21" s="215"/>
      <c r="AO21" s="215"/>
    </row>
    <row r="22" spans="1:41" ht="15" x14ac:dyDescent="0.25">
      <c r="A22" s="221" t="s">
        <v>249</v>
      </c>
      <c r="B22" s="160">
        <v>2016</v>
      </c>
      <c r="C22" s="171">
        <v>116522.56609490891</v>
      </c>
      <c r="D22" s="172">
        <v>116522.56609490891</v>
      </c>
      <c r="E22" s="172">
        <v>116522.56609490891</v>
      </c>
      <c r="F22" s="172"/>
      <c r="G22" s="172"/>
      <c r="H22" s="223"/>
      <c r="I22" s="224">
        <v>19555.900914371781</v>
      </c>
      <c r="J22" s="225">
        <v>19555.900914371781</v>
      </c>
      <c r="K22" s="225">
        <v>19555.900914371781</v>
      </c>
      <c r="L22" s="225"/>
      <c r="M22" s="173"/>
      <c r="N22" s="226"/>
      <c r="O22" s="199">
        <v>136078.46700928069</v>
      </c>
      <c r="P22" s="174">
        <v>136078.46700928069</v>
      </c>
      <c r="Q22" s="174">
        <v>136078.46700928069</v>
      </c>
      <c r="R22" s="175"/>
      <c r="S22" s="175"/>
      <c r="T22" s="227"/>
      <c r="U22" s="220" t="s">
        <v>245</v>
      </c>
      <c r="V22" s="130"/>
      <c r="W22" s="160"/>
      <c r="AG22" s="130"/>
      <c r="AH22" s="215"/>
      <c r="AI22" s="215"/>
      <c r="AJ22" s="215"/>
      <c r="AK22" s="215"/>
      <c r="AL22" s="215"/>
      <c r="AM22" s="215"/>
      <c r="AN22" s="215"/>
      <c r="AO22" s="215"/>
    </row>
    <row r="23" spans="1:41" ht="15.6" thickBot="1" x14ac:dyDescent="0.3">
      <c r="A23" s="228" t="s">
        <v>250</v>
      </c>
      <c r="B23" s="160">
        <v>2017</v>
      </c>
      <c r="C23" s="171">
        <v>117795.30749580541</v>
      </c>
      <c r="D23" s="172">
        <v>117795.30749580541</v>
      </c>
      <c r="E23" s="172">
        <v>117795.30749580541</v>
      </c>
      <c r="F23" s="172"/>
      <c r="G23" s="172"/>
      <c r="H23" s="223"/>
      <c r="I23" s="224">
        <v>20177.214981325207</v>
      </c>
      <c r="J23" s="225">
        <v>20177.214981325207</v>
      </c>
      <c r="K23" s="225">
        <v>20177.214981325207</v>
      </c>
      <c r="L23" s="225"/>
      <c r="M23" s="173"/>
      <c r="N23" s="226"/>
      <c r="O23" s="199">
        <v>137972.52247713061</v>
      </c>
      <c r="P23" s="174">
        <v>137972.52247713061</v>
      </c>
      <c r="Q23" s="174">
        <v>137972.52247713061</v>
      </c>
      <c r="R23" s="175"/>
      <c r="S23" s="175"/>
      <c r="T23" s="227"/>
      <c r="U23" s="220" t="s">
        <v>245</v>
      </c>
      <c r="V23" s="130"/>
      <c r="W23" s="160"/>
      <c r="AG23" s="130"/>
      <c r="AH23" s="215"/>
      <c r="AI23" s="215"/>
      <c r="AJ23" s="215"/>
      <c r="AK23" s="215"/>
      <c r="AL23" s="215"/>
      <c r="AM23" s="215"/>
      <c r="AN23" s="215"/>
      <c r="AO23" s="215"/>
    </row>
    <row r="24" spans="1:41" ht="15" x14ac:dyDescent="0.25">
      <c r="A24" s="216" t="s">
        <v>251</v>
      </c>
      <c r="B24" s="160">
        <v>2018</v>
      </c>
      <c r="C24" s="171">
        <v>119058.19758838405</v>
      </c>
      <c r="D24" s="172">
        <v>119058.19758838405</v>
      </c>
      <c r="E24" s="172">
        <v>119058.19758838405</v>
      </c>
      <c r="F24" s="172"/>
      <c r="G24" s="172"/>
      <c r="H24" s="223"/>
      <c r="I24" s="224">
        <v>20823.045729225152</v>
      </c>
      <c r="J24" s="225">
        <v>20823.045729225152</v>
      </c>
      <c r="K24" s="225">
        <v>20823.045729225152</v>
      </c>
      <c r="L24" s="225"/>
      <c r="M24" s="173"/>
      <c r="N24" s="226"/>
      <c r="O24" s="199">
        <v>139881.24331760919</v>
      </c>
      <c r="P24" s="174">
        <v>139881.24331760919</v>
      </c>
      <c r="Q24" s="174">
        <v>139881.24331760919</v>
      </c>
      <c r="R24" s="175"/>
      <c r="S24" s="175"/>
      <c r="T24" s="227"/>
      <c r="U24" s="220" t="s">
        <v>245</v>
      </c>
      <c r="V24" s="130"/>
      <c r="W24" s="160"/>
      <c r="AG24" s="130"/>
      <c r="AH24" s="215"/>
      <c r="AI24" s="215"/>
      <c r="AJ24" s="215"/>
      <c r="AK24" s="215"/>
      <c r="AL24" s="215"/>
      <c r="AM24" s="215"/>
      <c r="AN24" s="215"/>
      <c r="AO24" s="215"/>
    </row>
    <row r="25" spans="1:41" ht="15" x14ac:dyDescent="0.25">
      <c r="A25" s="221" t="s">
        <v>252</v>
      </c>
      <c r="B25" s="160">
        <v>2019</v>
      </c>
      <c r="C25" s="171">
        <v>120307.77817771361</v>
      </c>
      <c r="D25" s="172">
        <v>120307.77817771361</v>
      </c>
      <c r="E25" s="172">
        <v>120307.77817771361</v>
      </c>
      <c r="F25" s="172"/>
      <c r="G25" s="172"/>
      <c r="H25" s="223"/>
      <c r="I25" s="224">
        <v>21493.344920098833</v>
      </c>
      <c r="J25" s="225">
        <v>21493.344920098833</v>
      </c>
      <c r="K25" s="225">
        <v>21493.344920098833</v>
      </c>
      <c r="L25" s="225"/>
      <c r="M25" s="173"/>
      <c r="N25" s="226"/>
      <c r="O25" s="199">
        <v>141801.12309781244</v>
      </c>
      <c r="P25" s="174">
        <v>141801.12309781244</v>
      </c>
      <c r="Q25" s="174">
        <v>141801.12309781244</v>
      </c>
      <c r="R25" s="175"/>
      <c r="S25" s="175"/>
      <c r="T25" s="227"/>
      <c r="U25" s="220" t="s">
        <v>245</v>
      </c>
      <c r="V25" s="130"/>
      <c r="W25" s="160"/>
      <c r="AG25" s="130"/>
      <c r="AH25" s="215"/>
      <c r="AI25" s="215"/>
      <c r="AJ25" s="215"/>
      <c r="AK25" s="215"/>
      <c r="AL25" s="215"/>
      <c r="AM25" s="215"/>
      <c r="AN25" s="215"/>
      <c r="AO25" s="215"/>
    </row>
    <row r="26" spans="1:41" ht="15" x14ac:dyDescent="0.25">
      <c r="A26" s="221" t="s">
        <v>253</v>
      </c>
      <c r="B26" s="160">
        <v>2020</v>
      </c>
      <c r="C26" s="171">
        <v>121551.21188134135</v>
      </c>
      <c r="D26" s="172">
        <v>121551.21188134135</v>
      </c>
      <c r="E26" s="172">
        <v>121551.21188134135</v>
      </c>
      <c r="F26" s="172"/>
      <c r="G26" s="172"/>
      <c r="H26" s="223"/>
      <c r="I26" s="224">
        <v>22189.933674003027</v>
      </c>
      <c r="J26" s="225">
        <v>22189.933674003027</v>
      </c>
      <c r="K26" s="225">
        <v>22189.933674003027</v>
      </c>
      <c r="L26" s="225"/>
      <c r="M26" s="173"/>
      <c r="N26" s="226"/>
      <c r="O26" s="199">
        <v>143741.14555534438</v>
      </c>
      <c r="P26" s="174">
        <v>143741.14555534438</v>
      </c>
      <c r="Q26" s="174">
        <v>143741.14555534438</v>
      </c>
      <c r="R26" s="175"/>
      <c r="S26" s="175"/>
      <c r="T26" s="227"/>
      <c r="U26" s="220" t="s">
        <v>245</v>
      </c>
      <c r="V26" s="130"/>
      <c r="W26" s="160"/>
      <c r="AG26" s="130"/>
      <c r="AH26" s="215"/>
      <c r="AI26" s="215"/>
      <c r="AJ26" s="215"/>
      <c r="AK26" s="215"/>
      <c r="AL26" s="215"/>
      <c r="AM26" s="215"/>
      <c r="AN26" s="215"/>
      <c r="AO26" s="215"/>
    </row>
    <row r="27" spans="1:41" ht="15" x14ac:dyDescent="0.25">
      <c r="A27" s="221" t="s">
        <v>254</v>
      </c>
      <c r="B27" s="160">
        <v>2021</v>
      </c>
      <c r="C27" s="171">
        <v>122689.79060432658</v>
      </c>
      <c r="D27" s="172">
        <v>122689.79060432658</v>
      </c>
      <c r="E27" s="172">
        <v>122689.79060432658</v>
      </c>
      <c r="F27" s="172"/>
      <c r="G27" s="172"/>
      <c r="H27" s="223"/>
      <c r="I27" s="224">
        <v>22894.954153838156</v>
      </c>
      <c r="J27" s="225">
        <v>22894.954153838156</v>
      </c>
      <c r="K27" s="225">
        <v>22894.954153838156</v>
      </c>
      <c r="L27" s="225"/>
      <c r="M27" s="173"/>
      <c r="N27" s="226"/>
      <c r="O27" s="199">
        <v>145584.74475816474</v>
      </c>
      <c r="P27" s="174">
        <v>145584.74475816474</v>
      </c>
      <c r="Q27" s="174">
        <v>145584.74475816474</v>
      </c>
      <c r="R27" s="175"/>
      <c r="S27" s="175"/>
      <c r="T27" s="227"/>
      <c r="U27" s="220" t="s">
        <v>245</v>
      </c>
      <c r="V27" s="130"/>
      <c r="W27" s="160"/>
      <c r="AG27" s="130"/>
      <c r="AH27" s="215"/>
      <c r="AI27" s="215"/>
      <c r="AJ27" s="215"/>
      <c r="AK27" s="215"/>
      <c r="AL27" s="215"/>
      <c r="AM27" s="215"/>
      <c r="AN27" s="215"/>
      <c r="AO27" s="215"/>
    </row>
    <row r="28" spans="1:41" ht="15" x14ac:dyDescent="0.25">
      <c r="A28" s="221" t="s">
        <v>255</v>
      </c>
      <c r="B28" s="160">
        <v>2022</v>
      </c>
      <c r="C28" s="171">
        <v>123804.84489724918</v>
      </c>
      <c r="D28" s="172">
        <v>123804.84489724918</v>
      </c>
      <c r="E28" s="172">
        <v>123804.84489724918</v>
      </c>
      <c r="F28" s="172"/>
      <c r="G28" s="172"/>
      <c r="H28" s="223"/>
      <c r="I28" s="224">
        <v>23623.171019528469</v>
      </c>
      <c r="J28" s="225">
        <v>23623.171019528469</v>
      </c>
      <c r="K28" s="225">
        <v>23623.171019528469</v>
      </c>
      <c r="L28" s="225"/>
      <c r="M28" s="173"/>
      <c r="N28" s="226"/>
      <c r="O28" s="199">
        <v>147428.01591677766</v>
      </c>
      <c r="P28" s="174">
        <v>147428.01591677766</v>
      </c>
      <c r="Q28" s="174">
        <v>147428.01591677766</v>
      </c>
      <c r="R28" s="175"/>
      <c r="S28" s="175"/>
      <c r="T28" s="227"/>
      <c r="U28" s="220" t="s">
        <v>245</v>
      </c>
      <c r="W28" s="160"/>
      <c r="AH28" s="152"/>
      <c r="AI28" s="152"/>
      <c r="AJ28" s="152"/>
      <c r="AK28" s="152"/>
      <c r="AL28" s="152"/>
      <c r="AM28" s="152"/>
      <c r="AN28" s="152"/>
      <c r="AO28" s="152"/>
    </row>
    <row r="29" spans="1:41" ht="15.6" thickBot="1" x14ac:dyDescent="0.3">
      <c r="A29" s="228" t="s">
        <v>256</v>
      </c>
      <c r="B29" s="160">
        <v>2023</v>
      </c>
      <c r="C29" s="171">
        <v>124896.65801851019</v>
      </c>
      <c r="D29" s="172">
        <v>124896.65801851019</v>
      </c>
      <c r="E29" s="172">
        <v>124896.65801851019</v>
      </c>
      <c r="F29" s="172"/>
      <c r="G29" s="172"/>
      <c r="H29" s="223"/>
      <c r="I29" s="224">
        <v>24374.810321903737</v>
      </c>
      <c r="J29" s="225">
        <v>24374.810321903737</v>
      </c>
      <c r="K29" s="225">
        <v>24374.810321903737</v>
      </c>
      <c r="L29" s="225"/>
      <c r="M29" s="173"/>
      <c r="N29" s="226"/>
      <c r="O29" s="199">
        <v>149271.46834041394</v>
      </c>
      <c r="P29" s="174">
        <v>149271.46834041394</v>
      </c>
      <c r="Q29" s="174">
        <v>149271.46834041394</v>
      </c>
      <c r="R29" s="175"/>
      <c r="S29" s="175"/>
      <c r="T29" s="227"/>
      <c r="U29" s="220" t="s">
        <v>245</v>
      </c>
      <c r="W29" s="160"/>
      <c r="AH29" s="152"/>
      <c r="AI29" s="152"/>
      <c r="AJ29" s="152"/>
      <c r="AK29" s="152"/>
      <c r="AL29" s="152"/>
      <c r="AM29" s="152"/>
      <c r="AN29" s="152"/>
      <c r="AO29" s="152"/>
    </row>
    <row r="30" spans="1:41" ht="15" x14ac:dyDescent="0.25">
      <c r="A30" s="216" t="s">
        <v>257</v>
      </c>
      <c r="B30" s="160">
        <v>2024</v>
      </c>
      <c r="C30" s="171">
        <v>125963.74624980331</v>
      </c>
      <c r="D30" s="172">
        <v>125963.74624980331</v>
      </c>
      <c r="E30" s="172">
        <v>125963.74624980331</v>
      </c>
      <c r="F30" s="172"/>
      <c r="G30" s="172"/>
      <c r="H30" s="223"/>
      <c r="I30" s="224">
        <v>25149.680441433356</v>
      </c>
      <c r="J30" s="225">
        <v>25149.680441433356</v>
      </c>
      <c r="K30" s="225">
        <v>25149.680441433356</v>
      </c>
      <c r="L30" s="225"/>
      <c r="M30" s="173"/>
      <c r="N30" s="226"/>
      <c r="O30" s="199">
        <v>151113.42669123667</v>
      </c>
      <c r="P30" s="174">
        <v>151113.42669123667</v>
      </c>
      <c r="Q30" s="174">
        <v>151113.42669123667</v>
      </c>
      <c r="R30" s="175"/>
      <c r="S30" s="175"/>
      <c r="T30" s="227"/>
      <c r="U30" s="220" t="s">
        <v>245</v>
      </c>
      <c r="W30" s="160"/>
      <c r="AH30" s="152"/>
      <c r="AI30" s="152"/>
      <c r="AJ30" s="152"/>
      <c r="AK30" s="152"/>
      <c r="AL30" s="152"/>
      <c r="AM30" s="152"/>
      <c r="AN30" s="152"/>
      <c r="AO30" s="152"/>
    </row>
    <row r="31" spans="1:41" ht="15" x14ac:dyDescent="0.25">
      <c r="A31" s="221" t="s">
        <v>258</v>
      </c>
      <c r="B31" s="160">
        <v>2025</v>
      </c>
      <c r="C31" s="171">
        <v>127005.16694763946</v>
      </c>
      <c r="D31" s="172">
        <v>127005.16694763946</v>
      </c>
      <c r="E31" s="172">
        <v>127005.16694763946</v>
      </c>
      <c r="F31" s="172"/>
      <c r="G31" s="172"/>
      <c r="H31" s="223"/>
      <c r="I31" s="224">
        <v>25947.673437466019</v>
      </c>
      <c r="J31" s="225">
        <v>25947.673437466019</v>
      </c>
      <c r="K31" s="225">
        <v>25947.673437466019</v>
      </c>
      <c r="L31" s="225"/>
      <c r="M31" s="173"/>
      <c r="N31" s="226"/>
      <c r="O31" s="199">
        <v>152952.84038510549</v>
      </c>
      <c r="P31" s="174">
        <v>152952.84038510549</v>
      </c>
      <c r="Q31" s="174">
        <v>152952.84038510549</v>
      </c>
      <c r="R31" s="175"/>
      <c r="S31" s="175"/>
      <c r="T31" s="227"/>
      <c r="U31" s="220" t="s">
        <v>245</v>
      </c>
      <c r="W31" s="160"/>
      <c r="AH31" s="152"/>
      <c r="AI31" s="152"/>
      <c r="AJ31" s="152"/>
      <c r="AK31" s="152"/>
      <c r="AL31" s="152"/>
      <c r="AM31" s="152"/>
      <c r="AN31" s="152"/>
      <c r="AO31" s="152"/>
    </row>
    <row r="32" spans="1:41" ht="15" x14ac:dyDescent="0.25">
      <c r="A32" s="221" t="s">
        <v>259</v>
      </c>
      <c r="B32" s="160">
        <v>2026</v>
      </c>
      <c r="C32" s="171">
        <v>128021.68927300938</v>
      </c>
      <c r="D32" s="172">
        <v>128021.68927300938</v>
      </c>
      <c r="E32" s="172">
        <v>128021.68927300938</v>
      </c>
      <c r="F32" s="172"/>
      <c r="G32" s="172"/>
      <c r="H32" s="223"/>
      <c r="I32" s="224">
        <v>26769.083160233287</v>
      </c>
      <c r="J32" s="225">
        <v>26769.083160233287</v>
      </c>
      <c r="K32" s="225">
        <v>26769.083160233287</v>
      </c>
      <c r="L32" s="225"/>
      <c r="M32" s="173"/>
      <c r="N32" s="226"/>
      <c r="O32" s="199">
        <v>154790.77243324267</v>
      </c>
      <c r="P32" s="174">
        <v>154790.77243324267</v>
      </c>
      <c r="Q32" s="174">
        <v>154790.77243324267</v>
      </c>
      <c r="R32" s="175"/>
      <c r="S32" s="175"/>
      <c r="T32" s="227"/>
      <c r="U32" s="220" t="s">
        <v>245</v>
      </c>
      <c r="W32" s="160"/>
      <c r="AH32" s="152"/>
      <c r="AI32" s="152"/>
      <c r="AJ32" s="152"/>
      <c r="AK32" s="152"/>
      <c r="AL32" s="152"/>
      <c r="AM32" s="152"/>
      <c r="AN32" s="152"/>
      <c r="AO32" s="152"/>
    </row>
    <row r="33" spans="1:41" ht="15" x14ac:dyDescent="0.25">
      <c r="A33" s="221" t="s">
        <v>260</v>
      </c>
      <c r="B33" s="160">
        <v>2027</v>
      </c>
      <c r="C33" s="171">
        <v>129014.99058755532</v>
      </c>
      <c r="D33" s="172">
        <v>129014.99058755532</v>
      </c>
      <c r="E33" s="172">
        <v>129014.99058755532</v>
      </c>
      <c r="F33" s="172"/>
      <c r="G33" s="172"/>
      <c r="H33" s="223"/>
      <c r="I33" s="224">
        <v>27614.429264232083</v>
      </c>
      <c r="J33" s="225">
        <v>27614.429264232083</v>
      </c>
      <c r="K33" s="225">
        <v>27614.429264232083</v>
      </c>
      <c r="L33" s="225"/>
      <c r="M33" s="173"/>
      <c r="N33" s="226"/>
      <c r="O33" s="199">
        <v>156629.41985178742</v>
      </c>
      <c r="P33" s="174">
        <v>156629.41985178742</v>
      </c>
      <c r="Q33" s="174">
        <v>156629.41985178742</v>
      </c>
      <c r="R33" s="175"/>
      <c r="S33" s="175"/>
      <c r="T33" s="227"/>
      <c r="U33" s="220" t="s">
        <v>245</v>
      </c>
      <c r="W33" s="160"/>
    </row>
    <row r="34" spans="1:41" ht="15" x14ac:dyDescent="0.25">
      <c r="A34" s="221" t="s">
        <v>261</v>
      </c>
      <c r="B34" s="160">
        <v>2028</v>
      </c>
      <c r="C34" s="171">
        <v>129985.79233043356</v>
      </c>
      <c r="D34" s="172">
        <v>129985.79233043356</v>
      </c>
      <c r="E34" s="172">
        <v>129985.79233043356</v>
      </c>
      <c r="F34" s="172"/>
      <c r="G34" s="172"/>
      <c r="H34" s="223"/>
      <c r="I34" s="224">
        <v>28483.984879832376</v>
      </c>
      <c r="J34" s="225">
        <v>28483.984879832376</v>
      </c>
      <c r="K34" s="225">
        <v>28483.984879832376</v>
      </c>
      <c r="L34" s="225"/>
      <c r="M34" s="173"/>
      <c r="N34" s="226"/>
      <c r="O34" s="199">
        <v>158469.77721026592</v>
      </c>
      <c r="P34" s="174">
        <v>158469.77721026592</v>
      </c>
      <c r="Q34" s="174">
        <v>158469.77721026592</v>
      </c>
      <c r="R34" s="175"/>
      <c r="S34" s="175"/>
      <c r="T34" s="227"/>
      <c r="U34" s="220" t="s">
        <v>245</v>
      </c>
      <c r="W34" s="160"/>
      <c r="AH34" s="150"/>
      <c r="AI34" s="150"/>
      <c r="AJ34" s="150"/>
      <c r="AK34" s="150"/>
      <c r="AL34" s="150"/>
      <c r="AM34" s="150"/>
      <c r="AN34" s="150"/>
      <c r="AO34" s="150"/>
    </row>
    <row r="35" spans="1:41" ht="15.6" thickBot="1" x14ac:dyDescent="0.3">
      <c r="A35" s="228" t="s">
        <v>262</v>
      </c>
      <c r="B35" s="160">
        <v>2029</v>
      </c>
      <c r="C35" s="171">
        <v>130934.87283548701</v>
      </c>
      <c r="D35" s="172">
        <v>130934.87283548701</v>
      </c>
      <c r="E35" s="172">
        <v>130934.87283548701</v>
      </c>
      <c r="F35" s="172"/>
      <c r="G35" s="172"/>
      <c r="H35" s="223"/>
      <c r="I35" s="224">
        <v>29378.028463075185</v>
      </c>
      <c r="J35" s="225">
        <v>29378.028463075185</v>
      </c>
      <c r="K35" s="225">
        <v>29378.028463075185</v>
      </c>
      <c r="L35" s="225"/>
      <c r="M35" s="173"/>
      <c r="N35" s="226"/>
      <c r="O35" s="199">
        <v>160312.90129856218</v>
      </c>
      <c r="P35" s="174">
        <v>160312.90129856218</v>
      </c>
      <c r="Q35" s="174">
        <v>160312.90129856218</v>
      </c>
      <c r="R35" s="175"/>
      <c r="S35" s="175"/>
      <c r="T35" s="227"/>
      <c r="U35" s="220" t="s">
        <v>245</v>
      </c>
      <c r="W35" s="160"/>
    </row>
    <row r="36" spans="1:41" ht="15" x14ac:dyDescent="0.25">
      <c r="A36" s="178" t="s">
        <v>263</v>
      </c>
      <c r="B36" s="160">
        <v>2030</v>
      </c>
      <c r="C36" s="171">
        <v>131862.89020853312</v>
      </c>
      <c r="D36" s="172">
        <v>131862.89020853312</v>
      </c>
      <c r="E36" s="172">
        <v>131862.89020853312</v>
      </c>
      <c r="F36" s="172"/>
      <c r="G36" s="172"/>
      <c r="H36" s="223"/>
      <c r="I36" s="224">
        <v>30296.815660381511</v>
      </c>
      <c r="J36" s="225">
        <v>30296.815660381511</v>
      </c>
      <c r="K36" s="225">
        <v>30296.815660381511</v>
      </c>
      <c r="L36" s="225"/>
      <c r="M36" s="173"/>
      <c r="N36" s="226"/>
      <c r="O36" s="199">
        <v>162159.70586891464</v>
      </c>
      <c r="P36" s="174">
        <v>162159.70586891464</v>
      </c>
      <c r="Q36" s="174">
        <v>162159.70586891464</v>
      </c>
      <c r="R36" s="175"/>
      <c r="S36" s="175"/>
      <c r="T36" s="227"/>
      <c r="U36" s="220" t="s">
        <v>245</v>
      </c>
      <c r="W36" s="160"/>
    </row>
    <row r="37" spans="1:41" ht="15" x14ac:dyDescent="0.25">
      <c r="A37" s="179" t="s">
        <v>264</v>
      </c>
      <c r="B37" s="160">
        <v>2031</v>
      </c>
      <c r="C37" s="171">
        <v>132770.39120428832</v>
      </c>
      <c r="D37" s="172">
        <v>132770.39120428832</v>
      </c>
      <c r="E37" s="172">
        <v>132770.39120428832</v>
      </c>
      <c r="F37" s="172"/>
      <c r="G37" s="172"/>
      <c r="H37" s="223"/>
      <c r="I37" s="224">
        <v>31240.588746893103</v>
      </c>
      <c r="J37" s="225">
        <v>31240.588746893103</v>
      </c>
      <c r="K37" s="225">
        <v>31240.588746893103</v>
      </c>
      <c r="L37" s="225"/>
      <c r="M37" s="173"/>
      <c r="N37" s="226"/>
      <c r="O37" s="199">
        <v>164010.97995118142</v>
      </c>
      <c r="P37" s="174">
        <v>164010.97995118142</v>
      </c>
      <c r="Q37" s="174">
        <v>164010.97995118142</v>
      </c>
      <c r="R37" s="175"/>
      <c r="S37" s="175"/>
      <c r="T37" s="227"/>
      <c r="U37" s="220" t="s">
        <v>245</v>
      </c>
      <c r="W37" s="160"/>
    </row>
    <row r="38" spans="1:41" ht="15.6" thickBot="1" x14ac:dyDescent="0.3">
      <c r="A38" s="180" t="s">
        <v>265</v>
      </c>
      <c r="B38" s="160">
        <v>2032</v>
      </c>
      <c r="C38" s="171">
        <v>133658.29794804932</v>
      </c>
      <c r="D38" s="172">
        <v>133658.29794804932</v>
      </c>
      <c r="E38" s="172">
        <v>133658.29794804932</v>
      </c>
      <c r="F38" s="172"/>
      <c r="G38" s="172"/>
      <c r="H38" s="223"/>
      <c r="I38" s="224">
        <v>32209.684648049366</v>
      </c>
      <c r="J38" s="225">
        <v>32209.684648049366</v>
      </c>
      <c r="K38" s="225">
        <v>32209.684648049366</v>
      </c>
      <c r="L38" s="225"/>
      <c r="M38" s="173"/>
      <c r="N38" s="226"/>
      <c r="O38" s="199">
        <v>165867.98259609868</v>
      </c>
      <c r="P38" s="174">
        <v>165867.98259609868</v>
      </c>
      <c r="Q38" s="174">
        <v>165867.98259609868</v>
      </c>
      <c r="R38" s="175"/>
      <c r="S38" s="175"/>
      <c r="T38" s="227"/>
      <c r="U38" s="220" t="s">
        <v>245</v>
      </c>
      <c r="W38" s="160"/>
    </row>
    <row r="39" spans="1:41" ht="15" x14ac:dyDescent="0.25">
      <c r="B39" s="160">
        <v>2033</v>
      </c>
      <c r="C39" s="171">
        <v>134528.45243419774</v>
      </c>
      <c r="D39" s="172">
        <v>134528.45243419774</v>
      </c>
      <c r="E39" s="172">
        <v>134528.45243419774</v>
      </c>
      <c r="F39" s="172"/>
      <c r="G39" s="172"/>
      <c r="H39" s="223"/>
      <c r="I39" s="224">
        <v>33204.667111585273</v>
      </c>
      <c r="J39" s="225">
        <v>33204.667111585273</v>
      </c>
      <c r="K39" s="225">
        <v>33204.667111585273</v>
      </c>
      <c r="L39" s="225"/>
      <c r="M39" s="173"/>
      <c r="N39" s="226"/>
      <c r="O39" s="199">
        <v>167733.119545783</v>
      </c>
      <c r="P39" s="174">
        <v>167733.119545783</v>
      </c>
      <c r="Q39" s="174">
        <v>167733.119545783</v>
      </c>
      <c r="R39" s="175"/>
      <c r="S39" s="175"/>
      <c r="T39" s="227"/>
      <c r="U39" s="220" t="s">
        <v>245</v>
      </c>
      <c r="W39" s="160"/>
    </row>
    <row r="40" spans="1:41" ht="15" x14ac:dyDescent="0.25">
      <c r="B40" s="160">
        <v>2034</v>
      </c>
      <c r="C40" s="171">
        <v>135383.06974844175</v>
      </c>
      <c r="D40" s="172">
        <v>135383.06974844175</v>
      </c>
      <c r="E40" s="172">
        <v>135383.06974844175</v>
      </c>
      <c r="F40" s="172"/>
      <c r="G40" s="172"/>
      <c r="H40" s="223"/>
      <c r="I40" s="224">
        <v>34226.223542509026</v>
      </c>
      <c r="J40" s="225">
        <v>34226.223542509026</v>
      </c>
      <c r="K40" s="225">
        <v>34226.223542509026</v>
      </c>
      <c r="L40" s="225"/>
      <c r="M40" s="173"/>
      <c r="N40" s="226"/>
      <c r="O40" s="199">
        <v>169609.29329095077</v>
      </c>
      <c r="P40" s="174">
        <v>169609.29329095077</v>
      </c>
      <c r="Q40" s="174">
        <v>169609.29329095077</v>
      </c>
      <c r="R40" s="175"/>
      <c r="S40" s="175"/>
      <c r="T40" s="227"/>
      <c r="U40" s="220" t="s">
        <v>245</v>
      </c>
      <c r="W40" s="160"/>
    </row>
    <row r="41" spans="1:41" ht="15" x14ac:dyDescent="0.25">
      <c r="B41" s="160">
        <v>2035</v>
      </c>
      <c r="C41" s="171">
        <v>136223.84269584916</v>
      </c>
      <c r="D41" s="172">
        <v>136223.84269584916</v>
      </c>
      <c r="E41" s="172">
        <v>136223.84269584916</v>
      </c>
      <c r="F41" s="172"/>
      <c r="G41" s="172"/>
      <c r="H41" s="223"/>
      <c r="I41" s="224">
        <v>35274.949798568581</v>
      </c>
      <c r="J41" s="225">
        <v>35274.949798568581</v>
      </c>
      <c r="K41" s="225">
        <v>35274.949798568581</v>
      </c>
      <c r="L41" s="225"/>
      <c r="M41" s="173"/>
      <c r="N41" s="226"/>
      <c r="O41" s="199">
        <v>171498.79249441775</v>
      </c>
      <c r="P41" s="174">
        <v>171498.79249441775</v>
      </c>
      <c r="Q41" s="174">
        <v>171498.79249441775</v>
      </c>
      <c r="R41" s="175"/>
      <c r="S41" s="175"/>
      <c r="T41" s="227"/>
      <c r="U41" s="220" t="s">
        <v>245</v>
      </c>
      <c r="W41" s="160"/>
    </row>
    <row r="42" spans="1:41" ht="15" x14ac:dyDescent="0.25">
      <c r="B42" s="160">
        <v>2036</v>
      </c>
      <c r="C42" s="171">
        <v>137051.719179315</v>
      </c>
      <c r="D42" s="172">
        <v>137051.719179315</v>
      </c>
      <c r="E42" s="172">
        <v>137051.719179315</v>
      </c>
      <c r="F42" s="172"/>
      <c r="G42" s="172"/>
      <c r="H42" s="223"/>
      <c r="I42" s="224">
        <v>36351.274884070612</v>
      </c>
      <c r="J42" s="225">
        <v>36351.274884070612</v>
      </c>
      <c r="K42" s="225">
        <v>36351.274884070612</v>
      </c>
      <c r="L42" s="225"/>
      <c r="M42" s="173"/>
      <c r="N42" s="226"/>
      <c r="O42" s="199">
        <v>173402.99406338562</v>
      </c>
      <c r="P42" s="174">
        <v>173402.99406338562</v>
      </c>
      <c r="Q42" s="174">
        <v>173402.99406338562</v>
      </c>
      <c r="R42" s="175"/>
      <c r="S42" s="175"/>
      <c r="T42" s="227"/>
      <c r="U42" s="220" t="s">
        <v>245</v>
      </c>
      <c r="W42" s="160"/>
    </row>
    <row r="43" spans="1:41" ht="15" x14ac:dyDescent="0.25">
      <c r="B43" s="160">
        <v>2037</v>
      </c>
      <c r="C43" s="171">
        <v>137866.78992398927</v>
      </c>
      <c r="D43" s="172">
        <v>137866.78992398927</v>
      </c>
      <c r="E43" s="172">
        <v>137866.78992398927</v>
      </c>
      <c r="F43" s="172"/>
      <c r="G43" s="172"/>
      <c r="H43" s="223"/>
      <c r="I43" s="224">
        <v>37455.42012263654</v>
      </c>
      <c r="J43" s="225">
        <v>37455.42012263654</v>
      </c>
      <c r="K43" s="225">
        <v>37455.42012263654</v>
      </c>
      <c r="L43" s="225"/>
      <c r="M43" s="173"/>
      <c r="N43" s="226"/>
      <c r="O43" s="199">
        <v>175322.21004662581</v>
      </c>
      <c r="P43" s="174">
        <v>175322.21004662581</v>
      </c>
      <c r="Q43" s="174">
        <v>175322.21004662581</v>
      </c>
      <c r="R43" s="175"/>
      <c r="S43" s="175"/>
      <c r="T43" s="227"/>
      <c r="U43" s="220" t="s">
        <v>245</v>
      </c>
      <c r="W43" s="160"/>
    </row>
    <row r="44" spans="1:41" ht="15" x14ac:dyDescent="0.25">
      <c r="B44" s="160">
        <v>2038</v>
      </c>
      <c r="C44" s="171">
        <v>138668.78240666827</v>
      </c>
      <c r="D44" s="172">
        <v>138668.78240666827</v>
      </c>
      <c r="E44" s="172">
        <v>138668.78240666827</v>
      </c>
      <c r="F44" s="172"/>
      <c r="G44" s="172"/>
      <c r="H44" s="223"/>
      <c r="I44" s="224">
        <v>38587.513278514722</v>
      </c>
      <c r="J44" s="225">
        <v>38587.513278514722</v>
      </c>
      <c r="K44" s="225">
        <v>38587.513278514722</v>
      </c>
      <c r="L44" s="225"/>
      <c r="M44" s="173"/>
      <c r="N44" s="226"/>
      <c r="O44" s="199">
        <v>177256.29568518299</v>
      </c>
      <c r="P44" s="174">
        <v>177256.29568518299</v>
      </c>
      <c r="Q44" s="174">
        <v>177256.29568518299</v>
      </c>
      <c r="R44" s="175"/>
      <c r="S44" s="175"/>
      <c r="T44" s="227"/>
      <c r="U44" s="220" t="s">
        <v>245</v>
      </c>
      <c r="W44" s="160"/>
    </row>
    <row r="45" spans="1:41" ht="15" x14ac:dyDescent="0.25">
      <c r="B45" s="160">
        <v>2039</v>
      </c>
      <c r="C45" s="171">
        <v>139456.9992448689</v>
      </c>
      <c r="D45" s="172">
        <v>139456.9992448689</v>
      </c>
      <c r="E45" s="172">
        <v>139456.9992448689</v>
      </c>
      <c r="F45" s="172"/>
      <c r="G45" s="172"/>
      <c r="H45" s="223"/>
      <c r="I45" s="224">
        <v>39747.553271788696</v>
      </c>
      <c r="J45" s="225">
        <v>39747.553271788696</v>
      </c>
      <c r="K45" s="225">
        <v>39747.553271788696</v>
      </c>
      <c r="L45" s="225"/>
      <c r="M45" s="173"/>
      <c r="N45" s="226"/>
      <c r="O45" s="199">
        <v>179204.5525166576</v>
      </c>
      <c r="P45" s="174">
        <v>179204.5525166576</v>
      </c>
      <c r="Q45" s="174">
        <v>179204.5525166576</v>
      </c>
      <c r="R45" s="175"/>
      <c r="S45" s="175"/>
      <c r="T45" s="227"/>
      <c r="U45" s="220" t="s">
        <v>245</v>
      </c>
      <c r="W45" s="160"/>
    </row>
    <row r="46" spans="1:41" ht="15" x14ac:dyDescent="0.25">
      <c r="B46" s="160">
        <v>2040</v>
      </c>
      <c r="C46" s="171">
        <v>140230.93701423239</v>
      </c>
      <c r="D46" s="172">
        <v>140230.93701423239</v>
      </c>
      <c r="E46" s="172">
        <v>140230.93701423239</v>
      </c>
      <c r="F46" s="172"/>
      <c r="G46" s="172"/>
      <c r="H46" s="223"/>
      <c r="I46" s="224">
        <v>40935.564935955073</v>
      </c>
      <c r="J46" s="225">
        <v>40935.564935955073</v>
      </c>
      <c r="K46" s="225">
        <v>40935.564935955073</v>
      </c>
      <c r="L46" s="225"/>
      <c r="M46" s="173"/>
      <c r="N46" s="226"/>
      <c r="O46" s="199">
        <v>181166.50195018746</v>
      </c>
      <c r="P46" s="174">
        <v>181166.50195018746</v>
      </c>
      <c r="Q46" s="174">
        <v>181166.50195018746</v>
      </c>
      <c r="R46" s="175"/>
      <c r="S46" s="175"/>
      <c r="T46" s="227"/>
      <c r="U46" s="220" t="s">
        <v>245</v>
      </c>
      <c r="W46" s="160"/>
    </row>
    <row r="47" spans="1:41" ht="15" x14ac:dyDescent="0.25">
      <c r="B47" s="160">
        <v>2041</v>
      </c>
      <c r="C47" s="171">
        <v>140990.70772926533</v>
      </c>
      <c r="D47" s="172">
        <v>140990.70772926533</v>
      </c>
      <c r="E47" s="172">
        <v>140990.70772926533</v>
      </c>
      <c r="F47" s="172"/>
      <c r="G47" s="172"/>
      <c r="H47" s="223"/>
      <c r="I47" s="224">
        <v>42151.72024886022</v>
      </c>
      <c r="J47" s="225">
        <v>42151.72024886022</v>
      </c>
      <c r="K47" s="225">
        <v>42151.72024886022</v>
      </c>
      <c r="L47" s="225"/>
      <c r="M47" s="173"/>
      <c r="N47" s="226"/>
      <c r="O47" s="199">
        <v>183142.42797812555</v>
      </c>
      <c r="P47" s="174">
        <v>183142.42797812555</v>
      </c>
      <c r="Q47" s="174">
        <v>183142.42797812555</v>
      </c>
      <c r="R47" s="175"/>
      <c r="S47" s="175"/>
      <c r="T47" s="227"/>
      <c r="U47" s="220" t="s">
        <v>245</v>
      </c>
      <c r="W47" s="160"/>
    </row>
    <row r="48" spans="1:41" ht="15" x14ac:dyDescent="0.25">
      <c r="B48" s="160">
        <v>2042</v>
      </c>
      <c r="C48" s="171">
        <v>141736.67206926222</v>
      </c>
      <c r="D48" s="172">
        <v>141736.67206926222</v>
      </c>
      <c r="E48" s="172">
        <v>141736.67206926222</v>
      </c>
      <c r="F48" s="172"/>
      <c r="G48" s="172"/>
      <c r="H48" s="223"/>
      <c r="I48" s="224">
        <v>43396.261266427267</v>
      </c>
      <c r="J48" s="225">
        <v>43396.261266427267</v>
      </c>
      <c r="K48" s="225">
        <v>43396.261266427267</v>
      </c>
      <c r="L48" s="225"/>
      <c r="M48" s="173"/>
      <c r="N48" s="226"/>
      <c r="O48" s="199">
        <v>185132.93333568948</v>
      </c>
      <c r="P48" s="174">
        <v>185132.93333568948</v>
      </c>
      <c r="Q48" s="174">
        <v>185132.93333568948</v>
      </c>
      <c r="R48" s="175"/>
      <c r="S48" s="175"/>
      <c r="T48" s="227"/>
      <c r="U48" s="220" t="s">
        <v>245</v>
      </c>
      <c r="W48" s="160"/>
    </row>
    <row r="49" spans="2:23" ht="15" x14ac:dyDescent="0.25">
      <c r="B49" s="160">
        <v>2043</v>
      </c>
      <c r="C49" s="171">
        <v>142468.7890053736</v>
      </c>
      <c r="D49" s="172">
        <v>142468.7890053736</v>
      </c>
      <c r="E49" s="172">
        <v>142468.7890053736</v>
      </c>
      <c r="F49" s="172"/>
      <c r="G49" s="172"/>
      <c r="H49" s="223"/>
      <c r="I49" s="224">
        <v>44669.323659421745</v>
      </c>
      <c r="J49" s="225">
        <v>44669.323659421745</v>
      </c>
      <c r="K49" s="225">
        <v>44669.323659421745</v>
      </c>
      <c r="L49" s="225"/>
      <c r="M49" s="173"/>
      <c r="N49" s="226"/>
      <c r="O49" s="199">
        <v>187138.11266479536</v>
      </c>
      <c r="P49" s="174">
        <v>187138.11266479536</v>
      </c>
      <c r="Q49" s="174">
        <v>187138.11266479536</v>
      </c>
      <c r="R49" s="175"/>
      <c r="S49" s="175"/>
      <c r="T49" s="227"/>
      <c r="U49" s="220" t="s">
        <v>245</v>
      </c>
      <c r="W49" s="160"/>
    </row>
    <row r="50" spans="2:23" ht="15" x14ac:dyDescent="0.25">
      <c r="B50" s="160">
        <v>2044</v>
      </c>
      <c r="C50" s="171">
        <v>143187.00316175789</v>
      </c>
      <c r="D50" s="172">
        <v>143187.00316175789</v>
      </c>
      <c r="E50" s="172">
        <v>143187.00316175789</v>
      </c>
      <c r="F50" s="172"/>
      <c r="G50" s="172"/>
      <c r="H50" s="223"/>
      <c r="I50" s="224">
        <v>45971.038672518102</v>
      </c>
      <c r="J50" s="225">
        <v>45971.038672518102</v>
      </c>
      <c r="K50" s="225">
        <v>45971.038672518102</v>
      </c>
      <c r="L50" s="225"/>
      <c r="M50" s="173"/>
      <c r="N50" s="226"/>
      <c r="O50" s="199">
        <v>189158.04183427599</v>
      </c>
      <c r="P50" s="174">
        <v>189158.04183427599</v>
      </c>
      <c r="Q50" s="174">
        <v>189158.04183427599</v>
      </c>
      <c r="R50" s="175"/>
      <c r="S50" s="175"/>
      <c r="T50" s="227"/>
      <c r="U50" s="220" t="s">
        <v>245</v>
      </c>
      <c r="W50" s="160"/>
    </row>
    <row r="51" spans="2:23" ht="15" x14ac:dyDescent="0.25">
      <c r="B51" s="160">
        <v>2045</v>
      </c>
      <c r="C51" s="171">
        <v>143891.24259773779</v>
      </c>
      <c r="D51" s="172">
        <v>143891.24259773779</v>
      </c>
      <c r="E51" s="172">
        <v>143891.24259773779</v>
      </c>
      <c r="F51" s="172"/>
      <c r="G51" s="172"/>
      <c r="H51" s="223"/>
      <c r="I51" s="224">
        <v>47301.524136509404</v>
      </c>
      <c r="J51" s="225">
        <v>47301.524136509404</v>
      </c>
      <c r="K51" s="225">
        <v>47301.524136509404</v>
      </c>
      <c r="L51" s="225"/>
      <c r="M51" s="173"/>
      <c r="N51" s="226"/>
      <c r="O51" s="199">
        <v>191192.76673424718</v>
      </c>
      <c r="P51" s="174">
        <v>191192.76673424718</v>
      </c>
      <c r="Q51" s="174">
        <v>191192.76673424718</v>
      </c>
      <c r="R51" s="175"/>
      <c r="S51" s="175"/>
      <c r="T51" s="227"/>
      <c r="U51" s="220" t="s">
        <v>245</v>
      </c>
      <c r="W51" s="160"/>
    </row>
    <row r="52" spans="2:23" ht="15" x14ac:dyDescent="0.25">
      <c r="B52" s="160">
        <v>2046</v>
      </c>
      <c r="C52" s="171">
        <v>144581.53298429298</v>
      </c>
      <c r="D52" s="172">
        <v>144581.53298429298</v>
      </c>
      <c r="E52" s="172">
        <v>144581.53298429298</v>
      </c>
      <c r="F52" s="172"/>
      <c r="G52" s="172"/>
      <c r="H52" s="223"/>
      <c r="I52" s="224">
        <v>48660.903851014547</v>
      </c>
      <c r="J52" s="225">
        <v>48660.903851014547</v>
      </c>
      <c r="K52" s="225">
        <v>48660.903851014547</v>
      </c>
      <c r="L52" s="225"/>
      <c r="M52" s="173"/>
      <c r="N52" s="226"/>
      <c r="O52" s="199">
        <v>193242.43683530751</v>
      </c>
      <c r="P52" s="174">
        <v>193242.43683530751</v>
      </c>
      <c r="Q52" s="174">
        <v>193242.43683530751</v>
      </c>
      <c r="R52" s="175"/>
      <c r="S52" s="175"/>
      <c r="T52" s="227"/>
      <c r="U52" s="220" t="s">
        <v>245</v>
      </c>
      <c r="W52" s="160"/>
    </row>
    <row r="53" spans="2:23" ht="15" x14ac:dyDescent="0.25">
      <c r="B53" s="160">
        <v>2047</v>
      </c>
      <c r="C53" s="171">
        <v>145257.83650690265</v>
      </c>
      <c r="D53" s="172">
        <v>145257.83650690265</v>
      </c>
      <c r="E53" s="172">
        <v>145257.83650690265</v>
      </c>
      <c r="F53" s="172"/>
      <c r="G53" s="172"/>
      <c r="H53" s="223"/>
      <c r="I53" s="224">
        <v>50049.276962248994</v>
      </c>
      <c r="J53" s="225">
        <v>50049.276962248994</v>
      </c>
      <c r="K53" s="225">
        <v>50049.276962248994</v>
      </c>
      <c r="L53" s="225"/>
      <c r="M53" s="173"/>
      <c r="N53" s="226"/>
      <c r="O53" s="199">
        <v>195307.11346915163</v>
      </c>
      <c r="P53" s="174">
        <v>195307.11346915163</v>
      </c>
      <c r="Q53" s="174">
        <v>195307.11346915163</v>
      </c>
      <c r="R53" s="175"/>
      <c r="S53" s="175"/>
      <c r="T53" s="227"/>
      <c r="U53" s="220" t="s">
        <v>245</v>
      </c>
      <c r="W53" s="160"/>
    </row>
    <row r="54" spans="2:23" ht="15" x14ac:dyDescent="0.25">
      <c r="B54" s="160">
        <v>2048</v>
      </c>
      <c r="C54" s="171">
        <v>145919.93828206285</v>
      </c>
      <c r="D54" s="172">
        <v>145919.93828206285</v>
      </c>
      <c r="E54" s="172">
        <v>145919.93828206285</v>
      </c>
      <c r="F54" s="172"/>
      <c r="G54" s="172"/>
      <c r="H54" s="223"/>
      <c r="I54" s="224">
        <v>51466.698504687636</v>
      </c>
      <c r="J54" s="225">
        <v>51466.698504687636</v>
      </c>
      <c r="K54" s="225">
        <v>51466.698504687636</v>
      </c>
      <c r="L54" s="225"/>
      <c r="M54" s="173"/>
      <c r="N54" s="226"/>
      <c r="O54" s="199">
        <v>197386.63678675049</v>
      </c>
      <c r="P54" s="174">
        <v>197386.63678675049</v>
      </c>
      <c r="Q54" s="174">
        <v>197386.63678675049</v>
      </c>
      <c r="R54" s="175"/>
      <c r="S54" s="175"/>
      <c r="T54" s="227"/>
      <c r="U54" s="220" t="s">
        <v>245</v>
      </c>
      <c r="W54" s="160"/>
    </row>
    <row r="55" spans="2:23" ht="15" x14ac:dyDescent="0.25">
      <c r="B55" s="160">
        <v>2049</v>
      </c>
      <c r="C55" s="171">
        <v>146567.56713009573</v>
      </c>
      <c r="D55" s="172">
        <v>146567.56713009573</v>
      </c>
      <c r="E55" s="172">
        <v>146567.56713009573</v>
      </c>
      <c r="F55" s="172"/>
      <c r="G55" s="172"/>
      <c r="H55" s="223"/>
      <c r="I55" s="224">
        <v>52913.199289498341</v>
      </c>
      <c r="J55" s="225">
        <v>52913.199289498341</v>
      </c>
      <c r="K55" s="225">
        <v>52913.199289498341</v>
      </c>
      <c r="L55" s="225"/>
      <c r="M55" s="173"/>
      <c r="N55" s="226"/>
      <c r="O55" s="199">
        <v>199480.76641959406</v>
      </c>
      <c r="P55" s="174">
        <v>199480.76641959406</v>
      </c>
      <c r="Q55" s="174">
        <v>199480.76641959406</v>
      </c>
      <c r="R55" s="175"/>
      <c r="S55" s="175"/>
      <c r="T55" s="227"/>
      <c r="U55" s="220" t="s">
        <v>245</v>
      </c>
      <c r="W55" s="160"/>
    </row>
    <row r="56" spans="2:23" ht="15" x14ac:dyDescent="0.25">
      <c r="B56" s="160">
        <v>2050</v>
      </c>
      <c r="C56" s="171">
        <v>147200.5282488972</v>
      </c>
      <c r="D56" s="172">
        <v>147200.5282488972</v>
      </c>
      <c r="E56" s="172">
        <v>147200.5282488972</v>
      </c>
      <c r="F56" s="172"/>
      <c r="G56" s="172"/>
      <c r="H56" s="223"/>
      <c r="I56" s="224">
        <v>54388.812059965196</v>
      </c>
      <c r="J56" s="225">
        <v>54388.812059965196</v>
      </c>
      <c r="K56" s="225">
        <v>54388.812059965196</v>
      </c>
      <c r="L56" s="225"/>
      <c r="M56" s="173"/>
      <c r="N56" s="226"/>
      <c r="O56" s="199">
        <v>201589.34030886239</v>
      </c>
      <c r="P56" s="174">
        <v>201589.34030886239</v>
      </c>
      <c r="Q56" s="174">
        <v>201589.34030886239</v>
      </c>
      <c r="R56" s="175"/>
      <c r="S56" s="175"/>
      <c r="T56" s="227"/>
      <c r="U56" s="220" t="s">
        <v>245</v>
      </c>
      <c r="W56" s="160"/>
    </row>
    <row r="57" spans="2:23" ht="15" x14ac:dyDescent="0.25">
      <c r="B57" s="160">
        <v>2051</v>
      </c>
      <c r="C57" s="171">
        <v>147818.86845091716</v>
      </c>
      <c r="D57" s="172">
        <v>147818.86845091716</v>
      </c>
      <c r="E57" s="172">
        <v>147818.86845091716</v>
      </c>
      <c r="F57" s="172"/>
      <c r="G57" s="172"/>
      <c r="H57" s="223"/>
      <c r="I57" s="224">
        <v>55893.601729206188</v>
      </c>
      <c r="J57" s="225">
        <v>55893.601729206188</v>
      </c>
      <c r="K57" s="225">
        <v>55893.601729206188</v>
      </c>
      <c r="L57" s="225"/>
      <c r="M57" s="173"/>
      <c r="N57" s="226"/>
      <c r="O57" s="199">
        <v>203712.47018012335</v>
      </c>
      <c r="P57" s="174">
        <v>203712.47018012335</v>
      </c>
      <c r="Q57" s="174">
        <v>203712.47018012335</v>
      </c>
      <c r="R57" s="175"/>
      <c r="S57" s="175"/>
      <c r="T57" s="227"/>
      <c r="U57" s="220" t="s">
        <v>245</v>
      </c>
      <c r="W57" s="160"/>
    </row>
    <row r="58" spans="2:23" ht="15" x14ac:dyDescent="0.25">
      <c r="B58" s="160">
        <v>2052</v>
      </c>
      <c r="C58" s="171">
        <v>148422.6954892083</v>
      </c>
      <c r="D58" s="172">
        <v>148422.6954892083</v>
      </c>
      <c r="E58" s="172">
        <v>148422.6954892083</v>
      </c>
      <c r="F58" s="172"/>
      <c r="G58" s="172"/>
      <c r="H58" s="223"/>
      <c r="I58" s="224">
        <v>57427.647698189503</v>
      </c>
      <c r="J58" s="225">
        <v>57427.647698189503</v>
      </c>
      <c r="K58" s="225">
        <v>57427.647698189503</v>
      </c>
      <c r="L58" s="225"/>
      <c r="M58" s="173"/>
      <c r="N58" s="226"/>
      <c r="O58" s="199">
        <v>205850.34318739781</v>
      </c>
      <c r="P58" s="174">
        <v>205850.34318739781</v>
      </c>
      <c r="Q58" s="174">
        <v>205850.34318739781</v>
      </c>
      <c r="R58" s="175"/>
      <c r="S58" s="175"/>
      <c r="T58" s="227"/>
      <c r="U58" s="220" t="s">
        <v>245</v>
      </c>
      <c r="W58" s="160"/>
    </row>
    <row r="59" spans="2:23" ht="15" x14ac:dyDescent="0.25">
      <c r="B59" s="160">
        <v>2053</v>
      </c>
      <c r="C59" s="171">
        <v>149011.97423727595</v>
      </c>
      <c r="D59" s="172">
        <v>149011.97423727595</v>
      </c>
      <c r="E59" s="172">
        <v>149011.97423727595</v>
      </c>
      <c r="F59" s="172"/>
      <c r="G59" s="172"/>
      <c r="H59" s="223"/>
      <c r="I59" s="224">
        <v>58991.013733979598</v>
      </c>
      <c r="J59" s="225">
        <v>58991.013733979598</v>
      </c>
      <c r="K59" s="225">
        <v>58991.013733979598</v>
      </c>
      <c r="L59" s="225"/>
      <c r="M59" s="173"/>
      <c r="N59" s="226"/>
      <c r="O59" s="199">
        <v>208002.98797125556</v>
      </c>
      <c r="P59" s="174">
        <v>208002.98797125556</v>
      </c>
      <c r="Q59" s="174">
        <v>208002.98797125556</v>
      </c>
      <c r="R59" s="175"/>
      <c r="S59" s="175"/>
      <c r="T59" s="227"/>
      <c r="U59" s="220" t="s">
        <v>245</v>
      </c>
      <c r="W59" s="160"/>
    </row>
    <row r="60" spans="2:23" ht="15" x14ac:dyDescent="0.25">
      <c r="B60" s="160">
        <v>2054</v>
      </c>
      <c r="C60" s="171">
        <v>149586.67053584562</v>
      </c>
      <c r="D60" s="172">
        <v>149586.67053584562</v>
      </c>
      <c r="E60" s="172">
        <v>149586.67053584562</v>
      </c>
      <c r="F60" s="172"/>
      <c r="G60" s="172"/>
      <c r="H60" s="223"/>
      <c r="I60" s="224">
        <v>60583.770490238967</v>
      </c>
      <c r="J60" s="225">
        <v>60583.770490238967</v>
      </c>
      <c r="K60" s="225">
        <v>60583.770490238967</v>
      </c>
      <c r="L60" s="225"/>
      <c r="M60" s="173"/>
      <c r="N60" s="226"/>
      <c r="O60" s="199">
        <v>210170.44102608459</v>
      </c>
      <c r="P60" s="174">
        <v>210170.44102608459</v>
      </c>
      <c r="Q60" s="174">
        <v>210170.44102608459</v>
      </c>
      <c r="R60" s="175"/>
      <c r="S60" s="175"/>
      <c r="T60" s="227"/>
      <c r="U60" s="220" t="s">
        <v>245</v>
      </c>
      <c r="W60" s="160"/>
    </row>
    <row r="61" spans="2:23" ht="15" x14ac:dyDescent="0.25">
      <c r="B61" s="160">
        <v>2055</v>
      </c>
      <c r="C61" s="171">
        <v>150146.84987894664</v>
      </c>
      <c r="D61" s="172">
        <v>150146.84987894664</v>
      </c>
      <c r="E61" s="172">
        <v>150146.84987894664</v>
      </c>
      <c r="F61" s="172"/>
      <c r="G61" s="172"/>
      <c r="H61" s="223"/>
      <c r="I61" s="224">
        <v>62205.994487277989</v>
      </c>
      <c r="J61" s="225">
        <v>62205.994487277989</v>
      </c>
      <c r="K61" s="225">
        <v>62205.994487277989</v>
      </c>
      <c r="L61" s="225"/>
      <c r="M61" s="173"/>
      <c r="N61" s="226"/>
      <c r="O61" s="199">
        <v>212352.84436622463</v>
      </c>
      <c r="P61" s="174">
        <v>212352.84436622463</v>
      </c>
      <c r="Q61" s="174">
        <v>212352.84436622463</v>
      </c>
      <c r="R61" s="175"/>
      <c r="S61" s="175"/>
      <c r="T61" s="227"/>
      <c r="U61" s="220" t="s">
        <v>245</v>
      </c>
      <c r="W61" s="160"/>
    </row>
    <row r="62" spans="2:23" ht="15" x14ac:dyDescent="0.25">
      <c r="B62" s="160">
        <v>2056</v>
      </c>
      <c r="C62" s="171">
        <v>150692.60344647957</v>
      </c>
      <c r="D62" s="172">
        <v>150692.60344647957</v>
      </c>
      <c r="E62" s="172">
        <v>150692.60344647957</v>
      </c>
      <c r="F62" s="172"/>
      <c r="G62" s="172"/>
      <c r="H62" s="223"/>
      <c r="I62" s="224">
        <v>63857.741121387633</v>
      </c>
      <c r="J62" s="225">
        <v>63857.741121387633</v>
      </c>
      <c r="K62" s="225">
        <v>63857.741121387633</v>
      </c>
      <c r="L62" s="225"/>
      <c r="M62" s="173"/>
      <c r="N62" s="226"/>
      <c r="O62" s="199">
        <v>214550.3445678672</v>
      </c>
      <c r="P62" s="174">
        <v>214550.3445678672</v>
      </c>
      <c r="Q62" s="174">
        <v>214550.3445678672</v>
      </c>
      <c r="R62" s="175"/>
      <c r="S62" s="175"/>
      <c r="T62" s="227"/>
      <c r="U62" s="220" t="s">
        <v>245</v>
      </c>
      <c r="W62" s="160"/>
    </row>
    <row r="63" spans="2:23" ht="15" x14ac:dyDescent="0.25">
      <c r="B63" s="160">
        <v>2057</v>
      </c>
      <c r="C63" s="171">
        <v>151224.23047240806</v>
      </c>
      <c r="D63" s="172">
        <v>151224.23047240806</v>
      </c>
      <c r="E63" s="172">
        <v>151224.23047240806</v>
      </c>
      <c r="F63" s="172"/>
      <c r="G63" s="172"/>
      <c r="H63" s="223"/>
      <c r="I63" s="224">
        <v>65539.074995325383</v>
      </c>
      <c r="J63" s="225">
        <v>65539.074995325383</v>
      </c>
      <c r="K63" s="225">
        <v>65539.074995325383</v>
      </c>
      <c r="L63" s="225"/>
      <c r="M63" s="173"/>
      <c r="N63" s="226"/>
      <c r="O63" s="199">
        <v>216763.30546773344</v>
      </c>
      <c r="P63" s="174">
        <v>216763.30546773344</v>
      </c>
      <c r="Q63" s="174">
        <v>216763.30546773344</v>
      </c>
      <c r="R63" s="175"/>
      <c r="S63" s="175"/>
      <c r="T63" s="227"/>
      <c r="U63" s="220" t="s">
        <v>245</v>
      </c>
      <c r="W63" s="160"/>
    </row>
    <row r="64" spans="2:23" ht="15" x14ac:dyDescent="0.25">
      <c r="B64" s="160">
        <v>2058</v>
      </c>
      <c r="C64" s="171">
        <v>151742.2907106058</v>
      </c>
      <c r="D64" s="172">
        <v>151742.2907106058</v>
      </c>
      <c r="E64" s="172">
        <v>151742.2907106058</v>
      </c>
      <c r="F64" s="172"/>
      <c r="G64" s="172"/>
      <c r="H64" s="223"/>
      <c r="I64" s="224">
        <v>67250.099310142585</v>
      </c>
      <c r="J64" s="225">
        <v>67250.099310142585</v>
      </c>
      <c r="K64" s="225">
        <v>67250.099310142585</v>
      </c>
      <c r="L64" s="225"/>
      <c r="M64" s="173"/>
      <c r="N64" s="226"/>
      <c r="O64" s="199">
        <v>218992.39002074837</v>
      </c>
      <c r="P64" s="174">
        <v>218992.39002074837</v>
      </c>
      <c r="Q64" s="174">
        <v>218992.39002074837</v>
      </c>
      <c r="R64" s="175"/>
      <c r="S64" s="175"/>
      <c r="T64" s="227"/>
      <c r="U64" s="220" t="s">
        <v>245</v>
      </c>
    </row>
    <row r="65" spans="1:41" ht="15" x14ac:dyDescent="0.25">
      <c r="A65" s="160"/>
      <c r="B65" s="160">
        <v>2059</v>
      </c>
      <c r="C65" s="171">
        <v>152247.50003184573</v>
      </c>
      <c r="D65" s="172">
        <v>152247.50003184573</v>
      </c>
      <c r="E65" s="172">
        <v>152247.50003184573</v>
      </c>
      <c r="F65" s="172"/>
      <c r="G65" s="172"/>
      <c r="H65" s="223"/>
      <c r="I65" s="224">
        <v>68990.932465354184</v>
      </c>
      <c r="J65" s="225">
        <v>68990.932465354184</v>
      </c>
      <c r="K65" s="225">
        <v>68990.932465354184</v>
      </c>
      <c r="L65" s="225"/>
      <c r="M65" s="173"/>
      <c r="N65" s="226"/>
      <c r="O65" s="199">
        <v>221238.43249719992</v>
      </c>
      <c r="P65" s="174">
        <v>221238.43249719992</v>
      </c>
      <c r="Q65" s="174">
        <v>221238.43249719992</v>
      </c>
      <c r="R65" s="175"/>
      <c r="S65" s="175"/>
      <c r="T65" s="227"/>
      <c r="U65" s="220" t="s">
        <v>245</v>
      </c>
    </row>
    <row r="66" spans="1:41" ht="15.6" thickBot="1" x14ac:dyDescent="0.3">
      <c r="A66" s="160"/>
      <c r="B66" s="160">
        <v>2060</v>
      </c>
      <c r="C66" s="182">
        <v>152740.49230755761</v>
      </c>
      <c r="D66" s="183">
        <v>152740.49230755761</v>
      </c>
      <c r="E66" s="183">
        <v>152740.49230755761</v>
      </c>
      <c r="F66" s="183"/>
      <c r="G66" s="183"/>
      <c r="H66" s="229"/>
      <c r="I66" s="184">
        <v>70761.675185077052</v>
      </c>
      <c r="J66" s="185">
        <v>70761.675185077052</v>
      </c>
      <c r="K66" s="230">
        <v>70761.675185077052</v>
      </c>
      <c r="L66" s="230"/>
      <c r="M66" s="186"/>
      <c r="N66" s="231"/>
      <c r="O66" s="200">
        <v>223502.16749263467</v>
      </c>
      <c r="P66" s="187">
        <v>223502.16749263467</v>
      </c>
      <c r="Q66" s="187">
        <v>223502.16749263467</v>
      </c>
      <c r="R66" s="188"/>
      <c r="S66" s="188"/>
      <c r="T66" s="232"/>
      <c r="U66" s="220" t="s">
        <v>245</v>
      </c>
      <c r="V66" s="189"/>
      <c r="W66" s="152"/>
    </row>
    <row r="67" spans="1:41" x14ac:dyDescent="0.25">
      <c r="A67" s="160"/>
      <c r="C67" s="105"/>
      <c r="D67" s="105"/>
      <c r="E67" s="105"/>
      <c r="F67" s="105"/>
      <c r="G67" s="105"/>
      <c r="H67" s="105"/>
      <c r="I67" s="105"/>
      <c r="J67" s="105"/>
      <c r="K67" s="105"/>
      <c r="L67" s="105"/>
      <c r="M67" s="105"/>
      <c r="N67" s="105"/>
      <c r="O67" s="105"/>
      <c r="P67" s="105"/>
      <c r="R67" s="190"/>
      <c r="S67" s="152"/>
      <c r="T67" s="152"/>
      <c r="U67" s="152"/>
      <c r="V67" s="152"/>
      <c r="W67" s="152"/>
      <c r="X67" s="152"/>
      <c r="AC67" s="152"/>
      <c r="AD67" s="152"/>
      <c r="AE67" s="152"/>
      <c r="AF67" s="152"/>
    </row>
    <row r="68" spans="1:41" x14ac:dyDescent="0.25">
      <c r="A68" s="160"/>
      <c r="C68" s="105"/>
      <c r="D68" s="105"/>
      <c r="E68" s="105"/>
      <c r="F68" s="105"/>
      <c r="G68" s="105"/>
      <c r="H68" s="105"/>
      <c r="I68" s="105"/>
      <c r="J68" s="105"/>
      <c r="K68" s="105"/>
      <c r="L68" s="105"/>
      <c r="M68" s="105"/>
      <c r="N68" s="105"/>
      <c r="O68" s="105"/>
      <c r="P68" s="105"/>
      <c r="R68" s="190"/>
      <c r="S68" s="152"/>
      <c r="T68" s="152"/>
      <c r="U68" s="152"/>
      <c r="V68" s="152"/>
      <c r="W68" s="152"/>
      <c r="X68" s="152"/>
      <c r="AC68" s="152"/>
      <c r="AD68" s="152"/>
      <c r="AE68" s="152"/>
      <c r="AF68" s="152"/>
    </row>
    <row r="69" spans="1:41" x14ac:dyDescent="0.25">
      <c r="A69" s="191" t="s">
        <v>311</v>
      </c>
      <c r="C69" s="105"/>
      <c r="D69" s="105"/>
      <c r="E69" s="105"/>
      <c r="F69" s="105"/>
      <c r="G69" s="105"/>
      <c r="H69" s="105"/>
      <c r="I69" s="105"/>
      <c r="J69" s="105"/>
      <c r="K69" s="105"/>
      <c r="L69" s="105"/>
      <c r="M69" s="105"/>
      <c r="N69" s="105"/>
      <c r="O69" s="105"/>
      <c r="P69" s="105"/>
      <c r="Q69" s="105"/>
      <c r="R69" s="105"/>
      <c r="S69" s="105"/>
      <c r="T69" s="105"/>
      <c r="U69" s="192"/>
      <c r="V69" s="192"/>
      <c r="W69" s="192"/>
      <c r="X69" s="192"/>
      <c r="AC69" s="192"/>
      <c r="AD69" s="192"/>
      <c r="AE69" s="192"/>
      <c r="AF69" s="192"/>
    </row>
    <row r="70" spans="1:41" x14ac:dyDescent="0.25">
      <c r="A70" s="191"/>
      <c r="C70" s="105"/>
      <c r="D70" s="105"/>
      <c r="E70" s="105"/>
      <c r="F70" s="105"/>
      <c r="G70" s="105"/>
      <c r="H70" s="105"/>
      <c r="I70" s="105"/>
      <c r="J70" s="105"/>
      <c r="K70" s="105"/>
      <c r="L70" s="105"/>
      <c r="M70" s="105"/>
      <c r="N70" s="105"/>
      <c r="O70" s="105"/>
      <c r="P70" s="105"/>
      <c r="Q70" s="105"/>
      <c r="R70" s="105"/>
      <c r="S70" s="105"/>
      <c r="T70" s="105"/>
    </row>
    <row r="71" spans="1:41" x14ac:dyDescent="0.25">
      <c r="A71" s="191"/>
      <c r="C71" s="105"/>
      <c r="D71" s="105"/>
      <c r="E71" s="105"/>
      <c r="F71" s="105"/>
      <c r="G71" s="105"/>
      <c r="H71" s="105"/>
      <c r="I71" s="105"/>
      <c r="J71" s="105"/>
      <c r="K71" s="105"/>
      <c r="L71" s="105"/>
      <c r="M71" s="105"/>
      <c r="N71" s="105"/>
      <c r="O71" s="105"/>
      <c r="P71" s="105"/>
    </row>
    <row r="72" spans="1:41" ht="21" x14ac:dyDescent="0.25">
      <c r="A72" s="233" t="s">
        <v>148</v>
      </c>
      <c r="B72" s="128"/>
      <c r="C72" s="146"/>
      <c r="D72" s="146"/>
      <c r="E72" s="146"/>
      <c r="F72" s="146"/>
      <c r="G72" s="146"/>
      <c r="H72" s="146"/>
      <c r="I72" s="146"/>
      <c r="J72" s="146"/>
      <c r="K72" s="146"/>
      <c r="L72" s="146"/>
      <c r="M72" s="146"/>
      <c r="N72" s="146"/>
      <c r="O72" s="146"/>
      <c r="P72" s="146"/>
      <c r="Q72" s="128"/>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row>
    <row r="73" spans="1:41" x14ac:dyDescent="0.25">
      <c r="C73" s="105"/>
      <c r="D73" s="105"/>
      <c r="E73" s="105"/>
      <c r="F73" s="105"/>
      <c r="G73" s="105"/>
      <c r="H73" s="105"/>
      <c r="I73" s="105"/>
      <c r="J73" s="105"/>
      <c r="K73" s="105"/>
      <c r="L73" s="105"/>
      <c r="M73" s="105"/>
      <c r="N73" s="105"/>
      <c r="O73" s="105"/>
      <c r="P73" s="105"/>
    </row>
    <row r="74" spans="1:41" ht="21" x14ac:dyDescent="0.25">
      <c r="A74" s="194" t="s">
        <v>149</v>
      </c>
      <c r="B74" s="234"/>
      <c r="C74" s="234"/>
      <c r="D74" s="234"/>
      <c r="E74" s="234"/>
      <c r="F74" s="234"/>
      <c r="G74" s="234"/>
      <c r="H74" s="234"/>
      <c r="I74" s="234"/>
      <c r="J74" s="234"/>
      <c r="K74" s="234"/>
      <c r="L74" s="234"/>
      <c r="M74" s="234"/>
      <c r="N74" s="234"/>
      <c r="O74" s="234"/>
      <c r="P74" s="105"/>
    </row>
    <row r="75" spans="1:41" ht="13.8" thickBot="1" x14ac:dyDescent="0.3">
      <c r="A75" s="196"/>
      <c r="B75" s="148"/>
      <c r="C75" s="148"/>
      <c r="D75" s="149"/>
      <c r="E75" s="149"/>
      <c r="F75" s="149"/>
      <c r="G75" s="149"/>
      <c r="H75" s="149"/>
      <c r="I75" s="149"/>
      <c r="J75" s="149"/>
      <c r="K75" s="149"/>
      <c r="L75" s="149"/>
      <c r="M75" s="149"/>
      <c r="N75" s="149"/>
      <c r="O75" s="149"/>
      <c r="P75" s="149"/>
      <c r="Q75" s="150"/>
      <c r="R75" s="150"/>
      <c r="S75" s="150"/>
      <c r="T75" s="150"/>
      <c r="U75" s="150"/>
      <c r="V75" s="150"/>
      <c r="W75" s="150"/>
    </row>
    <row r="76" spans="1:41" ht="16.2" thickBot="1" x14ac:dyDescent="0.3">
      <c r="A76" s="153"/>
      <c r="C76" s="1711" t="s">
        <v>263</v>
      </c>
      <c r="D76" s="1712"/>
      <c r="E76" s="1712"/>
      <c r="F76" s="1712"/>
      <c r="G76" s="1712"/>
      <c r="H76" s="1727"/>
      <c r="I76" s="1728" t="s">
        <v>264</v>
      </c>
      <c r="J76" s="1729"/>
      <c r="K76" s="1729"/>
      <c r="L76" s="1729"/>
      <c r="M76" s="1729"/>
      <c r="N76" s="1730"/>
      <c r="O76" s="1716" t="s">
        <v>265</v>
      </c>
      <c r="P76" s="1717"/>
      <c r="Q76" s="1717"/>
      <c r="R76" s="1717"/>
      <c r="S76" s="1717"/>
      <c r="T76" s="1718"/>
    </row>
    <row r="77" spans="1:41" ht="40.200000000000003" thickBot="1" x14ac:dyDescent="0.3">
      <c r="A77" s="153" t="s">
        <v>120</v>
      </c>
      <c r="B77" s="160"/>
      <c r="C77" s="155" t="s">
        <v>244</v>
      </c>
      <c r="D77" s="156" t="s">
        <v>246</v>
      </c>
      <c r="E77" s="156" t="s">
        <v>247</v>
      </c>
      <c r="F77" s="156" t="s">
        <v>248</v>
      </c>
      <c r="G77" s="156" t="s">
        <v>249</v>
      </c>
      <c r="H77" s="214" t="s">
        <v>250</v>
      </c>
      <c r="I77" s="155" t="s">
        <v>251</v>
      </c>
      <c r="J77" s="156" t="s">
        <v>252</v>
      </c>
      <c r="K77" s="156" t="s">
        <v>253</v>
      </c>
      <c r="L77" s="156" t="s">
        <v>254</v>
      </c>
      <c r="M77" s="156" t="s">
        <v>255</v>
      </c>
      <c r="N77" s="214" t="s">
        <v>256</v>
      </c>
      <c r="O77" s="155" t="s">
        <v>257</v>
      </c>
      <c r="P77" s="156" t="s">
        <v>258</v>
      </c>
      <c r="Q77" s="156" t="s">
        <v>259</v>
      </c>
      <c r="R77" s="156" t="s">
        <v>260</v>
      </c>
      <c r="S77" s="156" t="s">
        <v>261</v>
      </c>
      <c r="T77" s="214" t="s">
        <v>262</v>
      </c>
      <c r="U77" s="158" t="s">
        <v>121</v>
      </c>
      <c r="V77" s="130"/>
      <c r="W77" s="130"/>
    </row>
    <row r="78" spans="1:41" ht="15.6" x14ac:dyDescent="0.25">
      <c r="A78" s="216" t="s">
        <v>244</v>
      </c>
      <c r="B78" s="160">
        <v>2012</v>
      </c>
      <c r="C78" s="161">
        <v>32479.38769100848</v>
      </c>
      <c r="D78" s="162">
        <v>32479.38769100848</v>
      </c>
      <c r="E78" s="162">
        <v>32479.38769100848</v>
      </c>
      <c r="F78" s="162"/>
      <c r="G78" s="162"/>
      <c r="H78" s="219"/>
      <c r="I78" s="161">
        <v>7223.6477005814595</v>
      </c>
      <c r="J78" s="162">
        <v>7223.6477005814595</v>
      </c>
      <c r="K78" s="162">
        <v>7223.6477005814595</v>
      </c>
      <c r="L78" s="162"/>
      <c r="M78" s="165"/>
      <c r="N78" s="219"/>
      <c r="O78" s="235">
        <v>39703.03539158994</v>
      </c>
      <c r="P78" s="236">
        <v>39703.03539158994</v>
      </c>
      <c r="Q78" s="236">
        <v>39703.03539158994</v>
      </c>
      <c r="R78" s="165"/>
      <c r="S78" s="165"/>
      <c r="T78" s="219"/>
      <c r="U78" s="244" t="s">
        <v>245</v>
      </c>
      <c r="V78" s="152"/>
      <c r="W78" s="152"/>
    </row>
    <row r="79" spans="1:41" ht="15.6" x14ac:dyDescent="0.25">
      <c r="A79" s="221" t="s">
        <v>246</v>
      </c>
      <c r="B79" s="160">
        <v>2013</v>
      </c>
      <c r="C79" s="167">
        <v>32725.152856486879</v>
      </c>
      <c r="D79" s="168">
        <v>32725.152856486879</v>
      </c>
      <c r="E79" s="168">
        <v>32725.152856486879</v>
      </c>
      <c r="F79" s="168"/>
      <c r="G79" s="168"/>
      <c r="H79" s="222"/>
      <c r="I79" s="167">
        <v>7315.4147956245206</v>
      </c>
      <c r="J79" s="168">
        <v>7315.4147956245206</v>
      </c>
      <c r="K79" s="168">
        <v>7315.4147956245206</v>
      </c>
      <c r="L79" s="168"/>
      <c r="M79" s="170"/>
      <c r="N79" s="222"/>
      <c r="O79" s="237">
        <v>40040.5676521114</v>
      </c>
      <c r="P79" s="238">
        <v>40040.5676521114</v>
      </c>
      <c r="Q79" s="238">
        <v>40040.5676521114</v>
      </c>
      <c r="R79" s="170"/>
      <c r="S79" s="170"/>
      <c r="T79" s="222"/>
      <c r="U79" s="220" t="s">
        <v>245</v>
      </c>
      <c r="V79" s="152"/>
      <c r="W79" s="152"/>
    </row>
    <row r="80" spans="1:41" ht="15.6" x14ac:dyDescent="0.25">
      <c r="A80" s="221" t="s">
        <v>247</v>
      </c>
      <c r="B80" s="160">
        <v>2014</v>
      </c>
      <c r="C80" s="167">
        <v>28996.41700173448</v>
      </c>
      <c r="D80" s="168">
        <v>28996.41700173448</v>
      </c>
      <c r="E80" s="168">
        <v>28996.41700173448</v>
      </c>
      <c r="F80" s="168"/>
      <c r="G80" s="168"/>
      <c r="H80" s="222"/>
      <c r="I80" s="167">
        <v>6831.2855841385799</v>
      </c>
      <c r="J80" s="168">
        <v>6831.2855841385799</v>
      </c>
      <c r="K80" s="168">
        <v>6831.2855841385799</v>
      </c>
      <c r="L80" s="168"/>
      <c r="M80" s="170"/>
      <c r="N80" s="222"/>
      <c r="O80" s="237">
        <v>35827.702585873063</v>
      </c>
      <c r="P80" s="238">
        <v>35827.702585873063</v>
      </c>
      <c r="Q80" s="238">
        <v>35827.702585873063</v>
      </c>
      <c r="R80" s="170"/>
      <c r="S80" s="170"/>
      <c r="T80" s="222"/>
      <c r="U80" s="220" t="s">
        <v>245</v>
      </c>
      <c r="V80" s="152"/>
      <c r="W80" s="152"/>
    </row>
    <row r="81" spans="1:23" ht="15" x14ac:dyDescent="0.25">
      <c r="A81" s="221" t="s">
        <v>248</v>
      </c>
      <c r="B81" s="160">
        <v>2015</v>
      </c>
      <c r="C81" s="171">
        <v>29175.717858278607</v>
      </c>
      <c r="D81" s="172">
        <v>29175.717858278607</v>
      </c>
      <c r="E81" s="172">
        <v>29175.717858278607</v>
      </c>
      <c r="F81" s="172"/>
      <c r="G81" s="172"/>
      <c r="H81" s="223"/>
      <c r="I81" s="224">
        <v>6913.0485235605283</v>
      </c>
      <c r="J81" s="225">
        <v>6913.0485235605283</v>
      </c>
      <c r="K81" s="225">
        <v>6913.0485235605283</v>
      </c>
      <c r="L81" s="225"/>
      <c r="M81" s="173"/>
      <c r="N81" s="226"/>
      <c r="O81" s="239">
        <v>36088.766381839137</v>
      </c>
      <c r="P81" s="240">
        <v>36088.766381839137</v>
      </c>
      <c r="Q81" s="240">
        <v>36088.766381839137</v>
      </c>
      <c r="R81" s="175"/>
      <c r="S81" s="175"/>
      <c r="T81" s="227"/>
      <c r="U81" s="220" t="s">
        <v>245</v>
      </c>
      <c r="V81" s="152"/>
      <c r="W81" s="152"/>
    </row>
    <row r="82" spans="1:23" ht="15" x14ac:dyDescent="0.25">
      <c r="A82" s="221" t="s">
        <v>249</v>
      </c>
      <c r="B82" s="160">
        <v>2016</v>
      </c>
      <c r="C82" s="171">
        <v>29352.7779446938</v>
      </c>
      <c r="D82" s="172">
        <v>29352.7779446938</v>
      </c>
      <c r="E82" s="172">
        <v>29352.7779446938</v>
      </c>
      <c r="F82" s="172"/>
      <c r="G82" s="172"/>
      <c r="H82" s="223"/>
      <c r="I82" s="224">
        <v>6994.8742898697601</v>
      </c>
      <c r="J82" s="225">
        <v>6994.8742898697601</v>
      </c>
      <c r="K82" s="225">
        <v>6994.8742898697601</v>
      </c>
      <c r="L82" s="225"/>
      <c r="M82" s="173"/>
      <c r="N82" s="226"/>
      <c r="O82" s="239">
        <v>36347.65223456356</v>
      </c>
      <c r="P82" s="240">
        <v>36347.65223456356</v>
      </c>
      <c r="Q82" s="240">
        <v>36347.65223456356</v>
      </c>
      <c r="R82" s="175"/>
      <c r="S82" s="175"/>
      <c r="T82" s="227"/>
      <c r="U82" s="220" t="s">
        <v>245</v>
      </c>
      <c r="V82" s="152"/>
      <c r="W82" s="152"/>
    </row>
    <row r="83" spans="1:23" ht="15.6" thickBot="1" x14ac:dyDescent="0.3">
      <c r="A83" s="228" t="s">
        <v>250</v>
      </c>
      <c r="B83" s="160">
        <v>2017</v>
      </c>
      <c r="C83" s="171">
        <v>29526.919726502339</v>
      </c>
      <c r="D83" s="172">
        <v>29526.919726502339</v>
      </c>
      <c r="E83" s="172">
        <v>29526.919726502339</v>
      </c>
      <c r="F83" s="172"/>
      <c r="G83" s="172"/>
      <c r="H83" s="223"/>
      <c r="I83" s="224">
        <v>7076.5584759170661</v>
      </c>
      <c r="J83" s="225">
        <v>7076.5584759170661</v>
      </c>
      <c r="K83" s="225">
        <v>7076.5584759170661</v>
      </c>
      <c r="L83" s="225"/>
      <c r="M83" s="173"/>
      <c r="N83" s="226"/>
      <c r="O83" s="239">
        <v>36603.478202419406</v>
      </c>
      <c r="P83" s="240">
        <v>36603.478202419406</v>
      </c>
      <c r="Q83" s="240">
        <v>36603.478202419406</v>
      </c>
      <c r="R83" s="175"/>
      <c r="S83" s="175"/>
      <c r="T83" s="227"/>
      <c r="U83" s="220" t="s">
        <v>245</v>
      </c>
      <c r="V83" s="152"/>
      <c r="W83" s="152"/>
    </row>
    <row r="84" spans="1:23" ht="15" x14ac:dyDescent="0.25">
      <c r="A84" s="216" t="s">
        <v>251</v>
      </c>
      <c r="B84" s="160">
        <v>2018</v>
      </c>
      <c r="C84" s="171">
        <v>29696.402186202857</v>
      </c>
      <c r="D84" s="172">
        <v>29696.402186202857</v>
      </c>
      <c r="E84" s="172">
        <v>29696.402186202857</v>
      </c>
      <c r="F84" s="172"/>
      <c r="G84" s="172"/>
      <c r="H84" s="223"/>
      <c r="I84" s="224">
        <v>7157.6135667142644</v>
      </c>
      <c r="J84" s="225">
        <v>7157.6135667142644</v>
      </c>
      <c r="K84" s="225">
        <v>7157.6135667142644</v>
      </c>
      <c r="L84" s="225"/>
      <c r="M84" s="173"/>
      <c r="N84" s="226"/>
      <c r="O84" s="239">
        <v>36854.015752917119</v>
      </c>
      <c r="P84" s="240">
        <v>36854.015752917119</v>
      </c>
      <c r="Q84" s="240">
        <v>36854.015752917119</v>
      </c>
      <c r="R84" s="175"/>
      <c r="S84" s="175"/>
      <c r="T84" s="227"/>
      <c r="U84" s="220" t="s">
        <v>245</v>
      </c>
      <c r="V84" s="152"/>
      <c r="W84" s="152"/>
    </row>
    <row r="85" spans="1:23" ht="15" x14ac:dyDescent="0.25">
      <c r="A85" s="221" t="s">
        <v>252</v>
      </c>
      <c r="B85" s="160">
        <v>2019</v>
      </c>
      <c r="C85" s="171">
        <v>29858.851751090468</v>
      </c>
      <c r="D85" s="172">
        <v>29858.851751090468</v>
      </c>
      <c r="E85" s="172">
        <v>29858.851751090468</v>
      </c>
      <c r="F85" s="172"/>
      <c r="G85" s="172"/>
      <c r="H85" s="223"/>
      <c r="I85" s="224">
        <v>7237.4078520454323</v>
      </c>
      <c r="J85" s="225">
        <v>7237.4078520454323</v>
      </c>
      <c r="K85" s="225">
        <v>7237.4078520454323</v>
      </c>
      <c r="L85" s="225"/>
      <c r="M85" s="173"/>
      <c r="N85" s="226"/>
      <c r="O85" s="239">
        <v>37096.259603135899</v>
      </c>
      <c r="P85" s="240">
        <v>37096.259603135899</v>
      </c>
      <c r="Q85" s="240">
        <v>37096.259603135899</v>
      </c>
      <c r="R85" s="175"/>
      <c r="S85" s="175"/>
      <c r="T85" s="227"/>
      <c r="U85" s="220" t="s">
        <v>245</v>
      </c>
      <c r="V85" s="152"/>
      <c r="W85" s="152"/>
    </row>
    <row r="86" spans="1:23" ht="15" x14ac:dyDescent="0.25">
      <c r="A86" s="221" t="s">
        <v>253</v>
      </c>
      <c r="B86" s="160">
        <v>2020</v>
      </c>
      <c r="C86" s="171">
        <v>30012.694474142369</v>
      </c>
      <c r="D86" s="172">
        <v>30012.694474142369</v>
      </c>
      <c r="E86" s="172">
        <v>30012.694474142369</v>
      </c>
      <c r="F86" s="172"/>
      <c r="G86" s="172"/>
      <c r="H86" s="223"/>
      <c r="I86" s="224">
        <v>7315.4864187065805</v>
      </c>
      <c r="J86" s="225">
        <v>7315.4864187065805</v>
      </c>
      <c r="K86" s="225">
        <v>7315.4864187065805</v>
      </c>
      <c r="L86" s="225"/>
      <c r="M86" s="173"/>
      <c r="N86" s="226"/>
      <c r="O86" s="239">
        <v>37328.180892848948</v>
      </c>
      <c r="P86" s="240">
        <v>37328.180892848948</v>
      </c>
      <c r="Q86" s="240">
        <v>37328.180892848948</v>
      </c>
      <c r="R86" s="175"/>
      <c r="S86" s="175"/>
      <c r="T86" s="227"/>
      <c r="U86" s="220" t="s">
        <v>245</v>
      </c>
      <c r="V86" s="152"/>
      <c r="W86" s="152"/>
    </row>
    <row r="87" spans="1:23" ht="15" x14ac:dyDescent="0.25">
      <c r="A87" s="221" t="s">
        <v>254</v>
      </c>
      <c r="B87" s="160">
        <v>2021</v>
      </c>
      <c r="C87" s="171">
        <v>30117.914835683587</v>
      </c>
      <c r="D87" s="172">
        <v>30117.914835683587</v>
      </c>
      <c r="E87" s="172">
        <v>30117.914835683587</v>
      </c>
      <c r="F87" s="172"/>
      <c r="G87" s="172"/>
      <c r="H87" s="223"/>
      <c r="I87" s="224">
        <v>7381.9360833629589</v>
      </c>
      <c r="J87" s="225">
        <v>7381.9360833629589</v>
      </c>
      <c r="K87" s="225">
        <v>7381.9360833629589</v>
      </c>
      <c r="L87" s="225"/>
      <c r="M87" s="173"/>
      <c r="N87" s="226"/>
      <c r="O87" s="239">
        <v>37499.850919046548</v>
      </c>
      <c r="P87" s="240">
        <v>37499.850919046548</v>
      </c>
      <c r="Q87" s="240">
        <v>37499.850919046548</v>
      </c>
      <c r="R87" s="175"/>
      <c r="S87" s="175"/>
      <c r="T87" s="227"/>
      <c r="U87" s="220" t="s">
        <v>245</v>
      </c>
      <c r="V87" s="152"/>
      <c r="W87" s="152"/>
    </row>
    <row r="88" spans="1:23" ht="15" x14ac:dyDescent="0.25">
      <c r="A88" s="221" t="s">
        <v>255</v>
      </c>
      <c r="B88" s="160">
        <v>2022</v>
      </c>
      <c r="C88" s="171">
        <v>30212.397451930552</v>
      </c>
      <c r="D88" s="172">
        <v>30212.397451930552</v>
      </c>
      <c r="E88" s="172">
        <v>30212.397451930552</v>
      </c>
      <c r="F88" s="172"/>
      <c r="G88" s="172"/>
      <c r="H88" s="223"/>
      <c r="I88" s="224">
        <v>7445.8238595409484</v>
      </c>
      <c r="J88" s="225">
        <v>7445.8238595409484</v>
      </c>
      <c r="K88" s="225">
        <v>7445.8238595409484</v>
      </c>
      <c r="L88" s="225"/>
      <c r="M88" s="173"/>
      <c r="N88" s="226"/>
      <c r="O88" s="239">
        <v>37658.221311471498</v>
      </c>
      <c r="P88" s="240">
        <v>37658.221311471498</v>
      </c>
      <c r="Q88" s="240">
        <v>37658.221311471498</v>
      </c>
      <c r="R88" s="175"/>
      <c r="S88" s="175"/>
      <c r="T88" s="227"/>
      <c r="U88" s="220" t="s">
        <v>245</v>
      </c>
      <c r="V88" s="152"/>
      <c r="W88" s="152"/>
    </row>
    <row r="89" spans="1:23" ht="15.6" thickBot="1" x14ac:dyDescent="0.3">
      <c r="A89" s="228" t="s">
        <v>256</v>
      </c>
      <c r="B89" s="160">
        <v>2023</v>
      </c>
      <c r="C89" s="171">
        <v>30297.123014834353</v>
      </c>
      <c r="D89" s="172">
        <v>30297.123014834353</v>
      </c>
      <c r="E89" s="172">
        <v>30297.123014834353</v>
      </c>
      <c r="F89" s="172"/>
      <c r="G89" s="172"/>
      <c r="H89" s="223"/>
      <c r="I89" s="224">
        <v>7507.3057964661793</v>
      </c>
      <c r="J89" s="225">
        <v>7507.3057964661793</v>
      </c>
      <c r="K89" s="225">
        <v>7507.3057964661793</v>
      </c>
      <c r="L89" s="225"/>
      <c r="M89" s="173"/>
      <c r="N89" s="226"/>
      <c r="O89" s="239">
        <v>37804.428811300531</v>
      </c>
      <c r="P89" s="240">
        <v>37804.428811300531</v>
      </c>
      <c r="Q89" s="240">
        <v>37804.428811300531</v>
      </c>
      <c r="R89" s="175"/>
      <c r="S89" s="175"/>
      <c r="T89" s="227"/>
      <c r="U89" s="220" t="s">
        <v>245</v>
      </c>
      <c r="V89" s="152"/>
      <c r="W89" s="152"/>
    </row>
    <row r="90" spans="1:23" ht="15" x14ac:dyDescent="0.25">
      <c r="A90" s="216" t="s">
        <v>257</v>
      </c>
      <c r="B90" s="160">
        <v>2024</v>
      </c>
      <c r="C90" s="171">
        <v>30372.944267951127</v>
      </c>
      <c r="D90" s="172">
        <v>30372.944267951127</v>
      </c>
      <c r="E90" s="172">
        <v>30372.944267951127</v>
      </c>
      <c r="F90" s="172"/>
      <c r="G90" s="172"/>
      <c r="H90" s="223"/>
      <c r="I90" s="224">
        <v>7566.5189924317438</v>
      </c>
      <c r="J90" s="225">
        <v>7566.5189924317438</v>
      </c>
      <c r="K90" s="225">
        <v>7566.5189924317438</v>
      </c>
      <c r="L90" s="225"/>
      <c r="M90" s="173"/>
      <c r="N90" s="226"/>
      <c r="O90" s="239">
        <v>37939.463260382872</v>
      </c>
      <c r="P90" s="240">
        <v>37939.463260382872</v>
      </c>
      <c r="Q90" s="240">
        <v>37939.463260382872</v>
      </c>
      <c r="R90" s="175"/>
      <c r="S90" s="175"/>
      <c r="T90" s="227"/>
      <c r="U90" s="220" t="s">
        <v>245</v>
      </c>
      <c r="V90" s="152"/>
      <c r="W90" s="152"/>
    </row>
    <row r="91" spans="1:23" ht="15" x14ac:dyDescent="0.25">
      <c r="A91" s="221" t="s">
        <v>258</v>
      </c>
      <c r="B91" s="160">
        <v>2025</v>
      </c>
      <c r="C91" s="171">
        <v>30440.628216485355</v>
      </c>
      <c r="D91" s="172">
        <v>30440.628216485355</v>
      </c>
      <c r="E91" s="172">
        <v>30440.628216485355</v>
      </c>
      <c r="F91" s="172"/>
      <c r="G91" s="172"/>
      <c r="H91" s="223"/>
      <c r="I91" s="224">
        <v>7623.5790963977415</v>
      </c>
      <c r="J91" s="225">
        <v>7623.5790963977415</v>
      </c>
      <c r="K91" s="225">
        <v>7623.5790963977415</v>
      </c>
      <c r="L91" s="225"/>
      <c r="M91" s="173"/>
      <c r="N91" s="226"/>
      <c r="O91" s="239">
        <v>38064.207312883096</v>
      </c>
      <c r="P91" s="240">
        <v>38064.207312883096</v>
      </c>
      <c r="Q91" s="240">
        <v>38064.207312883096</v>
      </c>
      <c r="R91" s="175"/>
      <c r="S91" s="175"/>
      <c r="T91" s="227"/>
      <c r="U91" s="220" t="s">
        <v>245</v>
      </c>
      <c r="V91" s="152"/>
      <c r="W91" s="152"/>
    </row>
    <row r="92" spans="1:23" ht="15" x14ac:dyDescent="0.25">
      <c r="A92" s="221" t="s">
        <v>259</v>
      </c>
      <c r="B92" s="160">
        <v>2026</v>
      </c>
      <c r="C92" s="171">
        <v>30500.815109280269</v>
      </c>
      <c r="D92" s="172">
        <v>30500.815109280269</v>
      </c>
      <c r="E92" s="172">
        <v>30500.815109280269</v>
      </c>
      <c r="F92" s="172"/>
      <c r="G92" s="172"/>
      <c r="H92" s="223"/>
      <c r="I92" s="224">
        <v>7678.5593519262411</v>
      </c>
      <c r="J92" s="225">
        <v>7678.5593519262411</v>
      </c>
      <c r="K92" s="225">
        <v>7678.5593519262411</v>
      </c>
      <c r="L92" s="225"/>
      <c r="M92" s="173"/>
      <c r="N92" s="226"/>
      <c r="O92" s="239">
        <v>38179.374461206513</v>
      </c>
      <c r="P92" s="240">
        <v>38179.374461206513</v>
      </c>
      <c r="Q92" s="240">
        <v>38179.374461206513</v>
      </c>
      <c r="R92" s="175"/>
      <c r="S92" s="175"/>
      <c r="T92" s="227"/>
      <c r="U92" s="220" t="s">
        <v>245</v>
      </c>
      <c r="V92" s="152"/>
      <c r="W92" s="152"/>
    </row>
    <row r="93" spans="1:23" ht="15" x14ac:dyDescent="0.25">
      <c r="A93" s="221" t="s">
        <v>260</v>
      </c>
      <c r="B93" s="160">
        <v>2027</v>
      </c>
      <c r="C93" s="171">
        <v>30554.107377546039</v>
      </c>
      <c r="D93" s="172">
        <v>30554.107377546039</v>
      </c>
      <c r="E93" s="172">
        <v>30554.107377546039</v>
      </c>
      <c r="F93" s="172"/>
      <c r="G93" s="172"/>
      <c r="H93" s="223"/>
      <c r="I93" s="224">
        <v>7731.5226516529019</v>
      </c>
      <c r="J93" s="225">
        <v>7731.5226516529019</v>
      </c>
      <c r="K93" s="225">
        <v>7731.5226516529019</v>
      </c>
      <c r="L93" s="225"/>
      <c r="M93" s="173"/>
      <c r="N93" s="226"/>
      <c r="O93" s="239">
        <v>38285.630029198939</v>
      </c>
      <c r="P93" s="240">
        <v>38285.630029198939</v>
      </c>
      <c r="Q93" s="240">
        <v>38285.630029198939</v>
      </c>
      <c r="R93" s="175"/>
      <c r="S93" s="175"/>
      <c r="T93" s="227"/>
      <c r="U93" s="220" t="s">
        <v>245</v>
      </c>
      <c r="V93" s="152"/>
      <c r="W93" s="152"/>
    </row>
    <row r="94" spans="1:23" ht="15" x14ac:dyDescent="0.25">
      <c r="A94" s="221" t="s">
        <v>261</v>
      </c>
      <c r="B94" s="160">
        <v>2028</v>
      </c>
      <c r="C94" s="171">
        <v>30601.122580909803</v>
      </c>
      <c r="D94" s="172">
        <v>30601.122580909803</v>
      </c>
      <c r="E94" s="172">
        <v>30601.122580909803</v>
      </c>
      <c r="F94" s="172"/>
      <c r="G94" s="172"/>
      <c r="H94" s="223"/>
      <c r="I94" s="224">
        <v>7782.5488707383338</v>
      </c>
      <c r="J94" s="225">
        <v>7782.5488707383338</v>
      </c>
      <c r="K94" s="225">
        <v>7782.5488707383338</v>
      </c>
      <c r="L94" s="225"/>
      <c r="M94" s="173"/>
      <c r="N94" s="226"/>
      <c r="O94" s="239">
        <v>38383.671451648137</v>
      </c>
      <c r="P94" s="240">
        <v>38383.671451648137</v>
      </c>
      <c r="Q94" s="240">
        <v>38383.671451648137</v>
      </c>
      <c r="R94" s="175"/>
      <c r="S94" s="175"/>
      <c r="T94" s="227"/>
      <c r="U94" s="220" t="s">
        <v>245</v>
      </c>
      <c r="V94" s="152"/>
      <c r="W94" s="152"/>
    </row>
    <row r="95" spans="1:23" ht="15.6" thickBot="1" x14ac:dyDescent="0.3">
      <c r="A95" s="228" t="s">
        <v>262</v>
      </c>
      <c r="B95" s="160">
        <v>2029</v>
      </c>
      <c r="C95" s="171">
        <v>30642.455042234462</v>
      </c>
      <c r="D95" s="172">
        <v>30642.455042234462</v>
      </c>
      <c r="E95" s="172">
        <v>30642.455042234462</v>
      </c>
      <c r="F95" s="172"/>
      <c r="G95" s="172"/>
      <c r="H95" s="223"/>
      <c r="I95" s="224">
        <v>7831.7159504416068</v>
      </c>
      <c r="J95" s="225">
        <v>7831.7159504416068</v>
      </c>
      <c r="K95" s="225">
        <v>7831.7159504416068</v>
      </c>
      <c r="L95" s="225"/>
      <c r="M95" s="173"/>
      <c r="N95" s="226"/>
      <c r="O95" s="239">
        <v>38474.170992676067</v>
      </c>
      <c r="P95" s="240">
        <v>38474.170992676067</v>
      </c>
      <c r="Q95" s="240">
        <v>38474.170992676067</v>
      </c>
      <c r="R95" s="175"/>
      <c r="S95" s="175"/>
      <c r="T95" s="227"/>
      <c r="U95" s="220" t="s">
        <v>245</v>
      </c>
      <c r="V95" s="152"/>
      <c r="W95" s="152"/>
    </row>
    <row r="96" spans="1:23" ht="15" x14ac:dyDescent="0.25">
      <c r="A96" s="178" t="s">
        <v>263</v>
      </c>
      <c r="B96" s="160">
        <v>2030</v>
      </c>
      <c r="C96" s="171">
        <v>30678.605366541662</v>
      </c>
      <c r="D96" s="172">
        <v>30678.605366541662</v>
      </c>
      <c r="E96" s="172">
        <v>30678.605366541662</v>
      </c>
      <c r="F96" s="172"/>
      <c r="G96" s="172"/>
      <c r="H96" s="223"/>
      <c r="I96" s="224">
        <v>7879.0780562874816</v>
      </c>
      <c r="J96" s="225">
        <v>7879.0780562874816</v>
      </c>
      <c r="K96" s="225">
        <v>7879.0780562874816</v>
      </c>
      <c r="L96" s="225"/>
      <c r="M96" s="173"/>
      <c r="N96" s="226"/>
      <c r="O96" s="239">
        <v>38557.683422829141</v>
      </c>
      <c r="P96" s="240">
        <v>38557.683422829141</v>
      </c>
      <c r="Q96" s="240">
        <v>38557.683422829141</v>
      </c>
      <c r="R96" s="175"/>
      <c r="S96" s="175"/>
      <c r="T96" s="227"/>
      <c r="U96" s="220" t="s">
        <v>245</v>
      </c>
      <c r="V96" s="152"/>
      <c r="W96" s="152"/>
    </row>
    <row r="97" spans="1:23" ht="15" x14ac:dyDescent="0.25">
      <c r="A97" s="179" t="s">
        <v>264</v>
      </c>
      <c r="B97" s="160">
        <v>2031</v>
      </c>
      <c r="C97" s="171">
        <v>30709.992637592713</v>
      </c>
      <c r="D97" s="172">
        <v>30709.992637592713</v>
      </c>
      <c r="E97" s="172">
        <v>30709.992637592713</v>
      </c>
      <c r="F97" s="172"/>
      <c r="G97" s="172"/>
      <c r="H97" s="223"/>
      <c r="I97" s="224">
        <v>7924.6702541438299</v>
      </c>
      <c r="J97" s="225">
        <v>7924.6702541438299</v>
      </c>
      <c r="K97" s="225">
        <v>7924.6702541438299</v>
      </c>
      <c r="L97" s="225"/>
      <c r="M97" s="173"/>
      <c r="N97" s="226"/>
      <c r="O97" s="239">
        <v>38634.662891736545</v>
      </c>
      <c r="P97" s="240">
        <v>38634.662891736545</v>
      </c>
      <c r="Q97" s="240">
        <v>38634.662891736545</v>
      </c>
      <c r="R97" s="175"/>
      <c r="S97" s="175"/>
      <c r="T97" s="227"/>
      <c r="U97" s="220" t="s">
        <v>245</v>
      </c>
      <c r="V97" s="152"/>
      <c r="W97" s="152"/>
    </row>
    <row r="98" spans="1:23" ht="15.6" thickBot="1" x14ac:dyDescent="0.3">
      <c r="A98" s="180" t="s">
        <v>265</v>
      </c>
      <c r="B98" s="160">
        <v>2032</v>
      </c>
      <c r="C98" s="171">
        <v>30737.073922517404</v>
      </c>
      <c r="D98" s="172">
        <v>30737.073922517404</v>
      </c>
      <c r="E98" s="172">
        <v>30737.073922517404</v>
      </c>
      <c r="F98" s="172"/>
      <c r="G98" s="172"/>
      <c r="H98" s="223"/>
      <c r="I98" s="224">
        <v>7968.5327157981556</v>
      </c>
      <c r="J98" s="225">
        <v>7968.5327157981556</v>
      </c>
      <c r="K98" s="225">
        <v>7968.5327157981556</v>
      </c>
      <c r="L98" s="225"/>
      <c r="M98" s="173"/>
      <c r="N98" s="226"/>
      <c r="O98" s="239">
        <v>38705.606638315556</v>
      </c>
      <c r="P98" s="240">
        <v>38705.606638315556</v>
      </c>
      <c r="Q98" s="240">
        <v>38705.606638315556</v>
      </c>
      <c r="R98" s="175"/>
      <c r="S98" s="175"/>
      <c r="T98" s="227"/>
      <c r="U98" s="220" t="s">
        <v>245</v>
      </c>
      <c r="V98" s="152"/>
      <c r="W98" s="152"/>
    </row>
    <row r="99" spans="1:23" ht="15" x14ac:dyDescent="0.25">
      <c r="B99" s="160">
        <v>2033</v>
      </c>
      <c r="C99" s="171">
        <v>30760.484428820342</v>
      </c>
      <c r="D99" s="172">
        <v>30760.484428820342</v>
      </c>
      <c r="E99" s="172">
        <v>30760.484428820342</v>
      </c>
      <c r="F99" s="172"/>
      <c r="G99" s="172"/>
      <c r="H99" s="223"/>
      <c r="I99" s="224">
        <v>8010.7462793750537</v>
      </c>
      <c r="J99" s="225">
        <v>8010.7462793750537</v>
      </c>
      <c r="K99" s="225">
        <v>8010.7462793750537</v>
      </c>
      <c r="L99" s="225"/>
      <c r="M99" s="173"/>
      <c r="N99" s="226"/>
      <c r="O99" s="239">
        <v>38771.230708195399</v>
      </c>
      <c r="P99" s="240">
        <v>38771.230708195399</v>
      </c>
      <c r="Q99" s="240">
        <v>38771.230708195399</v>
      </c>
      <c r="R99" s="175"/>
      <c r="S99" s="175"/>
      <c r="T99" s="227"/>
      <c r="U99" s="220" t="s">
        <v>245</v>
      </c>
      <c r="V99" s="152"/>
      <c r="W99" s="152"/>
    </row>
    <row r="100" spans="1:23" ht="15" x14ac:dyDescent="0.25">
      <c r="B100" s="160">
        <v>2034</v>
      </c>
      <c r="C100" s="171">
        <v>30780.909103205337</v>
      </c>
      <c r="D100" s="172">
        <v>30780.909103205337</v>
      </c>
      <c r="E100" s="172">
        <v>30780.909103205337</v>
      </c>
      <c r="F100" s="172"/>
      <c r="G100" s="172"/>
      <c r="H100" s="223"/>
      <c r="I100" s="224">
        <v>8051.403318845747</v>
      </c>
      <c r="J100" s="225">
        <v>8051.403318845747</v>
      </c>
      <c r="K100" s="225">
        <v>8051.403318845747</v>
      </c>
      <c r="L100" s="225"/>
      <c r="M100" s="173"/>
      <c r="N100" s="226"/>
      <c r="O100" s="239">
        <v>38832.31242205108</v>
      </c>
      <c r="P100" s="240">
        <v>38832.31242205108</v>
      </c>
      <c r="Q100" s="240">
        <v>38832.31242205108</v>
      </c>
      <c r="R100" s="175"/>
      <c r="S100" s="175"/>
      <c r="T100" s="227"/>
      <c r="U100" s="220" t="s">
        <v>245</v>
      </c>
      <c r="V100" s="152"/>
      <c r="W100" s="152"/>
    </row>
    <row r="101" spans="1:23" ht="15" x14ac:dyDescent="0.25">
      <c r="B101" s="160">
        <v>2035</v>
      </c>
      <c r="C101" s="171">
        <v>30798.852040496335</v>
      </c>
      <c r="D101" s="172">
        <v>30798.852040496335</v>
      </c>
      <c r="E101" s="172">
        <v>30798.852040496335</v>
      </c>
      <c r="F101" s="172"/>
      <c r="G101" s="172"/>
      <c r="H101" s="223"/>
      <c r="I101" s="224">
        <v>8090.5556856415587</v>
      </c>
      <c r="J101" s="225">
        <v>8090.5556856415587</v>
      </c>
      <c r="K101" s="225">
        <v>8090.5556856415587</v>
      </c>
      <c r="L101" s="225"/>
      <c r="M101" s="173"/>
      <c r="N101" s="226"/>
      <c r="O101" s="239">
        <v>38889.407726137892</v>
      </c>
      <c r="P101" s="240">
        <v>38889.407726137892</v>
      </c>
      <c r="Q101" s="240">
        <v>38889.407726137892</v>
      </c>
      <c r="R101" s="175"/>
      <c r="S101" s="175"/>
      <c r="T101" s="227"/>
      <c r="U101" s="220" t="s">
        <v>245</v>
      </c>
      <c r="V101" s="152"/>
      <c r="W101" s="152"/>
    </row>
    <row r="102" spans="1:23" ht="15" x14ac:dyDescent="0.25">
      <c r="B102" s="160">
        <v>2036</v>
      </c>
      <c r="C102" s="171">
        <v>30814.677069644858</v>
      </c>
      <c r="D102" s="172">
        <v>30814.677069644858</v>
      </c>
      <c r="E102" s="172">
        <v>30814.677069644858</v>
      </c>
      <c r="F102" s="172"/>
      <c r="G102" s="172"/>
      <c r="H102" s="223"/>
      <c r="I102" s="224">
        <v>8128.2295478068208</v>
      </c>
      <c r="J102" s="225">
        <v>8128.2295478068208</v>
      </c>
      <c r="K102" s="225">
        <v>8128.2295478068208</v>
      </c>
      <c r="L102" s="225"/>
      <c r="M102" s="173"/>
      <c r="N102" s="226"/>
      <c r="O102" s="239">
        <v>38942.906617451677</v>
      </c>
      <c r="P102" s="240">
        <v>38942.906617451677</v>
      </c>
      <c r="Q102" s="240">
        <v>38942.906617451677</v>
      </c>
      <c r="R102" s="175"/>
      <c r="S102" s="175"/>
      <c r="T102" s="227"/>
      <c r="U102" s="220" t="s">
        <v>245</v>
      </c>
      <c r="V102" s="152"/>
      <c r="W102" s="152"/>
    </row>
    <row r="103" spans="1:23" ht="15" x14ac:dyDescent="0.25">
      <c r="B103" s="160">
        <v>2037</v>
      </c>
      <c r="C103" s="171">
        <v>30828.416587949276</v>
      </c>
      <c r="D103" s="172">
        <v>30828.416587949276</v>
      </c>
      <c r="E103" s="172">
        <v>30828.416587949276</v>
      </c>
      <c r="F103" s="172"/>
      <c r="G103" s="172"/>
      <c r="H103" s="223"/>
      <c r="I103" s="224">
        <v>8164.369566288151</v>
      </c>
      <c r="J103" s="225">
        <v>8164.369566288151</v>
      </c>
      <c r="K103" s="225">
        <v>8164.369566288151</v>
      </c>
      <c r="L103" s="225"/>
      <c r="M103" s="173"/>
      <c r="N103" s="226"/>
      <c r="O103" s="239">
        <v>38992.78615423743</v>
      </c>
      <c r="P103" s="240">
        <v>38992.78615423743</v>
      </c>
      <c r="Q103" s="240">
        <v>38992.78615423743</v>
      </c>
      <c r="R103" s="175"/>
      <c r="S103" s="175"/>
      <c r="T103" s="227"/>
      <c r="U103" s="220" t="s">
        <v>245</v>
      </c>
      <c r="V103" s="152"/>
      <c r="W103" s="152"/>
    </row>
    <row r="104" spans="1:23" ht="15" x14ac:dyDescent="0.25">
      <c r="B104" s="160">
        <v>2038</v>
      </c>
      <c r="C104" s="171">
        <v>30839.801703028246</v>
      </c>
      <c r="D104" s="172">
        <v>30839.801703028246</v>
      </c>
      <c r="E104" s="172">
        <v>30839.801703028246</v>
      </c>
      <c r="F104" s="172"/>
      <c r="G104" s="172"/>
      <c r="H104" s="223"/>
      <c r="I104" s="224">
        <v>8198.8373688353186</v>
      </c>
      <c r="J104" s="225">
        <v>8198.8373688353186</v>
      </c>
      <c r="K104" s="225">
        <v>8198.8373688353186</v>
      </c>
      <c r="L104" s="225"/>
      <c r="M104" s="173"/>
      <c r="N104" s="226"/>
      <c r="O104" s="239">
        <v>39038.639071863567</v>
      </c>
      <c r="P104" s="240">
        <v>39038.639071863567</v>
      </c>
      <c r="Q104" s="240">
        <v>39038.639071863567</v>
      </c>
      <c r="R104" s="175"/>
      <c r="S104" s="175"/>
      <c r="T104" s="227"/>
      <c r="U104" s="220" t="s">
        <v>245</v>
      </c>
      <c r="V104" s="152"/>
      <c r="W104" s="152"/>
    </row>
    <row r="105" spans="1:23" ht="15" x14ac:dyDescent="0.25">
      <c r="B105" s="160">
        <v>2039</v>
      </c>
      <c r="C105" s="171">
        <v>30848.348488711268</v>
      </c>
      <c r="D105" s="172">
        <v>30848.348488711268</v>
      </c>
      <c r="E105" s="172">
        <v>30848.348488711268</v>
      </c>
      <c r="F105" s="172"/>
      <c r="G105" s="172"/>
      <c r="H105" s="223"/>
      <c r="I105" s="224">
        <v>8231.4372193169729</v>
      </c>
      <c r="J105" s="225">
        <v>8231.4372193169729</v>
      </c>
      <c r="K105" s="225">
        <v>8231.4372193169729</v>
      </c>
      <c r="L105" s="225"/>
      <c r="M105" s="173"/>
      <c r="N105" s="226"/>
      <c r="O105" s="239">
        <v>39079.785708028241</v>
      </c>
      <c r="P105" s="240">
        <v>39079.785708028241</v>
      </c>
      <c r="Q105" s="240">
        <v>39079.785708028241</v>
      </c>
      <c r="R105" s="175"/>
      <c r="S105" s="175"/>
      <c r="T105" s="227"/>
      <c r="U105" s="220" t="s">
        <v>245</v>
      </c>
      <c r="V105" s="152"/>
      <c r="W105" s="152"/>
    </row>
    <row r="106" spans="1:23" ht="15" x14ac:dyDescent="0.25">
      <c r="B106" s="160">
        <v>2040</v>
      </c>
      <c r="C106" s="171">
        <v>30853.685841556846</v>
      </c>
      <c r="D106" s="172">
        <v>30853.685841556846</v>
      </c>
      <c r="E106" s="172">
        <v>30853.685841556846</v>
      </c>
      <c r="F106" s="172"/>
      <c r="G106" s="172"/>
      <c r="H106" s="223"/>
      <c r="I106" s="224">
        <v>8262.0022826318345</v>
      </c>
      <c r="J106" s="225">
        <v>8262.0022826318345</v>
      </c>
      <c r="K106" s="225">
        <v>8262.0022826318345</v>
      </c>
      <c r="L106" s="225"/>
      <c r="M106" s="173"/>
      <c r="N106" s="226"/>
      <c r="O106" s="239">
        <v>39115.68812418868</v>
      </c>
      <c r="P106" s="240">
        <v>39115.68812418868</v>
      </c>
      <c r="Q106" s="240">
        <v>39115.68812418868</v>
      </c>
      <c r="R106" s="175"/>
      <c r="S106" s="175"/>
      <c r="T106" s="227"/>
      <c r="U106" s="220" t="s">
        <v>245</v>
      </c>
      <c r="V106" s="152"/>
      <c r="W106" s="152"/>
    </row>
    <row r="107" spans="1:23" ht="15" x14ac:dyDescent="0.25">
      <c r="B107" s="160">
        <v>2041</v>
      </c>
      <c r="C107" s="171">
        <v>30855.770379064383</v>
      </c>
      <c r="D107" s="172">
        <v>30855.770379064383</v>
      </c>
      <c r="E107" s="172">
        <v>30855.770379064383</v>
      </c>
      <c r="F107" s="172"/>
      <c r="G107" s="172"/>
      <c r="H107" s="223"/>
      <c r="I107" s="224">
        <v>8290.4617749118061</v>
      </c>
      <c r="J107" s="225">
        <v>8290.4617749118061</v>
      </c>
      <c r="K107" s="225">
        <v>8290.4617749118061</v>
      </c>
      <c r="L107" s="225"/>
      <c r="M107" s="173"/>
      <c r="N107" s="226"/>
      <c r="O107" s="239">
        <v>39146.232153976191</v>
      </c>
      <c r="P107" s="240">
        <v>39146.232153976191</v>
      </c>
      <c r="Q107" s="240">
        <v>39146.232153976191</v>
      </c>
      <c r="R107" s="175"/>
      <c r="S107" s="175"/>
      <c r="T107" s="227"/>
      <c r="U107" s="220" t="s">
        <v>245</v>
      </c>
      <c r="V107" s="152"/>
      <c r="W107" s="152"/>
    </row>
    <row r="108" spans="1:23" ht="15" x14ac:dyDescent="0.25">
      <c r="B108" s="160">
        <v>2042</v>
      </c>
      <c r="C108" s="171">
        <v>30854.675321235802</v>
      </c>
      <c r="D108" s="172">
        <v>30854.675321235802</v>
      </c>
      <c r="E108" s="172">
        <v>30854.675321235802</v>
      </c>
      <c r="F108" s="172"/>
      <c r="G108" s="172"/>
      <c r="H108" s="223"/>
      <c r="I108" s="224">
        <v>8316.7698769218186</v>
      </c>
      <c r="J108" s="225">
        <v>8316.7698769218186</v>
      </c>
      <c r="K108" s="225">
        <v>8316.7698769218186</v>
      </c>
      <c r="L108" s="225"/>
      <c r="M108" s="173"/>
      <c r="N108" s="226"/>
      <c r="O108" s="239">
        <v>39171.44519815762</v>
      </c>
      <c r="P108" s="240">
        <v>39171.44519815762</v>
      </c>
      <c r="Q108" s="240">
        <v>39171.44519815762</v>
      </c>
      <c r="R108" s="175"/>
      <c r="S108" s="175"/>
      <c r="T108" s="227"/>
      <c r="U108" s="220" t="s">
        <v>245</v>
      </c>
      <c r="V108" s="152"/>
      <c r="W108" s="152"/>
    </row>
    <row r="109" spans="1:23" ht="15" x14ac:dyDescent="0.25">
      <c r="B109" s="160">
        <v>2043</v>
      </c>
      <c r="C109" s="171">
        <v>30850.219665073862</v>
      </c>
      <c r="D109" s="172">
        <v>30850.219665073862</v>
      </c>
      <c r="E109" s="172">
        <v>30850.219665073862</v>
      </c>
      <c r="F109" s="172"/>
      <c r="G109" s="172"/>
      <c r="H109" s="223"/>
      <c r="I109" s="224">
        <v>8340.7972839606209</v>
      </c>
      <c r="J109" s="225">
        <v>8340.7972839606209</v>
      </c>
      <c r="K109" s="225">
        <v>8340.7972839606209</v>
      </c>
      <c r="L109" s="225"/>
      <c r="M109" s="173"/>
      <c r="N109" s="226"/>
      <c r="O109" s="239">
        <v>39191.016949034485</v>
      </c>
      <c r="P109" s="240">
        <v>39191.016949034485</v>
      </c>
      <c r="Q109" s="240">
        <v>39191.016949034485</v>
      </c>
      <c r="R109" s="175"/>
      <c r="S109" s="175"/>
      <c r="T109" s="227"/>
      <c r="U109" s="220" t="s">
        <v>245</v>
      </c>
      <c r="V109" s="152"/>
      <c r="W109" s="152"/>
    </row>
    <row r="110" spans="1:23" ht="15" x14ac:dyDescent="0.25">
      <c r="B110" s="160">
        <v>2044</v>
      </c>
      <c r="C110" s="171">
        <v>30842.208700773059</v>
      </c>
      <c r="D110" s="172">
        <v>30842.208700773059</v>
      </c>
      <c r="E110" s="172">
        <v>30842.208700773059</v>
      </c>
      <c r="F110" s="172"/>
      <c r="G110" s="172"/>
      <c r="H110" s="223"/>
      <c r="I110" s="224">
        <v>8362.4060015926771</v>
      </c>
      <c r="J110" s="225">
        <v>8362.4060015926771</v>
      </c>
      <c r="K110" s="225">
        <v>8362.4060015926771</v>
      </c>
      <c r="L110" s="225"/>
      <c r="M110" s="173"/>
      <c r="N110" s="226"/>
      <c r="O110" s="239">
        <v>39204.61470236574</v>
      </c>
      <c r="P110" s="240">
        <v>39204.61470236574</v>
      </c>
      <c r="Q110" s="240">
        <v>39204.61470236574</v>
      </c>
      <c r="R110" s="175"/>
      <c r="S110" s="175"/>
      <c r="T110" s="227"/>
      <c r="U110" s="220" t="s">
        <v>245</v>
      </c>
      <c r="V110" s="152"/>
      <c r="W110" s="152"/>
    </row>
    <row r="111" spans="1:23" ht="15" x14ac:dyDescent="0.25">
      <c r="B111" s="160">
        <v>2045</v>
      </c>
      <c r="C111" s="171">
        <v>30830.478279088653</v>
      </c>
      <c r="D111" s="172">
        <v>30830.478279088653</v>
      </c>
      <c r="E111" s="172">
        <v>30830.478279088653</v>
      </c>
      <c r="F111" s="172"/>
      <c r="G111" s="172"/>
      <c r="H111" s="223"/>
      <c r="I111" s="224">
        <v>8381.4782206066484</v>
      </c>
      <c r="J111" s="225">
        <v>8381.4782206066484</v>
      </c>
      <c r="K111" s="225">
        <v>8381.4782206066484</v>
      </c>
      <c r="L111" s="225"/>
      <c r="M111" s="173"/>
      <c r="N111" s="226"/>
      <c r="O111" s="239">
        <v>39211.956499695298</v>
      </c>
      <c r="P111" s="240">
        <v>39211.956499695298</v>
      </c>
      <c r="Q111" s="240">
        <v>39211.956499695298</v>
      </c>
      <c r="R111" s="175"/>
      <c r="S111" s="175"/>
      <c r="T111" s="227"/>
      <c r="U111" s="220" t="s">
        <v>245</v>
      </c>
      <c r="V111" s="152"/>
      <c r="W111" s="152"/>
    </row>
    <row r="112" spans="1:23" ht="15" x14ac:dyDescent="0.25">
      <c r="B112" s="160">
        <v>2046</v>
      </c>
      <c r="C112" s="171">
        <v>30814.926518421271</v>
      </c>
      <c r="D112" s="172">
        <v>30814.926518421271</v>
      </c>
      <c r="E112" s="172">
        <v>30814.926518421271</v>
      </c>
      <c r="F112" s="172"/>
      <c r="G112" s="172"/>
      <c r="H112" s="223"/>
      <c r="I112" s="224">
        <v>8397.9202335680166</v>
      </c>
      <c r="J112" s="225">
        <v>8397.9202335680166</v>
      </c>
      <c r="K112" s="225">
        <v>8397.9202335680166</v>
      </c>
      <c r="L112" s="225"/>
      <c r="M112" s="173"/>
      <c r="N112" s="226"/>
      <c r="O112" s="239">
        <v>39212.846751989287</v>
      </c>
      <c r="P112" s="240">
        <v>39212.846751989287</v>
      </c>
      <c r="Q112" s="240">
        <v>39212.846751989287</v>
      </c>
      <c r="R112" s="175"/>
      <c r="S112" s="175"/>
      <c r="T112" s="227"/>
      <c r="U112" s="220" t="s">
        <v>245</v>
      </c>
      <c r="V112" s="152"/>
      <c r="W112" s="152"/>
    </row>
    <row r="113" spans="1:23" ht="15" x14ac:dyDescent="0.25">
      <c r="B113" s="160">
        <v>2047</v>
      </c>
      <c r="C113" s="171">
        <v>30795.521775091052</v>
      </c>
      <c r="D113" s="172">
        <v>30795.521775091052</v>
      </c>
      <c r="E113" s="172">
        <v>30795.521775091052</v>
      </c>
      <c r="F113" s="172"/>
      <c r="G113" s="172"/>
      <c r="H113" s="223"/>
      <c r="I113" s="224">
        <v>8411.6830313069495</v>
      </c>
      <c r="J113" s="225">
        <v>8411.6830313069495</v>
      </c>
      <c r="K113" s="225">
        <v>8411.6830313069495</v>
      </c>
      <c r="L113" s="225"/>
      <c r="M113" s="173"/>
      <c r="N113" s="226"/>
      <c r="O113" s="239">
        <v>39207.204806398004</v>
      </c>
      <c r="P113" s="240">
        <v>39207.204806398004</v>
      </c>
      <c r="Q113" s="240">
        <v>39207.204806398004</v>
      </c>
      <c r="R113" s="175"/>
      <c r="S113" s="175"/>
      <c r="T113" s="227"/>
      <c r="U113" s="220" t="s">
        <v>245</v>
      </c>
      <c r="V113" s="152"/>
      <c r="W113" s="152"/>
    </row>
    <row r="114" spans="1:23" ht="15" x14ac:dyDescent="0.25">
      <c r="B114" s="160">
        <v>2048</v>
      </c>
      <c r="C114" s="171">
        <v>30772.252875775033</v>
      </c>
      <c r="D114" s="172">
        <v>30772.252875775033</v>
      </c>
      <c r="E114" s="172">
        <v>30772.252875775033</v>
      </c>
      <c r="F114" s="172"/>
      <c r="G114" s="172"/>
      <c r="H114" s="223"/>
      <c r="I114" s="224">
        <v>8422.7485294693543</v>
      </c>
      <c r="J114" s="225">
        <v>8422.7485294693543</v>
      </c>
      <c r="K114" s="225">
        <v>8422.7485294693543</v>
      </c>
      <c r="L114" s="225"/>
      <c r="M114" s="173"/>
      <c r="N114" s="226"/>
      <c r="O114" s="239">
        <v>39195.001405244388</v>
      </c>
      <c r="P114" s="240">
        <v>39195.001405244388</v>
      </c>
      <c r="Q114" s="240">
        <v>39195.001405244388</v>
      </c>
      <c r="R114" s="175"/>
      <c r="S114" s="175"/>
      <c r="T114" s="227"/>
      <c r="U114" s="220" t="s">
        <v>245</v>
      </c>
      <c r="V114" s="152"/>
      <c r="W114" s="152"/>
    </row>
    <row r="115" spans="1:23" ht="15" x14ac:dyDescent="0.25">
      <c r="B115" s="160">
        <v>2049</v>
      </c>
      <c r="C115" s="171">
        <v>30745.146932255968</v>
      </c>
      <c r="D115" s="172">
        <v>30745.146932255968</v>
      </c>
      <c r="E115" s="172">
        <v>30745.146932255968</v>
      </c>
      <c r="F115" s="172"/>
      <c r="G115" s="172"/>
      <c r="H115" s="223"/>
      <c r="I115" s="224">
        <v>8431.1250048485781</v>
      </c>
      <c r="J115" s="225">
        <v>8431.1250048485781</v>
      </c>
      <c r="K115" s="225">
        <v>8431.1250048485781</v>
      </c>
      <c r="L115" s="225"/>
      <c r="M115" s="173"/>
      <c r="N115" s="226"/>
      <c r="O115" s="239">
        <v>39176.271937104546</v>
      </c>
      <c r="P115" s="240">
        <v>39176.271937104546</v>
      </c>
      <c r="Q115" s="240">
        <v>39176.271937104546</v>
      </c>
      <c r="R115" s="175"/>
      <c r="S115" s="175"/>
      <c r="T115" s="227"/>
      <c r="U115" s="220" t="s">
        <v>245</v>
      </c>
      <c r="V115" s="152"/>
      <c r="W115" s="152"/>
    </row>
    <row r="116" spans="1:23" ht="15" x14ac:dyDescent="0.25">
      <c r="B116" s="160">
        <v>2050</v>
      </c>
      <c r="C116" s="171">
        <v>30714.215733469307</v>
      </c>
      <c r="D116" s="172">
        <v>30714.215733469307</v>
      </c>
      <c r="E116" s="172">
        <v>30714.215733469307</v>
      </c>
      <c r="F116" s="172"/>
      <c r="G116" s="172"/>
      <c r="H116" s="223"/>
      <c r="I116" s="224">
        <v>8436.8037921659852</v>
      </c>
      <c r="J116" s="225">
        <v>8436.8037921659852</v>
      </c>
      <c r="K116" s="225">
        <v>8436.8037921659852</v>
      </c>
      <c r="L116" s="225"/>
      <c r="M116" s="173"/>
      <c r="N116" s="226"/>
      <c r="O116" s="239">
        <v>39151.019525635289</v>
      </c>
      <c r="P116" s="240">
        <v>39151.019525635289</v>
      </c>
      <c r="Q116" s="240">
        <v>39151.019525635289</v>
      </c>
      <c r="R116" s="175"/>
      <c r="S116" s="175"/>
      <c r="T116" s="227"/>
      <c r="U116" s="220" t="s">
        <v>245</v>
      </c>
      <c r="V116" s="152"/>
      <c r="W116" s="152"/>
    </row>
    <row r="117" spans="1:23" ht="15" x14ac:dyDescent="0.25">
      <c r="B117" s="160">
        <v>2051</v>
      </c>
      <c r="C117" s="171">
        <v>30679.500717110222</v>
      </c>
      <c r="D117" s="172">
        <v>30679.500717110222</v>
      </c>
      <c r="E117" s="172">
        <v>30679.500717110222</v>
      </c>
      <c r="F117" s="172"/>
      <c r="G117" s="172"/>
      <c r="H117" s="223"/>
      <c r="I117" s="224">
        <v>8439.7597133423023</v>
      </c>
      <c r="J117" s="225">
        <v>8439.7597133423023</v>
      </c>
      <c r="K117" s="225">
        <v>8439.7597133423023</v>
      </c>
      <c r="L117" s="225"/>
      <c r="M117" s="173"/>
      <c r="N117" s="226"/>
      <c r="O117" s="239">
        <v>39119.260430452523</v>
      </c>
      <c r="P117" s="240">
        <v>39119.260430452523</v>
      </c>
      <c r="Q117" s="240">
        <v>39119.260430452523</v>
      </c>
      <c r="R117" s="175"/>
      <c r="S117" s="175"/>
      <c r="T117" s="227"/>
      <c r="U117" s="220" t="s">
        <v>245</v>
      </c>
      <c r="V117" s="152"/>
      <c r="W117" s="152"/>
    </row>
    <row r="118" spans="1:23" ht="15" x14ac:dyDescent="0.25">
      <c r="B118" s="160">
        <v>2052</v>
      </c>
      <c r="C118" s="171">
        <v>30640.975337644591</v>
      </c>
      <c r="D118" s="172">
        <v>30640.975337644591</v>
      </c>
      <c r="E118" s="172">
        <v>30640.975337644591</v>
      </c>
      <c r="F118" s="172"/>
      <c r="G118" s="172"/>
      <c r="H118" s="223"/>
      <c r="I118" s="224">
        <v>8439.9304209986112</v>
      </c>
      <c r="J118" s="225">
        <v>8439.9304209986112</v>
      </c>
      <c r="K118" s="225">
        <v>8439.9304209986112</v>
      </c>
      <c r="L118" s="225"/>
      <c r="M118" s="173"/>
      <c r="N118" s="226"/>
      <c r="O118" s="239">
        <v>39080.905758643203</v>
      </c>
      <c r="P118" s="240">
        <v>39080.905758643203</v>
      </c>
      <c r="Q118" s="240">
        <v>39080.905758643203</v>
      </c>
      <c r="R118" s="175"/>
      <c r="S118" s="175"/>
      <c r="T118" s="227"/>
      <c r="U118" s="220" t="s">
        <v>245</v>
      </c>
      <c r="V118" s="152"/>
      <c r="W118" s="152"/>
    </row>
    <row r="119" spans="1:23" ht="15" x14ac:dyDescent="0.25">
      <c r="B119" s="160">
        <v>2053</v>
      </c>
      <c r="C119" s="171">
        <v>30598.493817812927</v>
      </c>
      <c r="D119" s="172">
        <v>30598.493817812927</v>
      </c>
      <c r="E119" s="172">
        <v>30598.493817812927</v>
      </c>
      <c r="F119" s="172"/>
      <c r="G119" s="172"/>
      <c r="H119" s="223"/>
      <c r="I119" s="224">
        <v>8437.2234514533084</v>
      </c>
      <c r="J119" s="225">
        <v>8437.2234514533084</v>
      </c>
      <c r="K119" s="225">
        <v>8437.2234514533084</v>
      </c>
      <c r="L119" s="225"/>
      <c r="M119" s="173"/>
      <c r="N119" s="226"/>
      <c r="O119" s="239">
        <v>39035.717269266235</v>
      </c>
      <c r="P119" s="240">
        <v>39035.717269266235</v>
      </c>
      <c r="Q119" s="240">
        <v>39035.717269266235</v>
      </c>
      <c r="R119" s="175"/>
      <c r="S119" s="175"/>
      <c r="T119" s="227"/>
      <c r="U119" s="220" t="s">
        <v>245</v>
      </c>
      <c r="V119" s="152"/>
      <c r="W119" s="152"/>
    </row>
    <row r="120" spans="1:23" ht="15" x14ac:dyDescent="0.25">
      <c r="B120" s="160">
        <v>2054</v>
      </c>
      <c r="C120" s="171">
        <v>30551.876119198987</v>
      </c>
      <c r="D120" s="172">
        <v>30551.876119198987</v>
      </c>
      <c r="E120" s="172">
        <v>30551.876119198987</v>
      </c>
      <c r="F120" s="172"/>
      <c r="G120" s="172"/>
      <c r="H120" s="223"/>
      <c r="I120" s="224">
        <v>8431.5313050450168</v>
      </c>
      <c r="J120" s="225">
        <v>8431.5313050450168</v>
      </c>
      <c r="K120" s="225">
        <v>8431.5313050450168</v>
      </c>
      <c r="L120" s="225"/>
      <c r="M120" s="173"/>
      <c r="N120" s="226"/>
      <c r="O120" s="239">
        <v>38983.407424244004</v>
      </c>
      <c r="P120" s="240">
        <v>38983.407424244004</v>
      </c>
      <c r="Q120" s="240">
        <v>38983.407424244004</v>
      </c>
      <c r="R120" s="175"/>
      <c r="S120" s="175"/>
      <c r="T120" s="227"/>
      <c r="U120" s="220" t="s">
        <v>245</v>
      </c>
      <c r="V120" s="152"/>
      <c r="W120" s="152"/>
    </row>
    <row r="121" spans="1:23" ht="15" x14ac:dyDescent="0.25">
      <c r="B121" s="160">
        <v>2055</v>
      </c>
      <c r="C121" s="171">
        <v>30501.030016493063</v>
      </c>
      <c r="D121" s="172">
        <v>30501.030016493063</v>
      </c>
      <c r="E121" s="172">
        <v>30501.030016493063</v>
      </c>
      <c r="F121" s="172"/>
      <c r="G121" s="172"/>
      <c r="H121" s="223"/>
      <c r="I121" s="224">
        <v>8422.7755782953136</v>
      </c>
      <c r="J121" s="225">
        <v>8422.7755782953136</v>
      </c>
      <c r="K121" s="225">
        <v>8422.7755782953136</v>
      </c>
      <c r="L121" s="225"/>
      <c r="M121" s="173"/>
      <c r="N121" s="226"/>
      <c r="O121" s="239">
        <v>38923.805594788377</v>
      </c>
      <c r="P121" s="240">
        <v>38923.805594788377</v>
      </c>
      <c r="Q121" s="240">
        <v>38923.805594788377</v>
      </c>
      <c r="R121" s="175"/>
      <c r="S121" s="175"/>
      <c r="T121" s="227"/>
      <c r="U121" s="220" t="s">
        <v>245</v>
      </c>
      <c r="V121" s="152"/>
      <c r="W121" s="152"/>
    </row>
    <row r="122" spans="1:23" ht="15" x14ac:dyDescent="0.25">
      <c r="B122" s="160">
        <v>2056</v>
      </c>
      <c r="C122" s="171">
        <v>30445.993031938277</v>
      </c>
      <c r="D122" s="172">
        <v>30445.993031938277</v>
      </c>
      <c r="E122" s="172">
        <v>30445.993031938277</v>
      </c>
      <c r="F122" s="172"/>
      <c r="G122" s="172"/>
      <c r="H122" s="223"/>
      <c r="I122" s="224">
        <v>8410.9274089408173</v>
      </c>
      <c r="J122" s="225">
        <v>8410.9274089408173</v>
      </c>
      <c r="K122" s="225">
        <v>8410.9274089408173</v>
      </c>
      <c r="L122" s="225"/>
      <c r="M122" s="173"/>
      <c r="N122" s="226"/>
      <c r="O122" s="239">
        <v>38856.920440879097</v>
      </c>
      <c r="P122" s="240">
        <v>38856.920440879097</v>
      </c>
      <c r="Q122" s="240">
        <v>38856.920440879097</v>
      </c>
      <c r="R122" s="175"/>
      <c r="S122" s="175"/>
      <c r="T122" s="227"/>
      <c r="U122" s="220" t="s">
        <v>245</v>
      </c>
      <c r="V122" s="152"/>
      <c r="W122" s="152"/>
    </row>
    <row r="123" spans="1:23" ht="15" x14ac:dyDescent="0.25">
      <c r="B123" s="160">
        <v>2057</v>
      </c>
      <c r="C123" s="171">
        <v>30386.955675973746</v>
      </c>
      <c r="D123" s="172">
        <v>30386.955675973746</v>
      </c>
      <c r="E123" s="172">
        <v>30386.955675973746</v>
      </c>
      <c r="F123" s="172"/>
      <c r="G123" s="172"/>
      <c r="H123" s="223"/>
      <c r="I123" s="224">
        <v>8396.0041157967735</v>
      </c>
      <c r="J123" s="225">
        <v>8396.0041157967735</v>
      </c>
      <c r="K123" s="225">
        <v>8396.0041157967735</v>
      </c>
      <c r="L123" s="225"/>
      <c r="M123" s="173"/>
      <c r="N123" s="226"/>
      <c r="O123" s="239">
        <v>38782.959791770518</v>
      </c>
      <c r="P123" s="240">
        <v>38782.959791770518</v>
      </c>
      <c r="Q123" s="240">
        <v>38782.959791770518</v>
      </c>
      <c r="R123" s="175"/>
      <c r="S123" s="175"/>
      <c r="T123" s="227"/>
      <c r="U123" s="220" t="s">
        <v>245</v>
      </c>
      <c r="V123" s="152"/>
      <c r="W123" s="152"/>
    </row>
    <row r="124" spans="1:23" ht="15" x14ac:dyDescent="0.25">
      <c r="A124" s="160"/>
      <c r="B124" s="160">
        <v>2058</v>
      </c>
      <c r="C124" s="171">
        <v>30324.212657818218</v>
      </c>
      <c r="D124" s="172">
        <v>30324.212657818218</v>
      </c>
      <c r="E124" s="172">
        <v>30324.212657818218</v>
      </c>
      <c r="F124" s="172"/>
      <c r="G124" s="172"/>
      <c r="H124" s="223"/>
      <c r="I124" s="224">
        <v>8378.0439183037888</v>
      </c>
      <c r="J124" s="225">
        <v>8378.0439183037888</v>
      </c>
      <c r="K124" s="225">
        <v>8378.0439183037888</v>
      </c>
      <c r="L124" s="225"/>
      <c r="M124" s="173"/>
      <c r="N124" s="226"/>
      <c r="O124" s="239">
        <v>38702.256576122003</v>
      </c>
      <c r="P124" s="240">
        <v>38702.256576122003</v>
      </c>
      <c r="Q124" s="240">
        <v>38702.256576122003</v>
      </c>
      <c r="R124" s="175"/>
      <c r="S124" s="175"/>
      <c r="T124" s="227"/>
      <c r="U124" s="220" t="s">
        <v>245</v>
      </c>
    </row>
    <row r="125" spans="1:23" ht="15" x14ac:dyDescent="0.25">
      <c r="A125" s="160"/>
      <c r="B125" s="160">
        <v>2059</v>
      </c>
      <c r="C125" s="171">
        <v>30258.150003757302</v>
      </c>
      <c r="D125" s="172">
        <v>30258.150003757302</v>
      </c>
      <c r="E125" s="172">
        <v>30258.150003757302</v>
      </c>
      <c r="F125" s="172"/>
      <c r="G125" s="172"/>
      <c r="H125" s="223"/>
      <c r="I125" s="224">
        <v>8357.1104580110205</v>
      </c>
      <c r="J125" s="225">
        <v>8357.1104580110205</v>
      </c>
      <c r="K125" s="225">
        <v>8357.1104580110205</v>
      </c>
      <c r="L125" s="225"/>
      <c r="M125" s="173"/>
      <c r="N125" s="226"/>
      <c r="O125" s="239">
        <v>38615.260461768325</v>
      </c>
      <c r="P125" s="240">
        <v>38615.260461768325</v>
      </c>
      <c r="Q125" s="240">
        <v>38615.260461768325</v>
      </c>
      <c r="R125" s="175"/>
      <c r="S125" s="175"/>
      <c r="T125" s="227"/>
      <c r="U125" s="220" t="s">
        <v>245</v>
      </c>
    </row>
    <row r="126" spans="1:23" ht="15.6" thickBot="1" x14ac:dyDescent="0.3">
      <c r="A126" s="160"/>
      <c r="B126" s="160">
        <v>2060</v>
      </c>
      <c r="C126" s="182">
        <v>30189.126215866825</v>
      </c>
      <c r="D126" s="183">
        <v>30189.126215866825</v>
      </c>
      <c r="E126" s="183">
        <v>30189.126215866825</v>
      </c>
      <c r="F126" s="183"/>
      <c r="G126" s="183"/>
      <c r="H126" s="229"/>
      <c r="I126" s="184">
        <v>8333.2640178310976</v>
      </c>
      <c r="J126" s="185">
        <v>8333.2640178310976</v>
      </c>
      <c r="K126" s="230">
        <v>8333.2640178310976</v>
      </c>
      <c r="L126" s="230"/>
      <c r="M126" s="186"/>
      <c r="N126" s="231"/>
      <c r="O126" s="241">
        <v>38522.390233697923</v>
      </c>
      <c r="P126" s="242">
        <v>38522.390233697923</v>
      </c>
      <c r="Q126" s="242">
        <v>38522.390233697923</v>
      </c>
      <c r="R126" s="188"/>
      <c r="S126" s="188"/>
      <c r="T126" s="232"/>
      <c r="U126" s="220" t="s">
        <v>245</v>
      </c>
    </row>
    <row r="127" spans="1:23" x14ac:dyDescent="0.25">
      <c r="A127" s="160"/>
      <c r="C127" s="105"/>
      <c r="D127" s="105"/>
      <c r="E127" s="105"/>
      <c r="F127" s="105"/>
      <c r="G127" s="105"/>
      <c r="H127" s="105"/>
      <c r="I127" s="105"/>
      <c r="J127" s="105"/>
      <c r="K127" s="105"/>
      <c r="L127" s="105"/>
      <c r="M127" s="105"/>
      <c r="N127" s="105"/>
      <c r="O127" s="105"/>
      <c r="P127" s="105"/>
      <c r="V127" s="152"/>
      <c r="W127" s="152"/>
    </row>
    <row r="128" spans="1:23" x14ac:dyDescent="0.25">
      <c r="A128" s="160"/>
      <c r="C128" s="105"/>
      <c r="D128" s="105"/>
      <c r="E128" s="105"/>
      <c r="F128" s="105"/>
      <c r="G128" s="105"/>
      <c r="H128" s="105"/>
      <c r="I128" s="105"/>
      <c r="J128" s="105"/>
      <c r="K128" s="105"/>
      <c r="L128" s="105"/>
      <c r="M128" s="105"/>
      <c r="N128" s="105"/>
      <c r="O128" s="105"/>
      <c r="P128" s="105"/>
      <c r="V128" s="152"/>
      <c r="W128" s="152"/>
    </row>
    <row r="129" spans="1:41" x14ac:dyDescent="0.25">
      <c r="A129" s="191" t="s">
        <v>311</v>
      </c>
      <c r="C129" s="105"/>
      <c r="D129" s="105"/>
      <c r="E129" s="105"/>
      <c r="F129" s="105"/>
      <c r="G129" s="105"/>
      <c r="H129" s="105"/>
      <c r="I129" s="105"/>
      <c r="J129" s="105"/>
      <c r="K129" s="105"/>
      <c r="L129" s="105"/>
      <c r="M129" s="105"/>
      <c r="N129" s="105"/>
      <c r="O129" s="105"/>
      <c r="P129" s="105"/>
    </row>
    <row r="130" spans="1:41" x14ac:dyDescent="0.25">
      <c r="A130" s="191"/>
      <c r="C130" s="105"/>
      <c r="D130" s="105"/>
      <c r="E130" s="105"/>
      <c r="F130" s="105"/>
      <c r="G130" s="105"/>
      <c r="H130" s="105"/>
      <c r="I130" s="105"/>
      <c r="J130" s="105"/>
      <c r="K130" s="105"/>
      <c r="L130" s="105"/>
      <c r="M130" s="105"/>
      <c r="N130" s="105"/>
      <c r="O130" s="105"/>
      <c r="P130" s="105"/>
    </row>
    <row r="131" spans="1:41" x14ac:dyDescent="0.25">
      <c r="A131" s="160"/>
      <c r="C131" s="105"/>
      <c r="D131" s="105"/>
      <c r="E131" s="105"/>
      <c r="F131" s="105"/>
      <c r="G131" s="105"/>
      <c r="H131" s="105"/>
      <c r="I131" s="105"/>
      <c r="J131" s="105"/>
      <c r="K131" s="105"/>
      <c r="L131" s="105"/>
      <c r="M131" s="105"/>
      <c r="N131" s="105"/>
      <c r="O131" s="105"/>
      <c r="P131" s="105"/>
      <c r="V131" s="152"/>
      <c r="W131" s="152"/>
      <c r="X131" s="152"/>
      <c r="AD131" s="152"/>
      <c r="AE131" s="152"/>
      <c r="AF131" s="152"/>
    </row>
    <row r="132" spans="1:41" x14ac:dyDescent="0.25">
      <c r="A132" s="201"/>
      <c r="B132" s="128"/>
      <c r="C132" s="146"/>
      <c r="D132" s="146"/>
      <c r="E132" s="146"/>
      <c r="F132" s="146"/>
      <c r="G132" s="146"/>
      <c r="H132" s="146"/>
      <c r="I132" s="146"/>
      <c r="J132" s="146"/>
      <c r="K132" s="146"/>
      <c r="L132" s="146"/>
      <c r="M132" s="146"/>
      <c r="N132" s="146"/>
      <c r="O132" s="146"/>
      <c r="P132" s="146"/>
      <c r="Q132" s="128"/>
      <c r="R132" s="128"/>
      <c r="S132" s="128"/>
      <c r="T132" s="128"/>
      <c r="U132" s="128"/>
      <c r="V132" s="202"/>
      <c r="W132" s="202"/>
      <c r="X132" s="202"/>
      <c r="Y132" s="128"/>
      <c r="Z132" s="128"/>
      <c r="AA132" s="128"/>
      <c r="AB132" s="128"/>
      <c r="AC132" s="128"/>
      <c r="AD132" s="202"/>
      <c r="AE132" s="202"/>
      <c r="AF132" s="202"/>
      <c r="AG132" s="128"/>
      <c r="AH132" s="128"/>
      <c r="AI132" s="128"/>
      <c r="AJ132" s="128"/>
      <c r="AK132" s="128"/>
      <c r="AL132" s="128"/>
      <c r="AM132" s="128"/>
      <c r="AN132" s="128"/>
      <c r="AO132" s="128"/>
    </row>
    <row r="133" spans="1:41" x14ac:dyDescent="0.25">
      <c r="A133" s="201"/>
      <c r="B133" s="128"/>
      <c r="C133" s="146"/>
      <c r="D133" s="146"/>
      <c r="E133" s="146"/>
      <c r="F133" s="146"/>
      <c r="G133" s="146"/>
      <c r="H133" s="146"/>
      <c r="I133" s="146"/>
      <c r="J133" s="146"/>
      <c r="K133" s="146"/>
      <c r="L133" s="146"/>
      <c r="M133" s="146"/>
      <c r="N133" s="146"/>
      <c r="O133" s="146"/>
      <c r="P133" s="146"/>
      <c r="Q133" s="128"/>
      <c r="R133" s="128"/>
      <c r="S133" s="128"/>
      <c r="T133" s="128"/>
      <c r="U133" s="128"/>
      <c r="V133" s="202"/>
      <c r="W133" s="202"/>
      <c r="X133" s="202"/>
      <c r="Y133" s="128"/>
      <c r="Z133" s="128"/>
      <c r="AA133" s="128"/>
      <c r="AB133" s="128"/>
      <c r="AC133" s="128"/>
      <c r="AD133" s="202"/>
      <c r="AE133" s="202"/>
      <c r="AF133" s="202"/>
      <c r="AG133" s="128"/>
      <c r="AH133" s="128"/>
      <c r="AI133" s="128"/>
      <c r="AJ133" s="128"/>
      <c r="AK133" s="128"/>
      <c r="AL133" s="128"/>
      <c r="AM133" s="128"/>
      <c r="AN133" s="128"/>
      <c r="AO133" s="128"/>
    </row>
    <row r="134" spans="1:41" x14ac:dyDescent="0.25">
      <c r="A134" s="160"/>
      <c r="C134" s="105"/>
      <c r="D134" s="105"/>
      <c r="E134" s="105"/>
      <c r="F134" s="105"/>
      <c r="G134" s="105"/>
      <c r="H134" s="105"/>
      <c r="I134" s="105"/>
      <c r="J134" s="105"/>
      <c r="K134" s="105"/>
      <c r="L134" s="105"/>
      <c r="M134" s="105"/>
      <c r="N134" s="105"/>
      <c r="O134" s="105"/>
      <c r="P134" s="105"/>
      <c r="V134" s="152"/>
      <c r="W134" s="152"/>
    </row>
    <row r="135" spans="1:41" x14ac:dyDescent="0.25">
      <c r="A135" s="160"/>
      <c r="C135" s="105"/>
      <c r="D135" s="105"/>
      <c r="E135" s="105"/>
      <c r="F135" s="105"/>
      <c r="G135" s="105"/>
      <c r="H135" s="105"/>
      <c r="I135" s="105"/>
      <c r="J135" s="105"/>
      <c r="K135" s="105"/>
      <c r="L135" s="105"/>
      <c r="M135" s="105"/>
      <c r="N135" s="105"/>
      <c r="O135" s="105"/>
      <c r="P135" s="105"/>
      <c r="V135" s="152"/>
      <c r="W135" s="152"/>
    </row>
    <row r="136" spans="1:41" x14ac:dyDescent="0.25">
      <c r="A136" s="191"/>
      <c r="C136" s="105"/>
      <c r="D136" s="105"/>
      <c r="E136" s="105"/>
      <c r="F136" s="105"/>
      <c r="G136" s="105"/>
      <c r="H136" s="105"/>
      <c r="I136" s="105"/>
      <c r="J136" s="105"/>
      <c r="K136" s="105"/>
      <c r="L136" s="105"/>
      <c r="M136" s="105"/>
      <c r="N136" s="105"/>
      <c r="O136" s="105"/>
      <c r="P136" s="105"/>
    </row>
    <row r="137" spans="1:41" ht="17.399999999999999" x14ac:dyDescent="0.25">
      <c r="A137" s="243" t="s">
        <v>151</v>
      </c>
      <c r="C137" s="105"/>
      <c r="D137" s="105"/>
      <c r="E137" s="105"/>
      <c r="F137" s="105"/>
      <c r="G137" s="105"/>
      <c r="H137" s="105"/>
      <c r="I137" s="105"/>
      <c r="J137" s="105"/>
      <c r="K137" s="105"/>
      <c r="L137" s="105"/>
      <c r="M137" s="105"/>
      <c r="N137" s="105"/>
      <c r="O137" s="105"/>
      <c r="P137" s="105"/>
    </row>
    <row r="138" spans="1:41" x14ac:dyDescent="0.25">
      <c r="B138" s="203"/>
      <c r="C138" s="203"/>
      <c r="D138" s="149"/>
      <c r="E138" s="149"/>
      <c r="F138" s="149"/>
      <c r="G138" s="149"/>
      <c r="H138" s="149"/>
      <c r="I138" s="149"/>
      <c r="J138" s="149"/>
      <c r="K138" s="149"/>
      <c r="L138" s="149"/>
      <c r="M138" s="149"/>
      <c r="N138" s="149"/>
      <c r="O138" s="149"/>
      <c r="P138" s="149"/>
      <c r="Q138" s="150"/>
      <c r="R138" s="150"/>
      <c r="S138" s="150"/>
      <c r="T138" s="150"/>
      <c r="U138" s="150"/>
      <c r="V138" s="150"/>
      <c r="W138" s="150"/>
    </row>
    <row r="139" spans="1:41" ht="13.8" thickBot="1" x14ac:dyDescent="0.3">
      <c r="A139" s="196"/>
      <c r="B139" s="148"/>
      <c r="C139" s="148"/>
      <c r="D139" s="149"/>
      <c r="E139" s="149"/>
      <c r="F139" s="149"/>
      <c r="G139" s="149"/>
      <c r="H139" s="149"/>
      <c r="I139" s="149"/>
      <c r="J139" s="149"/>
      <c r="K139" s="149"/>
      <c r="L139" s="149"/>
      <c r="M139" s="149"/>
      <c r="N139" s="149"/>
      <c r="O139" s="149"/>
      <c r="P139" s="149"/>
      <c r="Q139" s="150"/>
      <c r="R139" s="150"/>
      <c r="S139" s="150"/>
      <c r="T139" s="150"/>
      <c r="U139" s="150"/>
      <c r="V139" s="150"/>
      <c r="W139" s="150"/>
    </row>
    <row r="140" spans="1:41" ht="16.2" thickBot="1" x14ac:dyDescent="0.3">
      <c r="A140" s="153"/>
      <c r="C140" s="1711" t="s">
        <v>263</v>
      </c>
      <c r="D140" s="1712"/>
      <c r="E140" s="1712"/>
      <c r="F140" s="1712"/>
      <c r="G140" s="1712"/>
      <c r="H140" s="1727"/>
      <c r="I140" s="1728" t="s">
        <v>264</v>
      </c>
      <c r="J140" s="1729"/>
      <c r="K140" s="1729"/>
      <c r="L140" s="1729"/>
      <c r="M140" s="1729"/>
      <c r="N140" s="1730"/>
      <c r="O140" s="1716" t="s">
        <v>265</v>
      </c>
      <c r="P140" s="1717"/>
      <c r="Q140" s="1717"/>
      <c r="R140" s="1717"/>
      <c r="S140" s="1717"/>
      <c r="T140" s="1718"/>
      <c r="V140" s="143"/>
      <c r="W140" s="143"/>
    </row>
    <row r="141" spans="1:41" ht="40.200000000000003" thickBot="1" x14ac:dyDescent="0.3">
      <c r="A141" s="153" t="s">
        <v>120</v>
      </c>
      <c r="B141" s="160"/>
      <c r="C141" s="155" t="s">
        <v>244</v>
      </c>
      <c r="D141" s="156" t="s">
        <v>246</v>
      </c>
      <c r="E141" s="156" t="s">
        <v>247</v>
      </c>
      <c r="F141" s="156" t="s">
        <v>248</v>
      </c>
      <c r="G141" s="156" t="s">
        <v>249</v>
      </c>
      <c r="H141" s="214" t="s">
        <v>250</v>
      </c>
      <c r="I141" s="155" t="s">
        <v>251</v>
      </c>
      <c r="J141" s="156" t="s">
        <v>252</v>
      </c>
      <c r="K141" s="156" t="s">
        <v>253</v>
      </c>
      <c r="L141" s="156" t="s">
        <v>254</v>
      </c>
      <c r="M141" s="156" t="s">
        <v>255</v>
      </c>
      <c r="N141" s="214" t="s">
        <v>256</v>
      </c>
      <c r="O141" s="155" t="s">
        <v>257</v>
      </c>
      <c r="P141" s="156" t="s">
        <v>258</v>
      </c>
      <c r="Q141" s="156" t="s">
        <v>259</v>
      </c>
      <c r="R141" s="156" t="s">
        <v>260</v>
      </c>
      <c r="S141" s="156" t="s">
        <v>261</v>
      </c>
      <c r="T141" s="214" t="s">
        <v>262</v>
      </c>
      <c r="U141" s="158" t="s">
        <v>121</v>
      </c>
      <c r="V141" s="130"/>
      <c r="W141" s="130"/>
    </row>
    <row r="142" spans="1:41" ht="15.6" x14ac:dyDescent="0.25">
      <c r="A142" s="216" t="s">
        <v>244</v>
      </c>
      <c r="B142" s="160">
        <v>2012</v>
      </c>
      <c r="C142" s="161">
        <v>5972.9851001692741</v>
      </c>
      <c r="D142" s="162">
        <v>5972.9851001692741</v>
      </c>
      <c r="E142" s="162">
        <v>5972.9851001692741</v>
      </c>
      <c r="F142" s="162"/>
      <c r="G142" s="162"/>
      <c r="H142" s="219"/>
      <c r="I142" s="161">
        <v>658.29775076553415</v>
      </c>
      <c r="J142" s="162">
        <v>658.29775076553415</v>
      </c>
      <c r="K142" s="162">
        <v>658.29775076553415</v>
      </c>
      <c r="L142" s="162"/>
      <c r="M142" s="165"/>
      <c r="N142" s="219"/>
      <c r="O142" s="235">
        <v>6631.2828509348083</v>
      </c>
      <c r="P142" s="236">
        <v>6631.2828509348083</v>
      </c>
      <c r="Q142" s="236">
        <v>6631.2828509348083</v>
      </c>
      <c r="R142" s="165"/>
      <c r="S142" s="165"/>
      <c r="T142" s="219"/>
      <c r="U142" s="244" t="s">
        <v>245</v>
      </c>
      <c r="V142" s="152"/>
      <c r="W142" s="152"/>
    </row>
    <row r="143" spans="1:41" ht="15.6" x14ac:dyDescent="0.25">
      <c r="A143" s="221" t="s">
        <v>246</v>
      </c>
      <c r="B143" s="160">
        <v>2013</v>
      </c>
      <c r="C143" s="167">
        <v>6010.7343054088415</v>
      </c>
      <c r="D143" s="168">
        <v>6010.7343054088415</v>
      </c>
      <c r="E143" s="168">
        <v>6010.7343054088415</v>
      </c>
      <c r="F143" s="168"/>
      <c r="G143" s="168"/>
      <c r="H143" s="222"/>
      <c r="I143" s="167">
        <v>676.22649669948078</v>
      </c>
      <c r="J143" s="168">
        <v>676.22649669948078</v>
      </c>
      <c r="K143" s="168">
        <v>676.22649669948078</v>
      </c>
      <c r="L143" s="168"/>
      <c r="M143" s="170"/>
      <c r="N143" s="222"/>
      <c r="O143" s="237">
        <v>6686.9608021083222</v>
      </c>
      <c r="P143" s="238">
        <v>6686.9608021083222</v>
      </c>
      <c r="Q143" s="238">
        <v>6686.9608021083222</v>
      </c>
      <c r="R143" s="170"/>
      <c r="S143" s="170"/>
      <c r="T143" s="222"/>
      <c r="U143" s="220" t="s">
        <v>245</v>
      </c>
      <c r="V143" s="152"/>
      <c r="W143" s="152"/>
    </row>
    <row r="144" spans="1:41" ht="15.6" x14ac:dyDescent="0.25">
      <c r="A144" s="221" t="s">
        <v>247</v>
      </c>
      <c r="B144" s="160">
        <v>2014</v>
      </c>
      <c r="C144" s="167">
        <v>6113.7823770254245</v>
      </c>
      <c r="D144" s="168">
        <v>6113.7823770254245</v>
      </c>
      <c r="E144" s="168">
        <v>6113.7823770254245</v>
      </c>
      <c r="F144" s="168"/>
      <c r="G144" s="168"/>
      <c r="H144" s="222"/>
      <c r="I144" s="167">
        <v>677.14326033723012</v>
      </c>
      <c r="J144" s="168">
        <v>677.14326033723012</v>
      </c>
      <c r="K144" s="168">
        <v>677.14326033723012</v>
      </c>
      <c r="L144" s="168"/>
      <c r="M144" s="170"/>
      <c r="N144" s="222"/>
      <c r="O144" s="237">
        <v>6790.9256373626549</v>
      </c>
      <c r="P144" s="238">
        <v>6790.9256373626549</v>
      </c>
      <c r="Q144" s="238">
        <v>6790.9256373626549</v>
      </c>
      <c r="R144" s="170"/>
      <c r="S144" s="170"/>
      <c r="T144" s="222"/>
      <c r="U144" s="220" t="s">
        <v>245</v>
      </c>
      <c r="V144" s="152"/>
      <c r="W144" s="152"/>
    </row>
    <row r="145" spans="1:23" ht="15" x14ac:dyDescent="0.25">
      <c r="A145" s="221" t="s">
        <v>248</v>
      </c>
      <c r="B145" s="160">
        <v>2015</v>
      </c>
      <c r="C145" s="171">
        <v>6148.3071243442346</v>
      </c>
      <c r="D145" s="172">
        <v>6148.3071243442346</v>
      </c>
      <c r="E145" s="172">
        <v>6148.3071243442346</v>
      </c>
      <c r="F145" s="172"/>
      <c r="G145" s="172"/>
      <c r="H145" s="223"/>
      <c r="I145" s="224">
        <v>697.56044156015184</v>
      </c>
      <c r="J145" s="225">
        <v>697.56044156015184</v>
      </c>
      <c r="K145" s="225">
        <v>697.56044156015184</v>
      </c>
      <c r="L145" s="225"/>
      <c r="M145" s="173"/>
      <c r="N145" s="226"/>
      <c r="O145" s="239">
        <v>6845.8675659043865</v>
      </c>
      <c r="P145" s="240">
        <v>6845.8675659043865</v>
      </c>
      <c r="Q145" s="240">
        <v>6845.8675659043865</v>
      </c>
      <c r="R145" s="175"/>
      <c r="S145" s="175"/>
      <c r="T145" s="227"/>
      <c r="U145" s="220" t="s">
        <v>245</v>
      </c>
      <c r="V145" s="152"/>
      <c r="W145" s="152"/>
    </row>
    <row r="146" spans="1:23" ht="15" x14ac:dyDescent="0.25">
      <c r="A146" s="221" t="s">
        <v>249</v>
      </c>
      <c r="B146" s="160">
        <v>2016</v>
      </c>
      <c r="C146" s="171">
        <v>6182.5359795924205</v>
      </c>
      <c r="D146" s="172">
        <v>6182.5359795924205</v>
      </c>
      <c r="E146" s="172">
        <v>6182.5359795924205</v>
      </c>
      <c r="F146" s="172"/>
      <c r="G146" s="172"/>
      <c r="H146" s="223"/>
      <c r="I146" s="224">
        <v>719.01670261963147</v>
      </c>
      <c r="J146" s="225">
        <v>719.01670261963147</v>
      </c>
      <c r="K146" s="225">
        <v>719.01670261963147</v>
      </c>
      <c r="L146" s="225"/>
      <c r="M146" s="173"/>
      <c r="N146" s="226"/>
      <c r="O146" s="239">
        <v>6901.5526822120519</v>
      </c>
      <c r="P146" s="240">
        <v>6901.5526822120519</v>
      </c>
      <c r="Q146" s="240">
        <v>6901.5526822120519</v>
      </c>
      <c r="R146" s="175"/>
      <c r="S146" s="175"/>
      <c r="T146" s="227"/>
      <c r="U146" s="220" t="s">
        <v>245</v>
      </c>
      <c r="V146" s="152"/>
      <c r="W146" s="152"/>
    </row>
    <row r="147" spans="1:23" ht="15.6" thickBot="1" x14ac:dyDescent="0.3">
      <c r="A147" s="228" t="s">
        <v>250</v>
      </c>
      <c r="B147" s="160">
        <v>2017</v>
      </c>
      <c r="C147" s="171">
        <v>6216.4404293018988</v>
      </c>
      <c r="D147" s="172">
        <v>6216.4404293018988</v>
      </c>
      <c r="E147" s="172">
        <v>6216.4404293018988</v>
      </c>
      <c r="F147" s="172"/>
      <c r="G147" s="172"/>
      <c r="H147" s="223"/>
      <c r="I147" s="224">
        <v>741.51376167097987</v>
      </c>
      <c r="J147" s="225">
        <v>741.51376167097987</v>
      </c>
      <c r="K147" s="225">
        <v>741.51376167097987</v>
      </c>
      <c r="L147" s="225"/>
      <c r="M147" s="173"/>
      <c r="N147" s="226"/>
      <c r="O147" s="239">
        <v>6957.9541909728787</v>
      </c>
      <c r="P147" s="240">
        <v>6957.9541909728787</v>
      </c>
      <c r="Q147" s="240">
        <v>6957.9541909728787</v>
      </c>
      <c r="R147" s="175"/>
      <c r="S147" s="175"/>
      <c r="T147" s="227"/>
      <c r="U147" s="220" t="s">
        <v>245</v>
      </c>
      <c r="V147" s="152"/>
      <c r="W147" s="152"/>
    </row>
    <row r="148" spans="1:23" ht="15" x14ac:dyDescent="0.25">
      <c r="A148" s="216" t="s">
        <v>251</v>
      </c>
      <c r="B148" s="160">
        <v>2018</v>
      </c>
      <c r="C148" s="171">
        <v>6249.72071506261</v>
      </c>
      <c r="D148" s="172">
        <v>6249.72071506261</v>
      </c>
      <c r="E148" s="172">
        <v>6249.72071506261</v>
      </c>
      <c r="F148" s="172"/>
      <c r="G148" s="172"/>
      <c r="H148" s="223"/>
      <c r="I148" s="224">
        <v>765.01785923663874</v>
      </c>
      <c r="J148" s="225">
        <v>765.01785923663874</v>
      </c>
      <c r="K148" s="225">
        <v>765.01785923663874</v>
      </c>
      <c r="L148" s="225"/>
      <c r="M148" s="173"/>
      <c r="N148" s="226"/>
      <c r="O148" s="239">
        <v>7014.7385742992483</v>
      </c>
      <c r="P148" s="240">
        <v>7014.7385742992483</v>
      </c>
      <c r="Q148" s="240">
        <v>7014.7385742992483</v>
      </c>
      <c r="R148" s="175"/>
      <c r="S148" s="175"/>
      <c r="T148" s="227"/>
      <c r="U148" s="220" t="s">
        <v>245</v>
      </c>
      <c r="V148" s="152"/>
      <c r="W148" s="152"/>
    </row>
    <row r="149" spans="1:23" ht="15" x14ac:dyDescent="0.25">
      <c r="A149" s="221" t="s">
        <v>252</v>
      </c>
      <c r="B149" s="160">
        <v>2019</v>
      </c>
      <c r="C149" s="171">
        <v>6282.0676762596913</v>
      </c>
      <c r="D149" s="172">
        <v>6282.0676762596913</v>
      </c>
      <c r="E149" s="172">
        <v>6282.0676762596913</v>
      </c>
      <c r="F149" s="172"/>
      <c r="G149" s="172"/>
      <c r="H149" s="223"/>
      <c r="I149" s="224">
        <v>789.4879417841147</v>
      </c>
      <c r="J149" s="225">
        <v>789.4879417841147</v>
      </c>
      <c r="K149" s="225">
        <v>789.4879417841147</v>
      </c>
      <c r="L149" s="225"/>
      <c r="M149" s="173"/>
      <c r="N149" s="226"/>
      <c r="O149" s="239">
        <v>7071.5556180438061</v>
      </c>
      <c r="P149" s="240">
        <v>7071.5556180438061</v>
      </c>
      <c r="Q149" s="240">
        <v>7071.5556180438061</v>
      </c>
      <c r="R149" s="175"/>
      <c r="S149" s="175"/>
      <c r="T149" s="227"/>
      <c r="U149" s="220" t="s">
        <v>245</v>
      </c>
      <c r="V149" s="152"/>
      <c r="W149" s="152"/>
    </row>
    <row r="150" spans="1:23" ht="15" x14ac:dyDescent="0.25">
      <c r="A150" s="221" t="s">
        <v>253</v>
      </c>
      <c r="B150" s="160">
        <v>2020</v>
      </c>
      <c r="C150" s="171">
        <v>6323.0183446309466</v>
      </c>
      <c r="D150" s="172">
        <v>6323.0183446309466</v>
      </c>
      <c r="E150" s="172">
        <v>6323.0183446309466</v>
      </c>
      <c r="F150" s="172"/>
      <c r="G150" s="172"/>
      <c r="H150" s="223"/>
      <c r="I150" s="224">
        <v>816.14742604015896</v>
      </c>
      <c r="J150" s="225">
        <v>816.14742604015896</v>
      </c>
      <c r="K150" s="225">
        <v>816.14742604015896</v>
      </c>
      <c r="L150" s="225"/>
      <c r="M150" s="173"/>
      <c r="N150" s="226"/>
      <c r="O150" s="239">
        <v>7139.1657706711057</v>
      </c>
      <c r="P150" s="240">
        <v>7139.1657706711057</v>
      </c>
      <c r="Q150" s="240">
        <v>7139.1657706711057</v>
      </c>
      <c r="R150" s="175"/>
      <c r="S150" s="175"/>
      <c r="T150" s="227"/>
      <c r="U150" s="220" t="s">
        <v>245</v>
      </c>
      <c r="V150" s="152"/>
      <c r="W150" s="152"/>
    </row>
    <row r="151" spans="1:23" ht="15" x14ac:dyDescent="0.25">
      <c r="A151" s="221" t="s">
        <v>254</v>
      </c>
      <c r="B151" s="160">
        <v>2021</v>
      </c>
      <c r="C151" s="171">
        <v>6347.0302773622398</v>
      </c>
      <c r="D151" s="172">
        <v>6347.0302773622398</v>
      </c>
      <c r="E151" s="172">
        <v>6347.0302773622398</v>
      </c>
      <c r="F151" s="172"/>
      <c r="G151" s="172"/>
      <c r="H151" s="223"/>
      <c r="I151" s="224">
        <v>841.70351843098592</v>
      </c>
      <c r="J151" s="225">
        <v>841.70351843098592</v>
      </c>
      <c r="K151" s="225">
        <v>841.70351843098592</v>
      </c>
      <c r="L151" s="225"/>
      <c r="M151" s="173"/>
      <c r="N151" s="226"/>
      <c r="O151" s="239">
        <v>7188.7337957932259</v>
      </c>
      <c r="P151" s="240">
        <v>7188.7337957932259</v>
      </c>
      <c r="Q151" s="240">
        <v>7188.7337957932259</v>
      </c>
      <c r="R151" s="175"/>
      <c r="S151" s="175"/>
      <c r="T151" s="227"/>
      <c r="U151" s="220" t="s">
        <v>245</v>
      </c>
      <c r="V151" s="152"/>
      <c r="W151" s="152"/>
    </row>
    <row r="152" spans="1:23" ht="15" x14ac:dyDescent="0.25">
      <c r="A152" s="221" t="s">
        <v>255</v>
      </c>
      <c r="B152" s="160">
        <v>2022</v>
      </c>
      <c r="C152" s="171">
        <v>6368.5510315119463</v>
      </c>
      <c r="D152" s="172">
        <v>6368.5510315119463</v>
      </c>
      <c r="E152" s="172">
        <v>6368.5510315119463</v>
      </c>
      <c r="F152" s="172"/>
      <c r="G152" s="172"/>
      <c r="H152" s="223"/>
      <c r="I152" s="224">
        <v>867.94488154907538</v>
      </c>
      <c r="J152" s="225">
        <v>867.94488154907538</v>
      </c>
      <c r="K152" s="225">
        <v>867.94488154907538</v>
      </c>
      <c r="L152" s="225"/>
      <c r="M152" s="173"/>
      <c r="N152" s="226"/>
      <c r="O152" s="239">
        <v>7236.4959130610214</v>
      </c>
      <c r="P152" s="240">
        <v>7236.4959130610214</v>
      </c>
      <c r="Q152" s="240">
        <v>7236.4959130610214</v>
      </c>
      <c r="R152" s="175"/>
      <c r="S152" s="175"/>
      <c r="T152" s="227"/>
      <c r="U152" s="220" t="s">
        <v>245</v>
      </c>
      <c r="V152" s="152"/>
      <c r="W152" s="152"/>
    </row>
    <row r="153" spans="1:23" ht="15.6" thickBot="1" x14ac:dyDescent="0.3">
      <c r="A153" s="228" t="s">
        <v>256</v>
      </c>
      <c r="B153" s="160">
        <v>2023</v>
      </c>
      <c r="C153" s="171">
        <v>6387.9211246949653</v>
      </c>
      <c r="D153" s="172">
        <v>6387.9211246949653</v>
      </c>
      <c r="E153" s="172">
        <v>6387.9211246949653</v>
      </c>
      <c r="F153" s="172"/>
      <c r="G153" s="172"/>
      <c r="H153" s="223"/>
      <c r="I153" s="224">
        <v>894.88587946707196</v>
      </c>
      <c r="J153" s="225">
        <v>894.88587946707196</v>
      </c>
      <c r="K153" s="225">
        <v>894.88587946707196</v>
      </c>
      <c r="L153" s="225"/>
      <c r="M153" s="173"/>
      <c r="N153" s="226"/>
      <c r="O153" s="239">
        <v>7282.8070041620376</v>
      </c>
      <c r="P153" s="240">
        <v>7282.8070041620376</v>
      </c>
      <c r="Q153" s="240">
        <v>7282.8070041620376</v>
      </c>
      <c r="R153" s="175"/>
      <c r="S153" s="175"/>
      <c r="T153" s="227"/>
      <c r="U153" s="220" t="s">
        <v>245</v>
      </c>
      <c r="V153" s="152"/>
      <c r="W153" s="152"/>
    </row>
    <row r="154" spans="1:23" ht="15" x14ac:dyDescent="0.25">
      <c r="A154" s="216" t="s">
        <v>257</v>
      </c>
      <c r="B154" s="160">
        <v>2024</v>
      </c>
      <c r="C154" s="171">
        <v>6405.4443285772113</v>
      </c>
      <c r="D154" s="172">
        <v>6405.4443285772113</v>
      </c>
      <c r="E154" s="172">
        <v>6405.4443285772113</v>
      </c>
      <c r="F154" s="172"/>
      <c r="G154" s="172"/>
      <c r="H154" s="223"/>
      <c r="I154" s="224">
        <v>922.5368129872968</v>
      </c>
      <c r="J154" s="225">
        <v>922.5368129872968</v>
      </c>
      <c r="K154" s="225">
        <v>922.5368129872968</v>
      </c>
      <c r="L154" s="225"/>
      <c r="M154" s="173"/>
      <c r="N154" s="226"/>
      <c r="O154" s="239">
        <v>7327.9811415645081</v>
      </c>
      <c r="P154" s="240">
        <v>7327.9811415645081</v>
      </c>
      <c r="Q154" s="240">
        <v>7327.9811415645081</v>
      </c>
      <c r="R154" s="175"/>
      <c r="S154" s="175"/>
      <c r="T154" s="227"/>
      <c r="U154" s="220" t="s">
        <v>245</v>
      </c>
      <c r="V154" s="152"/>
      <c r="W154" s="152"/>
    </row>
    <row r="155" spans="1:23" ht="15" x14ac:dyDescent="0.25">
      <c r="A155" s="221" t="s">
        <v>258</v>
      </c>
      <c r="B155" s="160">
        <v>2025</v>
      </c>
      <c r="C155" s="171">
        <v>6421.3737501146243</v>
      </c>
      <c r="D155" s="172">
        <v>6421.3737501146243</v>
      </c>
      <c r="E155" s="172">
        <v>6421.3737501146243</v>
      </c>
      <c r="F155" s="172"/>
      <c r="G155" s="172"/>
      <c r="H155" s="223"/>
      <c r="I155" s="224">
        <v>950.90401684149037</v>
      </c>
      <c r="J155" s="225">
        <v>950.90401684149037</v>
      </c>
      <c r="K155" s="225">
        <v>950.90401684149037</v>
      </c>
      <c r="L155" s="225"/>
      <c r="M155" s="173"/>
      <c r="N155" s="226"/>
      <c r="O155" s="239">
        <v>7372.2777669561146</v>
      </c>
      <c r="P155" s="240">
        <v>7372.2777669561146</v>
      </c>
      <c r="Q155" s="240">
        <v>7372.2777669561146</v>
      </c>
      <c r="R155" s="175"/>
      <c r="S155" s="175"/>
      <c r="T155" s="227"/>
      <c r="U155" s="220" t="s">
        <v>245</v>
      </c>
      <c r="V155" s="152"/>
      <c r="W155" s="152"/>
    </row>
    <row r="156" spans="1:23" ht="15" x14ac:dyDescent="0.25">
      <c r="A156" s="221" t="s">
        <v>259</v>
      </c>
      <c r="B156" s="160">
        <v>2026</v>
      </c>
      <c r="C156" s="171">
        <v>6435.8783389592818</v>
      </c>
      <c r="D156" s="172">
        <v>6435.8783389592818</v>
      </c>
      <c r="E156" s="172">
        <v>6435.8783389592818</v>
      </c>
      <c r="F156" s="172"/>
      <c r="G156" s="172"/>
      <c r="H156" s="223"/>
      <c r="I156" s="224">
        <v>979.98677053810036</v>
      </c>
      <c r="J156" s="225">
        <v>979.98677053810036</v>
      </c>
      <c r="K156" s="225">
        <v>979.98677053810036</v>
      </c>
      <c r="L156" s="225"/>
      <c r="M156" s="173"/>
      <c r="N156" s="226"/>
      <c r="O156" s="239">
        <v>7415.865109497382</v>
      </c>
      <c r="P156" s="240">
        <v>7415.865109497382</v>
      </c>
      <c r="Q156" s="240">
        <v>7415.865109497382</v>
      </c>
      <c r="R156" s="175"/>
      <c r="S156" s="175"/>
      <c r="T156" s="227"/>
      <c r="U156" s="220" t="s">
        <v>245</v>
      </c>
      <c r="V156" s="152"/>
      <c r="W156" s="152"/>
    </row>
    <row r="157" spans="1:23" ht="15" x14ac:dyDescent="0.25">
      <c r="A157" s="221" t="s">
        <v>260</v>
      </c>
      <c r="B157" s="160">
        <v>2027</v>
      </c>
      <c r="C157" s="171">
        <v>6449.0864234100727</v>
      </c>
      <c r="D157" s="172">
        <v>6449.0864234100727</v>
      </c>
      <c r="E157" s="172">
        <v>6449.0864234100727</v>
      </c>
      <c r="F157" s="172"/>
      <c r="G157" s="172"/>
      <c r="H157" s="223"/>
      <c r="I157" s="224">
        <v>1009.7791778623094</v>
      </c>
      <c r="J157" s="225">
        <v>1009.7791778623094</v>
      </c>
      <c r="K157" s="225">
        <v>1009.7791778623094</v>
      </c>
      <c r="L157" s="225"/>
      <c r="M157" s="173"/>
      <c r="N157" s="226"/>
      <c r="O157" s="239">
        <v>7458.8656012723823</v>
      </c>
      <c r="P157" s="240">
        <v>7458.8656012723823</v>
      </c>
      <c r="Q157" s="240">
        <v>7458.8656012723823</v>
      </c>
      <c r="R157" s="175"/>
      <c r="S157" s="175"/>
      <c r="T157" s="227"/>
      <c r="U157" s="220" t="s">
        <v>245</v>
      </c>
      <c r="V157" s="152"/>
      <c r="W157" s="152"/>
    </row>
    <row r="158" spans="1:23" ht="15" x14ac:dyDescent="0.25">
      <c r="A158" s="221" t="s">
        <v>261</v>
      </c>
      <c r="B158" s="160">
        <v>2028</v>
      </c>
      <c r="C158" s="171">
        <v>6461.1250589658257</v>
      </c>
      <c r="D158" s="172">
        <v>6461.1250589658257</v>
      </c>
      <c r="E158" s="172">
        <v>6461.1250589658257</v>
      </c>
      <c r="F158" s="172"/>
      <c r="G158" s="172"/>
      <c r="H158" s="223"/>
      <c r="I158" s="224">
        <v>1040.2718627289971</v>
      </c>
      <c r="J158" s="225">
        <v>1040.2718627289971</v>
      </c>
      <c r="K158" s="225">
        <v>1040.2718627289971</v>
      </c>
      <c r="L158" s="225"/>
      <c r="M158" s="173"/>
      <c r="N158" s="226"/>
      <c r="O158" s="239">
        <v>7501.3969216948226</v>
      </c>
      <c r="P158" s="240">
        <v>7501.3969216948226</v>
      </c>
      <c r="Q158" s="240">
        <v>7501.3969216948226</v>
      </c>
      <c r="R158" s="175"/>
      <c r="S158" s="175"/>
      <c r="T158" s="227"/>
      <c r="U158" s="220" t="s">
        <v>245</v>
      </c>
      <c r="V158" s="152"/>
      <c r="W158" s="152"/>
    </row>
    <row r="159" spans="1:23" ht="15.6" thickBot="1" x14ac:dyDescent="0.3">
      <c r="A159" s="228" t="s">
        <v>262</v>
      </c>
      <c r="B159" s="160">
        <v>2029</v>
      </c>
      <c r="C159" s="171">
        <v>6472.0982251715632</v>
      </c>
      <c r="D159" s="172">
        <v>6472.0982251715632</v>
      </c>
      <c r="E159" s="172">
        <v>6472.0982251715632</v>
      </c>
      <c r="F159" s="172"/>
      <c r="G159" s="172"/>
      <c r="H159" s="223"/>
      <c r="I159" s="224">
        <v>1071.4509966083792</v>
      </c>
      <c r="J159" s="225">
        <v>1071.4509966083792</v>
      </c>
      <c r="K159" s="225">
        <v>1071.4509966083792</v>
      </c>
      <c r="L159" s="225"/>
      <c r="M159" s="173"/>
      <c r="N159" s="226"/>
      <c r="O159" s="239">
        <v>7543.5492217799419</v>
      </c>
      <c r="P159" s="240">
        <v>7543.5492217799419</v>
      </c>
      <c r="Q159" s="240">
        <v>7543.5492217799419</v>
      </c>
      <c r="R159" s="175"/>
      <c r="S159" s="175"/>
      <c r="T159" s="227"/>
      <c r="U159" s="220" t="s">
        <v>245</v>
      </c>
      <c r="V159" s="152"/>
      <c r="W159" s="152"/>
    </row>
    <row r="160" spans="1:23" ht="15" x14ac:dyDescent="0.25">
      <c r="A160" s="178" t="s">
        <v>263</v>
      </c>
      <c r="B160" s="160">
        <v>2030</v>
      </c>
      <c r="C160" s="171">
        <v>6482.0939462532715</v>
      </c>
      <c r="D160" s="172">
        <v>6482.0939462532715</v>
      </c>
      <c r="E160" s="172">
        <v>6482.0939462532715</v>
      </c>
      <c r="F160" s="172"/>
      <c r="G160" s="172"/>
      <c r="H160" s="223"/>
      <c r="I160" s="224">
        <v>1103.3009773192066</v>
      </c>
      <c r="J160" s="225">
        <v>1103.3009773192066</v>
      </c>
      <c r="K160" s="225">
        <v>1103.3009773192066</v>
      </c>
      <c r="L160" s="225"/>
      <c r="M160" s="173"/>
      <c r="N160" s="226"/>
      <c r="O160" s="239">
        <v>7585.3949235724776</v>
      </c>
      <c r="P160" s="240">
        <v>7585.3949235724776</v>
      </c>
      <c r="Q160" s="240">
        <v>7585.3949235724776</v>
      </c>
      <c r="R160" s="175"/>
      <c r="S160" s="175"/>
      <c r="T160" s="227"/>
      <c r="U160" s="220" t="s">
        <v>245</v>
      </c>
      <c r="V160" s="152"/>
      <c r="W160" s="152"/>
    </row>
    <row r="161" spans="1:23" ht="15" x14ac:dyDescent="0.25">
      <c r="A161" s="179" t="s">
        <v>264</v>
      </c>
      <c r="B161" s="160">
        <v>2031</v>
      </c>
      <c r="C161" s="171">
        <v>6491.2186181947391</v>
      </c>
      <c r="D161" s="172">
        <v>6491.2186181947391</v>
      </c>
      <c r="E161" s="172">
        <v>6491.2186181947391</v>
      </c>
      <c r="F161" s="172"/>
      <c r="G161" s="172"/>
      <c r="H161" s="223"/>
      <c r="I161" s="224">
        <v>1135.8141070631571</v>
      </c>
      <c r="J161" s="225">
        <v>1135.8141070631571</v>
      </c>
      <c r="K161" s="225">
        <v>1135.8141070631571</v>
      </c>
      <c r="L161" s="225"/>
      <c r="M161" s="173"/>
      <c r="N161" s="226"/>
      <c r="O161" s="239">
        <v>7627.0327252578963</v>
      </c>
      <c r="P161" s="240">
        <v>7627.0327252578963</v>
      </c>
      <c r="Q161" s="240">
        <v>7627.0327252578963</v>
      </c>
      <c r="R161" s="175"/>
      <c r="S161" s="175"/>
      <c r="T161" s="227"/>
      <c r="U161" s="220" t="s">
        <v>245</v>
      </c>
      <c r="V161" s="152"/>
      <c r="W161" s="152"/>
    </row>
    <row r="162" spans="1:23" ht="15.6" thickBot="1" x14ac:dyDescent="0.3">
      <c r="A162" s="180" t="s">
        <v>265</v>
      </c>
      <c r="B162" s="160">
        <v>2032</v>
      </c>
      <c r="C162" s="171">
        <v>6499.6166843826177</v>
      </c>
      <c r="D162" s="172">
        <v>6499.6166843826177</v>
      </c>
      <c r="E162" s="172">
        <v>6499.6166843826177</v>
      </c>
      <c r="F162" s="172"/>
      <c r="G162" s="172"/>
      <c r="H162" s="223"/>
      <c r="I162" s="224">
        <v>1168.9887767891162</v>
      </c>
      <c r="J162" s="225">
        <v>1168.9887767891162</v>
      </c>
      <c r="K162" s="225">
        <v>1168.9887767891162</v>
      </c>
      <c r="L162" s="225"/>
      <c r="M162" s="173"/>
      <c r="N162" s="226"/>
      <c r="O162" s="239">
        <v>7668.6054611717336</v>
      </c>
      <c r="P162" s="240">
        <v>7668.6054611717336</v>
      </c>
      <c r="Q162" s="240">
        <v>7668.6054611717336</v>
      </c>
      <c r="R162" s="175"/>
      <c r="S162" s="175"/>
      <c r="T162" s="227"/>
      <c r="U162" s="220" t="s">
        <v>245</v>
      </c>
      <c r="V162" s="152"/>
      <c r="W162" s="152"/>
    </row>
    <row r="163" spans="1:23" ht="15" x14ac:dyDescent="0.25">
      <c r="B163" s="160">
        <v>2033</v>
      </c>
      <c r="C163" s="171">
        <v>6507.4947738363653</v>
      </c>
      <c r="D163" s="172">
        <v>6507.4947738363653</v>
      </c>
      <c r="E163" s="172">
        <v>6507.4947738363653</v>
      </c>
      <c r="F163" s="172"/>
      <c r="G163" s="172"/>
      <c r="H163" s="223"/>
      <c r="I163" s="224">
        <v>1202.8292507996393</v>
      </c>
      <c r="J163" s="225">
        <v>1202.8292507996393</v>
      </c>
      <c r="K163" s="225">
        <v>1202.8292507996393</v>
      </c>
      <c r="L163" s="225"/>
      <c r="M163" s="173"/>
      <c r="N163" s="226"/>
      <c r="O163" s="239">
        <v>7710.3240246360047</v>
      </c>
      <c r="P163" s="240">
        <v>7710.3240246360047</v>
      </c>
      <c r="Q163" s="240">
        <v>7710.3240246360047</v>
      </c>
      <c r="R163" s="175"/>
      <c r="S163" s="175"/>
      <c r="T163" s="227"/>
      <c r="U163" s="220" t="s">
        <v>245</v>
      </c>
      <c r="V163" s="152"/>
      <c r="W163" s="152"/>
    </row>
    <row r="164" spans="1:23" ht="15" x14ac:dyDescent="0.25">
      <c r="B164" s="160">
        <v>2034</v>
      </c>
      <c r="C164" s="171">
        <v>6515.0895634609915</v>
      </c>
      <c r="D164" s="172">
        <v>6515.0895634609915</v>
      </c>
      <c r="E164" s="172">
        <v>6515.0895634609915</v>
      </c>
      <c r="F164" s="172"/>
      <c r="G164" s="172"/>
      <c r="H164" s="223"/>
      <c r="I164" s="224">
        <v>1237.3446367614849</v>
      </c>
      <c r="J164" s="225">
        <v>1237.3446367614849</v>
      </c>
      <c r="K164" s="225">
        <v>1237.3446367614849</v>
      </c>
      <c r="L164" s="225"/>
      <c r="M164" s="173"/>
      <c r="N164" s="226"/>
      <c r="O164" s="239">
        <v>7752.4342002224766</v>
      </c>
      <c r="P164" s="240">
        <v>7752.4342002224766</v>
      </c>
      <c r="Q164" s="240">
        <v>7752.4342002224766</v>
      </c>
      <c r="R164" s="175"/>
      <c r="S164" s="175"/>
      <c r="T164" s="227"/>
      <c r="U164" s="220" t="s">
        <v>245</v>
      </c>
      <c r="V164" s="152"/>
      <c r="W164" s="152"/>
    </row>
    <row r="165" spans="1:23" ht="15" x14ac:dyDescent="0.25">
      <c r="B165" s="160">
        <v>2035</v>
      </c>
      <c r="C165" s="171">
        <v>6522.5839863862184</v>
      </c>
      <c r="D165" s="172">
        <v>6522.5839863862184</v>
      </c>
      <c r="E165" s="172">
        <v>6522.5839863862184</v>
      </c>
      <c r="F165" s="172"/>
      <c r="G165" s="172"/>
      <c r="H165" s="223"/>
      <c r="I165" s="224">
        <v>1272.5388454950225</v>
      </c>
      <c r="J165" s="225">
        <v>1272.5388454950225</v>
      </c>
      <c r="K165" s="225">
        <v>1272.5388454950225</v>
      </c>
      <c r="L165" s="225"/>
      <c r="M165" s="173"/>
      <c r="N165" s="226"/>
      <c r="O165" s="239">
        <v>7795.1228318812409</v>
      </c>
      <c r="P165" s="240">
        <v>7795.1228318812409</v>
      </c>
      <c r="Q165" s="240">
        <v>7795.1228318812409</v>
      </c>
      <c r="R165" s="175"/>
      <c r="S165" s="175"/>
      <c r="T165" s="227"/>
      <c r="U165" s="220" t="s">
        <v>245</v>
      </c>
      <c r="V165" s="152"/>
      <c r="W165" s="152"/>
    </row>
    <row r="166" spans="1:23" ht="15" x14ac:dyDescent="0.25">
      <c r="B166" s="160">
        <v>2036</v>
      </c>
      <c r="C166" s="171">
        <v>6530.1003914256908</v>
      </c>
      <c r="D166" s="172">
        <v>6530.1003914256908</v>
      </c>
      <c r="E166" s="172">
        <v>6530.1003914256908</v>
      </c>
      <c r="F166" s="172"/>
      <c r="G166" s="172"/>
      <c r="H166" s="223"/>
      <c r="I166" s="224">
        <v>1308.4125755025557</v>
      </c>
      <c r="J166" s="225">
        <v>1308.4125755025557</v>
      </c>
      <c r="K166" s="225">
        <v>1308.4125755025557</v>
      </c>
      <c r="L166" s="225"/>
      <c r="M166" s="173"/>
      <c r="N166" s="226"/>
      <c r="O166" s="239">
        <v>7838.5129669282469</v>
      </c>
      <c r="P166" s="240">
        <v>7838.5129669282469</v>
      </c>
      <c r="Q166" s="240">
        <v>7838.5129669282469</v>
      </c>
      <c r="R166" s="175"/>
      <c r="S166" s="175"/>
      <c r="T166" s="227"/>
      <c r="U166" s="220" t="s">
        <v>245</v>
      </c>
      <c r="V166" s="152"/>
      <c r="W166" s="152"/>
    </row>
    <row r="167" spans="1:23" ht="15" x14ac:dyDescent="0.25">
      <c r="B167" s="160">
        <v>2037</v>
      </c>
      <c r="C167" s="171">
        <v>6537.6603275525731</v>
      </c>
      <c r="D167" s="172">
        <v>6537.6603275525731</v>
      </c>
      <c r="E167" s="172">
        <v>6537.6603275525731</v>
      </c>
      <c r="F167" s="172"/>
      <c r="G167" s="172"/>
      <c r="H167" s="223"/>
      <c r="I167" s="224">
        <v>1344.9511231402996</v>
      </c>
      <c r="J167" s="225">
        <v>1344.9511231402996</v>
      </c>
      <c r="K167" s="225">
        <v>1344.9511231402996</v>
      </c>
      <c r="L167" s="225"/>
      <c r="M167" s="173"/>
      <c r="N167" s="226"/>
      <c r="O167" s="239">
        <v>7882.6114506928725</v>
      </c>
      <c r="P167" s="240">
        <v>7882.6114506928725</v>
      </c>
      <c r="Q167" s="240">
        <v>7882.6114506928725</v>
      </c>
      <c r="R167" s="175"/>
      <c r="S167" s="175"/>
      <c r="T167" s="227"/>
      <c r="U167" s="220" t="s">
        <v>245</v>
      </c>
      <c r="V167" s="152"/>
      <c r="W167" s="152"/>
    </row>
    <row r="168" spans="1:23" ht="15" x14ac:dyDescent="0.25">
      <c r="B168" s="160">
        <v>2038</v>
      </c>
      <c r="C168" s="171">
        <v>6545.2169330710485</v>
      </c>
      <c r="D168" s="172">
        <v>6545.2169330710485</v>
      </c>
      <c r="E168" s="172">
        <v>6545.2169330710485</v>
      </c>
      <c r="F168" s="172"/>
      <c r="G168" s="172"/>
      <c r="H168" s="223"/>
      <c r="I168" s="224">
        <v>1382.122465496403</v>
      </c>
      <c r="J168" s="225">
        <v>1382.122465496403</v>
      </c>
      <c r="K168" s="225">
        <v>1382.122465496403</v>
      </c>
      <c r="L168" s="225"/>
      <c r="M168" s="173"/>
      <c r="N168" s="226"/>
      <c r="O168" s="239">
        <v>7927.339398567452</v>
      </c>
      <c r="P168" s="240">
        <v>7927.339398567452</v>
      </c>
      <c r="Q168" s="240">
        <v>7927.339398567452</v>
      </c>
      <c r="R168" s="175"/>
      <c r="S168" s="175"/>
      <c r="T168" s="227"/>
      <c r="U168" s="220" t="s">
        <v>245</v>
      </c>
      <c r="V168" s="152"/>
      <c r="W168" s="152"/>
    </row>
    <row r="169" spans="1:23" ht="15" x14ac:dyDescent="0.25">
      <c r="B169" s="160">
        <v>2039</v>
      </c>
      <c r="C169" s="171">
        <v>6552.663104885959</v>
      </c>
      <c r="D169" s="172">
        <v>6552.663104885959</v>
      </c>
      <c r="E169" s="172">
        <v>6552.663104885959</v>
      </c>
      <c r="F169" s="172"/>
      <c r="G169" s="172"/>
      <c r="H169" s="223"/>
      <c r="I169" s="224">
        <v>1419.8803342579886</v>
      </c>
      <c r="J169" s="225">
        <v>1419.8803342579886</v>
      </c>
      <c r="K169" s="225">
        <v>1419.8803342579886</v>
      </c>
      <c r="L169" s="225"/>
      <c r="M169" s="173"/>
      <c r="N169" s="226"/>
      <c r="O169" s="239">
        <v>7972.5434391439476</v>
      </c>
      <c r="P169" s="240">
        <v>7972.5434391439476</v>
      </c>
      <c r="Q169" s="240">
        <v>7972.5434391439476</v>
      </c>
      <c r="R169" s="175"/>
      <c r="S169" s="175"/>
      <c r="T169" s="227"/>
      <c r="U169" s="220" t="s">
        <v>245</v>
      </c>
      <c r="V169" s="152"/>
      <c r="W169" s="152"/>
    </row>
    <row r="170" spans="1:23" ht="15" x14ac:dyDescent="0.25">
      <c r="B170" s="160">
        <v>2040</v>
      </c>
      <c r="C170" s="171">
        <v>6559.917500765956</v>
      </c>
      <c r="D170" s="172">
        <v>6559.917500765956</v>
      </c>
      <c r="E170" s="172">
        <v>6559.917500765956</v>
      </c>
      <c r="F170" s="172"/>
      <c r="G170" s="172"/>
      <c r="H170" s="223"/>
      <c r="I170" s="224">
        <v>1458.1821301635377</v>
      </c>
      <c r="J170" s="225">
        <v>1458.1821301635377</v>
      </c>
      <c r="K170" s="225">
        <v>1458.1821301635377</v>
      </c>
      <c r="L170" s="225"/>
      <c r="M170" s="173"/>
      <c r="N170" s="226"/>
      <c r="O170" s="239">
        <v>8018.0996309294933</v>
      </c>
      <c r="P170" s="240">
        <v>8018.0996309294933</v>
      </c>
      <c r="Q170" s="240">
        <v>8018.0996309294933</v>
      </c>
      <c r="R170" s="175"/>
      <c r="S170" s="175"/>
      <c r="T170" s="227"/>
      <c r="U170" s="220" t="s">
        <v>245</v>
      </c>
      <c r="V170" s="152"/>
      <c r="W170" s="152"/>
    </row>
    <row r="171" spans="1:23" ht="15" x14ac:dyDescent="0.25">
      <c r="B171" s="160">
        <v>2041</v>
      </c>
      <c r="C171" s="171">
        <v>6566.986115548284</v>
      </c>
      <c r="D171" s="172">
        <v>6566.986115548284</v>
      </c>
      <c r="E171" s="172">
        <v>6566.986115548284</v>
      </c>
      <c r="F171" s="172"/>
      <c r="G171" s="172"/>
      <c r="H171" s="223"/>
      <c r="I171" s="224">
        <v>1497.0016535294747</v>
      </c>
      <c r="J171" s="225">
        <v>1497.0016535294747</v>
      </c>
      <c r="K171" s="225">
        <v>1497.0016535294747</v>
      </c>
      <c r="L171" s="225"/>
      <c r="M171" s="173"/>
      <c r="N171" s="226"/>
      <c r="O171" s="239">
        <v>8063.9877690777585</v>
      </c>
      <c r="P171" s="240">
        <v>8063.9877690777585</v>
      </c>
      <c r="Q171" s="240">
        <v>8063.9877690777585</v>
      </c>
      <c r="R171" s="175"/>
      <c r="S171" s="175"/>
      <c r="T171" s="227"/>
      <c r="U171" s="220" t="s">
        <v>245</v>
      </c>
      <c r="V171" s="152"/>
      <c r="W171" s="152"/>
    </row>
    <row r="172" spans="1:23" ht="15" x14ac:dyDescent="0.25">
      <c r="B172" s="160">
        <v>2042</v>
      </c>
      <c r="C172" s="171">
        <v>6573.9108048898479</v>
      </c>
      <c r="D172" s="172">
        <v>6573.9108048898479</v>
      </c>
      <c r="E172" s="172">
        <v>6573.9108048898479</v>
      </c>
      <c r="F172" s="172"/>
      <c r="G172" s="172"/>
      <c r="H172" s="223"/>
      <c r="I172" s="224">
        <v>1536.3241733160869</v>
      </c>
      <c r="J172" s="225">
        <v>1536.3241733160869</v>
      </c>
      <c r="K172" s="225">
        <v>1536.3241733160869</v>
      </c>
      <c r="L172" s="225"/>
      <c r="M172" s="173"/>
      <c r="N172" s="226"/>
      <c r="O172" s="239">
        <v>8110.2349782059346</v>
      </c>
      <c r="P172" s="240">
        <v>8110.2349782059346</v>
      </c>
      <c r="Q172" s="240">
        <v>8110.2349782059346</v>
      </c>
      <c r="R172" s="175"/>
      <c r="S172" s="175"/>
      <c r="T172" s="227"/>
      <c r="U172" s="220" t="s">
        <v>245</v>
      </c>
      <c r="V172" s="152"/>
      <c r="W172" s="152"/>
    </row>
    <row r="173" spans="1:23" ht="15" x14ac:dyDescent="0.25">
      <c r="B173" s="160">
        <v>2043</v>
      </c>
      <c r="C173" s="171">
        <v>6580.6777243382003</v>
      </c>
      <c r="D173" s="172">
        <v>6580.6777243382003</v>
      </c>
      <c r="E173" s="172">
        <v>6580.6777243382003</v>
      </c>
      <c r="F173" s="172"/>
      <c r="G173" s="172"/>
      <c r="H173" s="223"/>
      <c r="I173" s="224">
        <v>1576.1284221217497</v>
      </c>
      <c r="J173" s="225">
        <v>1576.1284221217497</v>
      </c>
      <c r="K173" s="225">
        <v>1576.1284221217497</v>
      </c>
      <c r="L173" s="225"/>
      <c r="M173" s="173"/>
      <c r="N173" s="226"/>
      <c r="O173" s="239">
        <v>8156.8061464599505</v>
      </c>
      <c r="P173" s="240">
        <v>8156.8061464599505</v>
      </c>
      <c r="Q173" s="240">
        <v>8156.8061464599505</v>
      </c>
      <c r="R173" s="175"/>
      <c r="S173" s="175"/>
      <c r="T173" s="227"/>
      <c r="U173" s="220" t="s">
        <v>245</v>
      </c>
      <c r="V173" s="152"/>
      <c r="W173" s="152"/>
    </row>
    <row r="174" spans="1:23" ht="15" x14ac:dyDescent="0.25">
      <c r="B174" s="160">
        <v>2044</v>
      </c>
      <c r="C174" s="171">
        <v>6587.2732677038757</v>
      </c>
      <c r="D174" s="172">
        <v>6587.2732677038757</v>
      </c>
      <c r="E174" s="172">
        <v>6587.2732677038757</v>
      </c>
      <c r="F174" s="172"/>
      <c r="G174" s="172"/>
      <c r="H174" s="223"/>
      <c r="I174" s="224">
        <v>1616.3965568492608</v>
      </c>
      <c r="J174" s="225">
        <v>1616.3965568492608</v>
      </c>
      <c r="K174" s="225">
        <v>1616.3965568492608</v>
      </c>
      <c r="L174" s="225"/>
      <c r="M174" s="173"/>
      <c r="N174" s="226"/>
      <c r="O174" s="239">
        <v>8203.669824553137</v>
      </c>
      <c r="P174" s="240">
        <v>8203.669824553137</v>
      </c>
      <c r="Q174" s="240">
        <v>8203.669824553137</v>
      </c>
      <c r="R174" s="175"/>
      <c r="S174" s="175"/>
      <c r="T174" s="227"/>
      <c r="U174" s="220" t="s">
        <v>245</v>
      </c>
      <c r="V174" s="152"/>
      <c r="W174" s="152"/>
    </row>
    <row r="175" spans="1:23" ht="15" x14ac:dyDescent="0.25">
      <c r="B175" s="160">
        <v>2045</v>
      </c>
      <c r="C175" s="171">
        <v>6593.6834878733289</v>
      </c>
      <c r="D175" s="172">
        <v>6593.6834878733289</v>
      </c>
      <c r="E175" s="172">
        <v>6593.6834878733289</v>
      </c>
      <c r="F175" s="172"/>
      <c r="G175" s="172"/>
      <c r="H175" s="223"/>
      <c r="I175" s="224">
        <v>1657.1093173515269</v>
      </c>
      <c r="J175" s="225">
        <v>1657.1093173515269</v>
      </c>
      <c r="K175" s="225">
        <v>1657.1093173515269</v>
      </c>
      <c r="L175" s="225"/>
      <c r="M175" s="173"/>
      <c r="N175" s="226"/>
      <c r="O175" s="239">
        <v>8250.7928052248553</v>
      </c>
      <c r="P175" s="240">
        <v>8250.7928052248553</v>
      </c>
      <c r="Q175" s="240">
        <v>8250.7928052248553</v>
      </c>
      <c r="R175" s="175"/>
      <c r="S175" s="175"/>
      <c r="T175" s="227"/>
      <c r="U175" s="220" t="s">
        <v>245</v>
      </c>
      <c r="V175" s="152"/>
      <c r="W175" s="152"/>
    </row>
    <row r="176" spans="1:23" ht="15" x14ac:dyDescent="0.25">
      <c r="B176" s="160">
        <v>2046</v>
      </c>
      <c r="C176" s="171">
        <v>6599.9007526699588</v>
      </c>
      <c r="D176" s="172">
        <v>6599.9007526699588</v>
      </c>
      <c r="E176" s="172">
        <v>6599.9007526699588</v>
      </c>
      <c r="F176" s="172"/>
      <c r="G176" s="172"/>
      <c r="H176" s="223"/>
      <c r="I176" s="224">
        <v>1698.2421202871399</v>
      </c>
      <c r="J176" s="225">
        <v>1698.2421202871399</v>
      </c>
      <c r="K176" s="225">
        <v>1698.2421202871399</v>
      </c>
      <c r="L176" s="225"/>
      <c r="M176" s="173"/>
      <c r="N176" s="226"/>
      <c r="O176" s="239">
        <v>8298.142872957098</v>
      </c>
      <c r="P176" s="240">
        <v>8298.142872957098</v>
      </c>
      <c r="Q176" s="240">
        <v>8298.142872957098</v>
      </c>
      <c r="R176" s="175"/>
      <c r="S176" s="175"/>
      <c r="T176" s="227"/>
      <c r="U176" s="220" t="s">
        <v>245</v>
      </c>
      <c r="V176" s="152"/>
      <c r="W176" s="152"/>
    </row>
    <row r="177" spans="1:23" ht="15" x14ac:dyDescent="0.25">
      <c r="B177" s="160">
        <v>2047</v>
      </c>
      <c r="C177" s="171">
        <v>6605.9146677270692</v>
      </c>
      <c r="D177" s="172">
        <v>6605.9146677270692</v>
      </c>
      <c r="E177" s="172">
        <v>6605.9146677270692</v>
      </c>
      <c r="F177" s="172"/>
      <c r="G177" s="172"/>
      <c r="H177" s="223"/>
      <c r="I177" s="224">
        <v>1739.7691735405458</v>
      </c>
      <c r="J177" s="225">
        <v>1739.7691735405458</v>
      </c>
      <c r="K177" s="225">
        <v>1739.7691735405458</v>
      </c>
      <c r="L177" s="225"/>
      <c r="M177" s="173"/>
      <c r="N177" s="226"/>
      <c r="O177" s="239">
        <v>8345.6838412676152</v>
      </c>
      <c r="P177" s="240">
        <v>8345.6838412676152</v>
      </c>
      <c r="Q177" s="240">
        <v>8345.6838412676152</v>
      </c>
      <c r="R177" s="175"/>
      <c r="S177" s="175"/>
      <c r="T177" s="227"/>
      <c r="U177" s="220" t="s">
        <v>245</v>
      </c>
      <c r="V177" s="152"/>
      <c r="W177" s="152"/>
    </row>
    <row r="178" spans="1:23" ht="15" x14ac:dyDescent="0.25">
      <c r="B178" s="160">
        <v>2048</v>
      </c>
      <c r="C178" s="171">
        <v>6611.699232675719</v>
      </c>
      <c r="D178" s="172">
        <v>6611.699232675719</v>
      </c>
      <c r="E178" s="172">
        <v>6611.699232675719</v>
      </c>
      <c r="F178" s="172"/>
      <c r="G178" s="172"/>
      <c r="H178" s="223"/>
      <c r="I178" s="224">
        <v>1781.6682310444965</v>
      </c>
      <c r="J178" s="225">
        <v>1781.6682310444965</v>
      </c>
      <c r="K178" s="225">
        <v>1781.6682310444965</v>
      </c>
      <c r="L178" s="225"/>
      <c r="M178" s="173"/>
      <c r="N178" s="226"/>
      <c r="O178" s="239">
        <v>8393.3674637202148</v>
      </c>
      <c r="P178" s="240">
        <v>8393.3674637202148</v>
      </c>
      <c r="Q178" s="240">
        <v>8393.3674637202148</v>
      </c>
      <c r="R178" s="175"/>
      <c r="S178" s="175"/>
      <c r="T178" s="227"/>
      <c r="U178" s="220" t="s">
        <v>245</v>
      </c>
      <c r="V178" s="152"/>
      <c r="W178" s="152"/>
    </row>
    <row r="179" spans="1:23" ht="15" x14ac:dyDescent="0.25">
      <c r="B179" s="160">
        <v>2049</v>
      </c>
      <c r="C179" s="171">
        <v>6617.2210390385972</v>
      </c>
      <c r="D179" s="172">
        <v>6617.2210390385972</v>
      </c>
      <c r="E179" s="172">
        <v>6617.2210390385972</v>
      </c>
      <c r="F179" s="172"/>
      <c r="G179" s="172"/>
      <c r="H179" s="223"/>
      <c r="I179" s="224">
        <v>1823.9177152016896</v>
      </c>
      <c r="J179" s="225">
        <v>1823.9177152016896</v>
      </c>
      <c r="K179" s="225">
        <v>1823.9177152016896</v>
      </c>
      <c r="L179" s="225"/>
      <c r="M179" s="173"/>
      <c r="N179" s="226"/>
      <c r="O179" s="239">
        <v>8441.1387542402863</v>
      </c>
      <c r="P179" s="240">
        <v>8441.1387542402863</v>
      </c>
      <c r="Q179" s="240">
        <v>8441.1387542402863</v>
      </c>
      <c r="R179" s="175"/>
      <c r="S179" s="175"/>
      <c r="T179" s="227"/>
      <c r="U179" s="220" t="s">
        <v>245</v>
      </c>
      <c r="V179" s="152"/>
      <c r="W179" s="152"/>
    </row>
    <row r="180" spans="1:23" ht="15" x14ac:dyDescent="0.25">
      <c r="B180" s="160">
        <v>2050</v>
      </c>
      <c r="C180" s="171">
        <v>6622.4525065572616</v>
      </c>
      <c r="D180" s="172">
        <v>6622.4525065572616</v>
      </c>
      <c r="E180" s="172">
        <v>6622.4525065572616</v>
      </c>
      <c r="F180" s="172"/>
      <c r="G180" s="172"/>
      <c r="H180" s="223"/>
      <c r="I180" s="224">
        <v>1866.4957547593933</v>
      </c>
      <c r="J180" s="225">
        <v>1866.4957547593933</v>
      </c>
      <c r="K180" s="225">
        <v>1866.4957547593933</v>
      </c>
      <c r="L180" s="225"/>
      <c r="M180" s="173"/>
      <c r="N180" s="226"/>
      <c r="O180" s="239">
        <v>8488.9482613166547</v>
      </c>
      <c r="P180" s="240">
        <v>8488.9482613166547</v>
      </c>
      <c r="Q180" s="240">
        <v>8488.9482613166547</v>
      </c>
      <c r="R180" s="175"/>
      <c r="S180" s="175"/>
      <c r="T180" s="227"/>
      <c r="U180" s="220" t="s">
        <v>245</v>
      </c>
      <c r="V180" s="152"/>
      <c r="W180" s="152"/>
    </row>
    <row r="181" spans="1:23" ht="15" x14ac:dyDescent="0.25">
      <c r="B181" s="160">
        <v>2051</v>
      </c>
      <c r="C181" s="171">
        <v>6627.3809399108359</v>
      </c>
      <c r="D181" s="172">
        <v>6627.3809399108359</v>
      </c>
      <c r="E181" s="172">
        <v>6627.3809399108359</v>
      </c>
      <c r="F181" s="172"/>
      <c r="G181" s="172"/>
      <c r="H181" s="223"/>
      <c r="I181" s="224">
        <v>1909.3784529137997</v>
      </c>
      <c r="J181" s="225">
        <v>1909.3784529137997</v>
      </c>
      <c r="K181" s="225">
        <v>1909.3784529137997</v>
      </c>
      <c r="L181" s="225"/>
      <c r="M181" s="173"/>
      <c r="N181" s="226"/>
      <c r="O181" s="239">
        <v>8536.7593928246351</v>
      </c>
      <c r="P181" s="240">
        <v>8536.7593928246351</v>
      </c>
      <c r="Q181" s="240">
        <v>8536.7593928246351</v>
      </c>
      <c r="R181" s="175"/>
      <c r="S181" s="175"/>
      <c r="T181" s="227"/>
      <c r="U181" s="220" t="s">
        <v>245</v>
      </c>
      <c r="V181" s="152"/>
      <c r="W181" s="152"/>
    </row>
    <row r="182" spans="1:23" ht="15" x14ac:dyDescent="0.25">
      <c r="B182" s="160">
        <v>2052</v>
      </c>
      <c r="C182" s="171">
        <v>6631.9990149059395</v>
      </c>
      <c r="D182" s="172">
        <v>6631.9990149059395</v>
      </c>
      <c r="E182" s="172">
        <v>6631.9990149059395</v>
      </c>
      <c r="F182" s="172"/>
      <c r="G182" s="172"/>
      <c r="H182" s="223"/>
      <c r="I182" s="224">
        <v>1952.540780750802</v>
      </c>
      <c r="J182" s="225">
        <v>1952.540780750802</v>
      </c>
      <c r="K182" s="225">
        <v>1952.540780750802</v>
      </c>
      <c r="L182" s="225"/>
      <c r="M182" s="173"/>
      <c r="N182" s="226"/>
      <c r="O182" s="239">
        <v>8584.5397956567413</v>
      </c>
      <c r="P182" s="240">
        <v>8584.5397956567413</v>
      </c>
      <c r="Q182" s="240">
        <v>8584.5397956567413</v>
      </c>
      <c r="R182" s="175"/>
      <c r="S182" s="175"/>
      <c r="T182" s="227"/>
      <c r="U182" s="220" t="s">
        <v>245</v>
      </c>
      <c r="V182" s="152"/>
      <c r="W182" s="152"/>
    </row>
    <row r="183" spans="1:23" ht="15" x14ac:dyDescent="0.25">
      <c r="B183" s="160">
        <v>2053</v>
      </c>
      <c r="C183" s="171">
        <v>6636.2968665155104</v>
      </c>
      <c r="D183" s="172">
        <v>6636.2968665155104</v>
      </c>
      <c r="E183" s="172">
        <v>6636.2968665155104</v>
      </c>
      <c r="F183" s="172"/>
      <c r="G183" s="172"/>
      <c r="H183" s="223"/>
      <c r="I183" s="224">
        <v>1995.9602815075868</v>
      </c>
      <c r="J183" s="225">
        <v>1995.9602815075868</v>
      </c>
      <c r="K183" s="225">
        <v>1995.9602815075868</v>
      </c>
      <c r="L183" s="225"/>
      <c r="M183" s="173"/>
      <c r="N183" s="226"/>
      <c r="O183" s="239">
        <v>8632.2571480230981</v>
      </c>
      <c r="P183" s="240">
        <v>8632.2571480230981</v>
      </c>
      <c r="Q183" s="240">
        <v>8632.2571480230981</v>
      </c>
      <c r="R183" s="175"/>
      <c r="S183" s="175"/>
      <c r="T183" s="227"/>
      <c r="U183" s="220" t="s">
        <v>245</v>
      </c>
      <c r="V183" s="152"/>
      <c r="W183" s="152"/>
    </row>
    <row r="184" spans="1:23" ht="15" x14ac:dyDescent="0.25">
      <c r="B184" s="160">
        <v>2054</v>
      </c>
      <c r="C184" s="171">
        <v>6640.2626578265463</v>
      </c>
      <c r="D184" s="172">
        <v>6640.2626578265463</v>
      </c>
      <c r="E184" s="172">
        <v>6640.2626578265463</v>
      </c>
      <c r="F184" s="172"/>
      <c r="G184" s="172"/>
      <c r="H184" s="223"/>
      <c r="I184" s="224">
        <v>2039.613701904987</v>
      </c>
      <c r="J184" s="225">
        <v>2039.613701904987</v>
      </c>
      <c r="K184" s="225">
        <v>2039.613701904987</v>
      </c>
      <c r="L184" s="225"/>
      <c r="M184" s="173"/>
      <c r="N184" s="226"/>
      <c r="O184" s="239">
        <v>8679.8763597315337</v>
      </c>
      <c r="P184" s="240">
        <v>8679.8763597315337</v>
      </c>
      <c r="Q184" s="240">
        <v>8679.8763597315337</v>
      </c>
      <c r="R184" s="175"/>
      <c r="S184" s="175"/>
      <c r="T184" s="227"/>
      <c r="U184" s="220" t="s">
        <v>245</v>
      </c>
      <c r="V184" s="152"/>
      <c r="W184" s="152"/>
    </row>
    <row r="185" spans="1:23" ht="15" x14ac:dyDescent="0.25">
      <c r="B185" s="160">
        <v>2055</v>
      </c>
      <c r="C185" s="171">
        <v>6643.8882923539795</v>
      </c>
      <c r="D185" s="172">
        <v>6643.8882923539795</v>
      </c>
      <c r="E185" s="172">
        <v>6643.8882923539795</v>
      </c>
      <c r="F185" s="172"/>
      <c r="G185" s="172"/>
      <c r="H185" s="223"/>
      <c r="I185" s="224">
        <v>2083.4771131567763</v>
      </c>
      <c r="J185" s="225">
        <v>2083.4771131567763</v>
      </c>
      <c r="K185" s="225">
        <v>2083.4771131567763</v>
      </c>
      <c r="L185" s="225"/>
      <c r="M185" s="173"/>
      <c r="N185" s="226"/>
      <c r="O185" s="239">
        <v>8727.3654055107563</v>
      </c>
      <c r="P185" s="240">
        <v>8727.3654055107563</v>
      </c>
      <c r="Q185" s="240">
        <v>8727.3654055107563</v>
      </c>
      <c r="R185" s="175"/>
      <c r="S185" s="175"/>
      <c r="T185" s="227"/>
      <c r="U185" s="220" t="s">
        <v>245</v>
      </c>
      <c r="V185" s="152"/>
      <c r="W185" s="152"/>
    </row>
    <row r="186" spans="1:23" ht="15" x14ac:dyDescent="0.25">
      <c r="B186" s="160">
        <v>2056</v>
      </c>
      <c r="C186" s="171">
        <v>6647.1709421066334</v>
      </c>
      <c r="D186" s="172">
        <v>6647.1709421066334</v>
      </c>
      <c r="E186" s="172">
        <v>6647.1709421066334</v>
      </c>
      <c r="F186" s="172"/>
      <c r="G186" s="172"/>
      <c r="H186" s="223"/>
      <c r="I186" s="224">
        <v>2127.5251620477825</v>
      </c>
      <c r="J186" s="225">
        <v>2127.5251620477825</v>
      </c>
      <c r="K186" s="225">
        <v>2127.5251620477825</v>
      </c>
      <c r="L186" s="225"/>
      <c r="M186" s="173"/>
      <c r="N186" s="226"/>
      <c r="O186" s="239">
        <v>8774.6961041544164</v>
      </c>
      <c r="P186" s="240">
        <v>8774.6961041544164</v>
      </c>
      <c r="Q186" s="240">
        <v>8774.6961041544164</v>
      </c>
      <c r="R186" s="175"/>
      <c r="S186" s="175"/>
      <c r="T186" s="227"/>
      <c r="U186" s="220" t="s">
        <v>245</v>
      </c>
      <c r="V186" s="152"/>
      <c r="W186" s="152"/>
    </row>
    <row r="187" spans="1:23" ht="15" x14ac:dyDescent="0.25">
      <c r="B187" s="160">
        <v>2057</v>
      </c>
      <c r="C187" s="171">
        <v>6650.1082385104937</v>
      </c>
      <c r="D187" s="172">
        <v>6650.1082385104937</v>
      </c>
      <c r="E187" s="172">
        <v>6650.1082385104937</v>
      </c>
      <c r="F187" s="172"/>
      <c r="G187" s="172"/>
      <c r="H187" s="223"/>
      <c r="I187" s="224">
        <v>2171.7300793595696</v>
      </c>
      <c r="J187" s="225">
        <v>2171.7300793595696</v>
      </c>
      <c r="K187" s="225">
        <v>2171.7300793595696</v>
      </c>
      <c r="L187" s="225"/>
      <c r="M187" s="173"/>
      <c r="N187" s="226"/>
      <c r="O187" s="239">
        <v>8821.8383178700642</v>
      </c>
      <c r="P187" s="240">
        <v>8821.8383178700642</v>
      </c>
      <c r="Q187" s="240">
        <v>8821.8383178700642</v>
      </c>
      <c r="R187" s="175"/>
      <c r="S187" s="175"/>
      <c r="T187" s="227"/>
      <c r="U187" s="220" t="s">
        <v>245</v>
      </c>
      <c r="V187" s="152"/>
      <c r="W187" s="152"/>
    </row>
    <row r="188" spans="1:23" ht="15" x14ac:dyDescent="0.25">
      <c r="A188" s="160"/>
      <c r="B188" s="160">
        <v>2058</v>
      </c>
      <c r="C188" s="171">
        <v>6652.7052837361343</v>
      </c>
      <c r="D188" s="172">
        <v>6652.7052837361343</v>
      </c>
      <c r="E188" s="172">
        <v>6652.7052837361343</v>
      </c>
      <c r="F188" s="172"/>
      <c r="G188" s="172"/>
      <c r="H188" s="223"/>
      <c r="I188" s="224">
        <v>2216.0654525961409</v>
      </c>
      <c r="J188" s="225">
        <v>2216.0654525961409</v>
      </c>
      <c r="K188" s="225">
        <v>2216.0654525961409</v>
      </c>
      <c r="L188" s="225"/>
      <c r="M188" s="173"/>
      <c r="N188" s="226"/>
      <c r="O188" s="239">
        <v>8868.7707363322752</v>
      </c>
      <c r="P188" s="240">
        <v>8868.7707363322752</v>
      </c>
      <c r="Q188" s="240">
        <v>8868.7707363322752</v>
      </c>
      <c r="R188" s="175"/>
      <c r="S188" s="175"/>
      <c r="T188" s="227"/>
      <c r="U188" s="220" t="s">
        <v>245</v>
      </c>
    </row>
    <row r="189" spans="1:23" ht="15" x14ac:dyDescent="0.25">
      <c r="A189" s="160"/>
      <c r="B189" s="160">
        <v>2059</v>
      </c>
      <c r="C189" s="171">
        <v>6654.9663409090908</v>
      </c>
      <c r="D189" s="172">
        <v>6654.9663409090908</v>
      </c>
      <c r="E189" s="172">
        <v>6654.9663409090908</v>
      </c>
      <c r="F189" s="172"/>
      <c r="G189" s="172"/>
      <c r="H189" s="223"/>
      <c r="I189" s="224">
        <v>2260.502862836353</v>
      </c>
      <c r="J189" s="225">
        <v>2260.502862836353</v>
      </c>
      <c r="K189" s="225">
        <v>2260.502862836353</v>
      </c>
      <c r="L189" s="225"/>
      <c r="M189" s="173"/>
      <c r="N189" s="226"/>
      <c r="O189" s="239">
        <v>8915.4692037454442</v>
      </c>
      <c r="P189" s="240">
        <v>8915.4692037454442</v>
      </c>
      <c r="Q189" s="240">
        <v>8915.4692037454442</v>
      </c>
      <c r="R189" s="175"/>
      <c r="S189" s="175"/>
      <c r="T189" s="227"/>
      <c r="U189" s="220" t="s">
        <v>245</v>
      </c>
    </row>
    <row r="190" spans="1:23" ht="15.6" thickBot="1" x14ac:dyDescent="0.3">
      <c r="A190" s="160"/>
      <c r="B190" s="160">
        <v>2060</v>
      </c>
      <c r="C190" s="182">
        <v>6656.9036833227874</v>
      </c>
      <c r="D190" s="183">
        <v>6656.9036833227874</v>
      </c>
      <c r="E190" s="183">
        <v>6656.9036833227874</v>
      </c>
      <c r="F190" s="183"/>
      <c r="G190" s="183"/>
      <c r="H190" s="229"/>
      <c r="I190" s="184">
        <v>2305.0145768667198</v>
      </c>
      <c r="J190" s="185">
        <v>2305.0145768667198</v>
      </c>
      <c r="K190" s="230">
        <v>2305.0145768667198</v>
      </c>
      <c r="L190" s="230"/>
      <c r="M190" s="186"/>
      <c r="N190" s="231"/>
      <c r="O190" s="241">
        <v>8961.9182601895081</v>
      </c>
      <c r="P190" s="242">
        <v>8961.9182601895081</v>
      </c>
      <c r="Q190" s="242">
        <v>8961.9182601895081</v>
      </c>
      <c r="R190" s="188"/>
      <c r="S190" s="188"/>
      <c r="T190" s="232"/>
      <c r="U190" s="220" t="s">
        <v>245</v>
      </c>
    </row>
    <row r="191" spans="1:23" x14ac:dyDescent="0.25">
      <c r="A191" s="160"/>
      <c r="C191" s="105"/>
      <c r="D191" s="105"/>
      <c r="E191" s="105"/>
      <c r="F191" s="105"/>
      <c r="G191" s="105"/>
      <c r="H191" s="105"/>
      <c r="I191" s="105"/>
      <c r="J191" s="105"/>
      <c r="K191" s="105"/>
      <c r="L191" s="105"/>
      <c r="M191" s="105"/>
      <c r="N191" s="105"/>
      <c r="O191" s="105"/>
      <c r="P191" s="105"/>
      <c r="V191" s="152"/>
      <c r="W191" s="152"/>
    </row>
    <row r="192" spans="1:23" x14ac:dyDescent="0.25">
      <c r="A192" s="160"/>
      <c r="C192" s="105"/>
      <c r="D192" s="105"/>
      <c r="E192" s="105"/>
      <c r="F192" s="105"/>
      <c r="G192" s="105"/>
      <c r="H192" s="105"/>
      <c r="I192" s="105"/>
      <c r="J192" s="105"/>
      <c r="K192" s="105"/>
      <c r="L192" s="105"/>
      <c r="M192" s="105"/>
      <c r="N192" s="105"/>
      <c r="O192" s="105"/>
      <c r="P192" s="105"/>
      <c r="V192" s="152"/>
      <c r="W192" s="152"/>
    </row>
    <row r="193" spans="1:41" x14ac:dyDescent="0.25">
      <c r="A193" s="191" t="s">
        <v>311</v>
      </c>
      <c r="C193" s="105"/>
      <c r="D193" s="105"/>
      <c r="E193" s="105"/>
      <c r="F193" s="105"/>
      <c r="G193" s="105"/>
      <c r="H193" s="105"/>
      <c r="I193" s="105"/>
      <c r="J193" s="105"/>
      <c r="K193" s="105"/>
      <c r="L193" s="105"/>
      <c r="M193" s="105"/>
      <c r="N193" s="105"/>
      <c r="O193" s="105"/>
      <c r="P193" s="105"/>
    </row>
    <row r="194" spans="1:41" x14ac:dyDescent="0.25">
      <c r="A194" s="191"/>
      <c r="C194" s="105"/>
      <c r="D194" s="105"/>
      <c r="E194" s="105"/>
      <c r="F194" s="105"/>
      <c r="G194" s="105"/>
      <c r="H194" s="105"/>
      <c r="I194" s="105"/>
      <c r="J194" s="105"/>
      <c r="K194" s="105"/>
      <c r="L194" s="105"/>
      <c r="M194" s="105"/>
      <c r="N194" s="105"/>
      <c r="O194" s="105"/>
      <c r="P194" s="105"/>
    </row>
    <row r="195" spans="1:41" x14ac:dyDescent="0.25">
      <c r="A195" s="160"/>
      <c r="C195" s="105"/>
      <c r="D195" s="105"/>
      <c r="E195" s="105"/>
      <c r="F195" s="105"/>
      <c r="G195" s="105"/>
      <c r="H195" s="105"/>
      <c r="I195" s="105"/>
      <c r="J195" s="105"/>
      <c r="K195" s="105"/>
      <c r="L195" s="105"/>
      <c r="M195" s="105"/>
      <c r="N195" s="105"/>
      <c r="O195" s="105"/>
      <c r="P195" s="105"/>
      <c r="V195" s="152"/>
      <c r="W195" s="152"/>
      <c r="X195" s="152"/>
      <c r="AD195" s="152"/>
      <c r="AE195" s="152"/>
      <c r="AF195" s="152"/>
    </row>
    <row r="196" spans="1:41" x14ac:dyDescent="0.25">
      <c r="A196" s="201"/>
      <c r="B196" s="128"/>
      <c r="C196" s="146"/>
      <c r="D196" s="146"/>
      <c r="E196" s="146"/>
      <c r="F196" s="146"/>
      <c r="G196" s="146"/>
      <c r="H196" s="146"/>
      <c r="I196" s="146"/>
      <c r="J196" s="146"/>
      <c r="K196" s="146"/>
      <c r="L196" s="146"/>
      <c r="M196" s="146"/>
      <c r="N196" s="146"/>
      <c r="O196" s="146"/>
      <c r="P196" s="146"/>
      <c r="Q196" s="128"/>
      <c r="R196" s="128"/>
      <c r="S196" s="128"/>
      <c r="T196" s="128"/>
      <c r="U196" s="128"/>
      <c r="V196" s="202"/>
      <c r="W196" s="202"/>
      <c r="X196" s="202"/>
      <c r="Y196" s="128"/>
      <c r="Z196" s="128"/>
      <c r="AA196" s="128"/>
      <c r="AB196" s="128"/>
      <c r="AC196" s="128"/>
      <c r="AD196" s="202"/>
      <c r="AE196" s="202"/>
      <c r="AF196" s="202"/>
      <c r="AG196" s="128"/>
      <c r="AH196" s="128"/>
      <c r="AI196" s="128"/>
      <c r="AJ196" s="128"/>
      <c r="AK196" s="128"/>
      <c r="AL196" s="128"/>
      <c r="AM196" s="128"/>
      <c r="AN196" s="128"/>
      <c r="AO196" s="128"/>
    </row>
    <row r="197" spans="1:41" x14ac:dyDescent="0.25">
      <c r="A197" s="201"/>
      <c r="B197" s="128"/>
      <c r="C197" s="146"/>
      <c r="D197" s="146"/>
      <c r="E197" s="146"/>
      <c r="F197" s="146"/>
      <c r="G197" s="146"/>
      <c r="H197" s="146"/>
      <c r="I197" s="146"/>
      <c r="J197" s="146"/>
      <c r="K197" s="146"/>
      <c r="L197" s="146"/>
      <c r="M197" s="146"/>
      <c r="N197" s="146"/>
      <c r="O197" s="146"/>
      <c r="P197" s="146"/>
      <c r="Q197" s="128"/>
      <c r="R197" s="128"/>
      <c r="S197" s="128"/>
      <c r="T197" s="128"/>
      <c r="U197" s="128"/>
      <c r="V197" s="202"/>
      <c r="W197" s="202"/>
      <c r="X197" s="202"/>
      <c r="Y197" s="128"/>
      <c r="Z197" s="128"/>
      <c r="AA197" s="128"/>
      <c r="AB197" s="128"/>
      <c r="AC197" s="128"/>
      <c r="AD197" s="202"/>
      <c r="AE197" s="202"/>
      <c r="AF197" s="202"/>
      <c r="AG197" s="128"/>
      <c r="AH197" s="128"/>
      <c r="AI197" s="128"/>
      <c r="AJ197" s="128"/>
      <c r="AK197" s="128"/>
      <c r="AL197" s="128"/>
      <c r="AM197" s="128"/>
      <c r="AN197" s="128"/>
      <c r="AO197" s="128"/>
    </row>
    <row r="198" spans="1:41" x14ac:dyDescent="0.25">
      <c r="A198" s="143"/>
      <c r="B198" s="150"/>
      <c r="C198" s="105"/>
      <c r="D198" s="105"/>
      <c r="E198" s="105"/>
      <c r="F198" s="105"/>
      <c r="G198" s="105"/>
      <c r="H198" s="105"/>
      <c r="I198" s="105"/>
      <c r="J198" s="105"/>
      <c r="K198" s="105"/>
      <c r="L198" s="105"/>
      <c r="M198" s="105"/>
      <c r="N198" s="105"/>
      <c r="O198" s="105"/>
      <c r="P198" s="105"/>
    </row>
    <row r="199" spans="1:41" x14ac:dyDescent="0.25">
      <c r="A199" s="191"/>
      <c r="B199" s="150"/>
      <c r="C199" s="105"/>
      <c r="D199" s="105"/>
      <c r="E199" s="105"/>
      <c r="F199" s="105"/>
      <c r="G199" s="105"/>
      <c r="H199" s="105"/>
      <c r="I199" s="105"/>
      <c r="J199" s="105"/>
      <c r="K199" s="105"/>
      <c r="L199" s="105"/>
      <c r="M199" s="105"/>
      <c r="N199" s="105"/>
      <c r="O199" s="105"/>
      <c r="P199" s="105"/>
    </row>
    <row r="200" spans="1:41" ht="17.399999999999999" x14ac:dyDescent="0.25">
      <c r="A200" s="243" t="s">
        <v>152</v>
      </c>
      <c r="B200" s="150"/>
      <c r="C200" s="105"/>
      <c r="D200" s="105"/>
      <c r="E200" s="105"/>
      <c r="F200" s="105"/>
      <c r="G200" s="105"/>
      <c r="H200" s="105"/>
      <c r="I200" s="105"/>
      <c r="J200" s="105"/>
      <c r="K200" s="105"/>
      <c r="L200" s="105"/>
      <c r="M200" s="105"/>
      <c r="N200" s="105"/>
      <c r="O200" s="105"/>
      <c r="P200" s="105"/>
    </row>
    <row r="201" spans="1:41" x14ac:dyDescent="0.25">
      <c r="B201" s="203"/>
      <c r="C201" s="203"/>
      <c r="D201" s="149"/>
      <c r="E201" s="149"/>
      <c r="F201" s="149"/>
      <c r="G201" s="149"/>
      <c r="H201" s="149"/>
      <c r="I201" s="149"/>
      <c r="J201" s="149"/>
      <c r="K201" s="149"/>
      <c r="L201" s="149"/>
      <c r="M201" s="149"/>
      <c r="N201" s="149"/>
      <c r="O201" s="149"/>
      <c r="P201" s="149"/>
      <c r="Q201" s="150"/>
      <c r="R201" s="150"/>
      <c r="S201" s="150"/>
      <c r="T201" s="150"/>
      <c r="U201" s="150"/>
      <c r="V201" s="150"/>
      <c r="W201" s="150"/>
    </row>
    <row r="202" spans="1:41" ht="13.8" thickBot="1" x14ac:dyDescent="0.3">
      <c r="A202" s="196"/>
      <c r="B202" s="148"/>
      <c r="C202" s="148"/>
      <c r="D202" s="149"/>
      <c r="E202" s="149"/>
      <c r="F202" s="149"/>
      <c r="G202" s="149"/>
      <c r="H202" s="149"/>
      <c r="I202" s="149"/>
      <c r="J202" s="149"/>
      <c r="K202" s="149"/>
      <c r="L202" s="149"/>
      <c r="M202" s="149"/>
      <c r="N202" s="149"/>
      <c r="O202" s="149"/>
      <c r="P202" s="149"/>
      <c r="Q202" s="150"/>
      <c r="R202" s="150"/>
      <c r="S202" s="150"/>
      <c r="T202" s="150"/>
      <c r="U202" s="150"/>
      <c r="V202" s="150"/>
      <c r="W202" s="150"/>
    </row>
    <row r="203" spans="1:41" ht="16.2" thickBot="1" x14ac:dyDescent="0.3">
      <c r="A203" s="153"/>
      <c r="C203" s="1711" t="s">
        <v>263</v>
      </c>
      <c r="D203" s="1712"/>
      <c r="E203" s="1712"/>
      <c r="F203" s="1712"/>
      <c r="G203" s="1712"/>
      <c r="H203" s="1727"/>
      <c r="I203" s="1728" t="s">
        <v>264</v>
      </c>
      <c r="J203" s="1729"/>
      <c r="K203" s="1729"/>
      <c r="L203" s="1729"/>
      <c r="M203" s="1729"/>
      <c r="N203" s="1730"/>
      <c r="O203" s="1716" t="s">
        <v>265</v>
      </c>
      <c r="P203" s="1717"/>
      <c r="Q203" s="1717"/>
      <c r="R203" s="1717"/>
      <c r="S203" s="1717"/>
      <c r="T203" s="1718"/>
    </row>
    <row r="204" spans="1:41" ht="40.200000000000003" thickBot="1" x14ac:dyDescent="0.3">
      <c r="A204" s="153" t="s">
        <v>120</v>
      </c>
      <c r="B204" s="160"/>
      <c r="C204" s="155" t="s">
        <v>244</v>
      </c>
      <c r="D204" s="156" t="s">
        <v>246</v>
      </c>
      <c r="E204" s="156" t="s">
        <v>247</v>
      </c>
      <c r="F204" s="156" t="s">
        <v>248</v>
      </c>
      <c r="G204" s="156" t="s">
        <v>249</v>
      </c>
      <c r="H204" s="214" t="s">
        <v>250</v>
      </c>
      <c r="I204" s="155" t="s">
        <v>251</v>
      </c>
      <c r="J204" s="156" t="s">
        <v>252</v>
      </c>
      <c r="K204" s="156" t="s">
        <v>253</v>
      </c>
      <c r="L204" s="156" t="s">
        <v>254</v>
      </c>
      <c r="M204" s="156" t="s">
        <v>255</v>
      </c>
      <c r="N204" s="214" t="s">
        <v>256</v>
      </c>
      <c r="O204" s="155" t="s">
        <v>257</v>
      </c>
      <c r="P204" s="156" t="s">
        <v>258</v>
      </c>
      <c r="Q204" s="156" t="s">
        <v>259</v>
      </c>
      <c r="R204" s="156" t="s">
        <v>260</v>
      </c>
      <c r="S204" s="156" t="s">
        <v>261</v>
      </c>
      <c r="T204" s="214" t="s">
        <v>262</v>
      </c>
      <c r="U204" s="158" t="s">
        <v>121</v>
      </c>
      <c r="V204" s="130"/>
      <c r="W204" s="130"/>
    </row>
    <row r="205" spans="1:41" ht="15.6" x14ac:dyDescent="0.25">
      <c r="A205" s="216" t="s">
        <v>244</v>
      </c>
      <c r="B205" s="160">
        <v>2012</v>
      </c>
      <c r="C205" s="161">
        <v>45986.534827366413</v>
      </c>
      <c r="D205" s="162">
        <v>45986.534827366413</v>
      </c>
      <c r="E205" s="162">
        <v>45986.534827366413</v>
      </c>
      <c r="F205" s="162"/>
      <c r="G205" s="162"/>
      <c r="H205" s="219"/>
      <c r="I205" s="161">
        <v>7639.1013380055292</v>
      </c>
      <c r="J205" s="162">
        <v>7639.1013380055292</v>
      </c>
      <c r="K205" s="162">
        <v>7639.1013380055292</v>
      </c>
      <c r="L205" s="162"/>
      <c r="M205" s="165"/>
      <c r="N205" s="219"/>
      <c r="O205" s="164">
        <v>53625.636165371943</v>
      </c>
      <c r="P205" s="197">
        <v>53625.636165371943</v>
      </c>
      <c r="Q205" s="197">
        <v>53625.636165371943</v>
      </c>
      <c r="R205" s="165"/>
      <c r="S205" s="165"/>
      <c r="T205" s="219"/>
      <c r="U205" s="244" t="s">
        <v>245</v>
      </c>
      <c r="V205" s="152"/>
      <c r="W205" s="152"/>
    </row>
    <row r="206" spans="1:41" ht="15.6" x14ac:dyDescent="0.25">
      <c r="A206" s="221" t="s">
        <v>246</v>
      </c>
      <c r="B206" s="160">
        <v>2013</v>
      </c>
      <c r="C206" s="167">
        <v>46636.360009797696</v>
      </c>
      <c r="D206" s="168">
        <v>46636.360009797696</v>
      </c>
      <c r="E206" s="168">
        <v>46636.360009797696</v>
      </c>
      <c r="F206" s="168"/>
      <c r="G206" s="168"/>
      <c r="H206" s="222"/>
      <c r="I206" s="167">
        <v>7991.5946324377546</v>
      </c>
      <c r="J206" s="168">
        <v>7991.5946324377546</v>
      </c>
      <c r="K206" s="168">
        <v>7991.5946324377546</v>
      </c>
      <c r="L206" s="168"/>
      <c r="M206" s="170"/>
      <c r="N206" s="222"/>
      <c r="O206" s="198">
        <v>54627.954642235447</v>
      </c>
      <c r="P206" s="169">
        <v>54627.954642235447</v>
      </c>
      <c r="Q206" s="169">
        <v>54627.954642235447</v>
      </c>
      <c r="R206" s="170"/>
      <c r="S206" s="170"/>
      <c r="T206" s="222"/>
      <c r="U206" s="220" t="s">
        <v>245</v>
      </c>
      <c r="V206" s="152"/>
      <c r="W206" s="152"/>
    </row>
    <row r="207" spans="1:41" ht="15.6" x14ac:dyDescent="0.25">
      <c r="A207" s="221" t="s">
        <v>247</v>
      </c>
      <c r="B207" s="160">
        <v>2014</v>
      </c>
      <c r="C207" s="167">
        <v>43584.251955270243</v>
      </c>
      <c r="D207" s="168">
        <v>43584.251955270243</v>
      </c>
      <c r="E207" s="168">
        <v>43584.251955270243</v>
      </c>
      <c r="F207" s="168"/>
      <c r="G207" s="168"/>
      <c r="H207" s="222"/>
      <c r="I207" s="167">
        <v>8656.3490804443336</v>
      </c>
      <c r="J207" s="168">
        <v>8656.3490804443336</v>
      </c>
      <c r="K207" s="168">
        <v>8656.3490804443336</v>
      </c>
      <c r="L207" s="168"/>
      <c r="M207" s="170"/>
      <c r="N207" s="222"/>
      <c r="O207" s="198">
        <v>52240.601035714579</v>
      </c>
      <c r="P207" s="169">
        <v>52240.601035714579</v>
      </c>
      <c r="Q207" s="169">
        <v>52240.601035714579</v>
      </c>
      <c r="R207" s="170"/>
      <c r="S207" s="170"/>
      <c r="T207" s="222"/>
      <c r="U207" s="220" t="s">
        <v>245</v>
      </c>
      <c r="V207" s="152"/>
      <c r="W207" s="152"/>
    </row>
    <row r="208" spans="1:41" ht="15" x14ac:dyDescent="0.25">
      <c r="A208" s="221" t="s">
        <v>248</v>
      </c>
      <c r="B208" s="160">
        <v>2015</v>
      </c>
      <c r="C208" s="171">
        <v>44132.642251085119</v>
      </c>
      <c r="D208" s="172">
        <v>44132.642251085119</v>
      </c>
      <c r="E208" s="172">
        <v>44132.642251085119</v>
      </c>
      <c r="F208" s="172"/>
      <c r="G208" s="172"/>
      <c r="H208" s="223"/>
      <c r="I208" s="224">
        <v>9062.7625583460758</v>
      </c>
      <c r="J208" s="225">
        <v>9062.7625583460758</v>
      </c>
      <c r="K208" s="225">
        <v>9062.7625583460758</v>
      </c>
      <c r="L208" s="225"/>
      <c r="M208" s="173"/>
      <c r="N208" s="226"/>
      <c r="O208" s="199">
        <v>53195.404809431195</v>
      </c>
      <c r="P208" s="174">
        <v>53195.404809431195</v>
      </c>
      <c r="Q208" s="174">
        <v>53195.404809431195</v>
      </c>
      <c r="R208" s="175"/>
      <c r="S208" s="175"/>
      <c r="T208" s="227"/>
      <c r="U208" s="220" t="s">
        <v>245</v>
      </c>
      <c r="V208" s="152"/>
      <c r="W208" s="152"/>
    </row>
    <row r="209" spans="1:23" ht="15" x14ac:dyDescent="0.25">
      <c r="A209" s="221" t="s">
        <v>249</v>
      </c>
      <c r="B209" s="160">
        <v>2016</v>
      </c>
      <c r="C209" s="171">
        <v>44677.78743374809</v>
      </c>
      <c r="D209" s="172">
        <v>44677.78743374809</v>
      </c>
      <c r="E209" s="172">
        <v>44677.78743374809</v>
      </c>
      <c r="F209" s="172"/>
      <c r="G209" s="172"/>
      <c r="H209" s="223"/>
      <c r="I209" s="224">
        <v>9490.2688709189861</v>
      </c>
      <c r="J209" s="225">
        <v>9490.2688709189861</v>
      </c>
      <c r="K209" s="225">
        <v>9490.2688709189861</v>
      </c>
      <c r="L209" s="225"/>
      <c r="M209" s="173"/>
      <c r="N209" s="226"/>
      <c r="O209" s="199">
        <v>54168.056304667072</v>
      </c>
      <c r="P209" s="174">
        <v>54168.056304667072</v>
      </c>
      <c r="Q209" s="174">
        <v>54168.056304667072</v>
      </c>
      <c r="R209" s="175"/>
      <c r="S209" s="175"/>
      <c r="T209" s="227"/>
      <c r="U209" s="220" t="s">
        <v>245</v>
      </c>
      <c r="V209" s="152"/>
      <c r="W209" s="152"/>
    </row>
    <row r="210" spans="1:23" ht="15.6" thickBot="1" x14ac:dyDescent="0.3">
      <c r="A210" s="228" t="s">
        <v>250</v>
      </c>
      <c r="B210" s="160">
        <v>2017</v>
      </c>
      <c r="C210" s="171">
        <v>45219.301258664629</v>
      </c>
      <c r="D210" s="172">
        <v>45219.301258664629</v>
      </c>
      <c r="E210" s="172">
        <v>45219.301258664629</v>
      </c>
      <c r="F210" s="172"/>
      <c r="G210" s="172"/>
      <c r="H210" s="223"/>
      <c r="I210" s="224">
        <v>9938.7109992028654</v>
      </c>
      <c r="J210" s="225">
        <v>9938.7109992028654</v>
      </c>
      <c r="K210" s="225">
        <v>9938.7109992028654</v>
      </c>
      <c r="L210" s="225"/>
      <c r="M210" s="173"/>
      <c r="N210" s="226"/>
      <c r="O210" s="199">
        <v>55158.012257867493</v>
      </c>
      <c r="P210" s="174">
        <v>55158.012257867493</v>
      </c>
      <c r="Q210" s="174">
        <v>55158.012257867493</v>
      </c>
      <c r="R210" s="175"/>
      <c r="S210" s="175"/>
      <c r="T210" s="227"/>
      <c r="U210" s="220" t="s">
        <v>245</v>
      </c>
      <c r="V210" s="152"/>
      <c r="W210" s="152"/>
    </row>
    <row r="211" spans="1:23" ht="15" x14ac:dyDescent="0.25">
      <c r="A211" s="216" t="s">
        <v>251</v>
      </c>
      <c r="B211" s="160">
        <v>2018</v>
      </c>
      <c r="C211" s="171">
        <v>45756.019419990858</v>
      </c>
      <c r="D211" s="172">
        <v>45756.019419990858</v>
      </c>
      <c r="E211" s="172">
        <v>45756.019419990858</v>
      </c>
      <c r="F211" s="172"/>
      <c r="G211" s="172"/>
      <c r="H211" s="223"/>
      <c r="I211" s="224">
        <v>10407.805614025739</v>
      </c>
      <c r="J211" s="225">
        <v>10407.805614025739</v>
      </c>
      <c r="K211" s="225">
        <v>10407.805614025739</v>
      </c>
      <c r="L211" s="225"/>
      <c r="M211" s="173"/>
      <c r="N211" s="226"/>
      <c r="O211" s="199">
        <v>56163.825034016598</v>
      </c>
      <c r="P211" s="174">
        <v>56163.825034016598</v>
      </c>
      <c r="Q211" s="174">
        <v>56163.825034016598</v>
      </c>
      <c r="R211" s="175"/>
      <c r="S211" s="175"/>
      <c r="T211" s="227"/>
      <c r="U211" s="220" t="s">
        <v>245</v>
      </c>
      <c r="V211" s="152"/>
      <c r="W211" s="152"/>
    </row>
    <row r="212" spans="1:23" ht="15" x14ac:dyDescent="0.25">
      <c r="A212" s="221" t="s">
        <v>252</v>
      </c>
      <c r="B212" s="160">
        <v>2019</v>
      </c>
      <c r="C212" s="171">
        <v>46286.177192174662</v>
      </c>
      <c r="D212" s="172">
        <v>46286.177192174662</v>
      </c>
      <c r="E212" s="172">
        <v>46286.177192174662</v>
      </c>
      <c r="F212" s="172"/>
      <c r="G212" s="172"/>
      <c r="H212" s="223"/>
      <c r="I212" s="224">
        <v>10897.116490566581</v>
      </c>
      <c r="J212" s="225">
        <v>10897.116490566581</v>
      </c>
      <c r="K212" s="225">
        <v>10897.116490566581</v>
      </c>
      <c r="L212" s="225"/>
      <c r="M212" s="173"/>
      <c r="N212" s="226"/>
      <c r="O212" s="199">
        <v>57183.293682741241</v>
      </c>
      <c r="P212" s="174">
        <v>57183.293682741241</v>
      </c>
      <c r="Q212" s="174">
        <v>57183.293682741241</v>
      </c>
      <c r="R212" s="175"/>
      <c r="S212" s="175"/>
      <c r="T212" s="227"/>
      <c r="U212" s="220" t="s">
        <v>245</v>
      </c>
      <c r="V212" s="152"/>
      <c r="W212" s="152"/>
    </row>
    <row r="213" spans="1:23" ht="15" x14ac:dyDescent="0.25">
      <c r="A213" s="221" t="s">
        <v>253</v>
      </c>
      <c r="B213" s="160">
        <v>2020</v>
      </c>
      <c r="C213" s="171">
        <v>46808.474799617186</v>
      </c>
      <c r="D213" s="172">
        <v>46808.474799617186</v>
      </c>
      <c r="E213" s="172">
        <v>46808.474799617186</v>
      </c>
      <c r="F213" s="172"/>
      <c r="G213" s="172"/>
      <c r="H213" s="223"/>
      <c r="I213" s="224">
        <v>11406.278983684348</v>
      </c>
      <c r="J213" s="225">
        <v>11406.278983684348</v>
      </c>
      <c r="K213" s="225">
        <v>11406.278983684348</v>
      </c>
      <c r="L213" s="225"/>
      <c r="M213" s="173"/>
      <c r="N213" s="226"/>
      <c r="O213" s="199">
        <v>58214.753783301538</v>
      </c>
      <c r="P213" s="174">
        <v>58214.753783301538</v>
      </c>
      <c r="Q213" s="174">
        <v>58214.753783301538</v>
      </c>
      <c r="R213" s="175"/>
      <c r="S213" s="175"/>
      <c r="T213" s="227"/>
      <c r="U213" s="220" t="s">
        <v>245</v>
      </c>
      <c r="V213" s="152"/>
      <c r="W213" s="152"/>
    </row>
    <row r="214" spans="1:23" ht="15" x14ac:dyDescent="0.25">
      <c r="A214" s="221" t="s">
        <v>254</v>
      </c>
      <c r="B214" s="160">
        <v>2021</v>
      </c>
      <c r="C214" s="171">
        <v>47292.364954848417</v>
      </c>
      <c r="D214" s="172">
        <v>47292.364954848417</v>
      </c>
      <c r="E214" s="172">
        <v>47292.364954848417</v>
      </c>
      <c r="F214" s="172"/>
      <c r="G214" s="172"/>
      <c r="H214" s="223"/>
      <c r="I214" s="224">
        <v>11927.51624719911</v>
      </c>
      <c r="J214" s="225">
        <v>11927.51624719911</v>
      </c>
      <c r="K214" s="225">
        <v>11927.51624719911</v>
      </c>
      <c r="L214" s="225"/>
      <c r="M214" s="173"/>
      <c r="N214" s="226"/>
      <c r="O214" s="199">
        <v>59219.881202047531</v>
      </c>
      <c r="P214" s="174">
        <v>59219.881202047531</v>
      </c>
      <c r="Q214" s="174">
        <v>59219.881202047531</v>
      </c>
      <c r="R214" s="175"/>
      <c r="S214" s="175"/>
      <c r="T214" s="227"/>
      <c r="U214" s="220" t="s">
        <v>245</v>
      </c>
      <c r="V214" s="152"/>
      <c r="W214" s="152"/>
    </row>
    <row r="215" spans="1:23" ht="15" x14ac:dyDescent="0.25">
      <c r="A215" s="221" t="s">
        <v>255</v>
      </c>
      <c r="B215" s="160">
        <v>2022</v>
      </c>
      <c r="C215" s="171">
        <v>47763.420308885892</v>
      </c>
      <c r="D215" s="172">
        <v>47763.420308885892</v>
      </c>
      <c r="E215" s="172">
        <v>47763.420308885892</v>
      </c>
      <c r="F215" s="172"/>
      <c r="G215" s="172"/>
      <c r="H215" s="223"/>
      <c r="I215" s="224">
        <v>12466.590840991677</v>
      </c>
      <c r="J215" s="225">
        <v>12466.590840991677</v>
      </c>
      <c r="K215" s="225">
        <v>12466.590840991677</v>
      </c>
      <c r="L215" s="225"/>
      <c r="M215" s="173"/>
      <c r="N215" s="226"/>
      <c r="O215" s="199">
        <v>60230.011149877566</v>
      </c>
      <c r="P215" s="174">
        <v>60230.011149877566</v>
      </c>
      <c r="Q215" s="174">
        <v>60230.011149877566</v>
      </c>
      <c r="R215" s="175"/>
      <c r="S215" s="175"/>
      <c r="T215" s="227"/>
      <c r="U215" s="220" t="s">
        <v>245</v>
      </c>
      <c r="V215" s="152"/>
      <c r="W215" s="152"/>
    </row>
    <row r="216" spans="1:23" ht="15.6" thickBot="1" x14ac:dyDescent="0.3">
      <c r="A216" s="228" t="s">
        <v>256</v>
      </c>
      <c r="B216" s="160">
        <v>2023</v>
      </c>
      <c r="C216" s="171">
        <v>48222.545345606493</v>
      </c>
      <c r="D216" s="172">
        <v>48222.545345606493</v>
      </c>
      <c r="E216" s="172">
        <v>48222.545345606493</v>
      </c>
      <c r="F216" s="172"/>
      <c r="G216" s="172"/>
      <c r="H216" s="223"/>
      <c r="I216" s="224">
        <v>13023.437984002168</v>
      </c>
      <c r="J216" s="225">
        <v>13023.437984002168</v>
      </c>
      <c r="K216" s="225">
        <v>13023.437984002168</v>
      </c>
      <c r="L216" s="225"/>
      <c r="M216" s="173"/>
      <c r="N216" s="226"/>
      <c r="O216" s="199">
        <v>61245.983329608658</v>
      </c>
      <c r="P216" s="174">
        <v>61245.983329608658</v>
      </c>
      <c r="Q216" s="174">
        <v>61245.983329608658</v>
      </c>
      <c r="R216" s="175"/>
      <c r="S216" s="175"/>
      <c r="T216" s="227"/>
      <c r="U216" s="220" t="s">
        <v>245</v>
      </c>
      <c r="V216" s="152"/>
      <c r="W216" s="152"/>
    </row>
    <row r="217" spans="1:23" ht="15" x14ac:dyDescent="0.25">
      <c r="A217" s="216" t="s">
        <v>257</v>
      </c>
      <c r="B217" s="160">
        <v>2024</v>
      </c>
      <c r="C217" s="171">
        <v>48670.144151610963</v>
      </c>
      <c r="D217" s="172">
        <v>48670.144151610963</v>
      </c>
      <c r="E217" s="172">
        <v>48670.144151610963</v>
      </c>
      <c r="F217" s="172"/>
      <c r="G217" s="172"/>
      <c r="H217" s="223"/>
      <c r="I217" s="224">
        <v>13597.835053936073</v>
      </c>
      <c r="J217" s="225">
        <v>13597.835053936073</v>
      </c>
      <c r="K217" s="225">
        <v>13597.835053936073</v>
      </c>
      <c r="L217" s="225"/>
      <c r="M217" s="173"/>
      <c r="N217" s="226"/>
      <c r="O217" s="199">
        <v>62267.979205547032</v>
      </c>
      <c r="P217" s="174">
        <v>62267.979205547032</v>
      </c>
      <c r="Q217" s="174">
        <v>62267.979205547032</v>
      </c>
      <c r="R217" s="175"/>
      <c r="S217" s="175"/>
      <c r="T217" s="227"/>
      <c r="U217" s="220" t="s">
        <v>245</v>
      </c>
      <c r="V217" s="152"/>
      <c r="W217" s="152"/>
    </row>
    <row r="218" spans="1:23" ht="15" x14ac:dyDescent="0.25">
      <c r="A218" s="221" t="s">
        <v>258</v>
      </c>
      <c r="B218" s="160">
        <v>2025</v>
      </c>
      <c r="C218" s="171">
        <v>49106.569698388157</v>
      </c>
      <c r="D218" s="172">
        <v>49106.569698388157</v>
      </c>
      <c r="E218" s="172">
        <v>49106.569698388157</v>
      </c>
      <c r="F218" s="172"/>
      <c r="G218" s="172"/>
      <c r="H218" s="223"/>
      <c r="I218" s="224">
        <v>14189.547726677592</v>
      </c>
      <c r="J218" s="225">
        <v>14189.547726677592</v>
      </c>
      <c r="K218" s="225">
        <v>14189.547726677592</v>
      </c>
      <c r="L218" s="225"/>
      <c r="M218" s="173"/>
      <c r="N218" s="226"/>
      <c r="O218" s="199">
        <v>63296.11742506575</v>
      </c>
      <c r="P218" s="174">
        <v>63296.11742506575</v>
      </c>
      <c r="Q218" s="174">
        <v>63296.11742506575</v>
      </c>
      <c r="R218" s="175"/>
      <c r="S218" s="175"/>
      <c r="T218" s="227"/>
      <c r="U218" s="220" t="s">
        <v>245</v>
      </c>
      <c r="V218" s="152"/>
      <c r="W218" s="152"/>
    </row>
    <row r="219" spans="1:23" ht="15" x14ac:dyDescent="0.25">
      <c r="A219" s="221" t="s">
        <v>259</v>
      </c>
      <c r="B219" s="160">
        <v>2026</v>
      </c>
      <c r="C219" s="171">
        <v>49532.467187219932</v>
      </c>
      <c r="D219" s="172">
        <v>49532.467187219932</v>
      </c>
      <c r="E219" s="172">
        <v>49532.467187219932</v>
      </c>
      <c r="F219" s="172"/>
      <c r="G219" s="172"/>
      <c r="H219" s="223"/>
      <c r="I219" s="224">
        <v>14798.476500035415</v>
      </c>
      <c r="J219" s="225">
        <v>14798.476500035415</v>
      </c>
      <c r="K219" s="225">
        <v>14798.476500035415</v>
      </c>
      <c r="L219" s="225"/>
      <c r="M219" s="173"/>
      <c r="N219" s="226"/>
      <c r="O219" s="199">
        <v>64330.943687255349</v>
      </c>
      <c r="P219" s="174">
        <v>64330.943687255349</v>
      </c>
      <c r="Q219" s="174">
        <v>64330.943687255349</v>
      </c>
      <c r="R219" s="175"/>
      <c r="S219" s="175"/>
      <c r="T219" s="227"/>
      <c r="U219" s="220" t="s">
        <v>245</v>
      </c>
      <c r="V219" s="152"/>
      <c r="W219" s="152"/>
    </row>
    <row r="220" spans="1:23" ht="15" x14ac:dyDescent="0.25">
      <c r="A220" s="221" t="s">
        <v>260</v>
      </c>
      <c r="B220" s="160">
        <v>2027</v>
      </c>
      <c r="C220" s="171">
        <v>49948.409675949973</v>
      </c>
      <c r="D220" s="172">
        <v>49948.409675949973</v>
      </c>
      <c r="E220" s="172">
        <v>49948.409675949973</v>
      </c>
      <c r="F220" s="172"/>
      <c r="G220" s="172"/>
      <c r="H220" s="223"/>
      <c r="I220" s="224">
        <v>15424.533976577262</v>
      </c>
      <c r="J220" s="225">
        <v>15424.533976577262</v>
      </c>
      <c r="K220" s="225">
        <v>15424.533976577262</v>
      </c>
      <c r="L220" s="225"/>
      <c r="M220" s="173"/>
      <c r="N220" s="226"/>
      <c r="O220" s="199">
        <v>65372.943652527232</v>
      </c>
      <c r="P220" s="174">
        <v>65372.943652527232</v>
      </c>
      <c r="Q220" s="174">
        <v>65372.943652527232</v>
      </c>
      <c r="R220" s="175"/>
      <c r="S220" s="175"/>
      <c r="T220" s="227"/>
      <c r="U220" s="220" t="s">
        <v>245</v>
      </c>
      <c r="V220" s="152"/>
      <c r="W220" s="152"/>
    </row>
    <row r="221" spans="1:23" ht="15" x14ac:dyDescent="0.25">
      <c r="A221" s="221" t="s">
        <v>261</v>
      </c>
      <c r="B221" s="160">
        <v>2028</v>
      </c>
      <c r="C221" s="171">
        <v>50354.422320320024</v>
      </c>
      <c r="D221" s="172">
        <v>50354.422320320024</v>
      </c>
      <c r="E221" s="172">
        <v>50354.422320320024</v>
      </c>
      <c r="F221" s="172"/>
      <c r="G221" s="172"/>
      <c r="H221" s="223"/>
      <c r="I221" s="224">
        <v>16067.43156805587</v>
      </c>
      <c r="J221" s="225">
        <v>16067.43156805587</v>
      </c>
      <c r="K221" s="225">
        <v>16067.43156805587</v>
      </c>
      <c r="L221" s="225"/>
      <c r="M221" s="173"/>
      <c r="N221" s="226"/>
      <c r="O221" s="199">
        <v>66421.853888375888</v>
      </c>
      <c r="P221" s="174">
        <v>66421.853888375888</v>
      </c>
      <c r="Q221" s="174">
        <v>66421.853888375888</v>
      </c>
      <c r="R221" s="175"/>
      <c r="S221" s="175"/>
      <c r="T221" s="227"/>
      <c r="U221" s="220" t="s">
        <v>245</v>
      </c>
      <c r="V221" s="152"/>
      <c r="W221" s="152"/>
    </row>
    <row r="222" spans="1:23" ht="15.6" thickBot="1" x14ac:dyDescent="0.3">
      <c r="A222" s="228" t="s">
        <v>262</v>
      </c>
      <c r="B222" s="160">
        <v>2029</v>
      </c>
      <c r="C222" s="171">
        <v>50750.333459785266</v>
      </c>
      <c r="D222" s="172">
        <v>50750.333459785266</v>
      </c>
      <c r="E222" s="172">
        <v>50750.333459785266</v>
      </c>
      <c r="F222" s="172"/>
      <c r="G222" s="172"/>
      <c r="H222" s="223"/>
      <c r="I222" s="224">
        <v>16726.799193336323</v>
      </c>
      <c r="J222" s="225">
        <v>16726.799193336323</v>
      </c>
      <c r="K222" s="225">
        <v>16726.799193336323</v>
      </c>
      <c r="L222" s="225"/>
      <c r="M222" s="173"/>
      <c r="N222" s="226"/>
      <c r="O222" s="199">
        <v>67477.132653121589</v>
      </c>
      <c r="P222" s="174">
        <v>67477.132653121589</v>
      </c>
      <c r="Q222" s="174">
        <v>67477.132653121589</v>
      </c>
      <c r="R222" s="175"/>
      <c r="S222" s="175"/>
      <c r="T222" s="227"/>
      <c r="U222" s="220" t="s">
        <v>245</v>
      </c>
      <c r="V222" s="152"/>
      <c r="W222" s="152"/>
    </row>
    <row r="223" spans="1:23" ht="15" x14ac:dyDescent="0.25">
      <c r="A223" s="178" t="s">
        <v>263</v>
      </c>
      <c r="B223" s="160">
        <v>2030</v>
      </c>
      <c r="C223" s="171">
        <v>51136.026628730164</v>
      </c>
      <c r="D223" s="172">
        <v>51136.026628730164</v>
      </c>
      <c r="E223" s="172">
        <v>51136.026628730164</v>
      </c>
      <c r="F223" s="172"/>
      <c r="G223" s="172"/>
      <c r="H223" s="223"/>
      <c r="I223" s="224">
        <v>17402.272467685267</v>
      </c>
      <c r="J223" s="225">
        <v>17402.272467685267</v>
      </c>
      <c r="K223" s="225">
        <v>17402.272467685267</v>
      </c>
      <c r="L223" s="225"/>
      <c r="M223" s="173"/>
      <c r="N223" s="226"/>
      <c r="O223" s="199">
        <v>68538.299096415431</v>
      </c>
      <c r="P223" s="174">
        <v>68538.299096415431</v>
      </c>
      <c r="Q223" s="174">
        <v>68538.299096415431</v>
      </c>
      <c r="R223" s="175"/>
      <c r="S223" s="175"/>
      <c r="T223" s="227"/>
      <c r="U223" s="220" t="s">
        <v>245</v>
      </c>
      <c r="V223" s="152"/>
      <c r="W223" s="152"/>
    </row>
    <row r="224" spans="1:23" ht="15" x14ac:dyDescent="0.25">
      <c r="A224" s="179" t="s">
        <v>264</v>
      </c>
      <c r="B224" s="160">
        <v>2031</v>
      </c>
      <c r="C224" s="171">
        <v>51511.700596830109</v>
      </c>
      <c r="D224" s="172">
        <v>51511.700596830109</v>
      </c>
      <c r="E224" s="172">
        <v>51511.700596830109</v>
      </c>
      <c r="F224" s="172"/>
      <c r="G224" s="172"/>
      <c r="H224" s="223"/>
      <c r="I224" s="224">
        <v>18093.590518779001</v>
      </c>
      <c r="J224" s="225">
        <v>18093.590518779001</v>
      </c>
      <c r="K224" s="225">
        <v>18093.590518779001</v>
      </c>
      <c r="L224" s="225"/>
      <c r="M224" s="173"/>
      <c r="N224" s="226"/>
      <c r="O224" s="199">
        <v>69605.291115609114</v>
      </c>
      <c r="P224" s="174">
        <v>69605.291115609114</v>
      </c>
      <c r="Q224" s="174">
        <v>69605.291115609114</v>
      </c>
      <c r="R224" s="175"/>
      <c r="S224" s="175"/>
      <c r="T224" s="227"/>
      <c r="U224" s="220" t="s">
        <v>245</v>
      </c>
      <c r="V224" s="152"/>
      <c r="W224" s="152"/>
    </row>
    <row r="225" spans="1:23" ht="15.6" thickBot="1" x14ac:dyDescent="0.3">
      <c r="A225" s="180" t="s">
        <v>265</v>
      </c>
      <c r="B225" s="160">
        <v>2032</v>
      </c>
      <c r="C225" s="171">
        <v>51877.828000016285</v>
      </c>
      <c r="D225" s="172">
        <v>51877.828000016285</v>
      </c>
      <c r="E225" s="172">
        <v>51877.828000016285</v>
      </c>
      <c r="F225" s="172"/>
      <c r="G225" s="172"/>
      <c r="H225" s="223"/>
      <c r="I225" s="224">
        <v>18800.601907467819</v>
      </c>
      <c r="J225" s="225">
        <v>18800.601907467819</v>
      </c>
      <c r="K225" s="225">
        <v>18800.601907467819</v>
      </c>
      <c r="L225" s="225"/>
      <c r="M225" s="173"/>
      <c r="N225" s="226"/>
      <c r="O225" s="199">
        <v>70678.429907484096</v>
      </c>
      <c r="P225" s="174">
        <v>70678.429907484096</v>
      </c>
      <c r="Q225" s="174">
        <v>70678.429907484096</v>
      </c>
      <c r="R225" s="175"/>
      <c r="S225" s="175"/>
      <c r="T225" s="227"/>
      <c r="U225" s="220" t="s">
        <v>245</v>
      </c>
      <c r="V225" s="152"/>
      <c r="W225" s="152"/>
    </row>
    <row r="226" spans="1:23" ht="15" x14ac:dyDescent="0.25">
      <c r="B226" s="160">
        <v>2033</v>
      </c>
      <c r="C226" s="171">
        <v>52235.030189044519</v>
      </c>
      <c r="D226" s="172">
        <v>52235.030189044519</v>
      </c>
      <c r="E226" s="172">
        <v>52235.030189044519</v>
      </c>
      <c r="F226" s="172"/>
      <c r="G226" s="172"/>
      <c r="H226" s="223"/>
      <c r="I226" s="224">
        <v>19523.228729904662</v>
      </c>
      <c r="J226" s="225">
        <v>19523.228729904662</v>
      </c>
      <c r="K226" s="225">
        <v>19523.228729904662</v>
      </c>
      <c r="L226" s="225"/>
      <c r="M226" s="173"/>
      <c r="N226" s="226"/>
      <c r="O226" s="199">
        <v>71758.258918949185</v>
      </c>
      <c r="P226" s="174">
        <v>71758.258918949185</v>
      </c>
      <c r="Q226" s="174">
        <v>71758.258918949185</v>
      </c>
      <c r="R226" s="175"/>
      <c r="S226" s="175"/>
      <c r="T226" s="227"/>
      <c r="U226" s="220" t="s">
        <v>245</v>
      </c>
      <c r="V226" s="152"/>
      <c r="W226" s="152"/>
    </row>
    <row r="227" spans="1:23" ht="15" x14ac:dyDescent="0.25">
      <c r="B227" s="160">
        <v>2034</v>
      </c>
      <c r="C227" s="171">
        <v>52584.072905429806</v>
      </c>
      <c r="D227" s="172">
        <v>52584.072905429806</v>
      </c>
      <c r="E227" s="172">
        <v>52584.072905429806</v>
      </c>
      <c r="F227" s="172"/>
      <c r="G227" s="172"/>
      <c r="H227" s="223"/>
      <c r="I227" s="224">
        <v>20261.47666845642</v>
      </c>
      <c r="J227" s="225">
        <v>20261.47666845642</v>
      </c>
      <c r="K227" s="225">
        <v>20261.47666845642</v>
      </c>
      <c r="L227" s="225"/>
      <c r="M227" s="173"/>
      <c r="N227" s="226"/>
      <c r="O227" s="199">
        <v>72845.549573886223</v>
      </c>
      <c r="P227" s="174">
        <v>72845.549573886223</v>
      </c>
      <c r="Q227" s="174">
        <v>72845.549573886223</v>
      </c>
      <c r="R227" s="175"/>
      <c r="S227" s="175"/>
      <c r="T227" s="227"/>
      <c r="U227" s="220" t="s">
        <v>245</v>
      </c>
      <c r="V227" s="152"/>
      <c r="W227" s="152"/>
    </row>
    <row r="228" spans="1:23" ht="15" x14ac:dyDescent="0.25">
      <c r="B228" s="160">
        <v>2035</v>
      </c>
      <c r="C228" s="171">
        <v>52925.552391422316</v>
      </c>
      <c r="D228" s="172">
        <v>52925.552391422316</v>
      </c>
      <c r="E228" s="172">
        <v>52925.552391422316</v>
      </c>
      <c r="F228" s="172"/>
      <c r="G228" s="172"/>
      <c r="H228" s="223"/>
      <c r="I228" s="224">
        <v>21015.309278749832</v>
      </c>
      <c r="J228" s="225">
        <v>21015.309278749832</v>
      </c>
      <c r="K228" s="225">
        <v>21015.309278749832</v>
      </c>
      <c r="L228" s="225"/>
      <c r="M228" s="173"/>
      <c r="N228" s="226"/>
      <c r="O228" s="199">
        <v>73940.861670172148</v>
      </c>
      <c r="P228" s="174">
        <v>73940.861670172148</v>
      </c>
      <c r="Q228" s="174">
        <v>73940.861670172148</v>
      </c>
      <c r="R228" s="175"/>
      <c r="S228" s="175"/>
      <c r="T228" s="227"/>
      <c r="U228" s="220" t="s">
        <v>245</v>
      </c>
      <c r="V228" s="152"/>
      <c r="W228" s="152"/>
    </row>
    <row r="229" spans="1:23" ht="15" x14ac:dyDescent="0.25">
      <c r="B229" s="160">
        <v>2036</v>
      </c>
      <c r="C229" s="171">
        <v>53259.800049581369</v>
      </c>
      <c r="D229" s="172">
        <v>53259.800049581369</v>
      </c>
      <c r="E229" s="172">
        <v>53259.800049581369</v>
      </c>
      <c r="F229" s="172"/>
      <c r="G229" s="172"/>
      <c r="H229" s="223"/>
      <c r="I229" s="224">
        <v>21784.597764980328</v>
      </c>
      <c r="J229" s="225">
        <v>21784.597764980328</v>
      </c>
      <c r="K229" s="225">
        <v>21784.597764980328</v>
      </c>
      <c r="L229" s="225"/>
      <c r="M229" s="173"/>
      <c r="N229" s="226"/>
      <c r="O229" s="199">
        <v>75044.3978145617</v>
      </c>
      <c r="P229" s="174">
        <v>75044.3978145617</v>
      </c>
      <c r="Q229" s="174">
        <v>75044.3978145617</v>
      </c>
      <c r="R229" s="175"/>
      <c r="S229" s="175"/>
      <c r="T229" s="227"/>
      <c r="U229" s="220" t="s">
        <v>245</v>
      </c>
      <c r="V229" s="152"/>
      <c r="W229" s="152"/>
    </row>
    <row r="230" spans="1:23" ht="15" x14ac:dyDescent="0.25">
      <c r="B230" s="160">
        <v>2037</v>
      </c>
      <c r="C230" s="171">
        <v>53586.856647316032</v>
      </c>
      <c r="D230" s="172">
        <v>53586.856647316032</v>
      </c>
      <c r="E230" s="172">
        <v>53586.856647316032</v>
      </c>
      <c r="F230" s="172"/>
      <c r="G230" s="172"/>
      <c r="H230" s="223"/>
      <c r="I230" s="224">
        <v>22569.090095345302</v>
      </c>
      <c r="J230" s="225">
        <v>22569.090095345302</v>
      </c>
      <c r="K230" s="225">
        <v>22569.090095345302</v>
      </c>
      <c r="L230" s="225"/>
      <c r="M230" s="173"/>
      <c r="N230" s="226"/>
      <c r="O230" s="199">
        <v>76155.946742661326</v>
      </c>
      <c r="P230" s="174">
        <v>76155.946742661326</v>
      </c>
      <c r="Q230" s="174">
        <v>76155.946742661326</v>
      </c>
      <c r="R230" s="175"/>
      <c r="S230" s="175"/>
      <c r="T230" s="227"/>
      <c r="U230" s="220" t="s">
        <v>245</v>
      </c>
      <c r="V230" s="152"/>
      <c r="W230" s="152"/>
    </row>
    <row r="231" spans="1:23" ht="15" x14ac:dyDescent="0.25">
      <c r="B231" s="160">
        <v>2038</v>
      </c>
      <c r="C231" s="171">
        <v>53906.656635072482</v>
      </c>
      <c r="D231" s="172">
        <v>53906.656635072482</v>
      </c>
      <c r="E231" s="172">
        <v>53906.656635072482</v>
      </c>
      <c r="F231" s="172"/>
      <c r="G231" s="172"/>
      <c r="H231" s="223"/>
      <c r="I231" s="224">
        <v>23368.475656821487</v>
      </c>
      <c r="J231" s="225">
        <v>23368.475656821487</v>
      </c>
      <c r="K231" s="225">
        <v>23368.475656821487</v>
      </c>
      <c r="L231" s="225"/>
      <c r="M231" s="173"/>
      <c r="N231" s="226"/>
      <c r="O231" s="199">
        <v>77275.13229189397</v>
      </c>
      <c r="P231" s="174">
        <v>77275.13229189397</v>
      </c>
      <c r="Q231" s="174">
        <v>77275.13229189397</v>
      </c>
      <c r="R231" s="175"/>
      <c r="S231" s="175"/>
      <c r="T231" s="227"/>
      <c r="U231" s="220" t="s">
        <v>245</v>
      </c>
      <c r="V231" s="152"/>
      <c r="W231" s="152"/>
    </row>
    <row r="232" spans="1:23" ht="15" x14ac:dyDescent="0.25">
      <c r="B232" s="160">
        <v>2039</v>
      </c>
      <c r="C232" s="171">
        <v>54218.990403822849</v>
      </c>
      <c r="D232" s="172">
        <v>54218.990403822849</v>
      </c>
      <c r="E232" s="172">
        <v>54218.990403822849</v>
      </c>
      <c r="F232" s="172"/>
      <c r="G232" s="172"/>
      <c r="H232" s="223"/>
      <c r="I232" s="224">
        <v>24182.359792517411</v>
      </c>
      <c r="J232" s="225">
        <v>24182.359792517411</v>
      </c>
      <c r="K232" s="225">
        <v>24182.359792517411</v>
      </c>
      <c r="L232" s="225"/>
      <c r="M232" s="173"/>
      <c r="N232" s="226"/>
      <c r="O232" s="199">
        <v>78401.350196340267</v>
      </c>
      <c r="P232" s="174">
        <v>78401.350196340267</v>
      </c>
      <c r="Q232" s="174">
        <v>78401.350196340267</v>
      </c>
      <c r="R232" s="175"/>
      <c r="S232" s="175"/>
      <c r="T232" s="227"/>
      <c r="U232" s="220" t="s">
        <v>245</v>
      </c>
      <c r="V232" s="152"/>
      <c r="W232" s="152"/>
    </row>
    <row r="233" spans="1:23" ht="15" x14ac:dyDescent="0.25">
      <c r="B233" s="160">
        <v>2040</v>
      </c>
      <c r="C233" s="171">
        <v>54523.707072411824</v>
      </c>
      <c r="D233" s="172">
        <v>54523.707072411824</v>
      </c>
      <c r="E233" s="172">
        <v>54523.707072411824</v>
      </c>
      <c r="F233" s="172"/>
      <c r="G233" s="172"/>
      <c r="H233" s="223"/>
      <c r="I233" s="224">
        <v>25010.361029853895</v>
      </c>
      <c r="J233" s="225">
        <v>25010.361029853895</v>
      </c>
      <c r="K233" s="225">
        <v>25010.361029853895</v>
      </c>
      <c r="L233" s="225"/>
      <c r="M233" s="173"/>
      <c r="N233" s="226"/>
      <c r="O233" s="199">
        <v>79534.068102265723</v>
      </c>
      <c r="P233" s="174">
        <v>79534.068102265723</v>
      </c>
      <c r="Q233" s="174">
        <v>79534.068102265723</v>
      </c>
      <c r="R233" s="175"/>
      <c r="S233" s="175"/>
      <c r="T233" s="227"/>
      <c r="U233" s="220" t="s">
        <v>245</v>
      </c>
      <c r="V233" s="152"/>
      <c r="W233" s="152"/>
    </row>
    <row r="234" spans="1:23" ht="15" x14ac:dyDescent="0.25">
      <c r="B234" s="160">
        <v>2041</v>
      </c>
      <c r="C234" s="171">
        <v>54820.848656070368</v>
      </c>
      <c r="D234" s="172">
        <v>54820.848656070368</v>
      </c>
      <c r="E234" s="172">
        <v>54820.848656070368</v>
      </c>
      <c r="F234" s="172"/>
      <c r="G234" s="172"/>
      <c r="H234" s="223"/>
      <c r="I234" s="224">
        <v>25852.180616586036</v>
      </c>
      <c r="J234" s="225">
        <v>25852.180616586036</v>
      </c>
      <c r="K234" s="225">
        <v>25852.180616586036</v>
      </c>
      <c r="L234" s="225"/>
      <c r="M234" s="173"/>
      <c r="N234" s="226"/>
      <c r="O234" s="199">
        <v>80673.029272656408</v>
      </c>
      <c r="P234" s="174">
        <v>80673.029272656408</v>
      </c>
      <c r="Q234" s="174">
        <v>80673.029272656408</v>
      </c>
      <c r="R234" s="175"/>
      <c r="S234" s="175"/>
      <c r="T234" s="227"/>
      <c r="U234" s="220" t="s">
        <v>245</v>
      </c>
      <c r="V234" s="152"/>
      <c r="W234" s="152"/>
    </row>
    <row r="235" spans="1:23" ht="15" x14ac:dyDescent="0.25">
      <c r="B235" s="160">
        <v>2042</v>
      </c>
      <c r="C235" s="171">
        <v>55110.543178203945</v>
      </c>
      <c r="D235" s="172">
        <v>55110.543178203945</v>
      </c>
      <c r="E235" s="172">
        <v>55110.543178203945</v>
      </c>
      <c r="F235" s="172"/>
      <c r="G235" s="172"/>
      <c r="H235" s="223"/>
      <c r="I235" s="224">
        <v>26707.577125508997</v>
      </c>
      <c r="J235" s="225">
        <v>26707.577125508997</v>
      </c>
      <c r="K235" s="225">
        <v>26707.577125508997</v>
      </c>
      <c r="L235" s="225"/>
      <c r="M235" s="173"/>
      <c r="N235" s="226"/>
      <c r="O235" s="199">
        <v>81818.120303712945</v>
      </c>
      <c r="P235" s="174">
        <v>81818.120303712945</v>
      </c>
      <c r="Q235" s="174">
        <v>81818.120303712945</v>
      </c>
      <c r="R235" s="175"/>
      <c r="S235" s="175"/>
      <c r="T235" s="227"/>
      <c r="U235" s="220" t="s">
        <v>245</v>
      </c>
      <c r="V235" s="152"/>
      <c r="W235" s="152"/>
    </row>
    <row r="236" spans="1:23" ht="15" x14ac:dyDescent="0.25">
      <c r="B236" s="160">
        <v>2043</v>
      </c>
      <c r="C236" s="171">
        <v>55392.81117031887</v>
      </c>
      <c r="D236" s="172">
        <v>55392.81117031887</v>
      </c>
      <c r="E236" s="172">
        <v>55392.81117031887</v>
      </c>
      <c r="F236" s="172"/>
      <c r="G236" s="172"/>
      <c r="H236" s="223"/>
      <c r="I236" s="224">
        <v>27576.275364422767</v>
      </c>
      <c r="J236" s="225">
        <v>27576.275364422767</v>
      </c>
      <c r="K236" s="225">
        <v>27576.275364422767</v>
      </c>
      <c r="L236" s="225"/>
      <c r="M236" s="173"/>
      <c r="N236" s="226"/>
      <c r="O236" s="199">
        <v>82969.08653474164</v>
      </c>
      <c r="P236" s="174">
        <v>82969.08653474164</v>
      </c>
      <c r="Q236" s="174">
        <v>82969.08653474164</v>
      </c>
      <c r="R236" s="175"/>
      <c r="S236" s="175"/>
      <c r="T236" s="227"/>
      <c r="U236" s="220" t="s">
        <v>245</v>
      </c>
      <c r="V236" s="152"/>
      <c r="W236" s="152"/>
    </row>
    <row r="237" spans="1:23" ht="15" x14ac:dyDescent="0.25">
      <c r="B237" s="160">
        <v>2044</v>
      </c>
      <c r="C237" s="171">
        <v>55667.666688429366</v>
      </c>
      <c r="D237" s="172">
        <v>55667.666688429366</v>
      </c>
      <c r="E237" s="172">
        <v>55667.666688429366</v>
      </c>
      <c r="F237" s="172"/>
      <c r="G237" s="172"/>
      <c r="H237" s="223"/>
      <c r="I237" s="224">
        <v>28458.011001066749</v>
      </c>
      <c r="J237" s="225">
        <v>28458.011001066749</v>
      </c>
      <c r="K237" s="225">
        <v>28458.011001066749</v>
      </c>
      <c r="L237" s="225"/>
      <c r="M237" s="173"/>
      <c r="N237" s="226"/>
      <c r="O237" s="199">
        <v>84125.677689496108</v>
      </c>
      <c r="P237" s="174">
        <v>84125.677689496108</v>
      </c>
      <c r="Q237" s="174">
        <v>84125.677689496108</v>
      </c>
      <c r="R237" s="175"/>
      <c r="S237" s="175"/>
      <c r="T237" s="227"/>
      <c r="U237" s="220" t="s">
        <v>245</v>
      </c>
      <c r="V237" s="152"/>
      <c r="W237" s="152"/>
    </row>
    <row r="238" spans="1:23" ht="15" x14ac:dyDescent="0.25">
      <c r="B238" s="160">
        <v>2045</v>
      </c>
      <c r="C238" s="171">
        <v>55935.103514089322</v>
      </c>
      <c r="D238" s="172">
        <v>55935.103514089322</v>
      </c>
      <c r="E238" s="172">
        <v>55935.103514089322</v>
      </c>
      <c r="F238" s="172"/>
      <c r="G238" s="172"/>
      <c r="H238" s="223"/>
      <c r="I238" s="224">
        <v>29352.503354069813</v>
      </c>
      <c r="J238" s="225">
        <v>29352.503354069813</v>
      </c>
      <c r="K238" s="225">
        <v>29352.503354069813</v>
      </c>
      <c r="L238" s="225"/>
      <c r="M238" s="173"/>
      <c r="N238" s="226"/>
      <c r="O238" s="199">
        <v>85287.606868159142</v>
      </c>
      <c r="P238" s="174">
        <v>85287.606868159142</v>
      </c>
      <c r="Q238" s="174">
        <v>85287.606868159142</v>
      </c>
      <c r="R238" s="175"/>
      <c r="S238" s="175"/>
      <c r="T238" s="227"/>
      <c r="U238" s="220" t="s">
        <v>245</v>
      </c>
      <c r="V238" s="152"/>
      <c r="W238" s="152"/>
    </row>
    <row r="239" spans="1:23" ht="15" x14ac:dyDescent="0.25">
      <c r="B239" s="160">
        <v>2046</v>
      </c>
      <c r="C239" s="171">
        <v>56195.153101788681</v>
      </c>
      <c r="D239" s="172">
        <v>56195.153101788681</v>
      </c>
      <c r="E239" s="172">
        <v>56195.153101788681</v>
      </c>
      <c r="F239" s="172"/>
      <c r="G239" s="172"/>
      <c r="H239" s="223"/>
      <c r="I239" s="224">
        <v>30259.46890249171</v>
      </c>
      <c r="J239" s="225">
        <v>30259.46890249171</v>
      </c>
      <c r="K239" s="225">
        <v>30259.46890249171</v>
      </c>
      <c r="L239" s="225"/>
      <c r="M239" s="173"/>
      <c r="N239" s="226"/>
      <c r="O239" s="199">
        <v>86454.622004280391</v>
      </c>
      <c r="P239" s="174">
        <v>86454.622004280391</v>
      </c>
      <c r="Q239" s="174">
        <v>86454.622004280391</v>
      </c>
      <c r="R239" s="175"/>
      <c r="S239" s="175"/>
      <c r="T239" s="227"/>
      <c r="U239" s="220" t="s">
        <v>245</v>
      </c>
      <c r="V239" s="152"/>
      <c r="W239" s="152"/>
    </row>
    <row r="240" spans="1:23" ht="15" x14ac:dyDescent="0.25">
      <c r="B240" s="160">
        <v>2047</v>
      </c>
      <c r="C240" s="171">
        <v>56447.776220213324</v>
      </c>
      <c r="D240" s="172">
        <v>56447.776220213324</v>
      </c>
      <c r="E240" s="172">
        <v>56447.776220213324</v>
      </c>
      <c r="F240" s="172"/>
      <c r="G240" s="172"/>
      <c r="H240" s="223"/>
      <c r="I240" s="224">
        <v>31178.573635350218</v>
      </c>
      <c r="J240" s="225">
        <v>31178.573635350218</v>
      </c>
      <c r="K240" s="225">
        <v>31178.573635350218</v>
      </c>
      <c r="L240" s="225"/>
      <c r="M240" s="173"/>
      <c r="N240" s="226"/>
      <c r="O240" s="199">
        <v>87626.349855563545</v>
      </c>
      <c r="P240" s="174">
        <v>87626.349855563545</v>
      </c>
      <c r="Q240" s="174">
        <v>87626.349855563545</v>
      </c>
      <c r="R240" s="175"/>
      <c r="S240" s="175"/>
      <c r="T240" s="227"/>
      <c r="U240" s="220" t="s">
        <v>245</v>
      </c>
      <c r="V240" s="152"/>
      <c r="W240" s="152"/>
    </row>
    <row r="241" spans="1:23" ht="15" x14ac:dyDescent="0.25">
      <c r="B241" s="160">
        <v>2048</v>
      </c>
      <c r="C241" s="171">
        <v>56692.800086518422</v>
      </c>
      <c r="D241" s="172">
        <v>56692.800086518422</v>
      </c>
      <c r="E241" s="172">
        <v>56692.800086518422</v>
      </c>
      <c r="F241" s="172"/>
      <c r="G241" s="172"/>
      <c r="H241" s="223"/>
      <c r="I241" s="224">
        <v>32109.417658903742</v>
      </c>
      <c r="J241" s="225">
        <v>32109.417658903742</v>
      </c>
      <c r="K241" s="225">
        <v>32109.417658903742</v>
      </c>
      <c r="L241" s="225"/>
      <c r="M241" s="173"/>
      <c r="N241" s="226"/>
      <c r="O241" s="199">
        <v>88802.217745422167</v>
      </c>
      <c r="P241" s="174">
        <v>88802.217745422167</v>
      </c>
      <c r="Q241" s="174">
        <v>88802.217745422167</v>
      </c>
      <c r="R241" s="175"/>
      <c r="S241" s="175"/>
      <c r="T241" s="227"/>
      <c r="U241" s="220" t="s">
        <v>245</v>
      </c>
      <c r="V241" s="152"/>
      <c r="W241" s="152"/>
    </row>
    <row r="242" spans="1:23" ht="15" x14ac:dyDescent="0.25">
      <c r="B242" s="160">
        <v>2049</v>
      </c>
      <c r="C242" s="171">
        <v>56929.993453188181</v>
      </c>
      <c r="D242" s="172">
        <v>56929.993453188181</v>
      </c>
      <c r="E242" s="172">
        <v>56929.993453188181</v>
      </c>
      <c r="F242" s="172"/>
      <c r="G242" s="172"/>
      <c r="H242" s="223"/>
      <c r="I242" s="224">
        <v>33051.559110801951</v>
      </c>
      <c r="J242" s="225">
        <v>33051.559110801951</v>
      </c>
      <c r="K242" s="225">
        <v>33051.559110801951</v>
      </c>
      <c r="L242" s="225"/>
      <c r="M242" s="173"/>
      <c r="N242" s="226"/>
      <c r="O242" s="199">
        <v>89981.552563990132</v>
      </c>
      <c r="P242" s="174">
        <v>89981.552563990132</v>
      </c>
      <c r="Q242" s="174">
        <v>89981.552563990132</v>
      </c>
      <c r="R242" s="175"/>
      <c r="S242" s="175"/>
      <c r="T242" s="227"/>
      <c r="U242" s="220" t="s">
        <v>245</v>
      </c>
      <c r="V242" s="152"/>
      <c r="W242" s="152"/>
    </row>
    <row r="243" spans="1:23" ht="15" x14ac:dyDescent="0.25">
      <c r="B243" s="160">
        <v>2050</v>
      </c>
      <c r="C243" s="171">
        <v>57159.183039857264</v>
      </c>
      <c r="D243" s="172">
        <v>57159.183039857264</v>
      </c>
      <c r="E243" s="172">
        <v>57159.183039857264</v>
      </c>
      <c r="F243" s="172"/>
      <c r="G243" s="172"/>
      <c r="H243" s="223"/>
      <c r="I243" s="224">
        <v>34004.579285420492</v>
      </c>
      <c r="J243" s="225">
        <v>34004.579285420492</v>
      </c>
      <c r="K243" s="225">
        <v>34004.579285420492</v>
      </c>
      <c r="L243" s="225"/>
      <c r="M243" s="173"/>
      <c r="N243" s="226"/>
      <c r="O243" s="199">
        <v>91163.762325277756</v>
      </c>
      <c r="P243" s="174">
        <v>91163.762325277756</v>
      </c>
      <c r="Q243" s="174">
        <v>91163.762325277756</v>
      </c>
      <c r="R243" s="175"/>
      <c r="S243" s="175"/>
      <c r="T243" s="227"/>
      <c r="U243" s="220" t="s">
        <v>245</v>
      </c>
      <c r="V243" s="152"/>
      <c r="W243" s="152"/>
    </row>
    <row r="244" spans="1:23" ht="15" x14ac:dyDescent="0.25">
      <c r="B244" s="160">
        <v>2051</v>
      </c>
      <c r="C244" s="171">
        <v>57380.31303125438</v>
      </c>
      <c r="D244" s="172">
        <v>57380.31303125438</v>
      </c>
      <c r="E244" s="172">
        <v>57380.31303125438</v>
      </c>
      <c r="F244" s="172"/>
      <c r="G244" s="172"/>
      <c r="H244" s="223"/>
      <c r="I244" s="224">
        <v>34968.088555028473</v>
      </c>
      <c r="J244" s="225">
        <v>34968.088555028473</v>
      </c>
      <c r="K244" s="225">
        <v>34968.088555028473</v>
      </c>
      <c r="L244" s="225"/>
      <c r="M244" s="173"/>
      <c r="N244" s="226"/>
      <c r="O244" s="199">
        <v>92348.401586282853</v>
      </c>
      <c r="P244" s="174">
        <v>92348.401586282853</v>
      </c>
      <c r="Q244" s="174">
        <v>92348.401586282853</v>
      </c>
      <c r="R244" s="175"/>
      <c r="S244" s="175"/>
      <c r="T244" s="227"/>
      <c r="U244" s="220" t="s">
        <v>245</v>
      </c>
      <c r="V244" s="152"/>
      <c r="W244" s="152"/>
    </row>
    <row r="245" spans="1:23" ht="15" x14ac:dyDescent="0.25">
      <c r="B245" s="160">
        <v>2052</v>
      </c>
      <c r="C245" s="171">
        <v>57593.426396013288</v>
      </c>
      <c r="D245" s="172">
        <v>57593.426396013288</v>
      </c>
      <c r="E245" s="172">
        <v>57593.426396013288</v>
      </c>
      <c r="F245" s="172"/>
      <c r="G245" s="172"/>
      <c r="H245" s="223"/>
      <c r="I245" s="224">
        <v>35941.776950859967</v>
      </c>
      <c r="J245" s="225">
        <v>35941.776950859967</v>
      </c>
      <c r="K245" s="225">
        <v>35941.776950859967</v>
      </c>
      <c r="L245" s="225"/>
      <c r="M245" s="173"/>
      <c r="N245" s="226"/>
      <c r="O245" s="199">
        <v>93535.203346873255</v>
      </c>
      <c r="P245" s="174">
        <v>93535.203346873255</v>
      </c>
      <c r="Q245" s="174">
        <v>93535.203346873255</v>
      </c>
      <c r="R245" s="175"/>
      <c r="S245" s="175"/>
      <c r="T245" s="227"/>
      <c r="U245" s="220" t="s">
        <v>245</v>
      </c>
      <c r="V245" s="152"/>
      <c r="W245" s="152"/>
    </row>
    <row r="246" spans="1:23" ht="15" x14ac:dyDescent="0.25">
      <c r="B246" s="160">
        <v>2053</v>
      </c>
      <c r="C246" s="171">
        <v>57798.5659848051</v>
      </c>
      <c r="D246" s="172">
        <v>57798.5659848051</v>
      </c>
      <c r="E246" s="172">
        <v>57798.5659848051</v>
      </c>
      <c r="F246" s="172"/>
      <c r="G246" s="172"/>
      <c r="H246" s="223"/>
      <c r="I246" s="224">
        <v>36925.402674707038</v>
      </c>
      <c r="J246" s="225">
        <v>36925.402674707038</v>
      </c>
      <c r="K246" s="225">
        <v>36925.402674707038</v>
      </c>
      <c r="L246" s="225"/>
      <c r="M246" s="173"/>
      <c r="N246" s="226"/>
      <c r="O246" s="199">
        <v>94723.968659512146</v>
      </c>
      <c r="P246" s="174">
        <v>94723.968659512146</v>
      </c>
      <c r="Q246" s="174">
        <v>94723.968659512146</v>
      </c>
      <c r="R246" s="175"/>
      <c r="S246" s="175"/>
      <c r="T246" s="227"/>
      <c r="U246" s="220" t="s">
        <v>245</v>
      </c>
      <c r="V246" s="152"/>
      <c r="W246" s="152"/>
    </row>
    <row r="247" spans="1:23" ht="15" x14ac:dyDescent="0.25">
      <c r="B247" s="160">
        <v>2054</v>
      </c>
      <c r="C247" s="171">
        <v>57995.813214909525</v>
      </c>
      <c r="D247" s="172">
        <v>57995.813214909525</v>
      </c>
      <c r="E247" s="172">
        <v>57995.813214909525</v>
      </c>
      <c r="F247" s="172"/>
      <c r="G247" s="172"/>
      <c r="H247" s="223"/>
      <c r="I247" s="224">
        <v>37918.785997134575</v>
      </c>
      <c r="J247" s="225">
        <v>37918.785997134575</v>
      </c>
      <c r="K247" s="225">
        <v>37918.785997134575</v>
      </c>
      <c r="L247" s="225"/>
      <c r="M247" s="173"/>
      <c r="N247" s="226"/>
      <c r="O247" s="199">
        <v>95914.599212044093</v>
      </c>
      <c r="P247" s="174">
        <v>95914.599212044093</v>
      </c>
      <c r="Q247" s="174">
        <v>95914.599212044093</v>
      </c>
      <c r="R247" s="175"/>
      <c r="S247" s="175"/>
      <c r="T247" s="227"/>
      <c r="U247" s="220" t="s">
        <v>245</v>
      </c>
      <c r="V247" s="152"/>
      <c r="W247" s="152"/>
    </row>
    <row r="248" spans="1:23" ht="15" x14ac:dyDescent="0.25">
      <c r="B248" s="160">
        <v>2055</v>
      </c>
      <c r="C248" s="171">
        <v>58185.243141200139</v>
      </c>
      <c r="D248" s="172">
        <v>58185.243141200139</v>
      </c>
      <c r="E248" s="172">
        <v>58185.243141200139</v>
      </c>
      <c r="F248" s="172"/>
      <c r="G248" s="172"/>
      <c r="H248" s="223"/>
      <c r="I248" s="224">
        <v>38921.716334271077</v>
      </c>
      <c r="J248" s="225">
        <v>38921.716334271077</v>
      </c>
      <c r="K248" s="225">
        <v>38921.716334271077</v>
      </c>
      <c r="L248" s="225"/>
      <c r="M248" s="173"/>
      <c r="N248" s="226"/>
      <c r="O248" s="199">
        <v>97106.959475471216</v>
      </c>
      <c r="P248" s="174">
        <v>97106.959475471216</v>
      </c>
      <c r="Q248" s="174">
        <v>97106.959475471216</v>
      </c>
      <c r="R248" s="175"/>
      <c r="S248" s="175"/>
      <c r="T248" s="227"/>
      <c r="U248" s="220" t="s">
        <v>245</v>
      </c>
      <c r="V248" s="152"/>
      <c r="W248" s="152"/>
    </row>
    <row r="249" spans="1:23" ht="15" x14ac:dyDescent="0.25">
      <c r="B249" s="160">
        <v>2056</v>
      </c>
      <c r="C249" s="171">
        <v>58366.866604701092</v>
      </c>
      <c r="D249" s="172">
        <v>58366.866604701092</v>
      </c>
      <c r="E249" s="172">
        <v>58366.866604701092</v>
      </c>
      <c r="F249" s="172"/>
      <c r="G249" s="172"/>
      <c r="H249" s="223"/>
      <c r="I249" s="224">
        <v>39933.889757445897</v>
      </c>
      <c r="J249" s="225">
        <v>39933.889757445897</v>
      </c>
      <c r="K249" s="225">
        <v>39933.889757445897</v>
      </c>
      <c r="L249" s="225"/>
      <c r="M249" s="173"/>
      <c r="N249" s="226"/>
      <c r="O249" s="199">
        <v>98300.756362146989</v>
      </c>
      <c r="P249" s="174">
        <v>98300.756362146989</v>
      </c>
      <c r="Q249" s="174">
        <v>98300.756362146989</v>
      </c>
      <c r="R249" s="175"/>
      <c r="S249" s="175"/>
      <c r="T249" s="227"/>
      <c r="U249" s="220" t="s">
        <v>245</v>
      </c>
      <c r="V249" s="152"/>
      <c r="W249" s="152"/>
    </row>
    <row r="250" spans="1:23" ht="15" x14ac:dyDescent="0.25">
      <c r="B250" s="160">
        <v>2057</v>
      </c>
      <c r="C250" s="171">
        <v>58540.707942261964</v>
      </c>
      <c r="D250" s="172">
        <v>58540.707942261964</v>
      </c>
      <c r="E250" s="172">
        <v>58540.707942261964</v>
      </c>
      <c r="F250" s="172"/>
      <c r="G250" s="172"/>
      <c r="H250" s="223"/>
      <c r="I250" s="224">
        <v>40954.92936247019</v>
      </c>
      <c r="J250" s="225">
        <v>40954.92936247019</v>
      </c>
      <c r="K250" s="225">
        <v>40954.92936247019</v>
      </c>
      <c r="L250" s="225"/>
      <c r="M250" s="173"/>
      <c r="N250" s="226"/>
      <c r="O250" s="199">
        <v>99495.637304732154</v>
      </c>
      <c r="P250" s="174">
        <v>99495.637304732154</v>
      </c>
      <c r="Q250" s="174">
        <v>99495.637304732154</v>
      </c>
      <c r="R250" s="175"/>
      <c r="S250" s="175"/>
      <c r="T250" s="227"/>
      <c r="U250" s="220" t="s">
        <v>245</v>
      </c>
      <c r="V250" s="152"/>
      <c r="W250" s="152"/>
    </row>
    <row r="251" spans="1:23" ht="15" x14ac:dyDescent="0.25">
      <c r="A251" s="160"/>
      <c r="B251" s="160">
        <v>2058</v>
      </c>
      <c r="C251" s="171">
        <v>58706.887407234011</v>
      </c>
      <c r="D251" s="172">
        <v>58706.887407234011</v>
      </c>
      <c r="E251" s="172">
        <v>58706.887407234011</v>
      </c>
      <c r="F251" s="172"/>
      <c r="G251" s="172"/>
      <c r="H251" s="223"/>
      <c r="I251" s="224">
        <v>41984.470992906456</v>
      </c>
      <c r="J251" s="225">
        <v>41984.470992906456</v>
      </c>
      <c r="K251" s="225">
        <v>41984.470992906456</v>
      </c>
      <c r="L251" s="225"/>
      <c r="M251" s="173"/>
      <c r="N251" s="226"/>
      <c r="O251" s="199">
        <v>100691.35840014047</v>
      </c>
      <c r="P251" s="174">
        <v>100691.35840014047</v>
      </c>
      <c r="Q251" s="174">
        <v>100691.35840014047</v>
      </c>
      <c r="R251" s="175"/>
      <c r="S251" s="175"/>
      <c r="T251" s="227"/>
      <c r="U251" s="220" t="s">
        <v>245</v>
      </c>
    </row>
    <row r="252" spans="1:23" ht="15" x14ac:dyDescent="0.25">
      <c r="A252" s="160"/>
      <c r="B252" s="160">
        <v>2059</v>
      </c>
      <c r="C252" s="171">
        <v>58865.559410287278</v>
      </c>
      <c r="D252" s="172">
        <v>58865.559410287278</v>
      </c>
      <c r="E252" s="172">
        <v>58865.559410287278</v>
      </c>
      <c r="F252" s="172"/>
      <c r="G252" s="172"/>
      <c r="H252" s="223"/>
      <c r="I252" s="224">
        <v>43022.116339573447</v>
      </c>
      <c r="J252" s="225">
        <v>43022.116339573447</v>
      </c>
      <c r="K252" s="225">
        <v>43022.116339573447</v>
      </c>
      <c r="L252" s="225"/>
      <c r="M252" s="173"/>
      <c r="N252" s="226"/>
      <c r="O252" s="199">
        <v>101887.67574986073</v>
      </c>
      <c r="P252" s="174">
        <v>101887.67574986073</v>
      </c>
      <c r="Q252" s="174">
        <v>101887.67574986073</v>
      </c>
      <c r="R252" s="175"/>
      <c r="S252" s="175"/>
      <c r="T252" s="227"/>
      <c r="U252" s="220" t="s">
        <v>245</v>
      </c>
    </row>
    <row r="253" spans="1:23" ht="15.6" thickBot="1" x14ac:dyDescent="0.3">
      <c r="A253" s="160"/>
      <c r="B253" s="160">
        <v>2060</v>
      </c>
      <c r="C253" s="182">
        <v>59016.861805159409</v>
      </c>
      <c r="D253" s="183">
        <v>59016.861805159409</v>
      </c>
      <c r="E253" s="183">
        <v>59016.861805159409</v>
      </c>
      <c r="F253" s="183"/>
      <c r="G253" s="183"/>
      <c r="H253" s="229"/>
      <c r="I253" s="184">
        <v>44067.458425291625</v>
      </c>
      <c r="J253" s="185">
        <v>44067.458425291625</v>
      </c>
      <c r="K253" s="230">
        <v>44067.458425291625</v>
      </c>
      <c r="L253" s="230"/>
      <c r="M253" s="186"/>
      <c r="N253" s="231"/>
      <c r="O253" s="200">
        <v>103084.32023045103</v>
      </c>
      <c r="P253" s="187">
        <v>103084.32023045103</v>
      </c>
      <c r="Q253" s="187">
        <v>103084.32023045103</v>
      </c>
      <c r="R253" s="188"/>
      <c r="S253" s="188"/>
      <c r="T253" s="232"/>
      <c r="U253" s="220" t="s">
        <v>245</v>
      </c>
    </row>
    <row r="254" spans="1:23" x14ac:dyDescent="0.25">
      <c r="A254" s="160"/>
      <c r="C254" s="105"/>
      <c r="D254" s="105"/>
      <c r="E254" s="105"/>
      <c r="F254" s="105"/>
      <c r="G254" s="105"/>
      <c r="H254" s="105"/>
      <c r="I254" s="105"/>
      <c r="J254" s="105"/>
      <c r="K254" s="105"/>
      <c r="L254" s="105"/>
      <c r="M254" s="105"/>
      <c r="N254" s="105"/>
      <c r="O254" s="105"/>
      <c r="P254" s="105"/>
      <c r="V254" s="152"/>
      <c r="W254" s="152"/>
    </row>
    <row r="255" spans="1:23" x14ac:dyDescent="0.25">
      <c r="A255" s="160"/>
      <c r="C255" s="105"/>
      <c r="D255" s="105"/>
      <c r="E255" s="105"/>
      <c r="F255" s="105"/>
      <c r="G255" s="105"/>
      <c r="H255" s="105"/>
      <c r="I255" s="105"/>
      <c r="J255" s="105"/>
      <c r="K255" s="105"/>
      <c r="L255" s="105"/>
      <c r="M255" s="105"/>
      <c r="N255" s="105"/>
      <c r="O255" s="105"/>
      <c r="P255" s="105"/>
      <c r="V255" s="152"/>
      <c r="W255" s="152"/>
    </row>
    <row r="256" spans="1:23" x14ac:dyDescent="0.25">
      <c r="A256" s="191" t="s">
        <v>311</v>
      </c>
      <c r="C256" s="105"/>
      <c r="D256" s="105"/>
      <c r="E256" s="105"/>
      <c r="F256" s="105"/>
      <c r="G256" s="105"/>
      <c r="H256" s="105"/>
      <c r="I256" s="105"/>
      <c r="J256" s="105"/>
      <c r="K256" s="105"/>
      <c r="L256" s="105"/>
      <c r="M256" s="105"/>
      <c r="N256" s="105"/>
      <c r="O256" s="105"/>
      <c r="P256" s="105"/>
    </row>
    <row r="257" spans="1:41" x14ac:dyDescent="0.25">
      <c r="A257" s="191"/>
      <c r="C257" s="105"/>
      <c r="D257" s="105"/>
      <c r="E257" s="105"/>
      <c r="F257" s="105"/>
      <c r="G257" s="105"/>
      <c r="H257" s="105"/>
      <c r="I257" s="105"/>
      <c r="J257" s="105"/>
      <c r="K257" s="105"/>
      <c r="L257" s="105"/>
      <c r="M257" s="105"/>
      <c r="N257" s="105"/>
      <c r="O257" s="105"/>
      <c r="P257" s="105"/>
    </row>
    <row r="258" spans="1:41" x14ac:dyDescent="0.25">
      <c r="A258" s="160"/>
      <c r="C258" s="105"/>
      <c r="D258" s="105"/>
      <c r="E258" s="105"/>
      <c r="F258" s="105"/>
      <c r="G258" s="105"/>
      <c r="H258" s="105"/>
      <c r="I258" s="105"/>
      <c r="J258" s="105"/>
      <c r="K258" s="105"/>
      <c r="L258" s="105"/>
      <c r="M258" s="105"/>
      <c r="N258" s="105"/>
      <c r="O258" s="105"/>
      <c r="P258" s="105"/>
      <c r="V258" s="152"/>
      <c r="W258" s="152"/>
      <c r="X258" s="152"/>
      <c r="AD258" s="152"/>
      <c r="AE258" s="152"/>
      <c r="AF258" s="152"/>
    </row>
    <row r="259" spans="1:41" x14ac:dyDescent="0.25">
      <c r="A259" s="201"/>
      <c r="B259" s="128"/>
      <c r="C259" s="146"/>
      <c r="D259" s="146"/>
      <c r="E259" s="146"/>
      <c r="F259" s="146"/>
      <c r="G259" s="146"/>
      <c r="H259" s="146"/>
      <c r="I259" s="146"/>
      <c r="J259" s="146"/>
      <c r="K259" s="146"/>
      <c r="L259" s="146"/>
      <c r="M259" s="146"/>
      <c r="N259" s="146"/>
      <c r="O259" s="146"/>
      <c r="P259" s="146"/>
      <c r="Q259" s="128"/>
      <c r="R259" s="128"/>
      <c r="S259" s="128"/>
      <c r="T259" s="128"/>
      <c r="U259" s="128"/>
      <c r="V259" s="202"/>
      <c r="W259" s="202"/>
      <c r="X259" s="202"/>
      <c r="Y259" s="128"/>
      <c r="Z259" s="128"/>
      <c r="AA259" s="128"/>
      <c r="AB259" s="128"/>
      <c r="AC259" s="128"/>
      <c r="AD259" s="202"/>
      <c r="AE259" s="202"/>
      <c r="AF259" s="202"/>
      <c r="AG259" s="128"/>
      <c r="AH259" s="128"/>
      <c r="AI259" s="128"/>
      <c r="AJ259" s="128"/>
      <c r="AK259" s="128"/>
      <c r="AL259" s="128"/>
      <c r="AM259" s="128"/>
      <c r="AN259" s="128"/>
      <c r="AO259" s="128"/>
    </row>
    <row r="260" spans="1:41" x14ac:dyDescent="0.25">
      <c r="A260" s="201"/>
      <c r="B260" s="128"/>
      <c r="C260" s="146"/>
      <c r="D260" s="146"/>
      <c r="E260" s="146"/>
      <c r="F260" s="146"/>
      <c r="G260" s="146"/>
      <c r="H260" s="146"/>
      <c r="I260" s="146"/>
      <c r="J260" s="146"/>
      <c r="K260" s="146"/>
      <c r="L260" s="146"/>
      <c r="M260" s="146"/>
      <c r="N260" s="146"/>
      <c r="O260" s="146"/>
      <c r="P260" s="146"/>
      <c r="Q260" s="128"/>
      <c r="R260" s="128"/>
      <c r="S260" s="128"/>
      <c r="T260" s="128"/>
      <c r="U260" s="128"/>
      <c r="V260" s="202"/>
      <c r="W260" s="202"/>
      <c r="X260" s="202"/>
      <c r="Y260" s="128"/>
      <c r="Z260" s="128"/>
      <c r="AA260" s="128"/>
      <c r="AB260" s="128"/>
      <c r="AC260" s="128"/>
      <c r="AD260" s="202"/>
      <c r="AE260" s="202"/>
      <c r="AF260" s="202"/>
      <c r="AG260" s="128"/>
      <c r="AH260" s="128"/>
      <c r="AI260" s="128"/>
      <c r="AJ260" s="128"/>
      <c r="AK260" s="128"/>
      <c r="AL260" s="128"/>
      <c r="AM260" s="128"/>
      <c r="AN260" s="128"/>
      <c r="AO260" s="128"/>
    </row>
    <row r="261" spans="1:41" x14ac:dyDescent="0.25">
      <c r="A261" s="191"/>
      <c r="B261" s="150"/>
      <c r="C261" s="105"/>
      <c r="D261" s="105"/>
      <c r="E261" s="105"/>
      <c r="F261" s="105"/>
      <c r="G261" s="105"/>
      <c r="H261" s="105"/>
      <c r="I261" s="105"/>
      <c r="J261" s="105"/>
      <c r="K261" s="105"/>
      <c r="L261" s="105"/>
      <c r="M261" s="105"/>
      <c r="N261" s="105"/>
      <c r="O261" s="105"/>
      <c r="P261" s="105"/>
    </row>
    <row r="262" spans="1:41" x14ac:dyDescent="0.25">
      <c r="A262" s="191"/>
      <c r="B262" s="150"/>
      <c r="C262" s="105"/>
      <c r="D262" s="105"/>
      <c r="E262" s="105"/>
      <c r="F262" s="105"/>
      <c r="G262" s="105"/>
      <c r="H262" s="105"/>
      <c r="I262" s="105"/>
      <c r="J262" s="105"/>
      <c r="K262" s="105"/>
      <c r="L262" s="105"/>
      <c r="M262" s="105"/>
      <c r="N262" s="105"/>
      <c r="O262" s="105"/>
      <c r="P262" s="105"/>
    </row>
    <row r="263" spans="1:41" ht="17.399999999999999" x14ac:dyDescent="0.25">
      <c r="A263" s="243" t="s">
        <v>153</v>
      </c>
      <c r="B263" s="150"/>
      <c r="C263" s="105"/>
      <c r="D263" s="105"/>
      <c r="E263" s="105"/>
      <c r="F263" s="105"/>
      <c r="G263" s="105"/>
      <c r="H263" s="105"/>
      <c r="I263" s="105"/>
      <c r="J263" s="105"/>
      <c r="K263" s="105"/>
      <c r="L263" s="105"/>
      <c r="M263" s="105"/>
      <c r="N263" s="105"/>
      <c r="O263" s="105"/>
      <c r="P263" s="105"/>
    </row>
    <row r="264" spans="1:41" x14ac:dyDescent="0.25">
      <c r="B264" s="203"/>
      <c r="C264" s="203"/>
      <c r="D264" s="149"/>
      <c r="E264" s="149"/>
      <c r="F264" s="149"/>
      <c r="G264" s="149"/>
      <c r="H264" s="149"/>
      <c r="I264" s="149"/>
      <c r="J264" s="149"/>
      <c r="K264" s="149"/>
      <c r="L264" s="149"/>
      <c r="M264" s="149"/>
      <c r="N264" s="149"/>
      <c r="O264" s="149"/>
      <c r="P264" s="149"/>
      <c r="Q264" s="150"/>
      <c r="R264" s="150"/>
      <c r="S264" s="150"/>
      <c r="T264" s="150"/>
      <c r="U264" s="150"/>
      <c r="V264" s="150"/>
      <c r="W264" s="150"/>
    </row>
    <row r="265" spans="1:41" ht="13.8" thickBot="1" x14ac:dyDescent="0.3">
      <c r="A265" s="196"/>
      <c r="B265" s="148"/>
      <c r="C265" s="148"/>
      <c r="D265" s="149"/>
      <c r="E265" s="149"/>
      <c r="F265" s="149"/>
      <c r="G265" s="149"/>
      <c r="H265" s="149"/>
      <c r="I265" s="149"/>
      <c r="J265" s="149"/>
      <c r="K265" s="149"/>
      <c r="L265" s="149"/>
      <c r="M265" s="149"/>
      <c r="N265" s="149"/>
      <c r="O265" s="149"/>
      <c r="P265" s="149"/>
      <c r="Q265" s="150"/>
      <c r="R265" s="150"/>
      <c r="S265" s="150"/>
      <c r="T265" s="150"/>
      <c r="U265" s="150"/>
      <c r="V265" s="150"/>
      <c r="W265" s="150"/>
    </row>
    <row r="266" spans="1:41" ht="16.2" thickBot="1" x14ac:dyDescent="0.3">
      <c r="A266" s="153"/>
      <c r="C266" s="1711" t="s">
        <v>263</v>
      </c>
      <c r="D266" s="1712"/>
      <c r="E266" s="1712"/>
      <c r="F266" s="1712"/>
      <c r="G266" s="1712"/>
      <c r="H266" s="1727"/>
      <c r="I266" s="1728" t="s">
        <v>264</v>
      </c>
      <c r="J266" s="1729"/>
      <c r="K266" s="1729"/>
      <c r="L266" s="1729"/>
      <c r="M266" s="1729"/>
      <c r="N266" s="1730"/>
      <c r="O266" s="1716" t="s">
        <v>265</v>
      </c>
      <c r="P266" s="1717"/>
      <c r="Q266" s="1717"/>
      <c r="R266" s="1717"/>
      <c r="S266" s="1717"/>
      <c r="T266" s="1718"/>
    </row>
    <row r="267" spans="1:41" ht="40.200000000000003" thickBot="1" x14ac:dyDescent="0.3">
      <c r="A267" s="153" t="s">
        <v>120</v>
      </c>
      <c r="B267" s="160"/>
      <c r="C267" s="155" t="s">
        <v>244</v>
      </c>
      <c r="D267" s="156" t="s">
        <v>246</v>
      </c>
      <c r="E267" s="156" t="s">
        <v>247</v>
      </c>
      <c r="F267" s="156" t="s">
        <v>248</v>
      </c>
      <c r="G267" s="156" t="s">
        <v>249</v>
      </c>
      <c r="H267" s="214" t="s">
        <v>250</v>
      </c>
      <c r="I267" s="155" t="s">
        <v>251</v>
      </c>
      <c r="J267" s="156" t="s">
        <v>252</v>
      </c>
      <c r="K267" s="156" t="s">
        <v>253</v>
      </c>
      <c r="L267" s="156" t="s">
        <v>254</v>
      </c>
      <c r="M267" s="156" t="s">
        <v>255</v>
      </c>
      <c r="N267" s="214" t="s">
        <v>256</v>
      </c>
      <c r="O267" s="155" t="s">
        <v>257</v>
      </c>
      <c r="P267" s="156" t="s">
        <v>258</v>
      </c>
      <c r="Q267" s="156" t="s">
        <v>259</v>
      </c>
      <c r="R267" s="156" t="s">
        <v>260</v>
      </c>
      <c r="S267" s="156" t="s">
        <v>261</v>
      </c>
      <c r="T267" s="214" t="s">
        <v>262</v>
      </c>
      <c r="U267" s="158" t="s">
        <v>121</v>
      </c>
      <c r="V267" s="130"/>
      <c r="W267" s="130"/>
    </row>
    <row r="268" spans="1:41" ht="15.6" x14ac:dyDescent="0.25">
      <c r="A268" s="216" t="s">
        <v>244</v>
      </c>
      <c r="B268" s="160">
        <v>2012</v>
      </c>
      <c r="C268" s="161">
        <v>11446.972965857098</v>
      </c>
      <c r="D268" s="162">
        <v>11446.972965857098</v>
      </c>
      <c r="E268" s="162">
        <v>11446.972965857098</v>
      </c>
      <c r="F268" s="162"/>
      <c r="G268" s="162"/>
      <c r="H268" s="219"/>
      <c r="I268" s="161">
        <v>1225.0954426977387</v>
      </c>
      <c r="J268" s="162">
        <v>1225.0954426977387</v>
      </c>
      <c r="K268" s="162">
        <v>1225.0954426977387</v>
      </c>
      <c r="L268" s="162"/>
      <c r="M268" s="165"/>
      <c r="N268" s="219"/>
      <c r="O268" s="235">
        <v>12672.068408554836</v>
      </c>
      <c r="P268" s="236">
        <v>12672.068408554836</v>
      </c>
      <c r="Q268" s="236">
        <v>12672.068408554836</v>
      </c>
      <c r="R268" s="165"/>
      <c r="S268" s="165"/>
      <c r="T268" s="219"/>
      <c r="U268" s="244" t="s">
        <v>245</v>
      </c>
      <c r="V268" s="152"/>
      <c r="W268" s="152"/>
    </row>
    <row r="269" spans="1:41" ht="15.6" x14ac:dyDescent="0.25">
      <c r="A269" s="221" t="s">
        <v>246</v>
      </c>
      <c r="B269" s="160">
        <v>2013</v>
      </c>
      <c r="C269" s="167">
        <v>11800.62745967246</v>
      </c>
      <c r="D269" s="168">
        <v>11800.62745967246</v>
      </c>
      <c r="E269" s="168">
        <v>11800.62745967246</v>
      </c>
      <c r="F269" s="168"/>
      <c r="G269" s="168"/>
      <c r="H269" s="222"/>
      <c r="I269" s="167">
        <v>1262.7909390408715</v>
      </c>
      <c r="J269" s="168">
        <v>1262.7909390408715</v>
      </c>
      <c r="K269" s="168">
        <v>1262.7909390408715</v>
      </c>
      <c r="L269" s="168"/>
      <c r="M269" s="170"/>
      <c r="N269" s="222"/>
      <c r="O269" s="237">
        <v>13063.418398713331</v>
      </c>
      <c r="P269" s="238">
        <v>13063.418398713331</v>
      </c>
      <c r="Q269" s="238">
        <v>13063.418398713331</v>
      </c>
      <c r="R269" s="170"/>
      <c r="S269" s="170"/>
      <c r="T269" s="222"/>
      <c r="U269" s="220" t="s">
        <v>245</v>
      </c>
      <c r="V269" s="152"/>
      <c r="W269" s="152"/>
    </row>
    <row r="270" spans="1:41" ht="15.6" x14ac:dyDescent="0.25">
      <c r="A270" s="221" t="s">
        <v>247</v>
      </c>
      <c r="B270" s="160">
        <v>2014</v>
      </c>
      <c r="C270" s="167">
        <v>11418.718445716293</v>
      </c>
      <c r="D270" s="168">
        <v>11418.718445716293</v>
      </c>
      <c r="E270" s="168">
        <v>11418.718445716293</v>
      </c>
      <c r="F270" s="168"/>
      <c r="G270" s="168"/>
      <c r="H270" s="222"/>
      <c r="I270" s="167">
        <v>1307.8543996458675</v>
      </c>
      <c r="J270" s="168">
        <v>1307.8543996458675</v>
      </c>
      <c r="K270" s="168">
        <v>1307.8543996458675</v>
      </c>
      <c r="L270" s="168"/>
      <c r="M270" s="170"/>
      <c r="N270" s="222"/>
      <c r="O270" s="237">
        <v>12726.57284536216</v>
      </c>
      <c r="P270" s="238">
        <v>12726.57284536216</v>
      </c>
      <c r="Q270" s="238">
        <v>12726.57284536216</v>
      </c>
      <c r="R270" s="170"/>
      <c r="S270" s="170"/>
      <c r="T270" s="222"/>
      <c r="U270" s="220" t="s">
        <v>245</v>
      </c>
      <c r="V270" s="152"/>
      <c r="W270" s="152"/>
    </row>
    <row r="271" spans="1:41" ht="15" x14ac:dyDescent="0.25">
      <c r="A271" s="221" t="s">
        <v>248</v>
      </c>
      <c r="B271" s="160">
        <v>2015</v>
      </c>
      <c r="C271" s="171">
        <v>11743.278550916848</v>
      </c>
      <c r="D271" s="172">
        <v>11743.278550916848</v>
      </c>
      <c r="E271" s="172">
        <v>11743.278550916848</v>
      </c>
      <c r="F271" s="172"/>
      <c r="G271" s="172"/>
      <c r="H271" s="223"/>
      <c r="I271" s="224">
        <v>1350.7326449137313</v>
      </c>
      <c r="J271" s="225">
        <v>1350.7326449137313</v>
      </c>
      <c r="K271" s="225">
        <v>1350.7326449137313</v>
      </c>
      <c r="L271" s="225"/>
      <c r="M271" s="173"/>
      <c r="N271" s="226"/>
      <c r="O271" s="239">
        <v>13094.011195830579</v>
      </c>
      <c r="P271" s="240">
        <v>13094.011195830579</v>
      </c>
      <c r="Q271" s="240">
        <v>13094.011195830579</v>
      </c>
      <c r="R271" s="175"/>
      <c r="S271" s="175"/>
      <c r="T271" s="227"/>
      <c r="U271" s="220" t="s">
        <v>245</v>
      </c>
      <c r="V271" s="152"/>
      <c r="W271" s="152"/>
    </row>
    <row r="272" spans="1:41" ht="15" x14ac:dyDescent="0.25">
      <c r="A272" s="221" t="s">
        <v>249</v>
      </c>
      <c r="B272" s="160">
        <v>2016</v>
      </c>
      <c r="C272" s="171">
        <v>12068.922696755058</v>
      </c>
      <c r="D272" s="172">
        <v>12068.922696755058</v>
      </c>
      <c r="E272" s="172">
        <v>12068.922696755058</v>
      </c>
      <c r="F272" s="172"/>
      <c r="G272" s="172"/>
      <c r="H272" s="223"/>
      <c r="I272" s="224">
        <v>1396.4184722463553</v>
      </c>
      <c r="J272" s="225">
        <v>1396.4184722463553</v>
      </c>
      <c r="K272" s="225">
        <v>1396.4184722463553</v>
      </c>
      <c r="L272" s="225"/>
      <c r="M272" s="173"/>
      <c r="N272" s="226"/>
      <c r="O272" s="239">
        <v>13465.341169001415</v>
      </c>
      <c r="P272" s="240">
        <v>13465.341169001415</v>
      </c>
      <c r="Q272" s="240">
        <v>13465.341169001415</v>
      </c>
      <c r="R272" s="175"/>
      <c r="S272" s="175"/>
      <c r="T272" s="227"/>
      <c r="U272" s="220" t="s">
        <v>245</v>
      </c>
      <c r="V272" s="152"/>
      <c r="W272" s="152"/>
    </row>
    <row r="273" spans="1:23" ht="15.6" thickBot="1" x14ac:dyDescent="0.3">
      <c r="A273" s="228" t="s">
        <v>250</v>
      </c>
      <c r="B273" s="160">
        <v>2017</v>
      </c>
      <c r="C273" s="171">
        <v>12395.727336305108</v>
      </c>
      <c r="D273" s="172">
        <v>12395.727336305108</v>
      </c>
      <c r="E273" s="172">
        <v>12395.727336305108</v>
      </c>
      <c r="F273" s="172"/>
      <c r="G273" s="172"/>
      <c r="H273" s="223"/>
      <c r="I273" s="224">
        <v>1445.4247794791499</v>
      </c>
      <c r="J273" s="225">
        <v>1445.4247794791499</v>
      </c>
      <c r="K273" s="225">
        <v>1445.4247794791499</v>
      </c>
      <c r="L273" s="225"/>
      <c r="M273" s="173"/>
      <c r="N273" s="226"/>
      <c r="O273" s="239">
        <v>13841.152115784258</v>
      </c>
      <c r="P273" s="240">
        <v>13841.152115784258</v>
      </c>
      <c r="Q273" s="240">
        <v>13841.152115784258</v>
      </c>
      <c r="R273" s="175"/>
      <c r="S273" s="175"/>
      <c r="T273" s="227"/>
      <c r="U273" s="220" t="s">
        <v>245</v>
      </c>
      <c r="V273" s="152"/>
      <c r="W273" s="152"/>
    </row>
    <row r="274" spans="1:23" ht="15" x14ac:dyDescent="0.25">
      <c r="A274" s="216" t="s">
        <v>251</v>
      </c>
      <c r="B274" s="160">
        <v>2018</v>
      </c>
      <c r="C274" s="171">
        <v>12724.038256093583</v>
      </c>
      <c r="D274" s="172">
        <v>12724.038256093583</v>
      </c>
      <c r="E274" s="172">
        <v>12724.038256093583</v>
      </c>
      <c r="F274" s="172"/>
      <c r="G274" s="172"/>
      <c r="H274" s="223"/>
      <c r="I274" s="224">
        <v>1498.2901567025524</v>
      </c>
      <c r="J274" s="225">
        <v>1498.2901567025524</v>
      </c>
      <c r="K274" s="225">
        <v>1498.2901567025524</v>
      </c>
      <c r="L274" s="225"/>
      <c r="M274" s="173"/>
      <c r="N274" s="226"/>
      <c r="O274" s="239">
        <v>14222.328412796136</v>
      </c>
      <c r="P274" s="240">
        <v>14222.328412796136</v>
      </c>
      <c r="Q274" s="240">
        <v>14222.328412796136</v>
      </c>
      <c r="R274" s="175"/>
      <c r="S274" s="175"/>
      <c r="T274" s="227"/>
      <c r="U274" s="220" t="s">
        <v>245</v>
      </c>
      <c r="V274" s="152"/>
      <c r="W274" s="152"/>
    </row>
    <row r="275" spans="1:23" ht="15" x14ac:dyDescent="0.25">
      <c r="A275" s="221" t="s">
        <v>252</v>
      </c>
      <c r="B275" s="160">
        <v>2019</v>
      </c>
      <c r="C275" s="171">
        <v>13054.379416328848</v>
      </c>
      <c r="D275" s="172">
        <v>13054.379416328848</v>
      </c>
      <c r="E275" s="172">
        <v>13054.379416328848</v>
      </c>
      <c r="F275" s="172"/>
      <c r="G275" s="172"/>
      <c r="H275" s="223"/>
      <c r="I275" s="224">
        <v>1555.5757008193227</v>
      </c>
      <c r="J275" s="225">
        <v>1555.5757008193227</v>
      </c>
      <c r="K275" s="225">
        <v>1555.5757008193227</v>
      </c>
      <c r="L275" s="225"/>
      <c r="M275" s="173"/>
      <c r="N275" s="226"/>
      <c r="O275" s="239">
        <v>14609.955117148171</v>
      </c>
      <c r="P275" s="240">
        <v>14609.955117148171</v>
      </c>
      <c r="Q275" s="240">
        <v>14609.955117148171</v>
      </c>
      <c r="R275" s="175"/>
      <c r="S275" s="175"/>
      <c r="T275" s="227"/>
      <c r="U275" s="220" t="s">
        <v>245</v>
      </c>
      <c r="V275" s="152"/>
      <c r="W275" s="152"/>
    </row>
    <row r="276" spans="1:23" ht="15" x14ac:dyDescent="0.25">
      <c r="A276" s="221" t="s">
        <v>253</v>
      </c>
      <c r="B276" s="160">
        <v>2020</v>
      </c>
      <c r="C276" s="171">
        <v>13387.075192008244</v>
      </c>
      <c r="D276" s="172">
        <v>13387.075192008244</v>
      </c>
      <c r="E276" s="172">
        <v>13387.075192008244</v>
      </c>
      <c r="F276" s="172"/>
      <c r="G276" s="172"/>
      <c r="H276" s="223"/>
      <c r="I276" s="224">
        <v>1617.8224247203598</v>
      </c>
      <c r="J276" s="225">
        <v>1617.8224247203598</v>
      </c>
      <c r="K276" s="225">
        <v>1617.8224247203598</v>
      </c>
      <c r="L276" s="225"/>
      <c r="M276" s="173"/>
      <c r="N276" s="226"/>
      <c r="O276" s="239">
        <v>15004.897616728604</v>
      </c>
      <c r="P276" s="240">
        <v>15004.897616728604</v>
      </c>
      <c r="Q276" s="240">
        <v>15004.897616728604</v>
      </c>
      <c r="R276" s="175"/>
      <c r="S276" s="175"/>
      <c r="T276" s="227"/>
      <c r="U276" s="220" t="s">
        <v>245</v>
      </c>
      <c r="V276" s="152"/>
      <c r="W276" s="152"/>
    </row>
    <row r="277" spans="1:23" ht="15" x14ac:dyDescent="0.25">
      <c r="A277" s="221" t="s">
        <v>254</v>
      </c>
      <c r="B277" s="160">
        <v>2021</v>
      </c>
      <c r="C277" s="171">
        <v>13721.843441128467</v>
      </c>
      <c r="D277" s="172">
        <v>13721.843441128467</v>
      </c>
      <c r="E277" s="172">
        <v>13721.843441128467</v>
      </c>
      <c r="F277" s="172"/>
      <c r="G277" s="172"/>
      <c r="H277" s="223"/>
      <c r="I277" s="224">
        <v>1685.5010903212667</v>
      </c>
      <c r="J277" s="225">
        <v>1685.5010903212667</v>
      </c>
      <c r="K277" s="225">
        <v>1685.5010903212667</v>
      </c>
      <c r="L277" s="225"/>
      <c r="M277" s="173"/>
      <c r="N277" s="226"/>
      <c r="O277" s="239">
        <v>15407.344531449733</v>
      </c>
      <c r="P277" s="240">
        <v>15407.344531449733</v>
      </c>
      <c r="Q277" s="240">
        <v>15407.344531449733</v>
      </c>
      <c r="R277" s="175"/>
      <c r="S277" s="175"/>
      <c r="T277" s="227"/>
      <c r="U277" s="220" t="s">
        <v>245</v>
      </c>
      <c r="V277" s="152"/>
      <c r="W277" s="152"/>
    </row>
    <row r="278" spans="1:23" ht="15" x14ac:dyDescent="0.25">
      <c r="A278" s="221" t="s">
        <v>255</v>
      </c>
      <c r="B278" s="160">
        <v>2022</v>
      </c>
      <c r="C278" s="171">
        <v>14058.85241105545</v>
      </c>
      <c r="D278" s="172">
        <v>14058.85241105545</v>
      </c>
      <c r="E278" s="172">
        <v>14058.85241105545</v>
      </c>
      <c r="F278" s="172"/>
      <c r="G278" s="172"/>
      <c r="H278" s="223"/>
      <c r="I278" s="224">
        <v>1759.1400589648833</v>
      </c>
      <c r="J278" s="225">
        <v>1759.1400589648833</v>
      </c>
      <c r="K278" s="225">
        <v>1759.1400589648833</v>
      </c>
      <c r="L278" s="225"/>
      <c r="M278" s="173"/>
      <c r="N278" s="226"/>
      <c r="O278" s="239">
        <v>15817.992470020334</v>
      </c>
      <c r="P278" s="240">
        <v>15817.992470020334</v>
      </c>
      <c r="Q278" s="240">
        <v>15817.992470020334</v>
      </c>
      <c r="R278" s="175"/>
      <c r="S278" s="175"/>
      <c r="T278" s="227"/>
      <c r="U278" s="220" t="s">
        <v>245</v>
      </c>
      <c r="V278" s="152"/>
      <c r="W278" s="152"/>
    </row>
    <row r="279" spans="1:23" ht="15.6" thickBot="1" x14ac:dyDescent="0.3">
      <c r="A279" s="228" t="s">
        <v>256</v>
      </c>
      <c r="B279" s="160">
        <v>2023</v>
      </c>
      <c r="C279" s="171">
        <v>14397.459518328051</v>
      </c>
      <c r="D279" s="172">
        <v>14397.459518328051</v>
      </c>
      <c r="E279" s="172">
        <v>14397.459518328051</v>
      </c>
      <c r="F279" s="172"/>
      <c r="G279" s="172"/>
      <c r="H279" s="223"/>
      <c r="I279" s="224">
        <v>1839.1701628033877</v>
      </c>
      <c r="J279" s="225">
        <v>1839.1701628033877</v>
      </c>
      <c r="K279" s="225">
        <v>1839.1701628033877</v>
      </c>
      <c r="L279" s="225"/>
      <c r="M279" s="173"/>
      <c r="N279" s="226"/>
      <c r="O279" s="239">
        <v>16236.629681131439</v>
      </c>
      <c r="P279" s="240">
        <v>16236.629681131439</v>
      </c>
      <c r="Q279" s="240">
        <v>16236.629681131439</v>
      </c>
      <c r="R279" s="175"/>
      <c r="S279" s="175"/>
      <c r="T279" s="227"/>
      <c r="U279" s="220" t="s">
        <v>245</v>
      </c>
      <c r="V279" s="152"/>
      <c r="W279" s="152"/>
    </row>
    <row r="280" spans="1:23" ht="15" x14ac:dyDescent="0.25">
      <c r="A280" s="216" t="s">
        <v>257</v>
      </c>
      <c r="B280" s="160">
        <v>2024</v>
      </c>
      <c r="C280" s="171">
        <v>14736.767914602513</v>
      </c>
      <c r="D280" s="172">
        <v>14736.767914602513</v>
      </c>
      <c r="E280" s="172">
        <v>14736.767914602513</v>
      </c>
      <c r="F280" s="172"/>
      <c r="G280" s="172"/>
      <c r="H280" s="223"/>
      <c r="I280" s="224">
        <v>1925.9868969230427</v>
      </c>
      <c r="J280" s="225">
        <v>1925.9868969230427</v>
      </c>
      <c r="K280" s="225">
        <v>1925.9868969230427</v>
      </c>
      <c r="L280" s="225"/>
      <c r="M280" s="173"/>
      <c r="N280" s="226"/>
      <c r="O280" s="239">
        <v>16662.754811525556</v>
      </c>
      <c r="P280" s="240">
        <v>16662.754811525556</v>
      </c>
      <c r="Q280" s="240">
        <v>16662.754811525556</v>
      </c>
      <c r="R280" s="175"/>
      <c r="S280" s="175"/>
      <c r="T280" s="227"/>
      <c r="U280" s="220" t="s">
        <v>245</v>
      </c>
      <c r="V280" s="152"/>
      <c r="W280" s="152"/>
    </row>
    <row r="281" spans="1:23" ht="15" x14ac:dyDescent="0.25">
      <c r="A281" s="221" t="s">
        <v>258</v>
      </c>
      <c r="B281" s="160">
        <v>2025</v>
      </c>
      <c r="C281" s="171">
        <v>15076.079384820892</v>
      </c>
      <c r="D281" s="172">
        <v>15076.079384820892</v>
      </c>
      <c r="E281" s="172">
        <v>15076.079384820892</v>
      </c>
      <c r="F281" s="172"/>
      <c r="G281" s="172"/>
      <c r="H281" s="223"/>
      <c r="I281" s="224">
        <v>2020.0031895738196</v>
      </c>
      <c r="J281" s="225">
        <v>2020.0031895738196</v>
      </c>
      <c r="K281" s="225">
        <v>2020.0031895738196</v>
      </c>
      <c r="L281" s="225"/>
      <c r="M281" s="173"/>
      <c r="N281" s="226"/>
      <c r="O281" s="239">
        <v>17096.082574394713</v>
      </c>
      <c r="P281" s="240">
        <v>17096.082574394713</v>
      </c>
      <c r="Q281" s="240">
        <v>17096.082574394713</v>
      </c>
      <c r="R281" s="175"/>
      <c r="S281" s="175"/>
      <c r="T281" s="227"/>
      <c r="U281" s="220" t="s">
        <v>245</v>
      </c>
      <c r="V281" s="152"/>
      <c r="W281" s="152"/>
    </row>
    <row r="282" spans="1:23" ht="15" x14ac:dyDescent="0.25">
      <c r="A282" s="221" t="s">
        <v>259</v>
      </c>
      <c r="B282" s="160">
        <v>2026</v>
      </c>
      <c r="C282" s="171">
        <v>15415.103969149381</v>
      </c>
      <c r="D282" s="172">
        <v>15415.103969149381</v>
      </c>
      <c r="E282" s="172">
        <v>15415.103969149381</v>
      </c>
      <c r="F282" s="172"/>
      <c r="G282" s="172"/>
      <c r="H282" s="223"/>
      <c r="I282" s="224">
        <v>2121.6791843678984</v>
      </c>
      <c r="J282" s="225">
        <v>2121.6791843678984</v>
      </c>
      <c r="K282" s="225">
        <v>2121.6791843678984</v>
      </c>
      <c r="L282" s="225"/>
      <c r="M282" s="173"/>
      <c r="N282" s="226"/>
      <c r="O282" s="239">
        <v>17536.783153517281</v>
      </c>
      <c r="P282" s="240">
        <v>17536.783153517281</v>
      </c>
      <c r="Q282" s="240">
        <v>17536.783153517281</v>
      </c>
      <c r="R282" s="175"/>
      <c r="S282" s="175"/>
      <c r="T282" s="227"/>
      <c r="U282" s="220" t="s">
        <v>245</v>
      </c>
      <c r="V282" s="152"/>
      <c r="W282" s="152"/>
    </row>
    <row r="283" spans="1:23" ht="15" x14ac:dyDescent="0.25">
      <c r="A283" s="221" t="s">
        <v>260</v>
      </c>
      <c r="B283" s="160">
        <v>2027</v>
      </c>
      <c r="C283" s="171">
        <v>15753.864125926444</v>
      </c>
      <c r="D283" s="172">
        <v>15753.864125926444</v>
      </c>
      <c r="E283" s="172">
        <v>15753.864125926444</v>
      </c>
      <c r="F283" s="172"/>
      <c r="G283" s="172"/>
      <c r="H283" s="223"/>
      <c r="I283" s="224">
        <v>2231.5095507509973</v>
      </c>
      <c r="J283" s="225">
        <v>2231.5095507509973</v>
      </c>
      <c r="K283" s="225">
        <v>2231.5095507509973</v>
      </c>
      <c r="L283" s="225"/>
      <c r="M283" s="173"/>
      <c r="N283" s="226"/>
      <c r="O283" s="239">
        <v>17985.373676677442</v>
      </c>
      <c r="P283" s="240">
        <v>17985.373676677442</v>
      </c>
      <c r="Q283" s="240">
        <v>17985.373676677442</v>
      </c>
      <c r="R283" s="175"/>
      <c r="S283" s="175"/>
      <c r="T283" s="227"/>
      <c r="U283" s="220" t="s">
        <v>245</v>
      </c>
      <c r="V283" s="152"/>
      <c r="W283" s="152"/>
    </row>
    <row r="284" spans="1:23" ht="15" x14ac:dyDescent="0.25">
      <c r="A284" s="221" t="s">
        <v>261</v>
      </c>
      <c r="B284" s="160">
        <v>2028</v>
      </c>
      <c r="C284" s="171">
        <v>16092.353208176792</v>
      </c>
      <c r="D284" s="172">
        <v>16092.353208176792</v>
      </c>
      <c r="E284" s="172">
        <v>16092.353208176792</v>
      </c>
      <c r="F284" s="172"/>
      <c r="G284" s="172"/>
      <c r="H284" s="223"/>
      <c r="I284" s="224">
        <v>2349.9782611323621</v>
      </c>
      <c r="J284" s="225">
        <v>2349.9782611323621</v>
      </c>
      <c r="K284" s="225">
        <v>2349.9782611323621</v>
      </c>
      <c r="L284" s="225"/>
      <c r="M284" s="173"/>
      <c r="N284" s="226"/>
      <c r="O284" s="239">
        <v>18442.331469309152</v>
      </c>
      <c r="P284" s="240">
        <v>18442.331469309152</v>
      </c>
      <c r="Q284" s="240">
        <v>18442.331469309152</v>
      </c>
      <c r="R284" s="175"/>
      <c r="S284" s="175"/>
      <c r="T284" s="227"/>
      <c r="U284" s="220" t="s">
        <v>245</v>
      </c>
      <c r="V284" s="152"/>
      <c r="W284" s="152"/>
    </row>
    <row r="285" spans="1:23" ht="15.6" thickBot="1" x14ac:dyDescent="0.3">
      <c r="A285" s="228" t="s">
        <v>262</v>
      </c>
      <c r="B285" s="160">
        <v>2029</v>
      </c>
      <c r="C285" s="171">
        <v>16430.673951940382</v>
      </c>
      <c r="D285" s="172">
        <v>16430.673951940382</v>
      </c>
      <c r="E285" s="172">
        <v>16430.673951940382</v>
      </c>
      <c r="F285" s="172"/>
      <c r="G285" s="172"/>
      <c r="H285" s="223"/>
      <c r="I285" s="224">
        <v>2477.5795814492458</v>
      </c>
      <c r="J285" s="225">
        <v>2477.5795814492458</v>
      </c>
      <c r="K285" s="225">
        <v>2477.5795814492458</v>
      </c>
      <c r="L285" s="225"/>
      <c r="M285" s="173"/>
      <c r="N285" s="226"/>
      <c r="O285" s="239">
        <v>18908.253533389627</v>
      </c>
      <c r="P285" s="240">
        <v>18908.253533389627</v>
      </c>
      <c r="Q285" s="240">
        <v>18908.253533389627</v>
      </c>
      <c r="R285" s="175"/>
      <c r="S285" s="175"/>
      <c r="T285" s="227"/>
      <c r="U285" s="220" t="s">
        <v>245</v>
      </c>
      <c r="V285" s="152"/>
      <c r="W285" s="152"/>
    </row>
    <row r="286" spans="1:23" ht="15" x14ac:dyDescent="0.25">
      <c r="A286" s="178" t="s">
        <v>263</v>
      </c>
      <c r="B286" s="160">
        <v>2030</v>
      </c>
      <c r="C286" s="171">
        <v>16768.89152966984</v>
      </c>
      <c r="D286" s="172">
        <v>16768.89152966984</v>
      </c>
      <c r="E286" s="172">
        <v>16768.89152966984</v>
      </c>
      <c r="F286" s="172"/>
      <c r="G286" s="172"/>
      <c r="H286" s="223"/>
      <c r="I286" s="224">
        <v>2614.8033590095047</v>
      </c>
      <c r="J286" s="225">
        <v>2614.8033590095047</v>
      </c>
      <c r="K286" s="225">
        <v>2614.8033590095047</v>
      </c>
      <c r="L286" s="225"/>
      <c r="M286" s="173"/>
      <c r="N286" s="226"/>
      <c r="O286" s="239">
        <v>19383.694888679343</v>
      </c>
      <c r="P286" s="240">
        <v>19383.694888679343</v>
      </c>
      <c r="Q286" s="240">
        <v>19383.694888679343</v>
      </c>
      <c r="R286" s="175"/>
      <c r="S286" s="175"/>
      <c r="T286" s="227"/>
      <c r="U286" s="220" t="s">
        <v>245</v>
      </c>
      <c r="V286" s="152"/>
      <c r="W286" s="152"/>
    </row>
    <row r="287" spans="1:23" ht="15" x14ac:dyDescent="0.25">
      <c r="A287" s="179" t="s">
        <v>264</v>
      </c>
      <c r="B287" s="160">
        <v>2031</v>
      </c>
      <c r="C287" s="171">
        <v>17106.913567300286</v>
      </c>
      <c r="D287" s="172">
        <v>17106.913567300286</v>
      </c>
      <c r="E287" s="172">
        <v>17106.913567300286</v>
      </c>
      <c r="F287" s="172"/>
      <c r="G287" s="172"/>
      <c r="H287" s="223"/>
      <c r="I287" s="224">
        <v>2762.1222268523552</v>
      </c>
      <c r="J287" s="225">
        <v>2762.1222268523552</v>
      </c>
      <c r="K287" s="225">
        <v>2762.1222268523552</v>
      </c>
      <c r="L287" s="225"/>
      <c r="M287" s="173"/>
      <c r="N287" s="226"/>
      <c r="O287" s="239">
        <v>19869.035794152642</v>
      </c>
      <c r="P287" s="240">
        <v>19869.035794152642</v>
      </c>
      <c r="Q287" s="240">
        <v>19869.035794152642</v>
      </c>
      <c r="R287" s="175"/>
      <c r="S287" s="175"/>
      <c r="T287" s="227"/>
      <c r="U287" s="220" t="s">
        <v>245</v>
      </c>
      <c r="V287" s="152"/>
      <c r="W287" s="152"/>
    </row>
    <row r="288" spans="1:23" ht="15.6" thickBot="1" x14ac:dyDescent="0.3">
      <c r="A288" s="180" t="s">
        <v>265</v>
      </c>
      <c r="B288" s="160">
        <v>2032</v>
      </c>
      <c r="C288" s="171">
        <v>17444.627166289487</v>
      </c>
      <c r="D288" s="172">
        <v>17444.627166289487</v>
      </c>
      <c r="E288" s="172">
        <v>17444.627166289487</v>
      </c>
      <c r="F288" s="172"/>
      <c r="G288" s="172"/>
      <c r="H288" s="223"/>
      <c r="I288" s="224">
        <v>2920.0036791827251</v>
      </c>
      <c r="J288" s="225">
        <v>2920.0036791827251</v>
      </c>
      <c r="K288" s="225">
        <v>2920.0036791827251</v>
      </c>
      <c r="L288" s="225"/>
      <c r="M288" s="173"/>
      <c r="N288" s="226"/>
      <c r="O288" s="239">
        <v>20364.630845472213</v>
      </c>
      <c r="P288" s="240">
        <v>20364.630845472213</v>
      </c>
      <c r="Q288" s="240">
        <v>20364.630845472213</v>
      </c>
      <c r="R288" s="175"/>
      <c r="S288" s="175"/>
      <c r="T288" s="227"/>
      <c r="U288" s="220" t="s">
        <v>245</v>
      </c>
      <c r="V288" s="152"/>
      <c r="W288" s="152"/>
    </row>
    <row r="289" spans="2:23" ht="15" x14ac:dyDescent="0.25">
      <c r="B289" s="160">
        <v>2033</v>
      </c>
      <c r="C289" s="171">
        <v>17782.085566207141</v>
      </c>
      <c r="D289" s="172">
        <v>17782.085566207141</v>
      </c>
      <c r="E289" s="172">
        <v>17782.085566207141</v>
      </c>
      <c r="F289" s="172"/>
      <c r="G289" s="172"/>
      <c r="H289" s="223"/>
      <c r="I289" s="224">
        <v>3088.9311359575145</v>
      </c>
      <c r="J289" s="225">
        <v>3088.9311359575145</v>
      </c>
      <c r="K289" s="225">
        <v>3088.9311359575145</v>
      </c>
      <c r="L289" s="225"/>
      <c r="M289" s="173"/>
      <c r="N289" s="226"/>
      <c r="O289" s="239">
        <v>20871.016702164656</v>
      </c>
      <c r="P289" s="240">
        <v>20871.016702164656</v>
      </c>
      <c r="Q289" s="240">
        <v>20871.016702164656</v>
      </c>
      <c r="R289" s="175"/>
      <c r="S289" s="175"/>
      <c r="T289" s="227"/>
      <c r="U289" s="220" t="s">
        <v>245</v>
      </c>
      <c r="V289" s="152"/>
      <c r="W289" s="152"/>
    </row>
    <row r="290" spans="2:23" ht="15" x14ac:dyDescent="0.25">
      <c r="B290" s="160">
        <v>2034</v>
      </c>
      <c r="C290" s="171">
        <v>18119.380331926513</v>
      </c>
      <c r="D290" s="172">
        <v>18119.380331926513</v>
      </c>
      <c r="E290" s="172">
        <v>18119.380331926513</v>
      </c>
      <c r="F290" s="172"/>
      <c r="G290" s="172"/>
      <c r="H290" s="223"/>
      <c r="I290" s="224">
        <v>3269.3911180383438</v>
      </c>
      <c r="J290" s="225">
        <v>3269.3911180383438</v>
      </c>
      <c r="K290" s="225">
        <v>3269.3911180383438</v>
      </c>
      <c r="L290" s="225"/>
      <c r="M290" s="173"/>
      <c r="N290" s="226"/>
      <c r="O290" s="239">
        <v>21388.771449964857</v>
      </c>
      <c r="P290" s="240">
        <v>21388.771449964857</v>
      </c>
      <c r="Q290" s="240">
        <v>21388.771449964857</v>
      </c>
      <c r="R290" s="175"/>
      <c r="S290" s="175"/>
      <c r="T290" s="227"/>
      <c r="U290" s="220" t="s">
        <v>245</v>
      </c>
      <c r="V290" s="152"/>
      <c r="W290" s="152"/>
    </row>
    <row r="291" spans="2:23" ht="15" x14ac:dyDescent="0.25">
      <c r="B291" s="160">
        <v>2035</v>
      </c>
      <c r="C291" s="171">
        <v>18456.572612952605</v>
      </c>
      <c r="D291" s="172">
        <v>18456.572612952605</v>
      </c>
      <c r="E291" s="172">
        <v>18456.572612952605</v>
      </c>
      <c r="F291" s="172"/>
      <c r="G291" s="172"/>
      <c r="H291" s="223"/>
      <c r="I291" s="224">
        <v>3461.8669576520642</v>
      </c>
      <c r="J291" s="225">
        <v>3461.8669576520642</v>
      </c>
      <c r="K291" s="225">
        <v>3461.8669576520642</v>
      </c>
      <c r="L291" s="225"/>
      <c r="M291" s="173"/>
      <c r="N291" s="226"/>
      <c r="O291" s="239">
        <v>21918.439570604671</v>
      </c>
      <c r="P291" s="240">
        <v>21918.439570604671</v>
      </c>
      <c r="Q291" s="240">
        <v>21918.439570604671</v>
      </c>
      <c r="R291" s="175"/>
      <c r="S291" s="175"/>
      <c r="T291" s="227"/>
      <c r="U291" s="220" t="s">
        <v>245</v>
      </c>
      <c r="V291" s="152"/>
      <c r="W291" s="152"/>
    </row>
    <row r="292" spans="2:23" ht="15" x14ac:dyDescent="0.25">
      <c r="B292" s="160">
        <v>2036</v>
      </c>
      <c r="C292" s="171">
        <v>18793.650801597261</v>
      </c>
      <c r="D292" s="172">
        <v>18793.650801597261</v>
      </c>
      <c r="E292" s="172">
        <v>18793.650801597261</v>
      </c>
      <c r="F292" s="172"/>
      <c r="G292" s="172"/>
      <c r="H292" s="223"/>
      <c r="I292" s="224">
        <v>3666.830749036154</v>
      </c>
      <c r="J292" s="225">
        <v>3666.830749036154</v>
      </c>
      <c r="K292" s="225">
        <v>3666.830749036154</v>
      </c>
      <c r="L292" s="225"/>
      <c r="M292" s="173"/>
      <c r="N292" s="226"/>
      <c r="O292" s="239">
        <v>22460.481550633416</v>
      </c>
      <c r="P292" s="240">
        <v>22460.481550633416</v>
      </c>
      <c r="Q292" s="240">
        <v>22460.481550633416</v>
      </c>
      <c r="R292" s="175"/>
      <c r="S292" s="175"/>
      <c r="T292" s="227"/>
      <c r="U292" s="220" t="s">
        <v>245</v>
      </c>
      <c r="V292" s="152"/>
      <c r="W292" s="152"/>
    </row>
    <row r="293" spans="2:23" ht="15" x14ac:dyDescent="0.25">
      <c r="B293" s="160">
        <v>2037</v>
      </c>
      <c r="C293" s="171">
        <v>19130.567032530878</v>
      </c>
      <c r="D293" s="172">
        <v>19130.567032530878</v>
      </c>
      <c r="E293" s="172">
        <v>19130.567032530878</v>
      </c>
      <c r="F293" s="172"/>
      <c r="G293" s="172"/>
      <c r="H293" s="223"/>
      <c r="I293" s="224">
        <v>3884.7535957547061</v>
      </c>
      <c r="J293" s="225">
        <v>3884.7535957547061</v>
      </c>
      <c r="K293" s="225">
        <v>3884.7535957547061</v>
      </c>
      <c r="L293" s="225"/>
      <c r="M293" s="173"/>
      <c r="N293" s="226"/>
      <c r="O293" s="239">
        <v>23015.320628285583</v>
      </c>
      <c r="P293" s="240">
        <v>23015.320628285583</v>
      </c>
      <c r="Q293" s="240">
        <v>23015.320628285583</v>
      </c>
      <c r="R293" s="175"/>
      <c r="S293" s="175"/>
      <c r="T293" s="227"/>
      <c r="U293" s="220" t="s">
        <v>245</v>
      </c>
      <c r="V293" s="152"/>
      <c r="W293" s="152"/>
    </row>
    <row r="294" spans="2:23" ht="15" x14ac:dyDescent="0.25">
      <c r="B294" s="160">
        <v>2038</v>
      </c>
      <c r="C294" s="171">
        <v>19467.300681719589</v>
      </c>
      <c r="D294" s="172">
        <v>19467.300681719589</v>
      </c>
      <c r="E294" s="172">
        <v>19467.300681719589</v>
      </c>
      <c r="F294" s="172"/>
      <c r="G294" s="172"/>
      <c r="H294" s="223"/>
      <c r="I294" s="224">
        <v>4116.1180128051737</v>
      </c>
      <c r="J294" s="225">
        <v>4116.1180128051737</v>
      </c>
      <c r="K294" s="225">
        <v>4116.1180128051737</v>
      </c>
      <c r="L294" s="225"/>
      <c r="M294" s="173"/>
      <c r="N294" s="226"/>
      <c r="O294" s="239">
        <v>23583.418694524764</v>
      </c>
      <c r="P294" s="240">
        <v>23583.418694524764</v>
      </c>
      <c r="Q294" s="240">
        <v>23583.418694524764</v>
      </c>
      <c r="R294" s="175"/>
      <c r="S294" s="175"/>
      <c r="T294" s="227"/>
      <c r="U294" s="220" t="s">
        <v>245</v>
      </c>
      <c r="V294" s="152"/>
      <c r="W294" s="152"/>
    </row>
    <row r="295" spans="2:23" ht="15" x14ac:dyDescent="0.25">
      <c r="B295" s="160">
        <v>2039</v>
      </c>
      <c r="C295" s="171">
        <v>19803.822201662286</v>
      </c>
      <c r="D295" s="172">
        <v>19803.822201662286</v>
      </c>
      <c r="E295" s="172">
        <v>19803.822201662286</v>
      </c>
      <c r="F295" s="172"/>
      <c r="G295" s="172"/>
      <c r="H295" s="223"/>
      <c r="I295" s="224">
        <v>4361.4114813547567</v>
      </c>
      <c r="J295" s="225">
        <v>4361.4114813547567</v>
      </c>
      <c r="K295" s="225">
        <v>4361.4114813547567</v>
      </c>
      <c r="L295" s="225"/>
      <c r="M295" s="173"/>
      <c r="N295" s="226"/>
      <c r="O295" s="239">
        <v>24165.233683017042</v>
      </c>
      <c r="P295" s="240">
        <v>24165.233683017042</v>
      </c>
      <c r="Q295" s="240">
        <v>24165.233683017042</v>
      </c>
      <c r="R295" s="175"/>
      <c r="S295" s="175"/>
      <c r="T295" s="227"/>
      <c r="U295" s="220" t="s">
        <v>245</v>
      </c>
      <c r="V295" s="152"/>
      <c r="W295" s="152"/>
    </row>
    <row r="296" spans="2:23" ht="15" x14ac:dyDescent="0.25">
      <c r="B296" s="160">
        <v>2040</v>
      </c>
      <c r="C296" s="171">
        <v>20140.097008053788</v>
      </c>
      <c r="D296" s="172">
        <v>20140.097008053788</v>
      </c>
      <c r="E296" s="172">
        <v>20140.097008053788</v>
      </c>
      <c r="F296" s="172"/>
      <c r="G296" s="172"/>
      <c r="H296" s="223"/>
      <c r="I296" s="224">
        <v>4621.1192572871232</v>
      </c>
      <c r="J296" s="225">
        <v>4621.1192572871232</v>
      </c>
      <c r="K296" s="225">
        <v>4621.1192572871232</v>
      </c>
      <c r="L296" s="225"/>
      <c r="M296" s="173"/>
      <c r="N296" s="226"/>
      <c r="O296" s="239">
        <v>24761.21626534091</v>
      </c>
      <c r="P296" s="240">
        <v>24761.21626534091</v>
      </c>
      <c r="Q296" s="240">
        <v>24761.21626534091</v>
      </c>
      <c r="R296" s="175"/>
      <c r="S296" s="175"/>
      <c r="T296" s="227"/>
      <c r="U296" s="220" t="s">
        <v>245</v>
      </c>
      <c r="V296" s="152"/>
      <c r="W296" s="152"/>
    </row>
    <row r="297" spans="2:23" ht="15" x14ac:dyDescent="0.25">
      <c r="B297" s="160">
        <v>2041</v>
      </c>
      <c r="C297" s="171">
        <v>20476.104050524311</v>
      </c>
      <c r="D297" s="172">
        <v>20476.104050524311</v>
      </c>
      <c r="E297" s="172">
        <v>20476.104050524311</v>
      </c>
      <c r="F297" s="172"/>
      <c r="G297" s="172"/>
      <c r="H297" s="223"/>
      <c r="I297" s="224">
        <v>4895.7198241582018</v>
      </c>
      <c r="J297" s="225">
        <v>4895.7198241582018</v>
      </c>
      <c r="K297" s="225">
        <v>4895.7198241582018</v>
      </c>
      <c r="L297" s="225"/>
      <c r="M297" s="173"/>
      <c r="N297" s="226"/>
      <c r="O297" s="239">
        <v>25371.823874682512</v>
      </c>
      <c r="P297" s="240">
        <v>25371.823874682512</v>
      </c>
      <c r="Q297" s="240">
        <v>25371.823874682512</v>
      </c>
      <c r="R297" s="175"/>
      <c r="S297" s="175"/>
      <c r="T297" s="227"/>
      <c r="U297" s="220" t="s">
        <v>245</v>
      </c>
      <c r="V297" s="152"/>
      <c r="W297" s="152"/>
    </row>
    <row r="298" spans="2:23" ht="15" x14ac:dyDescent="0.25">
      <c r="B298" s="160">
        <v>2042</v>
      </c>
      <c r="C298" s="171">
        <v>20811.804249099838</v>
      </c>
      <c r="D298" s="172">
        <v>20811.804249099838</v>
      </c>
      <c r="E298" s="172">
        <v>20811.804249099838</v>
      </c>
      <c r="F298" s="172"/>
      <c r="G298" s="172"/>
      <c r="H298" s="223"/>
      <c r="I298" s="224">
        <v>5185.6840447182303</v>
      </c>
      <c r="J298" s="225">
        <v>5185.6840447182303</v>
      </c>
      <c r="K298" s="225">
        <v>5185.6840447182303</v>
      </c>
      <c r="L298" s="225"/>
      <c r="M298" s="173"/>
      <c r="N298" s="226"/>
      <c r="O298" s="239">
        <v>25997.488293818067</v>
      </c>
      <c r="P298" s="240">
        <v>25997.488293818067</v>
      </c>
      <c r="Q298" s="240">
        <v>25997.488293818067</v>
      </c>
      <c r="R298" s="175"/>
      <c r="S298" s="175"/>
      <c r="T298" s="227"/>
      <c r="U298" s="220" t="s">
        <v>245</v>
      </c>
      <c r="V298" s="152"/>
      <c r="W298" s="152"/>
    </row>
    <row r="299" spans="2:23" ht="15" x14ac:dyDescent="0.25">
      <c r="B299" s="160">
        <v>2043</v>
      </c>
      <c r="C299" s="171">
        <v>21147.10903362199</v>
      </c>
      <c r="D299" s="172">
        <v>21147.10903362199</v>
      </c>
      <c r="E299" s="172">
        <v>21147.10903362199</v>
      </c>
      <c r="F299" s="172"/>
      <c r="G299" s="172"/>
      <c r="H299" s="223"/>
      <c r="I299" s="224">
        <v>5491.4782240297336</v>
      </c>
      <c r="J299" s="225">
        <v>5491.4782240297336</v>
      </c>
      <c r="K299" s="225">
        <v>5491.4782240297336</v>
      </c>
      <c r="L299" s="225"/>
      <c r="M299" s="173"/>
      <c r="N299" s="226"/>
      <c r="O299" s="239">
        <v>26638.587257651721</v>
      </c>
      <c r="P299" s="240">
        <v>26638.587257651721</v>
      </c>
      <c r="Q299" s="240">
        <v>26638.587257651721</v>
      </c>
      <c r="R299" s="175"/>
      <c r="S299" s="175"/>
      <c r="T299" s="227"/>
      <c r="U299" s="220" t="s">
        <v>245</v>
      </c>
      <c r="V299" s="152"/>
      <c r="W299" s="152"/>
    </row>
    <row r="300" spans="2:23" ht="15" x14ac:dyDescent="0.25">
      <c r="B300" s="160">
        <v>2044</v>
      </c>
      <c r="C300" s="171">
        <v>21481.913640595216</v>
      </c>
      <c r="D300" s="172">
        <v>21481.913640595216</v>
      </c>
      <c r="E300" s="172">
        <v>21481.913640595216</v>
      </c>
      <c r="F300" s="172"/>
      <c r="G300" s="172"/>
      <c r="H300" s="223"/>
      <c r="I300" s="224">
        <v>5813.5639298507613</v>
      </c>
      <c r="J300" s="225">
        <v>5813.5639298507613</v>
      </c>
      <c r="K300" s="225">
        <v>5813.5639298507613</v>
      </c>
      <c r="L300" s="225"/>
      <c r="M300" s="173"/>
      <c r="N300" s="226"/>
      <c r="O300" s="239">
        <v>27295.477570445975</v>
      </c>
      <c r="P300" s="240">
        <v>27295.477570445975</v>
      </c>
      <c r="Q300" s="240">
        <v>27295.477570445975</v>
      </c>
      <c r="R300" s="175"/>
      <c r="S300" s="175"/>
      <c r="T300" s="227"/>
      <c r="U300" s="220" t="s">
        <v>245</v>
      </c>
      <c r="V300" s="152"/>
      <c r="W300" s="152"/>
    </row>
    <row r="301" spans="2:23" ht="15" x14ac:dyDescent="0.25">
      <c r="B301" s="160">
        <v>2045</v>
      </c>
      <c r="C301" s="171">
        <v>21816.130741662339</v>
      </c>
      <c r="D301" s="172">
        <v>21816.130741662339</v>
      </c>
      <c r="E301" s="172">
        <v>21816.130741662339</v>
      </c>
      <c r="F301" s="172"/>
      <c r="G301" s="172"/>
      <c r="H301" s="223"/>
      <c r="I301" s="224">
        <v>6152.4031326699833</v>
      </c>
      <c r="J301" s="225">
        <v>6152.4031326699833</v>
      </c>
      <c r="K301" s="225">
        <v>6152.4031326699833</v>
      </c>
      <c r="L301" s="225"/>
      <c r="M301" s="173"/>
      <c r="N301" s="226"/>
      <c r="O301" s="239">
        <v>27968.533874332323</v>
      </c>
      <c r="P301" s="240">
        <v>27968.533874332323</v>
      </c>
      <c r="Q301" s="240">
        <v>27968.533874332323</v>
      </c>
      <c r="R301" s="175"/>
      <c r="S301" s="175"/>
      <c r="T301" s="227"/>
      <c r="U301" s="220" t="s">
        <v>245</v>
      </c>
      <c r="V301" s="152"/>
      <c r="W301" s="152"/>
    </row>
    <row r="302" spans="2:23" ht="15" x14ac:dyDescent="0.25">
      <c r="B302" s="160">
        <v>2046</v>
      </c>
      <c r="C302" s="171">
        <v>22149.692555385875</v>
      </c>
      <c r="D302" s="172">
        <v>22149.692555385875</v>
      </c>
      <c r="E302" s="172">
        <v>22149.692555385875</v>
      </c>
      <c r="F302" s="172"/>
      <c r="G302" s="172"/>
      <c r="H302" s="223"/>
      <c r="I302" s="224">
        <v>6508.4573208759502</v>
      </c>
      <c r="J302" s="225">
        <v>6508.4573208759502</v>
      </c>
      <c r="K302" s="225">
        <v>6508.4573208759502</v>
      </c>
      <c r="L302" s="225"/>
      <c r="M302" s="173"/>
      <c r="N302" s="226"/>
      <c r="O302" s="239">
        <v>28658.149876261825</v>
      </c>
      <c r="P302" s="240">
        <v>28658.149876261825</v>
      </c>
      <c r="Q302" s="240">
        <v>28658.149876261825</v>
      </c>
      <c r="R302" s="175"/>
      <c r="S302" s="175"/>
      <c r="T302" s="227"/>
      <c r="U302" s="220" t="s">
        <v>245</v>
      </c>
      <c r="V302" s="152"/>
      <c r="W302" s="152"/>
    </row>
    <row r="303" spans="2:23" ht="15" x14ac:dyDescent="0.25">
      <c r="B303" s="160">
        <v>2047</v>
      </c>
      <c r="C303" s="171">
        <v>22482.570294574001</v>
      </c>
      <c r="D303" s="172">
        <v>22482.570294574001</v>
      </c>
      <c r="E303" s="172">
        <v>22482.570294574001</v>
      </c>
      <c r="F303" s="172"/>
      <c r="G303" s="172"/>
      <c r="H303" s="223"/>
      <c r="I303" s="224">
        <v>6882.1947316020232</v>
      </c>
      <c r="J303" s="225">
        <v>6882.1947316020232</v>
      </c>
      <c r="K303" s="225">
        <v>6882.1947316020232</v>
      </c>
      <c r="L303" s="225"/>
      <c r="M303" s="173"/>
      <c r="N303" s="226"/>
      <c r="O303" s="239">
        <v>29364.765026176025</v>
      </c>
      <c r="P303" s="240">
        <v>29364.765026176025</v>
      </c>
      <c r="Q303" s="240">
        <v>29364.765026176025</v>
      </c>
      <c r="R303" s="175"/>
      <c r="S303" s="175"/>
      <c r="T303" s="227"/>
      <c r="U303" s="220" t="s">
        <v>245</v>
      </c>
      <c r="V303" s="152"/>
      <c r="W303" s="152"/>
    </row>
    <row r="304" spans="2:23" ht="15" x14ac:dyDescent="0.25">
      <c r="B304" s="160">
        <v>2048</v>
      </c>
      <c r="C304" s="171">
        <v>22814.757762907797</v>
      </c>
      <c r="D304" s="172">
        <v>22814.757762907797</v>
      </c>
      <c r="E304" s="172">
        <v>22814.757762907797</v>
      </c>
      <c r="F304" s="172"/>
      <c r="G304" s="172"/>
      <c r="H304" s="223"/>
      <c r="I304" s="224">
        <v>7274.0898963027503</v>
      </c>
      <c r="J304" s="225">
        <v>7274.0898963027503</v>
      </c>
      <c r="K304" s="225">
        <v>7274.0898963027503</v>
      </c>
      <c r="L304" s="225"/>
      <c r="M304" s="173"/>
      <c r="N304" s="226"/>
      <c r="O304" s="239">
        <v>30088.847659210547</v>
      </c>
      <c r="P304" s="240">
        <v>30088.847659210547</v>
      </c>
      <c r="Q304" s="240">
        <v>30088.847659210547</v>
      </c>
      <c r="R304" s="175"/>
      <c r="S304" s="175"/>
      <c r="T304" s="227"/>
      <c r="U304" s="220" t="s">
        <v>245</v>
      </c>
      <c r="V304" s="152"/>
      <c r="W304" s="152"/>
    </row>
    <row r="305" spans="1:23" ht="15" x14ac:dyDescent="0.25">
      <c r="B305" s="160">
        <v>2049</v>
      </c>
      <c r="C305" s="171">
        <v>23146.270822936</v>
      </c>
      <c r="D305" s="172">
        <v>23146.270822936</v>
      </c>
      <c r="E305" s="172">
        <v>23146.270822936</v>
      </c>
      <c r="F305" s="172"/>
      <c r="G305" s="172"/>
      <c r="H305" s="223"/>
      <c r="I305" s="224">
        <v>7684.6232605145915</v>
      </c>
      <c r="J305" s="225">
        <v>7684.6232605145915</v>
      </c>
      <c r="K305" s="225">
        <v>7684.6232605145915</v>
      </c>
      <c r="L305" s="225"/>
      <c r="M305" s="173"/>
      <c r="N305" s="226"/>
      <c r="O305" s="239">
        <v>30830.894083450592</v>
      </c>
      <c r="P305" s="240">
        <v>30830.894083450592</v>
      </c>
      <c r="Q305" s="240">
        <v>30830.894083450592</v>
      </c>
      <c r="R305" s="175"/>
      <c r="S305" s="175"/>
      <c r="T305" s="227"/>
      <c r="U305" s="220" t="s">
        <v>245</v>
      </c>
      <c r="V305" s="152"/>
      <c r="W305" s="152"/>
    </row>
    <row r="306" spans="1:23" ht="15" x14ac:dyDescent="0.25">
      <c r="B306" s="160">
        <v>2050</v>
      </c>
      <c r="C306" s="171">
        <v>23477.098638112715</v>
      </c>
      <c r="D306" s="172">
        <v>23477.098638112715</v>
      </c>
      <c r="E306" s="172">
        <v>23477.098638112715</v>
      </c>
      <c r="F306" s="172"/>
      <c r="G306" s="172"/>
      <c r="H306" s="223"/>
      <c r="I306" s="224">
        <v>8114.2672428089872</v>
      </c>
      <c r="J306" s="225">
        <v>8114.2672428089872</v>
      </c>
      <c r="K306" s="225">
        <v>8114.2672428089872</v>
      </c>
      <c r="L306" s="225"/>
      <c r="M306" s="173"/>
      <c r="N306" s="226"/>
      <c r="O306" s="239">
        <v>31591.365880921701</v>
      </c>
      <c r="P306" s="240">
        <v>31591.365880921701</v>
      </c>
      <c r="Q306" s="240">
        <v>31591.365880921701</v>
      </c>
      <c r="R306" s="175"/>
      <c r="S306" s="175"/>
      <c r="T306" s="227"/>
      <c r="U306" s="220" t="s">
        <v>245</v>
      </c>
      <c r="V306" s="152"/>
      <c r="W306" s="152"/>
    </row>
    <row r="307" spans="1:23" ht="15" x14ac:dyDescent="0.25">
      <c r="B307" s="160">
        <v>2051</v>
      </c>
      <c r="C307" s="171">
        <v>23807.212278756444</v>
      </c>
      <c r="D307" s="172">
        <v>23807.212278756444</v>
      </c>
      <c r="E307" s="172">
        <v>23807.212278756444</v>
      </c>
      <c r="F307" s="172"/>
      <c r="G307" s="172"/>
      <c r="H307" s="223"/>
      <c r="I307" s="224">
        <v>8563.4882896794934</v>
      </c>
      <c r="J307" s="225">
        <v>8563.4882896794934</v>
      </c>
      <c r="K307" s="225">
        <v>8563.4882896794934</v>
      </c>
      <c r="L307" s="225"/>
      <c r="M307" s="173"/>
      <c r="N307" s="226"/>
      <c r="O307" s="239">
        <v>32370.700568435939</v>
      </c>
      <c r="P307" s="240">
        <v>32370.700568435939</v>
      </c>
      <c r="Q307" s="240">
        <v>32370.700568435939</v>
      </c>
      <c r="R307" s="175"/>
      <c r="S307" s="175"/>
      <c r="T307" s="227"/>
      <c r="U307" s="220" t="s">
        <v>245</v>
      </c>
      <c r="V307" s="152"/>
      <c r="W307" s="152"/>
    </row>
    <row r="308" spans="1:23" ht="15" x14ac:dyDescent="0.25">
      <c r="B308" s="160">
        <v>2052</v>
      </c>
      <c r="C308" s="171">
        <v>24136.537167583589</v>
      </c>
      <c r="D308" s="172">
        <v>24136.537167583589</v>
      </c>
      <c r="E308" s="172">
        <v>24136.537167583589</v>
      </c>
      <c r="F308" s="172"/>
      <c r="G308" s="172"/>
      <c r="H308" s="223"/>
      <c r="I308" s="224">
        <v>9032.7359379744194</v>
      </c>
      <c r="J308" s="225">
        <v>9032.7359379744194</v>
      </c>
      <c r="K308" s="225">
        <v>9032.7359379744194</v>
      </c>
      <c r="L308" s="225"/>
      <c r="M308" s="173"/>
      <c r="N308" s="226"/>
      <c r="O308" s="239">
        <v>33169.273105558008</v>
      </c>
      <c r="P308" s="240">
        <v>33169.273105558008</v>
      </c>
      <c r="Q308" s="240">
        <v>33169.273105558008</v>
      </c>
      <c r="R308" s="175"/>
      <c r="S308" s="175"/>
      <c r="T308" s="227"/>
      <c r="U308" s="220" t="s">
        <v>245</v>
      </c>
      <c r="V308" s="152"/>
      <c r="W308" s="152"/>
    </row>
    <row r="309" spans="1:23" ht="15" x14ac:dyDescent="0.25">
      <c r="B309" s="160">
        <v>2053</v>
      </c>
      <c r="C309" s="171">
        <v>24464.968747613606</v>
      </c>
      <c r="D309" s="172">
        <v>24464.968747613606</v>
      </c>
      <c r="E309" s="172">
        <v>24464.968747613606</v>
      </c>
      <c r="F309" s="172"/>
      <c r="G309" s="172"/>
      <c r="H309" s="223"/>
      <c r="I309" s="224">
        <v>9522.4446464927187</v>
      </c>
      <c r="J309" s="225">
        <v>9522.4446464927187</v>
      </c>
      <c r="K309" s="225">
        <v>9522.4446464927187</v>
      </c>
      <c r="L309" s="225"/>
      <c r="M309" s="173"/>
      <c r="N309" s="226"/>
      <c r="O309" s="239">
        <v>33987.413394106326</v>
      </c>
      <c r="P309" s="240">
        <v>33987.413394106326</v>
      </c>
      <c r="Q309" s="240">
        <v>33987.413394106326</v>
      </c>
      <c r="R309" s="175"/>
      <c r="S309" s="175"/>
      <c r="T309" s="227"/>
      <c r="U309" s="220" t="s">
        <v>245</v>
      </c>
      <c r="V309" s="152"/>
      <c r="W309" s="152"/>
    </row>
    <row r="310" spans="1:23" ht="15" x14ac:dyDescent="0.25">
      <c r="B310" s="160">
        <v>2054</v>
      </c>
      <c r="C310" s="171">
        <v>24792.377200689127</v>
      </c>
      <c r="D310" s="172">
        <v>24792.377200689127</v>
      </c>
      <c r="E310" s="172">
        <v>24792.377200689127</v>
      </c>
      <c r="F310" s="172"/>
      <c r="G310" s="172"/>
      <c r="H310" s="223"/>
      <c r="I310" s="224">
        <v>10033.03351723187</v>
      </c>
      <c r="J310" s="225">
        <v>10033.03351723187</v>
      </c>
      <c r="K310" s="225">
        <v>10033.03351723187</v>
      </c>
      <c r="L310" s="225"/>
      <c r="M310" s="173"/>
      <c r="N310" s="226"/>
      <c r="O310" s="239">
        <v>34825.410717920997</v>
      </c>
      <c r="P310" s="240">
        <v>34825.410717920997</v>
      </c>
      <c r="Q310" s="240">
        <v>34825.410717920997</v>
      </c>
      <c r="R310" s="175"/>
      <c r="S310" s="175"/>
      <c r="T310" s="227"/>
      <c r="U310" s="220" t="s">
        <v>245</v>
      </c>
      <c r="V310" s="152"/>
      <c r="W310" s="152"/>
    </row>
    <row r="311" spans="1:23" ht="15" x14ac:dyDescent="0.25">
      <c r="B311" s="160">
        <v>2055</v>
      </c>
      <c r="C311" s="171">
        <v>25118.65933466861</v>
      </c>
      <c r="D311" s="172">
        <v>25118.65933466861</v>
      </c>
      <c r="E311" s="172">
        <v>25118.65933466861</v>
      </c>
      <c r="F311" s="172"/>
      <c r="G311" s="172"/>
      <c r="H311" s="223"/>
      <c r="I311" s="224">
        <v>10564.924074513679</v>
      </c>
      <c r="J311" s="225">
        <v>10564.924074513679</v>
      </c>
      <c r="K311" s="225">
        <v>10564.924074513679</v>
      </c>
      <c r="L311" s="225"/>
      <c r="M311" s="173"/>
      <c r="N311" s="226"/>
      <c r="O311" s="239">
        <v>35683.583409182291</v>
      </c>
      <c r="P311" s="240">
        <v>35683.583409182291</v>
      </c>
      <c r="Q311" s="240">
        <v>35683.583409182291</v>
      </c>
      <c r="R311" s="175"/>
      <c r="S311" s="175"/>
      <c r="T311" s="227"/>
      <c r="U311" s="220" t="s">
        <v>245</v>
      </c>
      <c r="V311" s="152"/>
      <c r="W311" s="152"/>
    </row>
    <row r="312" spans="1:23" ht="15" x14ac:dyDescent="0.25">
      <c r="B312" s="160">
        <v>2056</v>
      </c>
      <c r="C312" s="171">
        <v>25443.74934292784</v>
      </c>
      <c r="D312" s="172">
        <v>25443.74934292784</v>
      </c>
      <c r="E312" s="172">
        <v>25443.74934292784</v>
      </c>
      <c r="F312" s="172"/>
      <c r="G312" s="172"/>
      <c r="H312" s="223"/>
      <c r="I312" s="224">
        <v>11118.546155543088</v>
      </c>
      <c r="J312" s="225">
        <v>11118.546155543088</v>
      </c>
      <c r="K312" s="225">
        <v>11118.546155543088</v>
      </c>
      <c r="L312" s="225"/>
      <c r="M312" s="173"/>
      <c r="N312" s="226"/>
      <c r="O312" s="239">
        <v>36562.295498470929</v>
      </c>
      <c r="P312" s="240">
        <v>36562.295498470929</v>
      </c>
      <c r="Q312" s="240">
        <v>36562.295498470929</v>
      </c>
      <c r="R312" s="175"/>
      <c r="S312" s="175"/>
      <c r="T312" s="227"/>
      <c r="U312" s="220" t="s">
        <v>245</v>
      </c>
      <c r="V312" s="152"/>
      <c r="W312" s="152"/>
    </row>
    <row r="313" spans="1:23" ht="15" x14ac:dyDescent="0.25">
      <c r="B313" s="160">
        <v>2057</v>
      </c>
      <c r="C313" s="171">
        <v>25767.618270928135</v>
      </c>
      <c r="D313" s="172">
        <v>25767.618270928135</v>
      </c>
      <c r="E313" s="172">
        <v>25767.618270928135</v>
      </c>
      <c r="F313" s="172"/>
      <c r="G313" s="172"/>
      <c r="H313" s="223"/>
      <c r="I313" s="224">
        <v>11694.338801229767</v>
      </c>
      <c r="J313" s="225">
        <v>11694.338801229767</v>
      </c>
      <c r="K313" s="225">
        <v>11694.338801229767</v>
      </c>
      <c r="L313" s="225"/>
      <c r="M313" s="173"/>
      <c r="N313" s="226"/>
      <c r="O313" s="239">
        <v>37461.9570721579</v>
      </c>
      <c r="P313" s="240">
        <v>37461.9570721579</v>
      </c>
      <c r="Q313" s="240">
        <v>37461.9570721579</v>
      </c>
      <c r="R313" s="175"/>
      <c r="S313" s="175"/>
      <c r="T313" s="227"/>
      <c r="U313" s="220" t="s">
        <v>245</v>
      </c>
      <c r="V313" s="152"/>
      <c r="W313" s="152"/>
    </row>
    <row r="314" spans="1:23" ht="15" x14ac:dyDescent="0.25">
      <c r="A314" s="160"/>
      <c r="B314" s="160">
        <v>2058</v>
      </c>
      <c r="C314" s="171">
        <v>26090.236394475611</v>
      </c>
      <c r="D314" s="172">
        <v>26090.236394475611</v>
      </c>
      <c r="E314" s="172">
        <v>26090.236394475611</v>
      </c>
      <c r="F314" s="172"/>
      <c r="G314" s="172"/>
      <c r="H314" s="223"/>
      <c r="I314" s="224">
        <v>12292.735486789636</v>
      </c>
      <c r="J314" s="225">
        <v>12292.735486789636</v>
      </c>
      <c r="K314" s="225">
        <v>12292.735486789636</v>
      </c>
      <c r="L314" s="225"/>
      <c r="M314" s="173"/>
      <c r="N314" s="226"/>
      <c r="O314" s="239">
        <v>38382.971881265243</v>
      </c>
      <c r="P314" s="240">
        <v>38382.971881265243</v>
      </c>
      <c r="Q314" s="240">
        <v>38382.971881265243</v>
      </c>
      <c r="R314" s="175"/>
      <c r="S314" s="175"/>
      <c r="T314" s="227"/>
      <c r="U314" s="220" t="s">
        <v>245</v>
      </c>
    </row>
    <row r="315" spans="1:23" ht="15" x14ac:dyDescent="0.25">
      <c r="A315" s="160"/>
      <c r="B315" s="160">
        <v>2059</v>
      </c>
      <c r="C315" s="171">
        <v>26411.589341886796</v>
      </c>
      <c r="D315" s="172">
        <v>26411.589341886796</v>
      </c>
      <c r="E315" s="172">
        <v>26411.589341886796</v>
      </c>
      <c r="F315" s="172"/>
      <c r="G315" s="172"/>
      <c r="H315" s="223"/>
      <c r="I315" s="224">
        <v>12914.171855962644</v>
      </c>
      <c r="J315" s="225">
        <v>12914.171855962644</v>
      </c>
      <c r="K315" s="225">
        <v>12914.171855962644</v>
      </c>
      <c r="L315" s="225"/>
      <c r="M315" s="173"/>
      <c r="N315" s="226"/>
      <c r="O315" s="239">
        <v>39325.761197849439</v>
      </c>
      <c r="P315" s="240">
        <v>39325.761197849439</v>
      </c>
      <c r="Q315" s="240">
        <v>39325.761197849439</v>
      </c>
      <c r="R315" s="175"/>
      <c r="S315" s="175"/>
      <c r="T315" s="227"/>
      <c r="U315" s="220" t="s">
        <v>245</v>
      </c>
    </row>
    <row r="316" spans="1:23" ht="15.6" thickBot="1" x14ac:dyDescent="0.3">
      <c r="A316" s="160"/>
      <c r="B316" s="160">
        <v>2060</v>
      </c>
      <c r="C316" s="182">
        <v>26731.656867695729</v>
      </c>
      <c r="D316" s="183">
        <v>26731.656867695729</v>
      </c>
      <c r="E316" s="183">
        <v>26731.656867695729</v>
      </c>
      <c r="F316" s="183"/>
      <c r="G316" s="183"/>
      <c r="H316" s="229"/>
      <c r="I316" s="184">
        <v>13559.078280372611</v>
      </c>
      <c r="J316" s="185">
        <v>13559.078280372611</v>
      </c>
      <c r="K316" s="230">
        <v>13559.078280372611</v>
      </c>
      <c r="L316" s="230"/>
      <c r="M316" s="186"/>
      <c r="N316" s="231"/>
      <c r="O316" s="241">
        <v>40290.735148068343</v>
      </c>
      <c r="P316" s="242">
        <v>40290.735148068343</v>
      </c>
      <c r="Q316" s="242">
        <v>40290.735148068343</v>
      </c>
      <c r="R316" s="188"/>
      <c r="S316" s="188"/>
      <c r="T316" s="232"/>
      <c r="U316" s="220" t="s">
        <v>245</v>
      </c>
    </row>
    <row r="317" spans="1:23" x14ac:dyDescent="0.25">
      <c r="A317" s="160"/>
      <c r="C317" s="105"/>
      <c r="D317" s="105"/>
      <c r="E317" s="105"/>
      <c r="F317" s="105"/>
      <c r="G317" s="105"/>
      <c r="H317" s="105"/>
      <c r="I317" s="105"/>
      <c r="J317" s="105"/>
      <c r="K317" s="105"/>
      <c r="L317" s="105"/>
      <c r="M317" s="105"/>
      <c r="N317" s="105"/>
      <c r="O317" s="105"/>
      <c r="P317" s="105"/>
      <c r="V317" s="152"/>
      <c r="W317" s="152"/>
    </row>
    <row r="318" spans="1:23" x14ac:dyDescent="0.25">
      <c r="A318" s="160"/>
      <c r="C318" s="105"/>
      <c r="D318" s="105"/>
      <c r="E318" s="105"/>
      <c r="F318" s="105"/>
      <c r="G318" s="105"/>
      <c r="H318" s="105"/>
      <c r="I318" s="105"/>
      <c r="J318" s="105"/>
      <c r="K318" s="105"/>
      <c r="L318" s="105"/>
      <c r="M318" s="105"/>
      <c r="N318" s="105"/>
      <c r="O318" s="105"/>
      <c r="P318" s="105"/>
      <c r="V318" s="152"/>
      <c r="W318" s="152"/>
    </row>
    <row r="319" spans="1:23" x14ac:dyDescent="0.25">
      <c r="A319" s="191" t="s">
        <v>311</v>
      </c>
      <c r="C319" s="105"/>
      <c r="D319" s="105"/>
      <c r="E319" s="105"/>
      <c r="F319" s="105"/>
      <c r="G319" s="105"/>
      <c r="H319" s="105"/>
      <c r="I319" s="105"/>
      <c r="J319" s="105"/>
      <c r="K319" s="105"/>
      <c r="L319" s="105"/>
      <c r="M319" s="105"/>
      <c r="N319" s="105"/>
      <c r="O319" s="105"/>
      <c r="P319" s="105"/>
    </row>
    <row r="320" spans="1:23" x14ac:dyDescent="0.25">
      <c r="A320" s="191"/>
      <c r="C320" s="105"/>
      <c r="D320" s="105"/>
      <c r="E320" s="105"/>
      <c r="F320" s="105"/>
      <c r="G320" s="105"/>
      <c r="H320" s="105"/>
      <c r="I320" s="105"/>
      <c r="J320" s="105"/>
      <c r="K320" s="105"/>
      <c r="L320" s="105"/>
      <c r="M320" s="105"/>
      <c r="N320" s="105"/>
      <c r="O320" s="105"/>
      <c r="P320" s="105"/>
    </row>
    <row r="321" spans="1:41" x14ac:dyDescent="0.25">
      <c r="A321" s="160"/>
      <c r="C321" s="105"/>
      <c r="D321" s="105"/>
      <c r="E321" s="105"/>
      <c r="F321" s="105"/>
      <c r="G321" s="105"/>
      <c r="H321" s="105"/>
      <c r="I321" s="105"/>
      <c r="J321" s="105"/>
      <c r="K321" s="105"/>
      <c r="L321" s="105"/>
      <c r="M321" s="105"/>
      <c r="N321" s="105"/>
      <c r="O321" s="105"/>
      <c r="P321" s="105"/>
      <c r="V321" s="152"/>
      <c r="W321" s="152"/>
      <c r="X321" s="152"/>
      <c r="AD321" s="152"/>
      <c r="AE321" s="152"/>
      <c r="AF321" s="152"/>
    </row>
    <row r="322" spans="1:41" x14ac:dyDescent="0.25">
      <c r="A322" s="201"/>
      <c r="B322" s="128"/>
      <c r="C322" s="146"/>
      <c r="D322" s="146"/>
      <c r="E322" s="146"/>
      <c r="F322" s="146"/>
      <c r="G322" s="146"/>
      <c r="H322" s="146"/>
      <c r="I322" s="146"/>
      <c r="J322" s="146"/>
      <c r="K322" s="146"/>
      <c r="L322" s="146"/>
      <c r="M322" s="146"/>
      <c r="N322" s="146"/>
      <c r="O322" s="146"/>
      <c r="P322" s="146"/>
      <c r="Q322" s="128"/>
      <c r="R322" s="128"/>
      <c r="S322" s="128"/>
      <c r="T322" s="128"/>
      <c r="U322" s="128"/>
      <c r="V322" s="202"/>
      <c r="W322" s="202"/>
      <c r="X322" s="202"/>
      <c r="Y322" s="128"/>
      <c r="Z322" s="128"/>
      <c r="AA322" s="128"/>
      <c r="AB322" s="128"/>
      <c r="AC322" s="128"/>
      <c r="AD322" s="202"/>
      <c r="AE322" s="202"/>
      <c r="AF322" s="202"/>
      <c r="AG322" s="128"/>
      <c r="AH322" s="128"/>
      <c r="AI322" s="128"/>
      <c r="AJ322" s="128"/>
      <c r="AK322" s="128"/>
      <c r="AL322" s="128"/>
      <c r="AM322" s="128"/>
      <c r="AN322" s="128"/>
      <c r="AO322" s="128"/>
    </row>
    <row r="323" spans="1:41" x14ac:dyDescent="0.25">
      <c r="A323" s="201"/>
      <c r="B323" s="128"/>
      <c r="C323" s="146"/>
      <c r="D323" s="146"/>
      <c r="E323" s="146"/>
      <c r="F323" s="146"/>
      <c r="G323" s="146"/>
      <c r="H323" s="146"/>
      <c r="I323" s="146"/>
      <c r="J323" s="146"/>
      <c r="K323" s="146"/>
      <c r="L323" s="146"/>
      <c r="M323" s="146"/>
      <c r="N323" s="146"/>
      <c r="O323" s="146"/>
      <c r="P323" s="146"/>
      <c r="Q323" s="128"/>
      <c r="R323" s="128"/>
      <c r="S323" s="128"/>
      <c r="T323" s="128"/>
      <c r="U323" s="128"/>
      <c r="V323" s="202"/>
      <c r="W323" s="202"/>
      <c r="X323" s="202"/>
      <c r="Y323" s="128"/>
      <c r="Z323" s="128"/>
      <c r="AA323" s="128"/>
      <c r="AB323" s="128"/>
      <c r="AC323" s="128"/>
      <c r="AD323" s="202"/>
      <c r="AE323" s="202"/>
      <c r="AF323" s="202"/>
      <c r="AG323" s="128"/>
      <c r="AH323" s="128"/>
      <c r="AI323" s="128"/>
      <c r="AJ323" s="128"/>
      <c r="AK323" s="128"/>
      <c r="AL323" s="128"/>
      <c r="AM323" s="128"/>
      <c r="AN323" s="128"/>
      <c r="AO323" s="128"/>
    </row>
    <row r="324" spans="1:41" x14ac:dyDescent="0.25">
      <c r="A324" s="191"/>
      <c r="C324" s="105"/>
      <c r="D324" s="105"/>
      <c r="E324" s="105"/>
      <c r="F324" s="105"/>
      <c r="G324" s="105"/>
      <c r="H324" s="105"/>
      <c r="I324" s="105"/>
      <c r="J324" s="105"/>
      <c r="K324" s="105"/>
      <c r="L324" s="105"/>
      <c r="M324" s="105"/>
      <c r="N324" s="105"/>
      <c r="O324" s="105"/>
      <c r="P324" s="105"/>
    </row>
    <row r="325" spans="1:41" x14ac:dyDescent="0.25">
      <c r="A325" s="191"/>
      <c r="C325" s="105"/>
      <c r="D325" s="105"/>
      <c r="E325" s="105"/>
      <c r="F325" s="105"/>
      <c r="G325" s="105"/>
      <c r="H325" s="105"/>
      <c r="I325" s="105"/>
      <c r="J325" s="105"/>
      <c r="K325" s="105"/>
      <c r="L325" s="105"/>
      <c r="M325" s="105"/>
      <c r="N325" s="105"/>
      <c r="O325" s="105"/>
      <c r="P325" s="105"/>
    </row>
    <row r="326" spans="1:41" ht="17.399999999999999" x14ac:dyDescent="0.25">
      <c r="A326" s="243" t="s">
        <v>154</v>
      </c>
      <c r="B326" s="203"/>
      <c r="C326" s="203"/>
      <c r="D326" s="149"/>
      <c r="E326" s="149"/>
      <c r="F326" s="149"/>
      <c r="G326" s="149"/>
      <c r="H326" s="149"/>
      <c r="I326" s="149"/>
      <c r="J326" s="149"/>
      <c r="K326" s="149"/>
      <c r="L326" s="149"/>
      <c r="M326" s="149"/>
      <c r="N326" s="149"/>
      <c r="O326" s="149"/>
      <c r="P326" s="149"/>
      <c r="Q326" s="150"/>
      <c r="R326" s="150"/>
      <c r="S326" s="150"/>
      <c r="T326" s="150"/>
      <c r="U326" s="150"/>
      <c r="V326" s="150"/>
      <c r="W326" s="150"/>
    </row>
    <row r="327" spans="1:41" x14ac:dyDescent="0.25">
      <c r="B327" s="203"/>
      <c r="C327" s="203"/>
      <c r="D327" s="149"/>
      <c r="E327" s="149"/>
      <c r="F327" s="149"/>
      <c r="G327" s="149"/>
      <c r="H327" s="149"/>
      <c r="I327" s="149"/>
      <c r="J327" s="149"/>
      <c r="K327" s="149"/>
      <c r="L327" s="149"/>
      <c r="M327" s="149"/>
      <c r="N327" s="149"/>
      <c r="O327" s="149"/>
      <c r="P327" s="149"/>
      <c r="Q327" s="150"/>
      <c r="R327" s="150"/>
      <c r="S327" s="150"/>
      <c r="T327" s="150"/>
      <c r="U327" s="150"/>
      <c r="V327" s="150"/>
      <c r="W327" s="150"/>
    </row>
    <row r="328" spans="1:41" ht="13.8" thickBot="1" x14ac:dyDescent="0.3">
      <c r="A328" s="196"/>
      <c r="B328" s="148"/>
      <c r="C328" s="148"/>
      <c r="D328" s="149"/>
      <c r="E328" s="149"/>
      <c r="F328" s="149"/>
      <c r="G328" s="149"/>
      <c r="H328" s="149"/>
      <c r="I328" s="149"/>
      <c r="J328" s="149"/>
      <c r="K328" s="149"/>
      <c r="L328" s="149"/>
      <c r="M328" s="149"/>
      <c r="N328" s="149"/>
      <c r="O328" s="149"/>
      <c r="P328" s="149"/>
      <c r="Q328" s="150"/>
      <c r="R328" s="150"/>
      <c r="S328" s="150"/>
      <c r="T328" s="150"/>
      <c r="U328" s="150"/>
      <c r="V328" s="150"/>
      <c r="W328" s="150"/>
    </row>
    <row r="329" spans="1:41" ht="16.2" thickBot="1" x14ac:dyDescent="0.3">
      <c r="A329" s="153"/>
      <c r="C329" s="1711" t="s">
        <v>263</v>
      </c>
      <c r="D329" s="1712"/>
      <c r="E329" s="1712"/>
      <c r="F329" s="1712"/>
      <c r="G329" s="1712"/>
      <c r="H329" s="1727"/>
      <c r="I329" s="1728" t="s">
        <v>264</v>
      </c>
      <c r="J329" s="1729"/>
      <c r="K329" s="1729"/>
      <c r="L329" s="1729"/>
      <c r="M329" s="1729"/>
      <c r="N329" s="1730"/>
      <c r="O329" s="1716" t="s">
        <v>265</v>
      </c>
      <c r="P329" s="1717"/>
      <c r="Q329" s="1717"/>
      <c r="R329" s="1717"/>
      <c r="S329" s="1717"/>
      <c r="T329" s="1718"/>
    </row>
    <row r="330" spans="1:41" ht="40.200000000000003" thickBot="1" x14ac:dyDescent="0.3">
      <c r="A330" s="153" t="s">
        <v>120</v>
      </c>
      <c r="B330" s="160"/>
      <c r="C330" s="155" t="s">
        <v>244</v>
      </c>
      <c r="D330" s="156" t="s">
        <v>246</v>
      </c>
      <c r="E330" s="156" t="s">
        <v>247</v>
      </c>
      <c r="F330" s="156" t="s">
        <v>248</v>
      </c>
      <c r="G330" s="156" t="s">
        <v>249</v>
      </c>
      <c r="H330" s="214" t="s">
        <v>250</v>
      </c>
      <c r="I330" s="155" t="s">
        <v>251</v>
      </c>
      <c r="J330" s="156" t="s">
        <v>252</v>
      </c>
      <c r="K330" s="156" t="s">
        <v>253</v>
      </c>
      <c r="L330" s="156" t="s">
        <v>254</v>
      </c>
      <c r="M330" s="156" t="s">
        <v>255</v>
      </c>
      <c r="N330" s="214" t="s">
        <v>256</v>
      </c>
      <c r="O330" s="155" t="s">
        <v>257</v>
      </c>
      <c r="P330" s="156" t="s">
        <v>258</v>
      </c>
      <c r="Q330" s="156" t="s">
        <v>259</v>
      </c>
      <c r="R330" s="156" t="s">
        <v>260</v>
      </c>
      <c r="S330" s="156" t="s">
        <v>261</v>
      </c>
      <c r="T330" s="214" t="s">
        <v>262</v>
      </c>
      <c r="U330" s="158" t="s">
        <v>121</v>
      </c>
      <c r="V330" s="130"/>
      <c r="W330" s="130"/>
    </row>
    <row r="331" spans="1:41" ht="15.6" x14ac:dyDescent="0.25">
      <c r="A331" s="216" t="s">
        <v>244</v>
      </c>
      <c r="B331" s="160">
        <v>2012</v>
      </c>
      <c r="C331" s="161">
        <v>5496.3830058440908</v>
      </c>
      <c r="D331" s="162">
        <v>5496.3830058440908</v>
      </c>
      <c r="E331" s="162">
        <v>5496.3830058440908</v>
      </c>
      <c r="F331" s="162"/>
      <c r="G331" s="162"/>
      <c r="H331" s="219"/>
      <c r="I331" s="161">
        <v>422.83251717833218</v>
      </c>
      <c r="J331" s="162">
        <v>422.83251717833218</v>
      </c>
      <c r="K331" s="162">
        <v>422.83251717833218</v>
      </c>
      <c r="L331" s="162"/>
      <c r="M331" s="165"/>
      <c r="N331" s="219"/>
      <c r="O331" s="164">
        <v>5919.2155230224234</v>
      </c>
      <c r="P331" s="197">
        <v>5919.2155230224234</v>
      </c>
      <c r="Q331" s="197">
        <v>5919.2155230224234</v>
      </c>
      <c r="R331" s="165"/>
      <c r="S331" s="165"/>
      <c r="T331" s="219"/>
      <c r="U331" s="244" t="s">
        <v>245</v>
      </c>
      <c r="V331" s="152"/>
      <c r="W331" s="152"/>
    </row>
    <row r="332" spans="1:41" ht="15.6" x14ac:dyDescent="0.25">
      <c r="A332" s="221" t="s">
        <v>246</v>
      </c>
      <c r="B332" s="160">
        <v>2013</v>
      </c>
      <c r="C332" s="167">
        <v>5601.4944086659407</v>
      </c>
      <c r="D332" s="168">
        <v>5601.4944086659407</v>
      </c>
      <c r="E332" s="168">
        <v>5601.4944086659407</v>
      </c>
      <c r="F332" s="168"/>
      <c r="G332" s="168"/>
      <c r="H332" s="222"/>
      <c r="I332" s="167">
        <v>431.49427943359962</v>
      </c>
      <c r="J332" s="168">
        <v>431.49427943359962</v>
      </c>
      <c r="K332" s="168">
        <v>431.49427943359962</v>
      </c>
      <c r="L332" s="168"/>
      <c r="M332" s="170"/>
      <c r="N332" s="222"/>
      <c r="O332" s="198">
        <v>6032.98868809954</v>
      </c>
      <c r="P332" s="169">
        <v>6032.98868809954</v>
      </c>
      <c r="Q332" s="169">
        <v>6032.98868809954</v>
      </c>
      <c r="R332" s="170"/>
      <c r="S332" s="170"/>
      <c r="T332" s="222"/>
      <c r="U332" s="220" t="s">
        <v>245</v>
      </c>
      <c r="V332" s="152"/>
      <c r="W332" s="152"/>
    </row>
    <row r="333" spans="1:41" ht="15.6" x14ac:dyDescent="0.25">
      <c r="A333" s="221" t="s">
        <v>247</v>
      </c>
      <c r="B333" s="160">
        <v>2014</v>
      </c>
      <c r="C333" s="167">
        <v>4991.1381300237381</v>
      </c>
      <c r="D333" s="168">
        <v>4991.1381300237381</v>
      </c>
      <c r="E333" s="168">
        <v>4991.1381300237381</v>
      </c>
      <c r="F333" s="168"/>
      <c r="G333" s="168"/>
      <c r="H333" s="222"/>
      <c r="I333" s="167">
        <v>442.96397376425926</v>
      </c>
      <c r="J333" s="168">
        <v>442.96397376425926</v>
      </c>
      <c r="K333" s="168">
        <v>442.96397376425926</v>
      </c>
      <c r="L333" s="168"/>
      <c r="M333" s="170"/>
      <c r="N333" s="222"/>
      <c r="O333" s="198">
        <v>5434.1021037879973</v>
      </c>
      <c r="P333" s="169">
        <v>5434.1021037879973</v>
      </c>
      <c r="Q333" s="169">
        <v>5434.1021037879973</v>
      </c>
      <c r="R333" s="170"/>
      <c r="S333" s="170"/>
      <c r="T333" s="222"/>
      <c r="U333" s="220" t="s">
        <v>245</v>
      </c>
      <c r="V333" s="152"/>
      <c r="W333" s="152"/>
    </row>
    <row r="334" spans="1:41" ht="15" x14ac:dyDescent="0.25">
      <c r="A334" s="221" t="s">
        <v>248</v>
      </c>
      <c r="B334" s="160">
        <v>2015</v>
      </c>
      <c r="C334" s="171">
        <v>5071.1252710201479</v>
      </c>
      <c r="D334" s="172">
        <v>5071.1252710201479</v>
      </c>
      <c r="E334" s="172">
        <v>5071.1252710201479</v>
      </c>
      <c r="F334" s="172"/>
      <c r="G334" s="172"/>
      <c r="H334" s="223"/>
      <c r="I334" s="224">
        <v>452.86367377883909</v>
      </c>
      <c r="J334" s="225">
        <v>452.86367377883909</v>
      </c>
      <c r="K334" s="225">
        <v>452.86367377883909</v>
      </c>
      <c r="L334" s="225"/>
      <c r="M334" s="173"/>
      <c r="N334" s="226"/>
      <c r="O334" s="199">
        <v>5523.9889447989872</v>
      </c>
      <c r="P334" s="174">
        <v>5523.9889447989872</v>
      </c>
      <c r="Q334" s="174">
        <v>5523.9889447989872</v>
      </c>
      <c r="R334" s="175"/>
      <c r="S334" s="175"/>
      <c r="T334" s="227"/>
      <c r="U334" s="220" t="s">
        <v>245</v>
      </c>
      <c r="V334" s="152"/>
      <c r="W334" s="152"/>
    </row>
    <row r="335" spans="1:41" ht="15" x14ac:dyDescent="0.25">
      <c r="A335" s="221" t="s">
        <v>249</v>
      </c>
      <c r="B335" s="160">
        <v>2016</v>
      </c>
      <c r="C335" s="171">
        <v>5150.3008186898724</v>
      </c>
      <c r="D335" s="172">
        <v>5150.3008186898724</v>
      </c>
      <c r="E335" s="172">
        <v>5150.3008186898724</v>
      </c>
      <c r="F335" s="172"/>
      <c r="G335" s="172"/>
      <c r="H335" s="223"/>
      <c r="I335" s="224">
        <v>463.42836549115418</v>
      </c>
      <c r="J335" s="225">
        <v>463.42836549115418</v>
      </c>
      <c r="K335" s="225">
        <v>463.42836549115418</v>
      </c>
      <c r="L335" s="225"/>
      <c r="M335" s="173"/>
      <c r="N335" s="226"/>
      <c r="O335" s="199">
        <v>5613.7291841810265</v>
      </c>
      <c r="P335" s="174">
        <v>5613.7291841810265</v>
      </c>
      <c r="Q335" s="174">
        <v>5613.7291841810265</v>
      </c>
      <c r="R335" s="175"/>
      <c r="S335" s="175"/>
      <c r="T335" s="227"/>
      <c r="U335" s="220" t="s">
        <v>245</v>
      </c>
      <c r="V335" s="152"/>
      <c r="W335" s="152"/>
    </row>
    <row r="336" spans="1:41" ht="15.6" thickBot="1" x14ac:dyDescent="0.3">
      <c r="A336" s="228" t="s">
        <v>250</v>
      </c>
      <c r="B336" s="160">
        <v>2017</v>
      </c>
      <c r="C336" s="171">
        <v>5228.6913635912415</v>
      </c>
      <c r="D336" s="172">
        <v>5228.6913635912415</v>
      </c>
      <c r="E336" s="172">
        <v>5228.6913635912415</v>
      </c>
      <c r="F336" s="172"/>
      <c r="G336" s="172"/>
      <c r="H336" s="223"/>
      <c r="I336" s="224">
        <v>474.64408849466929</v>
      </c>
      <c r="J336" s="225">
        <v>474.64408849466929</v>
      </c>
      <c r="K336" s="225">
        <v>474.64408849466929</v>
      </c>
      <c r="L336" s="225"/>
      <c r="M336" s="173"/>
      <c r="N336" s="226"/>
      <c r="O336" s="199">
        <v>5703.3354520859111</v>
      </c>
      <c r="P336" s="174">
        <v>5703.3354520859111</v>
      </c>
      <c r="Q336" s="174">
        <v>5703.3354520859111</v>
      </c>
      <c r="R336" s="175"/>
      <c r="S336" s="175"/>
      <c r="T336" s="227"/>
      <c r="U336" s="220" t="s">
        <v>245</v>
      </c>
      <c r="V336" s="152"/>
      <c r="W336" s="152"/>
    </row>
    <row r="337" spans="1:23" ht="15" x14ac:dyDescent="0.25">
      <c r="A337" s="216" t="s">
        <v>251</v>
      </c>
      <c r="B337" s="160">
        <v>2018</v>
      </c>
      <c r="C337" s="171">
        <v>5306.4183343753048</v>
      </c>
      <c r="D337" s="172">
        <v>5306.4183343753048</v>
      </c>
      <c r="E337" s="172">
        <v>5306.4183343753048</v>
      </c>
      <c r="F337" s="172"/>
      <c r="G337" s="172"/>
      <c r="H337" s="223"/>
      <c r="I337" s="224">
        <v>486.50615343935192</v>
      </c>
      <c r="J337" s="225">
        <v>486.50615343935192</v>
      </c>
      <c r="K337" s="225">
        <v>486.50615343935192</v>
      </c>
      <c r="L337" s="225"/>
      <c r="M337" s="173"/>
      <c r="N337" s="226"/>
      <c r="O337" s="199">
        <v>5792.9244878146565</v>
      </c>
      <c r="P337" s="174">
        <v>5792.9244878146565</v>
      </c>
      <c r="Q337" s="174">
        <v>5792.9244878146565</v>
      </c>
      <c r="R337" s="175"/>
      <c r="S337" s="175"/>
      <c r="T337" s="227"/>
      <c r="U337" s="220" t="s">
        <v>245</v>
      </c>
      <c r="V337" s="152"/>
      <c r="W337" s="152"/>
    </row>
    <row r="338" spans="1:23" ht="15" x14ac:dyDescent="0.25">
      <c r="A338" s="221" t="s">
        <v>252</v>
      </c>
      <c r="B338" s="160">
        <v>2019</v>
      </c>
      <c r="C338" s="171">
        <v>5383.6435222365808</v>
      </c>
      <c r="D338" s="172">
        <v>5383.6435222365808</v>
      </c>
      <c r="E338" s="172">
        <v>5383.6435222365808</v>
      </c>
      <c r="F338" s="172"/>
      <c r="G338" s="172"/>
      <c r="H338" s="223"/>
      <c r="I338" s="224">
        <v>499.01377991020439</v>
      </c>
      <c r="J338" s="225">
        <v>499.01377991020439</v>
      </c>
      <c r="K338" s="225">
        <v>499.01377991020439</v>
      </c>
      <c r="L338" s="225"/>
      <c r="M338" s="173"/>
      <c r="N338" s="226"/>
      <c r="O338" s="199">
        <v>5882.6573021467848</v>
      </c>
      <c r="P338" s="174">
        <v>5882.6573021467848</v>
      </c>
      <c r="Q338" s="174">
        <v>5882.6573021467848</v>
      </c>
      <c r="R338" s="175"/>
      <c r="S338" s="175"/>
      <c r="T338" s="227"/>
      <c r="U338" s="220" t="s">
        <v>245</v>
      </c>
      <c r="V338" s="152"/>
      <c r="W338" s="152"/>
    </row>
    <row r="339" spans="1:23" ht="15" x14ac:dyDescent="0.25">
      <c r="A339" s="221" t="s">
        <v>253</v>
      </c>
      <c r="B339" s="160">
        <v>2020</v>
      </c>
      <c r="C339" s="171">
        <v>5460.4784086088248</v>
      </c>
      <c r="D339" s="172">
        <v>5460.4784086088248</v>
      </c>
      <c r="E339" s="172">
        <v>5460.4784086088248</v>
      </c>
      <c r="F339" s="172"/>
      <c r="G339" s="172"/>
      <c r="H339" s="223"/>
      <c r="I339" s="224">
        <v>512.16314587441741</v>
      </c>
      <c r="J339" s="225">
        <v>512.16314587441741</v>
      </c>
      <c r="K339" s="225">
        <v>512.16314587441741</v>
      </c>
      <c r="L339" s="225"/>
      <c r="M339" s="173"/>
      <c r="N339" s="226"/>
      <c r="O339" s="199">
        <v>5972.6415544832425</v>
      </c>
      <c r="P339" s="174">
        <v>5972.6415544832425</v>
      </c>
      <c r="Q339" s="174">
        <v>5972.6415544832425</v>
      </c>
      <c r="R339" s="175"/>
      <c r="S339" s="175"/>
      <c r="T339" s="227"/>
      <c r="U339" s="220" t="s">
        <v>245</v>
      </c>
      <c r="V339" s="152"/>
      <c r="W339" s="152"/>
    </row>
    <row r="340" spans="1:23" ht="15" x14ac:dyDescent="0.25">
      <c r="A340" s="221" t="s">
        <v>254</v>
      </c>
      <c r="B340" s="160">
        <v>2021</v>
      </c>
      <c r="C340" s="171">
        <v>5531.3754024101163</v>
      </c>
      <c r="D340" s="172">
        <v>5531.3754024101163</v>
      </c>
      <c r="E340" s="172">
        <v>5531.3754024101163</v>
      </c>
      <c r="F340" s="172"/>
      <c r="G340" s="172"/>
      <c r="H340" s="223"/>
      <c r="I340" s="224">
        <v>525.41461060276561</v>
      </c>
      <c r="J340" s="225">
        <v>525.41461060276561</v>
      </c>
      <c r="K340" s="225">
        <v>525.41461060276561</v>
      </c>
      <c r="L340" s="225"/>
      <c r="M340" s="173"/>
      <c r="N340" s="226"/>
      <c r="O340" s="199">
        <v>6056.7900130128819</v>
      </c>
      <c r="P340" s="174">
        <v>6056.7900130128819</v>
      </c>
      <c r="Q340" s="174">
        <v>6056.7900130128819</v>
      </c>
      <c r="R340" s="175"/>
      <c r="S340" s="175"/>
      <c r="T340" s="227"/>
      <c r="U340" s="220" t="s">
        <v>245</v>
      </c>
      <c r="V340" s="152"/>
      <c r="W340" s="152"/>
    </row>
    <row r="341" spans="1:23" ht="15" x14ac:dyDescent="0.25">
      <c r="A341" s="221" t="s">
        <v>255</v>
      </c>
      <c r="B341" s="160">
        <v>2022</v>
      </c>
      <c r="C341" s="171">
        <v>5602.524135192135</v>
      </c>
      <c r="D341" s="172">
        <v>5602.524135192135</v>
      </c>
      <c r="E341" s="172">
        <v>5602.524135192135</v>
      </c>
      <c r="F341" s="172"/>
      <c r="G341" s="172"/>
      <c r="H341" s="223"/>
      <c r="I341" s="224">
        <v>539.33080146623149</v>
      </c>
      <c r="J341" s="225">
        <v>539.33080146623149</v>
      </c>
      <c r="K341" s="225">
        <v>539.33080146623149</v>
      </c>
      <c r="L341" s="225"/>
      <c r="M341" s="173"/>
      <c r="N341" s="226"/>
      <c r="O341" s="199">
        <v>6141.8549366583666</v>
      </c>
      <c r="P341" s="174">
        <v>6141.8549366583666</v>
      </c>
      <c r="Q341" s="174">
        <v>6141.8549366583666</v>
      </c>
      <c r="R341" s="175"/>
      <c r="S341" s="175"/>
      <c r="T341" s="227"/>
      <c r="U341" s="220" t="s">
        <v>245</v>
      </c>
      <c r="V341" s="152"/>
      <c r="W341" s="152"/>
    </row>
    <row r="342" spans="1:23" ht="15.6" thickBot="1" x14ac:dyDescent="0.3">
      <c r="A342" s="228" t="s">
        <v>256</v>
      </c>
      <c r="B342" s="160">
        <v>2023</v>
      </c>
      <c r="C342" s="171">
        <v>5673.4354443776956</v>
      </c>
      <c r="D342" s="172">
        <v>5673.4354443776956</v>
      </c>
      <c r="E342" s="172">
        <v>5673.4354443776956</v>
      </c>
      <c r="F342" s="172"/>
      <c r="G342" s="172"/>
      <c r="H342" s="223"/>
      <c r="I342" s="224">
        <v>553.85336329761356</v>
      </c>
      <c r="J342" s="225">
        <v>553.85336329761356</v>
      </c>
      <c r="K342" s="225">
        <v>553.85336329761356</v>
      </c>
      <c r="L342" s="225"/>
      <c r="M342" s="173"/>
      <c r="N342" s="226"/>
      <c r="O342" s="199">
        <v>6227.2888076753088</v>
      </c>
      <c r="P342" s="174">
        <v>6227.2888076753088</v>
      </c>
      <c r="Q342" s="174">
        <v>6227.2888076753088</v>
      </c>
      <c r="R342" s="175"/>
      <c r="S342" s="175"/>
      <c r="T342" s="227"/>
      <c r="U342" s="220" t="s">
        <v>245</v>
      </c>
      <c r="V342" s="152"/>
      <c r="W342" s="152"/>
    </row>
    <row r="343" spans="1:23" ht="15" x14ac:dyDescent="0.25">
      <c r="A343" s="216" t="s">
        <v>257</v>
      </c>
      <c r="B343" s="160">
        <v>2024</v>
      </c>
      <c r="C343" s="171">
        <v>5743.2658008344442</v>
      </c>
      <c r="D343" s="172">
        <v>5743.2658008344442</v>
      </c>
      <c r="E343" s="172">
        <v>5743.2658008344442</v>
      </c>
      <c r="F343" s="172"/>
      <c r="G343" s="172"/>
      <c r="H343" s="223"/>
      <c r="I343" s="224">
        <v>568.88667476264663</v>
      </c>
      <c r="J343" s="225">
        <v>568.88667476264663</v>
      </c>
      <c r="K343" s="225">
        <v>568.88667476264663</v>
      </c>
      <c r="L343" s="225"/>
      <c r="M343" s="173"/>
      <c r="N343" s="226"/>
      <c r="O343" s="199">
        <v>6312.1524755970913</v>
      </c>
      <c r="P343" s="174">
        <v>6312.1524755970913</v>
      </c>
      <c r="Q343" s="174">
        <v>6312.1524755970913</v>
      </c>
      <c r="R343" s="175"/>
      <c r="S343" s="175"/>
      <c r="T343" s="227"/>
      <c r="U343" s="220" t="s">
        <v>245</v>
      </c>
      <c r="V343" s="152"/>
      <c r="W343" s="152"/>
    </row>
    <row r="344" spans="1:23" ht="15" x14ac:dyDescent="0.25">
      <c r="A344" s="221" t="s">
        <v>258</v>
      </c>
      <c r="B344" s="160">
        <v>2025</v>
      </c>
      <c r="C344" s="171">
        <v>5811.3825379478258</v>
      </c>
      <c r="D344" s="172">
        <v>5811.3825379478258</v>
      </c>
      <c r="E344" s="172">
        <v>5811.3825379478258</v>
      </c>
      <c r="F344" s="172"/>
      <c r="G344" s="172"/>
      <c r="H344" s="223"/>
      <c r="I344" s="224">
        <v>584.35124390660826</v>
      </c>
      <c r="J344" s="225">
        <v>584.35124390660826</v>
      </c>
      <c r="K344" s="225">
        <v>584.35124390660826</v>
      </c>
      <c r="L344" s="225"/>
      <c r="M344" s="173"/>
      <c r="N344" s="226"/>
      <c r="O344" s="199">
        <v>6395.7337818544338</v>
      </c>
      <c r="P344" s="174">
        <v>6395.7337818544338</v>
      </c>
      <c r="Q344" s="174">
        <v>6395.7337818544338</v>
      </c>
      <c r="R344" s="175"/>
      <c r="S344" s="175"/>
      <c r="T344" s="227"/>
      <c r="U344" s="220" t="s">
        <v>245</v>
      </c>
      <c r="V344" s="152"/>
      <c r="W344" s="152"/>
    </row>
    <row r="345" spans="1:23" ht="15" x14ac:dyDescent="0.25">
      <c r="A345" s="221" t="s">
        <v>259</v>
      </c>
      <c r="B345" s="160">
        <v>2026</v>
      </c>
      <c r="C345" s="171">
        <v>5877.6417267139122</v>
      </c>
      <c r="D345" s="172">
        <v>5877.6417267139122</v>
      </c>
      <c r="E345" s="172">
        <v>5877.6417267139122</v>
      </c>
      <c r="F345" s="172"/>
      <c r="G345" s="172"/>
      <c r="H345" s="223"/>
      <c r="I345" s="224">
        <v>600.21313790046588</v>
      </c>
      <c r="J345" s="225">
        <v>600.21313790046588</v>
      </c>
      <c r="K345" s="225">
        <v>600.21313790046588</v>
      </c>
      <c r="L345" s="225"/>
      <c r="M345" s="173"/>
      <c r="N345" s="226"/>
      <c r="O345" s="199">
        <v>6477.8548646143781</v>
      </c>
      <c r="P345" s="174">
        <v>6477.8548646143781</v>
      </c>
      <c r="Q345" s="174">
        <v>6477.8548646143781</v>
      </c>
      <c r="R345" s="175"/>
      <c r="S345" s="175"/>
      <c r="T345" s="227"/>
      <c r="U345" s="220" t="s">
        <v>245</v>
      </c>
      <c r="V345" s="152"/>
      <c r="W345" s="152"/>
    </row>
    <row r="346" spans="1:23" ht="15" x14ac:dyDescent="0.25">
      <c r="A346" s="221" t="s">
        <v>260</v>
      </c>
      <c r="B346" s="160">
        <v>2027</v>
      </c>
      <c r="C346" s="171">
        <v>5942.2373637701176</v>
      </c>
      <c r="D346" s="172">
        <v>5942.2373637701176</v>
      </c>
      <c r="E346" s="172">
        <v>5942.2373637701176</v>
      </c>
      <c r="F346" s="172"/>
      <c r="G346" s="172"/>
      <c r="H346" s="223"/>
      <c r="I346" s="224">
        <v>616.47189868406679</v>
      </c>
      <c r="J346" s="225">
        <v>616.47189868406679</v>
      </c>
      <c r="K346" s="225">
        <v>616.47189868406679</v>
      </c>
      <c r="L346" s="225"/>
      <c r="M346" s="173"/>
      <c r="N346" s="226"/>
      <c r="O346" s="199">
        <v>6558.7092624541847</v>
      </c>
      <c r="P346" s="174">
        <v>6558.7092624541847</v>
      </c>
      <c r="Q346" s="174">
        <v>6558.7092624541847</v>
      </c>
      <c r="R346" s="175"/>
      <c r="S346" s="175"/>
      <c r="T346" s="227"/>
      <c r="U346" s="220" t="s">
        <v>245</v>
      </c>
      <c r="V346" s="152"/>
      <c r="W346" s="152"/>
    </row>
    <row r="347" spans="1:23" ht="15" x14ac:dyDescent="0.25">
      <c r="A347" s="221" t="s">
        <v>261</v>
      </c>
      <c r="B347" s="160">
        <v>2028</v>
      </c>
      <c r="C347" s="171">
        <v>6005.2397086533156</v>
      </c>
      <c r="D347" s="172">
        <v>6005.2397086533156</v>
      </c>
      <c r="E347" s="172">
        <v>6005.2397086533156</v>
      </c>
      <c r="F347" s="172"/>
      <c r="G347" s="172"/>
      <c r="H347" s="223"/>
      <c r="I347" s="224">
        <v>633.11469599689906</v>
      </c>
      <c r="J347" s="225">
        <v>633.11469599689906</v>
      </c>
      <c r="K347" s="225">
        <v>633.11469599689906</v>
      </c>
      <c r="L347" s="225"/>
      <c r="M347" s="173"/>
      <c r="N347" s="226"/>
      <c r="O347" s="199">
        <v>6638.3544046502147</v>
      </c>
      <c r="P347" s="174">
        <v>6638.3544046502147</v>
      </c>
      <c r="Q347" s="174">
        <v>6638.3544046502147</v>
      </c>
      <c r="R347" s="175"/>
      <c r="S347" s="175"/>
      <c r="T347" s="227"/>
      <c r="U347" s="220" t="s">
        <v>245</v>
      </c>
      <c r="V347" s="152"/>
      <c r="W347" s="152"/>
    </row>
    <row r="348" spans="1:23" ht="15.6" thickBot="1" x14ac:dyDescent="0.3">
      <c r="A348" s="228" t="s">
        <v>262</v>
      </c>
      <c r="B348" s="160">
        <v>2029</v>
      </c>
      <c r="C348" s="171">
        <v>6066.8178514338269</v>
      </c>
      <c r="D348" s="172">
        <v>6066.8178514338269</v>
      </c>
      <c r="E348" s="172">
        <v>6066.8178514338269</v>
      </c>
      <c r="F348" s="172"/>
      <c r="G348" s="172"/>
      <c r="H348" s="223"/>
      <c r="I348" s="224">
        <v>650.13917570730678</v>
      </c>
      <c r="J348" s="225">
        <v>650.13917570730678</v>
      </c>
      <c r="K348" s="225">
        <v>650.13917570730678</v>
      </c>
      <c r="L348" s="225"/>
      <c r="M348" s="173"/>
      <c r="N348" s="226"/>
      <c r="O348" s="199">
        <v>6716.9570271411339</v>
      </c>
      <c r="P348" s="174">
        <v>6716.9570271411339</v>
      </c>
      <c r="Q348" s="174">
        <v>6716.9570271411339</v>
      </c>
      <c r="R348" s="175"/>
      <c r="S348" s="175"/>
      <c r="T348" s="227"/>
      <c r="U348" s="220" t="s">
        <v>245</v>
      </c>
      <c r="V348" s="152"/>
      <c r="W348" s="152"/>
    </row>
    <row r="349" spans="1:23" ht="15" x14ac:dyDescent="0.25">
      <c r="A349" s="178" t="s">
        <v>263</v>
      </c>
      <c r="B349" s="160">
        <v>2030</v>
      </c>
      <c r="C349" s="171">
        <v>6127.1002052283875</v>
      </c>
      <c r="D349" s="172">
        <v>6127.1002052283875</v>
      </c>
      <c r="E349" s="172">
        <v>6127.1002052283875</v>
      </c>
      <c r="F349" s="172"/>
      <c r="G349" s="172"/>
      <c r="H349" s="223"/>
      <c r="I349" s="224">
        <v>667.53953611900806</v>
      </c>
      <c r="J349" s="225">
        <v>667.53953611900806</v>
      </c>
      <c r="K349" s="225">
        <v>667.53953611900806</v>
      </c>
      <c r="L349" s="225"/>
      <c r="M349" s="173"/>
      <c r="N349" s="226"/>
      <c r="O349" s="199">
        <v>6794.6397413473951</v>
      </c>
      <c r="P349" s="174">
        <v>6794.6397413473951</v>
      </c>
      <c r="Q349" s="174">
        <v>6794.6397413473951</v>
      </c>
      <c r="R349" s="175"/>
      <c r="S349" s="175"/>
      <c r="T349" s="227"/>
      <c r="U349" s="220" t="s">
        <v>245</v>
      </c>
      <c r="V349" s="152"/>
      <c r="W349" s="152"/>
    </row>
    <row r="350" spans="1:23" ht="15" x14ac:dyDescent="0.25">
      <c r="A350" s="179" t="s">
        <v>264</v>
      </c>
      <c r="B350" s="160">
        <v>2031</v>
      </c>
      <c r="C350" s="171">
        <v>6186.0745031198721</v>
      </c>
      <c r="D350" s="172">
        <v>6186.0745031198721</v>
      </c>
      <c r="E350" s="172">
        <v>6186.0745031198721</v>
      </c>
      <c r="F350" s="172"/>
      <c r="G350" s="172"/>
      <c r="H350" s="223"/>
      <c r="I350" s="224">
        <v>685.29538124918224</v>
      </c>
      <c r="J350" s="225">
        <v>685.29538124918224</v>
      </c>
      <c r="K350" s="225">
        <v>685.29538124918224</v>
      </c>
      <c r="L350" s="225"/>
      <c r="M350" s="173"/>
      <c r="N350" s="226"/>
      <c r="O350" s="199">
        <v>6871.3698843690545</v>
      </c>
      <c r="P350" s="174">
        <v>6871.3698843690545</v>
      </c>
      <c r="Q350" s="174">
        <v>6871.3698843690545</v>
      </c>
      <c r="R350" s="175"/>
      <c r="S350" s="175"/>
      <c r="T350" s="227"/>
      <c r="U350" s="220" t="s">
        <v>245</v>
      </c>
      <c r="V350" s="152"/>
      <c r="W350" s="152"/>
    </row>
    <row r="351" spans="1:23" ht="15.6" thickBot="1" x14ac:dyDescent="0.3">
      <c r="A351" s="180" t="s">
        <v>265</v>
      </c>
      <c r="B351" s="160">
        <v>2032</v>
      </c>
      <c r="C351" s="171">
        <v>6243.7222875849893</v>
      </c>
      <c r="D351" s="172">
        <v>6243.7222875849893</v>
      </c>
      <c r="E351" s="172">
        <v>6243.7222875849893</v>
      </c>
      <c r="F351" s="172"/>
      <c r="G351" s="172"/>
      <c r="H351" s="223"/>
      <c r="I351" s="224">
        <v>703.38567913204758</v>
      </c>
      <c r="J351" s="225">
        <v>703.38567913204758</v>
      </c>
      <c r="K351" s="225">
        <v>703.38567913204758</v>
      </c>
      <c r="L351" s="225"/>
      <c r="M351" s="173"/>
      <c r="N351" s="226"/>
      <c r="O351" s="199">
        <v>6947.107966717037</v>
      </c>
      <c r="P351" s="174">
        <v>6947.107966717037</v>
      </c>
      <c r="Q351" s="174">
        <v>6947.107966717037</v>
      </c>
      <c r="R351" s="175"/>
      <c r="S351" s="175"/>
      <c r="T351" s="227"/>
      <c r="U351" s="220" t="s">
        <v>245</v>
      </c>
      <c r="V351" s="152"/>
      <c r="W351" s="152"/>
    </row>
    <row r="352" spans="1:23" ht="15" x14ac:dyDescent="0.25">
      <c r="B352" s="160">
        <v>2033</v>
      </c>
      <c r="C352" s="171">
        <v>6300.1972865097996</v>
      </c>
      <c r="D352" s="172">
        <v>6300.1972865097996</v>
      </c>
      <c r="E352" s="172">
        <v>6300.1972865097996</v>
      </c>
      <c r="F352" s="172"/>
      <c r="G352" s="172"/>
      <c r="H352" s="223"/>
      <c r="I352" s="224">
        <v>721.80894772404838</v>
      </c>
      <c r="J352" s="225">
        <v>721.80894772404838</v>
      </c>
      <c r="K352" s="225">
        <v>721.80894772404838</v>
      </c>
      <c r="L352" s="225"/>
      <c r="M352" s="173"/>
      <c r="N352" s="226"/>
      <c r="O352" s="199">
        <v>7022.0062342338479</v>
      </c>
      <c r="P352" s="174">
        <v>7022.0062342338479</v>
      </c>
      <c r="Q352" s="174">
        <v>7022.0062342338479</v>
      </c>
      <c r="R352" s="175"/>
      <c r="S352" s="175"/>
      <c r="T352" s="227"/>
      <c r="U352" s="220" t="s">
        <v>245</v>
      </c>
      <c r="V352" s="152"/>
      <c r="W352" s="152"/>
    </row>
    <row r="353" spans="2:23" ht="15" x14ac:dyDescent="0.25">
      <c r="B353" s="160">
        <v>2034</v>
      </c>
      <c r="C353" s="171">
        <v>6355.7000796661232</v>
      </c>
      <c r="D353" s="172">
        <v>6355.7000796661232</v>
      </c>
      <c r="E353" s="172">
        <v>6355.7000796661232</v>
      </c>
      <c r="F353" s="172"/>
      <c r="G353" s="172"/>
      <c r="H353" s="223"/>
      <c r="I353" s="224">
        <v>740.57047465715323</v>
      </c>
      <c r="J353" s="225">
        <v>740.57047465715323</v>
      </c>
      <c r="K353" s="225">
        <v>740.57047465715323</v>
      </c>
      <c r="L353" s="225"/>
      <c r="M353" s="173"/>
      <c r="N353" s="226"/>
      <c r="O353" s="199">
        <v>7096.2705543232769</v>
      </c>
      <c r="P353" s="174">
        <v>7096.2705543232769</v>
      </c>
      <c r="Q353" s="174">
        <v>7096.2705543232769</v>
      </c>
      <c r="R353" s="175"/>
      <c r="S353" s="175"/>
      <c r="T353" s="227"/>
      <c r="U353" s="220" t="s">
        <v>245</v>
      </c>
      <c r="V353" s="152"/>
      <c r="W353" s="152"/>
    </row>
    <row r="354" spans="2:23" ht="15" x14ac:dyDescent="0.25">
      <c r="B354" s="160">
        <v>2035</v>
      </c>
      <c r="C354" s="171">
        <v>6410.3845083111573</v>
      </c>
      <c r="D354" s="172">
        <v>6410.3845083111573</v>
      </c>
      <c r="E354" s="172">
        <v>6410.3845083111573</v>
      </c>
      <c r="F354" s="172"/>
      <c r="G354" s="172"/>
      <c r="H354" s="223"/>
      <c r="I354" s="224">
        <v>759.67152651784215</v>
      </c>
      <c r="J354" s="225">
        <v>759.67152651784215</v>
      </c>
      <c r="K354" s="225">
        <v>759.67152651784215</v>
      </c>
      <c r="L354" s="225"/>
      <c r="M354" s="173"/>
      <c r="N354" s="226"/>
      <c r="O354" s="199">
        <v>7170.0560348289991</v>
      </c>
      <c r="P354" s="174">
        <v>7170.0560348289991</v>
      </c>
      <c r="Q354" s="174">
        <v>7170.0560348289991</v>
      </c>
      <c r="R354" s="175"/>
      <c r="S354" s="175"/>
      <c r="T354" s="227"/>
      <c r="U354" s="220" t="s">
        <v>245</v>
      </c>
      <c r="V354" s="152"/>
      <c r="W354" s="152"/>
    </row>
    <row r="355" spans="2:23" ht="15" x14ac:dyDescent="0.25">
      <c r="B355" s="160">
        <v>2036</v>
      </c>
      <c r="C355" s="171">
        <v>6464.326726264193</v>
      </c>
      <c r="D355" s="172">
        <v>6464.326726264193</v>
      </c>
      <c r="E355" s="172">
        <v>6464.326726264193</v>
      </c>
      <c r="F355" s="172"/>
      <c r="G355" s="172"/>
      <c r="H355" s="223"/>
      <c r="I355" s="224">
        <v>779.1050829850044</v>
      </c>
      <c r="J355" s="225">
        <v>779.1050829850044</v>
      </c>
      <c r="K355" s="225">
        <v>779.1050829850044</v>
      </c>
      <c r="L355" s="225"/>
      <c r="M355" s="173"/>
      <c r="N355" s="226"/>
      <c r="O355" s="199">
        <v>7243.4318092491976</v>
      </c>
      <c r="P355" s="174">
        <v>7243.4318092491976</v>
      </c>
      <c r="Q355" s="174">
        <v>7243.4318092491976</v>
      </c>
      <c r="R355" s="175"/>
      <c r="S355" s="175"/>
      <c r="T355" s="227"/>
      <c r="U355" s="220" t="s">
        <v>245</v>
      </c>
      <c r="V355" s="152"/>
      <c r="W355" s="152"/>
    </row>
    <row r="356" spans="2:23" ht="15" x14ac:dyDescent="0.25">
      <c r="B356" s="160">
        <v>2037</v>
      </c>
      <c r="C356" s="171">
        <v>6517.5210584178958</v>
      </c>
      <c r="D356" s="172">
        <v>6517.5210584178958</v>
      </c>
      <c r="E356" s="172">
        <v>6517.5210584178958</v>
      </c>
      <c r="F356" s="172"/>
      <c r="G356" s="172"/>
      <c r="H356" s="223"/>
      <c r="I356" s="224">
        <v>798.85445539638738</v>
      </c>
      <c r="J356" s="225">
        <v>798.85445539638738</v>
      </c>
      <c r="K356" s="225">
        <v>798.85445539638738</v>
      </c>
      <c r="L356" s="225"/>
      <c r="M356" s="173"/>
      <c r="N356" s="226"/>
      <c r="O356" s="199">
        <v>7316.3755138142833</v>
      </c>
      <c r="P356" s="174">
        <v>7316.3755138142833</v>
      </c>
      <c r="Q356" s="174">
        <v>7316.3755138142833</v>
      </c>
      <c r="R356" s="175"/>
      <c r="S356" s="175"/>
      <c r="T356" s="227"/>
      <c r="U356" s="220" t="s">
        <v>245</v>
      </c>
      <c r="V356" s="152"/>
      <c r="W356" s="152"/>
    </row>
    <row r="357" spans="2:23" ht="15" x14ac:dyDescent="0.25">
      <c r="B357" s="160">
        <v>2038</v>
      </c>
      <c r="C357" s="171">
        <v>6569.9346753426444</v>
      </c>
      <c r="D357" s="172">
        <v>6569.9346753426444</v>
      </c>
      <c r="E357" s="172">
        <v>6569.9346753426444</v>
      </c>
      <c r="F357" s="172"/>
      <c r="G357" s="172"/>
      <c r="H357" s="223"/>
      <c r="I357" s="224">
        <v>818.89939080354088</v>
      </c>
      <c r="J357" s="225">
        <v>818.89939080354088</v>
      </c>
      <c r="K357" s="225">
        <v>818.89939080354088</v>
      </c>
      <c r="L357" s="225"/>
      <c r="M357" s="173"/>
      <c r="N357" s="226"/>
      <c r="O357" s="199">
        <v>7388.8340661461853</v>
      </c>
      <c r="P357" s="174">
        <v>7388.8340661461853</v>
      </c>
      <c r="Q357" s="174">
        <v>7388.8340661461853</v>
      </c>
      <c r="R357" s="175"/>
      <c r="S357" s="175"/>
      <c r="T357" s="227"/>
      <c r="U357" s="220" t="s">
        <v>245</v>
      </c>
      <c r="V357" s="152"/>
      <c r="W357" s="152"/>
    </row>
    <row r="358" spans="2:23" ht="15" x14ac:dyDescent="0.25">
      <c r="B358" s="160">
        <v>2039</v>
      </c>
      <c r="C358" s="171">
        <v>6621.4983049094399</v>
      </c>
      <c r="D358" s="172">
        <v>6621.4983049094399</v>
      </c>
      <c r="E358" s="172">
        <v>6621.4983049094399</v>
      </c>
      <c r="F358" s="172"/>
      <c r="G358" s="172"/>
      <c r="H358" s="223"/>
      <c r="I358" s="224">
        <v>839.21457761028898</v>
      </c>
      <c r="J358" s="225">
        <v>839.21457761028898</v>
      </c>
      <c r="K358" s="225">
        <v>839.21457761028898</v>
      </c>
      <c r="L358" s="225"/>
      <c r="M358" s="173"/>
      <c r="N358" s="226"/>
      <c r="O358" s="199">
        <v>7460.7128825197287</v>
      </c>
      <c r="P358" s="174">
        <v>7460.7128825197287</v>
      </c>
      <c r="Q358" s="174">
        <v>7460.7128825197287</v>
      </c>
      <c r="R358" s="175"/>
      <c r="S358" s="175"/>
      <c r="T358" s="227"/>
      <c r="U358" s="220" t="s">
        <v>245</v>
      </c>
      <c r="V358" s="152"/>
      <c r="W358" s="152"/>
    </row>
    <row r="359" spans="2:23" ht="15" x14ac:dyDescent="0.25">
      <c r="B359" s="160">
        <v>2040</v>
      </c>
      <c r="C359" s="171">
        <v>6672.1579907291889</v>
      </c>
      <c r="D359" s="172">
        <v>6672.1579907291889</v>
      </c>
      <c r="E359" s="172">
        <v>6672.1579907291889</v>
      </c>
      <c r="F359" s="172"/>
      <c r="G359" s="172"/>
      <c r="H359" s="223"/>
      <c r="I359" s="224">
        <v>859.77614540893296</v>
      </c>
      <c r="J359" s="225">
        <v>859.77614540893296</v>
      </c>
      <c r="K359" s="225">
        <v>859.77614540893296</v>
      </c>
      <c r="L359" s="225"/>
      <c r="M359" s="173"/>
      <c r="N359" s="226"/>
      <c r="O359" s="199">
        <v>7531.9341361381221</v>
      </c>
      <c r="P359" s="174">
        <v>7531.9341361381221</v>
      </c>
      <c r="Q359" s="174">
        <v>7531.9341361381221</v>
      </c>
      <c r="R359" s="175"/>
      <c r="S359" s="175"/>
      <c r="T359" s="227"/>
      <c r="U359" s="220" t="s">
        <v>245</v>
      </c>
      <c r="V359" s="152"/>
      <c r="W359" s="152"/>
    </row>
    <row r="360" spans="2:23" ht="15" x14ac:dyDescent="0.25">
      <c r="B360" s="160">
        <v>2041</v>
      </c>
      <c r="C360" s="171">
        <v>6721.9134164945408</v>
      </c>
      <c r="D360" s="172">
        <v>6721.9134164945408</v>
      </c>
      <c r="E360" s="172">
        <v>6721.9134164945408</v>
      </c>
      <c r="F360" s="172"/>
      <c r="G360" s="172"/>
      <c r="H360" s="223"/>
      <c r="I360" s="224">
        <v>880.56707266334467</v>
      </c>
      <c r="J360" s="225">
        <v>880.56707266334467</v>
      </c>
      <c r="K360" s="225">
        <v>880.56707266334467</v>
      </c>
      <c r="L360" s="225"/>
      <c r="M360" s="173"/>
      <c r="N360" s="226"/>
      <c r="O360" s="199">
        <v>7602.4804891578851</v>
      </c>
      <c r="P360" s="174">
        <v>7602.4804891578851</v>
      </c>
      <c r="Q360" s="174">
        <v>7602.4804891578851</v>
      </c>
      <c r="R360" s="175"/>
      <c r="S360" s="175"/>
      <c r="T360" s="227"/>
      <c r="U360" s="220" t="s">
        <v>245</v>
      </c>
      <c r="V360" s="152"/>
      <c r="W360" s="152"/>
    </row>
    <row r="361" spans="2:23" ht="15" x14ac:dyDescent="0.25">
      <c r="B361" s="160">
        <v>2042</v>
      </c>
      <c r="C361" s="171">
        <v>6770.7954165114515</v>
      </c>
      <c r="D361" s="172">
        <v>6770.7954165114515</v>
      </c>
      <c r="E361" s="172">
        <v>6770.7954165114515</v>
      </c>
      <c r="F361" s="172"/>
      <c r="G361" s="172"/>
      <c r="H361" s="223"/>
      <c r="I361" s="224">
        <v>901.57459108013825</v>
      </c>
      <c r="J361" s="225">
        <v>901.57459108013825</v>
      </c>
      <c r="K361" s="225">
        <v>901.57459108013825</v>
      </c>
      <c r="L361" s="225"/>
      <c r="M361" s="173"/>
      <c r="N361" s="226"/>
      <c r="O361" s="199">
        <v>7672.3700075915895</v>
      </c>
      <c r="P361" s="174">
        <v>7672.3700075915895</v>
      </c>
      <c r="Q361" s="174">
        <v>7672.3700075915895</v>
      </c>
      <c r="R361" s="175"/>
      <c r="S361" s="175"/>
      <c r="T361" s="227"/>
      <c r="U361" s="220" t="s">
        <v>245</v>
      </c>
      <c r="V361" s="152"/>
      <c r="W361" s="152"/>
    </row>
    <row r="362" spans="2:23" ht="15" x14ac:dyDescent="0.25">
      <c r="B362" s="160">
        <v>2043</v>
      </c>
      <c r="C362" s="171">
        <v>6818.8177610545581</v>
      </c>
      <c r="D362" s="172">
        <v>6818.8177610545581</v>
      </c>
      <c r="E362" s="172">
        <v>6818.8177610545581</v>
      </c>
      <c r="F362" s="172"/>
      <c r="G362" s="172"/>
      <c r="H362" s="223"/>
      <c r="I362" s="224">
        <v>922.78365930750704</v>
      </c>
      <c r="J362" s="225">
        <v>922.78365930750704</v>
      </c>
      <c r="K362" s="225">
        <v>922.78365930750704</v>
      </c>
      <c r="L362" s="225"/>
      <c r="M362" s="173"/>
      <c r="N362" s="226"/>
      <c r="O362" s="199">
        <v>7741.6014203620653</v>
      </c>
      <c r="P362" s="174">
        <v>7741.6014203620653</v>
      </c>
      <c r="Q362" s="174">
        <v>7741.6014203620653</v>
      </c>
      <c r="R362" s="175"/>
      <c r="S362" s="175"/>
      <c r="T362" s="227"/>
      <c r="U362" s="220" t="s">
        <v>245</v>
      </c>
      <c r="V362" s="152"/>
      <c r="W362" s="152"/>
    </row>
    <row r="363" spans="2:23" ht="15" x14ac:dyDescent="0.25">
      <c r="B363" s="160">
        <v>2044</v>
      </c>
      <c r="C363" s="171">
        <v>6866.0021471574</v>
      </c>
      <c r="D363" s="172">
        <v>6866.0021471574</v>
      </c>
      <c r="E363" s="172">
        <v>6866.0021471574</v>
      </c>
      <c r="F363" s="172"/>
      <c r="G363" s="172"/>
      <c r="H363" s="223"/>
      <c r="I363" s="224">
        <v>944.18035164308787</v>
      </c>
      <c r="J363" s="225">
        <v>944.18035164308787</v>
      </c>
      <c r="K363" s="225">
        <v>944.18035164308787</v>
      </c>
      <c r="L363" s="225"/>
      <c r="M363" s="173"/>
      <c r="N363" s="226"/>
      <c r="O363" s="199">
        <v>7810.1824988004882</v>
      </c>
      <c r="P363" s="174">
        <v>7810.1824988004882</v>
      </c>
      <c r="Q363" s="174">
        <v>7810.1824988004882</v>
      </c>
      <c r="R363" s="175"/>
      <c r="S363" s="175"/>
      <c r="T363" s="227"/>
      <c r="U363" s="220" t="s">
        <v>245</v>
      </c>
      <c r="V363" s="152"/>
      <c r="W363" s="152"/>
    </row>
    <row r="364" spans="2:23" ht="15" x14ac:dyDescent="0.25">
      <c r="B364" s="160">
        <v>2045</v>
      </c>
      <c r="C364" s="171">
        <v>6912.3580900217821</v>
      </c>
      <c r="D364" s="172">
        <v>6912.3580900217821</v>
      </c>
      <c r="E364" s="172">
        <v>6912.3580900217821</v>
      </c>
      <c r="F364" s="172"/>
      <c r="G364" s="172"/>
      <c r="H364" s="223"/>
      <c r="I364" s="224">
        <v>965.74927550870109</v>
      </c>
      <c r="J364" s="225">
        <v>965.74927550870109</v>
      </c>
      <c r="K364" s="225">
        <v>965.74927550870109</v>
      </c>
      <c r="L364" s="225"/>
      <c r="M364" s="173"/>
      <c r="N364" s="226"/>
      <c r="O364" s="199">
        <v>7878.1073655304835</v>
      </c>
      <c r="P364" s="174">
        <v>7878.1073655304835</v>
      </c>
      <c r="Q364" s="174">
        <v>7878.1073655304835</v>
      </c>
      <c r="R364" s="175"/>
      <c r="S364" s="175"/>
      <c r="T364" s="227"/>
      <c r="U364" s="220" t="s">
        <v>245</v>
      </c>
      <c r="V364" s="152"/>
      <c r="W364" s="152"/>
    </row>
    <row r="365" spans="2:23" ht="15" x14ac:dyDescent="0.25">
      <c r="B365" s="160">
        <v>2046</v>
      </c>
      <c r="C365" s="171">
        <v>6957.8931730274708</v>
      </c>
      <c r="D365" s="172">
        <v>6957.8931730274708</v>
      </c>
      <c r="E365" s="172">
        <v>6957.8931730274708</v>
      </c>
      <c r="F365" s="172"/>
      <c r="G365" s="172"/>
      <c r="H365" s="223"/>
      <c r="I365" s="224">
        <v>987.47496261247363</v>
      </c>
      <c r="J365" s="225">
        <v>987.47496261247363</v>
      </c>
      <c r="K365" s="225">
        <v>987.47496261247363</v>
      </c>
      <c r="L365" s="225"/>
      <c r="M365" s="173"/>
      <c r="N365" s="226"/>
      <c r="O365" s="199">
        <v>7945.3681356399447</v>
      </c>
      <c r="P365" s="174">
        <v>7945.3681356399447</v>
      </c>
      <c r="Q365" s="174">
        <v>7945.3681356399447</v>
      </c>
      <c r="R365" s="175"/>
      <c r="S365" s="175"/>
      <c r="T365" s="227"/>
      <c r="U365" s="220" t="s">
        <v>245</v>
      </c>
      <c r="V365" s="152"/>
      <c r="W365" s="152"/>
    </row>
    <row r="366" spans="2:23" ht="15" x14ac:dyDescent="0.25">
      <c r="B366" s="160">
        <v>2047</v>
      </c>
      <c r="C366" s="171">
        <v>7002.5865095048857</v>
      </c>
      <c r="D366" s="172">
        <v>7002.5865095048857</v>
      </c>
      <c r="E366" s="172">
        <v>7002.5865095048857</v>
      </c>
      <c r="F366" s="172"/>
      <c r="G366" s="172"/>
      <c r="H366" s="223"/>
      <c r="I366" s="224">
        <v>1009.3380714839432</v>
      </c>
      <c r="J366" s="225">
        <v>1009.3380714839432</v>
      </c>
      <c r="K366" s="225">
        <v>1009.3380714839432</v>
      </c>
      <c r="L366" s="225"/>
      <c r="M366" s="173"/>
      <c r="N366" s="226"/>
      <c r="O366" s="199">
        <v>8011.9245809888289</v>
      </c>
      <c r="P366" s="174">
        <v>8011.9245809888289</v>
      </c>
      <c r="Q366" s="174">
        <v>8011.9245809888289</v>
      </c>
      <c r="R366" s="175"/>
      <c r="S366" s="175"/>
      <c r="T366" s="227"/>
      <c r="U366" s="220" t="s">
        <v>245</v>
      </c>
      <c r="V366" s="152"/>
      <c r="W366" s="152"/>
    </row>
    <row r="367" spans="2:23" ht="15" x14ac:dyDescent="0.25">
      <c r="B367" s="160">
        <v>2048</v>
      </c>
      <c r="C367" s="171">
        <v>7046.3960477668188</v>
      </c>
      <c r="D367" s="172">
        <v>7046.3960477668188</v>
      </c>
      <c r="E367" s="172">
        <v>7046.3960477668188</v>
      </c>
      <c r="F367" s="172"/>
      <c r="G367" s="172"/>
      <c r="H367" s="223"/>
      <c r="I367" s="224">
        <v>1031.3161173890551</v>
      </c>
      <c r="J367" s="225">
        <v>1031.3161173890551</v>
      </c>
      <c r="K367" s="225">
        <v>1031.3161173890551</v>
      </c>
      <c r="L367" s="225"/>
      <c r="M367" s="173"/>
      <c r="N367" s="226"/>
      <c r="O367" s="199">
        <v>8077.7121651558737</v>
      </c>
      <c r="P367" s="174">
        <v>8077.7121651558737</v>
      </c>
      <c r="Q367" s="174">
        <v>8077.7121651558737</v>
      </c>
      <c r="R367" s="175"/>
      <c r="S367" s="175"/>
      <c r="T367" s="227"/>
      <c r="U367" s="220" t="s">
        <v>245</v>
      </c>
      <c r="V367" s="152"/>
      <c r="W367" s="152"/>
    </row>
    <row r="368" spans="2:23" ht="15" x14ac:dyDescent="0.25">
      <c r="B368" s="160">
        <v>2049</v>
      </c>
      <c r="C368" s="171">
        <v>7089.2595137651833</v>
      </c>
      <c r="D368" s="172">
        <v>7089.2595137651833</v>
      </c>
      <c r="E368" s="172">
        <v>7089.2595137651833</v>
      </c>
      <c r="F368" s="172"/>
      <c r="G368" s="172"/>
      <c r="H368" s="223"/>
      <c r="I368" s="224">
        <v>1053.3834594187101</v>
      </c>
      <c r="J368" s="225">
        <v>1053.3834594187101</v>
      </c>
      <c r="K368" s="225">
        <v>1053.3834594187101</v>
      </c>
      <c r="L368" s="225"/>
      <c r="M368" s="173"/>
      <c r="N368" s="226"/>
      <c r="O368" s="199">
        <v>8142.6429731838934</v>
      </c>
      <c r="P368" s="174">
        <v>8142.6429731838934</v>
      </c>
      <c r="Q368" s="174">
        <v>8142.6429731838934</v>
      </c>
      <c r="R368" s="175"/>
      <c r="S368" s="175"/>
      <c r="T368" s="227"/>
      <c r="U368" s="220" t="s">
        <v>245</v>
      </c>
      <c r="V368" s="152"/>
      <c r="W368" s="152"/>
    </row>
    <row r="369" spans="1:32" ht="15" x14ac:dyDescent="0.25">
      <c r="B369" s="160">
        <v>2050</v>
      </c>
      <c r="C369" s="171">
        <v>7131.1293643052377</v>
      </c>
      <c r="D369" s="172">
        <v>7131.1293643052377</v>
      </c>
      <c r="E369" s="172">
        <v>7131.1293643052377</v>
      </c>
      <c r="F369" s="172"/>
      <c r="G369" s="172"/>
      <c r="H369" s="223"/>
      <c r="I369" s="224">
        <v>1075.5162876409872</v>
      </c>
      <c r="J369" s="225">
        <v>1075.5162876409872</v>
      </c>
      <c r="K369" s="225">
        <v>1075.5162876409872</v>
      </c>
      <c r="L369" s="225"/>
      <c r="M369" s="173"/>
      <c r="N369" s="226"/>
      <c r="O369" s="199">
        <v>8206.6456519462245</v>
      </c>
      <c r="P369" s="174">
        <v>8206.6456519462245</v>
      </c>
      <c r="Q369" s="174">
        <v>8206.6456519462245</v>
      </c>
      <c r="R369" s="175"/>
      <c r="S369" s="175"/>
      <c r="T369" s="227"/>
      <c r="U369" s="220" t="s">
        <v>245</v>
      </c>
      <c r="V369" s="152"/>
      <c r="W369" s="152"/>
    </row>
    <row r="370" spans="1:32" ht="15" x14ac:dyDescent="0.25">
      <c r="B370" s="160">
        <v>2051</v>
      </c>
      <c r="C370" s="171">
        <v>7171.987659351712</v>
      </c>
      <c r="D370" s="172">
        <v>7171.987659351712</v>
      </c>
      <c r="E370" s="172">
        <v>7171.987659351712</v>
      </c>
      <c r="F370" s="172"/>
      <c r="G370" s="172"/>
      <c r="H370" s="223"/>
      <c r="I370" s="224">
        <v>1097.694809375854</v>
      </c>
      <c r="J370" s="225">
        <v>1097.694809375854</v>
      </c>
      <c r="K370" s="225">
        <v>1097.694809375854</v>
      </c>
      <c r="L370" s="225"/>
      <c r="M370" s="173"/>
      <c r="N370" s="226"/>
      <c r="O370" s="199">
        <v>8269.6824687275657</v>
      </c>
      <c r="P370" s="174">
        <v>8269.6824687275657</v>
      </c>
      <c r="Q370" s="174">
        <v>8269.6824687275657</v>
      </c>
      <c r="R370" s="175"/>
      <c r="S370" s="175"/>
      <c r="T370" s="227"/>
      <c r="U370" s="220" t="s">
        <v>245</v>
      </c>
      <c r="V370" s="152"/>
      <c r="W370" s="152"/>
    </row>
    <row r="371" spans="1:32" ht="15" x14ac:dyDescent="0.25">
      <c r="B371" s="160">
        <v>2052</v>
      </c>
      <c r="C371" s="171">
        <v>7211.8360135847097</v>
      </c>
      <c r="D371" s="172">
        <v>7211.8360135847097</v>
      </c>
      <c r="E371" s="172">
        <v>7211.8360135847097</v>
      </c>
      <c r="F371" s="172"/>
      <c r="G371" s="172"/>
      <c r="H371" s="223"/>
      <c r="I371" s="224">
        <v>1119.9022766537566</v>
      </c>
      <c r="J371" s="225">
        <v>1119.9022766537566</v>
      </c>
      <c r="K371" s="225">
        <v>1119.9022766537566</v>
      </c>
      <c r="L371" s="225"/>
      <c r="M371" s="173"/>
      <c r="N371" s="226"/>
      <c r="O371" s="199">
        <v>8331.738290238467</v>
      </c>
      <c r="P371" s="174">
        <v>8331.738290238467</v>
      </c>
      <c r="Q371" s="174">
        <v>8331.738290238467</v>
      </c>
      <c r="R371" s="175"/>
      <c r="S371" s="175"/>
      <c r="T371" s="227"/>
      <c r="U371" s="220" t="s">
        <v>245</v>
      </c>
      <c r="V371" s="152"/>
      <c r="W371" s="152"/>
    </row>
    <row r="372" spans="1:32" ht="15" x14ac:dyDescent="0.25">
      <c r="B372" s="160">
        <v>2053</v>
      </c>
      <c r="C372" s="171">
        <v>7250.6711880312278</v>
      </c>
      <c r="D372" s="172">
        <v>7250.6711880312278</v>
      </c>
      <c r="E372" s="172">
        <v>7250.6711880312278</v>
      </c>
      <c r="F372" s="172"/>
      <c r="G372" s="172"/>
      <c r="H372" s="223"/>
      <c r="I372" s="224">
        <v>1142.1215883900904</v>
      </c>
      <c r="J372" s="225">
        <v>1142.1215883900904</v>
      </c>
      <c r="K372" s="225">
        <v>1142.1215883900904</v>
      </c>
      <c r="L372" s="225"/>
      <c r="M372" s="173"/>
      <c r="N372" s="226"/>
      <c r="O372" s="199">
        <v>8392.7927764213182</v>
      </c>
      <c r="P372" s="174">
        <v>8392.7927764213182</v>
      </c>
      <c r="Q372" s="174">
        <v>8392.7927764213182</v>
      </c>
      <c r="R372" s="175"/>
      <c r="S372" s="175"/>
      <c r="T372" s="227"/>
      <c r="U372" s="220" t="s">
        <v>245</v>
      </c>
      <c r="V372" s="152"/>
      <c r="W372" s="152"/>
    </row>
    <row r="373" spans="1:32" ht="15" x14ac:dyDescent="0.25">
      <c r="B373" s="160">
        <v>2054</v>
      </c>
      <c r="C373" s="171">
        <v>7288.4995257317869</v>
      </c>
      <c r="D373" s="172">
        <v>7288.4995257317869</v>
      </c>
      <c r="E373" s="172">
        <v>7288.4995257317869</v>
      </c>
      <c r="F373" s="172"/>
      <c r="G373" s="172"/>
      <c r="H373" s="223"/>
      <c r="I373" s="224">
        <v>1164.3373934174608</v>
      </c>
      <c r="J373" s="225">
        <v>1164.3373934174608</v>
      </c>
      <c r="K373" s="225">
        <v>1164.3373934174608</v>
      </c>
      <c r="L373" s="225"/>
      <c r="M373" s="173"/>
      <c r="N373" s="226"/>
      <c r="O373" s="199">
        <v>8452.8369191492475</v>
      </c>
      <c r="P373" s="174">
        <v>8452.8369191492475</v>
      </c>
      <c r="Q373" s="174">
        <v>8452.8369191492475</v>
      </c>
      <c r="R373" s="175"/>
      <c r="S373" s="175"/>
      <c r="T373" s="227"/>
      <c r="U373" s="220" t="s">
        <v>245</v>
      </c>
      <c r="V373" s="152"/>
      <c r="W373" s="152"/>
    </row>
    <row r="374" spans="1:32" ht="15" x14ac:dyDescent="0.25">
      <c r="B374" s="160">
        <v>2055</v>
      </c>
      <c r="C374" s="171">
        <v>7325.3263585714049</v>
      </c>
      <c r="D374" s="172">
        <v>7325.3263585714049</v>
      </c>
      <c r="E374" s="172">
        <v>7325.3263585714049</v>
      </c>
      <c r="F374" s="172"/>
      <c r="G374" s="172"/>
      <c r="H374" s="223"/>
      <c r="I374" s="224">
        <v>1186.5342411458796</v>
      </c>
      <c r="J374" s="225">
        <v>1186.5342411458796</v>
      </c>
      <c r="K374" s="225">
        <v>1186.5342411458796</v>
      </c>
      <c r="L374" s="225"/>
      <c r="M374" s="173"/>
      <c r="N374" s="226"/>
      <c r="O374" s="199">
        <v>8511.8605997172854</v>
      </c>
      <c r="P374" s="174">
        <v>8511.8605997172854</v>
      </c>
      <c r="Q374" s="174">
        <v>8511.8605997172854</v>
      </c>
      <c r="R374" s="175"/>
      <c r="S374" s="175"/>
      <c r="T374" s="227"/>
      <c r="U374" s="220" t="s">
        <v>245</v>
      </c>
      <c r="V374" s="152"/>
      <c r="W374" s="152"/>
    </row>
    <row r="375" spans="1:32" ht="15" x14ac:dyDescent="0.25">
      <c r="B375" s="160">
        <v>2056</v>
      </c>
      <c r="C375" s="171">
        <v>7361.1469414558214</v>
      </c>
      <c r="D375" s="172">
        <v>7361.1469414558214</v>
      </c>
      <c r="E375" s="172">
        <v>7361.1469414558214</v>
      </c>
      <c r="F375" s="172"/>
      <c r="G375" s="172"/>
      <c r="H375" s="223"/>
      <c r="I375" s="224">
        <v>1208.6948381657585</v>
      </c>
      <c r="J375" s="225">
        <v>1208.6948381657585</v>
      </c>
      <c r="K375" s="225">
        <v>1208.6948381657585</v>
      </c>
      <c r="L375" s="225"/>
      <c r="M375" s="173"/>
      <c r="N375" s="226"/>
      <c r="O375" s="199">
        <v>8569.8417796215799</v>
      </c>
      <c r="P375" s="174">
        <v>8569.8417796215799</v>
      </c>
      <c r="Q375" s="174">
        <v>8569.8417796215799</v>
      </c>
      <c r="R375" s="175"/>
      <c r="S375" s="175"/>
      <c r="T375" s="227"/>
      <c r="U375" s="220" t="s">
        <v>245</v>
      </c>
      <c r="V375" s="152"/>
      <c r="W375" s="152"/>
    </row>
    <row r="376" spans="1:32" ht="15" x14ac:dyDescent="0.25">
      <c r="B376" s="160">
        <v>2057</v>
      </c>
      <c r="C376" s="171">
        <v>7395.957140352667</v>
      </c>
      <c r="D376" s="172">
        <v>7395.957140352667</v>
      </c>
      <c r="E376" s="172">
        <v>7395.957140352667</v>
      </c>
      <c r="F376" s="172"/>
      <c r="G376" s="172"/>
      <c r="H376" s="223"/>
      <c r="I376" s="224">
        <v>1230.8020149881338</v>
      </c>
      <c r="J376" s="225">
        <v>1230.8020149881338</v>
      </c>
      <c r="K376" s="225">
        <v>1230.8020149881338</v>
      </c>
      <c r="L376" s="225"/>
      <c r="M376" s="173"/>
      <c r="N376" s="226"/>
      <c r="O376" s="199">
        <v>8626.7591553408001</v>
      </c>
      <c r="P376" s="174">
        <v>8626.7591553408001</v>
      </c>
      <c r="Q376" s="174">
        <v>8626.7591553408001</v>
      </c>
      <c r="R376" s="175"/>
      <c r="S376" s="175"/>
      <c r="T376" s="227"/>
      <c r="U376" s="220" t="s">
        <v>245</v>
      </c>
      <c r="V376" s="152"/>
      <c r="W376" s="152"/>
    </row>
    <row r="377" spans="1:32" ht="15" x14ac:dyDescent="0.25">
      <c r="A377" s="160"/>
      <c r="B377" s="160">
        <v>2058</v>
      </c>
      <c r="C377" s="171">
        <v>7429.7623640692063</v>
      </c>
      <c r="D377" s="172">
        <v>7429.7623640692063</v>
      </c>
      <c r="E377" s="172">
        <v>7429.7623640692063</v>
      </c>
      <c r="F377" s="172"/>
      <c r="G377" s="172"/>
      <c r="H377" s="223"/>
      <c r="I377" s="224">
        <v>1252.8405790879315</v>
      </c>
      <c r="J377" s="225">
        <v>1252.8405790879315</v>
      </c>
      <c r="K377" s="225">
        <v>1252.8405790879315</v>
      </c>
      <c r="L377" s="225"/>
      <c r="M377" s="173"/>
      <c r="N377" s="226"/>
      <c r="O377" s="199">
        <v>8682.6029431571369</v>
      </c>
      <c r="P377" s="174">
        <v>8682.6029431571369</v>
      </c>
      <c r="Q377" s="174">
        <v>8682.6029431571369</v>
      </c>
      <c r="R377" s="175"/>
      <c r="S377" s="175"/>
      <c r="T377" s="227"/>
      <c r="U377" s="220" t="s">
        <v>245</v>
      </c>
    </row>
    <row r="378" spans="1:32" ht="15" x14ac:dyDescent="0.25">
      <c r="A378" s="160"/>
      <c r="B378" s="160">
        <v>2059</v>
      </c>
      <c r="C378" s="171">
        <v>7462.5744525297887</v>
      </c>
      <c r="D378" s="172">
        <v>7462.5744525297887</v>
      </c>
      <c r="E378" s="172">
        <v>7462.5744525297887</v>
      </c>
      <c r="F378" s="172"/>
      <c r="G378" s="172"/>
      <c r="H378" s="223"/>
      <c r="I378" s="224">
        <v>1274.7966598748924</v>
      </c>
      <c r="J378" s="225">
        <v>1274.7966598748924</v>
      </c>
      <c r="K378" s="225">
        <v>1274.7966598748924</v>
      </c>
      <c r="L378" s="225"/>
      <c r="M378" s="173"/>
      <c r="N378" s="226"/>
      <c r="O378" s="199">
        <v>8737.3711124046804</v>
      </c>
      <c r="P378" s="174">
        <v>8737.3711124046804</v>
      </c>
      <c r="Q378" s="174">
        <v>8737.3711124046804</v>
      </c>
      <c r="R378" s="175"/>
      <c r="S378" s="175"/>
      <c r="T378" s="227"/>
      <c r="U378" s="220" t="s">
        <v>245</v>
      </c>
    </row>
    <row r="379" spans="1:32" ht="15.6" thickBot="1" x14ac:dyDescent="0.3">
      <c r="A379" s="160"/>
      <c r="B379" s="160">
        <v>2060</v>
      </c>
      <c r="C379" s="182">
        <v>7494.4013920974539</v>
      </c>
      <c r="D379" s="183">
        <v>7494.4013920974539</v>
      </c>
      <c r="E379" s="183">
        <v>7494.4013920974539</v>
      </c>
      <c r="F379" s="183"/>
      <c r="G379" s="183"/>
      <c r="H379" s="229"/>
      <c r="I379" s="184">
        <v>1296.6558154343049</v>
      </c>
      <c r="J379" s="185">
        <v>1296.6558154343049</v>
      </c>
      <c r="K379" s="230">
        <v>1296.6558154343049</v>
      </c>
      <c r="L379" s="230"/>
      <c r="M379" s="186"/>
      <c r="N379" s="231"/>
      <c r="O379" s="200">
        <v>8791.0572075317596</v>
      </c>
      <c r="P379" s="187">
        <v>8791.0572075317596</v>
      </c>
      <c r="Q379" s="187">
        <v>8791.0572075317596</v>
      </c>
      <c r="R379" s="188"/>
      <c r="S379" s="188"/>
      <c r="T379" s="232"/>
      <c r="U379" s="220" t="s">
        <v>245</v>
      </c>
    </row>
    <row r="380" spans="1:32" x14ac:dyDescent="0.25">
      <c r="A380" s="160"/>
      <c r="C380" s="105"/>
      <c r="D380" s="105"/>
      <c r="E380" s="105"/>
      <c r="F380" s="105"/>
      <c r="G380" s="105"/>
      <c r="H380" s="105"/>
      <c r="I380" s="105"/>
      <c r="J380" s="105"/>
      <c r="K380" s="105"/>
      <c r="L380" s="105"/>
      <c r="M380" s="105"/>
      <c r="N380" s="105"/>
      <c r="O380" s="105"/>
      <c r="P380" s="105"/>
      <c r="V380" s="152"/>
      <c r="W380" s="152"/>
    </row>
    <row r="381" spans="1:32" x14ac:dyDescent="0.25">
      <c r="A381" s="160"/>
      <c r="C381" s="105"/>
      <c r="D381" s="105"/>
      <c r="E381" s="105"/>
      <c r="F381" s="105"/>
      <c r="G381" s="105"/>
      <c r="H381" s="105"/>
      <c r="I381" s="105"/>
      <c r="J381" s="105"/>
      <c r="K381" s="105"/>
      <c r="L381" s="105"/>
      <c r="M381" s="105"/>
      <c r="N381" s="105"/>
      <c r="O381" s="105"/>
      <c r="P381" s="105"/>
      <c r="V381" s="152"/>
      <c r="W381" s="152"/>
    </row>
    <row r="382" spans="1:32" x14ac:dyDescent="0.25">
      <c r="A382" s="191" t="s">
        <v>311</v>
      </c>
      <c r="C382" s="105"/>
      <c r="D382" s="105"/>
      <c r="E382" s="105"/>
      <c r="F382" s="105"/>
      <c r="G382" s="105"/>
      <c r="H382" s="105"/>
      <c r="I382" s="105"/>
      <c r="J382" s="105"/>
      <c r="K382" s="105"/>
      <c r="L382" s="105"/>
      <c r="M382" s="105"/>
      <c r="N382" s="105"/>
      <c r="O382" s="105"/>
      <c r="P382" s="105"/>
    </row>
    <row r="383" spans="1:32" x14ac:dyDescent="0.25">
      <c r="A383" s="191"/>
      <c r="C383" s="105"/>
      <c r="D383" s="105"/>
      <c r="E383" s="105"/>
      <c r="F383" s="105"/>
      <c r="G383" s="105"/>
      <c r="H383" s="105"/>
      <c r="I383" s="105"/>
      <c r="J383" s="105"/>
      <c r="K383" s="105"/>
      <c r="L383" s="105"/>
      <c r="M383" s="105"/>
      <c r="N383" s="105"/>
      <c r="O383" s="105"/>
      <c r="P383" s="105"/>
    </row>
    <row r="384" spans="1:32" x14ac:dyDescent="0.25">
      <c r="A384" s="160"/>
      <c r="C384" s="105"/>
      <c r="D384" s="105"/>
      <c r="E384" s="105"/>
      <c r="F384" s="105"/>
      <c r="G384" s="105"/>
      <c r="H384" s="105"/>
      <c r="I384" s="105"/>
      <c r="J384" s="105"/>
      <c r="K384" s="105"/>
      <c r="L384" s="105"/>
      <c r="M384" s="105"/>
      <c r="N384" s="105"/>
      <c r="O384" s="105"/>
      <c r="P384" s="105"/>
      <c r="V384" s="152"/>
      <c r="W384" s="152"/>
      <c r="X384" s="152"/>
      <c r="AD384" s="152"/>
      <c r="AE384" s="152"/>
      <c r="AF384" s="152"/>
    </row>
    <row r="385" spans="1:41" x14ac:dyDescent="0.25">
      <c r="A385" s="201"/>
      <c r="B385" s="128"/>
      <c r="C385" s="146"/>
      <c r="D385" s="146"/>
      <c r="E385" s="146"/>
      <c r="F385" s="146"/>
      <c r="G385" s="146"/>
      <c r="H385" s="146"/>
      <c r="I385" s="146"/>
      <c r="J385" s="146"/>
      <c r="K385" s="146"/>
      <c r="L385" s="146"/>
      <c r="M385" s="146"/>
      <c r="N385" s="146"/>
      <c r="O385" s="146"/>
      <c r="P385" s="146"/>
      <c r="Q385" s="128"/>
      <c r="R385" s="128"/>
      <c r="S385" s="128"/>
      <c r="T385" s="128"/>
      <c r="U385" s="128"/>
      <c r="V385" s="202"/>
      <c r="W385" s="202"/>
      <c r="X385" s="202"/>
      <c r="Y385" s="128"/>
      <c r="Z385" s="128"/>
      <c r="AA385" s="128"/>
      <c r="AB385" s="128"/>
      <c r="AC385" s="128"/>
      <c r="AD385" s="202"/>
      <c r="AE385" s="202"/>
      <c r="AF385" s="202"/>
      <c r="AG385" s="128"/>
      <c r="AH385" s="128"/>
      <c r="AI385" s="128"/>
      <c r="AJ385" s="128"/>
      <c r="AK385" s="128"/>
      <c r="AL385" s="128"/>
      <c r="AM385" s="128"/>
      <c r="AN385" s="128"/>
      <c r="AO385" s="128"/>
    </row>
    <row r="386" spans="1:41" x14ac:dyDescent="0.25">
      <c r="A386" s="201"/>
      <c r="B386" s="128"/>
      <c r="C386" s="146"/>
      <c r="D386" s="146"/>
      <c r="E386" s="146"/>
      <c r="F386" s="146"/>
      <c r="G386" s="146"/>
      <c r="H386" s="146"/>
      <c r="I386" s="146"/>
      <c r="J386" s="146"/>
      <c r="K386" s="146"/>
      <c r="L386" s="146"/>
      <c r="M386" s="146"/>
      <c r="N386" s="146"/>
      <c r="O386" s="146"/>
      <c r="P386" s="146"/>
      <c r="Q386" s="128"/>
      <c r="R386" s="128"/>
      <c r="S386" s="128"/>
      <c r="T386" s="128"/>
      <c r="U386" s="128"/>
      <c r="V386" s="202"/>
      <c r="W386" s="202"/>
      <c r="X386" s="202"/>
      <c r="Y386" s="128"/>
      <c r="Z386" s="128"/>
      <c r="AA386" s="128"/>
      <c r="AB386" s="128"/>
      <c r="AC386" s="128"/>
      <c r="AD386" s="202"/>
      <c r="AE386" s="202"/>
      <c r="AF386" s="202"/>
      <c r="AG386" s="128"/>
      <c r="AH386" s="128"/>
      <c r="AI386" s="128"/>
      <c r="AJ386" s="128"/>
      <c r="AK386" s="128"/>
      <c r="AL386" s="128"/>
      <c r="AM386" s="128"/>
      <c r="AN386" s="128"/>
      <c r="AO386" s="128"/>
    </row>
    <row r="387" spans="1:41" x14ac:dyDescent="0.25">
      <c r="A387" s="191"/>
      <c r="C387" s="105"/>
      <c r="D387" s="105"/>
      <c r="E387" s="105"/>
      <c r="F387" s="105"/>
      <c r="G387" s="105"/>
      <c r="H387" s="105"/>
      <c r="I387" s="105"/>
      <c r="J387" s="105"/>
      <c r="K387" s="105"/>
      <c r="L387" s="105"/>
      <c r="M387" s="105"/>
      <c r="N387" s="105"/>
      <c r="O387" s="105"/>
      <c r="P387" s="105"/>
    </row>
    <row r="388" spans="1:41" ht="17.399999999999999" x14ac:dyDescent="0.25">
      <c r="A388" s="243" t="s">
        <v>155</v>
      </c>
      <c r="C388" s="105"/>
      <c r="D388" s="105"/>
      <c r="E388" s="105"/>
      <c r="F388" s="105"/>
      <c r="G388" s="105"/>
      <c r="H388" s="105"/>
      <c r="I388" s="105"/>
      <c r="J388" s="105"/>
      <c r="K388" s="105"/>
      <c r="L388" s="105"/>
      <c r="M388" s="105"/>
      <c r="N388" s="105"/>
      <c r="O388" s="105"/>
      <c r="P388" s="105"/>
    </row>
    <row r="389" spans="1:41" x14ac:dyDescent="0.25">
      <c r="A389" s="191"/>
      <c r="C389" s="105"/>
      <c r="D389" s="105"/>
      <c r="E389" s="105"/>
      <c r="F389" s="105"/>
      <c r="G389" s="105"/>
      <c r="H389" s="105"/>
      <c r="I389" s="105"/>
      <c r="J389" s="105"/>
      <c r="K389" s="105"/>
      <c r="L389" s="105"/>
      <c r="M389" s="105"/>
      <c r="N389" s="105"/>
      <c r="O389" s="105"/>
      <c r="P389" s="105"/>
    </row>
    <row r="390" spans="1:41" x14ac:dyDescent="0.25">
      <c r="B390" s="203"/>
      <c r="C390" s="203"/>
      <c r="D390" s="149"/>
      <c r="E390" s="149"/>
      <c r="F390" s="149"/>
      <c r="G390" s="149"/>
      <c r="H390" s="149"/>
      <c r="I390" s="149"/>
      <c r="J390" s="149"/>
      <c r="K390" s="149"/>
      <c r="L390" s="149"/>
      <c r="M390" s="149"/>
      <c r="N390" s="149"/>
      <c r="O390" s="149"/>
      <c r="P390" s="149"/>
      <c r="Q390" s="150"/>
      <c r="R390" s="150"/>
      <c r="S390" s="150"/>
      <c r="T390" s="150"/>
      <c r="U390" s="150"/>
      <c r="V390" s="150"/>
      <c r="W390" s="150"/>
    </row>
    <row r="391" spans="1:41" ht="13.8" thickBot="1" x14ac:dyDescent="0.3">
      <c r="A391" s="196"/>
      <c r="B391" s="148"/>
      <c r="C391" s="148"/>
      <c r="D391" s="149"/>
      <c r="E391" s="149"/>
      <c r="F391" s="149"/>
      <c r="G391" s="149"/>
      <c r="H391" s="149"/>
      <c r="I391" s="149"/>
      <c r="J391" s="149"/>
      <c r="K391" s="149"/>
      <c r="L391" s="149"/>
      <c r="M391" s="149"/>
      <c r="N391" s="149"/>
      <c r="O391" s="149"/>
      <c r="P391" s="149"/>
      <c r="Q391" s="150"/>
      <c r="R391" s="150"/>
      <c r="S391" s="150"/>
      <c r="T391" s="150"/>
      <c r="U391" s="150"/>
      <c r="V391" s="150"/>
      <c r="W391" s="150"/>
    </row>
    <row r="392" spans="1:41" ht="16.2" thickBot="1" x14ac:dyDescent="0.3">
      <c r="A392" s="153"/>
      <c r="C392" s="1711" t="s">
        <v>263</v>
      </c>
      <c r="D392" s="1712"/>
      <c r="E392" s="1712"/>
      <c r="F392" s="1712"/>
      <c r="G392" s="1712"/>
      <c r="H392" s="1727"/>
      <c r="I392" s="1728" t="s">
        <v>264</v>
      </c>
      <c r="J392" s="1729"/>
      <c r="K392" s="1729"/>
      <c r="L392" s="1729"/>
      <c r="M392" s="1729"/>
      <c r="N392" s="1730"/>
      <c r="O392" s="1716" t="s">
        <v>265</v>
      </c>
      <c r="P392" s="1717"/>
      <c r="Q392" s="1717"/>
      <c r="R392" s="1717"/>
      <c r="S392" s="1717"/>
      <c r="T392" s="1718"/>
    </row>
    <row r="393" spans="1:41" ht="40.200000000000003" thickBot="1" x14ac:dyDescent="0.3">
      <c r="A393" s="153" t="s">
        <v>120</v>
      </c>
      <c r="B393" s="160"/>
      <c r="C393" s="155" t="s">
        <v>244</v>
      </c>
      <c r="D393" s="156" t="s">
        <v>246</v>
      </c>
      <c r="E393" s="156" t="s">
        <v>247</v>
      </c>
      <c r="F393" s="156" t="s">
        <v>248</v>
      </c>
      <c r="G393" s="156" t="s">
        <v>249</v>
      </c>
      <c r="H393" s="214" t="s">
        <v>250</v>
      </c>
      <c r="I393" s="155" t="s">
        <v>251</v>
      </c>
      <c r="J393" s="156" t="s">
        <v>252</v>
      </c>
      <c r="K393" s="156" t="s">
        <v>253</v>
      </c>
      <c r="L393" s="156" t="s">
        <v>254</v>
      </c>
      <c r="M393" s="156" t="s">
        <v>255</v>
      </c>
      <c r="N393" s="214" t="s">
        <v>256</v>
      </c>
      <c r="O393" s="155" t="s">
        <v>257</v>
      </c>
      <c r="P393" s="156" t="s">
        <v>258</v>
      </c>
      <c r="Q393" s="156" t="s">
        <v>259</v>
      </c>
      <c r="R393" s="156" t="s">
        <v>260</v>
      </c>
      <c r="S393" s="156" t="s">
        <v>261</v>
      </c>
      <c r="T393" s="214" t="s">
        <v>262</v>
      </c>
      <c r="U393" s="158" t="s">
        <v>121</v>
      </c>
      <c r="V393" s="130"/>
      <c r="W393" s="130"/>
    </row>
    <row r="394" spans="1:41" ht="15.6" x14ac:dyDescent="0.25">
      <c r="A394" s="216" t="s">
        <v>244</v>
      </c>
      <c r="B394" s="160">
        <v>2012</v>
      </c>
      <c r="C394" s="161">
        <v>29186.520012517274</v>
      </c>
      <c r="D394" s="162">
        <v>29186.520012517274</v>
      </c>
      <c r="E394" s="162">
        <v>29186.520012517274</v>
      </c>
      <c r="F394" s="162"/>
      <c r="G394" s="162"/>
      <c r="H394" s="219"/>
      <c r="I394" s="161">
        <v>6392.5467978978631</v>
      </c>
      <c r="J394" s="162">
        <v>6392.5467978978631</v>
      </c>
      <c r="K394" s="162">
        <v>6392.5467978978631</v>
      </c>
      <c r="L394" s="162"/>
      <c r="M394" s="165"/>
      <c r="N394" s="219"/>
      <c r="O394" s="235">
        <v>35579.066810415141</v>
      </c>
      <c r="P394" s="236">
        <v>35579.066810415141</v>
      </c>
      <c r="Q394" s="236">
        <v>35579.066810415141</v>
      </c>
      <c r="R394" s="165"/>
      <c r="S394" s="165"/>
      <c r="T394" s="219"/>
      <c r="U394" s="244" t="s">
        <v>245</v>
      </c>
      <c r="V394" s="152"/>
      <c r="W394" s="152"/>
    </row>
    <row r="395" spans="1:41" ht="15.6" x14ac:dyDescent="0.25">
      <c r="A395" s="221" t="s">
        <v>246</v>
      </c>
      <c r="B395" s="160">
        <v>2013</v>
      </c>
      <c r="C395" s="167">
        <v>29472.197855448208</v>
      </c>
      <c r="D395" s="168">
        <v>29472.197855448208</v>
      </c>
      <c r="E395" s="168">
        <v>29472.197855448208</v>
      </c>
      <c r="F395" s="168"/>
      <c r="G395" s="168"/>
      <c r="H395" s="222"/>
      <c r="I395" s="167">
        <v>6685.834345672507</v>
      </c>
      <c r="J395" s="168">
        <v>6685.834345672507</v>
      </c>
      <c r="K395" s="168">
        <v>6685.834345672507</v>
      </c>
      <c r="L395" s="168"/>
      <c r="M395" s="170"/>
      <c r="N395" s="222"/>
      <c r="O395" s="237">
        <v>36158.032201120717</v>
      </c>
      <c r="P395" s="238">
        <v>36158.032201120717</v>
      </c>
      <c r="Q395" s="238">
        <v>36158.032201120717</v>
      </c>
      <c r="R395" s="170"/>
      <c r="S395" s="170"/>
      <c r="T395" s="222"/>
      <c r="U395" s="220" t="s">
        <v>245</v>
      </c>
      <c r="V395" s="152"/>
      <c r="W395" s="152"/>
    </row>
    <row r="396" spans="1:41" ht="15.6" x14ac:dyDescent="0.25">
      <c r="A396" s="221" t="s">
        <v>247</v>
      </c>
      <c r="B396" s="160">
        <v>2014</v>
      </c>
      <c r="C396" s="167">
        <v>28207.538385257503</v>
      </c>
      <c r="D396" s="168">
        <v>28207.538385257503</v>
      </c>
      <c r="E396" s="168">
        <v>28207.538385257503</v>
      </c>
      <c r="F396" s="168"/>
      <c r="G396" s="168"/>
      <c r="H396" s="222"/>
      <c r="I396" s="167">
        <v>7029.261660642358</v>
      </c>
      <c r="J396" s="168">
        <v>7029.261660642358</v>
      </c>
      <c r="K396" s="168">
        <v>7029.261660642358</v>
      </c>
      <c r="L396" s="168"/>
      <c r="M396" s="170"/>
      <c r="N396" s="222"/>
      <c r="O396" s="237">
        <v>35236.800045899858</v>
      </c>
      <c r="P396" s="238">
        <v>35236.800045899858</v>
      </c>
      <c r="Q396" s="238">
        <v>35236.800045899858</v>
      </c>
      <c r="R396" s="170"/>
      <c r="S396" s="170"/>
      <c r="T396" s="222"/>
      <c r="U396" s="220" t="s">
        <v>245</v>
      </c>
      <c r="V396" s="152"/>
      <c r="W396" s="152"/>
    </row>
    <row r="397" spans="1:41" ht="15" x14ac:dyDescent="0.25">
      <c r="A397" s="221" t="s">
        <v>248</v>
      </c>
      <c r="B397" s="160">
        <v>2015</v>
      </c>
      <c r="C397" s="171">
        <v>28444.996801094829</v>
      </c>
      <c r="D397" s="172">
        <v>28444.996801094829</v>
      </c>
      <c r="E397" s="172">
        <v>28444.996801094829</v>
      </c>
      <c r="F397" s="172"/>
      <c r="G397" s="172"/>
      <c r="H397" s="223"/>
      <c r="I397" s="224">
        <v>7313.1153793034637</v>
      </c>
      <c r="J397" s="225">
        <v>7313.1153793034637</v>
      </c>
      <c r="K397" s="225">
        <v>7313.1153793034637</v>
      </c>
      <c r="L397" s="225"/>
      <c r="M397" s="173"/>
      <c r="N397" s="226"/>
      <c r="O397" s="239">
        <v>35758.11218039829</v>
      </c>
      <c r="P397" s="240">
        <v>35758.11218039829</v>
      </c>
      <c r="Q397" s="240">
        <v>35758.11218039829</v>
      </c>
      <c r="R397" s="175"/>
      <c r="S397" s="175"/>
      <c r="T397" s="227"/>
      <c r="U397" s="220" t="s">
        <v>245</v>
      </c>
      <c r="V397" s="152"/>
      <c r="W397" s="152"/>
    </row>
    <row r="398" spans="1:41" ht="15" x14ac:dyDescent="0.25">
      <c r="A398" s="221" t="s">
        <v>249</v>
      </c>
      <c r="B398" s="160">
        <v>2016</v>
      </c>
      <c r="C398" s="171">
        <v>28681.666260318405</v>
      </c>
      <c r="D398" s="172">
        <v>28681.666260318405</v>
      </c>
      <c r="E398" s="172">
        <v>28681.666260318405</v>
      </c>
      <c r="F398" s="172"/>
      <c r="G398" s="172"/>
      <c r="H398" s="223"/>
      <c r="I398" s="224">
        <v>7592.724727296476</v>
      </c>
      <c r="J398" s="225">
        <v>7592.724727296476</v>
      </c>
      <c r="K398" s="225">
        <v>7592.724727296476</v>
      </c>
      <c r="L398" s="225"/>
      <c r="M398" s="173"/>
      <c r="N398" s="226"/>
      <c r="O398" s="239">
        <v>36274.390987614883</v>
      </c>
      <c r="P398" s="240">
        <v>36274.390987614883</v>
      </c>
      <c r="Q398" s="240">
        <v>36274.390987614883</v>
      </c>
      <c r="R398" s="175"/>
      <c r="S398" s="175"/>
      <c r="T398" s="227"/>
      <c r="U398" s="220" t="s">
        <v>245</v>
      </c>
      <c r="V398" s="152"/>
      <c r="W398" s="152"/>
    </row>
    <row r="399" spans="1:41" ht="15.6" thickBot="1" x14ac:dyDescent="0.3">
      <c r="A399" s="228" t="s">
        <v>250</v>
      </c>
      <c r="B399" s="160">
        <v>2017</v>
      </c>
      <c r="C399" s="171">
        <v>28917.260002131548</v>
      </c>
      <c r="D399" s="172">
        <v>28917.260002131548</v>
      </c>
      <c r="E399" s="172">
        <v>28917.260002131548</v>
      </c>
      <c r="F399" s="172"/>
      <c r="G399" s="172"/>
      <c r="H399" s="223"/>
      <c r="I399" s="224">
        <v>7868.2319095703933</v>
      </c>
      <c r="J399" s="225">
        <v>7868.2319095703933</v>
      </c>
      <c r="K399" s="225">
        <v>7868.2319095703933</v>
      </c>
      <c r="L399" s="225"/>
      <c r="M399" s="173"/>
      <c r="N399" s="226"/>
      <c r="O399" s="239">
        <v>36785.491911701945</v>
      </c>
      <c r="P399" s="240">
        <v>36785.491911701945</v>
      </c>
      <c r="Q399" s="240">
        <v>36785.491911701945</v>
      </c>
      <c r="R399" s="175"/>
      <c r="S399" s="175"/>
      <c r="T399" s="227"/>
      <c r="U399" s="220" t="s">
        <v>245</v>
      </c>
      <c r="V399" s="152"/>
      <c r="W399" s="152"/>
    </row>
    <row r="400" spans="1:41" ht="15" x14ac:dyDescent="0.25">
      <c r="A400" s="216" t="s">
        <v>251</v>
      </c>
      <c r="B400" s="160">
        <v>2018</v>
      </c>
      <c r="C400" s="171">
        <v>29150.597002984035</v>
      </c>
      <c r="D400" s="172">
        <v>29150.597002984035</v>
      </c>
      <c r="E400" s="172">
        <v>29150.597002984035</v>
      </c>
      <c r="F400" s="172"/>
      <c r="G400" s="172"/>
      <c r="H400" s="223"/>
      <c r="I400" s="224">
        <v>8139.548619801385</v>
      </c>
      <c r="J400" s="225">
        <v>8139.548619801385</v>
      </c>
      <c r="K400" s="225">
        <v>8139.548619801385</v>
      </c>
      <c r="L400" s="225"/>
      <c r="M400" s="173"/>
      <c r="N400" s="226"/>
      <c r="O400" s="239">
        <v>37290.145622785421</v>
      </c>
      <c r="P400" s="240">
        <v>37290.145622785421</v>
      </c>
      <c r="Q400" s="240">
        <v>37290.145622785421</v>
      </c>
      <c r="R400" s="175"/>
      <c r="S400" s="175"/>
      <c r="T400" s="227"/>
      <c r="U400" s="220" t="s">
        <v>245</v>
      </c>
      <c r="V400" s="152"/>
      <c r="W400" s="152"/>
    </row>
    <row r="401" spans="1:23" ht="15" x14ac:dyDescent="0.25">
      <c r="A401" s="221" t="s">
        <v>252</v>
      </c>
      <c r="B401" s="160">
        <v>2019</v>
      </c>
      <c r="C401" s="171">
        <v>29379.95553497356</v>
      </c>
      <c r="D401" s="172">
        <v>29379.95553497356</v>
      </c>
      <c r="E401" s="172">
        <v>29379.95553497356</v>
      </c>
      <c r="F401" s="172"/>
      <c r="G401" s="172"/>
      <c r="H401" s="223"/>
      <c r="I401" s="224">
        <v>8406.3923847060487</v>
      </c>
      <c r="J401" s="225">
        <v>8406.3923847060487</v>
      </c>
      <c r="K401" s="225">
        <v>8406.3923847060487</v>
      </c>
      <c r="L401" s="225"/>
      <c r="M401" s="173"/>
      <c r="N401" s="226"/>
      <c r="O401" s="239">
        <v>37786.347919679611</v>
      </c>
      <c r="P401" s="240">
        <v>37786.347919679611</v>
      </c>
      <c r="Q401" s="240">
        <v>37786.347919679611</v>
      </c>
      <c r="R401" s="175"/>
      <c r="S401" s="175"/>
      <c r="T401" s="227"/>
      <c r="U401" s="220" t="s">
        <v>245</v>
      </c>
      <c r="V401" s="152"/>
      <c r="W401" s="152"/>
    </row>
    <row r="402" spans="1:23" ht="15" x14ac:dyDescent="0.25">
      <c r="A402" s="221" t="s">
        <v>253</v>
      </c>
      <c r="B402" s="160">
        <v>2020</v>
      </c>
      <c r="C402" s="171">
        <v>29604.018364507512</v>
      </c>
      <c r="D402" s="172">
        <v>29604.018364507512</v>
      </c>
      <c r="E402" s="172">
        <v>29604.018364507512</v>
      </c>
      <c r="F402" s="172"/>
      <c r="G402" s="172"/>
      <c r="H402" s="223"/>
      <c r="I402" s="224">
        <v>8668.5422245042082</v>
      </c>
      <c r="J402" s="225">
        <v>8668.5422245042082</v>
      </c>
      <c r="K402" s="225">
        <v>8668.5422245042082</v>
      </c>
      <c r="L402" s="225"/>
      <c r="M402" s="173"/>
      <c r="N402" s="226"/>
      <c r="O402" s="239">
        <v>38272.560589011722</v>
      </c>
      <c r="P402" s="240">
        <v>38272.560589011722</v>
      </c>
      <c r="Q402" s="240">
        <v>38272.560589011722</v>
      </c>
      <c r="R402" s="175"/>
      <c r="S402" s="175"/>
      <c r="T402" s="227"/>
      <c r="U402" s="220" t="s">
        <v>245</v>
      </c>
      <c r="V402" s="152"/>
      <c r="W402" s="152"/>
    </row>
    <row r="403" spans="1:23" ht="15" x14ac:dyDescent="0.25">
      <c r="A403" s="221" t="s">
        <v>254</v>
      </c>
      <c r="B403" s="160">
        <v>2021</v>
      </c>
      <c r="C403" s="171">
        <v>29787.718388857287</v>
      </c>
      <c r="D403" s="172">
        <v>29787.718388857287</v>
      </c>
      <c r="E403" s="172">
        <v>29787.718388857287</v>
      </c>
      <c r="F403" s="172"/>
      <c r="G403" s="172"/>
      <c r="H403" s="223"/>
      <c r="I403" s="224">
        <v>8915.6497660944933</v>
      </c>
      <c r="J403" s="225">
        <v>8915.6497660944933</v>
      </c>
      <c r="K403" s="225">
        <v>8915.6497660944933</v>
      </c>
      <c r="L403" s="225"/>
      <c r="M403" s="173"/>
      <c r="N403" s="226"/>
      <c r="O403" s="239">
        <v>38703.368154951779</v>
      </c>
      <c r="P403" s="240">
        <v>38703.368154951779</v>
      </c>
      <c r="Q403" s="240">
        <v>38703.368154951779</v>
      </c>
      <c r="R403" s="175"/>
      <c r="S403" s="175"/>
      <c r="T403" s="227"/>
      <c r="U403" s="220" t="s">
        <v>245</v>
      </c>
      <c r="V403" s="152"/>
      <c r="W403" s="152"/>
    </row>
    <row r="404" spans="1:23" ht="15" x14ac:dyDescent="0.25">
      <c r="A404" s="221" t="s">
        <v>255</v>
      </c>
      <c r="B404" s="160">
        <v>2022</v>
      </c>
      <c r="C404" s="171">
        <v>29959.193922459712</v>
      </c>
      <c r="D404" s="172">
        <v>29959.193922459712</v>
      </c>
      <c r="E404" s="172">
        <v>29959.193922459712</v>
      </c>
      <c r="F404" s="172"/>
      <c r="G404" s="172"/>
      <c r="H404" s="223"/>
      <c r="I404" s="224">
        <v>9155.7585369926328</v>
      </c>
      <c r="J404" s="225">
        <v>9155.7585369926328</v>
      </c>
      <c r="K404" s="225">
        <v>9155.7585369926328</v>
      </c>
      <c r="L404" s="225"/>
      <c r="M404" s="173"/>
      <c r="N404" s="226"/>
      <c r="O404" s="239">
        <v>39114.952459452346</v>
      </c>
      <c r="P404" s="240">
        <v>39114.952459452346</v>
      </c>
      <c r="Q404" s="240">
        <v>39114.952459452346</v>
      </c>
      <c r="R404" s="175"/>
      <c r="S404" s="175"/>
      <c r="T404" s="227"/>
      <c r="U404" s="220" t="s">
        <v>245</v>
      </c>
      <c r="V404" s="152"/>
      <c r="W404" s="152"/>
    </row>
    <row r="405" spans="1:23" ht="15.6" thickBot="1" x14ac:dyDescent="0.3">
      <c r="A405" s="228" t="s">
        <v>256</v>
      </c>
      <c r="B405" s="160">
        <v>2023</v>
      </c>
      <c r="C405" s="171">
        <v>30119.240325958792</v>
      </c>
      <c r="D405" s="172">
        <v>30119.240325958792</v>
      </c>
      <c r="E405" s="172">
        <v>30119.240325958792</v>
      </c>
      <c r="F405" s="172"/>
      <c r="G405" s="172"/>
      <c r="H405" s="223"/>
      <c r="I405" s="224">
        <v>9389.0495636513297</v>
      </c>
      <c r="J405" s="225">
        <v>9389.0495636513297</v>
      </c>
      <c r="K405" s="225">
        <v>9389.0495636513297</v>
      </c>
      <c r="L405" s="225"/>
      <c r="M405" s="173"/>
      <c r="N405" s="226"/>
      <c r="O405" s="239">
        <v>39508.289889610125</v>
      </c>
      <c r="P405" s="240">
        <v>39508.289889610125</v>
      </c>
      <c r="Q405" s="240">
        <v>39508.289889610125</v>
      </c>
      <c r="R405" s="175"/>
      <c r="S405" s="175"/>
      <c r="T405" s="227"/>
      <c r="U405" s="220" t="s">
        <v>245</v>
      </c>
      <c r="V405" s="152"/>
      <c r="W405" s="152"/>
    </row>
    <row r="406" spans="1:23" ht="15" x14ac:dyDescent="0.25">
      <c r="A406" s="216" t="s">
        <v>257</v>
      </c>
      <c r="B406" s="160">
        <v>2024</v>
      </c>
      <c r="C406" s="171">
        <v>30267.934554012169</v>
      </c>
      <c r="D406" s="172">
        <v>30267.934554012169</v>
      </c>
      <c r="E406" s="172">
        <v>30267.934554012169</v>
      </c>
      <c r="F406" s="172"/>
      <c r="G406" s="172"/>
      <c r="H406" s="223"/>
      <c r="I406" s="224">
        <v>9615.4574804983058</v>
      </c>
      <c r="J406" s="225">
        <v>9615.4574804983058</v>
      </c>
      <c r="K406" s="225">
        <v>9615.4574804983058</v>
      </c>
      <c r="L406" s="225"/>
      <c r="M406" s="173"/>
      <c r="N406" s="226"/>
      <c r="O406" s="239">
        <v>39883.392034510471</v>
      </c>
      <c r="P406" s="240">
        <v>39883.392034510471</v>
      </c>
      <c r="Q406" s="240">
        <v>39883.392034510471</v>
      </c>
      <c r="R406" s="175"/>
      <c r="S406" s="175"/>
      <c r="T406" s="227"/>
      <c r="U406" s="220" t="s">
        <v>245</v>
      </c>
      <c r="V406" s="152"/>
      <c r="W406" s="152"/>
    </row>
    <row r="407" spans="1:23" ht="15" x14ac:dyDescent="0.25">
      <c r="A407" s="221" t="s">
        <v>258</v>
      </c>
      <c r="B407" s="160">
        <v>2025</v>
      </c>
      <c r="C407" s="171">
        <v>30405.395107593551</v>
      </c>
      <c r="D407" s="172">
        <v>30405.395107593551</v>
      </c>
      <c r="E407" s="172">
        <v>30405.395107593551</v>
      </c>
      <c r="F407" s="172"/>
      <c r="G407" s="172"/>
      <c r="H407" s="223"/>
      <c r="I407" s="224">
        <v>9834.9471969249644</v>
      </c>
      <c r="J407" s="225">
        <v>9834.9471969249644</v>
      </c>
      <c r="K407" s="225">
        <v>9834.9471969249644</v>
      </c>
      <c r="L407" s="225"/>
      <c r="M407" s="173"/>
      <c r="N407" s="226"/>
      <c r="O407" s="239">
        <v>40240.342304518519</v>
      </c>
      <c r="P407" s="240">
        <v>40240.342304518519</v>
      </c>
      <c r="Q407" s="240">
        <v>40240.342304518519</v>
      </c>
      <c r="R407" s="175"/>
      <c r="S407" s="175"/>
      <c r="T407" s="227"/>
      <c r="U407" s="220" t="s">
        <v>245</v>
      </c>
      <c r="V407" s="152"/>
      <c r="W407" s="152"/>
    </row>
    <row r="408" spans="1:23" ht="15" x14ac:dyDescent="0.25">
      <c r="A408" s="221" t="s">
        <v>259</v>
      </c>
      <c r="B408" s="160">
        <v>2026</v>
      </c>
      <c r="C408" s="171">
        <v>30532.353612998802</v>
      </c>
      <c r="D408" s="172">
        <v>30532.353612998802</v>
      </c>
      <c r="E408" s="172">
        <v>30532.353612998802</v>
      </c>
      <c r="F408" s="172"/>
      <c r="G408" s="172"/>
      <c r="H408" s="223"/>
      <c r="I408" s="224">
        <v>10047.748750963627</v>
      </c>
      <c r="J408" s="225">
        <v>10047.748750963627</v>
      </c>
      <c r="K408" s="225">
        <v>10047.748750963627</v>
      </c>
      <c r="L408" s="225"/>
      <c r="M408" s="173"/>
      <c r="N408" s="226"/>
      <c r="O408" s="239">
        <v>40580.102363962433</v>
      </c>
      <c r="P408" s="240">
        <v>40580.102363962433</v>
      </c>
      <c r="Q408" s="240">
        <v>40580.102363962433</v>
      </c>
      <c r="R408" s="175"/>
      <c r="S408" s="175"/>
      <c r="T408" s="227"/>
      <c r="U408" s="220" t="s">
        <v>245</v>
      </c>
      <c r="V408" s="152"/>
      <c r="W408" s="152"/>
    </row>
    <row r="409" spans="1:23" ht="15" x14ac:dyDescent="0.25">
      <c r="A409" s="221" t="s">
        <v>260</v>
      </c>
      <c r="B409" s="160">
        <v>2027</v>
      </c>
      <c r="C409" s="171">
        <v>30649.598103686552</v>
      </c>
      <c r="D409" s="172">
        <v>30649.598103686552</v>
      </c>
      <c r="E409" s="172">
        <v>30649.598103686552</v>
      </c>
      <c r="F409" s="172"/>
      <c r="G409" s="172"/>
      <c r="H409" s="223"/>
      <c r="I409" s="224">
        <v>10254.150159614323</v>
      </c>
      <c r="J409" s="225">
        <v>10254.150159614323</v>
      </c>
      <c r="K409" s="225">
        <v>10254.150159614323</v>
      </c>
      <c r="L409" s="225"/>
      <c r="M409" s="173"/>
      <c r="N409" s="226"/>
      <c r="O409" s="239">
        <v>40903.748263300877</v>
      </c>
      <c r="P409" s="240">
        <v>40903.748263300877</v>
      </c>
      <c r="Q409" s="240">
        <v>40903.748263300877</v>
      </c>
      <c r="R409" s="175"/>
      <c r="S409" s="175"/>
      <c r="T409" s="227"/>
      <c r="U409" s="220" t="s">
        <v>245</v>
      </c>
      <c r="V409" s="152"/>
      <c r="W409" s="152"/>
    </row>
    <row r="410" spans="1:23" ht="15" x14ac:dyDescent="0.25">
      <c r="A410" s="221" t="s">
        <v>261</v>
      </c>
      <c r="B410" s="160">
        <v>2028</v>
      </c>
      <c r="C410" s="171">
        <v>30757.168674408069</v>
      </c>
      <c r="D410" s="172">
        <v>30757.168674408069</v>
      </c>
      <c r="E410" s="172">
        <v>30757.168674408069</v>
      </c>
      <c r="F410" s="172"/>
      <c r="G410" s="172"/>
      <c r="H410" s="223"/>
      <c r="I410" s="224">
        <v>10454.160653208757</v>
      </c>
      <c r="J410" s="225">
        <v>10454.160653208757</v>
      </c>
      <c r="K410" s="225">
        <v>10454.160653208757</v>
      </c>
      <c r="L410" s="225"/>
      <c r="M410" s="173"/>
      <c r="N410" s="226"/>
      <c r="O410" s="239">
        <v>41211.329327616826</v>
      </c>
      <c r="P410" s="240">
        <v>41211.329327616826</v>
      </c>
      <c r="Q410" s="240">
        <v>41211.329327616826</v>
      </c>
      <c r="R410" s="175"/>
      <c r="S410" s="175"/>
      <c r="T410" s="227"/>
      <c r="U410" s="220" t="s">
        <v>245</v>
      </c>
      <c r="V410" s="152"/>
      <c r="W410" s="152"/>
    </row>
    <row r="411" spans="1:23" ht="15.6" thickBot="1" x14ac:dyDescent="0.3">
      <c r="A411" s="228" t="s">
        <v>262</v>
      </c>
      <c r="B411" s="160">
        <v>2029</v>
      </c>
      <c r="C411" s="171">
        <v>30854.907489021516</v>
      </c>
      <c r="D411" s="172">
        <v>30854.907489021516</v>
      </c>
      <c r="E411" s="172">
        <v>30854.907489021516</v>
      </c>
      <c r="F411" s="172"/>
      <c r="G411" s="172"/>
      <c r="H411" s="223"/>
      <c r="I411" s="224">
        <v>10647.716053936389</v>
      </c>
      <c r="J411" s="225">
        <v>10647.716053936389</v>
      </c>
      <c r="K411" s="225">
        <v>10647.716053936389</v>
      </c>
      <c r="L411" s="225"/>
      <c r="M411" s="173"/>
      <c r="N411" s="226"/>
      <c r="O411" s="239">
        <v>41502.623542957903</v>
      </c>
      <c r="P411" s="240">
        <v>41502.623542957903</v>
      </c>
      <c r="Q411" s="240">
        <v>41502.623542957903</v>
      </c>
      <c r="R411" s="175"/>
      <c r="S411" s="175"/>
      <c r="T411" s="227"/>
      <c r="U411" s="220" t="s">
        <v>245</v>
      </c>
      <c r="V411" s="152"/>
      <c r="W411" s="152"/>
    </row>
    <row r="412" spans="1:23" ht="15" x14ac:dyDescent="0.25">
      <c r="A412" s="178" t="s">
        <v>263</v>
      </c>
      <c r="B412" s="160">
        <v>2030</v>
      </c>
      <c r="C412" s="171">
        <v>30942.74377574812</v>
      </c>
      <c r="D412" s="172">
        <v>30942.74377574812</v>
      </c>
      <c r="E412" s="172">
        <v>30942.74377574812</v>
      </c>
      <c r="F412" s="172"/>
      <c r="G412" s="172"/>
      <c r="H412" s="223"/>
      <c r="I412" s="224">
        <v>10834.784591580057</v>
      </c>
      <c r="J412" s="225">
        <v>10834.784591580057</v>
      </c>
      <c r="K412" s="225">
        <v>10834.784591580057</v>
      </c>
      <c r="L412" s="225"/>
      <c r="M412" s="173"/>
      <c r="N412" s="226"/>
      <c r="O412" s="239">
        <v>41777.528367328181</v>
      </c>
      <c r="P412" s="240">
        <v>41777.528367328181</v>
      </c>
      <c r="Q412" s="240">
        <v>41777.528367328181</v>
      </c>
      <c r="R412" s="175"/>
      <c r="S412" s="175"/>
      <c r="T412" s="227"/>
      <c r="U412" s="220" t="s">
        <v>245</v>
      </c>
      <c r="V412" s="152"/>
      <c r="W412" s="152"/>
    </row>
    <row r="413" spans="1:23" ht="15" x14ac:dyDescent="0.25">
      <c r="A413" s="179" t="s">
        <v>264</v>
      </c>
      <c r="B413" s="160">
        <v>2031</v>
      </c>
      <c r="C413" s="171">
        <v>31020.889308347458</v>
      </c>
      <c r="D413" s="172">
        <v>31020.889308347458</v>
      </c>
      <c r="E413" s="172">
        <v>31020.889308347458</v>
      </c>
      <c r="F413" s="172"/>
      <c r="G413" s="172"/>
      <c r="H413" s="223"/>
      <c r="I413" s="224">
        <v>11015.442916182676</v>
      </c>
      <c r="J413" s="225">
        <v>11015.442916182676</v>
      </c>
      <c r="K413" s="225">
        <v>11015.442916182676</v>
      </c>
      <c r="L413" s="225"/>
      <c r="M413" s="173"/>
      <c r="N413" s="226"/>
      <c r="O413" s="239">
        <v>42036.332224530131</v>
      </c>
      <c r="P413" s="240">
        <v>42036.332224530131</v>
      </c>
      <c r="Q413" s="240">
        <v>42036.332224530131</v>
      </c>
      <c r="R413" s="175"/>
      <c r="S413" s="175"/>
      <c r="T413" s="227"/>
      <c r="U413" s="220" t="s">
        <v>245</v>
      </c>
      <c r="V413" s="152"/>
      <c r="W413" s="152"/>
    </row>
    <row r="414" spans="1:23" ht="15.6" thickBot="1" x14ac:dyDescent="0.3">
      <c r="A414" s="180" t="s">
        <v>265</v>
      </c>
      <c r="B414" s="160">
        <v>2032</v>
      </c>
      <c r="C414" s="171">
        <v>31089.988444361345</v>
      </c>
      <c r="D414" s="172">
        <v>31089.988444361345</v>
      </c>
      <c r="E414" s="172">
        <v>31089.988444361345</v>
      </c>
      <c r="F414" s="172"/>
      <c r="G414" s="172"/>
      <c r="H414" s="223"/>
      <c r="I414" s="224">
        <v>11189.939214937096</v>
      </c>
      <c r="J414" s="225">
        <v>11189.939214937096</v>
      </c>
      <c r="K414" s="225">
        <v>11189.939214937096</v>
      </c>
      <c r="L414" s="225"/>
      <c r="M414" s="173"/>
      <c r="N414" s="226"/>
      <c r="O414" s="239">
        <v>42279.927659298439</v>
      </c>
      <c r="P414" s="240">
        <v>42279.927659298439</v>
      </c>
      <c r="Q414" s="240">
        <v>42279.927659298439</v>
      </c>
      <c r="R414" s="175"/>
      <c r="S414" s="175"/>
      <c r="T414" s="227"/>
      <c r="U414" s="220" t="s">
        <v>245</v>
      </c>
      <c r="V414" s="152"/>
      <c r="W414" s="152"/>
    </row>
    <row r="415" spans="1:23" ht="15" x14ac:dyDescent="0.25">
      <c r="B415" s="160">
        <v>2033</v>
      </c>
      <c r="C415" s="171">
        <v>31151.102026049317</v>
      </c>
      <c r="D415" s="172">
        <v>31151.102026049317</v>
      </c>
      <c r="E415" s="172">
        <v>31151.102026049317</v>
      </c>
      <c r="F415" s="172"/>
      <c r="G415" s="172"/>
      <c r="H415" s="223"/>
      <c r="I415" s="224">
        <v>11358.688754113246</v>
      </c>
      <c r="J415" s="225">
        <v>11358.688754113246</v>
      </c>
      <c r="K415" s="225">
        <v>11358.688754113246</v>
      </c>
      <c r="L415" s="225"/>
      <c r="M415" s="173"/>
      <c r="N415" s="226"/>
      <c r="O415" s="239">
        <v>42509.790780162562</v>
      </c>
      <c r="P415" s="240">
        <v>42509.790780162562</v>
      </c>
      <c r="Q415" s="240">
        <v>42509.790780162562</v>
      </c>
      <c r="R415" s="175"/>
      <c r="S415" s="175"/>
      <c r="T415" s="227"/>
      <c r="U415" s="220" t="s">
        <v>245</v>
      </c>
      <c r="V415" s="152"/>
      <c r="W415" s="152"/>
    </row>
    <row r="416" spans="1:23" ht="15" x14ac:dyDescent="0.25">
      <c r="B416" s="160">
        <v>2034</v>
      </c>
      <c r="C416" s="171">
        <v>31205.570686876428</v>
      </c>
      <c r="D416" s="172">
        <v>31205.570686876428</v>
      </c>
      <c r="E416" s="172">
        <v>31205.570686876428</v>
      </c>
      <c r="F416" s="172"/>
      <c r="G416" s="172"/>
      <c r="H416" s="223"/>
      <c r="I416" s="224">
        <v>11522.232549232374</v>
      </c>
      <c r="J416" s="225">
        <v>11522.232549232374</v>
      </c>
      <c r="K416" s="225">
        <v>11522.232549232374</v>
      </c>
      <c r="L416" s="225"/>
      <c r="M416" s="173"/>
      <c r="N416" s="226"/>
      <c r="O416" s="239">
        <v>42727.803236108804</v>
      </c>
      <c r="P416" s="240">
        <v>42727.803236108804</v>
      </c>
      <c r="Q416" s="240">
        <v>42727.803236108804</v>
      </c>
      <c r="R416" s="175"/>
      <c r="S416" s="175"/>
      <c r="T416" s="227"/>
      <c r="U416" s="220" t="s">
        <v>245</v>
      </c>
      <c r="V416" s="152"/>
      <c r="W416" s="152"/>
    </row>
    <row r="417" spans="2:23" ht="15" x14ac:dyDescent="0.25">
      <c r="B417" s="160">
        <v>2035</v>
      </c>
      <c r="C417" s="171">
        <v>31254.437197365882</v>
      </c>
      <c r="D417" s="172">
        <v>31254.437197365882</v>
      </c>
      <c r="E417" s="172">
        <v>31254.437197365882</v>
      </c>
      <c r="F417" s="172"/>
      <c r="G417" s="172"/>
      <c r="H417" s="223"/>
      <c r="I417" s="224">
        <v>11681.0196337079</v>
      </c>
      <c r="J417" s="225">
        <v>11681.0196337079</v>
      </c>
      <c r="K417" s="225">
        <v>11681.0196337079</v>
      </c>
      <c r="L417" s="225"/>
      <c r="M417" s="173"/>
      <c r="N417" s="226"/>
      <c r="O417" s="239">
        <v>42935.456831073781</v>
      </c>
      <c r="P417" s="240">
        <v>42935.456831073781</v>
      </c>
      <c r="Q417" s="240">
        <v>42935.456831073781</v>
      </c>
      <c r="R417" s="175"/>
      <c r="S417" s="175"/>
      <c r="T417" s="227"/>
      <c r="U417" s="220" t="s">
        <v>245</v>
      </c>
      <c r="V417" s="152"/>
      <c r="W417" s="152"/>
    </row>
    <row r="418" spans="2:23" ht="15" x14ac:dyDescent="0.25">
      <c r="B418" s="160">
        <v>2036</v>
      </c>
      <c r="C418" s="171">
        <v>31298.213205222572</v>
      </c>
      <c r="D418" s="172">
        <v>31298.213205222572</v>
      </c>
      <c r="E418" s="172">
        <v>31298.213205222572</v>
      </c>
      <c r="F418" s="172"/>
      <c r="G418" s="172"/>
      <c r="H418" s="223"/>
      <c r="I418" s="224">
        <v>11835.302454154138</v>
      </c>
      <c r="J418" s="225">
        <v>11835.302454154138</v>
      </c>
      <c r="K418" s="225">
        <v>11835.302454154138</v>
      </c>
      <c r="L418" s="225"/>
      <c r="M418" s="173"/>
      <c r="N418" s="226"/>
      <c r="O418" s="239">
        <v>43133.51565937671</v>
      </c>
      <c r="P418" s="240">
        <v>43133.51565937671</v>
      </c>
      <c r="Q418" s="240">
        <v>43133.51565937671</v>
      </c>
      <c r="R418" s="175"/>
      <c r="S418" s="175"/>
      <c r="T418" s="227"/>
      <c r="U418" s="220" t="s">
        <v>245</v>
      </c>
      <c r="V418" s="152"/>
      <c r="W418" s="152"/>
    </row>
    <row r="419" spans="2:23" ht="15" x14ac:dyDescent="0.25">
      <c r="B419" s="160">
        <v>2037</v>
      </c>
      <c r="C419" s="171">
        <v>31336.927285022164</v>
      </c>
      <c r="D419" s="172">
        <v>31336.927285022164</v>
      </c>
      <c r="E419" s="172">
        <v>31336.927285022164</v>
      </c>
      <c r="F419" s="172"/>
      <c r="G419" s="172"/>
      <c r="H419" s="223"/>
      <c r="I419" s="224">
        <v>11985.158417461265</v>
      </c>
      <c r="J419" s="225">
        <v>11985.158417461265</v>
      </c>
      <c r="K419" s="225">
        <v>11985.158417461265</v>
      </c>
      <c r="L419" s="225"/>
      <c r="M419" s="173"/>
      <c r="N419" s="226"/>
      <c r="O419" s="239">
        <v>43322.085702483426</v>
      </c>
      <c r="P419" s="240">
        <v>43322.085702483426</v>
      </c>
      <c r="Q419" s="240">
        <v>43322.085702483426</v>
      </c>
      <c r="R419" s="175"/>
      <c r="S419" s="175"/>
      <c r="T419" s="227"/>
      <c r="U419" s="220" t="s">
        <v>245</v>
      </c>
      <c r="V419" s="152"/>
      <c r="W419" s="152"/>
    </row>
    <row r="420" spans="2:23" ht="15" x14ac:dyDescent="0.25">
      <c r="B420" s="160">
        <v>2038</v>
      </c>
      <c r="C420" s="171">
        <v>31370.523810295046</v>
      </c>
      <c r="D420" s="172">
        <v>31370.523810295046</v>
      </c>
      <c r="E420" s="172">
        <v>31370.523810295046</v>
      </c>
      <c r="F420" s="172"/>
      <c r="G420" s="172"/>
      <c r="H420" s="223"/>
      <c r="I420" s="224">
        <v>12130.646980052516</v>
      </c>
      <c r="J420" s="225">
        <v>12130.646980052516</v>
      </c>
      <c r="K420" s="225">
        <v>12130.646980052516</v>
      </c>
      <c r="L420" s="225"/>
      <c r="M420" s="173"/>
      <c r="N420" s="226"/>
      <c r="O420" s="239">
        <v>43501.170790347562</v>
      </c>
      <c r="P420" s="240">
        <v>43501.170790347562</v>
      </c>
      <c r="Q420" s="240">
        <v>43501.170790347562</v>
      </c>
      <c r="R420" s="175"/>
      <c r="S420" s="175"/>
      <c r="T420" s="227"/>
      <c r="U420" s="220" t="s">
        <v>245</v>
      </c>
      <c r="V420" s="152"/>
      <c r="W420" s="152"/>
    </row>
    <row r="421" spans="2:23" ht="15" x14ac:dyDescent="0.25">
      <c r="B421" s="160">
        <v>2039</v>
      </c>
      <c r="C421" s="171">
        <v>31398.718096055807</v>
      </c>
      <c r="D421" s="172">
        <v>31398.718096055807</v>
      </c>
      <c r="E421" s="172">
        <v>31398.718096055807</v>
      </c>
      <c r="F421" s="172"/>
      <c r="G421" s="172"/>
      <c r="H421" s="223"/>
      <c r="I421" s="224">
        <v>12271.742477617534</v>
      </c>
      <c r="J421" s="225">
        <v>12271.742477617534</v>
      </c>
      <c r="K421" s="225">
        <v>12271.742477617534</v>
      </c>
      <c r="L421" s="225"/>
      <c r="M421" s="173"/>
      <c r="N421" s="226"/>
      <c r="O421" s="239">
        <v>43670.460573673343</v>
      </c>
      <c r="P421" s="240">
        <v>43670.460573673343</v>
      </c>
      <c r="Q421" s="240">
        <v>43670.460573673343</v>
      </c>
      <c r="R421" s="175"/>
      <c r="S421" s="175"/>
      <c r="T421" s="227"/>
      <c r="U421" s="220" t="s">
        <v>245</v>
      </c>
      <c r="V421" s="152"/>
      <c r="W421" s="152"/>
    </row>
    <row r="422" spans="2:23" ht="15" x14ac:dyDescent="0.25">
      <c r="B422" s="160">
        <v>2040</v>
      </c>
      <c r="C422" s="171">
        <v>31421.272581041943</v>
      </c>
      <c r="D422" s="172">
        <v>31421.272581041943</v>
      </c>
      <c r="E422" s="172">
        <v>31421.272581041943</v>
      </c>
      <c r="F422" s="172"/>
      <c r="G422" s="172"/>
      <c r="H422" s="223"/>
      <c r="I422" s="224">
        <v>12408.427922717379</v>
      </c>
      <c r="J422" s="225">
        <v>12408.427922717379</v>
      </c>
      <c r="K422" s="225">
        <v>12408.427922717379</v>
      </c>
      <c r="L422" s="225"/>
      <c r="M422" s="173"/>
      <c r="N422" s="226"/>
      <c r="O422" s="239">
        <v>43829.700503759319</v>
      </c>
      <c r="P422" s="240">
        <v>43829.700503759319</v>
      </c>
      <c r="Q422" s="240">
        <v>43829.700503759319</v>
      </c>
      <c r="R422" s="175"/>
      <c r="S422" s="175"/>
      <c r="T422" s="227"/>
      <c r="U422" s="220" t="s">
        <v>245</v>
      </c>
      <c r="V422" s="152"/>
      <c r="W422" s="152"/>
    </row>
    <row r="423" spans="2:23" ht="15" x14ac:dyDescent="0.25">
      <c r="B423" s="160">
        <v>2041</v>
      </c>
      <c r="C423" s="171">
        <v>31438.274018455839</v>
      </c>
      <c r="D423" s="172">
        <v>31438.274018455839</v>
      </c>
      <c r="E423" s="172">
        <v>31438.274018455839</v>
      </c>
      <c r="F423" s="172"/>
      <c r="G423" s="172"/>
      <c r="H423" s="223"/>
      <c r="I423" s="224">
        <v>12540.796978302484</v>
      </c>
      <c r="J423" s="225">
        <v>12540.796978302484</v>
      </c>
      <c r="K423" s="225">
        <v>12540.796978302484</v>
      </c>
      <c r="L423" s="225"/>
      <c r="M423" s="173"/>
      <c r="N423" s="226"/>
      <c r="O423" s="239">
        <v>43979.070996758324</v>
      </c>
      <c r="P423" s="240">
        <v>43979.070996758324</v>
      </c>
      <c r="Q423" s="240">
        <v>43979.070996758324</v>
      </c>
      <c r="R423" s="175"/>
      <c r="S423" s="175"/>
      <c r="T423" s="227"/>
      <c r="U423" s="220" t="s">
        <v>245</v>
      </c>
      <c r="V423" s="152"/>
      <c r="W423" s="152"/>
    </row>
    <row r="424" spans="2:23" ht="15" x14ac:dyDescent="0.25">
      <c r="B424" s="160">
        <v>2042</v>
      </c>
      <c r="C424" s="171">
        <v>31449.820258460175</v>
      </c>
      <c r="D424" s="172">
        <v>31449.820258460175</v>
      </c>
      <c r="E424" s="172">
        <v>31449.820258460175</v>
      </c>
      <c r="F424" s="172"/>
      <c r="G424" s="172"/>
      <c r="H424" s="223"/>
      <c r="I424" s="224">
        <v>12668.944078206001</v>
      </c>
      <c r="J424" s="225">
        <v>12668.944078206001</v>
      </c>
      <c r="K424" s="225">
        <v>12668.944078206001</v>
      </c>
      <c r="L424" s="225"/>
      <c r="M424" s="173"/>
      <c r="N424" s="226"/>
      <c r="O424" s="239">
        <v>44118.76433666618</v>
      </c>
      <c r="P424" s="240">
        <v>44118.76433666618</v>
      </c>
      <c r="Q424" s="240">
        <v>44118.76433666618</v>
      </c>
      <c r="R424" s="175"/>
      <c r="S424" s="175"/>
      <c r="T424" s="227"/>
      <c r="U424" s="220" t="s">
        <v>245</v>
      </c>
      <c r="V424" s="152"/>
      <c r="W424" s="152"/>
    </row>
    <row r="425" spans="2:23" ht="15" x14ac:dyDescent="0.25">
      <c r="B425" s="160">
        <v>2043</v>
      </c>
      <c r="C425" s="171">
        <v>31455.645670554892</v>
      </c>
      <c r="D425" s="172">
        <v>31455.645670554892</v>
      </c>
      <c r="E425" s="172">
        <v>31455.645670554892</v>
      </c>
      <c r="F425" s="172"/>
      <c r="G425" s="172"/>
      <c r="H425" s="223"/>
      <c r="I425" s="224">
        <v>12792.825438490054</v>
      </c>
      <c r="J425" s="225">
        <v>12792.825438490054</v>
      </c>
      <c r="K425" s="225">
        <v>12792.825438490054</v>
      </c>
      <c r="L425" s="225"/>
      <c r="M425" s="173"/>
      <c r="N425" s="226"/>
      <c r="O425" s="239">
        <v>44248.471109044942</v>
      </c>
      <c r="P425" s="240">
        <v>44248.471109044942</v>
      </c>
      <c r="Q425" s="240">
        <v>44248.471109044942</v>
      </c>
      <c r="R425" s="175"/>
      <c r="S425" s="175"/>
      <c r="T425" s="227"/>
      <c r="U425" s="220" t="s">
        <v>245</v>
      </c>
      <c r="V425" s="152"/>
      <c r="W425" s="152"/>
    </row>
    <row r="426" spans="2:23" ht="15" x14ac:dyDescent="0.25">
      <c r="B426" s="160">
        <v>2044</v>
      </c>
      <c r="C426" s="171">
        <v>31455.377849266533</v>
      </c>
      <c r="D426" s="172">
        <v>31455.377849266533</v>
      </c>
      <c r="E426" s="172">
        <v>31455.377849266533</v>
      </c>
      <c r="F426" s="172"/>
      <c r="G426" s="172"/>
      <c r="H426" s="223"/>
      <c r="I426" s="224">
        <v>12912.348527854909</v>
      </c>
      <c r="J426" s="225">
        <v>12912.348527854909</v>
      </c>
      <c r="K426" s="225">
        <v>12912.348527854909</v>
      </c>
      <c r="L426" s="225"/>
      <c r="M426" s="173"/>
      <c r="N426" s="226"/>
      <c r="O426" s="239">
        <v>44367.726377121442</v>
      </c>
      <c r="P426" s="240">
        <v>44367.726377121442</v>
      </c>
      <c r="Q426" s="240">
        <v>44367.726377121442</v>
      </c>
      <c r="R426" s="175"/>
      <c r="S426" s="175"/>
      <c r="T426" s="227"/>
      <c r="U426" s="220" t="s">
        <v>245</v>
      </c>
      <c r="V426" s="152"/>
      <c r="W426" s="152"/>
    </row>
    <row r="427" spans="2:23" ht="15" x14ac:dyDescent="0.25">
      <c r="B427" s="160">
        <v>2045</v>
      </c>
      <c r="C427" s="171">
        <v>31448.704626344381</v>
      </c>
      <c r="D427" s="172">
        <v>31448.704626344381</v>
      </c>
      <c r="E427" s="172">
        <v>31448.704626344381</v>
      </c>
      <c r="F427" s="172"/>
      <c r="G427" s="172"/>
      <c r="H427" s="223"/>
      <c r="I427" s="224">
        <v>13027.437259703383</v>
      </c>
      <c r="J427" s="225">
        <v>13027.437259703383</v>
      </c>
      <c r="K427" s="225">
        <v>13027.437259703383</v>
      </c>
      <c r="L427" s="225"/>
      <c r="M427" s="173"/>
      <c r="N427" s="226"/>
      <c r="O427" s="239">
        <v>44476.141886047764</v>
      </c>
      <c r="P427" s="240">
        <v>44476.141886047764</v>
      </c>
      <c r="Q427" s="240">
        <v>44476.141886047764</v>
      </c>
      <c r="R427" s="175"/>
      <c r="S427" s="175"/>
      <c r="T427" s="227"/>
      <c r="U427" s="220" t="s">
        <v>245</v>
      </c>
      <c r="V427" s="152"/>
      <c r="W427" s="152"/>
    </row>
    <row r="428" spans="2:23" ht="15" x14ac:dyDescent="0.25">
      <c r="B428" s="160">
        <v>2046</v>
      </c>
      <c r="C428" s="171">
        <v>31435.538319330171</v>
      </c>
      <c r="D428" s="172">
        <v>31435.538319330171</v>
      </c>
      <c r="E428" s="172">
        <v>31435.538319330171</v>
      </c>
      <c r="F428" s="172"/>
      <c r="G428" s="172"/>
      <c r="H428" s="223"/>
      <c r="I428" s="224">
        <v>13138.100229094205</v>
      </c>
      <c r="J428" s="225">
        <v>13138.100229094205</v>
      </c>
      <c r="K428" s="225">
        <v>13138.100229094205</v>
      </c>
      <c r="L428" s="225"/>
      <c r="M428" s="173"/>
      <c r="N428" s="226"/>
      <c r="O428" s="239">
        <v>44573.63854842438</v>
      </c>
      <c r="P428" s="240">
        <v>44573.63854842438</v>
      </c>
      <c r="Q428" s="240">
        <v>44573.63854842438</v>
      </c>
      <c r="R428" s="175"/>
      <c r="S428" s="175"/>
      <c r="T428" s="227"/>
      <c r="U428" s="220" t="s">
        <v>245</v>
      </c>
      <c r="V428" s="152"/>
      <c r="W428" s="152"/>
    </row>
    <row r="429" spans="2:23" ht="15" x14ac:dyDescent="0.25">
      <c r="B429" s="160">
        <v>2047</v>
      </c>
      <c r="C429" s="171">
        <v>31415.833705720997</v>
      </c>
      <c r="D429" s="172">
        <v>31415.833705720997</v>
      </c>
      <c r="E429" s="172">
        <v>31415.833705720997</v>
      </c>
      <c r="F429" s="172"/>
      <c r="G429" s="172"/>
      <c r="H429" s="223"/>
      <c r="I429" s="224">
        <v>13244.364399531592</v>
      </c>
      <c r="J429" s="225">
        <v>13244.364399531592</v>
      </c>
      <c r="K429" s="225">
        <v>13244.364399531592</v>
      </c>
      <c r="L429" s="225"/>
      <c r="M429" s="173"/>
      <c r="N429" s="226"/>
      <c r="O429" s="239">
        <v>44660.198105252588</v>
      </c>
      <c r="P429" s="240">
        <v>44660.198105252588</v>
      </c>
      <c r="Q429" s="240">
        <v>44660.198105252588</v>
      </c>
      <c r="R429" s="175"/>
      <c r="S429" s="175"/>
      <c r="T429" s="227"/>
      <c r="U429" s="220" t="s">
        <v>245</v>
      </c>
      <c r="V429" s="152"/>
      <c r="W429" s="152"/>
    </row>
    <row r="430" spans="2:23" ht="15" x14ac:dyDescent="0.25">
      <c r="B430" s="160">
        <v>2048</v>
      </c>
      <c r="C430" s="171">
        <v>31389.36492799488</v>
      </c>
      <c r="D430" s="172">
        <v>31389.36492799488</v>
      </c>
      <c r="E430" s="172">
        <v>31389.36492799488</v>
      </c>
      <c r="F430" s="172"/>
      <c r="G430" s="172"/>
      <c r="H430" s="223"/>
      <c r="I430" s="224">
        <v>13346.188340600023</v>
      </c>
      <c r="J430" s="225">
        <v>13346.188340600023</v>
      </c>
      <c r="K430" s="225">
        <v>13346.188340600023</v>
      </c>
      <c r="L430" s="225"/>
      <c r="M430" s="173"/>
      <c r="N430" s="226"/>
      <c r="O430" s="239">
        <v>44735.5532685949</v>
      </c>
      <c r="P430" s="240">
        <v>44735.5532685949</v>
      </c>
      <c r="Q430" s="240">
        <v>44735.5532685949</v>
      </c>
      <c r="R430" s="175"/>
      <c r="S430" s="175"/>
      <c r="T430" s="227"/>
      <c r="U430" s="220" t="s">
        <v>245</v>
      </c>
      <c r="V430" s="152"/>
      <c r="W430" s="152"/>
    </row>
    <row r="431" spans="2:23" ht="15" x14ac:dyDescent="0.25">
      <c r="B431" s="160">
        <v>2049</v>
      </c>
      <c r="C431" s="171">
        <v>31355.87990115349</v>
      </c>
      <c r="D431" s="172">
        <v>31355.87990115349</v>
      </c>
      <c r="E431" s="172">
        <v>31355.87990115349</v>
      </c>
      <c r="F431" s="172"/>
      <c r="G431" s="172"/>
      <c r="H431" s="223"/>
      <c r="I431" s="224">
        <v>13443.524750670878</v>
      </c>
      <c r="J431" s="225">
        <v>13443.524750670878</v>
      </c>
      <c r="K431" s="225">
        <v>13443.524750670878</v>
      </c>
      <c r="L431" s="225"/>
      <c r="M431" s="173"/>
      <c r="N431" s="226"/>
      <c r="O431" s="239">
        <v>44799.40465182437</v>
      </c>
      <c r="P431" s="240">
        <v>44799.40465182437</v>
      </c>
      <c r="Q431" s="240">
        <v>44799.40465182437</v>
      </c>
      <c r="R431" s="175"/>
      <c r="S431" s="175"/>
      <c r="T431" s="227"/>
      <c r="U431" s="220" t="s">
        <v>245</v>
      </c>
      <c r="V431" s="152"/>
      <c r="W431" s="152"/>
    </row>
    <row r="432" spans="2:23" ht="15" x14ac:dyDescent="0.25">
      <c r="B432" s="160">
        <v>2050</v>
      </c>
      <c r="C432" s="171">
        <v>31315.193736298741</v>
      </c>
      <c r="D432" s="172">
        <v>31315.193736298741</v>
      </c>
      <c r="E432" s="172">
        <v>31315.193736298741</v>
      </c>
      <c r="F432" s="172"/>
      <c r="G432" s="172"/>
      <c r="H432" s="223"/>
      <c r="I432" s="224">
        <v>13536.356199383203</v>
      </c>
      <c r="J432" s="225">
        <v>13536.356199383203</v>
      </c>
      <c r="K432" s="225">
        <v>13536.356199383203</v>
      </c>
      <c r="L432" s="225"/>
      <c r="M432" s="173"/>
      <c r="N432" s="226"/>
      <c r="O432" s="239">
        <v>44851.549935681942</v>
      </c>
      <c r="P432" s="240">
        <v>44851.549935681942</v>
      </c>
      <c r="Q432" s="240">
        <v>44851.549935681942</v>
      </c>
      <c r="R432" s="175"/>
      <c r="S432" s="175"/>
      <c r="T432" s="227"/>
      <c r="U432" s="220" t="s">
        <v>245</v>
      </c>
      <c r="V432" s="152"/>
      <c r="W432" s="152"/>
    </row>
    <row r="433" spans="1:41" ht="15" x14ac:dyDescent="0.25">
      <c r="B433" s="160">
        <v>2051</v>
      </c>
      <c r="C433" s="171">
        <v>31267.171361465262</v>
      </c>
      <c r="D433" s="172">
        <v>31267.171361465262</v>
      </c>
      <c r="E433" s="172">
        <v>31267.171361465262</v>
      </c>
      <c r="F433" s="172"/>
      <c r="G433" s="172"/>
      <c r="H433" s="223"/>
      <c r="I433" s="224">
        <v>13624.666438166045</v>
      </c>
      <c r="J433" s="225">
        <v>13624.666438166045</v>
      </c>
      <c r="K433" s="225">
        <v>13624.666438166045</v>
      </c>
      <c r="L433" s="225"/>
      <c r="M433" s="173"/>
      <c r="N433" s="226"/>
      <c r="O433" s="239">
        <v>44891.837799631307</v>
      </c>
      <c r="P433" s="240">
        <v>44891.837799631307</v>
      </c>
      <c r="Q433" s="240">
        <v>44891.837799631307</v>
      </c>
      <c r="R433" s="175"/>
      <c r="S433" s="175"/>
      <c r="T433" s="227"/>
      <c r="U433" s="220" t="s">
        <v>245</v>
      </c>
      <c r="V433" s="152"/>
      <c r="W433" s="152"/>
    </row>
    <row r="434" spans="1:41" ht="15" x14ac:dyDescent="0.25">
      <c r="B434" s="160">
        <v>2052</v>
      </c>
      <c r="C434" s="171">
        <v>31211.82963582404</v>
      </c>
      <c r="D434" s="172">
        <v>31211.82963582404</v>
      </c>
      <c r="E434" s="172">
        <v>31211.82963582404</v>
      </c>
      <c r="F434" s="172"/>
      <c r="G434" s="172"/>
      <c r="H434" s="223"/>
      <c r="I434" s="224">
        <v>13708.513998048531</v>
      </c>
      <c r="J434" s="225">
        <v>13708.513998048531</v>
      </c>
      <c r="K434" s="225">
        <v>13708.513998048531</v>
      </c>
      <c r="L434" s="225"/>
      <c r="M434" s="173"/>
      <c r="N434" s="226"/>
      <c r="O434" s="239">
        <v>44920.343633872573</v>
      </c>
      <c r="P434" s="240">
        <v>44920.343633872573</v>
      </c>
      <c r="Q434" s="240">
        <v>44920.343633872573</v>
      </c>
      <c r="R434" s="175"/>
      <c r="S434" s="175"/>
      <c r="T434" s="227"/>
      <c r="U434" s="220" t="s">
        <v>245</v>
      </c>
      <c r="V434" s="152"/>
      <c r="W434" s="152"/>
    </row>
    <row r="435" spans="1:41" ht="15" x14ac:dyDescent="0.25">
      <c r="B435" s="160">
        <v>2053</v>
      </c>
      <c r="C435" s="171">
        <v>31149.337316471814</v>
      </c>
      <c r="D435" s="172">
        <v>31149.337316471814</v>
      </c>
      <c r="E435" s="172">
        <v>31149.337316471814</v>
      </c>
      <c r="F435" s="172"/>
      <c r="G435" s="172"/>
      <c r="H435" s="223"/>
      <c r="I435" s="224">
        <v>13788.064060365818</v>
      </c>
      <c r="J435" s="225">
        <v>13788.064060365818</v>
      </c>
      <c r="K435" s="225">
        <v>13788.064060365818</v>
      </c>
      <c r="L435" s="225"/>
      <c r="M435" s="173"/>
      <c r="N435" s="226"/>
      <c r="O435" s="239">
        <v>44937.401376837632</v>
      </c>
      <c r="P435" s="240">
        <v>44937.401376837632</v>
      </c>
      <c r="Q435" s="240">
        <v>44937.401376837632</v>
      </c>
      <c r="R435" s="175"/>
      <c r="S435" s="175"/>
      <c r="T435" s="227"/>
      <c r="U435" s="220" t="s">
        <v>245</v>
      </c>
      <c r="V435" s="152"/>
      <c r="W435" s="152"/>
    </row>
    <row r="436" spans="1:41" ht="15" x14ac:dyDescent="0.25">
      <c r="B436" s="160">
        <v>2054</v>
      </c>
      <c r="C436" s="171">
        <v>31079.967884261067</v>
      </c>
      <c r="D436" s="172">
        <v>31079.967884261067</v>
      </c>
      <c r="E436" s="172">
        <v>31079.967884261067</v>
      </c>
      <c r="F436" s="172"/>
      <c r="G436" s="172"/>
      <c r="H436" s="223"/>
      <c r="I436" s="224">
        <v>13863.551906704204</v>
      </c>
      <c r="J436" s="225">
        <v>13863.551906704204</v>
      </c>
      <c r="K436" s="225">
        <v>13863.551906704204</v>
      </c>
      <c r="L436" s="225"/>
      <c r="M436" s="173"/>
      <c r="N436" s="226"/>
      <c r="O436" s="239">
        <v>44943.519790965271</v>
      </c>
      <c r="P436" s="240">
        <v>44943.519790965271</v>
      </c>
      <c r="Q436" s="240">
        <v>44943.519790965271</v>
      </c>
      <c r="R436" s="175"/>
      <c r="S436" s="175"/>
      <c r="T436" s="227"/>
      <c r="U436" s="220" t="s">
        <v>245</v>
      </c>
      <c r="V436" s="152"/>
      <c r="W436" s="152"/>
    </row>
    <row r="437" spans="1:41" ht="15" x14ac:dyDescent="0.25">
      <c r="B437" s="160">
        <v>2055</v>
      </c>
      <c r="C437" s="171">
        <v>31003.938637195632</v>
      </c>
      <c r="D437" s="172">
        <v>31003.938637195632</v>
      </c>
      <c r="E437" s="172">
        <v>31003.938637195632</v>
      </c>
      <c r="F437" s="172"/>
      <c r="G437" s="172"/>
      <c r="H437" s="223"/>
      <c r="I437" s="224">
        <v>13935.178379136554</v>
      </c>
      <c r="J437" s="225">
        <v>13935.178379136554</v>
      </c>
      <c r="K437" s="225">
        <v>13935.178379136554</v>
      </c>
      <c r="L437" s="225"/>
      <c r="M437" s="173"/>
      <c r="N437" s="226"/>
      <c r="O437" s="239">
        <v>44939.117016332188</v>
      </c>
      <c r="P437" s="240">
        <v>44939.117016332188</v>
      </c>
      <c r="Q437" s="240">
        <v>44939.117016332188</v>
      </c>
      <c r="R437" s="175"/>
      <c r="S437" s="175"/>
      <c r="T437" s="227"/>
      <c r="U437" s="220" t="s">
        <v>245</v>
      </c>
      <c r="V437" s="152"/>
      <c r="W437" s="152"/>
    </row>
    <row r="438" spans="1:41" ht="15" x14ac:dyDescent="0.25">
      <c r="B438" s="160">
        <v>2056</v>
      </c>
      <c r="C438" s="171">
        <v>30921.338276137201</v>
      </c>
      <c r="D438" s="172">
        <v>30921.338276137201</v>
      </c>
      <c r="E438" s="172">
        <v>30921.338276137201</v>
      </c>
      <c r="F438" s="172"/>
      <c r="G438" s="172"/>
      <c r="H438" s="223"/>
      <c r="I438" s="224">
        <v>14003.073245082875</v>
      </c>
      <c r="J438" s="225">
        <v>14003.073245082875</v>
      </c>
      <c r="K438" s="225">
        <v>14003.073245082875</v>
      </c>
      <c r="L438" s="225"/>
      <c r="M438" s="173"/>
      <c r="N438" s="226"/>
      <c r="O438" s="239">
        <v>44924.411521220078</v>
      </c>
      <c r="P438" s="240">
        <v>44924.411521220078</v>
      </c>
      <c r="Q438" s="240">
        <v>44924.411521220078</v>
      </c>
      <c r="R438" s="175"/>
      <c r="S438" s="175"/>
      <c r="T438" s="227"/>
      <c r="U438" s="220" t="s">
        <v>245</v>
      </c>
      <c r="V438" s="152"/>
      <c r="W438" s="152"/>
    </row>
    <row r="439" spans="1:41" ht="15" x14ac:dyDescent="0.25">
      <c r="B439" s="160">
        <v>2057</v>
      </c>
      <c r="C439" s="171">
        <v>30832.158230266334</v>
      </c>
      <c r="D439" s="172">
        <v>30832.158230266334</v>
      </c>
      <c r="E439" s="172">
        <v>30832.158230266334</v>
      </c>
      <c r="F439" s="172"/>
      <c r="G439" s="172"/>
      <c r="H439" s="223"/>
      <c r="I439" s="224">
        <v>14067.273624890147</v>
      </c>
      <c r="J439" s="225">
        <v>14067.273624890147</v>
      </c>
      <c r="K439" s="225">
        <v>14067.273624890147</v>
      </c>
      <c r="L439" s="225"/>
      <c r="M439" s="173"/>
      <c r="N439" s="226"/>
      <c r="O439" s="239">
        <v>44899.431855156479</v>
      </c>
      <c r="P439" s="240">
        <v>44899.431855156479</v>
      </c>
      <c r="Q439" s="240">
        <v>44899.431855156479</v>
      </c>
      <c r="R439" s="175"/>
      <c r="S439" s="175"/>
      <c r="T439" s="227"/>
      <c r="U439" s="220" t="s">
        <v>245</v>
      </c>
      <c r="V439" s="152"/>
      <c r="W439" s="152"/>
    </row>
    <row r="440" spans="1:41" ht="15" x14ac:dyDescent="0.25">
      <c r="A440" s="160"/>
      <c r="B440" s="160">
        <v>2058</v>
      </c>
      <c r="C440" s="171">
        <v>30736.422023641393</v>
      </c>
      <c r="D440" s="172">
        <v>30736.422023641393</v>
      </c>
      <c r="E440" s="172">
        <v>30736.422023641393</v>
      </c>
      <c r="F440" s="172"/>
      <c r="G440" s="172"/>
      <c r="H440" s="223"/>
      <c r="I440" s="224">
        <v>14127.783024506365</v>
      </c>
      <c r="J440" s="225">
        <v>14127.783024506365</v>
      </c>
      <c r="K440" s="225">
        <v>14127.783024506365</v>
      </c>
      <c r="L440" s="225"/>
      <c r="M440" s="173"/>
      <c r="N440" s="226"/>
      <c r="O440" s="239">
        <v>44864.205048147756</v>
      </c>
      <c r="P440" s="240">
        <v>44864.205048147756</v>
      </c>
      <c r="Q440" s="240">
        <v>44864.205048147756</v>
      </c>
      <c r="R440" s="175"/>
      <c r="S440" s="175"/>
      <c r="T440" s="227"/>
      <c r="U440" s="220" t="s">
        <v>245</v>
      </c>
    </row>
    <row r="441" spans="1:41" ht="15" x14ac:dyDescent="0.25">
      <c r="A441" s="160"/>
      <c r="B441" s="160">
        <v>2059</v>
      </c>
      <c r="C441" s="171">
        <v>30634.139934727966</v>
      </c>
      <c r="D441" s="172">
        <v>30634.139934727966</v>
      </c>
      <c r="E441" s="172">
        <v>30634.139934727966</v>
      </c>
      <c r="F441" s="172"/>
      <c r="G441" s="172"/>
      <c r="H441" s="223"/>
      <c r="I441" s="224">
        <v>14184.556463458308</v>
      </c>
      <c r="J441" s="225">
        <v>14184.556463458308</v>
      </c>
      <c r="K441" s="225">
        <v>14184.556463458308</v>
      </c>
      <c r="L441" s="225"/>
      <c r="M441" s="173"/>
      <c r="N441" s="226"/>
      <c r="O441" s="239">
        <v>44818.696398186272</v>
      </c>
      <c r="P441" s="240">
        <v>44818.696398186272</v>
      </c>
      <c r="Q441" s="240">
        <v>44818.696398186272</v>
      </c>
      <c r="R441" s="175"/>
      <c r="S441" s="175"/>
      <c r="T441" s="227"/>
      <c r="U441" s="220" t="s">
        <v>245</v>
      </c>
    </row>
    <row r="442" spans="1:41" ht="15.6" thickBot="1" x14ac:dyDescent="0.3">
      <c r="A442" s="160"/>
      <c r="B442" s="160">
        <v>2060</v>
      </c>
      <c r="C442" s="182">
        <v>30525.368728372101</v>
      </c>
      <c r="D442" s="183">
        <v>30525.368728372101</v>
      </c>
      <c r="E442" s="183">
        <v>30525.368728372101</v>
      </c>
      <c r="F442" s="183"/>
      <c r="G442" s="183"/>
      <c r="H442" s="229"/>
      <c r="I442" s="184">
        <v>14237.578157009555</v>
      </c>
      <c r="J442" s="185">
        <v>14237.578157009555</v>
      </c>
      <c r="K442" s="230">
        <v>14237.578157009555</v>
      </c>
      <c r="L442" s="230"/>
      <c r="M442" s="186"/>
      <c r="N442" s="231"/>
      <c r="O442" s="241">
        <v>44762.946885381658</v>
      </c>
      <c r="P442" s="242">
        <v>44762.946885381658</v>
      </c>
      <c r="Q442" s="242">
        <v>44762.946885381658</v>
      </c>
      <c r="R442" s="188"/>
      <c r="S442" s="188"/>
      <c r="T442" s="232"/>
      <c r="U442" s="220" t="s">
        <v>245</v>
      </c>
    </row>
    <row r="443" spans="1:41" x14ac:dyDescent="0.25">
      <c r="A443" s="160"/>
      <c r="C443" s="105"/>
      <c r="D443" s="105"/>
      <c r="E443" s="105"/>
      <c r="F443" s="105"/>
      <c r="G443" s="105"/>
      <c r="H443" s="105"/>
      <c r="I443" s="105"/>
      <c r="J443" s="105"/>
      <c r="K443" s="105"/>
      <c r="L443" s="105"/>
      <c r="M443" s="105"/>
      <c r="N443" s="105"/>
      <c r="O443" s="105"/>
      <c r="P443" s="105"/>
      <c r="V443" s="152"/>
      <c r="W443" s="152"/>
    </row>
    <row r="444" spans="1:41" x14ac:dyDescent="0.25">
      <c r="A444" s="160"/>
      <c r="C444" s="105"/>
      <c r="D444" s="105"/>
      <c r="E444" s="105"/>
      <c r="F444" s="105"/>
      <c r="G444" s="105"/>
      <c r="H444" s="105"/>
      <c r="I444" s="105"/>
      <c r="J444" s="105"/>
      <c r="K444" s="105"/>
      <c r="L444" s="105"/>
      <c r="M444" s="105"/>
      <c r="N444" s="105"/>
      <c r="O444" s="105"/>
      <c r="P444" s="105"/>
      <c r="V444" s="152"/>
      <c r="W444" s="152"/>
    </row>
    <row r="445" spans="1:41" x14ac:dyDescent="0.25">
      <c r="A445" s="191" t="s">
        <v>311</v>
      </c>
      <c r="C445" s="105"/>
      <c r="D445" s="105"/>
      <c r="E445" s="105"/>
      <c r="F445" s="105"/>
      <c r="G445" s="105"/>
      <c r="H445" s="105"/>
      <c r="I445" s="105"/>
      <c r="J445" s="105"/>
      <c r="K445" s="105"/>
      <c r="L445" s="105"/>
      <c r="M445" s="105"/>
      <c r="N445" s="105"/>
      <c r="O445" s="105"/>
      <c r="P445" s="105"/>
    </row>
    <row r="446" spans="1:41" x14ac:dyDescent="0.25">
      <c r="A446" s="191"/>
      <c r="C446" s="105"/>
      <c r="D446" s="105"/>
      <c r="E446" s="105"/>
      <c r="F446" s="105"/>
      <c r="G446" s="105"/>
      <c r="H446" s="105"/>
      <c r="I446" s="105"/>
      <c r="J446" s="105"/>
      <c r="K446" s="105"/>
      <c r="L446" s="105"/>
      <c r="M446" s="105"/>
      <c r="N446" s="105"/>
      <c r="O446" s="105"/>
      <c r="P446" s="105"/>
    </row>
    <row r="447" spans="1:41" x14ac:dyDescent="0.25">
      <c r="A447" s="160"/>
      <c r="C447" s="105"/>
      <c r="D447" s="105"/>
      <c r="E447" s="105"/>
      <c r="F447" s="105"/>
      <c r="G447" s="105"/>
      <c r="H447" s="105"/>
      <c r="I447" s="105"/>
      <c r="J447" s="105"/>
      <c r="K447" s="105"/>
      <c r="L447" s="105"/>
      <c r="M447" s="105"/>
      <c r="N447" s="105"/>
      <c r="O447" s="105"/>
      <c r="P447" s="105"/>
      <c r="V447" s="152"/>
      <c r="W447" s="152"/>
      <c r="X447" s="152"/>
      <c r="AD447" s="152"/>
      <c r="AE447" s="152"/>
      <c r="AF447" s="152"/>
    </row>
    <row r="448" spans="1:41" x14ac:dyDescent="0.25">
      <c r="A448" s="201"/>
      <c r="B448" s="128"/>
      <c r="C448" s="146"/>
      <c r="D448" s="146"/>
      <c r="E448" s="146"/>
      <c r="F448" s="146"/>
      <c r="G448" s="146"/>
      <c r="H448" s="146"/>
      <c r="I448" s="146"/>
      <c r="J448" s="146"/>
      <c r="K448" s="146"/>
      <c r="L448" s="146"/>
      <c r="M448" s="146"/>
      <c r="N448" s="146"/>
      <c r="O448" s="146"/>
      <c r="P448" s="146"/>
      <c r="Q448" s="128"/>
      <c r="R448" s="128"/>
      <c r="S448" s="128"/>
      <c r="T448" s="128"/>
      <c r="U448" s="128"/>
      <c r="V448" s="202"/>
      <c r="W448" s="202"/>
      <c r="X448" s="202"/>
      <c r="Y448" s="128"/>
      <c r="Z448" s="128"/>
      <c r="AA448" s="128"/>
      <c r="AB448" s="128"/>
      <c r="AC448" s="128"/>
      <c r="AD448" s="202"/>
      <c r="AE448" s="202"/>
      <c r="AF448" s="202"/>
      <c r="AG448" s="128"/>
      <c r="AH448" s="128"/>
      <c r="AI448" s="128"/>
      <c r="AJ448" s="128"/>
      <c r="AK448" s="128"/>
      <c r="AL448" s="128"/>
      <c r="AM448" s="128"/>
      <c r="AN448" s="128"/>
      <c r="AO448" s="128"/>
    </row>
    <row r="449" spans="1:41" x14ac:dyDescent="0.25">
      <c r="A449" s="201"/>
      <c r="B449" s="128"/>
      <c r="C449" s="146"/>
      <c r="D449" s="146"/>
      <c r="E449" s="146"/>
      <c r="F449" s="146"/>
      <c r="G449" s="146"/>
      <c r="H449" s="146"/>
      <c r="I449" s="146"/>
      <c r="J449" s="146"/>
      <c r="K449" s="146"/>
      <c r="L449" s="146"/>
      <c r="M449" s="146"/>
      <c r="N449" s="146"/>
      <c r="O449" s="146"/>
      <c r="P449" s="146"/>
      <c r="Q449" s="128"/>
      <c r="R449" s="128"/>
      <c r="S449" s="128"/>
      <c r="T449" s="128"/>
      <c r="U449" s="128"/>
      <c r="V449" s="202"/>
      <c r="W449" s="202"/>
      <c r="X449" s="202"/>
      <c r="Y449" s="128"/>
      <c r="Z449" s="128"/>
      <c r="AA449" s="128"/>
      <c r="AB449" s="128"/>
      <c r="AC449" s="128"/>
      <c r="AD449" s="202"/>
      <c r="AE449" s="202"/>
      <c r="AF449" s="202"/>
      <c r="AG449" s="128"/>
      <c r="AH449" s="128"/>
      <c r="AI449" s="128"/>
      <c r="AJ449" s="128"/>
      <c r="AK449" s="128"/>
      <c r="AL449" s="128"/>
      <c r="AM449" s="128"/>
      <c r="AN449" s="128"/>
      <c r="AO449" s="128"/>
    </row>
    <row r="450" spans="1:41" x14ac:dyDescent="0.25">
      <c r="A450" s="191"/>
      <c r="C450" s="105"/>
      <c r="D450" s="105"/>
      <c r="E450" s="105"/>
      <c r="F450" s="105"/>
      <c r="G450" s="105"/>
      <c r="H450" s="105"/>
      <c r="I450" s="105"/>
      <c r="J450" s="105"/>
      <c r="K450" s="105"/>
      <c r="L450" s="105"/>
      <c r="M450" s="105"/>
      <c r="N450" s="105"/>
      <c r="O450" s="105"/>
      <c r="P450" s="105"/>
    </row>
    <row r="451" spans="1:41" ht="17.399999999999999" x14ac:dyDescent="0.25">
      <c r="A451" s="243" t="s">
        <v>159</v>
      </c>
      <c r="C451" s="105"/>
      <c r="D451" s="105"/>
      <c r="E451" s="105"/>
      <c r="F451" s="105"/>
      <c r="G451" s="105"/>
      <c r="H451" s="105"/>
      <c r="I451" s="105"/>
      <c r="J451" s="105"/>
      <c r="K451" s="105"/>
      <c r="L451" s="105"/>
      <c r="M451" s="105"/>
      <c r="N451" s="105"/>
      <c r="O451" s="105"/>
      <c r="P451" s="105"/>
    </row>
    <row r="452" spans="1:41" x14ac:dyDescent="0.25">
      <c r="A452" s="191"/>
      <c r="C452" s="105"/>
      <c r="D452" s="105"/>
      <c r="E452" s="105"/>
      <c r="F452" s="105"/>
      <c r="G452" s="105"/>
      <c r="H452" s="105"/>
      <c r="I452" s="105"/>
      <c r="J452" s="105"/>
      <c r="K452" s="105"/>
      <c r="L452" s="105"/>
      <c r="M452" s="105"/>
      <c r="N452" s="105"/>
      <c r="O452" s="105"/>
      <c r="P452" s="105"/>
    </row>
    <row r="453" spans="1:41" x14ac:dyDescent="0.25">
      <c r="A453" s="191"/>
      <c r="C453" s="105"/>
      <c r="D453" s="105"/>
      <c r="E453" s="105"/>
      <c r="F453" s="105"/>
      <c r="G453" s="105"/>
      <c r="H453" s="105"/>
      <c r="I453" s="105"/>
      <c r="J453" s="105"/>
      <c r="K453" s="105"/>
      <c r="L453" s="105"/>
      <c r="M453" s="105"/>
      <c r="N453" s="105"/>
      <c r="O453" s="105"/>
      <c r="P453" s="105"/>
    </row>
    <row r="454" spans="1:41" x14ac:dyDescent="0.25">
      <c r="B454" s="203"/>
      <c r="C454" s="203"/>
      <c r="D454" s="149"/>
      <c r="E454" s="149"/>
      <c r="F454" s="149"/>
      <c r="G454" s="149"/>
      <c r="H454" s="149"/>
      <c r="I454" s="149"/>
      <c r="J454" s="149"/>
      <c r="K454" s="149"/>
      <c r="L454" s="149"/>
      <c r="M454" s="149"/>
      <c r="N454" s="149"/>
      <c r="O454" s="149"/>
      <c r="P454" s="149"/>
      <c r="Q454" s="150"/>
      <c r="R454" s="150"/>
      <c r="S454" s="150"/>
      <c r="T454" s="150"/>
      <c r="U454" s="150"/>
      <c r="V454" s="150"/>
      <c r="W454" s="150"/>
      <c r="X454" s="150"/>
    </row>
    <row r="455" spans="1:41" ht="13.8" thickBot="1" x14ac:dyDescent="0.3">
      <c r="A455" s="196"/>
      <c r="B455" s="1726"/>
      <c r="C455" s="1726"/>
      <c r="D455" s="149"/>
      <c r="E455" s="149"/>
      <c r="F455" s="149"/>
      <c r="G455" s="149"/>
      <c r="H455" s="149"/>
      <c r="I455" s="149"/>
      <c r="J455" s="149"/>
      <c r="K455" s="149"/>
      <c r="L455" s="149"/>
      <c r="M455" s="149"/>
      <c r="N455" s="149"/>
      <c r="O455" s="149"/>
      <c r="P455" s="149"/>
      <c r="Q455" s="150"/>
      <c r="R455" s="150"/>
      <c r="S455" s="150"/>
      <c r="T455" s="150"/>
      <c r="U455" s="150"/>
      <c r="V455" s="150"/>
      <c r="W455" s="150"/>
      <c r="X455" s="150"/>
    </row>
    <row r="456" spans="1:41" ht="16.2" thickBot="1" x14ac:dyDescent="0.3">
      <c r="A456" s="153"/>
      <c r="C456" s="1711" t="s">
        <v>263</v>
      </c>
      <c r="D456" s="1712"/>
      <c r="E456" s="1712"/>
      <c r="F456" s="1712"/>
      <c r="G456" s="1712"/>
      <c r="H456" s="1727"/>
      <c r="I456" s="1728" t="s">
        <v>264</v>
      </c>
      <c r="J456" s="1729"/>
      <c r="K456" s="1729"/>
      <c r="L456" s="1729"/>
      <c r="M456" s="1729"/>
      <c r="N456" s="1730"/>
      <c r="O456" s="1716" t="s">
        <v>265</v>
      </c>
      <c r="P456" s="1717"/>
      <c r="Q456" s="1717"/>
      <c r="R456" s="1717"/>
      <c r="S456" s="1717"/>
      <c r="T456" s="1718"/>
    </row>
    <row r="457" spans="1:41" ht="40.200000000000003" thickBot="1" x14ac:dyDescent="0.3">
      <c r="A457" s="153" t="s">
        <v>120</v>
      </c>
      <c r="B457" s="160"/>
      <c r="C457" s="155" t="s">
        <v>244</v>
      </c>
      <c r="D457" s="156" t="s">
        <v>246</v>
      </c>
      <c r="E457" s="156" t="s">
        <v>247</v>
      </c>
      <c r="F457" s="156" t="s">
        <v>248</v>
      </c>
      <c r="G457" s="156" t="s">
        <v>249</v>
      </c>
      <c r="H457" s="214" t="s">
        <v>250</v>
      </c>
      <c r="I457" s="155" t="s">
        <v>251</v>
      </c>
      <c r="J457" s="156" t="s">
        <v>252</v>
      </c>
      <c r="K457" s="156" t="s">
        <v>253</v>
      </c>
      <c r="L457" s="156" t="s">
        <v>254</v>
      </c>
      <c r="M457" s="156" t="s">
        <v>255</v>
      </c>
      <c r="N457" s="214" t="s">
        <v>256</v>
      </c>
      <c r="O457" s="155" t="s">
        <v>257</v>
      </c>
      <c r="P457" s="156" t="s">
        <v>258</v>
      </c>
      <c r="Q457" s="156" t="s">
        <v>259</v>
      </c>
      <c r="R457" s="156" t="s">
        <v>260</v>
      </c>
      <c r="S457" s="156" t="s">
        <v>261</v>
      </c>
      <c r="T457" s="214" t="s">
        <v>262</v>
      </c>
      <c r="U457" s="158" t="s">
        <v>121</v>
      </c>
      <c r="V457" s="130"/>
      <c r="W457" s="130"/>
      <c r="X457" s="130"/>
    </row>
    <row r="458" spans="1:41" ht="15.6" x14ac:dyDescent="0.25">
      <c r="A458" s="216" t="s">
        <v>244</v>
      </c>
      <c r="B458" s="160">
        <v>2012</v>
      </c>
      <c r="C458" s="161">
        <v>8626.060562976958</v>
      </c>
      <c r="D458" s="162">
        <v>8626.060562976958</v>
      </c>
      <c r="E458" s="162">
        <v>8626.060562976958</v>
      </c>
      <c r="F458" s="162"/>
      <c r="G458" s="162"/>
      <c r="H458" s="219"/>
      <c r="I458" s="161">
        <v>1228.5395677086487</v>
      </c>
      <c r="J458" s="162">
        <v>1228.5395677086487</v>
      </c>
      <c r="K458" s="162">
        <v>1228.5395677086487</v>
      </c>
      <c r="L458" s="162"/>
      <c r="M458" s="165"/>
      <c r="N458" s="219"/>
      <c r="O458" s="235">
        <v>9854.6001306856069</v>
      </c>
      <c r="P458" s="236">
        <v>9854.6001306856069</v>
      </c>
      <c r="Q458" s="236">
        <v>9854.6001306856069</v>
      </c>
      <c r="R458" s="165"/>
      <c r="S458" s="165"/>
      <c r="T458" s="219"/>
      <c r="U458" s="244" t="s">
        <v>245</v>
      </c>
      <c r="V458" s="152"/>
      <c r="W458" s="152"/>
      <c r="X458" s="152"/>
    </row>
    <row r="459" spans="1:41" ht="15.6" x14ac:dyDescent="0.25">
      <c r="A459" s="221" t="s">
        <v>246</v>
      </c>
      <c r="B459" s="160">
        <v>2013</v>
      </c>
      <c r="C459" s="167">
        <v>8836.0955485719933</v>
      </c>
      <c r="D459" s="168">
        <v>8836.0955485719933</v>
      </c>
      <c r="E459" s="168">
        <v>8836.0955485719933</v>
      </c>
      <c r="F459" s="168"/>
      <c r="G459" s="168"/>
      <c r="H459" s="222"/>
      <c r="I459" s="167">
        <v>1298.7919047409002</v>
      </c>
      <c r="J459" s="168">
        <v>1298.7919047409002</v>
      </c>
      <c r="K459" s="168">
        <v>1298.7919047409002</v>
      </c>
      <c r="L459" s="168"/>
      <c r="M459" s="170"/>
      <c r="N459" s="222"/>
      <c r="O459" s="237">
        <v>10134.887453312893</v>
      </c>
      <c r="P459" s="238">
        <v>10134.887453312893</v>
      </c>
      <c r="Q459" s="238">
        <v>10134.887453312893</v>
      </c>
      <c r="R459" s="170"/>
      <c r="S459" s="170"/>
      <c r="T459" s="222"/>
      <c r="U459" s="220" t="s">
        <v>245</v>
      </c>
      <c r="V459" s="152"/>
      <c r="W459" s="152"/>
      <c r="X459" s="152"/>
    </row>
    <row r="460" spans="1:41" ht="15.6" x14ac:dyDescent="0.25">
      <c r="A460" s="221" t="s">
        <v>247</v>
      </c>
      <c r="B460" s="160">
        <v>2014</v>
      </c>
      <c r="C460" s="167">
        <v>8083.2399973789006</v>
      </c>
      <c r="D460" s="168">
        <v>8083.2399973789006</v>
      </c>
      <c r="E460" s="168">
        <v>8083.2399973789006</v>
      </c>
      <c r="F460" s="168"/>
      <c r="G460" s="168"/>
      <c r="H460" s="222"/>
      <c r="I460" s="167">
        <v>1392.6692644464113</v>
      </c>
      <c r="J460" s="168">
        <v>1392.6692644464113</v>
      </c>
      <c r="K460" s="168">
        <v>1392.6692644464113</v>
      </c>
      <c r="L460" s="168"/>
      <c r="M460" s="170"/>
      <c r="N460" s="222"/>
      <c r="O460" s="237">
        <v>9475.9092618253126</v>
      </c>
      <c r="P460" s="238">
        <v>9475.9092618253126</v>
      </c>
      <c r="Q460" s="238">
        <v>9475.9092618253126</v>
      </c>
      <c r="R460" s="170"/>
      <c r="S460" s="170"/>
      <c r="T460" s="222"/>
      <c r="U460" s="220" t="s">
        <v>245</v>
      </c>
      <c r="V460" s="152"/>
      <c r="W460" s="152"/>
      <c r="X460" s="152"/>
    </row>
    <row r="461" spans="1:41" ht="15" x14ac:dyDescent="0.25">
      <c r="A461" s="221" t="s">
        <v>248</v>
      </c>
      <c r="B461" s="160">
        <v>2015</v>
      </c>
      <c r="C461" s="171">
        <v>8241.3156558765895</v>
      </c>
      <c r="D461" s="172">
        <v>8241.3156558765895</v>
      </c>
      <c r="E461" s="172">
        <v>8241.3156558765895</v>
      </c>
      <c r="F461" s="172"/>
      <c r="G461" s="172"/>
      <c r="H461" s="223"/>
      <c r="I461" s="224">
        <v>1495.4559856404096</v>
      </c>
      <c r="J461" s="225">
        <v>1495.4559856404096</v>
      </c>
      <c r="K461" s="225">
        <v>1495.4559856404096</v>
      </c>
      <c r="L461" s="225"/>
      <c r="M461" s="173"/>
      <c r="N461" s="226"/>
      <c r="O461" s="239">
        <v>9736.7716415169998</v>
      </c>
      <c r="P461" s="240">
        <v>9736.7716415169998</v>
      </c>
      <c r="Q461" s="240">
        <v>9736.7716415169998</v>
      </c>
      <c r="R461" s="175"/>
      <c r="S461" s="175"/>
      <c r="T461" s="227"/>
      <c r="U461" s="220" t="s">
        <v>245</v>
      </c>
      <c r="V461" s="152"/>
      <c r="W461" s="152"/>
      <c r="X461" s="152"/>
    </row>
    <row r="462" spans="1:41" ht="15" x14ac:dyDescent="0.25">
      <c r="A462" s="221" t="s">
        <v>249</v>
      </c>
      <c r="B462" s="160">
        <v>2016</v>
      </c>
      <c r="C462" s="171">
        <v>8398.0463765064451</v>
      </c>
      <c r="D462" s="172">
        <v>8398.0463765064451</v>
      </c>
      <c r="E462" s="172">
        <v>8398.0463765064451</v>
      </c>
      <c r="F462" s="172"/>
      <c r="G462" s="172"/>
      <c r="H462" s="223"/>
      <c r="I462" s="224">
        <v>1614.6714274372011</v>
      </c>
      <c r="J462" s="225">
        <v>1614.6714274372011</v>
      </c>
      <c r="K462" s="225">
        <v>1614.6714274372011</v>
      </c>
      <c r="L462" s="225"/>
      <c r="M462" s="173"/>
      <c r="N462" s="226"/>
      <c r="O462" s="239">
        <v>10012.717803943646</v>
      </c>
      <c r="P462" s="240">
        <v>10012.717803943646</v>
      </c>
      <c r="Q462" s="240">
        <v>10012.717803943646</v>
      </c>
      <c r="R462" s="175"/>
      <c r="S462" s="175"/>
      <c r="T462" s="227"/>
      <c r="U462" s="220" t="s">
        <v>245</v>
      </c>
      <c r="V462" s="152"/>
      <c r="W462" s="152"/>
      <c r="X462" s="152"/>
    </row>
    <row r="463" spans="1:41" ht="15.6" thickBot="1" x14ac:dyDescent="0.3">
      <c r="A463" s="228" t="s">
        <v>250</v>
      </c>
      <c r="B463" s="160">
        <v>2017</v>
      </c>
      <c r="C463" s="171">
        <v>8553.3685401686707</v>
      </c>
      <c r="D463" s="172">
        <v>8553.3685401686707</v>
      </c>
      <c r="E463" s="172">
        <v>8553.3685401686707</v>
      </c>
      <c r="F463" s="172"/>
      <c r="G463" s="172"/>
      <c r="H463" s="223"/>
      <c r="I463" s="224">
        <v>1750.2405190746222</v>
      </c>
      <c r="J463" s="225">
        <v>1750.2405190746222</v>
      </c>
      <c r="K463" s="225">
        <v>1750.2405190746222</v>
      </c>
      <c r="L463" s="225"/>
      <c r="M463" s="173"/>
      <c r="N463" s="226"/>
      <c r="O463" s="239">
        <v>10303.609059243292</v>
      </c>
      <c r="P463" s="240">
        <v>10303.609059243292</v>
      </c>
      <c r="Q463" s="240">
        <v>10303.609059243292</v>
      </c>
      <c r="R463" s="175"/>
      <c r="S463" s="175"/>
      <c r="T463" s="227"/>
      <c r="U463" s="220" t="s">
        <v>245</v>
      </c>
      <c r="V463" s="152"/>
      <c r="W463" s="152"/>
      <c r="X463" s="152"/>
    </row>
    <row r="464" spans="1:41" ht="15" x14ac:dyDescent="0.25">
      <c r="A464" s="216" t="s">
        <v>251</v>
      </c>
      <c r="B464" s="160">
        <v>2018</v>
      </c>
      <c r="C464" s="171">
        <v>8707.418442048116</v>
      </c>
      <c r="D464" s="172">
        <v>8707.418442048116</v>
      </c>
      <c r="E464" s="172">
        <v>8707.418442048116</v>
      </c>
      <c r="F464" s="172"/>
      <c r="G464" s="172"/>
      <c r="H464" s="223"/>
      <c r="I464" s="224">
        <v>1902.1387189110496</v>
      </c>
      <c r="J464" s="225">
        <v>1902.1387189110496</v>
      </c>
      <c r="K464" s="225">
        <v>1902.1387189110496</v>
      </c>
      <c r="L464" s="225"/>
      <c r="M464" s="173"/>
      <c r="N464" s="226"/>
      <c r="O464" s="239">
        <v>10609.557160959166</v>
      </c>
      <c r="P464" s="240">
        <v>10609.557160959166</v>
      </c>
      <c r="Q464" s="240">
        <v>10609.557160959166</v>
      </c>
      <c r="R464" s="175"/>
      <c r="S464" s="175"/>
      <c r="T464" s="227"/>
      <c r="U464" s="220" t="s">
        <v>245</v>
      </c>
      <c r="V464" s="152"/>
      <c r="W464" s="152"/>
      <c r="X464" s="152"/>
    </row>
    <row r="465" spans="1:24" ht="15" x14ac:dyDescent="0.25">
      <c r="A465" s="221" t="s">
        <v>252</v>
      </c>
      <c r="B465" s="160">
        <v>2019</v>
      </c>
      <c r="C465" s="171">
        <v>8860.2874774165375</v>
      </c>
      <c r="D465" s="172">
        <v>8860.2874774165375</v>
      </c>
      <c r="E465" s="172">
        <v>8860.2874774165375</v>
      </c>
      <c r="F465" s="172"/>
      <c r="G465" s="172"/>
      <c r="H465" s="223"/>
      <c r="I465" s="224">
        <v>2070.3704971510724</v>
      </c>
      <c r="J465" s="225">
        <v>2070.3704971510724</v>
      </c>
      <c r="K465" s="225">
        <v>2070.3704971510724</v>
      </c>
      <c r="L465" s="225"/>
      <c r="M465" s="173"/>
      <c r="N465" s="226"/>
      <c r="O465" s="239">
        <v>10930.65797456761</v>
      </c>
      <c r="P465" s="240">
        <v>10930.65797456761</v>
      </c>
      <c r="Q465" s="240">
        <v>10930.65797456761</v>
      </c>
      <c r="R465" s="175"/>
      <c r="S465" s="175"/>
      <c r="T465" s="227"/>
      <c r="U465" s="220" t="s">
        <v>245</v>
      </c>
      <c r="V465" s="152"/>
      <c r="W465" s="152"/>
      <c r="X465" s="152"/>
    </row>
    <row r="466" spans="1:24" ht="15" x14ac:dyDescent="0.25">
      <c r="A466" s="221" t="s">
        <v>253</v>
      </c>
      <c r="B466" s="160">
        <v>2020</v>
      </c>
      <c r="C466" s="171">
        <v>9012.048681046268</v>
      </c>
      <c r="D466" s="172">
        <v>9012.048681046268</v>
      </c>
      <c r="E466" s="172">
        <v>9012.048681046268</v>
      </c>
      <c r="F466" s="172"/>
      <c r="G466" s="172"/>
      <c r="H466" s="223"/>
      <c r="I466" s="224">
        <v>2254.9464445036606</v>
      </c>
      <c r="J466" s="225">
        <v>2254.9464445036606</v>
      </c>
      <c r="K466" s="225">
        <v>2254.9464445036606</v>
      </c>
      <c r="L466" s="225"/>
      <c r="M466" s="173"/>
      <c r="N466" s="226"/>
      <c r="O466" s="239">
        <v>11266.995125549929</v>
      </c>
      <c r="P466" s="240">
        <v>11266.995125549929</v>
      </c>
      <c r="Q466" s="240">
        <v>11266.995125549929</v>
      </c>
      <c r="R466" s="175"/>
      <c r="S466" s="175"/>
      <c r="T466" s="227"/>
      <c r="U466" s="220" t="s">
        <v>245</v>
      </c>
      <c r="V466" s="152"/>
      <c r="W466" s="152"/>
      <c r="X466" s="152"/>
    </row>
    <row r="467" spans="1:24" ht="15" x14ac:dyDescent="0.25">
      <c r="A467" s="221" t="s">
        <v>254</v>
      </c>
      <c r="B467" s="160">
        <v>2021</v>
      </c>
      <c r="C467" s="171">
        <v>9162.7945887949245</v>
      </c>
      <c r="D467" s="172">
        <v>9162.7945887949245</v>
      </c>
      <c r="E467" s="172">
        <v>9162.7945887949245</v>
      </c>
      <c r="F467" s="172"/>
      <c r="G467" s="172"/>
      <c r="H467" s="223"/>
      <c r="I467" s="224">
        <v>2455.8641278509485</v>
      </c>
      <c r="J467" s="225">
        <v>2455.8641278509485</v>
      </c>
      <c r="K467" s="225">
        <v>2455.8641278509485</v>
      </c>
      <c r="L467" s="225"/>
      <c r="M467" s="173"/>
      <c r="N467" s="226"/>
      <c r="O467" s="239">
        <v>11618.658716645874</v>
      </c>
      <c r="P467" s="240">
        <v>11618.658716645874</v>
      </c>
      <c r="Q467" s="240">
        <v>11618.658716645874</v>
      </c>
      <c r="R467" s="175"/>
      <c r="S467" s="175"/>
      <c r="T467" s="227"/>
      <c r="U467" s="220" t="s">
        <v>245</v>
      </c>
      <c r="V467" s="152"/>
      <c r="W467" s="152"/>
      <c r="X467" s="152"/>
    </row>
    <row r="468" spans="1:24" ht="15" x14ac:dyDescent="0.25">
      <c r="A468" s="221" t="s">
        <v>255</v>
      </c>
      <c r="B468" s="160">
        <v>2022</v>
      </c>
      <c r="C468" s="171">
        <v>9312.6048442598149</v>
      </c>
      <c r="D468" s="172">
        <v>9312.6048442598149</v>
      </c>
      <c r="E468" s="172">
        <v>9312.6048442598149</v>
      </c>
      <c r="F468" s="172"/>
      <c r="G468" s="172"/>
      <c r="H468" s="223"/>
      <c r="I468" s="224">
        <v>2673.0985010500394</v>
      </c>
      <c r="J468" s="225">
        <v>2673.0985010500394</v>
      </c>
      <c r="K468" s="225">
        <v>2673.0985010500394</v>
      </c>
      <c r="L468" s="225"/>
      <c r="M468" s="173"/>
      <c r="N468" s="226"/>
      <c r="O468" s="239">
        <v>11985.703345309854</v>
      </c>
      <c r="P468" s="240">
        <v>11985.703345309854</v>
      </c>
      <c r="Q468" s="240">
        <v>11985.703345309854</v>
      </c>
      <c r="R468" s="175"/>
      <c r="S468" s="175"/>
      <c r="T468" s="227"/>
      <c r="U468" s="220" t="s">
        <v>245</v>
      </c>
      <c r="V468" s="152"/>
      <c r="W468" s="152"/>
      <c r="X468" s="152"/>
    </row>
    <row r="469" spans="1:24" ht="15.6" thickBot="1" x14ac:dyDescent="0.3">
      <c r="A469" s="228" t="s">
        <v>256</v>
      </c>
      <c r="B469" s="160">
        <v>2023</v>
      </c>
      <c r="C469" s="171">
        <v>9461.5021809582213</v>
      </c>
      <c r="D469" s="172">
        <v>9461.5021809582213</v>
      </c>
      <c r="E469" s="172">
        <v>9461.5021809582213</v>
      </c>
      <c r="F469" s="172"/>
      <c r="G469" s="172"/>
      <c r="H469" s="223"/>
      <c r="I469" s="224">
        <v>2906.6207594235152</v>
      </c>
      <c r="J469" s="225">
        <v>2906.6207594235152</v>
      </c>
      <c r="K469" s="225">
        <v>2906.6207594235152</v>
      </c>
      <c r="L469" s="225"/>
      <c r="M469" s="173"/>
      <c r="N469" s="226"/>
      <c r="O469" s="239">
        <v>12368.122940381736</v>
      </c>
      <c r="P469" s="240">
        <v>12368.122940381736</v>
      </c>
      <c r="Q469" s="240">
        <v>12368.122940381736</v>
      </c>
      <c r="R469" s="175"/>
      <c r="S469" s="175"/>
      <c r="T469" s="227"/>
      <c r="U469" s="220" t="s">
        <v>245</v>
      </c>
      <c r="V469" s="152"/>
      <c r="W469" s="152"/>
      <c r="X469" s="152"/>
    </row>
    <row r="470" spans="1:24" ht="15" x14ac:dyDescent="0.25">
      <c r="A470" s="216" t="s">
        <v>257</v>
      </c>
      <c r="B470" s="160">
        <v>2024</v>
      </c>
      <c r="C470" s="171">
        <v>9609.4850922412916</v>
      </c>
      <c r="D470" s="172">
        <v>9609.4850922412916</v>
      </c>
      <c r="E470" s="172">
        <v>9609.4850922412916</v>
      </c>
      <c r="F470" s="172"/>
      <c r="G470" s="172"/>
      <c r="H470" s="223"/>
      <c r="I470" s="224">
        <v>3156.3826733624319</v>
      </c>
      <c r="J470" s="225">
        <v>3156.3826733624319</v>
      </c>
      <c r="K470" s="225">
        <v>3156.3826733624319</v>
      </c>
      <c r="L470" s="225"/>
      <c r="M470" s="173"/>
      <c r="N470" s="226"/>
      <c r="O470" s="239">
        <v>12765.867765603723</v>
      </c>
      <c r="P470" s="240">
        <v>12765.867765603723</v>
      </c>
      <c r="Q470" s="240">
        <v>12765.867765603723</v>
      </c>
      <c r="R470" s="175"/>
      <c r="S470" s="175"/>
      <c r="T470" s="227"/>
      <c r="U470" s="220" t="s">
        <v>245</v>
      </c>
      <c r="V470" s="152"/>
      <c r="W470" s="152"/>
      <c r="X470" s="152"/>
    </row>
    <row r="471" spans="1:24" ht="15" x14ac:dyDescent="0.25">
      <c r="A471" s="221" t="s">
        <v>258</v>
      </c>
      <c r="B471" s="160">
        <v>2025</v>
      </c>
      <c r="C471" s="171">
        <v>9756.5472378515988</v>
      </c>
      <c r="D471" s="172">
        <v>9756.5472378515988</v>
      </c>
      <c r="E471" s="172">
        <v>9756.5472378515988</v>
      </c>
      <c r="F471" s="172"/>
      <c r="G471" s="172"/>
      <c r="H471" s="223"/>
      <c r="I471" s="224">
        <v>3422.3347001699362</v>
      </c>
      <c r="J471" s="225">
        <v>3422.3347001699362</v>
      </c>
      <c r="K471" s="225">
        <v>3422.3347001699362</v>
      </c>
      <c r="L471" s="225"/>
      <c r="M471" s="173"/>
      <c r="N471" s="226"/>
      <c r="O471" s="239">
        <v>13178.881938021535</v>
      </c>
      <c r="P471" s="240">
        <v>13178.881938021535</v>
      </c>
      <c r="Q471" s="240">
        <v>13178.881938021535</v>
      </c>
      <c r="R471" s="175"/>
      <c r="S471" s="175"/>
      <c r="T471" s="227"/>
      <c r="U471" s="220" t="s">
        <v>245</v>
      </c>
      <c r="V471" s="152"/>
      <c r="W471" s="152"/>
      <c r="X471" s="152"/>
    </row>
    <row r="472" spans="1:24" ht="15" x14ac:dyDescent="0.25">
      <c r="A472" s="221" t="s">
        <v>259</v>
      </c>
      <c r="B472" s="160">
        <v>2026</v>
      </c>
      <c r="C472" s="171">
        <v>9902.6964690615368</v>
      </c>
      <c r="D472" s="172">
        <v>9902.6964690615368</v>
      </c>
      <c r="E472" s="172">
        <v>9902.6964690615368</v>
      </c>
      <c r="F472" s="172"/>
      <c r="G472" s="172"/>
      <c r="H472" s="223"/>
      <c r="I472" s="224">
        <v>3704.446011264592</v>
      </c>
      <c r="J472" s="225">
        <v>3704.446011264592</v>
      </c>
      <c r="K472" s="225">
        <v>3704.446011264592</v>
      </c>
      <c r="L472" s="225"/>
      <c r="M472" s="173"/>
      <c r="N472" s="226"/>
      <c r="O472" s="239">
        <v>13607.142480326129</v>
      </c>
      <c r="P472" s="240">
        <v>13607.142480326129</v>
      </c>
      <c r="Q472" s="240">
        <v>13607.142480326129</v>
      </c>
      <c r="R472" s="175"/>
      <c r="S472" s="175"/>
      <c r="T472" s="227"/>
      <c r="U472" s="220" t="s">
        <v>245</v>
      </c>
      <c r="V472" s="152"/>
      <c r="W472" s="152"/>
      <c r="X472" s="152"/>
    </row>
    <row r="473" spans="1:24" ht="15" x14ac:dyDescent="0.25">
      <c r="A473" s="221" t="s">
        <v>260</v>
      </c>
      <c r="B473" s="160">
        <v>2027</v>
      </c>
      <c r="C473" s="171">
        <v>10047.927197724131</v>
      </c>
      <c r="D473" s="172">
        <v>10047.927197724131</v>
      </c>
      <c r="E473" s="172">
        <v>10047.927197724131</v>
      </c>
      <c r="F473" s="172"/>
      <c r="G473" s="172"/>
      <c r="H473" s="223"/>
      <c r="I473" s="224">
        <v>4002.6971877754008</v>
      </c>
      <c r="J473" s="225">
        <v>4002.6971877754008</v>
      </c>
      <c r="K473" s="225">
        <v>4002.6971877754008</v>
      </c>
      <c r="L473" s="225"/>
      <c r="M473" s="173"/>
      <c r="N473" s="226"/>
      <c r="O473" s="239">
        <v>14050.624385499532</v>
      </c>
      <c r="P473" s="240">
        <v>14050.624385499532</v>
      </c>
      <c r="Q473" s="240">
        <v>14050.624385499532</v>
      </c>
      <c r="R473" s="175"/>
      <c r="S473" s="175"/>
      <c r="T473" s="227"/>
      <c r="U473" s="220" t="s">
        <v>245</v>
      </c>
      <c r="V473" s="152"/>
      <c r="W473" s="152"/>
      <c r="X473" s="152"/>
    </row>
    <row r="474" spans="1:24" ht="15" x14ac:dyDescent="0.25">
      <c r="A474" s="221" t="s">
        <v>261</v>
      </c>
      <c r="B474" s="160">
        <v>2028</v>
      </c>
      <c r="C474" s="171">
        <v>10192.192325460044</v>
      </c>
      <c r="D474" s="172">
        <v>10192.192325460044</v>
      </c>
      <c r="E474" s="172">
        <v>10192.192325460044</v>
      </c>
      <c r="F474" s="172"/>
      <c r="G474" s="172"/>
      <c r="H474" s="223"/>
      <c r="I474" s="224">
        <v>4317.0519927946261</v>
      </c>
      <c r="J474" s="225">
        <v>4317.0519927946261</v>
      </c>
      <c r="K474" s="225">
        <v>4317.0519927946261</v>
      </c>
      <c r="L474" s="225"/>
      <c r="M474" s="173"/>
      <c r="N474" s="226"/>
      <c r="O474" s="239">
        <v>14509.24431825467</v>
      </c>
      <c r="P474" s="240">
        <v>14509.24431825467</v>
      </c>
      <c r="Q474" s="240">
        <v>14509.24431825467</v>
      </c>
      <c r="R474" s="175"/>
      <c r="S474" s="175"/>
      <c r="T474" s="227"/>
      <c r="U474" s="220" t="s">
        <v>245</v>
      </c>
      <c r="V474" s="152"/>
      <c r="W474" s="152"/>
      <c r="X474" s="152"/>
    </row>
    <row r="475" spans="1:24" ht="15.6" thickBot="1" x14ac:dyDescent="0.3">
      <c r="A475" s="228" t="s">
        <v>262</v>
      </c>
      <c r="B475" s="160">
        <v>2029</v>
      </c>
      <c r="C475" s="171">
        <v>10335.422031813674</v>
      </c>
      <c r="D475" s="172">
        <v>10335.422031813674</v>
      </c>
      <c r="E475" s="172">
        <v>10335.422031813674</v>
      </c>
      <c r="F475" s="172"/>
      <c r="G475" s="172"/>
      <c r="H475" s="223"/>
      <c r="I475" s="224">
        <v>4647.4692425632456</v>
      </c>
      <c r="J475" s="225">
        <v>4647.4692425632456</v>
      </c>
      <c r="K475" s="225">
        <v>4647.4692425632456</v>
      </c>
      <c r="L475" s="225"/>
      <c r="M475" s="173"/>
      <c r="N475" s="226"/>
      <c r="O475" s="239">
        <v>14982.89127437692</v>
      </c>
      <c r="P475" s="240">
        <v>14982.89127437692</v>
      </c>
      <c r="Q475" s="240">
        <v>14982.89127437692</v>
      </c>
      <c r="R475" s="175"/>
      <c r="S475" s="175"/>
      <c r="T475" s="227"/>
      <c r="U475" s="220" t="s">
        <v>245</v>
      </c>
      <c r="V475" s="152"/>
      <c r="W475" s="152"/>
      <c r="X475" s="152"/>
    </row>
    <row r="476" spans="1:24" ht="15" x14ac:dyDescent="0.25">
      <c r="A476" s="178" t="s">
        <v>263</v>
      </c>
      <c r="B476" s="160">
        <v>2030</v>
      </c>
      <c r="C476" s="171">
        <v>10477.539135836896</v>
      </c>
      <c r="D476" s="172">
        <v>10477.539135836896</v>
      </c>
      <c r="E476" s="172">
        <v>10477.539135836896</v>
      </c>
      <c r="F476" s="172"/>
      <c r="G476" s="172"/>
      <c r="H476" s="223"/>
      <c r="I476" s="224">
        <v>4993.8994979429272</v>
      </c>
      <c r="J476" s="225">
        <v>4993.8994979429272</v>
      </c>
      <c r="K476" s="225">
        <v>4993.8994979429272</v>
      </c>
      <c r="L476" s="225"/>
      <c r="M476" s="173"/>
      <c r="N476" s="226"/>
      <c r="O476" s="239">
        <v>15471.438633779824</v>
      </c>
      <c r="P476" s="240">
        <v>15471.438633779824</v>
      </c>
      <c r="Q476" s="240">
        <v>15471.438633779824</v>
      </c>
      <c r="R476" s="175"/>
      <c r="S476" s="175"/>
      <c r="T476" s="227"/>
      <c r="U476" s="220" t="s">
        <v>245</v>
      </c>
      <c r="V476" s="152"/>
      <c r="W476" s="152"/>
      <c r="X476" s="152"/>
    </row>
    <row r="477" spans="1:24" ht="15" x14ac:dyDescent="0.25">
      <c r="A477" s="179" t="s">
        <v>264</v>
      </c>
      <c r="B477" s="160">
        <v>2031</v>
      </c>
      <c r="C477" s="171">
        <v>10618.522383856704</v>
      </c>
      <c r="D477" s="172">
        <v>10618.522383856704</v>
      </c>
      <c r="E477" s="172">
        <v>10618.522383856704</v>
      </c>
      <c r="F477" s="172"/>
      <c r="G477" s="172"/>
      <c r="H477" s="223"/>
      <c r="I477" s="224">
        <v>5356.3002100722333</v>
      </c>
      <c r="J477" s="225">
        <v>5356.3002100722333</v>
      </c>
      <c r="K477" s="225">
        <v>5356.3002100722333</v>
      </c>
      <c r="L477" s="225"/>
      <c r="M477" s="173"/>
      <c r="N477" s="226"/>
      <c r="O477" s="239">
        <v>15974.822593928937</v>
      </c>
      <c r="P477" s="240">
        <v>15974.822593928937</v>
      </c>
      <c r="Q477" s="240">
        <v>15974.822593928937</v>
      </c>
      <c r="R477" s="175"/>
      <c r="S477" s="175"/>
      <c r="T477" s="227"/>
      <c r="U477" s="220" t="s">
        <v>245</v>
      </c>
      <c r="V477" s="152"/>
      <c r="W477" s="152"/>
      <c r="X477" s="152"/>
    </row>
    <row r="478" spans="1:24" ht="15.6" thickBot="1" x14ac:dyDescent="0.3">
      <c r="A478" s="180" t="s">
        <v>265</v>
      </c>
      <c r="B478" s="160">
        <v>2032</v>
      </c>
      <c r="C478" s="171">
        <v>10758.305361622937</v>
      </c>
      <c r="D478" s="172">
        <v>10758.305361622937</v>
      </c>
      <c r="E478" s="172">
        <v>10758.305361622937</v>
      </c>
      <c r="F478" s="172"/>
      <c r="G478" s="172"/>
      <c r="H478" s="223"/>
      <c r="I478" s="224">
        <v>5734.6030481710704</v>
      </c>
      <c r="J478" s="225">
        <v>5734.6030481710704</v>
      </c>
      <c r="K478" s="225">
        <v>5734.6030481710704</v>
      </c>
      <c r="L478" s="225"/>
      <c r="M478" s="173"/>
      <c r="N478" s="226"/>
      <c r="O478" s="239">
        <v>16492.908409794007</v>
      </c>
      <c r="P478" s="240">
        <v>16492.908409794007</v>
      </c>
      <c r="Q478" s="240">
        <v>16492.908409794007</v>
      </c>
      <c r="R478" s="175"/>
      <c r="S478" s="175"/>
      <c r="T478" s="227"/>
      <c r="U478" s="220" t="s">
        <v>245</v>
      </c>
      <c r="V478" s="152"/>
      <c r="W478" s="152"/>
      <c r="X478" s="152"/>
    </row>
    <row r="479" spans="1:24" ht="15" x14ac:dyDescent="0.25">
      <c r="B479" s="160">
        <v>2033</v>
      </c>
      <c r="C479" s="171">
        <v>10896.702241905597</v>
      </c>
      <c r="D479" s="172">
        <v>10896.702241905597</v>
      </c>
      <c r="E479" s="172">
        <v>10896.702241905597</v>
      </c>
      <c r="F479" s="172"/>
      <c r="G479" s="172"/>
      <c r="H479" s="223"/>
      <c r="I479" s="224">
        <v>6128.6861919186076</v>
      </c>
      <c r="J479" s="225">
        <v>6128.6861919186076</v>
      </c>
      <c r="K479" s="225">
        <v>6128.6861919186076</v>
      </c>
      <c r="L479" s="225"/>
      <c r="M479" s="173"/>
      <c r="N479" s="226"/>
      <c r="O479" s="239">
        <v>17025.388433824206</v>
      </c>
      <c r="P479" s="240">
        <v>17025.388433824206</v>
      </c>
      <c r="Q479" s="240">
        <v>17025.388433824206</v>
      </c>
      <c r="R479" s="175"/>
      <c r="S479" s="175"/>
      <c r="T479" s="227"/>
      <c r="U479" s="220" t="s">
        <v>245</v>
      </c>
      <c r="V479" s="152"/>
      <c r="W479" s="152"/>
      <c r="X479" s="152"/>
    </row>
    <row r="480" spans="1:24" ht="15" x14ac:dyDescent="0.25">
      <c r="B480" s="160">
        <v>2034</v>
      </c>
      <c r="C480" s="171">
        <v>11033.476982325223</v>
      </c>
      <c r="D480" s="172">
        <v>11033.476982325223</v>
      </c>
      <c r="E480" s="172">
        <v>11033.476982325223</v>
      </c>
      <c r="F480" s="172"/>
      <c r="G480" s="172"/>
      <c r="H480" s="223"/>
      <c r="I480" s="224">
        <v>6538.3865775536115</v>
      </c>
      <c r="J480" s="225">
        <v>6538.3865775536115</v>
      </c>
      <c r="K480" s="225">
        <v>6538.3865775536115</v>
      </c>
      <c r="L480" s="225"/>
      <c r="M480" s="173"/>
      <c r="N480" s="226"/>
      <c r="O480" s="239">
        <v>17571.863559878835</v>
      </c>
      <c r="P480" s="240">
        <v>17571.863559878835</v>
      </c>
      <c r="Q480" s="240">
        <v>17571.863559878835</v>
      </c>
      <c r="R480" s="175"/>
      <c r="S480" s="175"/>
      <c r="T480" s="227"/>
      <c r="U480" s="220" t="s">
        <v>245</v>
      </c>
      <c r="V480" s="152"/>
      <c r="W480" s="152"/>
      <c r="X480" s="152"/>
    </row>
    <row r="481" spans="2:24" ht="15" x14ac:dyDescent="0.25">
      <c r="B481" s="160">
        <v>2035</v>
      </c>
      <c r="C481" s="171">
        <v>11168.443098757623</v>
      </c>
      <c r="D481" s="172">
        <v>11168.443098757623</v>
      </c>
      <c r="E481" s="172">
        <v>11168.443098757623</v>
      </c>
      <c r="F481" s="172"/>
      <c r="G481" s="172"/>
      <c r="H481" s="223"/>
      <c r="I481" s="224">
        <v>6963.5373786716027</v>
      </c>
      <c r="J481" s="225">
        <v>6963.5373786716027</v>
      </c>
      <c r="K481" s="225">
        <v>6963.5373786716027</v>
      </c>
      <c r="L481" s="225"/>
      <c r="M481" s="173"/>
      <c r="N481" s="226"/>
      <c r="O481" s="239">
        <v>18131.980477429228</v>
      </c>
      <c r="P481" s="240">
        <v>18131.980477429228</v>
      </c>
      <c r="Q481" s="240">
        <v>18131.980477429228</v>
      </c>
      <c r="R481" s="175"/>
      <c r="S481" s="175"/>
      <c r="T481" s="227"/>
      <c r="U481" s="220" t="s">
        <v>245</v>
      </c>
      <c r="V481" s="152"/>
      <c r="W481" s="152"/>
      <c r="X481" s="152"/>
    </row>
    <row r="482" spans="2:24" ht="15" x14ac:dyDescent="0.25">
      <c r="B482" s="160">
        <v>2036</v>
      </c>
      <c r="C482" s="171">
        <v>11301.523310988527</v>
      </c>
      <c r="D482" s="172">
        <v>11301.523310988527</v>
      </c>
      <c r="E482" s="172">
        <v>11301.523310988527</v>
      </c>
      <c r="F482" s="172"/>
      <c r="G482" s="172"/>
      <c r="H482" s="223"/>
      <c r="I482" s="224">
        <v>7404.0158237794958</v>
      </c>
      <c r="J482" s="225">
        <v>7404.0158237794958</v>
      </c>
      <c r="K482" s="225">
        <v>7404.0158237794958</v>
      </c>
      <c r="L482" s="225"/>
      <c r="M482" s="173"/>
      <c r="N482" s="226"/>
      <c r="O482" s="239">
        <v>18705.539134768023</v>
      </c>
      <c r="P482" s="240">
        <v>18705.539134768023</v>
      </c>
      <c r="Q482" s="240">
        <v>18705.539134768023</v>
      </c>
      <c r="R482" s="175"/>
      <c r="S482" s="175"/>
      <c r="T482" s="227"/>
      <c r="U482" s="220" t="s">
        <v>245</v>
      </c>
      <c r="V482" s="152"/>
      <c r="W482" s="152"/>
      <c r="X482" s="152"/>
    </row>
    <row r="483" spans="2:24" ht="15" x14ac:dyDescent="0.25">
      <c r="B483" s="160">
        <v>2037</v>
      </c>
      <c r="C483" s="171">
        <v>11432.709828568106</v>
      </c>
      <c r="D483" s="172">
        <v>11432.709828568106</v>
      </c>
      <c r="E483" s="172">
        <v>11432.709828568106</v>
      </c>
      <c r="F483" s="172"/>
      <c r="G483" s="172"/>
      <c r="H483" s="223"/>
      <c r="I483" s="224">
        <v>7859.707230006974</v>
      </c>
      <c r="J483" s="225">
        <v>7859.707230006974</v>
      </c>
      <c r="K483" s="225">
        <v>7859.707230006974</v>
      </c>
      <c r="L483" s="225"/>
      <c r="M483" s="173"/>
      <c r="N483" s="226"/>
      <c r="O483" s="239">
        <v>19292.41705857508</v>
      </c>
      <c r="P483" s="240">
        <v>19292.41705857508</v>
      </c>
      <c r="Q483" s="240">
        <v>19292.41705857508</v>
      </c>
      <c r="R483" s="175"/>
      <c r="S483" s="175"/>
      <c r="T483" s="227"/>
      <c r="U483" s="220" t="s">
        <v>245</v>
      </c>
      <c r="V483" s="152"/>
      <c r="W483" s="152"/>
      <c r="X483" s="152"/>
    </row>
    <row r="484" spans="2:24" ht="15" x14ac:dyDescent="0.25">
      <c r="B484" s="160">
        <v>2038</v>
      </c>
      <c r="C484" s="171">
        <v>11561.977407402834</v>
      </c>
      <c r="D484" s="172">
        <v>11561.977407402834</v>
      </c>
      <c r="E484" s="172">
        <v>11561.977407402834</v>
      </c>
      <c r="F484" s="172"/>
      <c r="G484" s="172"/>
      <c r="H484" s="223"/>
      <c r="I484" s="224">
        <v>8330.4434454178099</v>
      </c>
      <c r="J484" s="225">
        <v>8330.4434454178099</v>
      </c>
      <c r="K484" s="225">
        <v>8330.4434454178099</v>
      </c>
      <c r="L484" s="225"/>
      <c r="M484" s="173"/>
      <c r="N484" s="226"/>
      <c r="O484" s="239">
        <v>19892.420852820644</v>
      </c>
      <c r="P484" s="240">
        <v>19892.420852820644</v>
      </c>
      <c r="Q484" s="240">
        <v>19892.420852820644</v>
      </c>
      <c r="R484" s="175"/>
      <c r="S484" s="175"/>
      <c r="T484" s="227"/>
      <c r="U484" s="220" t="s">
        <v>245</v>
      </c>
      <c r="V484" s="152"/>
      <c r="W484" s="152"/>
      <c r="X484" s="152"/>
    </row>
    <row r="485" spans="2:24" ht="15" x14ac:dyDescent="0.25">
      <c r="B485" s="160">
        <v>2039</v>
      </c>
      <c r="C485" s="171">
        <v>11689.329258793121</v>
      </c>
      <c r="D485" s="172">
        <v>11689.329258793121</v>
      </c>
      <c r="E485" s="172">
        <v>11689.329258793121</v>
      </c>
      <c r="F485" s="172"/>
      <c r="G485" s="172"/>
      <c r="H485" s="223"/>
      <c r="I485" s="224">
        <v>8816.0376851350247</v>
      </c>
      <c r="J485" s="225">
        <v>8816.0376851350247</v>
      </c>
      <c r="K485" s="225">
        <v>8816.0376851350247</v>
      </c>
      <c r="L485" s="225"/>
      <c r="M485" s="173"/>
      <c r="N485" s="226"/>
      <c r="O485" s="239">
        <v>20505.366943928144</v>
      </c>
      <c r="P485" s="240">
        <v>20505.366943928144</v>
      </c>
      <c r="Q485" s="240">
        <v>20505.366943928144</v>
      </c>
      <c r="R485" s="175"/>
      <c r="S485" s="175"/>
      <c r="T485" s="227"/>
      <c r="U485" s="220" t="s">
        <v>245</v>
      </c>
      <c r="V485" s="152"/>
      <c r="W485" s="152"/>
      <c r="X485" s="152"/>
    </row>
    <row r="486" spans="2:24" ht="15" x14ac:dyDescent="0.25">
      <c r="B486" s="160">
        <v>2040</v>
      </c>
      <c r="C486" s="171">
        <v>11814.782147512244</v>
      </c>
      <c r="D486" s="172">
        <v>11814.782147512244</v>
      </c>
      <c r="E486" s="172">
        <v>11814.782147512244</v>
      </c>
      <c r="F486" s="172"/>
      <c r="G486" s="172"/>
      <c r="H486" s="223"/>
      <c r="I486" s="224">
        <v>9316.3129893988826</v>
      </c>
      <c r="J486" s="225">
        <v>9316.3129893988826</v>
      </c>
      <c r="K486" s="225">
        <v>9316.3129893988826</v>
      </c>
      <c r="L486" s="225"/>
      <c r="M486" s="173"/>
      <c r="N486" s="226"/>
      <c r="O486" s="239">
        <v>21131.095136911128</v>
      </c>
      <c r="P486" s="240">
        <v>21131.095136911128</v>
      </c>
      <c r="Q486" s="240">
        <v>21131.095136911128</v>
      </c>
      <c r="R486" s="175"/>
      <c r="S486" s="175"/>
      <c r="T486" s="227"/>
      <c r="U486" s="220" t="s">
        <v>245</v>
      </c>
      <c r="V486" s="152"/>
      <c r="W486" s="152"/>
      <c r="X486" s="152"/>
    </row>
    <row r="487" spans="2:24" ht="15" x14ac:dyDescent="0.25">
      <c r="B487" s="160">
        <v>2041</v>
      </c>
      <c r="C487" s="171">
        <v>11938.310634390853</v>
      </c>
      <c r="D487" s="172">
        <v>11938.310634390853</v>
      </c>
      <c r="E487" s="172">
        <v>11938.310634390853</v>
      </c>
      <c r="F487" s="172"/>
      <c r="G487" s="172"/>
      <c r="H487" s="223"/>
      <c r="I487" s="224">
        <v>9831.080617824302</v>
      </c>
      <c r="J487" s="225">
        <v>9831.080617824302</v>
      </c>
      <c r="K487" s="225">
        <v>9831.080617824302</v>
      </c>
      <c r="L487" s="225"/>
      <c r="M487" s="173"/>
      <c r="N487" s="226"/>
      <c r="O487" s="239">
        <v>21769.391252215155</v>
      </c>
      <c r="P487" s="240">
        <v>21769.391252215155</v>
      </c>
      <c r="Q487" s="240">
        <v>21769.391252215155</v>
      </c>
      <c r="R487" s="175"/>
      <c r="S487" s="175"/>
      <c r="T487" s="227"/>
      <c r="U487" s="220" t="s">
        <v>245</v>
      </c>
      <c r="V487" s="152"/>
      <c r="W487" s="152"/>
      <c r="X487" s="152"/>
    </row>
    <row r="488" spans="2:24" ht="15" x14ac:dyDescent="0.25">
      <c r="B488" s="160">
        <v>2042</v>
      </c>
      <c r="C488" s="171">
        <v>12059.934381638326</v>
      </c>
      <c r="D488" s="172">
        <v>12059.934381638326</v>
      </c>
      <c r="E488" s="172">
        <v>12059.934381638326</v>
      </c>
      <c r="F488" s="172"/>
      <c r="G488" s="172"/>
      <c r="H488" s="223"/>
      <c r="I488" s="224">
        <v>10360.21198206366</v>
      </c>
      <c r="J488" s="225">
        <v>10360.21198206366</v>
      </c>
      <c r="K488" s="225">
        <v>10360.21198206366</v>
      </c>
      <c r="L488" s="225"/>
      <c r="M488" s="173"/>
      <c r="N488" s="226"/>
      <c r="O488" s="239">
        <v>22420.146363701984</v>
      </c>
      <c r="P488" s="240">
        <v>22420.146363701984</v>
      </c>
      <c r="Q488" s="240">
        <v>22420.146363701984</v>
      </c>
      <c r="R488" s="175"/>
      <c r="S488" s="175"/>
      <c r="T488" s="227"/>
      <c r="U488" s="220" t="s">
        <v>245</v>
      </c>
      <c r="V488" s="152"/>
      <c r="W488" s="152"/>
      <c r="X488" s="152"/>
    </row>
    <row r="489" spans="2:24" ht="15" x14ac:dyDescent="0.25">
      <c r="B489" s="160">
        <v>2043</v>
      </c>
      <c r="C489" s="171">
        <v>12179.781935534798</v>
      </c>
      <c r="D489" s="172">
        <v>12179.781935534798</v>
      </c>
      <c r="E489" s="172">
        <v>12179.781935534798</v>
      </c>
      <c r="F489" s="172"/>
      <c r="G489" s="172"/>
      <c r="H489" s="223"/>
      <c r="I489" s="224">
        <v>10903.677919124941</v>
      </c>
      <c r="J489" s="225">
        <v>10903.677919124941</v>
      </c>
      <c r="K489" s="225">
        <v>10903.677919124941</v>
      </c>
      <c r="L489" s="225"/>
      <c r="M489" s="173"/>
      <c r="N489" s="226"/>
      <c r="O489" s="239">
        <v>23083.459854659741</v>
      </c>
      <c r="P489" s="240">
        <v>23083.459854659741</v>
      </c>
      <c r="Q489" s="240">
        <v>23083.459854659741</v>
      </c>
      <c r="R489" s="175"/>
      <c r="S489" s="175"/>
      <c r="T489" s="227"/>
      <c r="U489" s="220" t="s">
        <v>245</v>
      </c>
      <c r="V489" s="152"/>
      <c r="W489" s="152"/>
      <c r="X489" s="152"/>
    </row>
    <row r="490" spans="2:24" ht="15" x14ac:dyDescent="0.25">
      <c r="B490" s="160">
        <v>2044</v>
      </c>
      <c r="C490" s="171">
        <v>12298.030876108474</v>
      </c>
      <c r="D490" s="172">
        <v>12298.030876108474</v>
      </c>
      <c r="E490" s="172">
        <v>12298.030876108474</v>
      </c>
      <c r="F490" s="172"/>
      <c r="G490" s="172"/>
      <c r="H490" s="223"/>
      <c r="I490" s="224">
        <v>11461.526757002579</v>
      </c>
      <c r="J490" s="225">
        <v>11461.526757002579</v>
      </c>
      <c r="K490" s="225">
        <v>11461.526757002579</v>
      </c>
      <c r="L490" s="225"/>
      <c r="M490" s="173"/>
      <c r="N490" s="226"/>
      <c r="O490" s="239">
        <v>23759.557633111053</v>
      </c>
      <c r="P490" s="240">
        <v>23759.557633111053</v>
      </c>
      <c r="Q490" s="240">
        <v>23759.557633111053</v>
      </c>
      <c r="R490" s="175"/>
      <c r="S490" s="175"/>
      <c r="T490" s="227"/>
      <c r="U490" s="220" t="s">
        <v>245</v>
      </c>
      <c r="V490" s="152"/>
      <c r="W490" s="152"/>
      <c r="X490" s="152"/>
    </row>
    <row r="491" spans="2:24" ht="15" x14ac:dyDescent="0.25">
      <c r="B491" s="160">
        <v>2045</v>
      </c>
      <c r="C491" s="171">
        <v>12414.825025047641</v>
      </c>
      <c r="D491" s="172">
        <v>12414.825025047641</v>
      </c>
      <c r="E491" s="172">
        <v>12414.825025047641</v>
      </c>
      <c r="F491" s="172"/>
      <c r="G491" s="172"/>
      <c r="H491" s="223"/>
      <c r="I491" s="224">
        <v>12033.791885199491</v>
      </c>
      <c r="J491" s="225">
        <v>12033.791885199491</v>
      </c>
      <c r="K491" s="225">
        <v>12033.791885199491</v>
      </c>
      <c r="L491" s="225"/>
      <c r="M491" s="173"/>
      <c r="N491" s="226"/>
      <c r="O491" s="239">
        <v>24448.616910247132</v>
      </c>
      <c r="P491" s="240">
        <v>24448.616910247132</v>
      </c>
      <c r="Q491" s="240">
        <v>24448.616910247132</v>
      </c>
      <c r="R491" s="175"/>
      <c r="S491" s="175"/>
      <c r="T491" s="227"/>
      <c r="U491" s="220" t="s">
        <v>245</v>
      </c>
      <c r="V491" s="152"/>
      <c r="W491" s="152"/>
      <c r="X491" s="152"/>
    </row>
    <row r="492" spans="2:24" ht="15" x14ac:dyDescent="0.25">
      <c r="B492" s="160">
        <v>2046</v>
      </c>
      <c r="C492" s="171">
        <v>12530.220716428033</v>
      </c>
      <c r="D492" s="172">
        <v>12530.220716428033</v>
      </c>
      <c r="E492" s="172">
        <v>12530.220716428033</v>
      </c>
      <c r="F492" s="172"/>
      <c r="G492" s="172"/>
      <c r="H492" s="223"/>
      <c r="I492" s="224">
        <v>12620.428654833391</v>
      </c>
      <c r="J492" s="225">
        <v>12620.428654833391</v>
      </c>
      <c r="K492" s="225">
        <v>12620.428654833391</v>
      </c>
      <c r="L492" s="225"/>
      <c r="M492" s="173"/>
      <c r="N492" s="226"/>
      <c r="O492" s="239">
        <v>25150.649371261425</v>
      </c>
      <c r="P492" s="240">
        <v>25150.649371261425</v>
      </c>
      <c r="Q492" s="240">
        <v>25150.649371261425</v>
      </c>
      <c r="R492" s="175"/>
      <c r="S492" s="175"/>
      <c r="T492" s="227"/>
      <c r="U492" s="220" t="s">
        <v>245</v>
      </c>
      <c r="V492" s="152"/>
      <c r="W492" s="152"/>
      <c r="X492" s="152"/>
    </row>
    <row r="493" spans="2:24" ht="15" x14ac:dyDescent="0.25">
      <c r="B493" s="160">
        <v>2047</v>
      </c>
      <c r="C493" s="171">
        <v>12644.229653384338</v>
      </c>
      <c r="D493" s="172">
        <v>12644.229653384338</v>
      </c>
      <c r="E493" s="172">
        <v>12644.229653384338</v>
      </c>
      <c r="F493" s="172"/>
      <c r="G493" s="172"/>
      <c r="H493" s="223"/>
      <c r="I493" s="224">
        <v>13221.325539909336</v>
      </c>
      <c r="J493" s="225">
        <v>13221.325539909336</v>
      </c>
      <c r="K493" s="225">
        <v>13221.325539909336</v>
      </c>
      <c r="L493" s="225"/>
      <c r="M493" s="173"/>
      <c r="N493" s="226"/>
      <c r="O493" s="239">
        <v>25865.555193293672</v>
      </c>
      <c r="P493" s="240">
        <v>25865.555193293672</v>
      </c>
      <c r="Q493" s="240">
        <v>25865.555193293672</v>
      </c>
      <c r="R493" s="175"/>
      <c r="S493" s="175"/>
      <c r="T493" s="227"/>
      <c r="U493" s="220" t="s">
        <v>245</v>
      </c>
      <c r="V493" s="152"/>
      <c r="W493" s="152"/>
      <c r="X493" s="152"/>
    </row>
    <row r="494" spans="2:24" ht="15" x14ac:dyDescent="0.25">
      <c r="B494" s="160">
        <v>2048</v>
      </c>
      <c r="C494" s="171">
        <v>12756.898226450176</v>
      </c>
      <c r="D494" s="172">
        <v>12756.898226450176</v>
      </c>
      <c r="E494" s="172">
        <v>12756.898226450176</v>
      </c>
      <c r="F494" s="172"/>
      <c r="G494" s="172"/>
      <c r="H494" s="223"/>
      <c r="I494" s="224">
        <v>13836.385527241206</v>
      </c>
      <c r="J494" s="225">
        <v>13836.385527241206</v>
      </c>
      <c r="K494" s="225">
        <v>13836.385527241206</v>
      </c>
      <c r="L494" s="225"/>
      <c r="M494" s="173"/>
      <c r="N494" s="226"/>
      <c r="O494" s="239">
        <v>26593.283753691379</v>
      </c>
      <c r="P494" s="240">
        <v>26593.283753691379</v>
      </c>
      <c r="Q494" s="240">
        <v>26593.283753691379</v>
      </c>
      <c r="R494" s="175"/>
      <c r="S494" s="175"/>
      <c r="T494" s="227"/>
      <c r="U494" s="220" t="s">
        <v>245</v>
      </c>
      <c r="V494" s="152"/>
      <c r="W494" s="152"/>
      <c r="X494" s="152"/>
    </row>
    <row r="495" spans="2:24" ht="15" x14ac:dyDescent="0.25">
      <c r="B495" s="160">
        <v>2049</v>
      </c>
      <c r="C495" s="171">
        <v>12868.264310558518</v>
      </c>
      <c r="D495" s="172">
        <v>12868.264310558518</v>
      </c>
      <c r="E495" s="172">
        <v>12868.264310558518</v>
      </c>
      <c r="F495" s="172"/>
      <c r="G495" s="172"/>
      <c r="H495" s="223"/>
      <c r="I495" s="224">
        <v>14465.485073633696</v>
      </c>
      <c r="J495" s="225">
        <v>14465.485073633696</v>
      </c>
      <c r="K495" s="225">
        <v>14465.485073633696</v>
      </c>
      <c r="L495" s="225"/>
      <c r="M495" s="173"/>
      <c r="N495" s="226"/>
      <c r="O495" s="239">
        <v>27333.749384192211</v>
      </c>
      <c r="P495" s="240">
        <v>27333.749384192211</v>
      </c>
      <c r="Q495" s="240">
        <v>27333.749384192211</v>
      </c>
      <c r="R495" s="175"/>
      <c r="S495" s="175"/>
      <c r="T495" s="227"/>
      <c r="U495" s="220" t="s">
        <v>245</v>
      </c>
      <c r="V495" s="152"/>
      <c r="W495" s="152"/>
      <c r="X495" s="152"/>
    </row>
    <row r="496" spans="2:24" ht="15" x14ac:dyDescent="0.25">
      <c r="B496" s="160">
        <v>2050</v>
      </c>
      <c r="C496" s="171">
        <v>12978.359677072473</v>
      </c>
      <c r="D496" s="172">
        <v>12978.359677072473</v>
      </c>
      <c r="E496" s="172">
        <v>12978.359677072473</v>
      </c>
      <c r="F496" s="172"/>
      <c r="G496" s="172"/>
      <c r="H496" s="223"/>
      <c r="I496" s="224">
        <v>15108.508488827221</v>
      </c>
      <c r="J496" s="225">
        <v>15108.508488827221</v>
      </c>
      <c r="K496" s="225">
        <v>15108.508488827221</v>
      </c>
      <c r="L496" s="225"/>
      <c r="M496" s="173"/>
      <c r="N496" s="226"/>
      <c r="O496" s="239">
        <v>28086.868165899694</v>
      </c>
      <c r="P496" s="240">
        <v>28086.868165899694</v>
      </c>
      <c r="Q496" s="240">
        <v>28086.868165899694</v>
      </c>
      <c r="R496" s="175"/>
      <c r="S496" s="175"/>
      <c r="T496" s="227"/>
      <c r="U496" s="220" t="s">
        <v>245</v>
      </c>
      <c r="V496" s="152"/>
      <c r="W496" s="152"/>
      <c r="X496" s="152"/>
    </row>
    <row r="497" spans="1:41" ht="15" x14ac:dyDescent="0.25">
      <c r="B497" s="160">
        <v>2051</v>
      </c>
      <c r="C497" s="171">
        <v>13087.219561302569</v>
      </c>
      <c r="D497" s="172">
        <v>13087.219561302569</v>
      </c>
      <c r="E497" s="172">
        <v>13087.219561302569</v>
      </c>
      <c r="F497" s="172"/>
      <c r="G497" s="172"/>
      <c r="H497" s="223"/>
      <c r="I497" s="224">
        <v>15765.363525800974</v>
      </c>
      <c r="J497" s="225">
        <v>15765.363525800974</v>
      </c>
      <c r="K497" s="225">
        <v>15765.363525800974</v>
      </c>
      <c r="L497" s="225"/>
      <c r="M497" s="173"/>
      <c r="N497" s="226"/>
      <c r="O497" s="239">
        <v>28852.583087103543</v>
      </c>
      <c r="P497" s="240">
        <v>28852.583087103543</v>
      </c>
      <c r="Q497" s="240">
        <v>28852.583087103543</v>
      </c>
      <c r="R497" s="175"/>
      <c r="S497" s="175"/>
      <c r="T497" s="227"/>
      <c r="U497" s="220" t="s">
        <v>245</v>
      </c>
      <c r="V497" s="152"/>
      <c r="W497" s="152"/>
      <c r="X497" s="152"/>
    </row>
    <row r="498" spans="1:41" ht="15" x14ac:dyDescent="0.25">
      <c r="B498" s="160">
        <v>2052</v>
      </c>
      <c r="C498" s="171">
        <v>13194.865537388987</v>
      </c>
      <c r="D498" s="172">
        <v>13194.865537388987</v>
      </c>
      <c r="E498" s="172">
        <v>13194.865537388987</v>
      </c>
      <c r="F498" s="172"/>
      <c r="G498" s="172"/>
      <c r="H498" s="223"/>
      <c r="I498" s="224">
        <v>16435.9875521824</v>
      </c>
      <c r="J498" s="225">
        <v>16435.9875521824</v>
      </c>
      <c r="K498" s="225">
        <v>16435.9875521824</v>
      </c>
      <c r="L498" s="225"/>
      <c r="M498" s="173"/>
      <c r="N498" s="226"/>
      <c r="O498" s="239">
        <v>29630.853089571385</v>
      </c>
      <c r="P498" s="240">
        <v>29630.853089571385</v>
      </c>
      <c r="Q498" s="240">
        <v>29630.853089571385</v>
      </c>
      <c r="R498" s="175"/>
      <c r="S498" s="175"/>
      <c r="T498" s="227"/>
      <c r="U498" s="220" t="s">
        <v>245</v>
      </c>
      <c r="V498" s="152"/>
      <c r="W498" s="152"/>
      <c r="X498" s="152"/>
    </row>
    <row r="499" spans="1:41" ht="15" x14ac:dyDescent="0.25">
      <c r="B499" s="160">
        <v>2053</v>
      </c>
      <c r="C499" s="171">
        <v>13301.293632199655</v>
      </c>
      <c r="D499" s="172">
        <v>13301.293632199655</v>
      </c>
      <c r="E499" s="172">
        <v>13301.293632199655</v>
      </c>
      <c r="F499" s="172"/>
      <c r="G499" s="172"/>
      <c r="H499" s="223"/>
      <c r="I499" s="224">
        <v>17120.326071184769</v>
      </c>
      <c r="J499" s="225">
        <v>17120.326071184769</v>
      </c>
      <c r="K499" s="225">
        <v>17120.326071184769</v>
      </c>
      <c r="L499" s="225"/>
      <c r="M499" s="173"/>
      <c r="N499" s="226"/>
      <c r="O499" s="239">
        <v>30421.619703384422</v>
      </c>
      <c r="P499" s="240">
        <v>30421.619703384422</v>
      </c>
      <c r="Q499" s="240">
        <v>30421.619703384422</v>
      </c>
      <c r="R499" s="175"/>
      <c r="S499" s="175"/>
      <c r="T499" s="227"/>
      <c r="U499" s="220" t="s">
        <v>245</v>
      </c>
      <c r="V499" s="152"/>
      <c r="W499" s="152"/>
      <c r="X499" s="152"/>
    </row>
    <row r="500" spans="1:41" ht="15" x14ac:dyDescent="0.25">
      <c r="B500" s="160">
        <v>2054</v>
      </c>
      <c r="C500" s="171">
        <v>13406.484106130112</v>
      </c>
      <c r="D500" s="172">
        <v>13406.484106130112</v>
      </c>
      <c r="E500" s="172">
        <v>13406.484106130112</v>
      </c>
      <c r="F500" s="172"/>
      <c r="G500" s="172"/>
      <c r="H500" s="223"/>
      <c r="I500" s="224">
        <v>17818.339711644203</v>
      </c>
      <c r="J500" s="225">
        <v>17818.339711644203</v>
      </c>
      <c r="K500" s="225">
        <v>17818.339711644203</v>
      </c>
      <c r="L500" s="225"/>
      <c r="M500" s="173"/>
      <c r="N500" s="226"/>
      <c r="O500" s="239">
        <v>31224.823817774315</v>
      </c>
      <c r="P500" s="240">
        <v>31224.823817774315</v>
      </c>
      <c r="Q500" s="240">
        <v>31224.823817774315</v>
      </c>
      <c r="R500" s="175"/>
      <c r="S500" s="175"/>
      <c r="T500" s="227"/>
      <c r="U500" s="220" t="s">
        <v>245</v>
      </c>
      <c r="V500" s="152"/>
      <c r="W500" s="152"/>
      <c r="X500" s="152"/>
    </row>
    <row r="501" spans="1:41" ht="15" x14ac:dyDescent="0.25">
      <c r="B501" s="160">
        <v>2055</v>
      </c>
      <c r="C501" s="171">
        <v>13510.418003766787</v>
      </c>
      <c r="D501" s="172">
        <v>13510.418003766787</v>
      </c>
      <c r="E501" s="172">
        <v>13510.418003766787</v>
      </c>
      <c r="F501" s="172"/>
      <c r="G501" s="172"/>
      <c r="H501" s="223"/>
      <c r="I501" s="224">
        <v>18529.977839996958</v>
      </c>
      <c r="J501" s="225">
        <v>18529.977839996958</v>
      </c>
      <c r="K501" s="225">
        <v>18529.977839996958</v>
      </c>
      <c r="L501" s="225"/>
      <c r="M501" s="173"/>
      <c r="N501" s="226"/>
      <c r="O501" s="239">
        <v>32040.395843763745</v>
      </c>
      <c r="P501" s="240">
        <v>32040.395843763745</v>
      </c>
      <c r="Q501" s="240">
        <v>32040.395843763745</v>
      </c>
      <c r="R501" s="175"/>
      <c r="S501" s="175"/>
      <c r="T501" s="227"/>
      <c r="U501" s="220" t="s">
        <v>245</v>
      </c>
      <c r="V501" s="152"/>
      <c r="W501" s="152"/>
      <c r="X501" s="152"/>
    </row>
    <row r="502" spans="1:41" ht="15" x14ac:dyDescent="0.25">
      <c r="B502" s="160">
        <v>2056</v>
      </c>
      <c r="C502" s="171">
        <v>13613.083923754262</v>
      </c>
      <c r="D502" s="172">
        <v>13613.083923754262</v>
      </c>
      <c r="E502" s="172">
        <v>13613.083923754262</v>
      </c>
      <c r="F502" s="172"/>
      <c r="G502" s="172"/>
      <c r="H502" s="223"/>
      <c r="I502" s="224">
        <v>19255.141839352957</v>
      </c>
      <c r="J502" s="225">
        <v>19255.141839352957</v>
      </c>
      <c r="K502" s="225">
        <v>19255.141839352957</v>
      </c>
      <c r="L502" s="225"/>
      <c r="M502" s="173"/>
      <c r="N502" s="226"/>
      <c r="O502" s="239">
        <v>32868.225763107221</v>
      </c>
      <c r="P502" s="240">
        <v>32868.225763107221</v>
      </c>
      <c r="Q502" s="240">
        <v>32868.225763107221</v>
      </c>
      <c r="R502" s="175"/>
      <c r="S502" s="175"/>
      <c r="T502" s="227"/>
      <c r="U502" s="220" t="s">
        <v>245</v>
      </c>
      <c r="V502" s="152"/>
      <c r="W502" s="152"/>
      <c r="X502" s="152"/>
    </row>
    <row r="503" spans="1:41" ht="15" x14ac:dyDescent="0.25">
      <c r="B503" s="160">
        <v>2057</v>
      </c>
      <c r="C503" s="171">
        <v>13714.476701075493</v>
      </c>
      <c r="D503" s="172">
        <v>13714.476701075493</v>
      </c>
      <c r="E503" s="172">
        <v>13714.476701075493</v>
      </c>
      <c r="F503" s="172"/>
      <c r="G503" s="172"/>
      <c r="H503" s="223"/>
      <c r="I503" s="224">
        <v>19993.718399879326</v>
      </c>
      <c r="J503" s="225">
        <v>19993.718399879326</v>
      </c>
      <c r="K503" s="225">
        <v>19993.718399879326</v>
      </c>
      <c r="L503" s="225"/>
      <c r="M503" s="173"/>
      <c r="N503" s="226"/>
      <c r="O503" s="239">
        <v>33708.195100954821</v>
      </c>
      <c r="P503" s="240">
        <v>33708.195100954821</v>
      </c>
      <c r="Q503" s="240">
        <v>33708.195100954821</v>
      </c>
      <c r="R503" s="175"/>
      <c r="S503" s="175"/>
      <c r="T503" s="227"/>
      <c r="U503" s="220" t="s">
        <v>245</v>
      </c>
      <c r="V503" s="152"/>
      <c r="W503" s="152"/>
      <c r="X503" s="152"/>
    </row>
    <row r="504" spans="1:41" ht="15" x14ac:dyDescent="0.25">
      <c r="A504" s="160"/>
      <c r="B504" s="160">
        <v>2058</v>
      </c>
      <c r="C504" s="171">
        <v>13814.584400049696</v>
      </c>
      <c r="D504" s="172">
        <v>13814.584400049696</v>
      </c>
      <c r="E504" s="172">
        <v>13814.584400049696</v>
      </c>
      <c r="F504" s="172"/>
      <c r="G504" s="172"/>
      <c r="H504" s="223"/>
      <c r="I504" s="224">
        <v>20745.622031929339</v>
      </c>
      <c r="J504" s="225">
        <v>20745.622031929339</v>
      </c>
      <c r="K504" s="225">
        <v>20745.622031929339</v>
      </c>
      <c r="L504" s="225"/>
      <c r="M504" s="173"/>
      <c r="N504" s="226"/>
      <c r="O504" s="239">
        <v>34560.206431979037</v>
      </c>
      <c r="P504" s="240">
        <v>34560.206431979037</v>
      </c>
      <c r="Q504" s="240">
        <v>34560.206431979037</v>
      </c>
      <c r="R504" s="175"/>
      <c r="S504" s="175"/>
      <c r="T504" s="227"/>
      <c r="U504" s="220" t="s">
        <v>245</v>
      </c>
    </row>
    <row r="505" spans="1:41" ht="15" x14ac:dyDescent="0.25">
      <c r="A505" s="160"/>
      <c r="B505" s="160">
        <v>2059</v>
      </c>
      <c r="C505" s="171">
        <v>13913.393466786392</v>
      </c>
      <c r="D505" s="172">
        <v>13913.393466786392</v>
      </c>
      <c r="E505" s="172">
        <v>13913.393466786392</v>
      </c>
      <c r="F505" s="172"/>
      <c r="G505" s="172"/>
      <c r="H505" s="223"/>
      <c r="I505" s="224">
        <v>21510.765870657371</v>
      </c>
      <c r="J505" s="225">
        <v>21510.765870657371</v>
      </c>
      <c r="K505" s="225">
        <v>21510.765870657371</v>
      </c>
      <c r="L505" s="225"/>
      <c r="M505" s="173"/>
      <c r="N505" s="226"/>
      <c r="O505" s="239">
        <v>35424.159337443765</v>
      </c>
      <c r="P505" s="240">
        <v>35424.159337443765</v>
      </c>
      <c r="Q505" s="240">
        <v>35424.159337443765</v>
      </c>
      <c r="R505" s="175"/>
      <c r="S505" s="175"/>
      <c r="T505" s="227"/>
      <c r="U505" s="220" t="s">
        <v>245</v>
      </c>
    </row>
    <row r="506" spans="1:41" ht="15.6" thickBot="1" x14ac:dyDescent="0.3">
      <c r="A506" s="160"/>
      <c r="B506" s="160">
        <v>2060</v>
      </c>
      <c r="C506" s="182">
        <v>14010.881312305548</v>
      </c>
      <c r="D506" s="183">
        <v>14010.881312305548</v>
      </c>
      <c r="E506" s="183">
        <v>14010.881312305548</v>
      </c>
      <c r="F506" s="183"/>
      <c r="G506" s="183"/>
      <c r="H506" s="229"/>
      <c r="I506" s="184">
        <v>22289.032878184957</v>
      </c>
      <c r="J506" s="185">
        <v>22289.032878184957</v>
      </c>
      <c r="K506" s="230">
        <v>22289.032878184957</v>
      </c>
      <c r="L506" s="230"/>
      <c r="M506" s="186"/>
      <c r="N506" s="231"/>
      <c r="O506" s="241">
        <v>36299.914190490505</v>
      </c>
      <c r="P506" s="242">
        <v>36299.914190490505</v>
      </c>
      <c r="Q506" s="242">
        <v>36299.914190490505</v>
      </c>
      <c r="R506" s="188"/>
      <c r="S506" s="188"/>
      <c r="T506" s="232"/>
      <c r="U506" s="220" t="s">
        <v>245</v>
      </c>
    </row>
    <row r="507" spans="1:41" x14ac:dyDescent="0.25">
      <c r="A507" s="160"/>
      <c r="C507" s="105"/>
      <c r="D507" s="105"/>
      <c r="E507" s="105"/>
      <c r="F507" s="105"/>
      <c r="G507" s="105"/>
      <c r="H507" s="105"/>
      <c r="I507" s="105"/>
      <c r="J507" s="105"/>
      <c r="K507" s="105"/>
      <c r="L507" s="105"/>
      <c r="M507" s="105"/>
      <c r="N507" s="105"/>
      <c r="O507" s="105"/>
      <c r="P507" s="105"/>
      <c r="V507" s="152"/>
      <c r="W507" s="152"/>
      <c r="X507" s="152"/>
    </row>
    <row r="508" spans="1:41" x14ac:dyDescent="0.25">
      <c r="A508" s="160"/>
      <c r="C508" s="105"/>
      <c r="D508" s="105"/>
      <c r="E508" s="105"/>
      <c r="F508" s="105"/>
      <c r="G508" s="105"/>
      <c r="H508" s="105"/>
      <c r="I508" s="105"/>
      <c r="J508" s="105"/>
      <c r="K508" s="105"/>
      <c r="L508" s="105"/>
      <c r="M508" s="105"/>
      <c r="N508" s="105"/>
      <c r="O508" s="105"/>
      <c r="P508" s="105"/>
      <c r="V508" s="152"/>
      <c r="W508" s="152"/>
      <c r="X508" s="152"/>
    </row>
    <row r="509" spans="1:41" x14ac:dyDescent="0.25">
      <c r="A509" s="191" t="s">
        <v>311</v>
      </c>
      <c r="C509" s="105"/>
      <c r="D509" s="105"/>
      <c r="E509" s="105"/>
      <c r="F509" s="105"/>
      <c r="G509" s="105"/>
      <c r="H509" s="105"/>
      <c r="I509" s="105"/>
      <c r="J509" s="105"/>
      <c r="K509" s="105"/>
      <c r="L509" s="105"/>
      <c r="M509" s="105"/>
      <c r="N509" s="105"/>
      <c r="O509" s="105"/>
      <c r="P509" s="105"/>
    </row>
    <row r="510" spans="1:41" x14ac:dyDescent="0.25">
      <c r="A510" s="191"/>
      <c r="C510" s="105"/>
      <c r="D510" s="105"/>
      <c r="E510" s="105"/>
      <c r="F510" s="105"/>
      <c r="G510" s="105"/>
      <c r="H510" s="105"/>
      <c r="I510" s="105"/>
      <c r="J510" s="105"/>
      <c r="K510" s="105"/>
      <c r="L510" s="105"/>
      <c r="M510" s="105"/>
      <c r="N510" s="105"/>
      <c r="O510" s="105"/>
      <c r="P510" s="105"/>
    </row>
    <row r="511" spans="1:41" x14ac:dyDescent="0.25">
      <c r="A511" s="160"/>
      <c r="C511" s="105"/>
      <c r="D511" s="105"/>
      <c r="E511" s="105"/>
      <c r="F511" s="105"/>
      <c r="G511" s="105"/>
      <c r="H511" s="105"/>
      <c r="I511" s="105"/>
      <c r="J511" s="105"/>
      <c r="K511" s="105"/>
      <c r="L511" s="105"/>
      <c r="M511" s="105"/>
      <c r="N511" s="105"/>
      <c r="O511" s="105"/>
      <c r="P511" s="105"/>
      <c r="V511" s="152"/>
      <c r="W511" s="152"/>
      <c r="X511" s="152"/>
      <c r="AD511" s="152"/>
      <c r="AE511" s="152"/>
      <c r="AF511" s="152"/>
    </row>
    <row r="512" spans="1:41" x14ac:dyDescent="0.25">
      <c r="A512" s="201"/>
      <c r="B512" s="128"/>
      <c r="C512" s="146"/>
      <c r="D512" s="146"/>
      <c r="E512" s="146"/>
      <c r="F512" s="146"/>
      <c r="G512" s="146"/>
      <c r="H512" s="146"/>
      <c r="I512" s="146"/>
      <c r="J512" s="146"/>
      <c r="K512" s="146"/>
      <c r="L512" s="146"/>
      <c r="M512" s="146"/>
      <c r="N512" s="146"/>
      <c r="O512" s="146"/>
      <c r="P512" s="146"/>
      <c r="Q512" s="128"/>
      <c r="R512" s="128"/>
      <c r="S512" s="128"/>
      <c r="T512" s="128"/>
      <c r="U512" s="128"/>
      <c r="V512" s="202"/>
      <c r="W512" s="202"/>
      <c r="X512" s="202"/>
      <c r="Y512" s="128"/>
      <c r="Z512" s="128"/>
      <c r="AA512" s="128"/>
      <c r="AB512" s="128"/>
      <c r="AC512" s="128"/>
      <c r="AD512" s="202"/>
      <c r="AE512" s="202"/>
      <c r="AF512" s="202"/>
      <c r="AG512" s="128"/>
      <c r="AH512" s="128"/>
      <c r="AI512" s="128"/>
      <c r="AJ512" s="128"/>
      <c r="AK512" s="128"/>
      <c r="AL512" s="128"/>
      <c r="AM512" s="128"/>
      <c r="AN512" s="128"/>
      <c r="AO512" s="128"/>
    </row>
    <row r="513" spans="1:41" x14ac:dyDescent="0.25">
      <c r="A513" s="201"/>
      <c r="B513" s="128"/>
      <c r="C513" s="146"/>
      <c r="D513" s="146"/>
      <c r="E513" s="146"/>
      <c r="F513" s="146"/>
      <c r="G513" s="146"/>
      <c r="H513" s="146"/>
      <c r="I513" s="146"/>
      <c r="J513" s="146"/>
      <c r="K513" s="146"/>
      <c r="L513" s="146"/>
      <c r="M513" s="146"/>
      <c r="N513" s="146"/>
      <c r="O513" s="146"/>
      <c r="P513" s="146"/>
      <c r="Q513" s="128"/>
      <c r="R513" s="128"/>
      <c r="S513" s="128"/>
      <c r="T513" s="128"/>
      <c r="U513" s="128"/>
      <c r="V513" s="202"/>
      <c r="W513" s="202"/>
      <c r="X513" s="202"/>
      <c r="Y513" s="128"/>
      <c r="Z513" s="128"/>
      <c r="AA513" s="128"/>
      <c r="AB513" s="128"/>
      <c r="AC513" s="128"/>
      <c r="AD513" s="202"/>
      <c r="AE513" s="202"/>
      <c r="AF513" s="202"/>
      <c r="AG513" s="128"/>
      <c r="AH513" s="128"/>
      <c r="AI513" s="128"/>
      <c r="AJ513" s="128"/>
      <c r="AK513" s="128"/>
      <c r="AL513" s="128"/>
      <c r="AM513" s="128"/>
      <c r="AN513" s="128"/>
      <c r="AO513" s="128"/>
    </row>
    <row r="514" spans="1:41" x14ac:dyDescent="0.25">
      <c r="B514" s="150"/>
      <c r="C514" s="105"/>
      <c r="D514" s="105"/>
      <c r="E514" s="105"/>
      <c r="F514" s="105"/>
      <c r="G514" s="105"/>
      <c r="H514" s="105"/>
      <c r="I514" s="105"/>
      <c r="J514" s="105"/>
      <c r="K514" s="105"/>
      <c r="L514" s="105"/>
      <c r="M514" s="105"/>
      <c r="N514" s="105"/>
      <c r="O514" s="105"/>
      <c r="P514" s="105"/>
    </row>
    <row r="515" spans="1:41" ht="17.399999999999999" x14ac:dyDescent="0.25">
      <c r="A515" s="243" t="s">
        <v>160</v>
      </c>
      <c r="B515" s="150"/>
      <c r="C515" s="105"/>
      <c r="D515" s="105"/>
      <c r="E515" s="105"/>
      <c r="F515" s="105"/>
      <c r="G515" s="105"/>
      <c r="H515" s="105"/>
      <c r="I515" s="105"/>
      <c r="J515" s="105"/>
      <c r="K515" s="105"/>
      <c r="L515" s="105"/>
      <c r="M515" s="105"/>
      <c r="N515" s="105"/>
      <c r="O515" s="105"/>
      <c r="P515" s="105"/>
    </row>
    <row r="516" spans="1:41" x14ac:dyDescent="0.25">
      <c r="A516" s="191"/>
      <c r="C516" s="105"/>
      <c r="D516" s="105"/>
      <c r="E516" s="105"/>
      <c r="F516" s="105"/>
      <c r="G516" s="105"/>
      <c r="H516" s="105"/>
      <c r="I516" s="105"/>
      <c r="J516" s="105"/>
      <c r="K516" s="105"/>
      <c r="L516" s="105"/>
      <c r="M516" s="105"/>
      <c r="N516" s="105"/>
      <c r="O516" s="105"/>
      <c r="P516" s="105"/>
    </row>
    <row r="517" spans="1:41" x14ac:dyDescent="0.25">
      <c r="A517" s="191"/>
      <c r="C517" s="105"/>
      <c r="D517" s="105"/>
      <c r="E517" s="105"/>
      <c r="F517" s="105"/>
      <c r="G517" s="105"/>
      <c r="H517" s="105"/>
      <c r="I517" s="105"/>
      <c r="J517" s="105"/>
      <c r="K517" s="105"/>
      <c r="L517" s="105"/>
      <c r="M517" s="105"/>
      <c r="N517" s="105"/>
      <c r="O517" s="105"/>
      <c r="P517" s="105"/>
    </row>
    <row r="518" spans="1:41" x14ac:dyDescent="0.25">
      <c r="B518" s="203"/>
      <c r="C518" s="203"/>
      <c r="D518" s="149"/>
      <c r="E518" s="149"/>
      <c r="F518" s="149"/>
      <c r="G518" s="149"/>
      <c r="H518" s="149"/>
      <c r="I518" s="149"/>
      <c r="J518" s="149"/>
      <c r="K518" s="149"/>
      <c r="L518" s="149"/>
      <c r="M518" s="149"/>
      <c r="N518" s="149"/>
      <c r="O518" s="149"/>
      <c r="P518" s="149"/>
      <c r="Q518" s="150"/>
      <c r="R518" s="150"/>
      <c r="S518" s="150"/>
      <c r="T518" s="150"/>
      <c r="U518" s="150"/>
      <c r="V518" s="150"/>
      <c r="W518" s="150"/>
      <c r="X518" s="150"/>
    </row>
    <row r="519" spans="1:41" ht="13.8" thickBot="1" x14ac:dyDescent="0.3">
      <c r="A519" s="196"/>
      <c r="B519" s="1726"/>
      <c r="C519" s="1726"/>
      <c r="D519" s="149"/>
      <c r="E519" s="149"/>
      <c r="F519" s="149"/>
      <c r="G519" s="149"/>
      <c r="H519" s="149"/>
      <c r="I519" s="149"/>
      <c r="J519" s="149"/>
      <c r="K519" s="149"/>
      <c r="L519" s="149"/>
      <c r="M519" s="149"/>
      <c r="N519" s="149"/>
      <c r="O519" s="149"/>
      <c r="P519" s="149"/>
      <c r="Q519" s="150"/>
      <c r="R519" s="150"/>
      <c r="S519" s="150"/>
      <c r="T519" s="150"/>
      <c r="U519" s="150"/>
      <c r="V519" s="150"/>
      <c r="W519" s="150"/>
      <c r="X519" s="150"/>
    </row>
    <row r="520" spans="1:41" ht="16.2" thickBot="1" x14ac:dyDescent="0.3">
      <c r="A520" s="153"/>
      <c r="C520" s="1711" t="s">
        <v>263</v>
      </c>
      <c r="D520" s="1712"/>
      <c r="E520" s="1712"/>
      <c r="F520" s="1712"/>
      <c r="G520" s="1712"/>
      <c r="H520" s="1727"/>
      <c r="I520" s="1728" t="s">
        <v>264</v>
      </c>
      <c r="J520" s="1729"/>
      <c r="K520" s="1729"/>
      <c r="L520" s="1729"/>
      <c r="M520" s="1729"/>
      <c r="N520" s="1730"/>
      <c r="O520" s="1716" t="s">
        <v>265</v>
      </c>
      <c r="P520" s="1717"/>
      <c r="Q520" s="1717"/>
      <c r="R520" s="1717"/>
      <c r="S520" s="1717"/>
      <c r="T520" s="1718"/>
    </row>
    <row r="521" spans="1:41" ht="40.200000000000003" thickBot="1" x14ac:dyDescent="0.3">
      <c r="A521" s="153" t="s">
        <v>120</v>
      </c>
      <c r="B521" s="160"/>
      <c r="C521" s="155" t="s">
        <v>244</v>
      </c>
      <c r="D521" s="156" t="s">
        <v>246</v>
      </c>
      <c r="E521" s="156" t="s">
        <v>247</v>
      </c>
      <c r="F521" s="156" t="s">
        <v>248</v>
      </c>
      <c r="G521" s="156" t="s">
        <v>249</v>
      </c>
      <c r="H521" s="214" t="s">
        <v>250</v>
      </c>
      <c r="I521" s="155" t="s">
        <v>251</v>
      </c>
      <c r="J521" s="156" t="s">
        <v>252</v>
      </c>
      <c r="K521" s="156" t="s">
        <v>253</v>
      </c>
      <c r="L521" s="156" t="s">
        <v>254</v>
      </c>
      <c r="M521" s="156" t="s">
        <v>255</v>
      </c>
      <c r="N521" s="214" t="s">
        <v>256</v>
      </c>
      <c r="O521" s="155" t="s">
        <v>257</v>
      </c>
      <c r="P521" s="156" t="s">
        <v>258</v>
      </c>
      <c r="Q521" s="156" t="s">
        <v>259</v>
      </c>
      <c r="R521" s="156" t="s">
        <v>260</v>
      </c>
      <c r="S521" s="156" t="s">
        <v>261</v>
      </c>
      <c r="T521" s="214" t="s">
        <v>262</v>
      </c>
      <c r="U521" s="158" t="s">
        <v>121</v>
      </c>
      <c r="V521" s="130"/>
      <c r="W521" s="130"/>
      <c r="X521" s="130"/>
    </row>
    <row r="522" spans="1:41" ht="15.6" x14ac:dyDescent="0.25">
      <c r="A522" s="216" t="s">
        <v>244</v>
      </c>
      <c r="B522" s="160">
        <v>2012</v>
      </c>
      <c r="C522" s="161">
        <v>12269.097391292693</v>
      </c>
      <c r="D522" s="162">
        <v>12269.097391292693</v>
      </c>
      <c r="E522" s="162">
        <v>12269.097391292693</v>
      </c>
      <c r="F522" s="162"/>
      <c r="G522" s="162"/>
      <c r="H522" s="219"/>
      <c r="I522" s="161">
        <v>2782.5272877105804</v>
      </c>
      <c r="J522" s="162">
        <v>2782.5272877105804</v>
      </c>
      <c r="K522" s="162">
        <v>2782.5272877105804</v>
      </c>
      <c r="L522" s="162"/>
      <c r="M522" s="165"/>
      <c r="N522" s="219"/>
      <c r="O522" s="235">
        <v>15051.624679003273</v>
      </c>
      <c r="P522" s="236">
        <v>15051.624679003273</v>
      </c>
      <c r="Q522" s="236">
        <v>15051.624679003273</v>
      </c>
      <c r="R522" s="165"/>
      <c r="S522" s="165"/>
      <c r="T522" s="219"/>
      <c r="U522" s="244" t="s">
        <v>245</v>
      </c>
      <c r="V522" s="152"/>
      <c r="W522" s="152"/>
      <c r="X522" s="152"/>
    </row>
    <row r="523" spans="1:41" ht="15.6" x14ac:dyDescent="0.25">
      <c r="A523" s="221" t="s">
        <v>246</v>
      </c>
      <c r="B523" s="160">
        <v>2013</v>
      </c>
      <c r="C523" s="167">
        <v>12330.085895352289</v>
      </c>
      <c r="D523" s="168">
        <v>12330.085895352289</v>
      </c>
      <c r="E523" s="168">
        <v>12330.085895352289</v>
      </c>
      <c r="F523" s="168"/>
      <c r="G523" s="168"/>
      <c r="H523" s="222"/>
      <c r="I523" s="167">
        <v>2819.0509933814583</v>
      </c>
      <c r="J523" s="168">
        <v>2819.0509933814583</v>
      </c>
      <c r="K523" s="168">
        <v>2819.0509933814583</v>
      </c>
      <c r="L523" s="168"/>
      <c r="M523" s="170"/>
      <c r="N523" s="222"/>
      <c r="O523" s="237">
        <v>15149.136888733748</v>
      </c>
      <c r="P523" s="238">
        <v>15149.136888733748</v>
      </c>
      <c r="Q523" s="238">
        <v>15149.136888733748</v>
      </c>
      <c r="R523" s="170"/>
      <c r="S523" s="170"/>
      <c r="T523" s="222"/>
      <c r="U523" s="220" t="s">
        <v>245</v>
      </c>
      <c r="V523" s="152"/>
      <c r="W523" s="152"/>
      <c r="X523" s="152"/>
    </row>
    <row r="524" spans="1:41" ht="15.6" x14ac:dyDescent="0.25">
      <c r="A524" s="221" t="s">
        <v>247</v>
      </c>
      <c r="B524" s="160">
        <v>2014</v>
      </c>
      <c r="C524" s="167">
        <v>18359.699140719866</v>
      </c>
      <c r="D524" s="168">
        <v>18359.699140719866</v>
      </c>
      <c r="E524" s="168">
        <v>18359.699140719866</v>
      </c>
      <c r="F524" s="168"/>
      <c r="G524" s="168"/>
      <c r="H524" s="222"/>
      <c r="I524" s="167">
        <v>4455.031944395645</v>
      </c>
      <c r="J524" s="168">
        <v>4455.031944395645</v>
      </c>
      <c r="K524" s="168">
        <v>4455.031944395645</v>
      </c>
      <c r="L524" s="168"/>
      <c r="M524" s="170"/>
      <c r="N524" s="222"/>
      <c r="O524" s="237">
        <v>22814.731085115513</v>
      </c>
      <c r="P524" s="238">
        <v>22814.731085115513</v>
      </c>
      <c r="Q524" s="238">
        <v>22814.731085115513</v>
      </c>
      <c r="R524" s="170"/>
      <c r="S524" s="170"/>
      <c r="T524" s="222"/>
      <c r="U524" s="220" t="s">
        <v>245</v>
      </c>
      <c r="V524" s="152"/>
      <c r="W524" s="152"/>
      <c r="X524" s="152"/>
    </row>
    <row r="525" spans="1:41" ht="15" x14ac:dyDescent="0.25">
      <c r="A525" s="221" t="s">
        <v>248</v>
      </c>
      <c r="B525" s="160">
        <v>2015</v>
      </c>
      <c r="C525" s="171">
        <v>18420.015356667718</v>
      </c>
      <c r="D525" s="172">
        <v>18420.015356667718</v>
      </c>
      <c r="E525" s="172">
        <v>18420.015356667718</v>
      </c>
      <c r="F525" s="172"/>
      <c r="G525" s="172"/>
      <c r="H525" s="223"/>
      <c r="I525" s="224">
        <v>4521.7730623243742</v>
      </c>
      <c r="J525" s="225">
        <v>4521.7730623243742</v>
      </c>
      <c r="K525" s="225">
        <v>4521.7730623243742</v>
      </c>
      <c r="L525" s="225"/>
      <c r="M525" s="173"/>
      <c r="N525" s="226"/>
      <c r="O525" s="239">
        <v>22941.788418992091</v>
      </c>
      <c r="P525" s="240">
        <v>22941.788418992091</v>
      </c>
      <c r="Q525" s="240">
        <v>22941.788418992091</v>
      </c>
      <c r="R525" s="175"/>
      <c r="S525" s="175"/>
      <c r="T525" s="227"/>
      <c r="U525" s="220" t="s">
        <v>245</v>
      </c>
      <c r="V525" s="152"/>
      <c r="W525" s="152"/>
      <c r="X525" s="152"/>
    </row>
    <row r="526" spans="1:41" ht="15" x14ac:dyDescent="0.25">
      <c r="A526" s="221" t="s">
        <v>249</v>
      </c>
      <c r="B526" s="160">
        <v>2016</v>
      </c>
      <c r="C526" s="171">
        <v>18478.606340013725</v>
      </c>
      <c r="D526" s="172">
        <v>18478.606340013725</v>
      </c>
      <c r="E526" s="172">
        <v>18478.606340013725</v>
      </c>
      <c r="F526" s="172"/>
      <c r="G526" s="172"/>
      <c r="H526" s="223"/>
      <c r="I526" s="224">
        <v>4588.2674330641366</v>
      </c>
      <c r="J526" s="225">
        <v>4588.2674330641366</v>
      </c>
      <c r="K526" s="225">
        <v>4588.2674330641366</v>
      </c>
      <c r="L526" s="225"/>
      <c r="M526" s="173"/>
      <c r="N526" s="226"/>
      <c r="O526" s="239">
        <v>23066.873773077859</v>
      </c>
      <c r="P526" s="240">
        <v>23066.873773077859</v>
      </c>
      <c r="Q526" s="240">
        <v>23066.873773077859</v>
      </c>
      <c r="R526" s="175"/>
      <c r="S526" s="175"/>
      <c r="T526" s="227"/>
      <c r="U526" s="220" t="s">
        <v>245</v>
      </c>
      <c r="V526" s="152"/>
      <c r="W526" s="152"/>
      <c r="X526" s="152"/>
    </row>
    <row r="527" spans="1:41" ht="15.6" thickBot="1" x14ac:dyDescent="0.3">
      <c r="A527" s="228" t="s">
        <v>250</v>
      </c>
      <c r="B527" s="160">
        <v>2017</v>
      </c>
      <c r="C527" s="171">
        <v>18534.9986882677</v>
      </c>
      <c r="D527" s="172">
        <v>18534.9986882677</v>
      </c>
      <c r="E527" s="172">
        <v>18534.9986882677</v>
      </c>
      <c r="F527" s="172"/>
      <c r="G527" s="172"/>
      <c r="H527" s="223"/>
      <c r="I527" s="224">
        <v>4654.4302569010815</v>
      </c>
      <c r="J527" s="225">
        <v>4654.4302569010815</v>
      </c>
      <c r="K527" s="225">
        <v>4654.4302569010815</v>
      </c>
      <c r="L527" s="225"/>
      <c r="M527" s="173"/>
      <c r="N527" s="226"/>
      <c r="O527" s="239">
        <v>23189.42894516878</v>
      </c>
      <c r="P527" s="240">
        <v>23189.42894516878</v>
      </c>
      <c r="Q527" s="240">
        <v>23189.42894516878</v>
      </c>
      <c r="R527" s="175"/>
      <c r="S527" s="175"/>
      <c r="T527" s="227"/>
      <c r="U527" s="220" t="s">
        <v>245</v>
      </c>
      <c r="V527" s="152"/>
      <c r="W527" s="152"/>
      <c r="X527" s="152"/>
    </row>
    <row r="528" spans="1:41" ht="15" x14ac:dyDescent="0.25">
      <c r="A528" s="216" t="s">
        <v>251</v>
      </c>
      <c r="B528" s="160">
        <v>2018</v>
      </c>
      <c r="C528" s="171">
        <v>18587.586299944534</v>
      </c>
      <c r="D528" s="172">
        <v>18587.586299944534</v>
      </c>
      <c r="E528" s="172">
        <v>18587.586299944534</v>
      </c>
      <c r="F528" s="172"/>
      <c r="G528" s="172"/>
      <c r="H528" s="223"/>
      <c r="I528" s="224">
        <v>4719.8795687056372</v>
      </c>
      <c r="J528" s="225">
        <v>4719.8795687056372</v>
      </c>
      <c r="K528" s="225">
        <v>4719.8795687056372</v>
      </c>
      <c r="L528" s="225"/>
      <c r="M528" s="173"/>
      <c r="N528" s="226"/>
      <c r="O528" s="239">
        <v>23307.465868650172</v>
      </c>
      <c r="P528" s="240">
        <v>23307.465868650172</v>
      </c>
      <c r="Q528" s="240">
        <v>23307.465868650172</v>
      </c>
      <c r="R528" s="175"/>
      <c r="S528" s="175"/>
      <c r="T528" s="227"/>
      <c r="U528" s="220" t="s">
        <v>245</v>
      </c>
      <c r="V528" s="152"/>
      <c r="W528" s="152"/>
      <c r="X528" s="152"/>
    </row>
    <row r="529" spans="1:24" ht="15" x14ac:dyDescent="0.25">
      <c r="A529" s="221" t="s">
        <v>252</v>
      </c>
      <c r="B529" s="160">
        <v>2019</v>
      </c>
      <c r="C529" s="171">
        <v>18634.4213444247</v>
      </c>
      <c r="D529" s="172">
        <v>18634.4213444247</v>
      </c>
      <c r="E529" s="172">
        <v>18634.4213444247</v>
      </c>
      <c r="F529" s="172"/>
      <c r="G529" s="172"/>
      <c r="H529" s="223"/>
      <c r="I529" s="224">
        <v>4784.182974499884</v>
      </c>
      <c r="J529" s="225">
        <v>4784.182974499884</v>
      </c>
      <c r="K529" s="225">
        <v>4784.182974499884</v>
      </c>
      <c r="L529" s="225"/>
      <c r="M529" s="173"/>
      <c r="N529" s="226"/>
      <c r="O529" s="239">
        <v>23418.604318924583</v>
      </c>
      <c r="P529" s="240">
        <v>23418.604318924583</v>
      </c>
      <c r="Q529" s="240">
        <v>23418.604318924583</v>
      </c>
      <c r="R529" s="175"/>
      <c r="S529" s="175"/>
      <c r="T529" s="227"/>
      <c r="U529" s="220" t="s">
        <v>245</v>
      </c>
      <c r="V529" s="152"/>
      <c r="W529" s="152"/>
      <c r="X529" s="152"/>
    </row>
    <row r="530" spans="1:24" ht="15" x14ac:dyDescent="0.25">
      <c r="A530" s="221" t="s">
        <v>253</v>
      </c>
      <c r="B530" s="160">
        <v>2020</v>
      </c>
      <c r="C530" s="171">
        <v>18689.748796395514</v>
      </c>
      <c r="D530" s="172">
        <v>18689.748796395514</v>
      </c>
      <c r="E530" s="172">
        <v>18689.748796395514</v>
      </c>
      <c r="F530" s="172"/>
      <c r="G530" s="172"/>
      <c r="H530" s="223"/>
      <c r="I530" s="224">
        <v>4847.4095216755468</v>
      </c>
      <c r="J530" s="225">
        <v>4847.4095216755468</v>
      </c>
      <c r="K530" s="225">
        <v>4847.4095216755468</v>
      </c>
      <c r="L530" s="225"/>
      <c r="M530" s="173"/>
      <c r="N530" s="226"/>
      <c r="O530" s="239">
        <v>23537.158318071059</v>
      </c>
      <c r="P530" s="240">
        <v>23537.158318071059</v>
      </c>
      <c r="Q530" s="240">
        <v>23537.158318071059</v>
      </c>
      <c r="R530" s="175"/>
      <c r="S530" s="175"/>
      <c r="T530" s="227"/>
      <c r="U530" s="220" t="s">
        <v>245</v>
      </c>
      <c r="V530" s="152"/>
      <c r="W530" s="152"/>
      <c r="X530" s="152"/>
    </row>
    <row r="531" spans="1:24" ht="15" x14ac:dyDescent="0.25">
      <c r="A531" s="221" t="s">
        <v>254</v>
      </c>
      <c r="B531" s="160">
        <v>2021</v>
      </c>
      <c r="C531" s="171">
        <v>18696.540828824131</v>
      </c>
      <c r="D531" s="172">
        <v>18696.540828824131</v>
      </c>
      <c r="E531" s="172">
        <v>18696.540828824131</v>
      </c>
      <c r="F531" s="172"/>
      <c r="G531" s="172"/>
      <c r="H531" s="223"/>
      <c r="I531" s="224">
        <v>4905.6197818656801</v>
      </c>
      <c r="J531" s="225">
        <v>4905.6197818656801</v>
      </c>
      <c r="K531" s="225">
        <v>4905.6197818656801</v>
      </c>
      <c r="L531" s="225"/>
      <c r="M531" s="173"/>
      <c r="N531" s="226"/>
      <c r="O531" s="239">
        <v>23602.160610689811</v>
      </c>
      <c r="P531" s="240">
        <v>23602.160610689811</v>
      </c>
      <c r="Q531" s="240">
        <v>23602.160610689811</v>
      </c>
      <c r="R531" s="175"/>
      <c r="S531" s="175"/>
      <c r="T531" s="227"/>
      <c r="U531" s="220" t="s">
        <v>245</v>
      </c>
      <c r="V531" s="152"/>
      <c r="W531" s="152"/>
      <c r="X531" s="152"/>
    </row>
    <row r="532" spans="1:24" ht="15" x14ac:dyDescent="0.25">
      <c r="A532" s="221" t="s">
        <v>255</v>
      </c>
      <c r="B532" s="160">
        <v>2022</v>
      </c>
      <c r="C532" s="171">
        <v>18695.327401718321</v>
      </c>
      <c r="D532" s="172">
        <v>18695.327401718321</v>
      </c>
      <c r="E532" s="172">
        <v>18695.327401718321</v>
      </c>
      <c r="F532" s="172"/>
      <c r="G532" s="172"/>
      <c r="H532" s="223"/>
      <c r="I532" s="224">
        <v>4958.1397022074179</v>
      </c>
      <c r="J532" s="225">
        <v>4958.1397022074179</v>
      </c>
      <c r="K532" s="225">
        <v>4958.1397022074179</v>
      </c>
      <c r="L532" s="225"/>
      <c r="M532" s="173"/>
      <c r="N532" s="226"/>
      <c r="O532" s="239">
        <v>23653.467103925737</v>
      </c>
      <c r="P532" s="240">
        <v>23653.467103925737</v>
      </c>
      <c r="Q532" s="240">
        <v>23653.467103925737</v>
      </c>
      <c r="R532" s="175"/>
      <c r="S532" s="175"/>
      <c r="T532" s="227"/>
      <c r="U532" s="220" t="s">
        <v>245</v>
      </c>
      <c r="V532" s="152"/>
      <c r="W532" s="152"/>
      <c r="X532" s="152"/>
    </row>
    <row r="533" spans="1:24" ht="15.6" thickBot="1" x14ac:dyDescent="0.3">
      <c r="A533" s="228" t="s">
        <v>256</v>
      </c>
      <c r="B533" s="160">
        <v>2023</v>
      </c>
      <c r="C533" s="171">
        <v>18687.088941513761</v>
      </c>
      <c r="D533" s="172">
        <v>18687.088941513761</v>
      </c>
      <c r="E533" s="172">
        <v>18687.088941513761</v>
      </c>
      <c r="F533" s="172"/>
      <c r="G533" s="172"/>
      <c r="H533" s="223"/>
      <c r="I533" s="224">
        <v>5008.7876912832835</v>
      </c>
      <c r="J533" s="225">
        <v>5008.7876912832835</v>
      </c>
      <c r="K533" s="225">
        <v>5008.7876912832835</v>
      </c>
      <c r="L533" s="225"/>
      <c r="M533" s="173"/>
      <c r="N533" s="226"/>
      <c r="O533" s="239">
        <v>23695.876632797044</v>
      </c>
      <c r="P533" s="240">
        <v>23695.876632797044</v>
      </c>
      <c r="Q533" s="240">
        <v>23695.876632797044</v>
      </c>
      <c r="R533" s="175"/>
      <c r="S533" s="175"/>
      <c r="T533" s="227"/>
      <c r="U533" s="220" t="s">
        <v>245</v>
      </c>
      <c r="V533" s="152"/>
      <c r="W533" s="152"/>
      <c r="X533" s="152"/>
    </row>
    <row r="534" spans="1:24" ht="15" x14ac:dyDescent="0.25">
      <c r="A534" s="216" t="s">
        <v>257</v>
      </c>
      <c r="B534" s="160">
        <v>2024</v>
      </c>
      <c r="C534" s="171">
        <v>18672.612298502754</v>
      </c>
      <c r="D534" s="172">
        <v>18672.612298502754</v>
      </c>
      <c r="E534" s="172">
        <v>18672.612298502754</v>
      </c>
      <c r="F534" s="172"/>
      <c r="G534" s="172"/>
      <c r="H534" s="223"/>
      <c r="I534" s="224">
        <v>5057.6770485571942</v>
      </c>
      <c r="J534" s="225">
        <v>5057.6770485571942</v>
      </c>
      <c r="K534" s="225">
        <v>5057.6770485571942</v>
      </c>
      <c r="L534" s="225"/>
      <c r="M534" s="173"/>
      <c r="N534" s="226"/>
      <c r="O534" s="239">
        <v>23730.289347059948</v>
      </c>
      <c r="P534" s="240">
        <v>23730.289347059948</v>
      </c>
      <c r="Q534" s="240">
        <v>23730.289347059948</v>
      </c>
      <c r="R534" s="175"/>
      <c r="S534" s="175"/>
      <c r="T534" s="227"/>
      <c r="U534" s="220" t="s">
        <v>245</v>
      </c>
      <c r="V534" s="152"/>
      <c r="W534" s="152"/>
      <c r="X534" s="152"/>
    </row>
    <row r="535" spans="1:24" ht="15" x14ac:dyDescent="0.25">
      <c r="A535" s="221" t="s">
        <v>258</v>
      </c>
      <c r="B535" s="160">
        <v>2025</v>
      </c>
      <c r="C535" s="171">
        <v>18652.552461468389</v>
      </c>
      <c r="D535" s="172">
        <v>18652.552461468389</v>
      </c>
      <c r="E535" s="172">
        <v>18652.552461468389</v>
      </c>
      <c r="F535" s="172"/>
      <c r="G535" s="172"/>
      <c r="H535" s="223"/>
      <c r="I535" s="224">
        <v>5104.897804696564</v>
      </c>
      <c r="J535" s="225">
        <v>5104.897804696564</v>
      </c>
      <c r="K535" s="225">
        <v>5104.897804696564</v>
      </c>
      <c r="L535" s="225"/>
      <c r="M535" s="173"/>
      <c r="N535" s="226"/>
      <c r="O535" s="239">
        <v>23757.450266164953</v>
      </c>
      <c r="P535" s="240">
        <v>23757.450266164953</v>
      </c>
      <c r="Q535" s="240">
        <v>23757.450266164953</v>
      </c>
      <c r="R535" s="175"/>
      <c r="S535" s="175"/>
      <c r="T535" s="227"/>
      <c r="U535" s="220" t="s">
        <v>245</v>
      </c>
      <c r="V535" s="152"/>
      <c r="W535" s="152"/>
      <c r="X535" s="152"/>
    </row>
    <row r="536" spans="1:24" ht="15" x14ac:dyDescent="0.25">
      <c r="A536" s="221" t="s">
        <v>259</v>
      </c>
      <c r="B536" s="160">
        <v>2026</v>
      </c>
      <c r="C536" s="171">
        <v>18627.470197422619</v>
      </c>
      <c r="D536" s="172">
        <v>18627.470197422619</v>
      </c>
      <c r="E536" s="172">
        <v>18627.470197422619</v>
      </c>
      <c r="F536" s="172"/>
      <c r="G536" s="172"/>
      <c r="H536" s="223"/>
      <c r="I536" s="224">
        <v>5150.5366052376639</v>
      </c>
      <c r="J536" s="225">
        <v>5150.5366052376639</v>
      </c>
      <c r="K536" s="225">
        <v>5150.5366052376639</v>
      </c>
      <c r="L536" s="225"/>
      <c r="M536" s="173"/>
      <c r="N536" s="226"/>
      <c r="O536" s="239">
        <v>23778.006802660282</v>
      </c>
      <c r="P536" s="240">
        <v>23778.006802660282</v>
      </c>
      <c r="Q536" s="240">
        <v>23778.006802660282</v>
      </c>
      <c r="R536" s="175"/>
      <c r="S536" s="175"/>
      <c r="T536" s="227"/>
      <c r="U536" s="220" t="s">
        <v>245</v>
      </c>
      <c r="V536" s="152"/>
      <c r="W536" s="152"/>
      <c r="X536" s="152"/>
    </row>
    <row r="537" spans="1:24" ht="15" x14ac:dyDescent="0.25">
      <c r="A537" s="221" t="s">
        <v>260</v>
      </c>
      <c r="B537" s="160">
        <v>2027</v>
      </c>
      <c r="C537" s="171">
        <v>18597.78695697448</v>
      </c>
      <c r="D537" s="172">
        <v>18597.78695697448</v>
      </c>
      <c r="E537" s="172">
        <v>18597.78695697448</v>
      </c>
      <c r="F537" s="172"/>
      <c r="G537" s="172"/>
      <c r="H537" s="223"/>
      <c r="I537" s="224">
        <v>5194.653373260172</v>
      </c>
      <c r="J537" s="225">
        <v>5194.653373260172</v>
      </c>
      <c r="K537" s="225">
        <v>5194.653373260172</v>
      </c>
      <c r="L537" s="225"/>
      <c r="M537" s="173"/>
      <c r="N537" s="226"/>
      <c r="O537" s="239">
        <v>23792.440330234651</v>
      </c>
      <c r="P537" s="240">
        <v>23792.440330234651</v>
      </c>
      <c r="Q537" s="240">
        <v>23792.440330234651</v>
      </c>
      <c r="R537" s="175"/>
      <c r="S537" s="175"/>
      <c r="T537" s="227"/>
      <c r="U537" s="220" t="s">
        <v>245</v>
      </c>
      <c r="V537" s="152"/>
      <c r="W537" s="152"/>
      <c r="X537" s="152"/>
    </row>
    <row r="538" spans="1:24" ht="15" x14ac:dyDescent="0.25">
      <c r="A538" s="221" t="s">
        <v>261</v>
      </c>
      <c r="B538" s="160">
        <v>2028</v>
      </c>
      <c r="C538" s="171">
        <v>18563.751926968387</v>
      </c>
      <c r="D538" s="172">
        <v>18563.751926968387</v>
      </c>
      <c r="E538" s="172">
        <v>18563.751926968387</v>
      </c>
      <c r="F538" s="172"/>
      <c r="G538" s="172"/>
      <c r="H538" s="223"/>
      <c r="I538" s="224">
        <v>5237.2536036022784</v>
      </c>
      <c r="J538" s="225">
        <v>5237.2536036022784</v>
      </c>
      <c r="K538" s="225">
        <v>5237.2536036022784</v>
      </c>
      <c r="L538" s="225"/>
      <c r="M538" s="173"/>
      <c r="N538" s="226"/>
      <c r="O538" s="239">
        <v>23801.005530570666</v>
      </c>
      <c r="P538" s="240">
        <v>23801.005530570666</v>
      </c>
      <c r="Q538" s="240">
        <v>23801.005530570666</v>
      </c>
      <c r="R538" s="175"/>
      <c r="S538" s="175"/>
      <c r="T538" s="227"/>
      <c r="U538" s="220" t="s">
        <v>245</v>
      </c>
      <c r="V538" s="152"/>
      <c r="W538" s="152"/>
      <c r="X538" s="152"/>
    </row>
    <row r="539" spans="1:24" ht="15.6" thickBot="1" x14ac:dyDescent="0.3">
      <c r="A539" s="228" t="s">
        <v>262</v>
      </c>
      <c r="B539" s="160">
        <v>2029</v>
      </c>
      <c r="C539" s="171">
        <v>18525.508766038398</v>
      </c>
      <c r="D539" s="172">
        <v>18525.508766038398</v>
      </c>
      <c r="E539" s="172">
        <v>18525.508766038398</v>
      </c>
      <c r="F539" s="172"/>
      <c r="G539" s="172"/>
      <c r="H539" s="223"/>
      <c r="I539" s="224">
        <v>5278.3141860958285</v>
      </c>
      <c r="J539" s="225">
        <v>5278.3141860958285</v>
      </c>
      <c r="K539" s="225">
        <v>5278.3141860958285</v>
      </c>
      <c r="L539" s="225"/>
      <c r="M539" s="173"/>
      <c r="N539" s="226"/>
      <c r="O539" s="239">
        <v>23803.822952134225</v>
      </c>
      <c r="P539" s="240">
        <v>23803.822952134225</v>
      </c>
      <c r="Q539" s="240">
        <v>23803.822952134225</v>
      </c>
      <c r="R539" s="175"/>
      <c r="S539" s="175"/>
      <c r="T539" s="227"/>
      <c r="U539" s="220" t="s">
        <v>245</v>
      </c>
      <c r="V539" s="152"/>
      <c r="W539" s="152"/>
      <c r="X539" s="152"/>
    </row>
    <row r="540" spans="1:24" ht="15" x14ac:dyDescent="0.25">
      <c r="A540" s="178" t="s">
        <v>263</v>
      </c>
      <c r="B540" s="160">
        <v>2030</v>
      </c>
      <c r="C540" s="171">
        <v>18483.200189795294</v>
      </c>
      <c r="D540" s="172">
        <v>18483.200189795294</v>
      </c>
      <c r="E540" s="172">
        <v>18483.200189795294</v>
      </c>
      <c r="F540" s="172"/>
      <c r="G540" s="172"/>
      <c r="H540" s="223"/>
      <c r="I540" s="224">
        <v>5325.0102437938631</v>
      </c>
      <c r="J540" s="225">
        <v>5325.0102437938631</v>
      </c>
      <c r="K540" s="225">
        <v>5325.0102437938631</v>
      </c>
      <c r="L540" s="225"/>
      <c r="M540" s="173"/>
      <c r="N540" s="226"/>
      <c r="O540" s="239">
        <v>23808.210433589156</v>
      </c>
      <c r="P540" s="240">
        <v>23808.210433589156</v>
      </c>
      <c r="Q540" s="240">
        <v>23808.210433589156</v>
      </c>
      <c r="R540" s="175"/>
      <c r="S540" s="175"/>
      <c r="T540" s="227"/>
      <c r="U540" s="220" t="s">
        <v>245</v>
      </c>
      <c r="V540" s="152"/>
      <c r="W540" s="152"/>
      <c r="X540" s="152"/>
    </row>
    <row r="541" spans="1:24" ht="15" x14ac:dyDescent="0.25">
      <c r="A541" s="179" t="s">
        <v>264</v>
      </c>
      <c r="B541" s="160">
        <v>2031</v>
      </c>
      <c r="C541" s="171">
        <v>18437.10438715561</v>
      </c>
      <c r="D541" s="172">
        <v>18437.10438715561</v>
      </c>
      <c r="E541" s="172">
        <v>18437.10438715561</v>
      </c>
      <c r="F541" s="172"/>
      <c r="G541" s="172"/>
      <c r="H541" s="223"/>
      <c r="I541" s="224">
        <v>5355.7750490373519</v>
      </c>
      <c r="J541" s="225">
        <v>5355.7750490373519</v>
      </c>
      <c r="K541" s="225">
        <v>5355.7750490373519</v>
      </c>
      <c r="L541" s="225"/>
      <c r="M541" s="173"/>
      <c r="N541" s="226"/>
      <c r="O541" s="239">
        <v>23792.879436192961</v>
      </c>
      <c r="P541" s="240">
        <v>23792.879436192961</v>
      </c>
      <c r="Q541" s="240">
        <v>23792.879436192961</v>
      </c>
      <c r="R541" s="175"/>
      <c r="S541" s="175"/>
      <c r="T541" s="227"/>
      <c r="U541" s="220" t="s">
        <v>245</v>
      </c>
      <c r="V541" s="152"/>
      <c r="W541" s="152"/>
      <c r="X541" s="152"/>
    </row>
    <row r="542" spans="1:24" ht="15.6" thickBot="1" x14ac:dyDescent="0.3">
      <c r="A542" s="180" t="s">
        <v>265</v>
      </c>
      <c r="B542" s="160">
        <v>2032</v>
      </c>
      <c r="C542" s="171">
        <v>18387.702953914235</v>
      </c>
      <c r="D542" s="172">
        <v>18387.702953914235</v>
      </c>
      <c r="E542" s="172">
        <v>18387.702953914235</v>
      </c>
      <c r="F542" s="172"/>
      <c r="G542" s="172"/>
      <c r="H542" s="223"/>
      <c r="I542" s="224">
        <v>5392.2838885851679</v>
      </c>
      <c r="J542" s="225">
        <v>5392.2838885851679</v>
      </c>
      <c r="K542" s="225">
        <v>5392.2838885851679</v>
      </c>
      <c r="L542" s="225"/>
      <c r="M542" s="173"/>
      <c r="N542" s="226"/>
      <c r="O542" s="239">
        <v>23779.986842499402</v>
      </c>
      <c r="P542" s="240">
        <v>23779.986842499402</v>
      </c>
      <c r="Q542" s="240">
        <v>23779.986842499402</v>
      </c>
      <c r="R542" s="175"/>
      <c r="S542" s="175"/>
      <c r="T542" s="227"/>
      <c r="U542" s="220" t="s">
        <v>245</v>
      </c>
      <c r="V542" s="152"/>
      <c r="W542" s="152"/>
      <c r="X542" s="152"/>
    </row>
    <row r="543" spans="1:24" ht="15" x14ac:dyDescent="0.25">
      <c r="B543" s="160">
        <v>2033</v>
      </c>
      <c r="C543" s="171">
        <v>18335.706491111523</v>
      </c>
      <c r="D543" s="172">
        <v>18335.706491111523</v>
      </c>
      <c r="E543" s="172">
        <v>18335.706491111523</v>
      </c>
      <c r="F543" s="172"/>
      <c r="G543" s="172"/>
      <c r="H543" s="223"/>
      <c r="I543" s="224">
        <v>5427.4921835166933</v>
      </c>
      <c r="J543" s="225">
        <v>5427.4921835166933</v>
      </c>
      <c r="K543" s="225">
        <v>5427.4921835166933</v>
      </c>
      <c r="L543" s="225"/>
      <c r="M543" s="173"/>
      <c r="N543" s="226"/>
      <c r="O543" s="239">
        <v>23763.198674628216</v>
      </c>
      <c r="P543" s="240">
        <v>23763.198674628216</v>
      </c>
      <c r="Q543" s="240">
        <v>23763.198674628216</v>
      </c>
      <c r="R543" s="175"/>
      <c r="S543" s="175"/>
      <c r="T543" s="227"/>
      <c r="U543" s="220" t="s">
        <v>245</v>
      </c>
      <c r="V543" s="152"/>
      <c r="W543" s="152"/>
      <c r="X543" s="152"/>
    </row>
    <row r="544" spans="1:24" ht="15" x14ac:dyDescent="0.25">
      <c r="B544" s="160">
        <v>2034</v>
      </c>
      <c r="C544" s="171">
        <v>18281.961880349336</v>
      </c>
      <c r="D544" s="172">
        <v>18281.961880349336</v>
      </c>
      <c r="E544" s="172">
        <v>18281.961880349336</v>
      </c>
      <c r="F544" s="172"/>
      <c r="G544" s="172"/>
      <c r="H544" s="223"/>
      <c r="I544" s="224">
        <v>5461.599335472476</v>
      </c>
      <c r="J544" s="225">
        <v>5461.599335472476</v>
      </c>
      <c r="K544" s="225">
        <v>5461.599335472476</v>
      </c>
      <c r="L544" s="225"/>
      <c r="M544" s="173"/>
      <c r="N544" s="226"/>
      <c r="O544" s="239">
        <v>23743.561215821814</v>
      </c>
      <c r="P544" s="240">
        <v>23743.561215821814</v>
      </c>
      <c r="Q544" s="240">
        <v>23743.561215821814</v>
      </c>
      <c r="R544" s="175"/>
      <c r="S544" s="175"/>
      <c r="T544" s="227"/>
      <c r="U544" s="220" t="s">
        <v>245</v>
      </c>
      <c r="V544" s="152"/>
      <c r="W544" s="152"/>
      <c r="X544" s="152"/>
    </row>
    <row r="545" spans="2:24" ht="15" x14ac:dyDescent="0.25">
      <c r="B545" s="160">
        <v>2035</v>
      </c>
      <c r="C545" s="171">
        <v>18227.111872209432</v>
      </c>
      <c r="D545" s="172">
        <v>18227.111872209432</v>
      </c>
      <c r="E545" s="172">
        <v>18227.111872209432</v>
      </c>
      <c r="F545" s="172"/>
      <c r="G545" s="172"/>
      <c r="H545" s="223"/>
      <c r="I545" s="224">
        <v>5494.7563641241613</v>
      </c>
      <c r="J545" s="225">
        <v>5494.7563641241613</v>
      </c>
      <c r="K545" s="225">
        <v>5494.7563641241613</v>
      </c>
      <c r="L545" s="225"/>
      <c r="M545" s="173"/>
      <c r="N545" s="226"/>
      <c r="O545" s="239">
        <v>23721.868236333594</v>
      </c>
      <c r="P545" s="240">
        <v>23721.868236333594</v>
      </c>
      <c r="Q545" s="240">
        <v>23721.868236333594</v>
      </c>
      <c r="R545" s="175"/>
      <c r="S545" s="175"/>
      <c r="T545" s="227"/>
      <c r="U545" s="220" t="s">
        <v>245</v>
      </c>
      <c r="V545" s="152"/>
      <c r="W545" s="152"/>
      <c r="X545" s="152"/>
    </row>
    <row r="546" spans="2:24" ht="15" x14ac:dyDescent="0.25">
      <c r="B546" s="160">
        <v>2036</v>
      </c>
      <c r="C546" s="171">
        <v>18171.528640715358</v>
      </c>
      <c r="D546" s="172">
        <v>18171.528640715358</v>
      </c>
      <c r="E546" s="172">
        <v>18171.528640715358</v>
      </c>
      <c r="F546" s="172"/>
      <c r="G546" s="172"/>
      <c r="H546" s="223"/>
      <c r="I546" s="224">
        <v>5527.0456252052927</v>
      </c>
      <c r="J546" s="225">
        <v>5527.0456252052927</v>
      </c>
      <c r="K546" s="225">
        <v>5527.0456252052927</v>
      </c>
      <c r="L546" s="225"/>
      <c r="M546" s="173"/>
      <c r="N546" s="226"/>
      <c r="O546" s="239">
        <v>23698.574265920652</v>
      </c>
      <c r="P546" s="240">
        <v>23698.574265920652</v>
      </c>
      <c r="Q546" s="240">
        <v>23698.574265920652</v>
      </c>
      <c r="R546" s="175"/>
      <c r="S546" s="175"/>
      <c r="T546" s="227"/>
      <c r="U546" s="220" t="s">
        <v>245</v>
      </c>
      <c r="V546" s="152"/>
      <c r="W546" s="152"/>
      <c r="X546" s="152"/>
    </row>
    <row r="547" spans="2:24" ht="15" x14ac:dyDescent="0.25">
      <c r="B547" s="160">
        <v>2037</v>
      </c>
      <c r="C547" s="171">
        <v>18115.245832369386</v>
      </c>
      <c r="D547" s="172">
        <v>18115.245832369386</v>
      </c>
      <c r="E547" s="172">
        <v>18115.245832369386</v>
      </c>
      <c r="F547" s="172"/>
      <c r="G547" s="172"/>
      <c r="H547" s="223"/>
      <c r="I547" s="224">
        <v>5558.4540994812505</v>
      </c>
      <c r="J547" s="225">
        <v>5558.4540994812505</v>
      </c>
      <c r="K547" s="225">
        <v>5558.4540994812505</v>
      </c>
      <c r="L547" s="225"/>
      <c r="M547" s="173"/>
      <c r="N547" s="226"/>
      <c r="O547" s="239">
        <v>23673.699931850635</v>
      </c>
      <c r="P547" s="240">
        <v>23673.699931850635</v>
      </c>
      <c r="Q547" s="240">
        <v>23673.699931850635</v>
      </c>
      <c r="R547" s="175"/>
      <c r="S547" s="175"/>
      <c r="T547" s="227"/>
      <c r="U547" s="220" t="s">
        <v>245</v>
      </c>
      <c r="V547" s="152"/>
      <c r="W547" s="152"/>
      <c r="X547" s="152"/>
    </row>
    <row r="548" spans="2:24" ht="15" x14ac:dyDescent="0.25">
      <c r="B548" s="160">
        <v>2038</v>
      </c>
      <c r="C548" s="171">
        <v>18058.152876643671</v>
      </c>
      <c r="D548" s="172">
        <v>18058.152876643671</v>
      </c>
      <c r="E548" s="172">
        <v>18058.152876643671</v>
      </c>
      <c r="F548" s="172"/>
      <c r="G548" s="172"/>
      <c r="H548" s="223"/>
      <c r="I548" s="224">
        <v>5588.9245418278451</v>
      </c>
      <c r="J548" s="225">
        <v>5588.9245418278451</v>
      </c>
      <c r="K548" s="225">
        <v>5588.9245418278451</v>
      </c>
      <c r="L548" s="225"/>
      <c r="M548" s="173"/>
      <c r="N548" s="226"/>
      <c r="O548" s="239">
        <v>23647.077418471516</v>
      </c>
      <c r="P548" s="240">
        <v>23647.077418471516</v>
      </c>
      <c r="Q548" s="240">
        <v>23647.077418471516</v>
      </c>
      <c r="R548" s="175"/>
      <c r="S548" s="175"/>
      <c r="T548" s="227"/>
      <c r="U548" s="220" t="s">
        <v>245</v>
      </c>
      <c r="V548" s="152"/>
      <c r="W548" s="152"/>
      <c r="X548" s="152"/>
    </row>
    <row r="549" spans="2:24" ht="15" x14ac:dyDescent="0.25">
      <c r="B549" s="160">
        <v>2039</v>
      </c>
      <c r="C549" s="171">
        <v>17999.966659254042</v>
      </c>
      <c r="D549" s="172">
        <v>17999.966659254042</v>
      </c>
      <c r="E549" s="172">
        <v>17999.966659254042</v>
      </c>
      <c r="F549" s="172"/>
      <c r="G549" s="172"/>
      <c r="H549" s="223"/>
      <c r="I549" s="224">
        <v>5618.3468704334882</v>
      </c>
      <c r="J549" s="225">
        <v>5618.3468704334882</v>
      </c>
      <c r="K549" s="225">
        <v>5618.3468704334882</v>
      </c>
      <c r="L549" s="225"/>
      <c r="M549" s="173"/>
      <c r="N549" s="226"/>
      <c r="O549" s="239">
        <v>23618.31352968753</v>
      </c>
      <c r="P549" s="240">
        <v>23618.31352968753</v>
      </c>
      <c r="Q549" s="240">
        <v>23618.31352968753</v>
      </c>
      <c r="R549" s="175"/>
      <c r="S549" s="175"/>
      <c r="T549" s="227"/>
      <c r="U549" s="220" t="s">
        <v>245</v>
      </c>
      <c r="V549" s="152"/>
      <c r="W549" s="152"/>
      <c r="X549" s="152"/>
    </row>
    <row r="550" spans="2:24" ht="15" x14ac:dyDescent="0.25">
      <c r="B550" s="160">
        <v>2040</v>
      </c>
      <c r="C550" s="171">
        <v>17940.471956191512</v>
      </c>
      <c r="D550" s="172">
        <v>17940.471956191512</v>
      </c>
      <c r="E550" s="172">
        <v>17940.471956191512</v>
      </c>
      <c r="F550" s="172"/>
      <c r="G550" s="172"/>
      <c r="H550" s="223"/>
      <c r="I550" s="224">
        <v>5646.3063050980109</v>
      </c>
      <c r="J550" s="225">
        <v>5646.3063050980109</v>
      </c>
      <c r="K550" s="225">
        <v>5646.3063050980109</v>
      </c>
      <c r="L550" s="225"/>
      <c r="M550" s="173"/>
      <c r="N550" s="226"/>
      <c r="O550" s="239">
        <v>23586.778261289524</v>
      </c>
      <c r="P550" s="240">
        <v>23586.778261289524</v>
      </c>
      <c r="Q550" s="240">
        <v>23586.778261289524</v>
      </c>
      <c r="R550" s="175"/>
      <c r="S550" s="175"/>
      <c r="T550" s="227"/>
      <c r="U550" s="220" t="s">
        <v>245</v>
      </c>
      <c r="V550" s="152"/>
      <c r="W550" s="152"/>
      <c r="X550" s="152"/>
    </row>
    <row r="551" spans="2:24" ht="15" x14ac:dyDescent="0.25">
      <c r="B551" s="160">
        <v>2041</v>
      </c>
      <c r="C551" s="171">
        <v>17879.687398719885</v>
      </c>
      <c r="D551" s="172">
        <v>17879.687398719885</v>
      </c>
      <c r="E551" s="172">
        <v>17879.687398719885</v>
      </c>
      <c r="F551" s="172"/>
      <c r="G551" s="172"/>
      <c r="H551" s="223"/>
      <c r="I551" s="224">
        <v>5673.7567063796259</v>
      </c>
      <c r="J551" s="225">
        <v>5673.7567063796259</v>
      </c>
      <c r="K551" s="225">
        <v>5673.7567063796259</v>
      </c>
      <c r="L551" s="225"/>
      <c r="M551" s="173"/>
      <c r="N551" s="226"/>
      <c r="O551" s="239">
        <v>23553.444105099512</v>
      </c>
      <c r="P551" s="240">
        <v>23553.444105099512</v>
      </c>
      <c r="Q551" s="240">
        <v>23553.444105099512</v>
      </c>
      <c r="R551" s="175"/>
      <c r="S551" s="175"/>
      <c r="T551" s="227"/>
      <c r="U551" s="220" t="s">
        <v>245</v>
      </c>
      <c r="V551" s="152"/>
      <c r="W551" s="152"/>
      <c r="X551" s="152"/>
    </row>
    <row r="552" spans="2:24" ht="15" x14ac:dyDescent="0.25">
      <c r="B552" s="160">
        <v>2042</v>
      </c>
      <c r="C552" s="171">
        <v>17817.709275523557</v>
      </c>
      <c r="D552" s="172">
        <v>17817.709275523557</v>
      </c>
      <c r="E552" s="172">
        <v>17817.709275523557</v>
      </c>
      <c r="F552" s="172"/>
      <c r="G552" s="172"/>
      <c r="H552" s="223"/>
      <c r="I552" s="224">
        <v>5699.7335080888124</v>
      </c>
      <c r="J552" s="225">
        <v>5699.7335080888124</v>
      </c>
      <c r="K552" s="225">
        <v>5699.7335080888124</v>
      </c>
      <c r="L552" s="225"/>
      <c r="M552" s="173"/>
      <c r="N552" s="226"/>
      <c r="O552" s="239">
        <v>23517.442783612369</v>
      </c>
      <c r="P552" s="240">
        <v>23517.442783612369</v>
      </c>
      <c r="Q552" s="240">
        <v>23517.442783612369</v>
      </c>
      <c r="R552" s="175"/>
      <c r="S552" s="175"/>
      <c r="T552" s="227"/>
      <c r="U552" s="220" t="s">
        <v>245</v>
      </c>
      <c r="V552" s="152"/>
      <c r="W552" s="152"/>
      <c r="X552" s="152"/>
    </row>
    <row r="553" spans="2:24" ht="15" x14ac:dyDescent="0.25">
      <c r="B553" s="160">
        <v>2043</v>
      </c>
      <c r="C553" s="171">
        <v>17754.440517963903</v>
      </c>
      <c r="D553" s="172">
        <v>17754.440517963903</v>
      </c>
      <c r="E553" s="172">
        <v>17754.440517963903</v>
      </c>
      <c r="F553" s="172"/>
      <c r="G553" s="172"/>
      <c r="H553" s="223"/>
      <c r="I553" s="224">
        <v>5724.5121816217261</v>
      </c>
      <c r="J553" s="225">
        <v>5724.5121816217261</v>
      </c>
      <c r="K553" s="225">
        <v>5724.5121816217261</v>
      </c>
      <c r="L553" s="225"/>
      <c r="M553" s="173"/>
      <c r="N553" s="226"/>
      <c r="O553" s="239">
        <v>23478.952699585629</v>
      </c>
      <c r="P553" s="240">
        <v>23478.952699585629</v>
      </c>
      <c r="Q553" s="240">
        <v>23478.952699585629</v>
      </c>
      <c r="R553" s="175"/>
      <c r="S553" s="175"/>
      <c r="T553" s="227"/>
      <c r="U553" s="220" t="s">
        <v>245</v>
      </c>
      <c r="V553" s="152"/>
      <c r="W553" s="152"/>
      <c r="X553" s="152"/>
    </row>
    <row r="554" spans="2:24" ht="15" x14ac:dyDescent="0.25">
      <c r="B554" s="160">
        <v>2044</v>
      </c>
      <c r="C554" s="171">
        <v>17689.761505337872</v>
      </c>
      <c r="D554" s="172">
        <v>17689.761505337872</v>
      </c>
      <c r="E554" s="172">
        <v>17689.761505337872</v>
      </c>
      <c r="F554" s="172"/>
      <c r="G554" s="172"/>
      <c r="H554" s="223"/>
      <c r="I554" s="224">
        <v>5748.0383663532375</v>
      </c>
      <c r="J554" s="225">
        <v>5748.0383663532375</v>
      </c>
      <c r="K554" s="225">
        <v>5748.0383663532375</v>
      </c>
      <c r="L554" s="225"/>
      <c r="M554" s="173"/>
      <c r="N554" s="226"/>
      <c r="O554" s="239">
        <v>23437.79987169111</v>
      </c>
      <c r="P554" s="240">
        <v>23437.79987169111</v>
      </c>
      <c r="Q554" s="240">
        <v>23437.79987169111</v>
      </c>
      <c r="R554" s="175"/>
      <c r="S554" s="175"/>
      <c r="T554" s="227"/>
      <c r="U554" s="220" t="s">
        <v>245</v>
      </c>
      <c r="V554" s="152"/>
      <c r="W554" s="152"/>
      <c r="X554" s="152"/>
    </row>
    <row r="555" spans="2:24" ht="15" x14ac:dyDescent="0.25">
      <c r="B555" s="160">
        <v>2045</v>
      </c>
      <c r="C555" s="171">
        <v>17623.559578835877</v>
      </c>
      <c r="D555" s="172">
        <v>17623.559578835877</v>
      </c>
      <c r="E555" s="172">
        <v>17623.559578835877</v>
      </c>
      <c r="F555" s="172"/>
      <c r="G555" s="172"/>
      <c r="H555" s="223"/>
      <c r="I555" s="224">
        <v>5770.2593341593711</v>
      </c>
      <c r="J555" s="225">
        <v>5770.2593341593711</v>
      </c>
      <c r="K555" s="225">
        <v>5770.2593341593711</v>
      </c>
      <c r="L555" s="225"/>
      <c r="M555" s="173"/>
      <c r="N555" s="226"/>
      <c r="O555" s="239">
        <v>23393.818912995248</v>
      </c>
      <c r="P555" s="240">
        <v>23393.818912995248</v>
      </c>
      <c r="Q555" s="240">
        <v>23393.818912995248</v>
      </c>
      <c r="R555" s="175"/>
      <c r="S555" s="175"/>
      <c r="T555" s="227"/>
      <c r="U555" s="220" t="s">
        <v>245</v>
      </c>
      <c r="V555" s="152"/>
      <c r="W555" s="152"/>
      <c r="X555" s="152"/>
    </row>
    <row r="556" spans="2:24" ht="15" x14ac:dyDescent="0.25">
      <c r="B556" s="160">
        <v>2046</v>
      </c>
      <c r="C556" s="171">
        <v>17555.774768049399</v>
      </c>
      <c r="D556" s="172">
        <v>17555.774768049399</v>
      </c>
      <c r="E556" s="172">
        <v>17555.774768049399</v>
      </c>
      <c r="F556" s="172"/>
      <c r="G556" s="172"/>
      <c r="H556" s="223"/>
      <c r="I556" s="224">
        <v>5791.12919277116</v>
      </c>
      <c r="J556" s="225">
        <v>5791.12919277116</v>
      </c>
      <c r="K556" s="225">
        <v>5791.12919277116</v>
      </c>
      <c r="L556" s="225"/>
      <c r="M556" s="173"/>
      <c r="N556" s="226"/>
      <c r="O556" s="239">
        <v>23346.90396082056</v>
      </c>
      <c r="P556" s="240">
        <v>23346.90396082056</v>
      </c>
      <c r="Q556" s="240">
        <v>23346.90396082056</v>
      </c>
      <c r="R556" s="175"/>
      <c r="S556" s="175"/>
      <c r="T556" s="227"/>
      <c r="U556" s="220" t="s">
        <v>245</v>
      </c>
      <c r="V556" s="152"/>
      <c r="W556" s="152"/>
      <c r="X556" s="152"/>
    </row>
    <row r="557" spans="2:24" ht="15" x14ac:dyDescent="0.25">
      <c r="B557" s="160">
        <v>2047</v>
      </c>
      <c r="C557" s="171">
        <v>17486.352867905676</v>
      </c>
      <c r="D557" s="172">
        <v>17486.352867905676</v>
      </c>
      <c r="E557" s="172">
        <v>17486.352867905676</v>
      </c>
      <c r="F557" s="172"/>
      <c r="G557" s="172"/>
      <c r="H557" s="223"/>
      <c r="I557" s="224">
        <v>5810.6098521809554</v>
      </c>
      <c r="J557" s="225">
        <v>5810.6098521809554</v>
      </c>
      <c r="K557" s="225">
        <v>5810.6098521809554</v>
      </c>
      <c r="L557" s="225"/>
      <c r="M557" s="173"/>
      <c r="N557" s="226"/>
      <c r="O557" s="239">
        <v>23296.962720086631</v>
      </c>
      <c r="P557" s="240">
        <v>23296.962720086631</v>
      </c>
      <c r="Q557" s="240">
        <v>23296.962720086631</v>
      </c>
      <c r="R557" s="175"/>
      <c r="S557" s="175"/>
      <c r="T557" s="227"/>
      <c r="U557" s="220" t="s">
        <v>245</v>
      </c>
      <c r="V557" s="152"/>
      <c r="W557" s="152"/>
      <c r="X557" s="152"/>
    </row>
    <row r="558" spans="2:24" ht="15" x14ac:dyDescent="0.25">
      <c r="B558" s="160">
        <v>2048</v>
      </c>
      <c r="C558" s="171">
        <v>17415.186447570479</v>
      </c>
      <c r="D558" s="172">
        <v>17415.186447570479</v>
      </c>
      <c r="E558" s="172">
        <v>17415.186447570479</v>
      </c>
      <c r="F558" s="172"/>
      <c r="G558" s="172"/>
      <c r="H558" s="223"/>
      <c r="I558" s="224">
        <v>5828.661956146495</v>
      </c>
      <c r="J558" s="225">
        <v>5828.661956146495</v>
      </c>
      <c r="K558" s="225">
        <v>5828.661956146495</v>
      </c>
      <c r="L558" s="225"/>
      <c r="M558" s="173"/>
      <c r="N558" s="226"/>
      <c r="O558" s="239">
        <v>23243.848403716973</v>
      </c>
      <c r="P558" s="240">
        <v>23243.848403716973</v>
      </c>
      <c r="Q558" s="240">
        <v>23243.848403716973</v>
      </c>
      <c r="R558" s="175"/>
      <c r="S558" s="175"/>
      <c r="T558" s="227"/>
      <c r="U558" s="220" t="s">
        <v>245</v>
      </c>
      <c r="V558" s="152"/>
      <c r="W558" s="152"/>
      <c r="X558" s="152"/>
    </row>
    <row r="559" spans="2:24" ht="15" x14ac:dyDescent="0.25">
      <c r="B559" s="160">
        <v>2049</v>
      </c>
      <c r="C559" s="171">
        <v>17342.154723731848</v>
      </c>
      <c r="D559" s="172">
        <v>17342.154723731848</v>
      </c>
      <c r="E559" s="172">
        <v>17342.154723731848</v>
      </c>
      <c r="F559" s="172"/>
      <c r="G559" s="172"/>
      <c r="H559" s="223"/>
      <c r="I559" s="224">
        <v>5845.2461537156487</v>
      </c>
      <c r="J559" s="225">
        <v>5845.2461537156487</v>
      </c>
      <c r="K559" s="225">
        <v>5845.2461537156487</v>
      </c>
      <c r="L559" s="225"/>
      <c r="M559" s="173"/>
      <c r="N559" s="226"/>
      <c r="O559" s="239">
        <v>23187.400877447497</v>
      </c>
      <c r="P559" s="240">
        <v>23187.400877447497</v>
      </c>
      <c r="Q559" s="240">
        <v>23187.400877447497</v>
      </c>
      <c r="R559" s="175"/>
      <c r="S559" s="175"/>
      <c r="T559" s="227"/>
      <c r="U559" s="220" t="s">
        <v>245</v>
      </c>
      <c r="V559" s="152"/>
      <c r="W559" s="152"/>
      <c r="X559" s="152"/>
    </row>
    <row r="560" spans="2:24" ht="15" x14ac:dyDescent="0.25">
      <c r="B560" s="160">
        <v>2050</v>
      </c>
      <c r="C560" s="171">
        <v>17267.153793571018</v>
      </c>
      <c r="D560" s="172">
        <v>17267.153793571018</v>
      </c>
      <c r="E560" s="172">
        <v>17267.153793571018</v>
      </c>
      <c r="F560" s="172"/>
      <c r="G560" s="172"/>
      <c r="H560" s="223"/>
      <c r="I560" s="224">
        <v>5854.1316813466019</v>
      </c>
      <c r="J560" s="225">
        <v>5854.1316813466019</v>
      </c>
      <c r="K560" s="225">
        <v>5854.1316813466019</v>
      </c>
      <c r="L560" s="225"/>
      <c r="M560" s="173"/>
      <c r="N560" s="226"/>
      <c r="O560" s="239">
        <v>23121.285474917619</v>
      </c>
      <c r="P560" s="240">
        <v>23121.285474917619</v>
      </c>
      <c r="Q560" s="240">
        <v>23121.285474917619</v>
      </c>
      <c r="R560" s="175"/>
      <c r="S560" s="175"/>
      <c r="T560" s="227"/>
      <c r="U560" s="220" t="s">
        <v>245</v>
      </c>
      <c r="V560" s="152"/>
      <c r="W560" s="152"/>
      <c r="X560" s="152"/>
    </row>
    <row r="561" spans="1:41" ht="15" x14ac:dyDescent="0.25">
      <c r="B561" s="160">
        <v>2051</v>
      </c>
      <c r="C561" s="171">
        <v>17190.155279133429</v>
      </c>
      <c r="D561" s="172">
        <v>17190.155279133429</v>
      </c>
      <c r="E561" s="172">
        <v>17190.155279133429</v>
      </c>
      <c r="F561" s="172"/>
      <c r="G561" s="172"/>
      <c r="H561" s="223"/>
      <c r="I561" s="224">
        <v>5873.8403527313076</v>
      </c>
      <c r="J561" s="225">
        <v>5873.8403527313076</v>
      </c>
      <c r="K561" s="225">
        <v>5873.8403527313076</v>
      </c>
      <c r="L561" s="225"/>
      <c r="M561" s="173"/>
      <c r="N561" s="226"/>
      <c r="O561" s="239">
        <v>23063.995631864738</v>
      </c>
      <c r="P561" s="240">
        <v>23063.995631864738</v>
      </c>
      <c r="Q561" s="240">
        <v>23063.995631864738</v>
      </c>
      <c r="R561" s="175"/>
      <c r="S561" s="175"/>
      <c r="T561" s="227"/>
      <c r="U561" s="220" t="s">
        <v>245</v>
      </c>
      <c r="V561" s="152"/>
      <c r="W561" s="152"/>
      <c r="X561" s="152"/>
    </row>
    <row r="562" spans="1:41" ht="15" x14ac:dyDescent="0.25">
      <c r="B562" s="160">
        <v>2052</v>
      </c>
      <c r="C562" s="171">
        <v>17111.122700166728</v>
      </c>
      <c r="D562" s="172">
        <v>17111.122700166728</v>
      </c>
      <c r="E562" s="172">
        <v>17111.122700166728</v>
      </c>
      <c r="F562" s="172"/>
      <c r="G562" s="172"/>
      <c r="H562" s="223"/>
      <c r="I562" s="224">
        <v>5885.7620588548461</v>
      </c>
      <c r="J562" s="225">
        <v>5885.7620588548461</v>
      </c>
      <c r="K562" s="225">
        <v>5885.7620588548461</v>
      </c>
      <c r="L562" s="225"/>
      <c r="M562" s="173"/>
      <c r="N562" s="226"/>
      <c r="O562" s="239">
        <v>22996.884759021574</v>
      </c>
      <c r="P562" s="240">
        <v>22996.884759021574</v>
      </c>
      <c r="Q562" s="240">
        <v>22996.884759021574</v>
      </c>
      <c r="R562" s="175"/>
      <c r="S562" s="175"/>
      <c r="T562" s="227"/>
      <c r="U562" s="220" t="s">
        <v>245</v>
      </c>
      <c r="V562" s="152"/>
      <c r="W562" s="152"/>
      <c r="X562" s="152"/>
    </row>
    <row r="563" spans="1:41" ht="15" x14ac:dyDescent="0.25">
      <c r="B563" s="160">
        <v>2053</v>
      </c>
      <c r="C563" s="171">
        <v>17029.922734967578</v>
      </c>
      <c r="D563" s="172">
        <v>17029.922734967578</v>
      </c>
      <c r="E563" s="172">
        <v>17029.922734967578</v>
      </c>
      <c r="F563" s="172"/>
      <c r="G563" s="172"/>
      <c r="H563" s="223"/>
      <c r="I563" s="224">
        <v>5895.9958866690904</v>
      </c>
      <c r="J563" s="225">
        <v>5895.9958866690904</v>
      </c>
      <c r="K563" s="225">
        <v>5895.9958866690904</v>
      </c>
      <c r="L563" s="225"/>
      <c r="M563" s="173"/>
      <c r="N563" s="226"/>
      <c r="O563" s="239">
        <v>22925.918621636669</v>
      </c>
      <c r="P563" s="240">
        <v>22925.918621636669</v>
      </c>
      <c r="Q563" s="240">
        <v>22925.918621636669</v>
      </c>
      <c r="R563" s="175"/>
      <c r="S563" s="175"/>
      <c r="T563" s="227"/>
      <c r="U563" s="220" t="s">
        <v>245</v>
      </c>
      <c r="V563" s="152"/>
      <c r="W563" s="152"/>
      <c r="X563" s="152"/>
    </row>
    <row r="564" spans="1:41" ht="15" x14ac:dyDescent="0.25">
      <c r="B564" s="160">
        <v>2054</v>
      </c>
      <c r="C564" s="171">
        <v>16946.404821306896</v>
      </c>
      <c r="D564" s="172">
        <v>16946.404821306896</v>
      </c>
      <c r="E564" s="172">
        <v>16946.404821306896</v>
      </c>
      <c r="F564" s="172"/>
      <c r="G564" s="172"/>
      <c r="H564" s="223"/>
      <c r="I564" s="224">
        <v>5904.4420262191088</v>
      </c>
      <c r="J564" s="225">
        <v>5904.4420262191088</v>
      </c>
      <c r="K564" s="225">
        <v>5904.4420262191088</v>
      </c>
      <c r="L564" s="225"/>
      <c r="M564" s="173"/>
      <c r="N564" s="226"/>
      <c r="O564" s="239">
        <v>22850.846847526005</v>
      </c>
      <c r="P564" s="240">
        <v>22850.846847526005</v>
      </c>
      <c r="Q564" s="240">
        <v>22850.846847526005</v>
      </c>
      <c r="R564" s="175"/>
      <c r="S564" s="175"/>
      <c r="T564" s="227"/>
      <c r="U564" s="220" t="s">
        <v>245</v>
      </c>
      <c r="V564" s="152"/>
      <c r="W564" s="152"/>
      <c r="X564" s="152"/>
    </row>
    <row r="565" spans="1:41" ht="15" x14ac:dyDescent="0.25">
      <c r="B565" s="160">
        <v>2055</v>
      </c>
      <c r="C565" s="171">
        <v>16860.476769500645</v>
      </c>
      <c r="D565" s="172">
        <v>16860.476769500645</v>
      </c>
      <c r="E565" s="172">
        <v>16860.476769500645</v>
      </c>
      <c r="F565" s="172"/>
      <c r="G565" s="172"/>
      <c r="H565" s="223"/>
      <c r="I565" s="224">
        <v>5911.0195659075462</v>
      </c>
      <c r="J565" s="225">
        <v>5911.0195659075462</v>
      </c>
      <c r="K565" s="225">
        <v>5911.0195659075462</v>
      </c>
      <c r="L565" s="225"/>
      <c r="M565" s="173"/>
      <c r="N565" s="226"/>
      <c r="O565" s="239">
        <v>22771.496335408192</v>
      </c>
      <c r="P565" s="240">
        <v>22771.496335408192</v>
      </c>
      <c r="Q565" s="240">
        <v>22771.496335408192</v>
      </c>
      <c r="R565" s="175"/>
      <c r="S565" s="175"/>
      <c r="T565" s="227"/>
      <c r="U565" s="220" t="s">
        <v>245</v>
      </c>
      <c r="V565" s="152"/>
      <c r="W565" s="152"/>
      <c r="X565" s="152"/>
    </row>
    <row r="566" spans="1:41" ht="15" x14ac:dyDescent="0.25">
      <c r="B566" s="160">
        <v>2056</v>
      </c>
      <c r="C566" s="171">
        <v>16772.136520108539</v>
      </c>
      <c r="D566" s="172">
        <v>16772.136520108539</v>
      </c>
      <c r="E566" s="172">
        <v>16772.136520108539</v>
      </c>
      <c r="F566" s="172"/>
      <c r="G566" s="172"/>
      <c r="H566" s="223"/>
      <c r="I566" s="224">
        <v>5915.6855266687153</v>
      </c>
      <c r="J566" s="225">
        <v>5915.6855266687153</v>
      </c>
      <c r="K566" s="225">
        <v>5915.6855266687153</v>
      </c>
      <c r="L566" s="225"/>
      <c r="M566" s="173"/>
      <c r="N566" s="226"/>
      <c r="O566" s="239">
        <v>22687.822046777255</v>
      </c>
      <c r="P566" s="240">
        <v>22687.822046777255</v>
      </c>
      <c r="Q566" s="240">
        <v>22687.822046777255</v>
      </c>
      <c r="R566" s="175"/>
      <c r="S566" s="175"/>
      <c r="T566" s="227"/>
      <c r="U566" s="220" t="s">
        <v>245</v>
      </c>
      <c r="V566" s="152"/>
      <c r="W566" s="152"/>
      <c r="X566" s="152"/>
    </row>
    <row r="567" spans="1:41" ht="15" x14ac:dyDescent="0.25">
      <c r="B567" s="160">
        <v>2057</v>
      </c>
      <c r="C567" s="171">
        <v>16681.4668198176</v>
      </c>
      <c r="D567" s="172">
        <v>16681.4668198176</v>
      </c>
      <c r="E567" s="172">
        <v>16681.4668198176</v>
      </c>
      <c r="F567" s="172"/>
      <c r="G567" s="172"/>
      <c r="H567" s="223"/>
      <c r="I567" s="224">
        <v>5918.4243164010177</v>
      </c>
      <c r="J567" s="225">
        <v>5918.4243164010177</v>
      </c>
      <c r="K567" s="225">
        <v>5918.4243164010177</v>
      </c>
      <c r="L567" s="225"/>
      <c r="M567" s="173"/>
      <c r="N567" s="226"/>
      <c r="O567" s="239">
        <v>22599.891136218619</v>
      </c>
      <c r="P567" s="240">
        <v>22599.891136218619</v>
      </c>
      <c r="Q567" s="240">
        <v>22599.891136218619</v>
      </c>
      <c r="R567" s="175"/>
      <c r="S567" s="175"/>
      <c r="T567" s="227"/>
      <c r="U567" s="220" t="s">
        <v>245</v>
      </c>
      <c r="V567" s="152"/>
      <c r="W567" s="152"/>
      <c r="X567" s="152"/>
    </row>
    <row r="568" spans="1:41" ht="15" x14ac:dyDescent="0.25">
      <c r="A568" s="160"/>
      <c r="B568" s="160">
        <v>2058</v>
      </c>
      <c r="C568" s="171">
        <v>16588.616812857967</v>
      </c>
      <c r="D568" s="172">
        <v>16588.616812857967</v>
      </c>
      <c r="E568" s="172">
        <v>16588.616812857967</v>
      </c>
      <c r="F568" s="172"/>
      <c r="G568" s="172"/>
      <c r="H568" s="223"/>
      <c r="I568" s="224">
        <v>5919.2336440622084</v>
      </c>
      <c r="J568" s="225">
        <v>5919.2336440622084</v>
      </c>
      <c r="K568" s="225">
        <v>5919.2336440622084</v>
      </c>
      <c r="L568" s="225"/>
      <c r="M568" s="173"/>
      <c r="N568" s="226"/>
      <c r="O568" s="239">
        <v>22507.850456920176</v>
      </c>
      <c r="P568" s="240">
        <v>22507.850456920176</v>
      </c>
      <c r="Q568" s="240">
        <v>22507.850456920176</v>
      </c>
      <c r="R568" s="175"/>
      <c r="S568" s="175"/>
      <c r="T568" s="227"/>
      <c r="U568" s="220" t="s">
        <v>245</v>
      </c>
    </row>
    <row r="569" spans="1:41" ht="15" x14ac:dyDescent="0.25">
      <c r="A569" s="160"/>
      <c r="B569" s="160">
        <v>2059</v>
      </c>
      <c r="C569" s="171">
        <v>16493.785605729336</v>
      </c>
      <c r="D569" s="172">
        <v>16493.785605729336</v>
      </c>
      <c r="E569" s="172">
        <v>16493.785605729336</v>
      </c>
      <c r="F569" s="172"/>
      <c r="G569" s="172"/>
      <c r="H569" s="223"/>
      <c r="I569" s="224">
        <v>5918.126746448429</v>
      </c>
      <c r="J569" s="225">
        <v>5918.126746448429</v>
      </c>
      <c r="K569" s="225">
        <v>5918.126746448429</v>
      </c>
      <c r="L569" s="225"/>
      <c r="M569" s="173"/>
      <c r="N569" s="226"/>
      <c r="O569" s="239">
        <v>22411.912352177766</v>
      </c>
      <c r="P569" s="240">
        <v>22411.912352177766</v>
      </c>
      <c r="Q569" s="240">
        <v>22411.912352177766</v>
      </c>
      <c r="R569" s="175"/>
      <c r="S569" s="175"/>
      <c r="T569" s="227"/>
      <c r="U569" s="220" t="s">
        <v>245</v>
      </c>
    </row>
    <row r="570" spans="1:41" ht="15.6" thickBot="1" x14ac:dyDescent="0.3">
      <c r="A570" s="160"/>
      <c r="B570" s="160">
        <v>2060</v>
      </c>
      <c r="C570" s="182">
        <v>16397.173745823358</v>
      </c>
      <c r="D570" s="183">
        <v>16397.173745823358</v>
      </c>
      <c r="E570" s="183">
        <v>16397.173745823358</v>
      </c>
      <c r="F570" s="183"/>
      <c r="G570" s="183"/>
      <c r="H570" s="229"/>
      <c r="I570" s="184">
        <v>5918.1024010540068</v>
      </c>
      <c r="J570" s="185">
        <v>5918.1024010540068</v>
      </c>
      <c r="K570" s="230">
        <v>5918.1024010540068</v>
      </c>
      <c r="L570" s="230"/>
      <c r="M570" s="186"/>
      <c r="N570" s="231"/>
      <c r="O570" s="241">
        <v>22315.276146877364</v>
      </c>
      <c r="P570" s="242">
        <v>22315.276146877364</v>
      </c>
      <c r="Q570" s="242">
        <v>22315.276146877364</v>
      </c>
      <c r="R570" s="188"/>
      <c r="S570" s="188"/>
      <c r="T570" s="232"/>
      <c r="U570" s="220" t="s">
        <v>245</v>
      </c>
    </row>
    <row r="571" spans="1:41" x14ac:dyDescent="0.25">
      <c r="A571" s="160"/>
      <c r="C571" s="105"/>
      <c r="D571" s="105"/>
      <c r="E571" s="105"/>
      <c r="F571" s="105"/>
      <c r="G571" s="105"/>
      <c r="H571" s="105"/>
      <c r="I571" s="105"/>
      <c r="J571" s="105"/>
      <c r="K571" s="105"/>
      <c r="L571" s="105"/>
      <c r="M571" s="105"/>
      <c r="N571" s="105"/>
      <c r="O571" s="105"/>
      <c r="P571" s="105"/>
      <c r="V571" s="152"/>
      <c r="W571" s="152"/>
      <c r="X571" s="152"/>
    </row>
    <row r="572" spans="1:41" x14ac:dyDescent="0.25">
      <c r="A572" s="160"/>
      <c r="C572" s="105"/>
      <c r="D572" s="105"/>
      <c r="E572" s="105"/>
      <c r="F572" s="105"/>
      <c r="G572" s="105"/>
      <c r="H572" s="105"/>
      <c r="I572" s="105"/>
      <c r="J572" s="105"/>
      <c r="K572" s="105"/>
      <c r="L572" s="105"/>
      <c r="M572" s="105"/>
      <c r="N572" s="105"/>
      <c r="O572" s="105"/>
      <c r="P572" s="105"/>
      <c r="V572" s="152"/>
      <c r="W572" s="152"/>
      <c r="X572" s="152"/>
    </row>
    <row r="573" spans="1:41" x14ac:dyDescent="0.25">
      <c r="A573" s="191" t="s">
        <v>311</v>
      </c>
      <c r="C573" s="105"/>
      <c r="D573" s="105"/>
      <c r="E573" s="105"/>
      <c r="F573" s="105"/>
      <c r="G573" s="105"/>
      <c r="H573" s="105"/>
      <c r="I573" s="105"/>
      <c r="J573" s="105"/>
      <c r="K573" s="105"/>
      <c r="L573" s="105"/>
      <c r="M573" s="105"/>
      <c r="N573" s="105"/>
      <c r="O573" s="105"/>
      <c r="P573" s="105"/>
    </row>
    <row r="574" spans="1:41" x14ac:dyDescent="0.25">
      <c r="A574" s="191"/>
      <c r="C574" s="105"/>
      <c r="D574" s="105"/>
      <c r="E574" s="105"/>
      <c r="F574" s="105"/>
      <c r="G574" s="105"/>
      <c r="H574" s="105"/>
      <c r="I574" s="105"/>
      <c r="J574" s="105"/>
      <c r="K574" s="105"/>
      <c r="L574" s="105"/>
      <c r="M574" s="105"/>
      <c r="N574" s="105"/>
      <c r="O574" s="105"/>
      <c r="P574" s="105"/>
    </row>
    <row r="575" spans="1:41" x14ac:dyDescent="0.25">
      <c r="A575" s="160"/>
      <c r="C575" s="105"/>
      <c r="D575" s="105"/>
      <c r="E575" s="105"/>
      <c r="F575" s="105"/>
      <c r="G575" s="105"/>
      <c r="H575" s="105"/>
      <c r="I575" s="105"/>
      <c r="J575" s="105"/>
      <c r="K575" s="105"/>
      <c r="L575" s="105"/>
      <c r="M575" s="105"/>
      <c r="N575" s="105"/>
      <c r="O575" s="105"/>
      <c r="P575" s="105"/>
      <c r="V575" s="152"/>
      <c r="W575" s="152"/>
      <c r="X575" s="152"/>
      <c r="AD575" s="152"/>
      <c r="AE575" s="152"/>
      <c r="AF575" s="152"/>
    </row>
    <row r="576" spans="1:41" x14ac:dyDescent="0.25">
      <c r="A576" s="201"/>
      <c r="B576" s="128"/>
      <c r="C576" s="146"/>
      <c r="D576" s="146"/>
      <c r="E576" s="146"/>
      <c r="F576" s="146"/>
      <c r="G576" s="146"/>
      <c r="H576" s="146"/>
      <c r="I576" s="146"/>
      <c r="J576" s="146"/>
      <c r="K576" s="146"/>
      <c r="L576" s="146"/>
      <c r="M576" s="146"/>
      <c r="N576" s="146"/>
      <c r="O576" s="146"/>
      <c r="P576" s="146"/>
      <c r="Q576" s="128"/>
      <c r="R576" s="128"/>
      <c r="S576" s="128"/>
      <c r="T576" s="128"/>
      <c r="U576" s="128"/>
      <c r="V576" s="202"/>
      <c r="W576" s="202"/>
      <c r="X576" s="202"/>
      <c r="Y576" s="128"/>
      <c r="Z576" s="128"/>
      <c r="AA576" s="128"/>
      <c r="AB576" s="128"/>
      <c r="AC576" s="128"/>
      <c r="AD576" s="202"/>
      <c r="AE576" s="202"/>
      <c r="AF576" s="202"/>
      <c r="AG576" s="128"/>
      <c r="AH576" s="128"/>
      <c r="AI576" s="128"/>
      <c r="AJ576" s="128"/>
      <c r="AK576" s="128"/>
      <c r="AL576" s="128"/>
      <c r="AM576" s="128"/>
      <c r="AN576" s="128"/>
      <c r="AO576" s="128"/>
    </row>
    <row r="577" spans="1:41" x14ac:dyDescent="0.25">
      <c r="A577" s="201"/>
      <c r="B577" s="128"/>
      <c r="C577" s="146"/>
      <c r="D577" s="146"/>
      <c r="E577" s="146"/>
      <c r="F577" s="146"/>
      <c r="G577" s="146"/>
      <c r="H577" s="146"/>
      <c r="I577" s="146"/>
      <c r="J577" s="146"/>
      <c r="K577" s="146"/>
      <c r="L577" s="146"/>
      <c r="M577" s="146"/>
      <c r="N577" s="146"/>
      <c r="O577" s="146"/>
      <c r="P577" s="146"/>
      <c r="Q577" s="128"/>
      <c r="R577" s="128"/>
      <c r="S577" s="128"/>
      <c r="T577" s="128"/>
      <c r="U577" s="128"/>
      <c r="V577" s="202"/>
      <c r="W577" s="202"/>
      <c r="X577" s="202"/>
      <c r="Y577" s="128"/>
      <c r="Z577" s="128"/>
      <c r="AA577" s="128"/>
      <c r="AB577" s="128"/>
      <c r="AC577" s="128"/>
      <c r="AD577" s="202"/>
      <c r="AE577" s="202"/>
      <c r="AF577" s="202"/>
      <c r="AG577" s="128"/>
      <c r="AH577" s="128"/>
      <c r="AI577" s="128"/>
      <c r="AJ577" s="128"/>
      <c r="AK577" s="128"/>
      <c r="AL577" s="128"/>
      <c r="AM577" s="128"/>
      <c r="AN577" s="128"/>
      <c r="AO577" s="128"/>
    </row>
    <row r="578" spans="1:41" x14ac:dyDescent="0.25">
      <c r="A578" s="204"/>
      <c r="B578" s="150"/>
      <c r="C578" s="105"/>
      <c r="D578" s="105"/>
      <c r="E578" s="105"/>
      <c r="F578" s="105"/>
      <c r="G578" s="105"/>
      <c r="H578" s="105"/>
      <c r="I578" s="105"/>
      <c r="J578" s="105"/>
      <c r="K578" s="105"/>
      <c r="L578" s="105"/>
      <c r="M578" s="105"/>
      <c r="N578" s="105"/>
      <c r="O578" s="105"/>
      <c r="P578" s="105"/>
    </row>
    <row r="579" spans="1:41" x14ac:dyDescent="0.25">
      <c r="A579" s="204"/>
      <c r="B579" s="150"/>
      <c r="C579" s="105"/>
      <c r="D579" s="105"/>
      <c r="E579" s="105"/>
      <c r="F579" s="105"/>
      <c r="G579" s="105"/>
      <c r="H579" s="105"/>
      <c r="I579" s="105"/>
      <c r="J579" s="105"/>
      <c r="K579" s="105"/>
      <c r="L579" s="105"/>
      <c r="M579" s="105"/>
      <c r="N579" s="105"/>
      <c r="O579" s="105"/>
      <c r="P579" s="105"/>
    </row>
    <row r="580" spans="1:41" ht="17.399999999999999" x14ac:dyDescent="0.25">
      <c r="A580" s="243" t="s">
        <v>164</v>
      </c>
      <c r="B580" s="203"/>
      <c r="C580" s="203"/>
      <c r="D580" s="149"/>
      <c r="E580" s="149"/>
      <c r="F580" s="149"/>
      <c r="G580" s="149"/>
      <c r="H580" s="149"/>
      <c r="I580" s="149"/>
      <c r="J580" s="149"/>
      <c r="K580" s="149"/>
      <c r="L580" s="149"/>
      <c r="M580" s="149"/>
      <c r="N580" s="149"/>
      <c r="O580" s="149"/>
      <c r="P580" s="149"/>
      <c r="Q580" s="150"/>
      <c r="R580" s="150"/>
      <c r="S580" s="150"/>
      <c r="T580" s="150"/>
      <c r="U580" s="150"/>
      <c r="V580" s="150"/>
      <c r="W580" s="150"/>
      <c r="X580" s="150"/>
      <c r="AC580" s="150"/>
      <c r="AD580" s="150"/>
      <c r="AE580" s="150"/>
      <c r="AF580" s="150"/>
      <c r="AG580" s="150"/>
    </row>
    <row r="581" spans="1:41" x14ac:dyDescent="0.25">
      <c r="A581" s="191"/>
      <c r="C581" s="105"/>
      <c r="D581" s="105"/>
      <c r="E581" s="105"/>
      <c r="F581" s="105"/>
      <c r="G581" s="105"/>
      <c r="H581" s="105"/>
      <c r="I581" s="105"/>
      <c r="J581" s="105"/>
      <c r="K581" s="105"/>
      <c r="L581" s="105"/>
      <c r="M581" s="105"/>
      <c r="N581" s="105"/>
      <c r="O581" s="105"/>
      <c r="P581" s="105"/>
    </row>
    <row r="582" spans="1:41" x14ac:dyDescent="0.25">
      <c r="A582" s="191"/>
      <c r="C582" s="105"/>
      <c r="D582" s="105"/>
      <c r="E582" s="105"/>
      <c r="F582" s="105"/>
      <c r="G582" s="105"/>
      <c r="H582" s="105"/>
      <c r="I582" s="105"/>
      <c r="J582" s="105"/>
      <c r="K582" s="105"/>
      <c r="L582" s="105"/>
      <c r="M582" s="105"/>
      <c r="N582" s="105"/>
      <c r="O582" s="105"/>
      <c r="P582" s="105"/>
    </row>
    <row r="583" spans="1:41" x14ac:dyDescent="0.25">
      <c r="B583" s="203"/>
      <c r="C583" s="203"/>
      <c r="D583" s="149"/>
      <c r="E583" s="149"/>
      <c r="F583" s="149"/>
      <c r="G583" s="149"/>
      <c r="H583" s="149"/>
      <c r="I583" s="149"/>
      <c r="J583" s="149"/>
      <c r="K583" s="149"/>
      <c r="L583" s="149"/>
      <c r="M583" s="149"/>
      <c r="N583" s="149"/>
      <c r="O583" s="149"/>
      <c r="P583" s="149"/>
      <c r="Q583" s="150"/>
      <c r="R583" s="150"/>
      <c r="S583" s="150"/>
      <c r="T583" s="150"/>
      <c r="U583" s="150"/>
      <c r="V583" s="150"/>
      <c r="W583" s="150"/>
      <c r="AG583" s="150"/>
    </row>
    <row r="584" spans="1:41" ht="13.8" thickBot="1" x14ac:dyDescent="0.3">
      <c r="A584" s="196"/>
      <c r="B584" s="1726"/>
      <c r="C584" s="1726"/>
      <c r="D584" s="149"/>
      <c r="E584" s="149"/>
      <c r="F584" s="149"/>
      <c r="G584" s="149"/>
      <c r="H584" s="149"/>
      <c r="I584" s="149"/>
      <c r="J584" s="149"/>
      <c r="K584" s="149"/>
      <c r="L584" s="149"/>
      <c r="M584" s="149"/>
      <c r="N584" s="149"/>
      <c r="O584" s="149"/>
      <c r="P584" s="149"/>
      <c r="Q584" s="150"/>
      <c r="R584" s="150"/>
      <c r="S584" s="150"/>
      <c r="T584" s="150"/>
      <c r="U584" s="150"/>
      <c r="V584" s="150"/>
      <c r="W584" s="150"/>
      <c r="AG584" s="150"/>
    </row>
    <row r="585" spans="1:41" ht="16.2" thickBot="1" x14ac:dyDescent="0.3">
      <c r="A585" s="153"/>
      <c r="C585" s="1711" t="s">
        <v>263</v>
      </c>
      <c r="D585" s="1712"/>
      <c r="E585" s="1712"/>
      <c r="F585" s="1712"/>
      <c r="G585" s="1712"/>
      <c r="H585" s="1727"/>
      <c r="I585" s="1728" t="s">
        <v>264</v>
      </c>
      <c r="J585" s="1729"/>
      <c r="K585" s="1729"/>
      <c r="L585" s="1729"/>
      <c r="M585" s="1729"/>
      <c r="N585" s="1730"/>
      <c r="O585" s="1716" t="s">
        <v>265</v>
      </c>
      <c r="P585" s="1717"/>
      <c r="Q585" s="1717"/>
      <c r="R585" s="1717"/>
      <c r="S585" s="1717"/>
      <c r="T585" s="1718"/>
      <c r="AG585" s="152"/>
    </row>
    <row r="586" spans="1:41" ht="40.200000000000003" thickBot="1" x14ac:dyDescent="0.3">
      <c r="A586" s="153" t="s">
        <v>120</v>
      </c>
      <c r="B586" s="160"/>
      <c r="C586" s="155" t="s">
        <v>244</v>
      </c>
      <c r="D586" s="156" t="s">
        <v>246</v>
      </c>
      <c r="E586" s="156" t="s">
        <v>247</v>
      </c>
      <c r="F586" s="156" t="s">
        <v>248</v>
      </c>
      <c r="G586" s="156" t="s">
        <v>249</v>
      </c>
      <c r="H586" s="214" t="s">
        <v>250</v>
      </c>
      <c r="I586" s="155" t="s">
        <v>251</v>
      </c>
      <c r="J586" s="156" t="s">
        <v>252</v>
      </c>
      <c r="K586" s="156" t="s">
        <v>253</v>
      </c>
      <c r="L586" s="156" t="s">
        <v>254</v>
      </c>
      <c r="M586" s="156" t="s">
        <v>255</v>
      </c>
      <c r="N586" s="214" t="s">
        <v>256</v>
      </c>
      <c r="O586" s="155" t="s">
        <v>257</v>
      </c>
      <c r="P586" s="156" t="s">
        <v>258</v>
      </c>
      <c r="Q586" s="156" t="s">
        <v>259</v>
      </c>
      <c r="R586" s="156" t="s">
        <v>260</v>
      </c>
      <c r="S586" s="156" t="s">
        <v>261</v>
      </c>
      <c r="T586" s="214" t="s">
        <v>262</v>
      </c>
      <c r="U586" s="158" t="s">
        <v>121</v>
      </c>
      <c r="V586" s="130"/>
      <c r="W586" s="130"/>
      <c r="AG586" s="130"/>
    </row>
    <row r="587" spans="1:41" ht="15.6" x14ac:dyDescent="0.25">
      <c r="A587" s="216" t="s">
        <v>244</v>
      </c>
      <c r="B587" s="160">
        <v>2012</v>
      </c>
      <c r="C587" s="161">
        <v>13220.897376849316</v>
      </c>
      <c r="D587" s="162">
        <v>13220.897376849316</v>
      </c>
      <c r="E587" s="162">
        <v>13220.897376849316</v>
      </c>
      <c r="F587" s="162"/>
      <c r="G587" s="162"/>
      <c r="H587" s="219"/>
      <c r="I587" s="161">
        <v>2597.6363120233477</v>
      </c>
      <c r="J587" s="162">
        <v>2597.6363120233477</v>
      </c>
      <c r="K587" s="162">
        <v>2597.6363120233477</v>
      </c>
      <c r="L587" s="162"/>
      <c r="M587" s="165"/>
      <c r="N587" s="219"/>
      <c r="O587" s="235">
        <v>15818.533688872663</v>
      </c>
      <c r="P587" s="236">
        <v>15818.533688872663</v>
      </c>
      <c r="Q587" s="236">
        <v>15818.533688872663</v>
      </c>
      <c r="R587" s="165"/>
      <c r="S587" s="165"/>
      <c r="T587" s="219"/>
      <c r="U587" s="244" t="s">
        <v>245</v>
      </c>
      <c r="V587" s="152"/>
      <c r="W587" s="152"/>
      <c r="AG587" s="130"/>
    </row>
    <row r="588" spans="1:41" ht="15.6" x14ac:dyDescent="0.25">
      <c r="A588" s="221" t="s">
        <v>246</v>
      </c>
      <c r="B588" s="160">
        <v>2013</v>
      </c>
      <c r="C588" s="167">
        <v>13339.002034335999</v>
      </c>
      <c r="D588" s="168">
        <v>13339.002034335999</v>
      </c>
      <c r="E588" s="168">
        <v>13339.002034335999</v>
      </c>
      <c r="F588" s="168"/>
      <c r="G588" s="168"/>
      <c r="H588" s="222"/>
      <c r="I588" s="167">
        <v>2622.6866852008798</v>
      </c>
      <c r="J588" s="168">
        <v>2622.6866852008798</v>
      </c>
      <c r="K588" s="168">
        <v>2622.6866852008798</v>
      </c>
      <c r="L588" s="168"/>
      <c r="M588" s="170"/>
      <c r="N588" s="222"/>
      <c r="O588" s="237">
        <v>15961.68871953688</v>
      </c>
      <c r="P588" s="238">
        <v>15961.68871953688</v>
      </c>
      <c r="Q588" s="238">
        <v>15961.68871953688</v>
      </c>
      <c r="R588" s="170"/>
      <c r="S588" s="170"/>
      <c r="T588" s="222"/>
      <c r="U588" s="220" t="s">
        <v>245</v>
      </c>
      <c r="V588" s="152"/>
      <c r="W588" s="152"/>
      <c r="AG588" s="130"/>
    </row>
    <row r="589" spans="1:41" ht="15.6" x14ac:dyDescent="0.25">
      <c r="A589" s="221" t="s">
        <v>247</v>
      </c>
      <c r="B589" s="160">
        <v>2014</v>
      </c>
      <c r="C589" s="167">
        <v>12848.376401625081</v>
      </c>
      <c r="D589" s="168">
        <v>12848.376401625081</v>
      </c>
      <c r="E589" s="168">
        <v>12848.376401625081</v>
      </c>
      <c r="F589" s="168"/>
      <c r="G589" s="168"/>
      <c r="H589" s="222"/>
      <c r="I589" s="167">
        <v>3305.4140955594753</v>
      </c>
      <c r="J589" s="168">
        <v>3305.4140955594753</v>
      </c>
      <c r="K589" s="168">
        <v>3305.4140955594753</v>
      </c>
      <c r="L589" s="168"/>
      <c r="M589" s="170"/>
      <c r="N589" s="222"/>
      <c r="O589" s="237">
        <v>16153.790497184556</v>
      </c>
      <c r="P589" s="238">
        <v>16153.790497184556</v>
      </c>
      <c r="Q589" s="238">
        <v>16153.790497184556</v>
      </c>
      <c r="R589" s="170"/>
      <c r="S589" s="170"/>
      <c r="T589" s="222"/>
      <c r="U589" s="220" t="s">
        <v>245</v>
      </c>
      <c r="V589" s="152"/>
      <c r="W589" s="152"/>
      <c r="AG589" s="130"/>
    </row>
    <row r="590" spans="1:41" ht="15" x14ac:dyDescent="0.25">
      <c r="A590" s="221" t="s">
        <v>248</v>
      </c>
      <c r="B590" s="160">
        <v>2015</v>
      </c>
      <c r="C590" s="171">
        <v>12944.433809993636</v>
      </c>
      <c r="D590" s="172">
        <v>12944.433809993636</v>
      </c>
      <c r="E590" s="172">
        <v>12944.433809993636</v>
      </c>
      <c r="F590" s="172"/>
      <c r="G590" s="172"/>
      <c r="H590" s="223"/>
      <c r="I590" s="224">
        <v>3350.4418319960687</v>
      </c>
      <c r="J590" s="225">
        <v>3350.4418319960687</v>
      </c>
      <c r="K590" s="225">
        <v>3350.4418319960687</v>
      </c>
      <c r="L590" s="225"/>
      <c r="M590" s="173"/>
      <c r="N590" s="226"/>
      <c r="O590" s="239">
        <v>16294.875641989704</v>
      </c>
      <c r="P590" s="240">
        <v>16294.875641989704</v>
      </c>
      <c r="Q590" s="240">
        <v>16294.875641989704</v>
      </c>
      <c r="R590" s="175"/>
      <c r="S590" s="175"/>
      <c r="T590" s="227"/>
      <c r="U590" s="220" t="s">
        <v>245</v>
      </c>
      <c r="V590" s="152"/>
      <c r="W590" s="152"/>
      <c r="AG590" s="130"/>
    </row>
    <row r="591" spans="1:41" ht="15" x14ac:dyDescent="0.25">
      <c r="A591" s="221" t="s">
        <v>249</v>
      </c>
      <c r="B591" s="160">
        <v>2016</v>
      </c>
      <c r="C591" s="171">
        <v>13037.096565220434</v>
      </c>
      <c r="D591" s="172">
        <v>13037.096565220434</v>
      </c>
      <c r="E591" s="172">
        <v>13037.096565220434</v>
      </c>
      <c r="F591" s="172"/>
      <c r="G591" s="172"/>
      <c r="H591" s="223"/>
      <c r="I591" s="224">
        <v>3395.3422136050244</v>
      </c>
      <c r="J591" s="225">
        <v>3395.3422136050244</v>
      </c>
      <c r="K591" s="225">
        <v>3395.3422136050244</v>
      </c>
      <c r="L591" s="225"/>
      <c r="M591" s="173"/>
      <c r="N591" s="226"/>
      <c r="O591" s="239">
        <v>16432.438778825457</v>
      </c>
      <c r="P591" s="240">
        <v>16432.438778825457</v>
      </c>
      <c r="Q591" s="240">
        <v>16432.438778825457</v>
      </c>
      <c r="R591" s="175"/>
      <c r="S591" s="175"/>
      <c r="T591" s="227"/>
      <c r="U591" s="220" t="s">
        <v>245</v>
      </c>
      <c r="V591" s="152"/>
      <c r="W591" s="152"/>
      <c r="AG591" s="130"/>
    </row>
    <row r="592" spans="1:41" ht="15.6" thickBot="1" x14ac:dyDescent="0.3">
      <c r="A592" s="228" t="s">
        <v>250</v>
      </c>
      <c r="B592" s="160">
        <v>2017</v>
      </c>
      <c r="C592" s="171">
        <v>13126.468503903196</v>
      </c>
      <c r="D592" s="172">
        <v>13126.468503903196</v>
      </c>
      <c r="E592" s="172">
        <v>13126.468503903196</v>
      </c>
      <c r="F592" s="172"/>
      <c r="G592" s="172"/>
      <c r="H592" s="223"/>
      <c r="I592" s="224">
        <v>3440.1691531950714</v>
      </c>
      <c r="J592" s="225">
        <v>3440.1691531950714</v>
      </c>
      <c r="K592" s="225">
        <v>3440.1691531950714</v>
      </c>
      <c r="L592" s="225"/>
      <c r="M592" s="173"/>
      <c r="N592" s="226"/>
      <c r="O592" s="239">
        <v>16566.637657098268</v>
      </c>
      <c r="P592" s="240">
        <v>16566.637657098268</v>
      </c>
      <c r="Q592" s="240">
        <v>16566.637657098268</v>
      </c>
      <c r="R592" s="175"/>
      <c r="S592" s="175"/>
      <c r="T592" s="227"/>
      <c r="U592" s="220" t="s">
        <v>245</v>
      </c>
      <c r="V592" s="152"/>
      <c r="W592" s="152"/>
      <c r="AG592" s="130"/>
    </row>
    <row r="593" spans="1:33" ht="15" x14ac:dyDescent="0.25">
      <c r="A593" s="216" t="s">
        <v>251</v>
      </c>
      <c r="B593" s="160">
        <v>2018</v>
      </c>
      <c r="C593" s="171">
        <v>13213.089662378607</v>
      </c>
      <c r="D593" s="172">
        <v>13213.089662378607</v>
      </c>
      <c r="E593" s="172">
        <v>13213.089662378607</v>
      </c>
      <c r="F593" s="172"/>
      <c r="G593" s="172"/>
      <c r="H593" s="223"/>
      <c r="I593" s="224">
        <v>3485.0653471078967</v>
      </c>
      <c r="J593" s="225">
        <v>3485.0653471078967</v>
      </c>
      <c r="K593" s="225">
        <v>3485.0653471078967</v>
      </c>
      <c r="L593" s="225"/>
      <c r="M593" s="173"/>
      <c r="N593" s="226"/>
      <c r="O593" s="239">
        <v>16698.155009486502</v>
      </c>
      <c r="P593" s="240">
        <v>16698.155009486502</v>
      </c>
      <c r="Q593" s="240">
        <v>16698.155009486502</v>
      </c>
      <c r="R593" s="175"/>
      <c r="S593" s="175"/>
      <c r="T593" s="227"/>
      <c r="U593" s="220" t="s">
        <v>245</v>
      </c>
      <c r="V593" s="152"/>
      <c r="W593" s="152"/>
      <c r="AG593" s="130"/>
    </row>
    <row r="594" spans="1:33" ht="15" x14ac:dyDescent="0.25">
      <c r="A594" s="221" t="s">
        <v>252</v>
      </c>
      <c r="B594" s="160">
        <v>2019</v>
      </c>
      <c r="C594" s="171">
        <v>13297.707135861234</v>
      </c>
      <c r="D594" s="172">
        <v>13297.707135861234</v>
      </c>
      <c r="E594" s="172">
        <v>13297.707135861234</v>
      </c>
      <c r="F594" s="172"/>
      <c r="G594" s="172"/>
      <c r="H594" s="223"/>
      <c r="I594" s="224">
        <v>3530.2559054116409</v>
      </c>
      <c r="J594" s="225">
        <v>3530.2559054116409</v>
      </c>
      <c r="K594" s="225">
        <v>3530.2559054116409</v>
      </c>
      <c r="L594" s="225"/>
      <c r="M594" s="173"/>
      <c r="N594" s="226"/>
      <c r="O594" s="239">
        <v>16827.963041272873</v>
      </c>
      <c r="P594" s="240">
        <v>16827.963041272873</v>
      </c>
      <c r="Q594" s="240">
        <v>16827.963041272873</v>
      </c>
      <c r="R594" s="175"/>
      <c r="S594" s="175"/>
      <c r="T594" s="227"/>
      <c r="U594" s="220" t="s">
        <v>245</v>
      </c>
      <c r="V594" s="152"/>
      <c r="W594" s="152"/>
      <c r="AG594" s="130"/>
    </row>
    <row r="595" spans="1:33" ht="15" x14ac:dyDescent="0.25">
      <c r="A595" s="221" t="s">
        <v>253</v>
      </c>
      <c r="B595" s="160">
        <v>2020</v>
      </c>
      <c r="C595" s="171">
        <v>13380.93801157883</v>
      </c>
      <c r="D595" s="172">
        <v>13380.93801157883</v>
      </c>
      <c r="E595" s="172">
        <v>13380.93801157883</v>
      </c>
      <c r="F595" s="172"/>
      <c r="G595" s="172"/>
      <c r="H595" s="223"/>
      <c r="I595" s="224">
        <v>3576.2489566609106</v>
      </c>
      <c r="J595" s="225">
        <v>3576.2489566609106</v>
      </c>
      <c r="K595" s="225">
        <v>3576.2489566609106</v>
      </c>
      <c r="L595" s="225"/>
      <c r="M595" s="173"/>
      <c r="N595" s="226"/>
      <c r="O595" s="239">
        <v>16957.186968239741</v>
      </c>
      <c r="P595" s="240">
        <v>16957.186968239741</v>
      </c>
      <c r="Q595" s="240">
        <v>16957.186968239741</v>
      </c>
      <c r="R595" s="175"/>
      <c r="S595" s="175"/>
      <c r="T595" s="227"/>
      <c r="U595" s="220" t="s">
        <v>245</v>
      </c>
      <c r="V595" s="152"/>
      <c r="W595" s="152"/>
      <c r="AG595" s="130"/>
    </row>
    <row r="596" spans="1:33" ht="15" x14ac:dyDescent="0.25">
      <c r="A596" s="221" t="s">
        <v>254</v>
      </c>
      <c r="B596" s="160">
        <v>2021</v>
      </c>
      <c r="C596" s="171">
        <v>13446.604316959741</v>
      </c>
      <c r="D596" s="172">
        <v>13446.604316959741</v>
      </c>
      <c r="E596" s="172">
        <v>13446.604316959741</v>
      </c>
      <c r="F596" s="172"/>
      <c r="G596" s="172"/>
      <c r="H596" s="223"/>
      <c r="I596" s="224">
        <v>3617.7260351020823</v>
      </c>
      <c r="J596" s="225">
        <v>3617.7260351020823</v>
      </c>
      <c r="K596" s="225">
        <v>3617.7260351020823</v>
      </c>
      <c r="L596" s="225"/>
      <c r="M596" s="173"/>
      <c r="N596" s="226"/>
      <c r="O596" s="239">
        <v>17064.330352061825</v>
      </c>
      <c r="P596" s="240">
        <v>17064.330352061825</v>
      </c>
      <c r="Q596" s="240">
        <v>17064.330352061825</v>
      </c>
      <c r="R596" s="175"/>
      <c r="S596" s="175"/>
      <c r="T596" s="227"/>
      <c r="U596" s="220" t="s">
        <v>245</v>
      </c>
      <c r="V596" s="152"/>
      <c r="W596" s="152"/>
      <c r="AG596" s="130"/>
    </row>
    <row r="597" spans="1:33" ht="15" x14ac:dyDescent="0.25">
      <c r="A597" s="221" t="s">
        <v>255</v>
      </c>
      <c r="B597" s="160">
        <v>2022</v>
      </c>
      <c r="C597" s="171">
        <v>13508.014301286386</v>
      </c>
      <c r="D597" s="172">
        <v>13508.014301286386</v>
      </c>
      <c r="E597" s="172">
        <v>13508.014301286386</v>
      </c>
      <c r="F597" s="172"/>
      <c r="G597" s="172"/>
      <c r="H597" s="223"/>
      <c r="I597" s="224">
        <v>3659.1489762553556</v>
      </c>
      <c r="J597" s="225">
        <v>3659.1489762553556</v>
      </c>
      <c r="K597" s="225">
        <v>3659.1489762553556</v>
      </c>
      <c r="L597" s="225"/>
      <c r="M597" s="173"/>
      <c r="N597" s="226"/>
      <c r="O597" s="239">
        <v>17167.163277541742</v>
      </c>
      <c r="P597" s="240">
        <v>17167.163277541742</v>
      </c>
      <c r="Q597" s="240">
        <v>17167.163277541742</v>
      </c>
      <c r="R597" s="175"/>
      <c r="S597" s="175"/>
      <c r="T597" s="227"/>
      <c r="U597" s="220" t="s">
        <v>245</v>
      </c>
      <c r="V597" s="152"/>
      <c r="W597" s="152"/>
    </row>
    <row r="598" spans="1:33" ht="15.6" thickBot="1" x14ac:dyDescent="0.3">
      <c r="A598" s="228" t="s">
        <v>256</v>
      </c>
      <c r="B598" s="160">
        <v>2023</v>
      </c>
      <c r="C598" s="171">
        <v>13565.529747608809</v>
      </c>
      <c r="D598" s="172">
        <v>13565.529747608809</v>
      </c>
      <c r="E598" s="172">
        <v>13565.529747608809</v>
      </c>
      <c r="F598" s="172"/>
      <c r="G598" s="172"/>
      <c r="H598" s="223"/>
      <c r="I598" s="224">
        <v>3700.3021823478025</v>
      </c>
      <c r="J598" s="225">
        <v>3700.3021823478025</v>
      </c>
      <c r="K598" s="225">
        <v>3700.3021823478025</v>
      </c>
      <c r="L598" s="225"/>
      <c r="M598" s="173"/>
      <c r="N598" s="226"/>
      <c r="O598" s="239">
        <v>17265.83192995661</v>
      </c>
      <c r="P598" s="240">
        <v>17265.83192995661</v>
      </c>
      <c r="Q598" s="240">
        <v>17265.83192995661</v>
      </c>
      <c r="R598" s="175"/>
      <c r="S598" s="175"/>
      <c r="T598" s="227"/>
      <c r="U598" s="220" t="s">
        <v>245</v>
      </c>
      <c r="V598" s="152"/>
      <c r="W598" s="152"/>
    </row>
    <row r="599" spans="1:33" ht="15" x14ac:dyDescent="0.25">
      <c r="A599" s="216" t="s">
        <v>257</v>
      </c>
      <c r="B599" s="160">
        <v>2024</v>
      </c>
      <c r="C599" s="171">
        <v>13619.532568878563</v>
      </c>
      <c r="D599" s="172">
        <v>13619.532568878563</v>
      </c>
      <c r="E599" s="172">
        <v>13619.532568878563</v>
      </c>
      <c r="F599" s="172"/>
      <c r="G599" s="172"/>
      <c r="H599" s="223"/>
      <c r="I599" s="224">
        <v>3741.3065577391135</v>
      </c>
      <c r="J599" s="225">
        <v>3741.3065577391135</v>
      </c>
      <c r="K599" s="225">
        <v>3741.3065577391135</v>
      </c>
      <c r="L599" s="225"/>
      <c r="M599" s="173"/>
      <c r="N599" s="226"/>
      <c r="O599" s="239">
        <v>17360.839126617677</v>
      </c>
      <c r="P599" s="240">
        <v>17360.839126617677</v>
      </c>
      <c r="Q599" s="240">
        <v>17360.839126617677</v>
      </c>
      <c r="R599" s="175"/>
      <c r="S599" s="175"/>
      <c r="T599" s="227"/>
      <c r="U599" s="220" t="s">
        <v>245</v>
      </c>
      <c r="V599" s="152"/>
      <c r="W599" s="152"/>
    </row>
    <row r="600" spans="1:33" ht="15" x14ac:dyDescent="0.25">
      <c r="A600" s="221" t="s">
        <v>258</v>
      </c>
      <c r="B600" s="160">
        <v>2025</v>
      </c>
      <c r="C600" s="171">
        <v>13670.377884144433</v>
      </c>
      <c r="D600" s="172">
        <v>13670.377884144433</v>
      </c>
      <c r="E600" s="172">
        <v>13670.377884144433</v>
      </c>
      <c r="F600" s="172"/>
      <c r="G600" s="172"/>
      <c r="H600" s="223"/>
      <c r="I600" s="224">
        <v>3782.272815258254</v>
      </c>
      <c r="J600" s="225">
        <v>3782.272815258254</v>
      </c>
      <c r="K600" s="225">
        <v>3782.272815258254</v>
      </c>
      <c r="L600" s="225"/>
      <c r="M600" s="173"/>
      <c r="N600" s="226"/>
      <c r="O600" s="239">
        <v>17452.650699402686</v>
      </c>
      <c r="P600" s="240">
        <v>17452.650699402686</v>
      </c>
      <c r="Q600" s="240">
        <v>17452.650699402686</v>
      </c>
      <c r="R600" s="175"/>
      <c r="S600" s="175"/>
      <c r="T600" s="227"/>
      <c r="U600" s="220" t="s">
        <v>245</v>
      </c>
      <c r="V600" s="152"/>
      <c r="W600" s="152"/>
    </row>
    <row r="601" spans="1:33" ht="15" x14ac:dyDescent="0.25">
      <c r="A601" s="221" t="s">
        <v>259</v>
      </c>
      <c r="B601" s="160">
        <v>2026</v>
      </c>
      <c r="C601" s="171">
        <v>13718.341732571858</v>
      </c>
      <c r="D601" s="172">
        <v>13718.341732571858</v>
      </c>
      <c r="E601" s="172">
        <v>13718.341732571858</v>
      </c>
      <c r="F601" s="172"/>
      <c r="G601" s="172"/>
      <c r="H601" s="223"/>
      <c r="I601" s="224">
        <v>3823.2716675458637</v>
      </c>
      <c r="J601" s="225">
        <v>3823.2716675458637</v>
      </c>
      <c r="K601" s="225">
        <v>3823.2716675458637</v>
      </c>
      <c r="L601" s="225"/>
      <c r="M601" s="173"/>
      <c r="N601" s="226"/>
      <c r="O601" s="239">
        <v>17541.613400117723</v>
      </c>
      <c r="P601" s="240">
        <v>17541.613400117723</v>
      </c>
      <c r="Q601" s="240">
        <v>17541.613400117723</v>
      </c>
      <c r="R601" s="175"/>
      <c r="S601" s="175"/>
      <c r="T601" s="227"/>
      <c r="U601" s="220" t="s">
        <v>245</v>
      </c>
      <c r="V601" s="152"/>
      <c r="W601" s="152"/>
    </row>
    <row r="602" spans="1:33" ht="15" x14ac:dyDescent="0.25">
      <c r="A602" s="221" t="s">
        <v>260</v>
      </c>
      <c r="B602" s="160">
        <v>2027</v>
      </c>
      <c r="C602" s="171">
        <v>13763.690773618548</v>
      </c>
      <c r="D602" s="172">
        <v>13763.690773618548</v>
      </c>
      <c r="E602" s="172">
        <v>13763.690773618548</v>
      </c>
      <c r="F602" s="172"/>
      <c r="G602" s="172"/>
      <c r="H602" s="223"/>
      <c r="I602" s="224">
        <v>3864.3694038997069</v>
      </c>
      <c r="J602" s="225">
        <v>3864.3694038997069</v>
      </c>
      <c r="K602" s="225">
        <v>3864.3694038997069</v>
      </c>
      <c r="L602" s="225"/>
      <c r="M602" s="173"/>
      <c r="N602" s="226"/>
      <c r="O602" s="239">
        <v>17628.060177518255</v>
      </c>
      <c r="P602" s="240">
        <v>17628.060177518255</v>
      </c>
      <c r="Q602" s="240">
        <v>17628.060177518255</v>
      </c>
      <c r="R602" s="175"/>
      <c r="S602" s="175"/>
      <c r="T602" s="227"/>
      <c r="U602" s="220" t="s">
        <v>245</v>
      </c>
      <c r="V602" s="152"/>
      <c r="W602" s="152"/>
    </row>
    <row r="603" spans="1:33" ht="15" x14ac:dyDescent="0.25">
      <c r="A603" s="221" t="s">
        <v>261</v>
      </c>
      <c r="B603" s="160">
        <v>2028</v>
      </c>
      <c r="C603" s="171">
        <v>13806.748149859892</v>
      </c>
      <c r="D603" s="172">
        <v>13806.748149859892</v>
      </c>
      <c r="E603" s="172">
        <v>13806.748149859892</v>
      </c>
      <c r="F603" s="172"/>
      <c r="G603" s="172"/>
      <c r="H603" s="223"/>
      <c r="I603" s="224">
        <v>3905.6661041279267</v>
      </c>
      <c r="J603" s="225">
        <v>3905.6661041279267</v>
      </c>
      <c r="K603" s="225">
        <v>3905.6661041279267</v>
      </c>
      <c r="L603" s="225"/>
      <c r="M603" s="173"/>
      <c r="N603" s="226"/>
      <c r="O603" s="239">
        <v>17712.414253987819</v>
      </c>
      <c r="P603" s="240">
        <v>17712.414253987819</v>
      </c>
      <c r="Q603" s="240">
        <v>17712.414253987819</v>
      </c>
      <c r="R603" s="175"/>
      <c r="S603" s="175"/>
      <c r="T603" s="227"/>
      <c r="U603" s="220" t="s">
        <v>245</v>
      </c>
      <c r="V603" s="152"/>
      <c r="W603" s="152"/>
    </row>
    <row r="604" spans="1:33" ht="15.6" thickBot="1" x14ac:dyDescent="0.3">
      <c r="A604" s="228" t="s">
        <v>262</v>
      </c>
      <c r="B604" s="160">
        <v>2029</v>
      </c>
      <c r="C604" s="171">
        <v>13847.834853517526</v>
      </c>
      <c r="D604" s="172">
        <v>13847.834853517526</v>
      </c>
      <c r="E604" s="172">
        <v>13847.834853517526</v>
      </c>
      <c r="F604" s="172"/>
      <c r="G604" s="172"/>
      <c r="H604" s="223"/>
      <c r="I604" s="224">
        <v>3947.2655306213342</v>
      </c>
      <c r="J604" s="225">
        <v>3947.2655306213342</v>
      </c>
      <c r="K604" s="225">
        <v>3947.2655306213342</v>
      </c>
      <c r="L604" s="225"/>
      <c r="M604" s="173"/>
      <c r="N604" s="226"/>
      <c r="O604" s="239">
        <v>17795.100384138859</v>
      </c>
      <c r="P604" s="240">
        <v>17795.100384138859</v>
      </c>
      <c r="Q604" s="240">
        <v>17795.100384138859</v>
      </c>
      <c r="R604" s="175"/>
      <c r="S604" s="175"/>
      <c r="T604" s="227"/>
      <c r="U604" s="220" t="s">
        <v>245</v>
      </c>
      <c r="V604" s="152"/>
      <c r="W604" s="152"/>
    </row>
    <row r="605" spans="1:33" ht="15" x14ac:dyDescent="0.25">
      <c r="A605" s="178" t="s">
        <v>263</v>
      </c>
      <c r="B605" s="160">
        <v>2030</v>
      </c>
      <c r="C605" s="171">
        <v>13887.215179754607</v>
      </c>
      <c r="D605" s="172">
        <v>13887.215179754607</v>
      </c>
      <c r="E605" s="172">
        <v>13887.215179754607</v>
      </c>
      <c r="F605" s="172"/>
      <c r="G605" s="172"/>
      <c r="H605" s="223"/>
      <c r="I605" s="224">
        <v>3988.0119093007311</v>
      </c>
      <c r="J605" s="225">
        <v>3988.0119093007311</v>
      </c>
      <c r="K605" s="225">
        <v>3988.0119093007311</v>
      </c>
      <c r="L605" s="225"/>
      <c r="M605" s="173"/>
      <c r="N605" s="226"/>
      <c r="O605" s="239">
        <v>17875.227089055337</v>
      </c>
      <c r="P605" s="240">
        <v>17875.227089055337</v>
      </c>
      <c r="Q605" s="240">
        <v>17875.227089055337</v>
      </c>
      <c r="R605" s="175"/>
      <c r="S605" s="175"/>
      <c r="T605" s="227"/>
      <c r="U605" s="220" t="s">
        <v>245</v>
      </c>
      <c r="V605" s="152"/>
      <c r="W605" s="152"/>
    </row>
    <row r="606" spans="1:33" ht="15" x14ac:dyDescent="0.25">
      <c r="A606" s="179" t="s">
        <v>264</v>
      </c>
      <c r="B606" s="160">
        <v>2031</v>
      </c>
      <c r="C606" s="171">
        <v>13925.071156043219</v>
      </c>
      <c r="D606" s="172">
        <v>13925.071156043219</v>
      </c>
      <c r="E606" s="172">
        <v>13925.071156043219</v>
      </c>
      <c r="F606" s="172"/>
      <c r="G606" s="172"/>
      <c r="H606" s="223"/>
      <c r="I606" s="224">
        <v>4031.6738045119264</v>
      </c>
      <c r="J606" s="225">
        <v>4031.6738045119264</v>
      </c>
      <c r="K606" s="225">
        <v>4031.6738045119264</v>
      </c>
      <c r="L606" s="225"/>
      <c r="M606" s="173"/>
      <c r="N606" s="226"/>
      <c r="O606" s="239">
        <v>17956.744960555145</v>
      </c>
      <c r="P606" s="240">
        <v>17956.744960555145</v>
      </c>
      <c r="Q606" s="240">
        <v>17956.744960555145</v>
      </c>
      <c r="R606" s="175"/>
      <c r="S606" s="175"/>
      <c r="T606" s="227"/>
      <c r="U606" s="220" t="s">
        <v>245</v>
      </c>
      <c r="V606" s="152"/>
      <c r="W606" s="152"/>
    </row>
    <row r="607" spans="1:33" ht="15.6" thickBot="1" x14ac:dyDescent="0.3">
      <c r="A607" s="180" t="s">
        <v>265</v>
      </c>
      <c r="B607" s="160">
        <v>2032</v>
      </c>
      <c r="C607" s="171">
        <v>13961.489969415494</v>
      </c>
      <c r="D607" s="172">
        <v>13961.489969415494</v>
      </c>
      <c r="E607" s="172">
        <v>13961.489969415494</v>
      </c>
      <c r="F607" s="172"/>
      <c r="G607" s="172"/>
      <c r="H607" s="223"/>
      <c r="I607" s="224">
        <v>4074.550996153765</v>
      </c>
      <c r="J607" s="225">
        <v>4074.550996153765</v>
      </c>
      <c r="K607" s="225">
        <v>4074.550996153765</v>
      </c>
      <c r="L607" s="225"/>
      <c r="M607" s="173"/>
      <c r="N607" s="226"/>
      <c r="O607" s="239">
        <v>18036.04096556926</v>
      </c>
      <c r="P607" s="240">
        <v>18036.04096556926</v>
      </c>
      <c r="Q607" s="240">
        <v>18036.04096556926</v>
      </c>
      <c r="R607" s="175"/>
      <c r="S607" s="175"/>
      <c r="T607" s="227"/>
      <c r="U607" s="220" t="s">
        <v>245</v>
      </c>
      <c r="V607" s="152"/>
      <c r="W607" s="152"/>
    </row>
    <row r="608" spans="1:33" ht="15" x14ac:dyDescent="0.25">
      <c r="B608" s="160">
        <v>2033</v>
      </c>
      <c r="C608" s="171">
        <v>13996.483403472934</v>
      </c>
      <c r="D608" s="172">
        <v>13996.483403472934</v>
      </c>
      <c r="E608" s="172">
        <v>13996.483403472934</v>
      </c>
      <c r="F608" s="172"/>
      <c r="G608" s="172"/>
      <c r="H608" s="223"/>
      <c r="I608" s="224">
        <v>4117.8662148295043</v>
      </c>
      <c r="J608" s="225">
        <v>4117.8662148295043</v>
      </c>
      <c r="K608" s="225">
        <v>4117.8662148295043</v>
      </c>
      <c r="L608" s="225"/>
      <c r="M608" s="173"/>
      <c r="N608" s="226"/>
      <c r="O608" s="239">
        <v>18114.34961830244</v>
      </c>
      <c r="P608" s="240">
        <v>18114.34961830244</v>
      </c>
      <c r="Q608" s="240">
        <v>18114.34961830244</v>
      </c>
      <c r="R608" s="175"/>
      <c r="S608" s="175"/>
      <c r="T608" s="227"/>
      <c r="U608" s="220" t="s">
        <v>245</v>
      </c>
      <c r="V608" s="152"/>
      <c r="W608" s="152"/>
    </row>
    <row r="609" spans="2:23" ht="15" x14ac:dyDescent="0.25">
      <c r="B609" s="160">
        <v>2034</v>
      </c>
      <c r="C609" s="171">
        <v>14029.999561671491</v>
      </c>
      <c r="D609" s="172">
        <v>14029.999561671491</v>
      </c>
      <c r="E609" s="172">
        <v>14029.999561671491</v>
      </c>
      <c r="F609" s="172"/>
      <c r="G609" s="172"/>
      <c r="H609" s="223"/>
      <c r="I609" s="224">
        <v>4161.5766685677154</v>
      </c>
      <c r="J609" s="225">
        <v>4161.5766685677154</v>
      </c>
      <c r="K609" s="225">
        <v>4161.5766685677154</v>
      </c>
      <c r="L609" s="225"/>
      <c r="M609" s="173"/>
      <c r="N609" s="226"/>
      <c r="O609" s="239">
        <v>18191.576230239207</v>
      </c>
      <c r="P609" s="240">
        <v>18191.576230239207</v>
      </c>
      <c r="Q609" s="240">
        <v>18191.576230239207</v>
      </c>
      <c r="R609" s="175"/>
      <c r="S609" s="175"/>
      <c r="T609" s="227"/>
      <c r="U609" s="220" t="s">
        <v>245</v>
      </c>
      <c r="V609" s="152"/>
      <c r="W609" s="152"/>
    </row>
    <row r="610" spans="2:23" ht="15" x14ac:dyDescent="0.25">
      <c r="B610" s="160">
        <v>2035</v>
      </c>
      <c r="C610" s="171">
        <v>14061.98800899452</v>
      </c>
      <c r="D610" s="172">
        <v>14061.98800899452</v>
      </c>
      <c r="E610" s="172">
        <v>14061.98800899452</v>
      </c>
      <c r="F610" s="172"/>
      <c r="G610" s="172"/>
      <c r="H610" s="223"/>
      <c r="I610" s="224">
        <v>4205.641280859576</v>
      </c>
      <c r="J610" s="225">
        <v>4205.641280859576</v>
      </c>
      <c r="K610" s="225">
        <v>4205.641280859576</v>
      </c>
      <c r="L610" s="225"/>
      <c r="M610" s="173"/>
      <c r="N610" s="226"/>
      <c r="O610" s="239">
        <v>18267.629289854096</v>
      </c>
      <c r="P610" s="240">
        <v>18267.629289854096</v>
      </c>
      <c r="Q610" s="240">
        <v>18267.629289854096</v>
      </c>
      <c r="R610" s="175"/>
      <c r="S610" s="175"/>
      <c r="T610" s="227"/>
      <c r="U610" s="220" t="s">
        <v>245</v>
      </c>
      <c r="V610" s="152"/>
      <c r="W610" s="152"/>
    </row>
    <row r="611" spans="2:23" ht="15" x14ac:dyDescent="0.25">
      <c r="B611" s="160">
        <v>2036</v>
      </c>
      <c r="C611" s="171">
        <v>14092.484389416033</v>
      </c>
      <c r="D611" s="172">
        <v>14092.484389416033</v>
      </c>
      <c r="E611" s="172">
        <v>14092.484389416033</v>
      </c>
      <c r="F611" s="172"/>
      <c r="G611" s="172"/>
      <c r="H611" s="223"/>
      <c r="I611" s="224">
        <v>4250.0514735645247</v>
      </c>
      <c r="J611" s="225">
        <v>4250.0514735645247</v>
      </c>
      <c r="K611" s="225">
        <v>4250.0514735645247</v>
      </c>
      <c r="L611" s="225"/>
      <c r="M611" s="173"/>
      <c r="N611" s="226"/>
      <c r="O611" s="239">
        <v>18342.535862980556</v>
      </c>
      <c r="P611" s="240">
        <v>18342.535862980556</v>
      </c>
      <c r="Q611" s="240">
        <v>18342.535862980556</v>
      </c>
      <c r="R611" s="175"/>
      <c r="S611" s="175"/>
      <c r="T611" s="227"/>
      <c r="U611" s="220" t="s">
        <v>245</v>
      </c>
      <c r="V611" s="152"/>
      <c r="W611" s="152"/>
    </row>
    <row r="612" spans="2:23" ht="15" x14ac:dyDescent="0.25">
      <c r="B612" s="160">
        <v>2037</v>
      </c>
      <c r="C612" s="171">
        <v>14121.502675566309</v>
      </c>
      <c r="D612" s="172">
        <v>14121.502675566309</v>
      </c>
      <c r="E612" s="172">
        <v>14121.502675566309</v>
      </c>
      <c r="F612" s="172"/>
      <c r="G612" s="172"/>
      <c r="H612" s="223"/>
      <c r="I612" s="224">
        <v>4294.7966941569057</v>
      </c>
      <c r="J612" s="225">
        <v>4294.7966941569057</v>
      </c>
      <c r="K612" s="225">
        <v>4294.7966941569057</v>
      </c>
      <c r="L612" s="225"/>
      <c r="M612" s="173"/>
      <c r="N612" s="226"/>
      <c r="O612" s="239">
        <v>18416.299369723216</v>
      </c>
      <c r="P612" s="240">
        <v>18416.299369723216</v>
      </c>
      <c r="Q612" s="240">
        <v>18416.299369723216</v>
      </c>
      <c r="R612" s="175"/>
      <c r="S612" s="175"/>
      <c r="T612" s="227"/>
      <c r="U612" s="220" t="s">
        <v>245</v>
      </c>
      <c r="V612" s="152"/>
      <c r="W612" s="152"/>
    </row>
    <row r="613" spans="2:23" ht="15" x14ac:dyDescent="0.25">
      <c r="B613" s="160">
        <v>2038</v>
      </c>
      <c r="C613" s="171">
        <v>14148.927414448688</v>
      </c>
      <c r="D613" s="172">
        <v>14148.927414448688</v>
      </c>
      <c r="E613" s="172">
        <v>14148.927414448688</v>
      </c>
      <c r="F613" s="172"/>
      <c r="G613" s="172"/>
      <c r="H613" s="223"/>
      <c r="I613" s="224">
        <v>4339.8230041860043</v>
      </c>
      <c r="J613" s="225">
        <v>4339.8230041860043</v>
      </c>
      <c r="K613" s="225">
        <v>4339.8230041860043</v>
      </c>
      <c r="L613" s="225"/>
      <c r="M613" s="173"/>
      <c r="N613" s="226"/>
      <c r="O613" s="239">
        <v>18488.750418634692</v>
      </c>
      <c r="P613" s="240">
        <v>18488.750418634692</v>
      </c>
      <c r="Q613" s="240">
        <v>18488.750418634692</v>
      </c>
      <c r="R613" s="175"/>
      <c r="S613" s="175"/>
      <c r="T613" s="227"/>
      <c r="U613" s="220" t="s">
        <v>245</v>
      </c>
      <c r="V613" s="152"/>
      <c r="W613" s="152"/>
    </row>
    <row r="614" spans="2:23" ht="15" x14ac:dyDescent="0.25">
      <c r="B614" s="160">
        <v>2039</v>
      </c>
      <c r="C614" s="171">
        <v>14174.597739288125</v>
      </c>
      <c r="D614" s="172">
        <v>14174.597739288125</v>
      </c>
      <c r="E614" s="172">
        <v>14174.597739288125</v>
      </c>
      <c r="F614" s="172"/>
      <c r="G614" s="172"/>
      <c r="H614" s="223"/>
      <c r="I614" s="224">
        <v>4385.0613357380344</v>
      </c>
      <c r="J614" s="225">
        <v>4385.0613357380344</v>
      </c>
      <c r="K614" s="225">
        <v>4385.0613357380344</v>
      </c>
      <c r="L614" s="225"/>
      <c r="M614" s="173"/>
      <c r="N614" s="226"/>
      <c r="O614" s="239">
        <v>18559.65907502616</v>
      </c>
      <c r="P614" s="240">
        <v>18559.65907502616</v>
      </c>
      <c r="Q614" s="240">
        <v>18559.65907502616</v>
      </c>
      <c r="R614" s="175"/>
      <c r="S614" s="175"/>
      <c r="T614" s="227"/>
      <c r="U614" s="220" t="s">
        <v>245</v>
      </c>
      <c r="V614" s="152"/>
      <c r="W614" s="152"/>
    </row>
    <row r="615" spans="2:23" ht="15" x14ac:dyDescent="0.25">
      <c r="B615" s="160">
        <v>2040</v>
      </c>
      <c r="C615" s="171">
        <v>14198.380752837522</v>
      </c>
      <c r="D615" s="172">
        <v>14198.380752837522</v>
      </c>
      <c r="E615" s="172">
        <v>14198.380752837522</v>
      </c>
      <c r="F615" s="172"/>
      <c r="G615" s="172"/>
      <c r="H615" s="223"/>
      <c r="I615" s="224">
        <v>4432.2433367455733</v>
      </c>
      <c r="J615" s="225">
        <v>4432.2433367455733</v>
      </c>
      <c r="K615" s="225">
        <v>4432.2433367455733</v>
      </c>
      <c r="L615" s="225"/>
      <c r="M615" s="173"/>
      <c r="N615" s="226"/>
      <c r="O615" s="239">
        <v>18630.624089583096</v>
      </c>
      <c r="P615" s="240">
        <v>18630.624089583096</v>
      </c>
      <c r="Q615" s="240">
        <v>18630.624089583096</v>
      </c>
      <c r="R615" s="175"/>
      <c r="S615" s="175"/>
      <c r="T615" s="227"/>
      <c r="U615" s="220" t="s">
        <v>245</v>
      </c>
      <c r="V615" s="152"/>
      <c r="W615" s="152"/>
    </row>
    <row r="616" spans="2:23" ht="15" x14ac:dyDescent="0.25">
      <c r="B616" s="160">
        <v>2041</v>
      </c>
      <c r="C616" s="171">
        <v>14220.234643588192</v>
      </c>
      <c r="D616" s="172">
        <v>14220.234643588192</v>
      </c>
      <c r="E616" s="172">
        <v>14220.234643588192</v>
      </c>
      <c r="F616" s="172"/>
      <c r="G616" s="172"/>
      <c r="H616" s="223"/>
      <c r="I616" s="224">
        <v>4475.9455917644709</v>
      </c>
      <c r="J616" s="225">
        <v>4475.9455917644709</v>
      </c>
      <c r="K616" s="225">
        <v>4475.9455917644709</v>
      </c>
      <c r="L616" s="225"/>
      <c r="M616" s="173"/>
      <c r="N616" s="226"/>
      <c r="O616" s="239">
        <v>18696.180235352662</v>
      </c>
      <c r="P616" s="240">
        <v>18696.180235352662</v>
      </c>
      <c r="Q616" s="240">
        <v>18696.180235352662</v>
      </c>
      <c r="R616" s="175"/>
      <c r="S616" s="175"/>
      <c r="T616" s="227"/>
      <c r="U616" s="220" t="s">
        <v>245</v>
      </c>
      <c r="V616" s="152"/>
      <c r="W616" s="152"/>
    </row>
    <row r="617" spans="2:23" ht="15" x14ac:dyDescent="0.25">
      <c r="B617" s="160">
        <v>2042</v>
      </c>
      <c r="C617" s="171">
        <v>14240.136662642546</v>
      </c>
      <c r="D617" s="172">
        <v>14240.136662642546</v>
      </c>
      <c r="E617" s="172">
        <v>14240.136662642546</v>
      </c>
      <c r="F617" s="172"/>
      <c r="G617" s="172"/>
      <c r="H617" s="223"/>
      <c r="I617" s="224">
        <v>4521.518713923213</v>
      </c>
      <c r="J617" s="225">
        <v>4521.518713923213</v>
      </c>
      <c r="K617" s="225">
        <v>4521.518713923213</v>
      </c>
      <c r="L617" s="225"/>
      <c r="M617" s="173"/>
      <c r="N617" s="226"/>
      <c r="O617" s="239">
        <v>18761.655376565759</v>
      </c>
      <c r="P617" s="240">
        <v>18761.655376565759</v>
      </c>
      <c r="Q617" s="240">
        <v>18761.655376565759</v>
      </c>
      <c r="R617" s="175"/>
      <c r="S617" s="175"/>
      <c r="T617" s="227"/>
      <c r="U617" s="220" t="s">
        <v>245</v>
      </c>
      <c r="V617" s="152"/>
      <c r="W617" s="152"/>
    </row>
    <row r="618" spans="2:23" ht="15" x14ac:dyDescent="0.25">
      <c r="B618" s="160">
        <v>2043</v>
      </c>
      <c r="C618" s="171">
        <v>14257.994350651126</v>
      </c>
      <c r="D618" s="172">
        <v>14257.994350651126</v>
      </c>
      <c r="E618" s="172">
        <v>14257.994350651126</v>
      </c>
      <c r="F618" s="172"/>
      <c r="G618" s="172"/>
      <c r="H618" s="223"/>
      <c r="I618" s="224">
        <v>4567.0870179656686</v>
      </c>
      <c r="J618" s="225">
        <v>4567.0870179656686</v>
      </c>
      <c r="K618" s="225">
        <v>4567.0870179656686</v>
      </c>
      <c r="L618" s="225"/>
      <c r="M618" s="173"/>
      <c r="N618" s="226"/>
      <c r="O618" s="239">
        <v>18825.081368616797</v>
      </c>
      <c r="P618" s="240">
        <v>18825.081368616797</v>
      </c>
      <c r="Q618" s="240">
        <v>18825.081368616797</v>
      </c>
      <c r="R618" s="175"/>
      <c r="S618" s="175"/>
      <c r="T618" s="227"/>
      <c r="U618" s="220" t="s">
        <v>245</v>
      </c>
      <c r="V618" s="152"/>
      <c r="W618" s="152"/>
    </row>
    <row r="619" spans="2:23" ht="15" x14ac:dyDescent="0.25">
      <c r="B619" s="160">
        <v>2044</v>
      </c>
      <c r="C619" s="171">
        <v>14273.708146053159</v>
      </c>
      <c r="D619" s="172">
        <v>14273.708146053159</v>
      </c>
      <c r="E619" s="172">
        <v>14273.708146053159</v>
      </c>
      <c r="F619" s="172"/>
      <c r="G619" s="172"/>
      <c r="H619" s="223"/>
      <c r="I619" s="224">
        <v>4612.5593522833133</v>
      </c>
      <c r="J619" s="225">
        <v>4612.5593522833133</v>
      </c>
      <c r="K619" s="225">
        <v>4612.5593522833133</v>
      </c>
      <c r="L619" s="225"/>
      <c r="M619" s="173"/>
      <c r="N619" s="226"/>
      <c r="O619" s="239">
        <v>18886.26749833647</v>
      </c>
      <c r="P619" s="240">
        <v>18886.26749833647</v>
      </c>
      <c r="Q619" s="240">
        <v>18886.26749833647</v>
      </c>
      <c r="R619" s="175"/>
      <c r="S619" s="175"/>
      <c r="T619" s="227"/>
      <c r="U619" s="220" t="s">
        <v>245</v>
      </c>
      <c r="V619" s="152"/>
      <c r="W619" s="152"/>
    </row>
    <row r="620" spans="2:23" ht="15" x14ac:dyDescent="0.25">
      <c r="B620" s="160">
        <v>2045</v>
      </c>
      <c r="C620" s="171">
        <v>14287.204023850416</v>
      </c>
      <c r="D620" s="172">
        <v>14287.204023850416</v>
      </c>
      <c r="E620" s="172">
        <v>14287.204023850416</v>
      </c>
      <c r="F620" s="172"/>
      <c r="G620" s="172"/>
      <c r="H620" s="223"/>
      <c r="I620" s="224">
        <v>4657.8600484893877</v>
      </c>
      <c r="J620" s="225">
        <v>4657.8600484893877</v>
      </c>
      <c r="K620" s="225">
        <v>4657.8600484893877</v>
      </c>
      <c r="L620" s="225"/>
      <c r="M620" s="173"/>
      <c r="N620" s="226"/>
      <c r="O620" s="239">
        <v>18945.064072339803</v>
      </c>
      <c r="P620" s="240">
        <v>18945.064072339803</v>
      </c>
      <c r="Q620" s="240">
        <v>18945.064072339803</v>
      </c>
      <c r="R620" s="175"/>
      <c r="S620" s="175"/>
      <c r="T620" s="227"/>
      <c r="U620" s="220" t="s">
        <v>245</v>
      </c>
      <c r="V620" s="152"/>
      <c r="W620" s="152"/>
    </row>
    <row r="621" spans="2:23" ht="15" x14ac:dyDescent="0.25">
      <c r="B621" s="160">
        <v>2046</v>
      </c>
      <c r="C621" s="171">
        <v>14298.444875571775</v>
      </c>
      <c r="D621" s="172">
        <v>14298.444875571775</v>
      </c>
      <c r="E621" s="172">
        <v>14298.444875571775</v>
      </c>
      <c r="F621" s="172"/>
      <c r="G621" s="172"/>
      <c r="H621" s="223"/>
      <c r="I621" s="224">
        <v>4702.9373714954318</v>
      </c>
      <c r="J621" s="225">
        <v>4702.9373714954318</v>
      </c>
      <c r="K621" s="225">
        <v>4702.9373714954318</v>
      </c>
      <c r="L621" s="225"/>
      <c r="M621" s="173"/>
      <c r="N621" s="226"/>
      <c r="O621" s="239">
        <v>19001.382247067206</v>
      </c>
      <c r="P621" s="240">
        <v>19001.382247067206</v>
      </c>
      <c r="Q621" s="240">
        <v>19001.382247067206</v>
      </c>
      <c r="R621" s="175"/>
      <c r="S621" s="175"/>
      <c r="T621" s="227"/>
      <c r="U621" s="220" t="s">
        <v>245</v>
      </c>
      <c r="V621" s="152"/>
      <c r="W621" s="152"/>
    </row>
    <row r="622" spans="2:23" ht="15" x14ac:dyDescent="0.25">
      <c r="B622" s="160">
        <v>2047</v>
      </c>
      <c r="C622" s="171">
        <v>14307.431340310528</v>
      </c>
      <c r="D622" s="172">
        <v>14307.431340310528</v>
      </c>
      <c r="E622" s="172">
        <v>14307.431340310528</v>
      </c>
      <c r="F622" s="172"/>
      <c r="G622" s="172"/>
      <c r="H622" s="223"/>
      <c r="I622" s="224">
        <v>4747.7669686020863</v>
      </c>
      <c r="J622" s="225">
        <v>4747.7669686020863</v>
      </c>
      <c r="K622" s="225">
        <v>4747.7669686020863</v>
      </c>
      <c r="L622" s="225"/>
      <c r="M622" s="173"/>
      <c r="N622" s="226"/>
      <c r="O622" s="239">
        <v>19055.198308912615</v>
      </c>
      <c r="P622" s="240">
        <v>19055.198308912615</v>
      </c>
      <c r="Q622" s="240">
        <v>19055.198308912615</v>
      </c>
      <c r="R622" s="175"/>
      <c r="S622" s="175"/>
      <c r="T622" s="227"/>
      <c r="U622" s="220" t="s">
        <v>245</v>
      </c>
      <c r="V622" s="152"/>
      <c r="W622" s="152"/>
    </row>
    <row r="623" spans="2:23" ht="15" x14ac:dyDescent="0.25">
      <c r="B623" s="160">
        <v>2048</v>
      </c>
      <c r="C623" s="171">
        <v>14314.176584579978</v>
      </c>
      <c r="D623" s="172">
        <v>14314.176584579978</v>
      </c>
      <c r="E623" s="172">
        <v>14314.176584579978</v>
      </c>
      <c r="F623" s="172"/>
      <c r="G623" s="172"/>
      <c r="H623" s="223"/>
      <c r="I623" s="224">
        <v>4792.3344653099521</v>
      </c>
      <c r="J623" s="225">
        <v>4792.3344653099521</v>
      </c>
      <c r="K623" s="225">
        <v>4792.3344653099521</v>
      </c>
      <c r="L623" s="225"/>
      <c r="M623" s="173"/>
      <c r="N623" s="226"/>
      <c r="O623" s="239">
        <v>19106.51104988993</v>
      </c>
      <c r="P623" s="240">
        <v>19106.51104988993</v>
      </c>
      <c r="Q623" s="240">
        <v>19106.51104988993</v>
      </c>
      <c r="R623" s="175"/>
      <c r="S623" s="175"/>
      <c r="T623" s="227"/>
      <c r="U623" s="220" t="s">
        <v>245</v>
      </c>
      <c r="V623" s="152"/>
      <c r="W623" s="152"/>
    </row>
    <row r="624" spans="2:23" ht="15" x14ac:dyDescent="0.25">
      <c r="B624" s="160">
        <v>2049</v>
      </c>
      <c r="C624" s="171">
        <v>14318.715818082459</v>
      </c>
      <c r="D624" s="172">
        <v>14318.715818082459</v>
      </c>
      <c r="E624" s="172">
        <v>14318.715818082459</v>
      </c>
      <c r="F624" s="172"/>
      <c r="G624" s="172"/>
      <c r="H624" s="223"/>
      <c r="I624" s="224">
        <v>4836.640190475674</v>
      </c>
      <c r="J624" s="225">
        <v>4836.640190475674</v>
      </c>
      <c r="K624" s="225">
        <v>4836.640190475674</v>
      </c>
      <c r="L624" s="225"/>
      <c r="M624" s="173"/>
      <c r="N624" s="226"/>
      <c r="O624" s="239">
        <v>19155.356008558134</v>
      </c>
      <c r="P624" s="240">
        <v>19155.356008558134</v>
      </c>
      <c r="Q624" s="240">
        <v>19155.356008558134</v>
      </c>
      <c r="R624" s="175"/>
      <c r="S624" s="175"/>
      <c r="T624" s="227"/>
      <c r="U624" s="220" t="s">
        <v>245</v>
      </c>
      <c r="V624" s="152"/>
      <c r="W624" s="152"/>
    </row>
    <row r="625" spans="1:32" ht="15" x14ac:dyDescent="0.25">
      <c r="B625" s="160">
        <v>2050</v>
      </c>
      <c r="C625" s="171">
        <v>14321.082949481826</v>
      </c>
      <c r="D625" s="172">
        <v>14321.082949481826</v>
      </c>
      <c r="E625" s="172">
        <v>14321.082949481826</v>
      </c>
      <c r="F625" s="172"/>
      <c r="G625" s="172"/>
      <c r="H625" s="223"/>
      <c r="I625" s="224">
        <v>4879.5250952981269</v>
      </c>
      <c r="J625" s="225">
        <v>4879.5250952981269</v>
      </c>
      <c r="K625" s="225">
        <v>4879.5250952981269</v>
      </c>
      <c r="L625" s="225"/>
      <c r="M625" s="173"/>
      <c r="N625" s="226"/>
      <c r="O625" s="239">
        <v>19200.608044779954</v>
      </c>
      <c r="P625" s="240">
        <v>19200.608044779954</v>
      </c>
      <c r="Q625" s="240">
        <v>19200.608044779954</v>
      </c>
      <c r="R625" s="175"/>
      <c r="S625" s="175"/>
      <c r="T625" s="227"/>
      <c r="U625" s="220" t="s">
        <v>245</v>
      </c>
      <c r="V625" s="152"/>
      <c r="W625" s="152"/>
    </row>
    <row r="626" spans="1:32" ht="15" x14ac:dyDescent="0.25">
      <c r="B626" s="160">
        <v>2051</v>
      </c>
      <c r="C626" s="171">
        <v>14321.30583352784</v>
      </c>
      <c r="D626" s="172">
        <v>14321.30583352784</v>
      </c>
      <c r="E626" s="172">
        <v>14321.30583352784</v>
      </c>
      <c r="F626" s="172"/>
      <c r="G626" s="172"/>
      <c r="H626" s="223"/>
      <c r="I626" s="224">
        <v>4924.4370700205327</v>
      </c>
      <c r="J626" s="225">
        <v>4924.4370700205327</v>
      </c>
      <c r="K626" s="225">
        <v>4924.4370700205327</v>
      </c>
      <c r="L626" s="225"/>
      <c r="M626" s="173"/>
      <c r="N626" s="226"/>
      <c r="O626" s="239">
        <v>19245.742903548373</v>
      </c>
      <c r="P626" s="240">
        <v>19245.742903548373</v>
      </c>
      <c r="Q626" s="240">
        <v>19245.742903548373</v>
      </c>
      <c r="R626" s="175"/>
      <c r="S626" s="175"/>
      <c r="T626" s="227"/>
      <c r="U626" s="220" t="s">
        <v>245</v>
      </c>
      <c r="V626" s="152"/>
      <c r="W626" s="152"/>
    </row>
    <row r="627" spans="1:32" ht="15" x14ac:dyDescent="0.25">
      <c r="B627" s="160">
        <v>2052</v>
      </c>
      <c r="C627" s="171">
        <v>14319.406275653007</v>
      </c>
      <c r="D627" s="172">
        <v>14319.406275653007</v>
      </c>
      <c r="E627" s="172">
        <v>14319.406275653007</v>
      </c>
      <c r="F627" s="172"/>
      <c r="G627" s="172"/>
      <c r="H627" s="223"/>
      <c r="I627" s="224">
        <v>4967.887396530411</v>
      </c>
      <c r="J627" s="225">
        <v>4967.887396530411</v>
      </c>
      <c r="K627" s="225">
        <v>4967.887396530411</v>
      </c>
      <c r="L627" s="225"/>
      <c r="M627" s="173"/>
      <c r="N627" s="226"/>
      <c r="O627" s="239">
        <v>19287.293672183419</v>
      </c>
      <c r="P627" s="240">
        <v>19287.293672183419</v>
      </c>
      <c r="Q627" s="240">
        <v>19287.293672183419</v>
      </c>
      <c r="R627" s="175"/>
      <c r="S627" s="175"/>
      <c r="T627" s="227"/>
      <c r="U627" s="220" t="s">
        <v>245</v>
      </c>
      <c r="V627" s="152"/>
      <c r="W627" s="152"/>
    </row>
    <row r="628" spans="1:32" ht="15" x14ac:dyDescent="0.25">
      <c r="B628" s="160">
        <v>2053</v>
      </c>
      <c r="C628" s="171">
        <v>14315.416836893581</v>
      </c>
      <c r="D628" s="172">
        <v>14315.416836893581</v>
      </c>
      <c r="E628" s="172">
        <v>14315.416836893581</v>
      </c>
      <c r="F628" s="172"/>
      <c r="G628" s="172"/>
      <c r="H628" s="223"/>
      <c r="I628" s="224">
        <v>5011.0009201037692</v>
      </c>
      <c r="J628" s="225">
        <v>5011.0009201037692</v>
      </c>
      <c r="K628" s="225">
        <v>5011.0009201037692</v>
      </c>
      <c r="L628" s="225"/>
      <c r="M628" s="173"/>
      <c r="N628" s="226"/>
      <c r="O628" s="239">
        <v>19326.417756997351</v>
      </c>
      <c r="P628" s="240">
        <v>19326.417756997351</v>
      </c>
      <c r="Q628" s="240">
        <v>19326.417756997351</v>
      </c>
      <c r="R628" s="175"/>
      <c r="S628" s="175"/>
      <c r="T628" s="227"/>
      <c r="U628" s="220" t="s">
        <v>245</v>
      </c>
      <c r="V628" s="152"/>
      <c r="W628" s="152"/>
    </row>
    <row r="629" spans="1:32" ht="15" x14ac:dyDescent="0.25">
      <c r="B629" s="160">
        <v>2054</v>
      </c>
      <c r="C629" s="171">
        <v>14309.376677608463</v>
      </c>
      <c r="D629" s="172">
        <v>14309.376677608463</v>
      </c>
      <c r="E629" s="172">
        <v>14309.376677608463</v>
      </c>
      <c r="F629" s="172"/>
      <c r="G629" s="172"/>
      <c r="H629" s="223"/>
      <c r="I629" s="224">
        <v>5053.7457782919464</v>
      </c>
      <c r="J629" s="225">
        <v>5053.7457782919464</v>
      </c>
      <c r="K629" s="225">
        <v>5053.7457782919464</v>
      </c>
      <c r="L629" s="225"/>
      <c r="M629" s="173"/>
      <c r="N629" s="226"/>
      <c r="O629" s="239">
        <v>19363.122455900411</v>
      </c>
      <c r="P629" s="240">
        <v>19363.122455900411</v>
      </c>
      <c r="Q629" s="240">
        <v>19363.122455900411</v>
      </c>
      <c r="R629" s="175"/>
      <c r="S629" s="175"/>
      <c r="T629" s="227"/>
      <c r="U629" s="220" t="s">
        <v>245</v>
      </c>
      <c r="V629" s="152"/>
      <c r="W629" s="152"/>
    </row>
    <row r="630" spans="1:32" ht="15" x14ac:dyDescent="0.25">
      <c r="B630" s="160">
        <v>2055</v>
      </c>
      <c r="C630" s="171">
        <v>14301.336866068341</v>
      </c>
      <c r="D630" s="172">
        <v>14301.336866068341</v>
      </c>
      <c r="E630" s="172">
        <v>14301.336866068341</v>
      </c>
      <c r="F630" s="172"/>
      <c r="G630" s="172"/>
      <c r="H630" s="223"/>
      <c r="I630" s="224">
        <v>5096.1013567501395</v>
      </c>
      <c r="J630" s="225">
        <v>5096.1013567501395</v>
      </c>
      <c r="K630" s="225">
        <v>5096.1013567501395</v>
      </c>
      <c r="L630" s="225"/>
      <c r="M630" s="173"/>
      <c r="N630" s="226"/>
      <c r="O630" s="239">
        <v>19397.43822281848</v>
      </c>
      <c r="P630" s="240">
        <v>19397.43822281848</v>
      </c>
      <c r="Q630" s="240">
        <v>19397.43822281848</v>
      </c>
      <c r="R630" s="175"/>
      <c r="S630" s="175"/>
      <c r="T630" s="227"/>
      <c r="U630" s="220" t="s">
        <v>245</v>
      </c>
      <c r="V630" s="152"/>
      <c r="W630" s="152"/>
    </row>
    <row r="631" spans="1:32" ht="15" x14ac:dyDescent="0.25">
      <c r="B631" s="160">
        <v>2056</v>
      </c>
      <c r="C631" s="171">
        <v>14291.344130348247</v>
      </c>
      <c r="D631" s="172">
        <v>14291.344130348247</v>
      </c>
      <c r="E631" s="172">
        <v>14291.344130348247</v>
      </c>
      <c r="F631" s="172"/>
      <c r="G631" s="172"/>
      <c r="H631" s="223"/>
      <c r="I631" s="224">
        <v>5138.0582428870084</v>
      </c>
      <c r="J631" s="225">
        <v>5138.0582428870084</v>
      </c>
      <c r="K631" s="225">
        <v>5138.0582428870084</v>
      </c>
      <c r="L631" s="225"/>
      <c r="M631" s="173"/>
      <c r="N631" s="226"/>
      <c r="O631" s="239">
        <v>19429.402373235254</v>
      </c>
      <c r="P631" s="240">
        <v>19429.402373235254</v>
      </c>
      <c r="Q631" s="240">
        <v>19429.402373235254</v>
      </c>
      <c r="R631" s="175"/>
      <c r="S631" s="175"/>
      <c r="T631" s="227"/>
      <c r="U631" s="220" t="s">
        <v>245</v>
      </c>
      <c r="V631" s="152"/>
      <c r="W631" s="152"/>
    </row>
    <row r="632" spans="1:32" ht="15" x14ac:dyDescent="0.25">
      <c r="B632" s="160">
        <v>2057</v>
      </c>
      <c r="C632" s="171">
        <v>14279.476087042844</v>
      </c>
      <c r="D632" s="172">
        <v>14279.476087042844</v>
      </c>
      <c r="E632" s="172">
        <v>14279.476087042844</v>
      </c>
      <c r="F632" s="172"/>
      <c r="G632" s="172"/>
      <c r="H632" s="223"/>
      <c r="I632" s="224">
        <v>5179.6287241176333</v>
      </c>
      <c r="J632" s="225">
        <v>5179.6287241176333</v>
      </c>
      <c r="K632" s="225">
        <v>5179.6287241176333</v>
      </c>
      <c r="L632" s="225"/>
      <c r="M632" s="173"/>
      <c r="N632" s="226"/>
      <c r="O632" s="239">
        <v>19459.104811160476</v>
      </c>
      <c r="P632" s="240">
        <v>19459.104811160476</v>
      </c>
      <c r="Q632" s="240">
        <v>19459.104811160476</v>
      </c>
      <c r="R632" s="175"/>
      <c r="S632" s="175"/>
      <c r="T632" s="227"/>
      <c r="U632" s="220" t="s">
        <v>245</v>
      </c>
      <c r="V632" s="152"/>
      <c r="W632" s="152"/>
    </row>
    <row r="633" spans="1:32" ht="15" x14ac:dyDescent="0.25">
      <c r="A633" s="160"/>
      <c r="B633" s="160">
        <v>2058</v>
      </c>
      <c r="C633" s="171">
        <v>14265.858274987044</v>
      </c>
      <c r="D633" s="172">
        <v>14265.858274987044</v>
      </c>
      <c r="E633" s="172">
        <v>14265.858274987044</v>
      </c>
      <c r="F633" s="172"/>
      <c r="G633" s="172"/>
      <c r="H633" s="223"/>
      <c r="I633" s="224">
        <v>5220.8445972825857</v>
      </c>
      <c r="J633" s="225">
        <v>5220.8445972825857</v>
      </c>
      <c r="K633" s="225">
        <v>5220.8445972825857</v>
      </c>
      <c r="L633" s="225"/>
      <c r="M633" s="173"/>
      <c r="N633" s="226"/>
      <c r="O633" s="239">
        <v>19486.70287226963</v>
      </c>
      <c r="P633" s="240">
        <v>19486.70287226963</v>
      </c>
      <c r="Q633" s="240">
        <v>19486.70287226963</v>
      </c>
      <c r="R633" s="175"/>
      <c r="S633" s="175"/>
      <c r="T633" s="227"/>
      <c r="U633" s="220" t="s">
        <v>245</v>
      </c>
    </row>
    <row r="634" spans="1:32" ht="15" x14ac:dyDescent="0.25">
      <c r="A634" s="160"/>
      <c r="B634" s="160">
        <v>2059</v>
      </c>
      <c r="C634" s="171">
        <v>14250.640978757219</v>
      </c>
      <c r="D634" s="172">
        <v>14250.640978757219</v>
      </c>
      <c r="E634" s="172">
        <v>14250.640978757219</v>
      </c>
      <c r="F634" s="172"/>
      <c r="G634" s="172"/>
      <c r="H634" s="223"/>
      <c r="I634" s="224">
        <v>5261.7532626626689</v>
      </c>
      <c r="J634" s="225">
        <v>5261.7532626626689</v>
      </c>
      <c r="K634" s="225">
        <v>5261.7532626626689</v>
      </c>
      <c r="L634" s="225"/>
      <c r="M634" s="173"/>
      <c r="N634" s="226"/>
      <c r="O634" s="239">
        <v>19512.39424141989</v>
      </c>
      <c r="P634" s="240">
        <v>19512.39424141989</v>
      </c>
      <c r="Q634" s="240">
        <v>19512.39424141989</v>
      </c>
      <c r="R634" s="175"/>
      <c r="S634" s="175"/>
      <c r="T634" s="227"/>
      <c r="U634" s="220" t="s">
        <v>245</v>
      </c>
    </row>
    <row r="635" spans="1:32" ht="15.6" thickBot="1" x14ac:dyDescent="0.3">
      <c r="A635" s="160"/>
      <c r="B635" s="160">
        <v>2060</v>
      </c>
      <c r="C635" s="182">
        <v>14233.953640497701</v>
      </c>
      <c r="D635" s="183">
        <v>14233.953640497701</v>
      </c>
      <c r="E635" s="183">
        <v>14233.953640497701</v>
      </c>
      <c r="F635" s="183"/>
      <c r="G635" s="183"/>
      <c r="H635" s="229"/>
      <c r="I635" s="184">
        <v>5302.6722218318419</v>
      </c>
      <c r="J635" s="185">
        <v>5302.6722218318419</v>
      </c>
      <c r="K635" s="230">
        <v>5302.6722218318419</v>
      </c>
      <c r="L635" s="230"/>
      <c r="M635" s="186"/>
      <c r="N635" s="231"/>
      <c r="O635" s="241">
        <v>19536.625862329543</v>
      </c>
      <c r="P635" s="242">
        <v>19536.625862329543</v>
      </c>
      <c r="Q635" s="242">
        <v>19536.625862329543</v>
      </c>
      <c r="R635" s="188"/>
      <c r="S635" s="188"/>
      <c r="T635" s="232"/>
      <c r="U635" s="220" t="s">
        <v>245</v>
      </c>
    </row>
    <row r="636" spans="1:32" x14ac:dyDescent="0.25">
      <c r="A636" s="160"/>
      <c r="C636" s="105"/>
      <c r="D636" s="105"/>
      <c r="E636" s="105"/>
      <c r="F636" s="105"/>
      <c r="G636" s="105"/>
      <c r="H636" s="105"/>
      <c r="I636" s="105"/>
      <c r="J636" s="105"/>
      <c r="K636" s="105"/>
      <c r="L636" s="105"/>
      <c r="M636" s="105"/>
      <c r="N636" s="105"/>
      <c r="O636" s="105"/>
      <c r="P636" s="105"/>
      <c r="V636" s="152"/>
      <c r="W636" s="152"/>
    </row>
    <row r="637" spans="1:32" x14ac:dyDescent="0.25">
      <c r="A637" s="160"/>
      <c r="C637" s="105"/>
      <c r="D637" s="105"/>
      <c r="E637" s="105"/>
      <c r="F637" s="105"/>
      <c r="G637" s="105"/>
      <c r="H637" s="105"/>
      <c r="I637" s="105"/>
      <c r="J637" s="105"/>
      <c r="K637" s="105"/>
      <c r="L637" s="105"/>
      <c r="M637" s="105"/>
      <c r="N637" s="105"/>
      <c r="O637" s="105"/>
      <c r="P637" s="105"/>
      <c r="V637" s="152"/>
      <c r="W637" s="152"/>
      <c r="X637" s="152"/>
      <c r="AD637" s="152"/>
      <c r="AE637" s="152"/>
      <c r="AF637" s="152"/>
    </row>
    <row r="638" spans="1:32" x14ac:dyDescent="0.25">
      <c r="A638" s="191" t="s">
        <v>311</v>
      </c>
      <c r="C638" s="105"/>
      <c r="D638" s="105"/>
      <c r="E638" s="105"/>
      <c r="F638" s="105"/>
      <c r="G638" s="105"/>
      <c r="H638" s="105"/>
      <c r="I638" s="105"/>
      <c r="J638" s="105"/>
      <c r="K638" s="105"/>
      <c r="L638" s="105"/>
      <c r="M638" s="105"/>
      <c r="N638" s="105"/>
      <c r="O638" s="105"/>
      <c r="P638" s="105"/>
    </row>
    <row r="639" spans="1:32" x14ac:dyDescent="0.25">
      <c r="A639" s="191"/>
      <c r="C639" s="105"/>
      <c r="D639" s="105"/>
      <c r="E639" s="105"/>
      <c r="F639" s="105"/>
      <c r="G639" s="105"/>
      <c r="H639" s="105"/>
      <c r="I639" s="105"/>
      <c r="J639" s="105"/>
      <c r="K639" s="105"/>
      <c r="L639" s="105"/>
      <c r="M639" s="105"/>
      <c r="N639" s="105"/>
      <c r="O639" s="105"/>
      <c r="P639" s="105"/>
    </row>
    <row r="640" spans="1:32" x14ac:dyDescent="0.25">
      <c r="A640" s="160"/>
      <c r="C640" s="105"/>
      <c r="D640" s="105"/>
      <c r="E640" s="105"/>
      <c r="F640" s="105"/>
      <c r="G640" s="105"/>
      <c r="H640" s="105"/>
      <c r="I640" s="105"/>
      <c r="J640" s="105"/>
      <c r="K640" s="105"/>
      <c r="L640" s="105"/>
      <c r="M640" s="105"/>
      <c r="N640" s="105"/>
      <c r="O640" s="105"/>
      <c r="P640" s="105"/>
      <c r="V640" s="152"/>
      <c r="W640" s="152"/>
      <c r="X640" s="152"/>
      <c r="AD640" s="152"/>
      <c r="AE640" s="152"/>
      <c r="AF640" s="152"/>
    </row>
    <row r="641" spans="1:41" x14ac:dyDescent="0.25">
      <c r="A641" s="128"/>
      <c r="B641" s="128"/>
      <c r="C641" s="146"/>
      <c r="D641" s="146"/>
      <c r="E641" s="146"/>
      <c r="F641" s="146"/>
      <c r="G641" s="146"/>
      <c r="H641" s="146"/>
      <c r="I641" s="205"/>
      <c r="J641" s="205"/>
      <c r="K641" s="205"/>
      <c r="L641" s="205"/>
      <c r="M641" s="146"/>
      <c r="N641" s="205"/>
      <c r="O641" s="146"/>
      <c r="P641" s="146"/>
      <c r="Q641" s="128"/>
      <c r="R641" s="128"/>
      <c r="S641" s="128"/>
      <c r="T641" s="128"/>
      <c r="U641" s="128"/>
      <c r="V641" s="128"/>
      <c r="W641" s="128"/>
      <c r="X641" s="128"/>
      <c r="Y641" s="128"/>
      <c r="Z641" s="128"/>
      <c r="AA641" s="128"/>
      <c r="AB641" s="128"/>
      <c r="AC641" s="128"/>
      <c r="AD641" s="128"/>
      <c r="AE641" s="202"/>
      <c r="AF641" s="202"/>
      <c r="AG641" s="128"/>
      <c r="AH641" s="128"/>
      <c r="AI641" s="128"/>
      <c r="AJ641" s="128"/>
      <c r="AK641" s="128"/>
      <c r="AL641" s="128"/>
      <c r="AM641" s="128"/>
      <c r="AN641" s="128"/>
      <c r="AO641" s="128"/>
    </row>
    <row r="642" spans="1:41" x14ac:dyDescent="0.25">
      <c r="A642" s="128"/>
      <c r="B642" s="128"/>
      <c r="C642" s="146"/>
      <c r="D642" s="146"/>
      <c r="E642" s="146"/>
      <c r="F642" s="146"/>
      <c r="G642" s="146"/>
      <c r="H642" s="146"/>
      <c r="I642" s="146"/>
      <c r="J642" s="146"/>
      <c r="K642" s="146"/>
      <c r="L642" s="146"/>
      <c r="M642" s="146"/>
      <c r="N642" s="146"/>
      <c r="O642" s="146"/>
      <c r="P642" s="146"/>
      <c r="Q642" s="128"/>
      <c r="R642" s="128"/>
      <c r="S642" s="128"/>
      <c r="T642" s="128"/>
      <c r="U642" s="128"/>
      <c r="V642" s="128"/>
      <c r="W642" s="128"/>
      <c r="X642" s="128"/>
      <c r="Y642" s="128"/>
      <c r="Z642" s="128"/>
      <c r="AA642" s="128"/>
      <c r="AB642" s="128"/>
      <c r="AC642" s="128"/>
      <c r="AD642" s="128"/>
      <c r="AE642" s="128"/>
      <c r="AF642" s="128"/>
      <c r="AG642" s="128"/>
      <c r="AH642" s="128"/>
      <c r="AI642" s="128"/>
      <c r="AJ642" s="128"/>
      <c r="AK642" s="128"/>
      <c r="AL642" s="128"/>
      <c r="AM642" s="128"/>
      <c r="AN642" s="128"/>
      <c r="AO642" s="128"/>
    </row>
  </sheetData>
  <mergeCells count="35">
    <mergeCell ref="B9:B10"/>
    <mergeCell ref="B11:B12"/>
    <mergeCell ref="C16:H16"/>
    <mergeCell ref="I16:N16"/>
    <mergeCell ref="O16:T16"/>
    <mergeCell ref="C76:H76"/>
    <mergeCell ref="I76:N76"/>
    <mergeCell ref="O76:T76"/>
    <mergeCell ref="C140:H140"/>
    <mergeCell ref="I140:N140"/>
    <mergeCell ref="O140:T140"/>
    <mergeCell ref="C203:H203"/>
    <mergeCell ref="I203:N203"/>
    <mergeCell ref="O203:T203"/>
    <mergeCell ref="C266:H266"/>
    <mergeCell ref="I266:N266"/>
    <mergeCell ref="O266:T266"/>
    <mergeCell ref="C585:H585"/>
    <mergeCell ref="I585:N585"/>
    <mergeCell ref="O585:T585"/>
    <mergeCell ref="C392:H392"/>
    <mergeCell ref="I392:N392"/>
    <mergeCell ref="O392:T392"/>
    <mergeCell ref="B455:C455"/>
    <mergeCell ref="C456:H456"/>
    <mergeCell ref="I456:N456"/>
    <mergeCell ref="O456:T456"/>
    <mergeCell ref="B519:C519"/>
    <mergeCell ref="C520:H520"/>
    <mergeCell ref="I520:N520"/>
    <mergeCell ref="O520:T520"/>
    <mergeCell ref="B584:C584"/>
    <mergeCell ref="C329:H329"/>
    <mergeCell ref="I329:N329"/>
    <mergeCell ref="O329:T329"/>
  </mergeCells>
  <conditionalFormatting sqref="U69:X69 AC69:AF69">
    <cfRule type="expression" dxfId="22" priority="2">
      <formula>U69="check value"</formula>
    </cfRule>
  </conditionalFormatting>
  <conditionalFormatting sqref="B11:B12">
    <cfRule type="cellIs" dxfId="21" priority="1" operator="equal">
      <formula>"ON"</formula>
    </cfRule>
  </conditionalFormatting>
  <hyperlinks>
    <hyperlink ref="A3" location="TAM_RoofArea!A14" display="Input Global Data" xr:uid="{681C1BDC-63D3-4825-BF48-CF21A3A7E1F9}"/>
    <hyperlink ref="A4" location="TAM_RoofArea!A74" display="Input OECD90 Data" xr:uid="{98A9BAD2-4F8B-415A-B4D6-51B0708E74BE}"/>
    <hyperlink ref="A5" location="TAM_RoofArea!A137" display="Input Eastern Europe Data" xr:uid="{1B72AE87-85A7-4779-9FA0-D1F15220A2D8}"/>
    <hyperlink ref="A6" location="TAM_RoofArea!A200" display="Input Asia (Sans Japan) Data" xr:uid="{BB11A02D-0952-45BB-BC8C-4F1B6F9F696C}"/>
    <hyperlink ref="A7" location="TAM_RoofArea!A263" display="Input Middle East and Africa Data" xr:uid="{05C6C0D7-5FDA-4441-9DE7-9BC6CF5CB836}"/>
    <hyperlink ref="A8" location="TAM_RoofArea!A326" display="Input Latin America Data" xr:uid="{79A64E3C-9855-47D2-8F5B-8249223E6A2E}"/>
    <hyperlink ref="A9" location="TAM_RoofArea!A388" display="Input China Data" xr:uid="{C7122F07-94C1-4DF9-ACF1-6808F7EBF3DE}"/>
    <hyperlink ref="A10" location="TAM_RoofArea!A451" display="Input India Data" xr:uid="{8F5924C3-890A-41FB-9F2B-891101FFF590}"/>
    <hyperlink ref="A11" location="TAM_RoofArea!A515" display="Input EU Data" xr:uid="{73EC85C9-4A58-4B30-A73D-0999C0551F9F}"/>
    <hyperlink ref="A12" location="TAM_RoofArea!A580" display="Input USA Data" xr:uid="{4E3BBF18-A7BF-4154-921E-F0C42A855EC8}"/>
    <hyperlink ref="B13" location="TAM_Area!I16:O22" display="Click for more Info." xr:uid="{C5F74FE2-22CF-4322-BD4E-DF2B1CA90E5E}"/>
  </hyperlinks>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D0019-A571-44EB-B33E-2FB2448E8BC1}">
  <sheetPr codeName="Sheet31">
    <tabColor theme="8" tint="0.39997558519241921"/>
  </sheetPr>
  <dimension ref="A1:AO642"/>
  <sheetViews>
    <sheetView zoomScale="50" zoomScaleNormal="50" workbookViewId="0">
      <selection activeCell="E15" sqref="E15:F15"/>
    </sheetView>
  </sheetViews>
  <sheetFormatPr defaultColWidth="11.44140625" defaultRowHeight="13.2" x14ac:dyDescent="0.25"/>
  <cols>
    <col min="1" max="1" width="50.33203125" style="109" customWidth="1"/>
    <col min="2" max="2" width="22.33203125" style="109" bestFit="1" customWidth="1"/>
    <col min="3" max="20" width="16.44140625" style="109" customWidth="1"/>
    <col min="21" max="21" width="17.44140625" style="109" bestFit="1" customWidth="1"/>
    <col min="22" max="16384" width="11.44140625" style="109"/>
  </cols>
  <sheetData>
    <row r="1" spans="1:41" ht="21" x14ac:dyDescent="0.4">
      <c r="A1" s="95" t="s">
        <v>316</v>
      </c>
      <c r="B1" s="95"/>
      <c r="C1" s="209"/>
      <c r="D1" s="209"/>
      <c r="E1" s="209"/>
      <c r="F1" s="209"/>
      <c r="G1" s="209"/>
      <c r="H1" s="209"/>
      <c r="I1" s="209"/>
      <c r="J1" s="209"/>
      <c r="K1" s="209"/>
      <c r="L1" s="209"/>
      <c r="M1" s="209"/>
      <c r="N1" s="209"/>
      <c r="O1" s="209"/>
      <c r="P1" s="209"/>
      <c r="Q1" s="95"/>
      <c r="R1" s="95"/>
      <c r="S1" s="95"/>
      <c r="T1" s="96"/>
      <c r="U1" s="97"/>
      <c r="V1" s="95"/>
      <c r="W1" s="95"/>
      <c r="X1" s="96"/>
      <c r="Y1" s="97"/>
      <c r="Z1" s="97"/>
      <c r="AA1" s="97"/>
      <c r="AB1" s="97"/>
      <c r="AC1" s="98"/>
      <c r="AD1" s="98"/>
      <c r="AE1" s="99"/>
      <c r="AF1" s="100"/>
      <c r="AG1" s="100"/>
      <c r="AH1" s="100"/>
      <c r="AI1" s="100"/>
      <c r="AJ1" s="100"/>
      <c r="AK1" s="100"/>
      <c r="AL1" s="100"/>
      <c r="AM1" s="101"/>
      <c r="AN1" s="102"/>
      <c r="AO1" s="102"/>
    </row>
    <row r="2" spans="1:41" ht="17.399999999999999" x14ac:dyDescent="0.3">
      <c r="A2" s="103" t="s">
        <v>84</v>
      </c>
      <c r="B2" s="104" t="s">
        <v>85</v>
      </c>
      <c r="C2" s="105"/>
      <c r="D2" s="106"/>
      <c r="E2" s="106"/>
      <c r="F2" s="105"/>
      <c r="G2" s="106"/>
      <c r="H2" s="106"/>
      <c r="I2" s="106"/>
      <c r="J2" s="106"/>
      <c r="K2" s="106"/>
      <c r="L2" s="106"/>
      <c r="M2" s="106"/>
      <c r="N2" s="106"/>
      <c r="O2" s="106"/>
      <c r="P2" s="106"/>
      <c r="Q2" s="107"/>
      <c r="R2" s="107"/>
      <c r="S2" s="107"/>
      <c r="T2" s="107"/>
      <c r="U2" s="107"/>
      <c r="V2" s="107"/>
      <c r="W2" s="107"/>
    </row>
    <row r="3" spans="1:41" ht="15.6" x14ac:dyDescent="0.3">
      <c r="A3" s="112" t="s">
        <v>190</v>
      </c>
      <c r="B3" s="113" t="s">
        <v>90</v>
      </c>
      <c r="C3" s="105"/>
      <c r="D3" s="105"/>
      <c r="E3" s="105"/>
      <c r="F3" s="105"/>
      <c r="G3" s="105"/>
      <c r="H3" s="105"/>
      <c r="I3" s="114"/>
      <c r="J3" s="114"/>
      <c r="K3" s="115"/>
      <c r="L3" s="116"/>
      <c r="M3" s="105"/>
      <c r="N3" s="105"/>
      <c r="O3" s="105"/>
      <c r="P3" s="105"/>
    </row>
    <row r="4" spans="1:41" ht="15" x14ac:dyDescent="0.25">
      <c r="A4" s="117" t="s">
        <v>191</v>
      </c>
      <c r="B4" s="118" t="s">
        <v>95</v>
      </c>
      <c r="C4" s="105"/>
      <c r="D4" s="119"/>
      <c r="E4" s="105"/>
      <c r="F4" s="105"/>
      <c r="G4" s="105"/>
      <c r="H4" s="105"/>
      <c r="I4" s="105"/>
      <c r="J4" s="105"/>
      <c r="K4" s="105"/>
      <c r="L4" s="105"/>
      <c r="M4" s="105"/>
      <c r="N4" s="105"/>
      <c r="O4" s="105"/>
      <c r="P4" s="105"/>
    </row>
    <row r="5" spans="1:41" ht="15" x14ac:dyDescent="0.25">
      <c r="A5" s="117" t="s">
        <v>192</v>
      </c>
      <c r="B5" s="121" t="s">
        <v>100</v>
      </c>
      <c r="C5" s="105"/>
      <c r="D5" s="119"/>
      <c r="E5" s="105"/>
      <c r="F5" s="105"/>
      <c r="G5" s="105"/>
      <c r="H5" s="105"/>
      <c r="I5" s="105"/>
      <c r="J5" s="105"/>
      <c r="K5" s="105"/>
      <c r="L5" s="105"/>
      <c r="M5" s="105"/>
      <c r="N5" s="105"/>
      <c r="O5" s="105"/>
      <c r="P5" s="105"/>
    </row>
    <row r="6" spans="1:41" ht="15" x14ac:dyDescent="0.25">
      <c r="A6" s="117" t="s">
        <v>193</v>
      </c>
      <c r="B6" s="122" t="s">
        <v>103</v>
      </c>
      <c r="C6" s="105"/>
      <c r="D6" s="105"/>
      <c r="E6" s="105"/>
      <c r="F6" s="105"/>
      <c r="G6" s="105"/>
      <c r="H6" s="105"/>
      <c r="I6" s="105"/>
      <c r="J6" s="105"/>
      <c r="K6" s="105"/>
      <c r="L6" s="105"/>
      <c r="M6" s="105"/>
      <c r="N6" s="105"/>
      <c r="O6" s="105"/>
      <c r="P6" s="105"/>
    </row>
    <row r="7" spans="1:41" ht="15" x14ac:dyDescent="0.25">
      <c r="A7" s="117" t="s">
        <v>194</v>
      </c>
      <c r="B7" s="123" t="s">
        <v>105</v>
      </c>
      <c r="C7" s="124"/>
      <c r="D7" s="119"/>
      <c r="E7" s="105"/>
      <c r="F7" s="105"/>
      <c r="G7" s="105"/>
      <c r="H7" s="105"/>
      <c r="I7" s="105"/>
      <c r="J7" s="105"/>
      <c r="K7" s="105"/>
      <c r="L7" s="105"/>
      <c r="M7" s="105"/>
      <c r="N7" s="105"/>
      <c r="O7" s="105"/>
      <c r="P7" s="105"/>
    </row>
    <row r="8" spans="1:41" ht="15" x14ac:dyDescent="0.25">
      <c r="A8" s="117" t="s">
        <v>195</v>
      </c>
      <c r="B8" s="126"/>
      <c r="C8" s="105"/>
      <c r="D8" s="105"/>
      <c r="E8" s="105"/>
      <c r="F8" s="105"/>
      <c r="G8" s="105"/>
      <c r="H8" s="105"/>
      <c r="I8" s="105"/>
      <c r="J8" s="105"/>
      <c r="K8" s="105"/>
      <c r="L8" s="105"/>
      <c r="M8" s="105"/>
      <c r="N8" s="105"/>
      <c r="O8" s="105"/>
      <c r="P8" s="105"/>
    </row>
    <row r="9" spans="1:41" ht="15" x14ac:dyDescent="0.25">
      <c r="A9" s="117" t="s">
        <v>196</v>
      </c>
      <c r="B9" s="1731" t="s">
        <v>2727</v>
      </c>
      <c r="C9" s="105"/>
      <c r="D9" s="105"/>
      <c r="E9" s="105"/>
      <c r="F9" s="105"/>
      <c r="G9" s="105"/>
      <c r="H9" s="105"/>
      <c r="I9" s="105"/>
      <c r="J9" s="105"/>
      <c r="K9" s="105"/>
      <c r="L9" s="105"/>
      <c r="M9" s="105"/>
      <c r="N9" s="105"/>
      <c r="O9" s="105"/>
      <c r="P9" s="105"/>
    </row>
    <row r="10" spans="1:41" ht="15" x14ac:dyDescent="0.25">
      <c r="A10" s="117" t="s">
        <v>197</v>
      </c>
      <c r="B10" s="1732"/>
      <c r="C10" s="105"/>
      <c r="D10" s="105"/>
      <c r="E10" s="105"/>
      <c r="F10" s="105"/>
      <c r="G10" s="105"/>
      <c r="H10" s="105"/>
      <c r="I10" s="105"/>
      <c r="J10" s="105"/>
      <c r="K10" s="105"/>
      <c r="L10" s="105"/>
      <c r="M10" s="105"/>
      <c r="N10" s="105"/>
      <c r="O10" s="105"/>
      <c r="P10" s="105"/>
    </row>
    <row r="11" spans="1:41" ht="15" x14ac:dyDescent="0.25">
      <c r="A11" s="117" t="s">
        <v>198</v>
      </c>
      <c r="B11" s="1733" t="s">
        <v>2723</v>
      </c>
      <c r="C11" s="105"/>
      <c r="D11" s="105"/>
      <c r="E11" s="105"/>
      <c r="F11" s="105"/>
      <c r="G11" s="105"/>
      <c r="H11" s="105"/>
      <c r="I11" s="105"/>
      <c r="J11" s="105"/>
      <c r="K11" s="105"/>
      <c r="L11" s="105"/>
      <c r="M11" s="105"/>
      <c r="N11" s="105"/>
      <c r="O11" s="105"/>
      <c r="P11" s="105"/>
    </row>
    <row r="12" spans="1:41" ht="15" x14ac:dyDescent="0.25">
      <c r="A12" s="117" t="s">
        <v>199</v>
      </c>
      <c r="B12" s="1734"/>
      <c r="C12" s="105"/>
      <c r="D12" s="105"/>
      <c r="E12" s="105"/>
      <c r="F12" s="105"/>
      <c r="G12" s="105"/>
      <c r="H12" s="105"/>
      <c r="I12" s="105"/>
      <c r="J12" s="105"/>
      <c r="K12" s="105"/>
      <c r="L12" s="105"/>
      <c r="M12" s="105"/>
      <c r="N12" s="105"/>
      <c r="O12" s="105"/>
      <c r="P12" s="105"/>
    </row>
    <row r="13" spans="1:41" ht="15" x14ac:dyDescent="0.25">
      <c r="B13" s="1310" t="s">
        <v>2728</v>
      </c>
      <c r="C13" s="105"/>
      <c r="D13" s="105"/>
      <c r="E13" s="105"/>
      <c r="F13" s="105"/>
      <c r="G13" s="105"/>
      <c r="H13" s="105"/>
      <c r="I13" s="105"/>
      <c r="J13" s="105"/>
      <c r="K13" s="105"/>
      <c r="L13" s="105"/>
      <c r="M13" s="105"/>
      <c r="N13" s="105"/>
      <c r="O13" s="105"/>
      <c r="P13" s="105"/>
    </row>
    <row r="14" spans="1:41" ht="17.399999999999999" x14ac:dyDescent="0.3">
      <c r="A14" s="210" t="s">
        <v>119</v>
      </c>
      <c r="B14" s="128"/>
      <c r="C14" s="146"/>
      <c r="D14" s="146"/>
      <c r="E14" s="146"/>
      <c r="F14" s="146"/>
      <c r="G14" s="146"/>
      <c r="H14" s="146"/>
      <c r="I14" s="146"/>
      <c r="J14" s="146"/>
      <c r="K14" s="146"/>
      <c r="L14" s="146"/>
      <c r="M14" s="146"/>
      <c r="N14" s="146"/>
      <c r="O14" s="146"/>
      <c r="P14" s="146"/>
      <c r="Q14" s="128"/>
      <c r="R14" s="128"/>
      <c r="S14" s="128"/>
      <c r="T14" s="128"/>
      <c r="U14" s="128"/>
      <c r="V14" s="128"/>
      <c r="W14" s="128"/>
      <c r="X14" s="128"/>
      <c r="Y14" s="128"/>
      <c r="Z14" s="128"/>
      <c r="AA14" s="128"/>
      <c r="AB14" s="128"/>
      <c r="AC14" s="128"/>
      <c r="AD14" s="128"/>
      <c r="AE14" s="128"/>
      <c r="AF14" s="128"/>
      <c r="AG14" s="128"/>
      <c r="AH14" s="128"/>
      <c r="AI14" s="128"/>
      <c r="AJ14" s="128"/>
      <c r="AK14" s="128"/>
      <c r="AL14" s="128"/>
      <c r="AM14" s="128"/>
      <c r="AN14" s="128"/>
      <c r="AO14" s="128"/>
    </row>
    <row r="15" spans="1:41" ht="27.6" thickBot="1" x14ac:dyDescent="0.35">
      <c r="A15" s="211"/>
      <c r="B15" s="148"/>
      <c r="C15" s="148"/>
      <c r="D15" s="149"/>
      <c r="E15" s="1308" t="s">
        <v>2726</v>
      </c>
      <c r="F15" s="1309">
        <v>44434</v>
      </c>
      <c r="G15" s="149"/>
      <c r="H15" s="149"/>
      <c r="I15" s="105"/>
      <c r="J15" s="105"/>
      <c r="K15" s="105"/>
      <c r="L15" s="105"/>
      <c r="M15" s="105"/>
      <c r="N15" s="105"/>
      <c r="O15" s="105"/>
      <c r="P15" s="105"/>
      <c r="Y15" s="130"/>
      <c r="Z15" s="130"/>
      <c r="AA15" s="130"/>
      <c r="AB15" s="130"/>
    </row>
    <row r="16" spans="1:41" ht="16.2" thickBot="1" x14ac:dyDescent="0.3">
      <c r="A16" s="153"/>
      <c r="C16" s="1711" t="s">
        <v>285</v>
      </c>
      <c r="D16" s="1712"/>
      <c r="E16" s="1712"/>
      <c r="F16" s="1712"/>
      <c r="G16" s="1712"/>
      <c r="H16" s="1727"/>
      <c r="I16" s="1728" t="s">
        <v>286</v>
      </c>
      <c r="J16" s="1729"/>
      <c r="K16" s="1729"/>
      <c r="L16" s="1729"/>
      <c r="M16" s="1729"/>
      <c r="N16" s="1730"/>
      <c r="O16" s="1716" t="s">
        <v>286</v>
      </c>
      <c r="P16" s="1717"/>
      <c r="Q16" s="1717"/>
      <c r="R16" s="1717"/>
      <c r="S16" s="1717"/>
      <c r="T16" s="1718"/>
      <c r="AG16" s="152"/>
      <c r="AH16" s="152"/>
      <c r="AI16" s="152"/>
      <c r="AJ16" s="152"/>
      <c r="AK16" s="152"/>
      <c r="AL16" s="152"/>
      <c r="AM16" s="152"/>
      <c r="AN16" s="152"/>
      <c r="AO16" s="152"/>
    </row>
    <row r="17" spans="1:41" ht="40.200000000000003" thickBot="1" x14ac:dyDescent="0.3">
      <c r="A17" s="153" t="s">
        <v>120</v>
      </c>
      <c r="B17" s="154"/>
      <c r="C17" s="155" t="s">
        <v>266</v>
      </c>
      <c r="D17" s="156" t="s">
        <v>268</v>
      </c>
      <c r="E17" s="156" t="s">
        <v>269</v>
      </c>
      <c r="F17" s="212" t="s">
        <v>270</v>
      </c>
      <c r="G17" s="212" t="s">
        <v>271</v>
      </c>
      <c r="H17" s="213" t="s">
        <v>272</v>
      </c>
      <c r="I17" s="155" t="s">
        <v>273</v>
      </c>
      <c r="J17" s="156" t="s">
        <v>274</v>
      </c>
      <c r="K17" s="156" t="s">
        <v>275</v>
      </c>
      <c r="L17" s="156" t="s">
        <v>276</v>
      </c>
      <c r="M17" s="156" t="s">
        <v>277</v>
      </c>
      <c r="N17" s="214" t="s">
        <v>278</v>
      </c>
      <c r="O17" s="155" t="s">
        <v>279</v>
      </c>
      <c r="P17" s="156" t="s">
        <v>280</v>
      </c>
      <c r="Q17" s="156" t="s">
        <v>281</v>
      </c>
      <c r="R17" s="156" t="s">
        <v>282</v>
      </c>
      <c r="S17" s="156" t="s">
        <v>283</v>
      </c>
      <c r="T17" s="214" t="s">
        <v>284</v>
      </c>
      <c r="U17" s="158" t="s">
        <v>121</v>
      </c>
      <c r="V17" s="130"/>
      <c r="W17" s="130"/>
      <c r="AG17" s="130"/>
      <c r="AH17" s="215"/>
      <c r="AI17" s="215"/>
      <c r="AJ17" s="215"/>
      <c r="AK17" s="215"/>
      <c r="AL17" s="215"/>
      <c r="AM17" s="215"/>
      <c r="AN17" s="215"/>
      <c r="AO17" s="215"/>
    </row>
    <row r="18" spans="1:41" ht="15.6" x14ac:dyDescent="0.25">
      <c r="A18" s="216" t="s">
        <v>266</v>
      </c>
      <c r="B18" s="160">
        <v>2012</v>
      </c>
      <c r="C18" s="161">
        <v>2383.8389935746641</v>
      </c>
      <c r="D18" s="162">
        <v>4781.824567110496</v>
      </c>
      <c r="E18" s="162">
        <v>1587.6603475875672</v>
      </c>
      <c r="F18" s="217"/>
      <c r="G18" s="217"/>
      <c r="H18" s="218"/>
      <c r="I18" s="161"/>
      <c r="J18" s="162"/>
      <c r="K18" s="162"/>
      <c r="L18" s="162"/>
      <c r="M18" s="165"/>
      <c r="N18" s="219"/>
      <c r="O18" s="164"/>
      <c r="P18" s="163"/>
      <c r="Q18" s="163"/>
      <c r="R18" s="165"/>
      <c r="S18" s="165"/>
      <c r="T18" s="219"/>
      <c r="U18" s="244" t="s">
        <v>267</v>
      </c>
      <c r="V18" s="130"/>
      <c r="W18" s="160"/>
      <c r="AG18" s="130"/>
      <c r="AH18" s="215"/>
      <c r="AI18" s="215"/>
      <c r="AJ18" s="215"/>
      <c r="AK18" s="215"/>
      <c r="AL18" s="215"/>
      <c r="AM18" s="215"/>
      <c r="AN18" s="215"/>
      <c r="AO18" s="215"/>
    </row>
    <row r="19" spans="1:41" ht="15.6" x14ac:dyDescent="0.25">
      <c r="A19" s="221" t="s">
        <v>268</v>
      </c>
      <c r="B19" s="160">
        <v>2013</v>
      </c>
      <c r="C19" s="161">
        <v>2416.8350027412798</v>
      </c>
      <c r="D19" s="168">
        <v>4848.0123959340053</v>
      </c>
      <c r="E19" s="168">
        <v>1609.6360160465833</v>
      </c>
      <c r="F19" s="168"/>
      <c r="G19" s="168"/>
      <c r="H19" s="222"/>
      <c r="I19" s="167"/>
      <c r="J19" s="168"/>
      <c r="K19" s="168"/>
      <c r="L19" s="168"/>
      <c r="M19" s="170"/>
      <c r="N19" s="222"/>
      <c r="O19" s="198"/>
      <c r="P19" s="169"/>
      <c r="Q19" s="169"/>
      <c r="R19" s="170"/>
      <c r="S19" s="170"/>
      <c r="T19" s="222"/>
      <c r="U19" s="220" t="s">
        <v>267</v>
      </c>
      <c r="V19" s="130"/>
      <c r="W19" s="160"/>
      <c r="AG19" s="130"/>
      <c r="AH19" s="215"/>
      <c r="AI19" s="215"/>
      <c r="AJ19" s="215"/>
      <c r="AK19" s="215"/>
      <c r="AL19" s="215"/>
      <c r="AM19" s="215"/>
      <c r="AN19" s="215"/>
      <c r="AO19" s="215"/>
    </row>
    <row r="20" spans="1:41" ht="15.6" x14ac:dyDescent="0.25">
      <c r="A20" s="221" t="s">
        <v>269</v>
      </c>
      <c r="B20" s="160">
        <v>2014</v>
      </c>
      <c r="C20" s="167">
        <v>2684.0488401512407</v>
      </c>
      <c r="D20" s="168">
        <v>5384.0258162375103</v>
      </c>
      <c r="E20" s="168">
        <v>1787.6030746969386</v>
      </c>
      <c r="F20" s="168"/>
      <c r="G20" s="168"/>
      <c r="H20" s="222"/>
      <c r="I20" s="167"/>
      <c r="J20" s="168"/>
      <c r="K20" s="168"/>
      <c r="L20" s="168"/>
      <c r="M20" s="170"/>
      <c r="N20" s="222"/>
      <c r="O20" s="198"/>
      <c r="P20" s="169"/>
      <c r="Q20" s="169"/>
      <c r="R20" s="170"/>
      <c r="S20" s="170"/>
      <c r="T20" s="222"/>
      <c r="U20" s="220" t="s">
        <v>267</v>
      </c>
      <c r="V20" s="130"/>
      <c r="W20" s="160"/>
      <c r="AG20" s="130"/>
      <c r="AH20" s="215"/>
      <c r="AI20" s="215"/>
      <c r="AJ20" s="215"/>
      <c r="AK20" s="215"/>
      <c r="AL20" s="215"/>
      <c r="AM20" s="215"/>
      <c r="AN20" s="215"/>
      <c r="AO20" s="215"/>
    </row>
    <row r="21" spans="1:41" ht="15" x14ac:dyDescent="0.25">
      <c r="A21" s="221" t="s">
        <v>270</v>
      </c>
      <c r="B21" s="160">
        <v>2015</v>
      </c>
      <c r="C21" s="171">
        <v>2714.348194250882</v>
      </c>
      <c r="D21" s="172">
        <v>5444.8043319811359</v>
      </c>
      <c r="E21" s="172">
        <v>1807.7827442095092</v>
      </c>
      <c r="F21" s="172"/>
      <c r="G21" s="172"/>
      <c r="H21" s="223"/>
      <c r="I21" s="224"/>
      <c r="J21" s="225"/>
      <c r="K21" s="225"/>
      <c r="L21" s="225"/>
      <c r="M21" s="173"/>
      <c r="N21" s="226"/>
      <c r="O21" s="199"/>
      <c r="P21" s="174"/>
      <c r="Q21" s="174"/>
      <c r="R21" s="175"/>
      <c r="S21" s="175"/>
      <c r="T21" s="227"/>
      <c r="U21" s="220" t="s">
        <v>267</v>
      </c>
      <c r="V21" s="130"/>
      <c r="W21" s="160"/>
      <c r="AG21" s="130"/>
      <c r="AH21" s="215"/>
      <c r="AI21" s="215"/>
      <c r="AJ21" s="215"/>
      <c r="AK21" s="215"/>
      <c r="AL21" s="215"/>
      <c r="AM21" s="215"/>
      <c r="AN21" s="215"/>
      <c r="AO21" s="215"/>
    </row>
    <row r="22" spans="1:41" ht="15" x14ac:dyDescent="0.25">
      <c r="A22" s="221" t="s">
        <v>271</v>
      </c>
      <c r="B22" s="160">
        <v>2016</v>
      </c>
      <c r="C22" s="171">
        <v>2744.4994698830901</v>
      </c>
      <c r="D22" s="172">
        <v>5505.2858120376441</v>
      </c>
      <c r="E22" s="172">
        <v>1827.8637919981675</v>
      </c>
      <c r="F22" s="172"/>
      <c r="G22" s="172"/>
      <c r="H22" s="223"/>
      <c r="I22" s="224"/>
      <c r="J22" s="225"/>
      <c r="K22" s="225"/>
      <c r="L22" s="225"/>
      <c r="M22" s="173"/>
      <c r="N22" s="226"/>
      <c r="O22" s="199"/>
      <c r="P22" s="174"/>
      <c r="Q22" s="174"/>
      <c r="R22" s="175"/>
      <c r="S22" s="175"/>
      <c r="T22" s="227"/>
      <c r="U22" s="220" t="s">
        <v>267</v>
      </c>
      <c r="V22" s="130"/>
      <c r="W22" s="160"/>
      <c r="AG22" s="130"/>
      <c r="AH22" s="215"/>
      <c r="AI22" s="215"/>
      <c r="AJ22" s="215"/>
      <c r="AK22" s="215"/>
      <c r="AL22" s="215"/>
      <c r="AM22" s="215"/>
      <c r="AN22" s="215"/>
      <c r="AO22" s="215"/>
    </row>
    <row r="23" spans="1:41" ht="15.6" thickBot="1" x14ac:dyDescent="0.3">
      <c r="A23" s="228" t="s">
        <v>272</v>
      </c>
      <c r="B23" s="160">
        <v>2017</v>
      </c>
      <c r="C23" s="171">
        <v>2774.4768229154083</v>
      </c>
      <c r="D23" s="172">
        <v>5565.4184147735059</v>
      </c>
      <c r="E23" s="172">
        <v>1847.8290056150806</v>
      </c>
      <c r="F23" s="172"/>
      <c r="G23" s="172"/>
      <c r="H23" s="223"/>
      <c r="I23" s="224"/>
      <c r="J23" s="225"/>
      <c r="K23" s="225"/>
      <c r="L23" s="225"/>
      <c r="M23" s="173"/>
      <c r="N23" s="226"/>
      <c r="O23" s="199"/>
      <c r="P23" s="174"/>
      <c r="Q23" s="174"/>
      <c r="R23" s="175"/>
      <c r="S23" s="175"/>
      <c r="T23" s="227"/>
      <c r="U23" s="220" t="s">
        <v>267</v>
      </c>
      <c r="V23" s="130"/>
      <c r="W23" s="160"/>
      <c r="AG23" s="130"/>
      <c r="AH23" s="215"/>
      <c r="AI23" s="215"/>
      <c r="AJ23" s="215"/>
      <c r="AK23" s="215"/>
      <c r="AL23" s="215"/>
      <c r="AM23" s="215"/>
      <c r="AN23" s="215"/>
      <c r="AO23" s="215"/>
    </row>
    <row r="24" spans="1:41" ht="15" x14ac:dyDescent="0.25">
      <c r="A24" s="216" t="s">
        <v>273</v>
      </c>
      <c r="B24" s="160">
        <v>2018</v>
      </c>
      <c r="C24" s="171">
        <v>2804.2221444077245</v>
      </c>
      <c r="D24" s="172">
        <v>5625.0855774686124</v>
      </c>
      <c r="E24" s="172">
        <v>1867.639683931395</v>
      </c>
      <c r="F24" s="172"/>
      <c r="G24" s="172"/>
      <c r="H24" s="223"/>
      <c r="I24" s="224"/>
      <c r="J24" s="225"/>
      <c r="K24" s="225"/>
      <c r="L24" s="225"/>
      <c r="M24" s="173"/>
      <c r="N24" s="226"/>
      <c r="O24" s="199"/>
      <c r="P24" s="174"/>
      <c r="Q24" s="174"/>
      <c r="R24" s="175"/>
      <c r="S24" s="175"/>
      <c r="T24" s="227"/>
      <c r="U24" s="220" t="s">
        <v>267</v>
      </c>
      <c r="V24" s="130"/>
      <c r="W24" s="160"/>
      <c r="AG24" s="130"/>
      <c r="AH24" s="215"/>
      <c r="AI24" s="215"/>
      <c r="AJ24" s="215"/>
      <c r="AK24" s="215"/>
      <c r="AL24" s="215"/>
      <c r="AM24" s="215"/>
      <c r="AN24" s="215"/>
      <c r="AO24" s="215"/>
    </row>
    <row r="25" spans="1:41" ht="15" x14ac:dyDescent="0.25">
      <c r="A25" s="221" t="s">
        <v>274</v>
      </c>
      <c r="B25" s="160">
        <v>2019</v>
      </c>
      <c r="C25" s="171">
        <v>2833.6539822046866</v>
      </c>
      <c r="D25" s="172">
        <v>5684.1239124451213</v>
      </c>
      <c r="E25" s="172">
        <v>1887.2415790060268</v>
      </c>
      <c r="F25" s="172"/>
      <c r="G25" s="172"/>
      <c r="H25" s="223"/>
      <c r="I25" s="224"/>
      <c r="J25" s="225"/>
      <c r="K25" s="225"/>
      <c r="L25" s="225"/>
      <c r="M25" s="173"/>
      <c r="N25" s="226"/>
      <c r="O25" s="199"/>
      <c r="P25" s="174"/>
      <c r="Q25" s="174"/>
      <c r="R25" s="175"/>
      <c r="S25" s="175"/>
      <c r="T25" s="227"/>
      <c r="U25" s="220" t="s">
        <v>267</v>
      </c>
      <c r="V25" s="130"/>
      <c r="W25" s="160"/>
      <c r="AG25" s="130"/>
      <c r="AH25" s="215"/>
      <c r="AI25" s="215"/>
      <c r="AJ25" s="215"/>
      <c r="AK25" s="215"/>
      <c r="AL25" s="215"/>
      <c r="AM25" s="215"/>
      <c r="AN25" s="215"/>
      <c r="AO25" s="215"/>
    </row>
    <row r="26" spans="1:41" ht="15" x14ac:dyDescent="0.25">
      <c r="A26" s="221" t="s">
        <v>275</v>
      </c>
      <c r="B26" s="160">
        <v>2020</v>
      </c>
      <c r="C26" s="171">
        <v>2862.9410401095179</v>
      </c>
      <c r="D26" s="172">
        <v>5742.87182846008</v>
      </c>
      <c r="E26" s="172">
        <v>1906.7470492405228</v>
      </c>
      <c r="F26" s="172"/>
      <c r="G26" s="172"/>
      <c r="H26" s="223"/>
      <c r="I26" s="224"/>
      <c r="J26" s="225"/>
      <c r="K26" s="225"/>
      <c r="L26" s="225"/>
      <c r="M26" s="173"/>
      <c r="N26" s="226"/>
      <c r="O26" s="199"/>
      <c r="P26" s="174"/>
      <c r="Q26" s="174"/>
      <c r="R26" s="175"/>
      <c r="S26" s="175"/>
      <c r="T26" s="227"/>
      <c r="U26" s="220" t="s">
        <v>267</v>
      </c>
      <c r="V26" s="130"/>
      <c r="W26" s="160"/>
      <c r="AG26" s="130"/>
      <c r="AH26" s="215"/>
      <c r="AI26" s="215"/>
      <c r="AJ26" s="215"/>
      <c r="AK26" s="215"/>
      <c r="AL26" s="215"/>
      <c r="AM26" s="215"/>
      <c r="AN26" s="215"/>
      <c r="AO26" s="215"/>
    </row>
    <row r="27" spans="1:41" ht="15" x14ac:dyDescent="0.25">
      <c r="A27" s="221" t="s">
        <v>276</v>
      </c>
      <c r="B27" s="160">
        <v>2021</v>
      </c>
      <c r="C27" s="171">
        <v>2889.75840953741</v>
      </c>
      <c r="D27" s="172">
        <v>5796.6657114786967</v>
      </c>
      <c r="E27" s="172">
        <v>1924.6076825223977</v>
      </c>
      <c r="F27" s="172"/>
      <c r="G27" s="172"/>
      <c r="H27" s="223"/>
      <c r="I27" s="224"/>
      <c r="J27" s="225"/>
      <c r="K27" s="225"/>
      <c r="L27" s="225"/>
      <c r="M27" s="173"/>
      <c r="N27" s="226"/>
      <c r="O27" s="199"/>
      <c r="P27" s="174"/>
      <c r="Q27" s="174"/>
      <c r="R27" s="175"/>
      <c r="S27" s="175"/>
      <c r="T27" s="227"/>
      <c r="U27" s="220" t="s">
        <v>267</v>
      </c>
      <c r="V27" s="130"/>
      <c r="W27" s="160"/>
      <c r="AG27" s="130"/>
      <c r="AH27" s="215"/>
      <c r="AI27" s="215"/>
      <c r="AJ27" s="215"/>
      <c r="AK27" s="215"/>
      <c r="AL27" s="215"/>
      <c r="AM27" s="215"/>
      <c r="AN27" s="215"/>
      <c r="AO27" s="215"/>
    </row>
    <row r="28" spans="1:41" ht="15" x14ac:dyDescent="0.25">
      <c r="A28" s="221" t="s">
        <v>277</v>
      </c>
      <c r="B28" s="160">
        <v>2022</v>
      </c>
      <c r="C28" s="171">
        <v>2916.0216992878632</v>
      </c>
      <c r="D28" s="172">
        <v>5849.3481470292354</v>
      </c>
      <c r="E28" s="172">
        <v>1942.0992932588556</v>
      </c>
      <c r="F28" s="172"/>
      <c r="G28" s="172"/>
      <c r="H28" s="223"/>
      <c r="I28" s="224"/>
      <c r="J28" s="225"/>
      <c r="K28" s="225"/>
      <c r="L28" s="225"/>
      <c r="M28" s="173"/>
      <c r="N28" s="226"/>
      <c r="O28" s="199"/>
      <c r="P28" s="174"/>
      <c r="Q28" s="174"/>
      <c r="R28" s="175"/>
      <c r="S28" s="175"/>
      <c r="T28" s="227"/>
      <c r="U28" s="220" t="s">
        <v>267</v>
      </c>
      <c r="W28" s="160"/>
      <c r="AH28" s="152"/>
      <c r="AI28" s="152"/>
      <c r="AJ28" s="152"/>
      <c r="AK28" s="152"/>
      <c r="AL28" s="152"/>
      <c r="AM28" s="152"/>
      <c r="AN28" s="152"/>
      <c r="AO28" s="152"/>
    </row>
    <row r="29" spans="1:41" ht="15.6" thickBot="1" x14ac:dyDescent="0.3">
      <c r="A29" s="228" t="s">
        <v>278</v>
      </c>
      <c r="B29" s="160">
        <v>2023</v>
      </c>
      <c r="C29" s="171">
        <v>2941.7375810516714</v>
      </c>
      <c r="D29" s="172">
        <v>5900.9325180855594</v>
      </c>
      <c r="E29" s="172">
        <v>1959.2263248619529</v>
      </c>
      <c r="F29" s="172"/>
      <c r="G29" s="172"/>
      <c r="H29" s="223"/>
      <c r="I29" s="224"/>
      <c r="J29" s="225"/>
      <c r="K29" s="225"/>
      <c r="L29" s="225"/>
      <c r="M29" s="173"/>
      <c r="N29" s="226"/>
      <c r="O29" s="199"/>
      <c r="P29" s="174"/>
      <c r="Q29" s="174"/>
      <c r="R29" s="175"/>
      <c r="S29" s="175"/>
      <c r="T29" s="227"/>
      <c r="U29" s="220" t="s">
        <v>267</v>
      </c>
      <c r="W29" s="160"/>
      <c r="AH29" s="152"/>
      <c r="AI29" s="152"/>
      <c r="AJ29" s="152"/>
      <c r="AK29" s="152"/>
      <c r="AL29" s="152"/>
      <c r="AM29" s="152"/>
      <c r="AN29" s="152"/>
      <c r="AO29" s="152"/>
    </row>
    <row r="30" spans="1:41" ht="15" x14ac:dyDescent="0.25">
      <c r="A30" s="216" t="s">
        <v>279</v>
      </c>
      <c r="B30" s="160">
        <v>2024</v>
      </c>
      <c r="C30" s="171">
        <v>2966.8711082580417</v>
      </c>
      <c r="D30" s="172">
        <v>5951.3487241202383</v>
      </c>
      <c r="E30" s="172">
        <v>1975.9655025698949</v>
      </c>
      <c r="F30" s="172"/>
      <c r="G30" s="172"/>
      <c r="H30" s="223"/>
      <c r="I30" s="224"/>
      <c r="J30" s="225"/>
      <c r="K30" s="225"/>
      <c r="L30" s="225"/>
      <c r="M30" s="173"/>
      <c r="N30" s="226"/>
      <c r="O30" s="199"/>
      <c r="P30" s="174"/>
      <c r="Q30" s="174"/>
      <c r="R30" s="175"/>
      <c r="S30" s="175"/>
      <c r="T30" s="227"/>
      <c r="U30" s="220" t="s">
        <v>267</v>
      </c>
      <c r="W30" s="160"/>
      <c r="AH30" s="152"/>
      <c r="AI30" s="152"/>
      <c r="AJ30" s="152"/>
      <c r="AK30" s="152"/>
      <c r="AL30" s="152"/>
      <c r="AM30" s="152"/>
      <c r="AN30" s="152"/>
      <c r="AO30" s="152"/>
    </row>
    <row r="31" spans="1:41" ht="15" x14ac:dyDescent="0.25">
      <c r="A31" s="221" t="s">
        <v>280</v>
      </c>
      <c r="B31" s="160">
        <v>2025</v>
      </c>
      <c r="C31" s="171">
        <v>2991.4000784732066</v>
      </c>
      <c r="D31" s="172">
        <v>6000.5522285083052</v>
      </c>
      <c r="E31" s="172">
        <v>1992.3020393421941</v>
      </c>
      <c r="F31" s="172"/>
      <c r="G31" s="172"/>
      <c r="H31" s="223"/>
      <c r="I31" s="224"/>
      <c r="J31" s="225"/>
      <c r="K31" s="225"/>
      <c r="L31" s="225"/>
      <c r="M31" s="173"/>
      <c r="N31" s="226"/>
      <c r="O31" s="199"/>
      <c r="P31" s="174"/>
      <c r="Q31" s="174"/>
      <c r="R31" s="175"/>
      <c r="S31" s="175"/>
      <c r="T31" s="227"/>
      <c r="U31" s="220" t="s">
        <v>267</v>
      </c>
      <c r="W31" s="160"/>
      <c r="AH31" s="152"/>
      <c r="AI31" s="152"/>
      <c r="AJ31" s="152"/>
      <c r="AK31" s="152"/>
      <c r="AL31" s="152"/>
      <c r="AM31" s="152"/>
      <c r="AN31" s="152"/>
      <c r="AO31" s="152"/>
    </row>
    <row r="32" spans="1:41" ht="15" x14ac:dyDescent="0.25">
      <c r="A32" s="221" t="s">
        <v>281</v>
      </c>
      <c r="B32" s="160">
        <v>2026</v>
      </c>
      <c r="C32" s="171">
        <v>3015.3426080329291</v>
      </c>
      <c r="D32" s="172">
        <v>6048.5793714303063</v>
      </c>
      <c r="E32" s="172">
        <v>2008.2480008376529</v>
      </c>
      <c r="F32" s="172"/>
      <c r="G32" s="172"/>
      <c r="H32" s="223"/>
      <c r="I32" s="224"/>
      <c r="J32" s="225"/>
      <c r="K32" s="225"/>
      <c r="L32" s="225"/>
      <c r="M32" s="173"/>
      <c r="N32" s="226"/>
      <c r="O32" s="199"/>
      <c r="P32" s="174"/>
      <c r="Q32" s="174"/>
      <c r="R32" s="175"/>
      <c r="S32" s="175"/>
      <c r="T32" s="227"/>
      <c r="U32" s="220" t="s">
        <v>267</v>
      </c>
      <c r="W32" s="160"/>
      <c r="AH32" s="152"/>
      <c r="AI32" s="152"/>
      <c r="AJ32" s="152"/>
      <c r="AK32" s="152"/>
      <c r="AL32" s="152"/>
      <c r="AM32" s="152"/>
      <c r="AN32" s="152"/>
      <c r="AO32" s="152"/>
    </row>
    <row r="33" spans="1:41" ht="15" x14ac:dyDescent="0.25">
      <c r="A33" s="221" t="s">
        <v>282</v>
      </c>
      <c r="B33" s="160">
        <v>2027</v>
      </c>
      <c r="C33" s="171">
        <v>3038.7382044617361</v>
      </c>
      <c r="D33" s="172">
        <v>6095.5094023875199</v>
      </c>
      <c r="E33" s="172">
        <v>2023.8296994583634</v>
      </c>
      <c r="F33" s="172"/>
      <c r="G33" s="172"/>
      <c r="H33" s="223"/>
      <c r="I33" s="224"/>
      <c r="J33" s="225"/>
      <c r="K33" s="225"/>
      <c r="L33" s="225"/>
      <c r="M33" s="173"/>
      <c r="N33" s="226"/>
      <c r="O33" s="199"/>
      <c r="P33" s="174"/>
      <c r="Q33" s="174"/>
      <c r="R33" s="175"/>
      <c r="S33" s="175"/>
      <c r="T33" s="227"/>
      <c r="U33" s="220" t="s">
        <v>267</v>
      </c>
      <c r="W33" s="160"/>
    </row>
    <row r="34" spans="1:41" ht="15" x14ac:dyDescent="0.25">
      <c r="A34" s="221" t="s">
        <v>283</v>
      </c>
      <c r="B34" s="160">
        <v>2028</v>
      </c>
      <c r="C34" s="171">
        <v>3061.6038600852207</v>
      </c>
      <c r="D34" s="172">
        <v>6141.3764068698601</v>
      </c>
      <c r="E34" s="172">
        <v>2039.0584522612367</v>
      </c>
      <c r="F34" s="172"/>
      <c r="G34" s="172"/>
      <c r="H34" s="223"/>
      <c r="I34" s="224"/>
      <c r="J34" s="225"/>
      <c r="K34" s="225"/>
      <c r="L34" s="225"/>
      <c r="M34" s="173"/>
      <c r="N34" s="226"/>
      <c r="O34" s="199"/>
      <c r="P34" s="174"/>
      <c r="Q34" s="174"/>
      <c r="R34" s="175"/>
      <c r="S34" s="175"/>
      <c r="T34" s="227"/>
      <c r="U34" s="220" t="s">
        <v>267</v>
      </c>
      <c r="W34" s="160"/>
      <c r="AH34" s="150"/>
      <c r="AI34" s="150"/>
      <c r="AJ34" s="150"/>
      <c r="AK34" s="150"/>
      <c r="AL34" s="150"/>
      <c r="AM34" s="150"/>
      <c r="AN34" s="150"/>
      <c r="AO34" s="150"/>
    </row>
    <row r="35" spans="1:41" ht="15.6" thickBot="1" x14ac:dyDescent="0.3">
      <c r="A35" s="228" t="s">
        <v>284</v>
      </c>
      <c r="B35" s="160">
        <v>2029</v>
      </c>
      <c r="C35" s="171">
        <v>3083.957907290755</v>
      </c>
      <c r="D35" s="172">
        <v>6186.2171584432208</v>
      </c>
      <c r="E35" s="172">
        <v>2053.9464687975833</v>
      </c>
      <c r="F35" s="172"/>
      <c r="G35" s="172"/>
      <c r="H35" s="223"/>
      <c r="I35" s="224"/>
      <c r="J35" s="225"/>
      <c r="K35" s="225"/>
      <c r="L35" s="225"/>
      <c r="M35" s="173"/>
      <c r="N35" s="226"/>
      <c r="O35" s="199"/>
      <c r="P35" s="174"/>
      <c r="Q35" s="174"/>
      <c r="R35" s="175"/>
      <c r="S35" s="175"/>
      <c r="T35" s="227"/>
      <c r="U35" s="220" t="s">
        <v>267</v>
      </c>
      <c r="W35" s="160"/>
    </row>
    <row r="36" spans="1:41" ht="15" x14ac:dyDescent="0.25">
      <c r="A36" s="178" t="s">
        <v>285</v>
      </c>
      <c r="B36" s="160">
        <v>2030</v>
      </c>
      <c r="C36" s="171">
        <v>3105.8158466901746</v>
      </c>
      <c r="D36" s="172">
        <v>6230.062750317622</v>
      </c>
      <c r="E36" s="172">
        <v>2068.5040726281977</v>
      </c>
      <c r="F36" s="172"/>
      <c r="G36" s="172"/>
      <c r="H36" s="223"/>
      <c r="I36" s="224"/>
      <c r="J36" s="225"/>
      <c r="K36" s="225"/>
      <c r="L36" s="225"/>
      <c r="M36" s="173"/>
      <c r="N36" s="226"/>
      <c r="O36" s="199"/>
      <c r="P36" s="174"/>
      <c r="Q36" s="174"/>
      <c r="R36" s="175"/>
      <c r="S36" s="175"/>
      <c r="T36" s="227"/>
      <c r="U36" s="220" t="s">
        <v>267</v>
      </c>
      <c r="W36" s="160"/>
    </row>
    <row r="37" spans="1:41" ht="15" x14ac:dyDescent="0.25">
      <c r="A37" s="179" t="s">
        <v>286</v>
      </c>
      <c r="B37" s="160">
        <v>2031</v>
      </c>
      <c r="C37" s="171">
        <v>3127.1905562012903</v>
      </c>
      <c r="D37" s="172">
        <v>6272.9390147509994</v>
      </c>
      <c r="E37" s="172">
        <v>2082.739840573714</v>
      </c>
      <c r="F37" s="172"/>
      <c r="G37" s="172"/>
      <c r="H37" s="223"/>
      <c r="I37" s="224"/>
      <c r="J37" s="225"/>
      <c r="K37" s="225"/>
      <c r="L37" s="225"/>
      <c r="M37" s="173"/>
      <c r="N37" s="226"/>
      <c r="O37" s="199"/>
      <c r="P37" s="174"/>
      <c r="Q37" s="174"/>
      <c r="R37" s="175"/>
      <c r="S37" s="175"/>
      <c r="T37" s="227"/>
      <c r="U37" s="220" t="s">
        <v>267</v>
      </c>
      <c r="W37" s="160"/>
    </row>
    <row r="38" spans="1:41" ht="15.6" thickBot="1" x14ac:dyDescent="0.3">
      <c r="A38" s="180" t="s">
        <v>286</v>
      </c>
      <c r="B38" s="160">
        <v>2032</v>
      </c>
      <c r="C38" s="171">
        <v>3148.1037549852313</v>
      </c>
      <c r="D38" s="172">
        <v>6314.8895189551258</v>
      </c>
      <c r="E38" s="172">
        <v>2096.6682378102614</v>
      </c>
      <c r="F38" s="172"/>
      <c r="G38" s="172"/>
      <c r="H38" s="223"/>
      <c r="I38" s="224"/>
      <c r="J38" s="225"/>
      <c r="K38" s="225"/>
      <c r="L38" s="225"/>
      <c r="M38" s="173"/>
      <c r="N38" s="226"/>
      <c r="O38" s="199"/>
      <c r="P38" s="174"/>
      <c r="Q38" s="174"/>
      <c r="R38" s="175"/>
      <c r="S38" s="175"/>
      <c r="T38" s="227"/>
      <c r="U38" s="220" t="s">
        <v>267</v>
      </c>
      <c r="W38" s="160"/>
    </row>
    <row r="39" spans="1:41" ht="15" x14ac:dyDescent="0.25">
      <c r="B39" s="160">
        <v>2033</v>
      </c>
      <c r="C39" s="171">
        <v>3168.5988282228523</v>
      </c>
      <c r="D39" s="172">
        <v>6356.0012907553782</v>
      </c>
      <c r="E39" s="172">
        <v>2110.3181592973997</v>
      </c>
      <c r="F39" s="172"/>
      <c r="G39" s="172"/>
      <c r="H39" s="223"/>
      <c r="I39" s="224"/>
      <c r="J39" s="225"/>
      <c r="K39" s="225"/>
      <c r="L39" s="225"/>
      <c r="M39" s="173"/>
      <c r="N39" s="226"/>
      <c r="O39" s="199"/>
      <c r="P39" s="174"/>
      <c r="Q39" s="174"/>
      <c r="R39" s="175"/>
      <c r="S39" s="175"/>
      <c r="T39" s="227"/>
      <c r="U39" s="220" t="s">
        <v>267</v>
      </c>
      <c r="W39" s="160"/>
    </row>
    <row r="40" spans="1:41" ht="15" x14ac:dyDescent="0.25">
      <c r="B40" s="160">
        <v>2034</v>
      </c>
      <c r="C40" s="171">
        <v>3188.7279486542129</v>
      </c>
      <c r="D40" s="172">
        <v>6396.3789852441605</v>
      </c>
      <c r="E40" s="172">
        <v>2123.7243525960353</v>
      </c>
      <c r="F40" s="172"/>
      <c r="G40" s="172"/>
      <c r="H40" s="223"/>
      <c r="I40" s="224"/>
      <c r="J40" s="225"/>
      <c r="K40" s="225"/>
      <c r="L40" s="225"/>
      <c r="M40" s="173"/>
      <c r="N40" s="226"/>
      <c r="O40" s="199"/>
      <c r="P40" s="174"/>
      <c r="Q40" s="174"/>
      <c r="R40" s="175"/>
      <c r="S40" s="175"/>
      <c r="T40" s="227"/>
      <c r="U40" s="220" t="s">
        <v>267</v>
      </c>
      <c r="W40" s="160"/>
    </row>
    <row r="41" spans="1:41" ht="15" x14ac:dyDescent="0.25">
      <c r="B41" s="160">
        <v>2035</v>
      </c>
      <c r="C41" s="171">
        <v>3208.5309875486032</v>
      </c>
      <c r="D41" s="172">
        <v>6436.1025815708754</v>
      </c>
      <c r="E41" s="172">
        <v>2136.9133723658697</v>
      </c>
      <c r="F41" s="172"/>
      <c r="G41" s="172"/>
      <c r="H41" s="223"/>
      <c r="I41" s="224"/>
      <c r="J41" s="225"/>
      <c r="K41" s="225"/>
      <c r="L41" s="225"/>
      <c r="M41" s="173"/>
      <c r="N41" s="226"/>
      <c r="O41" s="199"/>
      <c r="P41" s="174"/>
      <c r="Q41" s="174"/>
      <c r="R41" s="175"/>
      <c r="S41" s="175"/>
      <c r="T41" s="227"/>
      <c r="U41" s="220" t="s">
        <v>267</v>
      </c>
      <c r="W41" s="160"/>
    </row>
    <row r="42" spans="1:41" ht="15" x14ac:dyDescent="0.25">
      <c r="B42" s="160">
        <v>2036</v>
      </c>
      <c r="C42" s="171">
        <v>3228.0302712165412</v>
      </c>
      <c r="D42" s="172">
        <v>6475.2168648491197</v>
      </c>
      <c r="E42" s="172">
        <v>2149.9000881505308</v>
      </c>
      <c r="F42" s="172"/>
      <c r="G42" s="172"/>
      <c r="H42" s="223"/>
      <c r="I42" s="224"/>
      <c r="J42" s="225"/>
      <c r="K42" s="225"/>
      <c r="L42" s="225"/>
      <c r="M42" s="173"/>
      <c r="N42" s="226"/>
      <c r="O42" s="199"/>
      <c r="P42" s="174"/>
      <c r="Q42" s="174"/>
      <c r="R42" s="175"/>
      <c r="S42" s="175"/>
      <c r="T42" s="227"/>
      <c r="U42" s="220" t="s">
        <v>267</v>
      </c>
      <c r="W42" s="160"/>
    </row>
    <row r="43" spans="1:41" ht="15" x14ac:dyDescent="0.25">
      <c r="B43" s="160">
        <v>2037</v>
      </c>
      <c r="C43" s="171">
        <v>3247.227936541331</v>
      </c>
      <c r="D43" s="172">
        <v>6513.7261215265544</v>
      </c>
      <c r="E43" s="172">
        <v>2162.6859231354347</v>
      </c>
      <c r="F43" s="172"/>
      <c r="G43" s="172"/>
      <c r="H43" s="223"/>
      <c r="I43" s="224"/>
      <c r="J43" s="225"/>
      <c r="K43" s="225"/>
      <c r="L43" s="225"/>
      <c r="M43" s="173"/>
      <c r="N43" s="226"/>
      <c r="O43" s="199"/>
      <c r="P43" s="174"/>
      <c r="Q43" s="174"/>
      <c r="R43" s="175"/>
      <c r="S43" s="175"/>
      <c r="T43" s="227"/>
      <c r="U43" s="220" t="s">
        <v>267</v>
      </c>
      <c r="W43" s="160"/>
    </row>
    <row r="44" spans="1:41" ht="15" x14ac:dyDescent="0.25">
      <c r="B44" s="160">
        <v>2038</v>
      </c>
      <c r="C44" s="171">
        <v>3266.1175646822867</v>
      </c>
      <c r="D44" s="172">
        <v>6551.6174758300394</v>
      </c>
      <c r="E44" s="172">
        <v>2175.2666023091979</v>
      </c>
      <c r="F44" s="172"/>
      <c r="G44" s="172"/>
      <c r="H44" s="223"/>
      <c r="I44" s="224"/>
      <c r="J44" s="225"/>
      <c r="K44" s="225"/>
      <c r="L44" s="225"/>
      <c r="M44" s="173"/>
      <c r="N44" s="226"/>
      <c r="O44" s="199"/>
      <c r="P44" s="174"/>
      <c r="Q44" s="174"/>
      <c r="R44" s="175"/>
      <c r="S44" s="175"/>
      <c r="T44" s="227"/>
      <c r="U44" s="220" t="s">
        <v>267</v>
      </c>
      <c r="W44" s="160"/>
    </row>
    <row r="45" spans="1:41" ht="15" x14ac:dyDescent="0.25">
      <c r="B45" s="160">
        <v>2039</v>
      </c>
      <c r="C45" s="171">
        <v>3284.6827299296137</v>
      </c>
      <c r="D45" s="172">
        <v>6588.857978863768</v>
      </c>
      <c r="E45" s="172">
        <v>2187.6311859866355</v>
      </c>
      <c r="F45" s="172"/>
      <c r="G45" s="172"/>
      <c r="H45" s="223"/>
      <c r="I45" s="224"/>
      <c r="J45" s="225"/>
      <c r="K45" s="225"/>
      <c r="L45" s="225"/>
      <c r="M45" s="173"/>
      <c r="N45" s="226"/>
      <c r="O45" s="199"/>
      <c r="P45" s="174"/>
      <c r="Q45" s="174"/>
      <c r="R45" s="175"/>
      <c r="S45" s="175"/>
      <c r="T45" s="227"/>
      <c r="U45" s="220" t="s">
        <v>267</v>
      </c>
      <c r="W45" s="160"/>
    </row>
    <row r="46" spans="1:41" ht="15" x14ac:dyDescent="0.25">
      <c r="B46" s="160">
        <v>2040</v>
      </c>
      <c r="C46" s="171">
        <v>3302.9115749415791</v>
      </c>
      <c r="D46" s="172">
        <v>6625.4238455784298</v>
      </c>
      <c r="E46" s="172">
        <v>2199.7717770608751</v>
      </c>
      <c r="F46" s="172"/>
      <c r="G46" s="172"/>
      <c r="H46" s="223"/>
      <c r="I46" s="224"/>
      <c r="J46" s="225"/>
      <c r="K46" s="225"/>
      <c r="L46" s="225"/>
      <c r="M46" s="173"/>
      <c r="N46" s="226"/>
      <c r="O46" s="199"/>
      <c r="P46" s="174"/>
      <c r="Q46" s="174"/>
      <c r="R46" s="175"/>
      <c r="S46" s="175"/>
      <c r="T46" s="227"/>
      <c r="U46" s="220" t="s">
        <v>267</v>
      </c>
      <c r="W46" s="160"/>
    </row>
    <row r="47" spans="1:41" ht="15" x14ac:dyDescent="0.25">
      <c r="B47" s="160">
        <v>2041</v>
      </c>
      <c r="C47" s="171">
        <v>3320.806738037646</v>
      </c>
      <c r="D47" s="172">
        <v>6661.320368269714</v>
      </c>
      <c r="E47" s="172">
        <v>2211.6901326787738</v>
      </c>
      <c r="F47" s="172"/>
      <c r="G47" s="172"/>
      <c r="H47" s="223"/>
      <c r="I47" s="224"/>
      <c r="J47" s="225"/>
      <c r="K47" s="225"/>
      <c r="L47" s="225"/>
      <c r="M47" s="173"/>
      <c r="N47" s="226"/>
      <c r="O47" s="199"/>
      <c r="P47" s="174"/>
      <c r="Q47" s="174"/>
      <c r="R47" s="175"/>
      <c r="S47" s="175"/>
      <c r="T47" s="227"/>
      <c r="U47" s="220" t="s">
        <v>267</v>
      </c>
      <c r="W47" s="160"/>
    </row>
    <row r="48" spans="1:41" ht="15" x14ac:dyDescent="0.25">
      <c r="B48" s="160">
        <v>2042</v>
      </c>
      <c r="C48" s="171">
        <v>3338.3767144317944</v>
      </c>
      <c r="D48" s="172">
        <v>6696.564587779314</v>
      </c>
      <c r="E48" s="172">
        <v>2223.391910736867</v>
      </c>
      <c r="F48" s="172"/>
      <c r="G48" s="172"/>
      <c r="H48" s="223"/>
      <c r="I48" s="224"/>
      <c r="J48" s="225"/>
      <c r="K48" s="225"/>
      <c r="L48" s="225"/>
      <c r="M48" s="173"/>
      <c r="N48" s="226"/>
      <c r="O48" s="199"/>
      <c r="P48" s="174"/>
      <c r="Q48" s="174"/>
      <c r="R48" s="175"/>
      <c r="S48" s="175"/>
      <c r="T48" s="227"/>
      <c r="U48" s="220" t="s">
        <v>267</v>
      </c>
      <c r="W48" s="160"/>
    </row>
    <row r="49" spans="2:23" ht="15" x14ac:dyDescent="0.25">
      <c r="B49" s="160">
        <v>2043</v>
      </c>
      <c r="C49" s="171">
        <v>3355.6205377562273</v>
      </c>
      <c r="D49" s="172">
        <v>6731.1545656368535</v>
      </c>
      <c r="E49" s="172">
        <v>2234.8764676246437</v>
      </c>
      <c r="F49" s="172"/>
      <c r="G49" s="172"/>
      <c r="H49" s="223"/>
      <c r="I49" s="224"/>
      <c r="J49" s="225"/>
      <c r="K49" s="225"/>
      <c r="L49" s="225"/>
      <c r="M49" s="173"/>
      <c r="N49" s="226"/>
      <c r="O49" s="199"/>
      <c r="P49" s="174"/>
      <c r="Q49" s="174"/>
      <c r="R49" s="175"/>
      <c r="S49" s="175"/>
      <c r="T49" s="227"/>
      <c r="U49" s="220" t="s">
        <v>267</v>
      </c>
      <c r="W49" s="160"/>
    </row>
    <row r="50" spans="2:23" ht="15" x14ac:dyDescent="0.25">
      <c r="B50" s="160">
        <v>2044</v>
      </c>
      <c r="C50" s="171">
        <v>3372.5369037230876</v>
      </c>
      <c r="D50" s="172">
        <v>6765.0876855264924</v>
      </c>
      <c r="E50" s="172">
        <v>2246.1429346734899</v>
      </c>
      <c r="F50" s="172"/>
      <c r="G50" s="172"/>
      <c r="H50" s="223"/>
      <c r="I50" s="224"/>
      <c r="J50" s="225"/>
      <c r="K50" s="225"/>
      <c r="L50" s="225"/>
      <c r="M50" s="173"/>
      <c r="N50" s="226"/>
      <c r="O50" s="199"/>
      <c r="P50" s="174"/>
      <c r="Q50" s="174"/>
      <c r="R50" s="175"/>
      <c r="S50" s="175"/>
      <c r="T50" s="227"/>
      <c r="U50" s="220" t="s">
        <v>267</v>
      </c>
      <c r="W50" s="160"/>
    </row>
    <row r="51" spans="2:23" ht="15" x14ac:dyDescent="0.25">
      <c r="B51" s="160">
        <v>2045</v>
      </c>
      <c r="C51" s="171">
        <v>3389.1241178867658</v>
      </c>
      <c r="D51" s="172">
        <v>6798.360548501546</v>
      </c>
      <c r="E51" s="172">
        <v>2257.1901833658712</v>
      </c>
      <c r="F51" s="172"/>
      <c r="G51" s="172"/>
      <c r="H51" s="223"/>
      <c r="I51" s="224"/>
      <c r="J51" s="225"/>
      <c r="K51" s="225"/>
      <c r="L51" s="225"/>
      <c r="M51" s="173"/>
      <c r="N51" s="226"/>
      <c r="O51" s="199"/>
      <c r="P51" s="174"/>
      <c r="Q51" s="174"/>
      <c r="R51" s="175"/>
      <c r="S51" s="175"/>
      <c r="T51" s="227"/>
      <c r="U51" s="220" t="s">
        <v>267</v>
      </c>
      <c r="W51" s="160"/>
    </row>
    <row r="52" spans="2:23" ht="15" x14ac:dyDescent="0.25">
      <c r="B52" s="160">
        <v>2046</v>
      </c>
      <c r="C52" s="171">
        <v>3405.382784885423</v>
      </c>
      <c r="D52" s="172">
        <v>6830.9743674264828</v>
      </c>
      <c r="E52" s="172">
        <v>2268.0186163967824</v>
      </c>
      <c r="F52" s="172"/>
      <c r="G52" s="172"/>
      <c r="H52" s="223"/>
      <c r="I52" s="224"/>
      <c r="J52" s="225"/>
      <c r="K52" s="225"/>
      <c r="L52" s="225"/>
      <c r="M52" s="173"/>
      <c r="N52" s="226"/>
      <c r="O52" s="199"/>
      <c r="P52" s="174"/>
      <c r="Q52" s="174"/>
      <c r="R52" s="175"/>
      <c r="S52" s="175"/>
      <c r="T52" s="227"/>
      <c r="U52" s="220" t="s">
        <v>267</v>
      </c>
      <c r="W52" s="160"/>
    </row>
    <row r="53" spans="2:23" ht="15" x14ac:dyDescent="0.25">
      <c r="B53" s="160">
        <v>2047</v>
      </c>
      <c r="C53" s="171">
        <v>3421.3120140595424</v>
      </c>
      <c r="D53" s="172">
        <v>6862.9273556967673</v>
      </c>
      <c r="E53" s="172">
        <v>2278.6276405781769</v>
      </c>
      <c r="F53" s="172"/>
      <c r="G53" s="172"/>
      <c r="H53" s="223"/>
      <c r="I53" s="224"/>
      <c r="J53" s="225"/>
      <c r="K53" s="225"/>
      <c r="L53" s="225"/>
      <c r="M53" s="173"/>
      <c r="N53" s="226"/>
      <c r="O53" s="199"/>
      <c r="P53" s="174"/>
      <c r="Q53" s="174"/>
      <c r="R53" s="175"/>
      <c r="S53" s="175"/>
      <c r="T53" s="227"/>
      <c r="U53" s="220" t="s">
        <v>267</v>
      </c>
      <c r="W53" s="160"/>
    </row>
    <row r="54" spans="2:23" ht="15" x14ac:dyDescent="0.25">
      <c r="B54" s="160">
        <v>2048</v>
      </c>
      <c r="C54" s="171">
        <v>3436.9067441777906</v>
      </c>
      <c r="D54" s="172">
        <v>6894.2093608145187</v>
      </c>
      <c r="E54" s="172">
        <v>2289.0138850799271</v>
      </c>
      <c r="F54" s="172"/>
      <c r="G54" s="172"/>
      <c r="H54" s="223"/>
      <c r="I54" s="224"/>
      <c r="J54" s="225"/>
      <c r="K54" s="225"/>
      <c r="L54" s="225"/>
      <c r="M54" s="173"/>
      <c r="N54" s="226"/>
      <c r="O54" s="199"/>
      <c r="P54" s="174"/>
      <c r="Q54" s="174"/>
      <c r="R54" s="175"/>
      <c r="S54" s="175"/>
      <c r="T54" s="227"/>
      <c r="U54" s="220" t="s">
        <v>267</v>
      </c>
      <c r="W54" s="160"/>
    </row>
    <row r="55" spans="2:23" ht="15" x14ac:dyDescent="0.25">
      <c r="B55" s="160">
        <v>2049</v>
      </c>
      <c r="C55" s="171">
        <v>3452.1605880440466</v>
      </c>
      <c r="D55" s="172">
        <v>6924.8075704835164</v>
      </c>
      <c r="E55" s="172">
        <v>2299.1730959662423</v>
      </c>
      <c r="F55" s="172"/>
      <c r="G55" s="172"/>
      <c r="H55" s="223"/>
      <c r="I55" s="224"/>
      <c r="J55" s="225"/>
      <c r="K55" s="225"/>
      <c r="L55" s="225"/>
      <c r="M55" s="173"/>
      <c r="N55" s="226"/>
      <c r="O55" s="199"/>
      <c r="P55" s="174"/>
      <c r="Q55" s="174"/>
      <c r="R55" s="175"/>
      <c r="S55" s="175"/>
      <c r="T55" s="227"/>
      <c r="U55" s="220" t="s">
        <v>267</v>
      </c>
      <c r="W55" s="160"/>
    </row>
    <row r="56" spans="2:23" ht="15" x14ac:dyDescent="0.25">
      <c r="B56" s="160">
        <v>2050</v>
      </c>
      <c r="C56" s="171">
        <v>3467.0689574116786</v>
      </c>
      <c r="D56" s="172">
        <v>6954.7127809821486</v>
      </c>
      <c r="E56" s="172">
        <v>2309.1022174194845</v>
      </c>
      <c r="F56" s="172"/>
      <c r="G56" s="172"/>
      <c r="H56" s="223"/>
      <c r="I56" s="224"/>
      <c r="J56" s="225"/>
      <c r="K56" s="225"/>
      <c r="L56" s="225"/>
      <c r="M56" s="173"/>
      <c r="N56" s="226"/>
      <c r="O56" s="199"/>
      <c r="P56" s="174"/>
      <c r="Q56" s="174"/>
      <c r="R56" s="175"/>
      <c r="S56" s="175"/>
      <c r="T56" s="227"/>
      <c r="U56" s="220" t="s">
        <v>267</v>
      </c>
      <c r="W56" s="160"/>
    </row>
    <row r="57" spans="2:23" ht="15" x14ac:dyDescent="0.25">
      <c r="B57" s="160">
        <v>2051</v>
      </c>
      <c r="C57" s="171">
        <v>3481.632954871784</v>
      </c>
      <c r="D57" s="172">
        <v>6983.9272040357946</v>
      </c>
      <c r="E57" s="172">
        <v>2318.8019837762308</v>
      </c>
      <c r="F57" s="172"/>
      <c r="G57" s="172"/>
      <c r="H57" s="223"/>
      <c r="I57" s="224"/>
      <c r="J57" s="225"/>
      <c r="K57" s="225"/>
      <c r="L57" s="225"/>
      <c r="M57" s="173"/>
      <c r="N57" s="226"/>
      <c r="O57" s="199"/>
      <c r="P57" s="174"/>
      <c r="Q57" s="174"/>
      <c r="R57" s="175"/>
      <c r="S57" s="175"/>
      <c r="T57" s="227"/>
      <c r="U57" s="220" t="s">
        <v>267</v>
      </c>
      <c r="W57" s="160"/>
    </row>
    <row r="58" spans="2:23" ht="15" x14ac:dyDescent="0.25">
      <c r="B58" s="160">
        <v>2052</v>
      </c>
      <c r="C58" s="171">
        <v>3495.8551183722107</v>
      </c>
      <c r="D58" s="172">
        <v>7012.455930601267</v>
      </c>
      <c r="E58" s="172">
        <v>2328.2740853348496</v>
      </c>
      <c r="F58" s="172"/>
      <c r="G58" s="172"/>
      <c r="H58" s="223"/>
      <c r="I58" s="224"/>
      <c r="J58" s="225"/>
      <c r="K58" s="225"/>
      <c r="L58" s="225"/>
      <c r="M58" s="173"/>
      <c r="N58" s="226"/>
      <c r="O58" s="199"/>
      <c r="P58" s="174"/>
      <c r="Q58" s="174"/>
      <c r="R58" s="175"/>
      <c r="S58" s="175"/>
      <c r="T58" s="227"/>
      <c r="U58" s="220" t="s">
        <v>267</v>
      </c>
      <c r="W58" s="160"/>
    </row>
    <row r="59" spans="2:23" ht="15" x14ac:dyDescent="0.25">
      <c r="B59" s="160">
        <v>2053</v>
      </c>
      <c r="C59" s="171">
        <v>3509.7346205655263</v>
      </c>
      <c r="D59" s="172">
        <v>7040.297301073917</v>
      </c>
      <c r="E59" s="172">
        <v>2337.517971073768</v>
      </c>
      <c r="F59" s="172"/>
      <c r="G59" s="172"/>
      <c r="H59" s="223"/>
      <c r="I59" s="224"/>
      <c r="J59" s="225"/>
      <c r="K59" s="225"/>
      <c r="L59" s="225"/>
      <c r="M59" s="173"/>
      <c r="N59" s="226"/>
      <c r="O59" s="199"/>
      <c r="P59" s="174"/>
      <c r="Q59" s="174"/>
      <c r="R59" s="175"/>
      <c r="S59" s="175"/>
      <c r="T59" s="227"/>
      <c r="U59" s="220" t="s">
        <v>267</v>
      </c>
      <c r="W59" s="160"/>
    </row>
    <row r="60" spans="2:23" ht="15" x14ac:dyDescent="0.25">
      <c r="B60" s="160">
        <v>2054</v>
      </c>
      <c r="C60" s="171">
        <v>3523.2706568855942</v>
      </c>
      <c r="D60" s="172">
        <v>7067.4497015468787</v>
      </c>
      <c r="E60" s="172">
        <v>2346.5331051439807</v>
      </c>
      <c r="F60" s="172"/>
      <c r="G60" s="172"/>
      <c r="H60" s="223"/>
      <c r="I60" s="224"/>
      <c r="J60" s="225"/>
      <c r="K60" s="225"/>
      <c r="L60" s="225"/>
      <c r="M60" s="173"/>
      <c r="N60" s="226"/>
      <c r="O60" s="199"/>
      <c r="P60" s="174"/>
      <c r="Q60" s="174"/>
      <c r="R60" s="175"/>
      <c r="S60" s="175"/>
      <c r="T60" s="227"/>
      <c r="U60" s="220" t="s">
        <v>267</v>
      </c>
      <c r="W60" s="160"/>
    </row>
    <row r="61" spans="2:23" ht="15" x14ac:dyDescent="0.25">
      <c r="B61" s="160">
        <v>2055</v>
      </c>
      <c r="C61" s="171">
        <v>3536.4647699377215</v>
      </c>
      <c r="D61" s="172">
        <v>7093.9162263851549</v>
      </c>
      <c r="E61" s="172">
        <v>2355.3205149358805</v>
      </c>
      <c r="F61" s="172"/>
      <c r="G61" s="172"/>
      <c r="H61" s="223"/>
      <c r="I61" s="224"/>
      <c r="J61" s="225"/>
      <c r="K61" s="225"/>
      <c r="L61" s="225"/>
      <c r="M61" s="173"/>
      <c r="N61" s="226"/>
      <c r="O61" s="199"/>
      <c r="P61" s="174"/>
      <c r="Q61" s="174"/>
      <c r="R61" s="175"/>
      <c r="S61" s="175"/>
      <c r="T61" s="227"/>
      <c r="U61" s="220" t="s">
        <v>267</v>
      </c>
      <c r="W61" s="160"/>
    </row>
    <row r="62" spans="2:23" ht="15" x14ac:dyDescent="0.25">
      <c r="B62" s="160">
        <v>2056</v>
      </c>
      <c r="C62" s="171">
        <v>3549.3191073161224</v>
      </c>
      <c r="D62" s="172">
        <v>7119.7011835217909</v>
      </c>
      <c r="E62" s="172">
        <v>2363.8816307684547</v>
      </c>
      <c r="F62" s="172"/>
      <c r="G62" s="172"/>
      <c r="H62" s="223"/>
      <c r="I62" s="224"/>
      <c r="J62" s="225"/>
      <c r="K62" s="225"/>
      <c r="L62" s="225"/>
      <c r="M62" s="173"/>
      <c r="N62" s="226"/>
      <c r="O62" s="199"/>
      <c r="P62" s="174"/>
      <c r="Q62" s="174"/>
      <c r="R62" s="175"/>
      <c r="S62" s="175"/>
      <c r="T62" s="227"/>
      <c r="U62" s="220" t="s">
        <v>267</v>
      </c>
      <c r="W62" s="160"/>
    </row>
    <row r="63" spans="2:23" ht="15" x14ac:dyDescent="0.25">
      <c r="B63" s="160">
        <v>2057</v>
      </c>
      <c r="C63" s="171">
        <v>3561.840716989976</v>
      </c>
      <c r="D63" s="172">
        <v>7144.8187107203939</v>
      </c>
      <c r="E63" s="172">
        <v>2372.221146658886</v>
      </c>
      <c r="F63" s="172"/>
      <c r="G63" s="172"/>
      <c r="H63" s="223"/>
      <c r="I63" s="224"/>
      <c r="J63" s="225"/>
      <c r="K63" s="225"/>
      <c r="L63" s="225"/>
      <c r="M63" s="173"/>
      <c r="N63" s="226"/>
      <c r="O63" s="199"/>
      <c r="P63" s="174"/>
      <c r="Q63" s="174"/>
      <c r="R63" s="175"/>
      <c r="S63" s="175"/>
      <c r="T63" s="227"/>
      <c r="U63" s="220" t="s">
        <v>267</v>
      </c>
      <c r="W63" s="160"/>
    </row>
    <row r="64" spans="2:23" ht="15" x14ac:dyDescent="0.25">
      <c r="B64" s="160">
        <v>2058</v>
      </c>
      <c r="C64" s="171">
        <v>3574.0427830510953</v>
      </c>
      <c r="D64" s="172">
        <v>7169.2952544038535</v>
      </c>
      <c r="E64" s="172">
        <v>2380.3478433427226</v>
      </c>
      <c r="F64" s="172"/>
      <c r="G64" s="172"/>
      <c r="H64" s="223"/>
      <c r="I64" s="224"/>
      <c r="J64" s="225"/>
      <c r="K64" s="225"/>
      <c r="L64" s="225"/>
      <c r="M64" s="173"/>
      <c r="N64" s="226"/>
      <c r="O64" s="199"/>
      <c r="P64" s="174"/>
      <c r="Q64" s="174"/>
      <c r="R64" s="175"/>
      <c r="S64" s="175"/>
      <c r="T64" s="227"/>
      <c r="U64" s="220" t="s">
        <v>267</v>
      </c>
    </row>
    <row r="65" spans="1:41" ht="15" x14ac:dyDescent="0.25">
      <c r="A65" s="160"/>
      <c r="B65" s="160">
        <v>2059</v>
      </c>
      <c r="C65" s="171">
        <v>3585.9421666708622</v>
      </c>
      <c r="D65" s="172">
        <v>7193.1646369753453</v>
      </c>
      <c r="E65" s="172">
        <v>2388.272950526873</v>
      </c>
      <c r="F65" s="172"/>
      <c r="G65" s="172"/>
      <c r="H65" s="223"/>
      <c r="I65" s="224"/>
      <c r="J65" s="225"/>
      <c r="K65" s="225"/>
      <c r="L65" s="225"/>
      <c r="M65" s="173"/>
      <c r="N65" s="226"/>
      <c r="O65" s="199"/>
      <c r="P65" s="174"/>
      <c r="Q65" s="174"/>
      <c r="R65" s="175"/>
      <c r="S65" s="175"/>
      <c r="T65" s="227"/>
      <c r="U65" s="220" t="s">
        <v>267</v>
      </c>
    </row>
    <row r="66" spans="1:41" ht="15.6" thickBot="1" x14ac:dyDescent="0.3">
      <c r="A66" s="160"/>
      <c r="B66" s="160">
        <v>2060</v>
      </c>
      <c r="C66" s="182">
        <v>3597.5537976595383</v>
      </c>
      <c r="D66" s="183">
        <v>7216.4568066543934</v>
      </c>
      <c r="E66" s="183">
        <v>2396.0064116126387</v>
      </c>
      <c r="F66" s="183"/>
      <c r="G66" s="183"/>
      <c r="H66" s="229"/>
      <c r="I66" s="184"/>
      <c r="J66" s="185"/>
      <c r="K66" s="230"/>
      <c r="L66" s="230"/>
      <c r="M66" s="186"/>
      <c r="N66" s="231"/>
      <c r="O66" s="200"/>
      <c r="P66" s="187"/>
      <c r="Q66" s="187"/>
      <c r="R66" s="188"/>
      <c r="S66" s="188"/>
      <c r="T66" s="232"/>
      <c r="U66" s="220" t="s">
        <v>267</v>
      </c>
      <c r="V66" s="189"/>
      <c r="W66" s="152"/>
    </row>
    <row r="67" spans="1:41" x14ac:dyDescent="0.25">
      <c r="A67" s="160"/>
      <c r="C67" s="105"/>
      <c r="D67" s="105"/>
      <c r="E67" s="105"/>
      <c r="F67" s="105"/>
      <c r="G67" s="105"/>
      <c r="H67" s="105"/>
      <c r="I67" s="105"/>
      <c r="J67" s="105"/>
      <c r="K67" s="105"/>
      <c r="L67" s="105"/>
      <c r="M67" s="105"/>
      <c r="N67" s="105"/>
      <c r="O67" s="105"/>
      <c r="P67" s="105"/>
      <c r="R67" s="190"/>
      <c r="S67" s="152"/>
      <c r="T67" s="152"/>
      <c r="U67" s="152"/>
      <c r="V67" s="152"/>
      <c r="W67" s="152"/>
      <c r="X67" s="152"/>
      <c r="AC67" s="152"/>
      <c r="AD67" s="152"/>
      <c r="AE67" s="152"/>
      <c r="AF67" s="152"/>
    </row>
    <row r="68" spans="1:41" x14ac:dyDescent="0.25">
      <c r="A68" s="160"/>
      <c r="C68" s="105"/>
      <c r="D68" s="105"/>
      <c r="E68" s="105"/>
      <c r="F68" s="105"/>
      <c r="G68" s="105"/>
      <c r="H68" s="105"/>
      <c r="I68" s="105"/>
      <c r="J68" s="105"/>
      <c r="K68" s="105"/>
      <c r="L68" s="105"/>
      <c r="M68" s="105"/>
      <c r="N68" s="105"/>
      <c r="O68" s="105"/>
      <c r="P68" s="105"/>
      <c r="R68" s="190"/>
      <c r="S68" s="152"/>
      <c r="T68" s="152"/>
      <c r="U68" s="152"/>
      <c r="V68" s="152"/>
      <c r="W68" s="152"/>
      <c r="X68" s="152"/>
      <c r="AC68" s="152"/>
      <c r="AD68" s="152"/>
      <c r="AE68" s="152"/>
      <c r="AF68" s="152"/>
    </row>
    <row r="69" spans="1:41" x14ac:dyDescent="0.25">
      <c r="A69" s="191" t="s">
        <v>311</v>
      </c>
      <c r="C69" s="105"/>
      <c r="D69" s="105"/>
      <c r="E69" s="105"/>
      <c r="F69" s="105"/>
      <c r="G69" s="105"/>
      <c r="H69" s="105"/>
      <c r="I69" s="105"/>
      <c r="J69" s="105"/>
      <c r="K69" s="105"/>
      <c r="L69" s="105"/>
      <c r="M69" s="105"/>
      <c r="N69" s="105"/>
      <c r="O69" s="105"/>
      <c r="P69" s="105"/>
      <c r="Q69" s="105"/>
      <c r="R69" s="105"/>
      <c r="S69" s="105"/>
      <c r="T69" s="105"/>
      <c r="U69" s="192"/>
      <c r="V69" s="192"/>
      <c r="W69" s="192"/>
      <c r="X69" s="192"/>
      <c r="AC69" s="192"/>
      <c r="AD69" s="192"/>
      <c r="AE69" s="192"/>
      <c r="AF69" s="192"/>
    </row>
    <row r="70" spans="1:41" x14ac:dyDescent="0.25">
      <c r="A70" s="191"/>
      <c r="C70" s="105"/>
      <c r="D70" s="105"/>
      <c r="E70" s="105"/>
      <c r="F70" s="105"/>
      <c r="G70" s="105"/>
      <c r="H70" s="105"/>
      <c r="I70" s="105"/>
      <c r="J70" s="105"/>
      <c r="K70" s="105"/>
      <c r="L70" s="105"/>
      <c r="M70" s="105"/>
      <c r="N70" s="105"/>
      <c r="O70" s="105"/>
      <c r="P70" s="105"/>
      <c r="Q70" s="105"/>
      <c r="R70" s="105"/>
      <c r="S70" s="105"/>
      <c r="T70" s="105"/>
    </row>
    <row r="71" spans="1:41" x14ac:dyDescent="0.25">
      <c r="A71" s="191"/>
      <c r="C71" s="105"/>
      <c r="D71" s="105"/>
      <c r="E71" s="105"/>
      <c r="F71" s="105"/>
      <c r="G71" s="105"/>
      <c r="H71" s="105"/>
      <c r="I71" s="105"/>
      <c r="J71" s="105"/>
      <c r="K71" s="105"/>
      <c r="L71" s="105"/>
      <c r="M71" s="105"/>
      <c r="N71" s="105"/>
      <c r="O71" s="105"/>
      <c r="P71" s="105"/>
    </row>
    <row r="72" spans="1:41" ht="21" x14ac:dyDescent="0.25">
      <c r="A72" s="233" t="s">
        <v>148</v>
      </c>
      <c r="B72" s="128"/>
      <c r="C72" s="146"/>
      <c r="D72" s="146"/>
      <c r="E72" s="146"/>
      <c r="F72" s="146"/>
      <c r="G72" s="146"/>
      <c r="H72" s="146"/>
      <c r="I72" s="146"/>
      <c r="J72" s="146"/>
      <c r="K72" s="146"/>
      <c r="L72" s="146"/>
      <c r="M72" s="146"/>
      <c r="N72" s="146"/>
      <c r="O72" s="146"/>
      <c r="P72" s="146"/>
      <c r="Q72" s="128"/>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row>
    <row r="73" spans="1:41" x14ac:dyDescent="0.25">
      <c r="C73" s="105"/>
      <c r="D73" s="105"/>
      <c r="E73" s="105"/>
      <c r="F73" s="105"/>
      <c r="G73" s="105"/>
      <c r="H73" s="105"/>
      <c r="I73" s="105"/>
      <c r="J73" s="105"/>
      <c r="K73" s="105"/>
      <c r="L73" s="105"/>
      <c r="M73" s="105"/>
      <c r="N73" s="105"/>
      <c r="O73" s="105"/>
      <c r="P73" s="105"/>
    </row>
    <row r="74" spans="1:41" ht="21" x14ac:dyDescent="0.25">
      <c r="A74" s="194" t="s">
        <v>149</v>
      </c>
      <c r="B74" s="234"/>
      <c r="C74" s="234"/>
      <c r="D74" s="234"/>
      <c r="E74" s="234"/>
      <c r="F74" s="234"/>
      <c r="G74" s="234"/>
      <c r="H74" s="234"/>
      <c r="I74" s="234"/>
      <c r="J74" s="234"/>
      <c r="K74" s="234"/>
      <c r="L74" s="234"/>
      <c r="M74" s="234"/>
      <c r="N74" s="234"/>
      <c r="O74" s="234"/>
      <c r="P74" s="105"/>
    </row>
    <row r="75" spans="1:41" ht="13.8" thickBot="1" x14ac:dyDescent="0.3">
      <c r="A75" s="196"/>
      <c r="B75" s="148"/>
      <c r="C75" s="148"/>
      <c r="D75" s="149"/>
      <c r="E75" s="149"/>
      <c r="F75" s="149"/>
      <c r="G75" s="149"/>
      <c r="H75" s="149"/>
      <c r="I75" s="149"/>
      <c r="J75" s="149"/>
      <c r="K75" s="149"/>
      <c r="L75" s="149"/>
      <c r="M75" s="149"/>
      <c r="N75" s="149"/>
      <c r="O75" s="149"/>
      <c r="P75" s="149"/>
      <c r="Q75" s="150"/>
      <c r="R75" s="150"/>
      <c r="S75" s="150"/>
      <c r="T75" s="150"/>
      <c r="U75" s="150"/>
      <c r="V75" s="150"/>
      <c r="W75" s="150"/>
    </row>
    <row r="76" spans="1:41" ht="16.2" thickBot="1" x14ac:dyDescent="0.3">
      <c r="A76" s="153"/>
      <c r="C76" s="1711" t="s">
        <v>285</v>
      </c>
      <c r="D76" s="1712"/>
      <c r="E76" s="1712"/>
      <c r="F76" s="1712"/>
      <c r="G76" s="1712"/>
      <c r="H76" s="1727"/>
      <c r="I76" s="1728" t="s">
        <v>286</v>
      </c>
      <c r="J76" s="1729"/>
      <c r="K76" s="1729"/>
      <c r="L76" s="1729"/>
      <c r="M76" s="1729"/>
      <c r="N76" s="1730"/>
      <c r="O76" s="1716" t="s">
        <v>286</v>
      </c>
      <c r="P76" s="1717"/>
      <c r="Q76" s="1717"/>
      <c r="R76" s="1717"/>
      <c r="S76" s="1717"/>
      <c r="T76" s="1718"/>
    </row>
    <row r="77" spans="1:41" ht="40.200000000000003" thickBot="1" x14ac:dyDescent="0.3">
      <c r="A77" s="153" t="s">
        <v>120</v>
      </c>
      <c r="B77" s="160"/>
      <c r="C77" s="155" t="s">
        <v>266</v>
      </c>
      <c r="D77" s="156" t="s">
        <v>268</v>
      </c>
      <c r="E77" s="156" t="s">
        <v>269</v>
      </c>
      <c r="F77" s="156" t="s">
        <v>270</v>
      </c>
      <c r="G77" s="156" t="s">
        <v>271</v>
      </c>
      <c r="H77" s="214" t="s">
        <v>272</v>
      </c>
      <c r="I77" s="155" t="s">
        <v>273</v>
      </c>
      <c r="J77" s="156" t="s">
        <v>274</v>
      </c>
      <c r="K77" s="156" t="s">
        <v>275</v>
      </c>
      <c r="L77" s="156" t="s">
        <v>276</v>
      </c>
      <c r="M77" s="156" t="s">
        <v>277</v>
      </c>
      <c r="N77" s="214" t="s">
        <v>278</v>
      </c>
      <c r="O77" s="155" t="s">
        <v>279</v>
      </c>
      <c r="P77" s="156" t="s">
        <v>280</v>
      </c>
      <c r="Q77" s="156" t="s">
        <v>281</v>
      </c>
      <c r="R77" s="156" t="s">
        <v>282</v>
      </c>
      <c r="S77" s="156" t="s">
        <v>283</v>
      </c>
      <c r="T77" s="214" t="s">
        <v>284</v>
      </c>
      <c r="U77" s="158" t="s">
        <v>121</v>
      </c>
      <c r="V77" s="130"/>
      <c r="W77" s="130"/>
    </row>
    <row r="78" spans="1:41" ht="15.6" x14ac:dyDescent="0.25">
      <c r="A78" s="216" t="s">
        <v>266</v>
      </c>
      <c r="B78" s="160">
        <v>2012</v>
      </c>
      <c r="C78" s="161">
        <v>764.9991352532943</v>
      </c>
      <c r="D78" s="162">
        <v>1534.5380575753693</v>
      </c>
      <c r="E78" s="162">
        <v>509.49699046543111</v>
      </c>
      <c r="F78" s="162"/>
      <c r="G78" s="162"/>
      <c r="H78" s="219"/>
      <c r="I78" s="161"/>
      <c r="J78" s="162"/>
      <c r="K78" s="162"/>
      <c r="L78" s="162"/>
      <c r="M78" s="165"/>
      <c r="N78" s="219"/>
      <c r="O78" s="235"/>
      <c r="P78" s="236"/>
      <c r="Q78" s="236"/>
      <c r="R78" s="165"/>
      <c r="S78" s="165"/>
      <c r="T78" s="219"/>
      <c r="U78" s="244" t="s">
        <v>267</v>
      </c>
      <c r="V78" s="152"/>
      <c r="W78" s="152"/>
    </row>
    <row r="79" spans="1:41" ht="15.6" x14ac:dyDescent="0.25">
      <c r="A79" s="221" t="s">
        <v>268</v>
      </c>
      <c r="B79" s="160">
        <v>2013</v>
      </c>
      <c r="C79" s="167">
        <v>770.78773388252296</v>
      </c>
      <c r="D79" s="168">
        <v>1546.1496065134459</v>
      </c>
      <c r="E79" s="168">
        <v>513.35225440586396</v>
      </c>
      <c r="F79" s="168"/>
      <c r="G79" s="168"/>
      <c r="H79" s="222"/>
      <c r="I79" s="167"/>
      <c r="J79" s="168"/>
      <c r="K79" s="168"/>
      <c r="L79" s="168"/>
      <c r="M79" s="170"/>
      <c r="N79" s="222"/>
      <c r="O79" s="237"/>
      <c r="P79" s="238"/>
      <c r="Q79" s="238"/>
      <c r="R79" s="170"/>
      <c r="S79" s="170"/>
      <c r="T79" s="222"/>
      <c r="U79" s="220" t="s">
        <v>267</v>
      </c>
      <c r="V79" s="152"/>
      <c r="W79" s="152"/>
    </row>
    <row r="80" spans="1:41" ht="15.6" x14ac:dyDescent="0.25">
      <c r="A80" s="221" t="s">
        <v>269</v>
      </c>
      <c r="B80" s="160">
        <v>2014</v>
      </c>
      <c r="C80" s="167">
        <v>682.96342722962345</v>
      </c>
      <c r="D80" s="168">
        <v>1369.9798113744996</v>
      </c>
      <c r="E80" s="168">
        <v>454.86039753003917</v>
      </c>
      <c r="F80" s="168"/>
      <c r="G80" s="168"/>
      <c r="H80" s="222"/>
      <c r="I80" s="167"/>
      <c r="J80" s="168"/>
      <c r="K80" s="168"/>
      <c r="L80" s="168"/>
      <c r="M80" s="170"/>
      <c r="N80" s="222"/>
      <c r="O80" s="237"/>
      <c r="P80" s="238"/>
      <c r="Q80" s="238"/>
      <c r="R80" s="170"/>
      <c r="S80" s="170"/>
      <c r="T80" s="222"/>
      <c r="U80" s="220" t="s">
        <v>267</v>
      </c>
      <c r="V80" s="152"/>
      <c r="W80" s="152"/>
    </row>
    <row r="81" spans="1:23" ht="15" x14ac:dyDescent="0.25">
      <c r="A81" s="221" t="s">
        <v>270</v>
      </c>
      <c r="B81" s="160">
        <v>2015</v>
      </c>
      <c r="C81" s="171">
        <v>687.18656719492537</v>
      </c>
      <c r="D81" s="172">
        <v>1378.4511529755296</v>
      </c>
      <c r="E81" s="172">
        <v>457.67305051679472</v>
      </c>
      <c r="F81" s="172"/>
      <c r="G81" s="172"/>
      <c r="H81" s="223"/>
      <c r="I81" s="224"/>
      <c r="J81" s="225"/>
      <c r="K81" s="225"/>
      <c r="L81" s="225"/>
      <c r="M81" s="173"/>
      <c r="N81" s="226"/>
      <c r="O81" s="239"/>
      <c r="P81" s="240"/>
      <c r="Q81" s="240"/>
      <c r="R81" s="175"/>
      <c r="S81" s="175"/>
      <c r="T81" s="227"/>
      <c r="U81" s="220" t="s">
        <v>267</v>
      </c>
      <c r="V81" s="152"/>
      <c r="W81" s="152"/>
    </row>
    <row r="82" spans="1:23" ht="15" x14ac:dyDescent="0.25">
      <c r="A82" s="221" t="s">
        <v>271</v>
      </c>
      <c r="B82" s="160">
        <v>2016</v>
      </c>
      <c r="C82" s="171">
        <v>691.35692946542451</v>
      </c>
      <c r="D82" s="172">
        <v>1386.8166259846441</v>
      </c>
      <c r="E82" s="172">
        <v>460.4505530368026</v>
      </c>
      <c r="F82" s="172"/>
      <c r="G82" s="172"/>
      <c r="H82" s="223"/>
      <c r="I82" s="224"/>
      <c r="J82" s="225"/>
      <c r="K82" s="225"/>
      <c r="L82" s="225"/>
      <c r="M82" s="173"/>
      <c r="N82" s="226"/>
      <c r="O82" s="239"/>
      <c r="P82" s="240"/>
      <c r="Q82" s="240"/>
      <c r="R82" s="175"/>
      <c r="S82" s="175"/>
      <c r="T82" s="227"/>
      <c r="U82" s="220" t="s">
        <v>267</v>
      </c>
      <c r="V82" s="152"/>
      <c r="W82" s="152"/>
    </row>
    <row r="83" spans="1:23" ht="15.6" thickBot="1" x14ac:dyDescent="0.3">
      <c r="A83" s="228" t="s">
        <v>272</v>
      </c>
      <c r="B83" s="160">
        <v>2017</v>
      </c>
      <c r="C83" s="171">
        <v>695.45855581880187</v>
      </c>
      <c r="D83" s="172">
        <v>1395.0442192552271</v>
      </c>
      <c r="E83" s="172">
        <v>463.18227675616021</v>
      </c>
      <c r="F83" s="172"/>
      <c r="G83" s="172"/>
      <c r="H83" s="223"/>
      <c r="I83" s="224"/>
      <c r="J83" s="225"/>
      <c r="K83" s="225"/>
      <c r="L83" s="225"/>
      <c r="M83" s="173"/>
      <c r="N83" s="226"/>
      <c r="O83" s="239"/>
      <c r="P83" s="240"/>
      <c r="Q83" s="240"/>
      <c r="R83" s="175"/>
      <c r="S83" s="175"/>
      <c r="T83" s="227"/>
      <c r="U83" s="220" t="s">
        <v>267</v>
      </c>
      <c r="V83" s="152"/>
      <c r="W83" s="152"/>
    </row>
    <row r="84" spans="1:23" ht="15" x14ac:dyDescent="0.25">
      <c r="A84" s="216" t="s">
        <v>273</v>
      </c>
      <c r="B84" s="160">
        <v>2018</v>
      </c>
      <c r="C84" s="171">
        <v>699.4504394203326</v>
      </c>
      <c r="D84" s="172">
        <v>1403.0516757681442</v>
      </c>
      <c r="E84" s="172">
        <v>465.84091071735389</v>
      </c>
      <c r="F84" s="172"/>
      <c r="G84" s="172"/>
      <c r="H84" s="223"/>
      <c r="I84" s="224"/>
      <c r="J84" s="225"/>
      <c r="K84" s="225"/>
      <c r="L84" s="225"/>
      <c r="M84" s="173"/>
      <c r="N84" s="226"/>
      <c r="O84" s="239"/>
      <c r="P84" s="240"/>
      <c r="Q84" s="240"/>
      <c r="R84" s="175"/>
      <c r="S84" s="175"/>
      <c r="T84" s="227"/>
      <c r="U84" s="220" t="s">
        <v>267</v>
      </c>
      <c r="V84" s="152"/>
      <c r="W84" s="152"/>
    </row>
    <row r="85" spans="1:23" ht="15" x14ac:dyDescent="0.25">
      <c r="A85" s="221" t="s">
        <v>274</v>
      </c>
      <c r="B85" s="160">
        <v>2019</v>
      </c>
      <c r="C85" s="171">
        <v>703.27667462659849</v>
      </c>
      <c r="D85" s="172">
        <v>1410.7268524718479</v>
      </c>
      <c r="E85" s="172">
        <v>468.3892212089205</v>
      </c>
      <c r="F85" s="172"/>
      <c r="G85" s="172"/>
      <c r="H85" s="223"/>
      <c r="I85" s="224"/>
      <c r="J85" s="225"/>
      <c r="K85" s="225"/>
      <c r="L85" s="225"/>
      <c r="M85" s="173"/>
      <c r="N85" s="226"/>
      <c r="O85" s="239"/>
      <c r="P85" s="240"/>
      <c r="Q85" s="240"/>
      <c r="R85" s="175"/>
      <c r="S85" s="175"/>
      <c r="T85" s="227"/>
      <c r="U85" s="220" t="s">
        <v>267</v>
      </c>
      <c r="V85" s="152"/>
      <c r="W85" s="152"/>
    </row>
    <row r="86" spans="1:23" ht="15" x14ac:dyDescent="0.25">
      <c r="A86" s="221" t="s">
        <v>275</v>
      </c>
      <c r="B86" s="160">
        <v>2020</v>
      </c>
      <c r="C86" s="171">
        <v>706.90018967618482</v>
      </c>
      <c r="D86" s="172">
        <v>1417.9953858460017</v>
      </c>
      <c r="E86" s="172">
        <v>470.80251807109164</v>
      </c>
      <c r="F86" s="172"/>
      <c r="G86" s="172"/>
      <c r="H86" s="223"/>
      <c r="I86" s="224"/>
      <c r="J86" s="225"/>
      <c r="K86" s="225"/>
      <c r="L86" s="225"/>
      <c r="M86" s="173"/>
      <c r="N86" s="226"/>
      <c r="O86" s="239"/>
      <c r="P86" s="240"/>
      <c r="Q86" s="240"/>
      <c r="R86" s="175"/>
      <c r="S86" s="175"/>
      <c r="T86" s="227"/>
      <c r="U86" s="220" t="s">
        <v>267</v>
      </c>
      <c r="V86" s="152"/>
      <c r="W86" s="152"/>
    </row>
    <row r="87" spans="1:23" ht="15" x14ac:dyDescent="0.25">
      <c r="A87" s="221" t="s">
        <v>276</v>
      </c>
      <c r="B87" s="160">
        <v>2021</v>
      </c>
      <c r="C87" s="171">
        <v>709.37848410574247</v>
      </c>
      <c r="D87" s="172">
        <v>1422.9666818184789</v>
      </c>
      <c r="E87" s="172">
        <v>472.45308667327549</v>
      </c>
      <c r="F87" s="172"/>
      <c r="G87" s="172"/>
      <c r="H87" s="223"/>
      <c r="I87" s="224"/>
      <c r="J87" s="225"/>
      <c r="K87" s="225"/>
      <c r="L87" s="225"/>
      <c r="M87" s="173"/>
      <c r="N87" s="226"/>
      <c r="O87" s="239"/>
      <c r="P87" s="240"/>
      <c r="Q87" s="240"/>
      <c r="R87" s="175"/>
      <c r="S87" s="175"/>
      <c r="T87" s="227"/>
      <c r="U87" s="220" t="s">
        <v>267</v>
      </c>
      <c r="V87" s="152"/>
      <c r="W87" s="152"/>
    </row>
    <row r="88" spans="1:23" ht="15" x14ac:dyDescent="0.25">
      <c r="A88" s="221" t="s">
        <v>277</v>
      </c>
      <c r="B88" s="160">
        <v>2022</v>
      </c>
      <c r="C88" s="171">
        <v>711.60386841449304</v>
      </c>
      <c r="D88" s="172">
        <v>1427.4306566873893</v>
      </c>
      <c r="E88" s="172">
        <v>473.93521463354045</v>
      </c>
      <c r="F88" s="172"/>
      <c r="G88" s="172"/>
      <c r="H88" s="223"/>
      <c r="I88" s="224"/>
      <c r="J88" s="225"/>
      <c r="K88" s="225"/>
      <c r="L88" s="225"/>
      <c r="M88" s="173"/>
      <c r="N88" s="226"/>
      <c r="O88" s="239"/>
      <c r="P88" s="240"/>
      <c r="Q88" s="240"/>
      <c r="R88" s="175"/>
      <c r="S88" s="175"/>
      <c r="T88" s="227"/>
      <c r="U88" s="220" t="s">
        <v>267</v>
      </c>
      <c r="V88" s="152"/>
      <c r="W88" s="152"/>
    </row>
    <row r="89" spans="1:23" ht="15.6" thickBot="1" x14ac:dyDescent="0.3">
      <c r="A89" s="228" t="s">
        <v>278</v>
      </c>
      <c r="B89" s="160">
        <v>2023</v>
      </c>
      <c r="C89" s="171">
        <v>713.59944120582372</v>
      </c>
      <c r="D89" s="172">
        <v>1431.4336447351402</v>
      </c>
      <c r="E89" s="172">
        <v>475.26428585020403</v>
      </c>
      <c r="F89" s="172"/>
      <c r="G89" s="172"/>
      <c r="H89" s="223"/>
      <c r="I89" s="224"/>
      <c r="J89" s="225"/>
      <c r="K89" s="225"/>
      <c r="L89" s="225"/>
      <c r="M89" s="173"/>
      <c r="N89" s="226"/>
      <c r="O89" s="239"/>
      <c r="P89" s="240"/>
      <c r="Q89" s="240"/>
      <c r="R89" s="175"/>
      <c r="S89" s="175"/>
      <c r="T89" s="227"/>
      <c r="U89" s="220" t="s">
        <v>267</v>
      </c>
      <c r="V89" s="152"/>
      <c r="W89" s="152"/>
    </row>
    <row r="90" spans="1:23" ht="15" x14ac:dyDescent="0.25">
      <c r="A90" s="216" t="s">
        <v>279</v>
      </c>
      <c r="B90" s="160">
        <v>2024</v>
      </c>
      <c r="C90" s="171">
        <v>715.3852874668421</v>
      </c>
      <c r="D90" s="172">
        <v>1435.01593512767</v>
      </c>
      <c r="E90" s="172">
        <v>476.45367712333467</v>
      </c>
      <c r="F90" s="172"/>
      <c r="G90" s="172"/>
      <c r="H90" s="223"/>
      <c r="I90" s="224"/>
      <c r="J90" s="225"/>
      <c r="K90" s="225"/>
      <c r="L90" s="225"/>
      <c r="M90" s="173"/>
      <c r="N90" s="226"/>
      <c r="O90" s="239"/>
      <c r="P90" s="240"/>
      <c r="Q90" s="240"/>
      <c r="R90" s="175"/>
      <c r="S90" s="175"/>
      <c r="T90" s="227"/>
      <c r="U90" s="220" t="s">
        <v>267</v>
      </c>
      <c r="V90" s="152"/>
      <c r="W90" s="152"/>
    </row>
    <row r="91" spans="1:23" ht="15" x14ac:dyDescent="0.25">
      <c r="A91" s="221" t="s">
        <v>280</v>
      </c>
      <c r="B91" s="160">
        <v>2025</v>
      </c>
      <c r="C91" s="171">
        <v>716.97947275727313</v>
      </c>
      <c r="D91" s="172">
        <v>1438.2137661921238</v>
      </c>
      <c r="E91" s="172">
        <v>477.51542029439065</v>
      </c>
      <c r="F91" s="172"/>
      <c r="G91" s="172"/>
      <c r="H91" s="223"/>
      <c r="I91" s="224"/>
      <c r="J91" s="225"/>
      <c r="K91" s="225"/>
      <c r="L91" s="225"/>
      <c r="M91" s="173"/>
      <c r="N91" s="226"/>
      <c r="O91" s="239"/>
      <c r="P91" s="240"/>
      <c r="Q91" s="240"/>
      <c r="R91" s="175"/>
      <c r="S91" s="175"/>
      <c r="T91" s="227"/>
      <c r="U91" s="220" t="s">
        <v>267</v>
      </c>
      <c r="V91" s="152"/>
      <c r="W91" s="152"/>
    </row>
    <row r="92" spans="1:23" ht="15" x14ac:dyDescent="0.25">
      <c r="A92" s="221" t="s">
        <v>281</v>
      </c>
      <c r="B92" s="160">
        <v>2026</v>
      </c>
      <c r="C92" s="171">
        <v>718.39707709697677</v>
      </c>
      <c r="D92" s="172">
        <v>1441.0573874586223</v>
      </c>
      <c r="E92" s="172">
        <v>478.45955880575065</v>
      </c>
      <c r="F92" s="172"/>
      <c r="G92" s="172"/>
      <c r="H92" s="223"/>
      <c r="I92" s="224"/>
      <c r="J92" s="225"/>
      <c r="K92" s="225"/>
      <c r="L92" s="225"/>
      <c r="M92" s="173"/>
      <c r="N92" s="226"/>
      <c r="O92" s="239"/>
      <c r="P92" s="240"/>
      <c r="Q92" s="240"/>
      <c r="R92" s="175"/>
      <c r="S92" s="175"/>
      <c r="T92" s="227"/>
      <c r="U92" s="220" t="s">
        <v>267</v>
      </c>
      <c r="V92" s="152"/>
      <c r="W92" s="152"/>
    </row>
    <row r="93" spans="1:23" ht="15" x14ac:dyDescent="0.25">
      <c r="A93" s="221" t="s">
        <v>282</v>
      </c>
      <c r="B93" s="160">
        <v>2027</v>
      </c>
      <c r="C93" s="171">
        <v>719.65228977299307</v>
      </c>
      <c r="D93" s="172">
        <v>1443.5752617057092</v>
      </c>
      <c r="E93" s="172">
        <v>479.29554286292557</v>
      </c>
      <c r="F93" s="172"/>
      <c r="G93" s="172"/>
      <c r="H93" s="223"/>
      <c r="I93" s="224"/>
      <c r="J93" s="225"/>
      <c r="K93" s="225"/>
      <c r="L93" s="225"/>
      <c r="M93" s="173"/>
      <c r="N93" s="226"/>
      <c r="O93" s="239"/>
      <c r="P93" s="240"/>
      <c r="Q93" s="240"/>
      <c r="R93" s="175"/>
      <c r="S93" s="175"/>
      <c r="T93" s="227"/>
      <c r="U93" s="220" t="s">
        <v>267</v>
      </c>
      <c r="V93" s="152"/>
      <c r="W93" s="152"/>
    </row>
    <row r="94" spans="1:23" ht="15" x14ac:dyDescent="0.25">
      <c r="A94" s="221" t="s">
        <v>283</v>
      </c>
      <c r="B94" s="160">
        <v>2028</v>
      </c>
      <c r="C94" s="171">
        <v>720.75965639761068</v>
      </c>
      <c r="D94" s="172">
        <v>1445.7965664769908</v>
      </c>
      <c r="E94" s="172">
        <v>480.03305998756611</v>
      </c>
      <c r="F94" s="172"/>
      <c r="G94" s="172"/>
      <c r="H94" s="223"/>
      <c r="I94" s="224"/>
      <c r="J94" s="225"/>
      <c r="K94" s="225"/>
      <c r="L94" s="225"/>
      <c r="M94" s="173"/>
      <c r="N94" s="226"/>
      <c r="O94" s="239"/>
      <c r="P94" s="240"/>
      <c r="Q94" s="240"/>
      <c r="R94" s="175"/>
      <c r="S94" s="175"/>
      <c r="T94" s="227"/>
      <c r="U94" s="220" t="s">
        <v>267</v>
      </c>
      <c r="V94" s="152"/>
      <c r="W94" s="152"/>
    </row>
    <row r="95" spans="1:23" ht="15.6" thickBot="1" x14ac:dyDescent="0.3">
      <c r="A95" s="228" t="s">
        <v>284</v>
      </c>
      <c r="B95" s="160">
        <v>2029</v>
      </c>
      <c r="C95" s="171">
        <v>721.7331752789413</v>
      </c>
      <c r="D95" s="172">
        <v>1447.7493814598147</v>
      </c>
      <c r="E95" s="172">
        <v>480.68143319132798</v>
      </c>
      <c r="F95" s="172"/>
      <c r="G95" s="172"/>
      <c r="H95" s="223"/>
      <c r="I95" s="224"/>
      <c r="J95" s="225"/>
      <c r="K95" s="225"/>
      <c r="L95" s="225"/>
      <c r="M95" s="173"/>
      <c r="N95" s="226"/>
      <c r="O95" s="239"/>
      <c r="P95" s="240"/>
      <c r="Q95" s="240"/>
      <c r="R95" s="175"/>
      <c r="S95" s="175"/>
      <c r="T95" s="227"/>
      <c r="U95" s="220" t="s">
        <v>267</v>
      </c>
      <c r="V95" s="152"/>
      <c r="W95" s="152"/>
    </row>
    <row r="96" spans="1:23" ht="15" x14ac:dyDescent="0.25">
      <c r="A96" s="178" t="s">
        <v>285</v>
      </c>
      <c r="B96" s="160">
        <v>2030</v>
      </c>
      <c r="C96" s="171">
        <v>722.58463735381872</v>
      </c>
      <c r="D96" s="172">
        <v>1449.4573584996174</v>
      </c>
      <c r="E96" s="172">
        <v>481.24851535476319</v>
      </c>
      <c r="F96" s="172"/>
      <c r="G96" s="172"/>
      <c r="H96" s="223"/>
      <c r="I96" s="224"/>
      <c r="J96" s="225"/>
      <c r="K96" s="225"/>
      <c r="L96" s="225"/>
      <c r="M96" s="173"/>
      <c r="N96" s="226"/>
      <c r="O96" s="239"/>
      <c r="P96" s="240"/>
      <c r="Q96" s="240"/>
      <c r="R96" s="175"/>
      <c r="S96" s="175"/>
      <c r="T96" s="227"/>
      <c r="U96" s="220" t="s">
        <v>267</v>
      </c>
      <c r="V96" s="152"/>
      <c r="W96" s="152"/>
    </row>
    <row r="97" spans="1:23" ht="15" x14ac:dyDescent="0.25">
      <c r="A97" s="179" t="s">
        <v>286</v>
      </c>
      <c r="B97" s="160">
        <v>2031</v>
      </c>
      <c r="C97" s="171">
        <v>723.32391345841904</v>
      </c>
      <c r="D97" s="172">
        <v>1450.9402978459341</v>
      </c>
      <c r="E97" s="172">
        <v>481.74088055239469</v>
      </c>
      <c r="F97" s="172"/>
      <c r="G97" s="172"/>
      <c r="H97" s="223"/>
      <c r="I97" s="224"/>
      <c r="J97" s="225"/>
      <c r="K97" s="225"/>
      <c r="L97" s="225"/>
      <c r="M97" s="173"/>
      <c r="N97" s="226"/>
      <c r="O97" s="239"/>
      <c r="P97" s="240"/>
      <c r="Q97" s="240"/>
      <c r="R97" s="175"/>
      <c r="S97" s="175"/>
      <c r="T97" s="227"/>
      <c r="U97" s="220" t="s">
        <v>267</v>
      </c>
      <c r="V97" s="152"/>
      <c r="W97" s="152"/>
    </row>
    <row r="98" spans="1:23" ht="15.6" thickBot="1" x14ac:dyDescent="0.3">
      <c r="A98" s="180" t="s">
        <v>286</v>
      </c>
      <c r="B98" s="160">
        <v>2032</v>
      </c>
      <c r="C98" s="171">
        <v>723.96176906536675</v>
      </c>
      <c r="D98" s="172">
        <v>1452.2197943302995</v>
      </c>
      <c r="E98" s="172">
        <v>482.16569869546845</v>
      </c>
      <c r="F98" s="172"/>
      <c r="G98" s="172"/>
      <c r="H98" s="223"/>
      <c r="I98" s="224"/>
      <c r="J98" s="225"/>
      <c r="K98" s="225"/>
      <c r="L98" s="225"/>
      <c r="M98" s="173"/>
      <c r="N98" s="226"/>
      <c r="O98" s="239"/>
      <c r="P98" s="240"/>
      <c r="Q98" s="240"/>
      <c r="R98" s="175"/>
      <c r="S98" s="175"/>
      <c r="T98" s="227"/>
      <c r="U98" s="220" t="s">
        <v>267</v>
      </c>
      <c r="V98" s="152"/>
      <c r="W98" s="152"/>
    </row>
    <row r="99" spans="1:23" ht="15" x14ac:dyDescent="0.25">
      <c r="B99" s="160">
        <v>2033</v>
      </c>
      <c r="C99" s="171">
        <v>724.51316545399231</v>
      </c>
      <c r="D99" s="172">
        <v>1453.3258592971249</v>
      </c>
      <c r="E99" s="172">
        <v>482.53293414399633</v>
      </c>
      <c r="F99" s="172"/>
      <c r="G99" s="172"/>
      <c r="H99" s="223"/>
      <c r="I99" s="224"/>
      <c r="J99" s="225"/>
      <c r="K99" s="225"/>
      <c r="L99" s="225"/>
      <c r="M99" s="173"/>
      <c r="N99" s="226"/>
      <c r="O99" s="239"/>
      <c r="P99" s="240"/>
      <c r="Q99" s="240"/>
      <c r="R99" s="175"/>
      <c r="S99" s="175"/>
      <c r="T99" s="227"/>
      <c r="U99" s="220" t="s">
        <v>267</v>
      </c>
      <c r="V99" s="152"/>
      <c r="W99" s="152"/>
    </row>
    <row r="100" spans="1:23" ht="15" x14ac:dyDescent="0.25">
      <c r="B100" s="160">
        <v>2034</v>
      </c>
      <c r="C100" s="171">
        <v>724.99423542954105</v>
      </c>
      <c r="D100" s="172">
        <v>1454.2908540949188</v>
      </c>
      <c r="E100" s="172">
        <v>482.85333150583676</v>
      </c>
      <c r="F100" s="172"/>
      <c r="G100" s="172"/>
      <c r="H100" s="223"/>
      <c r="I100" s="224"/>
      <c r="J100" s="225"/>
      <c r="K100" s="225"/>
      <c r="L100" s="225"/>
      <c r="M100" s="173"/>
      <c r="N100" s="226"/>
      <c r="O100" s="239"/>
      <c r="P100" s="240"/>
      <c r="Q100" s="240"/>
      <c r="R100" s="175"/>
      <c r="S100" s="175"/>
      <c r="T100" s="227"/>
      <c r="U100" s="220" t="s">
        <v>267</v>
      </c>
      <c r="V100" s="152"/>
      <c r="W100" s="152"/>
    </row>
    <row r="101" spans="1:23" ht="15" x14ac:dyDescent="0.25">
      <c r="B101" s="160">
        <v>2035</v>
      </c>
      <c r="C101" s="171">
        <v>725.41685212546213</v>
      </c>
      <c r="D101" s="172">
        <v>1455.1385954501338</v>
      </c>
      <c r="E101" s="172">
        <v>483.13479840530061</v>
      </c>
      <c r="F101" s="172"/>
      <c r="G101" s="172"/>
      <c r="H101" s="223"/>
      <c r="I101" s="224"/>
      <c r="J101" s="225"/>
      <c r="K101" s="225"/>
      <c r="L101" s="225"/>
      <c r="M101" s="173"/>
      <c r="N101" s="226"/>
      <c r="O101" s="239"/>
      <c r="P101" s="240"/>
      <c r="Q101" s="240"/>
      <c r="R101" s="175"/>
      <c r="S101" s="175"/>
      <c r="T101" s="227"/>
      <c r="U101" s="220" t="s">
        <v>267</v>
      </c>
      <c r="V101" s="152"/>
      <c r="W101" s="152"/>
    </row>
    <row r="102" spans="1:23" ht="15" x14ac:dyDescent="0.25">
      <c r="B102" s="160">
        <v>2036</v>
      </c>
      <c r="C102" s="171">
        <v>725.78958494078336</v>
      </c>
      <c r="D102" s="172">
        <v>1455.8862730147996</v>
      </c>
      <c r="E102" s="172">
        <v>483.38304214689776</v>
      </c>
      <c r="F102" s="172"/>
      <c r="G102" s="172"/>
      <c r="H102" s="223"/>
      <c r="I102" s="224"/>
      <c r="J102" s="225"/>
      <c r="K102" s="225"/>
      <c r="L102" s="225"/>
      <c r="M102" s="173"/>
      <c r="N102" s="226"/>
      <c r="O102" s="239"/>
      <c r="P102" s="240"/>
      <c r="Q102" s="240"/>
      <c r="R102" s="175"/>
      <c r="S102" s="175"/>
      <c r="T102" s="227"/>
      <c r="U102" s="220" t="s">
        <v>267</v>
      </c>
      <c r="V102" s="152"/>
      <c r="W102" s="152"/>
    </row>
    <row r="103" spans="1:23" ht="15" x14ac:dyDescent="0.25">
      <c r="B103" s="160">
        <v>2037</v>
      </c>
      <c r="C103" s="171">
        <v>726.11319694115946</v>
      </c>
      <c r="D103" s="172">
        <v>1456.535417448539</v>
      </c>
      <c r="E103" s="172">
        <v>483.59857093990161</v>
      </c>
      <c r="F103" s="172"/>
      <c r="G103" s="172"/>
      <c r="H103" s="223"/>
      <c r="I103" s="224"/>
      <c r="J103" s="225"/>
      <c r="K103" s="225"/>
      <c r="L103" s="225"/>
      <c r="M103" s="173"/>
      <c r="N103" s="226"/>
      <c r="O103" s="239"/>
      <c r="P103" s="240"/>
      <c r="Q103" s="240"/>
      <c r="R103" s="175"/>
      <c r="S103" s="175"/>
      <c r="T103" s="227"/>
      <c r="U103" s="220" t="s">
        <v>267</v>
      </c>
      <c r="V103" s="152"/>
      <c r="W103" s="152"/>
    </row>
    <row r="104" spans="1:23" ht="15" x14ac:dyDescent="0.25">
      <c r="B104" s="160">
        <v>2038</v>
      </c>
      <c r="C104" s="171">
        <v>726.38135480401786</v>
      </c>
      <c r="D104" s="172">
        <v>1457.0733245219346</v>
      </c>
      <c r="E104" s="172">
        <v>483.7771667288377</v>
      </c>
      <c r="F104" s="172"/>
      <c r="G104" s="172"/>
      <c r="H104" s="223"/>
      <c r="I104" s="224"/>
      <c r="J104" s="225"/>
      <c r="K104" s="225"/>
      <c r="L104" s="225"/>
      <c r="M104" s="173"/>
      <c r="N104" s="226"/>
      <c r="O104" s="239"/>
      <c r="P104" s="240"/>
      <c r="Q104" s="240"/>
      <c r="R104" s="175"/>
      <c r="S104" s="175"/>
      <c r="T104" s="227"/>
      <c r="U104" s="220" t="s">
        <v>267</v>
      </c>
      <c r="V104" s="152"/>
      <c r="W104" s="152"/>
    </row>
    <row r="105" spans="1:23" ht="15" x14ac:dyDescent="0.25">
      <c r="B105" s="160">
        <v>2039</v>
      </c>
      <c r="C105" s="171">
        <v>726.58266043572826</v>
      </c>
      <c r="D105" s="172">
        <v>1457.4771304072335</v>
      </c>
      <c r="E105" s="172">
        <v>483.91123827061301</v>
      </c>
      <c r="F105" s="172"/>
      <c r="G105" s="172"/>
      <c r="H105" s="223"/>
      <c r="I105" s="224"/>
      <c r="J105" s="225"/>
      <c r="K105" s="225"/>
      <c r="L105" s="225"/>
      <c r="M105" s="173"/>
      <c r="N105" s="226"/>
      <c r="O105" s="239"/>
      <c r="P105" s="240"/>
      <c r="Q105" s="240"/>
      <c r="R105" s="175"/>
      <c r="S105" s="175"/>
      <c r="T105" s="227"/>
      <c r="U105" s="220" t="s">
        <v>267</v>
      </c>
      <c r="V105" s="152"/>
      <c r="W105" s="152"/>
    </row>
    <row r="106" spans="1:23" ht="15" x14ac:dyDescent="0.25">
      <c r="B106" s="160">
        <v>2040</v>
      </c>
      <c r="C106" s="171">
        <v>726.70837309848707</v>
      </c>
      <c r="D106" s="172">
        <v>1457.729301758066</v>
      </c>
      <c r="E106" s="172">
        <v>483.99496414739821</v>
      </c>
      <c r="F106" s="172"/>
      <c r="G106" s="172"/>
      <c r="H106" s="223"/>
      <c r="I106" s="224"/>
      <c r="J106" s="225"/>
      <c r="K106" s="225"/>
      <c r="L106" s="225"/>
      <c r="M106" s="173"/>
      <c r="N106" s="226"/>
      <c r="O106" s="239"/>
      <c r="P106" s="240"/>
      <c r="Q106" s="240"/>
      <c r="R106" s="175"/>
      <c r="S106" s="175"/>
      <c r="T106" s="227"/>
      <c r="U106" s="220" t="s">
        <v>267</v>
      </c>
      <c r="V106" s="152"/>
      <c r="W106" s="152"/>
    </row>
    <row r="107" spans="1:23" ht="15" x14ac:dyDescent="0.25">
      <c r="B107" s="160">
        <v>2041</v>
      </c>
      <c r="C107" s="171">
        <v>726.7574709880729</v>
      </c>
      <c r="D107" s="172">
        <v>1457.8277889022261</v>
      </c>
      <c r="E107" s="172">
        <v>484.02766382747546</v>
      </c>
      <c r="F107" s="172"/>
      <c r="G107" s="172"/>
      <c r="H107" s="223"/>
      <c r="I107" s="224"/>
      <c r="J107" s="225"/>
      <c r="K107" s="225"/>
      <c r="L107" s="225"/>
      <c r="M107" s="173"/>
      <c r="N107" s="226"/>
      <c r="O107" s="239"/>
      <c r="P107" s="240"/>
      <c r="Q107" s="240"/>
      <c r="R107" s="175"/>
      <c r="S107" s="175"/>
      <c r="T107" s="227"/>
      <c r="U107" s="220" t="s">
        <v>267</v>
      </c>
      <c r="V107" s="152"/>
      <c r="W107" s="152"/>
    </row>
    <row r="108" spans="1:23" ht="15" x14ac:dyDescent="0.25">
      <c r="B108" s="160">
        <v>2042</v>
      </c>
      <c r="C108" s="171">
        <v>726.73167868250709</v>
      </c>
      <c r="D108" s="172">
        <v>1457.7760512300388</v>
      </c>
      <c r="E108" s="172">
        <v>484.01048589686434</v>
      </c>
      <c r="F108" s="172"/>
      <c r="G108" s="172"/>
      <c r="H108" s="223"/>
      <c r="I108" s="224"/>
      <c r="J108" s="225"/>
      <c r="K108" s="225"/>
      <c r="L108" s="225"/>
      <c r="M108" s="173"/>
      <c r="N108" s="226"/>
      <c r="O108" s="239"/>
      <c r="P108" s="240"/>
      <c r="Q108" s="240"/>
      <c r="R108" s="175"/>
      <c r="S108" s="175"/>
      <c r="T108" s="227"/>
      <c r="U108" s="220" t="s">
        <v>267</v>
      </c>
      <c r="V108" s="152"/>
      <c r="W108" s="152"/>
    </row>
    <row r="109" spans="1:23" ht="15" x14ac:dyDescent="0.25">
      <c r="B109" s="160">
        <v>2043</v>
      </c>
      <c r="C109" s="171">
        <v>726.62673295066941</v>
      </c>
      <c r="D109" s="172">
        <v>1457.5655369796775</v>
      </c>
      <c r="E109" s="172">
        <v>483.94059100147246</v>
      </c>
      <c r="F109" s="172"/>
      <c r="G109" s="172"/>
      <c r="H109" s="223"/>
      <c r="I109" s="224"/>
      <c r="J109" s="225"/>
      <c r="K109" s="225"/>
      <c r="L109" s="225"/>
      <c r="M109" s="173"/>
      <c r="N109" s="226"/>
      <c r="O109" s="239"/>
      <c r="P109" s="240"/>
      <c r="Q109" s="240"/>
      <c r="R109" s="175"/>
      <c r="S109" s="175"/>
      <c r="T109" s="227"/>
      <c r="U109" s="220" t="s">
        <v>267</v>
      </c>
      <c r="V109" s="152"/>
      <c r="W109" s="152"/>
    </row>
    <row r="110" spans="1:23" ht="15" x14ac:dyDescent="0.25">
      <c r="B110" s="160">
        <v>2044</v>
      </c>
      <c r="C110" s="171">
        <v>726.43804771987141</v>
      </c>
      <c r="D110" s="172">
        <v>1457.1870467903177</v>
      </c>
      <c r="E110" s="172">
        <v>483.81492477152949</v>
      </c>
      <c r="F110" s="172"/>
      <c r="G110" s="172"/>
      <c r="H110" s="223"/>
      <c r="I110" s="224"/>
      <c r="J110" s="225"/>
      <c r="K110" s="225"/>
      <c r="L110" s="225"/>
      <c r="M110" s="173"/>
      <c r="N110" s="226"/>
      <c r="O110" s="239"/>
      <c r="P110" s="240"/>
      <c r="Q110" s="240"/>
      <c r="R110" s="175"/>
      <c r="S110" s="175"/>
      <c r="T110" s="227"/>
      <c r="U110" s="220" t="s">
        <v>267</v>
      </c>
      <c r="V110" s="152"/>
      <c r="W110" s="152"/>
    </row>
    <row r="111" spans="1:23" ht="15" x14ac:dyDescent="0.25">
      <c r="B111" s="160">
        <v>2045</v>
      </c>
      <c r="C111" s="171">
        <v>726.16175672171278</v>
      </c>
      <c r="D111" s="172">
        <v>1456.6328251812968</v>
      </c>
      <c r="E111" s="172">
        <v>483.63091223404098</v>
      </c>
      <c r="F111" s="172"/>
      <c r="G111" s="172"/>
      <c r="H111" s="223"/>
      <c r="I111" s="224"/>
      <c r="J111" s="225"/>
      <c r="K111" s="225"/>
      <c r="L111" s="225"/>
      <c r="M111" s="173"/>
      <c r="N111" s="226"/>
      <c r="O111" s="239"/>
      <c r="P111" s="240"/>
      <c r="Q111" s="240"/>
      <c r="R111" s="175"/>
      <c r="S111" s="175"/>
      <c r="T111" s="227"/>
      <c r="U111" s="220" t="s">
        <v>267</v>
      </c>
      <c r="V111" s="152"/>
      <c r="W111" s="152"/>
    </row>
    <row r="112" spans="1:23" ht="15" x14ac:dyDescent="0.25">
      <c r="B112" s="160">
        <v>2046</v>
      </c>
      <c r="C112" s="171">
        <v>725.79546030087522</v>
      </c>
      <c r="D112" s="172">
        <v>1455.8980586015373</v>
      </c>
      <c r="E112" s="172">
        <v>483.38695519483042</v>
      </c>
      <c r="F112" s="172"/>
      <c r="G112" s="172"/>
      <c r="H112" s="223"/>
      <c r="I112" s="224"/>
      <c r="J112" s="225"/>
      <c r="K112" s="225"/>
      <c r="L112" s="225"/>
      <c r="M112" s="173"/>
      <c r="N112" s="226"/>
      <c r="O112" s="239"/>
      <c r="P112" s="240"/>
      <c r="Q112" s="240"/>
      <c r="R112" s="175"/>
      <c r="S112" s="175"/>
      <c r="T112" s="227"/>
      <c r="U112" s="220" t="s">
        <v>267</v>
      </c>
      <c r="V112" s="152"/>
      <c r="W112" s="152"/>
    </row>
    <row r="113" spans="1:23" ht="15" x14ac:dyDescent="0.25">
      <c r="B113" s="160">
        <v>2047</v>
      </c>
      <c r="C113" s="171">
        <v>725.33841314196161</v>
      </c>
      <c r="D113" s="172">
        <v>1454.9812519972691</v>
      </c>
      <c r="E113" s="172">
        <v>483.08255726647178</v>
      </c>
      <c r="F113" s="172"/>
      <c r="G113" s="172"/>
      <c r="H113" s="223"/>
      <c r="I113" s="224"/>
      <c r="J113" s="225"/>
      <c r="K113" s="225"/>
      <c r="L113" s="225"/>
      <c r="M113" s="173"/>
      <c r="N113" s="226"/>
      <c r="O113" s="239"/>
      <c r="P113" s="240"/>
      <c r="Q113" s="240"/>
      <c r="R113" s="175"/>
      <c r="S113" s="175"/>
      <c r="T113" s="227"/>
      <c r="U113" s="220" t="s">
        <v>267</v>
      </c>
      <c r="V113" s="152"/>
      <c r="W113" s="152"/>
    </row>
    <row r="114" spans="1:23" ht="15" x14ac:dyDescent="0.25">
      <c r="B114" s="160">
        <v>2048</v>
      </c>
      <c r="C114" s="171">
        <v>724.79035207552784</v>
      </c>
      <c r="D114" s="172">
        <v>1453.8818774678593</v>
      </c>
      <c r="E114" s="172">
        <v>482.71754317551228</v>
      </c>
      <c r="F114" s="172"/>
      <c r="G114" s="172"/>
      <c r="H114" s="223"/>
      <c r="I114" s="224"/>
      <c r="J114" s="225"/>
      <c r="K114" s="225"/>
      <c r="L114" s="225"/>
      <c r="M114" s="173"/>
      <c r="N114" s="226"/>
      <c r="O114" s="239"/>
      <c r="P114" s="240"/>
      <c r="Q114" s="240"/>
      <c r="R114" s="175"/>
      <c r="S114" s="175"/>
      <c r="T114" s="227"/>
      <c r="U114" s="220" t="s">
        <v>267</v>
      </c>
      <c r="V114" s="152"/>
      <c r="W114" s="152"/>
    </row>
    <row r="115" spans="1:23" ht="15" x14ac:dyDescent="0.25">
      <c r="B115" s="160">
        <v>2049</v>
      </c>
      <c r="C115" s="171">
        <v>724.15191567550755</v>
      </c>
      <c r="D115" s="172">
        <v>1452.6012159507086</v>
      </c>
      <c r="E115" s="172">
        <v>482.29233821850767</v>
      </c>
      <c r="F115" s="172"/>
      <c r="G115" s="172"/>
      <c r="H115" s="223"/>
      <c r="I115" s="224"/>
      <c r="J115" s="225"/>
      <c r="K115" s="225"/>
      <c r="L115" s="225"/>
      <c r="M115" s="173"/>
      <c r="N115" s="226"/>
      <c r="O115" s="239"/>
      <c r="P115" s="240"/>
      <c r="Q115" s="240"/>
      <c r="R115" s="175"/>
      <c r="S115" s="175"/>
      <c r="T115" s="227"/>
      <c r="U115" s="220" t="s">
        <v>267</v>
      </c>
      <c r="V115" s="152"/>
      <c r="W115" s="152"/>
    </row>
    <row r="116" spans="1:23" ht="15" x14ac:dyDescent="0.25">
      <c r="B116" s="160">
        <v>2050</v>
      </c>
      <c r="C116" s="171">
        <v>723.42338161109558</v>
      </c>
      <c r="D116" s="172">
        <v>1451.1398244319978</v>
      </c>
      <c r="E116" s="172">
        <v>481.80712732588813</v>
      </c>
      <c r="F116" s="172"/>
      <c r="G116" s="172"/>
      <c r="H116" s="223"/>
      <c r="I116" s="224"/>
      <c r="J116" s="225"/>
      <c r="K116" s="225"/>
      <c r="L116" s="225"/>
      <c r="M116" s="173"/>
      <c r="N116" s="226"/>
      <c r="O116" s="239"/>
      <c r="P116" s="240"/>
      <c r="Q116" s="240"/>
      <c r="R116" s="175"/>
      <c r="S116" s="175"/>
      <c r="T116" s="227"/>
      <c r="U116" s="220" t="s">
        <v>267</v>
      </c>
      <c r="V116" s="152"/>
      <c r="W116" s="152"/>
    </row>
    <row r="117" spans="1:23" ht="15" x14ac:dyDescent="0.25">
      <c r="B117" s="160">
        <v>2051</v>
      </c>
      <c r="C117" s="171">
        <v>722.60572587978515</v>
      </c>
      <c r="D117" s="172">
        <v>1449.4996606986426</v>
      </c>
      <c r="E117" s="172">
        <v>481.2625605216374</v>
      </c>
      <c r="F117" s="172"/>
      <c r="G117" s="172"/>
      <c r="H117" s="223"/>
      <c r="I117" s="224"/>
      <c r="J117" s="225"/>
      <c r="K117" s="225"/>
      <c r="L117" s="225"/>
      <c r="M117" s="173"/>
      <c r="N117" s="226"/>
      <c r="O117" s="239"/>
      <c r="P117" s="240"/>
      <c r="Q117" s="240"/>
      <c r="R117" s="175"/>
      <c r="S117" s="175"/>
      <c r="T117" s="227"/>
      <c r="U117" s="220" t="s">
        <v>267</v>
      </c>
      <c r="V117" s="152"/>
      <c r="W117" s="152"/>
    </row>
    <row r="118" spans="1:23" ht="15" x14ac:dyDescent="0.25">
      <c r="B118" s="160">
        <v>2052</v>
      </c>
      <c r="C118" s="171">
        <v>721.69832324470804</v>
      </c>
      <c r="D118" s="172">
        <v>1447.6794705665206</v>
      </c>
      <c r="E118" s="172">
        <v>480.65822139181722</v>
      </c>
      <c r="F118" s="172"/>
      <c r="G118" s="172"/>
      <c r="H118" s="223"/>
      <c r="I118" s="224"/>
      <c r="J118" s="225"/>
      <c r="K118" s="225"/>
      <c r="L118" s="225"/>
      <c r="M118" s="173"/>
      <c r="N118" s="226"/>
      <c r="O118" s="239"/>
      <c r="P118" s="240"/>
      <c r="Q118" s="240"/>
      <c r="R118" s="175"/>
      <c r="S118" s="175"/>
      <c r="T118" s="227"/>
      <c r="U118" s="220" t="s">
        <v>267</v>
      </c>
      <c r="V118" s="152"/>
      <c r="W118" s="152"/>
    </row>
    <row r="119" spans="1:23" ht="15" x14ac:dyDescent="0.25">
      <c r="B119" s="160">
        <v>2053</v>
      </c>
      <c r="C119" s="171">
        <v>720.69774015968687</v>
      </c>
      <c r="D119" s="172">
        <v>1445.6723665673471</v>
      </c>
      <c r="E119" s="172">
        <v>479.99182316071318</v>
      </c>
      <c r="F119" s="172"/>
      <c r="G119" s="172"/>
      <c r="H119" s="223"/>
      <c r="I119" s="224"/>
      <c r="J119" s="225"/>
      <c r="K119" s="225"/>
      <c r="L119" s="225"/>
      <c r="M119" s="173"/>
      <c r="N119" s="226"/>
      <c r="O119" s="239"/>
      <c r="P119" s="240"/>
      <c r="Q119" s="240"/>
      <c r="R119" s="175"/>
      <c r="S119" s="175"/>
      <c r="T119" s="227"/>
      <c r="U119" s="220" t="s">
        <v>267</v>
      </c>
      <c r="V119" s="152"/>
      <c r="W119" s="152"/>
    </row>
    <row r="120" spans="1:23" ht="15" x14ac:dyDescent="0.25">
      <c r="B120" s="160">
        <v>2054</v>
      </c>
      <c r="C120" s="171">
        <v>719.59973611273756</v>
      </c>
      <c r="D120" s="172">
        <v>1443.4698425123918</v>
      </c>
      <c r="E120" s="172">
        <v>479.26054160540224</v>
      </c>
      <c r="F120" s="172"/>
      <c r="G120" s="172"/>
      <c r="H120" s="223"/>
      <c r="I120" s="224"/>
      <c r="J120" s="225"/>
      <c r="K120" s="225"/>
      <c r="L120" s="225"/>
      <c r="M120" s="173"/>
      <c r="N120" s="226"/>
      <c r="O120" s="239"/>
      <c r="P120" s="240"/>
      <c r="Q120" s="240"/>
      <c r="R120" s="175"/>
      <c r="S120" s="175"/>
      <c r="T120" s="227"/>
      <c r="U120" s="220" t="s">
        <v>267</v>
      </c>
      <c r="V120" s="152"/>
      <c r="W120" s="152"/>
    </row>
    <row r="121" spans="1:23" ht="15" x14ac:dyDescent="0.25">
      <c r="B121" s="160">
        <v>2055</v>
      </c>
      <c r="C121" s="171">
        <v>718.40213888673441</v>
      </c>
      <c r="D121" s="172">
        <v>1441.0675410766651</v>
      </c>
      <c r="E121" s="172">
        <v>478.46293000779394</v>
      </c>
      <c r="F121" s="172"/>
      <c r="G121" s="172"/>
      <c r="H121" s="223"/>
      <c r="I121" s="224"/>
      <c r="J121" s="225"/>
      <c r="K121" s="225"/>
      <c r="L121" s="225"/>
      <c r="M121" s="173"/>
      <c r="N121" s="226"/>
      <c r="O121" s="239"/>
      <c r="P121" s="240"/>
      <c r="Q121" s="240"/>
      <c r="R121" s="175"/>
      <c r="S121" s="175"/>
      <c r="T121" s="227"/>
      <c r="U121" s="220" t="s">
        <v>267</v>
      </c>
      <c r="V121" s="152"/>
      <c r="W121" s="152"/>
    </row>
    <row r="122" spans="1:23" ht="15" x14ac:dyDescent="0.25">
      <c r="B122" s="160">
        <v>2056</v>
      </c>
      <c r="C122" s="171">
        <v>717.10583225706796</v>
      </c>
      <c r="D122" s="172">
        <v>1438.4672350555979</v>
      </c>
      <c r="E122" s="172">
        <v>477.59957697103948</v>
      </c>
      <c r="F122" s="172"/>
      <c r="G122" s="172"/>
      <c r="H122" s="223"/>
      <c r="I122" s="224"/>
      <c r="J122" s="225"/>
      <c r="K122" s="225"/>
      <c r="L122" s="225"/>
      <c r="M122" s="173"/>
      <c r="N122" s="226"/>
      <c r="O122" s="239"/>
      <c r="P122" s="240"/>
      <c r="Q122" s="240"/>
      <c r="R122" s="175"/>
      <c r="S122" s="175"/>
      <c r="T122" s="227"/>
      <c r="U122" s="220" t="s">
        <v>267</v>
      </c>
      <c r="V122" s="152"/>
      <c r="W122" s="152"/>
    </row>
    <row r="123" spans="1:23" ht="15" x14ac:dyDescent="0.25">
      <c r="B123" s="160">
        <v>2057</v>
      </c>
      <c r="C123" s="171">
        <v>715.71530338718389</v>
      </c>
      <c r="D123" s="172">
        <v>1435.6779254045641</v>
      </c>
      <c r="E123" s="172">
        <v>476.67347099037499</v>
      </c>
      <c r="F123" s="172"/>
      <c r="G123" s="172"/>
      <c r="H123" s="223"/>
      <c r="I123" s="224"/>
      <c r="J123" s="225"/>
      <c r="K123" s="225"/>
      <c r="L123" s="225"/>
      <c r="M123" s="173"/>
      <c r="N123" s="226"/>
      <c r="O123" s="239"/>
      <c r="P123" s="240"/>
      <c r="Q123" s="240"/>
      <c r="R123" s="175"/>
      <c r="S123" s="175"/>
      <c r="T123" s="227"/>
      <c r="U123" s="220" t="s">
        <v>267</v>
      </c>
      <c r="V123" s="152"/>
      <c r="W123" s="152"/>
    </row>
    <row r="124" spans="1:23" ht="15" x14ac:dyDescent="0.25">
      <c r="A124" s="160"/>
      <c r="B124" s="160">
        <v>2058</v>
      </c>
      <c r="C124" s="171">
        <v>714.23749367325718</v>
      </c>
      <c r="D124" s="172">
        <v>1432.7135361087198</v>
      </c>
      <c r="E124" s="172">
        <v>475.68923510430841</v>
      </c>
      <c r="F124" s="172"/>
      <c r="G124" s="172"/>
      <c r="H124" s="223"/>
      <c r="I124" s="224"/>
      <c r="J124" s="225"/>
      <c r="K124" s="225"/>
      <c r="L124" s="225"/>
      <c r="M124" s="173"/>
      <c r="N124" s="226"/>
      <c r="O124" s="239"/>
      <c r="P124" s="240"/>
      <c r="Q124" s="240"/>
      <c r="R124" s="175"/>
      <c r="S124" s="175"/>
      <c r="T124" s="227"/>
      <c r="U124" s="220" t="s">
        <v>267</v>
      </c>
    </row>
    <row r="125" spans="1:23" ht="15" x14ac:dyDescent="0.25">
      <c r="A125" s="160"/>
      <c r="B125" s="160">
        <v>2059</v>
      </c>
      <c r="C125" s="171">
        <v>712.68149533640656</v>
      </c>
      <c r="D125" s="172">
        <v>1429.5923055668964</v>
      </c>
      <c r="E125" s="172">
        <v>474.65292482203324</v>
      </c>
      <c r="F125" s="172"/>
      <c r="G125" s="172"/>
      <c r="H125" s="223"/>
      <c r="I125" s="224"/>
      <c r="J125" s="225"/>
      <c r="K125" s="225"/>
      <c r="L125" s="225"/>
      <c r="M125" s="173"/>
      <c r="N125" s="226"/>
      <c r="O125" s="239"/>
      <c r="P125" s="240"/>
      <c r="Q125" s="240"/>
      <c r="R125" s="175"/>
      <c r="S125" s="175"/>
      <c r="T125" s="227"/>
      <c r="U125" s="220" t="s">
        <v>267</v>
      </c>
    </row>
    <row r="126" spans="1:23" ht="15.6" thickBot="1" x14ac:dyDescent="0.3">
      <c r="A126" s="160"/>
      <c r="B126" s="160">
        <v>2060</v>
      </c>
      <c r="C126" s="182">
        <v>711.05575230976876</v>
      </c>
      <c r="D126" s="183">
        <v>1426.3311717547808</v>
      </c>
      <c r="E126" s="183">
        <v>473.57016388653506</v>
      </c>
      <c r="F126" s="183"/>
      <c r="G126" s="183"/>
      <c r="H126" s="229"/>
      <c r="I126" s="184"/>
      <c r="J126" s="185"/>
      <c r="K126" s="230"/>
      <c r="L126" s="230"/>
      <c r="M126" s="186"/>
      <c r="N126" s="231"/>
      <c r="O126" s="241"/>
      <c r="P126" s="242"/>
      <c r="Q126" s="242"/>
      <c r="R126" s="188"/>
      <c r="S126" s="188"/>
      <c r="T126" s="232"/>
      <c r="U126" s="220" t="s">
        <v>267</v>
      </c>
    </row>
    <row r="127" spans="1:23" x14ac:dyDescent="0.25">
      <c r="A127" s="160"/>
      <c r="C127" s="105"/>
      <c r="D127" s="105"/>
      <c r="E127" s="105"/>
      <c r="F127" s="105"/>
      <c r="G127" s="105"/>
      <c r="H127" s="105"/>
      <c r="I127" s="105"/>
      <c r="J127" s="105"/>
      <c r="K127" s="105"/>
      <c r="L127" s="105"/>
      <c r="M127" s="105"/>
      <c r="N127" s="105"/>
      <c r="O127" s="105"/>
      <c r="P127" s="105"/>
      <c r="V127" s="152"/>
      <c r="W127" s="152"/>
    </row>
    <row r="128" spans="1:23" x14ac:dyDescent="0.25">
      <c r="A128" s="160"/>
      <c r="C128" s="105"/>
      <c r="D128" s="105"/>
      <c r="E128" s="105"/>
      <c r="F128" s="105"/>
      <c r="G128" s="105"/>
      <c r="H128" s="105"/>
      <c r="I128" s="105"/>
      <c r="J128" s="105"/>
      <c r="K128" s="105"/>
      <c r="L128" s="105"/>
      <c r="M128" s="105"/>
      <c r="N128" s="105"/>
      <c r="O128" s="105"/>
      <c r="P128" s="105"/>
      <c r="V128" s="152"/>
      <c r="W128" s="152"/>
    </row>
    <row r="129" spans="1:41" x14ac:dyDescent="0.25">
      <c r="A129" s="191" t="s">
        <v>311</v>
      </c>
      <c r="C129" s="105"/>
      <c r="D129" s="105"/>
      <c r="E129" s="105"/>
      <c r="F129" s="105"/>
      <c r="G129" s="105"/>
      <c r="H129" s="105"/>
      <c r="I129" s="105"/>
      <c r="J129" s="105"/>
      <c r="K129" s="105"/>
      <c r="L129" s="105"/>
      <c r="M129" s="105"/>
      <c r="N129" s="105"/>
      <c r="O129" s="105"/>
      <c r="P129" s="105"/>
    </row>
    <row r="130" spans="1:41" x14ac:dyDescent="0.25">
      <c r="A130" s="191"/>
      <c r="C130" s="105"/>
      <c r="D130" s="105"/>
      <c r="E130" s="105"/>
      <c r="F130" s="105"/>
      <c r="G130" s="105"/>
      <c r="H130" s="105"/>
      <c r="I130" s="105"/>
      <c r="J130" s="105"/>
      <c r="K130" s="105"/>
      <c r="L130" s="105"/>
      <c r="M130" s="105"/>
      <c r="N130" s="105"/>
      <c r="O130" s="105"/>
      <c r="P130" s="105"/>
    </row>
    <row r="131" spans="1:41" x14ac:dyDescent="0.25">
      <c r="A131" s="160"/>
      <c r="C131" s="105"/>
      <c r="D131" s="105"/>
      <c r="E131" s="105"/>
      <c r="F131" s="105"/>
      <c r="G131" s="105"/>
      <c r="H131" s="105"/>
      <c r="I131" s="105"/>
      <c r="J131" s="105"/>
      <c r="K131" s="105"/>
      <c r="L131" s="105"/>
      <c r="M131" s="105"/>
      <c r="N131" s="105"/>
      <c r="O131" s="105"/>
      <c r="P131" s="105"/>
      <c r="V131" s="152"/>
      <c r="W131" s="152"/>
      <c r="X131" s="152"/>
      <c r="AD131" s="152"/>
      <c r="AE131" s="152"/>
      <c r="AF131" s="152"/>
    </row>
    <row r="132" spans="1:41" x14ac:dyDescent="0.25">
      <c r="A132" s="201"/>
      <c r="B132" s="128"/>
      <c r="C132" s="146"/>
      <c r="D132" s="146"/>
      <c r="E132" s="146"/>
      <c r="F132" s="146"/>
      <c r="G132" s="146"/>
      <c r="H132" s="146"/>
      <c r="I132" s="146"/>
      <c r="J132" s="146"/>
      <c r="K132" s="146"/>
      <c r="L132" s="146"/>
      <c r="M132" s="146"/>
      <c r="N132" s="146"/>
      <c r="O132" s="146"/>
      <c r="P132" s="146"/>
      <c r="Q132" s="128"/>
      <c r="R132" s="128"/>
      <c r="S132" s="128"/>
      <c r="T132" s="128"/>
      <c r="U132" s="128"/>
      <c r="V132" s="202"/>
      <c r="W132" s="202"/>
      <c r="X132" s="202"/>
      <c r="Y132" s="128"/>
      <c r="Z132" s="128"/>
      <c r="AA132" s="128"/>
      <c r="AB132" s="128"/>
      <c r="AC132" s="128"/>
      <c r="AD132" s="202"/>
      <c r="AE132" s="202"/>
      <c r="AF132" s="202"/>
      <c r="AG132" s="128"/>
      <c r="AH132" s="128"/>
      <c r="AI132" s="128"/>
      <c r="AJ132" s="128"/>
      <c r="AK132" s="128"/>
      <c r="AL132" s="128"/>
      <c r="AM132" s="128"/>
      <c r="AN132" s="128"/>
      <c r="AO132" s="128"/>
    </row>
    <row r="133" spans="1:41" x14ac:dyDescent="0.25">
      <c r="A133" s="201"/>
      <c r="B133" s="128"/>
      <c r="C133" s="146"/>
      <c r="D133" s="146"/>
      <c r="E133" s="146"/>
      <c r="F133" s="146"/>
      <c r="G133" s="146"/>
      <c r="H133" s="146"/>
      <c r="I133" s="146"/>
      <c r="J133" s="146"/>
      <c r="K133" s="146"/>
      <c r="L133" s="146"/>
      <c r="M133" s="146"/>
      <c r="N133" s="146"/>
      <c r="O133" s="146"/>
      <c r="P133" s="146"/>
      <c r="Q133" s="128"/>
      <c r="R133" s="128"/>
      <c r="S133" s="128"/>
      <c r="T133" s="128"/>
      <c r="U133" s="128"/>
      <c r="V133" s="202"/>
      <c r="W133" s="202"/>
      <c r="X133" s="202"/>
      <c r="Y133" s="128"/>
      <c r="Z133" s="128"/>
      <c r="AA133" s="128"/>
      <c r="AB133" s="128"/>
      <c r="AC133" s="128"/>
      <c r="AD133" s="202"/>
      <c r="AE133" s="202"/>
      <c r="AF133" s="202"/>
      <c r="AG133" s="128"/>
      <c r="AH133" s="128"/>
      <c r="AI133" s="128"/>
      <c r="AJ133" s="128"/>
      <c r="AK133" s="128"/>
      <c r="AL133" s="128"/>
      <c r="AM133" s="128"/>
      <c r="AN133" s="128"/>
      <c r="AO133" s="128"/>
    </row>
    <row r="134" spans="1:41" x14ac:dyDescent="0.25">
      <c r="A134" s="160"/>
      <c r="C134" s="105"/>
      <c r="D134" s="105"/>
      <c r="E134" s="105"/>
      <c r="F134" s="105"/>
      <c r="G134" s="105"/>
      <c r="H134" s="105"/>
      <c r="I134" s="105"/>
      <c r="J134" s="105"/>
      <c r="K134" s="105"/>
      <c r="L134" s="105"/>
      <c r="M134" s="105"/>
      <c r="N134" s="105"/>
      <c r="O134" s="105"/>
      <c r="P134" s="105"/>
      <c r="V134" s="152"/>
      <c r="W134" s="152"/>
    </row>
    <row r="135" spans="1:41" x14ac:dyDescent="0.25">
      <c r="A135" s="160"/>
      <c r="C135" s="105"/>
      <c r="D135" s="105"/>
      <c r="E135" s="105"/>
      <c r="F135" s="105"/>
      <c r="G135" s="105"/>
      <c r="H135" s="105"/>
      <c r="I135" s="105"/>
      <c r="J135" s="105"/>
      <c r="K135" s="105"/>
      <c r="L135" s="105"/>
      <c r="M135" s="105"/>
      <c r="N135" s="105"/>
      <c r="O135" s="105"/>
      <c r="P135" s="105"/>
      <c r="V135" s="152"/>
      <c r="W135" s="152"/>
    </row>
    <row r="136" spans="1:41" x14ac:dyDescent="0.25">
      <c r="A136" s="191"/>
      <c r="C136" s="105"/>
      <c r="D136" s="105"/>
      <c r="E136" s="105"/>
      <c r="F136" s="105"/>
      <c r="G136" s="105"/>
      <c r="H136" s="105"/>
      <c r="I136" s="105"/>
      <c r="J136" s="105"/>
      <c r="K136" s="105"/>
      <c r="L136" s="105"/>
      <c r="M136" s="105"/>
      <c r="N136" s="105"/>
      <c r="O136" s="105"/>
      <c r="P136" s="105"/>
    </row>
    <row r="137" spans="1:41" ht="17.399999999999999" x14ac:dyDescent="0.25">
      <c r="A137" s="243" t="s">
        <v>151</v>
      </c>
      <c r="C137" s="105"/>
      <c r="D137" s="105"/>
      <c r="E137" s="105"/>
      <c r="F137" s="105"/>
      <c r="G137" s="105"/>
      <c r="H137" s="105"/>
      <c r="I137" s="105"/>
      <c r="J137" s="105"/>
      <c r="K137" s="105"/>
      <c r="L137" s="105"/>
      <c r="M137" s="105"/>
      <c r="N137" s="105"/>
      <c r="O137" s="105"/>
      <c r="P137" s="105"/>
    </row>
    <row r="138" spans="1:41" x14ac:dyDescent="0.25">
      <c r="B138" s="203"/>
      <c r="C138" s="203"/>
      <c r="D138" s="149"/>
      <c r="E138" s="149"/>
      <c r="F138" s="149"/>
      <c r="G138" s="149"/>
      <c r="H138" s="149"/>
      <c r="I138" s="149"/>
      <c r="J138" s="149"/>
      <c r="K138" s="149"/>
      <c r="L138" s="149"/>
      <c r="M138" s="149"/>
      <c r="N138" s="149"/>
      <c r="O138" s="149"/>
      <c r="P138" s="149"/>
      <c r="Q138" s="150"/>
      <c r="R138" s="150"/>
      <c r="S138" s="150"/>
      <c r="T138" s="150"/>
      <c r="U138" s="150"/>
      <c r="V138" s="150"/>
      <c r="W138" s="150"/>
    </row>
    <row r="139" spans="1:41" ht="13.8" thickBot="1" x14ac:dyDescent="0.3">
      <c r="A139" s="196"/>
      <c r="B139" s="148"/>
      <c r="C139" s="148"/>
      <c r="D139" s="149"/>
      <c r="E139" s="149"/>
      <c r="F139" s="149"/>
      <c r="G139" s="149"/>
      <c r="H139" s="149"/>
      <c r="I139" s="149"/>
      <c r="J139" s="149"/>
      <c r="K139" s="149"/>
      <c r="L139" s="149"/>
      <c r="M139" s="149"/>
      <c r="N139" s="149"/>
      <c r="O139" s="149"/>
      <c r="P139" s="149"/>
      <c r="Q139" s="150"/>
      <c r="R139" s="150"/>
      <c r="S139" s="150"/>
      <c r="T139" s="150"/>
      <c r="U139" s="150"/>
      <c r="V139" s="150"/>
      <c r="W139" s="150"/>
    </row>
    <row r="140" spans="1:41" ht="16.2" thickBot="1" x14ac:dyDescent="0.3">
      <c r="A140" s="153"/>
      <c r="C140" s="1711" t="s">
        <v>285</v>
      </c>
      <c r="D140" s="1712"/>
      <c r="E140" s="1712"/>
      <c r="F140" s="1712"/>
      <c r="G140" s="1712"/>
      <c r="H140" s="1727"/>
      <c r="I140" s="1728" t="s">
        <v>286</v>
      </c>
      <c r="J140" s="1729"/>
      <c r="K140" s="1729"/>
      <c r="L140" s="1729"/>
      <c r="M140" s="1729"/>
      <c r="N140" s="1730"/>
      <c r="O140" s="1716" t="s">
        <v>286</v>
      </c>
      <c r="P140" s="1717"/>
      <c r="Q140" s="1717"/>
      <c r="R140" s="1717"/>
      <c r="S140" s="1717"/>
      <c r="T140" s="1718"/>
      <c r="V140" s="143"/>
      <c r="W140" s="143"/>
    </row>
    <row r="141" spans="1:41" ht="40.200000000000003" thickBot="1" x14ac:dyDescent="0.3">
      <c r="A141" s="153" t="s">
        <v>120</v>
      </c>
      <c r="B141" s="160"/>
      <c r="C141" s="155" t="s">
        <v>266</v>
      </c>
      <c r="D141" s="156" t="s">
        <v>268</v>
      </c>
      <c r="E141" s="156" t="s">
        <v>269</v>
      </c>
      <c r="F141" s="156" t="s">
        <v>270</v>
      </c>
      <c r="G141" s="156" t="s">
        <v>271</v>
      </c>
      <c r="H141" s="214" t="s">
        <v>272</v>
      </c>
      <c r="I141" s="155" t="s">
        <v>273</v>
      </c>
      <c r="J141" s="156" t="s">
        <v>274</v>
      </c>
      <c r="K141" s="156" t="s">
        <v>275</v>
      </c>
      <c r="L141" s="156" t="s">
        <v>276</v>
      </c>
      <c r="M141" s="156" t="s">
        <v>277</v>
      </c>
      <c r="N141" s="214" t="s">
        <v>278</v>
      </c>
      <c r="O141" s="155" t="s">
        <v>279</v>
      </c>
      <c r="P141" s="156" t="s">
        <v>280</v>
      </c>
      <c r="Q141" s="156" t="s">
        <v>281</v>
      </c>
      <c r="R141" s="156" t="s">
        <v>282</v>
      </c>
      <c r="S141" s="156" t="s">
        <v>283</v>
      </c>
      <c r="T141" s="214" t="s">
        <v>284</v>
      </c>
      <c r="U141" s="158" t="s">
        <v>121</v>
      </c>
      <c r="V141" s="130"/>
      <c r="W141" s="130"/>
    </row>
    <row r="142" spans="1:41" ht="15.6" x14ac:dyDescent="0.25">
      <c r="A142" s="216" t="s">
        <v>266</v>
      </c>
      <c r="B142" s="160">
        <v>2012</v>
      </c>
      <c r="C142" s="161">
        <v>140.6839463841022</v>
      </c>
      <c r="D142" s="162">
        <v>282.20276320288548</v>
      </c>
      <c r="E142" s="162">
        <v>93.696899756320974</v>
      </c>
      <c r="F142" s="162"/>
      <c r="G142" s="162"/>
      <c r="H142" s="219"/>
      <c r="I142" s="161"/>
      <c r="J142" s="162"/>
      <c r="K142" s="162"/>
      <c r="L142" s="162"/>
      <c r="M142" s="165"/>
      <c r="N142" s="219"/>
      <c r="O142" s="235"/>
      <c r="P142" s="236"/>
      <c r="Q142" s="236"/>
      <c r="R142" s="165"/>
      <c r="S142" s="165"/>
      <c r="T142" s="219"/>
      <c r="U142" s="244" t="s">
        <v>267</v>
      </c>
      <c r="V142" s="152"/>
      <c r="W142" s="152"/>
    </row>
    <row r="143" spans="1:41" ht="15.6" x14ac:dyDescent="0.25">
      <c r="A143" s="221" t="s">
        <v>268</v>
      </c>
      <c r="B143" s="160">
        <v>2013</v>
      </c>
      <c r="C143" s="167">
        <v>141.57306749806835</v>
      </c>
      <c r="D143" s="168">
        <v>283.98628180349556</v>
      </c>
      <c r="E143" s="168">
        <v>94.289063212264011</v>
      </c>
      <c r="F143" s="168"/>
      <c r="G143" s="168"/>
      <c r="H143" s="222"/>
      <c r="I143" s="167"/>
      <c r="J143" s="168"/>
      <c r="K143" s="168"/>
      <c r="L143" s="168"/>
      <c r="M143" s="170"/>
      <c r="N143" s="222"/>
      <c r="O143" s="237"/>
      <c r="P143" s="238"/>
      <c r="Q143" s="238"/>
      <c r="R143" s="170"/>
      <c r="S143" s="170"/>
      <c r="T143" s="222"/>
      <c r="U143" s="220" t="s">
        <v>267</v>
      </c>
      <c r="V143" s="152"/>
      <c r="W143" s="152"/>
    </row>
    <row r="144" spans="1:41" ht="15.6" x14ac:dyDescent="0.25">
      <c r="A144" s="221" t="s">
        <v>269</v>
      </c>
      <c r="B144" s="160">
        <v>2014</v>
      </c>
      <c r="C144" s="167">
        <v>144.00019717262285</v>
      </c>
      <c r="D144" s="168">
        <v>288.85494463543608</v>
      </c>
      <c r="E144" s="168">
        <v>95.905555581559824</v>
      </c>
      <c r="F144" s="168"/>
      <c r="G144" s="168"/>
      <c r="H144" s="222"/>
      <c r="I144" s="167"/>
      <c r="J144" s="168"/>
      <c r="K144" s="168"/>
      <c r="L144" s="168"/>
      <c r="M144" s="170"/>
      <c r="N144" s="222"/>
      <c r="O144" s="237"/>
      <c r="P144" s="238"/>
      <c r="Q144" s="238"/>
      <c r="R144" s="170"/>
      <c r="S144" s="170"/>
      <c r="T144" s="222"/>
      <c r="U144" s="220" t="s">
        <v>267</v>
      </c>
      <c r="V144" s="152"/>
      <c r="W144" s="152"/>
    </row>
    <row r="145" spans="1:23" ht="15" x14ac:dyDescent="0.25">
      <c r="A145" s="221" t="s">
        <v>270</v>
      </c>
      <c r="B145" s="160">
        <v>2015</v>
      </c>
      <c r="C145" s="171">
        <v>144.8133714262446</v>
      </c>
      <c r="D145" s="172">
        <v>290.48611881867214</v>
      </c>
      <c r="E145" s="172">
        <v>96.447137677344912</v>
      </c>
      <c r="F145" s="172"/>
      <c r="G145" s="172"/>
      <c r="H145" s="223"/>
      <c r="I145" s="224"/>
      <c r="J145" s="225"/>
      <c r="K145" s="225"/>
      <c r="L145" s="225"/>
      <c r="M145" s="173"/>
      <c r="N145" s="226"/>
      <c r="O145" s="239"/>
      <c r="P145" s="240"/>
      <c r="Q145" s="240"/>
      <c r="R145" s="175"/>
      <c r="S145" s="175"/>
      <c r="T145" s="227"/>
      <c r="U145" s="220" t="s">
        <v>267</v>
      </c>
      <c r="V145" s="152"/>
      <c r="W145" s="152"/>
    </row>
    <row r="146" spans="1:23" ht="15" x14ac:dyDescent="0.25">
      <c r="A146" s="221" t="s">
        <v>271</v>
      </c>
      <c r="B146" s="160">
        <v>2016</v>
      </c>
      <c r="C146" s="171">
        <v>145.6195764235396</v>
      </c>
      <c r="D146" s="172">
        <v>292.10331313111664</v>
      </c>
      <c r="E146" s="172">
        <v>96.984078179485465</v>
      </c>
      <c r="F146" s="172"/>
      <c r="G146" s="172"/>
      <c r="H146" s="223"/>
      <c r="I146" s="224"/>
      <c r="J146" s="225"/>
      <c r="K146" s="225"/>
      <c r="L146" s="225"/>
      <c r="M146" s="173"/>
      <c r="N146" s="226"/>
      <c r="O146" s="239"/>
      <c r="P146" s="240"/>
      <c r="Q146" s="240"/>
      <c r="R146" s="175"/>
      <c r="S146" s="175"/>
      <c r="T146" s="227"/>
      <c r="U146" s="220" t="s">
        <v>267</v>
      </c>
      <c r="V146" s="152"/>
      <c r="W146" s="152"/>
    </row>
    <row r="147" spans="1:23" ht="15.6" thickBot="1" x14ac:dyDescent="0.3">
      <c r="A147" s="228" t="s">
        <v>272</v>
      </c>
      <c r="B147" s="160">
        <v>2017</v>
      </c>
      <c r="C147" s="171">
        <v>146.41814057615662</v>
      </c>
      <c r="D147" s="172">
        <v>293.70518041061428</v>
      </c>
      <c r="E147" s="172">
        <v>97.515929803497073</v>
      </c>
      <c r="F147" s="172"/>
      <c r="G147" s="172"/>
      <c r="H147" s="223"/>
      <c r="I147" s="224"/>
      <c r="J147" s="225"/>
      <c r="K147" s="225"/>
      <c r="L147" s="225"/>
      <c r="M147" s="173"/>
      <c r="N147" s="226"/>
      <c r="O147" s="239"/>
      <c r="P147" s="240"/>
      <c r="Q147" s="240"/>
      <c r="R147" s="175"/>
      <c r="S147" s="175"/>
      <c r="T147" s="227"/>
      <c r="U147" s="220" t="s">
        <v>267</v>
      </c>
      <c r="V147" s="152"/>
      <c r="W147" s="152"/>
    </row>
    <row r="148" spans="1:23" ht="15" x14ac:dyDescent="0.25">
      <c r="A148" s="216" t="s">
        <v>273</v>
      </c>
      <c r="B148" s="160">
        <v>2018</v>
      </c>
      <c r="C148" s="171">
        <v>147.20200356243373</v>
      </c>
      <c r="D148" s="172">
        <v>295.27755811528795</v>
      </c>
      <c r="E148" s="172">
        <v>98.037990305321316</v>
      </c>
      <c r="F148" s="172"/>
      <c r="G148" s="172"/>
      <c r="H148" s="223"/>
      <c r="I148" s="224"/>
      <c r="J148" s="225"/>
      <c r="K148" s="225"/>
      <c r="L148" s="225"/>
      <c r="M148" s="173"/>
      <c r="N148" s="226"/>
      <c r="O148" s="239"/>
      <c r="P148" s="240"/>
      <c r="Q148" s="240"/>
      <c r="R148" s="175"/>
      <c r="S148" s="175"/>
      <c r="T148" s="227"/>
      <c r="U148" s="220" t="s">
        <v>267</v>
      </c>
      <c r="V148" s="152"/>
      <c r="W148" s="152"/>
    </row>
    <row r="149" spans="1:23" ht="15" x14ac:dyDescent="0.25">
      <c r="A149" s="221" t="s">
        <v>274</v>
      </c>
      <c r="B149" s="160">
        <v>2019</v>
      </c>
      <c r="C149" s="171">
        <v>147.96388360707169</v>
      </c>
      <c r="D149" s="172">
        <v>296.80583948179833</v>
      </c>
      <c r="E149" s="172">
        <v>98.545409950586901</v>
      </c>
      <c r="F149" s="172"/>
      <c r="G149" s="172"/>
      <c r="H149" s="223"/>
      <c r="I149" s="224"/>
      <c r="J149" s="225"/>
      <c r="K149" s="225"/>
      <c r="L149" s="225"/>
      <c r="M149" s="173"/>
      <c r="N149" s="226"/>
      <c r="O149" s="239"/>
      <c r="P149" s="240"/>
      <c r="Q149" s="240"/>
      <c r="R149" s="175"/>
      <c r="S149" s="175"/>
      <c r="T149" s="227"/>
      <c r="U149" s="220" t="s">
        <v>267</v>
      </c>
      <c r="V149" s="152"/>
      <c r="W149" s="152"/>
    </row>
    <row r="150" spans="1:23" ht="15" x14ac:dyDescent="0.25">
      <c r="A150" s="221" t="s">
        <v>275</v>
      </c>
      <c r="B150" s="160">
        <v>2020</v>
      </c>
      <c r="C150" s="171">
        <v>148.9284099765367</v>
      </c>
      <c r="D150" s="172">
        <v>298.74061607600851</v>
      </c>
      <c r="E150" s="172">
        <v>99.187794052503904</v>
      </c>
      <c r="F150" s="172"/>
      <c r="G150" s="172"/>
      <c r="H150" s="223"/>
      <c r="I150" s="224"/>
      <c r="J150" s="225"/>
      <c r="K150" s="225"/>
      <c r="L150" s="225"/>
      <c r="M150" s="173"/>
      <c r="N150" s="226"/>
      <c r="O150" s="239"/>
      <c r="P150" s="240"/>
      <c r="Q150" s="240"/>
      <c r="R150" s="175"/>
      <c r="S150" s="175"/>
      <c r="T150" s="227"/>
      <c r="U150" s="220" t="s">
        <v>267</v>
      </c>
      <c r="V150" s="152"/>
      <c r="W150" s="152"/>
    </row>
    <row r="151" spans="1:23" ht="15" x14ac:dyDescent="0.25">
      <c r="A151" s="221" t="s">
        <v>276</v>
      </c>
      <c r="B151" s="160">
        <v>2021</v>
      </c>
      <c r="C151" s="171">
        <v>149.49397198620119</v>
      </c>
      <c r="D151" s="172">
        <v>299.87509634893274</v>
      </c>
      <c r="E151" s="172">
        <v>99.564463944751864</v>
      </c>
      <c r="F151" s="172"/>
      <c r="G151" s="172"/>
      <c r="H151" s="223"/>
      <c r="I151" s="224"/>
      <c r="J151" s="225"/>
      <c r="K151" s="225"/>
      <c r="L151" s="225"/>
      <c r="M151" s="173"/>
      <c r="N151" s="226"/>
      <c r="O151" s="239"/>
      <c r="P151" s="240"/>
      <c r="Q151" s="240"/>
      <c r="R151" s="175"/>
      <c r="S151" s="175"/>
      <c r="T151" s="227"/>
      <c r="U151" s="220" t="s">
        <v>267</v>
      </c>
      <c r="V151" s="152"/>
      <c r="W151" s="152"/>
    </row>
    <row r="152" spans="1:23" ht="15" x14ac:dyDescent="0.25">
      <c r="A152" s="221" t="s">
        <v>277</v>
      </c>
      <c r="B152" s="160">
        <v>2022</v>
      </c>
      <c r="C152" s="171">
        <v>150.00085833735866</v>
      </c>
      <c r="D152" s="172">
        <v>300.89187710184052</v>
      </c>
      <c r="E152" s="172">
        <v>99.902055268090066</v>
      </c>
      <c r="F152" s="172"/>
      <c r="G152" s="172"/>
      <c r="H152" s="223"/>
      <c r="I152" s="224"/>
      <c r="J152" s="225"/>
      <c r="K152" s="225"/>
      <c r="L152" s="225"/>
      <c r="M152" s="173"/>
      <c r="N152" s="226"/>
      <c r="O152" s="239"/>
      <c r="P152" s="240"/>
      <c r="Q152" s="240"/>
      <c r="R152" s="175"/>
      <c r="S152" s="175"/>
      <c r="T152" s="227"/>
      <c r="U152" s="220" t="s">
        <v>267</v>
      </c>
      <c r="V152" s="152"/>
      <c r="W152" s="152"/>
    </row>
    <row r="153" spans="1:23" ht="15.6" thickBot="1" x14ac:dyDescent="0.3">
      <c r="A153" s="228" t="s">
        <v>278</v>
      </c>
      <c r="B153" s="160">
        <v>2023</v>
      </c>
      <c r="C153" s="171">
        <v>150.45708936842851</v>
      </c>
      <c r="D153" s="172">
        <v>301.80704660721739</v>
      </c>
      <c r="E153" s="172">
        <v>100.20590964723267</v>
      </c>
      <c r="F153" s="172"/>
      <c r="G153" s="172"/>
      <c r="H153" s="223"/>
      <c r="I153" s="224"/>
      <c r="J153" s="225"/>
      <c r="K153" s="225"/>
      <c r="L153" s="225"/>
      <c r="M153" s="173"/>
      <c r="N153" s="226"/>
      <c r="O153" s="239"/>
      <c r="P153" s="240"/>
      <c r="Q153" s="240"/>
      <c r="R153" s="175"/>
      <c r="S153" s="175"/>
      <c r="T153" s="227"/>
      <c r="U153" s="220" t="s">
        <v>267</v>
      </c>
      <c r="V153" s="152"/>
      <c r="W153" s="152"/>
    </row>
    <row r="154" spans="1:23" ht="15" x14ac:dyDescent="0.25">
      <c r="A154" s="216" t="s">
        <v>279</v>
      </c>
      <c r="B154" s="160">
        <v>2024</v>
      </c>
      <c r="C154" s="171">
        <v>150.86981992678494</v>
      </c>
      <c r="D154" s="172">
        <v>302.63495701931555</v>
      </c>
      <c r="E154" s="172">
        <v>100.48079228129748</v>
      </c>
      <c r="F154" s="172"/>
      <c r="G154" s="172"/>
      <c r="H154" s="223"/>
      <c r="I154" s="224"/>
      <c r="J154" s="225"/>
      <c r="K154" s="225"/>
      <c r="L154" s="225"/>
      <c r="M154" s="173"/>
      <c r="N154" s="226"/>
      <c r="O154" s="239"/>
      <c r="P154" s="240"/>
      <c r="Q154" s="240"/>
      <c r="R154" s="175"/>
      <c r="S154" s="175"/>
      <c r="T154" s="227"/>
      <c r="U154" s="220" t="s">
        <v>267</v>
      </c>
      <c r="V154" s="152"/>
      <c r="W154" s="152"/>
    </row>
    <row r="155" spans="1:23" ht="15" x14ac:dyDescent="0.25">
      <c r="A155" s="221" t="s">
        <v>280</v>
      </c>
      <c r="B155" s="160">
        <v>2025</v>
      </c>
      <c r="C155" s="171">
        <v>151.24501153498696</v>
      </c>
      <c r="D155" s="172">
        <v>303.38756676112695</v>
      </c>
      <c r="E155" s="172">
        <v>100.73067360327246</v>
      </c>
      <c r="F155" s="172"/>
      <c r="G155" s="172"/>
      <c r="H155" s="223"/>
      <c r="I155" s="224"/>
      <c r="J155" s="225"/>
      <c r="K155" s="225"/>
      <c r="L155" s="225"/>
      <c r="M155" s="173"/>
      <c r="N155" s="226"/>
      <c r="O155" s="239"/>
      <c r="P155" s="240"/>
      <c r="Q155" s="240"/>
      <c r="R155" s="175"/>
      <c r="S155" s="175"/>
      <c r="T155" s="227"/>
      <c r="U155" s="220" t="s">
        <v>267</v>
      </c>
      <c r="V155" s="152"/>
      <c r="W155" s="152"/>
    </row>
    <row r="156" spans="1:23" ht="15" x14ac:dyDescent="0.25">
      <c r="A156" s="221" t="s">
        <v>281</v>
      </c>
      <c r="B156" s="160">
        <v>2026</v>
      </c>
      <c r="C156" s="171">
        <v>151.58664352721934</v>
      </c>
      <c r="D156" s="172">
        <v>304.07285811585808</v>
      </c>
      <c r="E156" s="172">
        <v>100.95820388908315</v>
      </c>
      <c r="F156" s="172"/>
      <c r="G156" s="172"/>
      <c r="H156" s="223"/>
      <c r="I156" s="224"/>
      <c r="J156" s="225"/>
      <c r="K156" s="225"/>
      <c r="L156" s="225"/>
      <c r="M156" s="173"/>
      <c r="N156" s="226"/>
      <c r="O156" s="239"/>
      <c r="P156" s="240"/>
      <c r="Q156" s="240"/>
      <c r="R156" s="175"/>
      <c r="S156" s="175"/>
      <c r="T156" s="227"/>
      <c r="U156" s="220" t="s">
        <v>267</v>
      </c>
      <c r="V156" s="152"/>
      <c r="W156" s="152"/>
    </row>
    <row r="157" spans="1:23" ht="15" x14ac:dyDescent="0.25">
      <c r="A157" s="221" t="s">
        <v>282</v>
      </c>
      <c r="B157" s="160">
        <v>2027</v>
      </c>
      <c r="C157" s="171">
        <v>151.89773846778084</v>
      </c>
      <c r="D157" s="172">
        <v>304.69689414911801</v>
      </c>
      <c r="E157" s="172">
        <v>101.1653961964478</v>
      </c>
      <c r="F157" s="172"/>
      <c r="G157" s="172"/>
      <c r="H157" s="223"/>
      <c r="I157" s="224"/>
      <c r="J157" s="225"/>
      <c r="K157" s="225"/>
      <c r="L157" s="225"/>
      <c r="M157" s="173"/>
      <c r="N157" s="226"/>
      <c r="O157" s="239"/>
      <c r="P157" s="240"/>
      <c r="Q157" s="240"/>
      <c r="R157" s="175"/>
      <c r="S157" s="175"/>
      <c r="T157" s="227"/>
      <c r="U157" s="220" t="s">
        <v>267</v>
      </c>
      <c r="V157" s="152"/>
      <c r="W157" s="152"/>
    </row>
    <row r="158" spans="1:23" ht="15" x14ac:dyDescent="0.25">
      <c r="A158" s="221" t="s">
        <v>283</v>
      </c>
      <c r="B158" s="160">
        <v>2028</v>
      </c>
      <c r="C158" s="171">
        <v>152.18128894223545</v>
      </c>
      <c r="D158" s="172">
        <v>305.26567779114146</v>
      </c>
      <c r="E158" s="172">
        <v>101.35424361695088</v>
      </c>
      <c r="F158" s="172"/>
      <c r="G158" s="172"/>
      <c r="H158" s="223"/>
      <c r="I158" s="224"/>
      <c r="J158" s="225"/>
      <c r="K158" s="225"/>
      <c r="L158" s="225"/>
      <c r="M158" s="173"/>
      <c r="N158" s="226"/>
      <c r="O158" s="239"/>
      <c r="P158" s="240"/>
      <c r="Q158" s="240"/>
      <c r="R158" s="175"/>
      <c r="S158" s="175"/>
      <c r="T158" s="227"/>
      <c r="U158" s="220" t="s">
        <v>267</v>
      </c>
      <c r="V158" s="152"/>
      <c r="W158" s="152"/>
    </row>
    <row r="159" spans="1:23" ht="15.6" thickBot="1" x14ac:dyDescent="0.3">
      <c r="A159" s="228" t="s">
        <v>284</v>
      </c>
      <c r="B159" s="160">
        <v>2029</v>
      </c>
      <c r="C159" s="171">
        <v>152.43974401959838</v>
      </c>
      <c r="D159" s="172">
        <v>305.78412171363777</v>
      </c>
      <c r="E159" s="172">
        <v>101.52637725477953</v>
      </c>
      <c r="F159" s="172"/>
      <c r="G159" s="172"/>
      <c r="H159" s="223"/>
      <c r="I159" s="224"/>
      <c r="J159" s="225"/>
      <c r="K159" s="225"/>
      <c r="L159" s="225"/>
      <c r="M159" s="173"/>
      <c r="N159" s="226"/>
      <c r="O159" s="239"/>
      <c r="P159" s="240"/>
      <c r="Q159" s="240"/>
      <c r="R159" s="175"/>
      <c r="S159" s="175"/>
      <c r="T159" s="227"/>
      <c r="U159" s="220" t="s">
        <v>267</v>
      </c>
      <c r="V159" s="152"/>
      <c r="W159" s="152"/>
    </row>
    <row r="160" spans="1:23" ht="15" x14ac:dyDescent="0.25">
      <c r="A160" s="178" t="s">
        <v>285</v>
      </c>
      <c r="B160" s="160">
        <v>2030</v>
      </c>
      <c r="C160" s="171">
        <v>152.67517696730314</v>
      </c>
      <c r="D160" s="172">
        <v>306.25638475500773</v>
      </c>
      <c r="E160" s="172">
        <v>101.68317792655058</v>
      </c>
      <c r="F160" s="172"/>
      <c r="G160" s="172"/>
      <c r="H160" s="223"/>
      <c r="I160" s="224"/>
      <c r="J160" s="225"/>
      <c r="K160" s="225"/>
      <c r="L160" s="225"/>
      <c r="M160" s="173"/>
      <c r="N160" s="226"/>
      <c r="O160" s="239"/>
      <c r="P160" s="240"/>
      <c r="Q160" s="240"/>
      <c r="R160" s="175"/>
      <c r="S160" s="175"/>
      <c r="T160" s="227"/>
      <c r="U160" s="220" t="s">
        <v>267</v>
      </c>
      <c r="V160" s="152"/>
      <c r="W160" s="152"/>
    </row>
    <row r="161" spans="1:23" ht="15" x14ac:dyDescent="0.25">
      <c r="A161" s="179" t="s">
        <v>286</v>
      </c>
      <c r="B161" s="160">
        <v>2031</v>
      </c>
      <c r="C161" s="171">
        <v>152.89009376964867</v>
      </c>
      <c r="D161" s="172">
        <v>306.68749375528449</v>
      </c>
      <c r="E161" s="172">
        <v>101.82631464259306</v>
      </c>
      <c r="F161" s="172"/>
      <c r="G161" s="172"/>
      <c r="H161" s="223"/>
      <c r="I161" s="224"/>
      <c r="J161" s="225"/>
      <c r="K161" s="225"/>
      <c r="L161" s="225"/>
      <c r="M161" s="173"/>
      <c r="N161" s="226"/>
      <c r="O161" s="239"/>
      <c r="P161" s="240"/>
      <c r="Q161" s="240"/>
      <c r="R161" s="175"/>
      <c r="S161" s="175"/>
      <c r="T161" s="227"/>
      <c r="U161" s="220" t="s">
        <v>267</v>
      </c>
      <c r="V161" s="152"/>
      <c r="W161" s="152"/>
    </row>
    <row r="162" spans="1:23" ht="15.6" thickBot="1" x14ac:dyDescent="0.3">
      <c r="A162" s="180" t="s">
        <v>286</v>
      </c>
      <c r="B162" s="160">
        <v>2032</v>
      </c>
      <c r="C162" s="171">
        <v>153.08789655560778</v>
      </c>
      <c r="D162" s="172">
        <v>307.08427316190193</v>
      </c>
      <c r="E162" s="172">
        <v>101.95805325445238</v>
      </c>
      <c r="F162" s="172"/>
      <c r="G162" s="172"/>
      <c r="H162" s="223"/>
      <c r="I162" s="224"/>
      <c r="J162" s="225"/>
      <c r="K162" s="225"/>
      <c r="L162" s="225"/>
      <c r="M162" s="173"/>
      <c r="N162" s="226"/>
      <c r="O162" s="239"/>
      <c r="P162" s="240"/>
      <c r="Q162" s="240"/>
      <c r="R162" s="175"/>
      <c r="S162" s="175"/>
      <c r="T162" s="227"/>
      <c r="U162" s="220" t="s">
        <v>267</v>
      </c>
      <c r="V162" s="152"/>
      <c r="W162" s="152"/>
    </row>
    <row r="163" spans="1:23" ht="15" x14ac:dyDescent="0.25">
      <c r="B163" s="160">
        <v>2033</v>
      </c>
      <c r="C163" s="171">
        <v>153.27345213556205</v>
      </c>
      <c r="D163" s="172">
        <v>307.45648547707145</v>
      </c>
      <c r="E163" s="172">
        <v>102.08163510597888</v>
      </c>
      <c r="F163" s="172"/>
      <c r="G163" s="172"/>
      <c r="H163" s="223"/>
      <c r="I163" s="224"/>
      <c r="J163" s="225"/>
      <c r="K163" s="225"/>
      <c r="L163" s="225"/>
      <c r="M163" s="173"/>
      <c r="N163" s="226"/>
      <c r="O163" s="239"/>
      <c r="P163" s="240"/>
      <c r="Q163" s="240"/>
      <c r="R163" s="175"/>
      <c r="S163" s="175"/>
      <c r="T163" s="227"/>
      <c r="U163" s="220" t="s">
        <v>267</v>
      </c>
      <c r="V163" s="152"/>
      <c r="W163" s="152"/>
    </row>
    <row r="164" spans="1:23" ht="15" x14ac:dyDescent="0.25">
      <c r="B164" s="160">
        <v>2034</v>
      </c>
      <c r="C164" s="171">
        <v>153.4523350489514</v>
      </c>
      <c r="D164" s="172">
        <v>307.81531286104627</v>
      </c>
      <c r="E164" s="172">
        <v>102.20077289557571</v>
      </c>
      <c r="F164" s="172"/>
      <c r="G164" s="172"/>
      <c r="H164" s="223"/>
      <c r="I164" s="224"/>
      <c r="J164" s="225"/>
      <c r="K164" s="225"/>
      <c r="L164" s="225"/>
      <c r="M164" s="173"/>
      <c r="N164" s="226"/>
      <c r="O164" s="239"/>
      <c r="P164" s="240"/>
      <c r="Q164" s="240"/>
      <c r="R164" s="175"/>
      <c r="S164" s="175"/>
      <c r="T164" s="227"/>
      <c r="U164" s="220" t="s">
        <v>267</v>
      </c>
      <c r="V164" s="152"/>
      <c r="W164" s="152"/>
    </row>
    <row r="165" spans="1:23" ht="15" x14ac:dyDescent="0.25">
      <c r="B165" s="160">
        <v>2035</v>
      </c>
      <c r="C165" s="171">
        <v>153.62885398802635</v>
      </c>
      <c r="D165" s="172">
        <v>308.16939826769664</v>
      </c>
      <c r="E165" s="172">
        <v>102.31833625489776</v>
      </c>
      <c r="F165" s="172"/>
      <c r="G165" s="172"/>
      <c r="H165" s="223"/>
      <c r="I165" s="224"/>
      <c r="J165" s="225"/>
      <c r="K165" s="225"/>
      <c r="L165" s="225"/>
      <c r="M165" s="173"/>
      <c r="N165" s="226"/>
      <c r="O165" s="239"/>
      <c r="P165" s="240"/>
      <c r="Q165" s="240"/>
      <c r="R165" s="175"/>
      <c r="S165" s="175"/>
      <c r="T165" s="227"/>
      <c r="U165" s="220" t="s">
        <v>267</v>
      </c>
      <c r="V165" s="152"/>
      <c r="W165" s="152"/>
    </row>
    <row r="166" spans="1:23" ht="15" x14ac:dyDescent="0.25">
      <c r="B166" s="160">
        <v>2036</v>
      </c>
      <c r="C166" s="171">
        <v>153.80589068003891</v>
      </c>
      <c r="D166" s="172">
        <v>308.52452225275914</v>
      </c>
      <c r="E166" s="172">
        <v>102.4362444427972</v>
      </c>
      <c r="F166" s="172"/>
      <c r="G166" s="172"/>
      <c r="H166" s="223"/>
      <c r="I166" s="224"/>
      <c r="J166" s="225"/>
      <c r="K166" s="225"/>
      <c r="L166" s="225"/>
      <c r="M166" s="173"/>
      <c r="N166" s="226"/>
      <c r="O166" s="239"/>
      <c r="P166" s="240"/>
      <c r="Q166" s="240"/>
      <c r="R166" s="175"/>
      <c r="S166" s="175"/>
      <c r="T166" s="227"/>
      <c r="U166" s="220" t="s">
        <v>267</v>
      </c>
      <c r="V166" s="152"/>
      <c r="W166" s="152"/>
    </row>
    <row r="167" spans="1:23" ht="15" x14ac:dyDescent="0.25">
      <c r="B167" s="160">
        <v>2037</v>
      </c>
      <c r="C167" s="171">
        <v>153.98395267599327</v>
      </c>
      <c r="D167" s="172">
        <v>308.881702930237</v>
      </c>
      <c r="E167" s="172">
        <v>102.55483549326284</v>
      </c>
      <c r="F167" s="172"/>
      <c r="G167" s="172"/>
      <c r="H167" s="223"/>
      <c r="I167" s="224"/>
      <c r="J167" s="225"/>
      <c r="K167" s="225"/>
      <c r="L167" s="225"/>
      <c r="M167" s="173"/>
      <c r="N167" s="226"/>
      <c r="O167" s="239"/>
      <c r="P167" s="240"/>
      <c r="Q167" s="240"/>
      <c r="R167" s="175"/>
      <c r="S167" s="175"/>
      <c r="T167" s="227"/>
      <c r="U167" s="220" t="s">
        <v>267</v>
      </c>
      <c r="V167" s="152"/>
      <c r="W167" s="152"/>
    </row>
    <row r="168" spans="1:23" ht="15" x14ac:dyDescent="0.25">
      <c r="B168" s="160">
        <v>2038</v>
      </c>
      <c r="C168" s="171">
        <v>154.16193622488521</v>
      </c>
      <c r="D168" s="172">
        <v>309.23872624805637</v>
      </c>
      <c r="E168" s="172">
        <v>102.67337429720905</v>
      </c>
      <c r="F168" s="172"/>
      <c r="G168" s="172"/>
      <c r="H168" s="223"/>
      <c r="I168" s="224"/>
      <c r="J168" s="225"/>
      <c r="K168" s="225"/>
      <c r="L168" s="225"/>
      <c r="M168" s="173"/>
      <c r="N168" s="226"/>
      <c r="O168" s="239"/>
      <c r="P168" s="240"/>
      <c r="Q168" s="240"/>
      <c r="R168" s="175"/>
      <c r="S168" s="175"/>
      <c r="T168" s="227"/>
      <c r="U168" s="220" t="s">
        <v>267</v>
      </c>
      <c r="V168" s="152"/>
      <c r="W168" s="152"/>
    </row>
    <row r="169" spans="1:23" ht="15" x14ac:dyDescent="0.25">
      <c r="B169" s="160">
        <v>2039</v>
      </c>
      <c r="C169" s="171">
        <v>154.33731868755802</v>
      </c>
      <c r="D169" s="172">
        <v>309.59053195763221</v>
      </c>
      <c r="E169" s="172">
        <v>102.79018075200672</v>
      </c>
      <c r="F169" s="172"/>
      <c r="G169" s="172"/>
      <c r="H169" s="223"/>
      <c r="I169" s="224"/>
      <c r="J169" s="225"/>
      <c r="K169" s="225"/>
      <c r="L169" s="225"/>
      <c r="M169" s="173"/>
      <c r="N169" s="226"/>
      <c r="O169" s="239"/>
      <c r="P169" s="240"/>
      <c r="Q169" s="240"/>
      <c r="R169" s="175"/>
      <c r="S169" s="175"/>
      <c r="T169" s="227"/>
      <c r="U169" s="220" t="s">
        <v>267</v>
      </c>
      <c r="V169" s="152"/>
      <c r="W169" s="152"/>
    </row>
    <row r="170" spans="1:23" ht="15" x14ac:dyDescent="0.25">
      <c r="B170" s="160">
        <v>2040</v>
      </c>
      <c r="C170" s="171">
        <v>154.50818418009067</v>
      </c>
      <c r="D170" s="172">
        <v>309.93327692156066</v>
      </c>
      <c r="E170" s="172">
        <v>102.90397886001496</v>
      </c>
      <c r="F170" s="172"/>
      <c r="G170" s="172"/>
      <c r="H170" s="223"/>
      <c r="I170" s="224"/>
      <c r="J170" s="225"/>
      <c r="K170" s="225"/>
      <c r="L170" s="225"/>
      <c r="M170" s="173"/>
      <c r="N170" s="226"/>
      <c r="O170" s="239"/>
      <c r="P170" s="240"/>
      <c r="Q170" s="240"/>
      <c r="R170" s="175"/>
      <c r="S170" s="175"/>
      <c r="T170" s="227"/>
      <c r="U170" s="220" t="s">
        <v>267</v>
      </c>
      <c r="V170" s="152"/>
      <c r="W170" s="152"/>
    </row>
    <row r="171" spans="1:23" ht="15" x14ac:dyDescent="0.25">
      <c r="B171" s="160">
        <v>2041</v>
      </c>
      <c r="C171" s="171">
        <v>154.67467390112122</v>
      </c>
      <c r="D171" s="172">
        <v>310.26724437504271</v>
      </c>
      <c r="E171" s="172">
        <v>103.01486266092333</v>
      </c>
      <c r="F171" s="172"/>
      <c r="G171" s="172"/>
      <c r="H171" s="223"/>
      <c r="I171" s="224"/>
      <c r="J171" s="225"/>
      <c r="K171" s="225"/>
      <c r="L171" s="225"/>
      <c r="M171" s="173"/>
      <c r="N171" s="226"/>
      <c r="O171" s="239"/>
      <c r="P171" s="240"/>
      <c r="Q171" s="240"/>
      <c r="R171" s="175"/>
      <c r="S171" s="175"/>
      <c r="T171" s="227"/>
      <c r="U171" s="220" t="s">
        <v>267</v>
      </c>
      <c r="V171" s="152"/>
      <c r="W171" s="152"/>
    </row>
    <row r="172" spans="1:23" ht="15" x14ac:dyDescent="0.25">
      <c r="B172" s="160">
        <v>2042</v>
      </c>
      <c r="C172" s="171">
        <v>154.83777369255174</v>
      </c>
      <c r="D172" s="172">
        <v>310.59441185223193</v>
      </c>
      <c r="E172" s="172">
        <v>103.12348873518926</v>
      </c>
      <c r="F172" s="172"/>
      <c r="G172" s="172"/>
      <c r="H172" s="223"/>
      <c r="I172" s="224"/>
      <c r="J172" s="225"/>
      <c r="K172" s="225"/>
      <c r="L172" s="225"/>
      <c r="M172" s="173"/>
      <c r="N172" s="226"/>
      <c r="O172" s="239"/>
      <c r="P172" s="240"/>
      <c r="Q172" s="240"/>
      <c r="R172" s="175"/>
      <c r="S172" s="175"/>
      <c r="T172" s="227"/>
      <c r="U172" s="220" t="s">
        <v>267</v>
      </c>
      <c r="V172" s="152"/>
      <c r="W172" s="152"/>
    </row>
    <row r="173" spans="1:23" ht="15" x14ac:dyDescent="0.25">
      <c r="B173" s="160">
        <v>2043</v>
      </c>
      <c r="C173" s="171">
        <v>154.9971574708288</v>
      </c>
      <c r="D173" s="172">
        <v>310.9141252509213</v>
      </c>
      <c r="E173" s="172">
        <v>103.22963990794095</v>
      </c>
      <c r="F173" s="172"/>
      <c r="G173" s="172"/>
      <c r="H173" s="223"/>
      <c r="I173" s="224"/>
      <c r="J173" s="225"/>
      <c r="K173" s="225"/>
      <c r="L173" s="225"/>
      <c r="M173" s="173"/>
      <c r="N173" s="226"/>
      <c r="O173" s="239"/>
      <c r="P173" s="240"/>
      <c r="Q173" s="240"/>
      <c r="R173" s="175"/>
      <c r="S173" s="175"/>
      <c r="T173" s="227"/>
      <c r="U173" s="220" t="s">
        <v>267</v>
      </c>
      <c r="V173" s="152"/>
      <c r="W173" s="152"/>
    </row>
    <row r="174" spans="1:23" ht="15" x14ac:dyDescent="0.25">
      <c r="B174" s="160">
        <v>2044</v>
      </c>
      <c r="C174" s="171">
        <v>155.15250476429591</v>
      </c>
      <c r="D174" s="172">
        <v>311.22574172600099</v>
      </c>
      <c r="E174" s="172">
        <v>103.33310274188551</v>
      </c>
      <c r="F174" s="172"/>
      <c r="G174" s="172"/>
      <c r="H174" s="223"/>
      <c r="I174" s="224"/>
      <c r="J174" s="225"/>
      <c r="K174" s="225"/>
      <c r="L174" s="225"/>
      <c r="M174" s="173"/>
      <c r="N174" s="226"/>
      <c r="O174" s="239"/>
      <c r="P174" s="240"/>
      <c r="Q174" s="240"/>
      <c r="R174" s="175"/>
      <c r="S174" s="175"/>
      <c r="T174" s="227"/>
      <c r="U174" s="220" t="s">
        <v>267</v>
      </c>
      <c r="V174" s="152"/>
      <c r="W174" s="152"/>
    </row>
    <row r="175" spans="1:23" ht="15" x14ac:dyDescent="0.25">
      <c r="B175" s="160">
        <v>2045</v>
      </c>
      <c r="C175" s="171">
        <v>155.30348707138455</v>
      </c>
      <c r="D175" s="172">
        <v>311.52860232488433</v>
      </c>
      <c r="E175" s="172">
        <v>103.43365845172919</v>
      </c>
      <c r="F175" s="172"/>
      <c r="G175" s="172"/>
      <c r="H175" s="223"/>
      <c r="I175" s="224"/>
      <c r="J175" s="225"/>
      <c r="K175" s="225"/>
      <c r="L175" s="225"/>
      <c r="M175" s="173"/>
      <c r="N175" s="226"/>
      <c r="O175" s="239"/>
      <c r="P175" s="240"/>
      <c r="Q175" s="240"/>
      <c r="R175" s="175"/>
      <c r="S175" s="175"/>
      <c r="T175" s="227"/>
      <c r="U175" s="220" t="s">
        <v>267</v>
      </c>
      <c r="V175" s="152"/>
      <c r="W175" s="152"/>
    </row>
    <row r="176" spans="1:23" ht="15" x14ac:dyDescent="0.25">
      <c r="B176" s="160">
        <v>2046</v>
      </c>
      <c r="C176" s="171">
        <v>155.44992462859193</v>
      </c>
      <c r="D176" s="172">
        <v>311.82234645378281</v>
      </c>
      <c r="E176" s="172">
        <v>103.53118731320112</v>
      </c>
      <c r="F176" s="172"/>
      <c r="G176" s="172"/>
      <c r="H176" s="223"/>
      <c r="I176" s="224"/>
      <c r="J176" s="225"/>
      <c r="K176" s="225"/>
      <c r="L176" s="225"/>
      <c r="M176" s="173"/>
      <c r="N176" s="226"/>
      <c r="O176" s="239"/>
      <c r="P176" s="240"/>
      <c r="Q176" s="240"/>
      <c r="R176" s="175"/>
      <c r="S176" s="175"/>
      <c r="T176" s="227"/>
      <c r="U176" s="220" t="s">
        <v>267</v>
      </c>
      <c r="V176" s="152"/>
      <c r="W176" s="152"/>
    </row>
    <row r="177" spans="1:23" ht="15" x14ac:dyDescent="0.25">
      <c r="B177" s="160">
        <v>2047</v>
      </c>
      <c r="C177" s="171">
        <v>155.59157261352146</v>
      </c>
      <c r="D177" s="172">
        <v>312.10648301503693</v>
      </c>
      <c r="E177" s="172">
        <v>103.62552627216371</v>
      </c>
      <c r="F177" s="172"/>
      <c r="G177" s="172"/>
      <c r="H177" s="223"/>
      <c r="I177" s="224"/>
      <c r="J177" s="225"/>
      <c r="K177" s="225"/>
      <c r="L177" s="225"/>
      <c r="M177" s="173"/>
      <c r="N177" s="226"/>
      <c r="O177" s="239"/>
      <c r="P177" s="240"/>
      <c r="Q177" s="240"/>
      <c r="R177" s="175"/>
      <c r="S177" s="175"/>
      <c r="T177" s="227"/>
      <c r="U177" s="220" t="s">
        <v>267</v>
      </c>
      <c r="V177" s="152"/>
      <c r="W177" s="152"/>
    </row>
    <row r="178" spans="1:23" ht="15" x14ac:dyDescent="0.25">
      <c r="B178" s="160">
        <v>2048</v>
      </c>
      <c r="C178" s="171">
        <v>155.7278186297836</v>
      </c>
      <c r="D178" s="172">
        <v>312.37978358168147</v>
      </c>
      <c r="E178" s="172">
        <v>103.71626746656452</v>
      </c>
      <c r="F178" s="172"/>
      <c r="G178" s="172"/>
      <c r="H178" s="223"/>
      <c r="I178" s="224"/>
      <c r="J178" s="225"/>
      <c r="K178" s="225"/>
      <c r="L178" s="225"/>
      <c r="M178" s="173"/>
      <c r="N178" s="226"/>
      <c r="O178" s="239"/>
      <c r="P178" s="240"/>
      <c r="Q178" s="240"/>
      <c r="R178" s="175"/>
      <c r="S178" s="175"/>
      <c r="T178" s="227"/>
      <c r="U178" s="220" t="s">
        <v>267</v>
      </c>
      <c r="V178" s="152"/>
      <c r="W178" s="152"/>
    </row>
    <row r="179" spans="1:23" ht="15" x14ac:dyDescent="0.25">
      <c r="B179" s="160">
        <v>2049</v>
      </c>
      <c r="C179" s="171">
        <v>155.85787579504867</v>
      </c>
      <c r="D179" s="172">
        <v>312.64066971940701</v>
      </c>
      <c r="E179" s="172">
        <v>103.80288682498913</v>
      </c>
      <c r="F179" s="172"/>
      <c r="G179" s="172"/>
      <c r="H179" s="223"/>
      <c r="I179" s="224"/>
      <c r="J179" s="225"/>
      <c r="K179" s="225"/>
      <c r="L179" s="225"/>
      <c r="M179" s="173"/>
      <c r="N179" s="226"/>
      <c r="O179" s="239"/>
      <c r="P179" s="240"/>
      <c r="Q179" s="240"/>
      <c r="R179" s="175"/>
      <c r="S179" s="175"/>
      <c r="T179" s="227"/>
      <c r="U179" s="220" t="s">
        <v>267</v>
      </c>
      <c r="V179" s="152"/>
      <c r="W179" s="152"/>
    </row>
    <row r="180" spans="1:23" ht="15" x14ac:dyDescent="0.25">
      <c r="B180" s="160">
        <v>2050</v>
      </c>
      <c r="C180" s="171">
        <v>155.98109450120032</v>
      </c>
      <c r="D180" s="172">
        <v>312.88783835696671</v>
      </c>
      <c r="E180" s="172">
        <v>103.88495170200696</v>
      </c>
      <c r="F180" s="172"/>
      <c r="G180" s="172"/>
      <c r="H180" s="223"/>
      <c r="I180" s="224"/>
      <c r="J180" s="225"/>
      <c r="K180" s="225"/>
      <c r="L180" s="225"/>
      <c r="M180" s="173"/>
      <c r="N180" s="226"/>
      <c r="O180" s="239"/>
      <c r="P180" s="240"/>
      <c r="Q180" s="240"/>
      <c r="R180" s="175"/>
      <c r="S180" s="175"/>
      <c r="T180" s="227"/>
      <c r="U180" s="220" t="s">
        <v>267</v>
      </c>
      <c r="V180" s="152"/>
      <c r="W180" s="152"/>
    </row>
    <row r="181" spans="1:23" ht="15" x14ac:dyDescent="0.25">
      <c r="B181" s="160">
        <v>2051</v>
      </c>
      <c r="C181" s="171">
        <v>156.09717573060976</v>
      </c>
      <c r="D181" s="172">
        <v>313.12068968462205</v>
      </c>
      <c r="E181" s="172">
        <v>103.96226294891976</v>
      </c>
      <c r="F181" s="172"/>
      <c r="G181" s="172"/>
      <c r="H181" s="223"/>
      <c r="I181" s="224"/>
      <c r="J181" s="225"/>
      <c r="K181" s="225"/>
      <c r="L181" s="225"/>
      <c r="M181" s="173"/>
      <c r="N181" s="226"/>
      <c r="O181" s="239"/>
      <c r="P181" s="240"/>
      <c r="Q181" s="240"/>
      <c r="R181" s="175"/>
      <c r="S181" s="175"/>
      <c r="T181" s="227"/>
      <c r="U181" s="220" t="s">
        <v>267</v>
      </c>
      <c r="V181" s="152"/>
      <c r="W181" s="152"/>
    </row>
    <row r="182" spans="1:23" ht="15" x14ac:dyDescent="0.25">
      <c r="B182" s="160">
        <v>2052</v>
      </c>
      <c r="C182" s="171">
        <v>156.20594697381787</v>
      </c>
      <c r="D182" s="172">
        <v>313.33887765972003</v>
      </c>
      <c r="E182" s="172">
        <v>104.03470567272149</v>
      </c>
      <c r="F182" s="172"/>
      <c r="G182" s="172"/>
      <c r="H182" s="223"/>
      <c r="I182" s="224"/>
      <c r="J182" s="225"/>
      <c r="K182" s="225"/>
      <c r="L182" s="225"/>
      <c r="M182" s="173"/>
      <c r="N182" s="226"/>
      <c r="O182" s="239"/>
      <c r="P182" s="240"/>
      <c r="Q182" s="240"/>
      <c r="R182" s="175"/>
      <c r="S182" s="175"/>
      <c r="T182" s="227"/>
      <c r="U182" s="220" t="s">
        <v>267</v>
      </c>
      <c r="V182" s="152"/>
      <c r="W182" s="152"/>
    </row>
    <row r="183" spans="1:23" ht="15" x14ac:dyDescent="0.25">
      <c r="B183" s="160">
        <v>2053</v>
      </c>
      <c r="C183" s="171">
        <v>156.30717587616195</v>
      </c>
      <c r="D183" s="172">
        <v>313.54193619405697</v>
      </c>
      <c r="E183" s="172">
        <v>104.10212512290863</v>
      </c>
      <c r="F183" s="172"/>
      <c r="G183" s="172"/>
      <c r="H183" s="223"/>
      <c r="I183" s="224"/>
      <c r="J183" s="225"/>
      <c r="K183" s="225"/>
      <c r="L183" s="225"/>
      <c r="M183" s="173"/>
      <c r="N183" s="226"/>
      <c r="O183" s="239"/>
      <c r="P183" s="240"/>
      <c r="Q183" s="240"/>
      <c r="R183" s="175"/>
      <c r="S183" s="175"/>
      <c r="T183" s="227"/>
      <c r="U183" s="220" t="s">
        <v>267</v>
      </c>
      <c r="V183" s="152"/>
      <c r="W183" s="152"/>
    </row>
    <row r="184" spans="1:23" ht="15" x14ac:dyDescent="0.25">
      <c r="B184" s="160">
        <v>2054</v>
      </c>
      <c r="C184" s="171">
        <v>156.40058363841413</v>
      </c>
      <c r="D184" s="172">
        <v>313.72930603467967</v>
      </c>
      <c r="E184" s="172">
        <v>104.16433561643792</v>
      </c>
      <c r="F184" s="172"/>
      <c r="G184" s="172"/>
      <c r="H184" s="223"/>
      <c r="I184" s="224"/>
      <c r="J184" s="225"/>
      <c r="K184" s="225"/>
      <c r="L184" s="225"/>
      <c r="M184" s="173"/>
      <c r="N184" s="226"/>
      <c r="O184" s="239"/>
      <c r="P184" s="240"/>
      <c r="Q184" s="240"/>
      <c r="R184" s="175"/>
      <c r="S184" s="175"/>
      <c r="T184" s="227"/>
      <c r="U184" s="220" t="s">
        <v>267</v>
      </c>
      <c r="V184" s="152"/>
      <c r="W184" s="152"/>
    </row>
    <row r="185" spans="1:23" ht="15" x14ac:dyDescent="0.25">
      <c r="B185" s="160">
        <v>2055</v>
      </c>
      <c r="C185" s="171">
        <v>156.48597956104103</v>
      </c>
      <c r="D185" s="172">
        <v>313.90060465084002</v>
      </c>
      <c r="E185" s="172">
        <v>104.22121014553399</v>
      </c>
      <c r="F185" s="172"/>
      <c r="G185" s="172"/>
      <c r="H185" s="223"/>
      <c r="I185" s="224"/>
      <c r="J185" s="225"/>
      <c r="K185" s="225"/>
      <c r="L185" s="225"/>
      <c r="M185" s="173"/>
      <c r="N185" s="226"/>
      <c r="O185" s="239"/>
      <c r="P185" s="240"/>
      <c r="Q185" s="240"/>
      <c r="R185" s="175"/>
      <c r="S185" s="175"/>
      <c r="T185" s="227"/>
      <c r="U185" s="220" t="s">
        <v>267</v>
      </c>
      <c r="V185" s="152"/>
      <c r="W185" s="152"/>
    </row>
    <row r="186" spans="1:23" ht="15" x14ac:dyDescent="0.25">
      <c r="B186" s="160">
        <v>2056</v>
      </c>
      <c r="C186" s="171">
        <v>156.56329703531148</v>
      </c>
      <c r="D186" s="172">
        <v>314.05569842979486</v>
      </c>
      <c r="E186" s="172">
        <v>104.27270434812304</v>
      </c>
      <c r="F186" s="172"/>
      <c r="G186" s="172"/>
      <c r="H186" s="223"/>
      <c r="I186" s="224"/>
      <c r="J186" s="225"/>
      <c r="K186" s="225"/>
      <c r="L186" s="225"/>
      <c r="M186" s="173"/>
      <c r="N186" s="226"/>
      <c r="O186" s="239"/>
      <c r="P186" s="240"/>
      <c r="Q186" s="240"/>
      <c r="R186" s="175"/>
      <c r="S186" s="175"/>
      <c r="T186" s="227"/>
      <c r="U186" s="220" t="s">
        <v>267</v>
      </c>
      <c r="V186" s="152"/>
      <c r="W186" s="152"/>
    </row>
    <row r="187" spans="1:23" ht="15" x14ac:dyDescent="0.25">
      <c r="B187" s="160">
        <v>2057</v>
      </c>
      <c r="C187" s="171">
        <v>156.63248027331809</v>
      </c>
      <c r="D187" s="172">
        <v>314.19447546466336</v>
      </c>
      <c r="E187" s="172">
        <v>104.31878106890699</v>
      </c>
      <c r="F187" s="172"/>
      <c r="G187" s="172"/>
      <c r="H187" s="223"/>
      <c r="I187" s="224"/>
      <c r="J187" s="225"/>
      <c r="K187" s="225"/>
      <c r="L187" s="225"/>
      <c r="M187" s="173"/>
      <c r="N187" s="226"/>
      <c r="O187" s="239"/>
      <c r="P187" s="240"/>
      <c r="Q187" s="240"/>
      <c r="R187" s="175"/>
      <c r="S187" s="175"/>
      <c r="T187" s="227"/>
      <c r="U187" s="220" t="s">
        <v>267</v>
      </c>
      <c r="V187" s="152"/>
      <c r="W187" s="152"/>
    </row>
    <row r="188" spans="1:23" ht="15" x14ac:dyDescent="0.25">
      <c r="A188" s="160"/>
      <c r="B188" s="160">
        <v>2058</v>
      </c>
      <c r="C188" s="171">
        <v>156.69364944838782</v>
      </c>
      <c r="D188" s="172">
        <v>314.31717681525231</v>
      </c>
      <c r="E188" s="172">
        <v>104.35952034451016</v>
      </c>
      <c r="F188" s="172"/>
      <c r="G188" s="172"/>
      <c r="H188" s="223"/>
      <c r="I188" s="224"/>
      <c r="J188" s="225"/>
      <c r="K188" s="225"/>
      <c r="L188" s="225"/>
      <c r="M188" s="173"/>
      <c r="N188" s="226"/>
      <c r="O188" s="239"/>
      <c r="P188" s="240"/>
      <c r="Q188" s="240"/>
      <c r="R188" s="175"/>
      <c r="S188" s="175"/>
      <c r="T188" s="227"/>
      <c r="U188" s="220" t="s">
        <v>267</v>
      </c>
    </row>
    <row r="189" spans="1:23" ht="15" x14ac:dyDescent="0.25">
      <c r="A189" s="160"/>
      <c r="B189" s="160">
        <v>2059</v>
      </c>
      <c r="C189" s="171">
        <v>156.74690497150684</v>
      </c>
      <c r="D189" s="172">
        <v>314.42400389940997</v>
      </c>
      <c r="E189" s="172">
        <v>104.39498904964252</v>
      </c>
      <c r="F189" s="172"/>
      <c r="G189" s="172"/>
      <c r="H189" s="223"/>
      <c r="I189" s="224"/>
      <c r="J189" s="225"/>
      <c r="K189" s="225"/>
      <c r="L189" s="225"/>
      <c r="M189" s="173"/>
      <c r="N189" s="226"/>
      <c r="O189" s="239"/>
      <c r="P189" s="240"/>
      <c r="Q189" s="240"/>
      <c r="R189" s="175"/>
      <c r="S189" s="175"/>
      <c r="T189" s="227"/>
      <c r="U189" s="220" t="s">
        <v>267</v>
      </c>
    </row>
    <row r="190" spans="1:23" ht="15.6" thickBot="1" x14ac:dyDescent="0.3">
      <c r="A190" s="160"/>
      <c r="B190" s="160">
        <v>2060</v>
      </c>
      <c r="C190" s="182">
        <v>156.7925359201339</v>
      </c>
      <c r="D190" s="183">
        <v>314.51553658754602</v>
      </c>
      <c r="E190" s="183">
        <v>104.42537971275074</v>
      </c>
      <c r="F190" s="183"/>
      <c r="G190" s="183"/>
      <c r="H190" s="229"/>
      <c r="I190" s="184"/>
      <c r="J190" s="185"/>
      <c r="K190" s="230"/>
      <c r="L190" s="230"/>
      <c r="M190" s="186"/>
      <c r="N190" s="231"/>
      <c r="O190" s="241"/>
      <c r="P190" s="242"/>
      <c r="Q190" s="242"/>
      <c r="R190" s="188"/>
      <c r="S190" s="188"/>
      <c r="T190" s="232"/>
      <c r="U190" s="220" t="s">
        <v>267</v>
      </c>
    </row>
    <row r="191" spans="1:23" x14ac:dyDescent="0.25">
      <c r="A191" s="160"/>
      <c r="C191" s="105"/>
      <c r="D191" s="105"/>
      <c r="E191" s="105"/>
      <c r="F191" s="105"/>
      <c r="G191" s="105"/>
      <c r="H191" s="105"/>
      <c r="I191" s="105"/>
      <c r="J191" s="105"/>
      <c r="K191" s="105"/>
      <c r="L191" s="105"/>
      <c r="M191" s="105"/>
      <c r="N191" s="105"/>
      <c r="O191" s="105"/>
      <c r="P191" s="105"/>
      <c r="V191" s="152"/>
      <c r="W191" s="152"/>
    </row>
    <row r="192" spans="1:23" x14ac:dyDescent="0.25">
      <c r="A192" s="160"/>
      <c r="C192" s="105"/>
      <c r="D192" s="105"/>
      <c r="E192" s="105"/>
      <c r="F192" s="105"/>
      <c r="G192" s="105"/>
      <c r="H192" s="105"/>
      <c r="I192" s="105"/>
      <c r="J192" s="105"/>
      <c r="K192" s="105"/>
      <c r="L192" s="105"/>
      <c r="M192" s="105"/>
      <c r="N192" s="105"/>
      <c r="O192" s="105"/>
      <c r="P192" s="105"/>
      <c r="V192" s="152"/>
      <c r="W192" s="152"/>
    </row>
    <row r="193" spans="1:41" x14ac:dyDescent="0.25">
      <c r="A193" s="191" t="s">
        <v>311</v>
      </c>
      <c r="C193" s="105"/>
      <c r="D193" s="105"/>
      <c r="E193" s="105"/>
      <c r="F193" s="105"/>
      <c r="G193" s="105"/>
      <c r="H193" s="105"/>
      <c r="I193" s="105"/>
      <c r="J193" s="105"/>
      <c r="K193" s="105"/>
      <c r="L193" s="105"/>
      <c r="M193" s="105"/>
      <c r="N193" s="105"/>
      <c r="O193" s="105"/>
      <c r="P193" s="105"/>
    </row>
    <row r="194" spans="1:41" x14ac:dyDescent="0.25">
      <c r="A194" s="191"/>
      <c r="C194" s="105"/>
      <c r="D194" s="105"/>
      <c r="E194" s="105"/>
      <c r="F194" s="105"/>
      <c r="G194" s="105"/>
      <c r="H194" s="105"/>
      <c r="I194" s="105"/>
      <c r="J194" s="105"/>
      <c r="K194" s="105"/>
      <c r="L194" s="105"/>
      <c r="M194" s="105"/>
      <c r="N194" s="105"/>
      <c r="O194" s="105"/>
      <c r="P194" s="105"/>
    </row>
    <row r="195" spans="1:41" x14ac:dyDescent="0.25">
      <c r="A195" s="160"/>
      <c r="C195" s="105"/>
      <c r="D195" s="105"/>
      <c r="E195" s="105"/>
      <c r="F195" s="105"/>
      <c r="G195" s="105"/>
      <c r="H195" s="105"/>
      <c r="I195" s="105"/>
      <c r="J195" s="105"/>
      <c r="K195" s="105"/>
      <c r="L195" s="105"/>
      <c r="M195" s="105"/>
      <c r="N195" s="105"/>
      <c r="O195" s="105"/>
      <c r="P195" s="105"/>
      <c r="V195" s="152"/>
      <c r="W195" s="152"/>
      <c r="X195" s="152"/>
      <c r="AD195" s="152"/>
      <c r="AE195" s="152"/>
      <c r="AF195" s="152"/>
    </row>
    <row r="196" spans="1:41" x14ac:dyDescent="0.25">
      <c r="A196" s="201"/>
      <c r="B196" s="128"/>
      <c r="C196" s="146"/>
      <c r="D196" s="146"/>
      <c r="E196" s="146"/>
      <c r="F196" s="146"/>
      <c r="G196" s="146"/>
      <c r="H196" s="146"/>
      <c r="I196" s="146"/>
      <c r="J196" s="146"/>
      <c r="K196" s="146"/>
      <c r="L196" s="146"/>
      <c r="M196" s="146"/>
      <c r="N196" s="146"/>
      <c r="O196" s="146"/>
      <c r="P196" s="146"/>
      <c r="Q196" s="128"/>
      <c r="R196" s="128"/>
      <c r="S196" s="128"/>
      <c r="T196" s="128"/>
      <c r="U196" s="128"/>
      <c r="V196" s="202"/>
      <c r="W196" s="202"/>
      <c r="X196" s="202"/>
      <c r="Y196" s="128"/>
      <c r="Z196" s="128"/>
      <c r="AA196" s="128"/>
      <c r="AB196" s="128"/>
      <c r="AC196" s="128"/>
      <c r="AD196" s="202"/>
      <c r="AE196" s="202"/>
      <c r="AF196" s="202"/>
      <c r="AG196" s="128"/>
      <c r="AH196" s="128"/>
      <c r="AI196" s="128"/>
      <c r="AJ196" s="128"/>
      <c r="AK196" s="128"/>
      <c r="AL196" s="128"/>
      <c r="AM196" s="128"/>
      <c r="AN196" s="128"/>
      <c r="AO196" s="128"/>
    </row>
    <row r="197" spans="1:41" x14ac:dyDescent="0.25">
      <c r="A197" s="201"/>
      <c r="B197" s="128"/>
      <c r="C197" s="146"/>
      <c r="D197" s="146"/>
      <c r="E197" s="146"/>
      <c r="F197" s="146"/>
      <c r="G197" s="146"/>
      <c r="H197" s="146"/>
      <c r="I197" s="146"/>
      <c r="J197" s="146"/>
      <c r="K197" s="146"/>
      <c r="L197" s="146"/>
      <c r="M197" s="146"/>
      <c r="N197" s="146"/>
      <c r="O197" s="146"/>
      <c r="P197" s="146"/>
      <c r="Q197" s="128"/>
      <c r="R197" s="128"/>
      <c r="S197" s="128"/>
      <c r="T197" s="128"/>
      <c r="U197" s="128"/>
      <c r="V197" s="202"/>
      <c r="W197" s="202"/>
      <c r="X197" s="202"/>
      <c r="Y197" s="128"/>
      <c r="Z197" s="128"/>
      <c r="AA197" s="128"/>
      <c r="AB197" s="128"/>
      <c r="AC197" s="128"/>
      <c r="AD197" s="202"/>
      <c r="AE197" s="202"/>
      <c r="AF197" s="202"/>
      <c r="AG197" s="128"/>
      <c r="AH197" s="128"/>
      <c r="AI197" s="128"/>
      <c r="AJ197" s="128"/>
      <c r="AK197" s="128"/>
      <c r="AL197" s="128"/>
      <c r="AM197" s="128"/>
      <c r="AN197" s="128"/>
      <c r="AO197" s="128"/>
    </row>
    <row r="198" spans="1:41" x14ac:dyDescent="0.25">
      <c r="A198" s="143"/>
      <c r="B198" s="150"/>
      <c r="C198" s="105"/>
      <c r="D198" s="105"/>
      <c r="E198" s="105"/>
      <c r="F198" s="105"/>
      <c r="G198" s="105"/>
      <c r="H198" s="105"/>
      <c r="I198" s="105"/>
      <c r="J198" s="105"/>
      <c r="K198" s="105"/>
      <c r="L198" s="105"/>
      <c r="M198" s="105"/>
      <c r="N198" s="105"/>
      <c r="O198" s="105"/>
      <c r="P198" s="105"/>
    </row>
    <row r="199" spans="1:41" x14ac:dyDescent="0.25">
      <c r="A199" s="191"/>
      <c r="B199" s="150"/>
      <c r="C199" s="105"/>
      <c r="D199" s="105"/>
      <c r="E199" s="105"/>
      <c r="F199" s="105"/>
      <c r="G199" s="105"/>
      <c r="H199" s="105"/>
      <c r="I199" s="105"/>
      <c r="J199" s="105"/>
      <c r="K199" s="105"/>
      <c r="L199" s="105"/>
      <c r="M199" s="105"/>
      <c r="N199" s="105"/>
      <c r="O199" s="105"/>
      <c r="P199" s="105"/>
    </row>
    <row r="200" spans="1:41" ht="17.399999999999999" x14ac:dyDescent="0.25">
      <c r="A200" s="243" t="s">
        <v>152</v>
      </c>
      <c r="B200" s="150"/>
      <c r="C200" s="105"/>
      <c r="D200" s="105"/>
      <c r="E200" s="105"/>
      <c r="F200" s="105"/>
      <c r="G200" s="105"/>
      <c r="H200" s="105"/>
      <c r="I200" s="105"/>
      <c r="J200" s="105"/>
      <c r="K200" s="105"/>
      <c r="L200" s="105"/>
      <c r="M200" s="105"/>
      <c r="N200" s="105"/>
      <c r="O200" s="105"/>
      <c r="P200" s="105"/>
    </row>
    <row r="201" spans="1:41" x14ac:dyDescent="0.25">
      <c r="B201" s="203"/>
      <c r="C201" s="203"/>
      <c r="D201" s="149"/>
      <c r="E201" s="149"/>
      <c r="F201" s="149"/>
      <c r="G201" s="149"/>
      <c r="H201" s="149"/>
      <c r="I201" s="149"/>
      <c r="J201" s="149"/>
      <c r="K201" s="149"/>
      <c r="L201" s="149"/>
      <c r="M201" s="149"/>
      <c r="N201" s="149"/>
      <c r="O201" s="149"/>
      <c r="P201" s="149"/>
      <c r="Q201" s="150"/>
      <c r="R201" s="150"/>
      <c r="S201" s="150"/>
      <c r="T201" s="150"/>
      <c r="U201" s="150"/>
      <c r="V201" s="150"/>
      <c r="W201" s="150"/>
    </row>
    <row r="202" spans="1:41" ht="13.8" thickBot="1" x14ac:dyDescent="0.3">
      <c r="A202" s="196"/>
      <c r="B202" s="148"/>
      <c r="C202" s="148"/>
      <c r="D202" s="149"/>
      <c r="E202" s="149"/>
      <c r="F202" s="149"/>
      <c r="G202" s="149"/>
      <c r="H202" s="149"/>
      <c r="I202" s="149"/>
      <c r="J202" s="149"/>
      <c r="K202" s="149"/>
      <c r="L202" s="149"/>
      <c r="M202" s="149"/>
      <c r="N202" s="149"/>
      <c r="O202" s="149"/>
      <c r="P202" s="149"/>
      <c r="Q202" s="150"/>
      <c r="R202" s="150"/>
      <c r="S202" s="150"/>
      <c r="T202" s="150"/>
      <c r="U202" s="150"/>
      <c r="V202" s="150"/>
      <c r="W202" s="150"/>
    </row>
    <row r="203" spans="1:41" ht="16.2" thickBot="1" x14ac:dyDescent="0.3">
      <c r="A203" s="153"/>
      <c r="C203" s="1711" t="s">
        <v>285</v>
      </c>
      <c r="D203" s="1712"/>
      <c r="E203" s="1712"/>
      <c r="F203" s="1712"/>
      <c r="G203" s="1712"/>
      <c r="H203" s="1727"/>
      <c r="I203" s="1728" t="s">
        <v>286</v>
      </c>
      <c r="J203" s="1729"/>
      <c r="K203" s="1729"/>
      <c r="L203" s="1729"/>
      <c r="M203" s="1729"/>
      <c r="N203" s="1730"/>
      <c r="O203" s="1716" t="s">
        <v>286</v>
      </c>
      <c r="P203" s="1717"/>
      <c r="Q203" s="1717"/>
      <c r="R203" s="1717"/>
      <c r="S203" s="1717"/>
      <c r="T203" s="1718"/>
    </row>
    <row r="204" spans="1:41" ht="40.200000000000003" thickBot="1" x14ac:dyDescent="0.3">
      <c r="A204" s="153" t="s">
        <v>120</v>
      </c>
      <c r="B204" s="160"/>
      <c r="C204" s="155" t="s">
        <v>266</v>
      </c>
      <c r="D204" s="156" t="s">
        <v>268</v>
      </c>
      <c r="E204" s="156" t="s">
        <v>269</v>
      </c>
      <c r="F204" s="156" t="s">
        <v>270</v>
      </c>
      <c r="G204" s="156" t="s">
        <v>271</v>
      </c>
      <c r="H204" s="214" t="s">
        <v>272</v>
      </c>
      <c r="I204" s="155" t="s">
        <v>273</v>
      </c>
      <c r="J204" s="156" t="s">
        <v>274</v>
      </c>
      <c r="K204" s="156" t="s">
        <v>275</v>
      </c>
      <c r="L204" s="156" t="s">
        <v>276</v>
      </c>
      <c r="M204" s="156" t="s">
        <v>277</v>
      </c>
      <c r="N204" s="214" t="s">
        <v>278</v>
      </c>
      <c r="O204" s="155" t="s">
        <v>279</v>
      </c>
      <c r="P204" s="156" t="s">
        <v>280</v>
      </c>
      <c r="Q204" s="156" t="s">
        <v>281</v>
      </c>
      <c r="R204" s="156" t="s">
        <v>282</v>
      </c>
      <c r="S204" s="156" t="s">
        <v>283</v>
      </c>
      <c r="T204" s="214" t="s">
        <v>284</v>
      </c>
      <c r="U204" s="158" t="s">
        <v>121</v>
      </c>
      <c r="V204" s="130"/>
      <c r="W204" s="130"/>
    </row>
    <row r="205" spans="1:41" ht="15.6" x14ac:dyDescent="0.25">
      <c r="A205" s="216" t="s">
        <v>266</v>
      </c>
      <c r="B205" s="160">
        <v>2012</v>
      </c>
      <c r="C205" s="161">
        <v>1083.1380108181618</v>
      </c>
      <c r="D205" s="162">
        <v>2172.703762150813</v>
      </c>
      <c r="E205" s="162">
        <v>721.38062821188066</v>
      </c>
      <c r="F205" s="162"/>
      <c r="G205" s="162"/>
      <c r="H205" s="219"/>
      <c r="I205" s="161"/>
      <c r="J205" s="162"/>
      <c r="K205" s="162"/>
      <c r="L205" s="162"/>
      <c r="M205" s="165"/>
      <c r="N205" s="219"/>
      <c r="O205" s="164"/>
      <c r="P205" s="197"/>
      <c r="Q205" s="197"/>
      <c r="R205" s="165"/>
      <c r="S205" s="165"/>
      <c r="T205" s="219"/>
      <c r="U205" s="244" t="s">
        <v>267</v>
      </c>
      <c r="V205" s="152"/>
      <c r="W205" s="152"/>
    </row>
    <row r="206" spans="1:41" ht="15.6" x14ac:dyDescent="0.25">
      <c r="A206" s="221" t="s">
        <v>268</v>
      </c>
      <c r="B206" s="160">
        <v>2013</v>
      </c>
      <c r="C206" s="167">
        <v>1098.4435857678816</v>
      </c>
      <c r="D206" s="168">
        <v>2203.4057409780712</v>
      </c>
      <c r="E206" s="168">
        <v>731.57429251144026</v>
      </c>
      <c r="F206" s="168"/>
      <c r="G206" s="168"/>
      <c r="H206" s="222"/>
      <c r="I206" s="167"/>
      <c r="J206" s="168"/>
      <c r="K206" s="168"/>
      <c r="L206" s="168"/>
      <c r="M206" s="170"/>
      <c r="N206" s="222"/>
      <c r="O206" s="198"/>
      <c r="P206" s="169"/>
      <c r="Q206" s="169"/>
      <c r="R206" s="170"/>
      <c r="S206" s="170"/>
      <c r="T206" s="222"/>
      <c r="U206" s="220" t="s">
        <v>267</v>
      </c>
      <c r="V206" s="152"/>
      <c r="W206" s="152"/>
    </row>
    <row r="207" spans="1:41" ht="15.6" x14ac:dyDescent="0.25">
      <c r="A207" s="221" t="s">
        <v>269</v>
      </c>
      <c r="B207" s="160">
        <v>2014</v>
      </c>
      <c r="C207" s="167">
        <v>1026.5561461207515</v>
      </c>
      <c r="D207" s="168">
        <v>2059.2042550984193</v>
      </c>
      <c r="E207" s="168">
        <v>683.69654668843214</v>
      </c>
      <c r="F207" s="168"/>
      <c r="G207" s="168"/>
      <c r="H207" s="222"/>
      <c r="I207" s="167"/>
      <c r="J207" s="168"/>
      <c r="K207" s="168"/>
      <c r="L207" s="168"/>
      <c r="M207" s="170"/>
      <c r="N207" s="222"/>
      <c r="O207" s="198"/>
      <c r="P207" s="169"/>
      <c r="Q207" s="169"/>
      <c r="R207" s="170"/>
      <c r="S207" s="170"/>
      <c r="T207" s="222"/>
      <c r="U207" s="220" t="s">
        <v>267</v>
      </c>
      <c r="V207" s="152"/>
      <c r="W207" s="152"/>
    </row>
    <row r="208" spans="1:41" ht="15" x14ac:dyDescent="0.25">
      <c r="A208" s="221" t="s">
        <v>270</v>
      </c>
      <c r="B208" s="160">
        <v>2015</v>
      </c>
      <c r="C208" s="171">
        <v>1039.4725873440514</v>
      </c>
      <c r="D208" s="172">
        <v>2085.1137884719783</v>
      </c>
      <c r="E208" s="172">
        <v>692.29902429596041</v>
      </c>
      <c r="F208" s="172"/>
      <c r="G208" s="172"/>
      <c r="H208" s="223"/>
      <c r="I208" s="224"/>
      <c r="J208" s="225"/>
      <c r="K208" s="225"/>
      <c r="L208" s="225"/>
      <c r="M208" s="173"/>
      <c r="N208" s="226"/>
      <c r="O208" s="199"/>
      <c r="P208" s="174"/>
      <c r="Q208" s="174"/>
      <c r="R208" s="175"/>
      <c r="S208" s="175"/>
      <c r="T208" s="227"/>
      <c r="U208" s="220" t="s">
        <v>267</v>
      </c>
      <c r="V208" s="152"/>
      <c r="W208" s="152"/>
    </row>
    <row r="209" spans="1:23" ht="15" x14ac:dyDescent="0.25">
      <c r="A209" s="221" t="s">
        <v>271</v>
      </c>
      <c r="B209" s="160">
        <v>2016</v>
      </c>
      <c r="C209" s="171">
        <v>1052.3125952066416</v>
      </c>
      <c r="D209" s="172">
        <v>2110.8700015403606</v>
      </c>
      <c r="E209" s="172">
        <v>700.85059652927578</v>
      </c>
      <c r="F209" s="172"/>
      <c r="G209" s="172"/>
      <c r="H209" s="223"/>
      <c r="I209" s="224"/>
      <c r="J209" s="225"/>
      <c r="K209" s="225"/>
      <c r="L209" s="225"/>
      <c r="M209" s="173"/>
      <c r="N209" s="226"/>
      <c r="O209" s="199"/>
      <c r="P209" s="174"/>
      <c r="Q209" s="174"/>
      <c r="R209" s="175"/>
      <c r="S209" s="175"/>
      <c r="T209" s="227"/>
      <c r="U209" s="220" t="s">
        <v>267</v>
      </c>
      <c r="V209" s="152"/>
      <c r="W209" s="152"/>
    </row>
    <row r="210" spans="1:23" ht="15.6" thickBot="1" x14ac:dyDescent="0.3">
      <c r="A210" s="228" t="s">
        <v>272</v>
      </c>
      <c r="B210" s="160">
        <v>2017</v>
      </c>
      <c r="C210" s="171">
        <v>1065.067072345493</v>
      </c>
      <c r="D210" s="172">
        <v>2136.4546455903983</v>
      </c>
      <c r="E210" s="172">
        <v>709.34520445462101</v>
      </c>
      <c r="F210" s="172"/>
      <c r="G210" s="172"/>
      <c r="H210" s="223"/>
      <c r="I210" s="224"/>
      <c r="J210" s="225"/>
      <c r="K210" s="225"/>
      <c r="L210" s="225"/>
      <c r="M210" s="173"/>
      <c r="N210" s="226"/>
      <c r="O210" s="199"/>
      <c r="P210" s="174"/>
      <c r="Q210" s="174"/>
      <c r="R210" s="175"/>
      <c r="S210" s="175"/>
      <c r="T210" s="227"/>
      <c r="U210" s="220" t="s">
        <v>267</v>
      </c>
      <c r="V210" s="152"/>
      <c r="W210" s="152"/>
    </row>
    <row r="211" spans="1:23" ht="15" x14ac:dyDescent="0.25">
      <c r="A211" s="216" t="s">
        <v>273</v>
      </c>
      <c r="B211" s="160">
        <v>2018</v>
      </c>
      <c r="C211" s="171">
        <v>1077.7085954307011</v>
      </c>
      <c r="D211" s="172">
        <v>2161.8127112221277</v>
      </c>
      <c r="E211" s="172">
        <v>717.76458386304364</v>
      </c>
      <c r="F211" s="172"/>
      <c r="G211" s="172"/>
      <c r="H211" s="223"/>
      <c r="I211" s="224"/>
      <c r="J211" s="225"/>
      <c r="K211" s="225"/>
      <c r="L211" s="225"/>
      <c r="M211" s="173"/>
      <c r="N211" s="226"/>
      <c r="O211" s="199"/>
      <c r="P211" s="174"/>
      <c r="Q211" s="174"/>
      <c r="R211" s="175"/>
      <c r="S211" s="175"/>
      <c r="T211" s="227"/>
      <c r="U211" s="220" t="s">
        <v>267</v>
      </c>
      <c r="V211" s="152"/>
      <c r="W211" s="152"/>
    </row>
    <row r="212" spans="1:23" ht="15" x14ac:dyDescent="0.25">
      <c r="A212" s="221" t="s">
        <v>274</v>
      </c>
      <c r="B212" s="160">
        <v>2019</v>
      </c>
      <c r="C212" s="171">
        <v>1090.1955992229769</v>
      </c>
      <c r="D212" s="172">
        <v>2186.8608212935083</v>
      </c>
      <c r="E212" s="172">
        <v>726.08105189406763</v>
      </c>
      <c r="F212" s="172"/>
      <c r="G212" s="172"/>
      <c r="H212" s="223"/>
      <c r="I212" s="224"/>
      <c r="J212" s="225"/>
      <c r="K212" s="225"/>
      <c r="L212" s="225"/>
      <c r="M212" s="173"/>
      <c r="N212" s="226"/>
      <c r="O212" s="199"/>
      <c r="P212" s="174"/>
      <c r="Q212" s="174"/>
      <c r="R212" s="175"/>
      <c r="S212" s="175"/>
      <c r="T212" s="227"/>
      <c r="U212" s="220" t="s">
        <v>267</v>
      </c>
      <c r="V212" s="152"/>
      <c r="W212" s="152"/>
    </row>
    <row r="213" spans="1:23" ht="15" x14ac:dyDescent="0.25">
      <c r="A213" s="221" t="s">
        <v>275</v>
      </c>
      <c r="B213" s="160">
        <v>2020</v>
      </c>
      <c r="C213" s="171">
        <v>1102.4974696227384</v>
      </c>
      <c r="D213" s="172">
        <v>2211.5375659300148</v>
      </c>
      <c r="E213" s="172">
        <v>734.27421925457577</v>
      </c>
      <c r="F213" s="172"/>
      <c r="G213" s="172"/>
      <c r="H213" s="223"/>
      <c r="I213" s="224"/>
      <c r="J213" s="225"/>
      <c r="K213" s="225"/>
      <c r="L213" s="225"/>
      <c r="M213" s="173"/>
      <c r="N213" s="226"/>
      <c r="O213" s="199"/>
      <c r="P213" s="174"/>
      <c r="Q213" s="174"/>
      <c r="R213" s="175"/>
      <c r="S213" s="175"/>
      <c r="T213" s="227"/>
      <c r="U213" s="220" t="s">
        <v>267</v>
      </c>
      <c r="V213" s="152"/>
      <c r="W213" s="152"/>
    </row>
    <row r="214" spans="1:23" ht="15" x14ac:dyDescent="0.25">
      <c r="A214" s="221" t="s">
        <v>276</v>
      </c>
      <c r="B214" s="160">
        <v>2021</v>
      </c>
      <c r="C214" s="171">
        <v>1113.8947149720389</v>
      </c>
      <c r="D214" s="172">
        <v>2234.3996920868431</v>
      </c>
      <c r="E214" s="172">
        <v>741.86489738409023</v>
      </c>
      <c r="F214" s="172"/>
      <c r="G214" s="172"/>
      <c r="H214" s="223"/>
      <c r="I214" s="224"/>
      <c r="J214" s="225"/>
      <c r="K214" s="225"/>
      <c r="L214" s="225"/>
      <c r="M214" s="173"/>
      <c r="N214" s="226"/>
      <c r="O214" s="199"/>
      <c r="P214" s="174"/>
      <c r="Q214" s="174"/>
      <c r="R214" s="175"/>
      <c r="S214" s="175"/>
      <c r="T214" s="227"/>
      <c r="U214" s="220" t="s">
        <v>267</v>
      </c>
      <c r="V214" s="152"/>
      <c r="W214" s="152"/>
    </row>
    <row r="215" spans="1:23" ht="15" x14ac:dyDescent="0.25">
      <c r="A215" s="221" t="s">
        <v>277</v>
      </c>
      <c r="B215" s="160">
        <v>2022</v>
      </c>
      <c r="C215" s="171">
        <v>1124.9896574605903</v>
      </c>
      <c r="D215" s="172">
        <v>2256.6554185454816</v>
      </c>
      <c r="E215" s="172">
        <v>749.25423881835525</v>
      </c>
      <c r="F215" s="172"/>
      <c r="G215" s="172"/>
      <c r="H215" s="223"/>
      <c r="I215" s="224"/>
      <c r="J215" s="225"/>
      <c r="K215" s="225"/>
      <c r="L215" s="225"/>
      <c r="M215" s="173"/>
      <c r="N215" s="226"/>
      <c r="O215" s="199"/>
      <c r="P215" s="174"/>
      <c r="Q215" s="174"/>
      <c r="R215" s="175"/>
      <c r="S215" s="175"/>
      <c r="T215" s="227"/>
      <c r="U215" s="220" t="s">
        <v>267</v>
      </c>
      <c r="V215" s="152"/>
      <c r="W215" s="152"/>
    </row>
    <row r="216" spans="1:23" ht="15.6" thickBot="1" x14ac:dyDescent="0.3">
      <c r="A216" s="228" t="s">
        <v>278</v>
      </c>
      <c r="B216" s="160">
        <v>2023</v>
      </c>
      <c r="C216" s="171">
        <v>1135.8036007345772</v>
      </c>
      <c r="D216" s="172">
        <v>2278.3474790219939</v>
      </c>
      <c r="E216" s="172">
        <v>756.45643199643757</v>
      </c>
      <c r="F216" s="172"/>
      <c r="G216" s="172"/>
      <c r="H216" s="223"/>
      <c r="I216" s="224"/>
      <c r="J216" s="225"/>
      <c r="K216" s="225"/>
      <c r="L216" s="225"/>
      <c r="M216" s="173"/>
      <c r="N216" s="226"/>
      <c r="O216" s="199"/>
      <c r="P216" s="174"/>
      <c r="Q216" s="174"/>
      <c r="R216" s="175"/>
      <c r="S216" s="175"/>
      <c r="T216" s="227"/>
      <c r="U216" s="220" t="s">
        <v>267</v>
      </c>
      <c r="V216" s="152"/>
      <c r="W216" s="152"/>
    </row>
    <row r="217" spans="1:23" ht="15" x14ac:dyDescent="0.25">
      <c r="A217" s="216" t="s">
        <v>279</v>
      </c>
      <c r="B217" s="160">
        <v>2024</v>
      </c>
      <c r="C217" s="171">
        <v>1146.3460623964581</v>
      </c>
      <c r="D217" s="172">
        <v>2299.4949652022615</v>
      </c>
      <c r="E217" s="172">
        <v>763.47781573571081</v>
      </c>
      <c r="F217" s="172"/>
      <c r="G217" s="172"/>
      <c r="H217" s="223"/>
      <c r="I217" s="224"/>
      <c r="J217" s="225"/>
      <c r="K217" s="225"/>
      <c r="L217" s="225"/>
      <c r="M217" s="173"/>
      <c r="N217" s="226"/>
      <c r="O217" s="199"/>
      <c r="P217" s="174"/>
      <c r="Q217" s="174"/>
      <c r="R217" s="175"/>
      <c r="S217" s="175"/>
      <c r="T217" s="227"/>
      <c r="U217" s="220" t="s">
        <v>267</v>
      </c>
      <c r="V217" s="152"/>
      <c r="W217" s="152"/>
    </row>
    <row r="218" spans="1:23" ht="15" x14ac:dyDescent="0.25">
      <c r="A218" s="221" t="s">
        <v>280</v>
      </c>
      <c r="B218" s="160">
        <v>2025</v>
      </c>
      <c r="C218" s="171">
        <v>1156.6253561153922</v>
      </c>
      <c r="D218" s="172">
        <v>2320.1145537609814</v>
      </c>
      <c r="E218" s="172">
        <v>770.32392702206278</v>
      </c>
      <c r="F218" s="172"/>
      <c r="G218" s="172"/>
      <c r="H218" s="223"/>
      <c r="I218" s="224"/>
      <c r="J218" s="225"/>
      <c r="K218" s="225"/>
      <c r="L218" s="225"/>
      <c r="M218" s="173"/>
      <c r="N218" s="226"/>
      <c r="O218" s="199"/>
      <c r="P218" s="174"/>
      <c r="Q218" s="174"/>
      <c r="R218" s="175"/>
      <c r="S218" s="175"/>
      <c r="T218" s="227"/>
      <c r="U218" s="220" t="s">
        <v>267</v>
      </c>
      <c r="V218" s="152"/>
      <c r="W218" s="152"/>
    </row>
    <row r="219" spans="1:23" ht="15" x14ac:dyDescent="0.25">
      <c r="A219" s="221" t="s">
        <v>281</v>
      </c>
      <c r="B219" s="160">
        <v>2026</v>
      </c>
      <c r="C219" s="171">
        <v>1166.6566785578732</v>
      </c>
      <c r="D219" s="172">
        <v>2340.2367282137675</v>
      </c>
      <c r="E219" s="172">
        <v>777.00488698568449</v>
      </c>
      <c r="F219" s="172"/>
      <c r="G219" s="172"/>
      <c r="H219" s="223"/>
      <c r="I219" s="224"/>
      <c r="J219" s="225"/>
      <c r="K219" s="225"/>
      <c r="L219" s="225"/>
      <c r="M219" s="173"/>
      <c r="N219" s="226"/>
      <c r="O219" s="199"/>
      <c r="P219" s="174"/>
      <c r="Q219" s="174"/>
      <c r="R219" s="175"/>
      <c r="S219" s="175"/>
      <c r="T219" s="227"/>
      <c r="U219" s="220" t="s">
        <v>267</v>
      </c>
      <c r="V219" s="152"/>
      <c r="W219" s="152"/>
    </row>
    <row r="220" spans="1:23" ht="15" x14ac:dyDescent="0.25">
      <c r="A220" s="221" t="s">
        <v>282</v>
      </c>
      <c r="B220" s="160">
        <v>2027</v>
      </c>
      <c r="C220" s="171">
        <v>1176.4535271690825</v>
      </c>
      <c r="D220" s="172">
        <v>2359.8885635497995</v>
      </c>
      <c r="E220" s="172">
        <v>783.52968505856575</v>
      </c>
      <c r="F220" s="172"/>
      <c r="G220" s="172"/>
      <c r="H220" s="223"/>
      <c r="I220" s="224"/>
      <c r="J220" s="225"/>
      <c r="K220" s="225"/>
      <c r="L220" s="225"/>
      <c r="M220" s="173"/>
      <c r="N220" s="226"/>
      <c r="O220" s="199"/>
      <c r="P220" s="174"/>
      <c r="Q220" s="174"/>
      <c r="R220" s="175"/>
      <c r="S220" s="175"/>
      <c r="T220" s="227"/>
      <c r="U220" s="220" t="s">
        <v>267</v>
      </c>
      <c r="V220" s="152"/>
      <c r="W220" s="152"/>
    </row>
    <row r="221" spans="1:23" ht="15" x14ac:dyDescent="0.25">
      <c r="A221" s="221" t="s">
        <v>283</v>
      </c>
      <c r="B221" s="160">
        <v>2028</v>
      </c>
      <c r="C221" s="171">
        <v>1186.01649445159</v>
      </c>
      <c r="D221" s="172">
        <v>2379.0712482903482</v>
      </c>
      <c r="E221" s="172">
        <v>789.89871585327865</v>
      </c>
      <c r="F221" s="172"/>
      <c r="G221" s="172"/>
      <c r="H221" s="223"/>
      <c r="I221" s="224"/>
      <c r="J221" s="225"/>
      <c r="K221" s="225"/>
      <c r="L221" s="225"/>
      <c r="M221" s="173"/>
      <c r="N221" s="226"/>
      <c r="O221" s="199"/>
      <c r="P221" s="174"/>
      <c r="Q221" s="174"/>
      <c r="R221" s="175"/>
      <c r="S221" s="175"/>
      <c r="T221" s="227"/>
      <c r="U221" s="220" t="s">
        <v>267</v>
      </c>
      <c r="V221" s="152"/>
      <c r="W221" s="152"/>
    </row>
    <row r="222" spans="1:23" ht="15.6" thickBot="1" x14ac:dyDescent="0.3">
      <c r="A222" s="228" t="s">
        <v>284</v>
      </c>
      <c r="B222" s="160">
        <v>2029</v>
      </c>
      <c r="C222" s="171">
        <v>1195.3415372205429</v>
      </c>
      <c r="D222" s="172">
        <v>2397.7766720719555</v>
      </c>
      <c r="E222" s="172">
        <v>796.10928656872113</v>
      </c>
      <c r="F222" s="172"/>
      <c r="G222" s="172"/>
      <c r="H222" s="223"/>
      <c r="I222" s="224"/>
      <c r="J222" s="225"/>
      <c r="K222" s="225"/>
      <c r="L222" s="225"/>
      <c r="M222" s="173"/>
      <c r="N222" s="226"/>
      <c r="O222" s="199"/>
      <c r="P222" s="174"/>
      <c r="Q222" s="174"/>
      <c r="R222" s="175"/>
      <c r="S222" s="175"/>
      <c r="T222" s="227"/>
      <c r="U222" s="220" t="s">
        <v>267</v>
      </c>
      <c r="V222" s="152"/>
      <c r="W222" s="152"/>
    </row>
    <row r="223" spans="1:23" ht="15" x14ac:dyDescent="0.25">
      <c r="A223" s="178" t="s">
        <v>285</v>
      </c>
      <c r="B223" s="160">
        <v>2030</v>
      </c>
      <c r="C223" s="171">
        <v>1204.425912317849</v>
      </c>
      <c r="D223" s="172">
        <v>2415.9993322995265</v>
      </c>
      <c r="E223" s="172">
        <v>802.15957023447208</v>
      </c>
      <c r="F223" s="172"/>
      <c r="G223" s="172"/>
      <c r="H223" s="223"/>
      <c r="I223" s="224"/>
      <c r="J223" s="225"/>
      <c r="K223" s="225"/>
      <c r="L223" s="225"/>
      <c r="M223" s="173"/>
      <c r="N223" s="226"/>
      <c r="O223" s="199"/>
      <c r="P223" s="174"/>
      <c r="Q223" s="174"/>
      <c r="R223" s="175"/>
      <c r="S223" s="175"/>
      <c r="T223" s="227"/>
      <c r="U223" s="220" t="s">
        <v>267</v>
      </c>
      <c r="V223" s="152"/>
      <c r="W223" s="152"/>
    </row>
    <row r="224" spans="1:23" ht="15" x14ac:dyDescent="0.25">
      <c r="A224" s="179" t="s">
        <v>286</v>
      </c>
      <c r="B224" s="160">
        <v>2031</v>
      </c>
      <c r="C224" s="171">
        <v>1213.2743014398272</v>
      </c>
      <c r="D224" s="172">
        <v>2433.7486201486108</v>
      </c>
      <c r="E224" s="172">
        <v>808.05268490658511</v>
      </c>
      <c r="F224" s="172"/>
      <c r="G224" s="172"/>
      <c r="H224" s="223"/>
      <c r="I224" s="224"/>
      <c r="J224" s="225"/>
      <c r="K224" s="225"/>
      <c r="L224" s="225"/>
      <c r="M224" s="173"/>
      <c r="N224" s="226"/>
      <c r="O224" s="199"/>
      <c r="P224" s="174"/>
      <c r="Q224" s="174"/>
      <c r="R224" s="175"/>
      <c r="S224" s="175"/>
      <c r="T224" s="227"/>
      <c r="U224" s="220" t="s">
        <v>267</v>
      </c>
      <c r="V224" s="152"/>
      <c r="W224" s="152"/>
    </row>
    <row r="225" spans="1:23" ht="15.6" thickBot="1" x14ac:dyDescent="0.3">
      <c r="A225" s="180" t="s">
        <v>286</v>
      </c>
      <c r="B225" s="160">
        <v>2032</v>
      </c>
      <c r="C225" s="171">
        <v>1221.8978367568891</v>
      </c>
      <c r="D225" s="172">
        <v>2451.0468660224378</v>
      </c>
      <c r="E225" s="172">
        <v>813.79604472065932</v>
      </c>
      <c r="F225" s="172"/>
      <c r="G225" s="172"/>
      <c r="H225" s="223"/>
      <c r="I225" s="224"/>
      <c r="J225" s="225"/>
      <c r="K225" s="225"/>
      <c r="L225" s="225"/>
      <c r="M225" s="173"/>
      <c r="N225" s="226"/>
      <c r="O225" s="199"/>
      <c r="P225" s="174"/>
      <c r="Q225" s="174"/>
      <c r="R225" s="175"/>
      <c r="S225" s="175"/>
      <c r="T225" s="227"/>
      <c r="U225" s="220" t="s">
        <v>267</v>
      </c>
      <c r="V225" s="152"/>
      <c r="W225" s="152"/>
    </row>
    <row r="226" spans="1:23" ht="15" x14ac:dyDescent="0.25">
      <c r="B226" s="160">
        <v>2033</v>
      </c>
      <c r="C226" s="171">
        <v>1230.311153175192</v>
      </c>
      <c r="D226" s="172">
        <v>2467.9234265822543</v>
      </c>
      <c r="E226" s="172">
        <v>819.39939666894543</v>
      </c>
      <c r="F226" s="172"/>
      <c r="G226" s="172"/>
      <c r="H226" s="223"/>
      <c r="I226" s="224"/>
      <c r="J226" s="225"/>
      <c r="K226" s="225"/>
      <c r="L226" s="225"/>
      <c r="M226" s="173"/>
      <c r="N226" s="226"/>
      <c r="O226" s="199"/>
      <c r="P226" s="174"/>
      <c r="Q226" s="174"/>
      <c r="R226" s="175"/>
      <c r="S226" s="175"/>
      <c r="T226" s="227"/>
      <c r="U226" s="220" t="s">
        <v>267</v>
      </c>
      <c r="V226" s="152"/>
      <c r="W226" s="152"/>
    </row>
    <row r="227" spans="1:23" ht="15" x14ac:dyDescent="0.25">
      <c r="B227" s="160">
        <v>2034</v>
      </c>
      <c r="C227" s="171">
        <v>1238.5322864903105</v>
      </c>
      <c r="D227" s="172">
        <v>2484.4144804502739</v>
      </c>
      <c r="E227" s="172">
        <v>824.87475276968291</v>
      </c>
      <c r="F227" s="172"/>
      <c r="G227" s="172"/>
      <c r="H227" s="223"/>
      <c r="I227" s="224"/>
      <c r="J227" s="225"/>
      <c r="K227" s="225"/>
      <c r="L227" s="225"/>
      <c r="M227" s="173"/>
      <c r="N227" s="226"/>
      <c r="O227" s="199"/>
      <c r="P227" s="174"/>
      <c r="Q227" s="174"/>
      <c r="R227" s="175"/>
      <c r="S227" s="175"/>
      <c r="T227" s="227"/>
      <c r="U227" s="220" t="s">
        <v>267</v>
      </c>
      <c r="V227" s="152"/>
      <c r="W227" s="152"/>
    </row>
    <row r="228" spans="1:23" ht="15" x14ac:dyDescent="0.25">
      <c r="B228" s="160">
        <v>2035</v>
      </c>
      <c r="C228" s="171">
        <v>1246.5752802184013</v>
      </c>
      <c r="D228" s="172">
        <v>2500.5481979982142</v>
      </c>
      <c r="E228" s="172">
        <v>830.23146614353243</v>
      </c>
      <c r="F228" s="172"/>
      <c r="G228" s="172"/>
      <c r="H228" s="223"/>
      <c r="I228" s="224"/>
      <c r="J228" s="225"/>
      <c r="K228" s="225"/>
      <c r="L228" s="225"/>
      <c r="M228" s="173"/>
      <c r="N228" s="226"/>
      <c r="O228" s="199"/>
      <c r="P228" s="174"/>
      <c r="Q228" s="174"/>
      <c r="R228" s="175"/>
      <c r="S228" s="175"/>
      <c r="T228" s="227"/>
      <c r="U228" s="220" t="s">
        <v>267</v>
      </c>
      <c r="V228" s="152"/>
      <c r="W228" s="152"/>
    </row>
    <row r="229" spans="1:23" ht="15" x14ac:dyDescent="0.25">
      <c r="B229" s="160">
        <v>2036</v>
      </c>
      <c r="C229" s="171">
        <v>1254.4479400075791</v>
      </c>
      <c r="D229" s="172">
        <v>2516.3402368439006</v>
      </c>
      <c r="E229" s="172">
        <v>835.47473542934165</v>
      </c>
      <c r="F229" s="172"/>
      <c r="G229" s="172"/>
      <c r="H229" s="223"/>
      <c r="I229" s="224"/>
      <c r="J229" s="225"/>
      <c r="K229" s="225"/>
      <c r="L229" s="225"/>
      <c r="M229" s="173"/>
      <c r="N229" s="226"/>
      <c r="O229" s="199"/>
      <c r="P229" s="174"/>
      <c r="Q229" s="174"/>
      <c r="R229" s="175"/>
      <c r="S229" s="175"/>
      <c r="T229" s="227"/>
      <c r="U229" s="220" t="s">
        <v>267</v>
      </c>
      <c r="V229" s="152"/>
      <c r="W229" s="152"/>
    </row>
    <row r="230" spans="1:23" ht="15" x14ac:dyDescent="0.25">
      <c r="B230" s="160">
        <v>2037</v>
      </c>
      <c r="C230" s="171">
        <v>1262.1512260678385</v>
      </c>
      <c r="D230" s="172">
        <v>2531.7925231055624</v>
      </c>
      <c r="E230" s="172">
        <v>840.60520013646442</v>
      </c>
      <c r="F230" s="172"/>
      <c r="G230" s="172"/>
      <c r="H230" s="223"/>
      <c r="I230" s="224"/>
      <c r="J230" s="225"/>
      <c r="K230" s="225"/>
      <c r="L230" s="225"/>
      <c r="M230" s="173"/>
      <c r="N230" s="226"/>
      <c r="O230" s="199"/>
      <c r="P230" s="174"/>
      <c r="Q230" s="174"/>
      <c r="R230" s="175"/>
      <c r="S230" s="175"/>
      <c r="T230" s="227"/>
      <c r="U230" s="220" t="s">
        <v>267</v>
      </c>
      <c r="V230" s="152"/>
      <c r="W230" s="152"/>
    </row>
    <row r="231" spans="1:23" ht="15" x14ac:dyDescent="0.25">
      <c r="B231" s="160">
        <v>2038</v>
      </c>
      <c r="C231" s="171">
        <v>1269.6835944860836</v>
      </c>
      <c r="D231" s="172">
        <v>2546.9019597948591</v>
      </c>
      <c r="E231" s="172">
        <v>845.62183200350842</v>
      </c>
      <c r="F231" s="172"/>
      <c r="G231" s="172"/>
      <c r="H231" s="223"/>
      <c r="I231" s="224"/>
      <c r="J231" s="225"/>
      <c r="K231" s="225"/>
      <c r="L231" s="225"/>
      <c r="M231" s="173"/>
      <c r="N231" s="226"/>
      <c r="O231" s="199"/>
      <c r="P231" s="174"/>
      <c r="Q231" s="174"/>
      <c r="R231" s="175"/>
      <c r="S231" s="175"/>
      <c r="T231" s="227"/>
      <c r="U231" s="220" t="s">
        <v>267</v>
      </c>
      <c r="V231" s="152"/>
      <c r="W231" s="152"/>
    </row>
    <row r="232" spans="1:23" ht="15" x14ac:dyDescent="0.25">
      <c r="B232" s="160">
        <v>2039</v>
      </c>
      <c r="C232" s="171">
        <v>1277.0401082626836</v>
      </c>
      <c r="D232" s="172">
        <v>2561.6586436145503</v>
      </c>
      <c r="E232" s="172">
        <v>850.521342939889</v>
      </c>
      <c r="F232" s="172"/>
      <c r="G232" s="172"/>
      <c r="H232" s="223"/>
      <c r="I232" s="224"/>
      <c r="J232" s="225"/>
      <c r="K232" s="225"/>
      <c r="L232" s="225"/>
      <c r="M232" s="173"/>
      <c r="N232" s="226"/>
      <c r="O232" s="199"/>
      <c r="P232" s="174"/>
      <c r="Q232" s="174"/>
      <c r="R232" s="175"/>
      <c r="S232" s="175"/>
      <c r="T232" s="227"/>
      <c r="U232" s="220" t="s">
        <v>267</v>
      </c>
      <c r="V232" s="152"/>
      <c r="W232" s="152"/>
    </row>
    <row r="233" spans="1:23" ht="15" x14ac:dyDescent="0.25">
      <c r="B233" s="160">
        <v>2040</v>
      </c>
      <c r="C233" s="171">
        <v>1284.2172136374984</v>
      </c>
      <c r="D233" s="172">
        <v>2576.0554459550331</v>
      </c>
      <c r="E233" s="172">
        <v>855.30136610620355</v>
      </c>
      <c r="F233" s="172"/>
      <c r="G233" s="172"/>
      <c r="H233" s="223"/>
      <c r="I233" s="224"/>
      <c r="J233" s="225"/>
      <c r="K233" s="225"/>
      <c r="L233" s="225"/>
      <c r="M233" s="173"/>
      <c r="N233" s="226"/>
      <c r="O233" s="199"/>
      <c r="P233" s="174"/>
      <c r="Q233" s="174"/>
      <c r="R233" s="175"/>
      <c r="S233" s="175"/>
      <c r="T233" s="227"/>
      <c r="U233" s="220" t="s">
        <v>267</v>
      </c>
      <c r="V233" s="152"/>
      <c r="W233" s="152"/>
    </row>
    <row r="234" spans="1:23" ht="15" x14ac:dyDescent="0.25">
      <c r="B234" s="160">
        <v>2041</v>
      </c>
      <c r="C234" s="171">
        <v>1291.2159002109374</v>
      </c>
      <c r="D234" s="172">
        <v>2590.0943518897802</v>
      </c>
      <c r="E234" s="172">
        <v>859.96256058611277</v>
      </c>
      <c r="F234" s="172"/>
      <c r="G234" s="172"/>
      <c r="H234" s="223"/>
      <c r="I234" s="224"/>
      <c r="J234" s="225"/>
      <c r="K234" s="225"/>
      <c r="L234" s="225"/>
      <c r="M234" s="173"/>
      <c r="N234" s="226"/>
      <c r="O234" s="199"/>
      <c r="P234" s="174"/>
      <c r="Q234" s="174"/>
      <c r="R234" s="175"/>
      <c r="S234" s="175"/>
      <c r="T234" s="227"/>
      <c r="U234" s="220" t="s">
        <v>267</v>
      </c>
      <c r="V234" s="152"/>
      <c r="W234" s="152"/>
    </row>
    <row r="235" spans="1:23" ht="15" x14ac:dyDescent="0.25">
      <c r="B235" s="160">
        <v>2042</v>
      </c>
      <c r="C235" s="171">
        <v>1298.0391833660306</v>
      </c>
      <c r="D235" s="172">
        <v>2603.7814100792466</v>
      </c>
      <c r="E235" s="172">
        <v>864.5069346545389</v>
      </c>
      <c r="F235" s="172"/>
      <c r="G235" s="172"/>
      <c r="H235" s="223"/>
      <c r="I235" s="224"/>
      <c r="J235" s="225"/>
      <c r="K235" s="225"/>
      <c r="L235" s="225"/>
      <c r="M235" s="173"/>
      <c r="N235" s="226"/>
      <c r="O235" s="199"/>
      <c r="P235" s="174"/>
      <c r="Q235" s="174"/>
      <c r="R235" s="175"/>
      <c r="S235" s="175"/>
      <c r="T235" s="227"/>
      <c r="U235" s="220" t="s">
        <v>267</v>
      </c>
      <c r="V235" s="152"/>
      <c r="W235" s="152"/>
    </row>
    <row r="236" spans="1:23" ht="15" x14ac:dyDescent="0.25">
      <c r="B236" s="160">
        <v>2043</v>
      </c>
      <c r="C236" s="171">
        <v>1304.687546689006</v>
      </c>
      <c r="D236" s="172">
        <v>2617.1175905656683</v>
      </c>
      <c r="E236" s="172">
        <v>868.93481038469281</v>
      </c>
      <c r="F236" s="172"/>
      <c r="G236" s="172"/>
      <c r="H236" s="223"/>
      <c r="I236" s="224"/>
      <c r="J236" s="225"/>
      <c r="K236" s="225"/>
      <c r="L236" s="225"/>
      <c r="M236" s="173"/>
      <c r="N236" s="226"/>
      <c r="O236" s="199"/>
      <c r="P236" s="174"/>
      <c r="Q236" s="174"/>
      <c r="R236" s="175"/>
      <c r="S236" s="175"/>
      <c r="T236" s="227"/>
      <c r="U236" s="220" t="s">
        <v>267</v>
      </c>
      <c r="V236" s="152"/>
      <c r="W236" s="152"/>
    </row>
    <row r="237" spans="1:23" ht="15" x14ac:dyDescent="0.25">
      <c r="B237" s="160">
        <v>2044</v>
      </c>
      <c r="C237" s="171">
        <v>1311.1613212464106</v>
      </c>
      <c r="D237" s="172">
        <v>2630.1035574468083</v>
      </c>
      <c r="E237" s="172">
        <v>873.24640827016901</v>
      </c>
      <c r="F237" s="172"/>
      <c r="G237" s="172"/>
      <c r="H237" s="223"/>
      <c r="I237" s="224"/>
      <c r="J237" s="225"/>
      <c r="K237" s="225"/>
      <c r="L237" s="225"/>
      <c r="M237" s="173"/>
      <c r="N237" s="226"/>
      <c r="O237" s="199"/>
      <c r="P237" s="174"/>
      <c r="Q237" s="174"/>
      <c r="R237" s="175"/>
      <c r="S237" s="175"/>
      <c r="T237" s="227"/>
      <c r="U237" s="220" t="s">
        <v>267</v>
      </c>
      <c r="V237" s="152"/>
      <c r="W237" s="152"/>
    </row>
    <row r="238" spans="1:23" ht="15" x14ac:dyDescent="0.25">
      <c r="B238" s="160">
        <v>2045</v>
      </c>
      <c r="C238" s="171">
        <v>1317.4603605728628</v>
      </c>
      <c r="D238" s="172">
        <v>2642.739016922726</v>
      </c>
      <c r="E238" s="172">
        <v>877.44163076357518</v>
      </c>
      <c r="F238" s="172"/>
      <c r="G238" s="172"/>
      <c r="H238" s="223"/>
      <c r="I238" s="224"/>
      <c r="J238" s="225"/>
      <c r="K238" s="225"/>
      <c r="L238" s="225"/>
      <c r="M238" s="173"/>
      <c r="N238" s="226"/>
      <c r="O238" s="199"/>
      <c r="P238" s="174"/>
      <c r="Q238" s="174"/>
      <c r="R238" s="175"/>
      <c r="S238" s="175"/>
      <c r="T238" s="227"/>
      <c r="U238" s="220" t="s">
        <v>267</v>
      </c>
      <c r="V238" s="152"/>
      <c r="W238" s="152"/>
    </row>
    <row r="239" spans="1:23" ht="15" x14ac:dyDescent="0.25">
      <c r="B239" s="160">
        <v>2046</v>
      </c>
      <c r="C239" s="171">
        <v>1323.5854055276993</v>
      </c>
      <c r="D239" s="172">
        <v>2655.0254551086259</v>
      </c>
      <c r="E239" s="172">
        <v>881.52097128455671</v>
      </c>
      <c r="F239" s="172"/>
      <c r="G239" s="172"/>
      <c r="H239" s="223"/>
      <c r="I239" s="224"/>
      <c r="J239" s="225"/>
      <c r="K239" s="225"/>
      <c r="L239" s="225"/>
      <c r="M239" s="173"/>
      <c r="N239" s="226"/>
      <c r="O239" s="199"/>
      <c r="P239" s="174"/>
      <c r="Q239" s="174"/>
      <c r="R239" s="175"/>
      <c r="S239" s="175"/>
      <c r="T239" s="227"/>
      <c r="U239" s="220" t="s">
        <v>267</v>
      </c>
      <c r="V239" s="152"/>
      <c r="W239" s="152"/>
    </row>
    <row r="240" spans="1:23" ht="15" x14ac:dyDescent="0.25">
      <c r="B240" s="160">
        <v>2047</v>
      </c>
      <c r="C240" s="171">
        <v>1329.5355320811423</v>
      </c>
      <c r="D240" s="172">
        <v>2666.9610184614194</v>
      </c>
      <c r="E240" s="172">
        <v>885.48381442014261</v>
      </c>
      <c r="F240" s="172"/>
      <c r="G240" s="172"/>
      <c r="H240" s="223"/>
      <c r="I240" s="224"/>
      <c r="J240" s="225"/>
      <c r="K240" s="225"/>
      <c r="L240" s="225"/>
      <c r="M240" s="173"/>
      <c r="N240" s="226"/>
      <c r="O240" s="199"/>
      <c r="P240" s="174"/>
      <c r="Q240" s="174"/>
      <c r="R240" s="175"/>
      <c r="S240" s="175"/>
      <c r="T240" s="227"/>
      <c r="U240" s="220" t="s">
        <v>267</v>
      </c>
      <c r="V240" s="152"/>
      <c r="W240" s="152"/>
    </row>
    <row r="241" spans="1:23" ht="15" x14ac:dyDescent="0.25">
      <c r="B241" s="160">
        <v>2048</v>
      </c>
      <c r="C241" s="171">
        <v>1335.3066706143884</v>
      </c>
      <c r="D241" s="172">
        <v>2678.5375435928809</v>
      </c>
      <c r="E241" s="172">
        <v>889.32744976395827</v>
      </c>
      <c r="F241" s="172"/>
      <c r="G241" s="172"/>
      <c r="H241" s="223"/>
      <c r="I241" s="224"/>
      <c r="J241" s="225"/>
      <c r="K241" s="225"/>
      <c r="L241" s="225"/>
      <c r="M241" s="173"/>
      <c r="N241" s="226"/>
      <c r="O241" s="199"/>
      <c r="P241" s="174"/>
      <c r="Q241" s="174"/>
      <c r="R241" s="175"/>
      <c r="S241" s="175"/>
      <c r="T241" s="227"/>
      <c r="U241" s="220" t="s">
        <v>267</v>
      </c>
      <c r="V241" s="152"/>
      <c r="W241" s="152"/>
    </row>
    <row r="242" spans="1:23" ht="15" x14ac:dyDescent="0.25">
      <c r="B242" s="160">
        <v>2049</v>
      </c>
      <c r="C242" s="171">
        <v>1340.8933744684273</v>
      </c>
      <c r="D242" s="172">
        <v>2689.7441048625051</v>
      </c>
      <c r="E242" s="172">
        <v>893.0482497872315</v>
      </c>
      <c r="F242" s="172"/>
      <c r="G242" s="172"/>
      <c r="H242" s="223"/>
      <c r="I242" s="224"/>
      <c r="J242" s="225"/>
      <c r="K242" s="225"/>
      <c r="L242" s="225"/>
      <c r="M242" s="173"/>
      <c r="N242" s="226"/>
      <c r="O242" s="199"/>
      <c r="P242" s="174"/>
      <c r="Q242" s="174"/>
      <c r="R242" s="175"/>
      <c r="S242" s="175"/>
      <c r="T242" s="227"/>
      <c r="U242" s="220" t="s">
        <v>267</v>
      </c>
      <c r="V242" s="152"/>
      <c r="W242" s="152"/>
    </row>
    <row r="243" spans="1:23" ht="15" x14ac:dyDescent="0.25">
      <c r="B243" s="160">
        <v>2050</v>
      </c>
      <c r="C243" s="171">
        <v>1346.2915623061695</v>
      </c>
      <c r="D243" s="172">
        <v>2700.5725153759536</v>
      </c>
      <c r="E243" s="172">
        <v>896.64349627909326</v>
      </c>
      <c r="F243" s="172"/>
      <c r="G243" s="172"/>
      <c r="H243" s="223"/>
      <c r="I243" s="224"/>
      <c r="J243" s="225"/>
      <c r="K243" s="225"/>
      <c r="L243" s="225"/>
      <c r="M243" s="173"/>
      <c r="N243" s="226"/>
      <c r="O243" s="199"/>
      <c r="P243" s="174"/>
      <c r="Q243" s="174"/>
      <c r="R243" s="175"/>
      <c r="S243" s="175"/>
      <c r="T243" s="227"/>
      <c r="U243" s="220" t="s">
        <v>267</v>
      </c>
      <c r="V243" s="152"/>
      <c r="W243" s="152"/>
    </row>
    <row r="244" spans="1:23" ht="15" x14ac:dyDescent="0.25">
      <c r="B244" s="160">
        <v>2051</v>
      </c>
      <c r="C244" s="171">
        <v>1351.4999194897068</v>
      </c>
      <c r="D244" s="172">
        <v>2711.0201380558638</v>
      </c>
      <c r="E244" s="172">
        <v>900.11231367769415</v>
      </c>
      <c r="F244" s="172"/>
      <c r="G244" s="172"/>
      <c r="H244" s="223"/>
      <c r="I244" s="224"/>
      <c r="J244" s="225"/>
      <c r="K244" s="225"/>
      <c r="L244" s="225"/>
      <c r="M244" s="173"/>
      <c r="N244" s="226"/>
      <c r="O244" s="199"/>
      <c r="P244" s="174"/>
      <c r="Q244" s="174"/>
      <c r="R244" s="175"/>
      <c r="S244" s="175"/>
      <c r="T244" s="227"/>
      <c r="U244" s="220" t="s">
        <v>267</v>
      </c>
      <c r="V244" s="152"/>
      <c r="W244" s="152"/>
    </row>
    <row r="245" spans="1:23" ht="15" x14ac:dyDescent="0.25">
      <c r="B245" s="160">
        <v>2052</v>
      </c>
      <c r="C245" s="171">
        <v>1356.5194580753009</v>
      </c>
      <c r="D245" s="172">
        <v>2721.0890030206747</v>
      </c>
      <c r="E245" s="172">
        <v>903.45537602251443</v>
      </c>
      <c r="F245" s="172"/>
      <c r="G245" s="172"/>
      <c r="H245" s="223"/>
      <c r="I245" s="224"/>
      <c r="J245" s="225"/>
      <c r="K245" s="225"/>
      <c r="L245" s="225"/>
      <c r="M245" s="173"/>
      <c r="N245" s="226"/>
      <c r="O245" s="199"/>
      <c r="P245" s="174"/>
      <c r="Q245" s="174"/>
      <c r="R245" s="175"/>
      <c r="S245" s="175"/>
      <c r="T245" s="227"/>
      <c r="U245" s="220" t="s">
        <v>267</v>
      </c>
      <c r="V245" s="152"/>
      <c r="W245" s="152"/>
    </row>
    <row r="246" spans="1:23" ht="15" x14ac:dyDescent="0.25">
      <c r="B246" s="160">
        <v>2053</v>
      </c>
      <c r="C246" s="171">
        <v>1361.3511873407942</v>
      </c>
      <c r="D246" s="172">
        <v>2730.7811348154969</v>
      </c>
      <c r="E246" s="172">
        <v>906.6733555025794</v>
      </c>
      <c r="F246" s="172"/>
      <c r="G246" s="172"/>
      <c r="H246" s="223"/>
      <c r="I246" s="224"/>
      <c r="J246" s="225"/>
      <c r="K246" s="225"/>
      <c r="L246" s="225"/>
      <c r="M246" s="173"/>
      <c r="N246" s="226"/>
      <c r="O246" s="199"/>
      <c r="P246" s="174"/>
      <c r="Q246" s="174"/>
      <c r="R246" s="175"/>
      <c r="S246" s="175"/>
      <c r="T246" s="227"/>
      <c r="U246" s="220" t="s">
        <v>267</v>
      </c>
      <c r="V246" s="152"/>
      <c r="W246" s="152"/>
    </row>
    <row r="247" spans="1:23" ht="15" x14ac:dyDescent="0.25">
      <c r="B247" s="160">
        <v>2054</v>
      </c>
      <c r="C247" s="171">
        <v>1365.9970249377502</v>
      </c>
      <c r="D247" s="172">
        <v>2740.1003801235101</v>
      </c>
      <c r="E247" s="172">
        <v>909.76752929279746</v>
      </c>
      <c r="F247" s="172"/>
      <c r="G247" s="172"/>
      <c r="H247" s="223"/>
      <c r="I247" s="224"/>
      <c r="J247" s="225"/>
      <c r="K247" s="225"/>
      <c r="L247" s="225"/>
      <c r="M247" s="173"/>
      <c r="N247" s="226"/>
      <c r="O247" s="199"/>
      <c r="P247" s="174"/>
      <c r="Q247" s="174"/>
      <c r="R247" s="175"/>
      <c r="S247" s="175"/>
      <c r="T247" s="227"/>
      <c r="U247" s="220" t="s">
        <v>267</v>
      </c>
      <c r="V247" s="152"/>
      <c r="W247" s="152"/>
    </row>
    <row r="248" spans="1:23" ht="15" x14ac:dyDescent="0.25">
      <c r="B248" s="160">
        <v>2055</v>
      </c>
      <c r="C248" s="171">
        <v>1370.4587386616063</v>
      </c>
      <c r="D248" s="172">
        <v>2749.0502850263392</v>
      </c>
      <c r="E248" s="172">
        <v>912.73907476241459</v>
      </c>
      <c r="F248" s="172"/>
      <c r="G248" s="172"/>
      <c r="H248" s="223"/>
      <c r="I248" s="224"/>
      <c r="J248" s="225"/>
      <c r="K248" s="225"/>
      <c r="L248" s="225"/>
      <c r="M248" s="173"/>
      <c r="N248" s="226"/>
      <c r="O248" s="199"/>
      <c r="P248" s="174"/>
      <c r="Q248" s="174"/>
      <c r="R248" s="175"/>
      <c r="S248" s="175"/>
      <c r="T248" s="227"/>
      <c r="U248" s="220" t="s">
        <v>267</v>
      </c>
      <c r="V248" s="152"/>
      <c r="W248" s="152"/>
    </row>
    <row r="249" spans="1:23" ht="15" x14ac:dyDescent="0.25">
      <c r="B249" s="160">
        <v>2056</v>
      </c>
      <c r="C249" s="171">
        <v>1374.7365838550488</v>
      </c>
      <c r="D249" s="172">
        <v>2757.6313617246547</v>
      </c>
      <c r="E249" s="172">
        <v>915.5881619721855</v>
      </c>
      <c r="F249" s="172"/>
      <c r="G249" s="172"/>
      <c r="H249" s="223"/>
      <c r="I249" s="224"/>
      <c r="J249" s="225"/>
      <c r="K249" s="225"/>
      <c r="L249" s="225"/>
      <c r="M249" s="173"/>
      <c r="N249" s="226"/>
      <c r="O249" s="199"/>
      <c r="P249" s="174"/>
      <c r="Q249" s="174"/>
      <c r="R249" s="175"/>
      <c r="S249" s="175"/>
      <c r="T249" s="227"/>
      <c r="U249" s="220" t="s">
        <v>267</v>
      </c>
      <c r="V249" s="152"/>
      <c r="W249" s="152"/>
    </row>
    <row r="250" spans="1:23" ht="15" x14ac:dyDescent="0.25">
      <c r="B250" s="160">
        <v>2057</v>
      </c>
      <c r="C250" s="171">
        <v>1378.8311337329751</v>
      </c>
      <c r="D250" s="172">
        <v>2765.8447600499198</v>
      </c>
      <c r="E250" s="172">
        <v>918.31517268890138</v>
      </c>
      <c r="F250" s="172"/>
      <c r="G250" s="172"/>
      <c r="H250" s="223"/>
      <c r="I250" s="224"/>
      <c r="J250" s="225"/>
      <c r="K250" s="225"/>
      <c r="L250" s="225"/>
      <c r="M250" s="173"/>
      <c r="N250" s="226"/>
      <c r="O250" s="199"/>
      <c r="P250" s="174"/>
      <c r="Q250" s="174"/>
      <c r="R250" s="175"/>
      <c r="S250" s="175"/>
      <c r="T250" s="227"/>
      <c r="U250" s="220" t="s">
        <v>267</v>
      </c>
      <c r="V250" s="152"/>
      <c r="W250" s="152"/>
    </row>
    <row r="251" spans="1:23" ht="15" x14ac:dyDescent="0.25">
      <c r="A251" s="160"/>
      <c r="B251" s="160">
        <v>2058</v>
      </c>
      <c r="C251" s="171">
        <v>1382.74522066743</v>
      </c>
      <c r="D251" s="172">
        <v>2773.6961615545642</v>
      </c>
      <c r="E251" s="172">
        <v>920.92199330035817</v>
      </c>
      <c r="F251" s="172"/>
      <c r="G251" s="172"/>
      <c r="H251" s="223"/>
      <c r="I251" s="224"/>
      <c r="J251" s="225"/>
      <c r="K251" s="225"/>
      <c r="L251" s="225"/>
      <c r="M251" s="173"/>
      <c r="N251" s="226"/>
      <c r="O251" s="199"/>
      <c r="P251" s="174"/>
      <c r="Q251" s="174"/>
      <c r="R251" s="175"/>
      <c r="S251" s="175"/>
      <c r="T251" s="227"/>
      <c r="U251" s="220" t="s">
        <v>267</v>
      </c>
    </row>
    <row r="252" spans="1:23" ht="15" x14ac:dyDescent="0.25">
      <c r="A252" s="160"/>
      <c r="B252" s="160">
        <v>2059</v>
      </c>
      <c r="C252" s="171">
        <v>1386.4824815505303</v>
      </c>
      <c r="D252" s="172">
        <v>2781.192861605482</v>
      </c>
      <c r="E252" s="172">
        <v>923.41104601267705</v>
      </c>
      <c r="F252" s="172"/>
      <c r="G252" s="172"/>
      <c r="H252" s="223"/>
      <c r="I252" s="224"/>
      <c r="J252" s="225"/>
      <c r="K252" s="225"/>
      <c r="L252" s="225"/>
      <c r="M252" s="173"/>
      <c r="N252" s="226"/>
      <c r="O252" s="199"/>
      <c r="P252" s="174"/>
      <c r="Q252" s="174"/>
      <c r="R252" s="175"/>
      <c r="S252" s="175"/>
      <c r="T252" s="227"/>
      <c r="U252" s="220" t="s">
        <v>267</v>
      </c>
    </row>
    <row r="253" spans="1:23" ht="15.6" thickBot="1" x14ac:dyDescent="0.3">
      <c r="A253" s="160"/>
      <c r="B253" s="160">
        <v>2060</v>
      </c>
      <c r="C253" s="182">
        <v>1390.0461633027876</v>
      </c>
      <c r="D253" s="183">
        <v>2788.3413733121192</v>
      </c>
      <c r="E253" s="183">
        <v>925.78449330703302</v>
      </c>
      <c r="F253" s="183"/>
      <c r="G253" s="183"/>
      <c r="H253" s="229"/>
      <c r="I253" s="184"/>
      <c r="J253" s="185"/>
      <c r="K253" s="230"/>
      <c r="L253" s="230"/>
      <c r="M253" s="186"/>
      <c r="N253" s="231"/>
      <c r="O253" s="200"/>
      <c r="P253" s="187"/>
      <c r="Q253" s="187"/>
      <c r="R253" s="188"/>
      <c r="S253" s="188"/>
      <c r="T253" s="232"/>
      <c r="U253" s="220" t="s">
        <v>267</v>
      </c>
    </row>
    <row r="254" spans="1:23" x14ac:dyDescent="0.25">
      <c r="A254" s="160"/>
      <c r="C254" s="105"/>
      <c r="D254" s="105"/>
      <c r="E254" s="105"/>
      <c r="F254" s="105"/>
      <c r="G254" s="105"/>
      <c r="H254" s="105"/>
      <c r="I254" s="105"/>
      <c r="J254" s="105"/>
      <c r="K254" s="105"/>
      <c r="L254" s="105"/>
      <c r="M254" s="105"/>
      <c r="N254" s="105"/>
      <c r="O254" s="105"/>
      <c r="P254" s="105"/>
      <c r="V254" s="152"/>
      <c r="W254" s="152"/>
    </row>
    <row r="255" spans="1:23" x14ac:dyDescent="0.25">
      <c r="A255" s="160"/>
      <c r="C255" s="105"/>
      <c r="D255" s="105"/>
      <c r="E255" s="105"/>
      <c r="F255" s="105"/>
      <c r="G255" s="105"/>
      <c r="H255" s="105"/>
      <c r="I255" s="105"/>
      <c r="J255" s="105"/>
      <c r="K255" s="105"/>
      <c r="L255" s="105"/>
      <c r="M255" s="105"/>
      <c r="N255" s="105"/>
      <c r="O255" s="105"/>
      <c r="P255" s="105"/>
      <c r="V255" s="152"/>
      <c r="W255" s="152"/>
    </row>
    <row r="256" spans="1:23" x14ac:dyDescent="0.25">
      <c r="A256" s="191" t="s">
        <v>311</v>
      </c>
      <c r="C256" s="105"/>
      <c r="D256" s="105"/>
      <c r="E256" s="105"/>
      <c r="F256" s="105"/>
      <c r="G256" s="105"/>
      <c r="H256" s="105"/>
      <c r="I256" s="105"/>
      <c r="J256" s="105"/>
      <c r="K256" s="105"/>
      <c r="L256" s="105"/>
      <c r="M256" s="105"/>
      <c r="N256" s="105"/>
      <c r="O256" s="105"/>
      <c r="P256" s="105"/>
    </row>
    <row r="257" spans="1:41" x14ac:dyDescent="0.25">
      <c r="A257" s="191"/>
      <c r="C257" s="105"/>
      <c r="D257" s="105"/>
      <c r="E257" s="105"/>
      <c r="F257" s="105"/>
      <c r="G257" s="105"/>
      <c r="H257" s="105"/>
      <c r="I257" s="105"/>
      <c r="J257" s="105"/>
      <c r="K257" s="105"/>
      <c r="L257" s="105"/>
      <c r="M257" s="105"/>
      <c r="N257" s="105"/>
      <c r="O257" s="105"/>
      <c r="P257" s="105"/>
    </row>
    <row r="258" spans="1:41" x14ac:dyDescent="0.25">
      <c r="A258" s="160"/>
      <c r="C258" s="105"/>
      <c r="D258" s="105"/>
      <c r="E258" s="105"/>
      <c r="F258" s="105"/>
      <c r="G258" s="105"/>
      <c r="H258" s="105"/>
      <c r="I258" s="105"/>
      <c r="J258" s="105"/>
      <c r="K258" s="105"/>
      <c r="L258" s="105"/>
      <c r="M258" s="105"/>
      <c r="N258" s="105"/>
      <c r="O258" s="105"/>
      <c r="P258" s="105"/>
      <c r="V258" s="152"/>
      <c r="W258" s="152"/>
      <c r="X258" s="152"/>
      <c r="AD258" s="152"/>
      <c r="AE258" s="152"/>
      <c r="AF258" s="152"/>
    </row>
    <row r="259" spans="1:41" x14ac:dyDescent="0.25">
      <c r="A259" s="201"/>
      <c r="B259" s="128"/>
      <c r="C259" s="146"/>
      <c r="D259" s="146"/>
      <c r="E259" s="146"/>
      <c r="F259" s="146"/>
      <c r="G259" s="146"/>
      <c r="H259" s="146"/>
      <c r="I259" s="146"/>
      <c r="J259" s="146"/>
      <c r="K259" s="146"/>
      <c r="L259" s="146"/>
      <c r="M259" s="146"/>
      <c r="N259" s="146"/>
      <c r="O259" s="146"/>
      <c r="P259" s="146"/>
      <c r="Q259" s="128"/>
      <c r="R259" s="128"/>
      <c r="S259" s="128"/>
      <c r="T259" s="128"/>
      <c r="U259" s="128"/>
      <c r="V259" s="202"/>
      <c r="W259" s="202"/>
      <c r="X259" s="202"/>
      <c r="Y259" s="128"/>
      <c r="Z259" s="128"/>
      <c r="AA259" s="128"/>
      <c r="AB259" s="128"/>
      <c r="AC259" s="128"/>
      <c r="AD259" s="202"/>
      <c r="AE259" s="202"/>
      <c r="AF259" s="202"/>
      <c r="AG259" s="128"/>
      <c r="AH259" s="128"/>
      <c r="AI259" s="128"/>
      <c r="AJ259" s="128"/>
      <c r="AK259" s="128"/>
      <c r="AL259" s="128"/>
      <c r="AM259" s="128"/>
      <c r="AN259" s="128"/>
      <c r="AO259" s="128"/>
    </row>
    <row r="260" spans="1:41" x14ac:dyDescent="0.25">
      <c r="A260" s="201"/>
      <c r="B260" s="128"/>
      <c r="C260" s="146"/>
      <c r="D260" s="146"/>
      <c r="E260" s="146"/>
      <c r="F260" s="146"/>
      <c r="G260" s="146"/>
      <c r="H260" s="146"/>
      <c r="I260" s="146"/>
      <c r="J260" s="146"/>
      <c r="K260" s="146"/>
      <c r="L260" s="146"/>
      <c r="M260" s="146"/>
      <c r="N260" s="146"/>
      <c r="O260" s="146"/>
      <c r="P260" s="146"/>
      <c r="Q260" s="128"/>
      <c r="R260" s="128"/>
      <c r="S260" s="128"/>
      <c r="T260" s="128"/>
      <c r="U260" s="128"/>
      <c r="V260" s="202"/>
      <c r="W260" s="202"/>
      <c r="X260" s="202"/>
      <c r="Y260" s="128"/>
      <c r="Z260" s="128"/>
      <c r="AA260" s="128"/>
      <c r="AB260" s="128"/>
      <c r="AC260" s="128"/>
      <c r="AD260" s="202"/>
      <c r="AE260" s="202"/>
      <c r="AF260" s="202"/>
      <c r="AG260" s="128"/>
      <c r="AH260" s="128"/>
      <c r="AI260" s="128"/>
      <c r="AJ260" s="128"/>
      <c r="AK260" s="128"/>
      <c r="AL260" s="128"/>
      <c r="AM260" s="128"/>
      <c r="AN260" s="128"/>
      <c r="AO260" s="128"/>
    </row>
    <row r="261" spans="1:41" x14ac:dyDescent="0.25">
      <c r="A261" s="191"/>
      <c r="B261" s="150"/>
      <c r="C261" s="105"/>
      <c r="D261" s="105"/>
      <c r="E261" s="105"/>
      <c r="F261" s="105"/>
      <c r="G261" s="105"/>
      <c r="H261" s="105"/>
      <c r="I261" s="105"/>
      <c r="J261" s="105"/>
      <c r="K261" s="105"/>
      <c r="L261" s="105"/>
      <c r="M261" s="105"/>
      <c r="N261" s="105"/>
      <c r="O261" s="105"/>
      <c r="P261" s="105"/>
    </row>
    <row r="262" spans="1:41" x14ac:dyDescent="0.25">
      <c r="A262" s="191"/>
      <c r="B262" s="150"/>
      <c r="C262" s="105"/>
      <c r="D262" s="105"/>
      <c r="E262" s="105"/>
      <c r="F262" s="105"/>
      <c r="G262" s="105"/>
      <c r="H262" s="105"/>
      <c r="I262" s="105"/>
      <c r="J262" s="105"/>
      <c r="K262" s="105"/>
      <c r="L262" s="105"/>
      <c r="M262" s="105"/>
      <c r="N262" s="105"/>
      <c r="O262" s="105"/>
      <c r="P262" s="105"/>
    </row>
    <row r="263" spans="1:41" ht="17.399999999999999" x14ac:dyDescent="0.25">
      <c r="A263" s="243" t="s">
        <v>153</v>
      </c>
      <c r="B263" s="150"/>
      <c r="C263" s="105"/>
      <c r="D263" s="105"/>
      <c r="E263" s="105"/>
      <c r="F263" s="105"/>
      <c r="G263" s="105"/>
      <c r="H263" s="105"/>
      <c r="I263" s="105"/>
      <c r="J263" s="105"/>
      <c r="K263" s="105"/>
      <c r="L263" s="105"/>
      <c r="M263" s="105"/>
      <c r="N263" s="105"/>
      <c r="O263" s="105"/>
      <c r="P263" s="105"/>
    </row>
    <row r="264" spans="1:41" x14ac:dyDescent="0.25">
      <c r="B264" s="203"/>
      <c r="C264" s="203"/>
      <c r="D264" s="149"/>
      <c r="E264" s="149"/>
      <c r="F264" s="149"/>
      <c r="G264" s="149"/>
      <c r="H264" s="149"/>
      <c r="I264" s="149"/>
      <c r="J264" s="149"/>
      <c r="K264" s="149"/>
      <c r="L264" s="149"/>
      <c r="M264" s="149"/>
      <c r="N264" s="149"/>
      <c r="O264" s="149"/>
      <c r="P264" s="149"/>
      <c r="Q264" s="150"/>
      <c r="R264" s="150"/>
      <c r="S264" s="150"/>
      <c r="T264" s="150"/>
      <c r="U264" s="150"/>
      <c r="V264" s="150"/>
      <c r="W264" s="150"/>
    </row>
    <row r="265" spans="1:41" ht="13.8" thickBot="1" x14ac:dyDescent="0.3">
      <c r="A265" s="196"/>
      <c r="B265" s="148"/>
      <c r="C265" s="148"/>
      <c r="D265" s="149"/>
      <c r="E265" s="149"/>
      <c r="F265" s="149"/>
      <c r="G265" s="149"/>
      <c r="H265" s="149"/>
      <c r="I265" s="149"/>
      <c r="J265" s="149"/>
      <c r="K265" s="149"/>
      <c r="L265" s="149"/>
      <c r="M265" s="149"/>
      <c r="N265" s="149"/>
      <c r="O265" s="149"/>
      <c r="P265" s="149"/>
      <c r="Q265" s="150"/>
      <c r="R265" s="150"/>
      <c r="S265" s="150"/>
      <c r="T265" s="150"/>
      <c r="U265" s="150"/>
      <c r="V265" s="150"/>
      <c r="W265" s="150"/>
    </row>
    <row r="266" spans="1:41" ht="16.2" thickBot="1" x14ac:dyDescent="0.3">
      <c r="A266" s="153"/>
      <c r="C266" s="1711" t="s">
        <v>285</v>
      </c>
      <c r="D266" s="1712"/>
      <c r="E266" s="1712"/>
      <c r="F266" s="1712"/>
      <c r="G266" s="1712"/>
      <c r="H266" s="1727"/>
      <c r="I266" s="1728" t="s">
        <v>286</v>
      </c>
      <c r="J266" s="1729"/>
      <c r="K266" s="1729"/>
      <c r="L266" s="1729"/>
      <c r="M266" s="1729"/>
      <c r="N266" s="1730"/>
      <c r="O266" s="1716" t="s">
        <v>286</v>
      </c>
      <c r="P266" s="1717"/>
      <c r="Q266" s="1717"/>
      <c r="R266" s="1717"/>
      <c r="S266" s="1717"/>
      <c r="T266" s="1718"/>
    </row>
    <row r="267" spans="1:41" ht="40.200000000000003" thickBot="1" x14ac:dyDescent="0.3">
      <c r="A267" s="153" t="s">
        <v>120</v>
      </c>
      <c r="B267" s="160"/>
      <c r="C267" s="155" t="s">
        <v>266</v>
      </c>
      <c r="D267" s="156" t="s">
        <v>268</v>
      </c>
      <c r="E267" s="156" t="s">
        <v>269</v>
      </c>
      <c r="F267" s="156" t="s">
        <v>270</v>
      </c>
      <c r="G267" s="156" t="s">
        <v>271</v>
      </c>
      <c r="H267" s="214" t="s">
        <v>272</v>
      </c>
      <c r="I267" s="155" t="s">
        <v>273</v>
      </c>
      <c r="J267" s="156" t="s">
        <v>274</v>
      </c>
      <c r="K267" s="156" t="s">
        <v>275</v>
      </c>
      <c r="L267" s="156" t="s">
        <v>276</v>
      </c>
      <c r="M267" s="156" t="s">
        <v>277</v>
      </c>
      <c r="N267" s="214" t="s">
        <v>278</v>
      </c>
      <c r="O267" s="155" t="s">
        <v>279</v>
      </c>
      <c r="P267" s="156" t="s">
        <v>280</v>
      </c>
      <c r="Q267" s="156" t="s">
        <v>281</v>
      </c>
      <c r="R267" s="156" t="s">
        <v>282</v>
      </c>
      <c r="S267" s="156" t="s">
        <v>283</v>
      </c>
      <c r="T267" s="214" t="s">
        <v>284</v>
      </c>
      <c r="U267" s="158" t="s">
        <v>121</v>
      </c>
      <c r="V267" s="130"/>
      <c r="W267" s="130"/>
    </row>
    <row r="268" spans="1:41" ht="15.6" x14ac:dyDescent="0.25">
      <c r="A268" s="216" t="s">
        <v>266</v>
      </c>
      <c r="B268" s="160">
        <v>2012</v>
      </c>
      <c r="C268" s="161">
        <v>269.61482474538042</v>
      </c>
      <c r="D268" s="162">
        <v>540.8296433188915</v>
      </c>
      <c r="E268" s="162">
        <v>179.56613996322085</v>
      </c>
      <c r="F268" s="162"/>
      <c r="G268" s="162"/>
      <c r="H268" s="219"/>
      <c r="I268" s="161"/>
      <c r="J268" s="162"/>
      <c r="K268" s="162"/>
      <c r="L268" s="162"/>
      <c r="M268" s="165"/>
      <c r="N268" s="219"/>
      <c r="O268" s="235"/>
      <c r="P268" s="236"/>
      <c r="Q268" s="236"/>
      <c r="R268" s="165"/>
      <c r="S268" s="165"/>
      <c r="T268" s="219"/>
      <c r="U268" s="244" t="s">
        <v>267</v>
      </c>
      <c r="V268" s="152"/>
      <c r="W268" s="152"/>
    </row>
    <row r="269" spans="1:41" ht="15.6" x14ac:dyDescent="0.25">
      <c r="A269" s="221" t="s">
        <v>268</v>
      </c>
      <c r="B269" s="160">
        <v>2013</v>
      </c>
      <c r="C269" s="167">
        <v>277.94458097480867</v>
      </c>
      <c r="D269" s="168">
        <v>557.53858762397363</v>
      </c>
      <c r="E269" s="168">
        <v>185.11383999924664</v>
      </c>
      <c r="F269" s="168"/>
      <c r="G269" s="168"/>
      <c r="H269" s="222"/>
      <c r="I269" s="167"/>
      <c r="J269" s="168"/>
      <c r="K269" s="168"/>
      <c r="L269" s="168"/>
      <c r="M269" s="170"/>
      <c r="N269" s="222"/>
      <c r="O269" s="237"/>
      <c r="P269" s="238"/>
      <c r="Q269" s="238"/>
      <c r="R269" s="170"/>
      <c r="S269" s="170"/>
      <c r="T269" s="222"/>
      <c r="U269" s="220" t="s">
        <v>267</v>
      </c>
      <c r="V269" s="152"/>
      <c r="W269" s="152"/>
    </row>
    <row r="270" spans="1:41" ht="15.6" x14ac:dyDescent="0.25">
      <c r="A270" s="221" t="s">
        <v>269</v>
      </c>
      <c r="B270" s="160">
        <v>2014</v>
      </c>
      <c r="C270" s="167">
        <v>268.94933549169303</v>
      </c>
      <c r="D270" s="168">
        <v>539.49471555279342</v>
      </c>
      <c r="E270" s="168">
        <v>179.122917538102</v>
      </c>
      <c r="F270" s="168"/>
      <c r="G270" s="168"/>
      <c r="H270" s="222"/>
      <c r="I270" s="167"/>
      <c r="J270" s="168"/>
      <c r="K270" s="168"/>
      <c r="L270" s="168"/>
      <c r="M270" s="170"/>
      <c r="N270" s="222"/>
      <c r="O270" s="237"/>
      <c r="P270" s="238"/>
      <c r="Q270" s="238"/>
      <c r="R270" s="170"/>
      <c r="S270" s="170"/>
      <c r="T270" s="222"/>
      <c r="U270" s="220" t="s">
        <v>267</v>
      </c>
      <c r="V270" s="152"/>
      <c r="W270" s="152"/>
    </row>
    <row r="271" spans="1:41" ht="15" x14ac:dyDescent="0.25">
      <c r="A271" s="221" t="s">
        <v>270</v>
      </c>
      <c r="B271" s="160">
        <v>2015</v>
      </c>
      <c r="C271" s="171">
        <v>276.59382073193905</v>
      </c>
      <c r="D271" s="172">
        <v>554.8290512286718</v>
      </c>
      <c r="E271" s="172">
        <v>184.21422031751382</v>
      </c>
      <c r="F271" s="172"/>
      <c r="G271" s="172"/>
      <c r="H271" s="223"/>
      <c r="I271" s="224"/>
      <c r="J271" s="225"/>
      <c r="K271" s="225"/>
      <c r="L271" s="225"/>
      <c r="M271" s="173"/>
      <c r="N271" s="226"/>
      <c r="O271" s="239"/>
      <c r="P271" s="240"/>
      <c r="Q271" s="240"/>
      <c r="R271" s="175"/>
      <c r="S271" s="175"/>
      <c r="T271" s="227"/>
      <c r="U271" s="220" t="s">
        <v>267</v>
      </c>
      <c r="V271" s="152"/>
      <c r="W271" s="152"/>
    </row>
    <row r="272" spans="1:41" ht="15" x14ac:dyDescent="0.25">
      <c r="A272" s="221" t="s">
        <v>271</v>
      </c>
      <c r="B272" s="160">
        <v>2016</v>
      </c>
      <c r="C272" s="171">
        <v>284.26383878574285</v>
      </c>
      <c r="D272" s="172">
        <v>570.21460405280015</v>
      </c>
      <c r="E272" s="172">
        <v>189.32252820329288</v>
      </c>
      <c r="F272" s="172"/>
      <c r="G272" s="172"/>
      <c r="H272" s="223"/>
      <c r="I272" s="224"/>
      <c r="J272" s="225"/>
      <c r="K272" s="225"/>
      <c r="L272" s="225"/>
      <c r="M272" s="173"/>
      <c r="N272" s="226"/>
      <c r="O272" s="239"/>
      <c r="P272" s="240"/>
      <c r="Q272" s="240"/>
      <c r="R272" s="175"/>
      <c r="S272" s="175"/>
      <c r="T272" s="227"/>
      <c r="U272" s="220" t="s">
        <v>267</v>
      </c>
      <c r="V272" s="152"/>
      <c r="W272" s="152"/>
    </row>
    <row r="273" spans="1:23" ht="15.6" thickBot="1" x14ac:dyDescent="0.3">
      <c r="A273" s="228" t="s">
        <v>272</v>
      </c>
      <c r="B273" s="160">
        <v>2017</v>
      </c>
      <c r="C273" s="171">
        <v>291.96119038088284</v>
      </c>
      <c r="D273" s="172">
        <v>585.65498616691832</v>
      </c>
      <c r="E273" s="172">
        <v>194.44904049795002</v>
      </c>
      <c r="F273" s="172"/>
      <c r="G273" s="172"/>
      <c r="H273" s="223"/>
      <c r="I273" s="224"/>
      <c r="J273" s="225"/>
      <c r="K273" s="225"/>
      <c r="L273" s="225"/>
      <c r="M273" s="173"/>
      <c r="N273" s="226"/>
      <c r="O273" s="239"/>
      <c r="P273" s="240"/>
      <c r="Q273" s="240"/>
      <c r="R273" s="175"/>
      <c r="S273" s="175"/>
      <c r="T273" s="227"/>
      <c r="U273" s="220" t="s">
        <v>267</v>
      </c>
      <c r="V273" s="152"/>
      <c r="W273" s="152"/>
    </row>
    <row r="274" spans="1:23" ht="15" x14ac:dyDescent="0.25">
      <c r="A274" s="216" t="s">
        <v>273</v>
      </c>
      <c r="B274" s="160">
        <v>2018</v>
      </c>
      <c r="C274" s="171">
        <v>299.6940199564209</v>
      </c>
      <c r="D274" s="172">
        <v>601.16653478125568</v>
      </c>
      <c r="E274" s="172">
        <v>199.59918147845482</v>
      </c>
      <c r="F274" s="172"/>
      <c r="G274" s="172"/>
      <c r="H274" s="223"/>
      <c r="I274" s="224"/>
      <c r="J274" s="225"/>
      <c r="K274" s="225"/>
      <c r="L274" s="225"/>
      <c r="M274" s="173"/>
      <c r="N274" s="226"/>
      <c r="O274" s="239"/>
      <c r="P274" s="240"/>
      <c r="Q274" s="240"/>
      <c r="R274" s="175"/>
      <c r="S274" s="175"/>
      <c r="T274" s="227"/>
      <c r="U274" s="220" t="s">
        <v>267</v>
      </c>
      <c r="V274" s="152"/>
      <c r="W274" s="152"/>
    </row>
    <row r="275" spans="1:23" ht="15" x14ac:dyDescent="0.25">
      <c r="A275" s="221" t="s">
        <v>274</v>
      </c>
      <c r="B275" s="160">
        <v>2019</v>
      </c>
      <c r="C275" s="171">
        <v>307.4746685426166</v>
      </c>
      <c r="D275" s="172">
        <v>616.77400519255752</v>
      </c>
      <c r="E275" s="172">
        <v>204.78117039302171</v>
      </c>
      <c r="F275" s="172"/>
      <c r="G275" s="172"/>
      <c r="H275" s="223"/>
      <c r="I275" s="224"/>
      <c r="J275" s="225"/>
      <c r="K275" s="225"/>
      <c r="L275" s="225"/>
      <c r="M275" s="173"/>
      <c r="N275" s="226"/>
      <c r="O275" s="239"/>
      <c r="P275" s="240"/>
      <c r="Q275" s="240"/>
      <c r="R275" s="175"/>
      <c r="S275" s="175"/>
      <c r="T275" s="227"/>
      <c r="U275" s="220" t="s">
        <v>267</v>
      </c>
      <c r="V275" s="152"/>
      <c r="W275" s="152"/>
    </row>
    <row r="276" spans="1:23" ht="15" x14ac:dyDescent="0.25">
      <c r="A276" s="221" t="s">
        <v>275</v>
      </c>
      <c r="B276" s="160">
        <v>2020</v>
      </c>
      <c r="C276" s="171">
        <v>315.31077626479572</v>
      </c>
      <c r="D276" s="172">
        <v>632.49272299079746</v>
      </c>
      <c r="E276" s="172">
        <v>210.00009564068395</v>
      </c>
      <c r="F276" s="172"/>
      <c r="G276" s="172"/>
      <c r="H276" s="223"/>
      <c r="I276" s="224"/>
      <c r="J276" s="225"/>
      <c r="K276" s="225"/>
      <c r="L276" s="225"/>
      <c r="M276" s="173"/>
      <c r="N276" s="226"/>
      <c r="O276" s="239"/>
      <c r="P276" s="240"/>
      <c r="Q276" s="240"/>
      <c r="R276" s="175"/>
      <c r="S276" s="175"/>
      <c r="T276" s="227"/>
      <c r="U276" s="220" t="s">
        <v>267</v>
      </c>
      <c r="V276" s="152"/>
      <c r="W276" s="152"/>
    </row>
    <row r="277" spans="1:23" ht="15" x14ac:dyDescent="0.25">
      <c r="A277" s="221" t="s">
        <v>276</v>
      </c>
      <c r="B277" s="160">
        <v>2021</v>
      </c>
      <c r="C277" s="171">
        <v>323.19569772709679</v>
      </c>
      <c r="D277" s="172">
        <v>648.30935794802201</v>
      </c>
      <c r="E277" s="172">
        <v>215.25153132207006</v>
      </c>
      <c r="F277" s="172"/>
      <c r="G277" s="172"/>
      <c r="H277" s="223"/>
      <c r="I277" s="224"/>
      <c r="J277" s="225"/>
      <c r="K277" s="225"/>
      <c r="L277" s="225"/>
      <c r="M277" s="173"/>
      <c r="N277" s="226"/>
      <c r="O277" s="239"/>
      <c r="P277" s="240"/>
      <c r="Q277" s="240"/>
      <c r="R277" s="175"/>
      <c r="S277" s="175"/>
      <c r="T277" s="227"/>
      <c r="U277" s="220" t="s">
        <v>267</v>
      </c>
      <c r="V277" s="152"/>
      <c r="W277" s="152"/>
    </row>
    <row r="278" spans="1:23" ht="15" x14ac:dyDescent="0.25">
      <c r="A278" s="221" t="s">
        <v>277</v>
      </c>
      <c r="B278" s="160">
        <v>2022</v>
      </c>
      <c r="C278" s="171">
        <v>331.13339572249708</v>
      </c>
      <c r="D278" s="172">
        <v>664.23185916686111</v>
      </c>
      <c r="E278" s="172">
        <v>220.53811669649778</v>
      </c>
      <c r="F278" s="172"/>
      <c r="G278" s="172"/>
      <c r="H278" s="223"/>
      <c r="I278" s="224"/>
      <c r="J278" s="225"/>
      <c r="K278" s="225"/>
      <c r="L278" s="225"/>
      <c r="M278" s="173"/>
      <c r="N278" s="226"/>
      <c r="O278" s="239"/>
      <c r="P278" s="240"/>
      <c r="Q278" s="240"/>
      <c r="R278" s="175"/>
      <c r="S278" s="175"/>
      <c r="T278" s="227"/>
      <c r="U278" s="220" t="s">
        <v>267</v>
      </c>
      <c r="V278" s="152"/>
      <c r="W278" s="152"/>
    </row>
    <row r="279" spans="1:23" ht="15.6" thickBot="1" x14ac:dyDescent="0.3">
      <c r="A279" s="228" t="s">
        <v>278</v>
      </c>
      <c r="B279" s="160">
        <v>2023</v>
      </c>
      <c r="C279" s="171">
        <v>339.10873524300996</v>
      </c>
      <c r="D279" s="172">
        <v>680.229866814621</v>
      </c>
      <c r="E279" s="172">
        <v>225.84977169895203</v>
      </c>
      <c r="F279" s="172"/>
      <c r="G279" s="172"/>
      <c r="H279" s="223"/>
      <c r="I279" s="224"/>
      <c r="J279" s="225"/>
      <c r="K279" s="225"/>
      <c r="L279" s="225"/>
      <c r="M279" s="173"/>
      <c r="N279" s="226"/>
      <c r="O279" s="239"/>
      <c r="P279" s="240"/>
      <c r="Q279" s="240"/>
      <c r="R279" s="175"/>
      <c r="S279" s="175"/>
      <c r="T279" s="227"/>
      <c r="U279" s="220" t="s">
        <v>267</v>
      </c>
      <c r="V279" s="152"/>
      <c r="W279" s="152"/>
    </row>
    <row r="280" spans="1:23" ht="15" x14ac:dyDescent="0.25">
      <c r="A280" s="216" t="s">
        <v>279</v>
      </c>
      <c r="B280" s="160">
        <v>2024</v>
      </c>
      <c r="C280" s="171">
        <v>347.10059248501096</v>
      </c>
      <c r="D280" s="172">
        <v>696.26100792760974</v>
      </c>
      <c r="E280" s="172">
        <v>231.17242766728938</v>
      </c>
      <c r="F280" s="172"/>
      <c r="G280" s="172"/>
      <c r="H280" s="223"/>
      <c r="I280" s="224"/>
      <c r="J280" s="225"/>
      <c r="K280" s="225"/>
      <c r="L280" s="225"/>
      <c r="M280" s="173"/>
      <c r="N280" s="226"/>
      <c r="O280" s="239"/>
      <c r="P280" s="240"/>
      <c r="Q280" s="240"/>
      <c r="R280" s="175"/>
      <c r="S280" s="175"/>
      <c r="T280" s="227"/>
      <c r="U280" s="220" t="s">
        <v>267</v>
      </c>
      <c r="V280" s="152"/>
      <c r="W280" s="152"/>
    </row>
    <row r="281" spans="1:23" ht="15" x14ac:dyDescent="0.25">
      <c r="A281" s="221" t="s">
        <v>280</v>
      </c>
      <c r="B281" s="160">
        <v>2025</v>
      </c>
      <c r="C281" s="171">
        <v>355.09252212875987</v>
      </c>
      <c r="D281" s="172">
        <v>712.29229427375287</v>
      </c>
      <c r="E281" s="172">
        <v>236.49513185590698</v>
      </c>
      <c r="F281" s="172"/>
      <c r="G281" s="172"/>
      <c r="H281" s="223"/>
      <c r="I281" s="224"/>
      <c r="J281" s="225"/>
      <c r="K281" s="225"/>
      <c r="L281" s="225"/>
      <c r="M281" s="173"/>
      <c r="N281" s="226"/>
      <c r="O281" s="239"/>
      <c r="P281" s="240"/>
      <c r="Q281" s="240"/>
      <c r="R281" s="175"/>
      <c r="S281" s="175"/>
      <c r="T281" s="227"/>
      <c r="U281" s="220" t="s">
        <v>267</v>
      </c>
      <c r="V281" s="152"/>
      <c r="W281" s="152"/>
    </row>
    <row r="282" spans="1:23" ht="15" x14ac:dyDescent="0.25">
      <c r="A282" s="221" t="s">
        <v>281</v>
      </c>
      <c r="B282" s="160">
        <v>2026</v>
      </c>
      <c r="C282" s="171">
        <v>363.07769464211674</v>
      </c>
      <c r="D282" s="172">
        <v>728.3100262598075</v>
      </c>
      <c r="E282" s="172">
        <v>241.8133357288506</v>
      </c>
      <c r="F282" s="172"/>
      <c r="G282" s="172"/>
      <c r="H282" s="223"/>
      <c r="I282" s="224"/>
      <c r="J282" s="225"/>
      <c r="K282" s="225"/>
      <c r="L282" s="225"/>
      <c r="M282" s="173"/>
      <c r="N282" s="226"/>
      <c r="O282" s="239"/>
      <c r="P282" s="240"/>
      <c r="Q282" s="240"/>
      <c r="R282" s="175"/>
      <c r="S282" s="175"/>
      <c r="T282" s="227"/>
      <c r="U282" s="220" t="s">
        <v>267</v>
      </c>
      <c r="V282" s="152"/>
      <c r="W282" s="152"/>
    </row>
    <row r="283" spans="1:23" ht="15" x14ac:dyDescent="0.25">
      <c r="A283" s="221" t="s">
        <v>282</v>
      </c>
      <c r="B283" s="160">
        <v>2027</v>
      </c>
      <c r="C283" s="171">
        <v>371.05663899470579</v>
      </c>
      <c r="D283" s="172">
        <v>744.31526496412312</v>
      </c>
      <c r="E283" s="172">
        <v>247.12739158512196</v>
      </c>
      <c r="F283" s="172"/>
      <c r="G283" s="172"/>
      <c r="H283" s="223"/>
      <c r="I283" s="224"/>
      <c r="J283" s="225"/>
      <c r="K283" s="225"/>
      <c r="L283" s="225"/>
      <c r="M283" s="173"/>
      <c r="N283" s="226"/>
      <c r="O283" s="239"/>
      <c r="P283" s="240"/>
      <c r="Q283" s="240"/>
      <c r="R283" s="175"/>
      <c r="S283" s="175"/>
      <c r="T283" s="227"/>
      <c r="U283" s="220" t="s">
        <v>267</v>
      </c>
      <c r="V283" s="152"/>
      <c r="W283" s="152"/>
    </row>
    <row r="284" spans="1:23" ht="15" x14ac:dyDescent="0.25">
      <c r="A284" s="221" t="s">
        <v>283</v>
      </c>
      <c r="B284" s="160">
        <v>2028</v>
      </c>
      <c r="C284" s="171">
        <v>379.02919862783841</v>
      </c>
      <c r="D284" s="172">
        <v>760.30769634024523</v>
      </c>
      <c r="E284" s="172">
        <v>252.43719515508585</v>
      </c>
      <c r="F284" s="172"/>
      <c r="G284" s="172"/>
      <c r="H284" s="223"/>
      <c r="I284" s="224"/>
      <c r="J284" s="225"/>
      <c r="K284" s="225"/>
      <c r="L284" s="225"/>
      <c r="M284" s="173"/>
      <c r="N284" s="226"/>
      <c r="O284" s="239"/>
      <c r="P284" s="240"/>
      <c r="Q284" s="240"/>
      <c r="R284" s="175"/>
      <c r="S284" s="175"/>
      <c r="T284" s="227"/>
      <c r="U284" s="220" t="s">
        <v>267</v>
      </c>
      <c r="V284" s="152"/>
      <c r="W284" s="152"/>
    </row>
    <row r="285" spans="1:23" ht="15.6" thickBot="1" x14ac:dyDescent="0.3">
      <c r="A285" s="228" t="s">
        <v>284</v>
      </c>
      <c r="B285" s="160">
        <v>2029</v>
      </c>
      <c r="C285" s="171">
        <v>386.99779332179094</v>
      </c>
      <c r="D285" s="172">
        <v>776.29217430859558</v>
      </c>
      <c r="E285" s="172">
        <v>257.74435803633975</v>
      </c>
      <c r="F285" s="172"/>
      <c r="G285" s="172"/>
      <c r="H285" s="223"/>
      <c r="I285" s="224"/>
      <c r="J285" s="225"/>
      <c r="K285" s="225"/>
      <c r="L285" s="225"/>
      <c r="M285" s="173"/>
      <c r="N285" s="226"/>
      <c r="O285" s="239"/>
      <c r="P285" s="240"/>
      <c r="Q285" s="240"/>
      <c r="R285" s="175"/>
      <c r="S285" s="175"/>
      <c r="T285" s="227"/>
      <c r="U285" s="220" t="s">
        <v>267</v>
      </c>
      <c r="V285" s="152"/>
      <c r="W285" s="152"/>
    </row>
    <row r="286" spans="1:23" ht="15" x14ac:dyDescent="0.25">
      <c r="A286" s="178" t="s">
        <v>285</v>
      </c>
      <c r="B286" s="160">
        <v>2030</v>
      </c>
      <c r="C286" s="171">
        <v>394.96395810765375</v>
      </c>
      <c r="D286" s="172">
        <v>792.27177804079543</v>
      </c>
      <c r="E286" s="172">
        <v>263.04990257477237</v>
      </c>
      <c r="F286" s="172"/>
      <c r="G286" s="172"/>
      <c r="H286" s="223"/>
      <c r="I286" s="224"/>
      <c r="J286" s="225"/>
      <c r="K286" s="225"/>
      <c r="L286" s="225"/>
      <c r="M286" s="173"/>
      <c r="N286" s="226"/>
      <c r="O286" s="239"/>
      <c r="P286" s="240"/>
      <c r="Q286" s="240"/>
      <c r="R286" s="175"/>
      <c r="S286" s="175"/>
      <c r="T286" s="227"/>
      <c r="U286" s="220" t="s">
        <v>267</v>
      </c>
      <c r="V286" s="152"/>
      <c r="W286" s="152"/>
    </row>
    <row r="287" spans="1:23" ht="15" x14ac:dyDescent="0.25">
      <c r="A287" s="179" t="s">
        <v>286</v>
      </c>
      <c r="B287" s="160">
        <v>2031</v>
      </c>
      <c r="C287" s="171">
        <v>402.92551726461517</v>
      </c>
      <c r="D287" s="172">
        <v>808.24214318369172</v>
      </c>
      <c r="E287" s="172">
        <v>268.35237971880372</v>
      </c>
      <c r="F287" s="172"/>
      <c r="G287" s="172"/>
      <c r="H287" s="223"/>
      <c r="I287" s="224"/>
      <c r="J287" s="225"/>
      <c r="K287" s="225"/>
      <c r="L287" s="225"/>
      <c r="M287" s="173"/>
      <c r="N287" s="226"/>
      <c r="O287" s="239"/>
      <c r="P287" s="240"/>
      <c r="Q287" s="240"/>
      <c r="R287" s="175"/>
      <c r="S287" s="175"/>
      <c r="T287" s="227"/>
      <c r="U287" s="220" t="s">
        <v>267</v>
      </c>
      <c r="V287" s="152"/>
      <c r="W287" s="152"/>
    </row>
    <row r="288" spans="1:23" ht="15.6" thickBot="1" x14ac:dyDescent="0.3">
      <c r="A288" s="180" t="s">
        <v>286</v>
      </c>
      <c r="B288" s="160">
        <v>2032</v>
      </c>
      <c r="C288" s="171">
        <v>410.87981165119123</v>
      </c>
      <c r="D288" s="172">
        <v>824.19793567398983</v>
      </c>
      <c r="E288" s="172">
        <v>273.65001845390469</v>
      </c>
      <c r="F288" s="172"/>
      <c r="G288" s="172"/>
      <c r="H288" s="223"/>
      <c r="I288" s="224"/>
      <c r="J288" s="225"/>
      <c r="K288" s="225"/>
      <c r="L288" s="225"/>
      <c r="M288" s="173"/>
      <c r="N288" s="226"/>
      <c r="O288" s="239"/>
      <c r="P288" s="240"/>
      <c r="Q288" s="240"/>
      <c r="R288" s="175"/>
      <c r="S288" s="175"/>
      <c r="T288" s="227"/>
      <c r="U288" s="220" t="s">
        <v>267</v>
      </c>
      <c r="V288" s="152"/>
      <c r="W288" s="152"/>
    </row>
    <row r="289" spans="2:23" ht="15" x14ac:dyDescent="0.25">
      <c r="B289" s="160">
        <v>2033</v>
      </c>
      <c r="C289" s="171">
        <v>418.82809523882895</v>
      </c>
      <c r="D289" s="172">
        <v>840.14167089611306</v>
      </c>
      <c r="E289" s="172">
        <v>278.94365393746159</v>
      </c>
      <c r="F289" s="172"/>
      <c r="G289" s="172"/>
      <c r="H289" s="223"/>
      <c r="I289" s="224"/>
      <c r="J289" s="225"/>
      <c r="K289" s="225"/>
      <c r="L289" s="225"/>
      <c r="M289" s="173"/>
      <c r="N289" s="226"/>
      <c r="O289" s="239"/>
      <c r="P289" s="240"/>
      <c r="Q289" s="240"/>
      <c r="R289" s="175"/>
      <c r="S289" s="175"/>
      <c r="T289" s="227"/>
      <c r="U289" s="220" t="s">
        <v>267</v>
      </c>
      <c r="V289" s="152"/>
      <c r="W289" s="152"/>
    </row>
    <row r="290" spans="2:23" ht="15" x14ac:dyDescent="0.25">
      <c r="B290" s="160">
        <v>2034</v>
      </c>
      <c r="C290" s="171">
        <v>426.77252468914816</v>
      </c>
      <c r="D290" s="172">
        <v>856.07767497172676</v>
      </c>
      <c r="E290" s="172">
        <v>284.23472252744426</v>
      </c>
      <c r="F290" s="172"/>
      <c r="G290" s="172"/>
      <c r="H290" s="223"/>
      <c r="I290" s="224"/>
      <c r="J290" s="225"/>
      <c r="K290" s="225"/>
      <c r="L290" s="225"/>
      <c r="M290" s="173"/>
      <c r="N290" s="226"/>
      <c r="O290" s="239"/>
      <c r="P290" s="240"/>
      <c r="Q290" s="240"/>
      <c r="R290" s="175"/>
      <c r="S290" s="175"/>
      <c r="T290" s="227"/>
      <c r="U290" s="220" t="s">
        <v>267</v>
      </c>
      <c r="V290" s="152"/>
      <c r="W290" s="152"/>
    </row>
    <row r="291" spans="2:23" ht="15" x14ac:dyDescent="0.25">
      <c r="B291" s="160">
        <v>2035</v>
      </c>
      <c r="C291" s="171">
        <v>434.71454027925296</v>
      </c>
      <c r="D291" s="172">
        <v>872.00883700217457</v>
      </c>
      <c r="E291" s="172">
        <v>289.52418346264926</v>
      </c>
      <c r="F291" s="172"/>
      <c r="G291" s="172"/>
      <c r="H291" s="223"/>
      <c r="I291" s="224"/>
      <c r="J291" s="225"/>
      <c r="K291" s="225"/>
      <c r="L291" s="225"/>
      <c r="M291" s="173"/>
      <c r="N291" s="226"/>
      <c r="O291" s="239"/>
      <c r="P291" s="240"/>
      <c r="Q291" s="240"/>
      <c r="R291" s="175"/>
      <c r="S291" s="175"/>
      <c r="T291" s="227"/>
      <c r="U291" s="220" t="s">
        <v>267</v>
      </c>
      <c r="V291" s="152"/>
      <c r="W291" s="152"/>
    </row>
    <row r="292" spans="2:23" ht="15" x14ac:dyDescent="0.25">
      <c r="B292" s="160">
        <v>2036</v>
      </c>
      <c r="C292" s="171">
        <v>442.65386860893364</v>
      </c>
      <c r="D292" s="172">
        <v>887.93460856457955</v>
      </c>
      <c r="E292" s="172">
        <v>294.81185465583292</v>
      </c>
      <c r="F292" s="172"/>
      <c r="G292" s="172"/>
      <c r="H292" s="223"/>
      <c r="I292" s="224"/>
      <c r="J292" s="225"/>
      <c r="K292" s="225"/>
      <c r="L292" s="225"/>
      <c r="M292" s="173"/>
      <c r="N292" s="226"/>
      <c r="O292" s="239"/>
      <c r="P292" s="240"/>
      <c r="Q292" s="240"/>
      <c r="R292" s="175"/>
      <c r="S292" s="175"/>
      <c r="T292" s="227"/>
      <c r="U292" s="220" t="s">
        <v>267</v>
      </c>
      <c r="V292" s="152"/>
      <c r="W292" s="152"/>
    </row>
    <row r="293" spans="2:23" ht="15" x14ac:dyDescent="0.25">
      <c r="B293" s="160">
        <v>2037</v>
      </c>
      <c r="C293" s="171">
        <v>450.58938228822535</v>
      </c>
      <c r="D293" s="172">
        <v>903.85272818866395</v>
      </c>
      <c r="E293" s="172">
        <v>300.0969852541279</v>
      </c>
      <c r="F293" s="172"/>
      <c r="G293" s="172"/>
      <c r="H293" s="223"/>
      <c r="I293" s="224"/>
      <c r="J293" s="225"/>
      <c r="K293" s="225"/>
      <c r="L293" s="225"/>
      <c r="M293" s="173"/>
      <c r="N293" s="226"/>
      <c r="O293" s="239"/>
      <c r="P293" s="240"/>
      <c r="Q293" s="240"/>
      <c r="R293" s="175"/>
      <c r="S293" s="175"/>
      <c r="T293" s="227"/>
      <c r="U293" s="220" t="s">
        <v>267</v>
      </c>
      <c r="V293" s="152"/>
      <c r="W293" s="152"/>
    </row>
    <row r="294" spans="2:23" ht="15" x14ac:dyDescent="0.25">
      <c r="B294" s="160">
        <v>2038</v>
      </c>
      <c r="C294" s="171">
        <v>458.52059555156421</v>
      </c>
      <c r="D294" s="172">
        <v>919.76222146058797</v>
      </c>
      <c r="E294" s="172">
        <v>305.37925173286408</v>
      </c>
      <c r="F294" s="172"/>
      <c r="G294" s="172"/>
      <c r="H294" s="223"/>
      <c r="I294" s="224"/>
      <c r="J294" s="225"/>
      <c r="K294" s="225"/>
      <c r="L294" s="225"/>
      <c r="M294" s="173"/>
      <c r="N294" s="226"/>
      <c r="O294" s="239"/>
      <c r="P294" s="240"/>
      <c r="Q294" s="240"/>
      <c r="R294" s="175"/>
      <c r="S294" s="175"/>
      <c r="T294" s="227"/>
      <c r="U294" s="220" t="s">
        <v>267</v>
      </c>
      <c r="V294" s="152"/>
      <c r="W294" s="152"/>
    </row>
    <row r="295" spans="2:23" ht="15" x14ac:dyDescent="0.25">
      <c r="B295" s="160">
        <v>2039</v>
      </c>
      <c r="C295" s="171">
        <v>466.44681245563334</v>
      </c>
      <c r="D295" s="172">
        <v>935.66169236373366</v>
      </c>
      <c r="E295" s="172">
        <v>310.65819058690909</v>
      </c>
      <c r="F295" s="172"/>
      <c r="G295" s="172"/>
      <c r="H295" s="223"/>
      <c r="I295" s="224"/>
      <c r="J295" s="225"/>
      <c r="K295" s="225"/>
      <c r="L295" s="225"/>
      <c r="M295" s="173"/>
      <c r="N295" s="226"/>
      <c r="O295" s="239"/>
      <c r="P295" s="240"/>
      <c r="Q295" s="240"/>
      <c r="R295" s="175"/>
      <c r="S295" s="175"/>
      <c r="T295" s="227"/>
      <c r="U295" s="220" t="s">
        <v>267</v>
      </c>
      <c r="V295" s="152"/>
      <c r="W295" s="152"/>
    </row>
    <row r="296" spans="2:23" ht="15" x14ac:dyDescent="0.25">
      <c r="B296" s="160">
        <v>2040</v>
      </c>
      <c r="C296" s="171">
        <v>474.36721842339068</v>
      </c>
      <c r="D296" s="172">
        <v>951.54950691001602</v>
      </c>
      <c r="E296" s="172">
        <v>315.93325929989618</v>
      </c>
      <c r="F296" s="172"/>
      <c r="G296" s="172"/>
      <c r="H296" s="223"/>
      <c r="I296" s="224"/>
      <c r="J296" s="225"/>
      <c r="K296" s="225"/>
      <c r="L296" s="225"/>
      <c r="M296" s="173"/>
      <c r="N296" s="226"/>
      <c r="O296" s="239"/>
      <c r="P296" s="240"/>
      <c r="Q296" s="240"/>
      <c r="R296" s="175"/>
      <c r="S296" s="175"/>
      <c r="T296" s="227"/>
      <c r="U296" s="220" t="s">
        <v>267</v>
      </c>
      <c r="V296" s="152"/>
      <c r="W296" s="152"/>
    </row>
    <row r="297" spans="2:23" ht="15" x14ac:dyDescent="0.25">
      <c r="B297" s="160">
        <v>2041</v>
      </c>
      <c r="C297" s="171">
        <v>482.2813176476235</v>
      </c>
      <c r="D297" s="172">
        <v>967.42467054270674</v>
      </c>
      <c r="E297" s="172">
        <v>321.20412765931769</v>
      </c>
      <c r="F297" s="172"/>
      <c r="G297" s="172"/>
      <c r="H297" s="223"/>
      <c r="I297" s="224"/>
      <c r="J297" s="225"/>
      <c r="K297" s="225"/>
      <c r="L297" s="225"/>
      <c r="M297" s="173"/>
      <c r="N297" s="226"/>
      <c r="O297" s="239"/>
      <c r="P297" s="240"/>
      <c r="Q297" s="240"/>
      <c r="R297" s="175"/>
      <c r="S297" s="175"/>
      <c r="T297" s="227"/>
      <c r="U297" s="220" t="s">
        <v>267</v>
      </c>
      <c r="V297" s="152"/>
      <c r="W297" s="152"/>
    </row>
    <row r="298" spans="2:23" ht="15" x14ac:dyDescent="0.25">
      <c r="B298" s="160">
        <v>2042</v>
      </c>
      <c r="C298" s="171">
        <v>490.18818966312438</v>
      </c>
      <c r="D298" s="172">
        <v>983.28533686901096</v>
      </c>
      <c r="E298" s="172">
        <v>326.47018262624147</v>
      </c>
      <c r="F298" s="172"/>
      <c r="G298" s="172"/>
      <c r="H298" s="223"/>
      <c r="I298" s="224"/>
      <c r="J298" s="225"/>
      <c r="K298" s="225"/>
      <c r="L298" s="225"/>
      <c r="M298" s="173"/>
      <c r="N298" s="226"/>
      <c r="O298" s="239"/>
      <c r="P298" s="240"/>
      <c r="Q298" s="240"/>
      <c r="R298" s="175"/>
      <c r="S298" s="175"/>
      <c r="T298" s="227"/>
      <c r="U298" s="220" t="s">
        <v>267</v>
      </c>
      <c r="V298" s="152"/>
      <c r="W298" s="152"/>
    </row>
    <row r="299" spans="2:23" ht="15" x14ac:dyDescent="0.25">
      <c r="B299" s="160">
        <v>2043</v>
      </c>
      <c r="C299" s="171">
        <v>498.08574834391038</v>
      </c>
      <c r="D299" s="172">
        <v>999.12732125712159</v>
      </c>
      <c r="E299" s="172">
        <v>331.73003482012967</v>
      </c>
      <c r="F299" s="172"/>
      <c r="G299" s="172"/>
      <c r="H299" s="223"/>
      <c r="I299" s="224"/>
      <c r="J299" s="225"/>
      <c r="K299" s="225"/>
      <c r="L299" s="225"/>
      <c r="M299" s="173"/>
      <c r="N299" s="226"/>
      <c r="O299" s="239"/>
      <c r="P299" s="240"/>
      <c r="Q299" s="240"/>
      <c r="R299" s="175"/>
      <c r="S299" s="175"/>
      <c r="T299" s="227"/>
      <c r="U299" s="220" t="s">
        <v>267</v>
      </c>
      <c r="V299" s="152"/>
      <c r="W299" s="152"/>
    </row>
    <row r="300" spans="2:23" ht="15" x14ac:dyDescent="0.25">
      <c r="B300" s="160">
        <v>2044</v>
      </c>
      <c r="C300" s="171">
        <v>505.97152615628715</v>
      </c>
      <c r="D300" s="172">
        <v>1014.9456739963948</v>
      </c>
      <c r="E300" s="172">
        <v>336.98204083913612</v>
      </c>
      <c r="F300" s="172"/>
      <c r="G300" s="172"/>
      <c r="H300" s="223"/>
      <c r="I300" s="224"/>
      <c r="J300" s="225"/>
      <c r="K300" s="225"/>
      <c r="L300" s="225"/>
      <c r="M300" s="173"/>
      <c r="N300" s="226"/>
      <c r="O300" s="239"/>
      <c r="P300" s="240"/>
      <c r="Q300" s="240"/>
      <c r="R300" s="175"/>
      <c r="S300" s="175"/>
      <c r="T300" s="227"/>
      <c r="U300" s="220" t="s">
        <v>267</v>
      </c>
      <c r="V300" s="152"/>
      <c r="W300" s="152"/>
    </row>
    <row r="301" spans="2:23" ht="15" x14ac:dyDescent="0.25">
      <c r="B301" s="160">
        <v>2045</v>
      </c>
      <c r="C301" s="171">
        <v>513.84346622287876</v>
      </c>
      <c r="D301" s="172">
        <v>1030.7362691258095</v>
      </c>
      <c r="E301" s="172">
        <v>342.22483078258449</v>
      </c>
      <c r="F301" s="172"/>
      <c r="G301" s="172"/>
      <c r="H301" s="223"/>
      <c r="I301" s="224"/>
      <c r="J301" s="225"/>
      <c r="K301" s="225"/>
      <c r="L301" s="225"/>
      <c r="M301" s="173"/>
      <c r="N301" s="226"/>
      <c r="O301" s="239"/>
      <c r="P301" s="240"/>
      <c r="Q301" s="240"/>
      <c r="R301" s="175"/>
      <c r="S301" s="175"/>
      <c r="T301" s="227"/>
      <c r="U301" s="220" t="s">
        <v>267</v>
      </c>
      <c r="V301" s="152"/>
      <c r="W301" s="152"/>
    </row>
    <row r="302" spans="2:23" ht="15" x14ac:dyDescent="0.25">
      <c r="B302" s="160">
        <v>2046</v>
      </c>
      <c r="C302" s="171">
        <v>521.69997206220114</v>
      </c>
      <c r="D302" s="172">
        <v>1046.4959042082878</v>
      </c>
      <c r="E302" s="172">
        <v>347.45734137801611</v>
      </c>
      <c r="F302" s="172"/>
      <c r="G302" s="172"/>
      <c r="H302" s="223"/>
      <c r="I302" s="224"/>
      <c r="J302" s="225"/>
      <c r="K302" s="225"/>
      <c r="L302" s="225"/>
      <c r="M302" s="173"/>
      <c r="N302" s="226"/>
      <c r="O302" s="239"/>
      <c r="P302" s="240"/>
      <c r="Q302" s="240"/>
      <c r="R302" s="175"/>
      <c r="S302" s="175"/>
      <c r="T302" s="227"/>
      <c r="U302" s="220" t="s">
        <v>267</v>
      </c>
      <c r="V302" s="152"/>
      <c r="W302" s="152"/>
    </row>
    <row r="303" spans="2:23" ht="15" x14ac:dyDescent="0.25">
      <c r="B303" s="160">
        <v>2047</v>
      </c>
      <c r="C303" s="171">
        <v>529.54036563878594</v>
      </c>
      <c r="D303" s="172">
        <v>1062.2232191491801</v>
      </c>
      <c r="E303" s="172">
        <v>352.67912104710263</v>
      </c>
      <c r="F303" s="172"/>
      <c r="G303" s="172"/>
      <c r="H303" s="223"/>
      <c r="I303" s="224"/>
      <c r="J303" s="225"/>
      <c r="K303" s="225"/>
      <c r="L303" s="225"/>
      <c r="M303" s="173"/>
      <c r="N303" s="226"/>
      <c r="O303" s="239"/>
      <c r="P303" s="240"/>
      <c r="Q303" s="240"/>
      <c r="R303" s="175"/>
      <c r="S303" s="175"/>
      <c r="T303" s="227"/>
      <c r="U303" s="220" t="s">
        <v>267</v>
      </c>
      <c r="V303" s="152"/>
      <c r="W303" s="152"/>
    </row>
    <row r="304" spans="2:23" ht="15" x14ac:dyDescent="0.25">
      <c r="B304" s="160">
        <v>2048</v>
      </c>
      <c r="C304" s="171">
        <v>537.36450100842183</v>
      </c>
      <c r="D304" s="172">
        <v>1077.917921193977</v>
      </c>
      <c r="E304" s="172">
        <v>357.89007258955593</v>
      </c>
      <c r="F304" s="172"/>
      <c r="G304" s="172"/>
      <c r="H304" s="223"/>
      <c r="I304" s="224"/>
      <c r="J304" s="225"/>
      <c r="K304" s="225"/>
      <c r="L304" s="225"/>
      <c r="M304" s="173"/>
      <c r="N304" s="226"/>
      <c r="O304" s="239"/>
      <c r="P304" s="240"/>
      <c r="Q304" s="240"/>
      <c r="R304" s="175"/>
      <c r="S304" s="175"/>
      <c r="T304" s="227"/>
      <c r="U304" s="220" t="s">
        <v>267</v>
      </c>
      <c r="V304" s="152"/>
      <c r="W304" s="152"/>
    </row>
    <row r="305" spans="1:23" ht="15" x14ac:dyDescent="0.25">
      <c r="B305" s="160">
        <v>2049</v>
      </c>
      <c r="C305" s="171">
        <v>545.17275178763691</v>
      </c>
      <c r="D305" s="172">
        <v>1093.5807597929133</v>
      </c>
      <c r="E305" s="172">
        <v>363.09044483767912</v>
      </c>
      <c r="F305" s="172"/>
      <c r="G305" s="172"/>
      <c r="H305" s="223"/>
      <c r="I305" s="224"/>
      <c r="J305" s="225"/>
      <c r="K305" s="225"/>
      <c r="L305" s="225"/>
      <c r="M305" s="173"/>
      <c r="N305" s="226"/>
      <c r="O305" s="239"/>
      <c r="P305" s="240"/>
      <c r="Q305" s="240"/>
      <c r="R305" s="175"/>
      <c r="S305" s="175"/>
      <c r="T305" s="227"/>
      <c r="U305" s="220" t="s">
        <v>267</v>
      </c>
      <c r="V305" s="152"/>
      <c r="W305" s="152"/>
    </row>
    <row r="306" spans="1:23" ht="15" x14ac:dyDescent="0.25">
      <c r="B306" s="160">
        <v>2050</v>
      </c>
      <c r="C306" s="171">
        <v>552.96486273922324</v>
      </c>
      <c r="D306" s="172">
        <v>1109.2112229569009</v>
      </c>
      <c r="E306" s="172">
        <v>368.28006780096712</v>
      </c>
      <c r="F306" s="172"/>
      <c r="G306" s="172"/>
      <c r="H306" s="223"/>
      <c r="I306" s="224"/>
      <c r="J306" s="225"/>
      <c r="K306" s="225"/>
      <c r="L306" s="225"/>
      <c r="M306" s="173"/>
      <c r="N306" s="226"/>
      <c r="O306" s="239"/>
      <c r="P306" s="240"/>
      <c r="Q306" s="240"/>
      <c r="R306" s="175"/>
      <c r="S306" s="175"/>
      <c r="T306" s="227"/>
      <c r="U306" s="220" t="s">
        <v>267</v>
      </c>
      <c r="V306" s="152"/>
      <c r="W306" s="152"/>
    </row>
    <row r="307" spans="1:23" ht="15" x14ac:dyDescent="0.25">
      <c r="B307" s="160">
        <v>2051</v>
      </c>
      <c r="C307" s="171">
        <v>560.74015247159957</v>
      </c>
      <c r="D307" s="172">
        <v>1124.8079438591487</v>
      </c>
      <c r="E307" s="172">
        <v>373.45848766588739</v>
      </c>
      <c r="F307" s="172"/>
      <c r="G307" s="172"/>
      <c r="H307" s="223"/>
      <c r="I307" s="224"/>
      <c r="J307" s="225"/>
      <c r="K307" s="225"/>
      <c r="L307" s="225"/>
      <c r="M307" s="173"/>
      <c r="N307" s="226"/>
      <c r="O307" s="239"/>
      <c r="P307" s="240"/>
      <c r="Q307" s="240"/>
      <c r="R307" s="175"/>
      <c r="S307" s="175"/>
      <c r="T307" s="227"/>
      <c r="U307" s="220" t="s">
        <v>267</v>
      </c>
      <c r="V307" s="152"/>
      <c r="W307" s="152"/>
    </row>
    <row r="308" spans="1:23" ht="15" x14ac:dyDescent="0.25">
      <c r="B308" s="160">
        <v>2052</v>
      </c>
      <c r="C308" s="171">
        <v>568.49686443818314</v>
      </c>
      <c r="D308" s="172">
        <v>1140.3673989824956</v>
      </c>
      <c r="E308" s="172">
        <v>378.62453455504243</v>
      </c>
      <c r="F308" s="172"/>
      <c r="G308" s="172"/>
      <c r="H308" s="223"/>
      <c r="I308" s="224"/>
      <c r="J308" s="225"/>
      <c r="K308" s="225"/>
      <c r="L308" s="225"/>
      <c r="M308" s="173"/>
      <c r="N308" s="226"/>
      <c r="O308" s="239"/>
      <c r="P308" s="240"/>
      <c r="Q308" s="240"/>
      <c r="R308" s="175"/>
      <c r="S308" s="175"/>
      <c r="T308" s="227"/>
      <c r="U308" s="220" t="s">
        <v>267</v>
      </c>
      <c r="V308" s="152"/>
      <c r="W308" s="152"/>
    </row>
    <row r="309" spans="1:23" ht="15" x14ac:dyDescent="0.25">
      <c r="B309" s="160">
        <v>2053</v>
      </c>
      <c r="C309" s="171">
        <v>576.23253596940447</v>
      </c>
      <c r="D309" s="172">
        <v>1155.884648373413</v>
      </c>
      <c r="E309" s="172">
        <v>383.77656830614126</v>
      </c>
      <c r="F309" s="172"/>
      <c r="G309" s="172"/>
      <c r="H309" s="223"/>
      <c r="I309" s="224"/>
      <c r="J309" s="225"/>
      <c r="K309" s="225"/>
      <c r="L309" s="225"/>
      <c r="M309" s="173"/>
      <c r="N309" s="226"/>
      <c r="O309" s="239"/>
      <c r="P309" s="240"/>
      <c r="Q309" s="240"/>
      <c r="R309" s="175"/>
      <c r="S309" s="175"/>
      <c r="T309" s="227"/>
      <c r="U309" s="220" t="s">
        <v>267</v>
      </c>
      <c r="V309" s="152"/>
      <c r="W309" s="152"/>
    </row>
    <row r="310" spans="1:23" ht="15" x14ac:dyDescent="0.25">
      <c r="B310" s="160">
        <v>2054</v>
      </c>
      <c r="C310" s="171">
        <v>583.94410940977241</v>
      </c>
      <c r="D310" s="172">
        <v>1171.3535585756629</v>
      </c>
      <c r="E310" s="172">
        <v>388.91255249038443</v>
      </c>
      <c r="F310" s="172"/>
      <c r="G310" s="172"/>
      <c r="H310" s="223"/>
      <c r="I310" s="224"/>
      <c r="J310" s="225"/>
      <c r="K310" s="225"/>
      <c r="L310" s="225"/>
      <c r="M310" s="173"/>
      <c r="N310" s="226"/>
      <c r="O310" s="239"/>
      <c r="P310" s="240"/>
      <c r="Q310" s="240"/>
      <c r="R310" s="175"/>
      <c r="S310" s="175"/>
      <c r="T310" s="227"/>
      <c r="U310" s="220" t="s">
        <v>267</v>
      </c>
      <c r="V310" s="152"/>
      <c r="W310" s="152"/>
    </row>
    <row r="311" spans="1:23" ht="15" x14ac:dyDescent="0.25">
      <c r="B311" s="160">
        <v>2055</v>
      </c>
      <c r="C311" s="171">
        <v>591.62915423627953</v>
      </c>
      <c r="D311" s="172">
        <v>1186.7692541196102</v>
      </c>
      <c r="E311" s="172">
        <v>394.03086835540932</v>
      </c>
      <c r="F311" s="172"/>
      <c r="G311" s="172"/>
      <c r="H311" s="223"/>
      <c r="I311" s="224"/>
      <c r="J311" s="225"/>
      <c r="K311" s="225"/>
      <c r="L311" s="225"/>
      <c r="M311" s="173"/>
      <c r="N311" s="226"/>
      <c r="O311" s="239"/>
      <c r="P311" s="240"/>
      <c r="Q311" s="240"/>
      <c r="R311" s="175"/>
      <c r="S311" s="175"/>
      <c r="T311" s="227"/>
      <c r="U311" s="220" t="s">
        <v>267</v>
      </c>
      <c r="V311" s="152"/>
      <c r="W311" s="152"/>
    </row>
    <row r="312" spans="1:23" ht="15" x14ac:dyDescent="0.25">
      <c r="B312" s="160">
        <v>2056</v>
      </c>
      <c r="C312" s="171">
        <v>599.28612048095556</v>
      </c>
      <c r="D312" s="172">
        <v>1202.128625871233</v>
      </c>
      <c r="E312" s="172">
        <v>399.13048360721763</v>
      </c>
      <c r="F312" s="172"/>
      <c r="G312" s="172"/>
      <c r="H312" s="223"/>
      <c r="I312" s="224"/>
      <c r="J312" s="225"/>
      <c r="K312" s="225"/>
      <c r="L312" s="225"/>
      <c r="M312" s="173"/>
      <c r="N312" s="226"/>
      <c r="O312" s="239"/>
      <c r="P312" s="240"/>
      <c r="Q312" s="240"/>
      <c r="R312" s="175"/>
      <c r="S312" s="175"/>
      <c r="T312" s="227"/>
      <c r="U312" s="220" t="s">
        <v>267</v>
      </c>
      <c r="V312" s="152"/>
      <c r="W312" s="152"/>
    </row>
    <row r="313" spans="1:23" ht="15" x14ac:dyDescent="0.25">
      <c r="B313" s="160">
        <v>2057</v>
      </c>
      <c r="C313" s="171">
        <v>606.91432616674888</v>
      </c>
      <c r="D313" s="172">
        <v>1217.4303058293247</v>
      </c>
      <c r="E313" s="172">
        <v>404.21094404234753</v>
      </c>
      <c r="F313" s="172"/>
      <c r="G313" s="172"/>
      <c r="H313" s="223"/>
      <c r="I313" s="224"/>
      <c r="J313" s="225"/>
      <c r="K313" s="225"/>
      <c r="L313" s="225"/>
      <c r="M313" s="173"/>
      <c r="N313" s="226"/>
      <c r="O313" s="239"/>
      <c r="P313" s="240"/>
      <c r="Q313" s="240"/>
      <c r="R313" s="175"/>
      <c r="S313" s="175"/>
      <c r="T313" s="227"/>
      <c r="U313" s="220" t="s">
        <v>267</v>
      </c>
      <c r="V313" s="152"/>
      <c r="W313" s="152"/>
    </row>
    <row r="314" spans="1:23" ht="15" x14ac:dyDescent="0.25">
      <c r="A314" s="160"/>
      <c r="B314" s="160">
        <v>2058</v>
      </c>
      <c r="C314" s="171">
        <v>614.5130711886319</v>
      </c>
      <c r="D314" s="172">
        <v>1232.6728896291481</v>
      </c>
      <c r="E314" s="172">
        <v>409.27178338392628</v>
      </c>
      <c r="F314" s="172"/>
      <c r="G314" s="172"/>
      <c r="H314" s="223"/>
      <c r="I314" s="224"/>
      <c r="J314" s="225"/>
      <c r="K314" s="225"/>
      <c r="L314" s="225"/>
      <c r="M314" s="173"/>
      <c r="N314" s="226"/>
      <c r="O314" s="239"/>
      <c r="P314" s="240"/>
      <c r="Q314" s="240"/>
      <c r="R314" s="175"/>
      <c r="S314" s="175"/>
      <c r="T314" s="227"/>
      <c r="U314" s="220" t="s">
        <v>267</v>
      </c>
    </row>
    <row r="315" spans="1:23" ht="15" x14ac:dyDescent="0.25">
      <c r="A315" s="160"/>
      <c r="B315" s="160">
        <v>2059</v>
      </c>
      <c r="C315" s="171">
        <v>622.08201704498219</v>
      </c>
      <c r="D315" s="172">
        <v>1247.8556982586654</v>
      </c>
      <c r="E315" s="172">
        <v>414.31277618652524</v>
      </c>
      <c r="F315" s="172"/>
      <c r="G315" s="172"/>
      <c r="H315" s="223"/>
      <c r="I315" s="224"/>
      <c r="J315" s="225"/>
      <c r="K315" s="225"/>
      <c r="L315" s="225"/>
      <c r="M315" s="173"/>
      <c r="N315" s="226"/>
      <c r="O315" s="239"/>
      <c r="P315" s="240"/>
      <c r="Q315" s="240"/>
      <c r="R315" s="175"/>
      <c r="S315" s="175"/>
      <c r="T315" s="227"/>
      <c r="U315" s="220" t="s">
        <v>267</v>
      </c>
    </row>
    <row r="316" spans="1:23" ht="15.6" thickBot="1" x14ac:dyDescent="0.3">
      <c r="A316" s="160"/>
      <c r="B316" s="160">
        <v>2060</v>
      </c>
      <c r="C316" s="182">
        <v>629.6206868867871</v>
      </c>
      <c r="D316" s="183">
        <v>1262.9777751900531</v>
      </c>
      <c r="E316" s="183">
        <v>419.33360486398556</v>
      </c>
      <c r="F316" s="183"/>
      <c r="G316" s="183"/>
      <c r="H316" s="229"/>
      <c r="I316" s="184"/>
      <c r="J316" s="185"/>
      <c r="K316" s="230"/>
      <c r="L316" s="230"/>
      <c r="M316" s="186"/>
      <c r="N316" s="231"/>
      <c r="O316" s="241"/>
      <c r="P316" s="242"/>
      <c r="Q316" s="242"/>
      <c r="R316" s="188"/>
      <c r="S316" s="188"/>
      <c r="T316" s="232"/>
      <c r="U316" s="220" t="s">
        <v>267</v>
      </c>
    </row>
    <row r="317" spans="1:23" x14ac:dyDescent="0.25">
      <c r="A317" s="160"/>
      <c r="C317" s="105"/>
      <c r="D317" s="105"/>
      <c r="E317" s="105"/>
      <c r="F317" s="105"/>
      <c r="G317" s="105"/>
      <c r="H317" s="105"/>
      <c r="I317" s="105"/>
      <c r="J317" s="105"/>
      <c r="K317" s="105"/>
      <c r="L317" s="105"/>
      <c r="M317" s="105"/>
      <c r="N317" s="105"/>
      <c r="O317" s="105"/>
      <c r="P317" s="105"/>
      <c r="V317" s="152"/>
      <c r="W317" s="152"/>
    </row>
    <row r="318" spans="1:23" x14ac:dyDescent="0.25">
      <c r="A318" s="160"/>
      <c r="C318" s="105"/>
      <c r="D318" s="105"/>
      <c r="E318" s="105"/>
      <c r="F318" s="105"/>
      <c r="G318" s="105"/>
      <c r="H318" s="105"/>
      <c r="I318" s="105"/>
      <c r="J318" s="105"/>
      <c r="K318" s="105"/>
      <c r="L318" s="105"/>
      <c r="M318" s="105"/>
      <c r="N318" s="105"/>
      <c r="O318" s="105"/>
      <c r="P318" s="105"/>
      <c r="V318" s="152"/>
      <c r="W318" s="152"/>
    </row>
    <row r="319" spans="1:23" x14ac:dyDescent="0.25">
      <c r="A319" s="191" t="s">
        <v>311</v>
      </c>
      <c r="C319" s="105"/>
      <c r="D319" s="105"/>
      <c r="E319" s="105"/>
      <c r="F319" s="105"/>
      <c r="G319" s="105"/>
      <c r="H319" s="105"/>
      <c r="I319" s="105"/>
      <c r="J319" s="105"/>
      <c r="K319" s="105"/>
      <c r="L319" s="105"/>
      <c r="M319" s="105"/>
      <c r="N319" s="105"/>
      <c r="O319" s="105"/>
      <c r="P319" s="105"/>
    </row>
    <row r="320" spans="1:23" x14ac:dyDescent="0.25">
      <c r="A320" s="191"/>
      <c r="C320" s="105"/>
      <c r="D320" s="105"/>
      <c r="E320" s="105"/>
      <c r="F320" s="105"/>
      <c r="G320" s="105"/>
      <c r="H320" s="105"/>
      <c r="I320" s="105"/>
      <c r="J320" s="105"/>
      <c r="K320" s="105"/>
      <c r="L320" s="105"/>
      <c r="M320" s="105"/>
      <c r="N320" s="105"/>
      <c r="O320" s="105"/>
      <c r="P320" s="105"/>
    </row>
    <row r="321" spans="1:41" x14ac:dyDescent="0.25">
      <c r="A321" s="160"/>
      <c r="C321" s="105"/>
      <c r="D321" s="105"/>
      <c r="E321" s="105"/>
      <c r="F321" s="105"/>
      <c r="G321" s="105"/>
      <c r="H321" s="105"/>
      <c r="I321" s="105"/>
      <c r="J321" s="105"/>
      <c r="K321" s="105"/>
      <c r="L321" s="105"/>
      <c r="M321" s="105"/>
      <c r="N321" s="105"/>
      <c r="O321" s="105"/>
      <c r="P321" s="105"/>
      <c r="V321" s="152"/>
      <c r="W321" s="152"/>
      <c r="X321" s="152"/>
      <c r="AD321" s="152"/>
      <c r="AE321" s="152"/>
      <c r="AF321" s="152"/>
    </row>
    <row r="322" spans="1:41" x14ac:dyDescent="0.25">
      <c r="A322" s="201"/>
      <c r="B322" s="128"/>
      <c r="C322" s="146"/>
      <c r="D322" s="146"/>
      <c r="E322" s="146"/>
      <c r="F322" s="146"/>
      <c r="G322" s="146"/>
      <c r="H322" s="146"/>
      <c r="I322" s="146"/>
      <c r="J322" s="146"/>
      <c r="K322" s="146"/>
      <c r="L322" s="146"/>
      <c r="M322" s="146"/>
      <c r="N322" s="146"/>
      <c r="O322" s="146"/>
      <c r="P322" s="146"/>
      <c r="Q322" s="128"/>
      <c r="R322" s="128"/>
      <c r="S322" s="128"/>
      <c r="T322" s="128"/>
      <c r="U322" s="128"/>
      <c r="V322" s="202"/>
      <c r="W322" s="202"/>
      <c r="X322" s="202"/>
      <c r="Y322" s="128"/>
      <c r="Z322" s="128"/>
      <c r="AA322" s="128"/>
      <c r="AB322" s="128"/>
      <c r="AC322" s="128"/>
      <c r="AD322" s="202"/>
      <c r="AE322" s="202"/>
      <c r="AF322" s="202"/>
      <c r="AG322" s="128"/>
      <c r="AH322" s="128"/>
      <c r="AI322" s="128"/>
      <c r="AJ322" s="128"/>
      <c r="AK322" s="128"/>
      <c r="AL322" s="128"/>
      <c r="AM322" s="128"/>
      <c r="AN322" s="128"/>
      <c r="AO322" s="128"/>
    </row>
    <row r="323" spans="1:41" x14ac:dyDescent="0.25">
      <c r="A323" s="201"/>
      <c r="B323" s="128"/>
      <c r="C323" s="146"/>
      <c r="D323" s="146"/>
      <c r="E323" s="146"/>
      <c r="F323" s="146"/>
      <c r="G323" s="146"/>
      <c r="H323" s="146"/>
      <c r="I323" s="146"/>
      <c r="J323" s="146"/>
      <c r="K323" s="146"/>
      <c r="L323" s="146"/>
      <c r="M323" s="146"/>
      <c r="N323" s="146"/>
      <c r="O323" s="146"/>
      <c r="P323" s="146"/>
      <c r="Q323" s="128"/>
      <c r="R323" s="128"/>
      <c r="S323" s="128"/>
      <c r="T323" s="128"/>
      <c r="U323" s="128"/>
      <c r="V323" s="202"/>
      <c r="W323" s="202"/>
      <c r="X323" s="202"/>
      <c r="Y323" s="128"/>
      <c r="Z323" s="128"/>
      <c r="AA323" s="128"/>
      <c r="AB323" s="128"/>
      <c r="AC323" s="128"/>
      <c r="AD323" s="202"/>
      <c r="AE323" s="202"/>
      <c r="AF323" s="202"/>
      <c r="AG323" s="128"/>
      <c r="AH323" s="128"/>
      <c r="AI323" s="128"/>
      <c r="AJ323" s="128"/>
      <c r="AK323" s="128"/>
      <c r="AL323" s="128"/>
      <c r="AM323" s="128"/>
      <c r="AN323" s="128"/>
      <c r="AO323" s="128"/>
    </row>
    <row r="324" spans="1:41" x14ac:dyDescent="0.25">
      <c r="A324" s="191"/>
      <c r="C324" s="105"/>
      <c r="D324" s="105"/>
      <c r="E324" s="105"/>
      <c r="F324" s="105"/>
      <c r="G324" s="105"/>
      <c r="H324" s="105"/>
      <c r="I324" s="105"/>
      <c r="J324" s="105"/>
      <c r="K324" s="105"/>
      <c r="L324" s="105"/>
      <c r="M324" s="105"/>
      <c r="N324" s="105"/>
      <c r="O324" s="105"/>
      <c r="P324" s="105"/>
    </row>
    <row r="325" spans="1:41" x14ac:dyDescent="0.25">
      <c r="A325" s="191"/>
      <c r="C325" s="105"/>
      <c r="D325" s="105"/>
      <c r="E325" s="105"/>
      <c r="F325" s="105"/>
      <c r="G325" s="105"/>
      <c r="H325" s="105"/>
      <c r="I325" s="105"/>
      <c r="J325" s="105"/>
      <c r="K325" s="105"/>
      <c r="L325" s="105"/>
      <c r="M325" s="105"/>
      <c r="N325" s="105"/>
      <c r="O325" s="105"/>
      <c r="P325" s="105"/>
    </row>
    <row r="326" spans="1:41" ht="17.399999999999999" x14ac:dyDescent="0.25">
      <c r="A326" s="243" t="s">
        <v>154</v>
      </c>
      <c r="B326" s="203"/>
      <c r="C326" s="203"/>
      <c r="D326" s="149"/>
      <c r="E326" s="149"/>
      <c r="F326" s="149"/>
      <c r="G326" s="149"/>
      <c r="H326" s="149"/>
      <c r="I326" s="149"/>
      <c r="J326" s="149"/>
      <c r="K326" s="149"/>
      <c r="L326" s="149"/>
      <c r="M326" s="149"/>
      <c r="N326" s="149"/>
      <c r="O326" s="149"/>
      <c r="P326" s="149"/>
      <c r="Q326" s="150"/>
      <c r="R326" s="150"/>
      <c r="S326" s="150"/>
      <c r="T326" s="150"/>
      <c r="U326" s="150"/>
      <c r="V326" s="150"/>
      <c r="W326" s="150"/>
    </row>
    <row r="327" spans="1:41" x14ac:dyDescent="0.25">
      <c r="B327" s="203"/>
      <c r="C327" s="203"/>
      <c r="D327" s="149"/>
      <c r="E327" s="149"/>
      <c r="F327" s="149"/>
      <c r="G327" s="149"/>
      <c r="H327" s="149"/>
      <c r="I327" s="149"/>
      <c r="J327" s="149"/>
      <c r="K327" s="149"/>
      <c r="L327" s="149"/>
      <c r="M327" s="149"/>
      <c r="N327" s="149"/>
      <c r="O327" s="149"/>
      <c r="P327" s="149"/>
      <c r="Q327" s="150"/>
      <c r="R327" s="150"/>
      <c r="S327" s="150"/>
      <c r="T327" s="150"/>
      <c r="U327" s="150"/>
      <c r="V327" s="150"/>
      <c r="W327" s="150"/>
    </row>
    <row r="328" spans="1:41" ht="13.8" thickBot="1" x14ac:dyDescent="0.3">
      <c r="A328" s="196"/>
      <c r="B328" s="148"/>
      <c r="C328" s="148"/>
      <c r="D328" s="149"/>
      <c r="E328" s="149"/>
      <c r="F328" s="149"/>
      <c r="G328" s="149"/>
      <c r="H328" s="149"/>
      <c r="I328" s="149"/>
      <c r="J328" s="149"/>
      <c r="K328" s="149"/>
      <c r="L328" s="149"/>
      <c r="M328" s="149"/>
      <c r="N328" s="149"/>
      <c r="O328" s="149"/>
      <c r="P328" s="149"/>
      <c r="Q328" s="150"/>
      <c r="R328" s="150"/>
      <c r="S328" s="150"/>
      <c r="T328" s="150"/>
      <c r="U328" s="150"/>
      <c r="V328" s="150"/>
      <c r="W328" s="150"/>
    </row>
    <row r="329" spans="1:41" ht="16.2" thickBot="1" x14ac:dyDescent="0.3">
      <c r="A329" s="153"/>
      <c r="C329" s="1711" t="s">
        <v>285</v>
      </c>
      <c r="D329" s="1712"/>
      <c r="E329" s="1712"/>
      <c r="F329" s="1712"/>
      <c r="G329" s="1712"/>
      <c r="H329" s="1727"/>
      <c r="I329" s="1728" t="s">
        <v>286</v>
      </c>
      <c r="J329" s="1729"/>
      <c r="K329" s="1729"/>
      <c r="L329" s="1729"/>
      <c r="M329" s="1729"/>
      <c r="N329" s="1730"/>
      <c r="O329" s="1716" t="s">
        <v>286</v>
      </c>
      <c r="P329" s="1717"/>
      <c r="Q329" s="1717"/>
      <c r="R329" s="1717"/>
      <c r="S329" s="1717"/>
      <c r="T329" s="1718"/>
    </row>
    <row r="330" spans="1:41" ht="40.200000000000003" thickBot="1" x14ac:dyDescent="0.3">
      <c r="A330" s="153" t="s">
        <v>120</v>
      </c>
      <c r="B330" s="160"/>
      <c r="C330" s="155" t="s">
        <v>266</v>
      </c>
      <c r="D330" s="156" t="s">
        <v>268</v>
      </c>
      <c r="E330" s="156" t="s">
        <v>269</v>
      </c>
      <c r="F330" s="156" t="s">
        <v>270</v>
      </c>
      <c r="G330" s="156" t="s">
        <v>271</v>
      </c>
      <c r="H330" s="214" t="s">
        <v>272</v>
      </c>
      <c r="I330" s="155" t="s">
        <v>273</v>
      </c>
      <c r="J330" s="156" t="s">
        <v>274</v>
      </c>
      <c r="K330" s="156" t="s">
        <v>275</v>
      </c>
      <c r="L330" s="156" t="s">
        <v>276</v>
      </c>
      <c r="M330" s="156" t="s">
        <v>277</v>
      </c>
      <c r="N330" s="214" t="s">
        <v>278</v>
      </c>
      <c r="O330" s="155" t="s">
        <v>279</v>
      </c>
      <c r="P330" s="156" t="s">
        <v>280</v>
      </c>
      <c r="Q330" s="156" t="s">
        <v>281</v>
      </c>
      <c r="R330" s="156" t="s">
        <v>282</v>
      </c>
      <c r="S330" s="156" t="s">
        <v>283</v>
      </c>
      <c r="T330" s="214" t="s">
        <v>284</v>
      </c>
      <c r="U330" s="158" t="s">
        <v>121</v>
      </c>
      <c r="V330" s="130"/>
      <c r="W330" s="130"/>
    </row>
    <row r="331" spans="1:41" ht="15.6" x14ac:dyDescent="0.25">
      <c r="A331" s="216" t="s">
        <v>266</v>
      </c>
      <c r="B331" s="160">
        <v>2012</v>
      </c>
      <c r="C331" s="161">
        <v>129.45835945225221</v>
      </c>
      <c r="D331" s="162">
        <v>259.68497256533016</v>
      </c>
      <c r="E331" s="162">
        <v>86.220547830652549</v>
      </c>
      <c r="F331" s="162"/>
      <c r="G331" s="162"/>
      <c r="H331" s="219"/>
      <c r="I331" s="161"/>
      <c r="J331" s="162"/>
      <c r="K331" s="162"/>
      <c r="L331" s="162"/>
      <c r="M331" s="165"/>
      <c r="N331" s="219"/>
      <c r="O331" s="164"/>
      <c r="P331" s="197"/>
      <c r="Q331" s="197"/>
      <c r="R331" s="165"/>
      <c r="S331" s="165"/>
      <c r="T331" s="219"/>
      <c r="U331" s="244" t="s">
        <v>267</v>
      </c>
      <c r="V331" s="152"/>
      <c r="W331" s="152"/>
    </row>
    <row r="332" spans="1:41" ht="15.6" x14ac:dyDescent="0.25">
      <c r="A332" s="221" t="s">
        <v>268</v>
      </c>
      <c r="B332" s="160">
        <v>2013</v>
      </c>
      <c r="C332" s="167">
        <v>131.9340875364438</v>
      </c>
      <c r="D332" s="168">
        <v>264.65112061743514</v>
      </c>
      <c r="E332" s="168">
        <v>87.869407221439587</v>
      </c>
      <c r="F332" s="168"/>
      <c r="G332" s="168"/>
      <c r="H332" s="222"/>
      <c r="I332" s="167"/>
      <c r="J332" s="168"/>
      <c r="K332" s="168"/>
      <c r="L332" s="168"/>
      <c r="M332" s="170"/>
      <c r="N332" s="222"/>
      <c r="O332" s="198"/>
      <c r="P332" s="169"/>
      <c r="Q332" s="169"/>
      <c r="R332" s="170"/>
      <c r="S332" s="170"/>
      <c r="T332" s="222"/>
      <c r="U332" s="220" t="s">
        <v>267</v>
      </c>
      <c r="V332" s="152"/>
      <c r="W332" s="152"/>
    </row>
    <row r="333" spans="1:41" ht="15.6" x14ac:dyDescent="0.25">
      <c r="A333" s="221" t="s">
        <v>269</v>
      </c>
      <c r="B333" s="160">
        <v>2014</v>
      </c>
      <c r="C333" s="167">
        <v>117.55813840218823</v>
      </c>
      <c r="D333" s="168">
        <v>235.81391016362397</v>
      </c>
      <c r="E333" s="168">
        <v>78.294882909641316</v>
      </c>
      <c r="F333" s="168"/>
      <c r="G333" s="168"/>
      <c r="H333" s="222"/>
      <c r="I333" s="167"/>
      <c r="J333" s="168"/>
      <c r="K333" s="168"/>
      <c r="L333" s="168"/>
      <c r="M333" s="170"/>
      <c r="N333" s="222"/>
      <c r="O333" s="198"/>
      <c r="P333" s="169"/>
      <c r="Q333" s="169"/>
      <c r="R333" s="170"/>
      <c r="S333" s="170"/>
      <c r="T333" s="222"/>
      <c r="U333" s="220" t="s">
        <v>267</v>
      </c>
      <c r="V333" s="152"/>
      <c r="W333" s="152"/>
    </row>
    <row r="334" spans="1:41" ht="15" x14ac:dyDescent="0.25">
      <c r="A334" s="221" t="s">
        <v>270</v>
      </c>
      <c r="B334" s="160">
        <v>2015</v>
      </c>
      <c r="C334" s="171">
        <v>119.44210537458829</v>
      </c>
      <c r="D334" s="172">
        <v>239.59302426341401</v>
      </c>
      <c r="E334" s="172">
        <v>79.549623547035992</v>
      </c>
      <c r="F334" s="172"/>
      <c r="G334" s="172"/>
      <c r="H334" s="223"/>
      <c r="I334" s="224"/>
      <c r="J334" s="225"/>
      <c r="K334" s="225"/>
      <c r="L334" s="225"/>
      <c r="M334" s="173"/>
      <c r="N334" s="226"/>
      <c r="O334" s="199"/>
      <c r="P334" s="174"/>
      <c r="Q334" s="174"/>
      <c r="R334" s="175"/>
      <c r="S334" s="175"/>
      <c r="T334" s="227"/>
      <c r="U334" s="220" t="s">
        <v>267</v>
      </c>
      <c r="V334" s="152"/>
      <c r="W334" s="152"/>
    </row>
    <row r="335" spans="1:41" ht="15" x14ac:dyDescent="0.25">
      <c r="A335" s="221" t="s">
        <v>271</v>
      </c>
      <c r="B335" s="160">
        <v>2016</v>
      </c>
      <c r="C335" s="171">
        <v>121.30695658658675</v>
      </c>
      <c r="D335" s="172">
        <v>243.33379340242706</v>
      </c>
      <c r="E335" s="172">
        <v>80.791632898934708</v>
      </c>
      <c r="F335" s="172"/>
      <c r="G335" s="172"/>
      <c r="H335" s="223"/>
      <c r="I335" s="224"/>
      <c r="J335" s="225"/>
      <c r="K335" s="225"/>
      <c r="L335" s="225"/>
      <c r="M335" s="173"/>
      <c r="N335" s="226"/>
      <c r="O335" s="199"/>
      <c r="P335" s="174"/>
      <c r="Q335" s="174"/>
      <c r="R335" s="175"/>
      <c r="S335" s="175"/>
      <c r="T335" s="227"/>
      <c r="U335" s="220" t="s">
        <v>267</v>
      </c>
      <c r="V335" s="152"/>
      <c r="W335" s="152"/>
    </row>
    <row r="336" spans="1:41" ht="15.6" thickBot="1" x14ac:dyDescent="0.3">
      <c r="A336" s="228" t="s">
        <v>272</v>
      </c>
      <c r="B336" s="160">
        <v>2017</v>
      </c>
      <c r="C336" s="171">
        <v>123.15331833552402</v>
      </c>
      <c r="D336" s="172">
        <v>247.03747389202334</v>
      </c>
      <c r="E336" s="172">
        <v>82.021328085560711</v>
      </c>
      <c r="F336" s="172"/>
      <c r="G336" s="172"/>
      <c r="H336" s="223"/>
      <c r="I336" s="224"/>
      <c r="J336" s="225"/>
      <c r="K336" s="225"/>
      <c r="L336" s="225"/>
      <c r="M336" s="173"/>
      <c r="N336" s="226"/>
      <c r="O336" s="199"/>
      <c r="P336" s="174"/>
      <c r="Q336" s="174"/>
      <c r="R336" s="175"/>
      <c r="S336" s="175"/>
      <c r="T336" s="227"/>
      <c r="U336" s="220" t="s">
        <v>267</v>
      </c>
      <c r="V336" s="152"/>
      <c r="W336" s="152"/>
    </row>
    <row r="337" spans="1:23" ht="15" x14ac:dyDescent="0.25">
      <c r="A337" s="216" t="s">
        <v>273</v>
      </c>
      <c r="B337" s="160">
        <v>2018</v>
      </c>
      <c r="C337" s="171">
        <v>124.98405067571922</v>
      </c>
      <c r="D337" s="172">
        <v>250.70980281345848</v>
      </c>
      <c r="E337" s="172">
        <v>83.240613931378491</v>
      </c>
      <c r="F337" s="172"/>
      <c r="G337" s="172"/>
      <c r="H337" s="223"/>
      <c r="I337" s="224"/>
      <c r="J337" s="225"/>
      <c r="K337" s="225"/>
      <c r="L337" s="225"/>
      <c r="M337" s="173"/>
      <c r="N337" s="226"/>
      <c r="O337" s="199"/>
      <c r="P337" s="174"/>
      <c r="Q337" s="174"/>
      <c r="R337" s="175"/>
      <c r="S337" s="175"/>
      <c r="T337" s="227"/>
      <c r="U337" s="220" t="s">
        <v>267</v>
      </c>
      <c r="V337" s="152"/>
      <c r="W337" s="152"/>
    </row>
    <row r="338" spans="1:23" ht="15" x14ac:dyDescent="0.25">
      <c r="A338" s="221" t="s">
        <v>274</v>
      </c>
      <c r="B338" s="160">
        <v>2019</v>
      </c>
      <c r="C338" s="171">
        <v>126.80296433553565</v>
      </c>
      <c r="D338" s="172">
        <v>254.35842423772695</v>
      </c>
      <c r="E338" s="172">
        <v>84.452028419168855</v>
      </c>
      <c r="F338" s="172"/>
      <c r="G338" s="172"/>
      <c r="H338" s="223"/>
      <c r="I338" s="224"/>
      <c r="J338" s="225"/>
      <c r="K338" s="225"/>
      <c r="L338" s="225"/>
      <c r="M338" s="173"/>
      <c r="N338" s="226"/>
      <c r="O338" s="199"/>
      <c r="P338" s="174"/>
      <c r="Q338" s="174"/>
      <c r="R338" s="175"/>
      <c r="S338" s="175"/>
      <c r="T338" s="227"/>
      <c r="U338" s="220" t="s">
        <v>267</v>
      </c>
      <c r="V338" s="152"/>
      <c r="W338" s="152"/>
    </row>
    <row r="339" spans="1:23" ht="15" x14ac:dyDescent="0.25">
      <c r="A339" s="221" t="s">
        <v>275</v>
      </c>
      <c r="B339" s="160">
        <v>2020</v>
      </c>
      <c r="C339" s="171">
        <v>128.61268507877256</v>
      </c>
      <c r="D339" s="172">
        <v>257.98860527467821</v>
      </c>
      <c r="E339" s="172">
        <v>85.65732033359275</v>
      </c>
      <c r="F339" s="172"/>
      <c r="G339" s="172"/>
      <c r="H339" s="223"/>
      <c r="I339" s="224"/>
      <c r="J339" s="225"/>
      <c r="K339" s="225"/>
      <c r="L339" s="225"/>
      <c r="M339" s="173"/>
      <c r="N339" s="226"/>
      <c r="O339" s="199"/>
      <c r="P339" s="174"/>
      <c r="Q339" s="174"/>
      <c r="R339" s="175"/>
      <c r="S339" s="175"/>
      <c r="T339" s="227"/>
      <c r="U339" s="220" t="s">
        <v>267</v>
      </c>
      <c r="V339" s="152"/>
      <c r="W339" s="152"/>
    </row>
    <row r="340" spans="1:23" ht="15" x14ac:dyDescent="0.25">
      <c r="A340" s="221" t="s">
        <v>276</v>
      </c>
      <c r="B340" s="160">
        <v>2021</v>
      </c>
      <c r="C340" s="171">
        <v>130.28254842305788</v>
      </c>
      <c r="D340" s="172">
        <v>261.33824154832894</v>
      </c>
      <c r="E340" s="172">
        <v>86.769465837025507</v>
      </c>
      <c r="F340" s="172"/>
      <c r="G340" s="172"/>
      <c r="H340" s="223"/>
      <c r="I340" s="224"/>
      <c r="J340" s="225"/>
      <c r="K340" s="225"/>
      <c r="L340" s="225"/>
      <c r="M340" s="173"/>
      <c r="N340" s="226"/>
      <c r="O340" s="199"/>
      <c r="P340" s="174"/>
      <c r="Q340" s="174"/>
      <c r="R340" s="175"/>
      <c r="S340" s="175"/>
      <c r="T340" s="227"/>
      <c r="U340" s="220" t="s">
        <v>267</v>
      </c>
      <c r="V340" s="152"/>
      <c r="W340" s="152"/>
    </row>
    <row r="341" spans="1:23" ht="15" x14ac:dyDescent="0.25">
      <c r="A341" s="221" t="s">
        <v>277</v>
      </c>
      <c r="B341" s="160">
        <v>2022</v>
      </c>
      <c r="C341" s="171">
        <v>131.95834106947157</v>
      </c>
      <c r="D341" s="172">
        <v>264.69977161290257</v>
      </c>
      <c r="E341" s="172">
        <v>87.885560314320813</v>
      </c>
      <c r="F341" s="172"/>
      <c r="G341" s="172"/>
      <c r="H341" s="223"/>
      <c r="I341" s="224"/>
      <c r="J341" s="225"/>
      <c r="K341" s="225"/>
      <c r="L341" s="225"/>
      <c r="M341" s="173"/>
      <c r="N341" s="226"/>
      <c r="O341" s="199"/>
      <c r="P341" s="174"/>
      <c r="Q341" s="174"/>
      <c r="R341" s="175"/>
      <c r="S341" s="175"/>
      <c r="T341" s="227"/>
      <c r="U341" s="220" t="s">
        <v>267</v>
      </c>
      <c r="V341" s="152"/>
      <c r="W341" s="152"/>
    </row>
    <row r="342" spans="1:23" ht="15.6" thickBot="1" x14ac:dyDescent="0.3">
      <c r="A342" s="228" t="s">
        <v>278</v>
      </c>
      <c r="B342" s="160">
        <v>2023</v>
      </c>
      <c r="C342" s="171">
        <v>133.62854158934317</v>
      </c>
      <c r="D342" s="172">
        <v>268.05008423865019</v>
      </c>
      <c r="E342" s="172">
        <v>88.997930380028947</v>
      </c>
      <c r="F342" s="172"/>
      <c r="G342" s="172"/>
      <c r="H342" s="223"/>
      <c r="I342" s="224"/>
      <c r="J342" s="225"/>
      <c r="K342" s="225"/>
      <c r="L342" s="225"/>
      <c r="M342" s="173"/>
      <c r="N342" s="226"/>
      <c r="O342" s="199"/>
      <c r="P342" s="174"/>
      <c r="Q342" s="174"/>
      <c r="R342" s="175"/>
      <c r="S342" s="175"/>
      <c r="T342" s="227"/>
      <c r="U342" s="220" t="s">
        <v>267</v>
      </c>
      <c r="V342" s="152"/>
      <c r="W342" s="152"/>
    </row>
    <row r="343" spans="1:23" ht="15" x14ac:dyDescent="0.25">
      <c r="A343" s="216" t="s">
        <v>279</v>
      </c>
      <c r="B343" s="160">
        <v>2024</v>
      </c>
      <c r="C343" s="171">
        <v>135.27328202632592</v>
      </c>
      <c r="D343" s="172">
        <v>271.34932560909635</v>
      </c>
      <c r="E343" s="172">
        <v>90.093343778714754</v>
      </c>
      <c r="F343" s="172"/>
      <c r="G343" s="172"/>
      <c r="H343" s="223"/>
      <c r="I343" s="224"/>
      <c r="J343" s="225"/>
      <c r="K343" s="225"/>
      <c r="L343" s="225"/>
      <c r="M343" s="173"/>
      <c r="N343" s="226"/>
      <c r="O343" s="199"/>
      <c r="P343" s="174"/>
      <c r="Q343" s="174"/>
      <c r="R343" s="175"/>
      <c r="S343" s="175"/>
      <c r="T343" s="227"/>
      <c r="U343" s="220" t="s">
        <v>267</v>
      </c>
      <c r="V343" s="152"/>
      <c r="W343" s="152"/>
    </row>
    <row r="344" spans="1:23" ht="15" x14ac:dyDescent="0.25">
      <c r="A344" s="221" t="s">
        <v>280</v>
      </c>
      <c r="B344" s="160">
        <v>2025</v>
      </c>
      <c r="C344" s="171">
        <v>136.87766094762063</v>
      </c>
      <c r="D344" s="172">
        <v>274.56760442804335</v>
      </c>
      <c r="E344" s="172">
        <v>91.161876008748166</v>
      </c>
      <c r="F344" s="172"/>
      <c r="G344" s="172"/>
      <c r="H344" s="223"/>
      <c r="I344" s="224"/>
      <c r="J344" s="225"/>
      <c r="K344" s="225"/>
      <c r="L344" s="225"/>
      <c r="M344" s="173"/>
      <c r="N344" s="226"/>
      <c r="O344" s="199"/>
      <c r="P344" s="174"/>
      <c r="Q344" s="174"/>
      <c r="R344" s="175"/>
      <c r="S344" s="175"/>
      <c r="T344" s="227"/>
      <c r="U344" s="220" t="s">
        <v>267</v>
      </c>
      <c r="V344" s="152"/>
      <c r="W344" s="152"/>
    </row>
    <row r="345" spans="1:23" ht="15" x14ac:dyDescent="0.25">
      <c r="A345" s="221" t="s">
        <v>281</v>
      </c>
      <c r="B345" s="160">
        <v>2026</v>
      </c>
      <c r="C345" s="171">
        <v>138.43828833970269</v>
      </c>
      <c r="D345" s="172">
        <v>277.69812055085117</v>
      </c>
      <c r="E345" s="172">
        <v>92.201269287592126</v>
      </c>
      <c r="F345" s="172"/>
      <c r="G345" s="172"/>
      <c r="H345" s="223"/>
      <c r="I345" s="224"/>
      <c r="J345" s="225"/>
      <c r="K345" s="225"/>
      <c r="L345" s="225"/>
      <c r="M345" s="173"/>
      <c r="N345" s="226"/>
      <c r="O345" s="199"/>
      <c r="P345" s="174"/>
      <c r="Q345" s="174"/>
      <c r="R345" s="175"/>
      <c r="S345" s="175"/>
      <c r="T345" s="227"/>
      <c r="U345" s="220" t="s">
        <v>267</v>
      </c>
      <c r="V345" s="152"/>
      <c r="W345" s="152"/>
    </row>
    <row r="346" spans="1:23" ht="15" x14ac:dyDescent="0.25">
      <c r="A346" s="221" t="s">
        <v>282</v>
      </c>
      <c r="B346" s="160">
        <v>2027</v>
      </c>
      <c r="C346" s="171">
        <v>139.95973347774674</v>
      </c>
      <c r="D346" s="172">
        <v>280.75003964363367</v>
      </c>
      <c r="E346" s="172">
        <v>93.214566797706368</v>
      </c>
      <c r="F346" s="172"/>
      <c r="G346" s="172"/>
      <c r="H346" s="223"/>
      <c r="I346" s="224"/>
      <c r="J346" s="225"/>
      <c r="K346" s="225"/>
      <c r="L346" s="225"/>
      <c r="M346" s="173"/>
      <c r="N346" s="226"/>
      <c r="O346" s="199"/>
      <c r="P346" s="174"/>
      <c r="Q346" s="174"/>
      <c r="R346" s="175"/>
      <c r="S346" s="175"/>
      <c r="T346" s="227"/>
      <c r="U346" s="220" t="s">
        <v>267</v>
      </c>
      <c r="V346" s="152"/>
      <c r="W346" s="152"/>
    </row>
    <row r="347" spans="1:23" ht="15" x14ac:dyDescent="0.25">
      <c r="A347" s="221" t="s">
        <v>283</v>
      </c>
      <c r="B347" s="160">
        <v>2028</v>
      </c>
      <c r="C347" s="171">
        <v>141.44365121083626</v>
      </c>
      <c r="D347" s="172">
        <v>283.72668122504263</v>
      </c>
      <c r="E347" s="172">
        <v>94.202870684948095</v>
      </c>
      <c r="F347" s="172"/>
      <c r="G347" s="172"/>
      <c r="H347" s="223"/>
      <c r="I347" s="224"/>
      <c r="J347" s="225"/>
      <c r="K347" s="225"/>
      <c r="L347" s="225"/>
      <c r="M347" s="173"/>
      <c r="N347" s="226"/>
      <c r="O347" s="199"/>
      <c r="P347" s="174"/>
      <c r="Q347" s="174"/>
      <c r="R347" s="175"/>
      <c r="S347" s="175"/>
      <c r="T347" s="227"/>
      <c r="U347" s="220" t="s">
        <v>267</v>
      </c>
      <c r="V347" s="152"/>
      <c r="W347" s="152"/>
    </row>
    <row r="348" spans="1:23" ht="15.6" thickBot="1" x14ac:dyDescent="0.3">
      <c r="A348" s="228" t="s">
        <v>284</v>
      </c>
      <c r="B348" s="160">
        <v>2029</v>
      </c>
      <c r="C348" s="171">
        <v>142.89402418047928</v>
      </c>
      <c r="D348" s="172">
        <v>286.63603421255795</v>
      </c>
      <c r="E348" s="172">
        <v>95.168833427952848</v>
      </c>
      <c r="F348" s="172"/>
      <c r="G348" s="172"/>
      <c r="H348" s="223"/>
      <c r="I348" s="224"/>
      <c r="J348" s="225"/>
      <c r="K348" s="225"/>
      <c r="L348" s="225"/>
      <c r="M348" s="173"/>
      <c r="N348" s="226"/>
      <c r="O348" s="199"/>
      <c r="P348" s="174"/>
      <c r="Q348" s="174"/>
      <c r="R348" s="175"/>
      <c r="S348" s="175"/>
      <c r="T348" s="227"/>
      <c r="U348" s="220" t="s">
        <v>267</v>
      </c>
      <c r="V348" s="152"/>
      <c r="W348" s="152"/>
    </row>
    <row r="349" spans="1:23" ht="15" x14ac:dyDescent="0.25">
      <c r="A349" s="178" t="s">
        <v>285</v>
      </c>
      <c r="B349" s="160">
        <v>2030</v>
      </c>
      <c r="C349" s="171">
        <v>144.31387694872092</v>
      </c>
      <c r="D349" s="172">
        <v>289.48416567913682</v>
      </c>
      <c r="E349" s="172">
        <v>96.114469414957725</v>
      </c>
      <c r="F349" s="172"/>
      <c r="G349" s="172"/>
      <c r="H349" s="223"/>
      <c r="I349" s="224"/>
      <c r="J349" s="225"/>
      <c r="K349" s="225"/>
      <c r="L349" s="225"/>
      <c r="M349" s="173"/>
      <c r="N349" s="226"/>
      <c r="O349" s="199"/>
      <c r="P349" s="174"/>
      <c r="Q349" s="174"/>
      <c r="R349" s="175"/>
      <c r="S349" s="175"/>
      <c r="T349" s="227"/>
      <c r="U349" s="220" t="s">
        <v>267</v>
      </c>
      <c r="V349" s="152"/>
      <c r="W349" s="152"/>
    </row>
    <row r="350" spans="1:23" ht="15" x14ac:dyDescent="0.25">
      <c r="A350" s="179" t="s">
        <v>286</v>
      </c>
      <c r="B350" s="160">
        <v>2031</v>
      </c>
      <c r="C350" s="171">
        <v>145.70292058828576</v>
      </c>
      <c r="D350" s="172">
        <v>292.2704960556274</v>
      </c>
      <c r="E350" s="172">
        <v>97.039586217539608</v>
      </c>
      <c r="F350" s="172"/>
      <c r="G350" s="172"/>
      <c r="H350" s="223"/>
      <c r="I350" s="224"/>
      <c r="J350" s="225"/>
      <c r="K350" s="225"/>
      <c r="L350" s="225"/>
      <c r="M350" s="173"/>
      <c r="N350" s="226"/>
      <c r="O350" s="199"/>
      <c r="P350" s="174"/>
      <c r="Q350" s="174"/>
      <c r="R350" s="175"/>
      <c r="S350" s="175"/>
      <c r="T350" s="227"/>
      <c r="U350" s="220" t="s">
        <v>267</v>
      </c>
      <c r="V350" s="152"/>
      <c r="W350" s="152"/>
    </row>
    <row r="351" spans="1:23" ht="15.6" thickBot="1" x14ac:dyDescent="0.3">
      <c r="A351" s="180" t="s">
        <v>286</v>
      </c>
      <c r="B351" s="160">
        <v>2032</v>
      </c>
      <c r="C351" s="171">
        <v>147.06072036224182</v>
      </c>
      <c r="D351" s="172">
        <v>294.99415328827632</v>
      </c>
      <c r="E351" s="172">
        <v>97.943894296601954</v>
      </c>
      <c r="F351" s="172"/>
      <c r="G351" s="172"/>
      <c r="H351" s="223"/>
      <c r="I351" s="224"/>
      <c r="J351" s="225"/>
      <c r="K351" s="225"/>
      <c r="L351" s="225"/>
      <c r="M351" s="173"/>
      <c r="N351" s="226"/>
      <c r="O351" s="199"/>
      <c r="P351" s="174"/>
      <c r="Q351" s="174"/>
      <c r="R351" s="175"/>
      <c r="S351" s="175"/>
      <c r="T351" s="227"/>
      <c r="U351" s="220" t="s">
        <v>267</v>
      </c>
      <c r="V351" s="152"/>
      <c r="W351" s="152"/>
    </row>
    <row r="352" spans="1:23" ht="15" x14ac:dyDescent="0.25">
      <c r="B352" s="160">
        <v>2033</v>
      </c>
      <c r="C352" s="171">
        <v>148.39089708084023</v>
      </c>
      <c r="D352" s="172">
        <v>297.66240048480955</v>
      </c>
      <c r="E352" s="172">
        <v>98.829805147584381</v>
      </c>
      <c r="F352" s="172"/>
      <c r="G352" s="172"/>
      <c r="H352" s="223"/>
      <c r="I352" s="224"/>
      <c r="J352" s="225"/>
      <c r="K352" s="225"/>
      <c r="L352" s="225"/>
      <c r="M352" s="173"/>
      <c r="N352" s="226"/>
      <c r="O352" s="199"/>
      <c r="P352" s="174"/>
      <c r="Q352" s="174"/>
      <c r="R352" s="175"/>
      <c r="S352" s="175"/>
      <c r="T352" s="227"/>
      <c r="U352" s="220" t="s">
        <v>267</v>
      </c>
      <c r="V352" s="152"/>
      <c r="W352" s="152"/>
    </row>
    <row r="353" spans="2:23" ht="15" x14ac:dyDescent="0.25">
      <c r="B353" s="160">
        <v>2034</v>
      </c>
      <c r="C353" s="171">
        <v>149.69817507427618</v>
      </c>
      <c r="D353" s="172">
        <v>300.28471434153568</v>
      </c>
      <c r="E353" s="172">
        <v>99.700465221123892</v>
      </c>
      <c r="F353" s="172"/>
      <c r="G353" s="172"/>
      <c r="H353" s="223"/>
      <c r="I353" s="224"/>
      <c r="J353" s="225"/>
      <c r="K353" s="225"/>
      <c r="L353" s="225"/>
      <c r="M353" s="173"/>
      <c r="N353" s="226"/>
      <c r="O353" s="199"/>
      <c r="P353" s="174"/>
      <c r="Q353" s="174"/>
      <c r="R353" s="175"/>
      <c r="S353" s="175"/>
      <c r="T353" s="227"/>
      <c r="U353" s="220" t="s">
        <v>267</v>
      </c>
      <c r="V353" s="152"/>
      <c r="W353" s="152"/>
    </row>
    <row r="354" spans="2:23" ht="15" x14ac:dyDescent="0.25">
      <c r="B354" s="160">
        <v>2035</v>
      </c>
      <c r="C354" s="171">
        <v>150.98617782307346</v>
      </c>
      <c r="D354" s="172">
        <v>302.86836332257241</v>
      </c>
      <c r="E354" s="172">
        <v>100.55828779108816</v>
      </c>
      <c r="F354" s="172"/>
      <c r="G354" s="172"/>
      <c r="H354" s="223"/>
      <c r="I354" s="224"/>
      <c r="J354" s="225"/>
      <c r="K354" s="225"/>
      <c r="L354" s="225"/>
      <c r="M354" s="173"/>
      <c r="N354" s="226"/>
      <c r="O354" s="199"/>
      <c r="P354" s="174"/>
      <c r="Q354" s="174"/>
      <c r="R354" s="175"/>
      <c r="S354" s="175"/>
      <c r="T354" s="227"/>
      <c r="U354" s="220" t="s">
        <v>267</v>
      </c>
      <c r="V354" s="152"/>
      <c r="W354" s="152"/>
    </row>
    <row r="355" spans="2:23" ht="15" x14ac:dyDescent="0.25">
      <c r="B355" s="160">
        <v>2036</v>
      </c>
      <c r="C355" s="171">
        <v>152.25669900654827</v>
      </c>
      <c r="D355" s="172">
        <v>305.41694543090671</v>
      </c>
      <c r="E355" s="172">
        <v>101.40446746564251</v>
      </c>
      <c r="F355" s="172"/>
      <c r="G355" s="172"/>
      <c r="H355" s="223"/>
      <c r="I355" s="224"/>
      <c r="J355" s="225"/>
      <c r="K355" s="225"/>
      <c r="L355" s="225"/>
      <c r="M355" s="173"/>
      <c r="N355" s="226"/>
      <c r="O355" s="199"/>
      <c r="P355" s="174"/>
      <c r="Q355" s="174"/>
      <c r="R355" s="175"/>
      <c r="S355" s="175"/>
      <c r="T355" s="227"/>
      <c r="U355" s="220" t="s">
        <v>267</v>
      </c>
      <c r="V355" s="152"/>
      <c r="W355" s="152"/>
    </row>
    <row r="356" spans="2:23" ht="15" x14ac:dyDescent="0.25">
      <c r="B356" s="160">
        <v>2037</v>
      </c>
      <c r="C356" s="171">
        <v>153.50960495678032</v>
      </c>
      <c r="D356" s="172">
        <v>307.93019253746343</v>
      </c>
      <c r="E356" s="172">
        <v>102.23891522062998</v>
      </c>
      <c r="F356" s="172"/>
      <c r="G356" s="172"/>
      <c r="H356" s="223"/>
      <c r="I356" s="224"/>
      <c r="J356" s="225"/>
      <c r="K356" s="225"/>
      <c r="L356" s="225"/>
      <c r="M356" s="173"/>
      <c r="N356" s="226"/>
      <c r="O356" s="199"/>
      <c r="P356" s="174"/>
      <c r="Q356" s="174"/>
      <c r="R356" s="175"/>
      <c r="S356" s="175"/>
      <c r="T356" s="227"/>
      <c r="U356" s="220" t="s">
        <v>267</v>
      </c>
      <c r="V356" s="152"/>
      <c r="W356" s="152"/>
    </row>
    <row r="357" spans="2:23" ht="15" x14ac:dyDescent="0.25">
      <c r="B357" s="160">
        <v>2038</v>
      </c>
      <c r="C357" s="171">
        <v>154.74412242996627</v>
      </c>
      <c r="D357" s="172">
        <v>310.4065535659218</v>
      </c>
      <c r="E357" s="172">
        <v>103.06111606802959</v>
      </c>
      <c r="F357" s="172"/>
      <c r="G357" s="172"/>
      <c r="H357" s="223"/>
      <c r="I357" s="224"/>
      <c r="J357" s="225"/>
      <c r="K357" s="225"/>
      <c r="L357" s="225"/>
      <c r="M357" s="173"/>
      <c r="N357" s="226"/>
      <c r="O357" s="199"/>
      <c r="P357" s="174"/>
      <c r="Q357" s="174"/>
      <c r="R357" s="175"/>
      <c r="S357" s="175"/>
      <c r="T357" s="227"/>
      <c r="U357" s="220" t="s">
        <v>267</v>
      </c>
      <c r="V357" s="152"/>
      <c r="W357" s="152"/>
    </row>
    <row r="358" spans="2:23" ht="15" x14ac:dyDescent="0.25">
      <c r="B358" s="160">
        <v>2039</v>
      </c>
      <c r="C358" s="171">
        <v>155.95861983380865</v>
      </c>
      <c r="D358" s="172">
        <v>312.84275564921637</v>
      </c>
      <c r="E358" s="172">
        <v>103.86998335123363</v>
      </c>
      <c r="F358" s="172"/>
      <c r="G358" s="172"/>
      <c r="H358" s="223"/>
      <c r="I358" s="224"/>
      <c r="J358" s="225"/>
      <c r="K358" s="225"/>
      <c r="L358" s="225"/>
      <c r="M358" s="173"/>
      <c r="N358" s="226"/>
      <c r="O358" s="199"/>
      <c r="P358" s="174"/>
      <c r="Q358" s="174"/>
      <c r="R358" s="175"/>
      <c r="S358" s="175"/>
      <c r="T358" s="227"/>
      <c r="U358" s="220" t="s">
        <v>267</v>
      </c>
      <c r="V358" s="152"/>
      <c r="W358" s="152"/>
    </row>
    <row r="359" spans="2:23" ht="15" x14ac:dyDescent="0.25">
      <c r="B359" s="160">
        <v>2040</v>
      </c>
      <c r="C359" s="171">
        <v>157.15182631334582</v>
      </c>
      <c r="D359" s="172">
        <v>315.23624953570175</v>
      </c>
      <c r="E359" s="172">
        <v>104.66467066826799</v>
      </c>
      <c r="F359" s="172"/>
      <c r="G359" s="172"/>
      <c r="H359" s="223"/>
      <c r="I359" s="224"/>
      <c r="J359" s="225"/>
      <c r="K359" s="225"/>
      <c r="L359" s="225"/>
      <c r="M359" s="173"/>
      <c r="N359" s="226"/>
      <c r="O359" s="199"/>
      <c r="P359" s="174"/>
      <c r="Q359" s="174"/>
      <c r="R359" s="175"/>
      <c r="S359" s="175"/>
      <c r="T359" s="227"/>
      <c r="U359" s="220" t="s">
        <v>267</v>
      </c>
      <c r="V359" s="152"/>
      <c r="W359" s="152"/>
    </row>
    <row r="360" spans="2:23" ht="15" x14ac:dyDescent="0.25">
      <c r="B360" s="160">
        <v>2041</v>
      </c>
      <c r="C360" s="171">
        <v>158.32373441847281</v>
      </c>
      <c r="D360" s="172">
        <v>317.58702028095615</v>
      </c>
      <c r="E360" s="172">
        <v>105.44517305728904</v>
      </c>
      <c r="F360" s="172"/>
      <c r="G360" s="172"/>
      <c r="H360" s="223"/>
      <c r="I360" s="224"/>
      <c r="J360" s="225"/>
      <c r="K360" s="225"/>
      <c r="L360" s="225"/>
      <c r="M360" s="173"/>
      <c r="N360" s="226"/>
      <c r="O360" s="199"/>
      <c r="P360" s="174"/>
      <c r="Q360" s="174"/>
      <c r="R360" s="175"/>
      <c r="S360" s="175"/>
      <c r="T360" s="227"/>
      <c r="U360" s="220" t="s">
        <v>267</v>
      </c>
      <c r="V360" s="152"/>
      <c r="W360" s="152"/>
    </row>
    <row r="361" spans="2:23" ht="15" x14ac:dyDescent="0.25">
      <c r="B361" s="160">
        <v>2042</v>
      </c>
      <c r="C361" s="171">
        <v>159.47507040110094</v>
      </c>
      <c r="D361" s="172">
        <v>319.89652469864916</v>
      </c>
      <c r="E361" s="172">
        <v>106.21197420925293</v>
      </c>
      <c r="F361" s="172"/>
      <c r="G361" s="172"/>
      <c r="H361" s="223"/>
      <c r="I361" s="224"/>
      <c r="J361" s="225"/>
      <c r="K361" s="225"/>
      <c r="L361" s="225"/>
      <c r="M361" s="173"/>
      <c r="N361" s="226"/>
      <c r="O361" s="199"/>
      <c r="P361" s="174"/>
      <c r="Q361" s="174"/>
      <c r="R361" s="175"/>
      <c r="S361" s="175"/>
      <c r="T361" s="227"/>
      <c r="U361" s="220" t="s">
        <v>267</v>
      </c>
      <c r="V361" s="152"/>
      <c r="W361" s="152"/>
    </row>
    <row r="362" spans="2:23" ht="15" x14ac:dyDescent="0.25">
      <c r="B362" s="160">
        <v>2043</v>
      </c>
      <c r="C362" s="171">
        <v>160.60615859764607</v>
      </c>
      <c r="D362" s="172">
        <v>322.16541338634431</v>
      </c>
      <c r="E362" s="172">
        <v>106.96529013542047</v>
      </c>
      <c r="F362" s="172"/>
      <c r="G362" s="172"/>
      <c r="H362" s="223"/>
      <c r="I362" s="224"/>
      <c r="J362" s="225"/>
      <c r="K362" s="225"/>
      <c r="L362" s="225"/>
      <c r="M362" s="173"/>
      <c r="N362" s="226"/>
      <c r="O362" s="199"/>
      <c r="P362" s="174"/>
      <c r="Q362" s="174"/>
      <c r="R362" s="175"/>
      <c r="S362" s="175"/>
      <c r="T362" s="227"/>
      <c r="U362" s="220" t="s">
        <v>267</v>
      </c>
      <c r="V362" s="152"/>
      <c r="W362" s="152"/>
    </row>
    <row r="363" spans="2:23" ht="15" x14ac:dyDescent="0.25">
      <c r="B363" s="160">
        <v>2044</v>
      </c>
      <c r="C363" s="171">
        <v>161.71751004643352</v>
      </c>
      <c r="D363" s="172">
        <v>324.39471145338223</v>
      </c>
      <c r="E363" s="172">
        <v>107.70546119237092</v>
      </c>
      <c r="F363" s="172"/>
      <c r="G363" s="172"/>
      <c r="H363" s="223"/>
      <c r="I363" s="224"/>
      <c r="J363" s="225"/>
      <c r="K363" s="225"/>
      <c r="L363" s="225"/>
      <c r="M363" s="173"/>
      <c r="N363" s="226"/>
      <c r="O363" s="199"/>
      <c r="P363" s="174"/>
      <c r="Q363" s="174"/>
      <c r="R363" s="175"/>
      <c r="S363" s="175"/>
      <c r="T363" s="227"/>
      <c r="U363" s="220" t="s">
        <v>267</v>
      </c>
      <c r="V363" s="152"/>
      <c r="W363" s="152"/>
    </row>
    <row r="364" spans="2:23" ht="15" x14ac:dyDescent="0.25">
      <c r="B364" s="160">
        <v>2045</v>
      </c>
      <c r="C364" s="171">
        <v>162.80934886256122</v>
      </c>
      <c r="D364" s="172">
        <v>326.58486845994048</v>
      </c>
      <c r="E364" s="172">
        <v>108.43263664297612</v>
      </c>
      <c r="F364" s="172"/>
      <c r="G364" s="172"/>
      <c r="H364" s="223"/>
      <c r="I364" s="224"/>
      <c r="J364" s="225"/>
      <c r="K364" s="225"/>
      <c r="L364" s="225"/>
      <c r="M364" s="173"/>
      <c r="N364" s="226"/>
      <c r="O364" s="199"/>
      <c r="P364" s="174"/>
      <c r="Q364" s="174"/>
      <c r="R364" s="175"/>
      <c r="S364" s="175"/>
      <c r="T364" s="227"/>
      <c r="U364" s="220" t="s">
        <v>267</v>
      </c>
      <c r="V364" s="152"/>
      <c r="W364" s="152"/>
    </row>
    <row r="365" spans="2:23" ht="15" x14ac:dyDescent="0.25">
      <c r="B365" s="160">
        <v>2046</v>
      </c>
      <c r="C365" s="171">
        <v>163.88185366020193</v>
      </c>
      <c r="D365" s="172">
        <v>328.7362426943269</v>
      </c>
      <c r="E365" s="172">
        <v>109.14693544604174</v>
      </c>
      <c r="F365" s="172"/>
      <c r="G365" s="172"/>
      <c r="H365" s="223"/>
      <c r="I365" s="224"/>
      <c r="J365" s="225"/>
      <c r="K365" s="225"/>
      <c r="L365" s="225"/>
      <c r="M365" s="173"/>
      <c r="N365" s="226"/>
      <c r="O365" s="199"/>
      <c r="P365" s="174"/>
      <c r="Q365" s="174"/>
      <c r="R365" s="175"/>
      <c r="S365" s="175"/>
      <c r="T365" s="227"/>
      <c r="U365" s="220" t="s">
        <v>267</v>
      </c>
      <c r="V365" s="152"/>
      <c r="W365" s="152"/>
    </row>
    <row r="366" spans="2:23" ht="15" x14ac:dyDescent="0.25">
      <c r="B366" s="160">
        <v>2047</v>
      </c>
      <c r="C366" s="171">
        <v>164.93453248783487</v>
      </c>
      <c r="D366" s="172">
        <v>330.84784733407815</v>
      </c>
      <c r="E366" s="172">
        <v>109.84802995698924</v>
      </c>
      <c r="F366" s="172"/>
      <c r="G366" s="172"/>
      <c r="H366" s="223"/>
      <c r="I366" s="224"/>
      <c r="J366" s="225"/>
      <c r="K366" s="225"/>
      <c r="L366" s="225"/>
      <c r="M366" s="173"/>
      <c r="N366" s="226"/>
      <c r="O366" s="199"/>
      <c r="P366" s="174"/>
      <c r="Q366" s="174"/>
      <c r="R366" s="175"/>
      <c r="S366" s="175"/>
      <c r="T366" s="227"/>
      <c r="U366" s="220" t="s">
        <v>267</v>
      </c>
      <c r="V366" s="152"/>
      <c r="W366" s="152"/>
    </row>
    <row r="367" spans="2:23" ht="15" x14ac:dyDescent="0.25">
      <c r="B367" s="160">
        <v>2048</v>
      </c>
      <c r="C367" s="171">
        <v>165.9663948863832</v>
      </c>
      <c r="D367" s="172">
        <v>332.91769558329111</v>
      </c>
      <c r="E367" s="172">
        <v>110.53526052027706</v>
      </c>
      <c r="F367" s="172"/>
      <c r="G367" s="172"/>
      <c r="H367" s="223"/>
      <c r="I367" s="224"/>
      <c r="J367" s="225"/>
      <c r="K367" s="225"/>
      <c r="L367" s="225"/>
      <c r="M367" s="173"/>
      <c r="N367" s="226"/>
      <c r="O367" s="199"/>
      <c r="P367" s="174"/>
      <c r="Q367" s="174"/>
      <c r="R367" s="175"/>
      <c r="S367" s="175"/>
      <c r="T367" s="227"/>
      <c r="U367" s="220" t="s">
        <v>267</v>
      </c>
      <c r="V367" s="152"/>
      <c r="W367" s="152"/>
    </row>
    <row r="368" spans="2:23" ht="15" x14ac:dyDescent="0.25">
      <c r="B368" s="160">
        <v>2049</v>
      </c>
      <c r="C368" s="171">
        <v>166.97597409195996</v>
      </c>
      <c r="D368" s="172">
        <v>334.94284520987372</v>
      </c>
      <c r="E368" s="172">
        <v>111.20765025664916</v>
      </c>
      <c r="F368" s="172"/>
      <c r="G368" s="172"/>
      <c r="H368" s="223"/>
      <c r="I368" s="224"/>
      <c r="J368" s="225"/>
      <c r="K368" s="225"/>
      <c r="L368" s="225"/>
      <c r="M368" s="173"/>
      <c r="N368" s="226"/>
      <c r="O368" s="199"/>
      <c r="P368" s="174"/>
      <c r="Q368" s="174"/>
      <c r="R368" s="175"/>
      <c r="S368" s="175"/>
      <c r="T368" s="227"/>
      <c r="U368" s="220" t="s">
        <v>267</v>
      </c>
      <c r="V368" s="152"/>
      <c r="W368" s="152"/>
    </row>
    <row r="369" spans="1:32" ht="15" x14ac:dyDescent="0.25">
      <c r="B369" s="160">
        <v>2050</v>
      </c>
      <c r="C369" s="171">
        <v>167.96215030196262</v>
      </c>
      <c r="D369" s="172">
        <v>336.92104996329931</v>
      </c>
      <c r="E369" s="172">
        <v>111.86445336649659</v>
      </c>
      <c r="F369" s="172"/>
      <c r="G369" s="172"/>
      <c r="H369" s="223"/>
      <c r="I369" s="224"/>
      <c r="J369" s="225"/>
      <c r="K369" s="225"/>
      <c r="L369" s="225"/>
      <c r="M369" s="173"/>
      <c r="N369" s="226"/>
      <c r="O369" s="199"/>
      <c r="P369" s="174"/>
      <c r="Q369" s="174"/>
      <c r="R369" s="175"/>
      <c r="S369" s="175"/>
      <c r="T369" s="227"/>
      <c r="U369" s="220" t="s">
        <v>267</v>
      </c>
      <c r="V369" s="152"/>
      <c r="W369" s="152"/>
    </row>
    <row r="370" spans="1:32" ht="15" x14ac:dyDescent="0.25">
      <c r="B370" s="160">
        <v>2051</v>
      </c>
      <c r="C370" s="171">
        <v>168.92450096804768</v>
      </c>
      <c r="D370" s="172">
        <v>338.8514622393231</v>
      </c>
      <c r="E370" s="172">
        <v>112.5053884284433</v>
      </c>
      <c r="F370" s="172"/>
      <c r="G370" s="172"/>
      <c r="H370" s="223"/>
      <c r="I370" s="224"/>
      <c r="J370" s="225"/>
      <c r="K370" s="225"/>
      <c r="L370" s="225"/>
      <c r="M370" s="173"/>
      <c r="N370" s="226"/>
      <c r="O370" s="199"/>
      <c r="P370" s="174"/>
      <c r="Q370" s="174"/>
      <c r="R370" s="175"/>
      <c r="S370" s="175"/>
      <c r="T370" s="227"/>
      <c r="U370" s="220" t="s">
        <v>267</v>
      </c>
      <c r="V370" s="152"/>
      <c r="W370" s="152"/>
    </row>
    <row r="371" spans="1:32" ht="15" x14ac:dyDescent="0.25">
      <c r="B371" s="160">
        <v>2052</v>
      </c>
      <c r="C371" s="171">
        <v>169.86306412137799</v>
      </c>
      <c r="D371" s="172">
        <v>340.73415832596169</v>
      </c>
      <c r="E371" s="172">
        <v>113.13048077161986</v>
      </c>
      <c r="F371" s="172"/>
      <c r="G371" s="172"/>
      <c r="H371" s="223"/>
      <c r="I371" s="224"/>
      <c r="J371" s="225"/>
      <c r="K371" s="225"/>
      <c r="L371" s="225"/>
      <c r="M371" s="173"/>
      <c r="N371" s="226"/>
      <c r="O371" s="199"/>
      <c r="P371" s="174"/>
      <c r="Q371" s="174"/>
      <c r="R371" s="175"/>
      <c r="S371" s="175"/>
      <c r="T371" s="227"/>
      <c r="U371" s="220" t="s">
        <v>267</v>
      </c>
      <c r="V371" s="152"/>
      <c r="W371" s="152"/>
    </row>
    <row r="372" spans="1:32" ht="15" x14ac:dyDescent="0.25">
      <c r="B372" s="160">
        <v>2053</v>
      </c>
      <c r="C372" s="171">
        <v>170.77776347321401</v>
      </c>
      <c r="D372" s="172">
        <v>342.56898519301058</v>
      </c>
      <c r="E372" s="172">
        <v>113.73967958697125</v>
      </c>
      <c r="F372" s="172"/>
      <c r="G372" s="172"/>
      <c r="H372" s="223"/>
      <c r="I372" s="224"/>
      <c r="J372" s="225"/>
      <c r="K372" s="225"/>
      <c r="L372" s="225"/>
      <c r="M372" s="173"/>
      <c r="N372" s="226"/>
      <c r="O372" s="199"/>
      <c r="P372" s="174"/>
      <c r="Q372" s="174"/>
      <c r="R372" s="175"/>
      <c r="S372" s="175"/>
      <c r="T372" s="227"/>
      <c r="U372" s="220" t="s">
        <v>267</v>
      </c>
      <c r="V372" s="152"/>
      <c r="W372" s="152"/>
    </row>
    <row r="373" spans="1:32" ht="15" x14ac:dyDescent="0.25">
      <c r="B373" s="160">
        <v>2054</v>
      </c>
      <c r="C373" s="171">
        <v>171.66874842355557</v>
      </c>
      <c r="D373" s="172">
        <v>344.35624252706407</v>
      </c>
      <c r="E373" s="172">
        <v>114.33308437637497</v>
      </c>
      <c r="F373" s="172"/>
      <c r="G373" s="172"/>
      <c r="H373" s="223"/>
      <c r="I373" s="224"/>
      <c r="J373" s="225"/>
      <c r="K373" s="225"/>
      <c r="L373" s="225"/>
      <c r="M373" s="173"/>
      <c r="N373" s="226"/>
      <c r="O373" s="199"/>
      <c r="P373" s="174"/>
      <c r="Q373" s="174"/>
      <c r="R373" s="175"/>
      <c r="S373" s="175"/>
      <c r="T373" s="227"/>
      <c r="U373" s="220" t="s">
        <v>267</v>
      </c>
      <c r="V373" s="152"/>
      <c r="W373" s="152"/>
    </row>
    <row r="374" spans="1:32" ht="15" x14ac:dyDescent="0.25">
      <c r="B374" s="160">
        <v>2055</v>
      </c>
      <c r="C374" s="171">
        <v>172.53614455627962</v>
      </c>
      <c r="D374" s="172">
        <v>346.09618224113711</v>
      </c>
      <c r="E374" s="172">
        <v>114.91077877993521</v>
      </c>
      <c r="F374" s="172"/>
      <c r="G374" s="172"/>
      <c r="H374" s="223"/>
      <c r="I374" s="224"/>
      <c r="J374" s="225"/>
      <c r="K374" s="225"/>
      <c r="L374" s="225"/>
      <c r="M374" s="173"/>
      <c r="N374" s="226"/>
      <c r="O374" s="199"/>
      <c r="P374" s="174"/>
      <c r="Q374" s="174"/>
      <c r="R374" s="175"/>
      <c r="S374" s="175"/>
      <c r="T374" s="227"/>
      <c r="U374" s="220" t="s">
        <v>267</v>
      </c>
      <c r="V374" s="152"/>
      <c r="W374" s="152"/>
    </row>
    <row r="375" spans="1:32" ht="15" x14ac:dyDescent="0.25">
      <c r="B375" s="160">
        <v>2056</v>
      </c>
      <c r="C375" s="171">
        <v>173.37984010841078</v>
      </c>
      <c r="D375" s="172">
        <v>347.78858014603628</v>
      </c>
      <c r="E375" s="172">
        <v>115.47268836240497</v>
      </c>
      <c r="F375" s="172"/>
      <c r="G375" s="172"/>
      <c r="H375" s="223"/>
      <c r="I375" s="224"/>
      <c r="J375" s="225"/>
      <c r="K375" s="225"/>
      <c r="L375" s="225"/>
      <c r="M375" s="173"/>
      <c r="N375" s="226"/>
      <c r="O375" s="199"/>
      <c r="P375" s="174"/>
      <c r="Q375" s="174"/>
      <c r="R375" s="175"/>
      <c r="S375" s="175"/>
      <c r="T375" s="227"/>
      <c r="U375" s="220" t="s">
        <v>267</v>
      </c>
      <c r="V375" s="152"/>
      <c r="W375" s="152"/>
    </row>
    <row r="376" spans="1:32" ht="15" x14ac:dyDescent="0.25">
      <c r="B376" s="160">
        <v>2057</v>
      </c>
      <c r="C376" s="171">
        <v>174.1997377095424</v>
      </c>
      <c r="D376" s="172">
        <v>349.43324092311627</v>
      </c>
      <c r="E376" s="172">
        <v>116.01874827413033</v>
      </c>
      <c r="F376" s="172"/>
      <c r="G376" s="172"/>
      <c r="H376" s="223"/>
      <c r="I376" s="224"/>
      <c r="J376" s="225"/>
      <c r="K376" s="225"/>
      <c r="L376" s="225"/>
      <c r="M376" s="173"/>
      <c r="N376" s="226"/>
      <c r="O376" s="199"/>
      <c r="P376" s="174"/>
      <c r="Q376" s="174"/>
      <c r="R376" s="175"/>
      <c r="S376" s="175"/>
      <c r="T376" s="227"/>
      <c r="U376" s="220" t="s">
        <v>267</v>
      </c>
      <c r="V376" s="152"/>
      <c r="W376" s="152"/>
    </row>
    <row r="377" spans="1:32" ht="15" x14ac:dyDescent="0.25">
      <c r="A377" s="160"/>
      <c r="B377" s="160">
        <v>2058</v>
      </c>
      <c r="C377" s="171">
        <v>174.99596475532985</v>
      </c>
      <c r="D377" s="172">
        <v>351.03042011970069</v>
      </c>
      <c r="E377" s="172">
        <v>116.54904336187779</v>
      </c>
      <c r="F377" s="172"/>
      <c r="G377" s="172"/>
      <c r="H377" s="223"/>
      <c r="I377" s="224"/>
      <c r="J377" s="225"/>
      <c r="K377" s="225"/>
      <c r="L377" s="225"/>
      <c r="M377" s="173"/>
      <c r="N377" s="226"/>
      <c r="O377" s="199"/>
      <c r="P377" s="174"/>
      <c r="Q377" s="174"/>
      <c r="R377" s="175"/>
      <c r="S377" s="175"/>
      <c r="T377" s="227"/>
      <c r="U377" s="220" t="s">
        <v>267</v>
      </c>
    </row>
    <row r="378" spans="1:32" ht="15" x14ac:dyDescent="0.25">
      <c r="A378" s="160"/>
      <c r="B378" s="160">
        <v>2059</v>
      </c>
      <c r="C378" s="171">
        <v>175.7688001159284</v>
      </c>
      <c r="D378" s="172">
        <v>352.58067713101849</v>
      </c>
      <c r="E378" s="172">
        <v>117.06375935592902</v>
      </c>
      <c r="F378" s="172"/>
      <c r="G378" s="172"/>
      <c r="H378" s="223"/>
      <c r="I378" s="224"/>
      <c r="J378" s="225"/>
      <c r="K378" s="225"/>
      <c r="L378" s="225"/>
      <c r="M378" s="173"/>
      <c r="N378" s="226"/>
      <c r="O378" s="199"/>
      <c r="P378" s="174"/>
      <c r="Q378" s="174"/>
      <c r="R378" s="175"/>
      <c r="S378" s="175"/>
      <c r="T378" s="227"/>
      <c r="U378" s="220" t="s">
        <v>267</v>
      </c>
    </row>
    <row r="379" spans="1:32" ht="15.6" thickBot="1" x14ac:dyDescent="0.3">
      <c r="A379" s="160"/>
      <c r="B379" s="160">
        <v>2060</v>
      </c>
      <c r="C379" s="182">
        <v>176.51843189712613</v>
      </c>
      <c r="D379" s="183">
        <v>354.0843892849349</v>
      </c>
      <c r="E379" s="183">
        <v>117.56302153659935</v>
      </c>
      <c r="F379" s="183"/>
      <c r="G379" s="183"/>
      <c r="H379" s="229"/>
      <c r="I379" s="184"/>
      <c r="J379" s="185"/>
      <c r="K379" s="230"/>
      <c r="L379" s="230"/>
      <c r="M379" s="186"/>
      <c r="N379" s="231"/>
      <c r="O379" s="200"/>
      <c r="P379" s="187"/>
      <c r="Q379" s="187"/>
      <c r="R379" s="188"/>
      <c r="S379" s="188"/>
      <c r="T379" s="232"/>
      <c r="U379" s="220" t="s">
        <v>267</v>
      </c>
    </row>
    <row r="380" spans="1:32" x14ac:dyDescent="0.25">
      <c r="A380" s="160"/>
      <c r="C380" s="105"/>
      <c r="D380" s="105"/>
      <c r="E380" s="105"/>
      <c r="F380" s="105"/>
      <c r="G380" s="105"/>
      <c r="H380" s="105"/>
      <c r="I380" s="105"/>
      <c r="J380" s="105"/>
      <c r="K380" s="105"/>
      <c r="L380" s="105"/>
      <c r="M380" s="105"/>
      <c r="N380" s="105"/>
      <c r="O380" s="105"/>
      <c r="P380" s="105"/>
      <c r="V380" s="152"/>
      <c r="W380" s="152"/>
    </row>
    <row r="381" spans="1:32" x14ac:dyDescent="0.25">
      <c r="A381" s="160"/>
      <c r="C381" s="105"/>
      <c r="D381" s="105"/>
      <c r="E381" s="105"/>
      <c r="F381" s="105"/>
      <c r="G381" s="105"/>
      <c r="H381" s="105"/>
      <c r="I381" s="105"/>
      <c r="J381" s="105"/>
      <c r="K381" s="105"/>
      <c r="L381" s="105"/>
      <c r="M381" s="105"/>
      <c r="N381" s="105"/>
      <c r="O381" s="105"/>
      <c r="P381" s="105"/>
      <c r="V381" s="152"/>
      <c r="W381" s="152"/>
    </row>
    <row r="382" spans="1:32" x14ac:dyDescent="0.25">
      <c r="A382" s="191" t="s">
        <v>311</v>
      </c>
      <c r="C382" s="105"/>
      <c r="D382" s="105"/>
      <c r="E382" s="105"/>
      <c r="F382" s="105"/>
      <c r="G382" s="105"/>
      <c r="H382" s="105"/>
      <c r="I382" s="105"/>
      <c r="J382" s="105"/>
      <c r="K382" s="105"/>
      <c r="L382" s="105"/>
      <c r="M382" s="105"/>
      <c r="N382" s="105"/>
      <c r="O382" s="105"/>
      <c r="P382" s="105"/>
    </row>
    <row r="383" spans="1:32" x14ac:dyDescent="0.25">
      <c r="A383" s="191"/>
      <c r="C383" s="105"/>
      <c r="D383" s="105"/>
      <c r="E383" s="105"/>
      <c r="F383" s="105"/>
      <c r="G383" s="105"/>
      <c r="H383" s="105"/>
      <c r="I383" s="105"/>
      <c r="J383" s="105"/>
      <c r="K383" s="105"/>
      <c r="L383" s="105"/>
      <c r="M383" s="105"/>
      <c r="N383" s="105"/>
      <c r="O383" s="105"/>
      <c r="P383" s="105"/>
    </row>
    <row r="384" spans="1:32" x14ac:dyDescent="0.25">
      <c r="A384" s="160"/>
      <c r="C384" s="105"/>
      <c r="D384" s="105"/>
      <c r="E384" s="105"/>
      <c r="F384" s="105"/>
      <c r="G384" s="105"/>
      <c r="H384" s="105"/>
      <c r="I384" s="105"/>
      <c r="J384" s="105"/>
      <c r="K384" s="105"/>
      <c r="L384" s="105"/>
      <c r="M384" s="105"/>
      <c r="N384" s="105"/>
      <c r="O384" s="105"/>
      <c r="P384" s="105"/>
      <c r="V384" s="152"/>
      <c r="W384" s="152"/>
      <c r="X384" s="152"/>
      <c r="AD384" s="152"/>
      <c r="AE384" s="152"/>
      <c r="AF384" s="152"/>
    </row>
    <row r="385" spans="1:41" x14ac:dyDescent="0.25">
      <c r="A385" s="201"/>
      <c r="B385" s="128"/>
      <c r="C385" s="146"/>
      <c r="D385" s="146"/>
      <c r="E385" s="146"/>
      <c r="F385" s="146"/>
      <c r="G385" s="146"/>
      <c r="H385" s="146"/>
      <c r="I385" s="146"/>
      <c r="J385" s="146"/>
      <c r="K385" s="146"/>
      <c r="L385" s="146"/>
      <c r="M385" s="146"/>
      <c r="N385" s="146"/>
      <c r="O385" s="146"/>
      <c r="P385" s="146"/>
      <c r="Q385" s="128"/>
      <c r="R385" s="128"/>
      <c r="S385" s="128"/>
      <c r="T385" s="128"/>
      <c r="U385" s="128"/>
      <c r="V385" s="202"/>
      <c r="W385" s="202"/>
      <c r="X385" s="202"/>
      <c r="Y385" s="128"/>
      <c r="Z385" s="128"/>
      <c r="AA385" s="128"/>
      <c r="AB385" s="128"/>
      <c r="AC385" s="128"/>
      <c r="AD385" s="202"/>
      <c r="AE385" s="202"/>
      <c r="AF385" s="202"/>
      <c r="AG385" s="128"/>
      <c r="AH385" s="128"/>
      <c r="AI385" s="128"/>
      <c r="AJ385" s="128"/>
      <c r="AK385" s="128"/>
      <c r="AL385" s="128"/>
      <c r="AM385" s="128"/>
      <c r="AN385" s="128"/>
      <c r="AO385" s="128"/>
    </row>
    <row r="386" spans="1:41" x14ac:dyDescent="0.25">
      <c r="A386" s="201"/>
      <c r="B386" s="128"/>
      <c r="C386" s="146"/>
      <c r="D386" s="146"/>
      <c r="E386" s="146"/>
      <c r="F386" s="146"/>
      <c r="G386" s="146"/>
      <c r="H386" s="146"/>
      <c r="I386" s="146"/>
      <c r="J386" s="146"/>
      <c r="K386" s="146"/>
      <c r="L386" s="146"/>
      <c r="M386" s="146"/>
      <c r="N386" s="146"/>
      <c r="O386" s="146"/>
      <c r="P386" s="146"/>
      <c r="Q386" s="128"/>
      <c r="R386" s="128"/>
      <c r="S386" s="128"/>
      <c r="T386" s="128"/>
      <c r="U386" s="128"/>
      <c r="V386" s="202"/>
      <c r="W386" s="202"/>
      <c r="X386" s="202"/>
      <c r="Y386" s="128"/>
      <c r="Z386" s="128"/>
      <c r="AA386" s="128"/>
      <c r="AB386" s="128"/>
      <c r="AC386" s="128"/>
      <c r="AD386" s="202"/>
      <c r="AE386" s="202"/>
      <c r="AF386" s="202"/>
      <c r="AG386" s="128"/>
      <c r="AH386" s="128"/>
      <c r="AI386" s="128"/>
      <c r="AJ386" s="128"/>
      <c r="AK386" s="128"/>
      <c r="AL386" s="128"/>
      <c r="AM386" s="128"/>
      <c r="AN386" s="128"/>
      <c r="AO386" s="128"/>
    </row>
    <row r="387" spans="1:41" x14ac:dyDescent="0.25">
      <c r="A387" s="191"/>
      <c r="C387" s="105"/>
      <c r="D387" s="105"/>
      <c r="E387" s="105"/>
      <c r="F387" s="105"/>
      <c r="G387" s="105"/>
      <c r="H387" s="105"/>
      <c r="I387" s="105"/>
      <c r="J387" s="105"/>
      <c r="K387" s="105"/>
      <c r="L387" s="105"/>
      <c r="M387" s="105"/>
      <c r="N387" s="105"/>
      <c r="O387" s="105"/>
      <c r="P387" s="105"/>
    </row>
    <row r="388" spans="1:41" ht="17.399999999999999" x14ac:dyDescent="0.25">
      <c r="A388" s="243" t="s">
        <v>155</v>
      </c>
      <c r="C388" s="105"/>
      <c r="D388" s="105"/>
      <c r="E388" s="105"/>
      <c r="F388" s="105"/>
      <c r="G388" s="105"/>
      <c r="H388" s="105"/>
      <c r="I388" s="105"/>
      <c r="J388" s="105"/>
      <c r="K388" s="105"/>
      <c r="L388" s="105"/>
      <c r="M388" s="105"/>
      <c r="N388" s="105"/>
      <c r="O388" s="105"/>
      <c r="P388" s="105"/>
    </row>
    <row r="389" spans="1:41" x14ac:dyDescent="0.25">
      <c r="A389" s="191"/>
      <c r="C389" s="105"/>
      <c r="D389" s="105"/>
      <c r="E389" s="105"/>
      <c r="F389" s="105"/>
      <c r="G389" s="105"/>
      <c r="H389" s="105"/>
      <c r="I389" s="105"/>
      <c r="J389" s="105"/>
      <c r="K389" s="105"/>
      <c r="L389" s="105"/>
      <c r="M389" s="105"/>
      <c r="N389" s="105"/>
      <c r="O389" s="105"/>
      <c r="P389" s="105"/>
    </row>
    <row r="390" spans="1:41" x14ac:dyDescent="0.25">
      <c r="B390" s="203"/>
      <c r="C390" s="203"/>
      <c r="D390" s="149"/>
      <c r="E390" s="149"/>
      <c r="F390" s="149"/>
      <c r="G390" s="149"/>
      <c r="H390" s="149"/>
      <c r="I390" s="149"/>
      <c r="J390" s="149"/>
      <c r="K390" s="149"/>
      <c r="L390" s="149"/>
      <c r="M390" s="149"/>
      <c r="N390" s="149"/>
      <c r="O390" s="149"/>
      <c r="P390" s="149"/>
      <c r="Q390" s="150"/>
      <c r="R390" s="150"/>
      <c r="S390" s="150"/>
      <c r="T390" s="150"/>
      <c r="U390" s="150"/>
      <c r="V390" s="150"/>
      <c r="W390" s="150"/>
    </row>
    <row r="391" spans="1:41" ht="13.8" thickBot="1" x14ac:dyDescent="0.3">
      <c r="A391" s="196"/>
      <c r="B391" s="148"/>
      <c r="C391" s="148"/>
      <c r="D391" s="149"/>
      <c r="E391" s="149"/>
      <c r="F391" s="149"/>
      <c r="G391" s="149"/>
      <c r="H391" s="149"/>
      <c r="I391" s="149"/>
      <c r="J391" s="149"/>
      <c r="K391" s="149"/>
      <c r="L391" s="149"/>
      <c r="M391" s="149"/>
      <c r="N391" s="149"/>
      <c r="O391" s="149"/>
      <c r="P391" s="149"/>
      <c r="Q391" s="150"/>
      <c r="R391" s="150"/>
      <c r="S391" s="150"/>
      <c r="T391" s="150"/>
      <c r="U391" s="150"/>
      <c r="V391" s="150"/>
      <c r="W391" s="150"/>
    </row>
    <row r="392" spans="1:41" ht="16.2" thickBot="1" x14ac:dyDescent="0.3">
      <c r="A392" s="153"/>
      <c r="C392" s="1711" t="s">
        <v>285</v>
      </c>
      <c r="D392" s="1712"/>
      <c r="E392" s="1712"/>
      <c r="F392" s="1712"/>
      <c r="G392" s="1712"/>
      <c r="H392" s="1727"/>
      <c r="I392" s="1728" t="s">
        <v>286</v>
      </c>
      <c r="J392" s="1729"/>
      <c r="K392" s="1729"/>
      <c r="L392" s="1729"/>
      <c r="M392" s="1729"/>
      <c r="N392" s="1730"/>
      <c r="O392" s="1716" t="s">
        <v>286</v>
      </c>
      <c r="P392" s="1717"/>
      <c r="Q392" s="1717"/>
      <c r="R392" s="1717"/>
      <c r="S392" s="1717"/>
      <c r="T392" s="1718"/>
    </row>
    <row r="393" spans="1:41" ht="40.200000000000003" thickBot="1" x14ac:dyDescent="0.3">
      <c r="A393" s="153" t="s">
        <v>120</v>
      </c>
      <c r="B393" s="160"/>
      <c r="C393" s="155" t="s">
        <v>266</v>
      </c>
      <c r="D393" s="156" t="s">
        <v>268</v>
      </c>
      <c r="E393" s="156" t="s">
        <v>269</v>
      </c>
      <c r="F393" s="156" t="s">
        <v>270</v>
      </c>
      <c r="G393" s="156" t="s">
        <v>271</v>
      </c>
      <c r="H393" s="214" t="s">
        <v>272</v>
      </c>
      <c r="I393" s="155" t="s">
        <v>273</v>
      </c>
      <c r="J393" s="156" t="s">
        <v>274</v>
      </c>
      <c r="K393" s="156" t="s">
        <v>275</v>
      </c>
      <c r="L393" s="156" t="s">
        <v>276</v>
      </c>
      <c r="M393" s="156" t="s">
        <v>277</v>
      </c>
      <c r="N393" s="214" t="s">
        <v>278</v>
      </c>
      <c r="O393" s="155" t="s">
        <v>279</v>
      </c>
      <c r="P393" s="156" t="s">
        <v>280</v>
      </c>
      <c r="Q393" s="156" t="s">
        <v>281</v>
      </c>
      <c r="R393" s="156" t="s">
        <v>282</v>
      </c>
      <c r="S393" s="156" t="s">
        <v>283</v>
      </c>
      <c r="T393" s="214" t="s">
        <v>284</v>
      </c>
      <c r="U393" s="158" t="s">
        <v>121</v>
      </c>
      <c r="V393" s="130"/>
      <c r="W393" s="130"/>
    </row>
    <row r="394" spans="1:41" ht="15.6" x14ac:dyDescent="0.25">
      <c r="A394" s="216" t="s">
        <v>266</v>
      </c>
      <c r="B394" s="160">
        <v>2012</v>
      </c>
      <c r="C394" s="161">
        <v>687.4409943636291</v>
      </c>
      <c r="D394" s="162">
        <v>1378.9615171776118</v>
      </c>
      <c r="E394" s="162">
        <v>457.8425015276174</v>
      </c>
      <c r="F394" s="162"/>
      <c r="G394" s="162"/>
      <c r="H394" s="219"/>
      <c r="I394" s="161"/>
      <c r="J394" s="162"/>
      <c r="K394" s="162"/>
      <c r="L394" s="162"/>
      <c r="M394" s="165"/>
      <c r="N394" s="219"/>
      <c r="O394" s="235"/>
      <c r="P394" s="236"/>
      <c r="Q394" s="236"/>
      <c r="R394" s="165"/>
      <c r="S394" s="165"/>
      <c r="T394" s="219"/>
      <c r="U394" s="244" t="s">
        <v>267</v>
      </c>
      <c r="V394" s="152"/>
      <c r="W394" s="152"/>
    </row>
    <row r="395" spans="1:41" ht="15.6" x14ac:dyDescent="0.25">
      <c r="A395" s="221" t="s">
        <v>268</v>
      </c>
      <c r="B395" s="160">
        <v>2013</v>
      </c>
      <c r="C395" s="167">
        <v>694.16967117497461</v>
      </c>
      <c r="D395" s="168">
        <v>1392.4588012506399</v>
      </c>
      <c r="E395" s="168">
        <v>462.3238668353834</v>
      </c>
      <c r="F395" s="168"/>
      <c r="G395" s="168"/>
      <c r="H395" s="222"/>
      <c r="I395" s="167"/>
      <c r="J395" s="168"/>
      <c r="K395" s="168"/>
      <c r="L395" s="168"/>
      <c r="M395" s="170"/>
      <c r="N395" s="222"/>
      <c r="O395" s="237"/>
      <c r="P395" s="238"/>
      <c r="Q395" s="238"/>
      <c r="R395" s="170"/>
      <c r="S395" s="170"/>
      <c r="T395" s="222"/>
      <c r="U395" s="220" t="s">
        <v>267</v>
      </c>
      <c r="V395" s="152"/>
      <c r="W395" s="152"/>
    </row>
    <row r="396" spans="1:41" ht="15.6" x14ac:dyDescent="0.25">
      <c r="A396" s="221" t="s">
        <v>269</v>
      </c>
      <c r="B396" s="160">
        <v>2014</v>
      </c>
      <c r="C396" s="167">
        <v>664.3826748716665</v>
      </c>
      <c r="D396" s="168">
        <v>1332.7080416198482</v>
      </c>
      <c r="E396" s="168">
        <v>442.48543268275466</v>
      </c>
      <c r="F396" s="168"/>
      <c r="G396" s="168"/>
      <c r="H396" s="222"/>
      <c r="I396" s="167"/>
      <c r="J396" s="168"/>
      <c r="K396" s="168"/>
      <c r="L396" s="168"/>
      <c r="M396" s="170"/>
      <c r="N396" s="222"/>
      <c r="O396" s="237"/>
      <c r="P396" s="238"/>
      <c r="Q396" s="238"/>
      <c r="R396" s="170"/>
      <c r="S396" s="170"/>
      <c r="T396" s="222"/>
      <c r="U396" s="220" t="s">
        <v>267</v>
      </c>
      <c r="V396" s="152"/>
      <c r="W396" s="152"/>
    </row>
    <row r="397" spans="1:41" ht="15" x14ac:dyDescent="0.25">
      <c r="A397" s="221" t="s">
        <v>270</v>
      </c>
      <c r="B397" s="160">
        <v>2015</v>
      </c>
      <c r="C397" s="171">
        <v>669.97562152763021</v>
      </c>
      <c r="D397" s="172">
        <v>1343.9271255404115</v>
      </c>
      <c r="E397" s="172">
        <v>446.21039047385551</v>
      </c>
      <c r="F397" s="172"/>
      <c r="G397" s="172"/>
      <c r="H397" s="223"/>
      <c r="I397" s="224"/>
      <c r="J397" s="225"/>
      <c r="K397" s="225"/>
      <c r="L397" s="225"/>
      <c r="M397" s="173"/>
      <c r="N397" s="226"/>
      <c r="O397" s="239"/>
      <c r="P397" s="240"/>
      <c r="Q397" s="240"/>
      <c r="R397" s="175"/>
      <c r="S397" s="175"/>
      <c r="T397" s="227"/>
      <c r="U397" s="220" t="s">
        <v>267</v>
      </c>
      <c r="V397" s="152"/>
      <c r="W397" s="152"/>
    </row>
    <row r="398" spans="1:41" ht="15" x14ac:dyDescent="0.25">
      <c r="A398" s="221" t="s">
        <v>271</v>
      </c>
      <c r="B398" s="160">
        <v>2016</v>
      </c>
      <c r="C398" s="171">
        <v>675.54998559413696</v>
      </c>
      <c r="D398" s="172">
        <v>1355.1089340061203</v>
      </c>
      <c r="E398" s="172">
        <v>449.92297207658305</v>
      </c>
      <c r="F398" s="172"/>
      <c r="G398" s="172"/>
      <c r="H398" s="223"/>
      <c r="I398" s="224"/>
      <c r="J398" s="225"/>
      <c r="K398" s="225"/>
      <c r="L398" s="225"/>
      <c r="M398" s="173"/>
      <c r="N398" s="226"/>
      <c r="O398" s="239"/>
      <c r="P398" s="240"/>
      <c r="Q398" s="240"/>
      <c r="R398" s="175"/>
      <c r="S398" s="175"/>
      <c r="T398" s="227"/>
      <c r="U398" s="220" t="s">
        <v>267</v>
      </c>
      <c r="V398" s="152"/>
      <c r="W398" s="152"/>
    </row>
    <row r="399" spans="1:41" ht="15.6" thickBot="1" x14ac:dyDescent="0.3">
      <c r="A399" s="228" t="s">
        <v>272</v>
      </c>
      <c r="B399" s="160">
        <v>2017</v>
      </c>
      <c r="C399" s="171">
        <v>681.09901288716185</v>
      </c>
      <c r="D399" s="172">
        <v>1366.2399185671052</v>
      </c>
      <c r="E399" s="172">
        <v>453.61867913757288</v>
      </c>
      <c r="F399" s="172"/>
      <c r="G399" s="172"/>
      <c r="H399" s="223"/>
      <c r="I399" s="224"/>
      <c r="J399" s="225"/>
      <c r="K399" s="225"/>
      <c r="L399" s="225"/>
      <c r="M399" s="173"/>
      <c r="N399" s="226"/>
      <c r="O399" s="239"/>
      <c r="P399" s="240"/>
      <c r="Q399" s="240"/>
      <c r="R399" s="175"/>
      <c r="S399" s="175"/>
      <c r="T399" s="227"/>
      <c r="U399" s="220" t="s">
        <v>267</v>
      </c>
      <c r="V399" s="152"/>
      <c r="W399" s="152"/>
    </row>
    <row r="400" spans="1:41" ht="15" x14ac:dyDescent="0.25">
      <c r="A400" s="216" t="s">
        <v>273</v>
      </c>
      <c r="B400" s="160">
        <v>2018</v>
      </c>
      <c r="C400" s="171">
        <v>686.59488631842623</v>
      </c>
      <c r="D400" s="172">
        <v>1377.2642799699454</v>
      </c>
      <c r="E400" s="172">
        <v>457.27898520090065</v>
      </c>
      <c r="F400" s="172"/>
      <c r="G400" s="172"/>
      <c r="H400" s="223"/>
      <c r="I400" s="224"/>
      <c r="J400" s="225"/>
      <c r="K400" s="225"/>
      <c r="L400" s="225"/>
      <c r="M400" s="173"/>
      <c r="N400" s="226"/>
      <c r="O400" s="239"/>
      <c r="P400" s="240"/>
      <c r="Q400" s="240"/>
      <c r="R400" s="175"/>
      <c r="S400" s="175"/>
      <c r="T400" s="227"/>
      <c r="U400" s="220" t="s">
        <v>267</v>
      </c>
      <c r="V400" s="152"/>
      <c r="W400" s="152"/>
    </row>
    <row r="401" spans="1:23" ht="15" x14ac:dyDescent="0.25">
      <c r="A401" s="221" t="s">
        <v>274</v>
      </c>
      <c r="B401" s="160">
        <v>2019</v>
      </c>
      <c r="C401" s="171">
        <v>691.99705338832848</v>
      </c>
      <c r="D401" s="172">
        <v>1388.1006725619454</v>
      </c>
      <c r="E401" s="172">
        <v>460.87688190073851</v>
      </c>
      <c r="F401" s="172"/>
      <c r="G401" s="172"/>
      <c r="H401" s="223"/>
      <c r="I401" s="224"/>
      <c r="J401" s="225"/>
      <c r="K401" s="225"/>
      <c r="L401" s="225"/>
      <c r="M401" s="173"/>
      <c r="N401" s="226"/>
      <c r="O401" s="239"/>
      <c r="P401" s="240"/>
      <c r="Q401" s="240"/>
      <c r="R401" s="175"/>
      <c r="S401" s="175"/>
      <c r="T401" s="227"/>
      <c r="U401" s="220" t="s">
        <v>267</v>
      </c>
      <c r="V401" s="152"/>
      <c r="W401" s="152"/>
    </row>
    <row r="402" spans="1:23" ht="15" x14ac:dyDescent="0.25">
      <c r="A402" s="221" t="s">
        <v>275</v>
      </c>
      <c r="B402" s="160">
        <v>2020</v>
      </c>
      <c r="C402" s="171">
        <v>697.27448880264603</v>
      </c>
      <c r="D402" s="172">
        <v>1398.68686163912</v>
      </c>
      <c r="E402" s="172">
        <v>464.39170608427202</v>
      </c>
      <c r="F402" s="172"/>
      <c r="G402" s="172"/>
      <c r="H402" s="223"/>
      <c r="I402" s="224"/>
      <c r="J402" s="225"/>
      <c r="K402" s="225"/>
      <c r="L402" s="225"/>
      <c r="M402" s="173"/>
      <c r="N402" s="226"/>
      <c r="O402" s="239"/>
      <c r="P402" s="240"/>
      <c r="Q402" s="240"/>
      <c r="R402" s="175"/>
      <c r="S402" s="175"/>
      <c r="T402" s="227"/>
      <c r="U402" s="220" t="s">
        <v>267</v>
      </c>
      <c r="V402" s="152"/>
      <c r="W402" s="152"/>
    </row>
    <row r="403" spans="1:23" ht="15" x14ac:dyDescent="0.25">
      <c r="A403" s="221" t="s">
        <v>276</v>
      </c>
      <c r="B403" s="160">
        <v>2021</v>
      </c>
      <c r="C403" s="171">
        <v>701.60124400845586</v>
      </c>
      <c r="D403" s="172">
        <v>1407.3660486122258</v>
      </c>
      <c r="E403" s="172">
        <v>467.27336784603443</v>
      </c>
      <c r="F403" s="172"/>
      <c r="G403" s="172"/>
      <c r="H403" s="223"/>
      <c r="I403" s="224"/>
      <c r="J403" s="225"/>
      <c r="K403" s="225"/>
      <c r="L403" s="225"/>
      <c r="M403" s="173"/>
      <c r="N403" s="226"/>
      <c r="O403" s="239"/>
      <c r="P403" s="240"/>
      <c r="Q403" s="240"/>
      <c r="R403" s="175"/>
      <c r="S403" s="175"/>
      <c r="T403" s="227"/>
      <c r="U403" s="220" t="s">
        <v>267</v>
      </c>
      <c r="V403" s="152"/>
      <c r="W403" s="152"/>
    </row>
    <row r="404" spans="1:23" ht="15" x14ac:dyDescent="0.25">
      <c r="A404" s="221" t="s">
        <v>277</v>
      </c>
      <c r="B404" s="160">
        <v>2022</v>
      </c>
      <c r="C404" s="171">
        <v>705.64007122314706</v>
      </c>
      <c r="D404" s="172">
        <v>1415.4676709321814</v>
      </c>
      <c r="E404" s="172">
        <v>469.96326671789876</v>
      </c>
      <c r="F404" s="172"/>
      <c r="G404" s="172"/>
      <c r="H404" s="223"/>
      <c r="I404" s="224"/>
      <c r="J404" s="225"/>
      <c r="K404" s="225"/>
      <c r="L404" s="225"/>
      <c r="M404" s="173"/>
      <c r="N404" s="226"/>
      <c r="O404" s="239"/>
      <c r="P404" s="240"/>
      <c r="Q404" s="240"/>
      <c r="R404" s="175"/>
      <c r="S404" s="175"/>
      <c r="T404" s="227"/>
      <c r="U404" s="220" t="s">
        <v>267</v>
      </c>
      <c r="V404" s="152"/>
      <c r="W404" s="152"/>
    </row>
    <row r="405" spans="1:23" ht="15.6" thickBot="1" x14ac:dyDescent="0.3">
      <c r="A405" s="228" t="s">
        <v>278</v>
      </c>
      <c r="B405" s="160">
        <v>2023</v>
      </c>
      <c r="C405" s="171">
        <v>709.40970387269022</v>
      </c>
      <c r="D405" s="172">
        <v>1423.0293066219883</v>
      </c>
      <c r="E405" s="172">
        <v>472.47387934684843</v>
      </c>
      <c r="F405" s="172"/>
      <c r="G405" s="172"/>
      <c r="H405" s="223"/>
      <c r="I405" s="224"/>
      <c r="J405" s="225"/>
      <c r="K405" s="225"/>
      <c r="L405" s="225"/>
      <c r="M405" s="173"/>
      <c r="N405" s="226"/>
      <c r="O405" s="239"/>
      <c r="P405" s="240"/>
      <c r="Q405" s="240"/>
      <c r="R405" s="175"/>
      <c r="S405" s="175"/>
      <c r="T405" s="227"/>
      <c r="U405" s="220" t="s">
        <v>267</v>
      </c>
      <c r="V405" s="152"/>
      <c r="W405" s="152"/>
    </row>
    <row r="406" spans="1:23" ht="15" x14ac:dyDescent="0.25">
      <c r="A406" s="216" t="s">
        <v>279</v>
      </c>
      <c r="B406" s="160">
        <v>2024</v>
      </c>
      <c r="C406" s="171">
        <v>712.91195449884606</v>
      </c>
      <c r="D406" s="172">
        <v>1430.0545915214591</v>
      </c>
      <c r="E406" s="172">
        <v>474.80641290362325</v>
      </c>
      <c r="F406" s="172"/>
      <c r="G406" s="172"/>
      <c r="H406" s="223"/>
      <c r="I406" s="224"/>
      <c r="J406" s="225"/>
      <c r="K406" s="225"/>
      <c r="L406" s="225"/>
      <c r="M406" s="173"/>
      <c r="N406" s="226"/>
      <c r="O406" s="239"/>
      <c r="P406" s="240"/>
      <c r="Q406" s="240"/>
      <c r="R406" s="175"/>
      <c r="S406" s="175"/>
      <c r="T406" s="227"/>
      <c r="U406" s="220" t="s">
        <v>267</v>
      </c>
      <c r="V406" s="152"/>
      <c r="W406" s="152"/>
    </row>
    <row r="407" spans="1:23" ht="15" x14ac:dyDescent="0.25">
      <c r="A407" s="221" t="s">
        <v>280</v>
      </c>
      <c r="B407" s="160">
        <v>2025</v>
      </c>
      <c r="C407" s="171">
        <v>716.1496141992568</v>
      </c>
      <c r="D407" s="172">
        <v>1436.5491243892816</v>
      </c>
      <c r="E407" s="172">
        <v>476.96272628685904</v>
      </c>
      <c r="F407" s="172"/>
      <c r="G407" s="172"/>
      <c r="H407" s="223"/>
      <c r="I407" s="224"/>
      <c r="J407" s="225"/>
      <c r="K407" s="225"/>
      <c r="L407" s="225"/>
      <c r="M407" s="173"/>
      <c r="N407" s="226"/>
      <c r="O407" s="239"/>
      <c r="P407" s="240"/>
      <c r="Q407" s="240"/>
      <c r="R407" s="175"/>
      <c r="S407" s="175"/>
      <c r="T407" s="227"/>
      <c r="U407" s="220" t="s">
        <v>267</v>
      </c>
      <c r="V407" s="152"/>
      <c r="W407" s="152"/>
    </row>
    <row r="408" spans="1:23" ht="15" x14ac:dyDescent="0.25">
      <c r="A408" s="221" t="s">
        <v>281</v>
      </c>
      <c r="B408" s="160">
        <v>2026</v>
      </c>
      <c r="C408" s="171">
        <v>719.13991524101425</v>
      </c>
      <c r="D408" s="172">
        <v>1442.5474720222692</v>
      </c>
      <c r="E408" s="172">
        <v>478.95429635687833</v>
      </c>
      <c r="F408" s="172"/>
      <c r="G408" s="172"/>
      <c r="H408" s="223"/>
      <c r="I408" s="224"/>
      <c r="J408" s="225"/>
      <c r="K408" s="225"/>
      <c r="L408" s="225"/>
      <c r="M408" s="173"/>
      <c r="N408" s="226"/>
      <c r="O408" s="239"/>
      <c r="P408" s="240"/>
      <c r="Q408" s="240"/>
      <c r="R408" s="175"/>
      <c r="S408" s="175"/>
      <c r="T408" s="227"/>
      <c r="U408" s="220" t="s">
        <v>267</v>
      </c>
      <c r="V408" s="152"/>
      <c r="W408" s="152"/>
    </row>
    <row r="409" spans="1:23" ht="15" x14ac:dyDescent="0.25">
      <c r="A409" s="221" t="s">
        <v>282</v>
      </c>
      <c r="B409" s="160">
        <v>2027</v>
      </c>
      <c r="C409" s="171">
        <v>721.90141847015832</v>
      </c>
      <c r="D409" s="172">
        <v>1448.0868662594087</v>
      </c>
      <c r="E409" s="172">
        <v>480.79348482072362</v>
      </c>
      <c r="F409" s="172"/>
      <c r="G409" s="172"/>
      <c r="H409" s="223"/>
      <c r="I409" s="224"/>
      <c r="J409" s="225"/>
      <c r="K409" s="225"/>
      <c r="L409" s="225"/>
      <c r="M409" s="173"/>
      <c r="N409" s="226"/>
      <c r="O409" s="239"/>
      <c r="P409" s="240"/>
      <c r="Q409" s="240"/>
      <c r="R409" s="175"/>
      <c r="S409" s="175"/>
      <c r="T409" s="227"/>
      <c r="U409" s="220" t="s">
        <v>267</v>
      </c>
      <c r="V409" s="152"/>
      <c r="W409" s="152"/>
    </row>
    <row r="410" spans="1:23" ht="15" x14ac:dyDescent="0.25">
      <c r="A410" s="221" t="s">
        <v>283</v>
      </c>
      <c r="B410" s="160">
        <v>2028</v>
      </c>
      <c r="C410" s="171">
        <v>724.43506825332349</v>
      </c>
      <c r="D410" s="172">
        <v>1453.1692014381892</v>
      </c>
      <c r="E410" s="172">
        <v>482.48092063591395</v>
      </c>
      <c r="F410" s="172"/>
      <c r="G410" s="172"/>
      <c r="H410" s="223"/>
      <c r="I410" s="224"/>
      <c r="J410" s="225"/>
      <c r="K410" s="225"/>
      <c r="L410" s="225"/>
      <c r="M410" s="173"/>
      <c r="N410" s="226"/>
      <c r="O410" s="239"/>
      <c r="P410" s="240"/>
      <c r="Q410" s="240"/>
      <c r="R410" s="175"/>
      <c r="S410" s="175"/>
      <c r="T410" s="227"/>
      <c r="U410" s="220" t="s">
        <v>267</v>
      </c>
      <c r="V410" s="152"/>
      <c r="W410" s="152"/>
    </row>
    <row r="411" spans="1:23" ht="15.6" thickBot="1" x14ac:dyDescent="0.3">
      <c r="A411" s="228" t="s">
        <v>284</v>
      </c>
      <c r="B411" s="160">
        <v>2029</v>
      </c>
      <c r="C411" s="171">
        <v>726.73714701697793</v>
      </c>
      <c r="D411" s="172">
        <v>1457.7870203500945</v>
      </c>
      <c r="E411" s="172">
        <v>484.01412786170772</v>
      </c>
      <c r="F411" s="172"/>
      <c r="G411" s="172"/>
      <c r="H411" s="223"/>
      <c r="I411" s="224"/>
      <c r="J411" s="225"/>
      <c r="K411" s="225"/>
      <c r="L411" s="225"/>
      <c r="M411" s="173"/>
      <c r="N411" s="226"/>
      <c r="O411" s="239"/>
      <c r="P411" s="240"/>
      <c r="Q411" s="240"/>
      <c r="R411" s="175"/>
      <c r="S411" s="175"/>
      <c r="T411" s="227"/>
      <c r="U411" s="220" t="s">
        <v>267</v>
      </c>
      <c r="V411" s="152"/>
      <c r="W411" s="152"/>
    </row>
    <row r="412" spans="1:23" ht="15" x14ac:dyDescent="0.25">
      <c r="A412" s="178" t="s">
        <v>285</v>
      </c>
      <c r="B412" s="160">
        <v>2030</v>
      </c>
      <c r="C412" s="171">
        <v>728.80598784701351</v>
      </c>
      <c r="D412" s="172">
        <v>1461.9369792748248</v>
      </c>
      <c r="E412" s="172">
        <v>485.39199631682186</v>
      </c>
      <c r="F412" s="172"/>
      <c r="G412" s="172"/>
      <c r="H412" s="223"/>
      <c r="I412" s="224"/>
      <c r="J412" s="225"/>
      <c r="K412" s="225"/>
      <c r="L412" s="225"/>
      <c r="M412" s="173"/>
      <c r="N412" s="226"/>
      <c r="O412" s="239"/>
      <c r="P412" s="240"/>
      <c r="Q412" s="240"/>
      <c r="R412" s="175"/>
      <c r="S412" s="175"/>
      <c r="T412" s="227"/>
      <c r="U412" s="220" t="s">
        <v>267</v>
      </c>
      <c r="V412" s="152"/>
      <c r="W412" s="152"/>
    </row>
    <row r="413" spans="1:23" ht="15" x14ac:dyDescent="0.25">
      <c r="A413" s="179" t="s">
        <v>286</v>
      </c>
      <c r="B413" s="160">
        <v>2031</v>
      </c>
      <c r="C413" s="171">
        <v>730.64657872979524</v>
      </c>
      <c r="D413" s="172">
        <v>1465.6290837856614</v>
      </c>
      <c r="E413" s="172">
        <v>486.61784804951026</v>
      </c>
      <c r="F413" s="172"/>
      <c r="G413" s="172"/>
      <c r="H413" s="223"/>
      <c r="I413" s="224"/>
      <c r="J413" s="225"/>
      <c r="K413" s="225"/>
      <c r="L413" s="225"/>
      <c r="M413" s="173"/>
      <c r="N413" s="226"/>
      <c r="O413" s="239"/>
      <c r="P413" s="240"/>
      <c r="Q413" s="240"/>
      <c r="R413" s="175"/>
      <c r="S413" s="175"/>
      <c r="T413" s="227"/>
      <c r="U413" s="220" t="s">
        <v>267</v>
      </c>
      <c r="V413" s="152"/>
      <c r="W413" s="152"/>
    </row>
    <row r="414" spans="1:23" ht="15.6" thickBot="1" x14ac:dyDescent="0.3">
      <c r="A414" s="180" t="s">
        <v>286</v>
      </c>
      <c r="B414" s="160">
        <v>2032</v>
      </c>
      <c r="C414" s="171">
        <v>732.2740964588935</v>
      </c>
      <c r="D414" s="172">
        <v>1468.8937775344368</v>
      </c>
      <c r="E414" s="172">
        <v>487.70179095440017</v>
      </c>
      <c r="F414" s="172"/>
      <c r="G414" s="172"/>
      <c r="H414" s="223"/>
      <c r="I414" s="224"/>
      <c r="J414" s="225"/>
      <c r="K414" s="225"/>
      <c r="L414" s="225"/>
      <c r="M414" s="173"/>
      <c r="N414" s="226"/>
      <c r="O414" s="239"/>
      <c r="P414" s="240"/>
      <c r="Q414" s="240"/>
      <c r="R414" s="175"/>
      <c r="S414" s="175"/>
      <c r="T414" s="227"/>
      <c r="U414" s="220" t="s">
        <v>267</v>
      </c>
      <c r="V414" s="152"/>
      <c r="W414" s="152"/>
    </row>
    <row r="415" spans="1:23" ht="15" x14ac:dyDescent="0.25">
      <c r="B415" s="160">
        <v>2033</v>
      </c>
      <c r="C415" s="171">
        <v>733.71352744781177</v>
      </c>
      <c r="D415" s="172">
        <v>1471.7811816267526</v>
      </c>
      <c r="E415" s="172">
        <v>488.6604662300183</v>
      </c>
      <c r="F415" s="172"/>
      <c r="G415" s="172"/>
      <c r="H415" s="223"/>
      <c r="I415" s="224"/>
      <c r="J415" s="225"/>
      <c r="K415" s="225"/>
      <c r="L415" s="225"/>
      <c r="M415" s="173"/>
      <c r="N415" s="226"/>
      <c r="O415" s="239"/>
      <c r="P415" s="240"/>
      <c r="Q415" s="240"/>
      <c r="R415" s="175"/>
      <c r="S415" s="175"/>
      <c r="T415" s="227"/>
      <c r="U415" s="220" t="s">
        <v>267</v>
      </c>
      <c r="V415" s="152"/>
      <c r="W415" s="152"/>
    </row>
    <row r="416" spans="1:23" ht="15" x14ac:dyDescent="0.25">
      <c r="B416" s="160">
        <v>2034</v>
      </c>
      <c r="C416" s="171">
        <v>734.99644813669784</v>
      </c>
      <c r="D416" s="172">
        <v>1474.3546363291487</v>
      </c>
      <c r="E416" s="172">
        <v>489.51490409781644</v>
      </c>
      <c r="F416" s="172"/>
      <c r="G416" s="172"/>
      <c r="H416" s="223"/>
      <c r="I416" s="224"/>
      <c r="J416" s="225"/>
      <c r="K416" s="225"/>
      <c r="L416" s="225"/>
      <c r="M416" s="173"/>
      <c r="N416" s="226"/>
      <c r="O416" s="239"/>
      <c r="P416" s="240"/>
      <c r="Q416" s="240"/>
      <c r="R416" s="175"/>
      <c r="S416" s="175"/>
      <c r="T416" s="227"/>
      <c r="U416" s="220" t="s">
        <v>267</v>
      </c>
      <c r="V416" s="152"/>
      <c r="W416" s="152"/>
    </row>
    <row r="417" spans="2:23" ht="15" x14ac:dyDescent="0.25">
      <c r="B417" s="160">
        <v>2035</v>
      </c>
      <c r="C417" s="171">
        <v>736.14741928870717</v>
      </c>
      <c r="D417" s="172">
        <v>1476.6634089205645</v>
      </c>
      <c r="E417" s="172">
        <v>490.28146226897979</v>
      </c>
      <c r="F417" s="172"/>
      <c r="G417" s="172"/>
      <c r="H417" s="223"/>
      <c r="I417" s="224"/>
      <c r="J417" s="225"/>
      <c r="K417" s="225"/>
      <c r="L417" s="225"/>
      <c r="M417" s="173"/>
      <c r="N417" s="226"/>
      <c r="O417" s="239"/>
      <c r="P417" s="240"/>
      <c r="Q417" s="240"/>
      <c r="R417" s="175"/>
      <c r="S417" s="175"/>
      <c r="T417" s="227"/>
      <c r="U417" s="220" t="s">
        <v>267</v>
      </c>
      <c r="V417" s="152"/>
      <c r="W417" s="152"/>
    </row>
    <row r="418" spans="2:23" ht="15" x14ac:dyDescent="0.25">
      <c r="B418" s="160">
        <v>2036</v>
      </c>
      <c r="C418" s="171">
        <v>737.17849193311167</v>
      </c>
      <c r="D418" s="172">
        <v>1478.7316729747974</v>
      </c>
      <c r="E418" s="172">
        <v>490.96816684819657</v>
      </c>
      <c r="F418" s="172"/>
      <c r="G418" s="172"/>
      <c r="H418" s="223"/>
      <c r="I418" s="224"/>
      <c r="J418" s="225"/>
      <c r="K418" s="225"/>
      <c r="L418" s="225"/>
      <c r="M418" s="173"/>
      <c r="N418" s="226"/>
      <c r="O418" s="239"/>
      <c r="P418" s="240"/>
      <c r="Q418" s="240"/>
      <c r="R418" s="175"/>
      <c r="S418" s="175"/>
      <c r="T418" s="227"/>
      <c r="U418" s="220" t="s">
        <v>267</v>
      </c>
      <c r="V418" s="152"/>
      <c r="W418" s="152"/>
    </row>
    <row r="419" spans="2:23" ht="15" x14ac:dyDescent="0.25">
      <c r="B419" s="160">
        <v>2037</v>
      </c>
      <c r="C419" s="171">
        <v>738.09033909755237</v>
      </c>
      <c r="D419" s="172">
        <v>1480.5607785411235</v>
      </c>
      <c r="E419" s="172">
        <v>491.57546607853249</v>
      </c>
      <c r="F419" s="172"/>
      <c r="G419" s="172"/>
      <c r="H419" s="223"/>
      <c r="I419" s="224"/>
      <c r="J419" s="225"/>
      <c r="K419" s="225"/>
      <c r="L419" s="225"/>
      <c r="M419" s="173"/>
      <c r="N419" s="226"/>
      <c r="O419" s="239"/>
      <c r="P419" s="240"/>
      <c r="Q419" s="240"/>
      <c r="R419" s="175"/>
      <c r="S419" s="175"/>
      <c r="T419" s="227"/>
      <c r="U419" s="220" t="s">
        <v>267</v>
      </c>
      <c r="V419" s="152"/>
      <c r="W419" s="152"/>
    </row>
    <row r="420" spans="2:23" ht="15" x14ac:dyDescent="0.25">
      <c r="B420" s="160">
        <v>2038</v>
      </c>
      <c r="C420" s="171">
        <v>738.88165059103801</v>
      </c>
      <c r="D420" s="172">
        <v>1482.1480974624037</v>
      </c>
      <c r="E420" s="172">
        <v>492.10248735982861</v>
      </c>
      <c r="F420" s="172"/>
      <c r="G420" s="172"/>
      <c r="H420" s="223"/>
      <c r="I420" s="224"/>
      <c r="J420" s="225"/>
      <c r="K420" s="225"/>
      <c r="L420" s="225"/>
      <c r="M420" s="173"/>
      <c r="N420" s="226"/>
      <c r="O420" s="239"/>
      <c r="P420" s="240"/>
      <c r="Q420" s="240"/>
      <c r="R420" s="175"/>
      <c r="S420" s="175"/>
      <c r="T420" s="227"/>
      <c r="U420" s="220" t="s">
        <v>267</v>
      </c>
      <c r="V420" s="152"/>
      <c r="W420" s="152"/>
    </row>
    <row r="421" spans="2:23" ht="15" x14ac:dyDescent="0.25">
      <c r="B421" s="160">
        <v>2039</v>
      </c>
      <c r="C421" s="171">
        <v>739.5457211219009</v>
      </c>
      <c r="D421" s="172">
        <v>1483.4801793636282</v>
      </c>
      <c r="E421" s="172">
        <v>492.54476490151421</v>
      </c>
      <c r="F421" s="172"/>
      <c r="G421" s="172"/>
      <c r="H421" s="223"/>
      <c r="I421" s="224"/>
      <c r="J421" s="225"/>
      <c r="K421" s="225"/>
      <c r="L421" s="225"/>
      <c r="M421" s="173"/>
      <c r="N421" s="226"/>
      <c r="O421" s="239"/>
      <c r="P421" s="240"/>
      <c r="Q421" s="240"/>
      <c r="R421" s="175"/>
      <c r="S421" s="175"/>
      <c r="T421" s="227"/>
      <c r="U421" s="220" t="s">
        <v>267</v>
      </c>
      <c r="V421" s="152"/>
      <c r="W421" s="152"/>
    </row>
    <row r="422" spans="2:23" ht="15" x14ac:dyDescent="0.25">
      <c r="B422" s="160">
        <v>2040</v>
      </c>
      <c r="C422" s="171">
        <v>740.07695532109892</v>
      </c>
      <c r="D422" s="172">
        <v>1484.5458003017291</v>
      </c>
      <c r="E422" s="172">
        <v>492.89857213246501</v>
      </c>
      <c r="F422" s="172"/>
      <c r="G422" s="172"/>
      <c r="H422" s="223"/>
      <c r="I422" s="224"/>
      <c r="J422" s="225"/>
      <c r="K422" s="225"/>
      <c r="L422" s="225"/>
      <c r="M422" s="173"/>
      <c r="N422" s="226"/>
      <c r="O422" s="239"/>
      <c r="P422" s="240"/>
      <c r="Q422" s="240"/>
      <c r="R422" s="175"/>
      <c r="S422" s="175"/>
      <c r="T422" s="227"/>
      <c r="U422" s="220" t="s">
        <v>267</v>
      </c>
      <c r="V422" s="152"/>
      <c r="W422" s="152"/>
    </row>
    <row r="423" spans="2:23" ht="15" x14ac:dyDescent="0.25">
      <c r="B423" s="160">
        <v>2041</v>
      </c>
      <c r="C423" s="171">
        <v>740.47739651917277</v>
      </c>
      <c r="D423" s="172">
        <v>1485.3490590636648</v>
      </c>
      <c r="E423" s="172">
        <v>493.16526993103105</v>
      </c>
      <c r="F423" s="172"/>
      <c r="G423" s="172"/>
      <c r="H423" s="223"/>
      <c r="I423" s="224"/>
      <c r="J423" s="225"/>
      <c r="K423" s="225"/>
      <c r="L423" s="225"/>
      <c r="M423" s="173"/>
      <c r="N423" s="226"/>
      <c r="O423" s="239"/>
      <c r="P423" s="240"/>
      <c r="Q423" s="240"/>
      <c r="R423" s="175"/>
      <c r="S423" s="175"/>
      <c r="T423" s="227"/>
      <c r="U423" s="220" t="s">
        <v>267</v>
      </c>
      <c r="V423" s="152"/>
      <c r="W423" s="152"/>
    </row>
    <row r="424" spans="2:23" ht="15" x14ac:dyDescent="0.25">
      <c r="B424" s="160">
        <v>2042</v>
      </c>
      <c r="C424" s="171">
        <v>740.74934941750871</v>
      </c>
      <c r="D424" s="172">
        <v>1485.8945787291559</v>
      </c>
      <c r="E424" s="172">
        <v>493.34639325113079</v>
      </c>
      <c r="F424" s="172"/>
      <c r="G424" s="172"/>
      <c r="H424" s="223"/>
      <c r="I424" s="224"/>
      <c r="J424" s="225"/>
      <c r="K424" s="225"/>
      <c r="L424" s="225"/>
      <c r="M424" s="173"/>
      <c r="N424" s="226"/>
      <c r="O424" s="239"/>
      <c r="P424" s="240"/>
      <c r="Q424" s="240"/>
      <c r="R424" s="175"/>
      <c r="S424" s="175"/>
      <c r="T424" s="227"/>
      <c r="U424" s="220" t="s">
        <v>267</v>
      </c>
      <c r="V424" s="152"/>
      <c r="W424" s="152"/>
    </row>
    <row r="425" spans="2:23" ht="15" x14ac:dyDescent="0.25">
      <c r="B425" s="160">
        <v>2043</v>
      </c>
      <c r="C425" s="171">
        <v>740.88655752184081</v>
      </c>
      <c r="D425" s="172">
        <v>1486.1698091813257</v>
      </c>
      <c r="E425" s="172">
        <v>493.43777520570194</v>
      </c>
      <c r="F425" s="172"/>
      <c r="G425" s="172"/>
      <c r="H425" s="223"/>
      <c r="I425" s="224"/>
      <c r="J425" s="225"/>
      <c r="K425" s="225"/>
      <c r="L425" s="225"/>
      <c r="M425" s="173"/>
      <c r="N425" s="226"/>
      <c r="O425" s="239"/>
      <c r="P425" s="240"/>
      <c r="Q425" s="240"/>
      <c r="R425" s="175"/>
      <c r="S425" s="175"/>
      <c r="T425" s="227"/>
      <c r="U425" s="220" t="s">
        <v>267</v>
      </c>
      <c r="V425" s="152"/>
      <c r="W425" s="152"/>
    </row>
    <row r="426" spans="2:23" ht="15" x14ac:dyDescent="0.25">
      <c r="B426" s="160">
        <v>2044</v>
      </c>
      <c r="C426" s="171">
        <v>740.88024942712093</v>
      </c>
      <c r="D426" s="172">
        <v>1486.157155557325</v>
      </c>
      <c r="E426" s="172">
        <v>493.43357395222699</v>
      </c>
      <c r="F426" s="172"/>
      <c r="G426" s="172"/>
      <c r="H426" s="223"/>
      <c r="I426" s="224"/>
      <c r="J426" s="225"/>
      <c r="K426" s="225"/>
      <c r="L426" s="225"/>
      <c r="M426" s="173"/>
      <c r="N426" s="226"/>
      <c r="O426" s="239"/>
      <c r="P426" s="240"/>
      <c r="Q426" s="240"/>
      <c r="R426" s="175"/>
      <c r="S426" s="175"/>
      <c r="T426" s="227"/>
      <c r="U426" s="220" t="s">
        <v>267</v>
      </c>
      <c r="V426" s="152"/>
      <c r="W426" s="152"/>
    </row>
    <row r="427" spans="2:23" ht="15" x14ac:dyDescent="0.25">
      <c r="B427" s="160">
        <v>2045</v>
      </c>
      <c r="C427" s="171">
        <v>740.72307251808047</v>
      </c>
      <c r="D427" s="172">
        <v>1485.8418689934849</v>
      </c>
      <c r="E427" s="172">
        <v>493.32889257621434</v>
      </c>
      <c r="F427" s="172"/>
      <c r="G427" s="172"/>
      <c r="H427" s="223"/>
      <c r="I427" s="224"/>
      <c r="J427" s="225"/>
      <c r="K427" s="225"/>
      <c r="L427" s="225"/>
      <c r="M427" s="173"/>
      <c r="N427" s="226"/>
      <c r="O427" s="239"/>
      <c r="P427" s="240"/>
      <c r="Q427" s="240"/>
      <c r="R427" s="175"/>
      <c r="S427" s="175"/>
      <c r="T427" s="227"/>
      <c r="U427" s="220" t="s">
        <v>267</v>
      </c>
      <c r="V427" s="152"/>
      <c r="W427" s="152"/>
    </row>
    <row r="428" spans="2:23" ht="15" x14ac:dyDescent="0.25">
      <c r="B428" s="160">
        <v>2046</v>
      </c>
      <c r="C428" s="171">
        <v>740.41296157706859</v>
      </c>
      <c r="D428" s="172">
        <v>1485.2198067987406</v>
      </c>
      <c r="E428" s="172">
        <v>493.12235562228221</v>
      </c>
      <c r="F428" s="172"/>
      <c r="G428" s="172"/>
      <c r="H428" s="223"/>
      <c r="I428" s="224"/>
      <c r="J428" s="225"/>
      <c r="K428" s="225"/>
      <c r="L428" s="225"/>
      <c r="M428" s="173"/>
      <c r="N428" s="226"/>
      <c r="O428" s="239"/>
      <c r="P428" s="240"/>
      <c r="Q428" s="240"/>
      <c r="R428" s="175"/>
      <c r="S428" s="175"/>
      <c r="T428" s="227"/>
      <c r="U428" s="220" t="s">
        <v>267</v>
      </c>
      <c r="V428" s="152"/>
      <c r="W428" s="152"/>
    </row>
    <row r="429" spans="2:23" ht="15" x14ac:dyDescent="0.25">
      <c r="B429" s="160">
        <v>2047</v>
      </c>
      <c r="C429" s="171">
        <v>739.94885146160323</v>
      </c>
      <c r="D429" s="172">
        <v>1484.2888323671793</v>
      </c>
      <c r="E429" s="172">
        <v>492.8132536950024</v>
      </c>
      <c r="F429" s="172"/>
      <c r="G429" s="172"/>
      <c r="H429" s="223"/>
      <c r="I429" s="224"/>
      <c r="J429" s="225"/>
      <c r="K429" s="225"/>
      <c r="L429" s="225"/>
      <c r="M429" s="173"/>
      <c r="N429" s="226"/>
      <c r="O429" s="239"/>
      <c r="P429" s="240"/>
      <c r="Q429" s="240"/>
      <c r="R429" s="175"/>
      <c r="S429" s="175"/>
      <c r="T429" s="227"/>
      <c r="U429" s="220" t="s">
        <v>267</v>
      </c>
      <c r="V429" s="152"/>
      <c r="W429" s="152"/>
    </row>
    <row r="430" spans="2:23" ht="15" x14ac:dyDescent="0.25">
      <c r="B430" s="160">
        <v>2048</v>
      </c>
      <c r="C430" s="171">
        <v>739.3254224652095</v>
      </c>
      <c r="D430" s="172">
        <v>1483.0382747167507</v>
      </c>
      <c r="E430" s="172">
        <v>492.39804381724696</v>
      </c>
      <c r="F430" s="172"/>
      <c r="G430" s="172"/>
      <c r="H430" s="223"/>
      <c r="I430" s="224"/>
      <c r="J430" s="225"/>
      <c r="K430" s="225"/>
      <c r="L430" s="225"/>
      <c r="M430" s="173"/>
      <c r="N430" s="226"/>
      <c r="O430" s="239"/>
      <c r="P430" s="240"/>
      <c r="Q430" s="240"/>
      <c r="R430" s="175"/>
      <c r="S430" s="175"/>
      <c r="T430" s="227"/>
      <c r="U430" s="220" t="s">
        <v>267</v>
      </c>
      <c r="V430" s="152"/>
      <c r="W430" s="152"/>
    </row>
    <row r="431" spans="2:23" ht="15" x14ac:dyDescent="0.25">
      <c r="B431" s="160">
        <v>2049</v>
      </c>
      <c r="C431" s="171">
        <v>738.53673713587705</v>
      </c>
      <c r="D431" s="172">
        <v>1481.4562237084037</v>
      </c>
      <c r="E431" s="172">
        <v>491.87277158725152</v>
      </c>
      <c r="F431" s="172"/>
      <c r="G431" s="172"/>
      <c r="H431" s="223"/>
      <c r="I431" s="224"/>
      <c r="J431" s="225"/>
      <c r="K431" s="225"/>
      <c r="L431" s="225"/>
      <c r="M431" s="173"/>
      <c r="N431" s="226"/>
      <c r="O431" s="239"/>
      <c r="P431" s="240"/>
      <c r="Q431" s="240"/>
      <c r="R431" s="175"/>
      <c r="S431" s="175"/>
      <c r="T431" s="227"/>
      <c r="U431" s="220" t="s">
        <v>267</v>
      </c>
      <c r="V431" s="152"/>
      <c r="W431" s="152"/>
    </row>
    <row r="432" spans="2:23" ht="15" x14ac:dyDescent="0.25">
      <c r="B432" s="160">
        <v>2050</v>
      </c>
      <c r="C432" s="171">
        <v>737.57844071641375</v>
      </c>
      <c r="D432" s="172">
        <v>1479.5339439850184</v>
      </c>
      <c r="E432" s="172">
        <v>491.23453669365426</v>
      </c>
      <c r="F432" s="172"/>
      <c r="G432" s="172"/>
      <c r="H432" s="223"/>
      <c r="I432" s="224"/>
      <c r="J432" s="225"/>
      <c r="K432" s="225"/>
      <c r="L432" s="225"/>
      <c r="M432" s="173"/>
      <c r="N432" s="226"/>
      <c r="O432" s="239"/>
      <c r="P432" s="240"/>
      <c r="Q432" s="240"/>
      <c r="R432" s="175"/>
      <c r="S432" s="175"/>
      <c r="T432" s="227"/>
      <c r="U432" s="220" t="s">
        <v>267</v>
      </c>
      <c r="V432" s="152"/>
      <c r="W432" s="152"/>
    </row>
    <row r="433" spans="1:41" ht="15" x14ac:dyDescent="0.25">
      <c r="B433" s="160">
        <v>2051</v>
      </c>
      <c r="C433" s="171">
        <v>736.44735180642817</v>
      </c>
      <c r="D433" s="172">
        <v>1477.2650538662085</v>
      </c>
      <c r="E433" s="172">
        <v>490.48122029232832</v>
      </c>
      <c r="F433" s="172"/>
      <c r="G433" s="172"/>
      <c r="H433" s="223"/>
      <c r="I433" s="224"/>
      <c r="J433" s="225"/>
      <c r="K433" s="225"/>
      <c r="L433" s="225"/>
      <c r="M433" s="173"/>
      <c r="N433" s="226"/>
      <c r="O433" s="239"/>
      <c r="P433" s="240"/>
      <c r="Q433" s="240"/>
      <c r="R433" s="175"/>
      <c r="S433" s="175"/>
      <c r="T433" s="227"/>
      <c r="U433" s="220" t="s">
        <v>267</v>
      </c>
      <c r="V433" s="152"/>
      <c r="W433" s="152"/>
    </row>
    <row r="434" spans="1:41" ht="15" x14ac:dyDescent="0.25">
      <c r="B434" s="160">
        <v>2052</v>
      </c>
      <c r="C434" s="171">
        <v>735.14386749626431</v>
      </c>
      <c r="D434" s="172">
        <v>1474.6503498891427</v>
      </c>
      <c r="E434" s="172">
        <v>489.61308684937023</v>
      </c>
      <c r="F434" s="172"/>
      <c r="G434" s="172"/>
      <c r="H434" s="223"/>
      <c r="I434" s="224"/>
      <c r="J434" s="225"/>
      <c r="K434" s="225"/>
      <c r="L434" s="225"/>
      <c r="M434" s="173"/>
      <c r="N434" s="226"/>
      <c r="O434" s="239"/>
      <c r="P434" s="240"/>
      <c r="Q434" s="240"/>
      <c r="R434" s="175"/>
      <c r="S434" s="175"/>
      <c r="T434" s="227"/>
      <c r="U434" s="220" t="s">
        <v>267</v>
      </c>
      <c r="V434" s="152"/>
      <c r="W434" s="152"/>
    </row>
    <row r="435" spans="1:41" ht="15" x14ac:dyDescent="0.25">
      <c r="B435" s="160">
        <v>2053</v>
      </c>
      <c r="C435" s="171">
        <v>733.67196258477918</v>
      </c>
      <c r="D435" s="172">
        <v>1471.6978052394572</v>
      </c>
      <c r="E435" s="172">
        <v>488.63278362013239</v>
      </c>
      <c r="F435" s="172"/>
      <c r="G435" s="172"/>
      <c r="H435" s="223"/>
      <c r="I435" s="224"/>
      <c r="J435" s="225"/>
      <c r="K435" s="225"/>
      <c r="L435" s="225"/>
      <c r="M435" s="173"/>
      <c r="N435" s="226"/>
      <c r="O435" s="239"/>
      <c r="P435" s="240"/>
      <c r="Q435" s="240"/>
      <c r="R435" s="175"/>
      <c r="S435" s="175"/>
      <c r="T435" s="227"/>
      <c r="U435" s="220" t="s">
        <v>267</v>
      </c>
      <c r="V435" s="152"/>
      <c r="W435" s="152"/>
    </row>
    <row r="436" spans="1:41" ht="15" x14ac:dyDescent="0.25">
      <c r="B436" s="160">
        <v>2054</v>
      </c>
      <c r="C436" s="171">
        <v>732.03807846851782</v>
      </c>
      <c r="D436" s="172">
        <v>1468.4203409358659</v>
      </c>
      <c r="E436" s="172">
        <v>487.54460063842379</v>
      </c>
      <c r="F436" s="172"/>
      <c r="G436" s="172"/>
      <c r="H436" s="223"/>
      <c r="I436" s="224"/>
      <c r="J436" s="225"/>
      <c r="K436" s="225"/>
      <c r="L436" s="225"/>
      <c r="M436" s="173"/>
      <c r="N436" s="226"/>
      <c r="O436" s="239"/>
      <c r="P436" s="240"/>
      <c r="Q436" s="240"/>
      <c r="R436" s="175"/>
      <c r="S436" s="175"/>
      <c r="T436" s="227"/>
      <c r="U436" s="220" t="s">
        <v>267</v>
      </c>
      <c r="V436" s="152"/>
      <c r="W436" s="152"/>
    </row>
    <row r="437" spans="1:41" ht="15" x14ac:dyDescent="0.25">
      <c r="B437" s="160">
        <v>2055</v>
      </c>
      <c r="C437" s="171">
        <v>730.247333248431</v>
      </c>
      <c r="D437" s="172">
        <v>1464.8282235529691</v>
      </c>
      <c r="E437" s="172">
        <v>486.35194661009933</v>
      </c>
      <c r="F437" s="172"/>
      <c r="G437" s="172"/>
      <c r="H437" s="223"/>
      <c r="I437" s="224"/>
      <c r="J437" s="225"/>
      <c r="K437" s="225"/>
      <c r="L437" s="225"/>
      <c r="M437" s="173"/>
      <c r="N437" s="226"/>
      <c r="O437" s="239"/>
      <c r="P437" s="240"/>
      <c r="Q437" s="240"/>
      <c r="R437" s="175"/>
      <c r="S437" s="175"/>
      <c r="T437" s="227"/>
      <c r="U437" s="220" t="s">
        <v>267</v>
      </c>
      <c r="V437" s="152"/>
      <c r="W437" s="152"/>
    </row>
    <row r="438" spans="1:41" ht="15" x14ac:dyDescent="0.25">
      <c r="B438" s="160">
        <v>2056</v>
      </c>
      <c r="C438" s="171">
        <v>728.30181612900572</v>
      </c>
      <c r="D438" s="172">
        <v>1460.9256438978509</v>
      </c>
      <c r="E438" s="172">
        <v>485.056212966011</v>
      </c>
      <c r="F438" s="172"/>
      <c r="G438" s="172"/>
      <c r="H438" s="223"/>
      <c r="I438" s="224"/>
      <c r="J438" s="225"/>
      <c r="K438" s="225"/>
      <c r="L438" s="225"/>
      <c r="M438" s="173"/>
      <c r="N438" s="226"/>
      <c r="O438" s="239"/>
      <c r="P438" s="240"/>
      <c r="Q438" s="240"/>
      <c r="R438" s="175"/>
      <c r="S438" s="175"/>
      <c r="T438" s="227"/>
      <c r="U438" s="220" t="s">
        <v>267</v>
      </c>
      <c r="V438" s="152"/>
      <c r="W438" s="152"/>
    </row>
    <row r="439" spans="1:41" ht="15" x14ac:dyDescent="0.25">
      <c r="B439" s="160">
        <v>2057</v>
      </c>
      <c r="C439" s="171">
        <v>726.20132523853397</v>
      </c>
      <c r="D439" s="172">
        <v>1456.7121970291141</v>
      </c>
      <c r="E439" s="172">
        <v>483.65726525760471</v>
      </c>
      <c r="F439" s="172"/>
      <c r="G439" s="172"/>
      <c r="H439" s="223"/>
      <c r="I439" s="224"/>
      <c r="J439" s="225"/>
      <c r="K439" s="225"/>
      <c r="L439" s="225"/>
      <c r="M439" s="173"/>
      <c r="N439" s="226"/>
      <c r="O439" s="239"/>
      <c r="P439" s="240"/>
      <c r="Q439" s="240"/>
      <c r="R439" s="175"/>
      <c r="S439" s="175"/>
      <c r="T439" s="227"/>
      <c r="U439" s="220" t="s">
        <v>267</v>
      </c>
      <c r="V439" s="152"/>
      <c r="W439" s="152"/>
    </row>
    <row r="440" spans="1:41" ht="15" x14ac:dyDescent="0.25">
      <c r="A440" s="160"/>
      <c r="B440" s="160">
        <v>2058</v>
      </c>
      <c r="C440" s="171">
        <v>723.94641464793858</v>
      </c>
      <c r="D440" s="172">
        <v>1452.188994376666</v>
      </c>
      <c r="E440" s="172">
        <v>482.15547250159511</v>
      </c>
      <c r="F440" s="172"/>
      <c r="G440" s="172"/>
      <c r="H440" s="223"/>
      <c r="I440" s="224"/>
      <c r="J440" s="225"/>
      <c r="K440" s="225"/>
      <c r="L440" s="225"/>
      <c r="M440" s="173"/>
      <c r="N440" s="226"/>
      <c r="O440" s="239"/>
      <c r="P440" s="240"/>
      <c r="Q440" s="240"/>
      <c r="R440" s="175"/>
      <c r="S440" s="175"/>
      <c r="T440" s="227"/>
      <c r="U440" s="220" t="s">
        <v>267</v>
      </c>
    </row>
    <row r="441" spans="1:41" ht="15" x14ac:dyDescent="0.25">
      <c r="A441" s="160"/>
      <c r="B441" s="160">
        <v>2059</v>
      </c>
      <c r="C441" s="171">
        <v>721.53732644975389</v>
      </c>
      <c r="D441" s="172">
        <v>1447.3565215622409</v>
      </c>
      <c r="E441" s="172">
        <v>480.55099593400462</v>
      </c>
      <c r="F441" s="172"/>
      <c r="G441" s="172"/>
      <c r="H441" s="223"/>
      <c r="I441" s="224"/>
      <c r="J441" s="225"/>
      <c r="K441" s="225"/>
      <c r="L441" s="225"/>
      <c r="M441" s="173"/>
      <c r="N441" s="226"/>
      <c r="O441" s="239"/>
      <c r="P441" s="240"/>
      <c r="Q441" s="240"/>
      <c r="R441" s="175"/>
      <c r="S441" s="175"/>
      <c r="T441" s="227"/>
      <c r="U441" s="220" t="s">
        <v>267</v>
      </c>
    </row>
    <row r="442" spans="1:41" ht="15.6" thickBot="1" x14ac:dyDescent="0.3">
      <c r="A442" s="160"/>
      <c r="B442" s="160">
        <v>2060</v>
      </c>
      <c r="C442" s="182">
        <v>718.97539764757607</v>
      </c>
      <c r="D442" s="183">
        <v>1442.2174605273046</v>
      </c>
      <c r="E442" s="183">
        <v>478.84472601245227</v>
      </c>
      <c r="F442" s="183"/>
      <c r="G442" s="183"/>
      <c r="H442" s="229"/>
      <c r="I442" s="184"/>
      <c r="J442" s="185"/>
      <c r="K442" s="230"/>
      <c r="L442" s="230"/>
      <c r="M442" s="186"/>
      <c r="N442" s="231"/>
      <c r="O442" s="241"/>
      <c r="P442" s="242"/>
      <c r="Q442" s="242"/>
      <c r="R442" s="188"/>
      <c r="S442" s="188"/>
      <c r="T442" s="232"/>
      <c r="U442" s="220" t="s">
        <v>267</v>
      </c>
    </row>
    <row r="443" spans="1:41" x14ac:dyDescent="0.25">
      <c r="A443" s="160"/>
      <c r="C443" s="105"/>
      <c r="D443" s="105"/>
      <c r="E443" s="105"/>
      <c r="F443" s="105"/>
      <c r="G443" s="105"/>
      <c r="H443" s="105"/>
      <c r="I443" s="105"/>
      <c r="J443" s="105"/>
      <c r="K443" s="105"/>
      <c r="L443" s="105"/>
      <c r="M443" s="105"/>
      <c r="N443" s="105"/>
      <c r="O443" s="105"/>
      <c r="P443" s="105"/>
      <c r="V443" s="152"/>
      <c r="W443" s="152"/>
    </row>
    <row r="444" spans="1:41" x14ac:dyDescent="0.25">
      <c r="A444" s="160"/>
      <c r="C444" s="105"/>
      <c r="D444" s="105"/>
      <c r="E444" s="105"/>
      <c r="F444" s="105"/>
      <c r="G444" s="105"/>
      <c r="H444" s="105"/>
      <c r="I444" s="105"/>
      <c r="J444" s="105"/>
      <c r="K444" s="105"/>
      <c r="L444" s="105"/>
      <c r="M444" s="105"/>
      <c r="N444" s="105"/>
      <c r="O444" s="105"/>
      <c r="P444" s="105"/>
      <c r="V444" s="152"/>
      <c r="W444" s="152"/>
    </row>
    <row r="445" spans="1:41" x14ac:dyDescent="0.25">
      <c r="A445" s="191" t="s">
        <v>311</v>
      </c>
      <c r="C445" s="105"/>
      <c r="D445" s="105"/>
      <c r="E445" s="105"/>
      <c r="F445" s="105"/>
      <c r="G445" s="105"/>
      <c r="H445" s="105"/>
      <c r="I445" s="105"/>
      <c r="J445" s="105"/>
      <c r="K445" s="105"/>
      <c r="L445" s="105"/>
      <c r="M445" s="105"/>
      <c r="N445" s="105"/>
      <c r="O445" s="105"/>
      <c r="P445" s="105"/>
    </row>
    <row r="446" spans="1:41" x14ac:dyDescent="0.25">
      <c r="A446" s="191"/>
      <c r="C446" s="105"/>
      <c r="D446" s="105"/>
      <c r="E446" s="105"/>
      <c r="F446" s="105"/>
      <c r="G446" s="105"/>
      <c r="H446" s="105"/>
      <c r="I446" s="105"/>
      <c r="J446" s="105"/>
      <c r="K446" s="105"/>
      <c r="L446" s="105"/>
      <c r="M446" s="105"/>
      <c r="N446" s="105"/>
      <c r="O446" s="105"/>
      <c r="P446" s="105"/>
    </row>
    <row r="447" spans="1:41" x14ac:dyDescent="0.25">
      <c r="A447" s="160"/>
      <c r="C447" s="105"/>
      <c r="D447" s="105"/>
      <c r="E447" s="105"/>
      <c r="F447" s="105"/>
      <c r="G447" s="105"/>
      <c r="H447" s="105"/>
      <c r="I447" s="105"/>
      <c r="J447" s="105"/>
      <c r="K447" s="105"/>
      <c r="L447" s="105"/>
      <c r="M447" s="105"/>
      <c r="N447" s="105"/>
      <c r="O447" s="105"/>
      <c r="P447" s="105"/>
      <c r="V447" s="152"/>
      <c r="W447" s="152"/>
      <c r="X447" s="152"/>
      <c r="AD447" s="152"/>
      <c r="AE447" s="152"/>
      <c r="AF447" s="152"/>
    </row>
    <row r="448" spans="1:41" x14ac:dyDescent="0.25">
      <c r="A448" s="201"/>
      <c r="B448" s="128"/>
      <c r="C448" s="146"/>
      <c r="D448" s="146"/>
      <c r="E448" s="146"/>
      <c r="F448" s="146"/>
      <c r="G448" s="146"/>
      <c r="H448" s="146"/>
      <c r="I448" s="146"/>
      <c r="J448" s="146"/>
      <c r="K448" s="146"/>
      <c r="L448" s="146"/>
      <c r="M448" s="146"/>
      <c r="N448" s="146"/>
      <c r="O448" s="146"/>
      <c r="P448" s="146"/>
      <c r="Q448" s="128"/>
      <c r="R448" s="128"/>
      <c r="S448" s="128"/>
      <c r="T448" s="128"/>
      <c r="U448" s="128"/>
      <c r="V448" s="202"/>
      <c r="W448" s="202"/>
      <c r="X448" s="202"/>
      <c r="Y448" s="128"/>
      <c r="Z448" s="128"/>
      <c r="AA448" s="128"/>
      <c r="AB448" s="128"/>
      <c r="AC448" s="128"/>
      <c r="AD448" s="202"/>
      <c r="AE448" s="202"/>
      <c r="AF448" s="202"/>
      <c r="AG448" s="128"/>
      <c r="AH448" s="128"/>
      <c r="AI448" s="128"/>
      <c r="AJ448" s="128"/>
      <c r="AK448" s="128"/>
      <c r="AL448" s="128"/>
      <c r="AM448" s="128"/>
      <c r="AN448" s="128"/>
      <c r="AO448" s="128"/>
    </row>
    <row r="449" spans="1:41" x14ac:dyDescent="0.25">
      <c r="A449" s="201"/>
      <c r="B449" s="128"/>
      <c r="C449" s="146"/>
      <c r="D449" s="146"/>
      <c r="E449" s="146"/>
      <c r="F449" s="146"/>
      <c r="G449" s="146"/>
      <c r="H449" s="146"/>
      <c r="I449" s="146"/>
      <c r="J449" s="146"/>
      <c r="K449" s="146"/>
      <c r="L449" s="146"/>
      <c r="M449" s="146"/>
      <c r="N449" s="146"/>
      <c r="O449" s="146"/>
      <c r="P449" s="146"/>
      <c r="Q449" s="128"/>
      <c r="R449" s="128"/>
      <c r="S449" s="128"/>
      <c r="T449" s="128"/>
      <c r="U449" s="128"/>
      <c r="V449" s="202"/>
      <c r="W449" s="202"/>
      <c r="X449" s="202"/>
      <c r="Y449" s="128"/>
      <c r="Z449" s="128"/>
      <c r="AA449" s="128"/>
      <c r="AB449" s="128"/>
      <c r="AC449" s="128"/>
      <c r="AD449" s="202"/>
      <c r="AE449" s="202"/>
      <c r="AF449" s="202"/>
      <c r="AG449" s="128"/>
      <c r="AH449" s="128"/>
      <c r="AI449" s="128"/>
      <c r="AJ449" s="128"/>
      <c r="AK449" s="128"/>
      <c r="AL449" s="128"/>
      <c r="AM449" s="128"/>
      <c r="AN449" s="128"/>
      <c r="AO449" s="128"/>
    </row>
    <row r="450" spans="1:41" x14ac:dyDescent="0.25">
      <c r="A450" s="191"/>
      <c r="C450" s="105"/>
      <c r="D450" s="105"/>
      <c r="E450" s="105"/>
      <c r="F450" s="105"/>
      <c r="G450" s="105"/>
      <c r="H450" s="105"/>
      <c r="I450" s="105"/>
      <c r="J450" s="105"/>
      <c r="K450" s="105"/>
      <c r="L450" s="105"/>
      <c r="M450" s="105"/>
      <c r="N450" s="105"/>
      <c r="O450" s="105"/>
      <c r="P450" s="105"/>
    </row>
    <row r="451" spans="1:41" ht="17.399999999999999" x14ac:dyDescent="0.25">
      <c r="A451" s="243" t="s">
        <v>159</v>
      </c>
      <c r="C451" s="105"/>
      <c r="D451" s="105"/>
      <c r="E451" s="105"/>
      <c r="F451" s="105"/>
      <c r="G451" s="105"/>
      <c r="H451" s="105"/>
      <c r="I451" s="105"/>
      <c r="J451" s="105"/>
      <c r="K451" s="105"/>
      <c r="L451" s="105"/>
      <c r="M451" s="105"/>
      <c r="N451" s="105"/>
      <c r="O451" s="105"/>
      <c r="P451" s="105"/>
    </row>
    <row r="452" spans="1:41" x14ac:dyDescent="0.25">
      <c r="A452" s="191"/>
      <c r="C452" s="105"/>
      <c r="D452" s="105"/>
      <c r="E452" s="105"/>
      <c r="F452" s="105"/>
      <c r="G452" s="105"/>
      <c r="H452" s="105"/>
      <c r="I452" s="105"/>
      <c r="J452" s="105"/>
      <c r="K452" s="105"/>
      <c r="L452" s="105"/>
      <c r="M452" s="105"/>
      <c r="N452" s="105"/>
      <c r="O452" s="105"/>
      <c r="P452" s="105"/>
    </row>
    <row r="453" spans="1:41" x14ac:dyDescent="0.25">
      <c r="A453" s="191"/>
      <c r="C453" s="105"/>
      <c r="D453" s="105"/>
      <c r="E453" s="105"/>
      <c r="F453" s="105"/>
      <c r="G453" s="105"/>
      <c r="H453" s="105"/>
      <c r="I453" s="105"/>
      <c r="J453" s="105"/>
      <c r="K453" s="105"/>
      <c r="L453" s="105"/>
      <c r="M453" s="105"/>
      <c r="N453" s="105"/>
      <c r="O453" s="105"/>
      <c r="P453" s="105"/>
    </row>
    <row r="454" spans="1:41" x14ac:dyDescent="0.25">
      <c r="B454" s="203"/>
      <c r="C454" s="203"/>
      <c r="D454" s="149"/>
      <c r="E454" s="149"/>
      <c r="F454" s="149"/>
      <c r="G454" s="149"/>
      <c r="H454" s="149"/>
      <c r="I454" s="149"/>
      <c r="J454" s="149"/>
      <c r="K454" s="149"/>
      <c r="L454" s="149"/>
      <c r="M454" s="149"/>
      <c r="N454" s="149"/>
      <c r="O454" s="149"/>
      <c r="P454" s="149"/>
      <c r="Q454" s="150"/>
      <c r="R454" s="150"/>
      <c r="S454" s="150"/>
      <c r="T454" s="150"/>
      <c r="U454" s="150"/>
      <c r="V454" s="150"/>
      <c r="W454" s="150"/>
      <c r="X454" s="150"/>
    </row>
    <row r="455" spans="1:41" ht="13.8" thickBot="1" x14ac:dyDescent="0.3">
      <c r="A455" s="196"/>
      <c r="B455" s="1726"/>
      <c r="C455" s="1726"/>
      <c r="D455" s="149"/>
      <c r="E455" s="149"/>
      <c r="F455" s="149"/>
      <c r="G455" s="149"/>
      <c r="H455" s="149"/>
      <c r="I455" s="149"/>
      <c r="J455" s="149"/>
      <c r="K455" s="149"/>
      <c r="L455" s="149"/>
      <c r="M455" s="149"/>
      <c r="N455" s="149"/>
      <c r="O455" s="149"/>
      <c r="P455" s="149"/>
      <c r="Q455" s="150"/>
      <c r="R455" s="150"/>
      <c r="S455" s="150"/>
      <c r="T455" s="150"/>
      <c r="U455" s="150"/>
      <c r="V455" s="150"/>
      <c r="W455" s="150"/>
      <c r="X455" s="150"/>
    </row>
    <row r="456" spans="1:41" ht="16.2" thickBot="1" x14ac:dyDescent="0.3">
      <c r="A456" s="153"/>
      <c r="C456" s="1711" t="s">
        <v>285</v>
      </c>
      <c r="D456" s="1712"/>
      <c r="E456" s="1712"/>
      <c r="F456" s="1712"/>
      <c r="G456" s="1712"/>
      <c r="H456" s="1727"/>
      <c r="I456" s="1728" t="s">
        <v>286</v>
      </c>
      <c r="J456" s="1729"/>
      <c r="K456" s="1729"/>
      <c r="L456" s="1729"/>
      <c r="M456" s="1729"/>
      <c r="N456" s="1730"/>
      <c r="O456" s="1716" t="s">
        <v>286</v>
      </c>
      <c r="P456" s="1717"/>
      <c r="Q456" s="1717"/>
      <c r="R456" s="1717"/>
      <c r="S456" s="1717"/>
      <c r="T456" s="1718"/>
    </row>
    <row r="457" spans="1:41" ht="40.200000000000003" thickBot="1" x14ac:dyDescent="0.3">
      <c r="A457" s="153" t="s">
        <v>120</v>
      </c>
      <c r="B457" s="160"/>
      <c r="C457" s="155" t="s">
        <v>266</v>
      </c>
      <c r="D457" s="156" t="s">
        <v>268</v>
      </c>
      <c r="E457" s="156" t="s">
        <v>269</v>
      </c>
      <c r="F457" s="156" t="s">
        <v>270</v>
      </c>
      <c r="G457" s="156" t="s">
        <v>271</v>
      </c>
      <c r="H457" s="214" t="s">
        <v>272</v>
      </c>
      <c r="I457" s="155" t="s">
        <v>273</v>
      </c>
      <c r="J457" s="156" t="s">
        <v>274</v>
      </c>
      <c r="K457" s="156" t="s">
        <v>275</v>
      </c>
      <c r="L457" s="156" t="s">
        <v>276</v>
      </c>
      <c r="M457" s="156" t="s">
        <v>277</v>
      </c>
      <c r="N457" s="214" t="s">
        <v>278</v>
      </c>
      <c r="O457" s="155" t="s">
        <v>279</v>
      </c>
      <c r="P457" s="156" t="s">
        <v>280</v>
      </c>
      <c r="Q457" s="156" t="s">
        <v>281</v>
      </c>
      <c r="R457" s="156" t="s">
        <v>282</v>
      </c>
      <c r="S457" s="156" t="s">
        <v>283</v>
      </c>
      <c r="T457" s="214" t="s">
        <v>284</v>
      </c>
      <c r="U457" s="158" t="s">
        <v>121</v>
      </c>
      <c r="V457" s="130"/>
      <c r="W457" s="130"/>
      <c r="X457" s="130"/>
    </row>
    <row r="458" spans="1:41" ht="15.6" x14ac:dyDescent="0.25">
      <c r="A458" s="216" t="s">
        <v>266</v>
      </c>
      <c r="B458" s="160">
        <v>2012</v>
      </c>
      <c r="C458" s="161">
        <v>203.17282253281982</v>
      </c>
      <c r="D458" s="162">
        <v>407.55134754288065</v>
      </c>
      <c r="E458" s="162">
        <v>135.31510933089393</v>
      </c>
      <c r="F458" s="162"/>
      <c r="G458" s="162"/>
      <c r="H458" s="219"/>
      <c r="I458" s="161"/>
      <c r="J458" s="162"/>
      <c r="K458" s="162"/>
      <c r="L458" s="162"/>
      <c r="M458" s="165"/>
      <c r="N458" s="219"/>
      <c r="O458" s="235"/>
      <c r="P458" s="236"/>
      <c r="Q458" s="236"/>
      <c r="R458" s="165"/>
      <c r="S458" s="165"/>
      <c r="T458" s="219"/>
      <c r="U458" s="244" t="s">
        <v>267</v>
      </c>
      <c r="V458" s="152"/>
      <c r="W458" s="152"/>
      <c r="X458" s="152"/>
    </row>
    <row r="459" spans="1:41" ht="15.6" x14ac:dyDescent="0.25">
      <c r="A459" s="221" t="s">
        <v>268</v>
      </c>
      <c r="B459" s="160">
        <v>2013</v>
      </c>
      <c r="C459" s="167">
        <v>208.1198549055274</v>
      </c>
      <c r="D459" s="168">
        <v>417.47476980330407</v>
      </c>
      <c r="E459" s="168">
        <v>138.60988182079359</v>
      </c>
      <c r="F459" s="168"/>
      <c r="G459" s="168"/>
      <c r="H459" s="222"/>
      <c r="I459" s="167"/>
      <c r="J459" s="168"/>
      <c r="K459" s="168"/>
      <c r="L459" s="168"/>
      <c r="M459" s="170"/>
      <c r="N459" s="222"/>
      <c r="O459" s="237"/>
      <c r="P459" s="238"/>
      <c r="Q459" s="238"/>
      <c r="R459" s="170"/>
      <c r="S459" s="170"/>
      <c r="T459" s="222"/>
      <c r="U459" s="220" t="s">
        <v>267</v>
      </c>
      <c r="V459" s="152"/>
      <c r="W459" s="152"/>
      <c r="X459" s="152"/>
    </row>
    <row r="460" spans="1:41" ht="15.6" x14ac:dyDescent="0.25">
      <c r="A460" s="221" t="s">
        <v>269</v>
      </c>
      <c r="B460" s="160">
        <v>2014</v>
      </c>
      <c r="C460" s="167">
        <v>190.38756724319572</v>
      </c>
      <c r="D460" s="168">
        <v>381.90496454239673</v>
      </c>
      <c r="E460" s="168">
        <v>126.80000285271616</v>
      </c>
      <c r="F460" s="168"/>
      <c r="G460" s="168"/>
      <c r="H460" s="222"/>
      <c r="I460" s="167"/>
      <c r="J460" s="168"/>
      <c r="K460" s="168"/>
      <c r="L460" s="168"/>
      <c r="M460" s="170"/>
      <c r="N460" s="222"/>
      <c r="O460" s="237"/>
      <c r="P460" s="238"/>
      <c r="Q460" s="238"/>
      <c r="R460" s="170"/>
      <c r="S460" s="170"/>
      <c r="T460" s="222"/>
      <c r="U460" s="220" t="s">
        <v>267</v>
      </c>
      <c r="V460" s="152"/>
      <c r="W460" s="152"/>
      <c r="X460" s="152"/>
    </row>
    <row r="461" spans="1:41" ht="15" x14ac:dyDescent="0.25">
      <c r="A461" s="221" t="s">
        <v>270</v>
      </c>
      <c r="B461" s="160">
        <v>2015</v>
      </c>
      <c r="C461" s="171">
        <v>194.11078220050246</v>
      </c>
      <c r="D461" s="172">
        <v>389.37348938802199</v>
      </c>
      <c r="E461" s="172">
        <v>129.27970083953227</v>
      </c>
      <c r="F461" s="172"/>
      <c r="G461" s="172"/>
      <c r="H461" s="223"/>
      <c r="I461" s="224"/>
      <c r="J461" s="225"/>
      <c r="K461" s="225"/>
      <c r="L461" s="225"/>
      <c r="M461" s="173"/>
      <c r="N461" s="226"/>
      <c r="O461" s="239"/>
      <c r="P461" s="240"/>
      <c r="Q461" s="240"/>
      <c r="R461" s="175"/>
      <c r="S461" s="175"/>
      <c r="T461" s="227"/>
      <c r="U461" s="220" t="s">
        <v>267</v>
      </c>
      <c r="V461" s="152"/>
      <c r="W461" s="152"/>
      <c r="X461" s="152"/>
    </row>
    <row r="462" spans="1:41" ht="15" x14ac:dyDescent="0.25">
      <c r="A462" s="221" t="s">
        <v>271</v>
      </c>
      <c r="B462" s="160">
        <v>2016</v>
      </c>
      <c r="C462" s="171">
        <v>197.80231933445702</v>
      </c>
      <c r="D462" s="172">
        <v>396.77847059905349</v>
      </c>
      <c r="E462" s="172">
        <v>131.73830108267958</v>
      </c>
      <c r="F462" s="172"/>
      <c r="G462" s="172"/>
      <c r="H462" s="223"/>
      <c r="I462" s="224"/>
      <c r="J462" s="225"/>
      <c r="K462" s="225"/>
      <c r="L462" s="225"/>
      <c r="M462" s="173"/>
      <c r="N462" s="226"/>
      <c r="O462" s="239"/>
      <c r="P462" s="240"/>
      <c r="Q462" s="240"/>
      <c r="R462" s="175"/>
      <c r="S462" s="175"/>
      <c r="T462" s="227"/>
      <c r="U462" s="220" t="s">
        <v>267</v>
      </c>
      <c r="V462" s="152"/>
      <c r="W462" s="152"/>
      <c r="X462" s="152"/>
    </row>
    <row r="463" spans="1:41" ht="15.6" thickBot="1" x14ac:dyDescent="0.3">
      <c r="A463" s="228" t="s">
        <v>272</v>
      </c>
      <c r="B463" s="160">
        <v>2017</v>
      </c>
      <c r="C463" s="171">
        <v>201.46068020066781</v>
      </c>
      <c r="D463" s="172">
        <v>404.11690239438622</v>
      </c>
      <c r="E463" s="172">
        <v>134.17480560337259</v>
      </c>
      <c r="F463" s="172"/>
      <c r="G463" s="172"/>
      <c r="H463" s="223"/>
      <c r="I463" s="224"/>
      <c r="J463" s="225"/>
      <c r="K463" s="225"/>
      <c r="L463" s="225"/>
      <c r="M463" s="173"/>
      <c r="N463" s="226"/>
      <c r="O463" s="239"/>
      <c r="P463" s="240"/>
      <c r="Q463" s="240"/>
      <c r="R463" s="175"/>
      <c r="S463" s="175"/>
      <c r="T463" s="227"/>
      <c r="U463" s="220" t="s">
        <v>267</v>
      </c>
      <c r="V463" s="152"/>
      <c r="W463" s="152"/>
      <c r="X463" s="152"/>
    </row>
    <row r="464" spans="1:41" ht="15" x14ac:dyDescent="0.25">
      <c r="A464" s="216" t="s">
        <v>273</v>
      </c>
      <c r="B464" s="160">
        <v>2018</v>
      </c>
      <c r="C464" s="171">
        <v>205.08907501047068</v>
      </c>
      <c r="D464" s="172">
        <v>411.39522424727028</v>
      </c>
      <c r="E464" s="172">
        <v>136.59135243411231</v>
      </c>
      <c r="F464" s="172"/>
      <c r="G464" s="172"/>
      <c r="H464" s="223"/>
      <c r="I464" s="224"/>
      <c r="J464" s="225"/>
      <c r="K464" s="225"/>
      <c r="L464" s="225"/>
      <c r="M464" s="173"/>
      <c r="N464" s="226"/>
      <c r="O464" s="239"/>
      <c r="P464" s="240"/>
      <c r="Q464" s="240"/>
      <c r="R464" s="175"/>
      <c r="S464" s="175"/>
      <c r="T464" s="227"/>
      <c r="U464" s="220" t="s">
        <v>267</v>
      </c>
      <c r="V464" s="152"/>
      <c r="W464" s="152"/>
      <c r="X464" s="152"/>
    </row>
    <row r="465" spans="1:24" ht="15" x14ac:dyDescent="0.25">
      <c r="A465" s="221" t="s">
        <v>274</v>
      </c>
      <c r="B465" s="160">
        <v>2019</v>
      </c>
      <c r="C465" s="171">
        <v>208.68965643079781</v>
      </c>
      <c r="D465" s="172">
        <v>418.61775426628964</v>
      </c>
      <c r="E465" s="172">
        <v>138.98937527236691</v>
      </c>
      <c r="F465" s="172"/>
      <c r="G465" s="172"/>
      <c r="H465" s="223"/>
      <c r="I465" s="224"/>
      <c r="J465" s="225"/>
      <c r="K465" s="225"/>
      <c r="L465" s="225"/>
      <c r="M465" s="173"/>
      <c r="N465" s="226"/>
      <c r="O465" s="239"/>
      <c r="P465" s="240"/>
      <c r="Q465" s="240"/>
      <c r="R465" s="175"/>
      <c r="S465" s="175"/>
      <c r="T465" s="227"/>
      <c r="U465" s="220" t="s">
        <v>267</v>
      </c>
      <c r="V465" s="152"/>
      <c r="W465" s="152"/>
      <c r="X465" s="152"/>
    </row>
    <row r="466" spans="1:24" ht="15" x14ac:dyDescent="0.25">
      <c r="A466" s="221" t="s">
        <v>275</v>
      </c>
      <c r="B466" s="160">
        <v>2020</v>
      </c>
      <c r="C466" s="171">
        <v>212.26414467688886</v>
      </c>
      <c r="D466" s="172">
        <v>425.78794309031542</v>
      </c>
      <c r="E466" s="172">
        <v>141.37001979850018</v>
      </c>
      <c r="F466" s="172"/>
      <c r="G466" s="172"/>
      <c r="H466" s="223"/>
      <c r="I466" s="224"/>
      <c r="J466" s="225"/>
      <c r="K466" s="225"/>
      <c r="L466" s="225"/>
      <c r="M466" s="173"/>
      <c r="N466" s="226"/>
      <c r="O466" s="239"/>
      <c r="P466" s="240"/>
      <c r="Q466" s="240"/>
      <c r="R466" s="175"/>
      <c r="S466" s="175"/>
      <c r="T466" s="227"/>
      <c r="U466" s="220" t="s">
        <v>267</v>
      </c>
      <c r="V466" s="152"/>
      <c r="W466" s="152"/>
      <c r="X466" s="152"/>
    </row>
    <row r="467" spans="1:24" ht="15" x14ac:dyDescent="0.25">
      <c r="A467" s="221" t="s">
        <v>276</v>
      </c>
      <c r="B467" s="160">
        <v>2021</v>
      </c>
      <c r="C467" s="171">
        <v>215.81471928032016</v>
      </c>
      <c r="D467" s="172">
        <v>432.91016271664466</v>
      </c>
      <c r="E467" s="172">
        <v>143.7347376020991</v>
      </c>
      <c r="F467" s="172"/>
      <c r="G467" s="172"/>
      <c r="H467" s="223"/>
      <c r="I467" s="224"/>
      <c r="J467" s="225"/>
      <c r="K467" s="225"/>
      <c r="L467" s="225"/>
      <c r="M467" s="173"/>
      <c r="N467" s="226"/>
      <c r="O467" s="239"/>
      <c r="P467" s="240"/>
      <c r="Q467" s="240"/>
      <c r="R467" s="175"/>
      <c r="S467" s="175"/>
      <c r="T467" s="227"/>
      <c r="U467" s="220" t="s">
        <v>267</v>
      </c>
      <c r="V467" s="152"/>
      <c r="W467" s="152"/>
      <c r="X467" s="152"/>
    </row>
    <row r="468" spans="1:24" ht="15" x14ac:dyDescent="0.25">
      <c r="A468" s="221" t="s">
        <v>277</v>
      </c>
      <c r="B468" s="160">
        <v>2022</v>
      </c>
      <c r="C468" s="171">
        <v>219.34325611645156</v>
      </c>
      <c r="D468" s="172">
        <v>439.98817602813341</v>
      </c>
      <c r="E468" s="172">
        <v>146.08477803470706</v>
      </c>
      <c r="F468" s="172"/>
      <c r="G468" s="172"/>
      <c r="H468" s="223"/>
      <c r="I468" s="224"/>
      <c r="J468" s="225"/>
      <c r="K468" s="225"/>
      <c r="L468" s="225"/>
      <c r="M468" s="173"/>
      <c r="N468" s="226"/>
      <c r="O468" s="239"/>
      <c r="P468" s="240"/>
      <c r="Q468" s="240"/>
      <c r="R468" s="175"/>
      <c r="S468" s="175"/>
      <c r="T468" s="227"/>
      <c r="U468" s="220" t="s">
        <v>267</v>
      </c>
      <c r="V468" s="152"/>
      <c r="W468" s="152"/>
      <c r="X468" s="152"/>
    </row>
    <row r="469" spans="1:24" ht="15.6" thickBot="1" x14ac:dyDescent="0.3">
      <c r="A469" s="228" t="s">
        <v>278</v>
      </c>
      <c r="B469" s="160">
        <v>2023</v>
      </c>
      <c r="C469" s="171">
        <v>222.85029063629668</v>
      </c>
      <c r="D469" s="172">
        <v>447.02305710437281</v>
      </c>
      <c r="E469" s="172">
        <v>148.42049771199513</v>
      </c>
      <c r="F469" s="172"/>
      <c r="G469" s="172"/>
      <c r="H469" s="223"/>
      <c r="I469" s="224"/>
      <c r="J469" s="225"/>
      <c r="K469" s="225"/>
      <c r="L469" s="225"/>
      <c r="M469" s="173"/>
      <c r="N469" s="226"/>
      <c r="O469" s="239"/>
      <c r="P469" s="240"/>
      <c r="Q469" s="240"/>
      <c r="R469" s="175"/>
      <c r="S469" s="175"/>
      <c r="T469" s="227"/>
      <c r="U469" s="220" t="s">
        <v>267</v>
      </c>
      <c r="V469" s="152"/>
      <c r="W469" s="152"/>
      <c r="X469" s="152"/>
    </row>
    <row r="470" spans="1:24" ht="15" x14ac:dyDescent="0.25">
      <c r="A470" s="216" t="s">
        <v>279</v>
      </c>
      <c r="B470" s="160">
        <v>2024</v>
      </c>
      <c r="C470" s="171">
        <v>226.33578735319307</v>
      </c>
      <c r="D470" s="172">
        <v>454.01473476144696</v>
      </c>
      <c r="E470" s="172">
        <v>150.74187299949509</v>
      </c>
      <c r="F470" s="172"/>
      <c r="G470" s="172"/>
      <c r="H470" s="223"/>
      <c r="I470" s="224"/>
      <c r="J470" s="225"/>
      <c r="K470" s="225"/>
      <c r="L470" s="225"/>
      <c r="M470" s="173"/>
      <c r="N470" s="226"/>
      <c r="O470" s="239"/>
      <c r="P470" s="240"/>
      <c r="Q470" s="240"/>
      <c r="R470" s="175"/>
      <c r="S470" s="175"/>
      <c r="T470" s="227"/>
      <c r="U470" s="220" t="s">
        <v>267</v>
      </c>
      <c r="V470" s="152"/>
      <c r="W470" s="152"/>
      <c r="X470" s="152"/>
    </row>
    <row r="471" spans="1:24" ht="15" x14ac:dyDescent="0.25">
      <c r="A471" s="221" t="s">
        <v>280</v>
      </c>
      <c r="B471" s="160">
        <v>2025</v>
      </c>
      <c r="C471" s="171">
        <v>229.79959693269211</v>
      </c>
      <c r="D471" s="172">
        <v>460.96290944425294</v>
      </c>
      <c r="E471" s="172">
        <v>153.04880443898719</v>
      </c>
      <c r="F471" s="172"/>
      <c r="G471" s="172"/>
      <c r="H471" s="223"/>
      <c r="I471" s="224"/>
      <c r="J471" s="225"/>
      <c r="K471" s="225"/>
      <c r="L471" s="225"/>
      <c r="M471" s="173"/>
      <c r="N471" s="226"/>
      <c r="O471" s="239"/>
      <c r="P471" s="240"/>
      <c r="Q471" s="240"/>
      <c r="R471" s="175"/>
      <c r="S471" s="175"/>
      <c r="T471" s="227"/>
      <c r="U471" s="220" t="s">
        <v>267</v>
      </c>
      <c r="V471" s="152"/>
      <c r="W471" s="152"/>
      <c r="X471" s="152"/>
    </row>
    <row r="472" spans="1:24" ht="15" x14ac:dyDescent="0.25">
      <c r="A472" s="221" t="s">
        <v>281</v>
      </c>
      <c r="B472" s="160">
        <v>2026</v>
      </c>
      <c r="C472" s="171">
        <v>233.24190429874162</v>
      </c>
      <c r="D472" s="172">
        <v>467.86795209809333</v>
      </c>
      <c r="E472" s="172">
        <v>155.34141519164967</v>
      </c>
      <c r="F472" s="172"/>
      <c r="G472" s="172"/>
      <c r="H472" s="223"/>
      <c r="I472" s="224"/>
      <c r="J472" s="225"/>
      <c r="K472" s="225"/>
      <c r="L472" s="225"/>
      <c r="M472" s="173"/>
      <c r="N472" s="226"/>
      <c r="O472" s="239"/>
      <c r="P472" s="240"/>
      <c r="Q472" s="240"/>
      <c r="R472" s="175"/>
      <c r="S472" s="175"/>
      <c r="T472" s="227"/>
      <c r="U472" s="220" t="s">
        <v>267</v>
      </c>
      <c r="V472" s="152"/>
      <c r="W472" s="152"/>
      <c r="X472" s="152"/>
    </row>
    <row r="473" spans="1:24" ht="15" x14ac:dyDescent="0.25">
      <c r="A473" s="221" t="s">
        <v>282</v>
      </c>
      <c r="B473" s="160">
        <v>2027</v>
      </c>
      <c r="C473" s="171">
        <v>236.66257783163118</v>
      </c>
      <c r="D473" s="172">
        <v>474.72959870246734</v>
      </c>
      <c r="E473" s="172">
        <v>157.61961759745361</v>
      </c>
      <c r="F473" s="172"/>
      <c r="G473" s="172"/>
      <c r="H473" s="223"/>
      <c r="I473" s="224"/>
      <c r="J473" s="225"/>
      <c r="K473" s="225"/>
      <c r="L473" s="225"/>
      <c r="M473" s="173"/>
      <c r="N473" s="226"/>
      <c r="O473" s="239"/>
      <c r="P473" s="240"/>
      <c r="Q473" s="240"/>
      <c r="R473" s="175"/>
      <c r="S473" s="175"/>
      <c r="T473" s="227"/>
      <c r="U473" s="220" t="s">
        <v>267</v>
      </c>
      <c r="V473" s="152"/>
      <c r="W473" s="152"/>
      <c r="X473" s="152"/>
    </row>
    <row r="474" spans="1:24" ht="15" x14ac:dyDescent="0.25">
      <c r="A474" s="221" t="s">
        <v>283</v>
      </c>
      <c r="B474" s="160">
        <v>2028</v>
      </c>
      <c r="C474" s="171">
        <v>240.06050820566134</v>
      </c>
      <c r="D474" s="172">
        <v>481.54562402282818</v>
      </c>
      <c r="E474" s="172">
        <v>159.88267283451114</v>
      </c>
      <c r="F474" s="172"/>
      <c r="G474" s="172"/>
      <c r="H474" s="223"/>
      <c r="I474" s="224"/>
      <c r="J474" s="225"/>
      <c r="K474" s="225"/>
      <c r="L474" s="225"/>
      <c r="M474" s="173"/>
      <c r="N474" s="226"/>
      <c r="O474" s="239"/>
      <c r="P474" s="240"/>
      <c r="Q474" s="240"/>
      <c r="R474" s="175"/>
      <c r="S474" s="175"/>
      <c r="T474" s="227"/>
      <c r="U474" s="220" t="s">
        <v>267</v>
      </c>
      <c r="V474" s="152"/>
      <c r="W474" s="152"/>
      <c r="X474" s="152"/>
    </row>
    <row r="475" spans="1:24" ht="15.6" thickBot="1" x14ac:dyDescent="0.3">
      <c r="A475" s="228" t="s">
        <v>284</v>
      </c>
      <c r="B475" s="160">
        <v>2029</v>
      </c>
      <c r="C475" s="171">
        <v>243.43405091359369</v>
      </c>
      <c r="D475" s="172">
        <v>488.31272928558644</v>
      </c>
      <c r="E475" s="172">
        <v>162.12948564473612</v>
      </c>
      <c r="F475" s="172"/>
      <c r="G475" s="172"/>
      <c r="H475" s="223"/>
      <c r="I475" s="224"/>
      <c r="J475" s="225"/>
      <c r="K475" s="225"/>
      <c r="L475" s="225"/>
      <c r="M475" s="173"/>
      <c r="N475" s="226"/>
      <c r="O475" s="239"/>
      <c r="P475" s="240"/>
      <c r="Q475" s="240"/>
      <c r="R475" s="175"/>
      <c r="S475" s="175"/>
      <c r="T475" s="227"/>
      <c r="U475" s="220" t="s">
        <v>267</v>
      </c>
      <c r="V475" s="152"/>
      <c r="W475" s="152"/>
      <c r="X475" s="152"/>
    </row>
    <row r="476" spans="1:24" ht="15" x14ac:dyDescent="0.25">
      <c r="A476" s="178" t="s">
        <v>285</v>
      </c>
      <c r="B476" s="160">
        <v>2030</v>
      </c>
      <c r="C476" s="171">
        <v>246.78138808376346</v>
      </c>
      <c r="D476" s="172">
        <v>495.02726795949144</v>
      </c>
      <c r="E476" s="172">
        <v>164.35884530761976</v>
      </c>
      <c r="F476" s="172"/>
      <c r="G476" s="172"/>
      <c r="H476" s="223"/>
      <c r="I476" s="224"/>
      <c r="J476" s="225"/>
      <c r="K476" s="225"/>
      <c r="L476" s="225"/>
      <c r="M476" s="173"/>
      <c r="N476" s="226"/>
      <c r="O476" s="239"/>
      <c r="P476" s="240"/>
      <c r="Q476" s="240"/>
      <c r="R476" s="175"/>
      <c r="S476" s="175"/>
      <c r="T476" s="227"/>
      <c r="U476" s="220" t="s">
        <v>267</v>
      </c>
      <c r="V476" s="152"/>
      <c r="W476" s="152"/>
      <c r="X476" s="152"/>
    </row>
    <row r="477" spans="1:24" ht="15" x14ac:dyDescent="0.25">
      <c r="A477" s="179" t="s">
        <v>286</v>
      </c>
      <c r="B477" s="160">
        <v>2031</v>
      </c>
      <c r="C477" s="171">
        <v>250.10201912048129</v>
      </c>
      <c r="D477" s="172">
        <v>501.68823588244504</v>
      </c>
      <c r="E477" s="172">
        <v>166.57041842148172</v>
      </c>
      <c r="F477" s="172"/>
      <c r="G477" s="172"/>
      <c r="H477" s="223"/>
      <c r="I477" s="224"/>
      <c r="J477" s="225"/>
      <c r="K477" s="225"/>
      <c r="L477" s="225"/>
      <c r="M477" s="173"/>
      <c r="N477" s="226"/>
      <c r="O477" s="239"/>
      <c r="P477" s="240"/>
      <c r="Q477" s="240"/>
      <c r="R477" s="175"/>
      <c r="S477" s="175"/>
      <c r="T477" s="227"/>
      <c r="U477" s="220" t="s">
        <v>267</v>
      </c>
      <c r="V477" s="152"/>
      <c r="W477" s="152"/>
      <c r="X477" s="152"/>
    </row>
    <row r="478" spans="1:24" ht="15.6" thickBot="1" x14ac:dyDescent="0.3">
      <c r="A478" s="180" t="s">
        <v>286</v>
      </c>
      <c r="B478" s="160">
        <v>2032</v>
      </c>
      <c r="C478" s="171">
        <v>253.39437974413624</v>
      </c>
      <c r="D478" s="172">
        <v>508.29249521221317</v>
      </c>
      <c r="E478" s="172">
        <v>168.76316316062929</v>
      </c>
      <c r="F478" s="172"/>
      <c r="G478" s="172"/>
      <c r="H478" s="223"/>
      <c r="I478" s="224"/>
      <c r="J478" s="225"/>
      <c r="K478" s="225"/>
      <c r="L478" s="225"/>
      <c r="M478" s="173"/>
      <c r="N478" s="226"/>
      <c r="O478" s="239"/>
      <c r="P478" s="240"/>
      <c r="Q478" s="240"/>
      <c r="R478" s="175"/>
      <c r="S478" s="175"/>
      <c r="T478" s="227"/>
      <c r="U478" s="220" t="s">
        <v>267</v>
      </c>
      <c r="V478" s="152"/>
      <c r="W478" s="152"/>
      <c r="X478" s="152"/>
    </row>
    <row r="479" spans="1:24" ht="15" x14ac:dyDescent="0.25">
      <c r="B479" s="160">
        <v>2033</v>
      </c>
      <c r="C479" s="171">
        <v>256.65409309665421</v>
      </c>
      <c r="D479" s="172">
        <v>514.83126625875707</v>
      </c>
      <c r="E479" s="172">
        <v>170.93416449429481</v>
      </c>
      <c r="F479" s="172"/>
      <c r="G479" s="172"/>
      <c r="H479" s="223"/>
      <c r="I479" s="224"/>
      <c r="J479" s="225"/>
      <c r="K479" s="225"/>
      <c r="L479" s="225"/>
      <c r="M479" s="173"/>
      <c r="N479" s="226"/>
      <c r="O479" s="239"/>
      <c r="P479" s="240"/>
      <c r="Q479" s="240"/>
      <c r="R479" s="175"/>
      <c r="S479" s="175"/>
      <c r="T479" s="227"/>
      <c r="U479" s="220" t="s">
        <v>267</v>
      </c>
      <c r="V479" s="152"/>
      <c r="W479" s="152"/>
      <c r="X479" s="152"/>
    </row>
    <row r="480" spans="1:24" ht="15" x14ac:dyDescent="0.25">
      <c r="B480" s="160">
        <v>2034</v>
      </c>
      <c r="C480" s="171">
        <v>259.87559958381235</v>
      </c>
      <c r="D480" s="172">
        <v>521.29339684094828</v>
      </c>
      <c r="E480" s="172">
        <v>173.07971967773756</v>
      </c>
      <c r="F480" s="172"/>
      <c r="G480" s="172"/>
      <c r="H480" s="223"/>
      <c r="I480" s="224"/>
      <c r="J480" s="225"/>
      <c r="K480" s="225"/>
      <c r="L480" s="225"/>
      <c r="M480" s="173"/>
      <c r="N480" s="226"/>
      <c r="O480" s="239"/>
      <c r="P480" s="240"/>
      <c r="Q480" s="240"/>
      <c r="R480" s="175"/>
      <c r="S480" s="175"/>
      <c r="T480" s="227"/>
      <c r="U480" s="220" t="s">
        <v>267</v>
      </c>
      <c r="V480" s="152"/>
      <c r="W480" s="152"/>
      <c r="X480" s="152"/>
    </row>
    <row r="481" spans="2:24" ht="15" x14ac:dyDescent="0.25">
      <c r="B481" s="160">
        <v>2035</v>
      </c>
      <c r="C481" s="171">
        <v>263.05450687546255</v>
      </c>
      <c r="D481" s="172">
        <v>527.67007623278312</v>
      </c>
      <c r="E481" s="172">
        <v>175.19690337563566</v>
      </c>
      <c r="F481" s="172"/>
      <c r="G481" s="172"/>
      <c r="H481" s="223"/>
      <c r="I481" s="224"/>
      <c r="J481" s="225"/>
      <c r="K481" s="225"/>
      <c r="L481" s="225"/>
      <c r="M481" s="173"/>
      <c r="N481" s="226"/>
      <c r="O481" s="239"/>
      <c r="P481" s="240"/>
      <c r="Q481" s="240"/>
      <c r="R481" s="175"/>
      <c r="S481" s="175"/>
      <c r="T481" s="227"/>
      <c r="U481" s="220" t="s">
        <v>267</v>
      </c>
      <c r="V481" s="152"/>
      <c r="W481" s="152"/>
      <c r="X481" s="152"/>
    </row>
    <row r="482" spans="2:24" ht="15" x14ac:dyDescent="0.25">
      <c r="B482" s="160">
        <v>2036</v>
      </c>
      <c r="C482" s="171">
        <v>266.1889947618875</v>
      </c>
      <c r="D482" s="172">
        <v>533.95765321303088</v>
      </c>
      <c r="E482" s="172">
        <v>177.28450331031414</v>
      </c>
      <c r="F482" s="172"/>
      <c r="G482" s="172"/>
      <c r="H482" s="223"/>
      <c r="I482" s="224"/>
      <c r="J482" s="225"/>
      <c r="K482" s="225"/>
      <c r="L482" s="225"/>
      <c r="M482" s="173"/>
      <c r="N482" s="226"/>
      <c r="O482" s="239"/>
      <c r="P482" s="240"/>
      <c r="Q482" s="240"/>
      <c r="R482" s="175"/>
      <c r="S482" s="175"/>
      <c r="T482" s="227"/>
      <c r="U482" s="220" t="s">
        <v>267</v>
      </c>
      <c r="V482" s="152"/>
      <c r="W482" s="152"/>
      <c r="X482" s="152"/>
    </row>
    <row r="483" spans="2:24" ht="15" x14ac:dyDescent="0.25">
      <c r="B483" s="160">
        <v>2037</v>
      </c>
      <c r="C483" s="171">
        <v>269.27887975171603</v>
      </c>
      <c r="D483" s="172">
        <v>540.15575971004387</v>
      </c>
      <c r="E483" s="172">
        <v>179.34239727470495</v>
      </c>
      <c r="F483" s="172"/>
      <c r="G483" s="172"/>
      <c r="H483" s="223"/>
      <c r="I483" s="224"/>
      <c r="J483" s="225"/>
      <c r="K483" s="225"/>
      <c r="L483" s="225"/>
      <c r="M483" s="173"/>
      <c r="N483" s="226"/>
      <c r="O483" s="239"/>
      <c r="P483" s="240"/>
      <c r="Q483" s="240"/>
      <c r="R483" s="175"/>
      <c r="S483" s="175"/>
      <c r="T483" s="227"/>
      <c r="U483" s="220" t="s">
        <v>267</v>
      </c>
      <c r="V483" s="152"/>
      <c r="W483" s="152"/>
      <c r="X483" s="152"/>
    </row>
    <row r="484" spans="2:24" ht="15" x14ac:dyDescent="0.25">
      <c r="B484" s="160">
        <v>2038</v>
      </c>
      <c r="C484" s="171">
        <v>272.32356726139568</v>
      </c>
      <c r="D484" s="172">
        <v>546.26320302823888</v>
      </c>
      <c r="E484" s="172">
        <v>181.37018927028129</v>
      </c>
      <c r="F484" s="172"/>
      <c r="G484" s="172"/>
      <c r="H484" s="223"/>
      <c r="I484" s="224"/>
      <c r="J484" s="225"/>
      <c r="K484" s="225"/>
      <c r="L484" s="225"/>
      <c r="M484" s="173"/>
      <c r="N484" s="226"/>
      <c r="O484" s="239"/>
      <c r="P484" s="240"/>
      <c r="Q484" s="240"/>
      <c r="R484" s="175"/>
      <c r="S484" s="175"/>
      <c r="T484" s="227"/>
      <c r="U484" s="220" t="s">
        <v>267</v>
      </c>
      <c r="V484" s="152"/>
      <c r="W484" s="152"/>
      <c r="X484" s="152"/>
    </row>
    <row r="485" spans="2:24" ht="15" x14ac:dyDescent="0.25">
      <c r="B485" s="160">
        <v>2039</v>
      </c>
      <c r="C485" s="171">
        <v>275.3231329278828</v>
      </c>
      <c r="D485" s="172">
        <v>552.28013489038653</v>
      </c>
      <c r="E485" s="172">
        <v>183.36792967200424</v>
      </c>
      <c r="F485" s="172"/>
      <c r="G485" s="172"/>
      <c r="H485" s="223"/>
      <c r="I485" s="224"/>
      <c r="J485" s="225"/>
      <c r="K485" s="225"/>
      <c r="L485" s="225"/>
      <c r="M485" s="173"/>
      <c r="N485" s="226"/>
      <c r="O485" s="239"/>
      <c r="P485" s="240"/>
      <c r="Q485" s="240"/>
      <c r="R485" s="175"/>
      <c r="S485" s="175"/>
      <c r="T485" s="227"/>
      <c r="U485" s="220" t="s">
        <v>267</v>
      </c>
      <c r="V485" s="152"/>
      <c r="W485" s="152"/>
      <c r="X485" s="152"/>
    </row>
    <row r="486" spans="2:24" ht="15" x14ac:dyDescent="0.25">
      <c r="B486" s="160">
        <v>2040</v>
      </c>
      <c r="C486" s="171">
        <v>278.27797161813697</v>
      </c>
      <c r="D486" s="172">
        <v>558.20734737369196</v>
      </c>
      <c r="E486" s="172">
        <v>185.33588146517437</v>
      </c>
      <c r="F486" s="172"/>
      <c r="G486" s="172"/>
      <c r="H486" s="223"/>
      <c r="I486" s="224"/>
      <c r="J486" s="225"/>
      <c r="K486" s="225"/>
      <c r="L486" s="225"/>
      <c r="M486" s="173"/>
      <c r="N486" s="226"/>
      <c r="O486" s="239"/>
      <c r="P486" s="240"/>
      <c r="Q486" s="240"/>
      <c r="R486" s="175"/>
      <c r="S486" s="175"/>
      <c r="T486" s="227"/>
      <c r="U486" s="220" t="s">
        <v>267</v>
      </c>
      <c r="V486" s="152"/>
      <c r="W486" s="152"/>
      <c r="X486" s="152"/>
    </row>
    <row r="487" spans="2:24" ht="15" x14ac:dyDescent="0.25">
      <c r="B487" s="160">
        <v>2041</v>
      </c>
      <c r="C487" s="171">
        <v>281.18748415391195</v>
      </c>
      <c r="D487" s="172">
        <v>564.04363856591806</v>
      </c>
      <c r="E487" s="172">
        <v>187.27364559115338</v>
      </c>
      <c r="F487" s="172"/>
      <c r="G487" s="172"/>
      <c r="H487" s="223"/>
      <c r="I487" s="224"/>
      <c r="J487" s="225"/>
      <c r="K487" s="225"/>
      <c r="L487" s="225"/>
      <c r="M487" s="173"/>
      <c r="N487" s="226"/>
      <c r="O487" s="239"/>
      <c r="P487" s="240"/>
      <c r="Q487" s="240"/>
      <c r="R487" s="175"/>
      <c r="S487" s="175"/>
      <c r="T487" s="227"/>
      <c r="U487" s="220" t="s">
        <v>267</v>
      </c>
      <c r="V487" s="152"/>
      <c r="W487" s="152"/>
      <c r="X487" s="152"/>
    </row>
    <row r="488" spans="2:24" ht="15" x14ac:dyDescent="0.25">
      <c r="B488" s="160">
        <v>2042</v>
      </c>
      <c r="C488" s="171">
        <v>284.05213364656049</v>
      </c>
      <c r="D488" s="172">
        <v>569.78993743804369</v>
      </c>
      <c r="E488" s="172">
        <v>189.1815304866827</v>
      </c>
      <c r="F488" s="172"/>
      <c r="G488" s="172"/>
      <c r="H488" s="223"/>
      <c r="I488" s="224"/>
      <c r="J488" s="225"/>
      <c r="K488" s="225"/>
      <c r="L488" s="225"/>
      <c r="M488" s="173"/>
      <c r="N488" s="226"/>
      <c r="O488" s="239"/>
      <c r="P488" s="240"/>
      <c r="Q488" s="240"/>
      <c r="R488" s="175"/>
      <c r="S488" s="175"/>
      <c r="T488" s="227"/>
      <c r="U488" s="220" t="s">
        <v>267</v>
      </c>
      <c r="V488" s="152"/>
      <c r="W488" s="152"/>
      <c r="X488" s="152"/>
    </row>
    <row r="489" spans="2:24" ht="15" x14ac:dyDescent="0.25">
      <c r="B489" s="160">
        <v>2043</v>
      </c>
      <c r="C489" s="171">
        <v>286.87494779457489</v>
      </c>
      <c r="D489" s="172">
        <v>575.45231735453342</v>
      </c>
      <c r="E489" s="172">
        <v>191.06155262890431</v>
      </c>
      <c r="F489" s="172"/>
      <c r="G489" s="172"/>
      <c r="H489" s="223"/>
      <c r="I489" s="224"/>
      <c r="J489" s="225"/>
      <c r="K489" s="225"/>
      <c r="L489" s="225"/>
      <c r="M489" s="173"/>
      <c r="N489" s="226"/>
      <c r="O489" s="239"/>
      <c r="P489" s="240"/>
      <c r="Q489" s="240"/>
      <c r="R489" s="175"/>
      <c r="S489" s="175"/>
      <c r="T489" s="227"/>
      <c r="U489" s="220" t="s">
        <v>267</v>
      </c>
      <c r="V489" s="152"/>
      <c r="W489" s="152"/>
      <c r="X489" s="152"/>
    </row>
    <row r="490" spans="2:24" ht="15" x14ac:dyDescent="0.25">
      <c r="B490" s="160">
        <v>2044</v>
      </c>
      <c r="C490" s="171">
        <v>289.66010920660864</v>
      </c>
      <c r="D490" s="172">
        <v>581.039168353837</v>
      </c>
      <c r="E490" s="172">
        <v>192.91649767655039</v>
      </c>
      <c r="F490" s="172"/>
      <c r="G490" s="172"/>
      <c r="H490" s="223"/>
      <c r="I490" s="224"/>
      <c r="J490" s="225"/>
      <c r="K490" s="225"/>
      <c r="L490" s="225"/>
      <c r="M490" s="173"/>
      <c r="N490" s="226"/>
      <c r="O490" s="239"/>
      <c r="P490" s="240"/>
      <c r="Q490" s="240"/>
      <c r="R490" s="175"/>
      <c r="S490" s="175"/>
      <c r="T490" s="227"/>
      <c r="U490" s="220" t="s">
        <v>267</v>
      </c>
      <c r="V490" s="152"/>
      <c r="W490" s="152"/>
      <c r="X490" s="152"/>
    </row>
    <row r="491" spans="2:24" ht="15" x14ac:dyDescent="0.25">
      <c r="B491" s="160">
        <v>2045</v>
      </c>
      <c r="C491" s="171">
        <v>292.41100536854094</v>
      </c>
      <c r="D491" s="172">
        <v>586.55728551030325</v>
      </c>
      <c r="E491" s="172">
        <v>194.74862172872119</v>
      </c>
      <c r="F491" s="172"/>
      <c r="G491" s="172"/>
      <c r="H491" s="223"/>
      <c r="I491" s="224"/>
      <c r="J491" s="225"/>
      <c r="K491" s="225"/>
      <c r="L491" s="225"/>
      <c r="M491" s="173"/>
      <c r="N491" s="226"/>
      <c r="O491" s="239"/>
      <c r="P491" s="240"/>
      <c r="Q491" s="240"/>
      <c r="R491" s="175"/>
      <c r="S491" s="175"/>
      <c r="T491" s="227"/>
      <c r="U491" s="220" t="s">
        <v>267</v>
      </c>
      <c r="V491" s="152"/>
      <c r="W491" s="152"/>
      <c r="X491" s="152"/>
    </row>
    <row r="492" spans="2:24" ht="15" x14ac:dyDescent="0.25">
      <c r="B492" s="160">
        <v>2046</v>
      </c>
      <c r="C492" s="171">
        <v>295.128963137874</v>
      </c>
      <c r="D492" s="172">
        <v>592.00933041299879</v>
      </c>
      <c r="E492" s="172">
        <v>196.55880848563669</v>
      </c>
      <c r="F492" s="172"/>
      <c r="G492" s="172"/>
      <c r="H492" s="223"/>
      <c r="I492" s="224"/>
      <c r="J492" s="225"/>
      <c r="K492" s="225"/>
      <c r="L492" s="225"/>
      <c r="M492" s="173"/>
      <c r="N492" s="226"/>
      <c r="O492" s="239"/>
      <c r="P492" s="240"/>
      <c r="Q492" s="240"/>
      <c r="R492" s="175"/>
      <c r="S492" s="175"/>
      <c r="T492" s="227"/>
      <c r="U492" s="220" t="s">
        <v>267</v>
      </c>
      <c r="V492" s="152"/>
      <c r="W492" s="152"/>
      <c r="X492" s="152"/>
    </row>
    <row r="493" spans="2:24" ht="15" x14ac:dyDescent="0.25">
      <c r="B493" s="160">
        <v>2047</v>
      </c>
      <c r="C493" s="171">
        <v>297.81425816290505</v>
      </c>
      <c r="D493" s="172">
        <v>597.39585599431678</v>
      </c>
      <c r="E493" s="172">
        <v>198.34724153178925</v>
      </c>
      <c r="F493" s="172"/>
      <c r="G493" s="172"/>
      <c r="H493" s="223"/>
      <c r="I493" s="224"/>
      <c r="J493" s="225"/>
      <c r="K493" s="225"/>
      <c r="L493" s="225"/>
      <c r="M493" s="173"/>
      <c r="N493" s="226"/>
      <c r="O493" s="239"/>
      <c r="P493" s="240"/>
      <c r="Q493" s="240"/>
      <c r="R493" s="175"/>
      <c r="S493" s="175"/>
      <c r="T493" s="227"/>
      <c r="U493" s="220" t="s">
        <v>267</v>
      </c>
      <c r="V493" s="152"/>
      <c r="W493" s="152"/>
      <c r="X493" s="152"/>
    </row>
    <row r="494" spans="2:24" ht="15" x14ac:dyDescent="0.25">
      <c r="B494" s="160">
        <v>2048</v>
      </c>
      <c r="C494" s="171">
        <v>300.46798309717929</v>
      </c>
      <c r="D494" s="172">
        <v>602.71905404555662</v>
      </c>
      <c r="E494" s="172">
        <v>200.11464858524704</v>
      </c>
      <c r="F494" s="172"/>
      <c r="G494" s="172"/>
      <c r="H494" s="223"/>
      <c r="I494" s="224"/>
      <c r="J494" s="225"/>
      <c r="K494" s="225"/>
      <c r="L494" s="225"/>
      <c r="M494" s="173"/>
      <c r="N494" s="226"/>
      <c r="O494" s="239"/>
      <c r="P494" s="240"/>
      <c r="Q494" s="240"/>
      <c r="R494" s="175"/>
      <c r="S494" s="175"/>
      <c r="T494" s="227"/>
      <c r="U494" s="220" t="s">
        <v>267</v>
      </c>
      <c r="V494" s="152"/>
      <c r="W494" s="152"/>
      <c r="X494" s="152"/>
    </row>
    <row r="495" spans="2:24" ht="15" x14ac:dyDescent="0.25">
      <c r="B495" s="160">
        <v>2049</v>
      </c>
      <c r="C495" s="171">
        <v>303.09103002312276</v>
      </c>
      <c r="D495" s="172">
        <v>607.9807140255167</v>
      </c>
      <c r="E495" s="172">
        <v>201.86162378172921</v>
      </c>
      <c r="F495" s="172"/>
      <c r="G495" s="172"/>
      <c r="H495" s="223"/>
      <c r="I495" s="224"/>
      <c r="J495" s="225"/>
      <c r="K495" s="225"/>
      <c r="L495" s="225"/>
      <c r="M495" s="173"/>
      <c r="N495" s="226"/>
      <c r="O495" s="239"/>
      <c r="P495" s="240"/>
      <c r="Q495" s="240"/>
      <c r="R495" s="175"/>
      <c r="S495" s="175"/>
      <c r="T495" s="227"/>
      <c r="U495" s="220" t="s">
        <v>267</v>
      </c>
      <c r="V495" s="152"/>
      <c r="W495" s="152"/>
      <c r="X495" s="152"/>
    </row>
    <row r="496" spans="2:24" ht="15" x14ac:dyDescent="0.25">
      <c r="B496" s="160">
        <v>2050</v>
      </c>
      <c r="C496" s="171">
        <v>305.68414726350369</v>
      </c>
      <c r="D496" s="172">
        <v>613.18233702055693</v>
      </c>
      <c r="E496" s="172">
        <v>203.58866551160079</v>
      </c>
      <c r="F496" s="172"/>
      <c r="G496" s="172"/>
      <c r="H496" s="223"/>
      <c r="I496" s="224"/>
      <c r="J496" s="225"/>
      <c r="K496" s="225"/>
      <c r="L496" s="225"/>
      <c r="M496" s="173"/>
      <c r="N496" s="226"/>
      <c r="O496" s="239"/>
      <c r="P496" s="240"/>
      <c r="Q496" s="240"/>
      <c r="R496" s="175"/>
      <c r="S496" s="175"/>
      <c r="T496" s="227"/>
      <c r="U496" s="220" t="s">
        <v>267</v>
      </c>
      <c r="V496" s="152"/>
      <c r="W496" s="152"/>
      <c r="X496" s="152"/>
    </row>
    <row r="497" spans="1:41" ht="15" x14ac:dyDescent="0.25">
      <c r="B497" s="160">
        <v>2051</v>
      </c>
      <c r="C497" s="171">
        <v>308.24816472873601</v>
      </c>
      <c r="D497" s="172">
        <v>618.32558777649945</v>
      </c>
      <c r="E497" s="172">
        <v>205.29632650340588</v>
      </c>
      <c r="F497" s="172"/>
      <c r="G497" s="172"/>
      <c r="H497" s="223"/>
      <c r="I497" s="224"/>
      <c r="J497" s="225"/>
      <c r="K497" s="225"/>
      <c r="L497" s="225"/>
      <c r="M497" s="173"/>
      <c r="N497" s="226"/>
      <c r="O497" s="239"/>
      <c r="P497" s="240"/>
      <c r="Q497" s="240"/>
      <c r="R497" s="175"/>
      <c r="S497" s="175"/>
      <c r="T497" s="227"/>
      <c r="U497" s="220" t="s">
        <v>267</v>
      </c>
      <c r="V497" s="152"/>
      <c r="W497" s="152"/>
      <c r="X497" s="152"/>
    </row>
    <row r="498" spans="1:41" ht="15" x14ac:dyDescent="0.25">
      <c r="B498" s="160">
        <v>2052</v>
      </c>
      <c r="C498" s="171">
        <v>310.783590562592</v>
      </c>
      <c r="D498" s="172">
        <v>623.41148559640158</v>
      </c>
      <c r="E498" s="172">
        <v>206.98494518592267</v>
      </c>
      <c r="F498" s="172"/>
      <c r="G498" s="172"/>
      <c r="H498" s="223"/>
      <c r="I498" s="224"/>
      <c r="J498" s="225"/>
      <c r="K498" s="225"/>
      <c r="L498" s="225"/>
      <c r="M498" s="173"/>
      <c r="N498" s="226"/>
      <c r="O498" s="239"/>
      <c r="P498" s="240"/>
      <c r="Q498" s="240"/>
      <c r="R498" s="175"/>
      <c r="S498" s="175"/>
      <c r="T498" s="227"/>
      <c r="U498" s="220" t="s">
        <v>267</v>
      </c>
      <c r="V498" s="152"/>
      <c r="W498" s="152"/>
      <c r="X498" s="152"/>
    </row>
    <row r="499" spans="1:41" ht="15" x14ac:dyDescent="0.25">
      <c r="B499" s="160">
        <v>2053</v>
      </c>
      <c r="C499" s="171">
        <v>313.29033118440969</v>
      </c>
      <c r="D499" s="172">
        <v>628.43984276359731</v>
      </c>
      <c r="E499" s="172">
        <v>208.65445923350481</v>
      </c>
      <c r="F499" s="172"/>
      <c r="G499" s="172"/>
      <c r="H499" s="223"/>
      <c r="I499" s="224"/>
      <c r="J499" s="225"/>
      <c r="K499" s="225"/>
      <c r="L499" s="225"/>
      <c r="M499" s="173"/>
      <c r="N499" s="226"/>
      <c r="O499" s="239"/>
      <c r="P499" s="240"/>
      <c r="Q499" s="240"/>
      <c r="R499" s="175"/>
      <c r="S499" s="175"/>
      <c r="T499" s="227"/>
      <c r="U499" s="220" t="s">
        <v>267</v>
      </c>
      <c r="V499" s="152"/>
      <c r="W499" s="152"/>
      <c r="X499" s="152"/>
    </row>
    <row r="500" spans="1:41" ht="15" x14ac:dyDescent="0.25">
      <c r="B500" s="160">
        <v>2054</v>
      </c>
      <c r="C500" s="171">
        <v>315.76792165992106</v>
      </c>
      <c r="D500" s="172">
        <v>633.40972665045888</v>
      </c>
      <c r="E500" s="172">
        <v>210.30455899533121</v>
      </c>
      <c r="F500" s="172"/>
      <c r="G500" s="172"/>
      <c r="H500" s="223"/>
      <c r="I500" s="224"/>
      <c r="J500" s="225"/>
      <c r="K500" s="225"/>
      <c r="L500" s="225"/>
      <c r="M500" s="173"/>
      <c r="N500" s="226"/>
      <c r="O500" s="239"/>
      <c r="P500" s="240"/>
      <c r="Q500" s="240"/>
      <c r="R500" s="175"/>
      <c r="S500" s="175"/>
      <c r="T500" s="227"/>
      <c r="U500" s="220" t="s">
        <v>267</v>
      </c>
      <c r="V500" s="152"/>
      <c r="W500" s="152"/>
      <c r="X500" s="152"/>
    </row>
    <row r="501" spans="1:41" ht="15" x14ac:dyDescent="0.25">
      <c r="B501" s="160">
        <v>2055</v>
      </c>
      <c r="C501" s="171">
        <v>318.21591552519862</v>
      </c>
      <c r="D501" s="172">
        <v>638.32024167964994</v>
      </c>
      <c r="E501" s="172">
        <v>211.93494712201033</v>
      </c>
      <c r="F501" s="172"/>
      <c r="G501" s="172"/>
      <c r="H501" s="223"/>
      <c r="I501" s="224"/>
      <c r="J501" s="225"/>
      <c r="K501" s="225"/>
      <c r="L501" s="225"/>
      <c r="M501" s="173"/>
      <c r="N501" s="226"/>
      <c r="O501" s="239"/>
      <c r="P501" s="240"/>
      <c r="Q501" s="240"/>
      <c r="R501" s="175"/>
      <c r="S501" s="175"/>
      <c r="T501" s="227"/>
      <c r="U501" s="220" t="s">
        <v>267</v>
      </c>
      <c r="V501" s="152"/>
      <c r="W501" s="152"/>
      <c r="X501" s="152"/>
    </row>
    <row r="502" spans="1:41" ht="15" x14ac:dyDescent="0.25">
      <c r="B502" s="160">
        <v>2056</v>
      </c>
      <c r="C502" s="171">
        <v>320.63404423986481</v>
      </c>
      <c r="D502" s="172">
        <v>643.17084917679756</v>
      </c>
      <c r="E502" s="172">
        <v>213.54544476299463</v>
      </c>
      <c r="F502" s="172"/>
      <c r="G502" s="172"/>
      <c r="H502" s="223"/>
      <c r="I502" s="224"/>
      <c r="J502" s="225"/>
      <c r="K502" s="225"/>
      <c r="L502" s="225"/>
      <c r="M502" s="173"/>
      <c r="N502" s="226"/>
      <c r="O502" s="239"/>
      <c r="P502" s="240"/>
      <c r="Q502" s="240"/>
      <c r="R502" s="175"/>
      <c r="S502" s="175"/>
      <c r="T502" s="227"/>
      <c r="U502" s="220" t="s">
        <v>267</v>
      </c>
      <c r="V502" s="152"/>
      <c r="W502" s="152"/>
      <c r="X502" s="152"/>
    </row>
    <row r="503" spans="1:41" ht="15" x14ac:dyDescent="0.25">
      <c r="B503" s="160">
        <v>2057</v>
      </c>
      <c r="C503" s="171">
        <v>323.02218615034622</v>
      </c>
      <c r="D503" s="172">
        <v>647.96130511281774</v>
      </c>
      <c r="E503" s="172">
        <v>215.13597089580099</v>
      </c>
      <c r="F503" s="172"/>
      <c r="G503" s="172"/>
      <c r="H503" s="223"/>
      <c r="I503" s="224"/>
      <c r="J503" s="225"/>
      <c r="K503" s="225"/>
      <c r="L503" s="225"/>
      <c r="M503" s="173"/>
      <c r="N503" s="226"/>
      <c r="O503" s="239"/>
      <c r="P503" s="240"/>
      <c r="Q503" s="240"/>
      <c r="R503" s="175"/>
      <c r="S503" s="175"/>
      <c r="T503" s="227"/>
      <c r="U503" s="220" t="s">
        <v>267</v>
      </c>
      <c r="V503" s="152"/>
      <c r="W503" s="152"/>
      <c r="X503" s="152"/>
    </row>
    <row r="504" spans="1:41" ht="15" x14ac:dyDescent="0.25">
      <c r="A504" s="160"/>
      <c r="B504" s="160">
        <v>2058</v>
      </c>
      <c r="C504" s="171">
        <v>325.38006013110055</v>
      </c>
      <c r="D504" s="172">
        <v>652.69104556832337</v>
      </c>
      <c r="E504" s="172">
        <v>216.70633828803776</v>
      </c>
      <c r="F504" s="172"/>
      <c r="G504" s="172"/>
      <c r="H504" s="223"/>
      <c r="I504" s="224"/>
      <c r="J504" s="225"/>
      <c r="K504" s="225"/>
      <c r="L504" s="225"/>
      <c r="M504" s="173"/>
      <c r="N504" s="226"/>
      <c r="O504" s="239"/>
      <c r="P504" s="240"/>
      <c r="Q504" s="240"/>
      <c r="R504" s="175"/>
      <c r="S504" s="175"/>
      <c r="T504" s="227"/>
      <c r="U504" s="220" t="s">
        <v>267</v>
      </c>
    </row>
    <row r="505" spans="1:41" ht="15" x14ac:dyDescent="0.25">
      <c r="A505" s="160"/>
      <c r="B505" s="160">
        <v>2059</v>
      </c>
      <c r="C505" s="171">
        <v>327.70734694228895</v>
      </c>
      <c r="D505" s="172">
        <v>657.3594301691495</v>
      </c>
      <c r="E505" s="172">
        <v>218.25633432281467</v>
      </c>
      <c r="F505" s="172"/>
      <c r="G505" s="172"/>
      <c r="H505" s="223"/>
      <c r="I505" s="224"/>
      <c r="J505" s="225"/>
      <c r="K505" s="225"/>
      <c r="L505" s="225"/>
      <c r="M505" s="173"/>
      <c r="N505" s="226"/>
      <c r="O505" s="239"/>
      <c r="P505" s="240"/>
      <c r="Q505" s="240"/>
      <c r="R505" s="175"/>
      <c r="S505" s="175"/>
      <c r="T505" s="227"/>
      <c r="U505" s="220" t="s">
        <v>267</v>
      </c>
    </row>
    <row r="506" spans="1:41" ht="15.6" thickBot="1" x14ac:dyDescent="0.3">
      <c r="A506" s="160"/>
      <c r="B506" s="160">
        <v>2060</v>
      </c>
      <c r="C506" s="182">
        <v>330.00351453723738</v>
      </c>
      <c r="D506" s="183">
        <v>661.96539166458706</v>
      </c>
      <c r="E506" s="183">
        <v>219.78560465178452</v>
      </c>
      <c r="F506" s="183"/>
      <c r="G506" s="183"/>
      <c r="H506" s="229"/>
      <c r="I506" s="184"/>
      <c r="J506" s="185"/>
      <c r="K506" s="230"/>
      <c r="L506" s="230"/>
      <c r="M506" s="186"/>
      <c r="N506" s="231"/>
      <c r="O506" s="241"/>
      <c r="P506" s="242"/>
      <c r="Q506" s="242"/>
      <c r="R506" s="188"/>
      <c r="S506" s="188"/>
      <c r="T506" s="232"/>
      <c r="U506" s="220" t="s">
        <v>267</v>
      </c>
    </row>
    <row r="507" spans="1:41" x14ac:dyDescent="0.25">
      <c r="A507" s="160"/>
      <c r="C507" s="105"/>
      <c r="D507" s="105"/>
      <c r="E507" s="105"/>
      <c r="F507" s="105"/>
      <c r="G507" s="105"/>
      <c r="H507" s="105"/>
      <c r="I507" s="105"/>
      <c r="J507" s="105"/>
      <c r="K507" s="105"/>
      <c r="L507" s="105"/>
      <c r="M507" s="105"/>
      <c r="N507" s="105"/>
      <c r="O507" s="105"/>
      <c r="P507" s="105"/>
      <c r="V507" s="152"/>
      <c r="W507" s="152"/>
      <c r="X507" s="152"/>
    </row>
    <row r="508" spans="1:41" x14ac:dyDescent="0.25">
      <c r="A508" s="160"/>
      <c r="C508" s="105"/>
      <c r="D508" s="105"/>
      <c r="E508" s="105"/>
      <c r="F508" s="105"/>
      <c r="G508" s="105"/>
      <c r="H508" s="105"/>
      <c r="I508" s="105"/>
      <c r="J508" s="105"/>
      <c r="K508" s="105"/>
      <c r="L508" s="105"/>
      <c r="M508" s="105"/>
      <c r="N508" s="105"/>
      <c r="O508" s="105"/>
      <c r="P508" s="105"/>
      <c r="V508" s="152"/>
      <c r="W508" s="152"/>
      <c r="X508" s="152"/>
    </row>
    <row r="509" spans="1:41" x14ac:dyDescent="0.25">
      <c r="A509" s="191" t="s">
        <v>311</v>
      </c>
      <c r="C509" s="105"/>
      <c r="D509" s="105"/>
      <c r="E509" s="105"/>
      <c r="F509" s="105"/>
      <c r="G509" s="105"/>
      <c r="H509" s="105"/>
      <c r="I509" s="105"/>
      <c r="J509" s="105"/>
      <c r="K509" s="105"/>
      <c r="L509" s="105"/>
      <c r="M509" s="105"/>
      <c r="N509" s="105"/>
      <c r="O509" s="105"/>
      <c r="P509" s="105"/>
    </row>
    <row r="510" spans="1:41" x14ac:dyDescent="0.25">
      <c r="A510" s="191"/>
      <c r="C510" s="105"/>
      <c r="D510" s="105"/>
      <c r="E510" s="105"/>
      <c r="F510" s="105"/>
      <c r="G510" s="105"/>
      <c r="H510" s="105"/>
      <c r="I510" s="105"/>
      <c r="J510" s="105"/>
      <c r="K510" s="105"/>
      <c r="L510" s="105"/>
      <c r="M510" s="105"/>
      <c r="N510" s="105"/>
      <c r="O510" s="105"/>
      <c r="P510" s="105"/>
    </row>
    <row r="511" spans="1:41" x14ac:dyDescent="0.25">
      <c r="A511" s="160"/>
      <c r="C511" s="105"/>
      <c r="D511" s="105"/>
      <c r="E511" s="105"/>
      <c r="F511" s="105"/>
      <c r="G511" s="105"/>
      <c r="H511" s="105"/>
      <c r="I511" s="105"/>
      <c r="J511" s="105"/>
      <c r="K511" s="105"/>
      <c r="L511" s="105"/>
      <c r="M511" s="105"/>
      <c r="N511" s="105"/>
      <c r="O511" s="105"/>
      <c r="P511" s="105"/>
      <c r="V511" s="152"/>
      <c r="W511" s="152"/>
      <c r="X511" s="152"/>
      <c r="AD511" s="152"/>
      <c r="AE511" s="152"/>
      <c r="AF511" s="152"/>
    </row>
    <row r="512" spans="1:41" x14ac:dyDescent="0.25">
      <c r="A512" s="201"/>
      <c r="B512" s="128"/>
      <c r="C512" s="146"/>
      <c r="D512" s="146"/>
      <c r="E512" s="146"/>
      <c r="F512" s="146"/>
      <c r="G512" s="146"/>
      <c r="H512" s="146"/>
      <c r="I512" s="146"/>
      <c r="J512" s="146"/>
      <c r="K512" s="146"/>
      <c r="L512" s="146"/>
      <c r="M512" s="146"/>
      <c r="N512" s="146"/>
      <c r="O512" s="146"/>
      <c r="P512" s="146"/>
      <c r="Q512" s="128"/>
      <c r="R512" s="128"/>
      <c r="S512" s="128"/>
      <c r="T512" s="128"/>
      <c r="U512" s="128"/>
      <c r="V512" s="202"/>
      <c r="W512" s="202"/>
      <c r="X512" s="202"/>
      <c r="Y512" s="128"/>
      <c r="Z512" s="128"/>
      <c r="AA512" s="128"/>
      <c r="AB512" s="128"/>
      <c r="AC512" s="128"/>
      <c r="AD512" s="202"/>
      <c r="AE512" s="202"/>
      <c r="AF512" s="202"/>
      <c r="AG512" s="128"/>
      <c r="AH512" s="128"/>
      <c r="AI512" s="128"/>
      <c r="AJ512" s="128"/>
      <c r="AK512" s="128"/>
      <c r="AL512" s="128"/>
      <c r="AM512" s="128"/>
      <c r="AN512" s="128"/>
      <c r="AO512" s="128"/>
    </row>
    <row r="513" spans="1:41" x14ac:dyDescent="0.25">
      <c r="A513" s="201"/>
      <c r="B513" s="128"/>
      <c r="C513" s="146"/>
      <c r="D513" s="146"/>
      <c r="E513" s="146"/>
      <c r="F513" s="146"/>
      <c r="G513" s="146"/>
      <c r="H513" s="146"/>
      <c r="I513" s="146"/>
      <c r="J513" s="146"/>
      <c r="K513" s="146"/>
      <c r="L513" s="146"/>
      <c r="M513" s="146"/>
      <c r="N513" s="146"/>
      <c r="O513" s="146"/>
      <c r="P513" s="146"/>
      <c r="Q513" s="128"/>
      <c r="R513" s="128"/>
      <c r="S513" s="128"/>
      <c r="T513" s="128"/>
      <c r="U513" s="128"/>
      <c r="V513" s="202"/>
      <c r="W513" s="202"/>
      <c r="X513" s="202"/>
      <c r="Y513" s="128"/>
      <c r="Z513" s="128"/>
      <c r="AA513" s="128"/>
      <c r="AB513" s="128"/>
      <c r="AC513" s="128"/>
      <c r="AD513" s="202"/>
      <c r="AE513" s="202"/>
      <c r="AF513" s="202"/>
      <c r="AG513" s="128"/>
      <c r="AH513" s="128"/>
      <c r="AI513" s="128"/>
      <c r="AJ513" s="128"/>
      <c r="AK513" s="128"/>
      <c r="AL513" s="128"/>
      <c r="AM513" s="128"/>
      <c r="AN513" s="128"/>
      <c r="AO513" s="128"/>
    </row>
    <row r="514" spans="1:41" x14ac:dyDescent="0.25">
      <c r="B514" s="150"/>
      <c r="C514" s="105"/>
      <c r="D514" s="105"/>
      <c r="E514" s="105"/>
      <c r="F514" s="105"/>
      <c r="G514" s="105"/>
      <c r="H514" s="105"/>
      <c r="I514" s="105"/>
      <c r="J514" s="105"/>
      <c r="K514" s="105"/>
      <c r="L514" s="105"/>
      <c r="M514" s="105"/>
      <c r="N514" s="105"/>
      <c r="O514" s="105"/>
      <c r="P514" s="105"/>
    </row>
    <row r="515" spans="1:41" ht="17.399999999999999" x14ac:dyDescent="0.25">
      <c r="A515" s="243" t="s">
        <v>160</v>
      </c>
      <c r="B515" s="150"/>
      <c r="C515" s="105"/>
      <c r="D515" s="105"/>
      <c r="E515" s="105"/>
      <c r="F515" s="105"/>
      <c r="G515" s="105"/>
      <c r="H515" s="105"/>
      <c r="I515" s="105"/>
      <c r="J515" s="105"/>
      <c r="K515" s="105"/>
      <c r="L515" s="105"/>
      <c r="M515" s="105"/>
      <c r="N515" s="105"/>
      <c r="O515" s="105"/>
      <c r="P515" s="105"/>
    </row>
    <row r="516" spans="1:41" x14ac:dyDescent="0.25">
      <c r="A516" s="191"/>
      <c r="C516" s="105"/>
      <c r="D516" s="105"/>
      <c r="E516" s="105"/>
      <c r="F516" s="105"/>
      <c r="G516" s="105"/>
      <c r="H516" s="105"/>
      <c r="I516" s="105"/>
      <c r="J516" s="105"/>
      <c r="K516" s="105"/>
      <c r="L516" s="105"/>
      <c r="M516" s="105"/>
      <c r="N516" s="105"/>
      <c r="O516" s="105"/>
      <c r="P516" s="105"/>
    </row>
    <row r="517" spans="1:41" x14ac:dyDescent="0.25">
      <c r="A517" s="191"/>
      <c r="C517" s="105"/>
      <c r="D517" s="105"/>
      <c r="E517" s="105"/>
      <c r="F517" s="105"/>
      <c r="G517" s="105"/>
      <c r="H517" s="105"/>
      <c r="I517" s="105"/>
      <c r="J517" s="105"/>
      <c r="K517" s="105"/>
      <c r="L517" s="105"/>
      <c r="M517" s="105"/>
      <c r="N517" s="105"/>
      <c r="O517" s="105"/>
      <c r="P517" s="105"/>
    </row>
    <row r="518" spans="1:41" x14ac:dyDescent="0.25">
      <c r="B518" s="203"/>
      <c r="C518" s="203"/>
      <c r="D518" s="149"/>
      <c r="E518" s="149"/>
      <c r="F518" s="149"/>
      <c r="G518" s="149"/>
      <c r="H518" s="149"/>
      <c r="I518" s="149"/>
      <c r="J518" s="149"/>
      <c r="K518" s="149"/>
      <c r="L518" s="149"/>
      <c r="M518" s="149"/>
      <c r="N518" s="149"/>
      <c r="O518" s="149"/>
      <c r="P518" s="149"/>
      <c r="Q518" s="150"/>
      <c r="R518" s="150"/>
      <c r="S518" s="150"/>
      <c r="T518" s="150"/>
      <c r="U518" s="150"/>
      <c r="V518" s="150"/>
      <c r="W518" s="150"/>
      <c r="X518" s="150"/>
    </row>
    <row r="519" spans="1:41" ht="13.8" thickBot="1" x14ac:dyDescent="0.3">
      <c r="A519" s="196"/>
      <c r="B519" s="1726"/>
      <c r="C519" s="1726"/>
      <c r="D519" s="149"/>
      <c r="E519" s="149"/>
      <c r="F519" s="149"/>
      <c r="G519" s="149"/>
      <c r="H519" s="149"/>
      <c r="I519" s="149"/>
      <c r="J519" s="149"/>
      <c r="K519" s="149"/>
      <c r="L519" s="149"/>
      <c r="M519" s="149"/>
      <c r="N519" s="149"/>
      <c r="O519" s="149"/>
      <c r="P519" s="149"/>
      <c r="Q519" s="150"/>
      <c r="R519" s="150"/>
      <c r="S519" s="150"/>
      <c r="T519" s="150"/>
      <c r="U519" s="150"/>
      <c r="V519" s="150"/>
      <c r="W519" s="150"/>
      <c r="X519" s="150"/>
    </row>
    <row r="520" spans="1:41" ht="16.2" thickBot="1" x14ac:dyDescent="0.3">
      <c r="A520" s="153"/>
      <c r="C520" s="1711" t="s">
        <v>285</v>
      </c>
      <c r="D520" s="1712"/>
      <c r="E520" s="1712"/>
      <c r="F520" s="1712"/>
      <c r="G520" s="1712"/>
      <c r="H520" s="1727"/>
      <c r="I520" s="1728" t="s">
        <v>286</v>
      </c>
      <c r="J520" s="1729"/>
      <c r="K520" s="1729"/>
      <c r="L520" s="1729"/>
      <c r="M520" s="1729"/>
      <c r="N520" s="1730"/>
      <c r="O520" s="1716" t="s">
        <v>286</v>
      </c>
      <c r="P520" s="1717"/>
      <c r="Q520" s="1717"/>
      <c r="R520" s="1717"/>
      <c r="S520" s="1717"/>
      <c r="T520" s="1718"/>
    </row>
    <row r="521" spans="1:41" ht="40.200000000000003" thickBot="1" x14ac:dyDescent="0.3">
      <c r="A521" s="153" t="s">
        <v>120</v>
      </c>
      <c r="B521" s="160"/>
      <c r="C521" s="155" t="s">
        <v>266</v>
      </c>
      <c r="D521" s="156" t="s">
        <v>268</v>
      </c>
      <c r="E521" s="156" t="s">
        <v>269</v>
      </c>
      <c r="F521" s="156" t="s">
        <v>270</v>
      </c>
      <c r="G521" s="156" t="s">
        <v>271</v>
      </c>
      <c r="H521" s="214" t="s">
        <v>272</v>
      </c>
      <c r="I521" s="155" t="s">
        <v>273</v>
      </c>
      <c r="J521" s="156" t="s">
        <v>274</v>
      </c>
      <c r="K521" s="156" t="s">
        <v>275</v>
      </c>
      <c r="L521" s="156" t="s">
        <v>276</v>
      </c>
      <c r="M521" s="156" t="s">
        <v>277</v>
      </c>
      <c r="N521" s="214" t="s">
        <v>278</v>
      </c>
      <c r="O521" s="155" t="s">
        <v>279</v>
      </c>
      <c r="P521" s="156" t="s">
        <v>280</v>
      </c>
      <c r="Q521" s="156" t="s">
        <v>281</v>
      </c>
      <c r="R521" s="156" t="s">
        <v>282</v>
      </c>
      <c r="S521" s="156" t="s">
        <v>283</v>
      </c>
      <c r="T521" s="214" t="s">
        <v>284</v>
      </c>
      <c r="U521" s="158" t="s">
        <v>121</v>
      </c>
      <c r="V521" s="130"/>
      <c r="W521" s="130"/>
      <c r="X521" s="130"/>
    </row>
    <row r="522" spans="1:41" ht="15.6" x14ac:dyDescent="0.25">
      <c r="A522" s="216" t="s">
        <v>266</v>
      </c>
      <c r="B522" s="160">
        <v>2012</v>
      </c>
      <c r="C522" s="161">
        <v>288.97862804463261</v>
      </c>
      <c r="D522" s="162">
        <v>579.6721618692784</v>
      </c>
      <c r="E522" s="162">
        <v>192.46262448233992</v>
      </c>
      <c r="F522" s="162"/>
      <c r="G522" s="162"/>
      <c r="H522" s="219"/>
      <c r="I522" s="161"/>
      <c r="J522" s="162"/>
      <c r="K522" s="162"/>
      <c r="L522" s="162"/>
      <c r="M522" s="165"/>
      <c r="N522" s="219"/>
      <c r="O522" s="235"/>
      <c r="P522" s="236"/>
      <c r="Q522" s="236"/>
      <c r="R522" s="165"/>
      <c r="S522" s="165"/>
      <c r="T522" s="219"/>
      <c r="U522" s="244" t="s">
        <v>267</v>
      </c>
      <c r="V522" s="152"/>
      <c r="W522" s="152"/>
      <c r="X522" s="152"/>
    </row>
    <row r="523" spans="1:41" ht="15.6" x14ac:dyDescent="0.25">
      <c r="A523" s="221" t="s">
        <v>268</v>
      </c>
      <c r="B523" s="160">
        <v>2013</v>
      </c>
      <c r="C523" s="167">
        <v>290.41511303350762</v>
      </c>
      <c r="D523" s="168">
        <v>582.55365647885674</v>
      </c>
      <c r="E523" s="168">
        <v>193.41933769279112</v>
      </c>
      <c r="F523" s="168"/>
      <c r="G523" s="168"/>
      <c r="H523" s="222"/>
      <c r="I523" s="167"/>
      <c r="J523" s="168"/>
      <c r="K523" s="168"/>
      <c r="L523" s="168"/>
      <c r="M523" s="170"/>
      <c r="N523" s="222"/>
      <c r="O523" s="237"/>
      <c r="P523" s="238"/>
      <c r="Q523" s="238"/>
      <c r="R523" s="170"/>
      <c r="S523" s="170"/>
      <c r="T523" s="222"/>
      <c r="U523" s="220" t="s">
        <v>267</v>
      </c>
      <c r="V523" s="152"/>
      <c r="W523" s="152"/>
      <c r="X523" s="152"/>
    </row>
    <row r="524" spans="1:41" ht="15.6" x14ac:dyDescent="0.25">
      <c r="A524" s="221" t="s">
        <v>269</v>
      </c>
      <c r="B524" s="160">
        <v>2014</v>
      </c>
      <c r="C524" s="167">
        <v>432.43284324752142</v>
      </c>
      <c r="D524" s="168">
        <v>867.43190250683108</v>
      </c>
      <c r="E524" s="168">
        <v>288.00455067190603</v>
      </c>
      <c r="F524" s="168"/>
      <c r="G524" s="168"/>
      <c r="H524" s="222"/>
      <c r="I524" s="167"/>
      <c r="J524" s="168"/>
      <c r="K524" s="168"/>
      <c r="L524" s="168"/>
      <c r="M524" s="170"/>
      <c r="N524" s="222"/>
      <c r="O524" s="237"/>
      <c r="P524" s="238"/>
      <c r="Q524" s="238"/>
      <c r="R524" s="170"/>
      <c r="S524" s="170"/>
      <c r="T524" s="222"/>
      <c r="U524" s="220" t="s">
        <v>267</v>
      </c>
      <c r="V524" s="152"/>
      <c r="W524" s="152"/>
      <c r="X524" s="152"/>
    </row>
    <row r="525" spans="1:41" ht="15" x14ac:dyDescent="0.25">
      <c r="A525" s="221" t="s">
        <v>270</v>
      </c>
      <c r="B525" s="160">
        <v>2015</v>
      </c>
      <c r="C525" s="171">
        <v>433.85349358369245</v>
      </c>
      <c r="D525" s="172">
        <v>870.28163384233096</v>
      </c>
      <c r="E525" s="172">
        <v>288.95071784704038</v>
      </c>
      <c r="F525" s="172"/>
      <c r="G525" s="172"/>
      <c r="H525" s="223"/>
      <c r="I525" s="224"/>
      <c r="J525" s="225"/>
      <c r="K525" s="225"/>
      <c r="L525" s="225"/>
      <c r="M525" s="173"/>
      <c r="N525" s="226"/>
      <c r="O525" s="239"/>
      <c r="P525" s="240"/>
      <c r="Q525" s="240"/>
      <c r="R525" s="175"/>
      <c r="S525" s="175"/>
      <c r="T525" s="227"/>
      <c r="U525" s="220" t="s">
        <v>267</v>
      </c>
      <c r="V525" s="152"/>
      <c r="W525" s="152"/>
      <c r="X525" s="152"/>
    </row>
    <row r="526" spans="1:41" ht="15" x14ac:dyDescent="0.25">
      <c r="A526" s="221" t="s">
        <v>271</v>
      </c>
      <c r="B526" s="160">
        <v>2016</v>
      </c>
      <c r="C526" s="171">
        <v>435.23350887276587</v>
      </c>
      <c r="D526" s="172">
        <v>873.04985394027642</v>
      </c>
      <c r="E526" s="172">
        <v>289.86982167889818</v>
      </c>
      <c r="F526" s="172"/>
      <c r="G526" s="172"/>
      <c r="H526" s="223"/>
      <c r="I526" s="224"/>
      <c r="J526" s="225"/>
      <c r="K526" s="225"/>
      <c r="L526" s="225"/>
      <c r="M526" s="173"/>
      <c r="N526" s="226"/>
      <c r="O526" s="239"/>
      <c r="P526" s="240"/>
      <c r="Q526" s="240"/>
      <c r="R526" s="175"/>
      <c r="S526" s="175"/>
      <c r="T526" s="227"/>
      <c r="U526" s="220" t="s">
        <v>267</v>
      </c>
      <c r="V526" s="152"/>
      <c r="W526" s="152"/>
      <c r="X526" s="152"/>
    </row>
    <row r="527" spans="1:41" ht="15.6" thickBot="1" x14ac:dyDescent="0.3">
      <c r="A527" s="228" t="s">
        <v>272</v>
      </c>
      <c r="B527" s="160">
        <v>2017</v>
      </c>
      <c r="C527" s="171">
        <v>436.56173888927987</v>
      </c>
      <c r="D527" s="172">
        <v>875.71419618019252</v>
      </c>
      <c r="E527" s="172">
        <v>290.75443600703812</v>
      </c>
      <c r="F527" s="172"/>
      <c r="G527" s="172"/>
      <c r="H527" s="223"/>
      <c r="I527" s="224"/>
      <c r="J527" s="225"/>
      <c r="K527" s="225"/>
      <c r="L527" s="225"/>
      <c r="M527" s="173"/>
      <c r="N527" s="226"/>
      <c r="O527" s="239"/>
      <c r="P527" s="240"/>
      <c r="Q527" s="240"/>
      <c r="R527" s="175"/>
      <c r="S527" s="175"/>
      <c r="T527" s="227"/>
      <c r="U527" s="220" t="s">
        <v>267</v>
      </c>
      <c r="V527" s="152"/>
      <c r="W527" s="152"/>
      <c r="X527" s="152"/>
    </row>
    <row r="528" spans="1:41" ht="15" x14ac:dyDescent="0.25">
      <c r="A528" s="216" t="s">
        <v>273</v>
      </c>
      <c r="B528" s="160">
        <v>2018</v>
      </c>
      <c r="C528" s="171">
        <v>437.80035452577329</v>
      </c>
      <c r="D528" s="172">
        <v>878.19877785527865</v>
      </c>
      <c r="E528" s="172">
        <v>291.57936627173422</v>
      </c>
      <c r="F528" s="172"/>
      <c r="G528" s="172"/>
      <c r="H528" s="223"/>
      <c r="I528" s="224"/>
      <c r="J528" s="225"/>
      <c r="K528" s="225"/>
      <c r="L528" s="225"/>
      <c r="M528" s="173"/>
      <c r="N528" s="226"/>
      <c r="O528" s="239"/>
      <c r="P528" s="240"/>
      <c r="Q528" s="240"/>
      <c r="R528" s="175"/>
      <c r="S528" s="175"/>
      <c r="T528" s="227"/>
      <c r="U528" s="220" t="s">
        <v>267</v>
      </c>
      <c r="V528" s="152"/>
      <c r="W528" s="152"/>
      <c r="X528" s="152"/>
    </row>
    <row r="529" spans="1:24" ht="15" x14ac:dyDescent="0.25">
      <c r="A529" s="221" t="s">
        <v>274</v>
      </c>
      <c r="B529" s="160">
        <v>2019</v>
      </c>
      <c r="C529" s="171">
        <v>438.90347780099421</v>
      </c>
      <c r="D529" s="172">
        <v>880.41157074616638</v>
      </c>
      <c r="E529" s="172">
        <v>292.31405728370686</v>
      </c>
      <c r="F529" s="172"/>
      <c r="G529" s="172"/>
      <c r="H529" s="223"/>
      <c r="I529" s="224"/>
      <c r="J529" s="225"/>
      <c r="K529" s="225"/>
      <c r="L529" s="225"/>
      <c r="M529" s="173"/>
      <c r="N529" s="226"/>
      <c r="O529" s="239"/>
      <c r="P529" s="240"/>
      <c r="Q529" s="240"/>
      <c r="R529" s="175"/>
      <c r="S529" s="175"/>
      <c r="T529" s="227"/>
      <c r="U529" s="220" t="s">
        <v>267</v>
      </c>
      <c r="V529" s="152"/>
      <c r="W529" s="152"/>
      <c r="X529" s="152"/>
    </row>
    <row r="530" spans="1:24" ht="15" x14ac:dyDescent="0.25">
      <c r="A530" s="221" t="s">
        <v>275</v>
      </c>
      <c r="B530" s="160">
        <v>2020</v>
      </c>
      <c r="C530" s="171">
        <v>440.20662591807394</v>
      </c>
      <c r="D530" s="172">
        <v>883.0256003419704</v>
      </c>
      <c r="E530" s="172">
        <v>293.18196681874576</v>
      </c>
      <c r="F530" s="172"/>
      <c r="G530" s="172"/>
      <c r="H530" s="223"/>
      <c r="I530" s="224"/>
      <c r="J530" s="225"/>
      <c r="K530" s="225"/>
      <c r="L530" s="225"/>
      <c r="M530" s="173"/>
      <c r="N530" s="226"/>
      <c r="O530" s="239"/>
      <c r="P530" s="240"/>
      <c r="Q530" s="240"/>
      <c r="R530" s="175"/>
      <c r="S530" s="175"/>
      <c r="T530" s="227"/>
      <c r="U530" s="220" t="s">
        <v>267</v>
      </c>
      <c r="V530" s="152"/>
      <c r="W530" s="152"/>
      <c r="X530" s="152"/>
    </row>
    <row r="531" spans="1:24" ht="15" x14ac:dyDescent="0.25">
      <c r="A531" s="221" t="s">
        <v>276</v>
      </c>
      <c r="B531" s="160">
        <v>2021</v>
      </c>
      <c r="C531" s="171">
        <v>440.366601191744</v>
      </c>
      <c r="D531" s="172">
        <v>883.34650024159771</v>
      </c>
      <c r="E531" s="172">
        <v>293.28851193327949</v>
      </c>
      <c r="F531" s="172"/>
      <c r="G531" s="172"/>
      <c r="H531" s="223"/>
      <c r="I531" s="224"/>
      <c r="J531" s="225"/>
      <c r="K531" s="225"/>
      <c r="L531" s="225"/>
      <c r="M531" s="173"/>
      <c r="N531" s="226"/>
      <c r="O531" s="239"/>
      <c r="P531" s="240"/>
      <c r="Q531" s="240"/>
      <c r="R531" s="175"/>
      <c r="S531" s="175"/>
      <c r="T531" s="227"/>
      <c r="U531" s="220" t="s">
        <v>267</v>
      </c>
      <c r="V531" s="152"/>
      <c r="W531" s="152"/>
      <c r="X531" s="152"/>
    </row>
    <row r="532" spans="1:24" ht="15" x14ac:dyDescent="0.25">
      <c r="A532" s="221" t="s">
        <v>277</v>
      </c>
      <c r="B532" s="160">
        <v>2022</v>
      </c>
      <c r="C532" s="171">
        <v>440.33802089043206</v>
      </c>
      <c r="D532" s="172">
        <v>883.2891700329227</v>
      </c>
      <c r="E532" s="172">
        <v>293.26947716992618</v>
      </c>
      <c r="F532" s="172"/>
      <c r="G532" s="172"/>
      <c r="H532" s="223"/>
      <c r="I532" s="224"/>
      <c r="J532" s="225"/>
      <c r="K532" s="225"/>
      <c r="L532" s="225"/>
      <c r="M532" s="173"/>
      <c r="N532" s="226"/>
      <c r="O532" s="239"/>
      <c r="P532" s="240"/>
      <c r="Q532" s="240"/>
      <c r="R532" s="175"/>
      <c r="S532" s="175"/>
      <c r="T532" s="227"/>
      <c r="U532" s="220" t="s">
        <v>267</v>
      </c>
      <c r="V532" s="152"/>
      <c r="W532" s="152"/>
      <c r="X532" s="152"/>
    </row>
    <row r="533" spans="1:24" ht="15.6" thickBot="1" x14ac:dyDescent="0.3">
      <c r="A533" s="228" t="s">
        <v>278</v>
      </c>
      <c r="B533" s="160">
        <v>2023</v>
      </c>
      <c r="C533" s="171">
        <v>440.14397736374167</v>
      </c>
      <c r="D533" s="172">
        <v>882.89993145367396</v>
      </c>
      <c r="E533" s="172">
        <v>293.14024226192157</v>
      </c>
      <c r="F533" s="172"/>
      <c r="G533" s="172"/>
      <c r="H533" s="223"/>
      <c r="I533" s="224"/>
      <c r="J533" s="225"/>
      <c r="K533" s="225"/>
      <c r="L533" s="225"/>
      <c r="M533" s="173"/>
      <c r="N533" s="226"/>
      <c r="O533" s="239"/>
      <c r="P533" s="240"/>
      <c r="Q533" s="240"/>
      <c r="R533" s="175"/>
      <c r="S533" s="175"/>
      <c r="T533" s="227"/>
      <c r="U533" s="220" t="s">
        <v>267</v>
      </c>
      <c r="V533" s="152"/>
      <c r="W533" s="152"/>
      <c r="X533" s="152"/>
    </row>
    <row r="534" spans="1:24" ht="15" x14ac:dyDescent="0.25">
      <c r="A534" s="216" t="s">
        <v>279</v>
      </c>
      <c r="B534" s="160">
        <v>2024</v>
      </c>
      <c r="C534" s="171">
        <v>439.80300359015484</v>
      </c>
      <c r="D534" s="172">
        <v>882.21596044234627</v>
      </c>
      <c r="E534" s="172">
        <v>292.9131503562391</v>
      </c>
      <c r="F534" s="172"/>
      <c r="G534" s="172"/>
      <c r="H534" s="223"/>
      <c r="I534" s="224"/>
      <c r="J534" s="225"/>
      <c r="K534" s="225"/>
      <c r="L534" s="225"/>
      <c r="M534" s="173"/>
      <c r="N534" s="226"/>
      <c r="O534" s="239"/>
      <c r="P534" s="240"/>
      <c r="Q534" s="240"/>
      <c r="R534" s="175"/>
      <c r="S534" s="175"/>
      <c r="T534" s="227"/>
      <c r="U534" s="220" t="s">
        <v>267</v>
      </c>
      <c r="V534" s="152"/>
      <c r="W534" s="152"/>
      <c r="X534" s="152"/>
    </row>
    <row r="535" spans="1:24" ht="15" x14ac:dyDescent="0.25">
      <c r="A535" s="221" t="s">
        <v>280</v>
      </c>
      <c r="B535" s="160">
        <v>2025</v>
      </c>
      <c r="C535" s="171">
        <v>439.33052676483408</v>
      </c>
      <c r="D535" s="172">
        <v>881.26820293993148</v>
      </c>
      <c r="E535" s="172">
        <v>292.59847611744289</v>
      </c>
      <c r="F535" s="172"/>
      <c r="G535" s="172"/>
      <c r="H535" s="223"/>
      <c r="I535" s="224"/>
      <c r="J535" s="225"/>
      <c r="K535" s="225"/>
      <c r="L535" s="225"/>
      <c r="M535" s="173"/>
      <c r="N535" s="226"/>
      <c r="O535" s="239"/>
      <c r="P535" s="240"/>
      <c r="Q535" s="240"/>
      <c r="R535" s="175"/>
      <c r="S535" s="175"/>
      <c r="T535" s="227"/>
      <c r="U535" s="220" t="s">
        <v>267</v>
      </c>
      <c r="V535" s="152"/>
      <c r="W535" s="152"/>
      <c r="X535" s="152"/>
    </row>
    <row r="536" spans="1:24" ht="15" x14ac:dyDescent="0.25">
      <c r="A536" s="221" t="s">
        <v>281</v>
      </c>
      <c r="B536" s="160">
        <v>2026</v>
      </c>
      <c r="C536" s="171">
        <v>438.73975484241515</v>
      </c>
      <c r="D536" s="172">
        <v>880.08315323657632</v>
      </c>
      <c r="E536" s="172">
        <v>292.20501617395644</v>
      </c>
      <c r="F536" s="172"/>
      <c r="G536" s="172"/>
      <c r="H536" s="223"/>
      <c r="I536" s="224"/>
      <c r="J536" s="225"/>
      <c r="K536" s="225"/>
      <c r="L536" s="225"/>
      <c r="M536" s="173"/>
      <c r="N536" s="226"/>
      <c r="O536" s="239"/>
      <c r="P536" s="240"/>
      <c r="Q536" s="240"/>
      <c r="R536" s="175"/>
      <c r="S536" s="175"/>
      <c r="T536" s="227"/>
      <c r="U536" s="220" t="s">
        <v>267</v>
      </c>
      <c r="V536" s="152"/>
      <c r="W536" s="152"/>
      <c r="X536" s="152"/>
    </row>
    <row r="537" spans="1:24" ht="15" x14ac:dyDescent="0.25">
      <c r="A537" s="221" t="s">
        <v>282</v>
      </c>
      <c r="B537" s="160">
        <v>2027</v>
      </c>
      <c r="C537" s="171">
        <v>438.04061440632159</v>
      </c>
      <c r="D537" s="172">
        <v>878.68072340713593</v>
      </c>
      <c r="E537" s="172">
        <v>291.73938172852093</v>
      </c>
      <c r="F537" s="172"/>
      <c r="G537" s="172"/>
      <c r="H537" s="223"/>
      <c r="I537" s="224"/>
      <c r="J537" s="225"/>
      <c r="K537" s="225"/>
      <c r="L537" s="225"/>
      <c r="M537" s="173"/>
      <c r="N537" s="226"/>
      <c r="O537" s="239"/>
      <c r="P537" s="240"/>
      <c r="Q537" s="240"/>
      <c r="R537" s="175"/>
      <c r="S537" s="175"/>
      <c r="T537" s="227"/>
      <c r="U537" s="220" t="s">
        <v>267</v>
      </c>
      <c r="V537" s="152"/>
      <c r="W537" s="152"/>
      <c r="X537" s="152"/>
    </row>
    <row r="538" spans="1:24" ht="15" x14ac:dyDescent="0.25">
      <c r="A538" s="221" t="s">
        <v>283</v>
      </c>
      <c r="B538" s="160">
        <v>2028</v>
      </c>
      <c r="C538" s="171">
        <v>437.23897464726326</v>
      </c>
      <c r="D538" s="172">
        <v>877.0726866629725</v>
      </c>
      <c r="E538" s="172">
        <v>291.20548172019943</v>
      </c>
      <c r="F538" s="172"/>
      <c r="G538" s="172"/>
      <c r="H538" s="223"/>
      <c r="I538" s="224"/>
      <c r="J538" s="225"/>
      <c r="K538" s="225"/>
      <c r="L538" s="225"/>
      <c r="M538" s="173"/>
      <c r="N538" s="226"/>
      <c r="O538" s="239"/>
      <c r="P538" s="240"/>
      <c r="Q538" s="240"/>
      <c r="R538" s="175"/>
      <c r="S538" s="175"/>
      <c r="T538" s="227"/>
      <c r="U538" s="220" t="s">
        <v>267</v>
      </c>
      <c r="V538" s="152"/>
      <c r="W538" s="152"/>
      <c r="X538" s="152"/>
    </row>
    <row r="539" spans="1:24" ht="15.6" thickBot="1" x14ac:dyDescent="0.3">
      <c r="A539" s="228" t="s">
        <v>284</v>
      </c>
      <c r="B539" s="160">
        <v>2029</v>
      </c>
      <c r="C539" s="171">
        <v>436.33821921064236</v>
      </c>
      <c r="D539" s="172">
        <v>875.26583037469049</v>
      </c>
      <c r="E539" s="172">
        <v>290.60556969029659</v>
      </c>
      <c r="F539" s="172"/>
      <c r="G539" s="172"/>
      <c r="H539" s="223"/>
      <c r="I539" s="224"/>
      <c r="J539" s="225"/>
      <c r="K539" s="225"/>
      <c r="L539" s="225"/>
      <c r="M539" s="173"/>
      <c r="N539" s="226"/>
      <c r="O539" s="239"/>
      <c r="P539" s="240"/>
      <c r="Q539" s="240"/>
      <c r="R539" s="175"/>
      <c r="S539" s="175"/>
      <c r="T539" s="227"/>
      <c r="U539" s="220" t="s">
        <v>267</v>
      </c>
      <c r="V539" s="152"/>
      <c r="W539" s="152"/>
      <c r="X539" s="152"/>
    </row>
    <row r="540" spans="1:24" ht="15" x14ac:dyDescent="0.25">
      <c r="A540" s="178" t="s">
        <v>285</v>
      </c>
      <c r="B540" s="160">
        <v>2030</v>
      </c>
      <c r="C540" s="171">
        <v>435.34170953048198</v>
      </c>
      <c r="D540" s="172">
        <v>873.26689735832565</v>
      </c>
      <c r="E540" s="172">
        <v>289.94188438711871</v>
      </c>
      <c r="F540" s="172"/>
      <c r="G540" s="172"/>
      <c r="H540" s="223"/>
      <c r="I540" s="224"/>
      <c r="J540" s="225"/>
      <c r="K540" s="225"/>
      <c r="L540" s="225"/>
      <c r="M540" s="173"/>
      <c r="N540" s="226"/>
      <c r="O540" s="239"/>
      <c r="P540" s="240"/>
      <c r="Q540" s="240"/>
      <c r="R540" s="175"/>
      <c r="S540" s="175"/>
      <c r="T540" s="227"/>
      <c r="U540" s="220" t="s">
        <v>267</v>
      </c>
      <c r="V540" s="152"/>
      <c r="W540" s="152"/>
      <c r="X540" s="152"/>
    </row>
    <row r="541" spans="1:24" ht="15" x14ac:dyDescent="0.25">
      <c r="A541" s="179" t="s">
        <v>286</v>
      </c>
      <c r="B541" s="160">
        <v>2031</v>
      </c>
      <c r="C541" s="171">
        <v>434.25599789411615</v>
      </c>
      <c r="D541" s="172">
        <v>871.08903107223614</v>
      </c>
      <c r="E541" s="172">
        <v>289.2187896988371</v>
      </c>
      <c r="F541" s="172"/>
      <c r="G541" s="172"/>
      <c r="H541" s="223"/>
      <c r="I541" s="224"/>
      <c r="J541" s="225"/>
      <c r="K541" s="225"/>
      <c r="L541" s="225"/>
      <c r="M541" s="173"/>
      <c r="N541" s="226"/>
      <c r="O541" s="239"/>
      <c r="P541" s="240"/>
      <c r="Q541" s="240"/>
      <c r="R541" s="175"/>
      <c r="S541" s="175"/>
      <c r="T541" s="227"/>
      <c r="U541" s="220" t="s">
        <v>267</v>
      </c>
      <c r="V541" s="152"/>
      <c r="W541" s="152"/>
      <c r="X541" s="152"/>
    </row>
    <row r="542" spans="1:24" ht="15.6" thickBot="1" x14ac:dyDescent="0.3">
      <c r="A542" s="180" t="s">
        <v>286</v>
      </c>
      <c r="B542" s="160">
        <v>2032</v>
      </c>
      <c r="C542" s="171">
        <v>433.0924275069691</v>
      </c>
      <c r="D542" s="172">
        <v>868.75498524203567</v>
      </c>
      <c r="E542" s="172">
        <v>288.44384031245664</v>
      </c>
      <c r="F542" s="172"/>
      <c r="G542" s="172"/>
      <c r="H542" s="223"/>
      <c r="I542" s="224"/>
      <c r="J542" s="225"/>
      <c r="K542" s="225"/>
      <c r="L542" s="225"/>
      <c r="M542" s="173"/>
      <c r="N542" s="226"/>
      <c r="O542" s="239"/>
      <c r="P542" s="240"/>
      <c r="Q542" s="240"/>
      <c r="R542" s="175"/>
      <c r="S542" s="175"/>
      <c r="T542" s="227"/>
      <c r="U542" s="220" t="s">
        <v>267</v>
      </c>
      <c r="V542" s="152"/>
      <c r="W542" s="152"/>
      <c r="X542" s="152"/>
    </row>
    <row r="543" spans="1:24" ht="15" x14ac:dyDescent="0.25">
      <c r="B543" s="160">
        <v>2033</v>
      </c>
      <c r="C543" s="171">
        <v>431.86773542044568</v>
      </c>
      <c r="D543" s="172">
        <v>866.29833329437133</v>
      </c>
      <c r="E543" s="172">
        <v>287.62818326975435</v>
      </c>
      <c r="F543" s="172"/>
      <c r="G543" s="172"/>
      <c r="H543" s="223"/>
      <c r="I543" s="224"/>
      <c r="J543" s="225"/>
      <c r="K543" s="225"/>
      <c r="L543" s="225"/>
      <c r="M543" s="173"/>
      <c r="N543" s="226"/>
      <c r="O543" s="239"/>
      <c r="P543" s="240"/>
      <c r="Q543" s="240"/>
      <c r="R543" s="175"/>
      <c r="S543" s="175"/>
      <c r="T543" s="227"/>
      <c r="U543" s="220" t="s">
        <v>267</v>
      </c>
      <c r="V543" s="152"/>
      <c r="W543" s="152"/>
      <c r="X543" s="152"/>
    </row>
    <row r="544" spans="1:24" ht="15" x14ac:dyDescent="0.25">
      <c r="B544" s="160">
        <v>2034</v>
      </c>
      <c r="C544" s="171">
        <v>430.60186855285752</v>
      </c>
      <c r="D544" s="172">
        <v>863.75908743823766</v>
      </c>
      <c r="E544" s="172">
        <v>286.78510341561503</v>
      </c>
      <c r="F544" s="172"/>
      <c r="G544" s="172"/>
      <c r="H544" s="223"/>
      <c r="I544" s="224"/>
      <c r="J544" s="225"/>
      <c r="K544" s="225"/>
      <c r="L544" s="225"/>
      <c r="M544" s="173"/>
      <c r="N544" s="226"/>
      <c r="O544" s="239"/>
      <c r="P544" s="240"/>
      <c r="Q544" s="240"/>
      <c r="R544" s="175"/>
      <c r="S544" s="175"/>
      <c r="T544" s="227"/>
      <c r="U544" s="220" t="s">
        <v>267</v>
      </c>
      <c r="V544" s="152"/>
      <c r="W544" s="152"/>
      <c r="X544" s="152"/>
    </row>
    <row r="545" spans="2:24" ht="15" x14ac:dyDescent="0.25">
      <c r="B545" s="160">
        <v>2035</v>
      </c>
      <c r="C545" s="171">
        <v>429.30996584844542</v>
      </c>
      <c r="D545" s="172">
        <v>861.16761540219602</v>
      </c>
      <c r="E545" s="172">
        <v>285.92468343663796</v>
      </c>
      <c r="F545" s="172"/>
      <c r="G545" s="172"/>
      <c r="H545" s="223"/>
      <c r="I545" s="224"/>
      <c r="J545" s="225"/>
      <c r="K545" s="225"/>
      <c r="L545" s="225"/>
      <c r="M545" s="173"/>
      <c r="N545" s="226"/>
      <c r="O545" s="239"/>
      <c r="P545" s="240"/>
      <c r="Q545" s="240"/>
      <c r="R545" s="175"/>
      <c r="S545" s="175"/>
      <c r="T545" s="227"/>
      <c r="U545" s="220" t="s">
        <v>267</v>
      </c>
      <c r="V545" s="152"/>
      <c r="W545" s="152"/>
      <c r="X545" s="152"/>
    </row>
    <row r="546" spans="2:24" ht="15" x14ac:dyDescent="0.25">
      <c r="B546" s="160">
        <v>2036</v>
      </c>
      <c r="C546" s="171">
        <v>428.00079326083164</v>
      </c>
      <c r="D546" s="172">
        <v>858.54150111389345</v>
      </c>
      <c r="E546" s="172">
        <v>285.05276154463706</v>
      </c>
      <c r="F546" s="172"/>
      <c r="G546" s="172"/>
      <c r="H546" s="223"/>
      <c r="I546" s="224"/>
      <c r="J546" s="225"/>
      <c r="K546" s="225"/>
      <c r="L546" s="225"/>
      <c r="M546" s="173"/>
      <c r="N546" s="226"/>
      <c r="O546" s="239"/>
      <c r="P546" s="240"/>
      <c r="Q546" s="240"/>
      <c r="R546" s="175"/>
      <c r="S546" s="175"/>
      <c r="T546" s="227"/>
      <c r="U546" s="220" t="s">
        <v>267</v>
      </c>
      <c r="V546" s="152"/>
      <c r="W546" s="152"/>
      <c r="X546" s="152"/>
    </row>
    <row r="547" spans="2:24" ht="15" x14ac:dyDescent="0.25">
      <c r="B547" s="160">
        <v>2037</v>
      </c>
      <c r="C547" s="171">
        <v>426.67514327863643</v>
      </c>
      <c r="D547" s="172">
        <v>855.88233425349028</v>
      </c>
      <c r="E547" s="172">
        <v>284.16986554487187</v>
      </c>
      <c r="F547" s="172"/>
      <c r="G547" s="172"/>
      <c r="H547" s="223"/>
      <c r="I547" s="224"/>
      <c r="J547" s="225"/>
      <c r="K547" s="225"/>
      <c r="L547" s="225"/>
      <c r="M547" s="173"/>
      <c r="N547" s="226"/>
      <c r="O547" s="239"/>
      <c r="P547" s="240"/>
      <c r="Q547" s="240"/>
      <c r="R547" s="175"/>
      <c r="S547" s="175"/>
      <c r="T547" s="227"/>
      <c r="U547" s="220" t="s">
        <v>267</v>
      </c>
      <c r="V547" s="152"/>
      <c r="W547" s="152"/>
      <c r="X547" s="152"/>
    </row>
    <row r="548" spans="2:24" ht="15" x14ac:dyDescent="0.25">
      <c r="B548" s="160">
        <v>2038</v>
      </c>
      <c r="C548" s="171">
        <v>425.33041159296749</v>
      </c>
      <c r="D548" s="172">
        <v>853.18489074827221</v>
      </c>
      <c r="E548" s="172">
        <v>283.27426094186143</v>
      </c>
      <c r="F548" s="172"/>
      <c r="G548" s="172"/>
      <c r="H548" s="223"/>
      <c r="I548" s="224"/>
      <c r="J548" s="225"/>
      <c r="K548" s="225"/>
      <c r="L548" s="225"/>
      <c r="M548" s="173"/>
      <c r="N548" s="226"/>
      <c r="O548" s="239"/>
      <c r="P548" s="240"/>
      <c r="Q548" s="240"/>
      <c r="R548" s="175"/>
      <c r="S548" s="175"/>
      <c r="T548" s="227"/>
      <c r="U548" s="220" t="s">
        <v>267</v>
      </c>
      <c r="V548" s="152"/>
      <c r="W548" s="152"/>
      <c r="X548" s="152"/>
    </row>
    <row r="549" spans="2:24" ht="15" x14ac:dyDescent="0.25">
      <c r="B549" s="160">
        <v>2039</v>
      </c>
      <c r="C549" s="171">
        <v>423.95992990746913</v>
      </c>
      <c r="D549" s="172">
        <v>850.43579443339729</v>
      </c>
      <c r="E549" s="172">
        <v>282.3615065842788</v>
      </c>
      <c r="F549" s="172"/>
      <c r="G549" s="172"/>
      <c r="H549" s="223"/>
      <c r="I549" s="224"/>
      <c r="J549" s="225"/>
      <c r="K549" s="225"/>
      <c r="L549" s="225"/>
      <c r="M549" s="173"/>
      <c r="N549" s="226"/>
      <c r="O549" s="239"/>
      <c r="P549" s="240"/>
      <c r="Q549" s="240"/>
      <c r="R549" s="175"/>
      <c r="S549" s="175"/>
      <c r="T549" s="227"/>
      <c r="U549" s="220" t="s">
        <v>267</v>
      </c>
      <c r="V549" s="152"/>
      <c r="W549" s="152"/>
      <c r="X549" s="152"/>
    </row>
    <row r="550" spans="2:24" ht="15" x14ac:dyDescent="0.25">
      <c r="B550" s="160">
        <v>2040</v>
      </c>
      <c r="C550" s="171">
        <v>422.55862897076497</v>
      </c>
      <c r="D550" s="172">
        <v>847.62487672330542</v>
      </c>
      <c r="E550" s="172">
        <v>281.42822630056872</v>
      </c>
      <c r="F550" s="172"/>
      <c r="G550" s="172"/>
      <c r="H550" s="223"/>
      <c r="I550" s="224"/>
      <c r="J550" s="225"/>
      <c r="K550" s="225"/>
      <c r="L550" s="225"/>
      <c r="M550" s="173"/>
      <c r="N550" s="226"/>
      <c r="O550" s="239"/>
      <c r="P550" s="240"/>
      <c r="Q550" s="240"/>
      <c r="R550" s="175"/>
      <c r="S550" s="175"/>
      <c r="T550" s="227"/>
      <c r="U550" s="220" t="s">
        <v>267</v>
      </c>
      <c r="V550" s="152"/>
      <c r="W550" s="152"/>
      <c r="X550" s="152"/>
    </row>
    <row r="551" spans="2:24" ht="15" x14ac:dyDescent="0.25">
      <c r="B551" s="160">
        <v>2041</v>
      </c>
      <c r="C551" s="171">
        <v>421.12694761196212</v>
      </c>
      <c r="D551" s="172">
        <v>844.75301788038428</v>
      </c>
      <c r="E551" s="172">
        <v>280.47471235525688</v>
      </c>
      <c r="F551" s="172"/>
      <c r="G551" s="172"/>
      <c r="H551" s="223"/>
      <c r="I551" s="224"/>
      <c r="J551" s="225"/>
      <c r="K551" s="225"/>
      <c r="L551" s="225"/>
      <c r="M551" s="173"/>
      <c r="N551" s="226"/>
      <c r="O551" s="239"/>
      <c r="P551" s="240"/>
      <c r="Q551" s="240"/>
      <c r="R551" s="175"/>
      <c r="S551" s="175"/>
      <c r="T551" s="227"/>
      <c r="U551" s="220" t="s">
        <v>267</v>
      </c>
      <c r="V551" s="152"/>
      <c r="W551" s="152"/>
      <c r="X551" s="152"/>
    </row>
    <row r="552" spans="2:24" ht="15" x14ac:dyDescent="0.25">
      <c r="B552" s="160">
        <v>2042</v>
      </c>
      <c r="C552" s="171">
        <v>419.6671537543661</v>
      </c>
      <c r="D552" s="172">
        <v>841.8247672099385</v>
      </c>
      <c r="E552" s="172">
        <v>279.50247520769614</v>
      </c>
      <c r="F552" s="172"/>
      <c r="G552" s="172"/>
      <c r="H552" s="223"/>
      <c r="I552" s="224"/>
      <c r="J552" s="225"/>
      <c r="K552" s="225"/>
      <c r="L552" s="225"/>
      <c r="M552" s="173"/>
      <c r="N552" s="226"/>
      <c r="O552" s="239"/>
      <c r="P552" s="240"/>
      <c r="Q552" s="240"/>
      <c r="R552" s="175"/>
      <c r="S552" s="175"/>
      <c r="T552" s="227"/>
      <c r="U552" s="220" t="s">
        <v>267</v>
      </c>
      <c r="V552" s="152"/>
      <c r="W552" s="152"/>
      <c r="X552" s="152"/>
    </row>
    <row r="553" spans="2:24" ht="15" x14ac:dyDescent="0.25">
      <c r="B553" s="160">
        <v>2043</v>
      </c>
      <c r="C553" s="171">
        <v>418.17696110411845</v>
      </c>
      <c r="D553" s="172">
        <v>838.8355385565402</v>
      </c>
      <c r="E553" s="172">
        <v>278.50999216356371</v>
      </c>
      <c r="F553" s="172"/>
      <c r="G553" s="172"/>
      <c r="H553" s="223"/>
      <c r="I553" s="224"/>
      <c r="J553" s="225"/>
      <c r="K553" s="225"/>
      <c r="L553" s="225"/>
      <c r="M553" s="173"/>
      <c r="N553" s="226"/>
      <c r="O553" s="239"/>
      <c r="P553" s="240"/>
      <c r="Q553" s="240"/>
      <c r="R553" s="175"/>
      <c r="S553" s="175"/>
      <c r="T553" s="227"/>
      <c r="U553" s="220" t="s">
        <v>267</v>
      </c>
      <c r="V553" s="152"/>
      <c r="W553" s="152"/>
      <c r="X553" s="152"/>
    </row>
    <row r="554" spans="2:24" ht="15" x14ac:dyDescent="0.25">
      <c r="B554" s="160">
        <v>2044</v>
      </c>
      <c r="C554" s="171">
        <v>416.65355219017368</v>
      </c>
      <c r="D554" s="172">
        <v>835.77968025818575</v>
      </c>
      <c r="E554" s="172">
        <v>277.49538675927647</v>
      </c>
      <c r="F554" s="172"/>
      <c r="G554" s="172"/>
      <c r="H554" s="223"/>
      <c r="I554" s="224"/>
      <c r="J554" s="225"/>
      <c r="K554" s="225"/>
      <c r="L554" s="225"/>
      <c r="M554" s="173"/>
      <c r="N554" s="226"/>
      <c r="O554" s="239"/>
      <c r="P554" s="240"/>
      <c r="Q554" s="240"/>
      <c r="R554" s="175"/>
      <c r="S554" s="175"/>
      <c r="T554" s="227"/>
      <c r="U554" s="220" t="s">
        <v>267</v>
      </c>
      <c r="V554" s="152"/>
      <c r="W554" s="152"/>
      <c r="X554" s="152"/>
    </row>
    <row r="555" spans="2:24" ht="15" x14ac:dyDescent="0.25">
      <c r="B555" s="160">
        <v>2045</v>
      </c>
      <c r="C555" s="171">
        <v>415.09427351756034</v>
      </c>
      <c r="D555" s="172">
        <v>832.65186957811409</v>
      </c>
      <c r="E555" s="172">
        <v>276.45689174093843</v>
      </c>
      <c r="F555" s="172"/>
      <c r="G555" s="172"/>
      <c r="H555" s="223"/>
      <c r="I555" s="224"/>
      <c r="J555" s="225"/>
      <c r="K555" s="225"/>
      <c r="L555" s="225"/>
      <c r="M555" s="173"/>
      <c r="N555" s="226"/>
      <c r="O555" s="239"/>
      <c r="P555" s="240"/>
      <c r="Q555" s="240"/>
      <c r="R555" s="175"/>
      <c r="S555" s="175"/>
      <c r="T555" s="227"/>
      <c r="U555" s="220" t="s">
        <v>267</v>
      </c>
      <c r="V555" s="152"/>
      <c r="W555" s="152"/>
      <c r="X555" s="152"/>
    </row>
    <row r="556" spans="2:24" ht="15" x14ac:dyDescent="0.25">
      <c r="B556" s="160">
        <v>2046</v>
      </c>
      <c r="C556" s="171">
        <v>413.49771258087378</v>
      </c>
      <c r="D556" s="172">
        <v>829.44927312318794</v>
      </c>
      <c r="E556" s="172">
        <v>275.3935663659795</v>
      </c>
      <c r="F556" s="172"/>
      <c r="G556" s="172"/>
      <c r="H556" s="223"/>
      <c r="I556" s="224"/>
      <c r="J556" s="225"/>
      <c r="K556" s="225"/>
      <c r="L556" s="225"/>
      <c r="M556" s="173"/>
      <c r="N556" s="226"/>
      <c r="O556" s="239"/>
      <c r="P556" s="240"/>
      <c r="Q556" s="240"/>
      <c r="R556" s="175"/>
      <c r="S556" s="175"/>
      <c r="T556" s="227"/>
      <c r="U556" s="220" t="s">
        <v>267</v>
      </c>
      <c r="V556" s="152"/>
      <c r="W556" s="152"/>
      <c r="X556" s="152"/>
    </row>
    <row r="557" spans="2:24" ht="15" x14ac:dyDescent="0.25">
      <c r="B557" s="160">
        <v>2047</v>
      </c>
      <c r="C557" s="171">
        <v>411.86259266781303</v>
      </c>
      <c r="D557" s="172">
        <v>826.16932989232373</v>
      </c>
      <c r="E557" s="172">
        <v>274.30456033137961</v>
      </c>
      <c r="F557" s="172"/>
      <c r="G557" s="172"/>
      <c r="H557" s="223"/>
      <c r="I557" s="224"/>
      <c r="J557" s="225"/>
      <c r="K557" s="225"/>
      <c r="L557" s="225"/>
      <c r="M557" s="173"/>
      <c r="N557" s="226"/>
      <c r="O557" s="239"/>
      <c r="P557" s="240"/>
      <c r="Q557" s="240"/>
      <c r="R557" s="175"/>
      <c r="S557" s="175"/>
      <c r="T557" s="227"/>
      <c r="U557" s="220" t="s">
        <v>267</v>
      </c>
      <c r="V557" s="152"/>
      <c r="W557" s="152"/>
      <c r="X557" s="152"/>
    </row>
    <row r="558" spans="2:24" ht="15" x14ac:dyDescent="0.25">
      <c r="B558" s="160">
        <v>2048</v>
      </c>
      <c r="C558" s="171">
        <v>410.18638341986065</v>
      </c>
      <c r="D558" s="172">
        <v>822.8069641524055</v>
      </c>
      <c r="E558" s="172">
        <v>273.18818839333903</v>
      </c>
      <c r="F558" s="172"/>
      <c r="G558" s="172"/>
      <c r="H558" s="223"/>
      <c r="I558" s="224"/>
      <c r="J558" s="225"/>
      <c r="K558" s="225"/>
      <c r="L558" s="225"/>
      <c r="M558" s="173"/>
      <c r="N558" s="226"/>
      <c r="O558" s="239"/>
      <c r="P558" s="240"/>
      <c r="Q558" s="240"/>
      <c r="R558" s="175"/>
      <c r="S558" s="175"/>
      <c r="T558" s="227"/>
      <c r="U558" s="220" t="s">
        <v>267</v>
      </c>
      <c r="V558" s="152"/>
      <c r="W558" s="152"/>
      <c r="X558" s="152"/>
    </row>
    <row r="559" spans="2:24" ht="15" x14ac:dyDescent="0.25">
      <c r="B559" s="160">
        <v>2049</v>
      </c>
      <c r="C559" s="171">
        <v>408.46623998260992</v>
      </c>
      <c r="D559" s="172">
        <v>819.35646931220447</v>
      </c>
      <c r="E559" s="172">
        <v>272.04255585068535</v>
      </c>
      <c r="F559" s="172"/>
      <c r="G559" s="172"/>
      <c r="H559" s="223"/>
      <c r="I559" s="224"/>
      <c r="J559" s="225"/>
      <c r="K559" s="225"/>
      <c r="L559" s="225"/>
      <c r="M559" s="173"/>
      <c r="N559" s="226"/>
      <c r="O559" s="239"/>
      <c r="P559" s="240"/>
      <c r="Q559" s="240"/>
      <c r="R559" s="175"/>
      <c r="S559" s="175"/>
      <c r="T559" s="227"/>
      <c r="U559" s="220" t="s">
        <v>267</v>
      </c>
      <c r="V559" s="152"/>
      <c r="W559" s="152"/>
      <c r="X559" s="152"/>
    </row>
    <row r="560" spans="2:24" ht="15" x14ac:dyDescent="0.25">
      <c r="B560" s="160">
        <v>2050</v>
      </c>
      <c r="C560" s="171">
        <v>406.69971509420787</v>
      </c>
      <c r="D560" s="172">
        <v>815.81293632506004</v>
      </c>
      <c r="E560" s="172">
        <v>270.86603280281923</v>
      </c>
      <c r="F560" s="172"/>
      <c r="G560" s="172"/>
      <c r="H560" s="223"/>
      <c r="I560" s="224"/>
      <c r="J560" s="225"/>
      <c r="K560" s="225"/>
      <c r="L560" s="225"/>
      <c r="M560" s="173"/>
      <c r="N560" s="226"/>
      <c r="O560" s="239"/>
      <c r="P560" s="240"/>
      <c r="Q560" s="240"/>
      <c r="R560" s="175"/>
      <c r="S560" s="175"/>
      <c r="T560" s="227"/>
      <c r="U560" s="220" t="s">
        <v>267</v>
      </c>
      <c r="V560" s="152"/>
      <c r="W560" s="152"/>
      <c r="X560" s="152"/>
    </row>
    <row r="561" spans="1:41" ht="15" x14ac:dyDescent="0.25">
      <c r="B561" s="160">
        <v>2051</v>
      </c>
      <c r="C561" s="171">
        <v>404.88614035810372</v>
      </c>
      <c r="D561" s="172">
        <v>812.17502443135902</v>
      </c>
      <c r="E561" s="172">
        <v>269.65817409102704</v>
      </c>
      <c r="F561" s="172"/>
      <c r="G561" s="172"/>
      <c r="H561" s="223"/>
      <c r="I561" s="224"/>
      <c r="J561" s="225"/>
      <c r="K561" s="225"/>
      <c r="L561" s="225"/>
      <c r="M561" s="173"/>
      <c r="N561" s="226"/>
      <c r="O561" s="239"/>
      <c r="P561" s="240"/>
      <c r="Q561" s="240"/>
      <c r="R561" s="175"/>
      <c r="S561" s="175"/>
      <c r="T561" s="227"/>
      <c r="U561" s="220" t="s">
        <v>267</v>
      </c>
      <c r="V561" s="152"/>
      <c r="W561" s="152"/>
      <c r="X561" s="152"/>
    </row>
    <row r="562" spans="1:41" ht="15" x14ac:dyDescent="0.25">
      <c r="B562" s="160">
        <v>2052</v>
      </c>
      <c r="C562" s="171">
        <v>403.02465654130435</v>
      </c>
      <c r="D562" s="172">
        <v>808.44101006610947</v>
      </c>
      <c r="E562" s="172">
        <v>268.41840745763687</v>
      </c>
      <c r="F562" s="172"/>
      <c r="G562" s="172"/>
      <c r="H562" s="223"/>
      <c r="I562" s="224"/>
      <c r="J562" s="225"/>
      <c r="K562" s="225"/>
      <c r="L562" s="225"/>
      <c r="M562" s="173"/>
      <c r="N562" s="226"/>
      <c r="O562" s="239"/>
      <c r="P562" s="240"/>
      <c r="Q562" s="240"/>
      <c r="R562" s="175"/>
      <c r="S562" s="175"/>
      <c r="T562" s="227"/>
      <c r="U562" s="220" t="s">
        <v>267</v>
      </c>
      <c r="V562" s="152"/>
      <c r="W562" s="152"/>
      <c r="X562" s="152"/>
    </row>
    <row r="563" spans="1:41" ht="15" x14ac:dyDescent="0.25">
      <c r="B563" s="160">
        <v>2053</v>
      </c>
      <c r="C563" s="171">
        <v>401.11212346799323</v>
      </c>
      <c r="D563" s="172">
        <v>804.60459424271664</v>
      </c>
      <c r="E563" s="172">
        <v>267.1446415144963</v>
      </c>
      <c r="F563" s="172"/>
      <c r="G563" s="172"/>
      <c r="H563" s="223"/>
      <c r="I563" s="224"/>
      <c r="J563" s="225"/>
      <c r="K563" s="225"/>
      <c r="L563" s="225"/>
      <c r="M563" s="173"/>
      <c r="N563" s="226"/>
      <c r="O563" s="239"/>
      <c r="P563" s="240"/>
      <c r="Q563" s="240"/>
      <c r="R563" s="175"/>
      <c r="S563" s="175"/>
      <c r="T563" s="227"/>
      <c r="U563" s="220" t="s">
        <v>267</v>
      </c>
      <c r="V563" s="152"/>
      <c r="W563" s="152"/>
      <c r="X563" s="152"/>
    </row>
    <row r="564" spans="1:41" ht="15" x14ac:dyDescent="0.25">
      <c r="B564" s="160">
        <v>2054</v>
      </c>
      <c r="C564" s="171">
        <v>399.14499488981909</v>
      </c>
      <c r="D564" s="172">
        <v>800.65866341973231</v>
      </c>
      <c r="E564" s="172">
        <v>265.83451442512853</v>
      </c>
      <c r="F564" s="172"/>
      <c r="G564" s="172"/>
      <c r="H564" s="223"/>
      <c r="I564" s="224"/>
      <c r="J564" s="225"/>
      <c r="K564" s="225"/>
      <c r="L564" s="225"/>
      <c r="M564" s="173"/>
      <c r="N564" s="226"/>
      <c r="O564" s="239"/>
      <c r="P564" s="240"/>
      <c r="Q564" s="240"/>
      <c r="R564" s="175"/>
      <c r="S564" s="175"/>
      <c r="T564" s="227"/>
      <c r="U564" s="220" t="s">
        <v>267</v>
      </c>
      <c r="V564" s="152"/>
      <c r="W564" s="152"/>
      <c r="X564" s="152"/>
    </row>
    <row r="565" spans="1:41" ht="15" x14ac:dyDescent="0.25">
      <c r="B565" s="160">
        <v>2055</v>
      </c>
      <c r="C565" s="171">
        <v>397.12109942876089</v>
      </c>
      <c r="D565" s="172">
        <v>796.59886195535603</v>
      </c>
      <c r="E565" s="172">
        <v>264.48658003029499</v>
      </c>
      <c r="F565" s="172"/>
      <c r="G565" s="172"/>
      <c r="H565" s="223"/>
      <c r="I565" s="224"/>
      <c r="J565" s="225"/>
      <c r="K565" s="225"/>
      <c r="L565" s="225"/>
      <c r="M565" s="173"/>
      <c r="N565" s="226"/>
      <c r="O565" s="239"/>
      <c r="P565" s="240"/>
      <c r="Q565" s="240"/>
      <c r="R565" s="175"/>
      <c r="S565" s="175"/>
      <c r="T565" s="227"/>
      <c r="U565" s="220" t="s">
        <v>267</v>
      </c>
      <c r="V565" s="152"/>
      <c r="W565" s="152"/>
      <c r="X565" s="152"/>
    </row>
    <row r="566" spans="1:41" ht="15" x14ac:dyDescent="0.25">
      <c r="B566" s="160">
        <v>2056</v>
      </c>
      <c r="C566" s="171">
        <v>395.04038857805324</v>
      </c>
      <c r="D566" s="172">
        <v>792.42509254820027</v>
      </c>
      <c r="E566" s="172">
        <v>263.1008060240103</v>
      </c>
      <c r="F566" s="172"/>
      <c r="G566" s="172"/>
      <c r="H566" s="223"/>
      <c r="I566" s="224"/>
      <c r="J566" s="225"/>
      <c r="K566" s="225"/>
      <c r="L566" s="225"/>
      <c r="M566" s="173"/>
      <c r="N566" s="226"/>
      <c r="O566" s="239"/>
      <c r="P566" s="240"/>
      <c r="Q566" s="240"/>
      <c r="R566" s="175"/>
      <c r="S566" s="175"/>
      <c r="T566" s="227"/>
      <c r="U566" s="220" t="s">
        <v>267</v>
      </c>
      <c r="V566" s="152"/>
      <c r="W566" s="152"/>
      <c r="X566" s="152"/>
    </row>
    <row r="567" spans="1:41" ht="15" x14ac:dyDescent="0.25">
      <c r="B567" s="160">
        <v>2057</v>
      </c>
      <c r="C567" s="171">
        <v>392.90481130128558</v>
      </c>
      <c r="D567" s="172">
        <v>788.14126469131247</v>
      </c>
      <c r="E567" s="172">
        <v>261.67849043530151</v>
      </c>
      <c r="F567" s="172"/>
      <c r="G567" s="172"/>
      <c r="H567" s="223"/>
      <c r="I567" s="224"/>
      <c r="J567" s="225"/>
      <c r="K567" s="225"/>
      <c r="L567" s="225"/>
      <c r="M567" s="173"/>
      <c r="N567" s="226"/>
      <c r="O567" s="239"/>
      <c r="P567" s="240"/>
      <c r="Q567" s="240"/>
      <c r="R567" s="175"/>
      <c r="S567" s="175"/>
      <c r="T567" s="227"/>
      <c r="U567" s="220" t="s">
        <v>267</v>
      </c>
      <c r="V567" s="152"/>
      <c r="W567" s="152"/>
      <c r="X567" s="152"/>
    </row>
    <row r="568" spans="1:41" ht="15" x14ac:dyDescent="0.25">
      <c r="A568" s="160"/>
      <c r="B568" s="160">
        <v>2058</v>
      </c>
      <c r="C568" s="171">
        <v>390.71788044815116</v>
      </c>
      <c r="D568" s="172">
        <v>783.75442493062508</v>
      </c>
      <c r="E568" s="172">
        <v>260.22197285680903</v>
      </c>
      <c r="F568" s="172"/>
      <c r="G568" s="172"/>
      <c r="H568" s="223"/>
      <c r="I568" s="224"/>
      <c r="J568" s="225"/>
      <c r="K568" s="225"/>
      <c r="L568" s="225"/>
      <c r="M568" s="173"/>
      <c r="N568" s="226"/>
      <c r="O568" s="239"/>
      <c r="P568" s="240"/>
      <c r="Q568" s="240"/>
      <c r="R568" s="175"/>
      <c r="S568" s="175"/>
      <c r="T568" s="227"/>
      <c r="U568" s="220" t="s">
        <v>267</v>
      </c>
    </row>
    <row r="569" spans="1:41" ht="15" x14ac:dyDescent="0.25">
      <c r="A569" s="160"/>
      <c r="B569" s="160">
        <v>2059</v>
      </c>
      <c r="C569" s="171">
        <v>388.48428564831715</v>
      </c>
      <c r="D569" s="172">
        <v>779.27398035546514</v>
      </c>
      <c r="E569" s="172">
        <v>258.7343766282749</v>
      </c>
      <c r="F569" s="172"/>
      <c r="G569" s="172"/>
      <c r="H569" s="223"/>
      <c r="I569" s="224"/>
      <c r="J569" s="225"/>
      <c r="K569" s="225"/>
      <c r="L569" s="225"/>
      <c r="M569" s="173"/>
      <c r="N569" s="226"/>
      <c r="O569" s="239"/>
      <c r="P569" s="240"/>
      <c r="Q569" s="240"/>
      <c r="R569" s="175"/>
      <c r="S569" s="175"/>
      <c r="T569" s="227"/>
      <c r="U569" s="220" t="s">
        <v>267</v>
      </c>
    </row>
    <row r="570" spans="1:41" ht="15.6" thickBot="1" x14ac:dyDescent="0.3">
      <c r="A570" s="160"/>
      <c r="B570" s="160">
        <v>2060</v>
      </c>
      <c r="C570" s="182">
        <v>386.20875046931673</v>
      </c>
      <c r="D570" s="183">
        <v>774.70940613229095</v>
      </c>
      <c r="E570" s="183">
        <v>257.21884769239568</v>
      </c>
      <c r="F570" s="183"/>
      <c r="G570" s="183"/>
      <c r="H570" s="229"/>
      <c r="I570" s="184"/>
      <c r="J570" s="185"/>
      <c r="K570" s="230"/>
      <c r="L570" s="230"/>
      <c r="M570" s="186"/>
      <c r="N570" s="231"/>
      <c r="O570" s="241"/>
      <c r="P570" s="242"/>
      <c r="Q570" s="242"/>
      <c r="R570" s="188"/>
      <c r="S570" s="188"/>
      <c r="T570" s="232"/>
      <c r="U570" s="220" t="s">
        <v>267</v>
      </c>
    </row>
    <row r="571" spans="1:41" x14ac:dyDescent="0.25">
      <c r="A571" s="160"/>
      <c r="C571" s="105"/>
      <c r="D571" s="105"/>
      <c r="E571" s="105"/>
      <c r="F571" s="105"/>
      <c r="G571" s="105"/>
      <c r="H571" s="105"/>
      <c r="I571" s="105"/>
      <c r="J571" s="105"/>
      <c r="K571" s="105"/>
      <c r="L571" s="105"/>
      <c r="M571" s="105"/>
      <c r="N571" s="105"/>
      <c r="O571" s="105"/>
      <c r="P571" s="105"/>
      <c r="V571" s="152"/>
      <c r="W571" s="152"/>
      <c r="X571" s="152"/>
    </row>
    <row r="572" spans="1:41" x14ac:dyDescent="0.25">
      <c r="A572" s="160"/>
      <c r="C572" s="105"/>
      <c r="D572" s="105"/>
      <c r="E572" s="105"/>
      <c r="F572" s="105"/>
      <c r="G572" s="105"/>
      <c r="H572" s="105"/>
      <c r="I572" s="105"/>
      <c r="J572" s="105"/>
      <c r="K572" s="105"/>
      <c r="L572" s="105"/>
      <c r="M572" s="105"/>
      <c r="N572" s="105"/>
      <c r="O572" s="105"/>
      <c r="P572" s="105"/>
      <c r="V572" s="152"/>
      <c r="W572" s="152"/>
      <c r="X572" s="152"/>
    </row>
    <row r="573" spans="1:41" x14ac:dyDescent="0.25">
      <c r="A573" s="191" t="s">
        <v>311</v>
      </c>
      <c r="C573" s="105"/>
      <c r="D573" s="105"/>
      <c r="E573" s="105"/>
      <c r="F573" s="105"/>
      <c r="G573" s="105"/>
      <c r="H573" s="105"/>
      <c r="I573" s="105"/>
      <c r="J573" s="105"/>
      <c r="K573" s="105"/>
      <c r="L573" s="105"/>
      <c r="M573" s="105"/>
      <c r="N573" s="105"/>
      <c r="O573" s="105"/>
      <c r="P573" s="105"/>
    </row>
    <row r="574" spans="1:41" x14ac:dyDescent="0.25">
      <c r="A574" s="191"/>
      <c r="C574" s="105"/>
      <c r="D574" s="105"/>
      <c r="E574" s="105"/>
      <c r="F574" s="105"/>
      <c r="G574" s="105"/>
      <c r="H574" s="105"/>
      <c r="I574" s="105"/>
      <c r="J574" s="105"/>
      <c r="K574" s="105"/>
      <c r="L574" s="105"/>
      <c r="M574" s="105"/>
      <c r="N574" s="105"/>
      <c r="O574" s="105"/>
      <c r="P574" s="105"/>
    </row>
    <row r="575" spans="1:41" x14ac:dyDescent="0.25">
      <c r="A575" s="160"/>
      <c r="C575" s="105"/>
      <c r="D575" s="105"/>
      <c r="E575" s="105"/>
      <c r="F575" s="105"/>
      <c r="G575" s="105"/>
      <c r="H575" s="105"/>
      <c r="I575" s="105"/>
      <c r="J575" s="105"/>
      <c r="K575" s="105"/>
      <c r="L575" s="105"/>
      <c r="M575" s="105"/>
      <c r="N575" s="105"/>
      <c r="O575" s="105"/>
      <c r="P575" s="105"/>
      <c r="V575" s="152"/>
      <c r="W575" s="152"/>
      <c r="X575" s="152"/>
      <c r="AD575" s="152"/>
      <c r="AE575" s="152"/>
      <c r="AF575" s="152"/>
    </row>
    <row r="576" spans="1:41" x14ac:dyDescent="0.25">
      <c r="A576" s="201"/>
      <c r="B576" s="128"/>
      <c r="C576" s="146"/>
      <c r="D576" s="146"/>
      <c r="E576" s="146"/>
      <c r="F576" s="146"/>
      <c r="G576" s="146"/>
      <c r="H576" s="146"/>
      <c r="I576" s="146"/>
      <c r="J576" s="146"/>
      <c r="K576" s="146"/>
      <c r="L576" s="146"/>
      <c r="M576" s="146"/>
      <c r="N576" s="146"/>
      <c r="O576" s="146"/>
      <c r="P576" s="146"/>
      <c r="Q576" s="128"/>
      <c r="R576" s="128"/>
      <c r="S576" s="128"/>
      <c r="T576" s="128"/>
      <c r="U576" s="128"/>
      <c r="V576" s="202"/>
      <c r="W576" s="202"/>
      <c r="X576" s="202"/>
      <c r="Y576" s="128"/>
      <c r="Z576" s="128"/>
      <c r="AA576" s="128"/>
      <c r="AB576" s="128"/>
      <c r="AC576" s="128"/>
      <c r="AD576" s="202"/>
      <c r="AE576" s="202"/>
      <c r="AF576" s="202"/>
      <c r="AG576" s="128"/>
      <c r="AH576" s="128"/>
      <c r="AI576" s="128"/>
      <c r="AJ576" s="128"/>
      <c r="AK576" s="128"/>
      <c r="AL576" s="128"/>
      <c r="AM576" s="128"/>
      <c r="AN576" s="128"/>
      <c r="AO576" s="128"/>
    </row>
    <row r="577" spans="1:41" x14ac:dyDescent="0.25">
      <c r="A577" s="201"/>
      <c r="B577" s="128"/>
      <c r="C577" s="146"/>
      <c r="D577" s="146"/>
      <c r="E577" s="146"/>
      <c r="F577" s="146"/>
      <c r="G577" s="146"/>
      <c r="H577" s="146"/>
      <c r="I577" s="146"/>
      <c r="J577" s="146"/>
      <c r="K577" s="146"/>
      <c r="L577" s="146"/>
      <c r="M577" s="146"/>
      <c r="N577" s="146"/>
      <c r="O577" s="146"/>
      <c r="P577" s="146"/>
      <c r="Q577" s="128"/>
      <c r="R577" s="128"/>
      <c r="S577" s="128"/>
      <c r="T577" s="128"/>
      <c r="U577" s="128"/>
      <c r="V577" s="202"/>
      <c r="W577" s="202"/>
      <c r="X577" s="202"/>
      <c r="Y577" s="128"/>
      <c r="Z577" s="128"/>
      <c r="AA577" s="128"/>
      <c r="AB577" s="128"/>
      <c r="AC577" s="128"/>
      <c r="AD577" s="202"/>
      <c r="AE577" s="202"/>
      <c r="AF577" s="202"/>
      <c r="AG577" s="128"/>
      <c r="AH577" s="128"/>
      <c r="AI577" s="128"/>
      <c r="AJ577" s="128"/>
      <c r="AK577" s="128"/>
      <c r="AL577" s="128"/>
      <c r="AM577" s="128"/>
      <c r="AN577" s="128"/>
      <c r="AO577" s="128"/>
    </row>
    <row r="578" spans="1:41" x14ac:dyDescent="0.25">
      <c r="A578" s="204"/>
      <c r="B578" s="150"/>
      <c r="C578" s="105"/>
      <c r="D578" s="105"/>
      <c r="E578" s="105"/>
      <c r="F578" s="105"/>
      <c r="G578" s="105"/>
      <c r="H578" s="105"/>
      <c r="I578" s="105"/>
      <c r="J578" s="105"/>
      <c r="K578" s="105"/>
      <c r="L578" s="105"/>
      <c r="M578" s="105"/>
      <c r="N578" s="105"/>
      <c r="O578" s="105"/>
      <c r="P578" s="105"/>
    </row>
    <row r="579" spans="1:41" x14ac:dyDescent="0.25">
      <c r="A579" s="204"/>
      <c r="B579" s="150"/>
      <c r="C579" s="105"/>
      <c r="D579" s="105"/>
      <c r="E579" s="105"/>
      <c r="F579" s="105"/>
      <c r="G579" s="105"/>
      <c r="H579" s="105"/>
      <c r="I579" s="105"/>
      <c r="J579" s="105"/>
      <c r="K579" s="105"/>
      <c r="L579" s="105"/>
      <c r="M579" s="105"/>
      <c r="N579" s="105"/>
      <c r="O579" s="105"/>
      <c r="P579" s="105"/>
    </row>
    <row r="580" spans="1:41" ht="17.399999999999999" x14ac:dyDescent="0.25">
      <c r="A580" s="243" t="s">
        <v>164</v>
      </c>
      <c r="B580" s="203"/>
      <c r="C580" s="203"/>
      <c r="D580" s="149"/>
      <c r="E580" s="149"/>
      <c r="F580" s="149"/>
      <c r="G580" s="149"/>
      <c r="H580" s="149"/>
      <c r="I580" s="149"/>
      <c r="J580" s="149"/>
      <c r="K580" s="149"/>
      <c r="L580" s="149"/>
      <c r="M580" s="149"/>
      <c r="N580" s="149"/>
      <c r="O580" s="149"/>
      <c r="P580" s="149"/>
      <c r="Q580" s="150"/>
      <c r="R580" s="150"/>
      <c r="S580" s="150"/>
      <c r="T580" s="150"/>
      <c r="U580" s="150"/>
      <c r="V580" s="150"/>
      <c r="W580" s="150"/>
      <c r="X580" s="150"/>
      <c r="AC580" s="150"/>
      <c r="AD580" s="150"/>
      <c r="AE580" s="150"/>
      <c r="AF580" s="150"/>
      <c r="AG580" s="150"/>
    </row>
    <row r="581" spans="1:41" x14ac:dyDescent="0.25">
      <c r="A581" s="191"/>
      <c r="C581" s="105"/>
      <c r="D581" s="105"/>
      <c r="E581" s="105"/>
      <c r="F581" s="105"/>
      <c r="G581" s="105"/>
      <c r="H581" s="105"/>
      <c r="I581" s="105"/>
      <c r="J581" s="105"/>
      <c r="K581" s="105"/>
      <c r="L581" s="105"/>
      <c r="M581" s="105"/>
      <c r="N581" s="105"/>
      <c r="O581" s="105"/>
      <c r="P581" s="105"/>
    </row>
    <row r="582" spans="1:41" x14ac:dyDescent="0.25">
      <c r="A582" s="191"/>
      <c r="C582" s="105"/>
      <c r="D582" s="105"/>
      <c r="E582" s="105"/>
      <c r="F582" s="105"/>
      <c r="G582" s="105"/>
      <c r="H582" s="105"/>
      <c r="I582" s="105"/>
      <c r="J582" s="105"/>
      <c r="K582" s="105"/>
      <c r="L582" s="105"/>
      <c r="M582" s="105"/>
      <c r="N582" s="105"/>
      <c r="O582" s="105"/>
      <c r="P582" s="105"/>
    </row>
    <row r="583" spans="1:41" x14ac:dyDescent="0.25">
      <c r="B583" s="203"/>
      <c r="C583" s="203"/>
      <c r="D583" s="149"/>
      <c r="E583" s="149"/>
      <c r="F583" s="149"/>
      <c r="G583" s="149"/>
      <c r="H583" s="149"/>
      <c r="I583" s="149"/>
      <c r="J583" s="149"/>
      <c r="K583" s="149"/>
      <c r="L583" s="149"/>
      <c r="M583" s="149"/>
      <c r="N583" s="149"/>
      <c r="O583" s="149"/>
      <c r="P583" s="149"/>
      <c r="Q583" s="150"/>
      <c r="R583" s="150"/>
      <c r="S583" s="150"/>
      <c r="T583" s="150"/>
      <c r="U583" s="150"/>
      <c r="V583" s="150"/>
      <c r="W583" s="150"/>
      <c r="AG583" s="150"/>
    </row>
    <row r="584" spans="1:41" ht="13.8" thickBot="1" x14ac:dyDescent="0.3">
      <c r="A584" s="196"/>
      <c r="B584" s="1726"/>
      <c r="C584" s="1726"/>
      <c r="D584" s="149"/>
      <c r="E584" s="149"/>
      <c r="F584" s="149"/>
      <c r="G584" s="149"/>
      <c r="H584" s="149"/>
      <c r="I584" s="149"/>
      <c r="J584" s="149"/>
      <c r="K584" s="149"/>
      <c r="L584" s="149"/>
      <c r="M584" s="149"/>
      <c r="N584" s="149"/>
      <c r="O584" s="149"/>
      <c r="P584" s="149"/>
      <c r="Q584" s="150"/>
      <c r="R584" s="150"/>
      <c r="S584" s="150"/>
      <c r="T584" s="150"/>
      <c r="U584" s="150"/>
      <c r="V584" s="150"/>
      <c r="W584" s="150"/>
      <c r="AG584" s="150"/>
    </row>
    <row r="585" spans="1:41" ht="16.2" thickBot="1" x14ac:dyDescent="0.3">
      <c r="A585" s="153"/>
      <c r="C585" s="1711" t="s">
        <v>285</v>
      </c>
      <c r="D585" s="1712"/>
      <c r="E585" s="1712"/>
      <c r="F585" s="1712"/>
      <c r="G585" s="1712"/>
      <c r="H585" s="1727"/>
      <c r="I585" s="1728" t="s">
        <v>286</v>
      </c>
      <c r="J585" s="1729"/>
      <c r="K585" s="1729"/>
      <c r="L585" s="1729"/>
      <c r="M585" s="1729"/>
      <c r="N585" s="1730"/>
      <c r="O585" s="1716" t="s">
        <v>286</v>
      </c>
      <c r="P585" s="1717"/>
      <c r="Q585" s="1717"/>
      <c r="R585" s="1717"/>
      <c r="S585" s="1717"/>
      <c r="T585" s="1718"/>
      <c r="AG585" s="152"/>
    </row>
    <row r="586" spans="1:41" ht="40.200000000000003" thickBot="1" x14ac:dyDescent="0.3">
      <c r="A586" s="153" t="s">
        <v>120</v>
      </c>
      <c r="B586" s="160"/>
      <c r="C586" s="155" t="s">
        <v>266</v>
      </c>
      <c r="D586" s="156" t="s">
        <v>268</v>
      </c>
      <c r="E586" s="156" t="s">
        <v>269</v>
      </c>
      <c r="F586" s="156" t="s">
        <v>270</v>
      </c>
      <c r="G586" s="156" t="s">
        <v>271</v>
      </c>
      <c r="H586" s="214" t="s">
        <v>272</v>
      </c>
      <c r="I586" s="155" t="s">
        <v>273</v>
      </c>
      <c r="J586" s="156" t="s">
        <v>274</v>
      </c>
      <c r="K586" s="156" t="s">
        <v>275</v>
      </c>
      <c r="L586" s="156" t="s">
        <v>276</v>
      </c>
      <c r="M586" s="156" t="s">
        <v>277</v>
      </c>
      <c r="N586" s="214" t="s">
        <v>278</v>
      </c>
      <c r="O586" s="155" t="s">
        <v>279</v>
      </c>
      <c r="P586" s="156" t="s">
        <v>280</v>
      </c>
      <c r="Q586" s="156" t="s">
        <v>281</v>
      </c>
      <c r="R586" s="156" t="s">
        <v>282</v>
      </c>
      <c r="S586" s="156" t="s">
        <v>283</v>
      </c>
      <c r="T586" s="214" t="s">
        <v>284</v>
      </c>
      <c r="U586" s="158" t="s">
        <v>121</v>
      </c>
      <c r="V586" s="130"/>
      <c r="W586" s="130"/>
      <c r="AG586" s="130"/>
    </row>
    <row r="587" spans="1:41" ht="15.6" x14ac:dyDescent="0.25">
      <c r="A587" s="216" t="s">
        <v>266</v>
      </c>
      <c r="B587" s="160">
        <v>2012</v>
      </c>
      <c r="C587" s="161">
        <v>311.3967281890047</v>
      </c>
      <c r="D587" s="162">
        <v>624.64139943408225</v>
      </c>
      <c r="E587" s="162">
        <v>207.39330090948175</v>
      </c>
      <c r="F587" s="162"/>
      <c r="G587" s="162"/>
      <c r="H587" s="219"/>
      <c r="I587" s="161"/>
      <c r="J587" s="162"/>
      <c r="K587" s="162"/>
      <c r="L587" s="162"/>
      <c r="M587" s="165"/>
      <c r="N587" s="219"/>
      <c r="O587" s="235"/>
      <c r="P587" s="236"/>
      <c r="Q587" s="236"/>
      <c r="R587" s="165"/>
      <c r="S587" s="165"/>
      <c r="T587" s="219"/>
      <c r="U587" s="244" t="s">
        <v>267</v>
      </c>
      <c r="V587" s="152"/>
      <c r="W587" s="152"/>
      <c r="AG587" s="130"/>
    </row>
    <row r="588" spans="1:41" ht="15.6" x14ac:dyDescent="0.25">
      <c r="A588" s="221" t="s">
        <v>268</v>
      </c>
      <c r="B588" s="160">
        <v>2013</v>
      </c>
      <c r="C588" s="167">
        <v>314.17849124766337</v>
      </c>
      <c r="D588" s="168">
        <v>630.22143355955291</v>
      </c>
      <c r="E588" s="168">
        <v>209.24598262016787</v>
      </c>
      <c r="F588" s="168"/>
      <c r="G588" s="168"/>
      <c r="H588" s="222"/>
      <c r="I588" s="167"/>
      <c r="J588" s="168"/>
      <c r="K588" s="168"/>
      <c r="L588" s="168"/>
      <c r="M588" s="170"/>
      <c r="N588" s="222"/>
      <c r="O588" s="237"/>
      <c r="P588" s="238"/>
      <c r="Q588" s="238"/>
      <c r="R588" s="170"/>
      <c r="S588" s="170"/>
      <c r="T588" s="222"/>
      <c r="U588" s="220" t="s">
        <v>267</v>
      </c>
      <c r="V588" s="152"/>
      <c r="W588" s="152"/>
      <c r="AG588" s="130"/>
    </row>
    <row r="589" spans="1:41" ht="15.6" x14ac:dyDescent="0.25">
      <c r="A589" s="221" t="s">
        <v>269</v>
      </c>
      <c r="B589" s="160">
        <v>2014</v>
      </c>
      <c r="C589" s="167">
        <v>302.62260268450376</v>
      </c>
      <c r="D589" s="168">
        <v>607.04107952765332</v>
      </c>
      <c r="E589" s="168">
        <v>201.54964654112865</v>
      </c>
      <c r="F589" s="168"/>
      <c r="G589" s="168"/>
      <c r="H589" s="222"/>
      <c r="I589" s="167"/>
      <c r="J589" s="168"/>
      <c r="K589" s="168"/>
      <c r="L589" s="168"/>
      <c r="M589" s="170"/>
      <c r="N589" s="222"/>
      <c r="O589" s="237"/>
      <c r="P589" s="238"/>
      <c r="Q589" s="238"/>
      <c r="R589" s="170"/>
      <c r="S589" s="170"/>
      <c r="T589" s="222"/>
      <c r="U589" s="220" t="s">
        <v>267</v>
      </c>
      <c r="V589" s="152"/>
      <c r="W589" s="152"/>
      <c r="AG589" s="130"/>
    </row>
    <row r="590" spans="1:41" ht="15" x14ac:dyDescent="0.25">
      <c r="A590" s="221" t="s">
        <v>270</v>
      </c>
      <c r="B590" s="160">
        <v>2015</v>
      </c>
      <c r="C590" s="171">
        <v>304.88507865959605</v>
      </c>
      <c r="D590" s="172">
        <v>611.57945784487799</v>
      </c>
      <c r="E590" s="172">
        <v>203.05647791804023</v>
      </c>
      <c r="F590" s="172"/>
      <c r="G590" s="172"/>
      <c r="H590" s="223"/>
      <c r="I590" s="224"/>
      <c r="J590" s="225"/>
      <c r="K590" s="225"/>
      <c r="L590" s="225"/>
      <c r="M590" s="173"/>
      <c r="N590" s="226"/>
      <c r="O590" s="239"/>
      <c r="P590" s="240"/>
      <c r="Q590" s="240"/>
      <c r="R590" s="175"/>
      <c r="S590" s="175"/>
      <c r="T590" s="227"/>
      <c r="U590" s="220" t="s">
        <v>267</v>
      </c>
      <c r="V590" s="152"/>
      <c r="W590" s="152"/>
      <c r="AG590" s="130"/>
    </row>
    <row r="591" spans="1:41" ht="15" x14ac:dyDescent="0.25">
      <c r="A591" s="221" t="s">
        <v>271</v>
      </c>
      <c r="B591" s="160">
        <v>2016</v>
      </c>
      <c r="C591" s="171">
        <v>307.06759910280977</v>
      </c>
      <c r="D591" s="172">
        <v>615.9574506127243</v>
      </c>
      <c r="E591" s="172">
        <v>204.51005811990342</v>
      </c>
      <c r="F591" s="172"/>
      <c r="G591" s="172"/>
      <c r="H591" s="223"/>
      <c r="I591" s="224"/>
      <c r="J591" s="225"/>
      <c r="K591" s="225"/>
      <c r="L591" s="225"/>
      <c r="M591" s="173"/>
      <c r="N591" s="226"/>
      <c r="O591" s="239"/>
      <c r="P591" s="240"/>
      <c r="Q591" s="240"/>
      <c r="R591" s="175"/>
      <c r="S591" s="175"/>
      <c r="T591" s="227"/>
      <c r="U591" s="220" t="s">
        <v>267</v>
      </c>
      <c r="V591" s="152"/>
      <c r="W591" s="152"/>
      <c r="AG591" s="130"/>
    </row>
    <row r="592" spans="1:41" ht="15.6" thickBot="1" x14ac:dyDescent="0.3">
      <c r="A592" s="228" t="s">
        <v>272</v>
      </c>
      <c r="B592" s="160">
        <v>2017</v>
      </c>
      <c r="C592" s="171">
        <v>309.17260971626877</v>
      </c>
      <c r="D592" s="172">
        <v>620.17996374913912</v>
      </c>
      <c r="E592" s="172">
        <v>205.91201600852256</v>
      </c>
      <c r="F592" s="172"/>
      <c r="G592" s="172"/>
      <c r="H592" s="223"/>
      <c r="I592" s="224"/>
      <c r="J592" s="225"/>
      <c r="K592" s="225"/>
      <c r="L592" s="225"/>
      <c r="M592" s="173"/>
      <c r="N592" s="226"/>
      <c r="O592" s="239"/>
      <c r="P592" s="240"/>
      <c r="Q592" s="240"/>
      <c r="R592" s="175"/>
      <c r="S592" s="175"/>
      <c r="T592" s="227"/>
      <c r="U592" s="220" t="s">
        <v>267</v>
      </c>
      <c r="V592" s="152"/>
      <c r="W592" s="152"/>
      <c r="AG592" s="130"/>
    </row>
    <row r="593" spans="1:33" ht="15" x14ac:dyDescent="0.25">
      <c r="A593" s="216" t="s">
        <v>273</v>
      </c>
      <c r="B593" s="160">
        <v>2018</v>
      </c>
      <c r="C593" s="171">
        <v>311.21283017728047</v>
      </c>
      <c r="D593" s="172">
        <v>624.27251209199414</v>
      </c>
      <c r="E593" s="172">
        <v>207.27082301479098</v>
      </c>
      <c r="F593" s="172"/>
      <c r="G593" s="172"/>
      <c r="H593" s="223"/>
      <c r="I593" s="224"/>
      <c r="J593" s="225"/>
      <c r="K593" s="225"/>
      <c r="L593" s="225"/>
      <c r="M593" s="173"/>
      <c r="N593" s="226"/>
      <c r="O593" s="239"/>
      <c r="P593" s="240"/>
      <c r="Q593" s="240"/>
      <c r="R593" s="175"/>
      <c r="S593" s="175"/>
      <c r="T593" s="227"/>
      <c r="U593" s="220" t="s">
        <v>267</v>
      </c>
      <c r="V593" s="152"/>
      <c r="W593" s="152"/>
      <c r="AG593" s="130"/>
    </row>
    <row r="594" spans="1:33" ht="15" x14ac:dyDescent="0.25">
      <c r="A594" s="221" t="s">
        <v>274</v>
      </c>
      <c r="B594" s="160">
        <v>2019</v>
      </c>
      <c r="C594" s="171">
        <v>313.20585709814975</v>
      </c>
      <c r="D594" s="172">
        <v>628.27039329068782</v>
      </c>
      <c r="E594" s="172">
        <v>208.59819865654677</v>
      </c>
      <c r="F594" s="172"/>
      <c r="G594" s="172"/>
      <c r="H594" s="223"/>
      <c r="I594" s="224"/>
      <c r="J594" s="225"/>
      <c r="K594" s="225"/>
      <c r="L594" s="225"/>
      <c r="M594" s="173"/>
      <c r="N594" s="226"/>
      <c r="O594" s="239"/>
      <c r="P594" s="240"/>
      <c r="Q594" s="240"/>
      <c r="R594" s="175"/>
      <c r="S594" s="175"/>
      <c r="T594" s="227"/>
      <c r="U594" s="220" t="s">
        <v>267</v>
      </c>
      <c r="V594" s="152"/>
      <c r="W594" s="152"/>
      <c r="AG594" s="130"/>
    </row>
    <row r="595" spans="1:33" ht="15" x14ac:dyDescent="0.25">
      <c r="A595" s="221" t="s">
        <v>275</v>
      </c>
      <c r="B595" s="160">
        <v>2020</v>
      </c>
      <c r="C595" s="171">
        <v>315.1662249645662</v>
      </c>
      <c r="D595" s="172">
        <v>632.20276256959937</v>
      </c>
      <c r="E595" s="172">
        <v>209.90382304501568</v>
      </c>
      <c r="F595" s="172"/>
      <c r="G595" s="172"/>
      <c r="H595" s="223"/>
      <c r="I595" s="224"/>
      <c r="J595" s="225"/>
      <c r="K595" s="225"/>
      <c r="L595" s="225"/>
      <c r="M595" s="173"/>
      <c r="N595" s="226"/>
      <c r="O595" s="239"/>
      <c r="P595" s="240"/>
      <c r="Q595" s="240"/>
      <c r="R595" s="175"/>
      <c r="S595" s="175"/>
      <c r="T595" s="227"/>
      <c r="U595" s="220" t="s">
        <v>267</v>
      </c>
      <c r="V595" s="152"/>
      <c r="W595" s="152"/>
      <c r="AG595" s="130"/>
    </row>
    <row r="596" spans="1:33" ht="15" x14ac:dyDescent="0.25">
      <c r="A596" s="221" t="s">
        <v>276</v>
      </c>
      <c r="B596" s="160">
        <v>2021</v>
      </c>
      <c r="C596" s="171">
        <v>316.71288795309238</v>
      </c>
      <c r="D596" s="172">
        <v>635.30526701537337</v>
      </c>
      <c r="E596" s="172">
        <v>210.93391589297352</v>
      </c>
      <c r="F596" s="172"/>
      <c r="G596" s="172"/>
      <c r="H596" s="223"/>
      <c r="I596" s="224"/>
      <c r="J596" s="225"/>
      <c r="K596" s="225"/>
      <c r="L596" s="225"/>
      <c r="M596" s="173"/>
      <c r="N596" s="226"/>
      <c r="O596" s="239"/>
      <c r="P596" s="240"/>
      <c r="Q596" s="240"/>
      <c r="R596" s="175"/>
      <c r="S596" s="175"/>
      <c r="T596" s="227"/>
      <c r="U596" s="220" t="s">
        <v>267</v>
      </c>
      <c r="V596" s="152"/>
      <c r="W596" s="152"/>
      <c r="AG596" s="130"/>
    </row>
    <row r="597" spans="1:33" ht="15" x14ac:dyDescent="0.25">
      <c r="A597" s="221" t="s">
        <v>277</v>
      </c>
      <c r="B597" s="160">
        <v>2022</v>
      </c>
      <c r="C597" s="171">
        <v>318.15930022393724</v>
      </c>
      <c r="D597" s="172">
        <v>638.20667510104465</v>
      </c>
      <c r="E597" s="172">
        <v>211.89724077140454</v>
      </c>
      <c r="F597" s="172"/>
      <c r="G597" s="172"/>
      <c r="H597" s="223"/>
      <c r="I597" s="224"/>
      <c r="J597" s="225"/>
      <c r="K597" s="225"/>
      <c r="L597" s="225"/>
      <c r="M597" s="173"/>
      <c r="N597" s="226"/>
      <c r="O597" s="239"/>
      <c r="P597" s="240"/>
      <c r="Q597" s="240"/>
      <c r="R597" s="175"/>
      <c r="S597" s="175"/>
      <c r="T597" s="227"/>
      <c r="U597" s="220" t="s">
        <v>267</v>
      </c>
      <c r="V597" s="152"/>
      <c r="W597" s="152"/>
    </row>
    <row r="598" spans="1:33" ht="15.6" thickBot="1" x14ac:dyDescent="0.3">
      <c r="A598" s="228" t="s">
        <v>278</v>
      </c>
      <c r="B598" s="160">
        <v>2023</v>
      </c>
      <c r="C598" s="171">
        <v>319.51398298824751</v>
      </c>
      <c r="D598" s="172">
        <v>640.92407981691701</v>
      </c>
      <c r="E598" s="172">
        <v>212.79947289121336</v>
      </c>
      <c r="F598" s="172"/>
      <c r="G598" s="172"/>
      <c r="H598" s="223"/>
      <c r="I598" s="224"/>
      <c r="J598" s="225"/>
      <c r="K598" s="225"/>
      <c r="L598" s="225"/>
      <c r="M598" s="173"/>
      <c r="N598" s="226"/>
      <c r="O598" s="239"/>
      <c r="P598" s="240"/>
      <c r="Q598" s="240"/>
      <c r="R598" s="175"/>
      <c r="S598" s="175"/>
      <c r="T598" s="227"/>
      <c r="U598" s="220" t="s">
        <v>267</v>
      </c>
      <c r="V598" s="152"/>
      <c r="W598" s="152"/>
    </row>
    <row r="599" spans="1:33" ht="15" x14ac:dyDescent="0.25">
      <c r="A599" s="216" t="s">
        <v>279</v>
      </c>
      <c r="B599" s="160">
        <v>2024</v>
      </c>
      <c r="C599" s="171">
        <v>320.78593158425002</v>
      </c>
      <c r="D599" s="172">
        <v>643.47552522109936</v>
      </c>
      <c r="E599" s="172">
        <v>213.64660323662929</v>
      </c>
      <c r="F599" s="172"/>
      <c r="G599" s="172"/>
      <c r="H599" s="223"/>
      <c r="I599" s="224"/>
      <c r="J599" s="225"/>
      <c r="K599" s="225"/>
      <c r="L599" s="225"/>
      <c r="M599" s="173"/>
      <c r="N599" s="226"/>
      <c r="O599" s="239"/>
      <c r="P599" s="240"/>
      <c r="Q599" s="240"/>
      <c r="R599" s="175"/>
      <c r="S599" s="175"/>
      <c r="T599" s="227"/>
      <c r="U599" s="220" t="s">
        <v>267</v>
      </c>
      <c r="V599" s="152"/>
      <c r="W599" s="152"/>
    </row>
    <row r="600" spans="1:33" ht="15" x14ac:dyDescent="0.25">
      <c r="A600" s="221" t="s">
        <v>280</v>
      </c>
      <c r="B600" s="160">
        <v>2025</v>
      </c>
      <c r="C600" s="171">
        <v>321.98351026338378</v>
      </c>
      <c r="D600" s="172">
        <v>645.87778945302296</v>
      </c>
      <c r="E600" s="172">
        <v>214.44420248183914</v>
      </c>
      <c r="F600" s="172"/>
      <c r="G600" s="172"/>
      <c r="H600" s="223"/>
      <c r="I600" s="224"/>
      <c r="J600" s="225"/>
      <c r="K600" s="225"/>
      <c r="L600" s="225"/>
      <c r="M600" s="173"/>
      <c r="N600" s="226"/>
      <c r="O600" s="239"/>
      <c r="P600" s="240"/>
      <c r="Q600" s="240"/>
      <c r="R600" s="175"/>
      <c r="S600" s="175"/>
      <c r="T600" s="227"/>
      <c r="U600" s="220" t="s">
        <v>267</v>
      </c>
      <c r="V600" s="152"/>
      <c r="W600" s="152"/>
    </row>
    <row r="601" spans="1:33" ht="15" x14ac:dyDescent="0.25">
      <c r="A601" s="221" t="s">
        <v>281</v>
      </c>
      <c r="B601" s="160">
        <v>2026</v>
      </c>
      <c r="C601" s="171">
        <v>323.11322067909333</v>
      </c>
      <c r="D601" s="172">
        <v>648.14391440278735</v>
      </c>
      <c r="E601" s="172">
        <v>215.19660079234296</v>
      </c>
      <c r="F601" s="172"/>
      <c r="G601" s="172"/>
      <c r="H601" s="223"/>
      <c r="I601" s="224"/>
      <c r="J601" s="225"/>
      <c r="K601" s="225"/>
      <c r="L601" s="225"/>
      <c r="M601" s="173"/>
      <c r="N601" s="226"/>
      <c r="O601" s="239"/>
      <c r="P601" s="240"/>
      <c r="Q601" s="240"/>
      <c r="R601" s="175"/>
      <c r="S601" s="175"/>
      <c r="T601" s="227"/>
      <c r="U601" s="220" t="s">
        <v>267</v>
      </c>
      <c r="V601" s="152"/>
      <c r="W601" s="152"/>
    </row>
    <row r="602" spans="1:33" ht="15" x14ac:dyDescent="0.25">
      <c r="A602" s="221" t="s">
        <v>282</v>
      </c>
      <c r="B602" s="160">
        <v>2027</v>
      </c>
      <c r="C602" s="171">
        <v>324.18134356106776</v>
      </c>
      <c r="D602" s="172">
        <v>650.28649880193711</v>
      </c>
      <c r="E602" s="172">
        <v>215.90798119623457</v>
      </c>
      <c r="F602" s="172"/>
      <c r="G602" s="172"/>
      <c r="H602" s="223"/>
      <c r="I602" s="224"/>
      <c r="J602" s="225"/>
      <c r="K602" s="225"/>
      <c r="L602" s="225"/>
      <c r="M602" s="173"/>
      <c r="N602" s="226"/>
      <c r="O602" s="239"/>
      <c r="P602" s="240"/>
      <c r="Q602" s="240"/>
      <c r="R602" s="175"/>
      <c r="S602" s="175"/>
      <c r="T602" s="227"/>
      <c r="U602" s="220" t="s">
        <v>267</v>
      </c>
      <c r="V602" s="152"/>
      <c r="W602" s="152"/>
    </row>
    <row r="603" spans="1:33" ht="15" x14ac:dyDescent="0.25">
      <c r="A603" s="221" t="s">
        <v>283</v>
      </c>
      <c r="B603" s="160">
        <v>2028</v>
      </c>
      <c r="C603" s="171">
        <v>325.19549000693877</v>
      </c>
      <c r="D603" s="172">
        <v>652.3208100127971</v>
      </c>
      <c r="E603" s="172">
        <v>216.58341275981593</v>
      </c>
      <c r="F603" s="172"/>
      <c r="G603" s="172"/>
      <c r="H603" s="223"/>
      <c r="I603" s="224"/>
      <c r="J603" s="225"/>
      <c r="K603" s="225"/>
      <c r="L603" s="225"/>
      <c r="M603" s="173"/>
      <c r="N603" s="226"/>
      <c r="O603" s="239"/>
      <c r="P603" s="240"/>
      <c r="Q603" s="240"/>
      <c r="R603" s="175"/>
      <c r="S603" s="175"/>
      <c r="T603" s="227"/>
      <c r="U603" s="220" t="s">
        <v>267</v>
      </c>
      <c r="V603" s="152"/>
      <c r="W603" s="152"/>
    </row>
    <row r="604" spans="1:33" ht="15.6" thickBot="1" x14ac:dyDescent="0.3">
      <c r="A604" s="228" t="s">
        <v>284</v>
      </c>
      <c r="B604" s="160">
        <v>2029</v>
      </c>
      <c r="C604" s="171">
        <v>326.16322046625407</v>
      </c>
      <c r="D604" s="172">
        <v>654.26201380095881</v>
      </c>
      <c r="E604" s="172">
        <v>217.22793081726394</v>
      </c>
      <c r="F604" s="172"/>
      <c r="G604" s="172"/>
      <c r="H604" s="223"/>
      <c r="I604" s="224"/>
      <c r="J604" s="225"/>
      <c r="K604" s="225"/>
      <c r="L604" s="225"/>
      <c r="M604" s="173"/>
      <c r="N604" s="226"/>
      <c r="O604" s="239"/>
      <c r="P604" s="240"/>
      <c r="Q604" s="240"/>
      <c r="R604" s="175"/>
      <c r="S604" s="175"/>
      <c r="T604" s="227"/>
      <c r="U604" s="220" t="s">
        <v>267</v>
      </c>
      <c r="V604" s="152"/>
      <c r="W604" s="152"/>
    </row>
    <row r="605" spans="1:33" ht="15" x14ac:dyDescent="0.25">
      <c r="A605" s="178" t="s">
        <v>285</v>
      </c>
      <c r="B605" s="160">
        <v>2030</v>
      </c>
      <c r="C605" s="171">
        <v>327.09075998159096</v>
      </c>
      <c r="D605" s="172">
        <v>656.12259719327631</v>
      </c>
      <c r="E605" s="172">
        <v>217.84568130850528</v>
      </c>
      <c r="F605" s="172"/>
      <c r="G605" s="172"/>
      <c r="H605" s="223"/>
      <c r="I605" s="224"/>
      <c r="J605" s="225"/>
      <c r="K605" s="225"/>
      <c r="L605" s="225"/>
      <c r="M605" s="173"/>
      <c r="N605" s="226"/>
      <c r="O605" s="239"/>
      <c r="P605" s="240"/>
      <c r="Q605" s="240"/>
      <c r="R605" s="175"/>
      <c r="S605" s="175"/>
      <c r="T605" s="227"/>
      <c r="U605" s="220" t="s">
        <v>267</v>
      </c>
      <c r="V605" s="152"/>
      <c r="W605" s="152"/>
    </row>
    <row r="606" spans="1:33" ht="15" x14ac:dyDescent="0.25">
      <c r="A606" s="179" t="s">
        <v>286</v>
      </c>
      <c r="B606" s="160">
        <v>2031</v>
      </c>
      <c r="C606" s="171">
        <v>327.98239591390802</v>
      </c>
      <c r="D606" s="172">
        <v>657.91116035444793</v>
      </c>
      <c r="E606" s="172">
        <v>218.43951965834336</v>
      </c>
      <c r="F606" s="172"/>
      <c r="G606" s="172"/>
      <c r="H606" s="223"/>
      <c r="I606" s="224"/>
      <c r="J606" s="225"/>
      <c r="K606" s="225"/>
      <c r="L606" s="225"/>
      <c r="M606" s="173"/>
      <c r="N606" s="226"/>
      <c r="O606" s="239"/>
      <c r="P606" s="240"/>
      <c r="Q606" s="240"/>
      <c r="R606" s="175"/>
      <c r="S606" s="175"/>
      <c r="T606" s="227"/>
      <c r="U606" s="220" t="s">
        <v>267</v>
      </c>
      <c r="V606" s="152"/>
      <c r="W606" s="152"/>
    </row>
    <row r="607" spans="1:33" ht="15.6" thickBot="1" x14ac:dyDescent="0.3">
      <c r="A607" s="180" t="s">
        <v>286</v>
      </c>
      <c r="B607" s="160">
        <v>2032</v>
      </c>
      <c r="C607" s="171">
        <v>328.84018181189936</v>
      </c>
      <c r="D607" s="172">
        <v>659.63182256837763</v>
      </c>
      <c r="E607" s="172">
        <v>219.01081355051957</v>
      </c>
      <c r="F607" s="172"/>
      <c r="G607" s="172"/>
      <c r="H607" s="223"/>
      <c r="I607" s="224"/>
      <c r="J607" s="225"/>
      <c r="K607" s="225"/>
      <c r="L607" s="225"/>
      <c r="M607" s="173"/>
      <c r="N607" s="226"/>
      <c r="O607" s="239"/>
      <c r="P607" s="240"/>
      <c r="Q607" s="240"/>
      <c r="R607" s="175"/>
      <c r="S607" s="175"/>
      <c r="T607" s="227"/>
      <c r="U607" s="220" t="s">
        <v>267</v>
      </c>
      <c r="V607" s="152"/>
      <c r="W607" s="152"/>
    </row>
    <row r="608" spans="1:33" ht="15" x14ac:dyDescent="0.25">
      <c r="B608" s="160">
        <v>2033</v>
      </c>
      <c r="C608" s="171">
        <v>329.66439521912736</v>
      </c>
      <c r="D608" s="172">
        <v>661.28514056923575</v>
      </c>
      <c r="E608" s="172">
        <v>219.5597478317915</v>
      </c>
      <c r="F608" s="172"/>
      <c r="G608" s="172"/>
      <c r="H608" s="223"/>
      <c r="I608" s="224"/>
      <c r="J608" s="225"/>
      <c r="K608" s="225"/>
      <c r="L608" s="225"/>
      <c r="M608" s="173"/>
      <c r="N608" s="226"/>
      <c r="O608" s="239"/>
      <c r="P608" s="240"/>
      <c r="Q608" s="240"/>
      <c r="R608" s="175"/>
      <c r="S608" s="175"/>
      <c r="T608" s="227"/>
      <c r="U608" s="220" t="s">
        <v>267</v>
      </c>
      <c r="V608" s="152"/>
      <c r="W608" s="152"/>
    </row>
    <row r="609" spans="2:23" ht="15" x14ac:dyDescent="0.25">
      <c r="B609" s="160">
        <v>2034</v>
      </c>
      <c r="C609" s="171">
        <v>330.45381379692918</v>
      </c>
      <c r="D609" s="172">
        <v>662.86866242588826</v>
      </c>
      <c r="E609" s="172">
        <v>220.08550841251991</v>
      </c>
      <c r="F609" s="172"/>
      <c r="G609" s="172"/>
      <c r="H609" s="223"/>
      <c r="I609" s="224"/>
      <c r="J609" s="225"/>
      <c r="K609" s="225"/>
      <c r="L609" s="225"/>
      <c r="M609" s="173"/>
      <c r="N609" s="226"/>
      <c r="O609" s="239"/>
      <c r="P609" s="240"/>
      <c r="Q609" s="240"/>
      <c r="R609" s="175"/>
      <c r="S609" s="175"/>
      <c r="T609" s="227"/>
      <c r="U609" s="220" t="s">
        <v>267</v>
      </c>
      <c r="V609" s="152"/>
      <c r="W609" s="152"/>
    </row>
    <row r="610" spans="2:23" ht="15" x14ac:dyDescent="0.25">
      <c r="B610" s="160">
        <v>2035</v>
      </c>
      <c r="C610" s="171">
        <v>331.20724963054209</v>
      </c>
      <c r="D610" s="172">
        <v>664.38000525928544</v>
      </c>
      <c r="E610" s="172">
        <v>220.58730412972358</v>
      </c>
      <c r="F610" s="172"/>
      <c r="G610" s="172"/>
      <c r="H610" s="223"/>
      <c r="I610" s="224"/>
      <c r="J610" s="225"/>
      <c r="K610" s="225"/>
      <c r="L610" s="225"/>
      <c r="M610" s="173"/>
      <c r="N610" s="226"/>
      <c r="O610" s="239"/>
      <c r="P610" s="240"/>
      <c r="Q610" s="240"/>
      <c r="R610" s="175"/>
      <c r="S610" s="175"/>
      <c r="T610" s="227"/>
      <c r="U610" s="220" t="s">
        <v>267</v>
      </c>
      <c r="V610" s="152"/>
      <c r="W610" s="152"/>
    </row>
    <row r="611" spans="2:23" ht="15" x14ac:dyDescent="0.25">
      <c r="B611" s="160">
        <v>2036</v>
      </c>
      <c r="C611" s="171">
        <v>331.92554225578363</v>
      </c>
      <c r="D611" s="172">
        <v>665.82085312317736</v>
      </c>
      <c r="E611" s="172">
        <v>221.0656941225605</v>
      </c>
      <c r="F611" s="172"/>
      <c r="G611" s="172"/>
      <c r="H611" s="223"/>
      <c r="I611" s="224"/>
      <c r="J611" s="225"/>
      <c r="K611" s="225"/>
      <c r="L611" s="225"/>
      <c r="M611" s="173"/>
      <c r="N611" s="226"/>
      <c r="O611" s="239"/>
      <c r="P611" s="240"/>
      <c r="Q611" s="240"/>
      <c r="R611" s="175"/>
      <c r="S611" s="175"/>
      <c r="T611" s="227"/>
      <c r="U611" s="220" t="s">
        <v>267</v>
      </c>
      <c r="V611" s="152"/>
      <c r="W611" s="152"/>
    </row>
    <row r="612" spans="2:23" ht="15" x14ac:dyDescent="0.25">
      <c r="B612" s="160">
        <v>2037</v>
      </c>
      <c r="C612" s="171">
        <v>332.60902077522752</v>
      </c>
      <c r="D612" s="172">
        <v>667.19186617572757</v>
      </c>
      <c r="E612" s="172">
        <v>221.52089757659985</v>
      </c>
      <c r="F612" s="172"/>
      <c r="G612" s="172"/>
      <c r="H612" s="223"/>
      <c r="I612" s="224"/>
      <c r="J612" s="225"/>
      <c r="K612" s="225"/>
      <c r="L612" s="225"/>
      <c r="M612" s="173"/>
      <c r="N612" s="226"/>
      <c r="O612" s="239"/>
      <c r="P612" s="240"/>
      <c r="Q612" s="240"/>
      <c r="R612" s="175"/>
      <c r="S612" s="175"/>
      <c r="T612" s="227"/>
      <c r="U612" s="220" t="s">
        <v>267</v>
      </c>
      <c r="V612" s="152"/>
      <c r="W612" s="152"/>
    </row>
    <row r="613" spans="2:23" ht="15" x14ac:dyDescent="0.25">
      <c r="B613" s="160">
        <v>2038</v>
      </c>
      <c r="C613" s="171">
        <v>333.25496588137173</v>
      </c>
      <c r="D613" s="172">
        <v>668.48758966455819</v>
      </c>
      <c r="E613" s="172">
        <v>221.95110340614943</v>
      </c>
      <c r="F613" s="172"/>
      <c r="G613" s="172"/>
      <c r="H613" s="223"/>
      <c r="I613" s="224"/>
      <c r="J613" s="225"/>
      <c r="K613" s="225"/>
      <c r="L613" s="225"/>
      <c r="M613" s="173"/>
      <c r="N613" s="226"/>
      <c r="O613" s="239"/>
      <c r="P613" s="240"/>
      <c r="Q613" s="240"/>
      <c r="R613" s="175"/>
      <c r="S613" s="175"/>
      <c r="T613" s="227"/>
      <c r="U613" s="220" t="s">
        <v>267</v>
      </c>
      <c r="V613" s="152"/>
      <c r="W613" s="152"/>
    </row>
    <row r="614" spans="2:23" ht="15" x14ac:dyDescent="0.25">
      <c r="B614" s="160">
        <v>2039</v>
      </c>
      <c r="C614" s="171">
        <v>333.85958861904965</v>
      </c>
      <c r="D614" s="172">
        <v>669.70042319427841</v>
      </c>
      <c r="E614" s="172">
        <v>222.35378812959277</v>
      </c>
      <c r="F614" s="172"/>
      <c r="G614" s="172"/>
      <c r="H614" s="223"/>
      <c r="I614" s="224"/>
      <c r="J614" s="225"/>
      <c r="K614" s="225"/>
      <c r="L614" s="225"/>
      <c r="M614" s="173"/>
      <c r="N614" s="226"/>
      <c r="O614" s="239"/>
      <c r="P614" s="240"/>
      <c r="Q614" s="240"/>
      <c r="R614" s="175"/>
      <c r="S614" s="175"/>
      <c r="T614" s="227"/>
      <c r="U614" s="220" t="s">
        <v>267</v>
      </c>
      <c r="V614" s="152"/>
      <c r="W614" s="152"/>
    </row>
    <row r="615" spans="2:23" ht="15" x14ac:dyDescent="0.25">
      <c r="B615" s="160">
        <v>2040</v>
      </c>
      <c r="C615" s="171">
        <v>334.41975880982091</v>
      </c>
      <c r="D615" s="172">
        <v>670.82408783237406</v>
      </c>
      <c r="E615" s="172">
        <v>222.72686701712894</v>
      </c>
      <c r="F615" s="172"/>
      <c r="G615" s="172"/>
      <c r="H615" s="223"/>
      <c r="I615" s="224"/>
      <c r="J615" s="225"/>
      <c r="K615" s="225"/>
      <c r="L615" s="225"/>
      <c r="M615" s="173"/>
      <c r="N615" s="226"/>
      <c r="O615" s="239"/>
      <c r="P615" s="240"/>
      <c r="Q615" s="240"/>
      <c r="R615" s="175"/>
      <c r="S615" s="175"/>
      <c r="T615" s="227"/>
      <c r="U615" s="220" t="s">
        <v>267</v>
      </c>
      <c r="V615" s="152"/>
      <c r="W615" s="152"/>
    </row>
    <row r="616" spans="2:23" ht="15" x14ac:dyDescent="0.25">
      <c r="B616" s="160">
        <v>2041</v>
      </c>
      <c r="C616" s="171">
        <v>334.93449165162298</v>
      </c>
      <c r="D616" s="172">
        <v>671.85660813054085</v>
      </c>
      <c r="E616" s="172">
        <v>223.06968418084378</v>
      </c>
      <c r="F616" s="172"/>
      <c r="G616" s="172"/>
      <c r="H616" s="223"/>
      <c r="I616" s="224"/>
      <c r="J616" s="225"/>
      <c r="K616" s="225"/>
      <c r="L616" s="225"/>
      <c r="M616" s="173"/>
      <c r="N616" s="226"/>
      <c r="O616" s="239"/>
      <c r="P616" s="240"/>
      <c r="Q616" s="240"/>
      <c r="R616" s="175"/>
      <c r="S616" s="175"/>
      <c r="T616" s="227"/>
      <c r="U616" s="220" t="s">
        <v>267</v>
      </c>
      <c r="V616" s="152"/>
      <c r="W616" s="152"/>
    </row>
    <row r="617" spans="2:23" ht="15" x14ac:dyDescent="0.25">
      <c r="B617" s="160">
        <v>2042</v>
      </c>
      <c r="C617" s="171">
        <v>335.40325133118398</v>
      </c>
      <c r="D617" s="172">
        <v>672.79690928252194</v>
      </c>
      <c r="E617" s="172">
        <v>223.38188276379876</v>
      </c>
      <c r="F617" s="172"/>
      <c r="G617" s="172"/>
      <c r="H617" s="223"/>
      <c r="I617" s="224"/>
      <c r="J617" s="225"/>
      <c r="K617" s="225"/>
      <c r="L617" s="225"/>
      <c r="M617" s="173"/>
      <c r="N617" s="226"/>
      <c r="O617" s="239"/>
      <c r="P617" s="240"/>
      <c r="Q617" s="240"/>
      <c r="R617" s="175"/>
      <c r="S617" s="175"/>
      <c r="T617" s="227"/>
      <c r="U617" s="220" t="s">
        <v>267</v>
      </c>
      <c r="V617" s="152"/>
      <c r="W617" s="152"/>
    </row>
    <row r="618" spans="2:23" ht="15" x14ac:dyDescent="0.25">
      <c r="B618" s="160">
        <v>2043</v>
      </c>
      <c r="C618" s="171">
        <v>335.82386011895272</v>
      </c>
      <c r="D618" s="172">
        <v>673.6406229057643</v>
      </c>
      <c r="E618" s="172">
        <v>223.6620123765735</v>
      </c>
      <c r="F618" s="172"/>
      <c r="G618" s="172"/>
      <c r="H618" s="223"/>
      <c r="I618" s="224"/>
      <c r="J618" s="225"/>
      <c r="K618" s="225"/>
      <c r="L618" s="225"/>
      <c r="M618" s="173"/>
      <c r="N618" s="226"/>
      <c r="O618" s="239"/>
      <c r="P618" s="240"/>
      <c r="Q618" s="240"/>
      <c r="R618" s="175"/>
      <c r="S618" s="175"/>
      <c r="T618" s="227"/>
      <c r="U618" s="220" t="s">
        <v>267</v>
      </c>
      <c r="V618" s="152"/>
      <c r="W618" s="152"/>
    </row>
    <row r="619" spans="2:23" ht="15" x14ac:dyDescent="0.25">
      <c r="B619" s="160">
        <v>2044</v>
      </c>
      <c r="C619" s="171">
        <v>336.19397300434525</v>
      </c>
      <c r="D619" s="172">
        <v>674.38304506294207</v>
      </c>
      <c r="E619" s="172">
        <v>223.90851121892518</v>
      </c>
      <c r="F619" s="172"/>
      <c r="G619" s="172"/>
      <c r="H619" s="223"/>
      <c r="I619" s="224"/>
      <c r="J619" s="225"/>
      <c r="K619" s="225"/>
      <c r="L619" s="225"/>
      <c r="M619" s="173"/>
      <c r="N619" s="226"/>
      <c r="O619" s="239"/>
      <c r="P619" s="240"/>
      <c r="Q619" s="240"/>
      <c r="R619" s="175"/>
      <c r="S619" s="175"/>
      <c r="T619" s="227"/>
      <c r="U619" s="220" t="s">
        <v>267</v>
      </c>
      <c r="V619" s="152"/>
      <c r="W619" s="152"/>
    </row>
    <row r="620" spans="2:23" ht="15" x14ac:dyDescent="0.25">
      <c r="B620" s="160">
        <v>2045</v>
      </c>
      <c r="C620" s="171">
        <v>336.5118464489621</v>
      </c>
      <c r="D620" s="172">
        <v>675.02067833045635</v>
      </c>
      <c r="E620" s="172">
        <v>224.12021807703493</v>
      </c>
      <c r="F620" s="172"/>
      <c r="G620" s="172"/>
      <c r="H620" s="223"/>
      <c r="I620" s="224"/>
      <c r="J620" s="225"/>
      <c r="K620" s="225"/>
      <c r="L620" s="225"/>
      <c r="M620" s="173"/>
      <c r="N620" s="226"/>
      <c r="O620" s="239"/>
      <c r="P620" s="240"/>
      <c r="Q620" s="240"/>
      <c r="R620" s="175"/>
      <c r="S620" s="175"/>
      <c r="T620" s="227"/>
      <c r="U620" s="220" t="s">
        <v>267</v>
      </c>
      <c r="V620" s="152"/>
      <c r="W620" s="152"/>
    </row>
    <row r="621" spans="2:23" ht="15" x14ac:dyDescent="0.25">
      <c r="B621" s="160">
        <v>2046</v>
      </c>
      <c r="C621" s="171">
        <v>336.7766064231389</v>
      </c>
      <c r="D621" s="172">
        <v>675.55176946216386</v>
      </c>
      <c r="E621" s="172">
        <v>224.29655083850156</v>
      </c>
      <c r="F621" s="172"/>
      <c r="G621" s="172"/>
      <c r="H621" s="223"/>
      <c r="I621" s="224"/>
      <c r="J621" s="225"/>
      <c r="K621" s="225"/>
      <c r="L621" s="225"/>
      <c r="M621" s="173"/>
      <c r="N621" s="226"/>
      <c r="O621" s="239"/>
      <c r="P621" s="240"/>
      <c r="Q621" s="240"/>
      <c r="R621" s="175"/>
      <c r="S621" s="175"/>
      <c r="T621" s="227"/>
      <c r="U621" s="220" t="s">
        <v>267</v>
      </c>
      <c r="V621" s="152"/>
      <c r="W621" s="152"/>
    </row>
    <row r="622" spans="2:23" ht="15" x14ac:dyDescent="0.25">
      <c r="B622" s="160">
        <v>2047</v>
      </c>
      <c r="C622" s="171">
        <v>336.98826797967848</v>
      </c>
      <c r="D622" s="172">
        <v>675.97634865299926</v>
      </c>
      <c r="E622" s="172">
        <v>224.43751952864056</v>
      </c>
      <c r="F622" s="172"/>
      <c r="G622" s="172"/>
      <c r="H622" s="223"/>
      <c r="I622" s="224"/>
      <c r="J622" s="225"/>
      <c r="K622" s="225"/>
      <c r="L622" s="225"/>
      <c r="M622" s="173"/>
      <c r="N622" s="226"/>
      <c r="O622" s="239"/>
      <c r="P622" s="240"/>
      <c r="Q622" s="240"/>
      <c r="R622" s="175"/>
      <c r="S622" s="175"/>
      <c r="T622" s="227"/>
      <c r="U622" s="220" t="s">
        <v>267</v>
      </c>
      <c r="V622" s="152"/>
      <c r="W622" s="152"/>
    </row>
    <row r="623" spans="2:23" ht="15" x14ac:dyDescent="0.25">
      <c r="B623" s="160">
        <v>2048</v>
      </c>
      <c r="C623" s="171">
        <v>337.14714123438057</v>
      </c>
      <c r="D623" s="172">
        <v>676.29503797490349</v>
      </c>
      <c r="E623" s="172">
        <v>224.54333068764188</v>
      </c>
      <c r="F623" s="172"/>
      <c r="G623" s="172"/>
      <c r="H623" s="223"/>
      <c r="I623" s="224"/>
      <c r="J623" s="225"/>
      <c r="K623" s="225"/>
      <c r="L623" s="225"/>
      <c r="M623" s="173"/>
      <c r="N623" s="226"/>
      <c r="O623" s="239"/>
      <c r="P623" s="240"/>
      <c r="Q623" s="240"/>
      <c r="R623" s="175"/>
      <c r="S623" s="175"/>
      <c r="T623" s="227"/>
      <c r="U623" s="220" t="s">
        <v>267</v>
      </c>
      <c r="V623" s="152"/>
      <c r="W623" s="152"/>
    </row>
    <row r="624" spans="2:23" ht="15" x14ac:dyDescent="0.25">
      <c r="B624" s="160">
        <v>2049</v>
      </c>
      <c r="C624" s="171">
        <v>337.25405549449977</v>
      </c>
      <c r="D624" s="172">
        <v>676.50950096380109</v>
      </c>
      <c r="E624" s="172">
        <v>224.61453664233954</v>
      </c>
      <c r="F624" s="172"/>
      <c r="G624" s="172"/>
      <c r="H624" s="223"/>
      <c r="I624" s="224"/>
      <c r="J624" s="225"/>
      <c r="K624" s="225"/>
      <c r="L624" s="225"/>
      <c r="M624" s="173"/>
      <c r="N624" s="226"/>
      <c r="O624" s="239"/>
      <c r="P624" s="240"/>
      <c r="Q624" s="240"/>
      <c r="R624" s="175"/>
      <c r="S624" s="175"/>
      <c r="T624" s="227"/>
      <c r="U624" s="220" t="s">
        <v>267</v>
      </c>
      <c r="V624" s="152"/>
      <c r="W624" s="152"/>
    </row>
    <row r="625" spans="1:32" ht="15" x14ac:dyDescent="0.25">
      <c r="B625" s="160">
        <v>2050</v>
      </c>
      <c r="C625" s="171">
        <v>337.30980942344621</v>
      </c>
      <c r="D625" s="172">
        <v>676.62133968607532</v>
      </c>
      <c r="E625" s="172">
        <v>224.65166931046394</v>
      </c>
      <c r="F625" s="172"/>
      <c r="G625" s="172"/>
      <c r="H625" s="223"/>
      <c r="I625" s="224"/>
      <c r="J625" s="225"/>
      <c r="K625" s="225"/>
      <c r="L625" s="225"/>
      <c r="M625" s="173"/>
      <c r="N625" s="226"/>
      <c r="O625" s="239"/>
      <c r="P625" s="240"/>
      <c r="Q625" s="240"/>
      <c r="R625" s="175"/>
      <c r="S625" s="175"/>
      <c r="T625" s="227"/>
      <c r="U625" s="220" t="s">
        <v>267</v>
      </c>
      <c r="V625" s="152"/>
      <c r="W625" s="152"/>
    </row>
    <row r="626" spans="1:32" ht="15" x14ac:dyDescent="0.25">
      <c r="B626" s="160">
        <v>2051</v>
      </c>
      <c r="C626" s="171">
        <v>337.3150590945325</v>
      </c>
      <c r="D626" s="172">
        <v>676.63187018173267</v>
      </c>
      <c r="E626" s="172">
        <v>224.65516564333041</v>
      </c>
      <c r="F626" s="172"/>
      <c r="G626" s="172"/>
      <c r="H626" s="223"/>
      <c r="I626" s="224"/>
      <c r="J626" s="225"/>
      <c r="K626" s="225"/>
      <c r="L626" s="225"/>
      <c r="M626" s="173"/>
      <c r="N626" s="226"/>
      <c r="O626" s="239"/>
      <c r="P626" s="240"/>
      <c r="Q626" s="240"/>
      <c r="R626" s="175"/>
      <c r="S626" s="175"/>
      <c r="T626" s="227"/>
      <c r="U626" s="220" t="s">
        <v>267</v>
      </c>
      <c r="V626" s="152"/>
      <c r="W626" s="152"/>
    </row>
    <row r="627" spans="1:32" ht="15" x14ac:dyDescent="0.25">
      <c r="B627" s="160">
        <v>2052</v>
      </c>
      <c r="C627" s="171">
        <v>337.2703180992454</v>
      </c>
      <c r="D627" s="172">
        <v>676.5421226815879</v>
      </c>
      <c r="E627" s="172">
        <v>224.62536769794886</v>
      </c>
      <c r="F627" s="172"/>
      <c r="G627" s="172"/>
      <c r="H627" s="223"/>
      <c r="I627" s="224"/>
      <c r="J627" s="225"/>
      <c r="K627" s="225"/>
      <c r="L627" s="225"/>
      <c r="M627" s="173"/>
      <c r="N627" s="226"/>
      <c r="O627" s="239"/>
      <c r="P627" s="240"/>
      <c r="Q627" s="240"/>
      <c r="R627" s="175"/>
      <c r="S627" s="175"/>
      <c r="T627" s="227"/>
      <c r="U627" s="220" t="s">
        <v>267</v>
      </c>
      <c r="V627" s="152"/>
      <c r="W627" s="152"/>
    </row>
    <row r="628" spans="1:32" ht="15" x14ac:dyDescent="0.25">
      <c r="B628" s="160">
        <v>2053</v>
      </c>
      <c r="C628" s="171">
        <v>337.17635335981925</v>
      </c>
      <c r="D628" s="172">
        <v>676.35363558130928</v>
      </c>
      <c r="E628" s="172">
        <v>224.5627862521128</v>
      </c>
      <c r="F628" s="172"/>
      <c r="G628" s="172"/>
      <c r="H628" s="223"/>
      <c r="I628" s="224"/>
      <c r="J628" s="225"/>
      <c r="K628" s="225"/>
      <c r="L628" s="225"/>
      <c r="M628" s="173"/>
      <c r="N628" s="226"/>
      <c r="O628" s="239"/>
      <c r="P628" s="240"/>
      <c r="Q628" s="240"/>
      <c r="R628" s="175"/>
      <c r="S628" s="175"/>
      <c r="T628" s="227"/>
      <c r="U628" s="220" t="s">
        <v>267</v>
      </c>
      <c r="V628" s="152"/>
      <c r="W628" s="152"/>
    </row>
    <row r="629" spans="1:32" ht="15" x14ac:dyDescent="0.25">
      <c r="B629" s="160">
        <v>2054</v>
      </c>
      <c r="C629" s="171">
        <v>337.03408723479663</v>
      </c>
      <c r="D629" s="172">
        <v>676.06825907159771</v>
      </c>
      <c r="E629" s="172">
        <v>224.46803560573434</v>
      </c>
      <c r="F629" s="172"/>
      <c r="G629" s="172"/>
      <c r="H629" s="223"/>
      <c r="I629" s="224"/>
      <c r="J629" s="225"/>
      <c r="K629" s="225"/>
      <c r="L629" s="225"/>
      <c r="M629" s="173"/>
      <c r="N629" s="226"/>
      <c r="O629" s="239"/>
      <c r="P629" s="240"/>
      <c r="Q629" s="240"/>
      <c r="R629" s="175"/>
      <c r="S629" s="175"/>
      <c r="T629" s="227"/>
      <c r="U629" s="220" t="s">
        <v>267</v>
      </c>
      <c r="V629" s="152"/>
      <c r="W629" s="152"/>
    </row>
    <row r="630" spans="1:32" ht="15" x14ac:dyDescent="0.25">
      <c r="B630" s="160">
        <v>2055</v>
      </c>
      <c r="C630" s="171">
        <v>336.84472255420889</v>
      </c>
      <c r="D630" s="172">
        <v>675.68840595055292</v>
      </c>
      <c r="E630" s="172">
        <v>224.34191685551124</v>
      </c>
      <c r="F630" s="172"/>
      <c r="G630" s="172"/>
      <c r="H630" s="223"/>
      <c r="I630" s="224"/>
      <c r="J630" s="225"/>
      <c r="K630" s="225"/>
      <c r="L630" s="225"/>
      <c r="M630" s="173"/>
      <c r="N630" s="226"/>
      <c r="O630" s="239"/>
      <c r="P630" s="240"/>
      <c r="Q630" s="240"/>
      <c r="R630" s="175"/>
      <c r="S630" s="175"/>
      <c r="T630" s="227"/>
      <c r="U630" s="220" t="s">
        <v>267</v>
      </c>
      <c r="V630" s="152"/>
      <c r="W630" s="152"/>
    </row>
    <row r="631" spans="1:32" ht="15" x14ac:dyDescent="0.25">
      <c r="B631" s="160">
        <v>2056</v>
      </c>
      <c r="C631" s="171">
        <v>336.60935992183994</v>
      </c>
      <c r="D631" s="172">
        <v>675.21628395713174</v>
      </c>
      <c r="E631" s="172">
        <v>224.18516301444936</v>
      </c>
      <c r="F631" s="172"/>
      <c r="G631" s="172"/>
      <c r="H631" s="223"/>
      <c r="I631" s="224"/>
      <c r="J631" s="225"/>
      <c r="K631" s="225"/>
      <c r="L631" s="225"/>
      <c r="M631" s="173"/>
      <c r="N631" s="226"/>
      <c r="O631" s="239"/>
      <c r="P631" s="240"/>
      <c r="Q631" s="240"/>
      <c r="R631" s="175"/>
      <c r="S631" s="175"/>
      <c r="T631" s="227"/>
      <c r="U631" s="220" t="s">
        <v>267</v>
      </c>
      <c r="V631" s="152"/>
      <c r="W631" s="152"/>
    </row>
    <row r="632" spans="1:32" ht="15" x14ac:dyDescent="0.25">
      <c r="B632" s="160">
        <v>2057</v>
      </c>
      <c r="C632" s="171">
        <v>336.32982747030007</v>
      </c>
      <c r="D632" s="172">
        <v>674.65556020536803</v>
      </c>
      <c r="E632" s="172">
        <v>223.9989916369486</v>
      </c>
      <c r="F632" s="172"/>
      <c r="G632" s="172"/>
      <c r="H632" s="223"/>
      <c r="I632" s="224"/>
      <c r="J632" s="225"/>
      <c r="K632" s="225"/>
      <c r="L632" s="225"/>
      <c r="M632" s="173"/>
      <c r="N632" s="226"/>
      <c r="O632" s="239"/>
      <c r="P632" s="240"/>
      <c r="Q632" s="240"/>
      <c r="R632" s="175"/>
      <c r="S632" s="175"/>
      <c r="T632" s="227"/>
      <c r="U632" s="220" t="s">
        <v>267</v>
      </c>
      <c r="V632" s="152"/>
      <c r="W632" s="152"/>
    </row>
    <row r="633" spans="1:32" ht="15" x14ac:dyDescent="0.25">
      <c r="A633" s="160"/>
      <c r="B633" s="160">
        <v>2058</v>
      </c>
      <c r="C633" s="171">
        <v>336.00908206260226</v>
      </c>
      <c r="D633" s="172">
        <v>674.01216596840345</v>
      </c>
      <c r="E633" s="172">
        <v>223.78537202302113</v>
      </c>
      <c r="F633" s="172"/>
      <c r="G633" s="172"/>
      <c r="H633" s="223"/>
      <c r="I633" s="224"/>
      <c r="J633" s="225"/>
      <c r="K633" s="225"/>
      <c r="L633" s="225"/>
      <c r="M633" s="173"/>
      <c r="N633" s="226"/>
      <c r="O633" s="239"/>
      <c r="P633" s="240"/>
      <c r="Q633" s="240"/>
      <c r="R633" s="175"/>
      <c r="S633" s="175"/>
      <c r="T633" s="227"/>
      <c r="U633" s="220" t="s">
        <v>267</v>
      </c>
    </row>
    <row r="634" spans="1:32" ht="15" x14ac:dyDescent="0.25">
      <c r="A634" s="160"/>
      <c r="B634" s="160">
        <v>2059</v>
      </c>
      <c r="C634" s="171">
        <v>335.65066340743988</v>
      </c>
      <c r="D634" s="172">
        <v>673.293201669562</v>
      </c>
      <c r="E634" s="172">
        <v>223.54666165366697</v>
      </c>
      <c r="F634" s="172"/>
      <c r="G634" s="172"/>
      <c r="H634" s="223"/>
      <c r="I634" s="224"/>
      <c r="J634" s="225"/>
      <c r="K634" s="225"/>
      <c r="L634" s="225"/>
      <c r="M634" s="173"/>
      <c r="N634" s="226"/>
      <c r="O634" s="239"/>
      <c r="P634" s="240"/>
      <c r="Q634" s="240"/>
      <c r="R634" s="175"/>
      <c r="S634" s="175"/>
      <c r="T634" s="227"/>
      <c r="U634" s="220" t="s">
        <v>267</v>
      </c>
    </row>
    <row r="635" spans="1:32" ht="15.6" thickBot="1" x14ac:dyDescent="0.3">
      <c r="A635" s="160"/>
      <c r="B635" s="160">
        <v>2060</v>
      </c>
      <c r="C635" s="182">
        <v>335.25762030392883</v>
      </c>
      <c r="D635" s="183">
        <v>672.50478299977419</v>
      </c>
      <c r="E635" s="183">
        <v>223.2848910592522</v>
      </c>
      <c r="F635" s="183"/>
      <c r="G635" s="183"/>
      <c r="H635" s="229"/>
      <c r="I635" s="184"/>
      <c r="J635" s="185"/>
      <c r="K635" s="230"/>
      <c r="L635" s="230"/>
      <c r="M635" s="186"/>
      <c r="N635" s="231"/>
      <c r="O635" s="241"/>
      <c r="P635" s="242"/>
      <c r="Q635" s="242"/>
      <c r="R635" s="188"/>
      <c r="S635" s="188"/>
      <c r="T635" s="232"/>
      <c r="U635" s="220" t="s">
        <v>267</v>
      </c>
    </row>
    <row r="636" spans="1:32" x14ac:dyDescent="0.25">
      <c r="A636" s="160"/>
      <c r="C636" s="105"/>
      <c r="D636" s="105"/>
      <c r="E636" s="105"/>
      <c r="F636" s="105"/>
      <c r="G636" s="105"/>
      <c r="H636" s="105"/>
      <c r="I636" s="105"/>
      <c r="J636" s="105"/>
      <c r="K636" s="105"/>
      <c r="L636" s="105"/>
      <c r="M636" s="105"/>
      <c r="N636" s="105"/>
      <c r="O636" s="105"/>
      <c r="P636" s="105"/>
      <c r="V636" s="152"/>
      <c r="W636" s="152"/>
    </row>
    <row r="637" spans="1:32" x14ac:dyDescent="0.25">
      <c r="A637" s="160"/>
      <c r="C637" s="105"/>
      <c r="D637" s="105"/>
      <c r="E637" s="105"/>
      <c r="F637" s="105"/>
      <c r="G637" s="105"/>
      <c r="H637" s="105"/>
      <c r="I637" s="105"/>
      <c r="J637" s="105"/>
      <c r="K637" s="105"/>
      <c r="L637" s="105"/>
      <c r="M637" s="105"/>
      <c r="N637" s="105"/>
      <c r="O637" s="105"/>
      <c r="P637" s="105"/>
      <c r="V637" s="152"/>
      <c r="W637" s="152"/>
      <c r="X637" s="152"/>
      <c r="AD637" s="152"/>
      <c r="AE637" s="152"/>
      <c r="AF637" s="152"/>
    </row>
    <row r="638" spans="1:32" x14ac:dyDescent="0.25">
      <c r="A638" s="191" t="s">
        <v>311</v>
      </c>
      <c r="C638" s="105"/>
      <c r="D638" s="105"/>
      <c r="E638" s="105"/>
      <c r="F638" s="105"/>
      <c r="G638" s="105"/>
      <c r="H638" s="105"/>
      <c r="I638" s="105"/>
      <c r="J638" s="105"/>
      <c r="K638" s="105"/>
      <c r="L638" s="105"/>
      <c r="M638" s="105"/>
      <c r="N638" s="105"/>
      <c r="O638" s="105"/>
      <c r="P638" s="105"/>
    </row>
    <row r="639" spans="1:32" x14ac:dyDescent="0.25">
      <c r="A639" s="191"/>
      <c r="C639" s="105"/>
      <c r="D639" s="105"/>
      <c r="E639" s="105"/>
      <c r="F639" s="105"/>
      <c r="G639" s="105"/>
      <c r="H639" s="105"/>
      <c r="I639" s="105"/>
      <c r="J639" s="105"/>
      <c r="K639" s="105"/>
      <c r="L639" s="105"/>
      <c r="M639" s="105"/>
      <c r="N639" s="105"/>
      <c r="O639" s="105"/>
      <c r="P639" s="105"/>
    </row>
    <row r="640" spans="1:32" x14ac:dyDescent="0.25">
      <c r="A640" s="160"/>
      <c r="C640" s="105"/>
      <c r="D640" s="105"/>
      <c r="E640" s="105"/>
      <c r="F640" s="105"/>
      <c r="G640" s="105"/>
      <c r="H640" s="105"/>
      <c r="I640" s="105"/>
      <c r="J640" s="105"/>
      <c r="K640" s="105"/>
      <c r="L640" s="105"/>
      <c r="M640" s="105"/>
      <c r="N640" s="105"/>
      <c r="O640" s="105"/>
      <c r="P640" s="105"/>
      <c r="V640" s="152"/>
      <c r="W640" s="152"/>
      <c r="X640" s="152"/>
      <c r="AD640" s="152"/>
      <c r="AE640" s="152"/>
      <c r="AF640" s="152"/>
    </row>
    <row r="641" spans="1:41" x14ac:dyDescent="0.25">
      <c r="A641" s="128"/>
      <c r="B641" s="128"/>
      <c r="C641" s="146"/>
      <c r="D641" s="146"/>
      <c r="E641" s="146"/>
      <c r="F641" s="146"/>
      <c r="G641" s="146"/>
      <c r="H641" s="146"/>
      <c r="I641" s="205"/>
      <c r="J641" s="205"/>
      <c r="K641" s="205"/>
      <c r="L641" s="205"/>
      <c r="M641" s="146"/>
      <c r="N641" s="205"/>
      <c r="O641" s="146"/>
      <c r="P641" s="146"/>
      <c r="Q641" s="128"/>
      <c r="R641" s="128"/>
      <c r="S641" s="128"/>
      <c r="T641" s="128"/>
      <c r="U641" s="128"/>
      <c r="V641" s="128"/>
      <c r="W641" s="128"/>
      <c r="X641" s="128"/>
      <c r="Y641" s="128"/>
      <c r="Z641" s="128"/>
      <c r="AA641" s="128"/>
      <c r="AB641" s="128"/>
      <c r="AC641" s="128"/>
      <c r="AD641" s="128"/>
      <c r="AE641" s="202"/>
      <c r="AF641" s="202"/>
      <c r="AG641" s="128"/>
      <c r="AH641" s="128"/>
      <c r="AI641" s="128"/>
      <c r="AJ641" s="128"/>
      <c r="AK641" s="128"/>
      <c r="AL641" s="128"/>
      <c r="AM641" s="128"/>
      <c r="AN641" s="128"/>
      <c r="AO641" s="128"/>
    </row>
    <row r="642" spans="1:41" x14ac:dyDescent="0.25">
      <c r="A642" s="128"/>
      <c r="B642" s="128"/>
      <c r="C642" s="146"/>
      <c r="D642" s="146"/>
      <c r="E642" s="146"/>
      <c r="F642" s="146"/>
      <c r="G642" s="146"/>
      <c r="H642" s="146"/>
      <c r="I642" s="146"/>
      <c r="J642" s="146"/>
      <c r="K642" s="146"/>
      <c r="L642" s="146"/>
      <c r="M642" s="146"/>
      <c r="N642" s="146"/>
      <c r="O642" s="146"/>
      <c r="P642" s="146"/>
      <c r="Q642" s="128"/>
      <c r="R642" s="128"/>
      <c r="S642" s="128"/>
      <c r="T642" s="128"/>
      <c r="U642" s="128"/>
      <c r="V642" s="128"/>
      <c r="W642" s="128"/>
      <c r="X642" s="128"/>
      <c r="Y642" s="128"/>
      <c r="Z642" s="128"/>
      <c r="AA642" s="128"/>
      <c r="AB642" s="128"/>
      <c r="AC642" s="128"/>
      <c r="AD642" s="128"/>
      <c r="AE642" s="128"/>
      <c r="AF642" s="128"/>
      <c r="AG642" s="128"/>
      <c r="AH642" s="128"/>
      <c r="AI642" s="128"/>
      <c r="AJ642" s="128"/>
      <c r="AK642" s="128"/>
      <c r="AL642" s="128"/>
      <c r="AM642" s="128"/>
      <c r="AN642" s="128"/>
      <c r="AO642" s="128"/>
    </row>
  </sheetData>
  <mergeCells count="35">
    <mergeCell ref="B9:B10"/>
    <mergeCell ref="B11:B12"/>
    <mergeCell ref="C16:H16"/>
    <mergeCell ref="I16:N16"/>
    <mergeCell ref="O16:T16"/>
    <mergeCell ref="C76:H76"/>
    <mergeCell ref="I76:N76"/>
    <mergeCell ref="O76:T76"/>
    <mergeCell ref="C140:H140"/>
    <mergeCell ref="I140:N140"/>
    <mergeCell ref="O140:T140"/>
    <mergeCell ref="C203:H203"/>
    <mergeCell ref="I203:N203"/>
    <mergeCell ref="O203:T203"/>
    <mergeCell ref="C266:H266"/>
    <mergeCell ref="I266:N266"/>
    <mergeCell ref="O266:T266"/>
    <mergeCell ref="C585:H585"/>
    <mergeCell ref="I585:N585"/>
    <mergeCell ref="O585:T585"/>
    <mergeCell ref="C392:H392"/>
    <mergeCell ref="I392:N392"/>
    <mergeCell ref="O392:T392"/>
    <mergeCell ref="B455:C455"/>
    <mergeCell ref="C456:H456"/>
    <mergeCell ref="I456:N456"/>
    <mergeCell ref="O456:T456"/>
    <mergeCell ref="B519:C519"/>
    <mergeCell ref="C520:H520"/>
    <mergeCell ref="I520:N520"/>
    <mergeCell ref="O520:T520"/>
    <mergeCell ref="B584:C584"/>
    <mergeCell ref="C329:H329"/>
    <mergeCell ref="I329:N329"/>
    <mergeCell ref="O329:T329"/>
  </mergeCells>
  <conditionalFormatting sqref="U69:X69 AC69:AF69">
    <cfRule type="expression" dxfId="20" priority="2">
      <formula>U69="check value"</formula>
    </cfRule>
  </conditionalFormatting>
  <conditionalFormatting sqref="B11:B12">
    <cfRule type="cellIs" dxfId="19" priority="1" operator="equal">
      <formula>"ON"</formula>
    </cfRule>
  </conditionalFormatting>
  <hyperlinks>
    <hyperlink ref="A3" location="TAM_households!A14" display="Input Global Data" xr:uid="{FDA323BA-5EA5-4298-8119-4BFD3CED332F}"/>
    <hyperlink ref="A4" location="TAM_Households!A74" display="Input OECD90 Data" xr:uid="{EFA15756-C17A-4CE7-AC48-0BB103EB134E}"/>
    <hyperlink ref="A5" location="TAM_Households!A137" display="Input Eastern Europe Data" xr:uid="{DE34F983-F157-4B5A-AF83-13FB9543984A}"/>
    <hyperlink ref="A6" location="TAM_Households!A200" display="Input Asia (Sans Japan) Data" xr:uid="{1201CFCE-0287-49C3-9216-4D953857D495}"/>
    <hyperlink ref="A7" location="TAM_Households!A263" display="Input Middle East and Africa Data" xr:uid="{5F2468CA-E623-47A6-BFAD-B9795801E339}"/>
    <hyperlink ref="A8" location="TAM_Households!A326" display="Input Latin America Data" xr:uid="{AC3AC39E-6E73-4832-814A-1AC395E86F93}"/>
    <hyperlink ref="A9" location="TAM_Households!A388" display="Input China Data" xr:uid="{CC580303-6BD8-4A90-B90E-02496E77DDD5}"/>
    <hyperlink ref="A10" location="TAM_Households!A451" display="Input India Data" xr:uid="{2B2AE8A8-7C35-413E-8B5C-6BAE853E4B59}"/>
    <hyperlink ref="A11" location="TAM_Households!A515" display="Input EU Data" xr:uid="{BBB89A4B-DB44-473C-BE6F-699565A76810}"/>
    <hyperlink ref="A12" location="TAM_Households!A580" display="Input USA Data" xr:uid="{28D413D2-74A2-4577-961C-D45D9FFDCEB1}"/>
    <hyperlink ref="B13" location="TAM_Area!I16:O22" display="Click for more Info." xr:uid="{9CC75FE6-245B-46BB-823F-6D4CDD4A97CC}"/>
  </hyperlinks>
  <pageMargins left="0.7" right="0.7" top="0.75" bottom="0.75" header="0.3" footer="0.3"/>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76BE0-DA6B-44AB-9DF8-1A8756FEC157}">
  <sheetPr codeName="Sheet32">
    <tabColor theme="8" tint="0.39997558519241921"/>
  </sheetPr>
  <dimension ref="A1:AO642"/>
  <sheetViews>
    <sheetView zoomScale="50" zoomScaleNormal="50" workbookViewId="0">
      <selection activeCell="E15" sqref="E15:F15"/>
    </sheetView>
  </sheetViews>
  <sheetFormatPr defaultColWidth="11.44140625" defaultRowHeight="13.2" x14ac:dyDescent="0.25"/>
  <cols>
    <col min="1" max="1" width="50.33203125" style="109" customWidth="1"/>
    <col min="2" max="2" width="22.33203125" style="109" bestFit="1" customWidth="1"/>
    <col min="3" max="20" width="16.44140625" style="109" customWidth="1"/>
    <col min="21" max="21" width="17.44140625" style="109" bestFit="1" customWidth="1"/>
    <col min="22" max="16384" width="11.44140625" style="109"/>
  </cols>
  <sheetData>
    <row r="1" spans="1:41" ht="21" x14ac:dyDescent="0.4">
      <c r="A1" s="95" t="s">
        <v>317</v>
      </c>
      <c r="B1" s="95"/>
      <c r="C1" s="209"/>
      <c r="D1" s="209"/>
      <c r="E1" s="209"/>
      <c r="F1" s="209"/>
      <c r="G1" s="209"/>
      <c r="H1" s="209"/>
      <c r="I1" s="209"/>
      <c r="J1" s="209"/>
      <c r="K1" s="209"/>
      <c r="L1" s="209"/>
      <c r="M1" s="209"/>
      <c r="N1" s="209"/>
      <c r="O1" s="209"/>
      <c r="P1" s="209"/>
      <c r="Q1" s="95"/>
      <c r="R1" s="95"/>
      <c r="S1" s="95"/>
      <c r="T1" s="96"/>
      <c r="U1" s="97"/>
      <c r="V1" s="95"/>
      <c r="W1" s="95"/>
      <c r="X1" s="96"/>
      <c r="Y1" s="97"/>
      <c r="Z1" s="97"/>
      <c r="AA1" s="97"/>
      <c r="AB1" s="97"/>
      <c r="AC1" s="98"/>
      <c r="AD1" s="98"/>
      <c r="AE1" s="99"/>
      <c r="AF1" s="100"/>
      <c r="AG1" s="100"/>
      <c r="AH1" s="100"/>
      <c r="AI1" s="100"/>
      <c r="AJ1" s="100"/>
      <c r="AK1" s="100"/>
      <c r="AL1" s="100"/>
      <c r="AM1" s="101"/>
      <c r="AN1" s="102"/>
      <c r="AO1" s="102"/>
    </row>
    <row r="2" spans="1:41" ht="17.399999999999999" x14ac:dyDescent="0.3">
      <c r="A2" s="103" t="s">
        <v>84</v>
      </c>
      <c r="B2" s="104" t="s">
        <v>85</v>
      </c>
      <c r="C2" s="105"/>
      <c r="D2" s="106"/>
      <c r="E2" s="106"/>
      <c r="F2" s="105"/>
      <c r="G2" s="106"/>
      <c r="H2" s="106"/>
      <c r="I2" s="106"/>
      <c r="J2" s="106"/>
      <c r="K2" s="106"/>
      <c r="L2" s="106"/>
      <c r="M2" s="106"/>
      <c r="N2" s="106"/>
      <c r="O2" s="106"/>
      <c r="P2" s="106"/>
      <c r="Q2" s="107"/>
      <c r="R2" s="107"/>
      <c r="S2" s="107"/>
      <c r="T2" s="107"/>
      <c r="U2" s="107"/>
      <c r="V2" s="107"/>
      <c r="W2" s="107"/>
    </row>
    <row r="3" spans="1:41" ht="15.6" x14ac:dyDescent="0.3">
      <c r="A3" s="112" t="s">
        <v>190</v>
      </c>
      <c r="B3" s="113" t="s">
        <v>90</v>
      </c>
      <c r="C3" s="105"/>
      <c r="D3" s="105"/>
      <c r="E3" s="105"/>
      <c r="F3" s="105"/>
      <c r="G3" s="105"/>
      <c r="H3" s="105"/>
      <c r="I3" s="114"/>
      <c r="J3" s="114"/>
      <c r="K3" s="115"/>
      <c r="L3" s="116"/>
      <c r="M3" s="105"/>
      <c r="N3" s="105"/>
      <c r="O3" s="105"/>
      <c r="P3" s="105"/>
    </row>
    <row r="4" spans="1:41" ht="15" x14ac:dyDescent="0.25">
      <c r="A4" s="117" t="s">
        <v>191</v>
      </c>
      <c r="B4" s="118" t="s">
        <v>95</v>
      </c>
      <c r="C4" s="105"/>
      <c r="D4" s="119"/>
      <c r="E4" s="105"/>
      <c r="F4" s="105"/>
      <c r="G4" s="105"/>
      <c r="H4" s="105"/>
      <c r="I4" s="105"/>
      <c r="J4" s="105"/>
      <c r="K4" s="105"/>
      <c r="L4" s="105"/>
      <c r="M4" s="105"/>
      <c r="N4" s="105"/>
      <c r="O4" s="105"/>
      <c r="P4" s="105"/>
    </row>
    <row r="5" spans="1:41" ht="15" x14ac:dyDescent="0.25">
      <c r="A5" s="117" t="s">
        <v>192</v>
      </c>
      <c r="B5" s="121" t="s">
        <v>100</v>
      </c>
      <c r="C5" s="105"/>
      <c r="D5" s="119"/>
      <c r="E5" s="105"/>
      <c r="F5" s="105"/>
      <c r="G5" s="105"/>
      <c r="H5" s="105"/>
      <c r="I5" s="105"/>
      <c r="J5" s="105"/>
      <c r="K5" s="105"/>
      <c r="L5" s="105"/>
      <c r="M5" s="105"/>
      <c r="N5" s="105"/>
      <c r="O5" s="105"/>
      <c r="P5" s="105"/>
    </row>
    <row r="6" spans="1:41" ht="15" x14ac:dyDescent="0.25">
      <c r="A6" s="117" t="s">
        <v>193</v>
      </c>
      <c r="B6" s="122" t="s">
        <v>103</v>
      </c>
      <c r="C6" s="105"/>
      <c r="D6" s="105"/>
      <c r="E6" s="105"/>
      <c r="F6" s="105"/>
      <c r="G6" s="105"/>
      <c r="H6" s="105"/>
      <c r="I6" s="105"/>
      <c r="J6" s="105"/>
      <c r="K6" s="105"/>
      <c r="L6" s="105"/>
      <c r="M6" s="105"/>
      <c r="N6" s="105"/>
      <c r="O6" s="105"/>
      <c r="P6" s="105"/>
    </row>
    <row r="7" spans="1:41" ht="15" x14ac:dyDescent="0.25">
      <c r="A7" s="117" t="s">
        <v>194</v>
      </c>
      <c r="B7" s="123" t="s">
        <v>105</v>
      </c>
      <c r="C7" s="124"/>
      <c r="D7" s="119"/>
      <c r="E7" s="105"/>
      <c r="F7" s="105"/>
      <c r="G7" s="105"/>
      <c r="H7" s="105"/>
      <c r="I7" s="105"/>
      <c r="J7" s="105"/>
      <c r="K7" s="105"/>
      <c r="L7" s="105"/>
      <c r="M7" s="105"/>
      <c r="N7" s="105"/>
      <c r="O7" s="105"/>
      <c r="P7" s="105"/>
    </row>
    <row r="8" spans="1:41" ht="15" x14ac:dyDescent="0.25">
      <c r="A8" s="117" t="s">
        <v>195</v>
      </c>
      <c r="B8" s="126"/>
      <c r="C8" s="105"/>
      <c r="D8" s="105"/>
      <c r="E8" s="105"/>
      <c r="F8" s="105"/>
      <c r="G8" s="105"/>
      <c r="H8" s="105"/>
      <c r="I8" s="105"/>
      <c r="J8" s="105"/>
      <c r="K8" s="105"/>
      <c r="L8" s="105"/>
      <c r="M8" s="105"/>
      <c r="N8" s="105"/>
      <c r="O8" s="105"/>
      <c r="P8" s="105"/>
    </row>
    <row r="9" spans="1:41" ht="15" x14ac:dyDescent="0.25">
      <c r="A9" s="117" t="s">
        <v>196</v>
      </c>
      <c r="B9" s="1731" t="s">
        <v>2727</v>
      </c>
      <c r="C9" s="105"/>
      <c r="D9" s="105"/>
      <c r="E9" s="105"/>
      <c r="F9" s="105"/>
      <c r="G9" s="105"/>
      <c r="H9" s="105"/>
      <c r="I9" s="105"/>
      <c r="J9" s="105"/>
      <c r="K9" s="105"/>
      <c r="L9" s="105"/>
      <c r="M9" s="105"/>
      <c r="N9" s="105"/>
      <c r="O9" s="105"/>
      <c r="P9" s="105"/>
    </row>
    <row r="10" spans="1:41" ht="15" x14ac:dyDescent="0.25">
      <c r="A10" s="117" t="s">
        <v>197</v>
      </c>
      <c r="B10" s="1732"/>
      <c r="C10" s="105"/>
      <c r="D10" s="105"/>
      <c r="E10" s="105"/>
      <c r="F10" s="105"/>
      <c r="G10" s="105"/>
      <c r="H10" s="105"/>
      <c r="I10" s="105"/>
      <c r="J10" s="105"/>
      <c r="K10" s="105"/>
      <c r="L10" s="105"/>
      <c r="M10" s="105"/>
      <c r="N10" s="105"/>
      <c r="O10" s="105"/>
      <c r="P10" s="105"/>
    </row>
    <row r="11" spans="1:41" ht="15" x14ac:dyDescent="0.25">
      <c r="A11" s="117" t="s">
        <v>198</v>
      </c>
      <c r="B11" s="1733" t="s">
        <v>2723</v>
      </c>
      <c r="C11" s="105"/>
      <c r="D11" s="105"/>
      <c r="E11" s="105"/>
      <c r="F11" s="105"/>
      <c r="G11" s="105"/>
      <c r="H11" s="105"/>
      <c r="I11" s="105"/>
      <c r="J11" s="105"/>
      <c r="K11" s="105"/>
      <c r="L11" s="105"/>
      <c r="M11" s="105"/>
      <c r="N11" s="105"/>
      <c r="O11" s="105"/>
      <c r="P11" s="105"/>
    </row>
    <row r="12" spans="1:41" ht="15" x14ac:dyDescent="0.25">
      <c r="A12" s="117" t="s">
        <v>199</v>
      </c>
      <c r="B12" s="1734"/>
      <c r="C12" s="105"/>
      <c r="D12" s="105"/>
      <c r="E12" s="105"/>
      <c r="F12" s="105"/>
      <c r="G12" s="105"/>
      <c r="H12" s="105"/>
      <c r="I12" s="105"/>
      <c r="J12" s="105"/>
      <c r="K12" s="105"/>
      <c r="L12" s="105"/>
      <c r="M12" s="105"/>
      <c r="N12" s="105"/>
      <c r="O12" s="105"/>
      <c r="P12" s="105"/>
    </row>
    <row r="13" spans="1:41" ht="15" x14ac:dyDescent="0.25">
      <c r="B13" s="1310" t="s">
        <v>2728</v>
      </c>
      <c r="C13" s="105"/>
      <c r="D13" s="105"/>
      <c r="E13" s="105"/>
      <c r="F13" s="105"/>
      <c r="G13" s="105"/>
      <c r="H13" s="105"/>
      <c r="I13" s="105"/>
      <c r="J13" s="105"/>
      <c r="K13" s="105"/>
      <c r="L13" s="105"/>
      <c r="M13" s="105"/>
      <c r="N13" s="105"/>
      <c r="O13" s="105"/>
      <c r="P13" s="105"/>
    </row>
    <row r="14" spans="1:41" ht="17.399999999999999" x14ac:dyDescent="0.3">
      <c r="A14" s="210" t="s">
        <v>119</v>
      </c>
      <c r="B14" s="128"/>
      <c r="C14" s="146"/>
      <c r="D14" s="146"/>
      <c r="E14" s="146"/>
      <c r="F14" s="146"/>
      <c r="G14" s="146"/>
      <c r="H14" s="146"/>
      <c r="I14" s="146"/>
      <c r="J14" s="146"/>
      <c r="K14" s="146"/>
      <c r="L14" s="146"/>
      <c r="M14" s="146"/>
      <c r="N14" s="146"/>
      <c r="O14" s="146"/>
      <c r="P14" s="146"/>
      <c r="Q14" s="128"/>
      <c r="R14" s="128"/>
      <c r="S14" s="128"/>
      <c r="T14" s="128"/>
      <c r="U14" s="128"/>
      <c r="V14" s="128"/>
      <c r="W14" s="128"/>
      <c r="X14" s="128"/>
      <c r="Y14" s="128"/>
      <c r="Z14" s="128"/>
      <c r="AA14" s="128"/>
      <c r="AB14" s="128"/>
      <c r="AC14" s="128"/>
      <c r="AD14" s="128"/>
      <c r="AE14" s="128"/>
      <c r="AF14" s="128"/>
      <c r="AG14" s="128"/>
      <c r="AH14" s="128"/>
      <c r="AI14" s="128"/>
      <c r="AJ14" s="128"/>
      <c r="AK14" s="128"/>
      <c r="AL14" s="128"/>
      <c r="AM14" s="128"/>
      <c r="AN14" s="128"/>
      <c r="AO14" s="128"/>
    </row>
    <row r="15" spans="1:41" ht="27.6" thickBot="1" x14ac:dyDescent="0.35">
      <c r="A15" s="211"/>
      <c r="B15" s="148"/>
      <c r="C15" s="148"/>
      <c r="D15" s="149"/>
      <c r="E15" s="1308" t="s">
        <v>2726</v>
      </c>
      <c r="F15" s="1309">
        <v>44434</v>
      </c>
      <c r="G15" s="149"/>
      <c r="H15" s="149"/>
      <c r="I15" s="105"/>
      <c r="J15" s="105"/>
      <c r="K15" s="105"/>
      <c r="L15" s="105"/>
      <c r="M15" s="105"/>
      <c r="N15" s="105"/>
      <c r="O15" s="105"/>
      <c r="P15" s="105"/>
      <c r="Y15" s="130"/>
      <c r="Z15" s="130"/>
      <c r="AA15" s="130"/>
      <c r="AB15" s="130"/>
    </row>
    <row r="16" spans="1:41" ht="16.2" thickBot="1" x14ac:dyDescent="0.3">
      <c r="A16" s="153"/>
      <c r="C16" s="1711" t="s">
        <v>307</v>
      </c>
      <c r="D16" s="1712"/>
      <c r="E16" s="1712"/>
      <c r="F16" s="1712"/>
      <c r="G16" s="1712"/>
      <c r="H16" s="1727"/>
      <c r="I16" s="1728" t="s">
        <v>308</v>
      </c>
      <c r="J16" s="1729"/>
      <c r="K16" s="1729"/>
      <c r="L16" s="1729"/>
      <c r="M16" s="1729"/>
      <c r="N16" s="1730"/>
      <c r="O16" s="1716" t="s">
        <v>309</v>
      </c>
      <c r="P16" s="1717"/>
      <c r="Q16" s="1717"/>
      <c r="R16" s="1717"/>
      <c r="S16" s="1717"/>
      <c r="T16" s="1718"/>
      <c r="AG16" s="152"/>
      <c r="AH16" s="152"/>
      <c r="AI16" s="152"/>
      <c r="AJ16" s="152"/>
      <c r="AK16" s="152"/>
      <c r="AL16" s="152"/>
      <c r="AM16" s="152"/>
      <c r="AN16" s="152"/>
      <c r="AO16" s="152"/>
    </row>
    <row r="17" spans="1:41" ht="79.8" thickBot="1" x14ac:dyDescent="0.3">
      <c r="A17" s="153" t="s">
        <v>120</v>
      </c>
      <c r="B17" s="154"/>
      <c r="C17" s="155" t="s">
        <v>287</v>
      </c>
      <c r="D17" s="156" t="s">
        <v>290</v>
      </c>
      <c r="E17" s="156" t="s">
        <v>291</v>
      </c>
      <c r="F17" s="212" t="s">
        <v>292</v>
      </c>
      <c r="G17" s="212" t="s">
        <v>293</v>
      </c>
      <c r="H17" s="213" t="s">
        <v>294</v>
      </c>
      <c r="I17" s="155" t="s">
        <v>295</v>
      </c>
      <c r="J17" s="156" t="s">
        <v>296</v>
      </c>
      <c r="K17" s="156" t="s">
        <v>297</v>
      </c>
      <c r="L17" s="156" t="s">
        <v>298</v>
      </c>
      <c r="M17" s="156" t="s">
        <v>299</v>
      </c>
      <c r="N17" s="214" t="s">
        <v>300</v>
      </c>
      <c r="O17" s="155" t="s">
        <v>301</v>
      </c>
      <c r="P17" s="156" t="s">
        <v>302</v>
      </c>
      <c r="Q17" s="156" t="s">
        <v>303</v>
      </c>
      <c r="R17" s="156" t="s">
        <v>304</v>
      </c>
      <c r="S17" s="156" t="s">
        <v>305</v>
      </c>
      <c r="T17" s="214" t="s">
        <v>306</v>
      </c>
      <c r="U17" s="158" t="s">
        <v>121</v>
      </c>
      <c r="V17" s="130"/>
      <c r="W17" s="130"/>
      <c r="AG17" s="130"/>
      <c r="AH17" s="215"/>
      <c r="AI17" s="215"/>
      <c r="AJ17" s="215"/>
      <c r="AK17" s="215"/>
      <c r="AL17" s="215"/>
      <c r="AM17" s="215"/>
      <c r="AN17" s="215"/>
      <c r="AO17" s="215"/>
    </row>
    <row r="18" spans="1:41" ht="15.6" x14ac:dyDescent="0.25">
      <c r="A18" s="216" t="s">
        <v>287</v>
      </c>
      <c r="B18" s="160">
        <v>2012</v>
      </c>
      <c r="C18" s="246">
        <v>31.686553907528452</v>
      </c>
      <c r="D18" s="247">
        <v>55.266415930466401</v>
      </c>
      <c r="E18" s="247">
        <v>8.1066918845905001</v>
      </c>
      <c r="F18" s="248" t="s">
        <v>288</v>
      </c>
      <c r="G18" s="217"/>
      <c r="H18" s="218"/>
      <c r="I18" s="246">
        <v>48.119500985405523</v>
      </c>
      <c r="J18" s="247">
        <v>63.277384563614504</v>
      </c>
      <c r="K18" s="247">
        <v>32.961617407196542</v>
      </c>
      <c r="L18" s="247"/>
      <c r="M18" s="165"/>
      <c r="N18" s="219"/>
      <c r="O18" s="249">
        <v>79.806054892933972</v>
      </c>
      <c r="P18" s="250">
        <v>118.5438004940809</v>
      </c>
      <c r="Q18" s="250">
        <v>41.068309291787045</v>
      </c>
      <c r="R18" s="251"/>
      <c r="S18" s="165"/>
      <c r="T18" s="219"/>
      <c r="U18" s="244" t="s">
        <v>289</v>
      </c>
      <c r="V18" s="130"/>
      <c r="W18" s="160"/>
      <c r="AG18" s="130"/>
      <c r="AH18" s="215"/>
      <c r="AI18" s="215"/>
      <c r="AJ18" s="215"/>
      <c r="AK18" s="215"/>
      <c r="AL18" s="215"/>
      <c r="AM18" s="215"/>
      <c r="AN18" s="215"/>
      <c r="AO18" s="215"/>
    </row>
    <row r="19" spans="1:41" ht="15.6" x14ac:dyDescent="0.25">
      <c r="A19" s="221" t="s">
        <v>290</v>
      </c>
      <c r="B19" s="160">
        <v>2013</v>
      </c>
      <c r="C19" s="246">
        <v>32.125144695752553</v>
      </c>
      <c r="D19" s="252">
        <v>56.031388385218115</v>
      </c>
      <c r="E19" s="252">
        <v>8.2189010062869983</v>
      </c>
      <c r="F19" s="252"/>
      <c r="G19" s="168"/>
      <c r="H19" s="222"/>
      <c r="I19" s="253">
        <v>49.572429270898063</v>
      </c>
      <c r="J19" s="252">
        <v>65.187992528820729</v>
      </c>
      <c r="K19" s="252">
        <v>33.956866012975397</v>
      </c>
      <c r="L19" s="252"/>
      <c r="M19" s="170"/>
      <c r="N19" s="222"/>
      <c r="O19" s="254">
        <v>81.697573966650623</v>
      </c>
      <c r="P19" s="255">
        <v>121.21938091403885</v>
      </c>
      <c r="Q19" s="255">
        <v>42.175767019262395</v>
      </c>
      <c r="R19" s="256"/>
      <c r="S19" s="170"/>
      <c r="T19" s="222"/>
      <c r="U19" s="220" t="s">
        <v>289</v>
      </c>
      <c r="V19" s="130"/>
      <c r="W19" s="160"/>
      <c r="AG19" s="130"/>
      <c r="AH19" s="215"/>
      <c r="AI19" s="215"/>
      <c r="AJ19" s="215"/>
      <c r="AK19" s="215"/>
      <c r="AL19" s="215"/>
      <c r="AM19" s="215"/>
      <c r="AN19" s="215"/>
      <c r="AO19" s="215"/>
    </row>
    <row r="20" spans="1:41" ht="15.6" x14ac:dyDescent="0.25">
      <c r="A20" s="221" t="s">
        <v>291</v>
      </c>
      <c r="B20" s="160">
        <v>2014</v>
      </c>
      <c r="C20" s="253">
        <v>35.677014468312791</v>
      </c>
      <c r="D20" s="252">
        <v>62.226417126873926</v>
      </c>
      <c r="E20" s="252">
        <v>9.1276118097516559</v>
      </c>
      <c r="F20" s="252">
        <v>100.03735598336532</v>
      </c>
      <c r="G20" s="252">
        <v>16.742114680873946</v>
      </c>
      <c r="H20" s="222"/>
      <c r="I20" s="253">
        <v>51.516940054663465</v>
      </c>
      <c r="J20" s="252">
        <v>67.745033938908037</v>
      </c>
      <c r="K20" s="252">
        <v>35.2888461704189</v>
      </c>
      <c r="L20" s="252">
        <v>75.68355731943474</v>
      </c>
      <c r="M20" s="170"/>
      <c r="N20" s="222"/>
      <c r="O20" s="254">
        <v>87.193954522976256</v>
      </c>
      <c r="P20" s="255">
        <v>129.97145106578196</v>
      </c>
      <c r="Q20" s="255">
        <v>44.416457980170556</v>
      </c>
      <c r="R20" s="256">
        <v>175.72091330280006</v>
      </c>
      <c r="S20" s="170"/>
      <c r="T20" s="222"/>
      <c r="U20" s="220" t="s">
        <v>289</v>
      </c>
      <c r="V20" s="130"/>
      <c r="W20" s="160"/>
      <c r="AG20" s="130"/>
      <c r="AH20" s="215"/>
      <c r="AI20" s="215"/>
      <c r="AJ20" s="215"/>
      <c r="AK20" s="215"/>
      <c r="AL20" s="215"/>
      <c r="AM20" s="215"/>
      <c r="AN20" s="215"/>
      <c r="AO20" s="215"/>
    </row>
    <row r="21" spans="1:41" ht="15" x14ac:dyDescent="0.25">
      <c r="A21" s="221" t="s">
        <v>292</v>
      </c>
      <c r="B21" s="160">
        <v>2015</v>
      </c>
      <c r="C21" s="257">
        <v>36.079760677108503</v>
      </c>
      <c r="D21" s="258">
        <v>62.928870904418794</v>
      </c>
      <c r="E21" s="258">
        <v>9.2306504497982171</v>
      </c>
      <c r="F21" s="258">
        <v>103.018491664979</v>
      </c>
      <c r="G21" s="258">
        <v>17.173229562117758</v>
      </c>
      <c r="H21" s="223"/>
      <c r="I21" s="259">
        <v>53.121990102301979</v>
      </c>
      <c r="J21" s="260">
        <v>69.855682782483399</v>
      </c>
      <c r="K21" s="260">
        <v>36.388297422120559</v>
      </c>
      <c r="L21" s="260">
        <v>77.364065844421162</v>
      </c>
      <c r="M21" s="173"/>
      <c r="N21" s="226"/>
      <c r="O21" s="261">
        <v>89.201750779410474</v>
      </c>
      <c r="P21" s="262">
        <v>132.7845536869022</v>
      </c>
      <c r="Q21" s="262">
        <v>45.618947871918778</v>
      </c>
      <c r="R21" s="263">
        <v>180.38255750940016</v>
      </c>
      <c r="S21" s="175"/>
      <c r="T21" s="227"/>
      <c r="U21" s="220" t="s">
        <v>289</v>
      </c>
      <c r="V21" s="130"/>
      <c r="W21" s="160"/>
      <c r="AG21" s="130"/>
      <c r="AH21" s="215"/>
      <c r="AI21" s="215"/>
      <c r="AJ21" s="215"/>
      <c r="AK21" s="215"/>
      <c r="AL21" s="215"/>
      <c r="AM21" s="215"/>
      <c r="AN21" s="215"/>
      <c r="AO21" s="215"/>
    </row>
    <row r="22" spans="1:41" ht="15" x14ac:dyDescent="0.25">
      <c r="A22" s="221" t="s">
        <v>293</v>
      </c>
      <c r="B22" s="160">
        <v>2016</v>
      </c>
      <c r="C22" s="257">
        <v>36.480538591756201</v>
      </c>
      <c r="D22" s="258">
        <v>63.62789166228675</v>
      </c>
      <c r="E22" s="258">
        <v>9.3331855212256478</v>
      </c>
      <c r="F22" s="258">
        <v>106.04434201713835</v>
      </c>
      <c r="G22" s="258">
        <v>17.614229857391638</v>
      </c>
      <c r="H22" s="223"/>
      <c r="I22" s="259">
        <v>54.794507318912586</v>
      </c>
      <c r="J22" s="260">
        <v>72.055051290831699</v>
      </c>
      <c r="K22" s="260">
        <v>37.533963346993481</v>
      </c>
      <c r="L22" s="260">
        <v>79.048380829581959</v>
      </c>
      <c r="M22" s="173"/>
      <c r="N22" s="226"/>
      <c r="O22" s="261">
        <v>91.27504591066878</v>
      </c>
      <c r="P22" s="262">
        <v>135.68294295311844</v>
      </c>
      <c r="Q22" s="262">
        <v>46.867148868219132</v>
      </c>
      <c r="R22" s="263">
        <v>185.09272284672031</v>
      </c>
      <c r="S22" s="175"/>
      <c r="T22" s="227"/>
      <c r="U22" s="220" t="s">
        <v>289</v>
      </c>
      <c r="V22" s="130"/>
      <c r="W22" s="160"/>
      <c r="AG22" s="130"/>
      <c r="AH22" s="215"/>
      <c r="AI22" s="215"/>
      <c r="AJ22" s="215"/>
      <c r="AK22" s="215"/>
      <c r="AL22" s="215"/>
      <c r="AM22" s="215"/>
      <c r="AN22" s="215"/>
      <c r="AO22" s="215"/>
    </row>
    <row r="23" spans="1:41" ht="15.6" thickBot="1" x14ac:dyDescent="0.3">
      <c r="A23" s="228" t="s">
        <v>294</v>
      </c>
      <c r="B23" s="160">
        <v>2017</v>
      </c>
      <c r="C23" s="257">
        <v>36.879004685910985</v>
      </c>
      <c r="D23" s="258">
        <v>64.322880235610725</v>
      </c>
      <c r="E23" s="258">
        <v>9.4351291362112342</v>
      </c>
      <c r="F23" s="258">
        <v>109.11332041585126</v>
      </c>
      <c r="G23" s="258">
        <v>18.065250312484633</v>
      </c>
      <c r="H23" s="223"/>
      <c r="I23" s="259">
        <v>56.535393527023977</v>
      </c>
      <c r="J23" s="260">
        <v>74.344325365090441</v>
      </c>
      <c r="K23" s="260">
        <v>38.726461688957521</v>
      </c>
      <c r="L23" s="260">
        <v>80.734868787349114</v>
      </c>
      <c r="M23" s="173"/>
      <c r="N23" s="226"/>
      <c r="O23" s="261">
        <v>93.414398212934969</v>
      </c>
      <c r="P23" s="262">
        <v>138.66720560070115</v>
      </c>
      <c r="Q23" s="262">
        <v>48.161590825168759</v>
      </c>
      <c r="R23" s="263">
        <v>189.84818920320038</v>
      </c>
      <c r="S23" s="175"/>
      <c r="T23" s="227"/>
      <c r="U23" s="220" t="s">
        <v>289</v>
      </c>
      <c r="V23" s="130"/>
      <c r="W23" s="160"/>
      <c r="AG23" s="130"/>
      <c r="AH23" s="215"/>
      <c r="AI23" s="215"/>
      <c r="AJ23" s="215"/>
      <c r="AK23" s="215"/>
      <c r="AL23" s="215"/>
      <c r="AM23" s="215"/>
      <c r="AN23" s="215"/>
      <c r="AO23" s="215"/>
    </row>
    <row r="24" spans="1:41" ht="15" x14ac:dyDescent="0.25">
      <c r="A24" s="216" t="s">
        <v>295</v>
      </c>
      <c r="B24" s="160">
        <v>2018</v>
      </c>
      <c r="C24" s="257">
        <v>37.274386561743825</v>
      </c>
      <c r="D24" s="258">
        <v>65.012489439089123</v>
      </c>
      <c r="E24" s="258">
        <v>9.5362836843985264</v>
      </c>
      <c r="F24" s="258">
        <v>112.22296135205553</v>
      </c>
      <c r="G24" s="258">
        <v>18.526384262854535</v>
      </c>
      <c r="H24" s="223"/>
      <c r="I24" s="259">
        <v>58.344974062205317</v>
      </c>
      <c r="J24" s="260">
        <v>76.723932823160922</v>
      </c>
      <c r="K24" s="260">
        <v>39.966015301249719</v>
      </c>
      <c r="L24" s="260">
        <v>82.421291272984973</v>
      </c>
      <c r="M24" s="173"/>
      <c r="N24" s="226"/>
      <c r="O24" s="261">
        <v>95.619360623949149</v>
      </c>
      <c r="P24" s="262">
        <v>141.73642226225004</v>
      </c>
      <c r="Q24" s="262">
        <v>49.502298985648245</v>
      </c>
      <c r="R24" s="263">
        <v>194.64425262504051</v>
      </c>
      <c r="S24" s="175"/>
      <c r="T24" s="227"/>
      <c r="U24" s="220" t="s">
        <v>289</v>
      </c>
      <c r="V24" s="130"/>
      <c r="W24" s="160"/>
      <c r="AG24" s="130"/>
      <c r="AH24" s="215"/>
      <c r="AI24" s="215"/>
      <c r="AJ24" s="215"/>
      <c r="AK24" s="215"/>
      <c r="AL24" s="215"/>
      <c r="AM24" s="215"/>
      <c r="AN24" s="215"/>
      <c r="AO24" s="215"/>
    </row>
    <row r="25" spans="1:41" ht="15" x14ac:dyDescent="0.25">
      <c r="A25" s="221" t="s">
        <v>296</v>
      </c>
      <c r="B25" s="160">
        <v>2019</v>
      </c>
      <c r="C25" s="257">
        <v>37.66560153786628</v>
      </c>
      <c r="D25" s="258">
        <v>65.694830903285833</v>
      </c>
      <c r="E25" s="258">
        <v>9.6363721724467197</v>
      </c>
      <c r="F25" s="258">
        <v>115.37057097345532</v>
      </c>
      <c r="G25" s="258">
        <v>18.997741725525444</v>
      </c>
      <c r="H25" s="223"/>
      <c r="I25" s="259">
        <v>60.223113764436938</v>
      </c>
      <c r="J25" s="260">
        <v>79.193695928941011</v>
      </c>
      <c r="K25" s="260">
        <v>41.25253159993288</v>
      </c>
      <c r="L25" s="260">
        <v>84.105302404584407</v>
      </c>
      <c r="M25" s="173"/>
      <c r="N25" s="226"/>
      <c r="O25" s="261">
        <v>97.888715302303211</v>
      </c>
      <c r="P25" s="262">
        <v>144.88852683222683</v>
      </c>
      <c r="Q25" s="262">
        <v>50.888903772379599</v>
      </c>
      <c r="R25" s="263">
        <v>199.47587337803972</v>
      </c>
      <c r="S25" s="175"/>
      <c r="T25" s="227"/>
      <c r="U25" s="220" t="s">
        <v>289</v>
      </c>
      <c r="V25" s="130"/>
      <c r="W25" s="160"/>
      <c r="AG25" s="130"/>
      <c r="AH25" s="215"/>
      <c r="AI25" s="215"/>
      <c r="AJ25" s="215"/>
      <c r="AK25" s="215"/>
      <c r="AL25" s="215"/>
      <c r="AM25" s="215"/>
      <c r="AN25" s="215"/>
      <c r="AO25" s="215"/>
    </row>
    <row r="26" spans="1:41" ht="15" x14ac:dyDescent="0.25">
      <c r="A26" s="221" t="s">
        <v>297</v>
      </c>
      <c r="B26" s="160">
        <v>2020</v>
      </c>
      <c r="C26" s="257">
        <v>38.054892065286815</v>
      </c>
      <c r="D26" s="258">
        <v>66.373815821273482</v>
      </c>
      <c r="E26" s="258">
        <v>9.7359683093001586</v>
      </c>
      <c r="F26" s="258">
        <v>118.55386822035254</v>
      </c>
      <c r="G26" s="258">
        <v>19.481800897313025</v>
      </c>
      <c r="H26" s="223"/>
      <c r="I26" s="259">
        <v>62.174915307163339</v>
      </c>
      <c r="J26" s="260">
        <v>81.760324723541629</v>
      </c>
      <c r="K26" s="260">
        <v>42.589505890785055</v>
      </c>
      <c r="L26" s="260">
        <v>85.784918035647308</v>
      </c>
      <c r="M26" s="173"/>
      <c r="N26" s="226"/>
      <c r="O26" s="261">
        <v>100.22980737245015</v>
      </c>
      <c r="P26" s="262">
        <v>148.13414054481512</v>
      </c>
      <c r="Q26" s="262">
        <v>52.32547420008521</v>
      </c>
      <c r="R26" s="263">
        <v>204.33878625599985</v>
      </c>
      <c r="S26" s="175"/>
      <c r="T26" s="227"/>
      <c r="U26" s="220" t="s">
        <v>289</v>
      </c>
      <c r="V26" s="130"/>
      <c r="W26" s="160"/>
      <c r="AG26" s="130"/>
      <c r="AH26" s="215"/>
      <c r="AI26" s="215"/>
      <c r="AJ26" s="215"/>
      <c r="AK26" s="215"/>
      <c r="AL26" s="215"/>
      <c r="AM26" s="215"/>
      <c r="AN26" s="215"/>
      <c r="AO26" s="215"/>
    </row>
    <row r="27" spans="1:41" ht="15" x14ac:dyDescent="0.25">
      <c r="A27" s="221" t="s">
        <v>298</v>
      </c>
      <c r="B27" s="160">
        <v>2021</v>
      </c>
      <c r="C27" s="257">
        <v>38.41135490708335</v>
      </c>
      <c r="D27" s="258">
        <v>66.995544007177671</v>
      </c>
      <c r="E27" s="258">
        <v>9.8271658069890258</v>
      </c>
      <c r="F27" s="258">
        <v>121.77093694652204</v>
      </c>
      <c r="G27" s="258">
        <v>19.971879082003657</v>
      </c>
      <c r="H27" s="223"/>
      <c r="I27" s="259">
        <v>64.150342060012093</v>
      </c>
      <c r="J27" s="260">
        <v>84.358020787662795</v>
      </c>
      <c r="K27" s="260">
        <v>43.942663332361391</v>
      </c>
      <c r="L27" s="260">
        <v>87.458469294517855</v>
      </c>
      <c r="M27" s="173"/>
      <c r="N27" s="226"/>
      <c r="O27" s="261">
        <v>102.56169696709544</v>
      </c>
      <c r="P27" s="262">
        <v>151.35356479484045</v>
      </c>
      <c r="Q27" s="262">
        <v>53.769829139350421</v>
      </c>
      <c r="R27" s="263">
        <v>209.2294062410399</v>
      </c>
      <c r="S27" s="175"/>
      <c r="T27" s="227"/>
      <c r="U27" s="220" t="s">
        <v>289</v>
      </c>
      <c r="V27" s="130"/>
      <c r="W27" s="160"/>
      <c r="AG27" s="130"/>
      <c r="AH27" s="215"/>
      <c r="AI27" s="215"/>
      <c r="AJ27" s="215"/>
      <c r="AK27" s="215"/>
      <c r="AL27" s="215"/>
      <c r="AM27" s="215"/>
      <c r="AN27" s="215"/>
      <c r="AO27" s="215"/>
    </row>
    <row r="28" spans="1:41" ht="15" x14ac:dyDescent="0.25">
      <c r="A28" s="221" t="s">
        <v>299</v>
      </c>
      <c r="B28" s="160">
        <v>2022</v>
      </c>
      <c r="C28" s="257">
        <v>38.760452790249893</v>
      </c>
      <c r="D28" s="258">
        <v>67.604426527751912</v>
      </c>
      <c r="E28" s="258">
        <v>9.9164790527478708</v>
      </c>
      <c r="F28" s="258">
        <v>125.02082187919109</v>
      </c>
      <c r="G28" s="258">
        <v>20.475207962247261</v>
      </c>
      <c r="H28" s="223"/>
      <c r="I28" s="259">
        <v>66.190763749175943</v>
      </c>
      <c r="J28" s="260">
        <v>87.041185518243026</v>
      </c>
      <c r="K28" s="260">
        <v>45.340341980108853</v>
      </c>
      <c r="L28" s="260">
        <v>89.12501686384897</v>
      </c>
      <c r="M28" s="173"/>
      <c r="N28" s="226"/>
      <c r="O28" s="261">
        <v>104.95121653942584</v>
      </c>
      <c r="P28" s="262">
        <v>154.64561204599494</v>
      </c>
      <c r="Q28" s="262">
        <v>55.25682103285672</v>
      </c>
      <c r="R28" s="263">
        <v>214.14583874304006</v>
      </c>
      <c r="S28" s="175"/>
      <c r="T28" s="227"/>
      <c r="U28" s="220" t="s">
        <v>289</v>
      </c>
      <c r="W28" s="160"/>
      <c r="AH28" s="152"/>
      <c r="AI28" s="152"/>
      <c r="AJ28" s="152"/>
      <c r="AK28" s="152"/>
      <c r="AL28" s="152"/>
      <c r="AM28" s="152"/>
      <c r="AN28" s="152"/>
      <c r="AO28" s="152"/>
    </row>
    <row r="29" spans="1:41" ht="15.6" thickBot="1" x14ac:dyDescent="0.3">
      <c r="A29" s="228" t="s">
        <v>300</v>
      </c>
      <c r="B29" s="160">
        <v>2023</v>
      </c>
      <c r="C29" s="257">
        <v>39.102274396484574</v>
      </c>
      <c r="D29" s="258">
        <v>68.200618058055795</v>
      </c>
      <c r="E29" s="258">
        <v>10.003930734913345</v>
      </c>
      <c r="F29" s="258">
        <v>128.3035128625416</v>
      </c>
      <c r="G29" s="258">
        <v>20.989879442381184</v>
      </c>
      <c r="H29" s="223"/>
      <c r="I29" s="259">
        <v>68.296813756052188</v>
      </c>
      <c r="J29" s="260">
        <v>89.81065181498893</v>
      </c>
      <c r="K29" s="260">
        <v>46.782975697115461</v>
      </c>
      <c r="L29" s="260">
        <v>90.784313645858589</v>
      </c>
      <c r="M29" s="173"/>
      <c r="N29" s="226"/>
      <c r="O29" s="261">
        <v>107.39908815253676</v>
      </c>
      <c r="P29" s="262">
        <v>158.01126987304474</v>
      </c>
      <c r="Q29" s="262">
        <v>56.786906432028808</v>
      </c>
      <c r="R29" s="263">
        <v>219.08782650840018</v>
      </c>
      <c r="S29" s="175"/>
      <c r="T29" s="227"/>
      <c r="U29" s="220" t="s">
        <v>289</v>
      </c>
      <c r="W29" s="160"/>
      <c r="AH29" s="152"/>
      <c r="AI29" s="152"/>
      <c r="AJ29" s="152"/>
      <c r="AK29" s="152"/>
      <c r="AL29" s="152"/>
      <c r="AM29" s="152"/>
      <c r="AN29" s="152"/>
      <c r="AO29" s="152"/>
    </row>
    <row r="30" spans="1:41" ht="15" x14ac:dyDescent="0.25">
      <c r="A30" s="216" t="s">
        <v>301</v>
      </c>
      <c r="B30" s="160">
        <v>2024</v>
      </c>
      <c r="C30" s="257">
        <v>39.436355207670879</v>
      </c>
      <c r="D30" s="258">
        <v>68.78330840422889</v>
      </c>
      <c r="E30" s="258">
        <v>10.089402011112869</v>
      </c>
      <c r="F30" s="258">
        <v>131.61975790268471</v>
      </c>
      <c r="G30" s="258">
        <v>21.516343705694343</v>
      </c>
      <c r="H30" s="223"/>
      <c r="I30" s="259">
        <v>70.467955173759478</v>
      </c>
      <c r="J30" s="260">
        <v>92.665713642665054</v>
      </c>
      <c r="K30" s="260">
        <v>48.270196704853909</v>
      </c>
      <c r="L30" s="260">
        <v>92.43664817859559</v>
      </c>
      <c r="M30" s="173"/>
      <c r="N30" s="226"/>
      <c r="O30" s="261">
        <v>109.90431038143035</v>
      </c>
      <c r="P30" s="262">
        <v>161.44902204689396</v>
      </c>
      <c r="Q30" s="262">
        <v>58.359598715966776</v>
      </c>
      <c r="R30" s="263">
        <v>224.0564060812803</v>
      </c>
      <c r="S30" s="175"/>
      <c r="T30" s="227"/>
      <c r="U30" s="220" t="s">
        <v>289</v>
      </c>
      <c r="W30" s="160"/>
      <c r="AH30" s="152"/>
      <c r="AI30" s="152"/>
      <c r="AJ30" s="152"/>
      <c r="AK30" s="152"/>
      <c r="AL30" s="152"/>
      <c r="AM30" s="152"/>
      <c r="AN30" s="152"/>
      <c r="AO30" s="152"/>
    </row>
    <row r="31" spans="1:41" ht="15" x14ac:dyDescent="0.25">
      <c r="A31" s="221" t="s">
        <v>302</v>
      </c>
      <c r="B31" s="160">
        <v>2025</v>
      </c>
      <c r="C31" s="257">
        <v>39.762400103787577</v>
      </c>
      <c r="D31" s="258">
        <v>69.351982829771572</v>
      </c>
      <c r="E31" s="258">
        <v>10.172817377803575</v>
      </c>
      <c r="F31" s="258">
        <v>134.97010385604031</v>
      </c>
      <c r="G31" s="258">
        <v>22.055041615678881</v>
      </c>
      <c r="H31" s="223"/>
      <c r="I31" s="259">
        <v>72.703885558813667</v>
      </c>
      <c r="J31" s="260">
        <v>95.605973286576486</v>
      </c>
      <c r="K31" s="260">
        <v>49.801797831050841</v>
      </c>
      <c r="L31" s="260">
        <v>94.082156020560049</v>
      </c>
      <c r="M31" s="173"/>
      <c r="N31" s="226"/>
      <c r="O31" s="261">
        <v>112.46628566260125</v>
      </c>
      <c r="P31" s="262">
        <v>164.95795611634804</v>
      </c>
      <c r="Q31" s="262">
        <v>59.974615208854416</v>
      </c>
      <c r="R31" s="263">
        <v>229.05225987660037</v>
      </c>
      <c r="S31" s="175"/>
      <c r="T31" s="227"/>
      <c r="U31" s="220" t="s">
        <v>289</v>
      </c>
      <c r="W31" s="160"/>
      <c r="AH31" s="152"/>
      <c r="AI31" s="152"/>
      <c r="AJ31" s="152"/>
      <c r="AK31" s="152"/>
      <c r="AL31" s="152"/>
      <c r="AM31" s="152"/>
      <c r="AN31" s="152"/>
      <c r="AO31" s="152"/>
    </row>
    <row r="32" spans="1:41" ht="15" x14ac:dyDescent="0.25">
      <c r="A32" s="221" t="s">
        <v>303</v>
      </c>
      <c r="B32" s="160">
        <v>2026</v>
      </c>
      <c r="C32" s="257">
        <v>40.080649891471062</v>
      </c>
      <c r="D32" s="258">
        <v>69.907061339956897</v>
      </c>
      <c r="E32" s="258">
        <v>10.254238442985212</v>
      </c>
      <c r="F32" s="258">
        <v>138.35399107157804</v>
      </c>
      <c r="G32" s="258">
        <v>22.606358877178781</v>
      </c>
      <c r="H32" s="223"/>
      <c r="I32" s="259">
        <v>75.005428262628428</v>
      </c>
      <c r="J32" s="260">
        <v>98.632513457951887</v>
      </c>
      <c r="K32" s="260">
        <v>51.378343067304975</v>
      </c>
      <c r="L32" s="260">
        <v>95.720198814182496</v>
      </c>
      <c r="M32" s="173"/>
      <c r="N32" s="226"/>
      <c r="O32" s="261">
        <v>115.08607815409948</v>
      </c>
      <c r="P32" s="262">
        <v>168.53957479790878</v>
      </c>
      <c r="Q32" s="262">
        <v>61.632581510290187</v>
      </c>
      <c r="R32" s="263">
        <v>234.07418988576052</v>
      </c>
      <c r="S32" s="175"/>
      <c r="T32" s="227"/>
      <c r="U32" s="220" t="s">
        <v>289</v>
      </c>
      <c r="W32" s="160"/>
      <c r="AH32" s="152"/>
      <c r="AI32" s="152"/>
      <c r="AJ32" s="152"/>
      <c r="AK32" s="152"/>
      <c r="AL32" s="152"/>
      <c r="AM32" s="152"/>
      <c r="AN32" s="152"/>
      <c r="AO32" s="152"/>
    </row>
    <row r="33" spans="1:41" ht="15" x14ac:dyDescent="0.25">
      <c r="A33" s="221" t="s">
        <v>304</v>
      </c>
      <c r="B33" s="160">
        <v>2027</v>
      </c>
      <c r="C33" s="257">
        <v>40.391629714117776</v>
      </c>
      <c r="D33" s="258">
        <v>70.449459868826025</v>
      </c>
      <c r="E33" s="258">
        <v>10.333799559409506</v>
      </c>
      <c r="F33" s="258">
        <v>141.77065672911525</v>
      </c>
      <c r="G33" s="258">
        <v>23.170687275936281</v>
      </c>
      <c r="H33" s="223"/>
      <c r="I33" s="259">
        <v>77.374039327155515</v>
      </c>
      <c r="J33" s="260">
        <v>101.74724885924317</v>
      </c>
      <c r="K33" s="260">
        <v>53.00082979506788</v>
      </c>
      <c r="L33" s="260">
        <v>97.35001335584532</v>
      </c>
      <c r="M33" s="173"/>
      <c r="N33" s="226"/>
      <c r="O33" s="261">
        <v>117.7656690412733</v>
      </c>
      <c r="P33" s="262">
        <v>172.19670872806921</v>
      </c>
      <c r="Q33" s="262">
        <v>63.334629354477386</v>
      </c>
      <c r="R33" s="263">
        <v>239.12067008496058</v>
      </c>
      <c r="S33" s="175"/>
      <c r="T33" s="227"/>
      <c r="U33" s="220" t="s">
        <v>289</v>
      </c>
      <c r="W33" s="160"/>
    </row>
    <row r="34" spans="1:41" ht="15" x14ac:dyDescent="0.25">
      <c r="A34" s="221" t="s">
        <v>305</v>
      </c>
      <c r="B34" s="160">
        <v>2028</v>
      </c>
      <c r="C34" s="257">
        <v>40.695565437754063</v>
      </c>
      <c r="D34" s="258">
        <v>70.979572362839463</v>
      </c>
      <c r="E34" s="258">
        <v>10.411558512668668</v>
      </c>
      <c r="F34" s="258">
        <v>145.22038489068186</v>
      </c>
      <c r="G34" s="258">
        <v>23.748489010632692</v>
      </c>
      <c r="H34" s="223"/>
      <c r="I34" s="259">
        <v>79.810484047950538</v>
      </c>
      <c r="J34" s="260">
        <v>104.95118585793512</v>
      </c>
      <c r="K34" s="260">
        <v>54.669782237965968</v>
      </c>
      <c r="L34" s="260">
        <v>98.971568542917922</v>
      </c>
      <c r="M34" s="173"/>
      <c r="N34" s="226"/>
      <c r="O34" s="261">
        <v>120.50604948570461</v>
      </c>
      <c r="P34" s="262">
        <v>175.93075822077458</v>
      </c>
      <c r="Q34" s="262">
        <v>65.081340750634638</v>
      </c>
      <c r="R34" s="263">
        <v>244.19195343359979</v>
      </c>
      <c r="S34" s="175"/>
      <c r="T34" s="227"/>
      <c r="U34" s="220" t="s">
        <v>289</v>
      </c>
      <c r="W34" s="160"/>
      <c r="AH34" s="150"/>
      <c r="AI34" s="150"/>
      <c r="AJ34" s="150"/>
      <c r="AK34" s="150"/>
      <c r="AL34" s="150"/>
      <c r="AM34" s="150"/>
      <c r="AN34" s="150"/>
      <c r="AO34" s="150"/>
    </row>
    <row r="35" spans="1:41" ht="15.6" thickBot="1" x14ac:dyDescent="0.3">
      <c r="A35" s="228" t="s">
        <v>306</v>
      </c>
      <c r="B35" s="160">
        <v>2029</v>
      </c>
      <c r="C35" s="257">
        <v>40.992700740825626</v>
      </c>
      <c r="D35" s="258">
        <v>71.497823836164741</v>
      </c>
      <c r="E35" s="258">
        <v>10.487577645486493</v>
      </c>
      <c r="F35" s="258">
        <v>148.70372386267906</v>
      </c>
      <c r="G35" s="258">
        <v>24.340247517624299</v>
      </c>
      <c r="H35" s="223"/>
      <c r="I35" s="259">
        <v>82.315542642792508</v>
      </c>
      <c r="J35" s="260">
        <v>108.24535044431103</v>
      </c>
      <c r="K35" s="260">
        <v>56.385734841274001</v>
      </c>
      <c r="L35" s="260">
        <v>100.58500893328086</v>
      </c>
      <c r="M35" s="173"/>
      <c r="N35" s="226"/>
      <c r="O35" s="261">
        <v>123.30824338361813</v>
      </c>
      <c r="P35" s="262">
        <v>179.74317428047578</v>
      </c>
      <c r="Q35" s="262">
        <v>66.873312486760497</v>
      </c>
      <c r="R35" s="263">
        <v>249.2887327959599</v>
      </c>
      <c r="S35" s="175"/>
      <c r="T35" s="227"/>
      <c r="U35" s="220" t="s">
        <v>289</v>
      </c>
      <c r="W35" s="160"/>
    </row>
    <row r="36" spans="1:41" ht="15" x14ac:dyDescent="0.25">
      <c r="A36" s="178" t="s">
        <v>307</v>
      </c>
      <c r="B36" s="160">
        <v>2030</v>
      </c>
      <c r="C36" s="257">
        <v>41.283241661145333</v>
      </c>
      <c r="D36" s="258">
        <v>72.004573651688062</v>
      </c>
      <c r="E36" s="258">
        <v>10.561909670602597</v>
      </c>
      <c r="F36" s="258">
        <v>152.22105931907956</v>
      </c>
      <c r="G36" s="258">
        <v>24.9463693765119</v>
      </c>
      <c r="H36" s="223"/>
      <c r="I36" s="259">
        <v>84.889931418219675</v>
      </c>
      <c r="J36" s="260">
        <v>111.63068456505273</v>
      </c>
      <c r="K36" s="260">
        <v>58.149178271386631</v>
      </c>
      <c r="L36" s="260">
        <v>102.19036150092042</v>
      </c>
      <c r="M36" s="173"/>
      <c r="N36" s="226"/>
      <c r="O36" s="261">
        <v>126.173173079365</v>
      </c>
      <c r="P36" s="262">
        <v>183.63525821674079</v>
      </c>
      <c r="Q36" s="262">
        <v>68.711087941989234</v>
      </c>
      <c r="R36" s="263">
        <v>254.41142081999999</v>
      </c>
      <c r="S36" s="175"/>
      <c r="T36" s="227"/>
      <c r="U36" s="220" t="s">
        <v>289</v>
      </c>
      <c r="W36" s="160"/>
    </row>
    <row r="37" spans="1:41" ht="15" x14ac:dyDescent="0.25">
      <c r="A37" s="179" t="s">
        <v>308</v>
      </c>
      <c r="B37" s="160">
        <v>2031</v>
      </c>
      <c r="C37" s="257">
        <v>41.567359375054409</v>
      </c>
      <c r="D37" s="258">
        <v>72.500120368315422</v>
      </c>
      <c r="E37" s="258">
        <v>10.634598381793367</v>
      </c>
      <c r="F37" s="258">
        <v>155.77227243829077</v>
      </c>
      <c r="G37" s="258">
        <v>25.567555595372312</v>
      </c>
      <c r="H37" s="223"/>
      <c r="I37" s="259">
        <v>87.534329215216459</v>
      </c>
      <c r="J37" s="260">
        <v>115.10808089945138</v>
      </c>
      <c r="K37" s="260">
        <v>59.960577530981567</v>
      </c>
      <c r="L37" s="260">
        <v>103.7873120965093</v>
      </c>
      <c r="M37" s="173"/>
      <c r="N37" s="226"/>
      <c r="O37" s="261">
        <v>129.10168859027087</v>
      </c>
      <c r="P37" s="262">
        <v>187.60820126776679</v>
      </c>
      <c r="Q37" s="262">
        <v>70.595175912774934</v>
      </c>
      <c r="R37" s="263">
        <v>259.55958453480008</v>
      </c>
      <c r="S37" s="175"/>
      <c r="T37" s="227"/>
      <c r="U37" s="220" t="s">
        <v>289</v>
      </c>
      <c r="W37" s="160"/>
    </row>
    <row r="38" spans="1:41" ht="15.6" thickBot="1" x14ac:dyDescent="0.3">
      <c r="A38" s="180" t="s">
        <v>309</v>
      </c>
      <c r="B38" s="160">
        <v>2032</v>
      </c>
      <c r="C38" s="257">
        <v>41.845342578799432</v>
      </c>
      <c r="D38" s="258">
        <v>72.9849675184565</v>
      </c>
      <c r="E38" s="258">
        <v>10.70571763914236</v>
      </c>
      <c r="F38" s="258">
        <v>159.35702205710206</v>
      </c>
      <c r="G38" s="258">
        <v>26.204054295306236</v>
      </c>
      <c r="H38" s="223"/>
      <c r="I38" s="259">
        <v>90.249680079446435</v>
      </c>
      <c r="J38" s="260">
        <v>118.67878087227808</v>
      </c>
      <c r="K38" s="260">
        <v>61.820579286614787</v>
      </c>
      <c r="L38" s="260">
        <v>105.37540476657816</v>
      </c>
      <c r="M38" s="173"/>
      <c r="N38" s="226"/>
      <c r="O38" s="261">
        <v>132.09502265824585</v>
      </c>
      <c r="P38" s="262">
        <v>191.66374839073458</v>
      </c>
      <c r="Q38" s="262">
        <v>72.526296925757151</v>
      </c>
      <c r="R38" s="263">
        <v>264.73242682368021</v>
      </c>
      <c r="S38" s="175"/>
      <c r="T38" s="227"/>
      <c r="U38" s="220" t="s">
        <v>289</v>
      </c>
      <c r="W38" s="160"/>
    </row>
    <row r="39" spans="1:41" ht="15" x14ac:dyDescent="0.25">
      <c r="B39" s="160">
        <v>2033</v>
      </c>
      <c r="C39" s="257">
        <v>42.117767958505453</v>
      </c>
      <c r="D39" s="258">
        <v>73.460120934911529</v>
      </c>
      <c r="E39" s="258">
        <v>10.775414982099388</v>
      </c>
      <c r="F39" s="258">
        <v>162.9752099487707</v>
      </c>
      <c r="G39" s="258">
        <v>26.856446268650153</v>
      </c>
      <c r="H39" s="223"/>
      <c r="I39" s="259">
        <v>93.037563599573133</v>
      </c>
      <c r="J39" s="260">
        <v>122.344861650529</v>
      </c>
      <c r="K39" s="260">
        <v>63.730265548617297</v>
      </c>
      <c r="L39" s="260">
        <v>106.95435256894963</v>
      </c>
      <c r="M39" s="173"/>
      <c r="N39" s="226"/>
      <c r="O39" s="261">
        <v>135.15533155807859</v>
      </c>
      <c r="P39" s="262">
        <v>195.80498258544054</v>
      </c>
      <c r="Q39" s="262">
        <v>74.505680530716688</v>
      </c>
      <c r="R39" s="263">
        <v>269.92956251772034</v>
      </c>
      <c r="S39" s="175"/>
      <c r="T39" s="227"/>
      <c r="U39" s="220" t="s">
        <v>289</v>
      </c>
      <c r="W39" s="160"/>
    </row>
    <row r="40" spans="1:41" ht="15" x14ac:dyDescent="0.25">
      <c r="B40" s="160">
        <v>2034</v>
      </c>
      <c r="C40" s="257">
        <v>42.385329006620957</v>
      </c>
      <c r="D40" s="258">
        <v>73.926790179383374</v>
      </c>
      <c r="E40" s="258">
        <v>10.843867833858543</v>
      </c>
      <c r="F40" s="258">
        <v>166.62670177492322</v>
      </c>
      <c r="G40" s="258">
        <v>27.525250512845734</v>
      </c>
      <c r="H40" s="223"/>
      <c r="I40" s="259">
        <v>95.899905844813119</v>
      </c>
      <c r="J40" s="260">
        <v>126.10885602486103</v>
      </c>
      <c r="K40" s="260">
        <v>65.690955664765255</v>
      </c>
      <c r="L40" s="260">
        <v>108.52384965787722</v>
      </c>
      <c r="M40" s="173"/>
      <c r="N40" s="226"/>
      <c r="O40" s="261">
        <v>138.28523485143407</v>
      </c>
      <c r="P40" s="262">
        <v>200.03564620424442</v>
      </c>
      <c r="Q40" s="262">
        <v>76.534823498623794</v>
      </c>
      <c r="R40" s="263">
        <v>275.15055143280046</v>
      </c>
      <c r="S40" s="175"/>
      <c r="T40" s="227"/>
      <c r="U40" s="220" t="s">
        <v>289</v>
      </c>
      <c r="W40" s="160"/>
    </row>
    <row r="41" spans="1:41" ht="15" x14ac:dyDescent="0.25">
      <c r="B41" s="160">
        <v>2035</v>
      </c>
      <c r="C41" s="257">
        <v>42.648555701524145</v>
      </c>
      <c r="D41" s="258">
        <v>74.385899618894399</v>
      </c>
      <c r="E41" s="258">
        <v>10.911211784153881</v>
      </c>
      <c r="F41" s="258">
        <v>170.31125511491084</v>
      </c>
      <c r="G41" s="258">
        <v>28.210999751585909</v>
      </c>
      <c r="H41" s="223"/>
      <c r="I41" s="259">
        <v>98.838376374235793</v>
      </c>
      <c r="J41" s="260">
        <v>129.97295947380411</v>
      </c>
      <c r="K41" s="260">
        <v>67.70379327466749</v>
      </c>
      <c r="L41" s="260">
        <v>110.08352558628975</v>
      </c>
      <c r="M41" s="173"/>
      <c r="N41" s="226"/>
      <c r="O41" s="261">
        <v>141.48693207575994</v>
      </c>
      <c r="P41" s="262">
        <v>204.35885909269851</v>
      </c>
      <c r="Q41" s="262">
        <v>78.615005058821367</v>
      </c>
      <c r="R41" s="263">
        <v>280.3947807012006</v>
      </c>
      <c r="S41" s="175"/>
      <c r="T41" s="227"/>
      <c r="U41" s="220" t="s">
        <v>289</v>
      </c>
      <c r="W41" s="160"/>
    </row>
    <row r="42" spans="1:41" ht="15" x14ac:dyDescent="0.25">
      <c r="B42" s="160">
        <v>2036</v>
      </c>
      <c r="C42" s="257">
        <v>42.907744809835435</v>
      </c>
      <c r="D42" s="258">
        <v>74.837966861876453</v>
      </c>
      <c r="E42" s="258">
        <v>10.977522757794414</v>
      </c>
      <c r="F42" s="258">
        <v>174.02852791194297</v>
      </c>
      <c r="G42" s="258">
        <v>28.914242866432804</v>
      </c>
      <c r="H42" s="223"/>
      <c r="I42" s="259">
        <v>101.85417723318407</v>
      </c>
      <c r="J42" s="260">
        <v>133.93875269299872</v>
      </c>
      <c r="K42" s="260">
        <v>69.769601773369459</v>
      </c>
      <c r="L42" s="260">
        <v>111.63295329509675</v>
      </c>
      <c r="M42" s="173"/>
      <c r="N42" s="226"/>
      <c r="O42" s="261">
        <v>144.76192204301952</v>
      </c>
      <c r="P42" s="262">
        <v>208.77671955487517</v>
      </c>
      <c r="Q42" s="262">
        <v>80.747124531163877</v>
      </c>
      <c r="R42" s="263">
        <v>285.66148120703974</v>
      </c>
      <c r="S42" s="175"/>
      <c r="T42" s="227"/>
      <c r="U42" s="220" t="s">
        <v>289</v>
      </c>
      <c r="W42" s="160"/>
    </row>
    <row r="43" spans="1:41" ht="15" x14ac:dyDescent="0.25">
      <c r="B43" s="160">
        <v>2037</v>
      </c>
      <c r="C43" s="257">
        <v>43.162924735515091</v>
      </c>
      <c r="D43" s="258">
        <v>75.283041449377308</v>
      </c>
      <c r="E43" s="258">
        <v>11.042808021652855</v>
      </c>
      <c r="F43" s="258">
        <v>177.77800023169073</v>
      </c>
      <c r="G43" s="258">
        <v>29.63554513610131</v>
      </c>
      <c r="H43" s="223"/>
      <c r="I43" s="259">
        <v>104.94792855768996</v>
      </c>
      <c r="J43" s="260">
        <v>138.00705116442978</v>
      </c>
      <c r="K43" s="260">
        <v>71.888805950950172</v>
      </c>
      <c r="L43" s="260">
        <v>113.17160162530909</v>
      </c>
      <c r="M43" s="173"/>
      <c r="N43" s="226"/>
      <c r="O43" s="261">
        <v>148.11085329320505</v>
      </c>
      <c r="P43" s="262">
        <v>213.29009261380708</v>
      </c>
      <c r="Q43" s="262">
        <v>82.931613972603031</v>
      </c>
      <c r="R43" s="263">
        <v>290.94960185699983</v>
      </c>
      <c r="S43" s="175"/>
      <c r="T43" s="227"/>
      <c r="U43" s="220" t="s">
        <v>289</v>
      </c>
      <c r="W43" s="160"/>
    </row>
    <row r="44" spans="1:41" ht="15" x14ac:dyDescent="0.25">
      <c r="B44" s="160">
        <v>2038</v>
      </c>
      <c r="C44" s="257">
        <v>43.414010157808647</v>
      </c>
      <c r="D44" s="258">
        <v>75.720974568360518</v>
      </c>
      <c r="E44" s="258">
        <v>11.107045747256789</v>
      </c>
      <c r="F44" s="258">
        <v>181.55896471213376</v>
      </c>
      <c r="G44" s="258">
        <v>30.375491402608045</v>
      </c>
      <c r="H44" s="223"/>
      <c r="I44" s="259">
        <v>108.119988335814</v>
      </c>
      <c r="J44" s="260">
        <v>142.17832564418811</v>
      </c>
      <c r="K44" s="260">
        <v>74.061651027439893</v>
      </c>
      <c r="L44" s="260">
        <v>114.6988334588262</v>
      </c>
      <c r="M44" s="173"/>
      <c r="N44" s="226"/>
      <c r="O44" s="261">
        <v>151.53399849362265</v>
      </c>
      <c r="P44" s="262">
        <v>217.89930021254861</v>
      </c>
      <c r="Q44" s="262">
        <v>85.168696774696684</v>
      </c>
      <c r="R44" s="263">
        <v>296.25779817095997</v>
      </c>
      <c r="S44" s="175"/>
      <c r="T44" s="227"/>
      <c r="U44" s="220" t="s">
        <v>289</v>
      </c>
      <c r="W44" s="160"/>
    </row>
    <row r="45" spans="1:41" ht="15" x14ac:dyDescent="0.25">
      <c r="B45" s="160">
        <v>2039</v>
      </c>
      <c r="C45" s="257">
        <v>43.660782742281519</v>
      </c>
      <c r="D45" s="258">
        <v>76.151385408665647</v>
      </c>
      <c r="E45" s="258">
        <v>11.170180075897377</v>
      </c>
      <c r="F45" s="258">
        <v>185.37055194175878</v>
      </c>
      <c r="G45" s="258">
        <v>31.134690217578019</v>
      </c>
      <c r="H45" s="223"/>
      <c r="I45" s="259">
        <v>111.37035354169252</v>
      </c>
      <c r="J45" s="260">
        <v>146.45257215324787</v>
      </c>
      <c r="K45" s="260">
        <v>76.28813493013719</v>
      </c>
      <c r="L45" s="260">
        <v>116.21392595884129</v>
      </c>
      <c r="M45" s="173"/>
      <c r="N45" s="226"/>
      <c r="O45" s="261">
        <v>155.03113628397404</v>
      </c>
      <c r="P45" s="262">
        <v>222.60395756191352</v>
      </c>
      <c r="Q45" s="262">
        <v>87.458315006034567</v>
      </c>
      <c r="R45" s="263">
        <v>301.58447790060006</v>
      </c>
      <c r="S45" s="175"/>
      <c r="T45" s="227"/>
      <c r="U45" s="220" t="s">
        <v>289</v>
      </c>
      <c r="W45" s="160"/>
    </row>
    <row r="46" spans="1:41" ht="15" x14ac:dyDescent="0.25">
      <c r="B46" s="160">
        <v>2040</v>
      </c>
      <c r="C46" s="257">
        <v>43.903084878332017</v>
      </c>
      <c r="D46" s="258">
        <v>76.573999072205311</v>
      </c>
      <c r="E46" s="258">
        <v>11.232170684458724</v>
      </c>
      <c r="F46" s="258">
        <v>189.21184020878042</v>
      </c>
      <c r="G46" s="258">
        <v>31.894866991086719</v>
      </c>
      <c r="H46" s="223"/>
      <c r="I46" s="259">
        <v>114.69909375735185</v>
      </c>
      <c r="J46" s="260">
        <v>150.8298821923218</v>
      </c>
      <c r="K46" s="260">
        <v>78.568305322381889</v>
      </c>
      <c r="L46" s="260">
        <v>117.7161424952198</v>
      </c>
      <c r="M46" s="173"/>
      <c r="N46" s="226"/>
      <c r="O46" s="261">
        <v>158.60217863568386</v>
      </c>
      <c r="P46" s="262">
        <v>227.40388126452712</v>
      </c>
      <c r="Q46" s="262">
        <v>89.800476006840611</v>
      </c>
      <c r="R46" s="263">
        <v>306.92798270400021</v>
      </c>
      <c r="S46" s="175"/>
      <c r="T46" s="227"/>
      <c r="U46" s="220" t="s">
        <v>289</v>
      </c>
      <c r="W46" s="160"/>
    </row>
    <row r="47" spans="1:41" ht="15" x14ac:dyDescent="0.25">
      <c r="B47" s="160">
        <v>2041</v>
      </c>
      <c r="C47" s="257">
        <v>44.140951635128886</v>
      </c>
      <c r="D47" s="258">
        <v>76.988876725216457</v>
      </c>
      <c r="E47" s="258">
        <v>11.293026545041307</v>
      </c>
      <c r="F47" s="258">
        <v>193.08212760390447</v>
      </c>
      <c r="G47" s="258">
        <v>32.713429927005322</v>
      </c>
      <c r="H47" s="223"/>
      <c r="I47" s="259">
        <v>118.10669085480606</v>
      </c>
      <c r="J47" s="260">
        <v>155.31088942551952</v>
      </c>
      <c r="K47" s="260">
        <v>80.902492284092588</v>
      </c>
      <c r="L47" s="260">
        <v>119.20490160485585</v>
      </c>
      <c r="M47" s="173"/>
      <c r="N47" s="226"/>
      <c r="O47" s="261">
        <v>162.24764248993495</v>
      </c>
      <c r="P47" s="262">
        <v>232.29976615073599</v>
      </c>
      <c r="Q47" s="262">
        <v>92.195518829133903</v>
      </c>
      <c r="R47" s="263">
        <v>312.28702920876032</v>
      </c>
      <c r="S47" s="175"/>
      <c r="T47" s="227"/>
      <c r="U47" s="220" t="s">
        <v>289</v>
      </c>
      <c r="W47" s="160"/>
    </row>
    <row r="48" spans="1:41" ht="15" x14ac:dyDescent="0.25">
      <c r="B48" s="160">
        <v>2042</v>
      </c>
      <c r="C48" s="257">
        <v>44.374495933073419</v>
      </c>
      <c r="D48" s="258">
        <v>77.396215318932221</v>
      </c>
      <c r="E48" s="258">
        <v>11.35277654721461</v>
      </c>
      <c r="F48" s="258">
        <v>196.98052777612955</v>
      </c>
      <c r="G48" s="258">
        <v>33.534343259398362</v>
      </c>
      <c r="H48" s="223"/>
      <c r="I48" s="259">
        <v>121.59382306080165</v>
      </c>
      <c r="J48" s="260">
        <v>159.89648572440618</v>
      </c>
      <c r="K48" s="260">
        <v>83.291160397197118</v>
      </c>
      <c r="L48" s="260">
        <v>120.6795238470709</v>
      </c>
      <c r="M48" s="173"/>
      <c r="N48" s="226"/>
      <c r="O48" s="261">
        <v>165.96831899387507</v>
      </c>
      <c r="P48" s="262">
        <v>237.29270104333841</v>
      </c>
      <c r="Q48" s="262">
        <v>94.643936944411735</v>
      </c>
      <c r="R48" s="263">
        <v>317.66005162320045</v>
      </c>
      <c r="S48" s="175"/>
      <c r="T48" s="227"/>
      <c r="U48" s="220" t="s">
        <v>289</v>
      </c>
      <c r="W48" s="160"/>
    </row>
    <row r="49" spans="2:23" ht="15" x14ac:dyDescent="0.25">
      <c r="B49" s="160">
        <v>2043</v>
      </c>
      <c r="C49" s="257">
        <v>44.603704926975382</v>
      </c>
      <c r="D49" s="258">
        <v>77.795992449287198</v>
      </c>
      <c r="E49" s="258">
        <v>11.411417404663572</v>
      </c>
      <c r="F49" s="258">
        <v>200.90563058452412</v>
      </c>
      <c r="G49" s="258">
        <v>34.377249920911815</v>
      </c>
      <c r="H49" s="223"/>
      <c r="I49" s="259">
        <v>125.16087051700467</v>
      </c>
      <c r="J49" s="260">
        <v>164.58717097717471</v>
      </c>
      <c r="K49" s="260">
        <v>85.734570056834656</v>
      </c>
      <c r="L49" s="260">
        <v>122.13902961907648</v>
      </c>
      <c r="M49" s="173"/>
      <c r="N49" s="226"/>
      <c r="O49" s="261">
        <v>169.76457544398005</v>
      </c>
      <c r="P49" s="262">
        <v>242.38316342646192</v>
      </c>
      <c r="Q49" s="262">
        <v>97.145987461498223</v>
      </c>
      <c r="R49" s="263">
        <v>323.04466020360059</v>
      </c>
      <c r="S49" s="175"/>
      <c r="T49" s="227"/>
      <c r="U49" s="220" t="s">
        <v>289</v>
      </c>
      <c r="W49" s="160"/>
    </row>
    <row r="50" spans="2:23" ht="15" x14ac:dyDescent="0.25">
      <c r="B50" s="160">
        <v>2044</v>
      </c>
      <c r="C50" s="257">
        <v>44.828561279930931</v>
      </c>
      <c r="D50" s="258">
        <v>78.1881778779493</v>
      </c>
      <c r="E50" s="258">
        <v>11.468944681912557</v>
      </c>
      <c r="F50" s="258">
        <v>204.85577995831852</v>
      </c>
      <c r="G50" s="258">
        <v>35.242921976270722</v>
      </c>
      <c r="H50" s="223"/>
      <c r="I50" s="259">
        <v>128.80820096342904</v>
      </c>
      <c r="J50" s="260">
        <v>169.3834287637834</v>
      </c>
      <c r="K50" s="260">
        <v>88.232973163074732</v>
      </c>
      <c r="L50" s="260">
        <v>123.58231876312112</v>
      </c>
      <c r="M50" s="173"/>
      <c r="N50" s="226"/>
      <c r="O50" s="261">
        <v>173.63676224335998</v>
      </c>
      <c r="P50" s="262">
        <v>247.5716066417327</v>
      </c>
      <c r="Q50" s="262">
        <v>99.701917844987292</v>
      </c>
      <c r="R50" s="263">
        <v>328.43809872143964</v>
      </c>
      <c r="S50" s="175"/>
      <c r="T50" s="227"/>
      <c r="U50" s="220" t="s">
        <v>289</v>
      </c>
      <c r="W50" s="160"/>
    </row>
    <row r="51" spans="2:23" ht="15" x14ac:dyDescent="0.25">
      <c r="B51" s="160">
        <v>2045</v>
      </c>
      <c r="C51" s="257">
        <v>45.049042468966675</v>
      </c>
      <c r="D51" s="258">
        <v>78.572732321252076</v>
      </c>
      <c r="E51" s="258">
        <v>11.525352616681262</v>
      </c>
      <c r="F51" s="258">
        <v>208.82943830812152</v>
      </c>
      <c r="G51" s="258">
        <v>36.13217878783167</v>
      </c>
      <c r="H51" s="223"/>
      <c r="I51" s="259">
        <v>132.53614455516617</v>
      </c>
      <c r="J51" s="260">
        <v>174.28569323982936</v>
      </c>
      <c r="K51" s="260">
        <v>90.786595870503021</v>
      </c>
      <c r="L51" s="260">
        <v>125.00839402327821</v>
      </c>
      <c r="M51" s="173"/>
      <c r="N51" s="226"/>
      <c r="O51" s="261">
        <v>177.58518702413284</v>
      </c>
      <c r="P51" s="262">
        <v>252.85842556108145</v>
      </c>
      <c r="Q51" s="262">
        <v>102.31194848718428</v>
      </c>
      <c r="R51" s="263">
        <v>333.83783233139974</v>
      </c>
      <c r="S51" s="175"/>
      <c r="T51" s="227"/>
      <c r="U51" s="220" t="s">
        <v>289</v>
      </c>
      <c r="W51" s="160"/>
    </row>
    <row r="52" spans="2:23" ht="15" x14ac:dyDescent="0.25">
      <c r="B52" s="160">
        <v>2046</v>
      </c>
      <c r="C52" s="257">
        <v>45.265156531076613</v>
      </c>
      <c r="D52" s="258">
        <v>78.949669796997995</v>
      </c>
      <c r="E52" s="258">
        <v>11.58064326515523</v>
      </c>
      <c r="F52" s="258">
        <v>212.82544646500142</v>
      </c>
      <c r="G52" s="258">
        <v>37.045886596222878</v>
      </c>
      <c r="H52" s="223"/>
      <c r="I52" s="259">
        <v>136.34504817161337</v>
      </c>
      <c r="J52" s="260">
        <v>179.29442055345567</v>
      </c>
      <c r="K52" s="260">
        <v>93.395675789771019</v>
      </c>
      <c r="L52" s="260">
        <v>126.41651224579861</v>
      </c>
      <c r="M52" s="173"/>
      <c r="N52" s="226"/>
      <c r="O52" s="261">
        <v>181.61020470269</v>
      </c>
      <c r="P52" s="262">
        <v>258.24409035045369</v>
      </c>
      <c r="Q52" s="262">
        <v>104.97631905492625</v>
      </c>
      <c r="R52" s="263">
        <v>339.24195871080002</v>
      </c>
      <c r="S52" s="175"/>
      <c r="T52" s="227"/>
      <c r="U52" s="220" t="s">
        <v>289</v>
      </c>
      <c r="W52" s="160"/>
    </row>
    <row r="53" spans="2:23" ht="15" x14ac:dyDescent="0.25">
      <c r="B53" s="160">
        <v>2047</v>
      </c>
      <c r="C53" s="257">
        <v>45.476891627402999</v>
      </c>
      <c r="D53" s="258">
        <v>79.318969656326374</v>
      </c>
      <c r="E53" s="258">
        <v>11.634813598479621</v>
      </c>
      <c r="F53" s="258">
        <v>216.84283220849684</v>
      </c>
      <c r="G53" s="258">
        <v>37.98495572603877</v>
      </c>
      <c r="H53" s="223"/>
      <c r="I53" s="259">
        <v>140.23518961475236</v>
      </c>
      <c r="J53" s="260">
        <v>184.40997601565843</v>
      </c>
      <c r="K53" s="260">
        <v>96.0604032138463</v>
      </c>
      <c r="L53" s="260">
        <v>127.80606240642321</v>
      </c>
      <c r="M53" s="173"/>
      <c r="N53" s="226"/>
      <c r="O53" s="261">
        <v>185.71208124215536</v>
      </c>
      <c r="P53" s="262">
        <v>263.72894567198477</v>
      </c>
      <c r="Q53" s="262">
        <v>107.69521681232592</v>
      </c>
      <c r="R53" s="263">
        <v>344.64889461492004</v>
      </c>
      <c r="S53" s="175"/>
      <c r="T53" s="227"/>
      <c r="U53" s="220" t="s">
        <v>289</v>
      </c>
      <c r="W53" s="160"/>
    </row>
    <row r="54" spans="2:23" ht="15" x14ac:dyDescent="0.25">
      <c r="B54" s="160">
        <v>2048</v>
      </c>
      <c r="C54" s="257">
        <v>45.684180482857215</v>
      </c>
      <c r="D54" s="258">
        <v>79.680514560727019</v>
      </c>
      <c r="E54" s="258">
        <v>11.687846404987416</v>
      </c>
      <c r="F54" s="258">
        <v>220.88044035054307</v>
      </c>
      <c r="G54" s="258">
        <v>38.950343247856111</v>
      </c>
      <c r="H54" s="223"/>
      <c r="I54" s="259">
        <v>144.20672308801005</v>
      </c>
      <c r="J54" s="260">
        <v>189.63256240471543</v>
      </c>
      <c r="K54" s="260">
        <v>98.780883771304673</v>
      </c>
      <c r="L54" s="260">
        <v>129.17634468689707</v>
      </c>
      <c r="M54" s="173"/>
      <c r="N54" s="226"/>
      <c r="O54" s="261">
        <v>189.89090357086727</v>
      </c>
      <c r="P54" s="262">
        <v>269.31307696544246</v>
      </c>
      <c r="Q54" s="262">
        <v>110.46873017629208</v>
      </c>
      <c r="R54" s="263">
        <v>350.05678503744014</v>
      </c>
      <c r="S54" s="175"/>
      <c r="T54" s="227"/>
      <c r="U54" s="220" t="s">
        <v>289</v>
      </c>
      <c r="W54" s="160"/>
    </row>
    <row r="55" spans="2:23" ht="15" x14ac:dyDescent="0.25">
      <c r="B55" s="160">
        <v>2049</v>
      </c>
      <c r="C55" s="257">
        <v>45.886938197311899</v>
      </c>
      <c r="D55" s="258">
        <v>80.034156430804288</v>
      </c>
      <c r="E55" s="258">
        <v>11.739719963819487</v>
      </c>
      <c r="F55" s="258">
        <v>224.93714309301419</v>
      </c>
      <c r="G55" s="258">
        <v>39.943055700123445</v>
      </c>
      <c r="H55" s="223"/>
      <c r="I55" s="259">
        <v>148.25973492250313</v>
      </c>
      <c r="J55" s="260">
        <v>194.96229324647717</v>
      </c>
      <c r="K55" s="260">
        <v>101.55717659852913</v>
      </c>
      <c r="L55" s="260">
        <v>130.52669643734612</v>
      </c>
      <c r="M55" s="173"/>
      <c r="N55" s="226"/>
      <c r="O55" s="261">
        <v>194.14667311981503</v>
      </c>
      <c r="P55" s="262">
        <v>274.99644967728148</v>
      </c>
      <c r="Q55" s="262">
        <v>113.29689656234861</v>
      </c>
      <c r="R55" s="263">
        <v>355.4638395303603</v>
      </c>
      <c r="S55" s="175"/>
      <c r="T55" s="227"/>
      <c r="U55" s="220" t="s">
        <v>289</v>
      </c>
      <c r="W55" s="160"/>
    </row>
    <row r="56" spans="2:23" ht="15" x14ac:dyDescent="0.25">
      <c r="B56" s="160">
        <v>2050</v>
      </c>
      <c r="C56" s="257">
        <v>46.085103782703399</v>
      </c>
      <c r="D56" s="258">
        <v>80.379788893624706</v>
      </c>
      <c r="E56" s="258">
        <v>11.790418671782071</v>
      </c>
      <c r="F56" s="258">
        <v>229.01184423981294</v>
      </c>
      <c r="G56" s="258">
        <v>40.994760052040697</v>
      </c>
      <c r="H56" s="223"/>
      <c r="I56" s="259">
        <v>152.39431686302655</v>
      </c>
      <c r="J56" s="260">
        <v>200.39928918580796</v>
      </c>
      <c r="K56" s="260">
        <v>104.38934454024512</v>
      </c>
      <c r="L56" s="260">
        <v>131.85649367858741</v>
      </c>
      <c r="M56" s="173"/>
      <c r="N56" s="226"/>
      <c r="O56" s="261">
        <v>198.47942064572993</v>
      </c>
      <c r="P56" s="262">
        <v>280.77907807943268</v>
      </c>
      <c r="Q56" s="262">
        <v>116.17976321202718</v>
      </c>
      <c r="R56" s="263">
        <v>360.86833791840036</v>
      </c>
      <c r="S56" s="175"/>
      <c r="T56" s="227"/>
      <c r="U56" s="220" t="s">
        <v>289</v>
      </c>
      <c r="W56" s="160"/>
    </row>
    <row r="57" spans="2:23" ht="15" x14ac:dyDescent="0.25">
      <c r="B57" s="160">
        <v>2051</v>
      </c>
      <c r="C57" s="257">
        <v>46.278691894934383</v>
      </c>
      <c r="D57" s="258">
        <v>80.717437511425643</v>
      </c>
      <c r="E57" s="258">
        <v>11.83994627844312</v>
      </c>
      <c r="F57" s="258">
        <v>233.10368548055683</v>
      </c>
      <c r="G57" s="258">
        <v>42.014736900666136</v>
      </c>
      <c r="H57" s="223"/>
      <c r="I57" s="259">
        <v>156.6106507923958</v>
      </c>
      <c r="J57" s="260">
        <v>205.94378939952043</v>
      </c>
      <c r="K57" s="260">
        <v>107.27751218527125</v>
      </c>
      <c r="L57" s="260">
        <v>133.16526794424388</v>
      </c>
      <c r="M57" s="173"/>
      <c r="N57" s="226"/>
      <c r="O57" s="261">
        <v>202.88934268733018</v>
      </c>
      <c r="P57" s="262">
        <v>286.66122691094608</v>
      </c>
      <c r="Q57" s="262">
        <v>119.11745846371437</v>
      </c>
      <c r="R57" s="263">
        <v>366.26895342480071</v>
      </c>
      <c r="S57" s="175"/>
      <c r="T57" s="227"/>
      <c r="U57" s="220" t="s">
        <v>289</v>
      </c>
      <c r="W57" s="160"/>
    </row>
    <row r="58" spans="2:23" ht="15" x14ac:dyDescent="0.25">
      <c r="B58" s="160">
        <v>2052</v>
      </c>
      <c r="C58" s="257">
        <v>46.467736269010246</v>
      </c>
      <c r="D58" s="258">
        <v>81.047161123449882</v>
      </c>
      <c r="E58" s="258">
        <v>11.888311414570596</v>
      </c>
      <c r="F58" s="258">
        <v>237.21170029389097</v>
      </c>
      <c r="G58" s="258">
        <v>43.095976675479811</v>
      </c>
      <c r="H58" s="223"/>
      <c r="I58" s="259">
        <v>160.90895918754782</v>
      </c>
      <c r="J58" s="260">
        <v>211.59608644589954</v>
      </c>
      <c r="K58" s="260">
        <v>110.22183192919613</v>
      </c>
      <c r="L58" s="260">
        <v>134.45250452018971</v>
      </c>
      <c r="M58" s="173"/>
      <c r="N58" s="226"/>
      <c r="O58" s="261">
        <v>207.37669545655808</v>
      </c>
      <c r="P58" s="262">
        <v>292.64324756934946</v>
      </c>
      <c r="Q58" s="262">
        <v>122.11014334376672</v>
      </c>
      <c r="R58" s="263">
        <v>371.66420481408068</v>
      </c>
      <c r="S58" s="175"/>
      <c r="T58" s="227"/>
      <c r="U58" s="220" t="s">
        <v>289</v>
      </c>
      <c r="W58" s="160"/>
    </row>
    <row r="59" spans="2:23" ht="15" x14ac:dyDescent="0.25">
      <c r="B59" s="160">
        <v>2053</v>
      </c>
      <c r="C59" s="257">
        <v>46.65222590763247</v>
      </c>
      <c r="D59" s="258">
        <v>81.368940548650656</v>
      </c>
      <c r="E59" s="258">
        <v>11.935511266614288</v>
      </c>
      <c r="F59" s="258">
        <v>241.33459365961005</v>
      </c>
      <c r="G59" s="258">
        <v>44.209101573097463</v>
      </c>
      <c r="H59" s="223"/>
      <c r="I59" s="259">
        <v>165.28942072012208</v>
      </c>
      <c r="J59" s="260">
        <v>217.35641527904542</v>
      </c>
      <c r="K59" s="260">
        <v>113.22242616119878</v>
      </c>
      <c r="L59" s="260">
        <v>135.71752075210969</v>
      </c>
      <c r="M59" s="173"/>
      <c r="N59" s="226"/>
      <c r="O59" s="261">
        <v>211.94164662775455</v>
      </c>
      <c r="P59" s="262">
        <v>298.72535582769609</v>
      </c>
      <c r="Q59" s="262">
        <v>125.15793742781307</v>
      </c>
      <c r="R59" s="263">
        <v>377.05211441171974</v>
      </c>
      <c r="S59" s="175"/>
      <c r="T59" s="227"/>
      <c r="U59" s="220" t="s">
        <v>289</v>
      </c>
      <c r="W59" s="160"/>
    </row>
    <row r="60" spans="2:23" ht="15" x14ac:dyDescent="0.25">
      <c r="B60" s="160">
        <v>2054</v>
      </c>
      <c r="C60" s="257">
        <v>46.832150116316946</v>
      </c>
      <c r="D60" s="258">
        <v>81.68275713413783</v>
      </c>
      <c r="E60" s="258">
        <v>11.981543098496051</v>
      </c>
      <c r="F60" s="258">
        <v>245.47096973800336</v>
      </c>
      <c r="G60" s="258">
        <v>45.355412667087933</v>
      </c>
      <c r="H60" s="223"/>
      <c r="I60" s="259">
        <v>169.75223335760904</v>
      </c>
      <c r="J60" s="260">
        <v>223.22503622719847</v>
      </c>
      <c r="K60" s="260">
        <v>116.2794304880197</v>
      </c>
      <c r="L60" s="260">
        <v>136.95960009463664</v>
      </c>
      <c r="M60" s="173"/>
      <c r="N60" s="226"/>
      <c r="O60" s="261">
        <v>216.58438347392598</v>
      </c>
      <c r="P60" s="262">
        <v>304.9077933613363</v>
      </c>
      <c r="Q60" s="262">
        <v>128.26097358651575</v>
      </c>
      <c r="R60" s="263">
        <v>382.43056983264</v>
      </c>
      <c r="S60" s="175"/>
      <c r="T60" s="227"/>
      <c r="U60" s="220" t="s">
        <v>289</v>
      </c>
      <c r="W60" s="160"/>
    </row>
    <row r="61" spans="2:23" ht="15" x14ac:dyDescent="0.25">
      <c r="B61" s="160">
        <v>2055</v>
      </c>
      <c r="C61" s="257">
        <v>47.007529399739653</v>
      </c>
      <c r="D61" s="258">
        <v>81.98864664334458</v>
      </c>
      <c r="E61" s="258">
        <v>12.026412156134738</v>
      </c>
      <c r="F61" s="258">
        <v>249.61971614740719</v>
      </c>
      <c r="G61" s="258">
        <v>46.53627269637316</v>
      </c>
      <c r="H61" s="223"/>
      <c r="I61" s="259">
        <v>174.29761150550843</v>
      </c>
      <c r="J61" s="260">
        <v>229.20223123466354</v>
      </c>
      <c r="K61" s="260">
        <v>119.39299177635331</v>
      </c>
      <c r="L61" s="260">
        <v>138.17820672859278</v>
      </c>
      <c r="M61" s="173"/>
      <c r="N61" s="226"/>
      <c r="O61" s="261">
        <v>221.30514090524809</v>
      </c>
      <c r="P61" s="262">
        <v>311.19087787800811</v>
      </c>
      <c r="Q61" s="262">
        <v>131.41940393248805</v>
      </c>
      <c r="R61" s="263">
        <v>387.79792287599997</v>
      </c>
      <c r="S61" s="175"/>
      <c r="T61" s="227"/>
      <c r="U61" s="220" t="s">
        <v>289</v>
      </c>
      <c r="W61" s="160"/>
    </row>
    <row r="62" spans="2:23" ht="15" x14ac:dyDescent="0.25">
      <c r="B62" s="160">
        <v>2056</v>
      </c>
      <c r="C62" s="257">
        <v>47.17839230423283</v>
      </c>
      <c r="D62" s="258">
        <v>82.286658865638145</v>
      </c>
      <c r="E62" s="258">
        <v>12.070125742827525</v>
      </c>
      <c r="F62" s="258">
        <v>253.780006560435</v>
      </c>
      <c r="G62" s="258">
        <v>47.753103982656839</v>
      </c>
      <c r="H62" s="223"/>
      <c r="I62" s="259">
        <v>178.9257103810348</v>
      </c>
      <c r="J62" s="260">
        <v>235.28820441285461</v>
      </c>
      <c r="K62" s="260">
        <v>122.56321634921507</v>
      </c>
      <c r="L62" s="260">
        <v>139.37298046324506</v>
      </c>
      <c r="M62" s="173"/>
      <c r="N62" s="226"/>
      <c r="O62" s="261">
        <v>226.10410268526763</v>
      </c>
      <c r="P62" s="262">
        <v>317.57486327849278</v>
      </c>
      <c r="Q62" s="262">
        <v>134.6333420920426</v>
      </c>
      <c r="R62" s="263">
        <v>393.15298702368005</v>
      </c>
      <c r="S62" s="175"/>
      <c r="T62" s="227"/>
      <c r="U62" s="220" t="s">
        <v>289</v>
      </c>
      <c r="W62" s="160"/>
    </row>
    <row r="63" spans="2:23" ht="15" x14ac:dyDescent="0.25">
      <c r="B63" s="160">
        <v>2057</v>
      </c>
      <c r="C63" s="257">
        <v>47.344832513076227</v>
      </c>
      <c r="D63" s="258">
        <v>82.576957199636126</v>
      </c>
      <c r="E63" s="258">
        <v>12.112707826516329</v>
      </c>
      <c r="F63" s="258">
        <v>257.95158128452812</v>
      </c>
      <c r="G63" s="258">
        <v>49.007373270262889</v>
      </c>
      <c r="H63" s="223"/>
      <c r="I63" s="259">
        <v>183.63671099739162</v>
      </c>
      <c r="J63" s="260">
        <v>241.48319379503974</v>
      </c>
      <c r="K63" s="260">
        <v>125.79022819974354</v>
      </c>
      <c r="L63" s="260">
        <v>140.54388313927222</v>
      </c>
      <c r="M63" s="173"/>
      <c r="N63" s="226"/>
      <c r="O63" s="261">
        <v>230.98154351046784</v>
      </c>
      <c r="P63" s="262">
        <v>324.06015099467584</v>
      </c>
      <c r="Q63" s="262">
        <v>137.90293602625988</v>
      </c>
      <c r="R63" s="263">
        <v>398.49546442380034</v>
      </c>
      <c r="S63" s="175"/>
      <c r="T63" s="227"/>
      <c r="U63" s="220" t="s">
        <v>289</v>
      </c>
      <c r="W63" s="160"/>
    </row>
    <row r="64" spans="2:23" ht="15" x14ac:dyDescent="0.25">
      <c r="B64" s="160">
        <v>2058</v>
      </c>
      <c r="C64" s="257">
        <v>47.507025272348571</v>
      </c>
      <c r="D64" s="258">
        <v>82.859847302517423</v>
      </c>
      <c r="E64" s="258">
        <v>12.154203242179694</v>
      </c>
      <c r="F64" s="258">
        <v>262.13468057764106</v>
      </c>
      <c r="G64" s="258">
        <v>50.300585899925288</v>
      </c>
      <c r="H64" s="223"/>
      <c r="I64" s="259">
        <v>188.43090251797696</v>
      </c>
      <c r="J64" s="260">
        <v>247.78757963253435</v>
      </c>
      <c r="K64" s="260">
        <v>129.0742254034196</v>
      </c>
      <c r="L64" s="260">
        <v>141.69115016467939</v>
      </c>
      <c r="M64" s="173"/>
      <c r="N64" s="226"/>
      <c r="O64" s="261">
        <v>235.93792779032555</v>
      </c>
      <c r="P64" s="262">
        <v>330.64742693505178</v>
      </c>
      <c r="Q64" s="262">
        <v>141.22842864559931</v>
      </c>
      <c r="R64" s="263">
        <v>403.82583074232048</v>
      </c>
      <c r="S64" s="175"/>
      <c r="T64" s="227"/>
      <c r="U64" s="220" t="s">
        <v>289</v>
      </c>
    </row>
    <row r="65" spans="1:41" ht="15" x14ac:dyDescent="0.25">
      <c r="A65" s="160"/>
      <c r="B65" s="160">
        <v>2059</v>
      </c>
      <c r="C65" s="257">
        <v>47.665194704743286</v>
      </c>
      <c r="D65" s="258">
        <v>83.135720080091247</v>
      </c>
      <c r="E65" s="258">
        <v>12.194669329395316</v>
      </c>
      <c r="F65" s="258">
        <v>266.32996228550212</v>
      </c>
      <c r="G65" s="258">
        <v>51.634281701101017</v>
      </c>
      <c r="H65" s="223"/>
      <c r="I65" s="259">
        <v>193.30861669140816</v>
      </c>
      <c r="J65" s="260">
        <v>254.20179817643015</v>
      </c>
      <c r="K65" s="260">
        <v>132.41543520638626</v>
      </c>
      <c r="L65" s="260">
        <v>142.81523556909838</v>
      </c>
      <c r="M65" s="173"/>
      <c r="N65" s="226"/>
      <c r="O65" s="261">
        <v>240.97381139615146</v>
      </c>
      <c r="P65" s="262">
        <v>337.33751825652138</v>
      </c>
      <c r="Q65" s="262">
        <v>144.61010453578157</v>
      </c>
      <c r="R65" s="263">
        <v>409.1451978546005</v>
      </c>
      <c r="S65" s="175"/>
      <c r="T65" s="227"/>
      <c r="U65" s="220" t="s">
        <v>289</v>
      </c>
    </row>
    <row r="66" spans="1:41" ht="15.6" thickBot="1" x14ac:dyDescent="0.3">
      <c r="A66" s="160"/>
      <c r="B66" s="160">
        <v>2060</v>
      </c>
      <c r="C66" s="264">
        <v>47.819539260843229</v>
      </c>
      <c r="D66" s="265">
        <v>83.404921661901525</v>
      </c>
      <c r="E66" s="265">
        <v>12.234156859784944</v>
      </c>
      <c r="F66" s="265">
        <v>270.53799984892726</v>
      </c>
      <c r="G66" s="265">
        <v>52.995862965913467</v>
      </c>
      <c r="H66" s="229"/>
      <c r="I66" s="266">
        <v>198.27013574085581</v>
      </c>
      <c r="J66" s="267">
        <v>260.72622055160849</v>
      </c>
      <c r="K66" s="268">
        <v>135.81405093010315</v>
      </c>
      <c r="L66" s="268">
        <v>143.91653611987346</v>
      </c>
      <c r="M66" s="186"/>
      <c r="N66" s="231"/>
      <c r="O66" s="269">
        <v>246.08967500169905</v>
      </c>
      <c r="P66" s="270">
        <v>344.13114221351003</v>
      </c>
      <c r="Q66" s="270">
        <v>148.0482077898881</v>
      </c>
      <c r="R66" s="271">
        <v>414.45453596880071</v>
      </c>
      <c r="S66" s="188"/>
      <c r="T66" s="232"/>
      <c r="U66" s="220" t="s">
        <v>289</v>
      </c>
      <c r="V66" s="189"/>
      <c r="W66" s="152"/>
    </row>
    <row r="67" spans="1:41" x14ac:dyDescent="0.25">
      <c r="A67" s="160"/>
      <c r="C67" s="105"/>
      <c r="D67" s="105"/>
      <c r="E67" s="105"/>
      <c r="F67" s="105"/>
      <c r="G67" s="105"/>
      <c r="H67" s="105"/>
      <c r="I67" s="105"/>
      <c r="J67" s="105"/>
      <c r="K67" s="105"/>
      <c r="L67" s="105"/>
      <c r="M67" s="105"/>
      <c r="N67" s="105"/>
      <c r="O67" s="105"/>
      <c r="P67" s="105"/>
      <c r="S67" s="152"/>
      <c r="T67" s="152"/>
      <c r="U67" s="152"/>
      <c r="V67" s="152"/>
      <c r="W67" s="152"/>
      <c r="X67" s="152"/>
      <c r="AC67" s="152"/>
      <c r="AD67" s="152"/>
      <c r="AE67" s="152"/>
      <c r="AF67" s="152"/>
    </row>
    <row r="68" spans="1:41" x14ac:dyDescent="0.25">
      <c r="A68" s="160"/>
      <c r="C68" s="105"/>
      <c r="D68" s="105"/>
      <c r="E68" s="105"/>
      <c r="F68" s="105"/>
      <c r="G68" s="105"/>
      <c r="H68" s="105"/>
      <c r="I68" s="105"/>
      <c r="J68" s="105"/>
      <c r="K68" s="105"/>
      <c r="L68" s="105"/>
      <c r="M68" s="105"/>
      <c r="N68" s="105"/>
      <c r="O68" s="105"/>
      <c r="P68" s="105"/>
      <c r="R68" s="190"/>
      <c r="S68" s="152"/>
      <c r="T68" s="152"/>
      <c r="U68" s="152"/>
      <c r="V68" s="152"/>
      <c r="W68" s="152"/>
      <c r="X68" s="152"/>
      <c r="AC68" s="152"/>
      <c r="AD68" s="152"/>
      <c r="AE68" s="152"/>
      <c r="AF68" s="152"/>
    </row>
    <row r="69" spans="1:41" x14ac:dyDescent="0.25">
      <c r="A69" s="191" t="s">
        <v>311</v>
      </c>
      <c r="C69" s="105"/>
      <c r="D69" s="105"/>
      <c r="E69" s="105"/>
      <c r="F69" s="105"/>
      <c r="G69" s="105"/>
      <c r="H69" s="105"/>
      <c r="I69" s="105"/>
      <c r="J69" s="105"/>
      <c r="K69" s="105"/>
      <c r="L69" s="105"/>
      <c r="M69" s="105"/>
      <c r="N69" s="105"/>
      <c r="O69" s="105"/>
      <c r="P69" s="105"/>
      <c r="Q69" s="105"/>
      <c r="R69" s="105"/>
      <c r="S69" s="105"/>
      <c r="T69" s="105"/>
      <c r="U69" s="192"/>
      <c r="V69" s="192"/>
      <c r="W69" s="192"/>
      <c r="X69" s="192"/>
      <c r="AC69" s="192"/>
      <c r="AD69" s="192"/>
      <c r="AE69" s="192"/>
      <c r="AF69" s="192"/>
    </row>
    <row r="70" spans="1:41" x14ac:dyDescent="0.25">
      <c r="A70" s="191"/>
      <c r="C70" s="105"/>
      <c r="D70" s="105"/>
      <c r="E70" s="105"/>
      <c r="F70" s="105"/>
      <c r="G70" s="105"/>
      <c r="H70" s="105"/>
      <c r="I70" s="105"/>
      <c r="J70" s="105"/>
      <c r="K70" s="105"/>
      <c r="L70" s="105"/>
      <c r="M70" s="105"/>
      <c r="N70" s="105"/>
      <c r="O70" s="105"/>
      <c r="P70" s="105"/>
      <c r="Q70" s="105"/>
      <c r="R70" s="105"/>
      <c r="S70" s="105"/>
      <c r="T70" s="105"/>
    </row>
    <row r="71" spans="1:41" x14ac:dyDescent="0.25">
      <c r="A71" s="191"/>
      <c r="C71" s="105"/>
      <c r="D71" s="105"/>
      <c r="E71" s="105"/>
      <c r="F71" s="105"/>
      <c r="G71" s="105"/>
      <c r="H71" s="105"/>
      <c r="I71" s="105"/>
      <c r="J71" s="105"/>
      <c r="K71" s="105"/>
      <c r="L71" s="105"/>
      <c r="M71" s="105"/>
      <c r="N71" s="105"/>
      <c r="O71" s="105"/>
      <c r="P71" s="105"/>
    </row>
    <row r="72" spans="1:41" ht="21" x14ac:dyDescent="0.25">
      <c r="A72" s="233" t="s">
        <v>148</v>
      </c>
      <c r="B72" s="128"/>
      <c r="C72" s="146"/>
      <c r="D72" s="146"/>
      <c r="E72" s="146"/>
      <c r="F72" s="146"/>
      <c r="G72" s="146"/>
      <c r="H72" s="146"/>
      <c r="I72" s="146"/>
      <c r="J72" s="146"/>
      <c r="K72" s="146"/>
      <c r="L72" s="146"/>
      <c r="M72" s="146"/>
      <c r="N72" s="146"/>
      <c r="O72" s="146"/>
      <c r="P72" s="146"/>
      <c r="Q72" s="128"/>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row>
    <row r="73" spans="1:41" x14ac:dyDescent="0.25">
      <c r="C73" s="105"/>
      <c r="D73" s="105"/>
      <c r="E73" s="105"/>
      <c r="F73" s="105"/>
      <c r="G73" s="105"/>
      <c r="H73" s="105"/>
      <c r="I73" s="105"/>
      <c r="J73" s="105"/>
      <c r="K73" s="105"/>
      <c r="L73" s="105"/>
      <c r="M73" s="105"/>
      <c r="N73" s="105"/>
      <c r="O73" s="105"/>
      <c r="P73" s="105"/>
    </row>
    <row r="74" spans="1:41" ht="21" x14ac:dyDescent="0.25">
      <c r="A74" s="194" t="s">
        <v>149</v>
      </c>
      <c r="B74" s="234"/>
      <c r="C74" s="234"/>
      <c r="D74" s="234"/>
      <c r="E74" s="234"/>
      <c r="F74" s="234"/>
      <c r="G74" s="234"/>
      <c r="H74" s="234"/>
      <c r="I74" s="234"/>
      <c r="J74" s="234"/>
      <c r="K74" s="234"/>
      <c r="L74" s="234"/>
      <c r="M74" s="234"/>
      <c r="N74" s="234"/>
      <c r="O74" s="234"/>
      <c r="P74" s="105"/>
    </row>
    <row r="75" spans="1:41" ht="13.8" thickBot="1" x14ac:dyDescent="0.3">
      <c r="A75" s="196"/>
      <c r="B75" s="148"/>
      <c r="C75" s="148"/>
      <c r="D75" s="149"/>
      <c r="E75" s="149"/>
      <c r="F75" s="149"/>
      <c r="G75" s="149"/>
      <c r="H75" s="149"/>
      <c r="I75" s="149"/>
      <c r="J75" s="149"/>
      <c r="K75" s="149"/>
      <c r="L75" s="149"/>
      <c r="M75" s="149"/>
      <c r="N75" s="149"/>
      <c r="O75" s="149"/>
      <c r="P75" s="149"/>
      <c r="Q75" s="150"/>
      <c r="R75" s="150"/>
      <c r="S75" s="150"/>
      <c r="T75" s="150"/>
      <c r="U75" s="150"/>
      <c r="V75" s="150"/>
      <c r="W75" s="150"/>
    </row>
    <row r="76" spans="1:41" ht="16.2" thickBot="1" x14ac:dyDescent="0.3">
      <c r="A76" s="153"/>
      <c r="C76" s="1711" t="s">
        <v>307</v>
      </c>
      <c r="D76" s="1712"/>
      <c r="E76" s="1712"/>
      <c r="F76" s="1712"/>
      <c r="G76" s="1712"/>
      <c r="H76" s="1727"/>
      <c r="I76" s="1728" t="s">
        <v>308</v>
      </c>
      <c r="J76" s="1729"/>
      <c r="K76" s="1729"/>
      <c r="L76" s="1729"/>
      <c r="M76" s="1729"/>
      <c r="N76" s="1730"/>
      <c r="O76" s="1716" t="s">
        <v>309</v>
      </c>
      <c r="P76" s="1717"/>
      <c r="Q76" s="1717"/>
      <c r="R76" s="1717"/>
      <c r="S76" s="1717"/>
      <c r="T76" s="1718"/>
    </row>
    <row r="77" spans="1:41" ht="79.8" thickBot="1" x14ac:dyDescent="0.3">
      <c r="A77" s="153" t="s">
        <v>120</v>
      </c>
      <c r="B77" s="160"/>
      <c r="C77" s="155" t="s">
        <v>287</v>
      </c>
      <c r="D77" s="156" t="s">
        <v>290</v>
      </c>
      <c r="E77" s="156" t="s">
        <v>291</v>
      </c>
      <c r="F77" s="156" t="s">
        <v>292</v>
      </c>
      <c r="G77" s="156" t="s">
        <v>293</v>
      </c>
      <c r="H77" s="214" t="s">
        <v>294</v>
      </c>
      <c r="I77" s="155" t="s">
        <v>295</v>
      </c>
      <c r="J77" s="156" t="s">
        <v>296</v>
      </c>
      <c r="K77" s="156" t="s">
        <v>297</v>
      </c>
      <c r="L77" s="156" t="s">
        <v>298</v>
      </c>
      <c r="M77" s="156" t="s">
        <v>299</v>
      </c>
      <c r="N77" s="214" t="s">
        <v>300</v>
      </c>
      <c r="O77" s="155" t="s">
        <v>301</v>
      </c>
      <c r="P77" s="156" t="s">
        <v>302</v>
      </c>
      <c r="Q77" s="156" t="s">
        <v>303</v>
      </c>
      <c r="R77" s="156" t="s">
        <v>304</v>
      </c>
      <c r="S77" s="156" t="s">
        <v>305</v>
      </c>
      <c r="T77" s="214" t="s">
        <v>306</v>
      </c>
      <c r="U77" s="158" t="s">
        <v>121</v>
      </c>
      <c r="V77" s="130"/>
      <c r="W77" s="130"/>
    </row>
    <row r="78" spans="1:41" ht="15.6" x14ac:dyDescent="0.25">
      <c r="A78" s="216" t="s">
        <v>287</v>
      </c>
      <c r="B78" s="160">
        <v>2012</v>
      </c>
      <c r="C78" s="246">
        <v>10.168550142753983</v>
      </c>
      <c r="D78" s="247">
        <v>17.735577154880311</v>
      </c>
      <c r="E78" s="247">
        <v>2.6015231306276521</v>
      </c>
      <c r="F78" s="162"/>
      <c r="G78" s="162"/>
      <c r="H78" s="219"/>
      <c r="I78" s="246">
        <v>20.240244544697426</v>
      </c>
      <c r="J78" s="247">
        <v>26.616022849132754</v>
      </c>
      <c r="K78" s="247">
        <v>13.864466240262097</v>
      </c>
      <c r="L78" s="162"/>
      <c r="M78" s="165"/>
      <c r="N78" s="219"/>
      <c r="O78" s="272">
        <v>30.408794687451408</v>
      </c>
      <c r="P78" s="273">
        <v>44.351600004013065</v>
      </c>
      <c r="Q78" s="273">
        <v>16.465989370889748</v>
      </c>
      <c r="R78" s="165"/>
      <c r="S78" s="165"/>
      <c r="T78" s="219"/>
      <c r="U78" s="244" t="s">
        <v>289</v>
      </c>
      <c r="V78" s="152"/>
      <c r="W78" s="152"/>
    </row>
    <row r="79" spans="1:41" ht="15.6" x14ac:dyDescent="0.25">
      <c r="A79" s="221" t="s">
        <v>290</v>
      </c>
      <c r="B79" s="160">
        <v>2013</v>
      </c>
      <c r="C79" s="253">
        <v>10.245493570145046</v>
      </c>
      <c r="D79" s="252">
        <v>17.869778793648603</v>
      </c>
      <c r="E79" s="252">
        <v>2.6212083466414864</v>
      </c>
      <c r="F79" s="168"/>
      <c r="G79" s="168"/>
      <c r="H79" s="222"/>
      <c r="I79" s="253">
        <v>20.49737065629871</v>
      </c>
      <c r="J79" s="252">
        <v>26.954144972428999</v>
      </c>
      <c r="K79" s="252">
        <v>14.040596340168412</v>
      </c>
      <c r="L79" s="168"/>
      <c r="M79" s="170"/>
      <c r="N79" s="222"/>
      <c r="O79" s="254">
        <v>30.742864226443757</v>
      </c>
      <c r="P79" s="255">
        <v>44.823923766077598</v>
      </c>
      <c r="Q79" s="255">
        <v>16.661804686809898</v>
      </c>
      <c r="R79" s="170"/>
      <c r="S79" s="170"/>
      <c r="T79" s="222"/>
      <c r="U79" s="220" t="s">
        <v>289</v>
      </c>
      <c r="V79" s="152"/>
      <c r="W79" s="152"/>
    </row>
    <row r="80" spans="1:41" ht="15.6" x14ac:dyDescent="0.25">
      <c r="A80" s="221" t="s">
        <v>291</v>
      </c>
      <c r="B80" s="160">
        <v>2014</v>
      </c>
      <c r="C80" s="253">
        <v>9.0781120336196235</v>
      </c>
      <c r="D80" s="252">
        <v>15.8336787577961</v>
      </c>
      <c r="E80" s="252">
        <v>2.3225453094431452</v>
      </c>
      <c r="F80" s="252">
        <v>38.257744620586486</v>
      </c>
      <c r="G80" s="168">
        <v>14.402973754884476</v>
      </c>
      <c r="H80" s="222"/>
      <c r="I80" s="253">
        <v>19.140868506987324</v>
      </c>
      <c r="J80" s="252">
        <v>25.170337858772942</v>
      </c>
      <c r="K80" s="252">
        <v>13.111399155201703</v>
      </c>
      <c r="L80" s="252">
        <v>28.944009759573497</v>
      </c>
      <c r="M80" s="170"/>
      <c r="N80" s="222"/>
      <c r="O80" s="254">
        <v>28.21898054060695</v>
      </c>
      <c r="P80" s="255">
        <v>41.004016616569047</v>
      </c>
      <c r="Q80" s="255">
        <v>15.433944464644847</v>
      </c>
      <c r="R80" s="256">
        <v>67.201754380159983</v>
      </c>
      <c r="S80" s="170"/>
      <c r="T80" s="222"/>
      <c r="U80" s="220" t="s">
        <v>289</v>
      </c>
      <c r="V80" s="152"/>
      <c r="W80" s="152"/>
    </row>
    <row r="81" spans="1:23" ht="15" x14ac:dyDescent="0.25">
      <c r="A81" s="221" t="s">
        <v>292</v>
      </c>
      <c r="B81" s="160">
        <v>2015</v>
      </c>
      <c r="C81" s="257">
        <v>9.134247012756326</v>
      </c>
      <c r="D81" s="258">
        <v>15.931587136039782</v>
      </c>
      <c r="E81" s="258">
        <v>2.3369068894728704</v>
      </c>
      <c r="F81" s="258">
        <v>38.890547041569654</v>
      </c>
      <c r="G81" s="172">
        <v>14.971848261412029</v>
      </c>
      <c r="H81" s="223"/>
      <c r="I81" s="259">
        <v>19.369963551096451</v>
      </c>
      <c r="J81" s="260">
        <v>25.471598988062468</v>
      </c>
      <c r="K81" s="260">
        <v>13.268328114130439</v>
      </c>
      <c r="L81" s="260">
        <v>29.205735722030258</v>
      </c>
      <c r="M81" s="173"/>
      <c r="N81" s="226"/>
      <c r="O81" s="261">
        <v>28.504210563852777</v>
      </c>
      <c r="P81" s="262">
        <v>41.403186124102248</v>
      </c>
      <c r="Q81" s="262">
        <v>15.605235003603308</v>
      </c>
      <c r="R81" s="263">
        <v>68.096282763599916</v>
      </c>
      <c r="S81" s="175"/>
      <c r="T81" s="227"/>
      <c r="U81" s="220" t="s">
        <v>289</v>
      </c>
      <c r="V81" s="152"/>
      <c r="W81" s="152"/>
    </row>
    <row r="82" spans="1:23" ht="15" x14ac:dyDescent="0.25">
      <c r="A82" s="221" t="s">
        <v>293</v>
      </c>
      <c r="B82" s="160">
        <v>2016</v>
      </c>
      <c r="C82" s="257">
        <v>9.1896804582424831</v>
      </c>
      <c r="D82" s="258">
        <v>16.028271927438599</v>
      </c>
      <c r="E82" s="258">
        <v>2.351088989046366</v>
      </c>
      <c r="F82" s="258">
        <v>39.523610533365598</v>
      </c>
      <c r="G82" s="172">
        <v>15.569325235776546</v>
      </c>
      <c r="H82" s="223"/>
      <c r="I82" s="259">
        <v>19.599234632522919</v>
      </c>
      <c r="J82" s="260">
        <v>25.773091607305101</v>
      </c>
      <c r="K82" s="260">
        <v>13.425377657740739</v>
      </c>
      <c r="L82" s="260">
        <v>29.461990689674238</v>
      </c>
      <c r="M82" s="173"/>
      <c r="N82" s="226"/>
      <c r="O82" s="261">
        <v>28.7889150907654</v>
      </c>
      <c r="P82" s="262">
        <v>41.8013635347437</v>
      </c>
      <c r="Q82" s="262">
        <v>15.776466646787105</v>
      </c>
      <c r="R82" s="263">
        <v>68.985601223039836</v>
      </c>
      <c r="S82" s="175"/>
      <c r="T82" s="227"/>
      <c r="U82" s="220" t="s">
        <v>289</v>
      </c>
      <c r="V82" s="152"/>
      <c r="W82" s="152"/>
    </row>
    <row r="83" spans="1:23" ht="15.6" thickBot="1" x14ac:dyDescent="0.3">
      <c r="A83" s="228" t="s">
        <v>294</v>
      </c>
      <c r="B83" s="160">
        <v>2017</v>
      </c>
      <c r="C83" s="257">
        <v>9.2442002495979985</v>
      </c>
      <c r="D83" s="258">
        <v>16.123363159962317</v>
      </c>
      <c r="E83" s="258">
        <v>2.3650373392336776</v>
      </c>
      <c r="F83" s="258">
        <v>40.156273040654838</v>
      </c>
      <c r="G83" s="172">
        <v>16.197470214904726</v>
      </c>
      <c r="H83" s="223"/>
      <c r="I83" s="259">
        <v>19.828109014215006</v>
      </c>
      <c r="J83" s="260">
        <v>26.074062564412117</v>
      </c>
      <c r="K83" s="260">
        <v>13.582155464017889</v>
      </c>
      <c r="L83" s="260">
        <v>29.712334136385198</v>
      </c>
      <c r="M83" s="173"/>
      <c r="N83" s="226"/>
      <c r="O83" s="261">
        <v>29.072309263813004</v>
      </c>
      <c r="P83" s="262">
        <v>42.197425724374433</v>
      </c>
      <c r="Q83" s="262">
        <v>15.947192803251568</v>
      </c>
      <c r="R83" s="263">
        <v>69.868607177040033</v>
      </c>
      <c r="S83" s="175"/>
      <c r="T83" s="227"/>
      <c r="U83" s="220" t="s">
        <v>289</v>
      </c>
      <c r="V83" s="152"/>
      <c r="W83" s="152"/>
    </row>
    <row r="84" spans="1:23" ht="15" x14ac:dyDescent="0.25">
      <c r="A84" s="216" t="s">
        <v>295</v>
      </c>
      <c r="B84" s="160">
        <v>2018</v>
      </c>
      <c r="C84" s="257">
        <v>9.2972613142392841</v>
      </c>
      <c r="D84" s="258">
        <v>16.215910139881199</v>
      </c>
      <c r="E84" s="258">
        <v>2.3786124885973652</v>
      </c>
      <c r="F84" s="258">
        <v>40.788709301883998</v>
      </c>
      <c r="G84" s="172">
        <v>16.858032193789565</v>
      </c>
      <c r="H84" s="223"/>
      <c r="I84" s="259">
        <v>20.05522070727222</v>
      </c>
      <c r="J84" s="260">
        <v>26.372715577144604</v>
      </c>
      <c r="K84" s="260">
        <v>13.737725837399845</v>
      </c>
      <c r="L84" s="260">
        <v>29.956953991555981</v>
      </c>
      <c r="M84" s="173"/>
      <c r="N84" s="226"/>
      <c r="O84" s="261">
        <v>29.352482021511506</v>
      </c>
      <c r="P84" s="262">
        <v>42.588625717025806</v>
      </c>
      <c r="Q84" s="262">
        <v>16.116338325997209</v>
      </c>
      <c r="R84" s="263">
        <v>70.745663293439975</v>
      </c>
      <c r="S84" s="175"/>
      <c r="T84" s="227"/>
      <c r="U84" s="220" t="s">
        <v>289</v>
      </c>
      <c r="V84" s="152"/>
      <c r="W84" s="152"/>
    </row>
    <row r="85" spans="1:23" ht="15" x14ac:dyDescent="0.25">
      <c r="A85" s="221" t="s">
        <v>296</v>
      </c>
      <c r="B85" s="160">
        <v>2019</v>
      </c>
      <c r="C85" s="257">
        <v>9.348120541080112</v>
      </c>
      <c r="D85" s="258">
        <v>16.304616762655328</v>
      </c>
      <c r="E85" s="258">
        <v>2.3916243195048943</v>
      </c>
      <c r="F85" s="258">
        <v>41.421095508898411</v>
      </c>
      <c r="G85" s="172">
        <v>17.552864318777882</v>
      </c>
      <c r="H85" s="223"/>
      <c r="I85" s="259">
        <v>20.278799696076202</v>
      </c>
      <c r="J85" s="260">
        <v>26.666723066108059</v>
      </c>
      <c r="K85" s="260">
        <v>13.890876326044353</v>
      </c>
      <c r="L85" s="260">
        <v>30.196034693341495</v>
      </c>
      <c r="M85" s="173"/>
      <c r="N85" s="226"/>
      <c r="O85" s="261">
        <v>29.626920237156313</v>
      </c>
      <c r="P85" s="262">
        <v>42.971339828763391</v>
      </c>
      <c r="Q85" s="262">
        <v>16.282500645549248</v>
      </c>
      <c r="R85" s="263">
        <v>71.617130202239906</v>
      </c>
      <c r="S85" s="175"/>
      <c r="T85" s="227"/>
      <c r="U85" s="220" t="s">
        <v>289</v>
      </c>
      <c r="V85" s="152"/>
      <c r="W85" s="152"/>
    </row>
    <row r="86" spans="1:23" ht="15" x14ac:dyDescent="0.25">
      <c r="A86" s="221" t="s">
        <v>297</v>
      </c>
      <c r="B86" s="160">
        <v>2020</v>
      </c>
      <c r="C86" s="257">
        <v>9.3962851634656559</v>
      </c>
      <c r="D86" s="258">
        <v>16.388623564457177</v>
      </c>
      <c r="E86" s="258">
        <v>2.4039467624741344</v>
      </c>
      <c r="F86" s="258">
        <v>42.053617045499912</v>
      </c>
      <c r="G86" s="172">
        <v>18.22581824093761</v>
      </c>
      <c r="H86" s="223"/>
      <c r="I86" s="259">
        <v>20.497571340046864</v>
      </c>
      <c r="J86" s="260">
        <v>26.954408872561963</v>
      </c>
      <c r="K86" s="260">
        <v>14.040733807531772</v>
      </c>
      <c r="L86" s="260">
        <v>30.429762820099931</v>
      </c>
      <c r="M86" s="173"/>
      <c r="N86" s="226"/>
      <c r="O86" s="261">
        <v>29.89385650351252</v>
      </c>
      <c r="P86" s="262">
        <v>43.34303243701914</v>
      </c>
      <c r="Q86" s="262">
        <v>16.444680570005907</v>
      </c>
      <c r="R86" s="263">
        <v>72.483379865599844</v>
      </c>
      <c r="S86" s="175"/>
      <c r="T86" s="227"/>
      <c r="U86" s="220" t="s">
        <v>289</v>
      </c>
      <c r="V86" s="152"/>
      <c r="W86" s="152"/>
    </row>
    <row r="87" spans="1:23" ht="15" x14ac:dyDescent="0.25">
      <c r="A87" s="221" t="s">
        <v>298</v>
      </c>
      <c r="B87" s="160">
        <v>2021</v>
      </c>
      <c r="C87" s="257">
        <v>9.4292272414552247</v>
      </c>
      <c r="D87" s="258">
        <v>16.446079815114736</v>
      </c>
      <c r="E87" s="258">
        <v>2.412374667795707</v>
      </c>
      <c r="F87" s="258">
        <v>42.686327350460928</v>
      </c>
      <c r="G87" s="172">
        <v>19.053380273192342</v>
      </c>
      <c r="H87" s="223"/>
      <c r="I87" s="259">
        <v>20.683759470795543</v>
      </c>
      <c r="J87" s="260">
        <v>27.199247196096067</v>
      </c>
      <c r="K87" s="260">
        <v>14.168271745495018</v>
      </c>
      <c r="L87" s="260">
        <v>30.658225546179082</v>
      </c>
      <c r="M87" s="173"/>
      <c r="N87" s="226"/>
      <c r="O87" s="261">
        <v>30.112986712250766</v>
      </c>
      <c r="P87" s="262">
        <v>43.645327011210803</v>
      </c>
      <c r="Q87" s="262">
        <v>16.580646413290726</v>
      </c>
      <c r="R87" s="263">
        <v>73.34455289664001</v>
      </c>
      <c r="S87" s="175"/>
      <c r="T87" s="227"/>
      <c r="U87" s="220" t="s">
        <v>289</v>
      </c>
      <c r="V87" s="152"/>
      <c r="W87" s="152"/>
    </row>
    <row r="88" spans="1:23" ht="15" x14ac:dyDescent="0.25">
      <c r="A88" s="221" t="s">
        <v>299</v>
      </c>
      <c r="B88" s="160">
        <v>2022</v>
      </c>
      <c r="C88" s="257">
        <v>9.4588075780695053</v>
      </c>
      <c r="D88" s="258">
        <v>16.497672651352438</v>
      </c>
      <c r="E88" s="258">
        <v>2.4199425047865737</v>
      </c>
      <c r="F88" s="258">
        <v>43.319394772814761</v>
      </c>
      <c r="G88" s="172">
        <v>19.863455616253439</v>
      </c>
      <c r="H88" s="223"/>
      <c r="I88" s="259">
        <v>20.862769337674202</v>
      </c>
      <c r="J88" s="260">
        <v>27.434646066724376</v>
      </c>
      <c r="K88" s="260">
        <v>14.290892608624024</v>
      </c>
      <c r="L88" s="260">
        <v>30.881590215345227</v>
      </c>
      <c r="M88" s="173"/>
      <c r="N88" s="226"/>
      <c r="O88" s="261">
        <v>30.321576915743705</v>
      </c>
      <c r="P88" s="262">
        <v>43.932318718076814</v>
      </c>
      <c r="Q88" s="262">
        <v>16.710835113410596</v>
      </c>
      <c r="R88" s="263">
        <v>74.200984988159988</v>
      </c>
      <c r="S88" s="175"/>
      <c r="T88" s="227"/>
      <c r="U88" s="220" t="s">
        <v>289</v>
      </c>
      <c r="V88" s="152"/>
      <c r="W88" s="152"/>
    </row>
    <row r="89" spans="1:23" ht="15.6" thickBot="1" x14ac:dyDescent="0.3">
      <c r="A89" s="228" t="s">
        <v>300</v>
      </c>
      <c r="B89" s="160">
        <v>2023</v>
      </c>
      <c r="C89" s="257">
        <v>9.4853332054291268</v>
      </c>
      <c r="D89" s="258">
        <v>16.543937586275671</v>
      </c>
      <c r="E89" s="258">
        <v>2.4267288245825811</v>
      </c>
      <c r="F89" s="258">
        <v>43.953255690077512</v>
      </c>
      <c r="G89" s="172">
        <v>20.716302135025199</v>
      </c>
      <c r="H89" s="223"/>
      <c r="I89" s="259">
        <v>21.035038181619644</v>
      </c>
      <c r="J89" s="260">
        <v>27.661180458466539</v>
      </c>
      <c r="K89" s="260">
        <v>14.40889590477275</v>
      </c>
      <c r="L89" s="260">
        <v>31.100209661442406</v>
      </c>
      <c r="M89" s="173"/>
      <c r="N89" s="226"/>
      <c r="O89" s="261">
        <v>30.520371387048769</v>
      </c>
      <c r="P89" s="262">
        <v>44.205118044742207</v>
      </c>
      <c r="Q89" s="262">
        <v>16.835624729355331</v>
      </c>
      <c r="R89" s="263">
        <v>75.053465351519918</v>
      </c>
      <c r="S89" s="175"/>
      <c r="T89" s="227"/>
      <c r="U89" s="220" t="s">
        <v>289</v>
      </c>
      <c r="V89" s="152"/>
      <c r="W89" s="152"/>
    </row>
    <row r="90" spans="1:23" ht="15" x14ac:dyDescent="0.25">
      <c r="A90" s="216" t="s">
        <v>301</v>
      </c>
      <c r="B90" s="160">
        <v>2024</v>
      </c>
      <c r="C90" s="257">
        <v>9.5090710979515833</v>
      </c>
      <c r="D90" s="258">
        <v>16.585340265951327</v>
      </c>
      <c r="E90" s="258">
        <v>2.4328019299518386</v>
      </c>
      <c r="F90" s="258">
        <v>44.588454168023624</v>
      </c>
      <c r="G90" s="172">
        <v>21.614082065634264</v>
      </c>
      <c r="H90" s="223"/>
      <c r="I90" s="259">
        <v>21.200950144147889</v>
      </c>
      <c r="J90" s="260">
        <v>27.879355519338176</v>
      </c>
      <c r="K90" s="260">
        <v>14.5225447689576</v>
      </c>
      <c r="L90" s="260">
        <v>31.314502597736229</v>
      </c>
      <c r="M90" s="173"/>
      <c r="N90" s="226"/>
      <c r="O90" s="261">
        <v>30.710021242099472</v>
      </c>
      <c r="P90" s="262">
        <v>44.464695785289507</v>
      </c>
      <c r="Q90" s="262">
        <v>16.955346698909437</v>
      </c>
      <c r="R90" s="263">
        <v>75.902956765759853</v>
      </c>
      <c r="S90" s="175"/>
      <c r="T90" s="227"/>
      <c r="U90" s="220" t="s">
        <v>289</v>
      </c>
      <c r="V90" s="152"/>
      <c r="W90" s="152"/>
    </row>
    <row r="91" spans="1:23" ht="15" x14ac:dyDescent="0.25">
      <c r="A91" s="221" t="s">
        <v>302</v>
      </c>
      <c r="B91" s="160">
        <v>2025</v>
      </c>
      <c r="C91" s="257">
        <v>9.5302613873461226</v>
      </c>
      <c r="D91" s="258">
        <v>16.622299518471596</v>
      </c>
      <c r="E91" s="258">
        <v>2.4382232562206445</v>
      </c>
      <c r="F91" s="258">
        <v>45.225370842818066</v>
      </c>
      <c r="G91" s="172">
        <v>22.559180230439811</v>
      </c>
      <c r="H91" s="223"/>
      <c r="I91" s="259">
        <v>21.360829266980069</v>
      </c>
      <c r="J91" s="260">
        <v>28.089597365823941</v>
      </c>
      <c r="K91" s="260">
        <v>14.632061168136197</v>
      </c>
      <c r="L91" s="260">
        <v>31.524761959581738</v>
      </c>
      <c r="M91" s="173"/>
      <c r="N91" s="226"/>
      <c r="O91" s="261">
        <v>30.891090654326192</v>
      </c>
      <c r="P91" s="262">
        <v>44.711896884295541</v>
      </c>
      <c r="Q91" s="262">
        <v>17.070284424356842</v>
      </c>
      <c r="R91" s="263">
        <v>76.750132802399804</v>
      </c>
      <c r="S91" s="175"/>
      <c r="T91" s="227"/>
      <c r="U91" s="220" t="s">
        <v>289</v>
      </c>
      <c r="V91" s="152"/>
      <c r="W91" s="152"/>
    </row>
    <row r="92" spans="1:23" ht="15" x14ac:dyDescent="0.25">
      <c r="A92" s="221" t="s">
        <v>303</v>
      </c>
      <c r="B92" s="160">
        <v>2026</v>
      </c>
      <c r="C92" s="257">
        <v>9.5491045208172345</v>
      </c>
      <c r="D92" s="258">
        <v>16.655164955807788</v>
      </c>
      <c r="E92" s="258">
        <v>2.443044085826676</v>
      </c>
      <c r="F92" s="258">
        <v>45.864238674919463</v>
      </c>
      <c r="G92" s="172">
        <v>23.554226314445906</v>
      </c>
      <c r="H92" s="223"/>
      <c r="I92" s="259">
        <v>21.514880774355937</v>
      </c>
      <c r="J92" s="260">
        <v>28.292175868825954</v>
      </c>
      <c r="K92" s="260">
        <v>14.737585679885919</v>
      </c>
      <c r="L92" s="260">
        <v>31.731170242520534</v>
      </c>
      <c r="M92" s="173"/>
      <c r="N92" s="226"/>
      <c r="O92" s="261">
        <v>31.063985295173172</v>
      </c>
      <c r="P92" s="262">
        <v>44.947340824633741</v>
      </c>
      <c r="Q92" s="262">
        <v>17.180629765712595</v>
      </c>
      <c r="R92" s="263">
        <v>77.595408917439997</v>
      </c>
      <c r="S92" s="175"/>
      <c r="T92" s="227"/>
      <c r="U92" s="220" t="s">
        <v>289</v>
      </c>
      <c r="V92" s="152"/>
      <c r="W92" s="152"/>
    </row>
    <row r="93" spans="1:23" ht="15" x14ac:dyDescent="0.25">
      <c r="A93" s="221" t="s">
        <v>304</v>
      </c>
      <c r="B93" s="160">
        <v>2027</v>
      </c>
      <c r="C93" s="257">
        <v>9.5657891057372737</v>
      </c>
      <c r="D93" s="258">
        <v>16.684265539371065</v>
      </c>
      <c r="E93" s="258">
        <v>2.447312672103485</v>
      </c>
      <c r="F93" s="258">
        <v>46.504922143918336</v>
      </c>
      <c r="G93" s="172">
        <v>24.602344228298101</v>
      </c>
      <c r="H93" s="223"/>
      <c r="I93" s="259">
        <v>21.663280887815983</v>
      </c>
      <c r="J93" s="260">
        <v>28.487322760551692</v>
      </c>
      <c r="K93" s="260">
        <v>14.839239015080278</v>
      </c>
      <c r="L93" s="260">
        <v>31.93365183088159</v>
      </c>
      <c r="M93" s="173"/>
      <c r="N93" s="226"/>
      <c r="O93" s="261">
        <v>31.229069993553257</v>
      </c>
      <c r="P93" s="262">
        <v>45.17158829992276</v>
      </c>
      <c r="Q93" s="262">
        <v>17.286551687183763</v>
      </c>
      <c r="R93" s="263">
        <v>78.438573974799922</v>
      </c>
      <c r="S93" s="175"/>
      <c r="T93" s="227"/>
      <c r="U93" s="220" t="s">
        <v>289</v>
      </c>
      <c r="V93" s="152"/>
      <c r="W93" s="152"/>
    </row>
    <row r="94" spans="1:23" ht="15" x14ac:dyDescent="0.25">
      <c r="A94" s="221" t="s">
        <v>305</v>
      </c>
      <c r="B94" s="160">
        <v>2028</v>
      </c>
      <c r="C94" s="257">
        <v>9.5805084858384149</v>
      </c>
      <c r="D94" s="258">
        <v>16.709938491541315</v>
      </c>
      <c r="E94" s="258">
        <v>2.4510784801355086</v>
      </c>
      <c r="F94" s="258">
        <v>47.146955433395689</v>
      </c>
      <c r="G94" s="172">
        <v>25.70721530639258</v>
      </c>
      <c r="H94" s="223"/>
      <c r="I94" s="259">
        <v>21.806253412956892</v>
      </c>
      <c r="J94" s="260">
        <v>28.675332346480612</v>
      </c>
      <c r="K94" s="260">
        <v>14.937174479433178</v>
      </c>
      <c r="L94" s="260">
        <v>32.131908580044183</v>
      </c>
      <c r="M94" s="173"/>
      <c r="N94" s="226"/>
      <c r="O94" s="261">
        <v>31.386761898795307</v>
      </c>
      <c r="P94" s="262">
        <v>45.385270838021924</v>
      </c>
      <c r="Q94" s="262">
        <v>17.388252959568685</v>
      </c>
      <c r="R94" s="263">
        <v>79.278864013439872</v>
      </c>
      <c r="S94" s="175"/>
      <c r="T94" s="227"/>
      <c r="U94" s="220" t="s">
        <v>289</v>
      </c>
      <c r="V94" s="152"/>
      <c r="W94" s="152"/>
    </row>
    <row r="95" spans="1:23" ht="15.6" thickBot="1" x14ac:dyDescent="0.3">
      <c r="A95" s="228" t="s">
        <v>306</v>
      </c>
      <c r="B95" s="160">
        <v>2029</v>
      </c>
      <c r="C95" s="257">
        <v>9.5934487299557496</v>
      </c>
      <c r="D95" s="258">
        <v>16.732508346114887</v>
      </c>
      <c r="E95" s="258">
        <v>2.4543891137966116</v>
      </c>
      <c r="F95" s="258">
        <v>47.789618468080917</v>
      </c>
      <c r="G95" s="172">
        <v>26.873106182447643</v>
      </c>
      <c r="H95" s="223"/>
      <c r="I95" s="259">
        <v>21.944016736694671</v>
      </c>
      <c r="J95" s="260">
        <v>28.856491806499971</v>
      </c>
      <c r="K95" s="260">
        <v>15.031541666889375</v>
      </c>
      <c r="L95" s="260">
        <v>32.325479656238926</v>
      </c>
      <c r="M95" s="173"/>
      <c r="N95" s="226"/>
      <c r="O95" s="261">
        <v>31.537465466650421</v>
      </c>
      <c r="P95" s="262">
        <v>45.589000152614858</v>
      </c>
      <c r="Q95" s="262">
        <v>17.485930780685987</v>
      </c>
      <c r="R95" s="263">
        <v>80.115098124319843</v>
      </c>
      <c r="S95" s="175"/>
      <c r="T95" s="227"/>
      <c r="U95" s="220" t="s">
        <v>289</v>
      </c>
      <c r="V95" s="152"/>
      <c r="W95" s="152"/>
    </row>
    <row r="96" spans="1:23" ht="15" x14ac:dyDescent="0.25">
      <c r="A96" s="178" t="s">
        <v>307</v>
      </c>
      <c r="B96" s="160">
        <v>2030</v>
      </c>
      <c r="C96" s="257">
        <v>9.6047665660212456</v>
      </c>
      <c r="D96" s="258">
        <v>16.752248461662131</v>
      </c>
      <c r="E96" s="258">
        <v>2.4572846703803615</v>
      </c>
      <c r="F96" s="258">
        <v>48.432325677539758</v>
      </c>
      <c r="G96" s="172">
        <v>28.278789849743625</v>
      </c>
      <c r="H96" s="223"/>
      <c r="I96" s="259">
        <v>22.076722627708044</v>
      </c>
      <c r="J96" s="260">
        <v>29.031000717181676</v>
      </c>
      <c r="K96" s="260">
        <v>15.122444538234417</v>
      </c>
      <c r="L96" s="260">
        <v>32.514008846460221</v>
      </c>
      <c r="M96" s="173"/>
      <c r="N96" s="226"/>
      <c r="O96" s="261">
        <v>31.681489193729291</v>
      </c>
      <c r="P96" s="262">
        <v>45.783249178843803</v>
      </c>
      <c r="Q96" s="262">
        <v>17.579729208614779</v>
      </c>
      <c r="R96" s="263">
        <v>80.94633452399998</v>
      </c>
      <c r="S96" s="175"/>
      <c r="T96" s="227"/>
      <c r="U96" s="220" t="s">
        <v>289</v>
      </c>
      <c r="V96" s="152"/>
      <c r="W96" s="152"/>
    </row>
    <row r="97" spans="1:23" ht="15" x14ac:dyDescent="0.25">
      <c r="A97" s="179" t="s">
        <v>308</v>
      </c>
      <c r="B97" s="160">
        <v>2031</v>
      </c>
      <c r="C97" s="257">
        <v>9.6145931995330365</v>
      </c>
      <c r="D97" s="258">
        <v>16.769387681548384</v>
      </c>
      <c r="E97" s="258">
        <v>2.459798717517685</v>
      </c>
      <c r="F97" s="258">
        <v>49.074912566617314</v>
      </c>
      <c r="G97" s="172">
        <v>29.405955322837656</v>
      </c>
      <c r="H97" s="223"/>
      <c r="I97" s="259">
        <v>22.204469338537869</v>
      </c>
      <c r="J97" s="260">
        <v>29.198988281108569</v>
      </c>
      <c r="K97" s="260">
        <v>15.209950395967178</v>
      </c>
      <c r="L97" s="260">
        <v>32.697431878822655</v>
      </c>
      <c r="M97" s="173"/>
      <c r="N97" s="226"/>
      <c r="O97" s="261">
        <v>31.819062538070906</v>
      </c>
      <c r="P97" s="262">
        <v>45.96837596265695</v>
      </c>
      <c r="Q97" s="262">
        <v>17.669749113484862</v>
      </c>
      <c r="R97" s="263">
        <v>81.77234444543997</v>
      </c>
      <c r="S97" s="175"/>
      <c r="T97" s="227"/>
      <c r="U97" s="220" t="s">
        <v>289</v>
      </c>
      <c r="V97" s="152"/>
      <c r="W97" s="152"/>
    </row>
    <row r="98" spans="1:23" ht="15.6" thickBot="1" x14ac:dyDescent="0.3">
      <c r="A98" s="180" t="s">
        <v>309</v>
      </c>
      <c r="B98" s="160">
        <v>2032</v>
      </c>
      <c r="C98" s="257">
        <v>9.6230717277093287</v>
      </c>
      <c r="D98" s="258">
        <v>16.784175590200004</v>
      </c>
      <c r="E98" s="258">
        <v>2.4619678652186501</v>
      </c>
      <c r="F98" s="258">
        <v>49.717390612895286</v>
      </c>
      <c r="G98" s="172">
        <v>30.781927618816429</v>
      </c>
      <c r="H98" s="223"/>
      <c r="I98" s="259">
        <v>22.327369428217565</v>
      </c>
      <c r="J98" s="260">
        <v>29.360602513972772</v>
      </c>
      <c r="K98" s="260">
        <v>15.294136342462361</v>
      </c>
      <c r="L98" s="260">
        <v>32.875803602144615</v>
      </c>
      <c r="M98" s="173"/>
      <c r="N98" s="226"/>
      <c r="O98" s="261">
        <v>31.950441155926896</v>
      </c>
      <c r="P98" s="262">
        <v>46.144778104172772</v>
      </c>
      <c r="Q98" s="262">
        <v>17.756104207681012</v>
      </c>
      <c r="R98" s="263">
        <v>82.593194215039901</v>
      </c>
      <c r="S98" s="175"/>
      <c r="T98" s="227"/>
      <c r="U98" s="220" t="s">
        <v>289</v>
      </c>
      <c r="V98" s="152"/>
      <c r="W98" s="152"/>
    </row>
    <row r="99" spans="1:23" ht="15" x14ac:dyDescent="0.25">
      <c r="B99" s="160">
        <v>2033</v>
      </c>
      <c r="C99" s="257">
        <v>9.6304010194273069</v>
      </c>
      <c r="D99" s="258">
        <v>16.796959046733129</v>
      </c>
      <c r="E99" s="258">
        <v>2.4638429921214779</v>
      </c>
      <c r="F99" s="258">
        <v>50.359536487294385</v>
      </c>
      <c r="G99" s="172">
        <v>32.237668912276114</v>
      </c>
      <c r="H99" s="223"/>
      <c r="I99" s="259">
        <v>22.445649400513378</v>
      </c>
      <c r="J99" s="260">
        <v>29.51614126936024</v>
      </c>
      <c r="K99" s="260">
        <v>15.375157531666526</v>
      </c>
      <c r="L99" s="260">
        <v>33.049023973425442</v>
      </c>
      <c r="M99" s="173"/>
      <c r="N99" s="226"/>
      <c r="O99" s="261">
        <v>32.076050419940685</v>
      </c>
      <c r="P99" s="262">
        <v>46.313100316093369</v>
      </c>
      <c r="Q99" s="262">
        <v>17.839000523788002</v>
      </c>
      <c r="R99" s="263">
        <v>83.408560460719826</v>
      </c>
      <c r="S99" s="175"/>
      <c r="T99" s="227"/>
      <c r="U99" s="220" t="s">
        <v>289</v>
      </c>
      <c r="V99" s="152"/>
      <c r="W99" s="152"/>
    </row>
    <row r="100" spans="1:23" ht="15" x14ac:dyDescent="0.25">
      <c r="B100" s="160">
        <v>2034</v>
      </c>
      <c r="C100" s="257">
        <v>9.6367955157647671</v>
      </c>
      <c r="D100" s="258">
        <v>16.80811207067141</v>
      </c>
      <c r="E100" s="258">
        <v>2.4654789608581305</v>
      </c>
      <c r="F100" s="258">
        <v>51.001133194578834</v>
      </c>
      <c r="G100" s="172">
        <v>33.778811638007703</v>
      </c>
      <c r="H100" s="223"/>
      <c r="I100" s="259">
        <v>22.559568081969015</v>
      </c>
      <c r="J100" s="260">
        <v>29.66594490547098</v>
      </c>
      <c r="K100" s="260">
        <v>15.453191258467054</v>
      </c>
      <c r="L100" s="260">
        <v>33.21700095022117</v>
      </c>
      <c r="M100" s="173"/>
      <c r="N100" s="226"/>
      <c r="O100" s="261">
        <v>32.196363597733779</v>
      </c>
      <c r="P100" s="262">
        <v>46.474056976142393</v>
      </c>
      <c r="Q100" s="262">
        <v>17.918670219325186</v>
      </c>
      <c r="R100" s="263">
        <v>84.218134144800004</v>
      </c>
      <c r="S100" s="175"/>
      <c r="T100" s="227"/>
      <c r="U100" s="220" t="s">
        <v>289</v>
      </c>
      <c r="V100" s="152"/>
      <c r="W100" s="152"/>
    </row>
    <row r="101" spans="1:23" ht="15" x14ac:dyDescent="0.25">
      <c r="B101" s="160">
        <v>2035</v>
      </c>
      <c r="C101" s="257">
        <v>9.6424130372306163</v>
      </c>
      <c r="D101" s="258">
        <v>16.817909926214039</v>
      </c>
      <c r="E101" s="258">
        <v>2.4669161482471913</v>
      </c>
      <c r="F101" s="258">
        <v>51.642013821622712</v>
      </c>
      <c r="G101" s="172">
        <v>35.411380805720697</v>
      </c>
      <c r="H101" s="223"/>
      <c r="I101" s="259">
        <v>22.66927075730673</v>
      </c>
      <c r="J101" s="260">
        <v>29.810204472441704</v>
      </c>
      <c r="K101" s="260">
        <v>15.52833704217176</v>
      </c>
      <c r="L101" s="260">
        <v>33.379678553977229</v>
      </c>
      <c r="M101" s="173"/>
      <c r="N101" s="226"/>
      <c r="O101" s="261">
        <v>32.311683794537345</v>
      </c>
      <c r="P101" s="262">
        <v>46.62811439865574</v>
      </c>
      <c r="Q101" s="262">
        <v>17.99525319041895</v>
      </c>
      <c r="R101" s="263">
        <v>85.02169237559994</v>
      </c>
      <c r="S101" s="175"/>
      <c r="T101" s="227"/>
      <c r="U101" s="220" t="s">
        <v>289</v>
      </c>
      <c r="V101" s="152"/>
      <c r="W101" s="152"/>
    </row>
    <row r="102" spans="1:23" ht="15" x14ac:dyDescent="0.25">
      <c r="B102" s="160">
        <v>2036</v>
      </c>
      <c r="C102" s="257">
        <v>9.6473674903113888</v>
      </c>
      <c r="D102" s="258">
        <v>16.826551284484459</v>
      </c>
      <c r="E102" s="258">
        <v>2.4681836961383148</v>
      </c>
      <c r="F102" s="258">
        <v>52.282037715835457</v>
      </c>
      <c r="G102" s="172">
        <v>37.141853724866131</v>
      </c>
      <c r="H102" s="223"/>
      <c r="I102" s="259">
        <v>22.774830747878635</v>
      </c>
      <c r="J102" s="260">
        <v>29.949016388217299</v>
      </c>
      <c r="K102" s="260">
        <v>15.60064510753997</v>
      </c>
      <c r="L102" s="260">
        <v>33.537020306564429</v>
      </c>
      <c r="M102" s="173"/>
      <c r="N102" s="226"/>
      <c r="O102" s="261">
        <v>32.42219823819002</v>
      </c>
      <c r="P102" s="262">
        <v>46.775567672701754</v>
      </c>
      <c r="Q102" s="262">
        <v>18.068828803678286</v>
      </c>
      <c r="R102" s="263">
        <v>85.819058022399886</v>
      </c>
      <c r="S102" s="175"/>
      <c r="T102" s="227"/>
      <c r="U102" s="220" t="s">
        <v>289</v>
      </c>
      <c r="V102" s="152"/>
      <c r="W102" s="152"/>
    </row>
    <row r="103" spans="1:23" ht="15" x14ac:dyDescent="0.25">
      <c r="B103" s="160">
        <v>2037</v>
      </c>
      <c r="C103" s="257">
        <v>9.6516690178569462</v>
      </c>
      <c r="D103" s="258">
        <v>16.834053836234421</v>
      </c>
      <c r="E103" s="258">
        <v>2.4692841994794703</v>
      </c>
      <c r="F103" s="258">
        <v>52.92116730484171</v>
      </c>
      <c r="G103" s="172">
        <v>38.977067195533181</v>
      </c>
      <c r="H103" s="223"/>
      <c r="I103" s="259">
        <v>22.876092996846445</v>
      </c>
      <c r="J103" s="260">
        <v>30.082176752279597</v>
      </c>
      <c r="K103" s="260">
        <v>15.670009241413293</v>
      </c>
      <c r="L103" s="260">
        <v>33.689057453478135</v>
      </c>
      <c r="M103" s="173"/>
      <c r="N103" s="226"/>
      <c r="O103" s="261">
        <v>32.527762014703391</v>
      </c>
      <c r="P103" s="262">
        <v>46.916230588514019</v>
      </c>
      <c r="Q103" s="262">
        <v>18.139293440892764</v>
      </c>
      <c r="R103" s="263">
        <v>86.610224758319845</v>
      </c>
      <c r="S103" s="175"/>
      <c r="T103" s="227"/>
      <c r="U103" s="220" t="s">
        <v>289</v>
      </c>
      <c r="V103" s="152"/>
      <c r="W103" s="152"/>
    </row>
    <row r="104" spans="1:23" ht="15" x14ac:dyDescent="0.25">
      <c r="B104" s="160">
        <v>2038</v>
      </c>
      <c r="C104" s="257">
        <v>9.6552334358399126</v>
      </c>
      <c r="D104" s="258">
        <v>16.84027075106118</v>
      </c>
      <c r="E104" s="258">
        <v>2.4701961206186427</v>
      </c>
      <c r="F104" s="258">
        <v>53.559490123000806</v>
      </c>
      <c r="G104" s="172">
        <v>40.924177674587803</v>
      </c>
      <c r="H104" s="223"/>
      <c r="I104" s="259">
        <v>22.972669793139655</v>
      </c>
      <c r="J104" s="260">
        <v>30.209175722630953</v>
      </c>
      <c r="K104" s="260">
        <v>15.736163863648367</v>
      </c>
      <c r="L104" s="260">
        <v>33.835900350599211</v>
      </c>
      <c r="M104" s="173"/>
      <c r="N104" s="226"/>
      <c r="O104" s="261">
        <v>32.627903228979569</v>
      </c>
      <c r="P104" s="262">
        <v>47.049446473692129</v>
      </c>
      <c r="Q104" s="262">
        <v>18.20635998426701</v>
      </c>
      <c r="R104" s="263">
        <v>87.395390473600017</v>
      </c>
      <c r="S104" s="175"/>
      <c r="T104" s="227"/>
      <c r="U104" s="220" t="s">
        <v>289</v>
      </c>
      <c r="V104" s="152"/>
      <c r="W104" s="152"/>
    </row>
    <row r="105" spans="1:23" ht="15" x14ac:dyDescent="0.25">
      <c r="B105" s="160">
        <v>2039</v>
      </c>
      <c r="C105" s="257">
        <v>9.6579092380934508</v>
      </c>
      <c r="D105" s="258">
        <v>16.844937777987596</v>
      </c>
      <c r="E105" s="258">
        <v>2.4708806981993043</v>
      </c>
      <c r="F105" s="258">
        <v>54.197179541689486</v>
      </c>
      <c r="G105" s="172">
        <v>42.99071558262299</v>
      </c>
      <c r="H105" s="223"/>
      <c r="I105" s="259">
        <v>23.064012695398876</v>
      </c>
      <c r="J105" s="260">
        <v>30.329292096139611</v>
      </c>
      <c r="K105" s="260">
        <v>15.798733294658145</v>
      </c>
      <c r="L105" s="260">
        <v>33.977710830870443</v>
      </c>
      <c r="M105" s="173"/>
      <c r="N105" s="226"/>
      <c r="O105" s="261">
        <v>32.721921933492325</v>
      </c>
      <c r="P105" s="262">
        <v>47.174229874127207</v>
      </c>
      <c r="Q105" s="262">
        <v>18.269613992857451</v>
      </c>
      <c r="R105" s="263">
        <v>88.174890372559929</v>
      </c>
      <c r="S105" s="175"/>
      <c r="T105" s="227"/>
      <c r="U105" s="220" t="s">
        <v>289</v>
      </c>
      <c r="V105" s="152"/>
      <c r="W105" s="152"/>
    </row>
    <row r="106" spans="1:23" ht="15" x14ac:dyDescent="0.25">
      <c r="B106" s="160">
        <v>2040</v>
      </c>
      <c r="C106" s="257">
        <v>9.6595802406553268</v>
      </c>
      <c r="D106" s="258">
        <v>16.847852273608517</v>
      </c>
      <c r="E106" s="258">
        <v>2.4713082077021373</v>
      </c>
      <c r="F106" s="258">
        <v>54.834390306185661</v>
      </c>
      <c r="G106" s="172">
        <v>45.181215714233574</v>
      </c>
      <c r="H106" s="223"/>
      <c r="I106" s="259">
        <v>23.14965424128534</v>
      </c>
      <c r="J106" s="260">
        <v>30.441911157491138</v>
      </c>
      <c r="K106" s="260">
        <v>15.857397325079546</v>
      </c>
      <c r="L106" s="260">
        <v>34.114635193014259</v>
      </c>
      <c r="M106" s="173"/>
      <c r="N106" s="226"/>
      <c r="O106" s="261">
        <v>32.809234481940663</v>
      </c>
      <c r="P106" s="262">
        <v>47.289763431099658</v>
      </c>
      <c r="Q106" s="262">
        <v>18.328705532781683</v>
      </c>
      <c r="R106" s="263">
        <v>88.949025499199919</v>
      </c>
      <c r="S106" s="175"/>
      <c r="T106" s="227"/>
      <c r="U106" s="220" t="s">
        <v>289</v>
      </c>
      <c r="V106" s="152"/>
      <c r="W106" s="152"/>
    </row>
    <row r="107" spans="1:23" ht="15" x14ac:dyDescent="0.25">
      <c r="B107" s="160">
        <v>2041</v>
      </c>
      <c r="C107" s="257">
        <v>9.6602328614612212</v>
      </c>
      <c r="D107" s="258">
        <v>16.848990548632322</v>
      </c>
      <c r="E107" s="258">
        <v>2.4714751742901195</v>
      </c>
      <c r="F107" s="258">
        <v>55.47111943438204</v>
      </c>
      <c r="G107" s="172">
        <v>47.51540071939479</v>
      </c>
      <c r="H107" s="223"/>
      <c r="I107" s="259">
        <v>23.229396098480031</v>
      </c>
      <c r="J107" s="260">
        <v>30.546772098693658</v>
      </c>
      <c r="K107" s="260">
        <v>15.912020098266408</v>
      </c>
      <c r="L107" s="260">
        <v>34.246718824497783</v>
      </c>
      <c r="M107" s="173"/>
      <c r="N107" s="226"/>
      <c r="O107" s="261">
        <v>32.889628959941248</v>
      </c>
      <c r="P107" s="262">
        <v>47.395762647325981</v>
      </c>
      <c r="Q107" s="262">
        <v>18.383495272556527</v>
      </c>
      <c r="R107" s="263">
        <v>89.717838258879823</v>
      </c>
      <c r="S107" s="175"/>
      <c r="T107" s="227"/>
      <c r="U107" s="220" t="s">
        <v>289</v>
      </c>
      <c r="V107" s="152"/>
      <c r="W107" s="152"/>
    </row>
    <row r="108" spans="1:23" ht="15" x14ac:dyDescent="0.25">
      <c r="B108" s="160">
        <v>2042</v>
      </c>
      <c r="C108" s="257">
        <v>9.6598900240116663</v>
      </c>
      <c r="D108" s="258">
        <v>16.848392585308854</v>
      </c>
      <c r="E108" s="258">
        <v>2.4713874627144725</v>
      </c>
      <c r="F108" s="258">
        <v>56.10738089457427</v>
      </c>
      <c r="G108" s="172">
        <v>49.992251305573589</v>
      </c>
      <c r="H108" s="223"/>
      <c r="I108" s="259">
        <v>23.303109884126947</v>
      </c>
      <c r="J108" s="260">
        <v>30.643706095649168</v>
      </c>
      <c r="K108" s="260">
        <v>15.962513672604736</v>
      </c>
      <c r="L108" s="260">
        <v>34.374017001105777</v>
      </c>
      <c r="M108" s="173"/>
      <c r="N108" s="226"/>
      <c r="O108" s="261">
        <v>32.962999908138613</v>
      </c>
      <c r="P108" s="262">
        <v>47.492098680958023</v>
      </c>
      <c r="Q108" s="262">
        <v>18.433901135319207</v>
      </c>
      <c r="R108" s="263">
        <v>90.481397895680047</v>
      </c>
      <c r="S108" s="175"/>
      <c r="T108" s="227"/>
      <c r="U108" s="220" t="s">
        <v>289</v>
      </c>
      <c r="V108" s="152"/>
      <c r="W108" s="152"/>
    </row>
    <row r="109" spans="1:23" ht="15" x14ac:dyDescent="0.25">
      <c r="B109" s="160">
        <v>2043</v>
      </c>
      <c r="C109" s="257">
        <v>9.6584950604263717</v>
      </c>
      <c r="D109" s="258">
        <v>16.845959545795072</v>
      </c>
      <c r="E109" s="258">
        <v>2.4710305750576707</v>
      </c>
      <c r="F109" s="258">
        <v>56.74338503551369</v>
      </c>
      <c r="G109" s="172">
        <v>52.625323175001952</v>
      </c>
      <c r="H109" s="223"/>
      <c r="I109" s="259">
        <v>23.370433293905251</v>
      </c>
      <c r="J109" s="260">
        <v>30.732236716362948</v>
      </c>
      <c r="K109" s="260">
        <v>16.008629871447557</v>
      </c>
      <c r="L109" s="260">
        <v>34.496703578566276</v>
      </c>
      <c r="M109" s="173"/>
      <c r="N109" s="226"/>
      <c r="O109" s="261">
        <v>33.028928354331626</v>
      </c>
      <c r="P109" s="262">
        <v>47.578196262158016</v>
      </c>
      <c r="Q109" s="262">
        <v>18.479660446505228</v>
      </c>
      <c r="R109" s="263">
        <v>91.240088614079966</v>
      </c>
      <c r="S109" s="175"/>
      <c r="T109" s="227"/>
      <c r="U109" s="220" t="s">
        <v>289</v>
      </c>
      <c r="V109" s="152"/>
      <c r="W109" s="152"/>
    </row>
    <row r="110" spans="1:23" ht="15" x14ac:dyDescent="0.25">
      <c r="B110" s="160">
        <v>2044</v>
      </c>
      <c r="C110" s="257">
        <v>9.655987011538274</v>
      </c>
      <c r="D110" s="258">
        <v>16.841585107557705</v>
      </c>
      <c r="E110" s="258">
        <v>2.4703889155188441</v>
      </c>
      <c r="F110" s="258">
        <v>57.379405683429361</v>
      </c>
      <c r="G110" s="172">
        <v>55.425155199623198</v>
      </c>
      <c r="H110" s="223"/>
      <c r="I110" s="259">
        <v>23.430979675359453</v>
      </c>
      <c r="J110" s="260">
        <v>30.811855510921408</v>
      </c>
      <c r="K110" s="260">
        <v>16.05010383979749</v>
      </c>
      <c r="L110" s="260">
        <v>34.614986235930537</v>
      </c>
      <c r="M110" s="173"/>
      <c r="N110" s="226"/>
      <c r="O110" s="261">
        <v>33.086966686897725</v>
      </c>
      <c r="P110" s="262">
        <v>47.65344061847911</v>
      </c>
      <c r="Q110" s="262">
        <v>18.520492755316333</v>
      </c>
      <c r="R110" s="263">
        <v>91.994391919359899</v>
      </c>
      <c r="S110" s="175"/>
      <c r="T110" s="227"/>
      <c r="U110" s="220" t="s">
        <v>289</v>
      </c>
      <c r="V110" s="152"/>
      <c r="W110" s="152"/>
    </row>
    <row r="111" spans="1:23" ht="15" x14ac:dyDescent="0.25">
      <c r="B111" s="160">
        <v>2045</v>
      </c>
      <c r="C111" s="257">
        <v>9.6523144859898142</v>
      </c>
      <c r="D111" s="258">
        <v>16.835179635852931</v>
      </c>
      <c r="E111" s="258">
        <v>2.469449336126698</v>
      </c>
      <c r="F111" s="258">
        <v>58.01565187640481</v>
      </c>
      <c r="G111" s="172">
        <v>58.403178273527558</v>
      </c>
      <c r="H111" s="223"/>
      <c r="I111" s="259">
        <v>23.48441893386893</v>
      </c>
      <c r="J111" s="260">
        <v>30.882128403246799</v>
      </c>
      <c r="K111" s="260">
        <v>16.086709464491069</v>
      </c>
      <c r="L111" s="260">
        <v>34.729028282795035</v>
      </c>
      <c r="M111" s="173"/>
      <c r="N111" s="226"/>
      <c r="O111" s="261">
        <v>33.136733419858743</v>
      </c>
      <c r="P111" s="262">
        <v>47.717308039099734</v>
      </c>
      <c r="Q111" s="262">
        <v>18.556158800617766</v>
      </c>
      <c r="R111" s="263">
        <v>92.744680159199845</v>
      </c>
      <c r="S111" s="175"/>
      <c r="T111" s="227"/>
      <c r="U111" s="220" t="s">
        <v>289</v>
      </c>
      <c r="V111" s="152"/>
      <c r="W111" s="152"/>
    </row>
    <row r="112" spans="1:23" ht="15" x14ac:dyDescent="0.25">
      <c r="B112" s="160">
        <v>2046</v>
      </c>
      <c r="C112" s="257">
        <v>9.64744558699274</v>
      </c>
      <c r="D112" s="258">
        <v>16.826687497582515</v>
      </c>
      <c r="E112" s="258">
        <v>2.4682036764029656</v>
      </c>
      <c r="F112" s="258">
        <v>58.652284457560654</v>
      </c>
      <c r="G112" s="172">
        <v>61.571769522559201</v>
      </c>
      <c r="H112" s="223"/>
      <c r="I112" s="259">
        <v>23.530488506602715</v>
      </c>
      <c r="J112" s="260">
        <v>30.942710121902632</v>
      </c>
      <c r="K112" s="260">
        <v>16.118266891302799</v>
      </c>
      <c r="L112" s="260">
        <v>34.838960093959415</v>
      </c>
      <c r="M112" s="173"/>
      <c r="N112" s="226"/>
      <c r="O112" s="261">
        <v>33.177934093595454</v>
      </c>
      <c r="P112" s="262">
        <v>47.769397619485147</v>
      </c>
      <c r="Q112" s="262">
        <v>18.586470567705764</v>
      </c>
      <c r="R112" s="263">
        <v>93.491244551520069</v>
      </c>
      <c r="S112" s="175"/>
      <c r="T112" s="227"/>
      <c r="U112" s="220" t="s">
        <v>289</v>
      </c>
      <c r="V112" s="152"/>
      <c r="W112" s="152"/>
    </row>
    <row r="113" spans="1:23" ht="15" x14ac:dyDescent="0.25">
      <c r="B113" s="160">
        <v>2047</v>
      </c>
      <c r="C113" s="257">
        <v>9.6413704076378277</v>
      </c>
      <c r="D113" s="258">
        <v>16.816091413512893</v>
      </c>
      <c r="E113" s="258">
        <v>2.4666494017627625</v>
      </c>
      <c r="F113" s="258">
        <v>59.289302916811693</v>
      </c>
      <c r="G113" s="172">
        <v>64.944690947534454</v>
      </c>
      <c r="H113" s="223"/>
      <c r="I113" s="259">
        <v>23.569051072691423</v>
      </c>
      <c r="J113" s="260">
        <v>30.993420089258596</v>
      </c>
      <c r="K113" s="260">
        <v>16.144682056124257</v>
      </c>
      <c r="L113" s="260">
        <v>34.944813584308292</v>
      </c>
      <c r="M113" s="173"/>
      <c r="N113" s="226"/>
      <c r="O113" s="261">
        <v>33.210421480329252</v>
      </c>
      <c r="P113" s="262">
        <v>47.809511502771485</v>
      </c>
      <c r="Q113" s="262">
        <v>18.611331457887019</v>
      </c>
      <c r="R113" s="263">
        <v>94.234116501119985</v>
      </c>
      <c r="S113" s="175"/>
      <c r="T113" s="227"/>
      <c r="U113" s="220" t="s">
        <v>289</v>
      </c>
      <c r="V113" s="152"/>
      <c r="W113" s="152"/>
    </row>
    <row r="114" spans="1:23" ht="15" x14ac:dyDescent="0.25">
      <c r="B114" s="160">
        <v>2048</v>
      </c>
      <c r="C114" s="257">
        <v>9.6340854498143411</v>
      </c>
      <c r="D114" s="258">
        <v>16.803385282379679</v>
      </c>
      <c r="E114" s="258">
        <v>2.4647856172490039</v>
      </c>
      <c r="F114" s="258">
        <v>59.926555042003699</v>
      </c>
      <c r="G114" s="172">
        <v>68.537280418248756</v>
      </c>
      <c r="H114" s="223"/>
      <c r="I114" s="259">
        <v>23.600055960817116</v>
      </c>
      <c r="J114" s="260">
        <v>31.034191672278052</v>
      </c>
      <c r="K114" s="260">
        <v>16.165920249356187</v>
      </c>
      <c r="L114" s="260">
        <v>35.046531588396235</v>
      </c>
      <c r="M114" s="173"/>
      <c r="N114" s="226"/>
      <c r="O114" s="261">
        <v>33.234141410631459</v>
      </c>
      <c r="P114" s="262">
        <v>47.837576954657735</v>
      </c>
      <c r="Q114" s="262">
        <v>18.63070586660519</v>
      </c>
      <c r="R114" s="263">
        <v>94.973086630399933</v>
      </c>
      <c r="S114" s="175"/>
      <c r="T114" s="227"/>
      <c r="U114" s="220" t="s">
        <v>289</v>
      </c>
      <c r="V114" s="152"/>
      <c r="W114" s="152"/>
    </row>
    <row r="115" spans="1:23" ht="15" x14ac:dyDescent="0.25">
      <c r="B115" s="160">
        <v>2049</v>
      </c>
      <c r="C115" s="257">
        <v>9.6255992015986287</v>
      </c>
      <c r="D115" s="258">
        <v>16.788583908745061</v>
      </c>
      <c r="E115" s="258">
        <v>2.462614494452195</v>
      </c>
      <c r="F115" s="258">
        <v>60.563784418631144</v>
      </c>
      <c r="G115" s="172">
        <v>72.366540861479749</v>
      </c>
      <c r="H115" s="223"/>
      <c r="I115" s="259">
        <v>23.623526362077762</v>
      </c>
      <c r="J115" s="260">
        <v>31.065055367370864</v>
      </c>
      <c r="K115" s="260">
        <v>16.181997356784652</v>
      </c>
      <c r="L115" s="260">
        <v>35.14399887544873</v>
      </c>
      <c r="M115" s="173"/>
      <c r="N115" s="226"/>
      <c r="O115" s="261">
        <v>33.249125563676387</v>
      </c>
      <c r="P115" s="262">
        <v>47.853639276115928</v>
      </c>
      <c r="Q115" s="262">
        <v>18.644611851236846</v>
      </c>
      <c r="R115" s="263">
        <v>95.707783294079874</v>
      </c>
      <c r="S115" s="175"/>
      <c r="T115" s="227"/>
      <c r="U115" s="220" t="s">
        <v>289</v>
      </c>
      <c r="V115" s="152"/>
      <c r="W115" s="152"/>
    </row>
    <row r="116" spans="1:23" ht="15" x14ac:dyDescent="0.25">
      <c r="B116" s="160">
        <v>2050</v>
      </c>
      <c r="C116" s="257">
        <v>9.615915353835554</v>
      </c>
      <c r="D116" s="258">
        <v>16.77169373003256</v>
      </c>
      <c r="E116" s="258">
        <v>2.4601369776385451</v>
      </c>
      <c r="F116" s="258">
        <v>61.200822301612561</v>
      </c>
      <c r="G116" s="172">
        <v>76.004847553275866</v>
      </c>
      <c r="H116" s="223"/>
      <c r="I116" s="259">
        <v>23.639437996861993</v>
      </c>
      <c r="J116" s="260">
        <v>31.085979246726623</v>
      </c>
      <c r="K116" s="260">
        <v>16.192896746997366</v>
      </c>
      <c r="L116" s="260">
        <v>35.237154941587221</v>
      </c>
      <c r="M116" s="173"/>
      <c r="N116" s="226"/>
      <c r="O116" s="261">
        <v>33.255353350697547</v>
      </c>
      <c r="P116" s="262">
        <v>47.857672976759183</v>
      </c>
      <c r="Q116" s="262">
        <v>18.653033724635911</v>
      </c>
      <c r="R116" s="263">
        <v>96.437977243199782</v>
      </c>
      <c r="S116" s="175"/>
      <c r="T116" s="227"/>
      <c r="U116" s="220" t="s">
        <v>289</v>
      </c>
      <c r="V116" s="152"/>
      <c r="W116" s="152"/>
    </row>
    <row r="117" spans="1:23" ht="15" x14ac:dyDescent="0.25">
      <c r="B117" s="160">
        <v>2051</v>
      </c>
      <c r="C117" s="257">
        <v>9.6050468797155304</v>
      </c>
      <c r="D117" s="258">
        <v>16.752737373560361</v>
      </c>
      <c r="E117" s="258">
        <v>2.4573563858706997</v>
      </c>
      <c r="F117" s="258">
        <v>61.837667245764948</v>
      </c>
      <c r="G117" s="172">
        <v>80.808896224447238</v>
      </c>
      <c r="H117" s="223"/>
      <c r="I117" s="259">
        <v>23.647720317642769</v>
      </c>
      <c r="J117" s="260">
        <v>31.09687053999426</v>
      </c>
      <c r="K117" s="260">
        <v>16.198570095291281</v>
      </c>
      <c r="L117" s="260">
        <v>35.326037470635072</v>
      </c>
      <c r="M117" s="173"/>
      <c r="N117" s="226"/>
      <c r="O117" s="261">
        <v>33.252767197358295</v>
      </c>
      <c r="P117" s="262">
        <v>47.849607913554621</v>
      </c>
      <c r="Q117" s="262">
        <v>18.65592648116198</v>
      </c>
      <c r="R117" s="263">
        <v>97.163704716400019</v>
      </c>
      <c r="S117" s="175"/>
      <c r="T117" s="227"/>
      <c r="U117" s="220" t="s">
        <v>289</v>
      </c>
      <c r="V117" s="152"/>
      <c r="W117" s="152"/>
    </row>
    <row r="118" spans="1:23" ht="15" x14ac:dyDescent="0.25">
      <c r="B118" s="160">
        <v>2052</v>
      </c>
      <c r="C118" s="257">
        <v>9.5929854684416558</v>
      </c>
      <c r="D118" s="258">
        <v>16.731700343969965</v>
      </c>
      <c r="E118" s="258">
        <v>2.454270592913347</v>
      </c>
      <c r="F118" s="258">
        <v>62.474474829916652</v>
      </c>
      <c r="G118" s="172">
        <v>85.4612838164376</v>
      </c>
      <c r="H118" s="223"/>
      <c r="I118" s="259">
        <v>23.648198630657546</v>
      </c>
      <c r="J118" s="260">
        <v>31.097499524001947</v>
      </c>
      <c r="K118" s="260">
        <v>16.198897737313146</v>
      </c>
      <c r="L118" s="260">
        <v>35.410772736163274</v>
      </c>
      <c r="M118" s="173"/>
      <c r="N118" s="226"/>
      <c r="O118" s="261">
        <v>33.2411840990992</v>
      </c>
      <c r="P118" s="262">
        <v>47.829199867971909</v>
      </c>
      <c r="Q118" s="262">
        <v>18.653168330226492</v>
      </c>
      <c r="R118" s="263">
        <v>97.885247566079926</v>
      </c>
      <c r="S118" s="175"/>
      <c r="T118" s="227"/>
      <c r="U118" s="220" t="s">
        <v>289</v>
      </c>
      <c r="V118" s="152"/>
      <c r="W118" s="152"/>
    </row>
    <row r="119" spans="1:23" ht="15" x14ac:dyDescent="0.25">
      <c r="B119" s="160">
        <v>2053</v>
      </c>
      <c r="C119" s="257">
        <v>9.5796854805028975</v>
      </c>
      <c r="D119" s="258">
        <v>16.708503038657476</v>
      </c>
      <c r="E119" s="258">
        <v>2.4508679223483196</v>
      </c>
      <c r="F119" s="258">
        <v>63.111424048762835</v>
      </c>
      <c r="G119" s="172">
        <v>90.42942659311791</v>
      </c>
      <c r="H119" s="223"/>
      <c r="I119" s="259">
        <v>23.640613857999323</v>
      </c>
      <c r="J119" s="260">
        <v>31.08752551000568</v>
      </c>
      <c r="K119" s="260">
        <v>16.19370220599297</v>
      </c>
      <c r="L119" s="260">
        <v>35.491496984117056</v>
      </c>
      <c r="M119" s="173"/>
      <c r="N119" s="226"/>
      <c r="O119" s="261">
        <v>33.220299338502222</v>
      </c>
      <c r="P119" s="262">
        <v>47.796028548663159</v>
      </c>
      <c r="Q119" s="262">
        <v>18.644570128341289</v>
      </c>
      <c r="R119" s="263">
        <v>98.602921032879891</v>
      </c>
      <c r="S119" s="175"/>
      <c r="T119" s="227"/>
      <c r="U119" s="220" t="s">
        <v>289</v>
      </c>
      <c r="V119" s="152"/>
      <c r="W119" s="152"/>
    </row>
    <row r="120" spans="1:23" ht="15" x14ac:dyDescent="0.25">
      <c r="B120" s="160">
        <v>2054</v>
      </c>
      <c r="C120" s="257">
        <v>9.5650905500071222</v>
      </c>
      <c r="D120" s="258">
        <v>16.683047146495461</v>
      </c>
      <c r="E120" s="258">
        <v>2.4471339535187795</v>
      </c>
      <c r="F120" s="258">
        <v>63.748766024870271</v>
      </c>
      <c r="G120" s="172">
        <v>95.736219307276926</v>
      </c>
      <c r="H120" s="223"/>
      <c r="I120" s="259">
        <v>23.624664791812336</v>
      </c>
      <c r="J120" s="260">
        <v>31.066552408168015</v>
      </c>
      <c r="K120" s="260">
        <v>16.182777175456661</v>
      </c>
      <c r="L120" s="260">
        <v>35.568383139609502</v>
      </c>
      <c r="M120" s="173"/>
      <c r="N120" s="226"/>
      <c r="O120" s="261">
        <v>33.189755341819456</v>
      </c>
      <c r="P120" s="262">
        <v>47.749599554663476</v>
      </c>
      <c r="Q120" s="262">
        <v>18.62991112897544</v>
      </c>
      <c r="R120" s="263">
        <v>99.317149164479773</v>
      </c>
      <c r="S120" s="175"/>
      <c r="T120" s="227"/>
      <c r="U120" s="220" t="s">
        <v>289</v>
      </c>
      <c r="V120" s="152"/>
      <c r="W120" s="152"/>
    </row>
    <row r="121" spans="1:23" ht="15" x14ac:dyDescent="0.25">
      <c r="B121" s="160">
        <v>2055</v>
      </c>
      <c r="C121" s="257">
        <v>9.5491718033285338</v>
      </c>
      <c r="D121" s="258">
        <v>16.655282307264347</v>
      </c>
      <c r="E121" s="258">
        <v>2.4430612993927179</v>
      </c>
      <c r="F121" s="258">
        <v>64.386725941889949</v>
      </c>
      <c r="G121" s="172">
        <v>101.40637968373699</v>
      </c>
      <c r="H121" s="223"/>
      <c r="I121" s="259">
        <v>23.600131750068584</v>
      </c>
      <c r="J121" s="260">
        <v>31.034291335522944</v>
      </c>
      <c r="K121" s="260">
        <v>16.165972164614224</v>
      </c>
      <c r="L121" s="260">
        <v>35.641584988110047</v>
      </c>
      <c r="M121" s="173"/>
      <c r="N121" s="226"/>
      <c r="O121" s="261">
        <v>33.149303553397118</v>
      </c>
      <c r="P121" s="262">
        <v>47.689573642787295</v>
      </c>
      <c r="Q121" s="262">
        <v>18.609033464006941</v>
      </c>
      <c r="R121" s="263">
        <v>100.02831093</v>
      </c>
      <c r="S121" s="175"/>
      <c r="T121" s="227"/>
      <c r="U121" s="220" t="s">
        <v>289</v>
      </c>
      <c r="V121" s="152"/>
      <c r="W121" s="152"/>
    </row>
    <row r="122" spans="1:23" ht="15" x14ac:dyDescent="0.25">
      <c r="B122" s="160">
        <v>2056</v>
      </c>
      <c r="C122" s="257">
        <v>9.5319409878194641</v>
      </c>
      <c r="D122" s="258">
        <v>16.625229010224711</v>
      </c>
      <c r="E122" s="258">
        <v>2.4386529654142133</v>
      </c>
      <c r="F122" s="258">
        <v>65.025443713090127</v>
      </c>
      <c r="G122" s="172">
        <v>107.46693042930649</v>
      </c>
      <c r="H122" s="223"/>
      <c r="I122" s="259">
        <v>23.566933862369449</v>
      </c>
      <c r="J122" s="260">
        <v>30.990635947091658</v>
      </c>
      <c r="K122" s="260">
        <v>16.143231777647252</v>
      </c>
      <c r="L122" s="260">
        <v>35.711205224829811</v>
      </c>
      <c r="M122" s="173"/>
      <c r="N122" s="226"/>
      <c r="O122" s="261">
        <v>33.098874850188913</v>
      </c>
      <c r="P122" s="262">
        <v>47.615864957316369</v>
      </c>
      <c r="Q122" s="262">
        <v>18.581884743061465</v>
      </c>
      <c r="R122" s="263">
        <v>100.73664893791994</v>
      </c>
      <c r="S122" s="175"/>
      <c r="T122" s="227"/>
      <c r="U122" s="220" t="s">
        <v>289</v>
      </c>
      <c r="V122" s="152"/>
      <c r="W122" s="152"/>
    </row>
    <row r="123" spans="1:23" ht="15" x14ac:dyDescent="0.25">
      <c r="B123" s="160">
        <v>2057</v>
      </c>
      <c r="C123" s="257">
        <v>9.5134577479218354</v>
      </c>
      <c r="D123" s="258">
        <v>16.592991284818979</v>
      </c>
      <c r="E123" s="258">
        <v>2.4339242110246926</v>
      </c>
      <c r="F123" s="258">
        <v>65.665014079143049</v>
      </c>
      <c r="G123" s="172">
        <v>113.94726316294766</v>
      </c>
      <c r="H123" s="223"/>
      <c r="I123" s="259">
        <v>23.525119655037145</v>
      </c>
      <c r="J123" s="260">
        <v>30.935650055230649</v>
      </c>
      <c r="K123" s="260">
        <v>16.114589254843644</v>
      </c>
      <c r="L123" s="260">
        <v>35.777319212856817</v>
      </c>
      <c r="M123" s="173"/>
      <c r="N123" s="226"/>
      <c r="O123" s="261">
        <v>33.038577402958978</v>
      </c>
      <c r="P123" s="262">
        <v>47.528641340049631</v>
      </c>
      <c r="Q123" s="262">
        <v>18.548513465868336</v>
      </c>
      <c r="R123" s="263">
        <v>101.44233329199986</v>
      </c>
      <c r="S123" s="175"/>
      <c r="T123" s="227"/>
      <c r="U123" s="220" t="s">
        <v>289</v>
      </c>
      <c r="V123" s="152"/>
      <c r="W123" s="152"/>
    </row>
    <row r="124" spans="1:23" ht="15" x14ac:dyDescent="0.25">
      <c r="A124" s="160"/>
      <c r="B124" s="160">
        <v>2058</v>
      </c>
      <c r="C124" s="257">
        <v>9.4938143503217383</v>
      </c>
      <c r="D124" s="258">
        <v>16.558730058898899</v>
      </c>
      <c r="E124" s="258">
        <v>2.4288986417445737</v>
      </c>
      <c r="F124" s="258">
        <v>66.305576172586981</v>
      </c>
      <c r="G124" s="172">
        <v>120.87885099172162</v>
      </c>
      <c r="H124" s="223"/>
      <c r="I124" s="259">
        <v>23.474796216741584</v>
      </c>
      <c r="J124" s="260">
        <v>30.869474482076701</v>
      </c>
      <c r="K124" s="260">
        <v>16.080117951406475</v>
      </c>
      <c r="L124" s="260">
        <v>35.84002440853282</v>
      </c>
      <c r="M124" s="173"/>
      <c r="N124" s="226"/>
      <c r="O124" s="261">
        <v>32.968610567063322</v>
      </c>
      <c r="P124" s="262">
        <v>47.428204540975599</v>
      </c>
      <c r="Q124" s="262">
        <v>18.509016593151049</v>
      </c>
      <c r="R124" s="263">
        <v>102.14560058111979</v>
      </c>
      <c r="S124" s="175"/>
      <c r="T124" s="227"/>
      <c r="U124" s="220" t="s">
        <v>289</v>
      </c>
    </row>
    <row r="125" spans="1:23" ht="15" x14ac:dyDescent="0.25">
      <c r="A125" s="160"/>
      <c r="B125" s="160">
        <v>2059</v>
      </c>
      <c r="C125" s="257">
        <v>9.4731316509810792</v>
      </c>
      <c r="D125" s="258">
        <v>16.522656124584007</v>
      </c>
      <c r="E125" s="258">
        <v>2.4236071773781536</v>
      </c>
      <c r="F125" s="258">
        <v>66.947268130161731</v>
      </c>
      <c r="G125" s="172">
        <v>128.29564625125917</v>
      </c>
      <c r="H125" s="223"/>
      <c r="I125" s="259">
        <v>23.416141867435726</v>
      </c>
      <c r="J125" s="260">
        <v>30.792343719260167</v>
      </c>
      <c r="K125" s="260">
        <v>16.039940015611297</v>
      </c>
      <c r="L125" s="260">
        <v>35.899415096478251</v>
      </c>
      <c r="M125" s="173"/>
      <c r="N125" s="226"/>
      <c r="O125" s="261">
        <v>32.889273518416807</v>
      </c>
      <c r="P125" s="262">
        <v>47.314999843844177</v>
      </c>
      <c r="Q125" s="262">
        <v>18.463547192989452</v>
      </c>
      <c r="R125" s="263">
        <v>102.84668322663998</v>
      </c>
      <c r="S125" s="175"/>
      <c r="T125" s="227"/>
      <c r="U125" s="220" t="s">
        <v>289</v>
      </c>
    </row>
    <row r="126" spans="1:23" ht="15.6" thickBot="1" x14ac:dyDescent="0.3">
      <c r="A126" s="160"/>
      <c r="B126" s="160">
        <v>2060</v>
      </c>
      <c r="C126" s="264">
        <v>9.4515218886639936</v>
      </c>
      <c r="D126" s="265">
        <v>16.484965244223211</v>
      </c>
      <c r="E126" s="265">
        <v>2.4180785331047785</v>
      </c>
      <c r="F126" s="265">
        <v>67.590239242753626</v>
      </c>
      <c r="G126" s="183">
        <v>136.63141177418495</v>
      </c>
      <c r="H126" s="229"/>
      <c r="I126" s="266">
        <v>23.349325516366552</v>
      </c>
      <c r="J126" s="267">
        <v>30.704479883285963</v>
      </c>
      <c r="K126" s="268">
        <v>15.994171149447135</v>
      </c>
      <c r="L126" s="268">
        <v>35.955588910846352</v>
      </c>
      <c r="M126" s="186"/>
      <c r="N126" s="231"/>
      <c r="O126" s="269">
        <v>32.800847405030545</v>
      </c>
      <c r="P126" s="270">
        <v>47.189445127509174</v>
      </c>
      <c r="Q126" s="270">
        <v>18.412249682551913</v>
      </c>
      <c r="R126" s="271">
        <v>103.54582815359998</v>
      </c>
      <c r="S126" s="188"/>
      <c r="T126" s="232"/>
      <c r="U126" s="220" t="s">
        <v>289</v>
      </c>
    </row>
    <row r="127" spans="1:23" x14ac:dyDescent="0.25">
      <c r="A127" s="160"/>
      <c r="C127" s="105"/>
      <c r="D127" s="105"/>
      <c r="E127" s="105"/>
      <c r="F127" s="105"/>
      <c r="G127" s="105"/>
      <c r="H127" s="105"/>
      <c r="I127" s="105"/>
      <c r="J127" s="105"/>
      <c r="K127" s="105"/>
      <c r="L127" s="105"/>
      <c r="M127" s="105"/>
      <c r="N127" s="105"/>
      <c r="O127" s="105"/>
      <c r="P127" s="105"/>
      <c r="V127" s="152"/>
      <c r="W127" s="152"/>
    </row>
    <row r="128" spans="1:23" x14ac:dyDescent="0.25">
      <c r="A128" s="160"/>
      <c r="C128" s="105"/>
      <c r="D128" s="105"/>
      <c r="E128" s="105"/>
      <c r="F128" s="105"/>
      <c r="G128" s="105"/>
      <c r="H128" s="105"/>
      <c r="I128" s="105"/>
      <c r="J128" s="105"/>
      <c r="K128" s="105"/>
      <c r="L128" s="105"/>
      <c r="M128" s="105"/>
      <c r="N128" s="105"/>
      <c r="O128" s="105"/>
      <c r="P128" s="105"/>
      <c r="V128" s="152"/>
      <c r="W128" s="152"/>
    </row>
    <row r="129" spans="1:41" x14ac:dyDescent="0.25">
      <c r="A129" s="191" t="s">
        <v>311</v>
      </c>
      <c r="C129" s="105"/>
      <c r="D129" s="105"/>
      <c r="E129" s="105"/>
      <c r="F129" s="105"/>
      <c r="G129" s="105"/>
      <c r="H129" s="105"/>
      <c r="I129" s="105"/>
      <c r="J129" s="105"/>
      <c r="K129" s="105"/>
      <c r="L129" s="105"/>
      <c r="M129" s="105"/>
      <c r="N129" s="105"/>
      <c r="O129" s="105"/>
      <c r="P129" s="105"/>
    </row>
    <row r="130" spans="1:41" x14ac:dyDescent="0.25">
      <c r="A130" s="191"/>
      <c r="C130" s="105"/>
      <c r="D130" s="105"/>
      <c r="E130" s="105"/>
      <c r="F130" s="105"/>
      <c r="G130" s="105"/>
      <c r="H130" s="105"/>
      <c r="I130" s="105"/>
      <c r="J130" s="105"/>
      <c r="K130" s="105"/>
      <c r="L130" s="105"/>
      <c r="M130" s="105"/>
      <c r="N130" s="105"/>
      <c r="O130" s="105"/>
      <c r="P130" s="105"/>
    </row>
    <row r="131" spans="1:41" x14ac:dyDescent="0.25">
      <c r="A131" s="160"/>
      <c r="C131" s="105"/>
      <c r="D131" s="105"/>
      <c r="E131" s="105"/>
      <c r="F131" s="105"/>
      <c r="G131" s="105"/>
      <c r="H131" s="105"/>
      <c r="I131" s="105"/>
      <c r="J131" s="105"/>
      <c r="K131" s="105"/>
      <c r="L131" s="105"/>
      <c r="M131" s="105"/>
      <c r="N131" s="105"/>
      <c r="O131" s="105"/>
      <c r="P131" s="105"/>
      <c r="V131" s="152"/>
      <c r="W131" s="152"/>
      <c r="X131" s="152"/>
      <c r="AD131" s="152"/>
      <c r="AE131" s="152"/>
      <c r="AF131" s="152"/>
    </row>
    <row r="132" spans="1:41" x14ac:dyDescent="0.25">
      <c r="A132" s="201"/>
      <c r="B132" s="128"/>
      <c r="C132" s="146"/>
      <c r="D132" s="146"/>
      <c r="E132" s="146"/>
      <c r="F132" s="146"/>
      <c r="G132" s="146"/>
      <c r="H132" s="146"/>
      <c r="I132" s="146"/>
      <c r="J132" s="146"/>
      <c r="K132" s="146"/>
      <c r="L132" s="146"/>
      <c r="M132" s="146"/>
      <c r="N132" s="146"/>
      <c r="O132" s="146"/>
      <c r="P132" s="146"/>
      <c r="Q132" s="128"/>
      <c r="R132" s="128"/>
      <c r="S132" s="128"/>
      <c r="T132" s="128"/>
      <c r="U132" s="128"/>
      <c r="V132" s="202"/>
      <c r="W132" s="202"/>
      <c r="X132" s="202"/>
      <c r="Y132" s="128"/>
      <c r="Z132" s="128"/>
      <c r="AA132" s="128"/>
      <c r="AB132" s="128"/>
      <c r="AC132" s="128"/>
      <c r="AD132" s="202"/>
      <c r="AE132" s="202"/>
      <c r="AF132" s="202"/>
      <c r="AG132" s="128"/>
      <c r="AH132" s="128"/>
      <c r="AI132" s="128"/>
      <c r="AJ132" s="128"/>
      <c r="AK132" s="128"/>
      <c r="AL132" s="128"/>
      <c r="AM132" s="128"/>
      <c r="AN132" s="128"/>
      <c r="AO132" s="128"/>
    </row>
    <row r="133" spans="1:41" x14ac:dyDescent="0.25">
      <c r="A133" s="201"/>
      <c r="B133" s="128"/>
      <c r="C133" s="146"/>
      <c r="D133" s="146"/>
      <c r="E133" s="146"/>
      <c r="F133" s="146"/>
      <c r="G133" s="146"/>
      <c r="H133" s="146"/>
      <c r="I133" s="146"/>
      <c r="J133" s="146"/>
      <c r="K133" s="146"/>
      <c r="L133" s="146"/>
      <c r="M133" s="146"/>
      <c r="N133" s="146"/>
      <c r="O133" s="146"/>
      <c r="P133" s="146"/>
      <c r="Q133" s="128"/>
      <c r="R133" s="128"/>
      <c r="S133" s="128"/>
      <c r="T133" s="128"/>
      <c r="U133" s="128"/>
      <c r="V133" s="202"/>
      <c r="W133" s="202"/>
      <c r="X133" s="202"/>
      <c r="Y133" s="128"/>
      <c r="Z133" s="128"/>
      <c r="AA133" s="128"/>
      <c r="AB133" s="128"/>
      <c r="AC133" s="128"/>
      <c r="AD133" s="202"/>
      <c r="AE133" s="202"/>
      <c r="AF133" s="202"/>
      <c r="AG133" s="128"/>
      <c r="AH133" s="128"/>
      <c r="AI133" s="128"/>
      <c r="AJ133" s="128"/>
      <c r="AK133" s="128"/>
      <c r="AL133" s="128"/>
      <c r="AM133" s="128"/>
      <c r="AN133" s="128"/>
      <c r="AO133" s="128"/>
    </row>
    <row r="134" spans="1:41" x14ac:dyDescent="0.25">
      <c r="A134" s="160"/>
      <c r="C134" s="105"/>
      <c r="D134" s="105"/>
      <c r="E134" s="105"/>
      <c r="F134" s="105"/>
      <c r="G134" s="105"/>
      <c r="H134" s="105"/>
      <c r="I134" s="105"/>
      <c r="J134" s="105"/>
      <c r="K134" s="105"/>
      <c r="L134" s="105"/>
      <c r="M134" s="105"/>
      <c r="N134" s="105"/>
      <c r="O134" s="105"/>
      <c r="P134" s="105"/>
      <c r="V134" s="152"/>
      <c r="W134" s="152"/>
    </row>
    <row r="135" spans="1:41" x14ac:dyDescent="0.25">
      <c r="A135" s="160"/>
      <c r="C135" s="105"/>
      <c r="D135" s="105"/>
      <c r="E135" s="105"/>
      <c r="F135" s="105"/>
      <c r="G135" s="105"/>
      <c r="H135" s="105"/>
      <c r="I135" s="105"/>
      <c r="J135" s="105"/>
      <c r="K135" s="105"/>
      <c r="L135" s="105"/>
      <c r="M135" s="105"/>
      <c r="N135" s="105"/>
      <c r="O135" s="105"/>
      <c r="P135" s="105"/>
      <c r="V135" s="152"/>
      <c r="W135" s="152"/>
    </row>
    <row r="136" spans="1:41" x14ac:dyDescent="0.25">
      <c r="A136" s="191"/>
      <c r="C136" s="105"/>
      <c r="D136" s="105"/>
      <c r="E136" s="105"/>
      <c r="F136" s="105"/>
      <c r="G136" s="105"/>
      <c r="H136" s="105"/>
      <c r="I136" s="105"/>
      <c r="J136" s="105"/>
      <c r="K136" s="105"/>
      <c r="L136" s="105"/>
      <c r="M136" s="105"/>
      <c r="N136" s="105"/>
      <c r="O136" s="105"/>
      <c r="P136" s="105"/>
    </row>
    <row r="137" spans="1:41" ht="17.399999999999999" x14ac:dyDescent="0.25">
      <c r="A137" s="243" t="s">
        <v>151</v>
      </c>
      <c r="C137" s="105"/>
      <c r="D137" s="105"/>
      <c r="E137" s="105"/>
      <c r="F137" s="105"/>
      <c r="G137" s="105"/>
      <c r="H137" s="105"/>
      <c r="I137" s="105"/>
      <c r="J137" s="105"/>
      <c r="K137" s="105"/>
      <c r="L137" s="105"/>
      <c r="M137" s="105"/>
      <c r="N137" s="105"/>
      <c r="O137" s="105"/>
      <c r="P137" s="105"/>
    </row>
    <row r="138" spans="1:41" x14ac:dyDescent="0.25">
      <c r="B138" s="203"/>
      <c r="C138" s="203"/>
      <c r="D138" s="149"/>
      <c r="E138" s="149"/>
      <c r="F138" s="149"/>
      <c r="G138" s="149"/>
      <c r="H138" s="149"/>
      <c r="I138" s="149"/>
      <c r="J138" s="149"/>
      <c r="K138" s="149"/>
      <c r="L138" s="149"/>
      <c r="M138" s="149"/>
      <c r="N138" s="149"/>
      <c r="O138" s="149"/>
      <c r="P138" s="149"/>
      <c r="Q138" s="150"/>
      <c r="R138" s="150"/>
      <c r="S138" s="150"/>
      <c r="T138" s="150"/>
      <c r="U138" s="150"/>
      <c r="V138" s="150"/>
      <c r="W138" s="150"/>
    </row>
    <row r="139" spans="1:41" ht="13.8" thickBot="1" x14ac:dyDescent="0.3">
      <c r="A139" s="196"/>
      <c r="B139" s="148"/>
      <c r="C139" s="148"/>
      <c r="D139" s="149"/>
      <c r="E139" s="149"/>
      <c r="F139" s="149"/>
      <c r="G139" s="149"/>
      <c r="H139" s="149"/>
      <c r="I139" s="149"/>
      <c r="J139" s="149"/>
      <c r="K139" s="149"/>
      <c r="L139" s="149"/>
      <c r="M139" s="149"/>
      <c r="N139" s="149"/>
      <c r="O139" s="149"/>
      <c r="P139" s="149"/>
      <c r="Q139" s="150"/>
      <c r="R139" s="150"/>
      <c r="S139" s="150"/>
      <c r="T139" s="150"/>
      <c r="U139" s="150"/>
      <c r="V139" s="150"/>
      <c r="W139" s="150"/>
    </row>
    <row r="140" spans="1:41" ht="16.2" thickBot="1" x14ac:dyDescent="0.3">
      <c r="A140" s="153"/>
      <c r="C140" s="1711" t="s">
        <v>307</v>
      </c>
      <c r="D140" s="1712"/>
      <c r="E140" s="1712"/>
      <c r="F140" s="1712"/>
      <c r="G140" s="1712"/>
      <c r="H140" s="1727"/>
      <c r="I140" s="1728" t="s">
        <v>308</v>
      </c>
      <c r="J140" s="1729"/>
      <c r="K140" s="1729"/>
      <c r="L140" s="1729"/>
      <c r="M140" s="1729"/>
      <c r="N140" s="1730"/>
      <c r="O140" s="1716" t="s">
        <v>309</v>
      </c>
      <c r="P140" s="1717"/>
      <c r="Q140" s="1717"/>
      <c r="R140" s="1717"/>
      <c r="S140" s="1717"/>
      <c r="T140" s="1718"/>
      <c r="V140" s="143"/>
      <c r="W140" s="143"/>
    </row>
    <row r="141" spans="1:41" ht="79.8" thickBot="1" x14ac:dyDescent="0.3">
      <c r="A141" s="153" t="s">
        <v>120</v>
      </c>
      <c r="B141" s="160"/>
      <c r="C141" s="155" t="s">
        <v>287</v>
      </c>
      <c r="D141" s="156" t="s">
        <v>290</v>
      </c>
      <c r="E141" s="156" t="s">
        <v>291</v>
      </c>
      <c r="F141" s="156" t="s">
        <v>292</v>
      </c>
      <c r="G141" s="156" t="s">
        <v>293</v>
      </c>
      <c r="H141" s="214" t="s">
        <v>294</v>
      </c>
      <c r="I141" s="155" t="s">
        <v>295</v>
      </c>
      <c r="J141" s="156" t="s">
        <v>296</v>
      </c>
      <c r="K141" s="156" t="s">
        <v>297</v>
      </c>
      <c r="L141" s="156" t="s">
        <v>298</v>
      </c>
      <c r="M141" s="156" t="s">
        <v>299</v>
      </c>
      <c r="N141" s="214" t="s">
        <v>300</v>
      </c>
      <c r="O141" s="155" t="s">
        <v>301</v>
      </c>
      <c r="P141" s="156" t="s">
        <v>302</v>
      </c>
      <c r="Q141" s="156" t="s">
        <v>303</v>
      </c>
      <c r="R141" s="156" t="s">
        <v>304</v>
      </c>
      <c r="S141" s="156" t="s">
        <v>305</v>
      </c>
      <c r="T141" s="214" t="s">
        <v>306</v>
      </c>
      <c r="U141" s="158" t="s">
        <v>121</v>
      </c>
      <c r="V141" s="130"/>
      <c r="W141" s="130"/>
    </row>
    <row r="142" spans="1:41" ht="15.6" x14ac:dyDescent="0.25">
      <c r="A142" s="216" t="s">
        <v>287</v>
      </c>
      <c r="B142" s="160">
        <v>2012</v>
      </c>
      <c r="C142" s="246">
        <v>1.8700044185194988</v>
      </c>
      <c r="D142" s="247">
        <v>3.2615866745027735</v>
      </c>
      <c r="E142" s="247">
        <v>0.47842216253622394</v>
      </c>
      <c r="F142" s="162"/>
      <c r="G142" s="162"/>
      <c r="H142" s="219"/>
      <c r="I142" s="246">
        <v>1.84451235871403</v>
      </c>
      <c r="J142" s="247">
        <v>2.4255429807987174</v>
      </c>
      <c r="K142" s="247">
        <v>1.2634817366293425</v>
      </c>
      <c r="L142" s="162"/>
      <c r="M142" s="165"/>
      <c r="N142" s="219"/>
      <c r="O142" s="272">
        <v>3.7145167772335288</v>
      </c>
      <c r="P142" s="273">
        <v>5.6871296553014909</v>
      </c>
      <c r="Q142" s="273">
        <v>1.7419038991655664</v>
      </c>
      <c r="R142" s="165"/>
      <c r="S142" s="165"/>
      <c r="T142" s="219"/>
      <c r="U142" s="244" t="s">
        <v>289</v>
      </c>
      <c r="V142" s="152"/>
      <c r="W142" s="152"/>
    </row>
    <row r="143" spans="1:41" ht="15.6" x14ac:dyDescent="0.25">
      <c r="A143" s="221" t="s">
        <v>290</v>
      </c>
      <c r="B143" s="160">
        <v>2013</v>
      </c>
      <c r="C143" s="253">
        <v>1.8818228274741082</v>
      </c>
      <c r="D143" s="252">
        <v>3.2821998691981613</v>
      </c>
      <c r="E143" s="252">
        <v>0.4814457857500547</v>
      </c>
      <c r="F143" s="168"/>
      <c r="G143" s="168"/>
      <c r="H143" s="222"/>
      <c r="I143" s="253">
        <v>1.8947476715537772</v>
      </c>
      <c r="J143" s="252">
        <v>2.4916026685373387</v>
      </c>
      <c r="K143" s="252">
        <v>1.2978926745702157</v>
      </c>
      <c r="L143" s="168"/>
      <c r="M143" s="170"/>
      <c r="N143" s="222"/>
      <c r="O143" s="254">
        <v>3.7765704990278852</v>
      </c>
      <c r="P143" s="255">
        <v>5.7738025377355005</v>
      </c>
      <c r="Q143" s="255">
        <v>1.7793384603202704</v>
      </c>
      <c r="R143" s="170"/>
      <c r="S143" s="170"/>
      <c r="T143" s="222"/>
      <c r="U143" s="220" t="s">
        <v>289</v>
      </c>
      <c r="V143" s="152"/>
      <c r="W143" s="152"/>
    </row>
    <row r="144" spans="1:41" ht="15.6" x14ac:dyDescent="0.25">
      <c r="A144" s="221" t="s">
        <v>291</v>
      </c>
      <c r="B144" s="160">
        <v>2014</v>
      </c>
      <c r="C144" s="253">
        <v>1.9140848113919089</v>
      </c>
      <c r="D144" s="252">
        <v>3.3384699270639233</v>
      </c>
      <c r="E144" s="252">
        <v>0.48969969571989486</v>
      </c>
      <c r="F144" s="252">
        <v>19.078494201359941</v>
      </c>
      <c r="G144" s="252">
        <v>0.84941309472601889</v>
      </c>
      <c r="H144" s="222"/>
      <c r="I144" s="253">
        <v>1.897316390431947</v>
      </c>
      <c r="J144" s="252">
        <v>2.4949805467148174</v>
      </c>
      <c r="K144" s="252">
        <v>1.2996522341490768</v>
      </c>
      <c r="L144" s="252">
        <v>8.2171682488866278</v>
      </c>
      <c r="M144" s="170"/>
      <c r="N144" s="222"/>
      <c r="O144" s="254">
        <v>3.8114012018238559</v>
      </c>
      <c r="P144" s="255">
        <v>5.8334504737787407</v>
      </c>
      <c r="Q144" s="255">
        <v>1.7893519298689717</v>
      </c>
      <c r="R144" s="256">
        <v>27.295662450246567</v>
      </c>
      <c r="S144" s="170"/>
      <c r="T144" s="222"/>
      <c r="U144" s="220" t="s">
        <v>289</v>
      </c>
      <c r="V144" s="152"/>
      <c r="W144" s="152"/>
    </row>
    <row r="145" spans="1:23" ht="15" x14ac:dyDescent="0.25">
      <c r="A145" s="221" t="s">
        <v>292</v>
      </c>
      <c r="B145" s="160">
        <v>2015</v>
      </c>
      <c r="C145" s="257">
        <v>1.9248937166464382</v>
      </c>
      <c r="D145" s="258">
        <v>3.3573223859110768</v>
      </c>
      <c r="E145" s="258">
        <v>0.49246504738179903</v>
      </c>
      <c r="F145" s="258">
        <v>19.321031419199922</v>
      </c>
      <c r="G145" s="258">
        <v>0.87003447243828658</v>
      </c>
      <c r="H145" s="223"/>
      <c r="I145" s="259">
        <v>1.9545241555382213</v>
      </c>
      <c r="J145" s="260">
        <v>2.57020904407086</v>
      </c>
      <c r="K145" s="260">
        <v>1.3388392670055831</v>
      </c>
      <c r="L145" s="260">
        <v>8.2865747527679758</v>
      </c>
      <c r="M145" s="173"/>
      <c r="N145" s="226"/>
      <c r="O145" s="261">
        <v>3.8794178721846597</v>
      </c>
      <c r="P145" s="262">
        <v>5.9275314299819364</v>
      </c>
      <c r="Q145" s="262">
        <v>1.8313043143873822</v>
      </c>
      <c r="R145" s="263">
        <v>27.607606171967898</v>
      </c>
      <c r="S145" s="175"/>
      <c r="T145" s="227"/>
      <c r="U145" s="220" t="s">
        <v>289</v>
      </c>
      <c r="V145" s="152"/>
      <c r="W145" s="152"/>
    </row>
    <row r="146" spans="1:23" ht="15" x14ac:dyDescent="0.25">
      <c r="A146" s="221" t="s">
        <v>293</v>
      </c>
      <c r="B146" s="160">
        <v>2016</v>
      </c>
      <c r="C146" s="257">
        <v>1.9356099848911319</v>
      </c>
      <c r="D146" s="258">
        <v>3.3760132710026545</v>
      </c>
      <c r="E146" s="258">
        <v>0.49520669877960888</v>
      </c>
      <c r="F146" s="258">
        <v>19.559196155919921</v>
      </c>
      <c r="G146" s="258">
        <v>0.89069128295832467</v>
      </c>
      <c r="H146" s="223"/>
      <c r="I146" s="259">
        <v>2.0146433624624152</v>
      </c>
      <c r="J146" s="260">
        <v>2.6492661019849795</v>
      </c>
      <c r="K146" s="260">
        <v>1.3800206229398515</v>
      </c>
      <c r="L146" s="260">
        <v>8.3532337883107068</v>
      </c>
      <c r="M146" s="173"/>
      <c r="N146" s="226"/>
      <c r="O146" s="261">
        <v>3.9502533473535468</v>
      </c>
      <c r="P146" s="262">
        <v>6.0252793729876339</v>
      </c>
      <c r="Q146" s="262">
        <v>1.8752273217194604</v>
      </c>
      <c r="R146" s="263">
        <v>27.912429944230627</v>
      </c>
      <c r="S146" s="175"/>
      <c r="T146" s="227"/>
      <c r="U146" s="220" t="s">
        <v>289</v>
      </c>
      <c r="V146" s="152"/>
      <c r="W146" s="152"/>
    </row>
    <row r="147" spans="1:23" ht="15.6" thickBot="1" x14ac:dyDescent="0.3">
      <c r="A147" s="228" t="s">
        <v>294</v>
      </c>
      <c r="B147" s="160">
        <v>2017</v>
      </c>
      <c r="C147" s="257">
        <v>1.9462246892141677</v>
      </c>
      <c r="D147" s="258">
        <v>3.3945270123772389</v>
      </c>
      <c r="E147" s="258">
        <v>0.4979223660510958</v>
      </c>
      <c r="F147" s="258">
        <v>19.792604364480002</v>
      </c>
      <c r="G147" s="258">
        <v>0.9113834713799065</v>
      </c>
      <c r="H147" s="223"/>
      <c r="I147" s="259">
        <v>2.0776788253766902</v>
      </c>
      <c r="J147" s="260">
        <v>2.732158051117656</v>
      </c>
      <c r="K147" s="260">
        <v>1.4231995996357243</v>
      </c>
      <c r="L147" s="260">
        <v>8.4170058352037671</v>
      </c>
      <c r="M147" s="173"/>
      <c r="N147" s="226"/>
      <c r="O147" s="261">
        <v>4.0239035145908577</v>
      </c>
      <c r="P147" s="262">
        <v>6.1266850634948948</v>
      </c>
      <c r="Q147" s="262">
        <v>1.9211219656868201</v>
      </c>
      <c r="R147" s="263">
        <v>28.20961019968377</v>
      </c>
      <c r="S147" s="175"/>
      <c r="T147" s="227"/>
      <c r="U147" s="220" t="s">
        <v>289</v>
      </c>
      <c r="V147" s="152"/>
      <c r="W147" s="152"/>
    </row>
    <row r="148" spans="1:23" ht="15" x14ac:dyDescent="0.25">
      <c r="A148" s="216" t="s">
        <v>295</v>
      </c>
      <c r="B148" s="160">
        <v>2018</v>
      </c>
      <c r="C148" s="257">
        <v>1.9566439821436541</v>
      </c>
      <c r="D148" s="258">
        <v>3.412699925039905</v>
      </c>
      <c r="E148" s="258">
        <v>0.50058803924740292</v>
      </c>
      <c r="F148" s="258">
        <v>20.020898469959999</v>
      </c>
      <c r="G148" s="258">
        <v>0.93211351536074183</v>
      </c>
      <c r="H148" s="223"/>
      <c r="I148" s="259">
        <v>2.1435359521705499</v>
      </c>
      <c r="J148" s="260">
        <v>2.8187605023702926</v>
      </c>
      <c r="K148" s="260">
        <v>1.4683114019708068</v>
      </c>
      <c r="L148" s="260">
        <v>8.477765369821892</v>
      </c>
      <c r="M148" s="173"/>
      <c r="N148" s="226"/>
      <c r="O148" s="261">
        <v>4.1001799343142036</v>
      </c>
      <c r="P148" s="262">
        <v>6.2314604274101981</v>
      </c>
      <c r="Q148" s="262">
        <v>1.9688994412182097</v>
      </c>
      <c r="R148" s="263">
        <v>28.498663839781891</v>
      </c>
      <c r="S148" s="175"/>
      <c r="T148" s="227"/>
      <c r="U148" s="220" t="s">
        <v>289</v>
      </c>
      <c r="V148" s="152"/>
      <c r="W148" s="152"/>
    </row>
    <row r="149" spans="1:23" ht="15" x14ac:dyDescent="0.25">
      <c r="A149" s="221" t="s">
        <v>296</v>
      </c>
      <c r="B149" s="160">
        <v>2019</v>
      </c>
      <c r="C149" s="257">
        <v>1.9667710725933703</v>
      </c>
      <c r="D149" s="258">
        <v>3.4303631898617226</v>
      </c>
      <c r="E149" s="258">
        <v>0.50317895532501788</v>
      </c>
      <c r="F149" s="258">
        <v>20.244162547839984</v>
      </c>
      <c r="G149" s="258">
        <v>0.95289623979165561</v>
      </c>
      <c r="H149" s="223"/>
      <c r="I149" s="259">
        <v>2.2120997132119387</v>
      </c>
      <c r="J149" s="260">
        <v>2.9089221912011807</v>
      </c>
      <c r="K149" s="260">
        <v>1.5152772352226966</v>
      </c>
      <c r="L149" s="260">
        <v>8.5355756772993647</v>
      </c>
      <c r="M149" s="173"/>
      <c r="N149" s="226"/>
      <c r="O149" s="261">
        <v>4.1788707858053087</v>
      </c>
      <c r="P149" s="262">
        <v>6.3392853810629033</v>
      </c>
      <c r="Q149" s="262">
        <v>2.0184561905477145</v>
      </c>
      <c r="R149" s="263">
        <v>28.779738225139347</v>
      </c>
      <c r="S149" s="175"/>
      <c r="T149" s="227"/>
      <c r="U149" s="220" t="s">
        <v>289</v>
      </c>
      <c r="V149" s="152"/>
      <c r="W149" s="152"/>
    </row>
    <row r="150" spans="1:23" ht="15" x14ac:dyDescent="0.25">
      <c r="A150" s="221" t="s">
        <v>297</v>
      </c>
      <c r="B150" s="160">
        <v>2020</v>
      </c>
      <c r="C150" s="257">
        <v>1.9795917861078582</v>
      </c>
      <c r="D150" s="258">
        <v>3.4527245639538635</v>
      </c>
      <c r="E150" s="258">
        <v>0.50645900826185253</v>
      </c>
      <c r="F150" s="258">
        <v>20.46241183919998</v>
      </c>
      <c r="G150" s="258">
        <v>0.97510348942104652</v>
      </c>
      <c r="H150" s="223"/>
      <c r="I150" s="259">
        <v>2.2867980516614188</v>
      </c>
      <c r="J150" s="260">
        <v>3.0071508800183069</v>
      </c>
      <c r="K150" s="260">
        <v>1.5664452233045312</v>
      </c>
      <c r="L150" s="260">
        <v>8.590470534743563</v>
      </c>
      <c r="M150" s="173"/>
      <c r="N150" s="226"/>
      <c r="O150" s="261">
        <v>4.2663898377692773</v>
      </c>
      <c r="P150" s="262">
        <v>6.4598754439721704</v>
      </c>
      <c r="Q150" s="262">
        <v>2.0729042315663837</v>
      </c>
      <c r="R150" s="263">
        <v>29.052882373943543</v>
      </c>
      <c r="S150" s="175"/>
      <c r="T150" s="227"/>
      <c r="U150" s="220" t="s">
        <v>289</v>
      </c>
      <c r="V150" s="152"/>
      <c r="W150" s="152"/>
    </row>
    <row r="151" spans="1:23" ht="15" x14ac:dyDescent="0.25">
      <c r="A151" s="221" t="s">
        <v>298</v>
      </c>
      <c r="B151" s="160">
        <v>2021</v>
      </c>
      <c r="C151" s="257">
        <v>1.987109370624089</v>
      </c>
      <c r="D151" s="258">
        <v>3.4658364332306215</v>
      </c>
      <c r="E151" s="258">
        <v>0.50838230801755657</v>
      </c>
      <c r="F151" s="258">
        <v>20.675166194239981</v>
      </c>
      <c r="G151" s="258">
        <v>0.99466493950200074</v>
      </c>
      <c r="H151" s="223"/>
      <c r="I151" s="259">
        <v>2.3584047496950991</v>
      </c>
      <c r="J151" s="260">
        <v>3.1013140462195117</v>
      </c>
      <c r="K151" s="260">
        <v>1.615495453170686</v>
      </c>
      <c r="L151" s="260">
        <v>8.642276533896279</v>
      </c>
      <c r="M151" s="173"/>
      <c r="N151" s="226"/>
      <c r="O151" s="261">
        <v>4.345514120319188</v>
      </c>
      <c r="P151" s="262">
        <v>6.5671504794501327</v>
      </c>
      <c r="Q151" s="262">
        <v>2.1238777611882425</v>
      </c>
      <c r="R151" s="263">
        <v>29.31744272813626</v>
      </c>
      <c r="S151" s="175"/>
      <c r="T151" s="227"/>
      <c r="U151" s="220" t="s">
        <v>289</v>
      </c>
      <c r="V151" s="152"/>
      <c r="W151" s="152"/>
    </row>
    <row r="152" spans="1:23" ht="15" x14ac:dyDescent="0.25">
      <c r="A152" s="221" t="s">
        <v>299</v>
      </c>
      <c r="B152" s="160">
        <v>2022</v>
      </c>
      <c r="C152" s="257">
        <v>1.9938470243558357</v>
      </c>
      <c r="D152" s="258">
        <v>3.4775879785271169</v>
      </c>
      <c r="E152" s="258">
        <v>0.51010607018455423</v>
      </c>
      <c r="F152" s="258">
        <v>20.881872181239959</v>
      </c>
      <c r="G152" s="258">
        <v>1.0156591228853975</v>
      </c>
      <c r="H152" s="223"/>
      <c r="I152" s="259">
        <v>2.4319315368131331</v>
      </c>
      <c r="J152" s="260">
        <v>3.1980021391738842</v>
      </c>
      <c r="K152" s="260">
        <v>1.6658609344523831</v>
      </c>
      <c r="L152" s="260">
        <v>8.6907932520460314</v>
      </c>
      <c r="M152" s="173"/>
      <c r="N152" s="226"/>
      <c r="O152" s="261">
        <v>4.4257785611689684</v>
      </c>
      <c r="P152" s="262">
        <v>6.6755901177010006</v>
      </c>
      <c r="Q152" s="262">
        <v>2.1759670046369375</v>
      </c>
      <c r="R152" s="263">
        <v>29.572665433285991</v>
      </c>
      <c r="S152" s="175"/>
      <c r="T152" s="227"/>
      <c r="U152" s="220" t="s">
        <v>289</v>
      </c>
      <c r="V152" s="152"/>
      <c r="W152" s="152"/>
    </row>
    <row r="153" spans="1:23" ht="15.6" thickBot="1" x14ac:dyDescent="0.3">
      <c r="A153" s="228" t="s">
        <v>300</v>
      </c>
      <c r="B153" s="160">
        <v>2023</v>
      </c>
      <c r="C153" s="257">
        <v>1.9999113555456716</v>
      </c>
      <c r="D153" s="258">
        <v>3.4881651416624844</v>
      </c>
      <c r="E153" s="258">
        <v>0.51165756942885765</v>
      </c>
      <c r="F153" s="258">
        <v>21.082510319039955</v>
      </c>
      <c r="G153" s="258">
        <v>1.0367463318003312</v>
      </c>
      <c r="H153" s="223"/>
      <c r="I153" s="259">
        <v>2.5074186603192454</v>
      </c>
      <c r="J153" s="260">
        <v>3.2972680842871975</v>
      </c>
      <c r="K153" s="260">
        <v>1.7175692363512935</v>
      </c>
      <c r="L153" s="260">
        <v>8.7360455382142792</v>
      </c>
      <c r="M153" s="173"/>
      <c r="N153" s="226"/>
      <c r="O153" s="261">
        <v>4.507330015864917</v>
      </c>
      <c r="P153" s="262">
        <v>6.7854332259496815</v>
      </c>
      <c r="Q153" s="262">
        <v>2.2292268057801512</v>
      </c>
      <c r="R153" s="263">
        <v>29.818555857254232</v>
      </c>
      <c r="S153" s="175"/>
      <c r="T153" s="227"/>
      <c r="U153" s="220" t="s">
        <v>289</v>
      </c>
      <c r="V153" s="152"/>
      <c r="W153" s="152"/>
    </row>
    <row r="154" spans="1:23" ht="15" x14ac:dyDescent="0.25">
      <c r="A154" s="216" t="s">
        <v>301</v>
      </c>
      <c r="B154" s="160">
        <v>2024</v>
      </c>
      <c r="C154" s="257">
        <v>2.0053974681237006</v>
      </c>
      <c r="D154" s="258">
        <v>3.4977337990956516</v>
      </c>
      <c r="E154" s="258">
        <v>0.51306113715174884</v>
      </c>
      <c r="F154" s="258">
        <v>21.277227931999956</v>
      </c>
      <c r="G154" s="258">
        <v>1.0579493106677671</v>
      </c>
      <c r="H154" s="223"/>
      <c r="I154" s="259">
        <v>2.5848949824678842</v>
      </c>
      <c r="J154" s="260">
        <v>3.3991498355684668</v>
      </c>
      <c r="K154" s="260">
        <v>1.7706401293673011</v>
      </c>
      <c r="L154" s="260">
        <v>8.778127200043448</v>
      </c>
      <c r="M154" s="173"/>
      <c r="N154" s="226"/>
      <c r="O154" s="261">
        <v>4.5902924505915852</v>
      </c>
      <c r="P154" s="262">
        <v>6.8968836346641185</v>
      </c>
      <c r="Q154" s="262">
        <v>2.2837012665190501</v>
      </c>
      <c r="R154" s="263">
        <v>30.055355132043402</v>
      </c>
      <c r="S154" s="175"/>
      <c r="T154" s="227"/>
      <c r="U154" s="220" t="s">
        <v>289</v>
      </c>
      <c r="V154" s="152"/>
      <c r="W154" s="152"/>
    </row>
    <row r="155" spans="1:23" ht="15" x14ac:dyDescent="0.25">
      <c r="A155" s="221" t="s">
        <v>302</v>
      </c>
      <c r="B155" s="160">
        <v>2025</v>
      </c>
      <c r="C155" s="257">
        <v>2.0103846040632454</v>
      </c>
      <c r="D155" s="258">
        <v>3.5064321614969729</v>
      </c>
      <c r="E155" s="258">
        <v>0.51433704662951807</v>
      </c>
      <c r="F155" s="258">
        <v>21.466187982399944</v>
      </c>
      <c r="G155" s="258">
        <v>1.0792917521089704</v>
      </c>
      <c r="H155" s="223"/>
      <c r="I155" s="259">
        <v>2.6643782528123037</v>
      </c>
      <c r="J155" s="260">
        <v>3.5036707337690327</v>
      </c>
      <c r="K155" s="260">
        <v>1.8250857718555751</v>
      </c>
      <c r="L155" s="260">
        <v>8.8171373991894004</v>
      </c>
      <c r="M155" s="173"/>
      <c r="N155" s="226"/>
      <c r="O155" s="261">
        <v>4.6747628568755495</v>
      </c>
      <c r="P155" s="262">
        <v>7.0101028952660052</v>
      </c>
      <c r="Q155" s="262">
        <v>2.3394228184850929</v>
      </c>
      <c r="R155" s="263">
        <v>30.283325381589343</v>
      </c>
      <c r="S155" s="175"/>
      <c r="T155" s="227"/>
      <c r="U155" s="220" t="s">
        <v>289</v>
      </c>
      <c r="V155" s="152"/>
      <c r="W155" s="152"/>
    </row>
    <row r="156" spans="1:23" ht="15" x14ac:dyDescent="0.25">
      <c r="A156" s="221" t="s">
        <v>303</v>
      </c>
      <c r="B156" s="160">
        <v>2026</v>
      </c>
      <c r="C156" s="257">
        <v>2.0149256576191217</v>
      </c>
      <c r="D156" s="258">
        <v>3.5143524849033607</v>
      </c>
      <c r="E156" s="258">
        <v>0.5154988303348822</v>
      </c>
      <c r="F156" s="258">
        <v>21.649409588519937</v>
      </c>
      <c r="G156" s="258">
        <v>1.1007953815523377</v>
      </c>
      <c r="H156" s="223"/>
      <c r="I156" s="259">
        <v>2.7458664525766978</v>
      </c>
      <c r="J156" s="260">
        <v>3.6108281241886075</v>
      </c>
      <c r="K156" s="260">
        <v>1.8809047809647887</v>
      </c>
      <c r="L156" s="260">
        <v>8.8531152923531309</v>
      </c>
      <c r="M156" s="173"/>
      <c r="N156" s="226"/>
      <c r="O156" s="261">
        <v>4.760792110195819</v>
      </c>
      <c r="P156" s="262">
        <v>7.1251806090919683</v>
      </c>
      <c r="Q156" s="262">
        <v>2.3964036112996707</v>
      </c>
      <c r="R156" s="263">
        <v>30.502524880873068</v>
      </c>
      <c r="S156" s="175"/>
      <c r="T156" s="227"/>
      <c r="U156" s="220" t="s">
        <v>289</v>
      </c>
      <c r="V156" s="152"/>
      <c r="W156" s="152"/>
    </row>
    <row r="157" spans="1:23" ht="15" x14ac:dyDescent="0.25">
      <c r="A157" s="221" t="s">
        <v>304</v>
      </c>
      <c r="B157" s="160">
        <v>2027</v>
      </c>
      <c r="C157" s="257">
        <v>2.019060805433647</v>
      </c>
      <c r="D157" s="258">
        <v>3.5215648438022944</v>
      </c>
      <c r="E157" s="258">
        <v>0.51655676706499887</v>
      </c>
      <c r="F157" s="258">
        <v>21.826959051199928</v>
      </c>
      <c r="G157" s="258">
        <v>1.1224839099784796</v>
      </c>
      <c r="H157" s="223"/>
      <c r="I157" s="259">
        <v>2.8293430609069583</v>
      </c>
      <c r="J157" s="260">
        <v>3.7206002818213766</v>
      </c>
      <c r="K157" s="260">
        <v>1.9380858399925405</v>
      </c>
      <c r="L157" s="260">
        <v>8.886119106294041</v>
      </c>
      <c r="M157" s="173"/>
      <c r="N157" s="226"/>
      <c r="O157" s="261">
        <v>4.8484038663406057</v>
      </c>
      <c r="P157" s="262">
        <v>7.2421651256236714</v>
      </c>
      <c r="Q157" s="262">
        <v>2.4546426070575391</v>
      </c>
      <c r="R157" s="263">
        <v>30.713078157493968</v>
      </c>
      <c r="S157" s="175"/>
      <c r="T157" s="227"/>
      <c r="U157" s="220" t="s">
        <v>289</v>
      </c>
      <c r="V157" s="152"/>
      <c r="W157" s="152"/>
    </row>
    <row r="158" spans="1:23" ht="15" x14ac:dyDescent="0.25">
      <c r="A158" s="221" t="s">
        <v>305</v>
      </c>
      <c r="B158" s="160">
        <v>2028</v>
      </c>
      <c r="C158" s="257">
        <v>2.0228298256646813</v>
      </c>
      <c r="D158" s="258">
        <v>3.5281386176606504</v>
      </c>
      <c r="E158" s="258">
        <v>0.51752103366871183</v>
      </c>
      <c r="F158" s="258">
        <v>21.999172502839919</v>
      </c>
      <c r="G158" s="258">
        <v>1.1443865185113655</v>
      </c>
      <c r="H158" s="223"/>
      <c r="I158" s="259">
        <v>2.9147818065529396</v>
      </c>
      <c r="J158" s="260">
        <v>3.8329526598419483</v>
      </c>
      <c r="K158" s="260">
        <v>1.9966109532639302</v>
      </c>
      <c r="L158" s="260">
        <v>8.9163159499616427</v>
      </c>
      <c r="M158" s="173"/>
      <c r="N158" s="226"/>
      <c r="O158" s="261">
        <v>4.9376116322176209</v>
      </c>
      <c r="P158" s="262">
        <v>7.3610912775025987</v>
      </c>
      <c r="Q158" s="262">
        <v>2.5141319869326422</v>
      </c>
      <c r="R158" s="263">
        <v>30.915488452801561</v>
      </c>
      <c r="S158" s="175"/>
      <c r="T158" s="227"/>
      <c r="U158" s="220" t="s">
        <v>289</v>
      </c>
      <c r="V158" s="152"/>
      <c r="W158" s="152"/>
    </row>
    <row r="159" spans="1:23" ht="15.6" thickBot="1" x14ac:dyDescent="0.3">
      <c r="A159" s="228" t="s">
        <v>306</v>
      </c>
      <c r="B159" s="160">
        <v>2029</v>
      </c>
      <c r="C159" s="257">
        <v>2.0262652719190668</v>
      </c>
      <c r="D159" s="258">
        <v>3.5341305851732971</v>
      </c>
      <c r="E159" s="258">
        <v>0.51839995866483646</v>
      </c>
      <c r="F159" s="258">
        <v>22.166504672639924</v>
      </c>
      <c r="G159" s="258">
        <v>1.1665343506771808</v>
      </c>
      <c r="H159" s="223"/>
      <c r="I159" s="259">
        <v>3.0021439427711485</v>
      </c>
      <c r="J159" s="260">
        <v>3.9478343060887613</v>
      </c>
      <c r="K159" s="260">
        <v>2.0564535794535366</v>
      </c>
      <c r="L159" s="260">
        <v>8.9439183452467415</v>
      </c>
      <c r="M159" s="173"/>
      <c r="N159" s="226"/>
      <c r="O159" s="261">
        <v>5.0284092146902157</v>
      </c>
      <c r="P159" s="262">
        <v>7.4819648912620584</v>
      </c>
      <c r="Q159" s="262">
        <v>2.574853538118373</v>
      </c>
      <c r="R159" s="263">
        <v>31.110423017886667</v>
      </c>
      <c r="S159" s="175"/>
      <c r="T159" s="227"/>
      <c r="U159" s="220" t="s">
        <v>289</v>
      </c>
      <c r="V159" s="152"/>
      <c r="W159" s="152"/>
    </row>
    <row r="160" spans="1:23" ht="15" x14ac:dyDescent="0.25">
      <c r="A160" s="178" t="s">
        <v>307</v>
      </c>
      <c r="B160" s="160">
        <v>2030</v>
      </c>
      <c r="C160" s="257">
        <v>2.0293947025597951</v>
      </c>
      <c r="D160" s="258">
        <v>3.5395888125312096</v>
      </c>
      <c r="E160" s="258">
        <v>0.5192005925883808</v>
      </c>
      <c r="F160" s="258">
        <v>22.329414360000005</v>
      </c>
      <c r="G160" s="258">
        <v>1.1822692134981601</v>
      </c>
      <c r="H160" s="223"/>
      <c r="I160" s="259">
        <v>3.0913857531489106</v>
      </c>
      <c r="J160" s="260">
        <v>4.0651877332604087</v>
      </c>
      <c r="K160" s="260">
        <v>2.117583773037413</v>
      </c>
      <c r="L160" s="260">
        <v>8.9691371487866061</v>
      </c>
      <c r="M160" s="173"/>
      <c r="N160" s="226"/>
      <c r="O160" s="261">
        <v>5.1207804557087062</v>
      </c>
      <c r="P160" s="262">
        <v>7.6047765457916183</v>
      </c>
      <c r="Q160" s="262">
        <v>2.6367843656257937</v>
      </c>
      <c r="R160" s="263">
        <v>31.298551508786609</v>
      </c>
      <c r="S160" s="175"/>
      <c r="T160" s="227"/>
      <c r="U160" s="220" t="s">
        <v>289</v>
      </c>
      <c r="V160" s="152"/>
      <c r="W160" s="152"/>
    </row>
    <row r="161" spans="1:23" ht="15" x14ac:dyDescent="0.25">
      <c r="A161" s="179" t="s">
        <v>308</v>
      </c>
      <c r="B161" s="160">
        <v>2031</v>
      </c>
      <c r="C161" s="257">
        <v>2.0322514277251735</v>
      </c>
      <c r="D161" s="258">
        <v>3.5445713979410836</v>
      </c>
      <c r="E161" s="258">
        <v>0.51993145750926373</v>
      </c>
      <c r="F161" s="258">
        <v>22.488119830719988</v>
      </c>
      <c r="G161" s="258">
        <v>1.2116856851918916</v>
      </c>
      <c r="H161" s="223"/>
      <c r="I161" s="259">
        <v>3.1824856688989627</v>
      </c>
      <c r="J161" s="260">
        <v>4.1849845782937205</v>
      </c>
      <c r="K161" s="260">
        <v>2.1799867595042048</v>
      </c>
      <c r="L161" s="260">
        <v>8.9920837079383986</v>
      </c>
      <c r="M161" s="173"/>
      <c r="N161" s="226"/>
      <c r="O161" s="261">
        <v>5.2147370966241358</v>
      </c>
      <c r="P161" s="262">
        <v>7.7295559762348045</v>
      </c>
      <c r="Q161" s="262">
        <v>2.6999182170134688</v>
      </c>
      <c r="R161" s="263">
        <v>31.480203538658387</v>
      </c>
      <c r="S161" s="175"/>
      <c r="T161" s="227"/>
      <c r="U161" s="220" t="s">
        <v>289</v>
      </c>
      <c r="V161" s="152"/>
      <c r="W161" s="152"/>
    </row>
    <row r="162" spans="1:23" ht="15.6" thickBot="1" x14ac:dyDescent="0.3">
      <c r="A162" s="180" t="s">
        <v>309</v>
      </c>
      <c r="B162" s="160">
        <v>2032</v>
      </c>
      <c r="C162" s="257">
        <v>2.0348806693212911</v>
      </c>
      <c r="D162" s="258">
        <v>3.5491572156370297</v>
      </c>
      <c r="E162" s="258">
        <v>0.52060412300555192</v>
      </c>
      <c r="F162" s="258">
        <v>22.642952080919994</v>
      </c>
      <c r="G162" s="258">
        <v>1.2347457939611022</v>
      </c>
      <c r="H162" s="223"/>
      <c r="I162" s="259">
        <v>3.2754391815528172</v>
      </c>
      <c r="J162" s="260">
        <v>4.307218912530077</v>
      </c>
      <c r="K162" s="260">
        <v>2.2436594505755569</v>
      </c>
      <c r="L162" s="260">
        <v>9.0129126577543612</v>
      </c>
      <c r="M162" s="173"/>
      <c r="N162" s="226"/>
      <c r="O162" s="261">
        <v>5.3103198508741087</v>
      </c>
      <c r="P162" s="262">
        <v>7.8563761281671063</v>
      </c>
      <c r="Q162" s="262">
        <v>2.764263573581109</v>
      </c>
      <c r="R162" s="263">
        <v>31.655864738674353</v>
      </c>
      <c r="S162" s="175"/>
      <c r="T162" s="227"/>
      <c r="U162" s="220" t="s">
        <v>289</v>
      </c>
      <c r="V162" s="152"/>
      <c r="W162" s="152"/>
    </row>
    <row r="163" spans="1:23" ht="15" x14ac:dyDescent="0.25">
      <c r="B163" s="160">
        <v>2033</v>
      </c>
      <c r="C163" s="257">
        <v>2.0373471181472862</v>
      </c>
      <c r="D163" s="258">
        <v>3.5534590967152448</v>
      </c>
      <c r="E163" s="258">
        <v>0.52123513957932655</v>
      </c>
      <c r="F163" s="258">
        <v>22.794648703119975</v>
      </c>
      <c r="G163" s="258">
        <v>1.258172711510013</v>
      </c>
      <c r="H163" s="223"/>
      <c r="I163" s="259">
        <v>3.370258239440473</v>
      </c>
      <c r="J163" s="260">
        <v>4.431906448083212</v>
      </c>
      <c r="K163" s="260">
        <v>2.3086100307977344</v>
      </c>
      <c r="L163" s="260">
        <v>9.0319373370554601</v>
      </c>
      <c r="M163" s="173"/>
      <c r="N163" s="226"/>
      <c r="O163" s="261">
        <v>5.4076053575877587</v>
      </c>
      <c r="P163" s="262">
        <v>7.9853655447984568</v>
      </c>
      <c r="Q163" s="262">
        <v>2.8298451703770611</v>
      </c>
      <c r="R163" s="263">
        <v>31.826586040175435</v>
      </c>
      <c r="S163" s="175"/>
      <c r="T163" s="227"/>
      <c r="U163" s="220" t="s">
        <v>289</v>
      </c>
      <c r="V163" s="152"/>
      <c r="W163" s="152"/>
    </row>
    <row r="164" spans="1:23" ht="15" x14ac:dyDescent="0.25">
      <c r="B164" s="160">
        <v>2034</v>
      </c>
      <c r="C164" s="257">
        <v>2.0397248723049808</v>
      </c>
      <c r="D164" s="258">
        <v>3.5576062801118074</v>
      </c>
      <c r="E164" s="258">
        <v>0.52184346449815455</v>
      </c>
      <c r="F164" s="258">
        <v>22.944108430639972</v>
      </c>
      <c r="G164" s="258">
        <v>1.2820006152962082</v>
      </c>
      <c r="H164" s="223"/>
      <c r="I164" s="259">
        <v>3.4669683617192959</v>
      </c>
      <c r="J164" s="260">
        <v>4.5590807427727453</v>
      </c>
      <c r="K164" s="260">
        <v>2.3748559806658474</v>
      </c>
      <c r="L164" s="260">
        <v>9.0495292882192526</v>
      </c>
      <c r="M164" s="173"/>
      <c r="N164" s="226"/>
      <c r="O164" s="261">
        <v>5.5066932340242767</v>
      </c>
      <c r="P164" s="262">
        <v>8.1166870228845518</v>
      </c>
      <c r="Q164" s="262">
        <v>2.896699445164002</v>
      </c>
      <c r="R164" s="263">
        <v>31.993637718859226</v>
      </c>
      <c r="S164" s="175"/>
      <c r="T164" s="227"/>
      <c r="U164" s="220" t="s">
        <v>289</v>
      </c>
      <c r="V164" s="152"/>
      <c r="W164" s="152"/>
    </row>
    <row r="165" spans="1:23" ht="15" x14ac:dyDescent="0.25">
      <c r="B165" s="160">
        <v>2035</v>
      </c>
      <c r="C165" s="257">
        <v>2.0420712039548006</v>
      </c>
      <c r="D165" s="258">
        <v>3.5616986576309335</v>
      </c>
      <c r="E165" s="258">
        <v>0.52244375027866763</v>
      </c>
      <c r="F165" s="258">
        <v>23.092078291199964</v>
      </c>
      <c r="G165" s="258">
        <v>1.3062598771579681</v>
      </c>
      <c r="H165" s="223"/>
      <c r="I165" s="259">
        <v>3.5655805062825734</v>
      </c>
      <c r="J165" s="260">
        <v>4.6887562062831796</v>
      </c>
      <c r="K165" s="260">
        <v>2.4424048062819681</v>
      </c>
      <c r="L165" s="260">
        <v>9.0659939712602249</v>
      </c>
      <c r="M165" s="173"/>
      <c r="N165" s="226"/>
      <c r="O165" s="261">
        <v>5.6076517102373735</v>
      </c>
      <c r="P165" s="262">
        <v>8.2504548639141131</v>
      </c>
      <c r="Q165" s="262">
        <v>2.9648485565606357</v>
      </c>
      <c r="R165" s="263">
        <v>32.158072262460188</v>
      </c>
      <c r="S165" s="175"/>
      <c r="T165" s="227"/>
      <c r="U165" s="220" t="s">
        <v>289</v>
      </c>
      <c r="V165" s="152"/>
      <c r="W165" s="152"/>
    </row>
    <row r="166" spans="1:23" ht="15" x14ac:dyDescent="0.25">
      <c r="B166" s="160">
        <v>2036</v>
      </c>
      <c r="C166" s="257">
        <v>2.0444244176995992</v>
      </c>
      <c r="D166" s="258">
        <v>3.5658030386239838</v>
      </c>
      <c r="E166" s="258">
        <v>0.52304579677521434</v>
      </c>
      <c r="F166" s="258">
        <v>23.238942462959962</v>
      </c>
      <c r="G166" s="258">
        <v>1.3309760014824494</v>
      </c>
      <c r="H166" s="223"/>
      <c r="I166" s="259">
        <v>3.6660966302935041</v>
      </c>
      <c r="J166" s="260">
        <v>4.8209354122939141</v>
      </c>
      <c r="K166" s="260">
        <v>2.5112578482930954</v>
      </c>
      <c r="L166" s="260">
        <v>9.0814896276296384</v>
      </c>
      <c r="M166" s="173"/>
      <c r="N166" s="226"/>
      <c r="O166" s="261">
        <v>5.7105210479931028</v>
      </c>
      <c r="P166" s="262">
        <v>8.3867384509178979</v>
      </c>
      <c r="Q166" s="262">
        <v>3.0343036450683099</v>
      </c>
      <c r="R166" s="263">
        <v>32.320432090589598</v>
      </c>
      <c r="S166" s="175"/>
      <c r="T166" s="227"/>
      <c r="U166" s="220" t="s">
        <v>289</v>
      </c>
      <c r="V166" s="152"/>
      <c r="W166" s="152"/>
    </row>
    <row r="167" spans="1:23" ht="15" x14ac:dyDescent="0.25">
      <c r="B167" s="160">
        <v>2037</v>
      </c>
      <c r="C167" s="257">
        <v>2.0467912600278342</v>
      </c>
      <c r="D167" s="258">
        <v>3.5699311900454291</v>
      </c>
      <c r="E167" s="258">
        <v>0.52365133001023889</v>
      </c>
      <c r="F167" s="258">
        <v>23.384884281359952</v>
      </c>
      <c r="G167" s="258">
        <v>1.3561726870270419</v>
      </c>
      <c r="H167" s="223"/>
      <c r="I167" s="259">
        <v>3.7684755349896015</v>
      </c>
      <c r="J167" s="260">
        <v>4.9555641842261373</v>
      </c>
      <c r="K167" s="260">
        <v>2.5813868857530662</v>
      </c>
      <c r="L167" s="260">
        <v>9.0960935882110743</v>
      </c>
      <c r="M167" s="173"/>
      <c r="N167" s="226"/>
      <c r="O167" s="261">
        <v>5.8152667950174362</v>
      </c>
      <c r="P167" s="262">
        <v>8.525495374271566</v>
      </c>
      <c r="Q167" s="262">
        <v>3.105038215763305</v>
      </c>
      <c r="R167" s="263">
        <v>32.480977869571028</v>
      </c>
      <c r="S167" s="175"/>
      <c r="T167" s="227"/>
      <c r="U167" s="220" t="s">
        <v>289</v>
      </c>
      <c r="V167" s="152"/>
      <c r="W167" s="152"/>
    </row>
    <row r="168" spans="1:23" ht="15" x14ac:dyDescent="0.25">
      <c r="B168" s="160">
        <v>2038</v>
      </c>
      <c r="C168" s="257">
        <v>2.0491570596190893</v>
      </c>
      <c r="D168" s="258">
        <v>3.5740575227668736</v>
      </c>
      <c r="E168" s="258">
        <v>0.52425659647130529</v>
      </c>
      <c r="F168" s="258">
        <v>23.530187593319944</v>
      </c>
      <c r="G168" s="258">
        <v>1.3818747237286153</v>
      </c>
      <c r="H168" s="223"/>
      <c r="I168" s="259">
        <v>3.8726274940173995</v>
      </c>
      <c r="J168" s="260">
        <v>5.0925245314760943</v>
      </c>
      <c r="K168" s="260">
        <v>2.6527304565587051</v>
      </c>
      <c r="L168" s="260">
        <v>9.1099207672626772</v>
      </c>
      <c r="M168" s="173"/>
      <c r="N168" s="226"/>
      <c r="O168" s="261">
        <v>5.9217845536364884</v>
      </c>
      <c r="P168" s="262">
        <v>8.6665820542429675</v>
      </c>
      <c r="Q168" s="262">
        <v>3.1769870530300102</v>
      </c>
      <c r="R168" s="263">
        <v>32.640108360582623</v>
      </c>
      <c r="S168" s="175"/>
      <c r="T168" s="227"/>
      <c r="U168" s="220" t="s">
        <v>289</v>
      </c>
      <c r="V168" s="152"/>
      <c r="W168" s="152"/>
    </row>
    <row r="169" spans="1:23" ht="15" x14ac:dyDescent="0.25">
      <c r="B169" s="160">
        <v>2039</v>
      </c>
      <c r="C169" s="257">
        <v>2.0514882849547331</v>
      </c>
      <c r="D169" s="258">
        <v>3.5781235524589419</v>
      </c>
      <c r="E169" s="258">
        <v>0.52485301745052471</v>
      </c>
      <c r="F169" s="258">
        <v>23.675065429439936</v>
      </c>
      <c r="G169" s="258">
        <v>1.40810660232437</v>
      </c>
      <c r="H169" s="223"/>
      <c r="I169" s="259">
        <v>3.9784228662307437</v>
      </c>
      <c r="J169" s="260">
        <v>5.2316459752879272</v>
      </c>
      <c r="K169" s="260">
        <v>2.7251997571735607</v>
      </c>
      <c r="L169" s="260">
        <v>9.123056730374854</v>
      </c>
      <c r="M169" s="173"/>
      <c r="N169" s="226"/>
      <c r="O169" s="261">
        <v>6.0299111511854768</v>
      </c>
      <c r="P169" s="262">
        <v>8.8097695277468695</v>
      </c>
      <c r="Q169" s="262">
        <v>3.2500527746240855</v>
      </c>
      <c r="R169" s="263">
        <v>32.798122159814788</v>
      </c>
      <c r="S169" s="175"/>
      <c r="T169" s="227"/>
      <c r="U169" s="220" t="s">
        <v>289</v>
      </c>
      <c r="V169" s="152"/>
      <c r="W169" s="152"/>
    </row>
    <row r="170" spans="1:23" ht="15" x14ac:dyDescent="0.25">
      <c r="B170" s="160">
        <v>2040</v>
      </c>
      <c r="C170" s="257">
        <v>2.053759469650791</v>
      </c>
      <c r="D170" s="258">
        <v>3.5820848616765213</v>
      </c>
      <c r="E170" s="258">
        <v>0.52543407762506011</v>
      </c>
      <c r="F170" s="258">
        <v>23.819654986399925</v>
      </c>
      <c r="G170" s="258">
        <v>1.4474069737034956</v>
      </c>
      <c r="H170" s="223"/>
      <c r="I170" s="259">
        <v>4.0857422909539354</v>
      </c>
      <c r="J170" s="260">
        <v>5.3727715557758646</v>
      </c>
      <c r="K170" s="260">
        <v>2.7987130261320057</v>
      </c>
      <c r="L170" s="260">
        <v>9.1355564124961166</v>
      </c>
      <c r="M170" s="173"/>
      <c r="N170" s="226"/>
      <c r="O170" s="261">
        <v>6.1395017606047269</v>
      </c>
      <c r="P170" s="262">
        <v>8.9548564174523868</v>
      </c>
      <c r="Q170" s="262">
        <v>3.324147103757066</v>
      </c>
      <c r="R170" s="263">
        <v>32.95521139889604</v>
      </c>
      <c r="S170" s="175"/>
      <c r="T170" s="227"/>
      <c r="U170" s="220" t="s">
        <v>289</v>
      </c>
      <c r="V170" s="152"/>
      <c r="W170" s="152"/>
    </row>
    <row r="171" spans="1:23" ht="15" x14ac:dyDescent="0.25">
      <c r="B171" s="160">
        <v>2041</v>
      </c>
      <c r="C171" s="257">
        <v>2.055972490553085</v>
      </c>
      <c r="D171" s="258">
        <v>3.5859447239387898</v>
      </c>
      <c r="E171" s="258">
        <v>0.52600025716737997</v>
      </c>
      <c r="F171" s="258">
        <v>23.964144415199925</v>
      </c>
      <c r="G171" s="258">
        <v>1.4622591022562923</v>
      </c>
      <c r="H171" s="223"/>
      <c r="I171" s="259">
        <v>4.1945123581835304</v>
      </c>
      <c r="J171" s="260">
        <v>5.51580473841807</v>
      </c>
      <c r="K171" s="260">
        <v>2.8732199779489904</v>
      </c>
      <c r="L171" s="260">
        <v>9.147493202956019</v>
      </c>
      <c r="M171" s="173"/>
      <c r="N171" s="226"/>
      <c r="O171" s="261">
        <v>6.2504848487366154</v>
      </c>
      <c r="P171" s="262">
        <v>9.1017494623568602</v>
      </c>
      <c r="Q171" s="262">
        <v>3.3992202351163705</v>
      </c>
      <c r="R171" s="263">
        <v>33.111637618155946</v>
      </c>
      <c r="S171" s="175"/>
      <c r="T171" s="227"/>
      <c r="U171" s="220" t="s">
        <v>289</v>
      </c>
      <c r="V171" s="152"/>
      <c r="W171" s="152"/>
    </row>
    <row r="172" spans="1:23" ht="15" x14ac:dyDescent="0.25">
      <c r="B172" s="160">
        <v>2042</v>
      </c>
      <c r="C172" s="257">
        <v>2.05814045170625</v>
      </c>
      <c r="D172" s="258">
        <v>3.5897259947946094</v>
      </c>
      <c r="E172" s="258">
        <v>0.52655490861788978</v>
      </c>
      <c r="F172" s="258">
        <v>24.108544808320008</v>
      </c>
      <c r="G172" s="258">
        <v>1.4902309666484039</v>
      </c>
      <c r="H172" s="223"/>
      <c r="I172" s="259">
        <v>4.304691792395233</v>
      </c>
      <c r="J172" s="260">
        <v>5.6606912456935712</v>
      </c>
      <c r="K172" s="260">
        <v>2.9486923390968962</v>
      </c>
      <c r="L172" s="260">
        <v>9.158871860805748</v>
      </c>
      <c r="M172" s="173"/>
      <c r="N172" s="226"/>
      <c r="O172" s="261">
        <v>6.3628322441014831</v>
      </c>
      <c r="P172" s="262">
        <v>9.250417240488181</v>
      </c>
      <c r="Q172" s="262">
        <v>3.475247247714786</v>
      </c>
      <c r="R172" s="263">
        <v>33.267416669125758</v>
      </c>
      <c r="S172" s="175"/>
      <c r="T172" s="227"/>
      <c r="U172" s="220" t="s">
        <v>289</v>
      </c>
      <c r="V172" s="152"/>
      <c r="W172" s="152"/>
    </row>
    <row r="173" spans="1:23" ht="15" x14ac:dyDescent="0.25">
      <c r="B173" s="160">
        <v>2043</v>
      </c>
      <c r="C173" s="257">
        <v>2.0602590187302705</v>
      </c>
      <c r="D173" s="258">
        <v>3.5934211143922714</v>
      </c>
      <c r="E173" s="258">
        <v>0.52709692306826861</v>
      </c>
      <c r="F173" s="258">
        <v>24.252546875519997</v>
      </c>
      <c r="G173" s="258">
        <v>1.5188359094777153</v>
      </c>
      <c r="H173" s="223"/>
      <c r="I173" s="259">
        <v>4.4162210035553713</v>
      </c>
      <c r="J173" s="260">
        <v>5.807352716409925</v>
      </c>
      <c r="K173" s="260">
        <v>3.025089290700818</v>
      </c>
      <c r="L173" s="260">
        <v>9.1695759320096677</v>
      </c>
      <c r="M173" s="173"/>
      <c r="N173" s="226"/>
      <c r="O173" s="261">
        <v>6.4764800222856422</v>
      </c>
      <c r="P173" s="262">
        <v>9.400773830802196</v>
      </c>
      <c r="Q173" s="262">
        <v>3.5521862137690867</v>
      </c>
      <c r="R173" s="263">
        <v>33.422122807529661</v>
      </c>
      <c r="S173" s="175"/>
      <c r="T173" s="227"/>
      <c r="U173" s="220" t="s">
        <v>289</v>
      </c>
      <c r="V173" s="152"/>
      <c r="W173" s="152"/>
    </row>
    <row r="174" spans="1:23" ht="15" x14ac:dyDescent="0.25">
      <c r="B174" s="160">
        <v>2044</v>
      </c>
      <c r="C174" s="257">
        <v>2.0623239318397975</v>
      </c>
      <c r="D174" s="258">
        <v>3.5970226529850904</v>
      </c>
      <c r="E174" s="258">
        <v>0.52762521069450397</v>
      </c>
      <c r="F174" s="258">
        <v>24.395663736359989</v>
      </c>
      <c r="G174" s="258">
        <v>1.5481049538947103</v>
      </c>
      <c r="H174" s="223"/>
      <c r="I174" s="259">
        <v>4.5290499963339146</v>
      </c>
      <c r="J174" s="260">
        <v>5.9557234064579907</v>
      </c>
      <c r="K174" s="260">
        <v>3.1023765862098398</v>
      </c>
      <c r="L174" s="260">
        <v>9.1794243848116359</v>
      </c>
      <c r="M174" s="173"/>
      <c r="N174" s="226"/>
      <c r="O174" s="261">
        <v>6.591373928173712</v>
      </c>
      <c r="P174" s="262">
        <v>9.5527460594430806</v>
      </c>
      <c r="Q174" s="262">
        <v>3.6300017969043439</v>
      </c>
      <c r="R174" s="263">
        <v>33.575088121171625</v>
      </c>
      <c r="S174" s="175"/>
      <c r="T174" s="227"/>
      <c r="U174" s="220" t="s">
        <v>289</v>
      </c>
      <c r="V174" s="152"/>
      <c r="W174" s="152"/>
    </row>
    <row r="175" spans="1:23" ht="15" x14ac:dyDescent="0.25">
      <c r="B175" s="160">
        <v>2045</v>
      </c>
      <c r="C175" s="257">
        <v>2.0643308245139851</v>
      </c>
      <c r="D175" s="258">
        <v>3.6005229946626089</v>
      </c>
      <c r="E175" s="258">
        <v>0.52813865436536078</v>
      </c>
      <c r="F175" s="258">
        <v>24.53746895839998</v>
      </c>
      <c r="G175" s="258">
        <v>1.5780734393235496</v>
      </c>
      <c r="H175" s="223"/>
      <c r="I175" s="259">
        <v>4.643124804908707</v>
      </c>
      <c r="J175" s="260">
        <v>6.1057323505116097</v>
      </c>
      <c r="K175" s="260">
        <v>3.1805172593058035</v>
      </c>
      <c r="L175" s="260">
        <v>9.1882623561988481</v>
      </c>
      <c r="M175" s="173"/>
      <c r="N175" s="226"/>
      <c r="O175" s="261">
        <v>6.7074556294226921</v>
      </c>
      <c r="P175" s="262">
        <v>9.7062553451742186</v>
      </c>
      <c r="Q175" s="262">
        <v>3.7086559136711643</v>
      </c>
      <c r="R175" s="263">
        <v>33.725731314598832</v>
      </c>
      <c r="S175" s="175"/>
      <c r="T175" s="227"/>
      <c r="U175" s="220" t="s">
        <v>289</v>
      </c>
      <c r="V175" s="152"/>
      <c r="W175" s="152"/>
    </row>
    <row r="176" spans="1:23" ht="15" x14ac:dyDescent="0.25">
      <c r="B176" s="160">
        <v>2046</v>
      </c>
      <c r="C176" s="257">
        <v>2.0662773072936713</v>
      </c>
      <c r="D176" s="258">
        <v>3.6039179718260321</v>
      </c>
      <c r="E176" s="258">
        <v>0.52863664276131028</v>
      </c>
      <c r="F176" s="258">
        <v>24.677825490999972</v>
      </c>
      <c r="G176" s="258">
        <v>1.6087798134532543</v>
      </c>
      <c r="H176" s="223"/>
      <c r="I176" s="259">
        <v>4.7583765481739038</v>
      </c>
      <c r="J176" s="260">
        <v>6.2572889695719542</v>
      </c>
      <c r="K176" s="260">
        <v>3.2594641267758564</v>
      </c>
      <c r="L176" s="260">
        <v>9.1960459143621893</v>
      </c>
      <c r="M176" s="173"/>
      <c r="N176" s="226"/>
      <c r="O176" s="261">
        <v>6.8246538554675755</v>
      </c>
      <c r="P176" s="262">
        <v>9.8612069413979864</v>
      </c>
      <c r="Q176" s="262">
        <v>3.7881007695371665</v>
      </c>
      <c r="R176" s="263">
        <v>33.873871405362159</v>
      </c>
      <c r="S176" s="175"/>
      <c r="T176" s="227"/>
      <c r="U176" s="220" t="s">
        <v>289</v>
      </c>
      <c r="V176" s="152"/>
      <c r="W176" s="152"/>
    </row>
    <row r="177" spans="1:23" ht="15" x14ac:dyDescent="0.25">
      <c r="B177" s="160">
        <v>2047</v>
      </c>
      <c r="C177" s="257">
        <v>2.0681601259414326</v>
      </c>
      <c r="D177" s="258">
        <v>3.6072019085650187</v>
      </c>
      <c r="E177" s="258">
        <v>0.52911834331784613</v>
      </c>
      <c r="F177" s="258">
        <v>24.816633579359969</v>
      </c>
      <c r="G177" s="258">
        <v>1.6402653334489008</v>
      </c>
      <c r="H177" s="223"/>
      <c r="I177" s="259">
        <v>4.8747329581081749</v>
      </c>
      <c r="J177" s="260">
        <v>6.4102982308293699</v>
      </c>
      <c r="K177" s="260">
        <v>3.3391676853869816</v>
      </c>
      <c r="L177" s="260">
        <v>9.2027459525289093</v>
      </c>
      <c r="M177" s="173"/>
      <c r="N177" s="226"/>
      <c r="O177" s="261">
        <v>6.9428930840496079</v>
      </c>
      <c r="P177" s="262">
        <v>10.017500139394389</v>
      </c>
      <c r="Q177" s="262">
        <v>3.8682860287048277</v>
      </c>
      <c r="R177" s="263">
        <v>34.01937953188888</v>
      </c>
      <c r="S177" s="175"/>
      <c r="T177" s="227"/>
      <c r="U177" s="220" t="s">
        <v>289</v>
      </c>
      <c r="V177" s="152"/>
      <c r="W177" s="152"/>
    </row>
    <row r="178" spans="1:23" ht="15" x14ac:dyDescent="0.25">
      <c r="B178" s="160">
        <v>2048</v>
      </c>
      <c r="C178" s="257">
        <v>2.0699711403390544</v>
      </c>
      <c r="D178" s="258">
        <v>3.6103606072119945</v>
      </c>
      <c r="E178" s="258">
        <v>0.52958167346611418</v>
      </c>
      <c r="F178" s="258">
        <v>24.953515291039963</v>
      </c>
      <c r="G178" s="258">
        <v>1.6725764415798938</v>
      </c>
      <c r="H178" s="223"/>
      <c r="I178" s="259">
        <v>4.9921317025131708</v>
      </c>
      <c r="J178" s="260">
        <v>6.5646781671311523</v>
      </c>
      <c r="K178" s="260">
        <v>3.4195852378951921</v>
      </c>
      <c r="L178" s="260">
        <v>9.2082314360522322</v>
      </c>
      <c r="M178" s="173"/>
      <c r="N178" s="226"/>
      <c r="O178" s="261">
        <v>7.0621028428522248</v>
      </c>
      <c r="P178" s="262">
        <v>10.175038774343147</v>
      </c>
      <c r="Q178" s="262">
        <v>3.9491669113613064</v>
      </c>
      <c r="R178" s="263">
        <v>34.161746727092194</v>
      </c>
      <c r="S178" s="175"/>
      <c r="T178" s="227"/>
      <c r="U178" s="220" t="s">
        <v>289</v>
      </c>
      <c r="V178" s="152"/>
      <c r="W178" s="152"/>
    </row>
    <row r="179" spans="1:23" ht="15" x14ac:dyDescent="0.25">
      <c r="B179" s="160">
        <v>2049</v>
      </c>
      <c r="C179" s="257">
        <v>2.0716998910597786</v>
      </c>
      <c r="D179" s="258">
        <v>3.6133758248544825</v>
      </c>
      <c r="E179" s="258">
        <v>0.53002395726507423</v>
      </c>
      <c r="F179" s="258">
        <v>25.088026777599953</v>
      </c>
      <c r="G179" s="258">
        <v>1.7057652310546478</v>
      </c>
      <c r="H179" s="223"/>
      <c r="I179" s="259">
        <v>5.1105123222048103</v>
      </c>
      <c r="J179" s="260">
        <v>6.7203492743477193</v>
      </c>
      <c r="K179" s="260">
        <v>3.5006753700619009</v>
      </c>
      <c r="L179" s="260">
        <v>9.2123498686625496</v>
      </c>
      <c r="M179" s="173"/>
      <c r="N179" s="226"/>
      <c r="O179" s="261">
        <v>7.1822122132645889</v>
      </c>
      <c r="P179" s="262">
        <v>10.333725099202201</v>
      </c>
      <c r="Q179" s="262">
        <v>4.0306993273269747</v>
      </c>
      <c r="R179" s="263">
        <v>34.300376646262507</v>
      </c>
      <c r="S179" s="175"/>
      <c r="T179" s="227"/>
      <c r="U179" s="220" t="s">
        <v>289</v>
      </c>
      <c r="V179" s="152"/>
      <c r="W179" s="152"/>
    </row>
    <row r="180" spans="1:23" ht="15" x14ac:dyDescent="0.25">
      <c r="B180" s="160">
        <v>2050</v>
      </c>
      <c r="C180" s="257">
        <v>2.0733377433582829</v>
      </c>
      <c r="D180" s="258">
        <v>3.6162325011161536</v>
      </c>
      <c r="E180" s="258">
        <v>0.53044298560041137</v>
      </c>
      <c r="F180" s="258">
        <v>25.21979442719994</v>
      </c>
      <c r="G180" s="258">
        <v>1.7295848333940287</v>
      </c>
      <c r="H180" s="223"/>
      <c r="I180" s="259">
        <v>5.2298135351934159</v>
      </c>
      <c r="J180" s="260">
        <v>6.8772309663560236</v>
      </c>
      <c r="K180" s="260">
        <v>3.5823961040308085</v>
      </c>
      <c r="L180" s="260">
        <v>9.2149776387899731</v>
      </c>
      <c r="M180" s="173"/>
      <c r="N180" s="226"/>
      <c r="O180" s="261">
        <v>7.3031512785516988</v>
      </c>
      <c r="P180" s="262">
        <v>10.493463467472177</v>
      </c>
      <c r="Q180" s="262">
        <v>4.1128390896312199</v>
      </c>
      <c r="R180" s="263">
        <v>34.434772065989911</v>
      </c>
      <c r="S180" s="175"/>
      <c r="T180" s="227"/>
      <c r="U180" s="220" t="s">
        <v>289</v>
      </c>
      <c r="V180" s="152"/>
      <c r="W180" s="152"/>
    </row>
    <row r="181" spans="1:23" ht="15" x14ac:dyDescent="0.25">
      <c r="B181" s="160">
        <v>2051</v>
      </c>
      <c r="C181" s="257">
        <v>2.0748807226212485</v>
      </c>
      <c r="D181" s="258">
        <v>3.6189237036359354</v>
      </c>
      <c r="E181" s="258">
        <v>0.53083774160656072</v>
      </c>
      <c r="F181" s="258">
        <v>25.348628149759936</v>
      </c>
      <c r="G181" s="258">
        <v>1.7750080935369654</v>
      </c>
      <c r="H181" s="223"/>
      <c r="I181" s="259">
        <v>5.3499683840119383</v>
      </c>
      <c r="J181" s="260">
        <v>7.035235193751868</v>
      </c>
      <c r="K181" s="260">
        <v>3.6647015742720082</v>
      </c>
      <c r="L181" s="260">
        <v>9.216060569749672</v>
      </c>
      <c r="M181" s="173"/>
      <c r="N181" s="226"/>
      <c r="O181" s="261">
        <v>7.4248491066331868</v>
      </c>
      <c r="P181" s="262">
        <v>10.654158897387804</v>
      </c>
      <c r="Q181" s="262">
        <v>4.1955393158785688</v>
      </c>
      <c r="R181" s="263">
        <v>34.564688719509604</v>
      </c>
      <c r="S181" s="175"/>
      <c r="T181" s="227"/>
      <c r="U181" s="220" t="s">
        <v>289</v>
      </c>
      <c r="V181" s="152"/>
      <c r="W181" s="152"/>
    </row>
    <row r="182" spans="1:23" ht="15" x14ac:dyDescent="0.25">
      <c r="B182" s="160">
        <v>2052</v>
      </c>
      <c r="C182" s="257">
        <v>2.0763265358119849</v>
      </c>
      <c r="D182" s="258">
        <v>3.6214454329912384</v>
      </c>
      <c r="E182" s="258">
        <v>0.53120763863273102</v>
      </c>
      <c r="F182" s="258">
        <v>25.474413770959941</v>
      </c>
      <c r="G182" s="258">
        <v>1.8111874453192707</v>
      </c>
      <c r="H182" s="223"/>
      <c r="I182" s="259">
        <v>5.4709067390855122</v>
      </c>
      <c r="J182" s="260">
        <v>7.1942697357934113</v>
      </c>
      <c r="K182" s="260">
        <v>3.7475437423776139</v>
      </c>
      <c r="L182" s="260">
        <v>9.2155733275485279</v>
      </c>
      <c r="M182" s="173"/>
      <c r="N182" s="226"/>
      <c r="O182" s="261">
        <v>7.5472332748974971</v>
      </c>
      <c r="P182" s="262">
        <v>10.815715168784649</v>
      </c>
      <c r="Q182" s="262">
        <v>4.2787513810103448</v>
      </c>
      <c r="R182" s="263">
        <v>34.689987098508468</v>
      </c>
      <c r="S182" s="175"/>
      <c r="T182" s="227"/>
      <c r="U182" s="220" t="s">
        <v>289</v>
      </c>
      <c r="V182" s="152"/>
      <c r="W182" s="152"/>
    </row>
    <row r="183" spans="1:23" ht="15" x14ac:dyDescent="0.25">
      <c r="B183" s="160">
        <v>2053</v>
      </c>
      <c r="C183" s="257">
        <v>2.0776720944171472</v>
      </c>
      <c r="D183" s="258">
        <v>3.623792302321009</v>
      </c>
      <c r="E183" s="258">
        <v>0.53155188651328444</v>
      </c>
      <c r="F183" s="258">
        <v>25.596956020319929</v>
      </c>
      <c r="G183" s="258">
        <v>1.84849773973911</v>
      </c>
      <c r="H183" s="223"/>
      <c r="I183" s="259">
        <v>5.5925656778589596</v>
      </c>
      <c r="J183" s="260">
        <v>7.354251849005756</v>
      </c>
      <c r="K183" s="260">
        <v>3.830879506712165</v>
      </c>
      <c r="L183" s="260">
        <v>9.2134622167514095</v>
      </c>
      <c r="M183" s="173"/>
      <c r="N183" s="226"/>
      <c r="O183" s="261">
        <v>7.6702377722761064</v>
      </c>
      <c r="P183" s="262">
        <v>10.978044151326765</v>
      </c>
      <c r="Q183" s="262">
        <v>4.3624313932254495</v>
      </c>
      <c r="R183" s="263">
        <v>34.810418237071339</v>
      </c>
      <c r="S183" s="175"/>
      <c r="T183" s="227"/>
      <c r="U183" s="220" t="s">
        <v>289</v>
      </c>
      <c r="V183" s="152"/>
      <c r="W183" s="152"/>
    </row>
    <row r="184" spans="1:23" ht="15" x14ac:dyDescent="0.25">
      <c r="B184" s="160">
        <v>2054</v>
      </c>
      <c r="C184" s="257">
        <v>2.0789136925712013</v>
      </c>
      <c r="D184" s="258">
        <v>3.6259578480032788</v>
      </c>
      <c r="E184" s="258">
        <v>0.53186953713912311</v>
      </c>
      <c r="F184" s="258">
        <v>25.71607979247992</v>
      </c>
      <c r="G184" s="258">
        <v>1.8870153034396537</v>
      </c>
      <c r="H184" s="223"/>
      <c r="I184" s="259">
        <v>5.7148800459841862</v>
      </c>
      <c r="J184" s="260">
        <v>7.5150958550951561</v>
      </c>
      <c r="K184" s="260">
        <v>3.9146642368732172</v>
      </c>
      <c r="L184" s="260">
        <v>9.2096821807972855</v>
      </c>
      <c r="M184" s="173"/>
      <c r="N184" s="226"/>
      <c r="O184" s="261">
        <v>7.7937937385553875</v>
      </c>
      <c r="P184" s="262">
        <v>11.141053703098436</v>
      </c>
      <c r="Q184" s="262">
        <v>4.4465337740123401</v>
      </c>
      <c r="R184" s="263">
        <v>34.925761973277204</v>
      </c>
      <c r="S184" s="175"/>
      <c r="T184" s="227"/>
      <c r="U184" s="220" t="s">
        <v>289</v>
      </c>
      <c r="V184" s="152"/>
      <c r="W184" s="152"/>
    </row>
    <row r="185" spans="1:23" ht="15" x14ac:dyDescent="0.25">
      <c r="B185" s="160">
        <v>2055</v>
      </c>
      <c r="C185" s="257">
        <v>2.0800487954506717</v>
      </c>
      <c r="D185" s="258">
        <v>3.627937648900649</v>
      </c>
      <c r="E185" s="258">
        <v>0.53215994200069405</v>
      </c>
      <c r="F185" s="258">
        <v>25.831670815999999</v>
      </c>
      <c r="G185" s="258">
        <v>1.9268214503481622</v>
      </c>
      <c r="H185" s="223"/>
      <c r="I185" s="259">
        <v>5.8377827963812452</v>
      </c>
      <c r="J185" s="260">
        <v>7.6767135868160103</v>
      </c>
      <c r="K185" s="260">
        <v>3.9988520059464809</v>
      </c>
      <c r="L185" s="260">
        <v>9.204211109969064</v>
      </c>
      <c r="M185" s="173"/>
      <c r="N185" s="226"/>
      <c r="O185" s="261">
        <v>7.9178315918319164</v>
      </c>
      <c r="P185" s="262">
        <v>11.304651235716658</v>
      </c>
      <c r="Q185" s="262">
        <v>4.5310119479471753</v>
      </c>
      <c r="R185" s="263">
        <v>35.035881925969065</v>
      </c>
      <c r="S185" s="175"/>
      <c r="T185" s="227"/>
      <c r="U185" s="220" t="s">
        <v>289</v>
      </c>
      <c r="V185" s="152"/>
      <c r="W185" s="152"/>
    </row>
    <row r="186" spans="1:23" ht="15" x14ac:dyDescent="0.25">
      <c r="B186" s="160">
        <v>2056</v>
      </c>
      <c r="C186" s="257">
        <v>2.0810765176764883</v>
      </c>
      <c r="D186" s="258">
        <v>3.6297301607704693</v>
      </c>
      <c r="E186" s="258">
        <v>0.53242287458250637</v>
      </c>
      <c r="F186" s="258">
        <v>25.94368518612</v>
      </c>
      <c r="G186" s="258">
        <v>1.9680021460768173</v>
      </c>
      <c r="H186" s="223"/>
      <c r="I186" s="259">
        <v>5.961202890802376</v>
      </c>
      <c r="J186" s="260">
        <v>7.8390116285170688</v>
      </c>
      <c r="K186" s="260">
        <v>4.0833941530876832</v>
      </c>
      <c r="L186" s="260">
        <v>9.1970526688937397</v>
      </c>
      <c r="M186" s="173"/>
      <c r="N186" s="226"/>
      <c r="O186" s="261">
        <v>8.0422794084788638</v>
      </c>
      <c r="P186" s="262">
        <v>11.468741789287538</v>
      </c>
      <c r="Q186" s="262">
        <v>4.6158170276701895</v>
      </c>
      <c r="R186" s="263">
        <v>35.140737855013739</v>
      </c>
      <c r="S186" s="175"/>
      <c r="T186" s="227"/>
      <c r="U186" s="220" t="s">
        <v>289</v>
      </c>
      <c r="V186" s="152"/>
      <c r="W186" s="152"/>
    </row>
    <row r="187" spans="1:23" ht="15" x14ac:dyDescent="0.25">
      <c r="B187" s="160">
        <v>2057</v>
      </c>
      <c r="C187" s="257">
        <v>2.0819961177025399</v>
      </c>
      <c r="D187" s="258">
        <v>3.6313340902377687</v>
      </c>
      <c r="E187" s="258">
        <v>0.5326581451673108</v>
      </c>
      <c r="F187" s="258">
        <v>26.052164673039982</v>
      </c>
      <c r="G187" s="258">
        <v>2.0106473561276523</v>
      </c>
      <c r="H187" s="223"/>
      <c r="I187" s="259">
        <v>6.0850625214979148</v>
      </c>
      <c r="J187" s="260">
        <v>8.0018876626182127</v>
      </c>
      <c r="K187" s="260">
        <v>4.1682373803776196</v>
      </c>
      <c r="L187" s="260">
        <v>9.1882410572152136</v>
      </c>
      <c r="M187" s="173"/>
      <c r="N187" s="226"/>
      <c r="O187" s="261">
        <v>8.1670586392004552</v>
      </c>
      <c r="P187" s="262">
        <v>11.633221752855981</v>
      </c>
      <c r="Q187" s="262">
        <v>4.7008955255449303</v>
      </c>
      <c r="R187" s="263">
        <v>35.240405730255198</v>
      </c>
      <c r="S187" s="175"/>
      <c r="T187" s="227"/>
      <c r="U187" s="220" t="s">
        <v>289</v>
      </c>
      <c r="V187" s="152"/>
      <c r="W187" s="152"/>
    </row>
    <row r="188" spans="1:23" ht="15" x14ac:dyDescent="0.25">
      <c r="A188" s="160"/>
      <c r="B188" s="160">
        <v>2058</v>
      </c>
      <c r="C188" s="257">
        <v>2.0828091929012214</v>
      </c>
      <c r="D188" s="258">
        <v>3.6327522233753835</v>
      </c>
      <c r="E188" s="258">
        <v>0.53286616242705909</v>
      </c>
      <c r="F188" s="258">
        <v>26.15722101779998</v>
      </c>
      <c r="G188" s="258">
        <v>2.054850965114885</v>
      </c>
      <c r="H188" s="223"/>
      <c r="I188" s="259">
        <v>6.2092876821762797</v>
      </c>
      <c r="J188" s="260">
        <v>8.1652443704757154</v>
      </c>
      <c r="K188" s="260">
        <v>4.2533309938768467</v>
      </c>
      <c r="L188" s="260">
        <v>9.1778347222388188</v>
      </c>
      <c r="M188" s="173"/>
      <c r="N188" s="226"/>
      <c r="O188" s="261">
        <v>8.292096875077501</v>
      </c>
      <c r="P188" s="262">
        <v>11.797996593851099</v>
      </c>
      <c r="Q188" s="262">
        <v>4.7861971563039054</v>
      </c>
      <c r="R188" s="263">
        <v>35.335055740038797</v>
      </c>
      <c r="S188" s="175"/>
      <c r="T188" s="227"/>
      <c r="U188" s="220" t="s">
        <v>289</v>
      </c>
    </row>
    <row r="189" spans="1:23" ht="15" x14ac:dyDescent="0.25">
      <c r="A189" s="160"/>
      <c r="B189" s="160">
        <v>2059</v>
      </c>
      <c r="C189" s="257">
        <v>2.0835170779592027</v>
      </c>
      <c r="D189" s="258">
        <v>3.6339868880902504</v>
      </c>
      <c r="E189" s="258">
        <v>0.5330472678281547</v>
      </c>
      <c r="F189" s="258">
        <v>26.259035638079968</v>
      </c>
      <c r="G189" s="258">
        <v>2.1007103615265934</v>
      </c>
      <c r="H189" s="223"/>
      <c r="I189" s="259">
        <v>6.3337987446582638</v>
      </c>
      <c r="J189" s="260">
        <v>8.3289770406354968</v>
      </c>
      <c r="K189" s="260">
        <v>4.3386204486810307</v>
      </c>
      <c r="L189" s="260">
        <v>9.1659156214817887</v>
      </c>
      <c r="M189" s="173"/>
      <c r="N189" s="226"/>
      <c r="O189" s="261">
        <v>8.417315822617466</v>
      </c>
      <c r="P189" s="262">
        <v>11.962963928725747</v>
      </c>
      <c r="Q189" s="262">
        <v>4.8716677165091857</v>
      </c>
      <c r="R189" s="263">
        <v>35.424951259561759</v>
      </c>
      <c r="S189" s="175"/>
      <c r="T189" s="227"/>
      <c r="U189" s="220" t="s">
        <v>289</v>
      </c>
    </row>
    <row r="190" spans="1:23" ht="15.6" thickBot="1" x14ac:dyDescent="0.3">
      <c r="A190" s="160"/>
      <c r="B190" s="160">
        <v>2060</v>
      </c>
      <c r="C190" s="264">
        <v>2.0841236153627021</v>
      </c>
      <c r="D190" s="265">
        <v>3.6350447862926552</v>
      </c>
      <c r="E190" s="265">
        <v>0.53320244443274845</v>
      </c>
      <c r="F190" s="265">
        <v>26.357826097799975</v>
      </c>
      <c r="G190" s="265">
        <v>2.1516247021311319</v>
      </c>
      <c r="H190" s="229"/>
      <c r="I190" s="266">
        <v>6.4585180020779944</v>
      </c>
      <c r="J190" s="267">
        <v>8.492983488180128</v>
      </c>
      <c r="K190" s="268">
        <v>4.4240525159758617</v>
      </c>
      <c r="L190" s="268">
        <v>9.1525769473806111</v>
      </c>
      <c r="M190" s="186"/>
      <c r="N190" s="231"/>
      <c r="O190" s="269">
        <v>8.5426416174406974</v>
      </c>
      <c r="P190" s="270">
        <v>12.128028274472783</v>
      </c>
      <c r="Q190" s="270">
        <v>4.9572549604086102</v>
      </c>
      <c r="R190" s="271">
        <v>35.510403045180588</v>
      </c>
      <c r="S190" s="188"/>
      <c r="T190" s="232"/>
      <c r="U190" s="220" t="s">
        <v>289</v>
      </c>
    </row>
    <row r="191" spans="1:23" x14ac:dyDescent="0.25">
      <c r="A191" s="160"/>
      <c r="C191" s="105"/>
      <c r="D191" s="105"/>
      <c r="E191" s="105"/>
      <c r="F191" s="105"/>
      <c r="G191" s="105"/>
      <c r="H191" s="105"/>
      <c r="I191" s="105"/>
      <c r="J191" s="105"/>
      <c r="K191" s="105"/>
      <c r="L191" s="105"/>
      <c r="M191" s="105"/>
      <c r="N191" s="105"/>
      <c r="O191" s="105"/>
      <c r="P191" s="105"/>
      <c r="V191" s="152"/>
      <c r="W191" s="152"/>
    </row>
    <row r="192" spans="1:23" x14ac:dyDescent="0.25">
      <c r="A192" s="160"/>
      <c r="C192" s="105"/>
      <c r="D192" s="105"/>
      <c r="E192" s="105"/>
      <c r="F192" s="105"/>
      <c r="G192" s="105"/>
      <c r="H192" s="105"/>
      <c r="I192" s="105"/>
      <c r="J192" s="105"/>
      <c r="K192" s="105"/>
      <c r="L192" s="105"/>
      <c r="M192" s="105"/>
      <c r="N192" s="105"/>
      <c r="O192" s="105"/>
      <c r="P192" s="105"/>
      <c r="V192" s="152"/>
      <c r="W192" s="152"/>
    </row>
    <row r="193" spans="1:41" x14ac:dyDescent="0.25">
      <c r="A193" s="191" t="s">
        <v>311</v>
      </c>
      <c r="C193" s="105"/>
      <c r="D193" s="105"/>
      <c r="E193" s="105"/>
      <c r="F193" s="105"/>
      <c r="G193" s="105"/>
      <c r="H193" s="105"/>
      <c r="I193" s="105"/>
      <c r="J193" s="105"/>
      <c r="K193" s="105"/>
      <c r="L193" s="105"/>
      <c r="M193" s="105"/>
      <c r="N193" s="105"/>
      <c r="O193" s="105"/>
      <c r="P193" s="105"/>
    </row>
    <row r="194" spans="1:41" x14ac:dyDescent="0.25">
      <c r="A194" s="191"/>
      <c r="C194" s="105"/>
      <c r="D194" s="105"/>
      <c r="E194" s="105"/>
      <c r="F194" s="105"/>
      <c r="G194" s="105"/>
      <c r="H194" s="105"/>
      <c r="I194" s="105"/>
      <c r="J194" s="105"/>
      <c r="K194" s="105"/>
      <c r="L194" s="105"/>
      <c r="M194" s="105"/>
      <c r="N194" s="105"/>
      <c r="O194" s="105"/>
      <c r="P194" s="105"/>
    </row>
    <row r="195" spans="1:41" x14ac:dyDescent="0.25">
      <c r="A195" s="160"/>
      <c r="C195" s="105"/>
      <c r="D195" s="105"/>
      <c r="E195" s="105"/>
      <c r="F195" s="105"/>
      <c r="G195" s="105"/>
      <c r="H195" s="105"/>
      <c r="I195" s="105"/>
      <c r="J195" s="105"/>
      <c r="K195" s="105"/>
      <c r="L195" s="105"/>
      <c r="M195" s="105"/>
      <c r="N195" s="105"/>
      <c r="O195" s="105"/>
      <c r="P195" s="105"/>
      <c r="V195" s="152"/>
      <c r="W195" s="152"/>
      <c r="X195" s="152"/>
      <c r="AD195" s="152"/>
      <c r="AE195" s="152"/>
      <c r="AF195" s="152"/>
    </row>
    <row r="196" spans="1:41" x14ac:dyDescent="0.25">
      <c r="A196" s="201"/>
      <c r="B196" s="128"/>
      <c r="C196" s="146"/>
      <c r="D196" s="146"/>
      <c r="E196" s="146"/>
      <c r="F196" s="146"/>
      <c r="G196" s="146"/>
      <c r="H196" s="146"/>
      <c r="I196" s="146"/>
      <c r="J196" s="146"/>
      <c r="K196" s="146"/>
      <c r="L196" s="146"/>
      <c r="M196" s="146"/>
      <c r="N196" s="146"/>
      <c r="O196" s="146"/>
      <c r="P196" s="146"/>
      <c r="Q196" s="128"/>
      <c r="R196" s="128"/>
      <c r="S196" s="128"/>
      <c r="T196" s="128"/>
      <c r="U196" s="128"/>
      <c r="V196" s="202"/>
      <c r="W196" s="202"/>
      <c r="X196" s="202"/>
      <c r="Y196" s="128"/>
      <c r="Z196" s="128"/>
      <c r="AA196" s="128"/>
      <c r="AB196" s="128"/>
      <c r="AC196" s="128"/>
      <c r="AD196" s="202"/>
      <c r="AE196" s="202"/>
      <c r="AF196" s="202"/>
      <c r="AG196" s="128"/>
      <c r="AH196" s="128"/>
      <c r="AI196" s="128"/>
      <c r="AJ196" s="128"/>
      <c r="AK196" s="128"/>
      <c r="AL196" s="128"/>
      <c r="AM196" s="128"/>
      <c r="AN196" s="128"/>
      <c r="AO196" s="128"/>
    </row>
    <row r="197" spans="1:41" x14ac:dyDescent="0.25">
      <c r="A197" s="201"/>
      <c r="B197" s="128"/>
      <c r="C197" s="146"/>
      <c r="D197" s="146"/>
      <c r="E197" s="146"/>
      <c r="F197" s="146"/>
      <c r="G197" s="146"/>
      <c r="H197" s="146"/>
      <c r="I197" s="146"/>
      <c r="J197" s="146"/>
      <c r="K197" s="146"/>
      <c r="L197" s="146"/>
      <c r="M197" s="146"/>
      <c r="N197" s="146"/>
      <c r="O197" s="146"/>
      <c r="P197" s="146"/>
      <c r="Q197" s="128"/>
      <c r="R197" s="128"/>
      <c r="S197" s="128"/>
      <c r="T197" s="128"/>
      <c r="U197" s="128"/>
      <c r="V197" s="202"/>
      <c r="W197" s="202"/>
      <c r="X197" s="202"/>
      <c r="Y197" s="128"/>
      <c r="Z197" s="128"/>
      <c r="AA197" s="128"/>
      <c r="AB197" s="128"/>
      <c r="AC197" s="128"/>
      <c r="AD197" s="202"/>
      <c r="AE197" s="202"/>
      <c r="AF197" s="202"/>
      <c r="AG197" s="128"/>
      <c r="AH197" s="128"/>
      <c r="AI197" s="128"/>
      <c r="AJ197" s="128"/>
      <c r="AK197" s="128"/>
      <c r="AL197" s="128"/>
      <c r="AM197" s="128"/>
      <c r="AN197" s="128"/>
      <c r="AO197" s="128"/>
    </row>
    <row r="198" spans="1:41" x14ac:dyDescent="0.25">
      <c r="A198" s="143"/>
      <c r="B198" s="150"/>
      <c r="C198" s="105"/>
      <c r="D198" s="105"/>
      <c r="E198" s="105"/>
      <c r="F198" s="105"/>
      <c r="G198" s="105"/>
      <c r="H198" s="105"/>
      <c r="I198" s="105"/>
      <c r="J198" s="105"/>
      <c r="K198" s="105"/>
      <c r="L198" s="105"/>
      <c r="M198" s="105"/>
      <c r="N198" s="105"/>
      <c r="O198" s="105"/>
      <c r="P198" s="105"/>
    </row>
    <row r="199" spans="1:41" x14ac:dyDescent="0.25">
      <c r="A199" s="191"/>
      <c r="B199" s="150"/>
      <c r="C199" s="105"/>
      <c r="D199" s="105"/>
      <c r="E199" s="105"/>
      <c r="F199" s="105"/>
      <c r="G199" s="105"/>
      <c r="H199" s="105"/>
      <c r="I199" s="105"/>
      <c r="J199" s="105"/>
      <c r="K199" s="105"/>
      <c r="L199" s="105"/>
      <c r="M199" s="105"/>
      <c r="N199" s="105"/>
      <c r="O199" s="105"/>
      <c r="P199" s="105"/>
    </row>
    <row r="200" spans="1:41" ht="17.399999999999999" x14ac:dyDescent="0.25">
      <c r="A200" s="243" t="s">
        <v>152</v>
      </c>
      <c r="B200" s="150"/>
      <c r="C200" s="105"/>
      <c r="D200" s="105"/>
      <c r="E200" s="105"/>
      <c r="F200" s="105"/>
      <c r="G200" s="105"/>
      <c r="H200" s="105"/>
      <c r="I200" s="105"/>
      <c r="J200" s="105"/>
      <c r="K200" s="105"/>
      <c r="L200" s="105"/>
      <c r="M200" s="105"/>
      <c r="N200" s="105"/>
      <c r="O200" s="105"/>
      <c r="P200" s="105"/>
    </row>
    <row r="201" spans="1:41" x14ac:dyDescent="0.25">
      <c r="B201" s="203"/>
      <c r="C201" s="203"/>
      <c r="D201" s="149"/>
      <c r="E201" s="149"/>
      <c r="F201" s="149"/>
      <c r="G201" s="149"/>
      <c r="H201" s="149"/>
      <c r="I201" s="149"/>
      <c r="J201" s="149"/>
      <c r="K201" s="149"/>
      <c r="L201" s="149"/>
      <c r="M201" s="149"/>
      <c r="N201" s="149"/>
      <c r="O201" s="149"/>
      <c r="P201" s="149"/>
      <c r="Q201" s="150"/>
      <c r="R201" s="150"/>
      <c r="S201" s="150"/>
      <c r="T201" s="150"/>
      <c r="U201" s="150"/>
      <c r="V201" s="150"/>
      <c r="W201" s="150"/>
    </row>
    <row r="202" spans="1:41" ht="13.8" thickBot="1" x14ac:dyDescent="0.3">
      <c r="A202" s="196"/>
      <c r="B202" s="148"/>
      <c r="C202" s="148"/>
      <c r="D202" s="149"/>
      <c r="E202" s="149"/>
      <c r="F202" s="149"/>
      <c r="G202" s="149"/>
      <c r="H202" s="149"/>
      <c r="I202" s="149"/>
      <c r="J202" s="149"/>
      <c r="K202" s="149"/>
      <c r="L202" s="149"/>
      <c r="M202" s="149"/>
      <c r="N202" s="149"/>
      <c r="O202" s="149"/>
      <c r="P202" s="149"/>
      <c r="Q202" s="150"/>
      <c r="R202" s="150"/>
      <c r="S202" s="150"/>
      <c r="T202" s="150"/>
      <c r="U202" s="150"/>
      <c r="V202" s="150"/>
      <c r="W202" s="150"/>
    </row>
    <row r="203" spans="1:41" ht="16.2" thickBot="1" x14ac:dyDescent="0.3">
      <c r="A203" s="153"/>
      <c r="C203" s="1711" t="s">
        <v>307</v>
      </c>
      <c r="D203" s="1712"/>
      <c r="E203" s="1712"/>
      <c r="F203" s="1712"/>
      <c r="G203" s="1712"/>
      <c r="H203" s="1727"/>
      <c r="I203" s="1728" t="s">
        <v>308</v>
      </c>
      <c r="J203" s="1729"/>
      <c r="K203" s="1729"/>
      <c r="L203" s="1729"/>
      <c r="M203" s="1729"/>
      <c r="N203" s="1730"/>
      <c r="O203" s="1716" t="s">
        <v>309</v>
      </c>
      <c r="P203" s="1717"/>
      <c r="Q203" s="1717"/>
      <c r="R203" s="1717"/>
      <c r="S203" s="1717"/>
      <c r="T203" s="1718"/>
    </row>
    <row r="204" spans="1:41" ht="79.8" thickBot="1" x14ac:dyDescent="0.3">
      <c r="A204" s="153" t="s">
        <v>120</v>
      </c>
      <c r="B204" s="160"/>
      <c r="C204" s="155" t="s">
        <v>287</v>
      </c>
      <c r="D204" s="156" t="s">
        <v>290</v>
      </c>
      <c r="E204" s="156" t="s">
        <v>291</v>
      </c>
      <c r="F204" s="156" t="s">
        <v>292</v>
      </c>
      <c r="G204" s="156" t="s">
        <v>293</v>
      </c>
      <c r="H204" s="214" t="s">
        <v>294</v>
      </c>
      <c r="I204" s="155" t="s">
        <v>295</v>
      </c>
      <c r="J204" s="156" t="s">
        <v>296</v>
      </c>
      <c r="K204" s="156" t="s">
        <v>297</v>
      </c>
      <c r="L204" s="156" t="s">
        <v>298</v>
      </c>
      <c r="M204" s="156" t="s">
        <v>299</v>
      </c>
      <c r="N204" s="214" t="s">
        <v>300</v>
      </c>
      <c r="O204" s="155" t="s">
        <v>301</v>
      </c>
      <c r="P204" s="156" t="s">
        <v>302</v>
      </c>
      <c r="Q204" s="156" t="s">
        <v>303</v>
      </c>
      <c r="R204" s="156" t="s">
        <v>304</v>
      </c>
      <c r="S204" s="156" t="s">
        <v>305</v>
      </c>
      <c r="T204" s="214" t="s">
        <v>306</v>
      </c>
      <c r="U204" s="158" t="s">
        <v>121</v>
      </c>
      <c r="V204" s="130"/>
      <c r="W204" s="130"/>
    </row>
    <row r="205" spans="1:41" ht="15.6" x14ac:dyDescent="0.25">
      <c r="A205" s="216" t="s">
        <v>287</v>
      </c>
      <c r="B205" s="160">
        <v>2012</v>
      </c>
      <c r="C205" s="246">
        <v>14.397327613815566</v>
      </c>
      <c r="D205" s="247">
        <v>25.111241143937448</v>
      </c>
      <c r="E205" s="247">
        <v>3.6834140836936808</v>
      </c>
      <c r="F205" s="162"/>
      <c r="G205" s="162"/>
      <c r="H205" s="219"/>
      <c r="I205" s="246">
        <v>21.404321693389267</v>
      </c>
      <c r="J205" s="247">
        <v>28.146790124168096</v>
      </c>
      <c r="K205" s="247">
        <v>14.661853262610441</v>
      </c>
      <c r="L205" s="162"/>
      <c r="M205" s="165"/>
      <c r="N205" s="219"/>
      <c r="O205" s="249">
        <v>35.801649307204833</v>
      </c>
      <c r="P205" s="273">
        <v>53.25803126810554</v>
      </c>
      <c r="Q205" s="273">
        <v>18.345267346304123</v>
      </c>
      <c r="R205" s="165"/>
      <c r="S205" s="165"/>
      <c r="T205" s="219"/>
      <c r="U205" s="244" t="s">
        <v>289</v>
      </c>
      <c r="V205" s="152"/>
      <c r="W205" s="152"/>
    </row>
    <row r="206" spans="1:41" ht="15.6" x14ac:dyDescent="0.25">
      <c r="A206" s="221" t="s">
        <v>290</v>
      </c>
      <c r="B206" s="160">
        <v>2013</v>
      </c>
      <c r="C206" s="253">
        <v>14.600772950114376</v>
      </c>
      <c r="D206" s="252">
        <v>25.466082336445044</v>
      </c>
      <c r="E206" s="252">
        <v>3.7354635637837048</v>
      </c>
      <c r="F206" s="168"/>
      <c r="G206" s="168"/>
      <c r="H206" s="222"/>
      <c r="I206" s="253">
        <v>22.391987589540317</v>
      </c>
      <c r="J206" s="252">
        <v>29.445575719431687</v>
      </c>
      <c r="K206" s="252">
        <v>15.338399459648945</v>
      </c>
      <c r="L206" s="168"/>
      <c r="M206" s="170"/>
      <c r="N206" s="222"/>
      <c r="O206" s="254">
        <v>36.992760539654697</v>
      </c>
      <c r="P206" s="255">
        <v>54.911658055876728</v>
      </c>
      <c r="Q206" s="255">
        <v>19.073863023432651</v>
      </c>
      <c r="R206" s="170"/>
      <c r="S206" s="170"/>
      <c r="T206" s="222"/>
      <c r="U206" s="220" t="s">
        <v>289</v>
      </c>
      <c r="V206" s="152"/>
      <c r="W206" s="152"/>
    </row>
    <row r="207" spans="1:41" ht="15.6" x14ac:dyDescent="0.25">
      <c r="A207" s="221" t="s">
        <v>291</v>
      </c>
      <c r="B207" s="160">
        <v>2014</v>
      </c>
      <c r="C207" s="253">
        <v>13.645228033787104</v>
      </c>
      <c r="D207" s="252">
        <v>23.7994592337845</v>
      </c>
      <c r="E207" s="252">
        <v>3.490996833789707</v>
      </c>
      <c r="F207" s="252">
        <v>65.797379350400163</v>
      </c>
      <c r="G207" s="252">
        <v>6.3833787061784371</v>
      </c>
      <c r="H207" s="222"/>
      <c r="I207" s="253">
        <v>24.254591241812211</v>
      </c>
      <c r="J207" s="252">
        <v>31.894908841779497</v>
      </c>
      <c r="K207" s="252">
        <v>16.614273641844932</v>
      </c>
      <c r="L207" s="252">
        <v>28.339140959013282</v>
      </c>
      <c r="M207" s="170"/>
      <c r="N207" s="222"/>
      <c r="O207" s="254">
        <v>37.899819275599313</v>
      </c>
      <c r="P207" s="255">
        <v>55.694368075564</v>
      </c>
      <c r="Q207" s="255">
        <v>20.10527047563464</v>
      </c>
      <c r="R207" s="256">
        <v>94.136520309413442</v>
      </c>
      <c r="S207" s="170"/>
      <c r="T207" s="222"/>
      <c r="U207" s="220" t="s">
        <v>289</v>
      </c>
      <c r="V207" s="152"/>
      <c r="W207" s="152"/>
    </row>
    <row r="208" spans="1:41" ht="15" x14ac:dyDescent="0.25">
      <c r="A208" s="221" t="s">
        <v>292</v>
      </c>
      <c r="B208" s="160">
        <v>2015</v>
      </c>
      <c r="C208" s="257">
        <v>13.816916437332255</v>
      </c>
      <c r="D208" s="258">
        <v>24.098911258402097</v>
      </c>
      <c r="E208" s="258">
        <v>3.5349216162624106</v>
      </c>
      <c r="F208" s="258">
        <v>69.530614920000005</v>
      </c>
      <c r="G208" s="258">
        <v>6.5331796831717277</v>
      </c>
      <c r="H208" s="223"/>
      <c r="I208" s="259">
        <v>25.393338384523791</v>
      </c>
      <c r="J208" s="260">
        <v>33.392367032211119</v>
      </c>
      <c r="K208" s="260">
        <v>17.394309736836476</v>
      </c>
      <c r="L208" s="260">
        <v>29.820904776747341</v>
      </c>
      <c r="M208" s="173"/>
      <c r="N208" s="226"/>
      <c r="O208" s="261">
        <v>39.210254821856047</v>
      </c>
      <c r="P208" s="262">
        <v>57.491278290613216</v>
      </c>
      <c r="Q208" s="262">
        <v>20.929231353098885</v>
      </c>
      <c r="R208" s="263">
        <v>99.351519696747346</v>
      </c>
      <c r="S208" s="175"/>
      <c r="T208" s="227"/>
      <c r="U208" s="220" t="s">
        <v>289</v>
      </c>
      <c r="V208" s="152"/>
      <c r="W208" s="152"/>
    </row>
    <row r="209" spans="1:23" ht="15" x14ac:dyDescent="0.25">
      <c r="A209" s="221" t="s">
        <v>293</v>
      </c>
      <c r="B209" s="160">
        <v>2016</v>
      </c>
      <c r="C209" s="257">
        <v>13.987588870498962</v>
      </c>
      <c r="D209" s="258">
        <v>24.396591268250532</v>
      </c>
      <c r="E209" s="258">
        <v>3.5785864727473919</v>
      </c>
      <c r="F209" s="258">
        <v>73.313051313200731</v>
      </c>
      <c r="G209" s="258">
        <v>6.6865946039532229</v>
      </c>
      <c r="H209" s="223"/>
      <c r="I209" s="259">
        <v>26.591186434364467</v>
      </c>
      <c r="J209" s="260">
        <v>34.967543211231195</v>
      </c>
      <c r="K209" s="260">
        <v>18.214829657497745</v>
      </c>
      <c r="L209" s="260">
        <v>31.310134244358071</v>
      </c>
      <c r="M209" s="173"/>
      <c r="N209" s="226"/>
      <c r="O209" s="261">
        <v>40.578775304863427</v>
      </c>
      <c r="P209" s="262">
        <v>59.364134479481727</v>
      </c>
      <c r="Q209" s="262">
        <v>21.793416130245138</v>
      </c>
      <c r="R209" s="263">
        <v>104.6231855575588</v>
      </c>
      <c r="S209" s="175"/>
      <c r="T209" s="227"/>
      <c r="U209" s="220" t="s">
        <v>289</v>
      </c>
      <c r="V209" s="152"/>
      <c r="W209" s="152"/>
    </row>
    <row r="210" spans="1:23" ht="15.6" thickBot="1" x14ac:dyDescent="0.3">
      <c r="A210" s="228" t="s">
        <v>294</v>
      </c>
      <c r="B210" s="160">
        <v>2017</v>
      </c>
      <c r="C210" s="257">
        <v>14.157124408977808</v>
      </c>
      <c r="D210" s="258">
        <v>24.692288352001292</v>
      </c>
      <c r="E210" s="258">
        <v>3.6219604659543219</v>
      </c>
      <c r="F210" s="258">
        <v>77.142445340800563</v>
      </c>
      <c r="G210" s="258">
        <v>6.843595659583853</v>
      </c>
      <c r="H210" s="223"/>
      <c r="I210" s="259">
        <v>27.847695433257048</v>
      </c>
      <c r="J210" s="260">
        <v>36.619858831766877</v>
      </c>
      <c r="K210" s="260">
        <v>19.075532034747216</v>
      </c>
      <c r="L210" s="260">
        <v>32.805607620827359</v>
      </c>
      <c r="M210" s="173"/>
      <c r="N210" s="226"/>
      <c r="O210" s="261">
        <v>42.004819842234852</v>
      </c>
      <c r="P210" s="262">
        <v>61.312147183768168</v>
      </c>
      <c r="Q210" s="262">
        <v>22.697492500701536</v>
      </c>
      <c r="R210" s="263">
        <v>109.94805296162792</v>
      </c>
      <c r="S210" s="175"/>
      <c r="T210" s="227"/>
      <c r="U210" s="220" t="s">
        <v>289</v>
      </c>
      <c r="V210" s="152"/>
      <c r="W210" s="152"/>
    </row>
    <row r="211" spans="1:23" ht="15" x14ac:dyDescent="0.25">
      <c r="A211" s="216" t="s">
        <v>295</v>
      </c>
      <c r="B211" s="160">
        <v>2018</v>
      </c>
      <c r="C211" s="257">
        <v>14.325158535356472</v>
      </c>
      <c r="D211" s="258">
        <v>24.985366733009755</v>
      </c>
      <c r="E211" s="258">
        <v>3.6649503377031869</v>
      </c>
      <c r="F211" s="258">
        <v>81.014209063200354</v>
      </c>
      <c r="G211" s="258">
        <v>7.0040083436069986</v>
      </c>
      <c r="H211" s="223"/>
      <c r="I211" s="259">
        <v>29.162071509190454</v>
      </c>
      <c r="J211" s="260">
        <v>38.34826994815144</v>
      </c>
      <c r="K211" s="260">
        <v>19.975873070229465</v>
      </c>
      <c r="L211" s="260">
        <v>34.305126570120557</v>
      </c>
      <c r="M211" s="173"/>
      <c r="N211" s="226"/>
      <c r="O211" s="261">
        <v>43.487230044546926</v>
      </c>
      <c r="P211" s="262">
        <v>63.333636681161195</v>
      </c>
      <c r="Q211" s="262">
        <v>23.64082340793265</v>
      </c>
      <c r="R211" s="263">
        <v>115.31933563332092</v>
      </c>
      <c r="S211" s="175"/>
      <c r="T211" s="227"/>
      <c r="U211" s="220" t="s">
        <v>289</v>
      </c>
      <c r="V211" s="152"/>
      <c r="W211" s="152"/>
    </row>
    <row r="212" spans="1:23" ht="15" x14ac:dyDescent="0.25">
      <c r="A212" s="221" t="s">
        <v>296</v>
      </c>
      <c r="B212" s="160">
        <v>2019</v>
      </c>
      <c r="C212" s="257">
        <v>14.491138754605313</v>
      </c>
      <c r="D212" s="258">
        <v>25.274862771613591</v>
      </c>
      <c r="E212" s="258">
        <v>3.707414737597031</v>
      </c>
      <c r="F212" s="258">
        <v>84.922858006800169</v>
      </c>
      <c r="G212" s="258">
        <v>7.1676358465388477</v>
      </c>
      <c r="H212" s="223"/>
      <c r="I212" s="259">
        <v>30.533092385356618</v>
      </c>
      <c r="J212" s="260">
        <v>40.151169260266549</v>
      </c>
      <c r="K212" s="260">
        <v>20.915015510446679</v>
      </c>
      <c r="L212" s="260">
        <v>35.806148045720619</v>
      </c>
      <c r="M212" s="173"/>
      <c r="N212" s="226"/>
      <c r="O212" s="261">
        <v>45.024231139961927</v>
      </c>
      <c r="P212" s="262">
        <v>65.42603203188014</v>
      </c>
      <c r="Q212" s="262">
        <v>24.62243024804371</v>
      </c>
      <c r="R212" s="263">
        <v>120.72900605252079</v>
      </c>
      <c r="S212" s="175"/>
      <c r="T212" s="227"/>
      <c r="U212" s="220" t="s">
        <v>289</v>
      </c>
      <c r="V212" s="152"/>
      <c r="W212" s="152"/>
    </row>
    <row r="213" spans="1:23" ht="15" x14ac:dyDescent="0.25">
      <c r="A213" s="221" t="s">
        <v>297</v>
      </c>
      <c r="B213" s="160">
        <v>2020</v>
      </c>
      <c r="C213" s="257">
        <v>14.654658136843851</v>
      </c>
      <c r="D213" s="258">
        <v>25.560066717042975</v>
      </c>
      <c r="E213" s="258">
        <v>3.7492495566447239</v>
      </c>
      <c r="F213" s="258">
        <v>88.86328330000002</v>
      </c>
      <c r="G213" s="258">
        <v>7.331183383830342</v>
      </c>
      <c r="H213" s="223"/>
      <c r="I213" s="259">
        <v>31.959736347085521</v>
      </c>
      <c r="J213" s="260">
        <v>42.027213208208948</v>
      </c>
      <c r="K213" s="260">
        <v>21.892259485962089</v>
      </c>
      <c r="L213" s="260">
        <v>37.306326488200796</v>
      </c>
      <c r="M213" s="173"/>
      <c r="N213" s="226"/>
      <c r="O213" s="261">
        <v>46.614394483929374</v>
      </c>
      <c r="P213" s="262">
        <v>67.58727992525192</v>
      </c>
      <c r="Q213" s="262">
        <v>25.641509042606813</v>
      </c>
      <c r="R213" s="263">
        <v>126.16960978820082</v>
      </c>
      <c r="S213" s="175"/>
      <c r="T213" s="227"/>
      <c r="U213" s="220" t="s">
        <v>289</v>
      </c>
      <c r="V213" s="152"/>
      <c r="W213" s="152"/>
    </row>
    <row r="214" spans="1:23" ht="15" x14ac:dyDescent="0.25">
      <c r="A214" s="221" t="s">
        <v>298</v>
      </c>
      <c r="B214" s="160">
        <v>2021</v>
      </c>
      <c r="C214" s="257">
        <v>14.806153028122726</v>
      </c>
      <c r="D214" s="258">
        <v>25.82429802781262</v>
      </c>
      <c r="E214" s="258">
        <v>3.7880080284328344</v>
      </c>
      <c r="F214" s="258">
        <v>92.831052948000789</v>
      </c>
      <c r="G214" s="258">
        <v>7.5040675176955149</v>
      </c>
      <c r="H214" s="223"/>
      <c r="I214" s="259">
        <v>33.420213119575195</v>
      </c>
      <c r="J214" s="260">
        <v>43.947747471585558</v>
      </c>
      <c r="K214" s="260">
        <v>22.892678767564835</v>
      </c>
      <c r="L214" s="260">
        <v>38.803636351561707</v>
      </c>
      <c r="M214" s="173"/>
      <c r="N214" s="226"/>
      <c r="O214" s="261">
        <v>48.226366147697917</v>
      </c>
      <c r="P214" s="262">
        <v>69.772045499398175</v>
      </c>
      <c r="Q214" s="262">
        <v>26.680686795997669</v>
      </c>
      <c r="R214" s="263">
        <v>131.6346892995625</v>
      </c>
      <c r="S214" s="175"/>
      <c r="T214" s="227"/>
      <c r="U214" s="220" t="s">
        <v>289</v>
      </c>
      <c r="V214" s="152"/>
      <c r="W214" s="152"/>
    </row>
    <row r="215" spans="1:23" ht="15" x14ac:dyDescent="0.25">
      <c r="A215" s="221" t="s">
        <v>299</v>
      </c>
      <c r="B215" s="160">
        <v>2022</v>
      </c>
      <c r="C215" s="257">
        <v>14.953629637999486</v>
      </c>
      <c r="D215" s="258">
        <v>26.081520813390689</v>
      </c>
      <c r="E215" s="258">
        <v>3.825738462608284</v>
      </c>
      <c r="F215" s="258">
        <v>96.823194310000559</v>
      </c>
      <c r="G215" s="258">
        <v>7.6768448326826562</v>
      </c>
      <c r="H215" s="223"/>
      <c r="I215" s="259">
        <v>34.930669063504567</v>
      </c>
      <c r="J215" s="260">
        <v>45.934004595478108</v>
      </c>
      <c r="K215" s="260">
        <v>23.927333531531023</v>
      </c>
      <c r="L215" s="260">
        <v>40.296691620728431</v>
      </c>
      <c r="M215" s="173"/>
      <c r="N215" s="226"/>
      <c r="O215" s="261">
        <v>49.884298701504051</v>
      </c>
      <c r="P215" s="262">
        <v>72.015525408868797</v>
      </c>
      <c r="Q215" s="262">
        <v>27.753071994139308</v>
      </c>
      <c r="R215" s="263">
        <v>137.119885930729</v>
      </c>
      <c r="S215" s="175"/>
      <c r="T215" s="227"/>
      <c r="U215" s="220" t="s">
        <v>289</v>
      </c>
      <c r="V215" s="152"/>
      <c r="W215" s="152"/>
    </row>
    <row r="216" spans="1:23" ht="15.6" thickBot="1" x14ac:dyDescent="0.3">
      <c r="A216" s="228" t="s">
        <v>300</v>
      </c>
      <c r="B216" s="160">
        <v>2023</v>
      </c>
      <c r="C216" s="257">
        <v>15.097371139597424</v>
      </c>
      <c r="D216" s="258">
        <v>26.332228972976761</v>
      </c>
      <c r="E216" s="258">
        <v>3.8625133062180841</v>
      </c>
      <c r="F216" s="258">
        <v>100.8378945668004</v>
      </c>
      <c r="G216" s="258">
        <v>7.8527810216277389</v>
      </c>
      <c r="H216" s="223"/>
      <c r="I216" s="259">
        <v>36.490922666077296</v>
      </c>
      <c r="J216" s="260">
        <v>47.985745889651199</v>
      </c>
      <c r="K216" s="260">
        <v>24.99609944250339</v>
      </c>
      <c r="L216" s="260">
        <v>41.784608454223857</v>
      </c>
      <c r="M216" s="173"/>
      <c r="N216" s="226"/>
      <c r="O216" s="261">
        <v>51.588293805674724</v>
      </c>
      <c r="P216" s="262">
        <v>74.317974862627963</v>
      </c>
      <c r="Q216" s="262">
        <v>28.858612748721473</v>
      </c>
      <c r="R216" s="263">
        <v>142.62250302102427</v>
      </c>
      <c r="S216" s="175"/>
      <c r="T216" s="227"/>
      <c r="U216" s="220" t="s">
        <v>289</v>
      </c>
      <c r="V216" s="152"/>
      <c r="W216" s="152"/>
    </row>
    <row r="217" spans="1:23" ht="15" x14ac:dyDescent="0.25">
      <c r="A217" s="216" t="s">
        <v>301</v>
      </c>
      <c r="B217" s="160">
        <v>2024</v>
      </c>
      <c r="C217" s="257">
        <v>15.237504043148228</v>
      </c>
      <c r="D217" s="258">
        <v>26.576643160640845</v>
      </c>
      <c r="E217" s="258">
        <v>3.8983649256556117</v>
      </c>
      <c r="F217" s="258">
        <v>104.87453311440019</v>
      </c>
      <c r="G217" s="258">
        <v>8.0320382670353592</v>
      </c>
      <c r="H217" s="223"/>
      <c r="I217" s="259">
        <v>38.100350152454304</v>
      </c>
      <c r="J217" s="260">
        <v>50.102151087070389</v>
      </c>
      <c r="K217" s="260">
        <v>26.098549217838233</v>
      </c>
      <c r="L217" s="260">
        <v>43.267008026869483</v>
      </c>
      <c r="M217" s="173"/>
      <c r="N217" s="226"/>
      <c r="O217" s="261">
        <v>53.337854195602532</v>
      </c>
      <c r="P217" s="262">
        <v>76.678794247711238</v>
      </c>
      <c r="Q217" s="262">
        <v>29.996914143493846</v>
      </c>
      <c r="R217" s="263">
        <v>148.14154114126967</v>
      </c>
      <c r="S217" s="175"/>
      <c r="T217" s="227"/>
      <c r="U217" s="220" t="s">
        <v>289</v>
      </c>
      <c r="V217" s="152"/>
      <c r="W217" s="152"/>
    </row>
    <row r="218" spans="1:23" ht="15" x14ac:dyDescent="0.25">
      <c r="A218" s="221" t="s">
        <v>302</v>
      </c>
      <c r="B218" s="160">
        <v>2025</v>
      </c>
      <c r="C218" s="257">
        <v>15.374138855916305</v>
      </c>
      <c r="D218" s="258">
        <v>26.8149561187195</v>
      </c>
      <c r="E218" s="258">
        <v>3.9333215931131078</v>
      </c>
      <c r="F218" s="258">
        <v>108.93224412199997</v>
      </c>
      <c r="G218" s="258">
        <v>8.2147519198660941</v>
      </c>
      <c r="H218" s="223"/>
      <c r="I218" s="259">
        <v>39.758294959967671</v>
      </c>
      <c r="J218" s="260">
        <v>52.282356804542182</v>
      </c>
      <c r="K218" s="260">
        <v>27.23423311539316</v>
      </c>
      <c r="L218" s="260">
        <v>44.743415291676484</v>
      </c>
      <c r="M218" s="173"/>
      <c r="N218" s="226"/>
      <c r="O218" s="261">
        <v>55.132433815883978</v>
      </c>
      <c r="P218" s="262">
        <v>79.097312923261683</v>
      </c>
      <c r="Q218" s="262">
        <v>31.167554708506266</v>
      </c>
      <c r="R218" s="263">
        <v>153.67565941367644</v>
      </c>
      <c r="S218" s="175"/>
      <c r="T218" s="227"/>
      <c r="U218" s="220" t="s">
        <v>289</v>
      </c>
      <c r="V218" s="152"/>
      <c r="W218" s="152"/>
    </row>
    <row r="219" spans="1:23" ht="15" x14ac:dyDescent="0.25">
      <c r="A219" s="221" t="s">
        <v>303</v>
      </c>
      <c r="B219" s="160">
        <v>2026</v>
      </c>
      <c r="C219" s="257">
        <v>15.507477575600907</v>
      </c>
      <c r="D219" s="258">
        <v>27.047520163494791</v>
      </c>
      <c r="E219" s="258">
        <v>3.9674349877070223</v>
      </c>
      <c r="F219" s="258">
        <v>113.00858429600076</v>
      </c>
      <c r="G219" s="258">
        <v>8.4009697957349907</v>
      </c>
      <c r="H219" s="223"/>
      <c r="I219" s="259">
        <v>41.464478289211826</v>
      </c>
      <c r="J219" s="260">
        <v>54.525996419453307</v>
      </c>
      <c r="K219" s="260">
        <v>28.402960158970352</v>
      </c>
      <c r="L219" s="260">
        <v>46.212716411842806</v>
      </c>
      <c r="M219" s="173"/>
      <c r="N219" s="226"/>
      <c r="O219" s="261">
        <v>56.971955864812735</v>
      </c>
      <c r="P219" s="262">
        <v>81.573516582948102</v>
      </c>
      <c r="Q219" s="262">
        <v>32.370395146677374</v>
      </c>
      <c r="R219" s="263">
        <v>159.22130070784357</v>
      </c>
      <c r="S219" s="175"/>
      <c r="T219" s="227"/>
      <c r="U219" s="220" t="s">
        <v>289</v>
      </c>
      <c r="V219" s="152"/>
      <c r="W219" s="152"/>
    </row>
    <row r="220" spans="1:23" ht="15" x14ac:dyDescent="0.25">
      <c r="A220" s="221" t="s">
        <v>304</v>
      </c>
      <c r="B220" s="160">
        <v>2027</v>
      </c>
      <c r="C220" s="257">
        <v>15.637699613448136</v>
      </c>
      <c r="D220" s="258">
        <v>27.274648216863444</v>
      </c>
      <c r="E220" s="258">
        <v>4.0007510100328254</v>
      </c>
      <c r="F220" s="258">
        <v>117.10057942920055</v>
      </c>
      <c r="G220" s="258">
        <v>8.5907170824361945</v>
      </c>
      <c r="H220" s="223"/>
      <c r="I220" s="259">
        <v>43.218655257618408</v>
      </c>
      <c r="J220" s="260">
        <v>56.832747910001061</v>
      </c>
      <c r="K220" s="260">
        <v>29.604562605235753</v>
      </c>
      <c r="L220" s="260">
        <v>47.673599138709015</v>
      </c>
      <c r="M220" s="173"/>
      <c r="N220" s="226"/>
      <c r="O220" s="261">
        <v>58.856354871066543</v>
      </c>
      <c r="P220" s="262">
        <v>84.107396126864501</v>
      </c>
      <c r="Q220" s="262">
        <v>33.605313615268578</v>
      </c>
      <c r="R220" s="263">
        <v>164.77417856790956</v>
      </c>
      <c r="S220" s="175"/>
      <c r="T220" s="227"/>
      <c r="U220" s="220" t="s">
        <v>289</v>
      </c>
      <c r="V220" s="152"/>
      <c r="W220" s="152"/>
    </row>
    <row r="221" spans="1:23" ht="15" x14ac:dyDescent="0.25">
      <c r="A221" s="221" t="s">
        <v>305</v>
      </c>
      <c r="B221" s="160">
        <v>2028</v>
      </c>
      <c r="C221" s="257">
        <v>15.764812845142831</v>
      </c>
      <c r="D221" s="258">
        <v>27.496354015278961</v>
      </c>
      <c r="E221" s="258">
        <v>4.0332716750067039</v>
      </c>
      <c r="F221" s="258">
        <v>121.2065469156004</v>
      </c>
      <c r="G221" s="258">
        <v>8.7840833111021652</v>
      </c>
      <c r="H221" s="223"/>
      <c r="I221" s="259">
        <v>45.020017257550464</v>
      </c>
      <c r="J221" s="260">
        <v>59.201547953096977</v>
      </c>
      <c r="K221" s="260">
        <v>30.838486562003951</v>
      </c>
      <c r="L221" s="260">
        <v>49.125296297568923</v>
      </c>
      <c r="M221" s="173"/>
      <c r="N221" s="226"/>
      <c r="O221" s="261">
        <v>60.784830102693292</v>
      </c>
      <c r="P221" s="262">
        <v>86.69790196837593</v>
      </c>
      <c r="Q221" s="262">
        <v>34.871758237010653</v>
      </c>
      <c r="R221" s="263">
        <v>170.33184321316932</v>
      </c>
      <c r="S221" s="175"/>
      <c r="T221" s="227"/>
      <c r="U221" s="220" t="s">
        <v>289</v>
      </c>
      <c r="V221" s="152"/>
      <c r="W221" s="152"/>
    </row>
    <row r="222" spans="1:23" ht="15.6" thickBot="1" x14ac:dyDescent="0.3">
      <c r="A222" s="228" t="s">
        <v>306</v>
      </c>
      <c r="B222" s="160">
        <v>2029</v>
      </c>
      <c r="C222" s="257">
        <v>15.888763527711937</v>
      </c>
      <c r="D222" s="258">
        <v>27.712543822404115</v>
      </c>
      <c r="E222" s="258">
        <v>4.0649832330197597</v>
      </c>
      <c r="F222" s="258">
        <v>125.32506334080021</v>
      </c>
      <c r="G222" s="258">
        <v>8.9811661604119948</v>
      </c>
      <c r="H222" s="223"/>
      <c r="I222" s="259">
        <v>46.867527342996425</v>
      </c>
      <c r="J222" s="260">
        <v>61.631032959547426</v>
      </c>
      <c r="K222" s="260">
        <v>32.104021726445424</v>
      </c>
      <c r="L222" s="260">
        <v>50.567157505734954</v>
      </c>
      <c r="M222" s="173"/>
      <c r="N222" s="226"/>
      <c r="O222" s="261">
        <v>62.756290870708362</v>
      </c>
      <c r="P222" s="262">
        <v>89.343576781951541</v>
      </c>
      <c r="Q222" s="262">
        <v>36.169004959465184</v>
      </c>
      <c r="R222" s="263">
        <v>175.89222084653517</v>
      </c>
      <c r="S222" s="175"/>
      <c r="T222" s="227"/>
      <c r="U222" s="220" t="s">
        <v>289</v>
      </c>
      <c r="V222" s="152"/>
      <c r="W222" s="152"/>
    </row>
    <row r="223" spans="1:23" ht="15" x14ac:dyDescent="0.25">
      <c r="A223" s="178" t="s">
        <v>307</v>
      </c>
      <c r="B223" s="160">
        <v>2030</v>
      </c>
      <c r="C223" s="257">
        <v>16.009515198446781</v>
      </c>
      <c r="D223" s="258">
        <v>27.923154041445475</v>
      </c>
      <c r="E223" s="258">
        <v>4.0958763554480813</v>
      </c>
      <c r="F223" s="258">
        <v>129.45458463</v>
      </c>
      <c r="G223" s="258">
        <v>9.1968834460279592</v>
      </c>
      <c r="H223" s="223"/>
      <c r="I223" s="259">
        <v>48.760164528933615</v>
      </c>
      <c r="J223" s="260">
        <v>64.119860328939055</v>
      </c>
      <c r="K223" s="260">
        <v>33.400468728928175</v>
      </c>
      <c r="L223" s="260">
        <v>51.998494244686157</v>
      </c>
      <c r="M223" s="173"/>
      <c r="N223" s="226"/>
      <c r="O223" s="261">
        <v>64.769679727380392</v>
      </c>
      <c r="P223" s="262">
        <v>92.043014370384526</v>
      </c>
      <c r="Q223" s="262">
        <v>37.496345084376259</v>
      </c>
      <c r="R223" s="263">
        <v>181.45307887468616</v>
      </c>
      <c r="S223" s="175"/>
      <c r="T223" s="227"/>
      <c r="U223" s="220" t="s">
        <v>289</v>
      </c>
      <c r="V223" s="152"/>
      <c r="W223" s="152"/>
    </row>
    <row r="224" spans="1:23" ht="15" x14ac:dyDescent="0.25">
      <c r="A224" s="179" t="s">
        <v>308</v>
      </c>
      <c r="B224" s="160">
        <v>2031</v>
      </c>
      <c r="C224" s="257">
        <v>16.127130087566417</v>
      </c>
      <c r="D224" s="258">
        <v>28.128293211854196</v>
      </c>
      <c r="E224" s="258">
        <v>4.1259669632786364</v>
      </c>
      <c r="F224" s="258">
        <v>133.59330763240078</v>
      </c>
      <c r="G224" s="258">
        <v>9.3868213518962733</v>
      </c>
      <c r="H224" s="223"/>
      <c r="I224" s="259">
        <v>50.697197866145565</v>
      </c>
      <c r="J224" s="260">
        <v>66.667068859394874</v>
      </c>
      <c r="K224" s="260">
        <v>34.727326872896263</v>
      </c>
      <c r="L224" s="260">
        <v>53.418525607903291</v>
      </c>
      <c r="M224" s="173"/>
      <c r="N224" s="226"/>
      <c r="O224" s="261">
        <v>66.824327953711986</v>
      </c>
      <c r="P224" s="262">
        <v>94.795362071249073</v>
      </c>
      <c r="Q224" s="262">
        <v>38.853293836174899</v>
      </c>
      <c r="R224" s="263">
        <v>187.01183324030407</v>
      </c>
      <c r="S224" s="175"/>
      <c r="T224" s="227"/>
      <c r="U224" s="220" t="s">
        <v>289</v>
      </c>
      <c r="V224" s="152"/>
      <c r="W224" s="152"/>
    </row>
    <row r="225" spans="1:23" ht="15.6" thickBot="1" x14ac:dyDescent="0.3">
      <c r="A225" s="180" t="s">
        <v>309</v>
      </c>
      <c r="B225" s="160">
        <v>2032</v>
      </c>
      <c r="C225" s="257">
        <v>16.241756166523118</v>
      </c>
      <c r="D225" s="258">
        <v>28.328219419500098</v>
      </c>
      <c r="E225" s="258">
        <v>4.1552929135461394</v>
      </c>
      <c r="F225" s="258">
        <v>137.73907944480058</v>
      </c>
      <c r="G225" s="258">
        <v>9.5955286251329159</v>
      </c>
      <c r="H225" s="223"/>
      <c r="I225" s="259">
        <v>52.678203030862555</v>
      </c>
      <c r="J225" s="260">
        <v>69.27210056303457</v>
      </c>
      <c r="K225" s="260">
        <v>36.084305498690526</v>
      </c>
      <c r="L225" s="260">
        <v>54.826344557853112</v>
      </c>
      <c r="M225" s="173"/>
      <c r="N225" s="226"/>
      <c r="O225" s="261">
        <v>68.91995919738568</v>
      </c>
      <c r="P225" s="262">
        <v>97.600319982534671</v>
      </c>
      <c r="Q225" s="262">
        <v>40.239598412236667</v>
      </c>
      <c r="R225" s="263">
        <v>192.56542400265369</v>
      </c>
      <c r="S225" s="175"/>
      <c r="T225" s="227"/>
      <c r="U225" s="220" t="s">
        <v>289</v>
      </c>
      <c r="V225" s="152"/>
      <c r="W225" s="152"/>
    </row>
    <row r="226" spans="1:23" ht="15" x14ac:dyDescent="0.25">
      <c r="B226" s="160">
        <v>2033</v>
      </c>
      <c r="C226" s="257">
        <v>16.353587965964358</v>
      </c>
      <c r="D226" s="258">
        <v>28.523271956933133</v>
      </c>
      <c r="E226" s="258">
        <v>4.1839039749955838</v>
      </c>
      <c r="F226" s="258">
        <v>141.88959627480031</v>
      </c>
      <c r="G226" s="258">
        <v>9.8082314469666603</v>
      </c>
      <c r="H226" s="223"/>
      <c r="I226" s="259">
        <v>54.70296174099483</v>
      </c>
      <c r="J226" s="260">
        <v>71.934668397817973</v>
      </c>
      <c r="K226" s="260">
        <v>37.471255084171695</v>
      </c>
      <c r="L226" s="260">
        <v>56.220999894536043</v>
      </c>
      <c r="M226" s="173"/>
      <c r="N226" s="226"/>
      <c r="O226" s="261">
        <v>71.056549706959188</v>
      </c>
      <c r="P226" s="262">
        <v>100.4579403547511</v>
      </c>
      <c r="Q226" s="262">
        <v>41.655159059167275</v>
      </c>
      <c r="R226" s="263">
        <v>198.11059616933636</v>
      </c>
      <c r="S226" s="175"/>
      <c r="T226" s="227"/>
      <c r="U226" s="220" t="s">
        <v>289</v>
      </c>
      <c r="V226" s="152"/>
      <c r="W226" s="152"/>
    </row>
    <row r="227" spans="1:23" ht="15" x14ac:dyDescent="0.25">
      <c r="B227" s="160">
        <v>2034</v>
      </c>
      <c r="C227" s="257">
        <v>16.462865221967231</v>
      </c>
      <c r="D227" s="258">
        <v>28.713868962199768</v>
      </c>
      <c r="E227" s="258">
        <v>4.2118614817346902</v>
      </c>
      <c r="F227" s="258">
        <v>146.04234143920021</v>
      </c>
      <c r="G227" s="258">
        <v>10.024980019952235</v>
      </c>
      <c r="H227" s="223"/>
      <c r="I227" s="259">
        <v>56.771489918206953</v>
      </c>
      <c r="J227" s="260">
        <v>74.654793300813594</v>
      </c>
      <c r="K227" s="260">
        <v>38.888186535600326</v>
      </c>
      <c r="L227" s="260">
        <v>57.601473169872712</v>
      </c>
      <c r="M227" s="173"/>
      <c r="N227" s="226"/>
      <c r="O227" s="261">
        <v>73.234355140174188</v>
      </c>
      <c r="P227" s="262">
        <v>103.36866226301336</v>
      </c>
      <c r="Q227" s="262">
        <v>43.100048017335013</v>
      </c>
      <c r="R227" s="263">
        <v>203.64381460907293</v>
      </c>
      <c r="S227" s="175"/>
      <c r="T227" s="227"/>
      <c r="U227" s="220" t="s">
        <v>289</v>
      </c>
      <c r="V227" s="152"/>
      <c r="W227" s="152"/>
    </row>
    <row r="228" spans="1:23" ht="15" x14ac:dyDescent="0.25">
      <c r="B228" s="160">
        <v>2035</v>
      </c>
      <c r="C228" s="257">
        <v>16.569774604282895</v>
      </c>
      <c r="D228" s="258">
        <v>28.900336017190021</v>
      </c>
      <c r="E228" s="258">
        <v>4.2392131913757654</v>
      </c>
      <c r="F228" s="258">
        <v>150.194883414</v>
      </c>
      <c r="G228" s="258">
        <v>10.245830783686081</v>
      </c>
      <c r="H228" s="223"/>
      <c r="I228" s="259">
        <v>58.88368544746541</v>
      </c>
      <c r="J228" s="260">
        <v>77.432340990241443</v>
      </c>
      <c r="K228" s="260">
        <v>40.335029904689371</v>
      </c>
      <c r="L228" s="260">
        <v>58.96679763399063</v>
      </c>
      <c r="M228" s="173"/>
      <c r="N228" s="226"/>
      <c r="O228" s="261">
        <v>75.453460051748309</v>
      </c>
      <c r="P228" s="262">
        <v>106.33267700743147</v>
      </c>
      <c r="Q228" s="262">
        <v>44.574243096065139</v>
      </c>
      <c r="R228" s="263">
        <v>209.16168104799064</v>
      </c>
      <c r="S228" s="175"/>
      <c r="T228" s="227"/>
      <c r="U228" s="220" t="s">
        <v>289</v>
      </c>
      <c r="V228" s="152"/>
      <c r="W228" s="152"/>
    </row>
    <row r="229" spans="1:23" ht="15" x14ac:dyDescent="0.25">
      <c r="B229" s="160">
        <v>2036</v>
      </c>
      <c r="C229" s="257">
        <v>16.674419867439418</v>
      </c>
      <c r="D229" s="258">
        <v>29.082854086388693</v>
      </c>
      <c r="E229" s="258">
        <v>4.2659856484901466</v>
      </c>
      <c r="F229" s="258">
        <v>154.34501929920083</v>
      </c>
      <c r="G229" s="258">
        <v>10.470850496837802</v>
      </c>
      <c r="H229" s="223"/>
      <c r="I229" s="259">
        <v>61.039187450348528</v>
      </c>
      <c r="J229" s="260">
        <v>80.266836909171374</v>
      </c>
      <c r="K229" s="260">
        <v>41.81153799152569</v>
      </c>
      <c r="L229" s="260">
        <v>60.316113526942964</v>
      </c>
      <c r="M229" s="173"/>
      <c r="N229" s="226"/>
      <c r="O229" s="261">
        <v>77.713607317787947</v>
      </c>
      <c r="P229" s="262">
        <v>109.34969099556007</v>
      </c>
      <c r="Q229" s="262">
        <v>46.077523640015833</v>
      </c>
      <c r="R229" s="263">
        <v>214.66113282614378</v>
      </c>
      <c r="S229" s="175"/>
      <c r="T229" s="227"/>
      <c r="U229" s="220" t="s">
        <v>289</v>
      </c>
      <c r="V229" s="152"/>
      <c r="W229" s="152"/>
    </row>
    <row r="230" spans="1:23" ht="15" x14ac:dyDescent="0.25">
      <c r="B230" s="160">
        <v>2037</v>
      </c>
      <c r="C230" s="257">
        <v>16.776813774776045</v>
      </c>
      <c r="D230" s="258">
        <v>29.261445431099961</v>
      </c>
      <c r="E230" s="258">
        <v>4.2921821184521303</v>
      </c>
      <c r="F230" s="258">
        <v>158.49075895160061</v>
      </c>
      <c r="G230" s="258">
        <v>10.700114164433272</v>
      </c>
      <c r="H230" s="223"/>
      <c r="I230" s="259">
        <v>63.237289748270463</v>
      </c>
      <c r="J230" s="260">
        <v>83.15735242922959</v>
      </c>
      <c r="K230" s="260">
        <v>43.317227067311343</v>
      </c>
      <c r="L230" s="260">
        <v>61.648659832774769</v>
      </c>
      <c r="M230" s="173"/>
      <c r="N230" s="226"/>
      <c r="O230" s="261">
        <v>80.014103523046515</v>
      </c>
      <c r="P230" s="262">
        <v>112.41879786032955</v>
      </c>
      <c r="Q230" s="262">
        <v>47.609409185763475</v>
      </c>
      <c r="R230" s="263">
        <v>220.13941878437538</v>
      </c>
      <c r="S230" s="175"/>
      <c r="T230" s="227"/>
      <c r="U230" s="220" t="s">
        <v>289</v>
      </c>
      <c r="V230" s="152"/>
      <c r="W230" s="152"/>
    </row>
    <row r="231" spans="1:23" ht="15" x14ac:dyDescent="0.25">
      <c r="B231" s="160">
        <v>2038</v>
      </c>
      <c r="C231" s="257">
        <v>16.876935804233327</v>
      </c>
      <c r="D231" s="258">
        <v>29.436074257571168</v>
      </c>
      <c r="E231" s="258">
        <v>4.3177973508954786</v>
      </c>
      <c r="F231" s="258">
        <v>162.63010421840042</v>
      </c>
      <c r="G231" s="258">
        <v>10.933696983814023</v>
      </c>
      <c r="H231" s="223"/>
      <c r="I231" s="259">
        <v>65.477122021441247</v>
      </c>
      <c r="J231" s="260">
        <v>86.102743075537603</v>
      </c>
      <c r="K231" s="260">
        <v>44.851500967344904</v>
      </c>
      <c r="L231" s="260">
        <v>62.963686877783346</v>
      </c>
      <c r="M231" s="173"/>
      <c r="N231" s="226"/>
      <c r="O231" s="261">
        <v>82.354057825674573</v>
      </c>
      <c r="P231" s="262">
        <v>115.53881733310877</v>
      </c>
      <c r="Q231" s="262">
        <v>49.169298318240379</v>
      </c>
      <c r="R231" s="263">
        <v>225.59379109618376</v>
      </c>
      <c r="S231" s="175"/>
      <c r="T231" s="227"/>
      <c r="U231" s="220" t="s">
        <v>289</v>
      </c>
      <c r="V231" s="152"/>
      <c r="W231" s="152"/>
    </row>
    <row r="232" spans="1:23" ht="15" x14ac:dyDescent="0.25">
      <c r="B232" s="160">
        <v>2039</v>
      </c>
      <c r="C232" s="257">
        <v>16.974720332039947</v>
      </c>
      <c r="D232" s="258">
        <v>29.606626107453497</v>
      </c>
      <c r="E232" s="258">
        <v>4.3428145566263971</v>
      </c>
      <c r="F232" s="258">
        <v>166.76113653720017</v>
      </c>
      <c r="G232" s="258">
        <v>11.171677040155593</v>
      </c>
      <c r="H232" s="223"/>
      <c r="I232" s="259">
        <v>67.75757846399577</v>
      </c>
      <c r="J232" s="260">
        <v>89.101554707849857</v>
      </c>
      <c r="K232" s="260">
        <v>46.413602220141712</v>
      </c>
      <c r="L232" s="260">
        <v>64.260490159357246</v>
      </c>
      <c r="M232" s="173"/>
      <c r="N232" s="226"/>
      <c r="O232" s="261">
        <v>84.732298796035721</v>
      </c>
      <c r="P232" s="262">
        <v>118.70818081530335</v>
      </c>
      <c r="Q232" s="262">
        <v>50.756416776768106</v>
      </c>
      <c r="R232" s="263">
        <v>231.02162669655741</v>
      </c>
      <c r="S232" s="175"/>
      <c r="T232" s="227"/>
      <c r="U232" s="220" t="s">
        <v>289</v>
      </c>
      <c r="V232" s="152"/>
      <c r="W232" s="152"/>
    </row>
    <row r="233" spans="1:23" ht="15" x14ac:dyDescent="0.25">
      <c r="B233" s="160">
        <v>2040</v>
      </c>
      <c r="C233" s="257">
        <v>17.070120120772344</v>
      </c>
      <c r="D233" s="258">
        <v>29.773018591128118</v>
      </c>
      <c r="E233" s="258">
        <v>4.3672216504165755</v>
      </c>
      <c r="F233" s="258">
        <v>170.88186415600001</v>
      </c>
      <c r="G233" s="258">
        <v>11.387648655018172</v>
      </c>
      <c r="H233" s="223"/>
      <c r="I233" s="259">
        <v>70.077590211752167</v>
      </c>
      <c r="J233" s="260">
        <v>92.15238176441909</v>
      </c>
      <c r="K233" s="260">
        <v>48.002798659085272</v>
      </c>
      <c r="L233" s="260">
        <v>65.538351028214421</v>
      </c>
      <c r="M233" s="173"/>
      <c r="N233" s="226"/>
      <c r="O233" s="261">
        <v>87.147710332524511</v>
      </c>
      <c r="P233" s="262">
        <v>121.92540035554721</v>
      </c>
      <c r="Q233" s="262">
        <v>52.370020309501847</v>
      </c>
      <c r="R233" s="263">
        <v>236.42021518421444</v>
      </c>
      <c r="S233" s="175"/>
      <c r="T233" s="227"/>
      <c r="U233" s="220" t="s">
        <v>289</v>
      </c>
      <c r="V233" s="152"/>
      <c r="W233" s="152"/>
    </row>
    <row r="234" spans="1:23" ht="15" x14ac:dyDescent="0.25">
      <c r="B234" s="160">
        <v>2041</v>
      </c>
      <c r="C234" s="257">
        <v>17.163148324434133</v>
      </c>
      <c r="D234" s="258">
        <v>29.935274651280331</v>
      </c>
      <c r="E234" s="258">
        <v>4.3910219975879308</v>
      </c>
      <c r="F234" s="258">
        <v>174.99032249040081</v>
      </c>
      <c r="G234" s="258">
        <v>11.6611356200888</v>
      </c>
      <c r="H234" s="223"/>
      <c r="I234" s="259">
        <v>72.436320178137876</v>
      </c>
      <c r="J234" s="260">
        <v>95.254123472213962</v>
      </c>
      <c r="K234" s="260">
        <v>49.618516884061783</v>
      </c>
      <c r="L234" s="260">
        <v>66.79657566029023</v>
      </c>
      <c r="M234" s="173"/>
      <c r="N234" s="226"/>
      <c r="O234" s="261">
        <v>89.599468502572009</v>
      </c>
      <c r="P234" s="262">
        <v>125.1893981234943</v>
      </c>
      <c r="Q234" s="262">
        <v>54.009538881649718</v>
      </c>
      <c r="R234" s="263">
        <v>241.78689815069106</v>
      </c>
      <c r="S234" s="175"/>
      <c r="T234" s="227"/>
      <c r="U234" s="220" t="s">
        <v>289</v>
      </c>
      <c r="V234" s="152"/>
      <c r="W234" s="152"/>
    </row>
    <row r="235" spans="1:23" ht="15" x14ac:dyDescent="0.25">
      <c r="B235" s="160">
        <v>2042</v>
      </c>
      <c r="C235" s="257">
        <v>17.253845024212495</v>
      </c>
      <c r="D235" s="258">
        <v>30.09346419590862</v>
      </c>
      <c r="E235" s="258">
        <v>4.4142258525163669</v>
      </c>
      <c r="F235" s="258">
        <v>179.0842807116006</v>
      </c>
      <c r="G235" s="258">
        <v>11.912763725003106</v>
      </c>
      <c r="H235" s="223"/>
      <c r="I235" s="259">
        <v>74.833091898038816</v>
      </c>
      <c r="J235" s="260">
        <v>98.40589027622481</v>
      </c>
      <c r="K235" s="260">
        <v>51.260293519852851</v>
      </c>
      <c r="L235" s="260">
        <v>68.034383342625873</v>
      </c>
      <c r="M235" s="173"/>
      <c r="N235" s="226"/>
      <c r="O235" s="261">
        <v>92.086936922251311</v>
      </c>
      <c r="P235" s="262">
        <v>128.49935447213343</v>
      </c>
      <c r="Q235" s="262">
        <v>55.674519372369218</v>
      </c>
      <c r="R235" s="263">
        <v>247.11866405422649</v>
      </c>
      <c r="S235" s="175"/>
      <c r="T235" s="227"/>
      <c r="U235" s="220" t="s">
        <v>289</v>
      </c>
      <c r="V235" s="152"/>
      <c r="W235" s="152"/>
    </row>
    <row r="236" spans="1:23" ht="15" x14ac:dyDescent="0.25">
      <c r="B236" s="160">
        <v>2043</v>
      </c>
      <c r="C236" s="257">
        <v>17.342216648050393</v>
      </c>
      <c r="D236" s="258">
        <v>30.24759843637317</v>
      </c>
      <c r="E236" s="258">
        <v>4.4368348597276119</v>
      </c>
      <c r="F236" s="258">
        <v>183.16114682120042</v>
      </c>
      <c r="G236" s="258">
        <v>12.169080312006349</v>
      </c>
      <c r="H236" s="223"/>
      <c r="I236" s="259">
        <v>77.267134298770429</v>
      </c>
      <c r="J236" s="260">
        <v>101.60666821201329</v>
      </c>
      <c r="K236" s="260">
        <v>52.92760038552759</v>
      </c>
      <c r="L236" s="260">
        <v>69.250872998671753</v>
      </c>
      <c r="M236" s="173"/>
      <c r="N236" s="226"/>
      <c r="O236" s="261">
        <v>94.609350946820825</v>
      </c>
      <c r="P236" s="262">
        <v>131.85426664838647</v>
      </c>
      <c r="Q236" s="262">
        <v>57.364435245255201</v>
      </c>
      <c r="R236" s="263">
        <v>252.41201981987217</v>
      </c>
      <c r="S236" s="175"/>
      <c r="T236" s="227"/>
      <c r="U236" s="220" t="s">
        <v>289</v>
      </c>
      <c r="V236" s="152"/>
      <c r="W236" s="152"/>
    </row>
    <row r="237" spans="1:23" ht="15" x14ac:dyDescent="0.25">
      <c r="B237" s="160">
        <v>2044</v>
      </c>
      <c r="C237" s="257">
        <v>17.428267596562975</v>
      </c>
      <c r="D237" s="258">
        <v>30.397685048050363</v>
      </c>
      <c r="E237" s="258">
        <v>4.458850145075588</v>
      </c>
      <c r="F237" s="258">
        <v>187.21810643640021</v>
      </c>
      <c r="G237" s="258">
        <v>12.430149749122975</v>
      </c>
      <c r="H237" s="223"/>
      <c r="I237" s="259">
        <v>79.737706736572477</v>
      </c>
      <c r="J237" s="260">
        <v>104.85548332932885</v>
      </c>
      <c r="K237" s="260">
        <v>54.61993014381612</v>
      </c>
      <c r="L237" s="260">
        <v>70.445078685814565</v>
      </c>
      <c r="M237" s="173"/>
      <c r="N237" s="226"/>
      <c r="O237" s="261">
        <v>97.165974333135452</v>
      </c>
      <c r="P237" s="262">
        <v>135.25316837737921</v>
      </c>
      <c r="Q237" s="262">
        <v>59.078780288891707</v>
      </c>
      <c r="R237" s="263">
        <v>257.66318512221477</v>
      </c>
      <c r="S237" s="175"/>
      <c r="T237" s="227"/>
      <c r="U237" s="220" t="s">
        <v>289</v>
      </c>
      <c r="V237" s="152"/>
      <c r="W237" s="152"/>
    </row>
    <row r="238" spans="1:23" ht="15" x14ac:dyDescent="0.25">
      <c r="B238" s="160">
        <v>2045</v>
      </c>
      <c r="C238" s="257">
        <v>17.511995922897622</v>
      </c>
      <c r="D238" s="258">
        <v>30.543720635317964</v>
      </c>
      <c r="E238" s="258">
        <v>4.4802712104772793</v>
      </c>
      <c r="F238" s="258">
        <v>191.25252976199991</v>
      </c>
      <c r="G238" s="258">
        <v>12.696045552676324</v>
      </c>
      <c r="H238" s="223"/>
      <c r="I238" s="259">
        <v>82.244022758419248</v>
      </c>
      <c r="J238" s="260">
        <v>108.15130143850764</v>
      </c>
      <c r="K238" s="260">
        <v>56.33674407833086</v>
      </c>
      <c r="L238" s="260">
        <v>71.616124006889862</v>
      </c>
      <c r="M238" s="173"/>
      <c r="N238" s="226"/>
      <c r="O238" s="261">
        <v>99.756018681316874</v>
      </c>
      <c r="P238" s="262">
        <v>138.69502207382561</v>
      </c>
      <c r="Q238" s="262">
        <v>60.817015288808136</v>
      </c>
      <c r="R238" s="263">
        <v>262.86865376888977</v>
      </c>
      <c r="S238" s="175"/>
      <c r="T238" s="227"/>
      <c r="U238" s="220" t="s">
        <v>289</v>
      </c>
      <c r="V238" s="152"/>
      <c r="W238" s="152"/>
    </row>
    <row r="239" spans="1:23" ht="15" x14ac:dyDescent="0.25">
      <c r="B239" s="160">
        <v>2046</v>
      </c>
      <c r="C239" s="257">
        <v>17.59341147473253</v>
      </c>
      <c r="D239" s="258">
        <v>30.685722374101161</v>
      </c>
      <c r="E239" s="258">
        <v>4.5011005753639024</v>
      </c>
      <c r="F239" s="258">
        <v>195.26214942840082</v>
      </c>
      <c r="G239" s="258">
        <v>12.966852855491048</v>
      </c>
      <c r="H239" s="223"/>
      <c r="I239" s="259">
        <v>84.785287954975985</v>
      </c>
      <c r="J239" s="260">
        <v>111.49307788729961</v>
      </c>
      <c r="K239" s="260">
        <v>58.077498022652371</v>
      </c>
      <c r="L239" s="260">
        <v>72.763286705933481</v>
      </c>
      <c r="M239" s="173"/>
      <c r="N239" s="226"/>
      <c r="O239" s="261">
        <v>102.37869942970852</v>
      </c>
      <c r="P239" s="262">
        <v>142.17880026140077</v>
      </c>
      <c r="Q239" s="262">
        <v>62.578598598016271</v>
      </c>
      <c r="R239" s="263">
        <v>268.02543613433431</v>
      </c>
      <c r="S239" s="175"/>
      <c r="T239" s="227"/>
      <c r="U239" s="220" t="s">
        <v>289</v>
      </c>
      <c r="V239" s="152"/>
      <c r="W239" s="152"/>
    </row>
    <row r="240" spans="1:23" ht="15" x14ac:dyDescent="0.25">
      <c r="B240" s="160">
        <v>2047</v>
      </c>
      <c r="C240" s="257">
        <v>17.672501969644507</v>
      </c>
      <c r="D240" s="258">
        <v>30.823668841890239</v>
      </c>
      <c r="E240" s="258">
        <v>4.5213350973987776</v>
      </c>
      <c r="F240" s="258">
        <v>199.24507235240063</v>
      </c>
      <c r="G240" s="258">
        <v>13.242666446630322</v>
      </c>
      <c r="H240" s="223"/>
      <c r="I240" s="259">
        <v>87.360566446720199</v>
      </c>
      <c r="J240" s="260">
        <v>114.87958198944999</v>
      </c>
      <c r="K240" s="260">
        <v>59.841550903990445</v>
      </c>
      <c r="L240" s="260">
        <v>73.885999778688515</v>
      </c>
      <c r="M240" s="173"/>
      <c r="N240" s="226"/>
      <c r="O240" s="261">
        <v>105.0330684163647</v>
      </c>
      <c r="P240" s="262">
        <v>145.70325083134023</v>
      </c>
      <c r="Q240" s="262">
        <v>64.362886001389228</v>
      </c>
      <c r="R240" s="263">
        <v>273.13107213108913</v>
      </c>
      <c r="S240" s="175"/>
      <c r="T240" s="227"/>
      <c r="U240" s="220" t="s">
        <v>289</v>
      </c>
      <c r="V240" s="152"/>
      <c r="W240" s="152"/>
    </row>
    <row r="241" spans="1:23" ht="15" x14ac:dyDescent="0.25">
      <c r="B241" s="160">
        <v>2048</v>
      </c>
      <c r="C241" s="257">
        <v>17.749213313294153</v>
      </c>
      <c r="D241" s="258">
        <v>30.957465689508897</v>
      </c>
      <c r="E241" s="258">
        <v>4.5409609370794008</v>
      </c>
      <c r="F241" s="258">
        <v>203.19951281760038</v>
      </c>
      <c r="G241" s="258">
        <v>13.523583868965096</v>
      </c>
      <c r="H241" s="223"/>
      <c r="I241" s="259">
        <v>89.968737754434571</v>
      </c>
      <c r="J241" s="260">
        <v>118.30934030918156</v>
      </c>
      <c r="K241" s="260">
        <v>61.628135199687584</v>
      </c>
      <c r="L241" s="260">
        <v>74.983749579738898</v>
      </c>
      <c r="M241" s="173"/>
      <c r="N241" s="226"/>
      <c r="O241" s="261">
        <v>107.71795106772872</v>
      </c>
      <c r="P241" s="262">
        <v>149.26680599869047</v>
      </c>
      <c r="Q241" s="262">
        <v>66.169096136766981</v>
      </c>
      <c r="R241" s="263">
        <v>278.18326239733926</v>
      </c>
      <c r="S241" s="175"/>
      <c r="T241" s="227"/>
      <c r="U241" s="220" t="s">
        <v>289</v>
      </c>
      <c r="V241" s="152"/>
      <c r="W241" s="152"/>
    </row>
    <row r="242" spans="1:23" ht="15" x14ac:dyDescent="0.25">
      <c r="B242" s="160">
        <v>2049</v>
      </c>
      <c r="C242" s="257">
        <v>17.823473107396666</v>
      </c>
      <c r="D242" s="258">
        <v>31.086986642773724</v>
      </c>
      <c r="E242" s="258">
        <v>4.5599595720196051</v>
      </c>
      <c r="F242" s="258">
        <v>207.12389547360024</v>
      </c>
      <c r="G242" s="258">
        <v>13.809706520162939</v>
      </c>
      <c r="H242" s="223"/>
      <c r="I242" s="259">
        <v>92.60856380527882</v>
      </c>
      <c r="J242" s="260">
        <v>121.78072477451468</v>
      </c>
      <c r="K242" s="260">
        <v>63.436402836042937</v>
      </c>
      <c r="L242" s="260">
        <v>76.056112669919386</v>
      </c>
      <c r="M242" s="173"/>
      <c r="N242" s="226"/>
      <c r="O242" s="261">
        <v>110.43203691267549</v>
      </c>
      <c r="P242" s="262">
        <v>152.8677114172884</v>
      </c>
      <c r="Q242" s="262">
        <v>67.996362408062538</v>
      </c>
      <c r="R242" s="263">
        <v>283.18000814351961</v>
      </c>
      <c r="S242" s="175"/>
      <c r="T242" s="227"/>
      <c r="U242" s="220" t="s">
        <v>289</v>
      </c>
      <c r="V242" s="152"/>
      <c r="W242" s="152"/>
    </row>
    <row r="243" spans="1:23" ht="15" x14ac:dyDescent="0.25">
      <c r="B243" s="160">
        <v>2050</v>
      </c>
      <c r="C243" s="257">
        <v>17.895227101850409</v>
      </c>
      <c r="D243" s="258">
        <v>31.212137080834168</v>
      </c>
      <c r="E243" s="258">
        <v>4.5783171228666513</v>
      </c>
      <c r="F243" s="258">
        <v>211.01662615999996</v>
      </c>
      <c r="G243" s="258">
        <v>14.122556921922637</v>
      </c>
      <c r="H243" s="223"/>
      <c r="I243" s="259">
        <v>95.278871410224284</v>
      </c>
      <c r="J243" s="260">
        <v>125.29219263600659</v>
      </c>
      <c r="K243" s="260">
        <v>65.265550184441977</v>
      </c>
      <c r="L243" s="260">
        <v>77.102670170067483</v>
      </c>
      <c r="M243" s="173"/>
      <c r="N243" s="226"/>
      <c r="O243" s="261">
        <v>113.17409851207469</v>
      </c>
      <c r="P243" s="262">
        <v>156.50432971684074</v>
      </c>
      <c r="Q243" s="262">
        <v>69.843867307308628</v>
      </c>
      <c r="R243" s="263">
        <v>288.11929633006741</v>
      </c>
      <c r="S243" s="175"/>
      <c r="T243" s="227"/>
      <c r="U243" s="220" t="s">
        <v>289</v>
      </c>
      <c r="V243" s="152"/>
      <c r="W243" s="152"/>
    </row>
    <row r="244" spans="1:23" ht="15" x14ac:dyDescent="0.25">
      <c r="B244" s="160">
        <v>2051</v>
      </c>
      <c r="C244" s="257">
        <v>17.964457822176175</v>
      </c>
      <c r="D244" s="258">
        <v>31.332886525404735</v>
      </c>
      <c r="E244" s="258">
        <v>4.5960291189476097</v>
      </c>
      <c r="F244" s="258">
        <v>214.8763424184009</v>
      </c>
      <c r="G244" s="258">
        <v>14.397972751965701</v>
      </c>
      <c r="H244" s="223"/>
      <c r="I244" s="259">
        <v>97.97856885482399</v>
      </c>
      <c r="J244" s="260">
        <v>128.84230828369701</v>
      </c>
      <c r="K244" s="260">
        <v>67.114829425950973</v>
      </c>
      <c r="L244" s="260">
        <v>78.123099010902806</v>
      </c>
      <c r="M244" s="173"/>
      <c r="N244" s="226"/>
      <c r="O244" s="261">
        <v>115.94302667700016</v>
      </c>
      <c r="P244" s="262">
        <v>160.17519480910175</v>
      </c>
      <c r="Q244" s="262">
        <v>71.710858544898585</v>
      </c>
      <c r="R244" s="263">
        <v>292.99944142930372</v>
      </c>
      <c r="S244" s="175"/>
      <c r="T244" s="227"/>
      <c r="U244" s="220" t="s">
        <v>289</v>
      </c>
      <c r="V244" s="152"/>
      <c r="W244" s="152"/>
    </row>
    <row r="245" spans="1:23" ht="15" x14ac:dyDescent="0.25">
      <c r="B245" s="160">
        <v>2052</v>
      </c>
      <c r="C245" s="257">
        <v>18.03117872086608</v>
      </c>
      <c r="D245" s="258">
        <v>31.44925843978243</v>
      </c>
      <c r="E245" s="258">
        <v>4.6130990019497364</v>
      </c>
      <c r="F245" s="258">
        <v>218.70132056080064</v>
      </c>
      <c r="G245" s="258">
        <v>14.700317292111942</v>
      </c>
      <c r="H245" s="223"/>
      <c r="I245" s="259">
        <v>100.70678762445989</v>
      </c>
      <c r="J245" s="260">
        <v>132.4299296165176</v>
      </c>
      <c r="K245" s="260">
        <v>68.983645632402187</v>
      </c>
      <c r="L245" s="260">
        <v>79.11695533332805</v>
      </c>
      <c r="M245" s="173"/>
      <c r="N245" s="226"/>
      <c r="O245" s="261">
        <v>118.73796634532597</v>
      </c>
      <c r="P245" s="262">
        <v>163.87918805630002</v>
      </c>
      <c r="Q245" s="262">
        <v>73.596744634351921</v>
      </c>
      <c r="R245" s="263">
        <v>297.8182758941287</v>
      </c>
      <c r="S245" s="175"/>
      <c r="T245" s="227"/>
      <c r="U245" s="220" t="s">
        <v>289</v>
      </c>
      <c r="V245" s="152"/>
      <c r="W245" s="152"/>
    </row>
    <row r="246" spans="1:23" ht="15" x14ac:dyDescent="0.25">
      <c r="B246" s="160">
        <v>2053</v>
      </c>
      <c r="C246" s="257">
        <v>18.095403213480857</v>
      </c>
      <c r="D246" s="258">
        <v>31.561276222849955</v>
      </c>
      <c r="E246" s="258">
        <v>4.6295302041117479</v>
      </c>
      <c r="F246" s="258">
        <v>222.48924096960039</v>
      </c>
      <c r="G246" s="258">
        <v>15.008260130875273</v>
      </c>
      <c r="H246" s="223"/>
      <c r="I246" s="259">
        <v>103.46285021448864</v>
      </c>
      <c r="J246" s="260">
        <v>136.05416571247244</v>
      </c>
      <c r="K246" s="260">
        <v>70.871534716504868</v>
      </c>
      <c r="L246" s="260">
        <v>80.083593286632208</v>
      </c>
      <c r="M246" s="173"/>
      <c r="N246" s="226"/>
      <c r="O246" s="261">
        <v>121.5582534279695</v>
      </c>
      <c r="P246" s="262">
        <v>167.61544193532239</v>
      </c>
      <c r="Q246" s="262">
        <v>75.501064920616614</v>
      </c>
      <c r="R246" s="263">
        <v>302.57283425623257</v>
      </c>
      <c r="S246" s="175"/>
      <c r="T246" s="227"/>
      <c r="U246" s="220" t="s">
        <v>289</v>
      </c>
      <c r="V246" s="152"/>
      <c r="W246" s="152"/>
    </row>
    <row r="247" spans="1:23" ht="15" x14ac:dyDescent="0.25">
      <c r="B247" s="160">
        <v>2054</v>
      </c>
      <c r="C247" s="257">
        <v>18.157156789900384</v>
      </c>
      <c r="D247" s="258">
        <v>31.66898433303308</v>
      </c>
      <c r="E247" s="258">
        <v>4.645329246767683</v>
      </c>
      <c r="F247" s="258">
        <v>226.23751447800032</v>
      </c>
      <c r="G247" s="258">
        <v>15.321893927168343</v>
      </c>
      <c r="H247" s="223"/>
      <c r="I247" s="259">
        <v>106.24625303339118</v>
      </c>
      <c r="J247" s="260">
        <v>139.7143543461942</v>
      </c>
      <c r="K247" s="260">
        <v>72.77815172058817</v>
      </c>
      <c r="L247" s="260">
        <v>81.022287320993669</v>
      </c>
      <c r="M247" s="173"/>
      <c r="N247" s="226"/>
      <c r="O247" s="261">
        <v>124.40340982329157</v>
      </c>
      <c r="P247" s="262">
        <v>171.38333867922728</v>
      </c>
      <c r="Q247" s="262">
        <v>77.423480967355857</v>
      </c>
      <c r="R247" s="263">
        <v>307.25980179899398</v>
      </c>
      <c r="S247" s="175"/>
      <c r="T247" s="227"/>
      <c r="U247" s="220" t="s">
        <v>289</v>
      </c>
      <c r="V247" s="152"/>
      <c r="W247" s="152"/>
    </row>
    <row r="248" spans="1:23" ht="15" x14ac:dyDescent="0.25">
      <c r="B248" s="160">
        <v>2055</v>
      </c>
      <c r="C248" s="257">
        <v>18.216462948081361</v>
      </c>
      <c r="D248" s="258">
        <v>31.772423754525018</v>
      </c>
      <c r="E248" s="258">
        <v>4.6605021416376982</v>
      </c>
      <c r="F248" s="258">
        <v>229.94408380000007</v>
      </c>
      <c r="G248" s="258">
        <v>15.641321100040829</v>
      </c>
      <c r="H248" s="223"/>
      <c r="I248" s="259">
        <v>109.05640603729596</v>
      </c>
      <c r="J248" s="260">
        <v>143.40971960703948</v>
      </c>
      <c r="K248" s="260">
        <v>74.703092467552409</v>
      </c>
      <c r="L248" s="260">
        <v>81.932520194268577</v>
      </c>
      <c r="M248" s="173"/>
      <c r="N248" s="226"/>
      <c r="O248" s="261">
        <v>127.27286898537731</v>
      </c>
      <c r="P248" s="262">
        <v>175.1821433615645</v>
      </c>
      <c r="Q248" s="262">
        <v>79.363594609190102</v>
      </c>
      <c r="R248" s="263">
        <v>311.87660399426863</v>
      </c>
      <c r="S248" s="175"/>
      <c r="T248" s="227"/>
      <c r="U248" s="220" t="s">
        <v>289</v>
      </c>
      <c r="V248" s="152"/>
      <c r="W248" s="152"/>
    </row>
    <row r="249" spans="1:23" ht="15" x14ac:dyDescent="0.25">
      <c r="B249" s="160">
        <v>2056</v>
      </c>
      <c r="C249" s="257">
        <v>18.273325082099404</v>
      </c>
      <c r="D249" s="258">
        <v>31.871600407136288</v>
      </c>
      <c r="E249" s="258">
        <v>4.675049757062518</v>
      </c>
      <c r="F249" s="258">
        <v>233.60752186200074</v>
      </c>
      <c r="G249" s="258">
        <v>15.966651098546564</v>
      </c>
      <c r="H249" s="223"/>
      <c r="I249" s="259">
        <v>111.89245763558371</v>
      </c>
      <c r="J249" s="260">
        <v>147.13914164908306</v>
      </c>
      <c r="K249" s="260">
        <v>76.645773622084377</v>
      </c>
      <c r="L249" s="260">
        <v>82.814013005524174</v>
      </c>
      <c r="M249" s="173"/>
      <c r="N249" s="226"/>
      <c r="O249" s="261">
        <v>130.1657827176831</v>
      </c>
      <c r="P249" s="262">
        <v>179.01074205621936</v>
      </c>
      <c r="Q249" s="262">
        <v>81.320823379146901</v>
      </c>
      <c r="R249" s="263">
        <v>316.42153486752488</v>
      </c>
      <c r="S249" s="175"/>
      <c r="T249" s="227"/>
      <c r="U249" s="220" t="s">
        <v>289</v>
      </c>
      <c r="V249" s="152"/>
      <c r="W249" s="152"/>
    </row>
    <row r="250" spans="1:23" ht="15" x14ac:dyDescent="0.25">
      <c r="B250" s="160">
        <v>2057</v>
      </c>
      <c r="C250" s="257">
        <v>18.327750811263027</v>
      </c>
      <c r="D250" s="258">
        <v>31.96652758015907</v>
      </c>
      <c r="E250" s="258">
        <v>4.6889740423669819</v>
      </c>
      <c r="F250" s="258">
        <v>237.22747701000057</v>
      </c>
      <c r="G250" s="258">
        <v>16.297998616322335</v>
      </c>
      <c r="H250" s="223"/>
      <c r="I250" s="259">
        <v>114.75335176443907</v>
      </c>
      <c r="J250" s="260">
        <v>150.90123174312356</v>
      </c>
      <c r="K250" s="260">
        <v>78.60547178575456</v>
      </c>
      <c r="L250" s="260">
        <v>83.666876496390572</v>
      </c>
      <c r="M250" s="173"/>
      <c r="N250" s="226"/>
      <c r="O250" s="261">
        <v>133.08110257570209</v>
      </c>
      <c r="P250" s="262">
        <v>182.86775932328263</v>
      </c>
      <c r="Q250" s="262">
        <v>83.294445828121539</v>
      </c>
      <c r="R250" s="263">
        <v>320.89435350639116</v>
      </c>
      <c r="S250" s="175"/>
      <c r="T250" s="227"/>
      <c r="U250" s="220" t="s">
        <v>289</v>
      </c>
      <c r="V250" s="152"/>
      <c r="W250" s="152"/>
    </row>
    <row r="251" spans="1:23" ht="15" x14ac:dyDescent="0.25">
      <c r="A251" s="160"/>
      <c r="B251" s="160">
        <v>2058</v>
      </c>
      <c r="C251" s="257">
        <v>18.37977778413395</v>
      </c>
      <c r="D251" s="258">
        <v>32.057270938704107</v>
      </c>
      <c r="E251" s="258">
        <v>4.7022846295637892</v>
      </c>
      <c r="F251" s="258">
        <v>240.80443878680049</v>
      </c>
      <c r="G251" s="258">
        <v>16.635475061339207</v>
      </c>
      <c r="H251" s="223"/>
      <c r="I251" s="259">
        <v>117.63806807851114</v>
      </c>
      <c r="J251" s="260">
        <v>154.6946481299193</v>
      </c>
      <c r="K251" s="260">
        <v>80.581488027102964</v>
      </c>
      <c r="L251" s="260">
        <v>84.491519112935677</v>
      </c>
      <c r="M251" s="173"/>
      <c r="N251" s="226"/>
      <c r="O251" s="261">
        <v>136.01784586264509</v>
      </c>
      <c r="P251" s="262">
        <v>186.75191906862341</v>
      </c>
      <c r="Q251" s="262">
        <v>85.283772656666756</v>
      </c>
      <c r="R251" s="263">
        <v>325.29595789973615</v>
      </c>
      <c r="S251" s="175"/>
      <c r="T251" s="227"/>
      <c r="U251" s="220" t="s">
        <v>289</v>
      </c>
    </row>
    <row r="252" spans="1:23" ht="15" x14ac:dyDescent="0.25">
      <c r="A252" s="160"/>
      <c r="B252" s="160">
        <v>2059</v>
      </c>
      <c r="C252" s="257">
        <v>18.429454343145711</v>
      </c>
      <c r="D252" s="258">
        <v>32.143914799704284</v>
      </c>
      <c r="E252" s="258">
        <v>4.7149938865871404</v>
      </c>
      <c r="F252" s="258">
        <v>244.3396702208002</v>
      </c>
      <c r="G252" s="258">
        <v>16.979182093250628</v>
      </c>
      <c r="H252" s="223"/>
      <c r="I252" s="259">
        <v>120.54549053842938</v>
      </c>
      <c r="J252" s="260">
        <v>158.51792321211386</v>
      </c>
      <c r="K252" s="260">
        <v>82.573057864744911</v>
      </c>
      <c r="L252" s="260">
        <v>85.288615739442974</v>
      </c>
      <c r="M252" s="173"/>
      <c r="N252" s="226"/>
      <c r="O252" s="261">
        <v>138.97494488157508</v>
      </c>
      <c r="P252" s="262">
        <v>190.66183801181813</v>
      </c>
      <c r="Q252" s="262">
        <v>87.288051751332048</v>
      </c>
      <c r="R252" s="263">
        <v>329.62828596024315</v>
      </c>
      <c r="S252" s="175"/>
      <c r="T252" s="227"/>
      <c r="U252" s="220" t="s">
        <v>289</v>
      </c>
    </row>
    <row r="253" spans="1:23" ht="15.6" thickBot="1" x14ac:dyDescent="0.3">
      <c r="A253" s="160"/>
      <c r="B253" s="160">
        <v>2060</v>
      </c>
      <c r="C253" s="264">
        <v>18.476823647136687</v>
      </c>
      <c r="D253" s="265">
        <v>32.226534439073774</v>
      </c>
      <c r="E253" s="265">
        <v>4.7271128551995991</v>
      </c>
      <c r="F253" s="265">
        <v>247.83430561200001</v>
      </c>
      <c r="G253" s="265">
        <v>17.322632358897337</v>
      </c>
      <c r="H253" s="229"/>
      <c r="I253" s="266">
        <v>123.47447881759155</v>
      </c>
      <c r="J253" s="267">
        <v>162.36955745451959</v>
      </c>
      <c r="K253" s="268">
        <v>84.579400180663541</v>
      </c>
      <c r="L253" s="268">
        <v>86.058787393843687</v>
      </c>
      <c r="M253" s="186"/>
      <c r="N253" s="231"/>
      <c r="O253" s="269">
        <v>141.95130246472823</v>
      </c>
      <c r="P253" s="270">
        <v>194.59609189359338</v>
      </c>
      <c r="Q253" s="270">
        <v>89.306513035863134</v>
      </c>
      <c r="R253" s="271">
        <v>333.8930930058437</v>
      </c>
      <c r="S253" s="188"/>
      <c r="T253" s="232"/>
      <c r="U253" s="220" t="s">
        <v>289</v>
      </c>
    </row>
    <row r="254" spans="1:23" x14ac:dyDescent="0.25">
      <c r="A254" s="160"/>
      <c r="C254" s="105"/>
      <c r="D254" s="105"/>
      <c r="E254" s="105"/>
      <c r="F254" s="105"/>
      <c r="G254" s="105"/>
      <c r="H254" s="105"/>
      <c r="I254" s="105"/>
      <c r="J254" s="105"/>
      <c r="K254" s="105"/>
      <c r="L254" s="105"/>
      <c r="M254" s="105"/>
      <c r="N254" s="105"/>
      <c r="O254" s="105"/>
      <c r="P254" s="105"/>
      <c r="V254" s="152"/>
      <c r="W254" s="152"/>
    </row>
    <row r="255" spans="1:23" x14ac:dyDescent="0.25">
      <c r="A255" s="160"/>
      <c r="C255" s="105"/>
      <c r="D255" s="105"/>
      <c r="E255" s="105"/>
      <c r="F255" s="105"/>
      <c r="G255" s="105"/>
      <c r="H255" s="105"/>
      <c r="I255" s="105"/>
      <c r="J255" s="105"/>
      <c r="K255" s="105"/>
      <c r="L255" s="105"/>
      <c r="M255" s="105"/>
      <c r="N255" s="105"/>
      <c r="O255" s="105"/>
      <c r="P255" s="105"/>
      <c r="V255" s="152"/>
      <c r="W255" s="152"/>
    </row>
    <row r="256" spans="1:23" x14ac:dyDescent="0.25">
      <c r="A256" s="191" t="s">
        <v>311</v>
      </c>
      <c r="C256" s="105"/>
      <c r="D256" s="105"/>
      <c r="E256" s="105"/>
      <c r="F256" s="105"/>
      <c r="G256" s="105"/>
      <c r="H256" s="105"/>
      <c r="I256" s="105"/>
      <c r="J256" s="105"/>
      <c r="K256" s="105"/>
      <c r="L256" s="105"/>
      <c r="M256" s="105"/>
      <c r="N256" s="105"/>
      <c r="O256" s="105"/>
      <c r="P256" s="105"/>
    </row>
    <row r="257" spans="1:41" x14ac:dyDescent="0.25">
      <c r="A257" s="191"/>
      <c r="C257" s="105"/>
      <c r="D257" s="105"/>
      <c r="E257" s="105"/>
      <c r="F257" s="105"/>
      <c r="G257" s="105"/>
      <c r="H257" s="105"/>
      <c r="I257" s="105"/>
      <c r="J257" s="105"/>
      <c r="K257" s="105"/>
      <c r="L257" s="105"/>
      <c r="M257" s="105"/>
      <c r="N257" s="105"/>
      <c r="O257" s="105"/>
      <c r="P257" s="105"/>
    </row>
    <row r="258" spans="1:41" x14ac:dyDescent="0.25">
      <c r="A258" s="160"/>
      <c r="C258" s="105"/>
      <c r="D258" s="105"/>
      <c r="E258" s="105"/>
      <c r="F258" s="105"/>
      <c r="G258" s="105"/>
      <c r="H258" s="105"/>
      <c r="I258" s="105"/>
      <c r="J258" s="105"/>
      <c r="K258" s="105"/>
      <c r="L258" s="105"/>
      <c r="M258" s="105"/>
      <c r="N258" s="105"/>
      <c r="O258" s="105"/>
      <c r="P258" s="105"/>
      <c r="V258" s="152"/>
      <c r="W258" s="152"/>
      <c r="X258" s="152"/>
      <c r="AD258" s="152"/>
      <c r="AE258" s="152"/>
      <c r="AF258" s="152"/>
    </row>
    <row r="259" spans="1:41" x14ac:dyDescent="0.25">
      <c r="A259" s="201"/>
      <c r="B259" s="128"/>
      <c r="C259" s="146"/>
      <c r="D259" s="146"/>
      <c r="E259" s="146"/>
      <c r="F259" s="146"/>
      <c r="G259" s="146"/>
      <c r="H259" s="146"/>
      <c r="I259" s="146"/>
      <c r="J259" s="146"/>
      <c r="K259" s="146"/>
      <c r="L259" s="146"/>
      <c r="M259" s="146"/>
      <c r="N259" s="146"/>
      <c r="O259" s="146"/>
      <c r="P259" s="146"/>
      <c r="Q259" s="128"/>
      <c r="R259" s="128"/>
      <c r="S259" s="128"/>
      <c r="T259" s="128"/>
      <c r="U259" s="128"/>
      <c r="V259" s="202"/>
      <c r="W259" s="202"/>
      <c r="X259" s="202"/>
      <c r="Y259" s="128"/>
      <c r="Z259" s="128"/>
      <c r="AA259" s="128"/>
      <c r="AB259" s="128"/>
      <c r="AC259" s="128"/>
      <c r="AD259" s="202"/>
      <c r="AE259" s="202"/>
      <c r="AF259" s="202"/>
      <c r="AG259" s="128"/>
      <c r="AH259" s="128"/>
      <c r="AI259" s="128"/>
      <c r="AJ259" s="128"/>
      <c r="AK259" s="128"/>
      <c r="AL259" s="128"/>
      <c r="AM259" s="128"/>
      <c r="AN259" s="128"/>
      <c r="AO259" s="128"/>
    </row>
    <row r="260" spans="1:41" x14ac:dyDescent="0.25">
      <c r="A260" s="201"/>
      <c r="B260" s="128"/>
      <c r="C260" s="146"/>
      <c r="D260" s="146"/>
      <c r="E260" s="146"/>
      <c r="F260" s="146"/>
      <c r="G260" s="146"/>
      <c r="H260" s="146"/>
      <c r="I260" s="146"/>
      <c r="J260" s="146"/>
      <c r="K260" s="146"/>
      <c r="L260" s="146"/>
      <c r="M260" s="146"/>
      <c r="N260" s="146"/>
      <c r="O260" s="146"/>
      <c r="P260" s="146"/>
      <c r="Q260" s="128"/>
      <c r="R260" s="128"/>
      <c r="S260" s="128"/>
      <c r="T260" s="128"/>
      <c r="U260" s="128"/>
      <c r="V260" s="202"/>
      <c r="W260" s="202"/>
      <c r="X260" s="202"/>
      <c r="Y260" s="128"/>
      <c r="Z260" s="128"/>
      <c r="AA260" s="128"/>
      <c r="AB260" s="128"/>
      <c r="AC260" s="128"/>
      <c r="AD260" s="202"/>
      <c r="AE260" s="202"/>
      <c r="AF260" s="202"/>
      <c r="AG260" s="128"/>
      <c r="AH260" s="128"/>
      <c r="AI260" s="128"/>
      <c r="AJ260" s="128"/>
      <c r="AK260" s="128"/>
      <c r="AL260" s="128"/>
      <c r="AM260" s="128"/>
      <c r="AN260" s="128"/>
      <c r="AO260" s="128"/>
    </row>
    <row r="261" spans="1:41" x14ac:dyDescent="0.25">
      <c r="A261" s="191"/>
      <c r="B261" s="150"/>
      <c r="C261" s="105"/>
      <c r="D261" s="105"/>
      <c r="E261" s="105"/>
      <c r="F261" s="105"/>
      <c r="G261" s="105"/>
      <c r="H261" s="105"/>
      <c r="I261" s="105"/>
      <c r="J261" s="105"/>
      <c r="K261" s="105"/>
      <c r="L261" s="105"/>
      <c r="M261" s="105"/>
      <c r="N261" s="105"/>
      <c r="O261" s="105"/>
      <c r="P261" s="105"/>
    </row>
    <row r="262" spans="1:41" x14ac:dyDescent="0.25">
      <c r="A262" s="191"/>
      <c r="B262" s="150"/>
      <c r="C262" s="105"/>
      <c r="D262" s="105"/>
      <c r="E262" s="105"/>
      <c r="F262" s="105"/>
      <c r="G262" s="105"/>
      <c r="H262" s="105"/>
      <c r="I262" s="105"/>
      <c r="J262" s="105"/>
      <c r="K262" s="105"/>
      <c r="L262" s="105"/>
      <c r="M262" s="105"/>
      <c r="N262" s="105"/>
      <c r="O262" s="105"/>
      <c r="P262" s="105"/>
    </row>
    <row r="263" spans="1:41" ht="17.399999999999999" x14ac:dyDescent="0.25">
      <c r="A263" s="243" t="s">
        <v>153</v>
      </c>
      <c r="B263" s="150"/>
      <c r="C263" s="105"/>
      <c r="D263" s="105"/>
      <c r="E263" s="105"/>
      <c r="F263" s="105"/>
      <c r="G263" s="105"/>
      <c r="H263" s="105"/>
      <c r="I263" s="105"/>
      <c r="J263" s="105"/>
      <c r="K263" s="105"/>
      <c r="L263" s="105"/>
      <c r="M263" s="105"/>
      <c r="N263" s="105"/>
      <c r="O263" s="105"/>
      <c r="P263" s="105"/>
    </row>
    <row r="264" spans="1:41" x14ac:dyDescent="0.25">
      <c r="B264" s="203"/>
      <c r="C264" s="203"/>
      <c r="D264" s="149"/>
      <c r="E264" s="149"/>
      <c r="F264" s="149"/>
      <c r="G264" s="149"/>
      <c r="H264" s="149"/>
      <c r="I264" s="149"/>
      <c r="J264" s="149"/>
      <c r="K264" s="149"/>
      <c r="L264" s="149"/>
      <c r="M264" s="149"/>
      <c r="N264" s="149"/>
      <c r="O264" s="149"/>
      <c r="P264" s="149"/>
      <c r="Q264" s="150"/>
      <c r="R264" s="150"/>
      <c r="S264" s="150"/>
      <c r="T264" s="150"/>
      <c r="U264" s="150"/>
      <c r="V264" s="150"/>
      <c r="W264" s="150"/>
    </row>
    <row r="265" spans="1:41" ht="13.8" thickBot="1" x14ac:dyDescent="0.3">
      <c r="A265" s="196"/>
      <c r="B265" s="148"/>
      <c r="C265" s="148"/>
      <c r="D265" s="149"/>
      <c r="E265" s="149"/>
      <c r="F265" s="149"/>
      <c r="G265" s="149"/>
      <c r="H265" s="149"/>
      <c r="I265" s="149"/>
      <c r="J265" s="149"/>
      <c r="K265" s="149"/>
      <c r="L265" s="149"/>
      <c r="M265" s="149"/>
      <c r="N265" s="149"/>
      <c r="O265" s="149"/>
      <c r="P265" s="149"/>
      <c r="Q265" s="150"/>
      <c r="R265" s="150"/>
      <c r="S265" s="150"/>
      <c r="T265" s="150"/>
      <c r="U265" s="150"/>
      <c r="V265" s="150"/>
      <c r="W265" s="150"/>
    </row>
    <row r="266" spans="1:41" ht="16.2" thickBot="1" x14ac:dyDescent="0.3">
      <c r="A266" s="153"/>
      <c r="C266" s="1711" t="s">
        <v>307</v>
      </c>
      <c r="D266" s="1712"/>
      <c r="E266" s="1712"/>
      <c r="F266" s="1712"/>
      <c r="G266" s="1712"/>
      <c r="H266" s="1727"/>
      <c r="I266" s="1728" t="s">
        <v>308</v>
      </c>
      <c r="J266" s="1729"/>
      <c r="K266" s="1729"/>
      <c r="L266" s="1729"/>
      <c r="M266" s="1729"/>
      <c r="N266" s="1730"/>
      <c r="O266" s="1716" t="s">
        <v>309</v>
      </c>
      <c r="P266" s="1717"/>
      <c r="Q266" s="1717"/>
      <c r="R266" s="1717"/>
      <c r="S266" s="1717"/>
      <c r="T266" s="1718"/>
    </row>
    <row r="267" spans="1:41" ht="79.8" thickBot="1" x14ac:dyDescent="0.3">
      <c r="A267" s="153" t="s">
        <v>120</v>
      </c>
      <c r="B267" s="160"/>
      <c r="C267" s="155" t="s">
        <v>287</v>
      </c>
      <c r="D267" s="156" t="s">
        <v>290</v>
      </c>
      <c r="E267" s="156" t="s">
        <v>291</v>
      </c>
      <c r="F267" s="156" t="s">
        <v>292</v>
      </c>
      <c r="G267" s="156" t="s">
        <v>293</v>
      </c>
      <c r="H267" s="214" t="s">
        <v>294</v>
      </c>
      <c r="I267" s="155" t="s">
        <v>295</v>
      </c>
      <c r="J267" s="156" t="s">
        <v>296</v>
      </c>
      <c r="K267" s="156" t="s">
        <v>297</v>
      </c>
      <c r="L267" s="156" t="s">
        <v>298</v>
      </c>
      <c r="M267" s="156" t="s">
        <v>299</v>
      </c>
      <c r="N267" s="214" t="s">
        <v>300</v>
      </c>
      <c r="O267" s="155" t="s">
        <v>301</v>
      </c>
      <c r="P267" s="156" t="s">
        <v>302</v>
      </c>
      <c r="Q267" s="156" t="s">
        <v>303</v>
      </c>
      <c r="R267" s="156" t="s">
        <v>304</v>
      </c>
      <c r="S267" s="156" t="s">
        <v>305</v>
      </c>
      <c r="T267" s="214" t="s">
        <v>306</v>
      </c>
      <c r="U267" s="158" t="s">
        <v>121</v>
      </c>
      <c r="V267" s="130"/>
      <c r="W267" s="130"/>
    </row>
    <row r="268" spans="1:41" ht="15.6" x14ac:dyDescent="0.25">
      <c r="A268" s="216" t="s">
        <v>287</v>
      </c>
      <c r="B268" s="160">
        <v>2012</v>
      </c>
      <c r="C268" s="246">
        <v>3.5837842662991708</v>
      </c>
      <c r="D268" s="247">
        <v>6.2506927210943353</v>
      </c>
      <c r="E268" s="247">
        <v>0.91687581150400699</v>
      </c>
      <c r="F268" s="162"/>
      <c r="G268" s="162"/>
      <c r="H268" s="219"/>
      <c r="I268" s="246">
        <v>3.4326468258966498</v>
      </c>
      <c r="J268" s="247">
        <v>4.5139477514368176</v>
      </c>
      <c r="K268" s="247">
        <v>2.3513459003564821</v>
      </c>
      <c r="L268" s="162"/>
      <c r="M268" s="165"/>
      <c r="N268" s="219"/>
      <c r="O268" s="272">
        <v>7.0164310921958206</v>
      </c>
      <c r="P268" s="273">
        <v>10.764640472531152</v>
      </c>
      <c r="Q268" s="273">
        <v>3.2682217118604893</v>
      </c>
      <c r="R268" s="165"/>
      <c r="S268" s="165"/>
      <c r="T268" s="219"/>
      <c r="U268" s="244" t="s">
        <v>289</v>
      </c>
      <c r="V268" s="152"/>
      <c r="W268" s="152"/>
    </row>
    <row r="269" spans="1:41" ht="15.6" x14ac:dyDescent="0.25">
      <c r="A269" s="221" t="s">
        <v>290</v>
      </c>
      <c r="B269" s="160">
        <v>2013</v>
      </c>
      <c r="C269" s="253">
        <v>3.6945053638698422</v>
      </c>
      <c r="D269" s="252">
        <v>6.4438080168906557</v>
      </c>
      <c r="E269" s="252">
        <v>0.94520271084902696</v>
      </c>
      <c r="F269" s="168"/>
      <c r="G269" s="168"/>
      <c r="H269" s="222"/>
      <c r="I269" s="253">
        <v>3.5382674341881288</v>
      </c>
      <c r="J269" s="252">
        <v>4.6528393798169603</v>
      </c>
      <c r="K269" s="252">
        <v>2.4236954885592983</v>
      </c>
      <c r="L269" s="168"/>
      <c r="M269" s="170"/>
      <c r="N269" s="222"/>
      <c r="O269" s="254">
        <v>7.2327727980579706</v>
      </c>
      <c r="P269" s="255">
        <v>11.096647396707617</v>
      </c>
      <c r="Q269" s="255">
        <v>3.3688981994083251</v>
      </c>
      <c r="R269" s="170"/>
      <c r="S269" s="170"/>
      <c r="T269" s="222"/>
      <c r="U269" s="220" t="s">
        <v>289</v>
      </c>
      <c r="V269" s="152"/>
      <c r="W269" s="152"/>
    </row>
    <row r="270" spans="1:41" ht="15.6" x14ac:dyDescent="0.25">
      <c r="A270" s="221" t="s">
        <v>291</v>
      </c>
      <c r="B270" s="160">
        <v>2014</v>
      </c>
      <c r="C270" s="253">
        <v>3.574938425129242</v>
      </c>
      <c r="D270" s="252">
        <v>6.2352641598573237</v>
      </c>
      <c r="E270" s="252">
        <v>0.91461269040115944</v>
      </c>
      <c r="F270" s="252">
        <v>14.582001977719973</v>
      </c>
      <c r="G270" s="252">
        <v>2.2632682457345421</v>
      </c>
      <c r="H270" s="222"/>
      <c r="I270" s="253">
        <v>3.6645326537117828</v>
      </c>
      <c r="J270" s="252">
        <v>4.8188787752635323</v>
      </c>
      <c r="K270" s="252">
        <v>2.5101865321600338</v>
      </c>
      <c r="L270" s="252">
        <v>6.2805147194468551</v>
      </c>
      <c r="M270" s="170"/>
      <c r="N270" s="222"/>
      <c r="O270" s="254">
        <v>7.2394710788410244</v>
      </c>
      <c r="P270" s="255">
        <v>11.054142935120856</v>
      </c>
      <c r="Q270" s="255">
        <v>3.4247992225611932</v>
      </c>
      <c r="R270" s="256">
        <v>20.862516697166829</v>
      </c>
      <c r="S270" s="170"/>
      <c r="T270" s="222"/>
      <c r="U270" s="220" t="s">
        <v>289</v>
      </c>
      <c r="V270" s="152"/>
      <c r="W270" s="152"/>
    </row>
    <row r="271" spans="1:41" ht="15" x14ac:dyDescent="0.25">
      <c r="A271" s="221" t="s">
        <v>292</v>
      </c>
      <c r="B271" s="160">
        <v>2015</v>
      </c>
      <c r="C271" s="257">
        <v>3.6765507380049245</v>
      </c>
      <c r="D271" s="258">
        <v>6.4124922788706042</v>
      </c>
      <c r="E271" s="258">
        <v>0.94060919713924462</v>
      </c>
      <c r="F271" s="258">
        <v>15.334439842799931</v>
      </c>
      <c r="G271" s="258">
        <v>2.3287414149305961</v>
      </c>
      <c r="H271" s="223"/>
      <c r="I271" s="259">
        <v>3.7846750257988409</v>
      </c>
      <c r="J271" s="260">
        <v>4.9768665956950731</v>
      </c>
      <c r="K271" s="260">
        <v>2.5924834559026091</v>
      </c>
      <c r="L271" s="260">
        <v>6.5767701160566281</v>
      </c>
      <c r="M271" s="173"/>
      <c r="N271" s="226"/>
      <c r="O271" s="261">
        <v>7.4612257638037658</v>
      </c>
      <c r="P271" s="262">
        <v>11.389358874565676</v>
      </c>
      <c r="Q271" s="262">
        <v>3.5330926530418538</v>
      </c>
      <c r="R271" s="263">
        <v>21.91120995885656</v>
      </c>
      <c r="S271" s="175"/>
      <c r="T271" s="227"/>
      <c r="U271" s="220" t="s">
        <v>289</v>
      </c>
      <c r="V271" s="152"/>
      <c r="W271" s="152"/>
    </row>
    <row r="272" spans="1:41" ht="15" x14ac:dyDescent="0.25">
      <c r="A272" s="221" t="s">
        <v>293</v>
      </c>
      <c r="B272" s="160">
        <v>2016</v>
      </c>
      <c r="C272" s="257">
        <v>3.7785024391007807</v>
      </c>
      <c r="D272" s="258">
        <v>6.5903123451998571</v>
      </c>
      <c r="E272" s="258">
        <v>0.96669253300170366</v>
      </c>
      <c r="F272" s="258">
        <v>16.110939759799891</v>
      </c>
      <c r="G272" s="258">
        <v>2.395595007373442</v>
      </c>
      <c r="H272" s="223"/>
      <c r="I272" s="259">
        <v>3.9126840810251506</v>
      </c>
      <c r="J272" s="260">
        <v>5.1451991438159883</v>
      </c>
      <c r="K272" s="260">
        <v>2.6801690182343134</v>
      </c>
      <c r="L272" s="260">
        <v>6.8805714350518645</v>
      </c>
      <c r="M272" s="173"/>
      <c r="N272" s="226"/>
      <c r="O272" s="261">
        <v>7.6911865201259317</v>
      </c>
      <c r="P272" s="262">
        <v>11.735511489015845</v>
      </c>
      <c r="Q272" s="262">
        <v>3.6468615512360172</v>
      </c>
      <c r="R272" s="263">
        <v>22.991511194851753</v>
      </c>
      <c r="S272" s="175"/>
      <c r="T272" s="227"/>
      <c r="U272" s="220" t="s">
        <v>289</v>
      </c>
      <c r="V272" s="152"/>
      <c r="W272" s="152"/>
    </row>
    <row r="273" spans="1:23" ht="15.6" thickBot="1" x14ac:dyDescent="0.3">
      <c r="A273" s="228" t="s">
        <v>294</v>
      </c>
      <c r="B273" s="160">
        <v>2017</v>
      </c>
      <c r="C273" s="257">
        <v>3.8808174641179951</v>
      </c>
      <c r="D273" s="258">
        <v>6.7687661065346907</v>
      </c>
      <c r="E273" s="258">
        <v>0.99286882170129798</v>
      </c>
      <c r="F273" s="258">
        <v>16.911434529120019</v>
      </c>
      <c r="G273" s="258">
        <v>2.4638268248959578</v>
      </c>
      <c r="H273" s="223"/>
      <c r="I273" s="259">
        <v>4.0499969295662677</v>
      </c>
      <c r="J273" s="260">
        <v>5.3257662266977679</v>
      </c>
      <c r="K273" s="260">
        <v>2.7742276324347679</v>
      </c>
      <c r="L273" s="260">
        <v>7.1917591284106575</v>
      </c>
      <c r="M273" s="173"/>
      <c r="N273" s="226"/>
      <c r="O273" s="261">
        <v>7.9308143936842628</v>
      </c>
      <c r="P273" s="262">
        <v>12.094532333232458</v>
      </c>
      <c r="Q273" s="262">
        <v>3.7670964541360661</v>
      </c>
      <c r="R273" s="263">
        <v>24.103193657530674</v>
      </c>
      <c r="S273" s="175"/>
      <c r="T273" s="227"/>
      <c r="U273" s="220" t="s">
        <v>289</v>
      </c>
      <c r="V273" s="152"/>
      <c r="W273" s="152"/>
    </row>
    <row r="274" spans="1:23" ht="15" x14ac:dyDescent="0.25">
      <c r="A274" s="216" t="s">
        <v>295</v>
      </c>
      <c r="B274" s="160">
        <v>2018</v>
      </c>
      <c r="C274" s="257">
        <v>3.9836040708743465</v>
      </c>
      <c r="D274" s="258">
        <v>6.9480423818171273</v>
      </c>
      <c r="E274" s="258">
        <v>1.0191657599315653</v>
      </c>
      <c r="F274" s="258">
        <v>17.736189333839981</v>
      </c>
      <c r="G274" s="258">
        <v>2.5334808650525682</v>
      </c>
      <c r="H274" s="223"/>
      <c r="I274" s="259">
        <v>4.1981226698156453</v>
      </c>
      <c r="J274" s="260">
        <v>5.5205523162786383</v>
      </c>
      <c r="K274" s="260">
        <v>2.8756930233526541</v>
      </c>
      <c r="L274" s="260">
        <v>7.5103148818542218</v>
      </c>
      <c r="M274" s="173"/>
      <c r="N274" s="226"/>
      <c r="O274" s="261">
        <v>8.1817267406899923</v>
      </c>
      <c r="P274" s="262">
        <v>12.468594698095766</v>
      </c>
      <c r="Q274" s="262">
        <v>3.8948587832842194</v>
      </c>
      <c r="R274" s="263">
        <v>25.246504215694202</v>
      </c>
      <c r="S274" s="175"/>
      <c r="T274" s="227"/>
      <c r="U274" s="220" t="s">
        <v>289</v>
      </c>
      <c r="V274" s="152"/>
      <c r="W274" s="152"/>
    </row>
    <row r="275" spans="1:23" ht="15" x14ac:dyDescent="0.25">
      <c r="A275" s="221" t="s">
        <v>296</v>
      </c>
      <c r="B275" s="160">
        <v>2019</v>
      </c>
      <c r="C275" s="257">
        <v>4.0870262992742292</v>
      </c>
      <c r="D275" s="258">
        <v>7.1284272828664523</v>
      </c>
      <c r="E275" s="258">
        <v>1.0456253156820061</v>
      </c>
      <c r="F275" s="258">
        <v>18.585519052799935</v>
      </c>
      <c r="G275" s="258">
        <v>2.6046088948212454</v>
      </c>
      <c r="H275" s="223"/>
      <c r="I275" s="259">
        <v>4.3586334629577523</v>
      </c>
      <c r="J275" s="260">
        <v>5.7316248123825426</v>
      </c>
      <c r="K275" s="260">
        <v>2.985642113532962</v>
      </c>
      <c r="L275" s="260">
        <v>7.8362394098633361</v>
      </c>
      <c r="M275" s="173"/>
      <c r="N275" s="226"/>
      <c r="O275" s="261">
        <v>8.4456597622319816</v>
      </c>
      <c r="P275" s="262">
        <v>12.860052095248996</v>
      </c>
      <c r="Q275" s="262">
        <v>4.0312674292149682</v>
      </c>
      <c r="R275" s="263">
        <v>26.42175846266327</v>
      </c>
      <c r="S275" s="175"/>
      <c r="T275" s="227"/>
      <c r="U275" s="220" t="s">
        <v>289</v>
      </c>
      <c r="V275" s="152"/>
      <c r="W275" s="152"/>
    </row>
    <row r="276" spans="1:23" ht="15" x14ac:dyDescent="0.25">
      <c r="A276" s="221" t="s">
        <v>297</v>
      </c>
      <c r="B276" s="160">
        <v>2020</v>
      </c>
      <c r="C276" s="257">
        <v>4.1911857036775002</v>
      </c>
      <c r="D276" s="258">
        <v>7.3100979367223493</v>
      </c>
      <c r="E276" s="258">
        <v>1.0722734706326509</v>
      </c>
      <c r="F276" s="258">
        <v>19.45971668899989</v>
      </c>
      <c r="G276" s="258">
        <v>2.6782131193600969</v>
      </c>
      <c r="H276" s="223"/>
      <c r="I276" s="259">
        <v>4.5330451959333011</v>
      </c>
      <c r="J276" s="260">
        <v>5.960977113921321</v>
      </c>
      <c r="K276" s="260">
        <v>3.1051132779452821</v>
      </c>
      <c r="L276" s="260">
        <v>8.1695219578694047</v>
      </c>
      <c r="M276" s="173"/>
      <c r="N276" s="226"/>
      <c r="O276" s="261">
        <v>8.7242308996108022</v>
      </c>
      <c r="P276" s="262">
        <v>13.27107505064367</v>
      </c>
      <c r="Q276" s="262">
        <v>4.1773867485779332</v>
      </c>
      <c r="R276" s="263">
        <v>27.629238646869297</v>
      </c>
      <c r="S276" s="175"/>
      <c r="T276" s="227"/>
      <c r="U276" s="220" t="s">
        <v>289</v>
      </c>
      <c r="V276" s="152"/>
      <c r="W276" s="152"/>
    </row>
    <row r="277" spans="1:23" ht="15" x14ac:dyDescent="0.25">
      <c r="A277" s="221" t="s">
        <v>298</v>
      </c>
      <c r="B277" s="160">
        <v>2021</v>
      </c>
      <c r="C277" s="257">
        <v>4.2959939519045243</v>
      </c>
      <c r="D277" s="258">
        <v>7.4929002779413478</v>
      </c>
      <c r="E277" s="258">
        <v>1.099087625867698</v>
      </c>
      <c r="F277" s="258">
        <v>20.359054659840023</v>
      </c>
      <c r="G277" s="258">
        <v>2.751488630037048</v>
      </c>
      <c r="H277" s="223"/>
      <c r="I277" s="259">
        <v>4.722676916498922</v>
      </c>
      <c r="J277" s="260">
        <v>6.2103437752948478</v>
      </c>
      <c r="K277" s="260">
        <v>3.2350100577029979</v>
      </c>
      <c r="L277" s="260">
        <v>8.5101410400302218</v>
      </c>
      <c r="M277" s="173"/>
      <c r="N277" s="226"/>
      <c r="O277" s="261">
        <v>9.0186708684034471</v>
      </c>
      <c r="P277" s="262">
        <v>13.703244053236196</v>
      </c>
      <c r="Q277" s="262">
        <v>4.3340976835706959</v>
      </c>
      <c r="R277" s="263">
        <v>28.869195699870247</v>
      </c>
      <c r="S277" s="175"/>
      <c r="T277" s="227"/>
      <c r="U277" s="220" t="s">
        <v>289</v>
      </c>
      <c r="V277" s="152"/>
      <c r="W277" s="152"/>
    </row>
    <row r="278" spans="1:23" ht="15" x14ac:dyDescent="0.25">
      <c r="A278" s="221" t="s">
        <v>299</v>
      </c>
      <c r="B278" s="160">
        <v>2022</v>
      </c>
      <c r="C278" s="257">
        <v>4.4015037183404564</v>
      </c>
      <c r="D278" s="258">
        <v>7.6769261790725274</v>
      </c>
      <c r="E278" s="258">
        <v>1.1260812576083838</v>
      </c>
      <c r="F278" s="258">
        <v>21.283728168999986</v>
      </c>
      <c r="G278" s="258">
        <v>2.8273334561629122</v>
      </c>
      <c r="H278" s="223"/>
      <c r="I278" s="259">
        <v>4.9290090626868013</v>
      </c>
      <c r="J278" s="260">
        <v>6.4816715799228763</v>
      </c>
      <c r="K278" s="260">
        <v>3.3763465454507271</v>
      </c>
      <c r="L278" s="260">
        <v>8.8580410580093627</v>
      </c>
      <c r="M278" s="173"/>
      <c r="N278" s="226"/>
      <c r="O278" s="261">
        <v>9.3305127810272577</v>
      </c>
      <c r="P278" s="262">
        <v>14.158597758995404</v>
      </c>
      <c r="Q278" s="262">
        <v>4.5024278030591107</v>
      </c>
      <c r="R278" s="263">
        <v>30.141769227009348</v>
      </c>
      <c r="S278" s="175"/>
      <c r="T278" s="227"/>
      <c r="U278" s="220" t="s">
        <v>289</v>
      </c>
      <c r="V278" s="152"/>
      <c r="W278" s="152"/>
    </row>
    <row r="279" spans="1:23" ht="15.6" thickBot="1" x14ac:dyDescent="0.3">
      <c r="A279" s="228" t="s">
        <v>300</v>
      </c>
      <c r="B279" s="160">
        <v>2023</v>
      </c>
      <c r="C279" s="257">
        <v>4.5075138248655708</v>
      </c>
      <c r="D279" s="258">
        <v>7.8618247533115539</v>
      </c>
      <c r="E279" s="258">
        <v>1.1532028964195875</v>
      </c>
      <c r="F279" s="258">
        <v>22.233867882719935</v>
      </c>
      <c r="G279" s="258">
        <v>2.9048348654750069</v>
      </c>
      <c r="H279" s="223"/>
      <c r="I279" s="259">
        <v>5.1532488013576767</v>
      </c>
      <c r="J279" s="260">
        <v>6.7765479582673853</v>
      </c>
      <c r="K279" s="260">
        <v>3.529949644447969</v>
      </c>
      <c r="L279" s="260">
        <v>9.2131382541605351</v>
      </c>
      <c r="M279" s="173"/>
      <c r="N279" s="226"/>
      <c r="O279" s="261">
        <v>9.6607626262232476</v>
      </c>
      <c r="P279" s="262">
        <v>14.638372711578938</v>
      </c>
      <c r="Q279" s="262">
        <v>4.6831525408675567</v>
      </c>
      <c r="R279" s="263">
        <v>31.447006136880468</v>
      </c>
      <c r="S279" s="175"/>
      <c r="T279" s="227"/>
      <c r="U279" s="220" t="s">
        <v>289</v>
      </c>
      <c r="V279" s="152"/>
      <c r="W279" s="152"/>
    </row>
    <row r="280" spans="1:23" ht="15" x14ac:dyDescent="0.25">
      <c r="A280" s="216" t="s">
        <v>301</v>
      </c>
      <c r="B280" s="160">
        <v>2024</v>
      </c>
      <c r="C280" s="257">
        <v>4.6137434888665787</v>
      </c>
      <c r="D280" s="258">
        <v>8.0471062708904828</v>
      </c>
      <c r="E280" s="258">
        <v>1.180380706842675</v>
      </c>
      <c r="F280" s="258">
        <v>23.20955880839989</v>
      </c>
      <c r="G280" s="258">
        <v>2.9840299717776051</v>
      </c>
      <c r="H280" s="223"/>
      <c r="I280" s="259">
        <v>5.396504286950135</v>
      </c>
      <c r="J280" s="260">
        <v>7.0964301389598097</v>
      </c>
      <c r="K280" s="260">
        <v>3.696578434940462</v>
      </c>
      <c r="L280" s="260">
        <v>9.5753290855437516</v>
      </c>
      <c r="M280" s="173"/>
      <c r="N280" s="226"/>
      <c r="O280" s="261">
        <v>10.010247775816714</v>
      </c>
      <c r="P280" s="262">
        <v>15.143536409850292</v>
      </c>
      <c r="Q280" s="262">
        <v>4.8769591417831375</v>
      </c>
      <c r="R280" s="263">
        <v>32.78488789394364</v>
      </c>
      <c r="S280" s="175"/>
      <c r="T280" s="227"/>
      <c r="U280" s="220" t="s">
        <v>289</v>
      </c>
      <c r="V280" s="152"/>
      <c r="W280" s="152"/>
    </row>
    <row r="281" spans="1:23" ht="15" x14ac:dyDescent="0.25">
      <c r="A281" s="221" t="s">
        <v>302</v>
      </c>
      <c r="B281" s="160">
        <v>2025</v>
      </c>
      <c r="C281" s="257">
        <v>4.7199741152488102</v>
      </c>
      <c r="D281" s="258">
        <v>8.2323894670161266</v>
      </c>
      <c r="E281" s="258">
        <v>1.2075587634814939</v>
      </c>
      <c r="F281" s="258">
        <v>24.210949091999844</v>
      </c>
      <c r="G281" s="258">
        <v>3.064965572901762</v>
      </c>
      <c r="H281" s="223"/>
      <c r="I281" s="259">
        <v>5.6599325206227702</v>
      </c>
      <c r="J281" s="260">
        <v>7.4428395843128001</v>
      </c>
      <c r="K281" s="260">
        <v>3.8770254569327407</v>
      </c>
      <c r="L281" s="260">
        <v>9.9445353261588334</v>
      </c>
      <c r="M281" s="173"/>
      <c r="N281" s="226"/>
      <c r="O281" s="261">
        <v>10.379906635871581</v>
      </c>
      <c r="P281" s="262">
        <v>15.675229051328927</v>
      </c>
      <c r="Q281" s="262">
        <v>5.0845842204142349</v>
      </c>
      <c r="R281" s="263">
        <v>34.155484418158679</v>
      </c>
      <c r="S281" s="175"/>
      <c r="T281" s="227"/>
      <c r="U281" s="220" t="s">
        <v>289</v>
      </c>
      <c r="V281" s="152"/>
      <c r="W281" s="152"/>
    </row>
    <row r="282" spans="1:23" ht="15" x14ac:dyDescent="0.25">
      <c r="A282" s="221" t="s">
        <v>303</v>
      </c>
      <c r="B282" s="160">
        <v>2026</v>
      </c>
      <c r="C282" s="257">
        <v>4.8261149242494961</v>
      </c>
      <c r="D282" s="258">
        <v>8.4175160072687216</v>
      </c>
      <c r="E282" s="258">
        <v>1.2347138412302705</v>
      </c>
      <c r="F282" s="258">
        <v>25.238210381719998</v>
      </c>
      <c r="G282" s="258">
        <v>3.1476933799522144</v>
      </c>
      <c r="H282" s="223"/>
      <c r="I282" s="259">
        <v>5.9448227982579729</v>
      </c>
      <c r="J282" s="260">
        <v>7.8174717248627443</v>
      </c>
      <c r="K282" s="260">
        <v>4.0721738716532014</v>
      </c>
      <c r="L282" s="260">
        <v>10.320687285648335</v>
      </c>
      <c r="M282" s="173"/>
      <c r="N282" s="226"/>
      <c r="O282" s="261">
        <v>10.770937722507469</v>
      </c>
      <c r="P282" s="262">
        <v>16.234987732131465</v>
      </c>
      <c r="Q282" s="262">
        <v>5.3068877128834719</v>
      </c>
      <c r="R282" s="263">
        <v>35.558897667368335</v>
      </c>
      <c r="S282" s="175"/>
      <c r="T282" s="227"/>
      <c r="U282" s="220" t="s">
        <v>289</v>
      </c>
      <c r="V282" s="152"/>
      <c r="W282" s="152"/>
    </row>
    <row r="283" spans="1:23" ht="15" x14ac:dyDescent="0.25">
      <c r="A283" s="221" t="s">
        <v>304</v>
      </c>
      <c r="B283" s="160">
        <v>2027</v>
      </c>
      <c r="C283" s="257">
        <v>4.9321729470584783</v>
      </c>
      <c r="D283" s="258">
        <v>8.6024981551674706</v>
      </c>
      <c r="E283" s="258">
        <v>1.261847738949486</v>
      </c>
      <c r="F283" s="258">
        <v>26.291697966959941</v>
      </c>
      <c r="G283" s="258">
        <v>3.2322852763903813</v>
      </c>
      <c r="H283" s="223"/>
      <c r="I283" s="259">
        <v>6.2525611551339173</v>
      </c>
      <c r="J283" s="260">
        <v>8.2221492039355226</v>
      </c>
      <c r="K283" s="260">
        <v>4.282973106332312</v>
      </c>
      <c r="L283" s="260">
        <v>10.703788791332851</v>
      </c>
      <c r="M283" s="173"/>
      <c r="N283" s="226"/>
      <c r="O283" s="261">
        <v>11.184734102192396</v>
      </c>
      <c r="P283" s="262">
        <v>16.824647359102993</v>
      </c>
      <c r="Q283" s="262">
        <v>5.544820845281798</v>
      </c>
      <c r="R283" s="263">
        <v>36.995486758292792</v>
      </c>
      <c r="S283" s="175"/>
      <c r="T283" s="227"/>
      <c r="U283" s="220" t="s">
        <v>289</v>
      </c>
      <c r="V283" s="152"/>
      <c r="W283" s="152"/>
    </row>
    <row r="284" spans="1:23" ht="15" x14ac:dyDescent="0.25">
      <c r="A284" s="221" t="s">
        <v>305</v>
      </c>
      <c r="B284" s="160">
        <v>2028</v>
      </c>
      <c r="C284" s="257">
        <v>5.0381461026604946</v>
      </c>
      <c r="D284" s="258">
        <v>8.78733228108905</v>
      </c>
      <c r="E284" s="258">
        <v>1.2889599242319381</v>
      </c>
      <c r="F284" s="258">
        <v>27.371987725479883</v>
      </c>
      <c r="G284" s="258">
        <v>3.3188349380066815</v>
      </c>
      <c r="H284" s="223"/>
      <c r="I284" s="259">
        <v>6.5845036540490778</v>
      </c>
      <c r="J284" s="260">
        <v>8.658655250896242</v>
      </c>
      <c r="K284" s="260">
        <v>4.5103520572019136</v>
      </c>
      <c r="L284" s="260">
        <v>11.093930497037773</v>
      </c>
      <c r="M284" s="173"/>
      <c r="N284" s="226"/>
      <c r="O284" s="261">
        <v>11.622649756709572</v>
      </c>
      <c r="P284" s="262">
        <v>17.445987531985292</v>
      </c>
      <c r="Q284" s="262">
        <v>5.7993119814338518</v>
      </c>
      <c r="R284" s="263">
        <v>38.465918222517658</v>
      </c>
      <c r="S284" s="175"/>
      <c r="T284" s="227"/>
      <c r="U284" s="220" t="s">
        <v>289</v>
      </c>
      <c r="V284" s="152"/>
      <c r="W284" s="152"/>
    </row>
    <row r="285" spans="1:23" ht="15.6" thickBot="1" x14ac:dyDescent="0.3">
      <c r="A285" s="228" t="s">
        <v>306</v>
      </c>
      <c r="B285" s="160">
        <v>2029</v>
      </c>
      <c r="C285" s="257">
        <v>5.144066555349518</v>
      </c>
      <c r="D285" s="258">
        <v>8.9720744847044465</v>
      </c>
      <c r="E285" s="258">
        <v>1.3160586259945883</v>
      </c>
      <c r="F285" s="258">
        <v>28.479808776959832</v>
      </c>
      <c r="G285" s="258">
        <v>3.4074494948083474</v>
      </c>
      <c r="H285" s="223"/>
      <c r="I285" s="259">
        <v>6.942035199674164</v>
      </c>
      <c r="J285" s="260">
        <v>9.1288110223163095</v>
      </c>
      <c r="K285" s="260">
        <v>4.7552593770320186</v>
      </c>
      <c r="L285" s="260">
        <v>11.491260708494648</v>
      </c>
      <c r="M285" s="173"/>
      <c r="N285" s="226"/>
      <c r="O285" s="261">
        <v>12.086101755023682</v>
      </c>
      <c r="P285" s="262">
        <v>18.100885507020756</v>
      </c>
      <c r="Q285" s="262">
        <v>6.0713180030266072</v>
      </c>
      <c r="R285" s="263">
        <v>39.971069485454478</v>
      </c>
      <c r="S285" s="175"/>
      <c r="T285" s="227"/>
      <c r="U285" s="220" t="s">
        <v>289</v>
      </c>
      <c r="V285" s="152"/>
      <c r="W285" s="152"/>
    </row>
    <row r="286" spans="1:23" ht="15" x14ac:dyDescent="0.25">
      <c r="A286" s="178" t="s">
        <v>307</v>
      </c>
      <c r="B286" s="160">
        <v>2030</v>
      </c>
      <c r="C286" s="257">
        <v>5.2499547091232683</v>
      </c>
      <c r="D286" s="258">
        <v>9.1567603538477886</v>
      </c>
      <c r="E286" s="258">
        <v>1.3431490643987463</v>
      </c>
      <c r="F286" s="258">
        <v>29.615809574999993</v>
      </c>
      <c r="G286" s="258">
        <v>3.4942119346960574</v>
      </c>
      <c r="H286" s="223"/>
      <c r="I286" s="259">
        <v>7.3265283159349739</v>
      </c>
      <c r="J286" s="260">
        <v>9.6344213940256296</v>
      </c>
      <c r="K286" s="260">
        <v>5.0186352378443191</v>
      </c>
      <c r="L286" s="260">
        <v>11.895890038493713</v>
      </c>
      <c r="M286" s="173"/>
      <c r="N286" s="226"/>
      <c r="O286" s="261">
        <v>12.576483025058241</v>
      </c>
      <c r="P286" s="262">
        <v>18.791181747873416</v>
      </c>
      <c r="Q286" s="262">
        <v>6.3617843022430653</v>
      </c>
      <c r="R286" s="263">
        <v>41.511699613493704</v>
      </c>
      <c r="S286" s="175"/>
      <c r="T286" s="227"/>
      <c r="U286" s="220" t="s">
        <v>289</v>
      </c>
      <c r="V286" s="152"/>
      <c r="W286" s="152"/>
    </row>
    <row r="287" spans="1:23" ht="15" x14ac:dyDescent="0.25">
      <c r="A287" s="179" t="s">
        <v>308</v>
      </c>
      <c r="B287" s="160">
        <v>2031</v>
      </c>
      <c r="C287" s="257">
        <v>5.3557816437841268</v>
      </c>
      <c r="D287" s="258">
        <v>9.3413394470707907</v>
      </c>
      <c r="E287" s="258">
        <v>1.3702238404974638</v>
      </c>
      <c r="F287" s="258">
        <v>30.780312754719937</v>
      </c>
      <c r="G287" s="258">
        <v>3.5912353155276904</v>
      </c>
      <c r="H287" s="223"/>
      <c r="I287" s="259">
        <v>7.7393072933686664</v>
      </c>
      <c r="J287" s="260">
        <v>10.177227814706702</v>
      </c>
      <c r="K287" s="260">
        <v>5.3013867720306322</v>
      </c>
      <c r="L287" s="260">
        <v>12.307794112199204</v>
      </c>
      <c r="M287" s="173"/>
      <c r="N287" s="226"/>
      <c r="O287" s="261">
        <v>13.095088937152793</v>
      </c>
      <c r="P287" s="262">
        <v>19.518567261777491</v>
      </c>
      <c r="Q287" s="262">
        <v>6.6716106125280961</v>
      </c>
      <c r="R287" s="263">
        <v>43.088106866919141</v>
      </c>
      <c r="S287" s="175"/>
      <c r="T287" s="227"/>
      <c r="U287" s="220" t="s">
        <v>289</v>
      </c>
      <c r="V287" s="152"/>
      <c r="W287" s="152"/>
    </row>
    <row r="288" spans="1:23" ht="15.6" thickBot="1" x14ac:dyDescent="0.3">
      <c r="A288" s="180" t="s">
        <v>309</v>
      </c>
      <c r="B288" s="160">
        <v>2032</v>
      </c>
      <c r="C288" s="257">
        <v>5.4615120133921193</v>
      </c>
      <c r="D288" s="258">
        <v>9.5257501154031683</v>
      </c>
      <c r="E288" s="258">
        <v>1.3972739113810706</v>
      </c>
      <c r="F288" s="258">
        <v>31.973560573679897</v>
      </c>
      <c r="G288" s="258">
        <v>3.6865372475675482</v>
      </c>
      <c r="H288" s="223"/>
      <c r="I288" s="259">
        <v>8.1816820237948829</v>
      </c>
      <c r="J288" s="260">
        <v>10.75895279865645</v>
      </c>
      <c r="K288" s="260">
        <v>5.6044112489333138</v>
      </c>
      <c r="L288" s="260">
        <v>12.726914219406265</v>
      </c>
      <c r="M288" s="173"/>
      <c r="N288" s="226"/>
      <c r="O288" s="261">
        <v>13.643194037187001</v>
      </c>
      <c r="P288" s="262">
        <v>20.284702914059618</v>
      </c>
      <c r="Q288" s="262">
        <v>7.0016851603143841</v>
      </c>
      <c r="R288" s="263">
        <v>44.700474793086158</v>
      </c>
      <c r="S288" s="175"/>
      <c r="T288" s="227"/>
      <c r="U288" s="220" t="s">
        <v>289</v>
      </c>
      <c r="V288" s="152"/>
      <c r="W288" s="152"/>
    </row>
    <row r="289" spans="2:23" ht="15" x14ac:dyDescent="0.25">
      <c r="B289" s="160">
        <v>2033</v>
      </c>
      <c r="C289" s="257">
        <v>5.5671624860334541</v>
      </c>
      <c r="D289" s="258">
        <v>9.7100214306520964</v>
      </c>
      <c r="E289" s="258">
        <v>1.4243035414148104</v>
      </c>
      <c r="F289" s="258">
        <v>33.196036056479834</v>
      </c>
      <c r="G289" s="258">
        <v>3.7842184478971483</v>
      </c>
      <c r="H289" s="223"/>
      <c r="I289" s="259">
        <v>8.6550070220724589</v>
      </c>
      <c r="J289" s="260">
        <v>11.381377539691616</v>
      </c>
      <c r="K289" s="260">
        <v>5.9286365044533031</v>
      </c>
      <c r="L289" s="260">
        <v>13.153285291021904</v>
      </c>
      <c r="M289" s="173"/>
      <c r="N289" s="226"/>
      <c r="O289" s="261">
        <v>14.222169508105914</v>
      </c>
      <c r="P289" s="262">
        <v>21.091398970343711</v>
      </c>
      <c r="Q289" s="262">
        <v>7.3529400458681131</v>
      </c>
      <c r="R289" s="263">
        <v>46.349321347501736</v>
      </c>
      <c r="S289" s="175"/>
      <c r="T289" s="227"/>
      <c r="U289" s="220" t="s">
        <v>289</v>
      </c>
      <c r="V289" s="152"/>
      <c r="W289" s="152"/>
    </row>
    <row r="290" spans="2:23" ht="15" x14ac:dyDescent="0.25">
      <c r="B290" s="160">
        <v>2034</v>
      </c>
      <c r="C290" s="257">
        <v>5.6727617285664467</v>
      </c>
      <c r="D290" s="258">
        <v>9.8942033924016179</v>
      </c>
      <c r="E290" s="258">
        <v>1.4513200647312741</v>
      </c>
      <c r="F290" s="258">
        <v>34.448249751760017</v>
      </c>
      <c r="G290" s="258">
        <v>3.8843676510941525</v>
      </c>
      <c r="H290" s="223"/>
      <c r="I290" s="259">
        <v>9.1606454916165507</v>
      </c>
      <c r="J290" s="260">
        <v>12.046294657123964</v>
      </c>
      <c r="K290" s="260">
        <v>6.2749963261091368</v>
      </c>
      <c r="L290" s="260">
        <v>13.586949608385748</v>
      </c>
      <c r="M290" s="173"/>
      <c r="N290" s="226"/>
      <c r="O290" s="261">
        <v>14.833407220182998</v>
      </c>
      <c r="P290" s="262">
        <v>21.94049804952558</v>
      </c>
      <c r="Q290" s="262">
        <v>7.7263163908404113</v>
      </c>
      <c r="R290" s="263">
        <v>48.035199360145768</v>
      </c>
      <c r="S290" s="175"/>
      <c r="T290" s="227"/>
      <c r="U290" s="220" t="s">
        <v>289</v>
      </c>
      <c r="V290" s="152"/>
      <c r="W290" s="152"/>
    </row>
    <row r="291" spans="2:23" ht="15" x14ac:dyDescent="0.25">
      <c r="B291" s="160">
        <v>2035</v>
      </c>
      <c r="C291" s="257">
        <v>5.7783288854963359</v>
      </c>
      <c r="D291" s="258">
        <v>10.078329391729614</v>
      </c>
      <c r="E291" s="258">
        <v>1.478328379263057</v>
      </c>
      <c r="F291" s="258">
        <v>35.730595080799944</v>
      </c>
      <c r="G291" s="258">
        <v>3.9870645733033521</v>
      </c>
      <c r="H291" s="223"/>
      <c r="I291" s="259">
        <v>9.6999517014714502</v>
      </c>
      <c r="J291" s="260">
        <v>12.755485021522883</v>
      </c>
      <c r="K291" s="260">
        <v>6.6444183814200173</v>
      </c>
      <c r="L291" s="260">
        <v>14.027899763163308</v>
      </c>
      <c r="M291" s="173"/>
      <c r="N291" s="226"/>
      <c r="O291" s="261">
        <v>15.478280586967786</v>
      </c>
      <c r="P291" s="262">
        <v>22.833814413252497</v>
      </c>
      <c r="Q291" s="262">
        <v>8.122746760683075</v>
      </c>
      <c r="R291" s="263">
        <v>49.758494843963248</v>
      </c>
      <c r="S291" s="175"/>
      <c r="T291" s="227"/>
      <c r="U291" s="220" t="s">
        <v>289</v>
      </c>
      <c r="V291" s="152"/>
      <c r="W291" s="152"/>
    </row>
    <row r="292" spans="2:23" ht="15" x14ac:dyDescent="0.25">
      <c r="B292" s="160">
        <v>2036</v>
      </c>
      <c r="C292" s="257">
        <v>5.8838603227226223</v>
      </c>
      <c r="D292" s="258">
        <v>10.262393090183807</v>
      </c>
      <c r="E292" s="258">
        <v>1.5053275552614365</v>
      </c>
      <c r="F292" s="258">
        <v>37.0433577140399</v>
      </c>
      <c r="G292" s="258">
        <v>4.0923817383245016</v>
      </c>
      <c r="H292" s="223"/>
      <c r="I292" s="259">
        <v>10.274248432482903</v>
      </c>
      <c r="J292" s="260">
        <v>13.510688096319113</v>
      </c>
      <c r="K292" s="260">
        <v>7.0378087686466939</v>
      </c>
      <c r="L292" s="260">
        <v>14.47608338412225</v>
      </c>
      <c r="M292" s="173"/>
      <c r="N292" s="226"/>
      <c r="O292" s="261">
        <v>16.158108755205525</v>
      </c>
      <c r="P292" s="262">
        <v>23.773081186502921</v>
      </c>
      <c r="Q292" s="262">
        <v>8.543136323908131</v>
      </c>
      <c r="R292" s="263">
        <v>51.519441098162147</v>
      </c>
      <c r="S292" s="175"/>
      <c r="T292" s="227"/>
      <c r="U292" s="220" t="s">
        <v>289</v>
      </c>
      <c r="V292" s="152"/>
      <c r="W292" s="152"/>
    </row>
    <row r="293" spans="2:23" ht="15" x14ac:dyDescent="0.25">
      <c r="B293" s="160">
        <v>2037</v>
      </c>
      <c r="C293" s="257">
        <v>5.9893410547102084</v>
      </c>
      <c r="D293" s="258">
        <v>10.446368350595161</v>
      </c>
      <c r="E293" s="258">
        <v>1.5323137588252536</v>
      </c>
      <c r="F293" s="258">
        <v>38.386581139519834</v>
      </c>
      <c r="G293" s="258">
        <v>4.2003746960952428</v>
      </c>
      <c r="H293" s="223"/>
      <c r="I293" s="259">
        <v>10.884855689686914</v>
      </c>
      <c r="J293" s="260">
        <v>14.313639694739694</v>
      </c>
      <c r="K293" s="260">
        <v>7.4560716846341357</v>
      </c>
      <c r="L293" s="260">
        <v>14.931351824342856</v>
      </c>
      <c r="M293" s="173"/>
      <c r="N293" s="226"/>
      <c r="O293" s="261">
        <v>16.874196744397121</v>
      </c>
      <c r="P293" s="262">
        <v>24.760008045334857</v>
      </c>
      <c r="Q293" s="262">
        <v>8.9883854434593893</v>
      </c>
      <c r="R293" s="263">
        <v>53.317932963862688</v>
      </c>
      <c r="S293" s="175"/>
      <c r="T293" s="227"/>
      <c r="U293" s="220" t="s">
        <v>289</v>
      </c>
      <c r="V293" s="152"/>
      <c r="W293" s="152"/>
    </row>
    <row r="294" spans="2:23" ht="15" x14ac:dyDescent="0.25">
      <c r="B294" s="160">
        <v>2038</v>
      </c>
      <c r="C294" s="257">
        <v>6.0947646245478824</v>
      </c>
      <c r="D294" s="258">
        <v>10.630243911078219</v>
      </c>
      <c r="E294" s="258">
        <v>1.5592853380175424</v>
      </c>
      <c r="F294" s="258">
        <v>39.760069784760006</v>
      </c>
      <c r="G294" s="258">
        <v>4.3110841301609479</v>
      </c>
      <c r="H294" s="223"/>
      <c r="I294" s="259">
        <v>11.533125452298108</v>
      </c>
      <c r="J294" s="260">
        <v>15.166117676216539</v>
      </c>
      <c r="K294" s="260">
        <v>7.9001332283796781</v>
      </c>
      <c r="L294" s="260">
        <v>15.393463566895983</v>
      </c>
      <c r="M294" s="173"/>
      <c r="N294" s="226"/>
      <c r="O294" s="261">
        <v>17.62789007684599</v>
      </c>
      <c r="P294" s="262">
        <v>25.796361587294758</v>
      </c>
      <c r="Q294" s="262">
        <v>9.4594185663972201</v>
      </c>
      <c r="R294" s="263">
        <v>55.153533351655987</v>
      </c>
      <c r="S294" s="175"/>
      <c r="T294" s="227"/>
      <c r="U294" s="220" t="s">
        <v>289</v>
      </c>
      <c r="V294" s="152"/>
      <c r="W294" s="152"/>
    </row>
    <row r="295" spans="2:23" ht="15" x14ac:dyDescent="0.25">
      <c r="B295" s="160">
        <v>2039</v>
      </c>
      <c r="C295" s="257">
        <v>6.2001217815918377</v>
      </c>
      <c r="D295" s="258">
        <v>10.814003637031229</v>
      </c>
      <c r="E295" s="258">
        <v>1.5862399261524434</v>
      </c>
      <c r="F295" s="258">
        <v>41.163432264479951</v>
      </c>
      <c r="G295" s="258">
        <v>4.4245408839164808</v>
      </c>
      <c r="H295" s="223"/>
      <c r="I295" s="259">
        <v>12.220423614452521</v>
      </c>
      <c r="J295" s="260">
        <v>16.069918198372843</v>
      </c>
      <c r="K295" s="260">
        <v>8.3709290305322028</v>
      </c>
      <c r="L295" s="260">
        <v>15.862103058807767</v>
      </c>
      <c r="M295" s="173"/>
      <c r="N295" s="226"/>
      <c r="O295" s="261">
        <v>18.420545396044361</v>
      </c>
      <c r="P295" s="262">
        <v>26.883921835404074</v>
      </c>
      <c r="Q295" s="262">
        <v>9.9571689566846455</v>
      </c>
      <c r="R295" s="263">
        <v>57.02553532328772</v>
      </c>
      <c r="S295" s="175"/>
      <c r="T295" s="227"/>
      <c r="U295" s="220" t="s">
        <v>289</v>
      </c>
      <c r="V295" s="152"/>
      <c r="W295" s="152"/>
    </row>
    <row r="296" spans="2:23" ht="15" x14ac:dyDescent="0.25">
      <c r="B296" s="160">
        <v>2040</v>
      </c>
      <c r="C296" s="257">
        <v>6.3054016982906207</v>
      </c>
      <c r="D296" s="258">
        <v>10.997628643473393</v>
      </c>
      <c r="E296" s="258">
        <v>1.6131747531078484</v>
      </c>
      <c r="F296" s="258">
        <v>42.596298721999915</v>
      </c>
      <c r="G296" s="258">
        <v>4.5472416217775109</v>
      </c>
      <c r="H296" s="223"/>
      <c r="I296" s="259">
        <v>12.948109835169994</v>
      </c>
      <c r="J296" s="260">
        <v>17.026829219622801</v>
      </c>
      <c r="K296" s="260">
        <v>8.8693904507171872</v>
      </c>
      <c r="L296" s="260">
        <v>16.336965844406667</v>
      </c>
      <c r="M296" s="173"/>
      <c r="N296" s="226"/>
      <c r="O296" s="261">
        <v>19.253511533460614</v>
      </c>
      <c r="P296" s="262">
        <v>28.024457863096195</v>
      </c>
      <c r="Q296" s="262">
        <v>10.482565203825036</v>
      </c>
      <c r="R296" s="263">
        <v>58.933264566406578</v>
      </c>
      <c r="S296" s="175"/>
      <c r="T296" s="227"/>
      <c r="U296" s="220" t="s">
        <v>289</v>
      </c>
      <c r="V296" s="152"/>
      <c r="W296" s="152"/>
    </row>
    <row r="297" spans="2:23" ht="15" x14ac:dyDescent="0.25">
      <c r="B297" s="160">
        <v>2041</v>
      </c>
      <c r="C297" s="257">
        <v>6.4105977842570399</v>
      </c>
      <c r="D297" s="258">
        <v>11.1811074357158</v>
      </c>
      <c r="E297" s="258">
        <v>1.6400881327982801</v>
      </c>
      <c r="F297" s="258">
        <v>44.05852534719984</v>
      </c>
      <c r="G297" s="258">
        <v>4.6598734489349916</v>
      </c>
      <c r="H297" s="223"/>
      <c r="I297" s="259">
        <v>13.717524797798333</v>
      </c>
      <c r="J297" s="260">
        <v>18.038613745276944</v>
      </c>
      <c r="K297" s="260">
        <v>9.3964358503197261</v>
      </c>
      <c r="L297" s="260">
        <v>16.817836437763503</v>
      </c>
      <c r="M297" s="173"/>
      <c r="N297" s="226"/>
      <c r="O297" s="261">
        <v>20.128122582055372</v>
      </c>
      <c r="P297" s="262">
        <v>29.219721180992742</v>
      </c>
      <c r="Q297" s="262">
        <v>11.036523983118006</v>
      </c>
      <c r="R297" s="263">
        <v>60.876361784963343</v>
      </c>
      <c r="S297" s="175"/>
      <c r="T297" s="227"/>
      <c r="U297" s="220" t="s">
        <v>289</v>
      </c>
      <c r="V297" s="152"/>
      <c r="W297" s="152"/>
    </row>
    <row r="298" spans="2:23" ht="15" x14ac:dyDescent="0.25">
      <c r="B298" s="160">
        <v>2042</v>
      </c>
      <c r="C298" s="257">
        <v>6.5156978044490081</v>
      </c>
      <c r="D298" s="258">
        <v>11.364418673888961</v>
      </c>
      <c r="E298" s="258">
        <v>1.6669769350090531</v>
      </c>
      <c r="F298" s="258">
        <v>45.549992046960014</v>
      </c>
      <c r="G298" s="258">
        <v>4.7818779307875872</v>
      </c>
      <c r="H298" s="223"/>
      <c r="I298" s="259">
        <v>14.529987832627004</v>
      </c>
      <c r="J298" s="260">
        <v>19.107006701267235</v>
      </c>
      <c r="K298" s="260">
        <v>9.9529689639867769</v>
      </c>
      <c r="L298" s="260">
        <v>17.304509406758307</v>
      </c>
      <c r="M298" s="173"/>
      <c r="N298" s="226"/>
      <c r="O298" s="261">
        <v>21.045685637076012</v>
      </c>
      <c r="P298" s="262">
        <v>30.471425375156194</v>
      </c>
      <c r="Q298" s="262">
        <v>11.61994589899583</v>
      </c>
      <c r="R298" s="263">
        <v>62.854501453718321</v>
      </c>
      <c r="S298" s="175"/>
      <c r="T298" s="227"/>
      <c r="U298" s="220" t="s">
        <v>289</v>
      </c>
      <c r="V298" s="152"/>
      <c r="W298" s="152"/>
    </row>
    <row r="299" spans="2:23" ht="15" x14ac:dyDescent="0.25">
      <c r="B299" s="160">
        <v>2043</v>
      </c>
      <c r="C299" s="257">
        <v>6.6206740295846407</v>
      </c>
      <c r="D299" s="258">
        <v>11.547513993692034</v>
      </c>
      <c r="E299" s="258">
        <v>1.6938340654772479</v>
      </c>
      <c r="F299" s="258">
        <v>47.070320211439963</v>
      </c>
      <c r="G299" s="258">
        <v>4.9068505533875966</v>
      </c>
      <c r="H299" s="223"/>
      <c r="I299" s="259">
        <v>15.386805499567165</v>
      </c>
      <c r="J299" s="260">
        <v>20.233726220414272</v>
      </c>
      <c r="K299" s="260">
        <v>10.53988477872006</v>
      </c>
      <c r="L299" s="260">
        <v>17.796682448987283</v>
      </c>
      <c r="M299" s="173"/>
      <c r="N299" s="226"/>
      <c r="O299" s="261">
        <v>22.007479529151805</v>
      </c>
      <c r="P299" s="262">
        <v>31.781240214106305</v>
      </c>
      <c r="Q299" s="262">
        <v>12.233718844197307</v>
      </c>
      <c r="R299" s="263">
        <v>64.867002660427246</v>
      </c>
      <c r="S299" s="175"/>
      <c r="T299" s="227"/>
      <c r="U299" s="220" t="s">
        <v>289</v>
      </c>
      <c r="V299" s="152"/>
      <c r="W299" s="152"/>
    </row>
    <row r="300" spans="2:23" ht="15" x14ac:dyDescent="0.25">
      <c r="B300" s="160">
        <v>2044</v>
      </c>
      <c r="C300" s="257">
        <v>6.7254936606201969</v>
      </c>
      <c r="D300" s="258">
        <v>11.73033618834895</v>
      </c>
      <c r="E300" s="258">
        <v>1.7206511328914429</v>
      </c>
      <c r="F300" s="258">
        <v>48.619050578119896</v>
      </c>
      <c r="G300" s="258">
        <v>5.0348449974531979</v>
      </c>
      <c r="H300" s="223"/>
      <c r="I300" s="259">
        <v>16.289271084875868</v>
      </c>
      <c r="J300" s="260">
        <v>21.420472980617085</v>
      </c>
      <c r="K300" s="260">
        <v>11.158069189134649</v>
      </c>
      <c r="L300" s="260">
        <v>18.294025662356276</v>
      </c>
      <c r="M300" s="173"/>
      <c r="N300" s="226"/>
      <c r="O300" s="261">
        <v>23.014764745496066</v>
      </c>
      <c r="P300" s="262">
        <v>33.150809168966035</v>
      </c>
      <c r="Q300" s="262">
        <v>12.878720322026091</v>
      </c>
      <c r="R300" s="263">
        <v>66.913076240476173</v>
      </c>
      <c r="S300" s="175"/>
      <c r="T300" s="227"/>
      <c r="U300" s="220" t="s">
        <v>289</v>
      </c>
      <c r="V300" s="152"/>
      <c r="W300" s="152"/>
    </row>
    <row r="301" spans="2:23" ht="15" x14ac:dyDescent="0.25">
      <c r="B301" s="160">
        <v>2045</v>
      </c>
      <c r="C301" s="257">
        <v>6.8301293570532229</v>
      </c>
      <c r="D301" s="258">
        <v>11.912837571652348</v>
      </c>
      <c r="E301" s="258">
        <v>1.7474211424540969</v>
      </c>
      <c r="F301" s="258">
        <v>50.195737267199817</v>
      </c>
      <c r="G301" s="258">
        <v>5.1659220224555984</v>
      </c>
      <c r="H301" s="223"/>
      <c r="I301" s="259">
        <v>17.238679003238126</v>
      </c>
      <c r="J301" s="260">
        <v>22.668949143663131</v>
      </c>
      <c r="K301" s="260">
        <v>11.808408862813122</v>
      </c>
      <c r="L301" s="260">
        <v>18.796217489089145</v>
      </c>
      <c r="M301" s="173"/>
      <c r="N301" s="226"/>
      <c r="O301" s="261">
        <v>24.068808360291349</v>
      </c>
      <c r="P301" s="262">
        <v>34.581786715315481</v>
      </c>
      <c r="Q301" s="262">
        <v>13.55583000526722</v>
      </c>
      <c r="R301" s="263">
        <v>68.991954756288962</v>
      </c>
      <c r="S301" s="175"/>
      <c r="T301" s="227"/>
      <c r="U301" s="220" t="s">
        <v>289</v>
      </c>
      <c r="V301" s="152"/>
      <c r="W301" s="152"/>
    </row>
    <row r="302" spans="2:23" ht="15" x14ac:dyDescent="0.25">
      <c r="B302" s="160">
        <v>2046</v>
      </c>
      <c r="C302" s="257">
        <v>6.9345598980727727</v>
      </c>
      <c r="D302" s="258">
        <v>12.094981131115242</v>
      </c>
      <c r="E302" s="258">
        <v>1.7741386650303035</v>
      </c>
      <c r="F302" s="258">
        <v>51.800024155160081</v>
      </c>
      <c r="G302" s="258">
        <v>5.300154473452551</v>
      </c>
      <c r="H302" s="223"/>
      <c r="I302" s="259">
        <v>18.23632231852223</v>
      </c>
      <c r="J302" s="260">
        <v>23.980855095009101</v>
      </c>
      <c r="K302" s="260">
        <v>12.491789542035367</v>
      </c>
      <c r="L302" s="260">
        <v>19.302973054479612</v>
      </c>
      <c r="M302" s="173"/>
      <c r="N302" s="226"/>
      <c r="O302" s="261">
        <v>25.170882216595004</v>
      </c>
      <c r="P302" s="262">
        <v>36.075836226124345</v>
      </c>
      <c r="Q302" s="262">
        <v>14.26592820706567</v>
      </c>
      <c r="R302" s="263">
        <v>71.102997209639696</v>
      </c>
      <c r="S302" s="175"/>
      <c r="T302" s="227"/>
      <c r="U302" s="220" t="s">
        <v>289</v>
      </c>
      <c r="V302" s="152"/>
      <c r="W302" s="152"/>
    </row>
    <row r="303" spans="2:23" ht="15" x14ac:dyDescent="0.25">
      <c r="B303" s="160">
        <v>2047</v>
      </c>
      <c r="C303" s="257">
        <v>7.0387762710704118</v>
      </c>
      <c r="D303" s="258">
        <v>12.276751147307619</v>
      </c>
      <c r="E303" s="258">
        <v>1.800801394833202</v>
      </c>
      <c r="F303" s="258">
        <v>53.431583459279985</v>
      </c>
      <c r="G303" s="258">
        <v>5.4376226695557177</v>
      </c>
      <c r="H303" s="223"/>
      <c r="I303" s="259">
        <v>19.283513004190475</v>
      </c>
      <c r="J303" s="260">
        <v>25.357916086322415</v>
      </c>
      <c r="K303" s="260">
        <v>13.209109922058538</v>
      </c>
      <c r="L303" s="260">
        <v>19.814020577958708</v>
      </c>
      <c r="M303" s="173"/>
      <c r="N303" s="226"/>
      <c r="O303" s="261">
        <v>26.322289275260886</v>
      </c>
      <c r="P303" s="262">
        <v>37.634667233630033</v>
      </c>
      <c r="Q303" s="262">
        <v>15.00991131689174</v>
      </c>
      <c r="R303" s="263">
        <v>73.245604037238692</v>
      </c>
      <c r="S303" s="175"/>
      <c r="T303" s="227"/>
      <c r="U303" s="220" t="s">
        <v>289</v>
      </c>
      <c r="V303" s="152"/>
      <c r="W303" s="152"/>
    </row>
    <row r="304" spans="2:23" ht="15" x14ac:dyDescent="0.25">
      <c r="B304" s="160">
        <v>2048</v>
      </c>
      <c r="C304" s="257">
        <v>7.1427765361210307</v>
      </c>
      <c r="D304" s="258">
        <v>12.45814423668995</v>
      </c>
      <c r="E304" s="258">
        <v>1.8274088355521123</v>
      </c>
      <c r="F304" s="258">
        <v>55.090011723239883</v>
      </c>
      <c r="G304" s="258">
        <v>5.5784075488682818</v>
      </c>
      <c r="H304" s="223"/>
      <c r="I304" s="259">
        <v>20.381580670030367</v>
      </c>
      <c r="J304" s="260">
        <v>26.801880561126413</v>
      </c>
      <c r="K304" s="260">
        <v>13.961280778934327</v>
      </c>
      <c r="L304" s="260">
        <v>20.32906273308004</v>
      </c>
      <c r="M304" s="173"/>
      <c r="N304" s="226"/>
      <c r="O304" s="261">
        <v>27.524357206151397</v>
      </c>
      <c r="P304" s="262">
        <v>39.260024797816364</v>
      </c>
      <c r="Q304" s="262">
        <v>15.78868961448644</v>
      </c>
      <c r="R304" s="263">
        <v>75.419074456319919</v>
      </c>
      <c r="S304" s="175"/>
      <c r="T304" s="227"/>
      <c r="U304" s="220" t="s">
        <v>289</v>
      </c>
      <c r="V304" s="152"/>
      <c r="W304" s="152"/>
    </row>
    <row r="305" spans="1:23" ht="15" x14ac:dyDescent="0.25">
      <c r="B305" s="160">
        <v>2049</v>
      </c>
      <c r="C305" s="257">
        <v>7.246565659424232</v>
      </c>
      <c r="D305" s="258">
        <v>12.639169061108307</v>
      </c>
      <c r="E305" s="258">
        <v>1.8539622577401567</v>
      </c>
      <c r="F305" s="258">
        <v>56.774892820319828</v>
      </c>
      <c r="G305" s="258">
        <v>5.7225951879941572</v>
      </c>
      <c r="H305" s="223"/>
      <c r="I305" s="259">
        <v>21.531871496746092</v>
      </c>
      <c r="J305" s="260">
        <v>28.314518753782757</v>
      </c>
      <c r="K305" s="260">
        <v>14.749224239709434</v>
      </c>
      <c r="L305" s="260">
        <v>20.847800468851354</v>
      </c>
      <c r="M305" s="173"/>
      <c r="N305" s="226"/>
      <c r="O305" s="261">
        <v>28.778437156170323</v>
      </c>
      <c r="P305" s="262">
        <v>40.953687814891062</v>
      </c>
      <c r="Q305" s="262">
        <v>16.603186497449592</v>
      </c>
      <c r="R305" s="263">
        <v>77.622693289171181</v>
      </c>
      <c r="S305" s="175"/>
      <c r="T305" s="227"/>
      <c r="U305" s="220" t="s">
        <v>289</v>
      </c>
      <c r="V305" s="152"/>
      <c r="W305" s="152"/>
    </row>
    <row r="306" spans="1:23" ht="15" x14ac:dyDescent="0.25">
      <c r="B306" s="160">
        <v>2050</v>
      </c>
      <c r="C306" s="257">
        <v>7.3501402483064444</v>
      </c>
      <c r="D306" s="258">
        <v>12.819819703197579</v>
      </c>
      <c r="E306" s="258">
        <v>1.8804607934153073</v>
      </c>
      <c r="F306" s="258">
        <v>58.485813763799747</v>
      </c>
      <c r="G306" s="258">
        <v>5.8655917059254596</v>
      </c>
      <c r="H306" s="223"/>
      <c r="I306" s="259">
        <v>22.735709173948464</v>
      </c>
      <c r="J306" s="260">
        <v>29.897571322752803</v>
      </c>
      <c r="K306" s="260">
        <v>15.573847025144129</v>
      </c>
      <c r="L306" s="260">
        <v>21.369938901587098</v>
      </c>
      <c r="M306" s="173"/>
      <c r="N306" s="226"/>
      <c r="O306" s="261">
        <v>30.08584942225491</v>
      </c>
      <c r="P306" s="262">
        <v>42.717391025950384</v>
      </c>
      <c r="Q306" s="262">
        <v>17.454307818559435</v>
      </c>
      <c r="R306" s="263">
        <v>79.855752665386845</v>
      </c>
      <c r="S306" s="175"/>
      <c r="T306" s="227"/>
      <c r="U306" s="220" t="s">
        <v>289</v>
      </c>
      <c r="V306" s="152"/>
      <c r="W306" s="152"/>
    </row>
    <row r="307" spans="1:23" ht="15" x14ac:dyDescent="0.25">
      <c r="B307" s="160">
        <v>2051</v>
      </c>
      <c r="C307" s="257">
        <v>7.4534912455489852</v>
      </c>
      <c r="D307" s="258">
        <v>13.000080365720356</v>
      </c>
      <c r="E307" s="258">
        <v>1.9069021253776124</v>
      </c>
      <c r="F307" s="258">
        <v>60.222367711439986</v>
      </c>
      <c r="G307" s="258">
        <v>6.021554653091183</v>
      </c>
      <c r="H307" s="223"/>
      <c r="I307" s="259">
        <v>23.994400657830241</v>
      </c>
      <c r="J307" s="260">
        <v>31.552756921969429</v>
      </c>
      <c r="K307" s="260">
        <v>16.436044393691049</v>
      </c>
      <c r="L307" s="260">
        <v>21.895188378769291</v>
      </c>
      <c r="M307" s="173"/>
      <c r="N307" s="226"/>
      <c r="O307" s="261">
        <v>31.447891903379226</v>
      </c>
      <c r="P307" s="262">
        <v>44.552837287689783</v>
      </c>
      <c r="Q307" s="262">
        <v>18.342946519068661</v>
      </c>
      <c r="R307" s="263">
        <v>82.117556090209277</v>
      </c>
      <c r="S307" s="175"/>
      <c r="T307" s="227"/>
      <c r="U307" s="220" t="s">
        <v>289</v>
      </c>
      <c r="V307" s="152"/>
      <c r="W307" s="152"/>
    </row>
    <row r="308" spans="1:23" ht="15" x14ac:dyDescent="0.25">
      <c r="B308" s="160">
        <v>2052</v>
      </c>
      <c r="C308" s="257">
        <v>7.5565953027176107</v>
      </c>
      <c r="D308" s="258">
        <v>13.179910325274465</v>
      </c>
      <c r="E308" s="258">
        <v>1.9332802801607578</v>
      </c>
      <c r="F308" s="258">
        <v>61.984162760439901</v>
      </c>
      <c r="G308" s="258">
        <v>6.176531343976607</v>
      </c>
      <c r="H308" s="223"/>
      <c r="I308" s="259">
        <v>25.309205524732725</v>
      </c>
      <c r="J308" s="260">
        <v>33.281731900623804</v>
      </c>
      <c r="K308" s="260">
        <v>17.336679148841647</v>
      </c>
      <c r="L308" s="260">
        <v>22.423267604953079</v>
      </c>
      <c r="M308" s="173"/>
      <c r="N308" s="226"/>
      <c r="O308" s="261">
        <v>32.865800827450336</v>
      </c>
      <c r="P308" s="262">
        <v>46.461642225898267</v>
      </c>
      <c r="Q308" s="262">
        <v>19.269959429002405</v>
      </c>
      <c r="R308" s="263">
        <v>84.407430365392983</v>
      </c>
      <c r="S308" s="175"/>
      <c r="T308" s="227"/>
      <c r="U308" s="220" t="s">
        <v>289</v>
      </c>
      <c r="V308" s="152"/>
      <c r="W308" s="152"/>
    </row>
    <row r="309" spans="1:23" ht="15" x14ac:dyDescent="0.25">
      <c r="B309" s="160">
        <v>2053</v>
      </c>
      <c r="C309" s="257">
        <v>7.6594196854236829</v>
      </c>
      <c r="D309" s="258">
        <v>13.359252487852673</v>
      </c>
      <c r="E309" s="258">
        <v>1.9595868829946903</v>
      </c>
      <c r="F309" s="258">
        <v>63.77081922399983</v>
      </c>
      <c r="G309" s="258">
        <v>6.3353210108330016</v>
      </c>
      <c r="H309" s="223"/>
      <c r="I309" s="259">
        <v>26.681341103171924</v>
      </c>
      <c r="J309" s="260">
        <v>35.08609705180541</v>
      </c>
      <c r="K309" s="260">
        <v>18.276585154538441</v>
      </c>
      <c r="L309" s="260">
        <v>22.953902525956021</v>
      </c>
      <c r="M309" s="173"/>
      <c r="N309" s="226"/>
      <c r="O309" s="261">
        <v>34.34076078859561</v>
      </c>
      <c r="P309" s="262">
        <v>48.445349539658082</v>
      </c>
      <c r="Q309" s="262">
        <v>20.23617203753313</v>
      </c>
      <c r="R309" s="263">
        <v>86.724721749955847</v>
      </c>
      <c r="S309" s="175"/>
      <c r="T309" s="227"/>
      <c r="U309" s="220" t="s">
        <v>289</v>
      </c>
      <c r="V309" s="152"/>
      <c r="W309" s="152"/>
    </row>
    <row r="310" spans="1:23" ht="15" x14ac:dyDescent="0.25">
      <c r="B310" s="160">
        <v>2054</v>
      </c>
      <c r="C310" s="257">
        <v>7.7619237505844199</v>
      </c>
      <c r="D310" s="258">
        <v>13.538035965420772</v>
      </c>
      <c r="E310" s="258">
        <v>1.9858115357480668</v>
      </c>
      <c r="F310" s="258">
        <v>65.581969470239784</v>
      </c>
      <c r="G310" s="258">
        <v>6.4980437434142742</v>
      </c>
      <c r="H310" s="223"/>
      <c r="I310" s="259">
        <v>28.111981692791133</v>
      </c>
      <c r="J310" s="260">
        <v>36.967396585420857</v>
      </c>
      <c r="K310" s="260">
        <v>19.256566800161423</v>
      </c>
      <c r="L310" s="260">
        <v>23.486826160349747</v>
      </c>
      <c r="M310" s="173"/>
      <c r="N310" s="226"/>
      <c r="O310" s="261">
        <v>35.873905443375556</v>
      </c>
      <c r="P310" s="262">
        <v>50.505432550841633</v>
      </c>
      <c r="Q310" s="262">
        <v>21.242378335909489</v>
      </c>
      <c r="R310" s="263">
        <v>89.068795630589534</v>
      </c>
      <c r="S310" s="175"/>
      <c r="T310" s="227"/>
      <c r="U310" s="220" t="s">
        <v>289</v>
      </c>
      <c r="V310" s="152"/>
      <c r="W310" s="152"/>
    </row>
    <row r="311" spans="1:23" ht="15" x14ac:dyDescent="0.25">
      <c r="B311" s="160">
        <v>2055</v>
      </c>
      <c r="C311" s="257">
        <v>7.8640751911109179</v>
      </c>
      <c r="D311" s="258">
        <v>13.716204409250581</v>
      </c>
      <c r="E311" s="258">
        <v>2.0119459729712523</v>
      </c>
      <c r="F311" s="258">
        <v>67.417242793999975</v>
      </c>
      <c r="G311" s="258">
        <v>6.6648259708373239</v>
      </c>
      <c r="H311" s="223"/>
      <c r="I311" s="259">
        <v>29.602308380446829</v>
      </c>
      <c r="J311" s="260">
        <v>38.927183636595984</v>
      </c>
      <c r="K311" s="260">
        <v>20.277433124297669</v>
      </c>
      <c r="L311" s="260">
        <v>24.021773099696983</v>
      </c>
      <c r="M311" s="173"/>
      <c r="N311" s="226"/>
      <c r="O311" s="261">
        <v>37.466383571557749</v>
      </c>
      <c r="P311" s="262">
        <v>52.643388045846564</v>
      </c>
      <c r="Q311" s="262">
        <v>22.28937909726892</v>
      </c>
      <c r="R311" s="263">
        <v>91.439015893696961</v>
      </c>
      <c r="S311" s="175"/>
      <c r="T311" s="227"/>
      <c r="U311" s="220" t="s">
        <v>289</v>
      </c>
      <c r="V311" s="152"/>
      <c r="W311" s="152"/>
    </row>
    <row r="312" spans="1:23" ht="15" x14ac:dyDescent="0.25">
      <c r="B312" s="160">
        <v>2056</v>
      </c>
      <c r="C312" s="257">
        <v>7.9658534044609022</v>
      </c>
      <c r="D312" s="258">
        <v>13.89372188521453</v>
      </c>
      <c r="E312" s="258">
        <v>2.0379849237072745</v>
      </c>
      <c r="F312" s="258">
        <v>69.276230617839943</v>
      </c>
      <c r="G312" s="258">
        <v>6.8357987609192916</v>
      </c>
      <c r="H312" s="223"/>
      <c r="I312" s="259">
        <v>31.153525545214919</v>
      </c>
      <c r="J312" s="260">
        <v>40.967041969841816</v>
      </c>
      <c r="K312" s="260">
        <v>21.340009120588025</v>
      </c>
      <c r="L312" s="260">
        <v>24.558467200163786</v>
      </c>
      <c r="M312" s="173"/>
      <c r="N312" s="226"/>
      <c r="O312" s="261">
        <v>39.11937894967582</v>
      </c>
      <c r="P312" s="262">
        <v>54.860763855056348</v>
      </c>
      <c r="Q312" s="262">
        <v>23.377994044295299</v>
      </c>
      <c r="R312" s="263">
        <v>93.834697818003733</v>
      </c>
      <c r="S312" s="175"/>
      <c r="T312" s="227"/>
      <c r="U312" s="220" t="s">
        <v>289</v>
      </c>
      <c r="V312" s="152"/>
      <c r="W312" s="152"/>
    </row>
    <row r="313" spans="1:23" ht="15" x14ac:dyDescent="0.25">
      <c r="B313" s="160">
        <v>2057</v>
      </c>
      <c r="C313" s="257">
        <v>8.0672493256334761</v>
      </c>
      <c r="D313" s="258">
        <v>14.070572582501773</v>
      </c>
      <c r="E313" s="258">
        <v>2.0639260687651784</v>
      </c>
      <c r="F313" s="258">
        <v>71.158540973759841</v>
      </c>
      <c r="G313" s="258">
        <v>7.0111011907422434</v>
      </c>
      <c r="H313" s="223"/>
      <c r="I313" s="259">
        <v>32.766863354421567</v>
      </c>
      <c r="J313" s="260">
        <v>43.088589261347416</v>
      </c>
      <c r="K313" s="260">
        <v>22.445137447495711</v>
      </c>
      <c r="L313" s="260">
        <v>25.096641141042578</v>
      </c>
      <c r="M313" s="173"/>
      <c r="N313" s="226"/>
      <c r="O313" s="261">
        <v>40.834112680055043</v>
      </c>
      <c r="P313" s="262">
        <v>57.159161843849191</v>
      </c>
      <c r="Q313" s="262">
        <v>24.509063516260888</v>
      </c>
      <c r="R313" s="263">
        <v>96.255182114802423</v>
      </c>
      <c r="S313" s="175"/>
      <c r="T313" s="227"/>
      <c r="U313" s="220" t="s">
        <v>289</v>
      </c>
      <c r="V313" s="152"/>
      <c r="W313" s="152"/>
    </row>
    <row r="314" spans="1:23" ht="15" x14ac:dyDescent="0.25">
      <c r="A314" s="160"/>
      <c r="B314" s="160">
        <v>2058</v>
      </c>
      <c r="C314" s="257">
        <v>8.1682536486663846</v>
      </c>
      <c r="D314" s="258">
        <v>14.246740270026342</v>
      </c>
      <c r="E314" s="258">
        <v>2.0897670273064253</v>
      </c>
      <c r="F314" s="258">
        <v>73.063845535159743</v>
      </c>
      <c r="G314" s="258">
        <v>7.1908829635835847</v>
      </c>
      <c r="H314" s="223"/>
      <c r="I314" s="259">
        <v>34.44353638063977</v>
      </c>
      <c r="J314" s="260">
        <v>45.293422680123463</v>
      </c>
      <c r="K314" s="260">
        <v>23.593650081156085</v>
      </c>
      <c r="L314" s="260">
        <v>25.636052776270137</v>
      </c>
      <c r="M314" s="173"/>
      <c r="N314" s="226"/>
      <c r="O314" s="261">
        <v>42.611790029306157</v>
      </c>
      <c r="P314" s="262">
        <v>59.540162950149806</v>
      </c>
      <c r="Q314" s="262">
        <v>25.68341710846251</v>
      </c>
      <c r="R314" s="263">
        <v>98.699898311429877</v>
      </c>
      <c r="S314" s="175"/>
      <c r="T314" s="227"/>
      <c r="U314" s="220" t="s">
        <v>289</v>
      </c>
    </row>
    <row r="315" spans="1:23" ht="15" x14ac:dyDescent="0.25">
      <c r="A315" s="160"/>
      <c r="B315" s="160">
        <v>2059</v>
      </c>
      <c r="C315" s="257">
        <v>8.2688618741156912</v>
      </c>
      <c r="D315" s="258">
        <v>14.422217100038662</v>
      </c>
      <c r="E315" s="258">
        <v>2.1155066481927212</v>
      </c>
      <c r="F315" s="258">
        <v>74.991842647200016</v>
      </c>
      <c r="G315" s="258">
        <v>7.3753023905676773</v>
      </c>
      <c r="H315" s="223"/>
      <c r="I315" s="259">
        <v>36.184765272521936</v>
      </c>
      <c r="J315" s="260">
        <v>47.583147385255408</v>
      </c>
      <c r="K315" s="260">
        <v>24.786383159788468</v>
      </c>
      <c r="L315" s="260">
        <v>26.176471652556639</v>
      </c>
      <c r="M315" s="173"/>
      <c r="N315" s="226"/>
      <c r="O315" s="261">
        <v>44.453627146637629</v>
      </c>
      <c r="P315" s="262">
        <v>62.005364485294066</v>
      </c>
      <c r="Q315" s="262">
        <v>26.901889807981188</v>
      </c>
      <c r="R315" s="263">
        <v>101.16831429975666</v>
      </c>
      <c r="S315" s="175"/>
      <c r="T315" s="227"/>
      <c r="U315" s="220" t="s">
        <v>289</v>
      </c>
    </row>
    <row r="316" spans="1:23" ht="15.6" thickBot="1" x14ac:dyDescent="0.3">
      <c r="A316" s="160"/>
      <c r="B316" s="160">
        <v>2060</v>
      </c>
      <c r="C316" s="264">
        <v>8.3690676635910997</v>
      </c>
      <c r="D316" s="265">
        <v>14.596992017372694</v>
      </c>
      <c r="E316" s="265">
        <v>2.1411433098095043</v>
      </c>
      <c r="F316" s="265">
        <v>76.942209029399933</v>
      </c>
      <c r="G316" s="265">
        <v>7.5658282430241366</v>
      </c>
      <c r="H316" s="229"/>
      <c r="I316" s="266">
        <v>37.991755906554857</v>
      </c>
      <c r="J316" s="267">
        <v>49.959349110357046</v>
      </c>
      <c r="K316" s="268">
        <v>26.024162702752673</v>
      </c>
      <c r="L316" s="268">
        <v>26.717661996480267</v>
      </c>
      <c r="M316" s="186"/>
      <c r="N316" s="231"/>
      <c r="O316" s="269">
        <v>46.360823570145953</v>
      </c>
      <c r="P316" s="270">
        <v>64.556341127729738</v>
      </c>
      <c r="Q316" s="270">
        <v>28.165306012562176</v>
      </c>
      <c r="R316" s="271">
        <v>103.65987102588019</v>
      </c>
      <c r="S316" s="188"/>
      <c r="T316" s="232"/>
      <c r="U316" s="220" t="s">
        <v>289</v>
      </c>
    </row>
    <row r="317" spans="1:23" x14ac:dyDescent="0.25">
      <c r="A317" s="160"/>
      <c r="C317" s="105"/>
      <c r="D317" s="105"/>
      <c r="E317" s="105"/>
      <c r="F317" s="105"/>
      <c r="G317" s="105"/>
      <c r="H317" s="105"/>
      <c r="I317" s="105"/>
      <c r="J317" s="105"/>
      <c r="K317" s="105"/>
      <c r="L317" s="105"/>
      <c r="M317" s="105"/>
      <c r="N317" s="105"/>
      <c r="O317" s="105"/>
      <c r="P317" s="105"/>
      <c r="V317" s="152"/>
      <c r="W317" s="152"/>
    </row>
    <row r="318" spans="1:23" x14ac:dyDescent="0.25">
      <c r="A318" s="160"/>
      <c r="C318" s="105"/>
      <c r="D318" s="105"/>
      <c r="E318" s="105"/>
      <c r="F318" s="105"/>
      <c r="G318" s="105"/>
      <c r="H318" s="105"/>
      <c r="I318" s="105"/>
      <c r="J318" s="105"/>
      <c r="K318" s="105"/>
      <c r="L318" s="105"/>
      <c r="M318" s="105"/>
      <c r="N318" s="105"/>
      <c r="O318" s="105"/>
      <c r="P318" s="105"/>
      <c r="V318" s="152"/>
      <c r="W318" s="152"/>
    </row>
    <row r="319" spans="1:23" x14ac:dyDescent="0.25">
      <c r="A319" s="191" t="s">
        <v>311</v>
      </c>
      <c r="C319" s="105"/>
      <c r="D319" s="105"/>
      <c r="E319" s="105"/>
      <c r="F319" s="105"/>
      <c r="G319" s="105"/>
      <c r="H319" s="105"/>
      <c r="I319" s="105"/>
      <c r="J319" s="105"/>
      <c r="K319" s="105"/>
      <c r="L319" s="105"/>
      <c r="M319" s="105"/>
      <c r="N319" s="105"/>
      <c r="O319" s="105"/>
      <c r="P319" s="105"/>
    </row>
    <row r="320" spans="1:23" x14ac:dyDescent="0.25">
      <c r="A320" s="191"/>
      <c r="C320" s="105"/>
      <c r="D320" s="105"/>
      <c r="E320" s="105"/>
      <c r="F320" s="105"/>
      <c r="G320" s="105"/>
      <c r="H320" s="105"/>
      <c r="I320" s="105"/>
      <c r="J320" s="105"/>
      <c r="K320" s="105"/>
      <c r="L320" s="105"/>
      <c r="M320" s="105"/>
      <c r="N320" s="105"/>
      <c r="O320" s="105"/>
      <c r="P320" s="105"/>
    </row>
    <row r="321" spans="1:41" x14ac:dyDescent="0.25">
      <c r="A321" s="160"/>
      <c r="C321" s="105"/>
      <c r="D321" s="105"/>
      <c r="E321" s="105"/>
      <c r="F321" s="105"/>
      <c r="G321" s="105"/>
      <c r="H321" s="105"/>
      <c r="I321" s="105"/>
      <c r="J321" s="105"/>
      <c r="K321" s="105"/>
      <c r="L321" s="105"/>
      <c r="M321" s="105"/>
      <c r="N321" s="105"/>
      <c r="O321" s="105"/>
      <c r="P321" s="105"/>
      <c r="V321" s="152"/>
      <c r="W321" s="152"/>
      <c r="X321" s="152"/>
      <c r="AD321" s="152"/>
      <c r="AE321" s="152"/>
      <c r="AF321" s="152"/>
    </row>
    <row r="322" spans="1:41" x14ac:dyDescent="0.25">
      <c r="A322" s="201"/>
      <c r="B322" s="128"/>
      <c r="C322" s="146"/>
      <c r="D322" s="146"/>
      <c r="E322" s="146"/>
      <c r="F322" s="146"/>
      <c r="G322" s="146"/>
      <c r="H322" s="146"/>
      <c r="I322" s="146"/>
      <c r="J322" s="146"/>
      <c r="K322" s="146"/>
      <c r="L322" s="146"/>
      <c r="M322" s="146"/>
      <c r="N322" s="146"/>
      <c r="O322" s="146"/>
      <c r="P322" s="146"/>
      <c r="Q322" s="128"/>
      <c r="R322" s="128"/>
      <c r="S322" s="128"/>
      <c r="T322" s="128"/>
      <c r="U322" s="128"/>
      <c r="V322" s="202"/>
      <c r="W322" s="202"/>
      <c r="X322" s="202"/>
      <c r="Y322" s="128"/>
      <c r="Z322" s="128"/>
      <c r="AA322" s="128"/>
      <c r="AB322" s="128"/>
      <c r="AC322" s="128"/>
      <c r="AD322" s="202"/>
      <c r="AE322" s="202"/>
      <c r="AF322" s="202"/>
      <c r="AG322" s="128"/>
      <c r="AH322" s="128"/>
      <c r="AI322" s="128"/>
      <c r="AJ322" s="128"/>
      <c r="AK322" s="128"/>
      <c r="AL322" s="128"/>
      <c r="AM322" s="128"/>
      <c r="AN322" s="128"/>
      <c r="AO322" s="128"/>
    </row>
    <row r="323" spans="1:41" x14ac:dyDescent="0.25">
      <c r="A323" s="201"/>
      <c r="B323" s="128"/>
      <c r="C323" s="146"/>
      <c r="D323" s="146"/>
      <c r="E323" s="146"/>
      <c r="F323" s="146"/>
      <c r="G323" s="146"/>
      <c r="H323" s="146"/>
      <c r="I323" s="146"/>
      <c r="J323" s="146"/>
      <c r="K323" s="146"/>
      <c r="L323" s="146"/>
      <c r="M323" s="146"/>
      <c r="N323" s="146"/>
      <c r="O323" s="146"/>
      <c r="P323" s="146"/>
      <c r="Q323" s="128"/>
      <c r="R323" s="128"/>
      <c r="S323" s="128"/>
      <c r="T323" s="128"/>
      <c r="U323" s="128"/>
      <c r="V323" s="202"/>
      <c r="W323" s="202"/>
      <c r="X323" s="202"/>
      <c r="Y323" s="128"/>
      <c r="Z323" s="128"/>
      <c r="AA323" s="128"/>
      <c r="AB323" s="128"/>
      <c r="AC323" s="128"/>
      <c r="AD323" s="202"/>
      <c r="AE323" s="202"/>
      <c r="AF323" s="202"/>
      <c r="AG323" s="128"/>
      <c r="AH323" s="128"/>
      <c r="AI323" s="128"/>
      <c r="AJ323" s="128"/>
      <c r="AK323" s="128"/>
      <c r="AL323" s="128"/>
      <c r="AM323" s="128"/>
      <c r="AN323" s="128"/>
      <c r="AO323" s="128"/>
    </row>
    <row r="324" spans="1:41" x14ac:dyDescent="0.25">
      <c r="A324" s="191"/>
      <c r="C324" s="105"/>
      <c r="D324" s="105"/>
      <c r="E324" s="105"/>
      <c r="F324" s="105"/>
      <c r="G324" s="105"/>
      <c r="H324" s="105"/>
      <c r="I324" s="105"/>
      <c r="J324" s="105"/>
      <c r="K324" s="105"/>
      <c r="L324" s="105"/>
      <c r="M324" s="105"/>
      <c r="N324" s="105"/>
      <c r="O324" s="105"/>
      <c r="P324" s="105"/>
    </row>
    <row r="325" spans="1:41" x14ac:dyDescent="0.25">
      <c r="A325" s="191"/>
      <c r="C325" s="105"/>
      <c r="D325" s="105"/>
      <c r="E325" s="105"/>
      <c r="F325" s="105"/>
      <c r="G325" s="105"/>
      <c r="H325" s="105"/>
      <c r="I325" s="105"/>
      <c r="J325" s="105"/>
      <c r="K325" s="105"/>
      <c r="L325" s="105"/>
      <c r="M325" s="105"/>
      <c r="N325" s="105"/>
      <c r="O325" s="105"/>
      <c r="P325" s="105"/>
    </row>
    <row r="326" spans="1:41" ht="17.399999999999999" x14ac:dyDescent="0.25">
      <c r="A326" s="243" t="s">
        <v>154</v>
      </c>
      <c r="B326" s="203"/>
      <c r="C326" s="203"/>
      <c r="D326" s="149"/>
      <c r="E326" s="149"/>
      <c r="F326" s="149"/>
      <c r="G326" s="149"/>
      <c r="H326" s="149"/>
      <c r="I326" s="149"/>
      <c r="J326" s="149"/>
      <c r="K326" s="149"/>
      <c r="L326" s="149"/>
      <c r="M326" s="149"/>
      <c r="N326" s="149"/>
      <c r="O326" s="149"/>
      <c r="P326" s="149"/>
      <c r="Q326" s="150"/>
      <c r="R326" s="150"/>
      <c r="S326" s="150"/>
      <c r="T326" s="150"/>
      <c r="U326" s="150"/>
      <c r="V326" s="150"/>
      <c r="W326" s="150"/>
    </row>
    <row r="327" spans="1:41" x14ac:dyDescent="0.25">
      <c r="B327" s="203"/>
      <c r="C327" s="203"/>
      <c r="D327" s="149"/>
      <c r="E327" s="149"/>
      <c r="F327" s="149"/>
      <c r="G327" s="149"/>
      <c r="H327" s="149"/>
      <c r="I327" s="149"/>
      <c r="J327" s="149"/>
      <c r="K327" s="149"/>
      <c r="L327" s="149"/>
      <c r="M327" s="149"/>
      <c r="N327" s="149"/>
      <c r="O327" s="149"/>
      <c r="P327" s="149"/>
      <c r="Q327" s="150"/>
      <c r="R327" s="150"/>
      <c r="S327" s="150"/>
      <c r="T327" s="150"/>
      <c r="U327" s="150"/>
      <c r="V327" s="150"/>
      <c r="W327" s="150"/>
    </row>
    <row r="328" spans="1:41" ht="13.8" thickBot="1" x14ac:dyDescent="0.3">
      <c r="A328" s="196"/>
      <c r="B328" s="148"/>
      <c r="C328" s="148"/>
      <c r="D328" s="149"/>
      <c r="E328" s="149"/>
      <c r="F328" s="149"/>
      <c r="G328" s="149"/>
      <c r="H328" s="149"/>
      <c r="I328" s="149"/>
      <c r="J328" s="149"/>
      <c r="K328" s="149"/>
      <c r="L328" s="149"/>
      <c r="M328" s="149"/>
      <c r="N328" s="149"/>
      <c r="O328" s="149"/>
      <c r="P328" s="149"/>
      <c r="Q328" s="150"/>
      <c r="R328" s="150"/>
      <c r="S328" s="150"/>
      <c r="T328" s="150"/>
      <c r="U328" s="150"/>
      <c r="V328" s="150"/>
      <c r="W328" s="150"/>
    </row>
    <row r="329" spans="1:41" ht="16.2" thickBot="1" x14ac:dyDescent="0.3">
      <c r="A329" s="153"/>
      <c r="C329" s="1711" t="s">
        <v>307</v>
      </c>
      <c r="D329" s="1712"/>
      <c r="E329" s="1712"/>
      <c r="F329" s="1712"/>
      <c r="G329" s="1712"/>
      <c r="H329" s="1727"/>
      <c r="I329" s="1728" t="s">
        <v>308</v>
      </c>
      <c r="J329" s="1729"/>
      <c r="K329" s="1729"/>
      <c r="L329" s="1729"/>
      <c r="M329" s="1729"/>
      <c r="N329" s="1730"/>
      <c r="O329" s="1716" t="s">
        <v>309</v>
      </c>
      <c r="P329" s="1717"/>
      <c r="Q329" s="1717"/>
      <c r="R329" s="1717"/>
      <c r="S329" s="1717"/>
      <c r="T329" s="1718"/>
    </row>
    <row r="330" spans="1:41" ht="79.8" thickBot="1" x14ac:dyDescent="0.3">
      <c r="A330" s="153" t="s">
        <v>120</v>
      </c>
      <c r="B330" s="160"/>
      <c r="C330" s="155" t="s">
        <v>287</v>
      </c>
      <c r="D330" s="156" t="s">
        <v>290</v>
      </c>
      <c r="E330" s="156" t="s">
        <v>291</v>
      </c>
      <c r="F330" s="156" t="s">
        <v>292</v>
      </c>
      <c r="G330" s="156" t="s">
        <v>293</v>
      </c>
      <c r="H330" s="214" t="s">
        <v>294</v>
      </c>
      <c r="I330" s="155" t="s">
        <v>295</v>
      </c>
      <c r="J330" s="156" t="s">
        <v>296</v>
      </c>
      <c r="K330" s="156" t="s">
        <v>297</v>
      </c>
      <c r="L330" s="156" t="s">
        <v>298</v>
      </c>
      <c r="M330" s="156" t="s">
        <v>299</v>
      </c>
      <c r="N330" s="214" t="s">
        <v>300</v>
      </c>
      <c r="O330" s="155" t="s">
        <v>301</v>
      </c>
      <c r="P330" s="156" t="s">
        <v>302</v>
      </c>
      <c r="Q330" s="156" t="s">
        <v>303</v>
      </c>
      <c r="R330" s="156" t="s">
        <v>304</v>
      </c>
      <c r="S330" s="156" t="s">
        <v>305</v>
      </c>
      <c r="T330" s="214" t="s">
        <v>306</v>
      </c>
      <c r="U330" s="158" t="s">
        <v>121</v>
      </c>
      <c r="V330" s="130"/>
      <c r="W330" s="130"/>
    </row>
    <row r="331" spans="1:41" ht="15.6" x14ac:dyDescent="0.25">
      <c r="A331" s="216" t="s">
        <v>287</v>
      </c>
      <c r="B331" s="160">
        <v>2012</v>
      </c>
      <c r="C331" s="246">
        <v>1.7207912516829562</v>
      </c>
      <c r="D331" s="247">
        <v>3.0013350559532679</v>
      </c>
      <c r="E331" s="247">
        <v>0.44024744741264432</v>
      </c>
      <c r="F331" s="162"/>
      <c r="G331" s="162"/>
      <c r="H331" s="219"/>
      <c r="I331" s="246">
        <v>1.1847523445046375</v>
      </c>
      <c r="J331" s="247">
        <v>1.5579552609783169</v>
      </c>
      <c r="K331" s="247">
        <v>0.81154942803095798</v>
      </c>
      <c r="L331" s="162"/>
      <c r="M331" s="165"/>
      <c r="N331" s="219"/>
      <c r="O331" s="249">
        <v>2.9055435961875937</v>
      </c>
      <c r="P331" s="273">
        <v>4.5592903169315848</v>
      </c>
      <c r="Q331" s="273">
        <v>1.2517968754436022</v>
      </c>
      <c r="R331" s="165"/>
      <c r="S331" s="165"/>
      <c r="T331" s="219"/>
      <c r="U331" s="244" t="s">
        <v>289</v>
      </c>
      <c r="V331" s="152"/>
      <c r="W331" s="152"/>
    </row>
    <row r="332" spans="1:41" ht="15.6" x14ac:dyDescent="0.25">
      <c r="A332" s="221" t="s">
        <v>290</v>
      </c>
      <c r="B332" s="160">
        <v>2013</v>
      </c>
      <c r="C332" s="253">
        <v>1.7536992172005788</v>
      </c>
      <c r="D332" s="252">
        <v>3.0587318090059958</v>
      </c>
      <c r="E332" s="252">
        <v>0.44866662539516106</v>
      </c>
      <c r="F332" s="168"/>
      <c r="G332" s="168"/>
      <c r="H332" s="222"/>
      <c r="I332" s="253">
        <v>1.2090221031503328</v>
      </c>
      <c r="J332" s="252">
        <v>1.5898701150320933</v>
      </c>
      <c r="K332" s="252">
        <v>0.82817409126857211</v>
      </c>
      <c r="L332" s="168"/>
      <c r="M332" s="170"/>
      <c r="N332" s="222"/>
      <c r="O332" s="254">
        <v>2.9627213203509113</v>
      </c>
      <c r="P332" s="255">
        <v>4.6486019240380889</v>
      </c>
      <c r="Q332" s="255">
        <v>1.2768407166637332</v>
      </c>
      <c r="R332" s="170"/>
      <c r="S332" s="170"/>
      <c r="T332" s="222"/>
      <c r="U332" s="220" t="s">
        <v>289</v>
      </c>
      <c r="V332" s="152"/>
      <c r="W332" s="152"/>
    </row>
    <row r="333" spans="1:41" ht="15.6" x14ac:dyDescent="0.25">
      <c r="A333" s="221" t="s">
        <v>291</v>
      </c>
      <c r="B333" s="160">
        <v>2014</v>
      </c>
      <c r="C333" s="253">
        <v>1.5626106879658932</v>
      </c>
      <c r="D333" s="252">
        <v>2.7254428635736541</v>
      </c>
      <c r="E333" s="252">
        <v>0.39977851235813217</v>
      </c>
      <c r="F333" s="252">
        <v>6.5912091739199887</v>
      </c>
      <c r="G333" s="252">
        <v>1.3140130555284011</v>
      </c>
      <c r="H333" s="222"/>
      <c r="I333" s="253">
        <v>1.241159525644898</v>
      </c>
      <c r="J333" s="252">
        <v>1.6321309864132978</v>
      </c>
      <c r="K333" s="252">
        <v>0.85018806487649823</v>
      </c>
      <c r="L333" s="252">
        <v>2.8388547950416818</v>
      </c>
      <c r="M333" s="170"/>
      <c r="N333" s="222"/>
      <c r="O333" s="254">
        <v>2.8037702136107914</v>
      </c>
      <c r="P333" s="255">
        <v>4.3575738499869523</v>
      </c>
      <c r="Q333" s="255">
        <v>1.2499665772346304</v>
      </c>
      <c r="R333" s="256">
        <v>9.4300639689616705</v>
      </c>
      <c r="S333" s="170"/>
      <c r="T333" s="222"/>
      <c r="U333" s="220" t="s">
        <v>289</v>
      </c>
      <c r="V333" s="152"/>
      <c r="W333" s="152"/>
    </row>
    <row r="334" spans="1:41" ht="15" x14ac:dyDescent="0.25">
      <c r="A334" s="221" t="s">
        <v>292</v>
      </c>
      <c r="B334" s="160">
        <v>2015</v>
      </c>
      <c r="C334" s="257">
        <v>1.5876528242812491</v>
      </c>
      <c r="D334" s="258">
        <v>2.7691203529412518</v>
      </c>
      <c r="E334" s="258">
        <v>0.40618529562124595</v>
      </c>
      <c r="F334" s="258">
        <v>6.8393317787999717</v>
      </c>
      <c r="G334" s="258">
        <v>1.3439352638912698</v>
      </c>
      <c r="H334" s="223"/>
      <c r="I334" s="259">
        <v>1.2688979145475172</v>
      </c>
      <c r="J334" s="260">
        <v>1.6686071066103565</v>
      </c>
      <c r="K334" s="260">
        <v>0.86918872248467816</v>
      </c>
      <c r="L334" s="260">
        <v>2.9333130729081138</v>
      </c>
      <c r="M334" s="173"/>
      <c r="N334" s="226"/>
      <c r="O334" s="261">
        <v>2.8565507388287665</v>
      </c>
      <c r="P334" s="262">
        <v>4.4377274595516081</v>
      </c>
      <c r="Q334" s="262">
        <v>1.2753740181059241</v>
      </c>
      <c r="R334" s="263">
        <v>9.7726448517080851</v>
      </c>
      <c r="S334" s="175"/>
      <c r="T334" s="227"/>
      <c r="U334" s="220" t="s">
        <v>289</v>
      </c>
      <c r="V334" s="152"/>
      <c r="W334" s="152"/>
    </row>
    <row r="335" spans="1:41" ht="15" x14ac:dyDescent="0.25">
      <c r="A335" s="221" t="s">
        <v>293</v>
      </c>
      <c r="B335" s="160">
        <v>2016</v>
      </c>
      <c r="C335" s="257">
        <v>1.6124408693706116</v>
      </c>
      <c r="D335" s="258">
        <v>2.8123546665876584</v>
      </c>
      <c r="E335" s="258">
        <v>0.41252707215356405</v>
      </c>
      <c r="F335" s="258">
        <v>7.0900989582399534</v>
      </c>
      <c r="G335" s="258">
        <v>1.3753649552900582</v>
      </c>
      <c r="H335" s="223"/>
      <c r="I335" s="259">
        <v>1.2984995718624752</v>
      </c>
      <c r="J335" s="260">
        <v>1.707533434092577</v>
      </c>
      <c r="K335" s="260">
        <v>0.88946570963237348</v>
      </c>
      <c r="L335" s="260">
        <v>3.0280004202785706</v>
      </c>
      <c r="M335" s="173"/>
      <c r="N335" s="226"/>
      <c r="O335" s="261">
        <v>2.9109404412330866</v>
      </c>
      <c r="P335" s="262">
        <v>4.5198881006802356</v>
      </c>
      <c r="Q335" s="262">
        <v>1.3019927817859376</v>
      </c>
      <c r="R335" s="263">
        <v>10.118099378518524</v>
      </c>
      <c r="S335" s="175"/>
      <c r="T335" s="227"/>
      <c r="U335" s="220" t="s">
        <v>289</v>
      </c>
      <c r="V335" s="152"/>
      <c r="W335" s="152"/>
    </row>
    <row r="336" spans="1:41" ht="15.6" thickBot="1" x14ac:dyDescent="0.3">
      <c r="A336" s="228" t="s">
        <v>294</v>
      </c>
      <c r="B336" s="160">
        <v>2017</v>
      </c>
      <c r="C336" s="257">
        <v>1.636983148126933</v>
      </c>
      <c r="D336" s="258">
        <v>2.8551603244571333</v>
      </c>
      <c r="E336" s="258">
        <v>0.4188059717967329</v>
      </c>
      <c r="F336" s="258">
        <v>7.3433690969600081</v>
      </c>
      <c r="G336" s="258">
        <v>1.4083272145139272</v>
      </c>
      <c r="H336" s="223"/>
      <c r="I336" s="259">
        <v>1.3299253813352241</v>
      </c>
      <c r="J336" s="260">
        <v>1.748858530789509</v>
      </c>
      <c r="K336" s="260">
        <v>0.91099223188093903</v>
      </c>
      <c r="L336" s="260">
        <v>3.1228422192933216</v>
      </c>
      <c r="M336" s="173"/>
      <c r="N336" s="226"/>
      <c r="O336" s="261">
        <v>2.9669085294621569</v>
      </c>
      <c r="P336" s="262">
        <v>4.6040188552466423</v>
      </c>
      <c r="Q336" s="262">
        <v>1.3297982036776719</v>
      </c>
      <c r="R336" s="263">
        <v>10.466211316253329</v>
      </c>
      <c r="S336" s="175"/>
      <c r="T336" s="227"/>
      <c r="U336" s="220" t="s">
        <v>289</v>
      </c>
      <c r="V336" s="152"/>
      <c r="W336" s="152"/>
    </row>
    <row r="337" spans="1:23" ht="15" x14ac:dyDescent="0.25">
      <c r="A337" s="216" t="s">
        <v>295</v>
      </c>
      <c r="B337" s="160">
        <v>2018</v>
      </c>
      <c r="C337" s="257">
        <v>1.661317677071299</v>
      </c>
      <c r="D337" s="258">
        <v>2.8976036334403723</v>
      </c>
      <c r="E337" s="258">
        <v>0.42503172070222545</v>
      </c>
      <c r="F337" s="258">
        <v>7.5990106907999939</v>
      </c>
      <c r="G337" s="258">
        <v>1.4428523102619171</v>
      </c>
      <c r="H337" s="223"/>
      <c r="I337" s="259">
        <v>1.3631622036772293</v>
      </c>
      <c r="J337" s="260">
        <v>1.792565118470987</v>
      </c>
      <c r="K337" s="260">
        <v>0.93375928888347126</v>
      </c>
      <c r="L337" s="260">
        <v>3.2177691613606809</v>
      </c>
      <c r="M337" s="173"/>
      <c r="N337" s="226"/>
      <c r="O337" s="261">
        <v>3.0244798807485282</v>
      </c>
      <c r="P337" s="262">
        <v>4.6901687519113597</v>
      </c>
      <c r="Q337" s="262">
        <v>1.3587910095856968</v>
      </c>
      <c r="R337" s="263">
        <v>10.816779852160675</v>
      </c>
      <c r="S337" s="175"/>
      <c r="T337" s="227"/>
      <c r="U337" s="220" t="s">
        <v>289</v>
      </c>
      <c r="V337" s="152"/>
      <c r="W337" s="152"/>
    </row>
    <row r="338" spans="1:23" ht="15" x14ac:dyDescent="0.25">
      <c r="A338" s="221" t="s">
        <v>296</v>
      </c>
      <c r="B338" s="160">
        <v>2019</v>
      </c>
      <c r="C338" s="257">
        <v>1.6854951093099115</v>
      </c>
      <c r="D338" s="258">
        <v>2.9397729406528037</v>
      </c>
      <c r="E338" s="258">
        <v>0.43121727796701931</v>
      </c>
      <c r="F338" s="258">
        <v>7.8569044933599717</v>
      </c>
      <c r="G338" s="258">
        <v>1.4789756231868292</v>
      </c>
      <c r="H338" s="223"/>
      <c r="I338" s="259">
        <v>1.3982078522106431</v>
      </c>
      <c r="J338" s="260">
        <v>1.8386503216447008</v>
      </c>
      <c r="K338" s="260">
        <v>0.95776538277658607</v>
      </c>
      <c r="L338" s="260">
        <v>3.3127180605227351</v>
      </c>
      <c r="M338" s="173"/>
      <c r="N338" s="226"/>
      <c r="O338" s="261">
        <v>3.0837029615205545</v>
      </c>
      <c r="P338" s="262">
        <v>4.7784232622975047</v>
      </c>
      <c r="Q338" s="262">
        <v>1.3889826607436053</v>
      </c>
      <c r="R338" s="263">
        <v>11.169622553882707</v>
      </c>
      <c r="S338" s="175"/>
      <c r="T338" s="227"/>
      <c r="U338" s="220" t="s">
        <v>289</v>
      </c>
      <c r="V338" s="152"/>
      <c r="W338" s="152"/>
    </row>
    <row r="339" spans="1:23" ht="15" x14ac:dyDescent="0.25">
      <c r="A339" s="221" t="s">
        <v>297</v>
      </c>
      <c r="B339" s="160">
        <v>2020</v>
      </c>
      <c r="C339" s="257">
        <v>1.7095503471186362</v>
      </c>
      <c r="D339" s="258">
        <v>2.9817291212435681</v>
      </c>
      <c r="E339" s="258">
        <v>0.43737157299370405</v>
      </c>
      <c r="F339" s="258">
        <v>8.1169207993999564</v>
      </c>
      <c r="G339" s="258">
        <v>1.5167599212741516</v>
      </c>
      <c r="H339" s="223"/>
      <c r="I339" s="259">
        <v>1.4350516178198065</v>
      </c>
      <c r="J339" s="260">
        <v>1.8871000577699732</v>
      </c>
      <c r="K339" s="260">
        <v>0.98300317786963987</v>
      </c>
      <c r="L339" s="260">
        <v>3.407622205438841</v>
      </c>
      <c r="M339" s="173"/>
      <c r="N339" s="226"/>
      <c r="O339" s="261">
        <v>3.1446019649384427</v>
      </c>
      <c r="P339" s="262">
        <v>4.8688291790135416</v>
      </c>
      <c r="Q339" s="262">
        <v>1.420374750863344</v>
      </c>
      <c r="R339" s="263">
        <v>11.524543004838797</v>
      </c>
      <c r="S339" s="175"/>
      <c r="T339" s="227"/>
      <c r="U339" s="220" t="s">
        <v>289</v>
      </c>
      <c r="V339" s="152"/>
      <c r="W339" s="152"/>
    </row>
    <row r="340" spans="1:23" ht="15" x14ac:dyDescent="0.25">
      <c r="A340" s="221" t="s">
        <v>298</v>
      </c>
      <c r="B340" s="160">
        <v>2021</v>
      </c>
      <c r="C340" s="257">
        <v>1.7317465671735643</v>
      </c>
      <c r="D340" s="258">
        <v>3.0204428776596095</v>
      </c>
      <c r="E340" s="258">
        <v>0.44305025668751907</v>
      </c>
      <c r="F340" s="258">
        <v>8.3789137536000116</v>
      </c>
      <c r="G340" s="258">
        <v>1.5561711092530091</v>
      </c>
      <c r="H340" s="223"/>
      <c r="I340" s="259">
        <v>1.4721814582819335</v>
      </c>
      <c r="J340" s="260">
        <v>1.9359259837582801</v>
      </c>
      <c r="K340" s="260">
        <v>1.0084369328055871</v>
      </c>
      <c r="L340" s="260">
        <v>3.5024090753114292</v>
      </c>
      <c r="M340" s="173"/>
      <c r="N340" s="226"/>
      <c r="O340" s="261">
        <v>3.2039280254554976</v>
      </c>
      <c r="P340" s="262">
        <v>4.9563688614178893</v>
      </c>
      <c r="Q340" s="262">
        <v>1.4514871894931063</v>
      </c>
      <c r="R340" s="263">
        <v>11.88132282891144</v>
      </c>
      <c r="S340" s="175"/>
      <c r="T340" s="227"/>
      <c r="U340" s="220" t="s">
        <v>289</v>
      </c>
      <c r="V340" s="152"/>
      <c r="W340" s="152"/>
    </row>
    <row r="341" spans="1:23" ht="15" x14ac:dyDescent="0.25">
      <c r="A341" s="221" t="s">
        <v>299</v>
      </c>
      <c r="B341" s="160">
        <v>2022</v>
      </c>
      <c r="C341" s="257">
        <v>1.7540216009202025</v>
      </c>
      <c r="D341" s="258">
        <v>3.059294097754401</v>
      </c>
      <c r="E341" s="258">
        <v>0.44874910408600338</v>
      </c>
      <c r="F341" s="258">
        <v>8.6427132294799964</v>
      </c>
      <c r="G341" s="258">
        <v>1.5973255476269865</v>
      </c>
      <c r="H341" s="223"/>
      <c r="I341" s="259">
        <v>1.5111738230652492</v>
      </c>
      <c r="J341" s="260">
        <v>1.9872011385481636</v>
      </c>
      <c r="K341" s="260">
        <v>1.0351465075823354</v>
      </c>
      <c r="L341" s="260">
        <v>3.5969971064957251</v>
      </c>
      <c r="M341" s="173"/>
      <c r="N341" s="226"/>
      <c r="O341" s="261">
        <v>3.2651954239854515</v>
      </c>
      <c r="P341" s="262">
        <v>5.0464952363025644</v>
      </c>
      <c r="Q341" s="262">
        <v>1.4838956116683388</v>
      </c>
      <c r="R341" s="263">
        <v>12.239710335975722</v>
      </c>
      <c r="S341" s="175"/>
      <c r="T341" s="227"/>
      <c r="U341" s="220" t="s">
        <v>289</v>
      </c>
      <c r="V341" s="152"/>
      <c r="W341" s="152"/>
    </row>
    <row r="342" spans="1:23" ht="15.6" thickBot="1" x14ac:dyDescent="0.3">
      <c r="A342" s="228" t="s">
        <v>300</v>
      </c>
      <c r="B342" s="160">
        <v>2023</v>
      </c>
      <c r="C342" s="257">
        <v>1.7762223027930806</v>
      </c>
      <c r="D342" s="258">
        <v>3.0980156711774822</v>
      </c>
      <c r="E342" s="258">
        <v>0.45442893440867893</v>
      </c>
      <c r="F342" s="258">
        <v>8.9081352592799767</v>
      </c>
      <c r="G342" s="258">
        <v>1.6402436504122058</v>
      </c>
      <c r="H342" s="223"/>
      <c r="I342" s="259">
        <v>1.551865204354373</v>
      </c>
      <c r="J342" s="260">
        <v>2.0407105085442798</v>
      </c>
      <c r="K342" s="260">
        <v>1.0630199001644665</v>
      </c>
      <c r="L342" s="260">
        <v>3.6913002345531858</v>
      </c>
      <c r="M342" s="173"/>
      <c r="N342" s="226"/>
      <c r="O342" s="261">
        <v>3.3280875071474538</v>
      </c>
      <c r="P342" s="262">
        <v>5.138726179721762</v>
      </c>
      <c r="Q342" s="262">
        <v>1.5174488345731454</v>
      </c>
      <c r="R342" s="263">
        <v>12.599435493833163</v>
      </c>
      <c r="S342" s="175"/>
      <c r="T342" s="227"/>
      <c r="U342" s="220" t="s">
        <v>289</v>
      </c>
      <c r="V342" s="152"/>
      <c r="W342" s="152"/>
    </row>
    <row r="343" spans="1:23" ht="15" x14ac:dyDescent="0.25">
      <c r="A343" s="216" t="s">
        <v>301</v>
      </c>
      <c r="B343" s="160">
        <v>2024</v>
      </c>
      <c r="C343" s="257">
        <v>1.7980845831991057</v>
      </c>
      <c r="D343" s="258">
        <v>3.1361469834569404</v>
      </c>
      <c r="E343" s="258">
        <v>0.46002218294127051</v>
      </c>
      <c r="F343" s="258">
        <v>9.1749817141199568</v>
      </c>
      <c r="G343" s="258">
        <v>1.6849740350815161</v>
      </c>
      <c r="H343" s="223"/>
      <c r="I343" s="259">
        <v>1.5939876766815297</v>
      </c>
      <c r="J343" s="260">
        <v>2.0961017704159297</v>
      </c>
      <c r="K343" s="260">
        <v>1.0918735829471302</v>
      </c>
      <c r="L343" s="260">
        <v>3.7852278878627104</v>
      </c>
      <c r="M343" s="173"/>
      <c r="N343" s="226"/>
      <c r="O343" s="261">
        <v>3.3920722598806354</v>
      </c>
      <c r="P343" s="262">
        <v>5.2322487538728701</v>
      </c>
      <c r="Q343" s="262">
        <v>1.5518957658884007</v>
      </c>
      <c r="R343" s="263">
        <v>12.960209601982667</v>
      </c>
      <c r="S343" s="175"/>
      <c r="T343" s="227"/>
      <c r="U343" s="220" t="s">
        <v>289</v>
      </c>
      <c r="V343" s="152"/>
      <c r="W343" s="152"/>
    </row>
    <row r="344" spans="1:23" ht="15" x14ac:dyDescent="0.25">
      <c r="A344" s="221" t="s">
        <v>302</v>
      </c>
      <c r="B344" s="160">
        <v>2025</v>
      </c>
      <c r="C344" s="257">
        <v>1.8194103687554009</v>
      </c>
      <c r="D344" s="258">
        <v>3.1733425629458836</v>
      </c>
      <c r="E344" s="258">
        <v>0.46547817456491813</v>
      </c>
      <c r="F344" s="258">
        <v>9.4430629367999384</v>
      </c>
      <c r="G344" s="258">
        <v>1.7315708717280041</v>
      </c>
      <c r="H344" s="223"/>
      <c r="I344" s="259">
        <v>1.6373185081708577</v>
      </c>
      <c r="J344" s="260">
        <v>2.1530820306319072</v>
      </c>
      <c r="K344" s="260">
        <v>1.1215549857098088</v>
      </c>
      <c r="L344" s="260">
        <v>3.8786944124044411</v>
      </c>
      <c r="M344" s="173"/>
      <c r="N344" s="226"/>
      <c r="O344" s="261">
        <v>3.4567288769262587</v>
      </c>
      <c r="P344" s="262">
        <v>5.3264245935777907</v>
      </c>
      <c r="Q344" s="262">
        <v>1.587033160274727</v>
      </c>
      <c r="R344" s="263">
        <v>13.321757349204379</v>
      </c>
      <c r="S344" s="175"/>
      <c r="T344" s="227"/>
      <c r="U344" s="220" t="s">
        <v>289</v>
      </c>
      <c r="V344" s="152"/>
      <c r="W344" s="152"/>
    </row>
    <row r="345" spans="1:23" ht="15" x14ac:dyDescent="0.25">
      <c r="A345" s="221" t="s">
        <v>303</v>
      </c>
      <c r="B345" s="160">
        <v>2026</v>
      </c>
      <c r="C345" s="257">
        <v>1.8401545985972914</v>
      </c>
      <c r="D345" s="258">
        <v>3.2095238162921715</v>
      </c>
      <c r="E345" s="258">
        <v>0.47078538090241062</v>
      </c>
      <c r="F345" s="258">
        <v>9.7122035701599962</v>
      </c>
      <c r="G345" s="258">
        <v>1.7800942778626727</v>
      </c>
      <c r="H345" s="223"/>
      <c r="I345" s="259">
        <v>1.6817626209910197</v>
      </c>
      <c r="J345" s="260">
        <v>2.2115262613682773</v>
      </c>
      <c r="K345" s="260">
        <v>1.1519989806137623</v>
      </c>
      <c r="L345" s="260">
        <v>3.9716213783042194</v>
      </c>
      <c r="M345" s="173"/>
      <c r="N345" s="226"/>
      <c r="O345" s="261">
        <v>3.5219172195883113</v>
      </c>
      <c r="P345" s="262">
        <v>5.4210500776604489</v>
      </c>
      <c r="Q345" s="262">
        <v>1.6227843615161728</v>
      </c>
      <c r="R345" s="263">
        <v>13.683824948464215</v>
      </c>
      <c r="S345" s="175"/>
      <c r="T345" s="227"/>
      <c r="U345" s="220" t="s">
        <v>289</v>
      </c>
      <c r="V345" s="152"/>
      <c r="W345" s="152"/>
    </row>
    <row r="346" spans="1:23" ht="15" x14ac:dyDescent="0.25">
      <c r="A346" s="221" t="s">
        <v>304</v>
      </c>
      <c r="B346" s="160">
        <v>2027</v>
      </c>
      <c r="C346" s="257">
        <v>1.860378008615301</v>
      </c>
      <c r="D346" s="258">
        <v>3.2447966765990834</v>
      </c>
      <c r="E346" s="258">
        <v>0.47595934063151812</v>
      </c>
      <c r="F346" s="258">
        <v>9.9822515831999787</v>
      </c>
      <c r="G346" s="258">
        <v>1.8306108429416563</v>
      </c>
      <c r="H346" s="223"/>
      <c r="I346" s="259">
        <v>1.7273187316838667</v>
      </c>
      <c r="J346" s="260">
        <v>2.2714327748711547</v>
      </c>
      <c r="K346" s="260">
        <v>1.1832046884965797</v>
      </c>
      <c r="L346" s="260">
        <v>4.0639411247913086</v>
      </c>
      <c r="M346" s="173"/>
      <c r="N346" s="226"/>
      <c r="O346" s="261">
        <v>3.587696740299168</v>
      </c>
      <c r="P346" s="262">
        <v>5.5162294514702381</v>
      </c>
      <c r="Q346" s="262">
        <v>1.6591640291280978</v>
      </c>
      <c r="R346" s="263">
        <v>14.046192707991288</v>
      </c>
      <c r="S346" s="175"/>
      <c r="T346" s="227"/>
      <c r="U346" s="220" t="s">
        <v>289</v>
      </c>
      <c r="V346" s="152"/>
      <c r="W346" s="152"/>
    </row>
    <row r="347" spans="1:23" ht="15" x14ac:dyDescent="0.25">
      <c r="A347" s="221" t="s">
        <v>305</v>
      </c>
      <c r="B347" s="160">
        <v>2028</v>
      </c>
      <c r="C347" s="257">
        <v>1.8801025954563648</v>
      </c>
      <c r="D347" s="258">
        <v>3.2791995095356068</v>
      </c>
      <c r="E347" s="258">
        <v>0.48100568137712263</v>
      </c>
      <c r="F347" s="258">
        <v>10.253069322879963</v>
      </c>
      <c r="G347" s="258">
        <v>1.8831927503570522</v>
      </c>
      <c r="H347" s="223"/>
      <c r="I347" s="259">
        <v>1.7739508905988763</v>
      </c>
      <c r="J347" s="260">
        <v>2.3327542971702235</v>
      </c>
      <c r="K347" s="260">
        <v>1.2151474840275291</v>
      </c>
      <c r="L347" s="260">
        <v>4.1555929218635601</v>
      </c>
      <c r="M347" s="173"/>
      <c r="N347" s="226"/>
      <c r="O347" s="261">
        <v>3.6540534860552412</v>
      </c>
      <c r="P347" s="262">
        <v>5.6119538067058308</v>
      </c>
      <c r="Q347" s="262">
        <v>1.6961531654046518</v>
      </c>
      <c r="R347" s="263">
        <v>14.408662244743523</v>
      </c>
      <c r="S347" s="175"/>
      <c r="T347" s="227"/>
      <c r="U347" s="220" t="s">
        <v>289</v>
      </c>
      <c r="V347" s="152"/>
      <c r="W347" s="152"/>
    </row>
    <row r="348" spans="1:23" ht="15.6" thickBot="1" x14ac:dyDescent="0.3">
      <c r="A348" s="228" t="s">
        <v>306</v>
      </c>
      <c r="B348" s="160">
        <v>2029</v>
      </c>
      <c r="C348" s="257">
        <v>1.8993812973370237</v>
      </c>
      <c r="D348" s="258">
        <v>3.3128246478149328</v>
      </c>
      <c r="E348" s="258">
        <v>0.48593794685911446</v>
      </c>
      <c r="F348" s="258">
        <v>10.52453431871994</v>
      </c>
      <c r="G348" s="258">
        <v>1.9379177402046568</v>
      </c>
      <c r="H348" s="223"/>
      <c r="I348" s="259">
        <v>1.8216525015948217</v>
      </c>
      <c r="J348" s="260">
        <v>2.395482154306769</v>
      </c>
      <c r="K348" s="260">
        <v>1.2478228488828744</v>
      </c>
      <c r="L348" s="260">
        <v>4.2465231645006885</v>
      </c>
      <c r="M348" s="173"/>
      <c r="N348" s="226"/>
      <c r="O348" s="261">
        <v>3.7210337989318454</v>
      </c>
      <c r="P348" s="262">
        <v>5.7083068021217018</v>
      </c>
      <c r="Q348" s="262">
        <v>1.7337607957419889</v>
      </c>
      <c r="R348" s="263">
        <v>14.771057483220629</v>
      </c>
      <c r="S348" s="175"/>
      <c r="T348" s="227"/>
      <c r="U348" s="220" t="s">
        <v>289</v>
      </c>
      <c r="V348" s="152"/>
      <c r="W348" s="152"/>
    </row>
    <row r="349" spans="1:23" ht="15" x14ac:dyDescent="0.25">
      <c r="A349" s="178" t="s">
        <v>307</v>
      </c>
      <c r="B349" s="160">
        <v>2030</v>
      </c>
      <c r="C349" s="257">
        <v>1.9182543174541158</v>
      </c>
      <c r="D349" s="258">
        <v>3.3457422122398679</v>
      </c>
      <c r="E349" s="258">
        <v>0.49076642266836268</v>
      </c>
      <c r="F349" s="258">
        <v>10.796518004999999</v>
      </c>
      <c r="G349" s="258">
        <v>1.9947472520014691</v>
      </c>
      <c r="H349" s="223"/>
      <c r="I349" s="259">
        <v>1.8704073086530832</v>
      </c>
      <c r="J349" s="260">
        <v>2.4595949695349684</v>
      </c>
      <c r="K349" s="260">
        <v>1.2812196477711988</v>
      </c>
      <c r="L349" s="260">
        <v>4.3366766882008339</v>
      </c>
      <c r="M349" s="173"/>
      <c r="N349" s="226"/>
      <c r="O349" s="261">
        <v>3.7886616261071993</v>
      </c>
      <c r="P349" s="262">
        <v>5.8053371817748367</v>
      </c>
      <c r="Q349" s="262">
        <v>1.7719860704395614</v>
      </c>
      <c r="R349" s="263">
        <v>15.133194693200833</v>
      </c>
      <c r="S349" s="175"/>
      <c r="T349" s="227"/>
      <c r="U349" s="220" t="s">
        <v>289</v>
      </c>
      <c r="V349" s="152"/>
      <c r="W349" s="152"/>
    </row>
    <row r="350" spans="1:23" ht="15" x14ac:dyDescent="0.25">
      <c r="A350" s="179" t="s">
        <v>308</v>
      </c>
      <c r="B350" s="160">
        <v>2031</v>
      </c>
      <c r="C350" s="257">
        <v>1.936717815317694</v>
      </c>
      <c r="D350" s="258">
        <v>3.3779455043819451</v>
      </c>
      <c r="E350" s="258">
        <v>0.4954901262534428</v>
      </c>
      <c r="F350" s="258">
        <v>11.068874677039979</v>
      </c>
      <c r="G350" s="258">
        <v>2.0541285470215733</v>
      </c>
      <c r="H350" s="223"/>
      <c r="I350" s="259">
        <v>1.9201581634052569</v>
      </c>
      <c r="J350" s="260">
        <v>2.5250175924644256</v>
      </c>
      <c r="K350" s="260">
        <v>1.3152987343460889</v>
      </c>
      <c r="L350" s="260">
        <v>4.4259924083407212</v>
      </c>
      <c r="M350" s="173"/>
      <c r="N350" s="226"/>
      <c r="O350" s="261">
        <v>3.8568759787229512</v>
      </c>
      <c r="P350" s="262">
        <v>5.9029630968463707</v>
      </c>
      <c r="Q350" s="262">
        <v>1.8107888605995317</v>
      </c>
      <c r="R350" s="263">
        <v>15.494867085380701</v>
      </c>
      <c r="S350" s="175"/>
      <c r="T350" s="227"/>
      <c r="U350" s="220" t="s">
        <v>289</v>
      </c>
      <c r="V350" s="152"/>
      <c r="W350" s="152"/>
    </row>
    <row r="351" spans="1:23" ht="15.6" thickBot="1" x14ac:dyDescent="0.3">
      <c r="A351" s="180" t="s">
        <v>309</v>
      </c>
      <c r="B351" s="160">
        <v>2032</v>
      </c>
      <c r="C351" s="257">
        <v>1.954766012301238</v>
      </c>
      <c r="D351" s="258">
        <v>3.4094244453926477</v>
      </c>
      <c r="E351" s="258">
        <v>0.50010757920982829</v>
      </c>
      <c r="F351" s="258">
        <v>11.341445122879962</v>
      </c>
      <c r="G351" s="258">
        <v>2.1157906665084494</v>
      </c>
      <c r="H351" s="223"/>
      <c r="I351" s="259">
        <v>1.9708461354953333</v>
      </c>
      <c r="J351" s="260">
        <v>2.5916725293821274</v>
      </c>
      <c r="K351" s="260">
        <v>1.3500197416085391</v>
      </c>
      <c r="L351" s="260">
        <v>4.5144049212278352</v>
      </c>
      <c r="M351" s="173"/>
      <c r="N351" s="226"/>
      <c r="O351" s="261">
        <v>3.9256121477965715</v>
      </c>
      <c r="P351" s="262">
        <v>6.0010969747747751</v>
      </c>
      <c r="Q351" s="262">
        <v>1.8501273208183675</v>
      </c>
      <c r="R351" s="263">
        <v>15.855850044107797</v>
      </c>
      <c r="S351" s="175"/>
      <c r="T351" s="227"/>
      <c r="U351" s="220" t="s">
        <v>289</v>
      </c>
      <c r="V351" s="152"/>
      <c r="W351" s="152"/>
    </row>
    <row r="352" spans="1:23" ht="15" x14ac:dyDescent="0.25">
      <c r="B352" s="160">
        <v>2033</v>
      </c>
      <c r="C352" s="257">
        <v>1.9724470370743092</v>
      </c>
      <c r="D352" s="258">
        <v>3.4402629793663051</v>
      </c>
      <c r="E352" s="258">
        <v>0.50463109478231372</v>
      </c>
      <c r="F352" s="258">
        <v>11.61407378735994</v>
      </c>
      <c r="G352" s="258">
        <v>2.1799506362715357</v>
      </c>
      <c r="H352" s="223"/>
      <c r="I352" s="259">
        <v>2.0224670723226819</v>
      </c>
      <c r="J352" s="260">
        <v>2.6595543195974685</v>
      </c>
      <c r="K352" s="260">
        <v>1.3853798250478957</v>
      </c>
      <c r="L352" s="260">
        <v>4.6018514275684232</v>
      </c>
      <c r="M352" s="173"/>
      <c r="N352" s="226"/>
      <c r="O352" s="261">
        <v>3.9949141093969911</v>
      </c>
      <c r="P352" s="262">
        <v>6.0998172989637736</v>
      </c>
      <c r="Q352" s="262">
        <v>1.8900109198302095</v>
      </c>
      <c r="R352" s="263">
        <v>16.215925214928362</v>
      </c>
      <c r="S352" s="175"/>
      <c r="T352" s="227"/>
      <c r="U352" s="220" t="s">
        <v>289</v>
      </c>
      <c r="V352" s="152"/>
      <c r="W352" s="152"/>
    </row>
    <row r="353" spans="2:23" ht="15" x14ac:dyDescent="0.25">
      <c r="B353" s="160">
        <v>2034</v>
      </c>
      <c r="C353" s="257">
        <v>1.9898236865555807</v>
      </c>
      <c r="D353" s="258">
        <v>3.4705706341687952</v>
      </c>
      <c r="E353" s="258">
        <v>0.50907673894236627</v>
      </c>
      <c r="F353" s="258">
        <v>11.886602079560006</v>
      </c>
      <c r="G353" s="258">
        <v>2.2467110100840619</v>
      </c>
      <c r="H353" s="223"/>
      <c r="I353" s="259">
        <v>2.0750357895273437</v>
      </c>
      <c r="J353" s="260">
        <v>2.728682445751232</v>
      </c>
      <c r="K353" s="260">
        <v>1.421389133303455</v>
      </c>
      <c r="L353" s="260">
        <v>4.6882690596396293</v>
      </c>
      <c r="M353" s="173"/>
      <c r="N353" s="226"/>
      <c r="O353" s="261">
        <v>4.0648594760829244</v>
      </c>
      <c r="P353" s="262">
        <v>6.1992530799200267</v>
      </c>
      <c r="Q353" s="262">
        <v>1.9304658722458212</v>
      </c>
      <c r="R353" s="263">
        <v>16.574871139199637</v>
      </c>
      <c r="S353" s="175"/>
      <c r="T353" s="227"/>
      <c r="U353" s="220" t="s">
        <v>289</v>
      </c>
      <c r="V353" s="152"/>
      <c r="W353" s="152"/>
    </row>
    <row r="354" spans="2:23" ht="15" x14ac:dyDescent="0.25">
      <c r="B354" s="160">
        <v>2035</v>
      </c>
      <c r="C354" s="257">
        <v>2.0069441249085127</v>
      </c>
      <c r="D354" s="258">
        <v>3.5004314158014811</v>
      </c>
      <c r="E354" s="258">
        <v>0.51345683401554398</v>
      </c>
      <c r="F354" s="258">
        <v>12.158876638799985</v>
      </c>
      <c r="G354" s="258">
        <v>2.3161810962008911</v>
      </c>
      <c r="H354" s="223"/>
      <c r="I354" s="259">
        <v>2.1285558360116386</v>
      </c>
      <c r="J354" s="260">
        <v>2.7990615746677276</v>
      </c>
      <c r="K354" s="260">
        <v>1.4580500973555504</v>
      </c>
      <c r="L354" s="260">
        <v>4.7735981540762955</v>
      </c>
      <c r="M354" s="173"/>
      <c r="N354" s="226"/>
      <c r="O354" s="261">
        <v>4.1354999609201517</v>
      </c>
      <c r="P354" s="262">
        <v>6.2994929904692087</v>
      </c>
      <c r="Q354" s="262">
        <v>1.9715069313710942</v>
      </c>
      <c r="R354" s="263">
        <v>16.932474792876281</v>
      </c>
      <c r="S354" s="175"/>
      <c r="T354" s="227"/>
      <c r="U354" s="220" t="s">
        <v>289</v>
      </c>
      <c r="V354" s="152"/>
      <c r="W354" s="152"/>
    </row>
    <row r="355" spans="2:23" ht="15" x14ac:dyDescent="0.25">
      <c r="B355" s="160">
        <v>2036</v>
      </c>
      <c r="C355" s="257">
        <v>2.0238321941444566</v>
      </c>
      <c r="D355" s="258">
        <v>3.5298869085439226</v>
      </c>
      <c r="E355" s="258">
        <v>0.51777747974499011</v>
      </c>
      <c r="F355" s="258">
        <v>12.430748966519966</v>
      </c>
      <c r="G355" s="258">
        <v>2.3884772170444424</v>
      </c>
      <c r="H355" s="223"/>
      <c r="I355" s="259">
        <v>2.1830075412404093</v>
      </c>
      <c r="J355" s="260">
        <v>2.8706658394947984</v>
      </c>
      <c r="K355" s="260">
        <v>1.4953492429860202</v>
      </c>
      <c r="L355" s="260">
        <v>4.8577820605671427</v>
      </c>
      <c r="M355" s="173"/>
      <c r="N355" s="226"/>
      <c r="O355" s="261">
        <v>4.2068397353848663</v>
      </c>
      <c r="P355" s="262">
        <v>6.400552748038721</v>
      </c>
      <c r="Q355" s="262">
        <v>2.0131267227310103</v>
      </c>
      <c r="R355" s="263">
        <v>17.28853102708711</v>
      </c>
      <c r="S355" s="175"/>
      <c r="T355" s="227"/>
      <c r="U355" s="220" t="s">
        <v>289</v>
      </c>
      <c r="V355" s="152"/>
      <c r="W355" s="152"/>
    </row>
    <row r="356" spans="2:23" ht="15" x14ac:dyDescent="0.25">
      <c r="B356" s="160">
        <v>2037</v>
      </c>
      <c r="C356" s="257">
        <v>2.0404861175176787</v>
      </c>
      <c r="D356" s="258">
        <v>3.5589340134675012</v>
      </c>
      <c r="E356" s="258">
        <v>0.52203822156785573</v>
      </c>
      <c r="F356" s="258">
        <v>12.702083574719943</v>
      </c>
      <c r="G356" s="258">
        <v>2.463723260411657</v>
      </c>
      <c r="H356" s="223"/>
      <c r="I356" s="259">
        <v>2.2383441445438232</v>
      </c>
      <c r="J356" s="260">
        <v>2.9434337497176482</v>
      </c>
      <c r="K356" s="260">
        <v>1.5332545393699988</v>
      </c>
      <c r="L356" s="260">
        <v>4.9407702672716445</v>
      </c>
      <c r="M356" s="173"/>
      <c r="N356" s="226"/>
      <c r="O356" s="261">
        <v>4.2788302620615024</v>
      </c>
      <c r="P356" s="262">
        <v>6.5023677631851493</v>
      </c>
      <c r="Q356" s="262">
        <v>2.0552927609378546</v>
      </c>
      <c r="R356" s="263">
        <v>17.642853841991588</v>
      </c>
      <c r="S356" s="175"/>
      <c r="T356" s="227"/>
      <c r="U356" s="220" t="s">
        <v>289</v>
      </c>
      <c r="V356" s="152"/>
      <c r="W356" s="152"/>
    </row>
    <row r="357" spans="2:23" ht="15" x14ac:dyDescent="0.25">
      <c r="B357" s="160">
        <v>2038</v>
      </c>
      <c r="C357" s="257">
        <v>2.05689561688795</v>
      </c>
      <c r="D357" s="258">
        <v>3.5875548038524312</v>
      </c>
      <c r="E357" s="258">
        <v>0.52623642992346886</v>
      </c>
      <c r="F357" s="258">
        <v>12.972758044600006</v>
      </c>
      <c r="G357" s="258">
        <v>2.5420508149051622</v>
      </c>
      <c r="H357" s="223"/>
      <c r="I357" s="259">
        <v>2.2945088983275368</v>
      </c>
      <c r="J357" s="260">
        <v>3.0172906819657754</v>
      </c>
      <c r="K357" s="260">
        <v>1.5717271146892993</v>
      </c>
      <c r="L357" s="260">
        <v>5.0225183054947786</v>
      </c>
      <c r="M357" s="173"/>
      <c r="N357" s="226"/>
      <c r="O357" s="261">
        <v>4.3514045152154868</v>
      </c>
      <c r="P357" s="262">
        <v>6.6048454858182062</v>
      </c>
      <c r="Q357" s="262">
        <v>2.0979635446127682</v>
      </c>
      <c r="R357" s="263">
        <v>17.995276350094784</v>
      </c>
      <c r="S357" s="175"/>
      <c r="T357" s="227"/>
      <c r="U357" s="220" t="s">
        <v>289</v>
      </c>
      <c r="V357" s="152"/>
      <c r="W357" s="152"/>
    </row>
    <row r="358" spans="2:23" ht="15" x14ac:dyDescent="0.25">
      <c r="B358" s="160">
        <v>2039</v>
      </c>
      <c r="C358" s="257">
        <v>2.0730390047430576</v>
      </c>
      <c r="D358" s="258">
        <v>3.6157114532101016</v>
      </c>
      <c r="E358" s="258">
        <v>0.53036655627601315</v>
      </c>
      <c r="F358" s="258">
        <v>13.242660069359982</v>
      </c>
      <c r="G358" s="258">
        <v>2.6235992474164775</v>
      </c>
      <c r="H358" s="223"/>
      <c r="I358" s="259">
        <v>2.3514308809578219</v>
      </c>
      <c r="J358" s="260">
        <v>3.0921433739359672</v>
      </c>
      <c r="K358" s="260">
        <v>1.6107183879796765</v>
      </c>
      <c r="L358" s="260">
        <v>5.1029864915857557</v>
      </c>
      <c r="M358" s="173"/>
      <c r="N358" s="226"/>
      <c r="O358" s="261">
        <v>4.42446988570088</v>
      </c>
      <c r="P358" s="262">
        <v>6.7078548271460683</v>
      </c>
      <c r="Q358" s="262">
        <v>2.1410849442556898</v>
      </c>
      <c r="R358" s="263">
        <v>18.345646560945738</v>
      </c>
      <c r="S358" s="175"/>
      <c r="T358" s="227"/>
      <c r="U358" s="220" t="s">
        <v>289</v>
      </c>
      <c r="V358" s="152"/>
      <c r="W358" s="152"/>
    </row>
    <row r="359" spans="2:23" ht="15" x14ac:dyDescent="0.25">
      <c r="B359" s="160">
        <v>2040</v>
      </c>
      <c r="C359" s="257">
        <v>2.0888993885771066</v>
      </c>
      <c r="D359" s="258">
        <v>3.6433744983095293</v>
      </c>
      <c r="E359" s="258">
        <v>0.53442427884468369</v>
      </c>
      <c r="F359" s="258">
        <v>13.51167417819997</v>
      </c>
      <c r="G359" s="258">
        <v>2.7087484062264751</v>
      </c>
      <c r="H359" s="223"/>
      <c r="I359" s="259">
        <v>2.4090432089280012</v>
      </c>
      <c r="J359" s="260">
        <v>3.1679038734822904</v>
      </c>
      <c r="K359" s="260">
        <v>1.6501825443737117</v>
      </c>
      <c r="L359" s="260">
        <v>5.182134743458306</v>
      </c>
      <c r="M359" s="173"/>
      <c r="N359" s="226"/>
      <c r="O359" s="261">
        <v>4.4979425975051077</v>
      </c>
      <c r="P359" s="262">
        <v>6.8112783717918202</v>
      </c>
      <c r="Q359" s="262">
        <v>2.1846068232183953</v>
      </c>
      <c r="R359" s="263">
        <v>18.693808921658274</v>
      </c>
      <c r="S359" s="175"/>
      <c r="T359" s="227"/>
      <c r="U359" s="220" t="s">
        <v>289</v>
      </c>
      <c r="V359" s="152"/>
      <c r="W359" s="152"/>
    </row>
    <row r="360" spans="2:23" ht="15" x14ac:dyDescent="0.25">
      <c r="B360" s="160">
        <v>2041</v>
      </c>
      <c r="C360" s="257">
        <v>2.1044766693615324</v>
      </c>
      <c r="D360" s="258">
        <v>3.6705437664290641</v>
      </c>
      <c r="E360" s="258">
        <v>0.53840957229400033</v>
      </c>
      <c r="F360" s="258">
        <v>13.779676610399944</v>
      </c>
      <c r="G360" s="258">
        <v>2.7969557434654577</v>
      </c>
      <c r="H360" s="223"/>
      <c r="I360" s="259">
        <v>2.4672981888748269</v>
      </c>
      <c r="J360" s="260">
        <v>3.2445094635934386</v>
      </c>
      <c r="K360" s="260">
        <v>1.6900869141562158</v>
      </c>
      <c r="L360" s="260">
        <v>5.2599206526486766</v>
      </c>
      <c r="M360" s="173"/>
      <c r="N360" s="226"/>
      <c r="O360" s="261">
        <v>4.5717748582363598</v>
      </c>
      <c r="P360" s="262">
        <v>6.9150532300225027</v>
      </c>
      <c r="Q360" s="262">
        <v>2.2284964864502159</v>
      </c>
      <c r="R360" s="263">
        <v>19.03959726304862</v>
      </c>
      <c r="S360" s="175"/>
      <c r="T360" s="227"/>
      <c r="U360" s="220" t="s">
        <v>289</v>
      </c>
      <c r="V360" s="152"/>
      <c r="W360" s="152"/>
    </row>
    <row r="361" spans="2:23" ht="15" x14ac:dyDescent="0.25">
      <c r="B361" s="160">
        <v>2042</v>
      </c>
      <c r="C361" s="257">
        <v>2.1197805006091777</v>
      </c>
      <c r="D361" s="258">
        <v>3.6972360948384679</v>
      </c>
      <c r="E361" s="258">
        <v>0.54232490637988695</v>
      </c>
      <c r="F361" s="258">
        <v>14.046534482760016</v>
      </c>
      <c r="G361" s="258">
        <v>2.8890839303079225</v>
      </c>
      <c r="H361" s="223"/>
      <c r="I361" s="259">
        <v>2.5261600447760926</v>
      </c>
      <c r="J361" s="260">
        <v>3.3219130986212027</v>
      </c>
      <c r="K361" s="260">
        <v>1.7304069909309832</v>
      </c>
      <c r="L361" s="260">
        <v>5.3362992432289102</v>
      </c>
      <c r="M361" s="173"/>
      <c r="N361" s="226"/>
      <c r="O361" s="261">
        <v>4.6459405453852707</v>
      </c>
      <c r="P361" s="262">
        <v>7.0191491934596701</v>
      </c>
      <c r="Q361" s="262">
        <v>2.2727318973108703</v>
      </c>
      <c r="R361" s="263">
        <v>19.382833725988927</v>
      </c>
      <c r="S361" s="175"/>
      <c r="T361" s="227"/>
      <c r="U361" s="220" t="s">
        <v>289</v>
      </c>
      <c r="V361" s="152"/>
      <c r="W361" s="152"/>
    </row>
    <row r="362" spans="2:23" ht="15" x14ac:dyDescent="0.25">
      <c r="B362" s="160">
        <v>2043</v>
      </c>
      <c r="C362" s="257">
        <v>2.1348151934766908</v>
      </c>
      <c r="D362" s="258">
        <v>3.7234590028841859</v>
      </c>
      <c r="E362" s="258">
        <v>0.54617138406919541</v>
      </c>
      <c r="F362" s="258">
        <v>14.312114621119992</v>
      </c>
      <c r="G362" s="258">
        <v>2.9850748847766999</v>
      </c>
      <c r="H362" s="223"/>
      <c r="I362" s="259">
        <v>2.5855866316308975</v>
      </c>
      <c r="J362" s="260">
        <v>3.4000593576785239</v>
      </c>
      <c r="K362" s="260">
        <v>1.7711139055832721</v>
      </c>
      <c r="L362" s="260">
        <v>5.4112263936474401</v>
      </c>
      <c r="M362" s="173"/>
      <c r="N362" s="226"/>
      <c r="O362" s="261">
        <v>4.7204018251075883</v>
      </c>
      <c r="P362" s="262">
        <v>7.1235183605627093</v>
      </c>
      <c r="Q362" s="262">
        <v>2.3172852896524674</v>
      </c>
      <c r="R362" s="263">
        <v>19.723341014767431</v>
      </c>
      <c r="S362" s="175"/>
      <c r="T362" s="227"/>
      <c r="U362" s="220" t="s">
        <v>289</v>
      </c>
      <c r="V362" s="152"/>
      <c r="W362" s="152"/>
    </row>
    <row r="363" spans="2:23" ht="15" x14ac:dyDescent="0.25">
      <c r="B363" s="160">
        <v>2044</v>
      </c>
      <c r="C363" s="257">
        <v>2.1495875408068295</v>
      </c>
      <c r="D363" s="258">
        <v>3.7492243383699986</v>
      </c>
      <c r="E363" s="258">
        <v>0.54995074324366011</v>
      </c>
      <c r="F363" s="258">
        <v>14.576281353039967</v>
      </c>
      <c r="G363" s="258">
        <v>3.0851139034617052</v>
      </c>
      <c r="H363" s="223"/>
      <c r="I363" s="259">
        <v>2.6455389304237844</v>
      </c>
      <c r="J363" s="260">
        <v>3.4788969305648432</v>
      </c>
      <c r="K363" s="260">
        <v>1.8121809302827263</v>
      </c>
      <c r="L363" s="260">
        <v>5.4846580088144155</v>
      </c>
      <c r="M363" s="173"/>
      <c r="N363" s="226"/>
      <c r="O363" s="261">
        <v>4.7951264712306134</v>
      </c>
      <c r="P363" s="262">
        <v>7.2281212689348422</v>
      </c>
      <c r="Q363" s="262">
        <v>2.3621316735263864</v>
      </c>
      <c r="R363" s="263">
        <v>20.060939361854381</v>
      </c>
      <c r="S363" s="175"/>
      <c r="T363" s="227"/>
      <c r="U363" s="220" t="s">
        <v>289</v>
      </c>
      <c r="V363" s="152"/>
      <c r="W363" s="152"/>
    </row>
    <row r="364" spans="2:23" ht="15" x14ac:dyDescent="0.25">
      <c r="B364" s="160">
        <v>2045</v>
      </c>
      <c r="C364" s="257">
        <v>2.1641005215906883</v>
      </c>
      <c r="D364" s="258">
        <v>3.7745372971326439</v>
      </c>
      <c r="E364" s="258">
        <v>0.55366374604873236</v>
      </c>
      <c r="F364" s="258">
        <v>14.838904665599946</v>
      </c>
      <c r="G364" s="258">
        <v>3.1893976796982924</v>
      </c>
      <c r="H364" s="223"/>
      <c r="I364" s="259">
        <v>2.7059738120377963</v>
      </c>
      <c r="J364" s="260">
        <v>3.5583691022755639</v>
      </c>
      <c r="K364" s="260">
        <v>1.8535785218000296</v>
      </c>
      <c r="L364" s="260">
        <v>5.5565530975223298</v>
      </c>
      <c r="M364" s="173"/>
      <c r="N364" s="226"/>
      <c r="O364" s="261">
        <v>4.8700743336284846</v>
      </c>
      <c r="P364" s="262">
        <v>7.3329063994082073</v>
      </c>
      <c r="Q364" s="262">
        <v>2.4072422678487619</v>
      </c>
      <c r="R364" s="263">
        <v>20.395457763122277</v>
      </c>
      <c r="S364" s="175"/>
      <c r="T364" s="227"/>
      <c r="U364" s="220" t="s">
        <v>289</v>
      </c>
      <c r="V364" s="152"/>
      <c r="W364" s="152"/>
    </row>
    <row r="365" spans="2:23" ht="15" x14ac:dyDescent="0.25">
      <c r="B365" s="160">
        <v>2046</v>
      </c>
      <c r="C365" s="257">
        <v>2.1783565100102602</v>
      </c>
      <c r="D365" s="258">
        <v>3.7994020201250924</v>
      </c>
      <c r="E365" s="258">
        <v>0.55731099989542798</v>
      </c>
      <c r="F365" s="258">
        <v>15.099856216040015</v>
      </c>
      <c r="G365" s="258">
        <v>3.298135014969827</v>
      </c>
      <c r="H365" s="223"/>
      <c r="I365" s="259">
        <v>2.7668479352105724</v>
      </c>
      <c r="J365" s="260">
        <v>3.6384188788338223</v>
      </c>
      <c r="K365" s="260">
        <v>1.8952769915873235</v>
      </c>
      <c r="L365" s="260">
        <v>5.6268722344929989</v>
      </c>
      <c r="M365" s="173"/>
      <c r="N365" s="226"/>
      <c r="O365" s="261">
        <v>4.945204445220833</v>
      </c>
      <c r="P365" s="262">
        <v>7.4378208989589147</v>
      </c>
      <c r="Q365" s="262">
        <v>2.4525879914827513</v>
      </c>
      <c r="R365" s="263">
        <v>20.726728450533013</v>
      </c>
      <c r="S365" s="175"/>
      <c r="T365" s="227"/>
      <c r="U365" s="220" t="s">
        <v>289</v>
      </c>
      <c r="V365" s="152"/>
      <c r="W365" s="152"/>
    </row>
    <row r="366" spans="2:23" ht="15" x14ac:dyDescent="0.25">
      <c r="B366" s="160">
        <v>2047</v>
      </c>
      <c r="C366" s="257">
        <v>2.1923489669291256</v>
      </c>
      <c r="D366" s="258">
        <v>3.823807102047978</v>
      </c>
      <c r="E366" s="258">
        <v>0.56089083181027377</v>
      </c>
      <c r="F366" s="258">
        <v>15.35902304143999</v>
      </c>
      <c r="G366" s="258">
        <v>3.4115472204541635</v>
      </c>
      <c r="H366" s="223"/>
      <c r="I366" s="259">
        <v>2.8281071062565619</v>
      </c>
      <c r="J366" s="260">
        <v>3.718974995271958</v>
      </c>
      <c r="K366" s="260">
        <v>1.9372392172411665</v>
      </c>
      <c r="L366" s="260">
        <v>5.6955826291833205</v>
      </c>
      <c r="M366" s="173"/>
      <c r="N366" s="226"/>
      <c r="O366" s="261">
        <v>5.020456073185688</v>
      </c>
      <c r="P366" s="262">
        <v>7.542782097319936</v>
      </c>
      <c r="Q366" s="262">
        <v>2.4981300490514404</v>
      </c>
      <c r="R366" s="263">
        <v>21.05460567062331</v>
      </c>
      <c r="S366" s="175"/>
      <c r="T366" s="227"/>
      <c r="U366" s="220" t="s">
        <v>289</v>
      </c>
      <c r="V366" s="152"/>
      <c r="W366" s="152"/>
    </row>
    <row r="367" spans="2:23" ht="15" x14ac:dyDescent="0.25">
      <c r="B367" s="160">
        <v>2048</v>
      </c>
      <c r="C367" s="257">
        <v>2.2060647269300664</v>
      </c>
      <c r="D367" s="258">
        <v>3.8477295803088385</v>
      </c>
      <c r="E367" s="258">
        <v>0.56439987355129428</v>
      </c>
      <c r="F367" s="258">
        <v>15.616310760959967</v>
      </c>
      <c r="G367" s="258">
        <v>3.5298683473208619</v>
      </c>
      <c r="H367" s="223"/>
      <c r="I367" s="259">
        <v>2.8896883242467815</v>
      </c>
      <c r="J367" s="260">
        <v>3.7999546050531299</v>
      </c>
      <c r="K367" s="260">
        <v>1.9794220434404328</v>
      </c>
      <c r="L367" s="260">
        <v>5.7626591679395949</v>
      </c>
      <c r="M367" s="173"/>
      <c r="N367" s="226"/>
      <c r="O367" s="261">
        <v>5.0957530511768478</v>
      </c>
      <c r="P367" s="262">
        <v>7.6476841853619684</v>
      </c>
      <c r="Q367" s="262">
        <v>2.5438219169917273</v>
      </c>
      <c r="R367" s="263">
        <v>21.378969928899561</v>
      </c>
      <c r="S367" s="175"/>
      <c r="T367" s="227"/>
      <c r="U367" s="220" t="s">
        <v>289</v>
      </c>
      <c r="V367" s="152"/>
      <c r="W367" s="152"/>
    </row>
    <row r="368" spans="2:23" ht="15" x14ac:dyDescent="0.25">
      <c r="B368" s="160">
        <v>2049</v>
      </c>
      <c r="C368" s="257">
        <v>2.219484293439236</v>
      </c>
      <c r="D368" s="258">
        <v>3.871135449765855</v>
      </c>
      <c r="E368" s="258">
        <v>0.56783313711261707</v>
      </c>
      <c r="F368" s="258">
        <v>15.871637405759948</v>
      </c>
      <c r="G368" s="258">
        <v>3.6533456761387675</v>
      </c>
      <c r="H368" s="223"/>
      <c r="I368" s="259">
        <v>2.9515197448316668</v>
      </c>
      <c r="J368" s="260">
        <v>3.8812632324981875</v>
      </c>
      <c r="K368" s="260">
        <v>2.0217762571651465</v>
      </c>
      <c r="L368" s="260">
        <v>5.8280819797658046</v>
      </c>
      <c r="M368" s="173"/>
      <c r="N368" s="226"/>
      <c r="O368" s="261">
        <v>5.1710040382709028</v>
      </c>
      <c r="P368" s="262">
        <v>7.7523986822640421</v>
      </c>
      <c r="Q368" s="262">
        <v>2.5896093942777636</v>
      </c>
      <c r="R368" s="263">
        <v>21.699719385525754</v>
      </c>
      <c r="S368" s="175"/>
      <c r="T368" s="227"/>
      <c r="U368" s="220" t="s">
        <v>289</v>
      </c>
      <c r="V368" s="152"/>
      <c r="W368" s="152"/>
    </row>
    <row r="369" spans="1:32" ht="15" x14ac:dyDescent="0.25">
      <c r="B369" s="160">
        <v>2050</v>
      </c>
      <c r="C369" s="257">
        <v>2.2325927817745632</v>
      </c>
      <c r="D369" s="258">
        <v>3.8939987491537935</v>
      </c>
      <c r="E369" s="258">
        <v>0.57118681439533348</v>
      </c>
      <c r="F369" s="258">
        <v>16.124912958999932</v>
      </c>
      <c r="G369" s="258">
        <v>3.7820312017053106</v>
      </c>
      <c r="H369" s="223"/>
      <c r="I369" s="259">
        <v>3.013534653954189</v>
      </c>
      <c r="J369" s="260">
        <v>3.962813148288328</v>
      </c>
      <c r="K369" s="260">
        <v>2.0642561596200495</v>
      </c>
      <c r="L369" s="260">
        <v>5.8918288479132741</v>
      </c>
      <c r="M369" s="173"/>
      <c r="N369" s="226"/>
      <c r="O369" s="261">
        <v>5.2461274357287522</v>
      </c>
      <c r="P369" s="262">
        <v>7.8568118974421211</v>
      </c>
      <c r="Q369" s="262">
        <v>2.6354429740153829</v>
      </c>
      <c r="R369" s="263">
        <v>22.016741806913206</v>
      </c>
      <c r="S369" s="175"/>
      <c r="T369" s="227"/>
      <c r="U369" s="220" t="s">
        <v>289</v>
      </c>
      <c r="V369" s="152"/>
      <c r="W369" s="152"/>
    </row>
    <row r="370" spans="1:32" ht="15" x14ac:dyDescent="0.25">
      <c r="B370" s="160">
        <v>2051</v>
      </c>
      <c r="C370" s="257">
        <v>2.245384575323139</v>
      </c>
      <c r="D370" s="258">
        <v>3.9163096822017769</v>
      </c>
      <c r="E370" s="258">
        <v>0.57445946844449947</v>
      </c>
      <c r="F370" s="258">
        <v>16.376037547679999</v>
      </c>
      <c r="G370" s="258">
        <v>3.9168333272848366</v>
      </c>
      <c r="H370" s="223"/>
      <c r="I370" s="259">
        <v>3.0756775936655831</v>
      </c>
      <c r="J370" s="260">
        <v>4.0445314249434432</v>
      </c>
      <c r="K370" s="260">
        <v>2.1068237623877244</v>
      </c>
      <c r="L370" s="260">
        <v>5.9538746254930199</v>
      </c>
      <c r="M370" s="173"/>
      <c r="N370" s="226"/>
      <c r="O370" s="261">
        <v>5.3210621689887221</v>
      </c>
      <c r="P370" s="262">
        <v>7.9608411071452201</v>
      </c>
      <c r="Q370" s="262">
        <v>2.6812832308322241</v>
      </c>
      <c r="R370" s="263">
        <v>22.329912173173021</v>
      </c>
      <c r="S370" s="175"/>
      <c r="T370" s="227"/>
      <c r="U370" s="220" t="s">
        <v>289</v>
      </c>
      <c r="V370" s="152"/>
      <c r="W370" s="152"/>
    </row>
    <row r="371" spans="1:32" ht="15" x14ac:dyDescent="0.25">
      <c r="B371" s="160">
        <v>2052</v>
      </c>
      <c r="C371" s="257">
        <v>2.2578601796042079</v>
      </c>
      <c r="D371" s="258">
        <v>3.9380691306161939</v>
      </c>
      <c r="E371" s="258">
        <v>0.57765122859222195</v>
      </c>
      <c r="F371" s="258">
        <v>16.624891548639972</v>
      </c>
      <c r="G371" s="258">
        <v>4.0574186486786026</v>
      </c>
      <c r="H371" s="223"/>
      <c r="I371" s="259">
        <v>3.137901637120379</v>
      </c>
      <c r="J371" s="260">
        <v>4.1263563534269352</v>
      </c>
      <c r="K371" s="260">
        <v>2.1494469208138227</v>
      </c>
      <c r="L371" s="260">
        <v>6.0141877456542616</v>
      </c>
      <c r="M371" s="173"/>
      <c r="N371" s="226"/>
      <c r="O371" s="261">
        <v>5.3957618167245869</v>
      </c>
      <c r="P371" s="262">
        <v>8.0644254840431291</v>
      </c>
      <c r="Q371" s="262">
        <v>2.7270981494060447</v>
      </c>
      <c r="R371" s="263">
        <v>22.639079294294234</v>
      </c>
      <c r="S371" s="175"/>
      <c r="T371" s="227"/>
      <c r="U371" s="220" t="s">
        <v>289</v>
      </c>
      <c r="V371" s="152"/>
      <c r="W371" s="152"/>
    </row>
    <row r="372" spans="1:32" ht="15" x14ac:dyDescent="0.25">
      <c r="B372" s="160">
        <v>2053</v>
      </c>
      <c r="C372" s="257">
        <v>2.2700185805697326</v>
      </c>
      <c r="D372" s="258">
        <v>3.9592753257351405</v>
      </c>
      <c r="E372" s="258">
        <v>0.58076183540432458</v>
      </c>
      <c r="F372" s="258">
        <v>16.871344761279953</v>
      </c>
      <c r="G372" s="258">
        <v>4.2043139047637563</v>
      </c>
      <c r="H372" s="223"/>
      <c r="I372" s="259">
        <v>3.2001588680650803</v>
      </c>
      <c r="J372" s="260">
        <v>4.2082249236257097</v>
      </c>
      <c r="K372" s="260">
        <v>2.1920928125044523</v>
      </c>
      <c r="L372" s="260">
        <v>6.0727337024153245</v>
      </c>
      <c r="M372" s="173"/>
      <c r="N372" s="226"/>
      <c r="O372" s="261">
        <v>5.4701774486348125</v>
      </c>
      <c r="P372" s="262">
        <v>8.1675002493608506</v>
      </c>
      <c r="Q372" s="262">
        <v>2.772854647908777</v>
      </c>
      <c r="R372" s="263">
        <v>22.944078463695277</v>
      </c>
      <c r="S372" s="175"/>
      <c r="T372" s="227"/>
      <c r="U372" s="220" t="s">
        <v>289</v>
      </c>
      <c r="V372" s="152"/>
      <c r="W372" s="152"/>
    </row>
    <row r="373" spans="1:32" ht="15" x14ac:dyDescent="0.25">
      <c r="B373" s="160">
        <v>2054</v>
      </c>
      <c r="C373" s="257">
        <v>2.281861764079983</v>
      </c>
      <c r="D373" s="258">
        <v>3.9799317312164195</v>
      </c>
      <c r="E373" s="258">
        <v>0.58379179694354566</v>
      </c>
      <c r="F373" s="258">
        <v>17.11525576571993</v>
      </c>
      <c r="G373" s="258">
        <v>4.3578577989119482</v>
      </c>
      <c r="H373" s="223"/>
      <c r="I373" s="259">
        <v>3.2624062734133652</v>
      </c>
      <c r="J373" s="260">
        <v>4.2900805731160316</v>
      </c>
      <c r="K373" s="260">
        <v>2.2347319737106983</v>
      </c>
      <c r="L373" s="260">
        <v>6.1294749167574514</v>
      </c>
      <c r="M373" s="173"/>
      <c r="N373" s="226"/>
      <c r="O373" s="261">
        <v>5.5442680374933477</v>
      </c>
      <c r="P373" s="262">
        <v>8.2700123043324503</v>
      </c>
      <c r="Q373" s="262">
        <v>2.8185237706542439</v>
      </c>
      <c r="R373" s="263">
        <v>23.244730682477382</v>
      </c>
      <c r="S373" s="175"/>
      <c r="T373" s="227"/>
      <c r="U373" s="220" t="s">
        <v>289</v>
      </c>
      <c r="V373" s="152"/>
      <c r="W373" s="152"/>
    </row>
    <row r="374" spans="1:32" ht="15" x14ac:dyDescent="0.25">
      <c r="B374" s="160">
        <v>2055</v>
      </c>
      <c r="C374" s="257">
        <v>2.2933913994256678</v>
      </c>
      <c r="D374" s="258">
        <v>4.000041258569909</v>
      </c>
      <c r="E374" s="258">
        <v>0.586741540281427</v>
      </c>
      <c r="F374" s="258">
        <v>17.356492824000004</v>
      </c>
      <c r="G374" s="258">
        <v>4.5184111416274702</v>
      </c>
      <c r="H374" s="223"/>
      <c r="I374" s="259">
        <v>3.3246005615025309</v>
      </c>
      <c r="J374" s="260">
        <v>4.3718663731448393</v>
      </c>
      <c r="K374" s="260">
        <v>2.277334749860223</v>
      </c>
      <c r="L374" s="260">
        <v>6.184378285813751</v>
      </c>
      <c r="M374" s="173"/>
      <c r="N374" s="226"/>
      <c r="O374" s="261">
        <v>5.6179919609281992</v>
      </c>
      <c r="P374" s="262">
        <v>8.3719076317147483</v>
      </c>
      <c r="Q374" s="262">
        <v>2.8640762901416501</v>
      </c>
      <c r="R374" s="263">
        <v>23.540871109813754</v>
      </c>
      <c r="S374" s="175"/>
      <c r="T374" s="227"/>
      <c r="U374" s="220" t="s">
        <v>289</v>
      </c>
      <c r="V374" s="152"/>
      <c r="W374" s="152"/>
    </row>
    <row r="375" spans="1:32" ht="15" x14ac:dyDescent="0.25">
      <c r="B375" s="160">
        <v>2056</v>
      </c>
      <c r="C375" s="257">
        <v>2.304606001026785</v>
      </c>
      <c r="D375" s="258">
        <v>4.0196013167065727</v>
      </c>
      <c r="E375" s="258">
        <v>0.58961068534699645</v>
      </c>
      <c r="F375" s="258">
        <v>17.59495228695998</v>
      </c>
      <c r="G375" s="258">
        <v>4.686356010726235</v>
      </c>
      <c r="H375" s="223"/>
      <c r="I375" s="259">
        <v>3.3866932771955645</v>
      </c>
      <c r="J375" s="260">
        <v>4.4535186049645121</v>
      </c>
      <c r="K375" s="260">
        <v>2.3198679494266181</v>
      </c>
      <c r="L375" s="260">
        <v>6.2374216202877264</v>
      </c>
      <c r="M375" s="173"/>
      <c r="N375" s="226"/>
      <c r="O375" s="261">
        <v>5.691299278222349</v>
      </c>
      <c r="P375" s="262">
        <v>8.4731199216710849</v>
      </c>
      <c r="Q375" s="262">
        <v>2.9094786347736146</v>
      </c>
      <c r="R375" s="263">
        <v>23.832373907247707</v>
      </c>
      <c r="S375" s="175"/>
      <c r="T375" s="227"/>
      <c r="U375" s="220" t="s">
        <v>289</v>
      </c>
      <c r="V375" s="152"/>
      <c r="W375" s="152"/>
    </row>
    <row r="376" spans="1:32" ht="15" x14ac:dyDescent="0.25">
      <c r="B376" s="160">
        <v>2057</v>
      </c>
      <c r="C376" s="257">
        <v>2.3155042746127674</v>
      </c>
      <c r="D376" s="258">
        <v>4.0386096482116223</v>
      </c>
      <c r="E376" s="258">
        <v>0.59239890101391213</v>
      </c>
      <c r="F376" s="258">
        <v>17.830540618079951</v>
      </c>
      <c r="G376" s="258">
        <v>4.8620982743370416</v>
      </c>
      <c r="H376" s="223"/>
      <c r="I376" s="259">
        <v>3.4486363125738997</v>
      </c>
      <c r="J376" s="260">
        <v>4.5349740064214243</v>
      </c>
      <c r="K376" s="260">
        <v>2.3622986187263759</v>
      </c>
      <c r="L376" s="260">
        <v>6.2885870496944216</v>
      </c>
      <c r="M376" s="173"/>
      <c r="N376" s="226"/>
      <c r="O376" s="261">
        <v>5.7641405871866667</v>
      </c>
      <c r="P376" s="262">
        <v>8.5735836546330475</v>
      </c>
      <c r="Q376" s="262">
        <v>2.954697519740288</v>
      </c>
      <c r="R376" s="263">
        <v>24.119127667774372</v>
      </c>
      <c r="S376" s="175"/>
      <c r="T376" s="227"/>
      <c r="U376" s="220" t="s">
        <v>289</v>
      </c>
      <c r="V376" s="152"/>
      <c r="W376" s="152"/>
    </row>
    <row r="377" spans="1:32" ht="15" x14ac:dyDescent="0.25">
      <c r="A377" s="160"/>
      <c r="B377" s="160">
        <v>2058</v>
      </c>
      <c r="C377" s="257">
        <v>2.3260879135569161</v>
      </c>
      <c r="D377" s="258">
        <v>4.0570692065988228</v>
      </c>
      <c r="E377" s="258">
        <v>0.59510662051500873</v>
      </c>
      <c r="F377" s="258">
        <v>18.063149532559937</v>
      </c>
      <c r="G377" s="258">
        <v>5.0460723940789798</v>
      </c>
      <c r="H377" s="223"/>
      <c r="I377" s="259">
        <v>3.5103870990578514</v>
      </c>
      <c r="J377" s="260">
        <v>4.6161765996202968</v>
      </c>
      <c r="K377" s="260">
        <v>2.404597598495406</v>
      </c>
      <c r="L377" s="260">
        <v>6.337852207622011</v>
      </c>
      <c r="M377" s="173"/>
      <c r="N377" s="226"/>
      <c r="O377" s="261">
        <v>5.836475012614768</v>
      </c>
      <c r="P377" s="262">
        <v>8.6732458062191196</v>
      </c>
      <c r="Q377" s="262">
        <v>2.9997042190104146</v>
      </c>
      <c r="R377" s="263">
        <v>24.401001740181947</v>
      </c>
      <c r="S377" s="175"/>
      <c r="T377" s="227"/>
      <c r="U377" s="220" t="s">
        <v>289</v>
      </c>
    </row>
    <row r="378" spans="1:32" ht="15" x14ac:dyDescent="0.25">
      <c r="A378" s="160"/>
      <c r="B378" s="160">
        <v>2059</v>
      </c>
      <c r="C378" s="257">
        <v>2.3363606246675466</v>
      </c>
      <c r="D378" s="258">
        <v>4.0749864571345071</v>
      </c>
      <c r="E378" s="258">
        <v>0.59773479220058623</v>
      </c>
      <c r="F378" s="258">
        <v>18.292672292880003</v>
      </c>
      <c r="G378" s="258">
        <v>5.2387419702258997</v>
      </c>
      <c r="H378" s="223"/>
      <c r="I378" s="259">
        <v>3.5719067720529019</v>
      </c>
      <c r="J378" s="260">
        <v>4.6970752774248803</v>
      </c>
      <c r="K378" s="260">
        <v>2.4467382666809252</v>
      </c>
      <c r="L378" s="260">
        <v>6.385196053613174</v>
      </c>
      <c r="M378" s="173"/>
      <c r="N378" s="226"/>
      <c r="O378" s="261">
        <v>5.9082673967204489</v>
      </c>
      <c r="P378" s="262">
        <v>8.7720617345593865</v>
      </c>
      <c r="Q378" s="262">
        <v>3.0444730588815112</v>
      </c>
      <c r="R378" s="263">
        <v>24.677868346493177</v>
      </c>
      <c r="S378" s="175"/>
      <c r="T378" s="227"/>
      <c r="U378" s="220" t="s">
        <v>289</v>
      </c>
    </row>
    <row r="379" spans="1:32" ht="15.6" thickBot="1" x14ac:dyDescent="0.3">
      <c r="A379" s="160"/>
      <c r="B379" s="160">
        <v>2060</v>
      </c>
      <c r="C379" s="264">
        <v>2.3463249082914586</v>
      </c>
      <c r="D379" s="265">
        <v>4.0923657608232373</v>
      </c>
      <c r="E379" s="265">
        <v>0.60028405575968002</v>
      </c>
      <c r="F379" s="265">
        <v>18.519011947799981</v>
      </c>
      <c r="G379" s="265">
        <v>5.4406752849153097</v>
      </c>
      <c r="H379" s="229"/>
      <c r="I379" s="266">
        <v>3.6331548661463442</v>
      </c>
      <c r="J379" s="267">
        <v>4.7776168276149917</v>
      </c>
      <c r="K379" s="268">
        <v>2.4886929046776971</v>
      </c>
      <c r="L379" s="268">
        <v>6.4306017200655141</v>
      </c>
      <c r="M379" s="186"/>
      <c r="N379" s="231"/>
      <c r="O379" s="269">
        <v>5.9794797744378023</v>
      </c>
      <c r="P379" s="270">
        <v>8.86998258843823</v>
      </c>
      <c r="Q379" s="270">
        <v>3.0889769604373774</v>
      </c>
      <c r="R379" s="271">
        <v>24.949613667865496</v>
      </c>
      <c r="S379" s="188"/>
      <c r="T379" s="232"/>
      <c r="U379" s="220" t="s">
        <v>289</v>
      </c>
    </row>
    <row r="380" spans="1:32" x14ac:dyDescent="0.25">
      <c r="A380" s="160"/>
      <c r="C380" s="105"/>
      <c r="D380" s="105"/>
      <c r="E380" s="105"/>
      <c r="F380" s="105"/>
      <c r="G380" s="105"/>
      <c r="H380" s="105"/>
      <c r="I380" s="105"/>
      <c r="J380" s="105"/>
      <c r="K380" s="105"/>
      <c r="L380" s="105"/>
      <c r="M380" s="105"/>
      <c r="N380" s="105"/>
      <c r="O380" s="105"/>
      <c r="P380" s="105"/>
      <c r="V380" s="152"/>
      <c r="W380" s="152"/>
    </row>
    <row r="381" spans="1:32" x14ac:dyDescent="0.25">
      <c r="A381" s="160"/>
      <c r="C381" s="105"/>
      <c r="D381" s="105"/>
      <c r="E381" s="105"/>
      <c r="F381" s="105"/>
      <c r="G381" s="105"/>
      <c r="H381" s="105"/>
      <c r="I381" s="105"/>
      <c r="J381" s="105"/>
      <c r="K381" s="105"/>
      <c r="L381" s="105"/>
      <c r="M381" s="105"/>
      <c r="N381" s="105"/>
      <c r="O381" s="105"/>
      <c r="P381" s="105"/>
      <c r="V381" s="152"/>
      <c r="W381" s="152"/>
    </row>
    <row r="382" spans="1:32" x14ac:dyDescent="0.25">
      <c r="A382" s="191" t="s">
        <v>311</v>
      </c>
      <c r="C382" s="105"/>
      <c r="D382" s="105"/>
      <c r="E382" s="105"/>
      <c r="F382" s="105"/>
      <c r="G382" s="105"/>
      <c r="H382" s="105"/>
      <c r="I382" s="105"/>
      <c r="J382" s="105"/>
      <c r="K382" s="105"/>
      <c r="L382" s="105"/>
      <c r="M382" s="105"/>
      <c r="N382" s="105"/>
      <c r="O382" s="105"/>
      <c r="P382" s="105"/>
    </row>
    <row r="383" spans="1:32" x14ac:dyDescent="0.25">
      <c r="A383" s="191"/>
      <c r="C383" s="105"/>
      <c r="D383" s="105"/>
      <c r="E383" s="105"/>
      <c r="F383" s="105"/>
      <c r="G383" s="105"/>
      <c r="H383" s="105"/>
      <c r="I383" s="105"/>
      <c r="J383" s="105"/>
      <c r="K383" s="105"/>
      <c r="L383" s="105"/>
      <c r="M383" s="105"/>
      <c r="N383" s="105"/>
      <c r="O383" s="105"/>
      <c r="P383" s="105"/>
    </row>
    <row r="384" spans="1:32" x14ac:dyDescent="0.25">
      <c r="A384" s="160"/>
      <c r="C384" s="105"/>
      <c r="D384" s="105"/>
      <c r="E384" s="105"/>
      <c r="F384" s="105"/>
      <c r="G384" s="105"/>
      <c r="H384" s="105"/>
      <c r="I384" s="105"/>
      <c r="J384" s="105"/>
      <c r="K384" s="105"/>
      <c r="L384" s="105"/>
      <c r="M384" s="105"/>
      <c r="N384" s="105"/>
      <c r="O384" s="105"/>
      <c r="P384" s="105"/>
      <c r="V384" s="152"/>
      <c r="W384" s="152"/>
      <c r="X384" s="152"/>
      <c r="AD384" s="152"/>
      <c r="AE384" s="152"/>
      <c r="AF384" s="152"/>
    </row>
    <row r="385" spans="1:41" x14ac:dyDescent="0.25">
      <c r="A385" s="201"/>
      <c r="B385" s="128"/>
      <c r="C385" s="146"/>
      <c r="D385" s="146"/>
      <c r="E385" s="146"/>
      <c r="F385" s="146"/>
      <c r="G385" s="146"/>
      <c r="H385" s="146"/>
      <c r="I385" s="146"/>
      <c r="J385" s="146"/>
      <c r="K385" s="146"/>
      <c r="L385" s="146"/>
      <c r="M385" s="146"/>
      <c r="N385" s="146"/>
      <c r="O385" s="146"/>
      <c r="P385" s="146"/>
      <c r="Q385" s="128"/>
      <c r="R385" s="128"/>
      <c r="S385" s="128"/>
      <c r="T385" s="128"/>
      <c r="U385" s="128"/>
      <c r="V385" s="202"/>
      <c r="W385" s="202"/>
      <c r="X385" s="202"/>
      <c r="Y385" s="128"/>
      <c r="Z385" s="128"/>
      <c r="AA385" s="128"/>
      <c r="AB385" s="128"/>
      <c r="AC385" s="128"/>
      <c r="AD385" s="202"/>
      <c r="AE385" s="202"/>
      <c r="AF385" s="202"/>
      <c r="AG385" s="128"/>
      <c r="AH385" s="128"/>
      <c r="AI385" s="128"/>
      <c r="AJ385" s="128"/>
      <c r="AK385" s="128"/>
      <c r="AL385" s="128"/>
      <c r="AM385" s="128"/>
      <c r="AN385" s="128"/>
      <c r="AO385" s="128"/>
    </row>
    <row r="386" spans="1:41" x14ac:dyDescent="0.25">
      <c r="A386" s="201"/>
      <c r="B386" s="128"/>
      <c r="C386" s="146"/>
      <c r="D386" s="146"/>
      <c r="E386" s="146"/>
      <c r="F386" s="146"/>
      <c r="G386" s="146"/>
      <c r="H386" s="146"/>
      <c r="I386" s="146"/>
      <c r="J386" s="146"/>
      <c r="K386" s="146"/>
      <c r="L386" s="146"/>
      <c r="M386" s="146"/>
      <c r="N386" s="146"/>
      <c r="O386" s="146"/>
      <c r="P386" s="146"/>
      <c r="Q386" s="128"/>
      <c r="R386" s="128"/>
      <c r="S386" s="128"/>
      <c r="T386" s="128"/>
      <c r="U386" s="128"/>
      <c r="V386" s="202"/>
      <c r="W386" s="202"/>
      <c r="X386" s="202"/>
      <c r="Y386" s="128"/>
      <c r="Z386" s="128"/>
      <c r="AA386" s="128"/>
      <c r="AB386" s="128"/>
      <c r="AC386" s="128"/>
      <c r="AD386" s="202"/>
      <c r="AE386" s="202"/>
      <c r="AF386" s="202"/>
      <c r="AG386" s="128"/>
      <c r="AH386" s="128"/>
      <c r="AI386" s="128"/>
      <c r="AJ386" s="128"/>
      <c r="AK386" s="128"/>
      <c r="AL386" s="128"/>
      <c r="AM386" s="128"/>
      <c r="AN386" s="128"/>
      <c r="AO386" s="128"/>
    </row>
    <row r="387" spans="1:41" x14ac:dyDescent="0.25">
      <c r="A387" s="191"/>
      <c r="C387" s="105"/>
      <c r="D387" s="105"/>
      <c r="E387" s="105"/>
      <c r="F387" s="105"/>
      <c r="G387" s="105"/>
      <c r="H387" s="105"/>
      <c r="I387" s="105"/>
      <c r="J387" s="105"/>
      <c r="K387" s="105"/>
      <c r="L387" s="105"/>
      <c r="M387" s="105"/>
      <c r="N387" s="105"/>
      <c r="O387" s="105"/>
      <c r="P387" s="105"/>
    </row>
    <row r="388" spans="1:41" ht="17.399999999999999" x14ac:dyDescent="0.25">
      <c r="A388" s="243" t="s">
        <v>155</v>
      </c>
      <c r="C388" s="105"/>
      <c r="D388" s="105"/>
      <c r="E388" s="105"/>
      <c r="F388" s="105"/>
      <c r="G388" s="105"/>
      <c r="H388" s="105"/>
      <c r="I388" s="105"/>
      <c r="J388" s="105"/>
      <c r="K388" s="105"/>
      <c r="L388" s="105"/>
      <c r="M388" s="105"/>
      <c r="N388" s="105"/>
      <c r="O388" s="105"/>
      <c r="P388" s="105"/>
    </row>
    <row r="389" spans="1:41" x14ac:dyDescent="0.25">
      <c r="A389" s="191"/>
      <c r="C389" s="105"/>
      <c r="D389" s="105"/>
      <c r="E389" s="105"/>
      <c r="F389" s="105"/>
      <c r="G389" s="105"/>
      <c r="H389" s="105"/>
      <c r="I389" s="105"/>
      <c r="J389" s="105"/>
      <c r="K389" s="105"/>
      <c r="L389" s="105"/>
      <c r="M389" s="105"/>
      <c r="N389" s="105"/>
      <c r="O389" s="105"/>
      <c r="P389" s="105"/>
    </row>
    <row r="390" spans="1:41" x14ac:dyDescent="0.25">
      <c r="B390" s="203"/>
      <c r="C390" s="203"/>
      <c r="D390" s="149"/>
      <c r="E390" s="149"/>
      <c r="F390" s="149"/>
      <c r="G390" s="149"/>
      <c r="H390" s="149"/>
      <c r="I390" s="149"/>
      <c r="J390" s="149"/>
      <c r="K390" s="149"/>
      <c r="L390" s="149"/>
      <c r="M390" s="149"/>
      <c r="N390" s="149"/>
      <c r="O390" s="149"/>
      <c r="P390" s="149"/>
      <c r="Q390" s="150"/>
      <c r="R390" s="150"/>
      <c r="S390" s="150"/>
      <c r="T390" s="150"/>
      <c r="U390" s="150"/>
      <c r="V390" s="150"/>
      <c r="W390" s="150"/>
    </row>
    <row r="391" spans="1:41" ht="13.8" thickBot="1" x14ac:dyDescent="0.3">
      <c r="A391" s="196"/>
      <c r="B391" s="148"/>
      <c r="C391" s="148"/>
      <c r="D391" s="149"/>
      <c r="E391" s="149"/>
      <c r="F391" s="149"/>
      <c r="G391" s="149"/>
      <c r="H391" s="149"/>
      <c r="I391" s="149"/>
      <c r="J391" s="149"/>
      <c r="K391" s="149"/>
      <c r="L391" s="149"/>
      <c r="M391" s="149"/>
      <c r="N391" s="149"/>
      <c r="O391" s="149"/>
      <c r="P391" s="149"/>
      <c r="Q391" s="150"/>
      <c r="R391" s="150"/>
      <c r="S391" s="150"/>
      <c r="T391" s="150"/>
      <c r="U391" s="150"/>
      <c r="V391" s="150"/>
      <c r="W391" s="150"/>
    </row>
    <row r="392" spans="1:41" ht="16.2" thickBot="1" x14ac:dyDescent="0.3">
      <c r="A392" s="153"/>
      <c r="C392" s="1711" t="s">
        <v>307</v>
      </c>
      <c r="D392" s="1712"/>
      <c r="E392" s="1712"/>
      <c r="F392" s="1712"/>
      <c r="G392" s="1712"/>
      <c r="H392" s="1727"/>
      <c r="I392" s="1728" t="s">
        <v>308</v>
      </c>
      <c r="J392" s="1729"/>
      <c r="K392" s="1729"/>
      <c r="L392" s="1729"/>
      <c r="M392" s="1729"/>
      <c r="N392" s="1730"/>
      <c r="O392" s="1716" t="s">
        <v>309</v>
      </c>
      <c r="P392" s="1717"/>
      <c r="Q392" s="1717"/>
      <c r="R392" s="1717"/>
      <c r="S392" s="1717"/>
      <c r="T392" s="1718"/>
    </row>
    <row r="393" spans="1:41" ht="79.8" thickBot="1" x14ac:dyDescent="0.3">
      <c r="A393" s="153" t="s">
        <v>120</v>
      </c>
      <c r="B393" s="160"/>
      <c r="C393" s="155" t="s">
        <v>287</v>
      </c>
      <c r="D393" s="156" t="s">
        <v>290</v>
      </c>
      <c r="E393" s="156" t="s">
        <v>291</v>
      </c>
      <c r="F393" s="156" t="s">
        <v>292</v>
      </c>
      <c r="G393" s="156" t="s">
        <v>293</v>
      </c>
      <c r="H393" s="214" t="s">
        <v>294</v>
      </c>
      <c r="I393" s="155" t="s">
        <v>295</v>
      </c>
      <c r="J393" s="156" t="s">
        <v>296</v>
      </c>
      <c r="K393" s="156" t="s">
        <v>297</v>
      </c>
      <c r="L393" s="156" t="s">
        <v>298</v>
      </c>
      <c r="M393" s="156" t="s">
        <v>299</v>
      </c>
      <c r="N393" s="214" t="s">
        <v>300</v>
      </c>
      <c r="O393" s="155" t="s">
        <v>301</v>
      </c>
      <c r="P393" s="156" t="s">
        <v>302</v>
      </c>
      <c r="Q393" s="156" t="s">
        <v>303</v>
      </c>
      <c r="R393" s="156" t="s">
        <v>304</v>
      </c>
      <c r="S393" s="156" t="s">
        <v>305</v>
      </c>
      <c r="T393" s="214" t="s">
        <v>306</v>
      </c>
      <c r="U393" s="158" t="s">
        <v>121</v>
      </c>
      <c r="V393" s="130"/>
      <c r="W393" s="130"/>
    </row>
    <row r="394" spans="1:41" ht="15.6" x14ac:dyDescent="0.25">
      <c r="A394" s="216" t="s">
        <v>287</v>
      </c>
      <c r="B394" s="160">
        <v>2012</v>
      </c>
      <c r="C394" s="246">
        <v>9.1376289190924513</v>
      </c>
      <c r="D394" s="247">
        <v>15.937485721375239</v>
      </c>
      <c r="E394" s="247">
        <v>2.3377721168096617</v>
      </c>
      <c r="F394" s="162"/>
      <c r="G394" s="162"/>
      <c r="H394" s="219"/>
      <c r="I394" s="246">
        <v>17.911547713277933</v>
      </c>
      <c r="J394" s="247">
        <v>23.553774864090396</v>
      </c>
      <c r="K394" s="247">
        <v>12.269320562465468</v>
      </c>
      <c r="L394" s="162"/>
      <c r="M394" s="165"/>
      <c r="N394" s="219"/>
      <c r="O394" s="272">
        <v>27.049176632370383</v>
      </c>
      <c r="P394" s="273">
        <v>39.491260585465639</v>
      </c>
      <c r="Q394" s="273">
        <v>14.60709267927513</v>
      </c>
      <c r="R394" s="165"/>
      <c r="S394" s="165"/>
      <c r="T394" s="219"/>
      <c r="U394" s="244" t="s">
        <v>289</v>
      </c>
      <c r="V394" s="152"/>
      <c r="W394" s="152"/>
    </row>
    <row r="395" spans="1:41" ht="15.6" x14ac:dyDescent="0.25">
      <c r="A395" s="221" t="s">
        <v>290</v>
      </c>
      <c r="B395" s="160">
        <v>2013</v>
      </c>
      <c r="C395" s="253">
        <v>9.2270680888869361</v>
      </c>
      <c r="D395" s="252">
        <v>16.093481932662929</v>
      </c>
      <c r="E395" s="252">
        <v>2.3606542451109407</v>
      </c>
      <c r="F395" s="168"/>
      <c r="G395" s="168"/>
      <c r="H395" s="222"/>
      <c r="I395" s="253">
        <v>18.733322519432384</v>
      </c>
      <c r="J395" s="252">
        <v>24.634412845965908</v>
      </c>
      <c r="K395" s="252">
        <v>12.832232192898868</v>
      </c>
      <c r="L395" s="168"/>
      <c r="M395" s="170"/>
      <c r="N395" s="222"/>
      <c r="O395" s="254">
        <v>27.960390608319322</v>
      </c>
      <c r="P395" s="255">
        <v>40.727894778628837</v>
      </c>
      <c r="Q395" s="255">
        <v>15.192886438009808</v>
      </c>
      <c r="R395" s="170"/>
      <c r="S395" s="170"/>
      <c r="T395" s="222"/>
      <c r="U395" s="220" t="s">
        <v>289</v>
      </c>
      <c r="V395" s="152"/>
      <c r="W395" s="152"/>
    </row>
    <row r="396" spans="1:41" ht="15.6" x14ac:dyDescent="0.25">
      <c r="A396" s="221" t="s">
        <v>291</v>
      </c>
      <c r="B396" s="160">
        <v>2014</v>
      </c>
      <c r="C396" s="253">
        <v>8.8311322615713568</v>
      </c>
      <c r="D396" s="252">
        <v>15.40290654923516</v>
      </c>
      <c r="E396" s="252">
        <v>2.2593579739075511</v>
      </c>
      <c r="F396" s="252">
        <v>23.554293524000055</v>
      </c>
      <c r="G396" s="252">
        <v>2.4107936951090938</v>
      </c>
      <c r="H396" s="222"/>
      <c r="I396" s="253">
        <v>19.695586063619224</v>
      </c>
      <c r="J396" s="252">
        <v>25.899794221294901</v>
      </c>
      <c r="K396" s="252">
        <v>13.491377905943551</v>
      </c>
      <c r="L396" s="252">
        <v>10.144909279924864</v>
      </c>
      <c r="M396" s="170"/>
      <c r="N396" s="222"/>
      <c r="O396" s="254">
        <v>28.526718325190579</v>
      </c>
      <c r="P396" s="255">
        <v>41.302700770530059</v>
      </c>
      <c r="Q396" s="255">
        <v>15.750735879851103</v>
      </c>
      <c r="R396" s="256">
        <v>33.699202803924919</v>
      </c>
      <c r="S396" s="170"/>
      <c r="T396" s="222"/>
      <c r="U396" s="220" t="s">
        <v>289</v>
      </c>
      <c r="V396" s="152"/>
      <c r="W396" s="152"/>
    </row>
    <row r="397" spans="1:41" ht="15" x14ac:dyDescent="0.25">
      <c r="A397" s="221" t="s">
        <v>292</v>
      </c>
      <c r="B397" s="160">
        <v>2015</v>
      </c>
      <c r="C397" s="257">
        <v>8.9054750364793094</v>
      </c>
      <c r="D397" s="258">
        <v>15.532572234291299</v>
      </c>
      <c r="E397" s="258">
        <v>2.2783778386673177</v>
      </c>
      <c r="F397" s="258">
        <v>24.768880974000002</v>
      </c>
      <c r="G397" s="258">
        <v>2.4952170079924638</v>
      </c>
      <c r="H397" s="223"/>
      <c r="I397" s="259">
        <v>20.490927824286768</v>
      </c>
      <c r="J397" s="260">
        <v>26.945672616096346</v>
      </c>
      <c r="K397" s="260">
        <v>14.036183032477197</v>
      </c>
      <c r="L397" s="260">
        <v>10.623096628759729</v>
      </c>
      <c r="M397" s="173"/>
      <c r="N397" s="226"/>
      <c r="O397" s="261">
        <v>29.396402860766077</v>
      </c>
      <c r="P397" s="262">
        <v>42.478244850387647</v>
      </c>
      <c r="Q397" s="262">
        <v>16.314560871144515</v>
      </c>
      <c r="R397" s="263">
        <v>35.391977602759731</v>
      </c>
      <c r="S397" s="175"/>
      <c r="T397" s="227"/>
      <c r="U397" s="220" t="s">
        <v>289</v>
      </c>
      <c r="V397" s="152"/>
      <c r="W397" s="152"/>
    </row>
    <row r="398" spans="1:41" ht="15" x14ac:dyDescent="0.25">
      <c r="A398" s="221" t="s">
        <v>293</v>
      </c>
      <c r="B398" s="160">
        <v>2016</v>
      </c>
      <c r="C398" s="257">
        <v>8.97957080719606</v>
      </c>
      <c r="D398" s="258">
        <v>15.66180710454797</v>
      </c>
      <c r="E398" s="258">
        <v>2.2973345098441484</v>
      </c>
      <c r="F398" s="258">
        <v>25.987678641600251</v>
      </c>
      <c r="G398" s="258">
        <v>2.581172035807823</v>
      </c>
      <c r="H398" s="223"/>
      <c r="I398" s="259">
        <v>21.274377102953341</v>
      </c>
      <c r="J398" s="260">
        <v>27.975912337562008</v>
      </c>
      <c r="K398" s="260">
        <v>14.572841868344675</v>
      </c>
      <c r="L398" s="260">
        <v>11.098674688789419</v>
      </c>
      <c r="M398" s="173"/>
      <c r="N398" s="226"/>
      <c r="O398" s="261">
        <v>30.2539479101494</v>
      </c>
      <c r="P398" s="262">
        <v>43.637719442109976</v>
      </c>
      <c r="Q398" s="262">
        <v>16.870176378188823</v>
      </c>
      <c r="R398" s="263">
        <v>37.08635333038967</v>
      </c>
      <c r="S398" s="175"/>
      <c r="T398" s="227"/>
      <c r="U398" s="220" t="s">
        <v>289</v>
      </c>
      <c r="V398" s="152"/>
      <c r="W398" s="152"/>
    </row>
    <row r="399" spans="1:41" ht="15.6" thickBot="1" x14ac:dyDescent="0.3">
      <c r="A399" s="228" t="s">
        <v>294</v>
      </c>
      <c r="B399" s="160">
        <v>2017</v>
      </c>
      <c r="C399" s="257">
        <v>9.0533297955038723</v>
      </c>
      <c r="D399" s="258">
        <v>15.790454572440066</v>
      </c>
      <c r="E399" s="258">
        <v>2.3162050185676759</v>
      </c>
      <c r="F399" s="258">
        <v>27.209360782800189</v>
      </c>
      <c r="G399" s="258">
        <v>2.6686284354576224</v>
      </c>
      <c r="H399" s="223"/>
      <c r="I399" s="259">
        <v>22.046332349690488</v>
      </c>
      <c r="J399" s="260">
        <v>28.991037349529645</v>
      </c>
      <c r="K399" s="260">
        <v>15.101627349851336</v>
      </c>
      <c r="L399" s="260">
        <v>11.571056757543118</v>
      </c>
      <c r="M399" s="173"/>
      <c r="N399" s="226"/>
      <c r="O399" s="261">
        <v>31.099662145194358</v>
      </c>
      <c r="P399" s="262">
        <v>44.78149192196971</v>
      </c>
      <c r="Q399" s="262">
        <v>17.417832368419013</v>
      </c>
      <c r="R399" s="263">
        <v>38.780417540343308</v>
      </c>
      <c r="S399" s="175"/>
      <c r="T399" s="227"/>
      <c r="U399" s="220" t="s">
        <v>289</v>
      </c>
      <c r="V399" s="152"/>
      <c r="W399" s="152"/>
    </row>
    <row r="400" spans="1:41" ht="15" x14ac:dyDescent="0.25">
      <c r="A400" s="216" t="s">
        <v>295</v>
      </c>
      <c r="B400" s="160">
        <v>2018</v>
      </c>
      <c r="C400" s="257">
        <v>9.1263822500606189</v>
      </c>
      <c r="D400" s="258">
        <v>15.917869732512598</v>
      </c>
      <c r="E400" s="258">
        <v>2.3348947676086373</v>
      </c>
      <c r="F400" s="258">
        <v>28.431204457200128</v>
      </c>
      <c r="G400" s="258">
        <v>2.7574732707719636</v>
      </c>
      <c r="H400" s="223"/>
      <c r="I400" s="259">
        <v>22.806546135268103</v>
      </c>
      <c r="J400" s="260">
        <v>29.990722281323642</v>
      </c>
      <c r="K400" s="260">
        <v>15.622369989212578</v>
      </c>
      <c r="L400" s="260">
        <v>12.039074117039796</v>
      </c>
      <c r="M400" s="173"/>
      <c r="N400" s="226"/>
      <c r="O400" s="261">
        <v>31.932928385328722</v>
      </c>
      <c r="P400" s="262">
        <v>45.908592013836241</v>
      </c>
      <c r="Q400" s="262">
        <v>17.957264756821214</v>
      </c>
      <c r="R400" s="263">
        <v>40.470278574239927</v>
      </c>
      <c r="S400" s="175"/>
      <c r="T400" s="227"/>
      <c r="U400" s="220" t="s">
        <v>289</v>
      </c>
      <c r="V400" s="152"/>
      <c r="W400" s="152"/>
    </row>
    <row r="401" spans="1:23" ht="15" x14ac:dyDescent="0.25">
      <c r="A401" s="221" t="s">
        <v>296</v>
      </c>
      <c r="B401" s="160">
        <v>2019</v>
      </c>
      <c r="C401" s="257">
        <v>9.198189137413042</v>
      </c>
      <c r="D401" s="258">
        <v>16.043112424244633</v>
      </c>
      <c r="E401" s="258">
        <v>2.3532658505814465</v>
      </c>
      <c r="F401" s="258">
        <v>29.649944696400063</v>
      </c>
      <c r="G401" s="258">
        <v>2.847585827423861</v>
      </c>
      <c r="H401" s="223"/>
      <c r="I401" s="259">
        <v>23.554226985825562</v>
      </c>
      <c r="J401" s="260">
        <v>30.973926340857087</v>
      </c>
      <c r="K401" s="260">
        <v>16.13452763079404</v>
      </c>
      <c r="L401" s="260">
        <v>12.501349274676063</v>
      </c>
      <c r="M401" s="173"/>
      <c r="N401" s="226"/>
      <c r="O401" s="261">
        <v>32.752416123238604</v>
      </c>
      <c r="P401" s="262">
        <v>47.017038765101717</v>
      </c>
      <c r="Q401" s="262">
        <v>18.487793481375487</v>
      </c>
      <c r="R401" s="263">
        <v>42.151293971076129</v>
      </c>
      <c r="S401" s="175"/>
      <c r="T401" s="227"/>
      <c r="U401" s="220" t="s">
        <v>289</v>
      </c>
      <c r="V401" s="152"/>
      <c r="W401" s="152"/>
    </row>
    <row r="402" spans="1:23" ht="15" x14ac:dyDescent="0.25">
      <c r="A402" s="221" t="s">
        <v>297</v>
      </c>
      <c r="B402" s="160">
        <v>2020</v>
      </c>
      <c r="C402" s="257">
        <v>9.2683380619838722</v>
      </c>
      <c r="D402" s="258">
        <v>16.165463363817313</v>
      </c>
      <c r="E402" s="258">
        <v>2.3712127601504291</v>
      </c>
      <c r="F402" s="258">
        <v>30.862652436000001</v>
      </c>
      <c r="G402" s="258">
        <v>2.9352238435060349</v>
      </c>
      <c r="H402" s="223"/>
      <c r="I402" s="259">
        <v>24.288755728754275</v>
      </c>
      <c r="J402" s="260">
        <v>31.939835313051656</v>
      </c>
      <c r="K402" s="260">
        <v>16.637676144456901</v>
      </c>
      <c r="L402" s="260">
        <v>12.956669451231964</v>
      </c>
      <c r="M402" s="173"/>
      <c r="N402" s="226"/>
      <c r="O402" s="261">
        <v>33.557093790738151</v>
      </c>
      <c r="P402" s="262">
        <v>48.105298676868969</v>
      </c>
      <c r="Q402" s="262">
        <v>19.008888904607328</v>
      </c>
      <c r="R402" s="263">
        <v>43.819321887231965</v>
      </c>
      <c r="S402" s="175"/>
      <c r="T402" s="227"/>
      <c r="U402" s="220" t="s">
        <v>289</v>
      </c>
      <c r="V402" s="152"/>
      <c r="W402" s="152"/>
    </row>
    <row r="403" spans="1:23" ht="15" x14ac:dyDescent="0.25">
      <c r="A403" s="221" t="s">
        <v>298</v>
      </c>
      <c r="B403" s="160">
        <v>2021</v>
      </c>
      <c r="C403" s="257">
        <v>9.3258503194992102</v>
      </c>
      <c r="D403" s="258">
        <v>16.265773935746932</v>
      </c>
      <c r="E403" s="258">
        <v>2.3859267032514899</v>
      </c>
      <c r="F403" s="258">
        <v>32.066860545600257</v>
      </c>
      <c r="G403" s="258">
        <v>3.0313746771223715</v>
      </c>
      <c r="H403" s="223"/>
      <c r="I403" s="259">
        <v>24.98113681902031</v>
      </c>
      <c r="J403" s="260">
        <v>32.850319911107377</v>
      </c>
      <c r="K403" s="260">
        <v>17.111953726933255</v>
      </c>
      <c r="L403" s="260">
        <v>13.404036214527409</v>
      </c>
      <c r="M403" s="173"/>
      <c r="N403" s="226"/>
      <c r="O403" s="261">
        <v>34.306987138519517</v>
      </c>
      <c r="P403" s="262">
        <v>49.116093846854312</v>
      </c>
      <c r="Q403" s="262">
        <v>19.497880430184743</v>
      </c>
      <c r="R403" s="263">
        <v>45.470896760127665</v>
      </c>
      <c r="S403" s="175"/>
      <c r="T403" s="227"/>
      <c r="U403" s="220" t="s">
        <v>289</v>
      </c>
      <c r="V403" s="152"/>
      <c r="W403" s="152"/>
    </row>
    <row r="404" spans="1:23" ht="15" x14ac:dyDescent="0.25">
      <c r="A404" s="221" t="s">
        <v>299</v>
      </c>
      <c r="B404" s="160">
        <v>2022</v>
      </c>
      <c r="C404" s="257">
        <v>9.3795353697926434</v>
      </c>
      <c r="D404" s="258">
        <v>16.35940924640342</v>
      </c>
      <c r="E404" s="258">
        <v>2.3996614931818714</v>
      </c>
      <c r="F404" s="258">
        <v>33.261249528000192</v>
      </c>
      <c r="G404" s="258">
        <v>3.1250778336454852</v>
      </c>
      <c r="H404" s="223"/>
      <c r="I404" s="259">
        <v>25.65390775715921</v>
      </c>
      <c r="J404" s="260">
        <v>33.735017060995737</v>
      </c>
      <c r="K404" s="260">
        <v>17.572798453322683</v>
      </c>
      <c r="L404" s="260">
        <v>13.84294666894176</v>
      </c>
      <c r="M404" s="173"/>
      <c r="N404" s="226"/>
      <c r="O404" s="261">
        <v>35.033443126951852</v>
      </c>
      <c r="P404" s="262">
        <v>50.094426307399161</v>
      </c>
      <c r="Q404" s="262">
        <v>19.972459946504554</v>
      </c>
      <c r="R404" s="263">
        <v>47.104196196941956</v>
      </c>
      <c r="S404" s="175"/>
      <c r="T404" s="227"/>
      <c r="U404" s="220" t="s">
        <v>289</v>
      </c>
      <c r="V404" s="152"/>
      <c r="W404" s="152"/>
    </row>
    <row r="405" spans="1:23" ht="15.6" thickBot="1" x14ac:dyDescent="0.3">
      <c r="A405" s="228" t="s">
        <v>300</v>
      </c>
      <c r="B405" s="160">
        <v>2023</v>
      </c>
      <c r="C405" s="257">
        <v>9.4296422220101341</v>
      </c>
      <c r="D405" s="258">
        <v>16.446803607547881</v>
      </c>
      <c r="E405" s="258">
        <v>2.4124808364723824</v>
      </c>
      <c r="F405" s="258">
        <v>34.44555461520013</v>
      </c>
      <c r="G405" s="258">
        <v>3.2201075884481059</v>
      </c>
      <c r="H405" s="223"/>
      <c r="I405" s="259">
        <v>26.307575768858545</v>
      </c>
      <c r="J405" s="260">
        <v>34.594593767033842</v>
      </c>
      <c r="K405" s="260">
        <v>18.020557770683251</v>
      </c>
      <c r="L405" s="260">
        <v>14.273344547383978</v>
      </c>
      <c r="M405" s="173"/>
      <c r="N405" s="226"/>
      <c r="O405" s="261">
        <v>35.737217990868679</v>
      </c>
      <c r="P405" s="262">
        <v>51.04139737458172</v>
      </c>
      <c r="Q405" s="262">
        <v>20.433038607155634</v>
      </c>
      <c r="R405" s="263">
        <v>48.718899162584108</v>
      </c>
      <c r="S405" s="175"/>
      <c r="T405" s="227"/>
      <c r="U405" s="220" t="s">
        <v>289</v>
      </c>
      <c r="V405" s="152"/>
      <c r="W405" s="152"/>
    </row>
    <row r="406" spans="1:23" ht="15" x14ac:dyDescent="0.25">
      <c r="A406" s="216" t="s">
        <v>301</v>
      </c>
      <c r="B406" s="160">
        <v>2024</v>
      </c>
      <c r="C406" s="257">
        <v>9.4761949688871141</v>
      </c>
      <c r="D406" s="258">
        <v>16.527999040762779</v>
      </c>
      <c r="E406" s="258">
        <v>2.4243908970114481</v>
      </c>
      <c r="F406" s="258">
        <v>35.620507339200067</v>
      </c>
      <c r="G406" s="258">
        <v>3.3166038476814514</v>
      </c>
      <c r="H406" s="223"/>
      <c r="I406" s="259">
        <v>26.941957703551935</v>
      </c>
      <c r="J406" s="260">
        <v>35.428809185310492</v>
      </c>
      <c r="K406" s="260">
        <v>18.45510622179339</v>
      </c>
      <c r="L406" s="260">
        <v>14.695586537535808</v>
      </c>
      <c r="M406" s="173"/>
      <c r="N406" s="226"/>
      <c r="O406" s="261">
        <v>36.418152672439049</v>
      </c>
      <c r="P406" s="262">
        <v>51.956808226073271</v>
      </c>
      <c r="Q406" s="262">
        <v>20.879497118804839</v>
      </c>
      <c r="R406" s="263">
        <v>50.316093876735877</v>
      </c>
      <c r="S406" s="175"/>
      <c r="T406" s="227"/>
      <c r="U406" s="220" t="s">
        <v>289</v>
      </c>
      <c r="V406" s="152"/>
      <c r="W406" s="152"/>
    </row>
    <row r="407" spans="1:23" ht="15" x14ac:dyDescent="0.25">
      <c r="A407" s="221" t="s">
        <v>302</v>
      </c>
      <c r="B407" s="160">
        <v>2025</v>
      </c>
      <c r="C407" s="257">
        <v>9.5192307103561564</v>
      </c>
      <c r="D407" s="258">
        <v>16.603060254261887</v>
      </c>
      <c r="E407" s="258">
        <v>2.4354011664504198</v>
      </c>
      <c r="F407" s="258">
        <v>36.786680892</v>
      </c>
      <c r="G407" s="258">
        <v>3.4146803948641522</v>
      </c>
      <c r="H407" s="223"/>
      <c r="I407" s="259">
        <v>27.556955239376428</v>
      </c>
      <c r="J407" s="260">
        <v>36.237534022083928</v>
      </c>
      <c r="K407" s="260">
        <v>18.876376456668929</v>
      </c>
      <c r="L407" s="260">
        <v>15.109958980645999</v>
      </c>
      <c r="M407" s="173"/>
      <c r="N407" s="226"/>
      <c r="O407" s="261">
        <v>37.076185949732583</v>
      </c>
      <c r="P407" s="262">
        <v>52.840594276345811</v>
      </c>
      <c r="Q407" s="262">
        <v>21.311777623119347</v>
      </c>
      <c r="R407" s="263">
        <v>51.896639872645999</v>
      </c>
      <c r="S407" s="175"/>
      <c r="T407" s="227"/>
      <c r="U407" s="220" t="s">
        <v>289</v>
      </c>
      <c r="V407" s="152"/>
      <c r="W407" s="152"/>
    </row>
    <row r="408" spans="1:23" ht="15" x14ac:dyDescent="0.25">
      <c r="A408" s="221" t="s">
        <v>303</v>
      </c>
      <c r="B408" s="160">
        <v>2026</v>
      </c>
      <c r="C408" s="257">
        <v>9.5589785018029687</v>
      </c>
      <c r="D408" s="258">
        <v>16.672386757258327</v>
      </c>
      <c r="E408" s="258">
        <v>2.4455702463476099</v>
      </c>
      <c r="F408" s="258">
        <v>37.943433862800255</v>
      </c>
      <c r="G408" s="258">
        <v>3.5143859792422201</v>
      </c>
      <c r="H408" s="223"/>
      <c r="I408" s="259">
        <v>28.153212929641064</v>
      </c>
      <c r="J408" s="260">
        <v>37.021615868180618</v>
      </c>
      <c r="K408" s="260">
        <v>19.284809991101515</v>
      </c>
      <c r="L408" s="260">
        <v>15.516247369317362</v>
      </c>
      <c r="M408" s="173"/>
      <c r="N408" s="226"/>
      <c r="O408" s="261">
        <v>37.712191431444033</v>
      </c>
      <c r="P408" s="262">
        <v>53.694002625438941</v>
      </c>
      <c r="Q408" s="262">
        <v>21.730380237449126</v>
      </c>
      <c r="R408" s="263">
        <v>53.459681232117617</v>
      </c>
      <c r="S408" s="175"/>
      <c r="T408" s="227"/>
      <c r="U408" s="220" t="s">
        <v>289</v>
      </c>
      <c r="V408" s="152"/>
      <c r="W408" s="152"/>
    </row>
    <row r="409" spans="1:23" ht="15" x14ac:dyDescent="0.25">
      <c r="A409" s="221" t="s">
        <v>304</v>
      </c>
      <c r="B409" s="160">
        <v>2027</v>
      </c>
      <c r="C409" s="257">
        <v>9.5956850584000932</v>
      </c>
      <c r="D409" s="258">
        <v>16.736408860456805</v>
      </c>
      <c r="E409" s="258">
        <v>2.4549612563433829</v>
      </c>
      <c r="F409" s="258">
        <v>39.089717988000189</v>
      </c>
      <c r="G409" s="258">
        <v>3.6157520624189603</v>
      </c>
      <c r="H409" s="223"/>
      <c r="I409" s="259">
        <v>28.731537781380975</v>
      </c>
      <c r="J409" s="260">
        <v>37.782115941889622</v>
      </c>
      <c r="K409" s="260">
        <v>19.680959620872329</v>
      </c>
      <c r="L409" s="260">
        <v>15.914076214557179</v>
      </c>
      <c r="M409" s="173"/>
      <c r="N409" s="226"/>
      <c r="O409" s="261">
        <v>38.327222839781072</v>
      </c>
      <c r="P409" s="262">
        <v>54.518524802346427</v>
      </c>
      <c r="Q409" s="262">
        <v>22.13592087721571</v>
      </c>
      <c r="R409" s="263">
        <v>55.003794202557366</v>
      </c>
      <c r="S409" s="175"/>
      <c r="T409" s="227"/>
      <c r="U409" s="220" t="s">
        <v>289</v>
      </c>
      <c r="V409" s="152"/>
      <c r="W409" s="152"/>
    </row>
    <row r="410" spans="1:23" ht="15" x14ac:dyDescent="0.25">
      <c r="A410" s="221" t="s">
        <v>305</v>
      </c>
      <c r="B410" s="160">
        <v>2028</v>
      </c>
      <c r="C410" s="257">
        <v>9.6293629328930681</v>
      </c>
      <c r="D410" s="258">
        <v>16.795148457852424</v>
      </c>
      <c r="E410" s="258">
        <v>2.4635774079337134</v>
      </c>
      <c r="F410" s="258">
        <v>40.225514254800125</v>
      </c>
      <c r="G410" s="258">
        <v>3.718848974052678</v>
      </c>
      <c r="H410" s="223"/>
      <c r="I410" s="259">
        <v>29.291955657453631</v>
      </c>
      <c r="J410" s="260">
        <v>38.519068252997947</v>
      </c>
      <c r="K410" s="260">
        <v>20.064843061909325</v>
      </c>
      <c r="L410" s="260">
        <v>16.303494792778373</v>
      </c>
      <c r="M410" s="173"/>
      <c r="N410" s="226"/>
      <c r="O410" s="261">
        <v>38.921318590346701</v>
      </c>
      <c r="P410" s="262">
        <v>55.314216710850374</v>
      </c>
      <c r="Q410" s="262">
        <v>22.528420469843038</v>
      </c>
      <c r="R410" s="263">
        <v>56.529009047578498</v>
      </c>
      <c r="S410" s="175"/>
      <c r="T410" s="227"/>
      <c r="U410" s="220" t="s">
        <v>289</v>
      </c>
      <c r="V410" s="152"/>
      <c r="W410" s="152"/>
    </row>
    <row r="411" spans="1:23" ht="15.6" thickBot="1" x14ac:dyDescent="0.3">
      <c r="A411" s="228" t="s">
        <v>306</v>
      </c>
      <c r="B411" s="160">
        <v>2029</v>
      </c>
      <c r="C411" s="257">
        <v>9.659962710411822</v>
      </c>
      <c r="D411" s="258">
        <v>16.848519362011533</v>
      </c>
      <c r="E411" s="258">
        <v>2.4714060588121103</v>
      </c>
      <c r="F411" s="258">
        <v>41.351016615200066</v>
      </c>
      <c r="G411" s="258">
        <v>3.8237462530619784</v>
      </c>
      <c r="H411" s="223"/>
      <c r="I411" s="259">
        <v>29.834286735332583</v>
      </c>
      <c r="J411" s="260">
        <v>39.232236333983536</v>
      </c>
      <c r="K411" s="260">
        <v>20.436337136681637</v>
      </c>
      <c r="L411" s="260">
        <v>16.684638447115375</v>
      </c>
      <c r="M411" s="173"/>
      <c r="N411" s="226"/>
      <c r="O411" s="261">
        <v>39.494249445744401</v>
      </c>
      <c r="P411" s="262">
        <v>56.080755695995066</v>
      </c>
      <c r="Q411" s="262">
        <v>22.907743195493747</v>
      </c>
      <c r="R411" s="263">
        <v>58.035655062315442</v>
      </c>
      <c r="S411" s="175"/>
      <c r="T411" s="227"/>
      <c r="U411" s="220" t="s">
        <v>289</v>
      </c>
      <c r="V411" s="152"/>
      <c r="W411" s="152"/>
    </row>
    <row r="412" spans="1:23" ht="15" x14ac:dyDescent="0.25">
      <c r="A412" s="178" t="s">
        <v>307</v>
      </c>
      <c r="B412" s="160">
        <v>2030</v>
      </c>
      <c r="C412" s="257">
        <v>9.6874622339382483</v>
      </c>
      <c r="D412" s="258">
        <v>16.896482927552182</v>
      </c>
      <c r="E412" s="258">
        <v>2.4784415403243116</v>
      </c>
      <c r="F412" s="258">
        <v>42.466353269999999</v>
      </c>
      <c r="G412" s="258">
        <v>3.9500218710722379</v>
      </c>
      <c r="H412" s="223"/>
      <c r="I412" s="259">
        <v>30.358441996700329</v>
      </c>
      <c r="J412" s="260">
        <v>39.921503125313485</v>
      </c>
      <c r="K412" s="260">
        <v>20.795380868087179</v>
      </c>
      <c r="L412" s="260">
        <v>17.05761470259413</v>
      </c>
      <c r="M412" s="173"/>
      <c r="N412" s="226"/>
      <c r="O412" s="261">
        <v>40.045904230638577</v>
      </c>
      <c r="P412" s="262">
        <v>56.817986052865663</v>
      </c>
      <c r="Q412" s="262">
        <v>23.27382240841149</v>
      </c>
      <c r="R412" s="263">
        <v>59.523967972594129</v>
      </c>
      <c r="S412" s="175"/>
      <c r="T412" s="227"/>
      <c r="U412" s="220" t="s">
        <v>289</v>
      </c>
      <c r="V412" s="152"/>
      <c r="W412" s="152"/>
    </row>
    <row r="413" spans="1:23" ht="15" x14ac:dyDescent="0.25">
      <c r="A413" s="179" t="s">
        <v>308</v>
      </c>
      <c r="B413" s="160">
        <v>2031</v>
      </c>
      <c r="C413" s="257">
        <v>9.7119278049714275</v>
      </c>
      <c r="D413" s="258">
        <v>16.939154794888783</v>
      </c>
      <c r="E413" s="258">
        <v>2.4847008150540715</v>
      </c>
      <c r="F413" s="258">
        <v>43.571394574400266</v>
      </c>
      <c r="G413" s="258">
        <v>4.0391589345156067</v>
      </c>
      <c r="H413" s="223"/>
      <c r="I413" s="259">
        <v>30.864636210559624</v>
      </c>
      <c r="J413" s="260">
        <v>40.587151049301013</v>
      </c>
      <c r="K413" s="260">
        <v>21.142121371818234</v>
      </c>
      <c r="L413" s="260">
        <v>17.422427051878451</v>
      </c>
      <c r="M413" s="173"/>
      <c r="N413" s="226"/>
      <c r="O413" s="261">
        <v>40.576564015531048</v>
      </c>
      <c r="P413" s="262">
        <v>57.526305844189793</v>
      </c>
      <c r="Q413" s="262">
        <v>23.626822186872307</v>
      </c>
      <c r="R413" s="263">
        <v>60.993821626278717</v>
      </c>
      <c r="S413" s="175"/>
      <c r="T413" s="227"/>
      <c r="U413" s="220" t="s">
        <v>289</v>
      </c>
      <c r="V413" s="152"/>
      <c r="W413" s="152"/>
    </row>
    <row r="414" spans="1:23" ht="15.6" thickBot="1" x14ac:dyDescent="0.3">
      <c r="A414" s="180" t="s">
        <v>309</v>
      </c>
      <c r="B414" s="160">
        <v>2032</v>
      </c>
      <c r="C414" s="257">
        <v>9.7335611570549911</v>
      </c>
      <c r="D414" s="258">
        <v>16.976886819573753</v>
      </c>
      <c r="E414" s="258">
        <v>2.4902354945362299</v>
      </c>
      <c r="F414" s="258">
        <v>44.665831804000192</v>
      </c>
      <c r="G414" s="258">
        <v>4.1497496192861147</v>
      </c>
      <c r="H414" s="223"/>
      <c r="I414" s="259">
        <v>31.35356478312135</v>
      </c>
      <c r="J414" s="260">
        <v>41.230094568592925</v>
      </c>
      <c r="K414" s="260">
        <v>21.477034997649771</v>
      </c>
      <c r="L414" s="260">
        <v>17.779008646784366</v>
      </c>
      <c r="M414" s="173"/>
      <c r="N414" s="226"/>
      <c r="O414" s="261">
        <v>41.087125940176342</v>
      </c>
      <c r="P414" s="262">
        <v>58.206981388166682</v>
      </c>
      <c r="Q414" s="262">
        <v>23.967270492186</v>
      </c>
      <c r="R414" s="263">
        <v>62.444840450784554</v>
      </c>
      <c r="S414" s="175"/>
      <c r="T414" s="227"/>
      <c r="U414" s="220" t="s">
        <v>289</v>
      </c>
      <c r="V414" s="152"/>
      <c r="W414" s="152"/>
    </row>
    <row r="415" spans="1:23" ht="15" x14ac:dyDescent="0.25">
      <c r="B415" s="160">
        <v>2033</v>
      </c>
      <c r="C415" s="257">
        <v>9.7526944155298576</v>
      </c>
      <c r="D415" s="258">
        <v>17.010258281300484</v>
      </c>
      <c r="E415" s="258">
        <v>2.4951305497592315</v>
      </c>
      <c r="F415" s="258">
        <v>45.749421108000128</v>
      </c>
      <c r="G415" s="258">
        <v>4.2623045474450354</v>
      </c>
      <c r="H415" s="223"/>
      <c r="I415" s="259">
        <v>31.826391266541261</v>
      </c>
      <c r="J415" s="260">
        <v>41.851863760095931</v>
      </c>
      <c r="K415" s="260">
        <v>21.800918772986599</v>
      </c>
      <c r="L415" s="260">
        <v>18.127320584566093</v>
      </c>
      <c r="M415" s="173"/>
      <c r="N415" s="226"/>
      <c r="O415" s="261">
        <v>41.579085682071117</v>
      </c>
      <c r="P415" s="262">
        <v>58.862122041396418</v>
      </c>
      <c r="Q415" s="262">
        <v>24.29604932274583</v>
      </c>
      <c r="R415" s="263">
        <v>63.87674169256622</v>
      </c>
      <c r="S415" s="175"/>
      <c r="T415" s="227"/>
      <c r="U415" s="220" t="s">
        <v>289</v>
      </c>
      <c r="V415" s="152"/>
      <c r="W415" s="152"/>
    </row>
    <row r="416" spans="1:23" ht="15" x14ac:dyDescent="0.25">
      <c r="B416" s="160">
        <v>2034</v>
      </c>
      <c r="C416" s="257">
        <v>9.7697473019357943</v>
      </c>
      <c r="D416" s="258">
        <v>17.040001241537684</v>
      </c>
      <c r="E416" s="258">
        <v>2.4994933623339053</v>
      </c>
      <c r="F416" s="258">
        <v>46.821844198400072</v>
      </c>
      <c r="G416" s="258">
        <v>4.3768484927331119</v>
      </c>
      <c r="H416" s="223"/>
      <c r="I416" s="259">
        <v>32.284631555130169</v>
      </c>
      <c r="J416" s="260">
        <v>42.454452032413549</v>
      </c>
      <c r="K416" s="260">
        <v>22.114811077846788</v>
      </c>
      <c r="L416" s="260">
        <v>18.467296372955715</v>
      </c>
      <c r="M416" s="173"/>
      <c r="N416" s="226"/>
      <c r="O416" s="261">
        <v>42.054378857065963</v>
      </c>
      <c r="P416" s="262">
        <v>59.494453273951237</v>
      </c>
      <c r="Q416" s="262">
        <v>24.614304440180693</v>
      </c>
      <c r="R416" s="263">
        <v>65.289140571355787</v>
      </c>
      <c r="S416" s="175"/>
      <c r="T416" s="227"/>
      <c r="U416" s="220" t="s">
        <v>289</v>
      </c>
      <c r="V416" s="152"/>
      <c r="W416" s="152"/>
    </row>
    <row r="417" spans="2:23" ht="15" x14ac:dyDescent="0.25">
      <c r="B417" s="160">
        <v>2035</v>
      </c>
      <c r="C417" s="257">
        <v>9.7850462837682315</v>
      </c>
      <c r="D417" s="258">
        <v>17.06668511179166</v>
      </c>
      <c r="E417" s="258">
        <v>2.5034074557448034</v>
      </c>
      <c r="F417" s="258">
        <v>47.882745767999999</v>
      </c>
      <c r="G417" s="258">
        <v>4.4934021412708738</v>
      </c>
      <c r="H417" s="223"/>
      <c r="I417" s="259">
        <v>32.729543814633836</v>
      </c>
      <c r="J417" s="260">
        <v>43.039513879796779</v>
      </c>
      <c r="K417" s="260">
        <v>22.419573749470896</v>
      </c>
      <c r="L417" s="260">
        <v>18.798857295815797</v>
      </c>
      <c r="M417" s="173"/>
      <c r="N417" s="226"/>
      <c r="O417" s="261">
        <v>42.514590098402067</v>
      </c>
      <c r="P417" s="262">
        <v>60.106198991588442</v>
      </c>
      <c r="Q417" s="262">
        <v>24.922981205215699</v>
      </c>
      <c r="R417" s="263">
        <v>66.6816030638158</v>
      </c>
      <c r="S417" s="175"/>
      <c r="T417" s="227"/>
      <c r="U417" s="220" t="s">
        <v>289</v>
      </c>
      <c r="V417" s="152"/>
      <c r="W417" s="152"/>
    </row>
    <row r="418" spans="2:23" ht="15" x14ac:dyDescent="0.25">
      <c r="B418" s="160">
        <v>2036</v>
      </c>
      <c r="C418" s="257">
        <v>9.7987515461695782</v>
      </c>
      <c r="D418" s="258">
        <v>17.090589280560515</v>
      </c>
      <c r="E418" s="258">
        <v>2.5069138117786407</v>
      </c>
      <c r="F418" s="258">
        <v>48.931911224400253</v>
      </c>
      <c r="G418" s="258">
        <v>4.611985184728348</v>
      </c>
      <c r="H418" s="223"/>
      <c r="I418" s="259">
        <v>33.161835385916604</v>
      </c>
      <c r="J418" s="260">
        <v>43.607979459021408</v>
      </c>
      <c r="K418" s="260">
        <v>22.715691312811799</v>
      </c>
      <c r="L418" s="260">
        <v>19.121982205204223</v>
      </c>
      <c r="M418" s="173"/>
      <c r="N418" s="226"/>
      <c r="O418" s="261">
        <v>42.96058693208618</v>
      </c>
      <c r="P418" s="262">
        <v>60.698568739581923</v>
      </c>
      <c r="Q418" s="262">
        <v>25.222605124590441</v>
      </c>
      <c r="R418" s="263">
        <v>68.053893429604472</v>
      </c>
      <c r="S418" s="175"/>
      <c r="T418" s="227"/>
      <c r="U418" s="220" t="s">
        <v>289</v>
      </c>
      <c r="V418" s="152"/>
      <c r="W418" s="152"/>
    </row>
    <row r="419" spans="2:23" ht="15" x14ac:dyDescent="0.25">
      <c r="B419" s="160">
        <v>2037</v>
      </c>
      <c r="C419" s="257">
        <v>9.8108720351830367</v>
      </c>
      <c r="D419" s="258">
        <v>17.111729351173853</v>
      </c>
      <c r="E419" s="258">
        <v>2.5100147191922213</v>
      </c>
      <c r="F419" s="258">
        <v>49.968973317600195</v>
      </c>
      <c r="G419" s="258">
        <v>4.7326108858861193</v>
      </c>
      <c r="H419" s="223"/>
      <c r="I419" s="259">
        <v>33.581723158623639</v>
      </c>
      <c r="J419" s="260">
        <v>44.16013398105607</v>
      </c>
      <c r="K419" s="260">
        <v>23.003312336191215</v>
      </c>
      <c r="L419" s="260">
        <v>19.43659213084122</v>
      </c>
      <c r="M419" s="173"/>
      <c r="N419" s="226"/>
      <c r="O419" s="261">
        <v>43.392595193806677</v>
      </c>
      <c r="P419" s="262">
        <v>61.271863332229927</v>
      </c>
      <c r="Q419" s="262">
        <v>25.513327055383435</v>
      </c>
      <c r="R419" s="263">
        <v>69.405565448441422</v>
      </c>
      <c r="S419" s="175"/>
      <c r="T419" s="227"/>
      <c r="U419" s="220" t="s">
        <v>289</v>
      </c>
      <c r="V419" s="152"/>
      <c r="W419" s="152"/>
    </row>
    <row r="420" spans="2:23" ht="15" x14ac:dyDescent="0.25">
      <c r="B420" s="160">
        <v>2038</v>
      </c>
      <c r="C420" s="257">
        <v>9.8213903354388705</v>
      </c>
      <c r="D420" s="258">
        <v>17.130074948442548</v>
      </c>
      <c r="E420" s="258">
        <v>2.5127057224351894</v>
      </c>
      <c r="F420" s="258">
        <v>50.993173212800123</v>
      </c>
      <c r="G420" s="258">
        <v>4.8552856177447632</v>
      </c>
      <c r="H420" s="223"/>
      <c r="I420" s="259">
        <v>33.989373726226262</v>
      </c>
      <c r="J420" s="260">
        <v>44.69619651714909</v>
      </c>
      <c r="K420" s="260">
        <v>23.282550935303448</v>
      </c>
      <c r="L420" s="260">
        <v>19.742459162195178</v>
      </c>
      <c r="M420" s="173"/>
      <c r="N420" s="226"/>
      <c r="O420" s="261">
        <v>43.810764061665132</v>
      </c>
      <c r="P420" s="262">
        <v>61.826271465591638</v>
      </c>
      <c r="Q420" s="262">
        <v>25.795256657738637</v>
      </c>
      <c r="R420" s="263">
        <v>70.735632374995305</v>
      </c>
      <c r="S420" s="175"/>
      <c r="T420" s="227"/>
      <c r="U420" s="220" t="s">
        <v>289</v>
      </c>
      <c r="V420" s="152"/>
      <c r="W420" s="152"/>
    </row>
    <row r="421" spans="2:23" ht="15" x14ac:dyDescent="0.25">
      <c r="B421" s="160">
        <v>2039</v>
      </c>
      <c r="C421" s="257">
        <v>9.8302173186081614</v>
      </c>
      <c r="D421" s="258">
        <v>17.145470618311506</v>
      </c>
      <c r="E421" s="258">
        <v>2.5149640189048137</v>
      </c>
      <c r="F421" s="258">
        <v>52.003538078400055</v>
      </c>
      <c r="G421" s="258">
        <v>4.980015096586297</v>
      </c>
      <c r="H421" s="223"/>
      <c r="I421" s="259">
        <v>34.384715178805948</v>
      </c>
      <c r="J421" s="260">
        <v>45.216072505397797</v>
      </c>
      <c r="K421" s="260">
        <v>23.553357852214099</v>
      </c>
      <c r="L421" s="260">
        <v>20.039278433397591</v>
      </c>
      <c r="M421" s="173"/>
      <c r="N421" s="226"/>
      <c r="O421" s="261">
        <v>44.214932497414111</v>
      </c>
      <c r="P421" s="262">
        <v>62.361543123709303</v>
      </c>
      <c r="Q421" s="262">
        <v>26.068321871118911</v>
      </c>
      <c r="R421" s="263">
        <v>72.042816511797639</v>
      </c>
      <c r="S421" s="175"/>
      <c r="T421" s="227"/>
      <c r="U421" s="220" t="s">
        <v>289</v>
      </c>
      <c r="V421" s="152"/>
      <c r="W421" s="152"/>
    </row>
    <row r="422" spans="2:23" ht="15" x14ac:dyDescent="0.25">
      <c r="B422" s="160">
        <v>2040</v>
      </c>
      <c r="C422" s="257">
        <v>9.8372786097170763</v>
      </c>
      <c r="D422" s="258">
        <v>17.157786638935598</v>
      </c>
      <c r="E422" s="258">
        <v>2.5167705804985552</v>
      </c>
      <c r="F422" s="258">
        <v>52.999165857999998</v>
      </c>
      <c r="G422" s="258">
        <v>5.0684382088494626</v>
      </c>
      <c r="H422" s="223"/>
      <c r="I422" s="259">
        <v>34.76769991853778</v>
      </c>
      <c r="J422" s="260">
        <v>45.719699354424293</v>
      </c>
      <c r="K422" s="260">
        <v>23.815700482651277</v>
      </c>
      <c r="L422" s="260">
        <v>20.326779283219796</v>
      </c>
      <c r="M422" s="173"/>
      <c r="N422" s="226"/>
      <c r="O422" s="261">
        <v>44.604978528254854</v>
      </c>
      <c r="P422" s="262">
        <v>62.87748599335989</v>
      </c>
      <c r="Q422" s="262">
        <v>26.332471063149832</v>
      </c>
      <c r="R422" s="263">
        <v>73.32594514121979</v>
      </c>
      <c r="S422" s="175"/>
      <c r="T422" s="227"/>
      <c r="U422" s="220" t="s">
        <v>289</v>
      </c>
      <c r="V422" s="152"/>
      <c r="W422" s="152"/>
    </row>
    <row r="423" spans="2:23" ht="15" x14ac:dyDescent="0.25">
      <c r="B423" s="160">
        <v>2041</v>
      </c>
      <c r="C423" s="257">
        <v>9.8426013692003131</v>
      </c>
      <c r="D423" s="258">
        <v>17.167070382455226</v>
      </c>
      <c r="E423" s="258">
        <v>2.5181323559453999</v>
      </c>
      <c r="F423" s="258">
        <v>53.979470519600248</v>
      </c>
      <c r="G423" s="258">
        <v>5.2356778757189684</v>
      </c>
      <c r="H423" s="223"/>
      <c r="I423" s="259">
        <v>35.138590383610918</v>
      </c>
      <c r="J423" s="260">
        <v>46.207422171760427</v>
      </c>
      <c r="K423" s="260">
        <v>24.069758595461419</v>
      </c>
      <c r="L423" s="260">
        <v>20.604818228520458</v>
      </c>
      <c r="M423" s="173"/>
      <c r="N423" s="226"/>
      <c r="O423" s="261">
        <v>44.981191752811228</v>
      </c>
      <c r="P423" s="262">
        <v>63.374492554215649</v>
      </c>
      <c r="Q423" s="262">
        <v>26.58789095140682</v>
      </c>
      <c r="R423" s="263">
        <v>74.584288748120713</v>
      </c>
      <c r="S423" s="175"/>
      <c r="T423" s="227"/>
      <c r="U423" s="220" t="s">
        <v>289</v>
      </c>
      <c r="V423" s="152"/>
      <c r="W423" s="152"/>
    </row>
    <row r="424" spans="2:23" ht="15" x14ac:dyDescent="0.25">
      <c r="B424" s="160">
        <v>2042</v>
      </c>
      <c r="C424" s="257">
        <v>9.8462162316959176</v>
      </c>
      <c r="D424" s="258">
        <v>17.173375280576888</v>
      </c>
      <c r="E424" s="258">
        <v>2.5190571828149464</v>
      </c>
      <c r="F424" s="258">
        <v>54.943976894400201</v>
      </c>
      <c r="G424" s="258">
        <v>5.366634564348729</v>
      </c>
      <c r="H424" s="223"/>
      <c r="I424" s="259">
        <v>35.497651172183446</v>
      </c>
      <c r="J424" s="260">
        <v>46.679588905308016</v>
      </c>
      <c r="K424" s="260">
        <v>24.315713439058896</v>
      </c>
      <c r="L424" s="260">
        <v>20.873298156312494</v>
      </c>
      <c r="M424" s="173"/>
      <c r="N424" s="226"/>
      <c r="O424" s="261">
        <v>45.343867403879365</v>
      </c>
      <c r="P424" s="262">
        <v>63.8529641858849</v>
      </c>
      <c r="Q424" s="262">
        <v>26.834770621873844</v>
      </c>
      <c r="R424" s="263">
        <v>75.817275050712695</v>
      </c>
      <c r="S424" s="175"/>
      <c r="T424" s="227"/>
      <c r="U424" s="220" t="s">
        <v>289</v>
      </c>
      <c r="V424" s="152"/>
      <c r="W424" s="152"/>
    </row>
    <row r="425" spans="2:23" ht="15" x14ac:dyDescent="0.25">
      <c r="B425" s="160">
        <v>2043</v>
      </c>
      <c r="C425" s="257">
        <v>9.8480400343965986</v>
      </c>
      <c r="D425" s="258">
        <v>17.176556284068941</v>
      </c>
      <c r="E425" s="258">
        <v>2.5195237847242566</v>
      </c>
      <c r="F425" s="258">
        <v>55.891982162000119</v>
      </c>
      <c r="G425" s="258">
        <v>5.4996884312617826</v>
      </c>
      <c r="H425" s="223"/>
      <c r="I425" s="259">
        <v>35.844759604184809</v>
      </c>
      <c r="J425" s="260">
        <v>47.136038230160416</v>
      </c>
      <c r="K425" s="260">
        <v>24.553480978209201</v>
      </c>
      <c r="L425" s="260">
        <v>21.132039329951873</v>
      </c>
      <c r="M425" s="173"/>
      <c r="N425" s="226"/>
      <c r="O425" s="261">
        <v>45.692799638581405</v>
      </c>
      <c r="P425" s="262">
        <v>64.31259451422936</v>
      </c>
      <c r="Q425" s="262">
        <v>27.073004762933458</v>
      </c>
      <c r="R425" s="263">
        <v>77.024021491951999</v>
      </c>
      <c r="S425" s="175"/>
      <c r="T425" s="227"/>
      <c r="U425" s="220" t="s">
        <v>289</v>
      </c>
      <c r="V425" s="152"/>
      <c r="W425" s="152"/>
    </row>
    <row r="426" spans="2:23" ht="15" x14ac:dyDescent="0.25">
      <c r="B426" s="160">
        <v>2044</v>
      </c>
      <c r="C426" s="257">
        <v>9.8479561857038238</v>
      </c>
      <c r="D426" s="258">
        <v>17.176410038543359</v>
      </c>
      <c r="E426" s="258">
        <v>2.51950233286429</v>
      </c>
      <c r="F426" s="258">
        <v>56.822754030800063</v>
      </c>
      <c r="G426" s="258">
        <v>5.6348499044282763</v>
      </c>
      <c r="H426" s="223"/>
      <c r="I426" s="259">
        <v>36.179656412245862</v>
      </c>
      <c r="J426" s="260">
        <v>47.57642920843</v>
      </c>
      <c r="K426" s="260">
        <v>24.782883616061746</v>
      </c>
      <c r="L426" s="260">
        <v>21.380856024223359</v>
      </c>
      <c r="M426" s="173"/>
      <c r="N426" s="226"/>
      <c r="O426" s="261">
        <v>46.027612597949684</v>
      </c>
      <c r="P426" s="262">
        <v>64.752839246973366</v>
      </c>
      <c r="Q426" s="262">
        <v>27.302385948926037</v>
      </c>
      <c r="R426" s="263">
        <v>78.203610055023418</v>
      </c>
      <c r="S426" s="175"/>
      <c r="T426" s="227"/>
      <c r="U426" s="220" t="s">
        <v>289</v>
      </c>
      <c r="V426" s="152"/>
      <c r="W426" s="152"/>
    </row>
    <row r="427" spans="2:23" ht="15" x14ac:dyDescent="0.25">
      <c r="B427" s="160">
        <v>2045</v>
      </c>
      <c r="C427" s="257">
        <v>9.8458669529096845</v>
      </c>
      <c r="D427" s="258">
        <v>17.172766082532441</v>
      </c>
      <c r="E427" s="258">
        <v>2.5189678232869244</v>
      </c>
      <c r="F427" s="258">
        <v>57.735596561999998</v>
      </c>
      <c r="G427" s="258">
        <v>5.7721297816002037</v>
      </c>
      <c r="H427" s="223"/>
      <c r="I427" s="259">
        <v>36.502128406106358</v>
      </c>
      <c r="J427" s="260">
        <v>48.000481493857791</v>
      </c>
      <c r="K427" s="260">
        <v>25.00377531835494</v>
      </c>
      <c r="L427" s="260">
        <v>21.619581441047696</v>
      </c>
      <c r="M427" s="173"/>
      <c r="N427" s="226"/>
      <c r="O427" s="261">
        <v>46.347995359016039</v>
      </c>
      <c r="P427" s="262">
        <v>65.173247576390224</v>
      </c>
      <c r="Q427" s="262">
        <v>27.522743141641865</v>
      </c>
      <c r="R427" s="263">
        <v>79.355178003047698</v>
      </c>
      <c r="S427" s="175"/>
      <c r="T427" s="227"/>
      <c r="U427" s="220" t="s">
        <v>289</v>
      </c>
      <c r="V427" s="152"/>
      <c r="W427" s="152"/>
    </row>
    <row r="428" spans="2:23" ht="15" x14ac:dyDescent="0.25">
      <c r="B428" s="160">
        <v>2046</v>
      </c>
      <c r="C428" s="257">
        <v>9.8417448846508062</v>
      </c>
      <c r="D428" s="258">
        <v>17.165576536469665</v>
      </c>
      <c r="E428" s="258">
        <v>2.5179132328319485</v>
      </c>
      <c r="F428" s="258">
        <v>58.629929547600241</v>
      </c>
      <c r="G428" s="258">
        <v>5.91153782934955</v>
      </c>
      <c r="H428" s="223"/>
      <c r="I428" s="259">
        <v>36.812199668625475</v>
      </c>
      <c r="J428" s="260">
        <v>48.408226755524119</v>
      </c>
      <c r="K428" s="260">
        <v>25.216172581726838</v>
      </c>
      <c r="L428" s="260">
        <v>21.848096959441815</v>
      </c>
      <c r="M428" s="173"/>
      <c r="N428" s="226"/>
      <c r="O428" s="261">
        <v>46.653944553276283</v>
      </c>
      <c r="P428" s="262">
        <v>65.573803291993784</v>
      </c>
      <c r="Q428" s="262">
        <v>27.734085814558785</v>
      </c>
      <c r="R428" s="263">
        <v>80.47802650704206</v>
      </c>
      <c r="S428" s="175"/>
      <c r="T428" s="227"/>
      <c r="U428" s="220" t="s">
        <v>289</v>
      </c>
      <c r="V428" s="152"/>
      <c r="W428" s="152"/>
    </row>
    <row r="429" spans="2:23" ht="15" x14ac:dyDescent="0.25">
      <c r="B429" s="160">
        <v>2047</v>
      </c>
      <c r="C429" s="257">
        <v>9.8355758228004202</v>
      </c>
      <c r="D429" s="258">
        <v>17.154816706318389</v>
      </c>
      <c r="E429" s="258">
        <v>2.5163349392824506</v>
      </c>
      <c r="F429" s="258">
        <v>59.505204310400181</v>
      </c>
      <c r="G429" s="258">
        <v>6.0530823884015881</v>
      </c>
      <c r="H429" s="223"/>
      <c r="I429" s="259">
        <v>37.109945749988071</v>
      </c>
      <c r="J429" s="260">
        <v>48.799764342300115</v>
      </c>
      <c r="K429" s="260">
        <v>25.420127157676053</v>
      </c>
      <c r="L429" s="260">
        <v>22.066299861774571</v>
      </c>
      <c r="M429" s="173"/>
      <c r="N429" s="226"/>
      <c r="O429" s="261">
        <v>46.945521572788493</v>
      </c>
      <c r="P429" s="262">
        <v>65.954581048618508</v>
      </c>
      <c r="Q429" s="262">
        <v>27.936462096958504</v>
      </c>
      <c r="R429" s="263">
        <v>81.571504172174755</v>
      </c>
      <c r="S429" s="175"/>
      <c r="T429" s="227"/>
      <c r="U429" s="220" t="s">
        <v>289</v>
      </c>
      <c r="V429" s="152"/>
      <c r="W429" s="152"/>
    </row>
    <row r="430" spans="2:23" ht="15" x14ac:dyDescent="0.25">
      <c r="B430" s="160">
        <v>2048</v>
      </c>
      <c r="C430" s="257">
        <v>9.8272890565569817</v>
      </c>
      <c r="D430" s="258">
        <v>17.140363261135775</v>
      </c>
      <c r="E430" s="258">
        <v>2.5142148519781879</v>
      </c>
      <c r="F430" s="258">
        <v>60.360804196800125</v>
      </c>
      <c r="G430" s="258">
        <v>6.1967716463574183</v>
      </c>
      <c r="H430" s="223"/>
      <c r="I430" s="259">
        <v>37.395250564557593</v>
      </c>
      <c r="J430" s="260">
        <v>49.174941600992831</v>
      </c>
      <c r="K430" s="260">
        <v>25.615559528122365</v>
      </c>
      <c r="L430" s="260">
        <v>22.274066328039353</v>
      </c>
      <c r="M430" s="173"/>
      <c r="N430" s="226"/>
      <c r="O430" s="261">
        <v>47.222539621114578</v>
      </c>
      <c r="P430" s="262">
        <v>66.315304862128613</v>
      </c>
      <c r="Q430" s="262">
        <v>28.129774380100553</v>
      </c>
      <c r="R430" s="263">
        <v>82.634870524839471</v>
      </c>
      <c r="S430" s="175"/>
      <c r="T430" s="227"/>
      <c r="U430" s="220" t="s">
        <v>289</v>
      </c>
      <c r="V430" s="152"/>
      <c r="W430" s="152"/>
    </row>
    <row r="431" spans="2:23" ht="15" x14ac:dyDescent="0.25">
      <c r="B431" s="160">
        <v>2049</v>
      </c>
      <c r="C431" s="257">
        <v>9.8168056638986148</v>
      </c>
      <c r="D431" s="258">
        <v>17.122078548297942</v>
      </c>
      <c r="E431" s="258">
        <v>2.5115327794992881</v>
      </c>
      <c r="F431" s="258">
        <v>61.196115878800065</v>
      </c>
      <c r="G431" s="258">
        <v>6.3426131543020761</v>
      </c>
      <c r="H431" s="223"/>
      <c r="I431" s="259">
        <v>37.667981575896711</v>
      </c>
      <c r="J431" s="260">
        <v>49.533584245524054</v>
      </c>
      <c r="K431" s="260">
        <v>25.802378906269375</v>
      </c>
      <c r="L431" s="260">
        <v>22.471278234686817</v>
      </c>
      <c r="M431" s="173"/>
      <c r="N431" s="226"/>
      <c r="O431" s="261">
        <v>47.484787239795324</v>
      </c>
      <c r="P431" s="262">
        <v>66.655662793821989</v>
      </c>
      <c r="Q431" s="262">
        <v>28.313911685768662</v>
      </c>
      <c r="R431" s="263">
        <v>83.667394113486878</v>
      </c>
      <c r="S431" s="175"/>
      <c r="T431" s="227"/>
      <c r="U431" s="220" t="s">
        <v>289</v>
      </c>
      <c r="V431" s="152"/>
      <c r="W431" s="152"/>
    </row>
    <row r="432" spans="2:23" ht="15" x14ac:dyDescent="0.25">
      <c r="B432" s="160">
        <v>2050</v>
      </c>
      <c r="C432" s="257">
        <v>9.8040677603587536</v>
      </c>
      <c r="D432" s="258">
        <v>17.099861608040865</v>
      </c>
      <c r="E432" s="258">
        <v>2.50827391267664</v>
      </c>
      <c r="F432" s="258">
        <v>62.010591179999999</v>
      </c>
      <c r="G432" s="258">
        <v>6.5244642636583441</v>
      </c>
      <c r="H432" s="223"/>
      <c r="I432" s="259">
        <v>37.928089945138574</v>
      </c>
      <c r="J432" s="260">
        <v>49.875628052539504</v>
      </c>
      <c r="K432" s="260">
        <v>25.980551837737643</v>
      </c>
      <c r="L432" s="260">
        <v>22.657845714854627</v>
      </c>
      <c r="M432" s="173"/>
      <c r="N432" s="226"/>
      <c r="O432" s="261">
        <v>47.732157705497329</v>
      </c>
      <c r="P432" s="262">
        <v>66.975489660580365</v>
      </c>
      <c r="Q432" s="262">
        <v>28.488825750414282</v>
      </c>
      <c r="R432" s="263">
        <v>84.668436894854622</v>
      </c>
      <c r="S432" s="175"/>
      <c r="T432" s="227"/>
      <c r="U432" s="220" t="s">
        <v>289</v>
      </c>
      <c r="V432" s="152"/>
      <c r="W432" s="152"/>
    </row>
    <row r="433" spans="1:41" ht="15" x14ac:dyDescent="0.25">
      <c r="B433" s="160">
        <v>2051</v>
      </c>
      <c r="C433" s="257">
        <v>9.7890330580080196</v>
      </c>
      <c r="D433" s="258">
        <v>17.073638683454895</v>
      </c>
      <c r="E433" s="258">
        <v>2.5044274325611435</v>
      </c>
      <c r="F433" s="258">
        <v>62.804092010400247</v>
      </c>
      <c r="G433" s="258">
        <v>6.6407621311891356</v>
      </c>
      <c r="H433" s="223"/>
      <c r="I433" s="259">
        <v>38.175530144723815</v>
      </c>
      <c r="J433" s="260">
        <v>50.201013153070825</v>
      </c>
      <c r="K433" s="260">
        <v>26.150047136376813</v>
      </c>
      <c r="L433" s="260">
        <v>22.833831976089076</v>
      </c>
      <c r="M433" s="173"/>
      <c r="N433" s="226"/>
      <c r="O433" s="261">
        <v>47.964563202731838</v>
      </c>
      <c r="P433" s="262">
        <v>67.27465183652572</v>
      </c>
      <c r="Q433" s="262">
        <v>28.654474568937957</v>
      </c>
      <c r="R433" s="263">
        <v>85.637923986489326</v>
      </c>
      <c r="S433" s="175"/>
      <c r="T433" s="227"/>
      <c r="U433" s="220" t="s">
        <v>289</v>
      </c>
      <c r="V433" s="152"/>
      <c r="W433" s="152"/>
    </row>
    <row r="434" spans="1:41" ht="15" x14ac:dyDescent="0.25">
      <c r="B434" s="160">
        <v>2052</v>
      </c>
      <c r="C434" s="257">
        <v>9.7717068350655527</v>
      </c>
      <c r="D434" s="258">
        <v>17.043418980598062</v>
      </c>
      <c r="E434" s="258">
        <v>2.4999946895330369</v>
      </c>
      <c r="F434" s="258">
        <v>63.576348094000181</v>
      </c>
      <c r="G434" s="258">
        <v>6.7930528432028447</v>
      </c>
      <c r="H434" s="223"/>
      <c r="I434" s="259">
        <v>38.410466175222794</v>
      </c>
      <c r="J434" s="260">
        <v>50.509955208688602</v>
      </c>
      <c r="K434" s="260">
        <v>26.31097714175699</v>
      </c>
      <c r="L434" s="260">
        <v>22.999253408763753</v>
      </c>
      <c r="M434" s="173"/>
      <c r="N434" s="226"/>
      <c r="O434" s="261">
        <v>48.182173010288345</v>
      </c>
      <c r="P434" s="262">
        <v>67.553374189286671</v>
      </c>
      <c r="Q434" s="262">
        <v>28.810971831290026</v>
      </c>
      <c r="R434" s="263">
        <v>86.575601502763931</v>
      </c>
      <c r="S434" s="175"/>
      <c r="T434" s="227"/>
      <c r="U434" s="220" t="s">
        <v>289</v>
      </c>
      <c r="V434" s="152"/>
      <c r="W434" s="152"/>
    </row>
    <row r="435" spans="1:41" ht="15" x14ac:dyDescent="0.25">
      <c r="B435" s="160">
        <v>2053</v>
      </c>
      <c r="C435" s="257">
        <v>9.7521419255015083</v>
      </c>
      <c r="D435" s="258">
        <v>17.009294650361209</v>
      </c>
      <c r="E435" s="258">
        <v>2.494989200641804</v>
      </c>
      <c r="F435" s="258">
        <v>64.326560482800119</v>
      </c>
      <c r="G435" s="258">
        <v>6.9474869998462951</v>
      </c>
      <c r="H435" s="223"/>
      <c r="I435" s="259">
        <v>38.633360865216915</v>
      </c>
      <c r="J435" s="260">
        <v>50.803062841293169</v>
      </c>
      <c r="K435" s="260">
        <v>26.463658889140657</v>
      </c>
      <c r="L435" s="260">
        <v>23.153938072611712</v>
      </c>
      <c r="M435" s="173"/>
      <c r="N435" s="226"/>
      <c r="O435" s="261">
        <v>48.385502790718419</v>
      </c>
      <c r="P435" s="262">
        <v>67.812357491654382</v>
      </c>
      <c r="Q435" s="262">
        <v>28.958648089782461</v>
      </c>
      <c r="R435" s="263">
        <v>87.480498555411828</v>
      </c>
      <c r="S435" s="175"/>
      <c r="T435" s="227"/>
      <c r="U435" s="220" t="s">
        <v>289</v>
      </c>
      <c r="V435" s="152"/>
      <c r="W435" s="152"/>
    </row>
    <row r="436" spans="1:41" ht="15" x14ac:dyDescent="0.25">
      <c r="B436" s="160">
        <v>2054</v>
      </c>
      <c r="C436" s="257">
        <v>9.7304239498881735</v>
      </c>
      <c r="D436" s="258">
        <v>16.971415028711061</v>
      </c>
      <c r="E436" s="258">
        <v>2.4894328710652855</v>
      </c>
      <c r="F436" s="258">
        <v>65.053763970000077</v>
      </c>
      <c r="G436" s="258">
        <v>7.1040747659977308</v>
      </c>
      <c r="H436" s="223"/>
      <c r="I436" s="259">
        <v>38.844873460151256</v>
      </c>
      <c r="J436" s="260">
        <v>51.081202961943376</v>
      </c>
      <c r="K436" s="260">
        <v>26.608543958359135</v>
      </c>
      <c r="L436" s="260">
        <v>23.297660283489339</v>
      </c>
      <c r="M436" s="173"/>
      <c r="N436" s="226"/>
      <c r="O436" s="261">
        <v>48.575297410039425</v>
      </c>
      <c r="P436" s="262">
        <v>68.05261799065444</v>
      </c>
      <c r="Q436" s="262">
        <v>29.097976829424422</v>
      </c>
      <c r="R436" s="263">
        <v>88.351424253489412</v>
      </c>
      <c r="S436" s="175"/>
      <c r="T436" s="227"/>
      <c r="U436" s="220" t="s">
        <v>289</v>
      </c>
      <c r="V436" s="152"/>
      <c r="W436" s="152"/>
    </row>
    <row r="437" spans="1:41" ht="15" x14ac:dyDescent="0.25">
      <c r="B437" s="160">
        <v>2055</v>
      </c>
      <c r="C437" s="257">
        <v>9.7066209392386007</v>
      </c>
      <c r="D437" s="258">
        <v>16.929898772610894</v>
      </c>
      <c r="E437" s="258">
        <v>2.4833431058663038</v>
      </c>
      <c r="F437" s="258">
        <v>65.75740685000001</v>
      </c>
      <c r="G437" s="258">
        <v>7.26281366873968</v>
      </c>
      <c r="H437" s="223"/>
      <c r="I437" s="259">
        <v>39.045566707939088</v>
      </c>
      <c r="J437" s="260">
        <v>51.345115586960887</v>
      </c>
      <c r="K437" s="260">
        <v>26.746017828917285</v>
      </c>
      <c r="L437" s="260">
        <v>23.430348698801179</v>
      </c>
      <c r="M437" s="173"/>
      <c r="N437" s="226"/>
      <c r="O437" s="261">
        <v>48.752187647177692</v>
      </c>
      <c r="P437" s="262">
        <v>68.275014359571784</v>
      </c>
      <c r="Q437" s="262">
        <v>29.229360934783589</v>
      </c>
      <c r="R437" s="263">
        <v>89.187755548801192</v>
      </c>
      <c r="S437" s="175"/>
      <c r="T437" s="227"/>
      <c r="U437" s="220" t="s">
        <v>289</v>
      </c>
      <c r="V437" s="152"/>
      <c r="W437" s="152"/>
    </row>
    <row r="438" spans="1:41" ht="15" x14ac:dyDescent="0.25">
      <c r="B438" s="160">
        <v>2056</v>
      </c>
      <c r="C438" s="257">
        <v>9.6807606637548744</v>
      </c>
      <c r="D438" s="258">
        <v>16.884794317732936</v>
      </c>
      <c r="E438" s="258">
        <v>2.4767270097768082</v>
      </c>
      <c r="F438" s="258">
        <v>66.437211905600236</v>
      </c>
      <c r="G438" s="258">
        <v>7.4236876655055761</v>
      </c>
      <c r="H438" s="223"/>
      <c r="I438" s="259">
        <v>39.235804209412521</v>
      </c>
      <c r="J438" s="260">
        <v>51.595278853259245</v>
      </c>
      <c r="K438" s="260">
        <v>26.876329565565801</v>
      </c>
      <c r="L438" s="260">
        <v>23.552033286202605</v>
      </c>
      <c r="M438" s="173"/>
      <c r="N438" s="226"/>
      <c r="O438" s="261">
        <v>48.916564873167395</v>
      </c>
      <c r="P438" s="262">
        <v>68.480073170992185</v>
      </c>
      <c r="Q438" s="262">
        <v>29.35305657534261</v>
      </c>
      <c r="R438" s="263">
        <v>89.989245191802837</v>
      </c>
      <c r="S438" s="175"/>
      <c r="T438" s="227"/>
      <c r="U438" s="220" t="s">
        <v>289</v>
      </c>
      <c r="V438" s="152"/>
      <c r="W438" s="152"/>
    </row>
    <row r="439" spans="1:41" ht="15" x14ac:dyDescent="0.25">
      <c r="B439" s="160">
        <v>2057</v>
      </c>
      <c r="C439" s="257">
        <v>9.6528404401103227</v>
      </c>
      <c r="D439" s="258">
        <v>16.836096983926474</v>
      </c>
      <c r="E439" s="258">
        <v>2.4695838962941692</v>
      </c>
      <c r="F439" s="258">
        <v>67.093864610400161</v>
      </c>
      <c r="G439" s="258">
        <v>7.5866295562391421</v>
      </c>
      <c r="H439" s="223"/>
      <c r="I439" s="259">
        <v>39.415689973644504</v>
      </c>
      <c r="J439" s="260">
        <v>51.831829533289763</v>
      </c>
      <c r="K439" s="260">
        <v>26.999550413999248</v>
      </c>
      <c r="L439" s="260">
        <v>23.663085553058661</v>
      </c>
      <c r="M439" s="173"/>
      <c r="N439" s="226"/>
      <c r="O439" s="261">
        <v>49.068530413754829</v>
      </c>
      <c r="P439" s="262">
        <v>68.667926517216245</v>
      </c>
      <c r="Q439" s="262">
        <v>29.469134310293416</v>
      </c>
      <c r="R439" s="263">
        <v>90.756950163458825</v>
      </c>
      <c r="S439" s="175"/>
      <c r="T439" s="227"/>
      <c r="U439" s="220" t="s">
        <v>289</v>
      </c>
      <c r="V439" s="152"/>
      <c r="W439" s="152"/>
    </row>
    <row r="440" spans="1:41" ht="15" x14ac:dyDescent="0.25">
      <c r="A440" s="160"/>
      <c r="B440" s="160">
        <v>2058</v>
      </c>
      <c r="C440" s="257">
        <v>9.6228676331472087</v>
      </c>
      <c r="D440" s="258">
        <v>16.783819616653869</v>
      </c>
      <c r="E440" s="258">
        <v>2.4619156496405457</v>
      </c>
      <c r="F440" s="258">
        <v>67.729088611600119</v>
      </c>
      <c r="G440" s="258">
        <v>7.7514989001152417</v>
      </c>
      <c r="H440" s="223"/>
      <c r="I440" s="259">
        <v>39.585233824099234</v>
      </c>
      <c r="J440" s="260">
        <v>52.054780544957026</v>
      </c>
      <c r="K440" s="260">
        <v>27.115687103241449</v>
      </c>
      <c r="L440" s="260">
        <v>23.764236297966455</v>
      </c>
      <c r="M440" s="173"/>
      <c r="N440" s="226"/>
      <c r="O440" s="261">
        <v>49.208101457246443</v>
      </c>
      <c r="P440" s="262">
        <v>68.838600161610898</v>
      </c>
      <c r="Q440" s="262">
        <v>29.577602752881994</v>
      </c>
      <c r="R440" s="263">
        <v>91.493324909566581</v>
      </c>
      <c r="S440" s="175"/>
      <c r="T440" s="227"/>
      <c r="U440" s="220" t="s">
        <v>289</v>
      </c>
    </row>
    <row r="441" spans="1:41" ht="15" x14ac:dyDescent="0.25">
      <c r="A441" s="160"/>
      <c r="B441" s="160">
        <v>2059</v>
      </c>
      <c r="C441" s="257">
        <v>9.5908454608169773</v>
      </c>
      <c r="D441" s="258">
        <v>16.727967828536919</v>
      </c>
      <c r="E441" s="258">
        <v>2.4537230930970346</v>
      </c>
      <c r="F441" s="258">
        <v>68.345365317600056</v>
      </c>
      <c r="G441" s="258">
        <v>7.9180764156840766</v>
      </c>
      <c r="H441" s="223"/>
      <c r="I441" s="259">
        <v>39.744309728083074</v>
      </c>
      <c r="J441" s="260">
        <v>52.263966154638283</v>
      </c>
      <c r="K441" s="260">
        <v>27.224653301527869</v>
      </c>
      <c r="L441" s="260">
        <v>23.856468312644978</v>
      </c>
      <c r="M441" s="173"/>
      <c r="N441" s="226"/>
      <c r="O441" s="261">
        <v>49.335155188900053</v>
      </c>
      <c r="P441" s="262">
        <v>68.991933983175201</v>
      </c>
      <c r="Q441" s="262">
        <v>29.678376394624905</v>
      </c>
      <c r="R441" s="263">
        <v>92.201833630245034</v>
      </c>
      <c r="S441" s="175"/>
      <c r="T441" s="227"/>
      <c r="U441" s="220" t="s">
        <v>289</v>
      </c>
    </row>
    <row r="442" spans="1:41" ht="15.6" thickBot="1" x14ac:dyDescent="0.3">
      <c r="A442" s="160"/>
      <c r="B442" s="160">
        <v>2060</v>
      </c>
      <c r="C442" s="264">
        <v>9.5567916948888847</v>
      </c>
      <c r="D442" s="265">
        <v>16.668572616382477</v>
      </c>
      <c r="E442" s="265">
        <v>2.4450107733952877</v>
      </c>
      <c r="F442" s="265">
        <v>68.944880538000007</v>
      </c>
      <c r="G442" s="265">
        <v>8.0750134718288784</v>
      </c>
      <c r="H442" s="229"/>
      <c r="I442" s="266">
        <v>39.89287345767427</v>
      </c>
      <c r="J442" s="267">
        <v>52.459328202395142</v>
      </c>
      <c r="K442" s="268">
        <v>27.326418712953405</v>
      </c>
      <c r="L442" s="268">
        <v>23.940643735587852</v>
      </c>
      <c r="M442" s="186"/>
      <c r="N442" s="231"/>
      <c r="O442" s="269">
        <v>49.449665152563156</v>
      </c>
      <c r="P442" s="270">
        <v>69.127900818777618</v>
      </c>
      <c r="Q442" s="270">
        <v>29.771429486348694</v>
      </c>
      <c r="R442" s="271">
        <v>92.885524273587862</v>
      </c>
      <c r="S442" s="188"/>
      <c r="T442" s="232"/>
      <c r="U442" s="220" t="s">
        <v>289</v>
      </c>
    </row>
    <row r="443" spans="1:41" x14ac:dyDescent="0.25">
      <c r="A443" s="160"/>
      <c r="C443" s="105"/>
      <c r="D443" s="105"/>
      <c r="E443" s="105"/>
      <c r="F443" s="105"/>
      <c r="G443" s="105"/>
      <c r="H443" s="105"/>
      <c r="I443" s="105"/>
      <c r="J443" s="105"/>
      <c r="K443" s="105"/>
      <c r="L443" s="105"/>
      <c r="M443" s="105"/>
      <c r="N443" s="105"/>
      <c r="O443" s="105"/>
      <c r="P443" s="105"/>
      <c r="V443" s="152"/>
      <c r="W443" s="152"/>
    </row>
    <row r="444" spans="1:41" x14ac:dyDescent="0.25">
      <c r="A444" s="160"/>
      <c r="C444" s="105"/>
      <c r="D444" s="105"/>
      <c r="E444" s="105"/>
      <c r="F444" s="105"/>
      <c r="G444" s="105"/>
      <c r="H444" s="105"/>
      <c r="I444" s="105"/>
      <c r="J444" s="105"/>
      <c r="K444" s="105"/>
      <c r="L444" s="105"/>
      <c r="M444" s="105"/>
      <c r="N444" s="105"/>
      <c r="O444" s="105"/>
      <c r="P444" s="105"/>
      <c r="V444" s="152"/>
      <c r="W444" s="152"/>
    </row>
    <row r="445" spans="1:41" x14ac:dyDescent="0.25">
      <c r="A445" s="191" t="s">
        <v>311</v>
      </c>
      <c r="C445" s="105"/>
      <c r="D445" s="105"/>
      <c r="E445" s="105"/>
      <c r="F445" s="105"/>
      <c r="G445" s="105"/>
      <c r="H445" s="105"/>
      <c r="I445" s="105"/>
      <c r="J445" s="105"/>
      <c r="K445" s="105"/>
      <c r="L445" s="105"/>
      <c r="M445" s="105"/>
      <c r="N445" s="105"/>
      <c r="O445" s="105"/>
      <c r="P445" s="105"/>
    </row>
    <row r="446" spans="1:41" x14ac:dyDescent="0.25">
      <c r="A446" s="191"/>
      <c r="C446" s="105"/>
      <c r="D446" s="105"/>
      <c r="E446" s="105"/>
      <c r="F446" s="105"/>
      <c r="G446" s="105"/>
      <c r="H446" s="105"/>
      <c r="I446" s="105"/>
      <c r="J446" s="105"/>
      <c r="K446" s="105"/>
      <c r="L446" s="105"/>
      <c r="M446" s="105"/>
      <c r="N446" s="105"/>
      <c r="O446" s="105"/>
      <c r="P446" s="105"/>
    </row>
    <row r="447" spans="1:41" x14ac:dyDescent="0.25">
      <c r="A447" s="160"/>
      <c r="C447" s="105"/>
      <c r="D447" s="105"/>
      <c r="E447" s="105"/>
      <c r="F447" s="105"/>
      <c r="G447" s="105"/>
      <c r="H447" s="105"/>
      <c r="I447" s="105"/>
      <c r="J447" s="105"/>
      <c r="K447" s="105"/>
      <c r="L447" s="105"/>
      <c r="M447" s="105"/>
      <c r="N447" s="105"/>
      <c r="O447" s="105"/>
      <c r="P447" s="105"/>
      <c r="V447" s="152"/>
      <c r="W447" s="152"/>
      <c r="X447" s="152"/>
      <c r="AD447" s="152"/>
      <c r="AE447" s="152"/>
      <c r="AF447" s="152"/>
    </row>
    <row r="448" spans="1:41" x14ac:dyDescent="0.25">
      <c r="A448" s="201"/>
      <c r="B448" s="128"/>
      <c r="C448" s="146"/>
      <c r="D448" s="146"/>
      <c r="E448" s="146"/>
      <c r="F448" s="146"/>
      <c r="G448" s="146"/>
      <c r="H448" s="146"/>
      <c r="I448" s="146"/>
      <c r="J448" s="146"/>
      <c r="K448" s="146"/>
      <c r="L448" s="146"/>
      <c r="M448" s="146"/>
      <c r="N448" s="146"/>
      <c r="O448" s="146"/>
      <c r="P448" s="146"/>
      <c r="Q448" s="128"/>
      <c r="R448" s="128"/>
      <c r="S448" s="128"/>
      <c r="T448" s="128"/>
      <c r="U448" s="128"/>
      <c r="V448" s="202"/>
      <c r="W448" s="202"/>
      <c r="X448" s="202"/>
      <c r="Y448" s="128"/>
      <c r="Z448" s="128"/>
      <c r="AA448" s="128"/>
      <c r="AB448" s="128"/>
      <c r="AC448" s="128"/>
      <c r="AD448" s="202"/>
      <c r="AE448" s="202"/>
      <c r="AF448" s="202"/>
      <c r="AG448" s="128"/>
      <c r="AH448" s="128"/>
      <c r="AI448" s="128"/>
      <c r="AJ448" s="128"/>
      <c r="AK448" s="128"/>
      <c r="AL448" s="128"/>
      <c r="AM448" s="128"/>
      <c r="AN448" s="128"/>
      <c r="AO448" s="128"/>
    </row>
    <row r="449" spans="1:41" x14ac:dyDescent="0.25">
      <c r="A449" s="201"/>
      <c r="B449" s="128"/>
      <c r="C449" s="146"/>
      <c r="D449" s="146"/>
      <c r="E449" s="146"/>
      <c r="F449" s="146"/>
      <c r="G449" s="146"/>
      <c r="H449" s="146"/>
      <c r="I449" s="146"/>
      <c r="J449" s="146"/>
      <c r="K449" s="146"/>
      <c r="L449" s="146"/>
      <c r="M449" s="146"/>
      <c r="N449" s="146"/>
      <c r="O449" s="146"/>
      <c r="P449" s="146"/>
      <c r="Q449" s="128"/>
      <c r="R449" s="128"/>
      <c r="S449" s="128"/>
      <c r="T449" s="128"/>
      <c r="U449" s="128"/>
      <c r="V449" s="202"/>
      <c r="W449" s="202"/>
      <c r="X449" s="202"/>
      <c r="Y449" s="128"/>
      <c r="Z449" s="128"/>
      <c r="AA449" s="128"/>
      <c r="AB449" s="128"/>
      <c r="AC449" s="128"/>
      <c r="AD449" s="202"/>
      <c r="AE449" s="202"/>
      <c r="AF449" s="202"/>
      <c r="AG449" s="128"/>
      <c r="AH449" s="128"/>
      <c r="AI449" s="128"/>
      <c r="AJ449" s="128"/>
      <c r="AK449" s="128"/>
      <c r="AL449" s="128"/>
      <c r="AM449" s="128"/>
      <c r="AN449" s="128"/>
      <c r="AO449" s="128"/>
    </row>
    <row r="450" spans="1:41" x14ac:dyDescent="0.25">
      <c r="A450" s="191"/>
      <c r="C450" s="105"/>
      <c r="D450" s="105"/>
      <c r="E450" s="105"/>
      <c r="F450" s="105"/>
      <c r="G450" s="105"/>
      <c r="H450" s="105"/>
      <c r="I450" s="105"/>
      <c r="J450" s="105"/>
      <c r="K450" s="105"/>
      <c r="L450" s="105"/>
      <c r="M450" s="105"/>
      <c r="N450" s="105"/>
      <c r="O450" s="105"/>
      <c r="P450" s="105"/>
    </row>
    <row r="451" spans="1:41" ht="17.399999999999999" x14ac:dyDescent="0.25">
      <c r="A451" s="243" t="s">
        <v>159</v>
      </c>
      <c r="C451" s="105"/>
      <c r="D451" s="105"/>
      <c r="E451" s="105"/>
      <c r="F451" s="105"/>
      <c r="G451" s="105"/>
      <c r="H451" s="105"/>
      <c r="I451" s="105"/>
      <c r="J451" s="105"/>
      <c r="K451" s="105"/>
      <c r="L451" s="105"/>
      <c r="M451" s="105"/>
      <c r="N451" s="105"/>
      <c r="O451" s="105"/>
      <c r="P451" s="105"/>
    </row>
    <row r="452" spans="1:41" x14ac:dyDescent="0.25">
      <c r="A452" s="191"/>
      <c r="C452" s="105"/>
      <c r="D452" s="105"/>
      <c r="E452" s="105"/>
      <c r="F452" s="105"/>
      <c r="G452" s="105"/>
      <c r="H452" s="105"/>
      <c r="I452" s="105"/>
      <c r="J452" s="105"/>
      <c r="K452" s="105"/>
      <c r="L452" s="105"/>
      <c r="M452" s="105"/>
      <c r="N452" s="105"/>
      <c r="O452" s="105"/>
      <c r="P452" s="105"/>
    </row>
    <row r="453" spans="1:41" x14ac:dyDescent="0.25">
      <c r="A453" s="191"/>
      <c r="C453" s="105"/>
      <c r="D453" s="105"/>
      <c r="E453" s="105"/>
      <c r="F453" s="105"/>
      <c r="G453" s="105"/>
      <c r="H453" s="105"/>
      <c r="I453" s="105"/>
      <c r="J453" s="105"/>
      <c r="K453" s="105"/>
      <c r="L453" s="105"/>
      <c r="M453" s="105"/>
      <c r="N453" s="105"/>
      <c r="O453" s="105"/>
      <c r="P453" s="105"/>
    </row>
    <row r="454" spans="1:41" x14ac:dyDescent="0.25">
      <c r="B454" s="203"/>
      <c r="C454" s="203"/>
      <c r="D454" s="149"/>
      <c r="E454" s="149"/>
      <c r="F454" s="149"/>
      <c r="G454" s="149"/>
      <c r="H454" s="149"/>
      <c r="I454" s="149"/>
      <c r="J454" s="149"/>
      <c r="K454" s="149"/>
      <c r="L454" s="149"/>
      <c r="M454" s="149"/>
      <c r="N454" s="149"/>
      <c r="O454" s="149"/>
      <c r="P454" s="149"/>
      <c r="Q454" s="150"/>
      <c r="R454" s="150"/>
      <c r="S454" s="150"/>
      <c r="T454" s="150"/>
      <c r="U454" s="150"/>
      <c r="V454" s="150"/>
      <c r="W454" s="150"/>
      <c r="X454" s="150"/>
    </row>
    <row r="455" spans="1:41" ht="13.8" thickBot="1" x14ac:dyDescent="0.3">
      <c r="A455" s="196"/>
      <c r="B455" s="1726"/>
      <c r="C455" s="1726"/>
      <c r="D455" s="149"/>
      <c r="E455" s="149"/>
      <c r="F455" s="149"/>
      <c r="G455" s="149"/>
      <c r="H455" s="149"/>
      <c r="I455" s="149"/>
      <c r="J455" s="149"/>
      <c r="K455" s="149"/>
      <c r="L455" s="149"/>
      <c r="M455" s="149"/>
      <c r="N455" s="149"/>
      <c r="O455" s="149"/>
      <c r="P455" s="149"/>
      <c r="Q455" s="150"/>
      <c r="R455" s="150"/>
      <c r="S455" s="150"/>
      <c r="T455" s="150"/>
      <c r="U455" s="150"/>
      <c r="V455" s="150"/>
      <c r="W455" s="150"/>
      <c r="X455" s="150"/>
    </row>
    <row r="456" spans="1:41" ht="16.2" thickBot="1" x14ac:dyDescent="0.3">
      <c r="A456" s="153"/>
      <c r="C456" s="1711" t="s">
        <v>307</v>
      </c>
      <c r="D456" s="1712"/>
      <c r="E456" s="1712"/>
      <c r="F456" s="1712"/>
      <c r="G456" s="1712"/>
      <c r="H456" s="1727"/>
      <c r="I456" s="1728" t="s">
        <v>308</v>
      </c>
      <c r="J456" s="1729"/>
      <c r="K456" s="1729"/>
      <c r="L456" s="1729"/>
      <c r="M456" s="1729"/>
      <c r="N456" s="1730"/>
      <c r="O456" s="1716" t="s">
        <v>309</v>
      </c>
      <c r="P456" s="1717"/>
      <c r="Q456" s="1717"/>
      <c r="R456" s="1717"/>
      <c r="S456" s="1717"/>
      <c r="T456" s="1718"/>
    </row>
    <row r="457" spans="1:41" ht="79.8" thickBot="1" x14ac:dyDescent="0.3">
      <c r="A457" s="153" t="s">
        <v>120</v>
      </c>
      <c r="B457" s="160"/>
      <c r="C457" s="155" t="s">
        <v>287</v>
      </c>
      <c r="D457" s="156" t="s">
        <v>290</v>
      </c>
      <c r="E457" s="156" t="s">
        <v>291</v>
      </c>
      <c r="F457" s="156" t="s">
        <v>292</v>
      </c>
      <c r="G457" s="156" t="s">
        <v>293</v>
      </c>
      <c r="H457" s="214" t="s">
        <v>294</v>
      </c>
      <c r="I457" s="155" t="s">
        <v>295</v>
      </c>
      <c r="J457" s="156" t="s">
        <v>296</v>
      </c>
      <c r="K457" s="156" t="s">
        <v>297</v>
      </c>
      <c r="L457" s="156" t="s">
        <v>298</v>
      </c>
      <c r="M457" s="156" t="s">
        <v>299</v>
      </c>
      <c r="N457" s="214" t="s">
        <v>300</v>
      </c>
      <c r="O457" s="155" t="s">
        <v>301</v>
      </c>
      <c r="P457" s="156" t="s">
        <v>302</v>
      </c>
      <c r="Q457" s="156" t="s">
        <v>303</v>
      </c>
      <c r="R457" s="156" t="s">
        <v>304</v>
      </c>
      <c r="S457" s="156" t="s">
        <v>305</v>
      </c>
      <c r="T457" s="214" t="s">
        <v>306</v>
      </c>
      <c r="U457" s="158" t="s">
        <v>121</v>
      </c>
      <c r="V457" s="130"/>
      <c r="W457" s="130"/>
      <c r="X457" s="130"/>
    </row>
    <row r="458" spans="1:41" ht="15.6" x14ac:dyDescent="0.25">
      <c r="A458" s="216" t="s">
        <v>287</v>
      </c>
      <c r="B458" s="160">
        <v>2012</v>
      </c>
      <c r="C458" s="246">
        <v>2.7006213972853477</v>
      </c>
      <c r="D458" s="247">
        <v>4.7103154810920591</v>
      </c>
      <c r="E458" s="247">
        <v>0.69092731347863523</v>
      </c>
      <c r="F458" s="162"/>
      <c r="G458" s="162"/>
      <c r="H458" s="219"/>
      <c r="I458" s="246">
        <v>3.4422970656858514</v>
      </c>
      <c r="J458" s="247">
        <v>4.5266378650449708</v>
      </c>
      <c r="K458" s="247">
        <v>2.3579562663267328</v>
      </c>
      <c r="L458" s="162"/>
      <c r="M458" s="165"/>
      <c r="N458" s="219"/>
      <c r="O458" s="272">
        <v>6.142918462971199</v>
      </c>
      <c r="P458" s="273">
        <v>9.2369533461370299</v>
      </c>
      <c r="Q458" s="273">
        <v>3.0488835798053682</v>
      </c>
      <c r="R458" s="165"/>
      <c r="S458" s="165"/>
      <c r="T458" s="219"/>
      <c r="U458" s="244" t="s">
        <v>289</v>
      </c>
      <c r="V458" s="152"/>
      <c r="W458" s="152"/>
      <c r="X458" s="152"/>
    </row>
    <row r="459" spans="1:41" ht="15.6" x14ac:dyDescent="0.25">
      <c r="A459" s="221" t="s">
        <v>290</v>
      </c>
      <c r="B459" s="160">
        <v>2013</v>
      </c>
      <c r="C459" s="253">
        <v>2.7663785261781126</v>
      </c>
      <c r="D459" s="252">
        <v>4.8250064268599857</v>
      </c>
      <c r="E459" s="252">
        <v>0.70775062549623824</v>
      </c>
      <c r="F459" s="168"/>
      <c r="G459" s="168"/>
      <c r="H459" s="222"/>
      <c r="I459" s="253">
        <v>3.6391400652766017</v>
      </c>
      <c r="J459" s="252">
        <v>4.7854873944184577</v>
      </c>
      <c r="K459" s="252">
        <v>2.4927927361347448</v>
      </c>
      <c r="L459" s="168"/>
      <c r="M459" s="170"/>
      <c r="N459" s="222"/>
      <c r="O459" s="254">
        <v>6.4055185914547144</v>
      </c>
      <c r="P459" s="255">
        <v>9.6104938212784425</v>
      </c>
      <c r="Q459" s="255">
        <v>3.2005433616309831</v>
      </c>
      <c r="R459" s="170"/>
      <c r="S459" s="170"/>
      <c r="T459" s="222"/>
      <c r="U459" s="220" t="s">
        <v>289</v>
      </c>
      <c r="V459" s="152"/>
      <c r="W459" s="152"/>
      <c r="X459" s="152"/>
    </row>
    <row r="460" spans="1:41" ht="15.6" x14ac:dyDescent="0.25">
      <c r="A460" s="221" t="s">
        <v>291</v>
      </c>
      <c r="B460" s="160">
        <v>2014</v>
      </c>
      <c r="C460" s="253">
        <v>2.5306767483186436</v>
      </c>
      <c r="D460" s="252">
        <v>4.4139048432435732</v>
      </c>
      <c r="E460" s="252">
        <v>0.64744865339371416</v>
      </c>
      <c r="F460" s="168">
        <v>13.626467032359976</v>
      </c>
      <c r="G460" s="252">
        <v>1.9623240036372642</v>
      </c>
      <c r="H460" s="222"/>
      <c r="I460" s="253">
        <v>3.9021790168435664</v>
      </c>
      <c r="J460" s="252">
        <v>5.1313849318547051</v>
      </c>
      <c r="K460" s="252">
        <v>2.6729731018324285</v>
      </c>
      <c r="L460" s="252">
        <v>5.8689627735310133</v>
      </c>
      <c r="M460" s="170"/>
      <c r="N460" s="222"/>
      <c r="O460" s="254">
        <v>6.43285576516221</v>
      </c>
      <c r="P460" s="255">
        <v>9.5452897750982793</v>
      </c>
      <c r="Q460" s="255">
        <v>3.3204217552261426</v>
      </c>
      <c r="R460" s="256">
        <v>19.495429805890989</v>
      </c>
      <c r="S460" s="170"/>
      <c r="T460" s="222"/>
      <c r="U460" s="220" t="s">
        <v>289</v>
      </c>
      <c r="V460" s="152"/>
      <c r="W460" s="152"/>
      <c r="X460" s="152"/>
    </row>
    <row r="461" spans="1:41" ht="15" x14ac:dyDescent="0.25">
      <c r="A461" s="221" t="s">
        <v>292</v>
      </c>
      <c r="B461" s="160">
        <v>2015</v>
      </c>
      <c r="C461" s="257">
        <v>2.5801666055497758</v>
      </c>
      <c r="D461" s="258">
        <v>4.5002230664892169</v>
      </c>
      <c r="E461" s="258">
        <v>0.66011014461033524</v>
      </c>
      <c r="F461" s="172">
        <v>14.159345691599942</v>
      </c>
      <c r="G461" s="258">
        <v>1.9958779874136077</v>
      </c>
      <c r="H461" s="223"/>
      <c r="I461" s="259">
        <v>4.1901814858381021</v>
      </c>
      <c r="J461" s="260">
        <v>5.510109619614143</v>
      </c>
      <c r="K461" s="260">
        <v>2.8702533520620617</v>
      </c>
      <c r="L461" s="260">
        <v>6.0727853486708314</v>
      </c>
      <c r="M461" s="173"/>
      <c r="N461" s="226"/>
      <c r="O461" s="261">
        <v>6.770348091387878</v>
      </c>
      <c r="P461" s="262">
        <v>10.010332686103361</v>
      </c>
      <c r="Q461" s="262">
        <v>3.5303634966723969</v>
      </c>
      <c r="R461" s="263">
        <v>20.232131040270772</v>
      </c>
      <c r="S461" s="175"/>
      <c r="T461" s="227"/>
      <c r="U461" s="220" t="s">
        <v>289</v>
      </c>
      <c r="V461" s="152"/>
      <c r="W461" s="152"/>
      <c r="X461" s="152"/>
    </row>
    <row r="462" spans="1:41" ht="15" x14ac:dyDescent="0.25">
      <c r="A462" s="221" t="s">
        <v>293</v>
      </c>
      <c r="B462" s="160">
        <v>2016</v>
      </c>
      <c r="C462" s="257">
        <v>2.6292353936315118</v>
      </c>
      <c r="D462" s="258">
        <v>4.5858068778195111</v>
      </c>
      <c r="E462" s="258">
        <v>0.6726639094435124</v>
      </c>
      <c r="F462" s="172">
        <v>14.700961462079899</v>
      </c>
      <c r="G462" s="258">
        <v>2.0307017073963434</v>
      </c>
      <c r="H462" s="223"/>
      <c r="I462" s="259">
        <v>4.52421628314376</v>
      </c>
      <c r="J462" s="260">
        <v>5.9493670494272628</v>
      </c>
      <c r="K462" s="260">
        <v>3.0990655168602559</v>
      </c>
      <c r="L462" s="260">
        <v>6.2784056679410991</v>
      </c>
      <c r="M462" s="173"/>
      <c r="N462" s="226"/>
      <c r="O462" s="261">
        <v>7.1534516767752718</v>
      </c>
      <c r="P462" s="262">
        <v>10.535173927246774</v>
      </c>
      <c r="Q462" s="262">
        <v>3.7717294263037684</v>
      </c>
      <c r="R462" s="263">
        <v>20.979367130020997</v>
      </c>
      <c r="S462" s="175"/>
      <c r="T462" s="227"/>
      <c r="U462" s="220" t="s">
        <v>289</v>
      </c>
      <c r="V462" s="152"/>
      <c r="W462" s="152"/>
      <c r="X462" s="152"/>
    </row>
    <row r="463" spans="1:41" ht="15.6" thickBot="1" x14ac:dyDescent="0.3">
      <c r="A463" s="228" t="s">
        <v>294</v>
      </c>
      <c r="B463" s="160">
        <v>2017</v>
      </c>
      <c r="C463" s="257">
        <v>2.6778631948852163</v>
      </c>
      <c r="D463" s="258">
        <v>4.6706215376185618</v>
      </c>
      <c r="E463" s="258">
        <v>0.68510485215187122</v>
      </c>
      <c r="F463" s="172">
        <v>15.250944340160018</v>
      </c>
      <c r="G463" s="258">
        <v>2.0667493663173593</v>
      </c>
      <c r="H463" s="223"/>
      <c r="I463" s="259">
        <v>4.9040730648114232</v>
      </c>
      <c r="J463" s="260">
        <v>6.4488806179485128</v>
      </c>
      <c r="K463" s="260">
        <v>3.3592655116743346</v>
      </c>
      <c r="L463" s="260">
        <v>6.4856188270940187</v>
      </c>
      <c r="M463" s="173"/>
      <c r="N463" s="226"/>
      <c r="O463" s="261">
        <v>7.58193625969664</v>
      </c>
      <c r="P463" s="262">
        <v>11.119502155567075</v>
      </c>
      <c r="Q463" s="262">
        <v>4.0443703638262054</v>
      </c>
      <c r="R463" s="263">
        <v>21.736563167254037</v>
      </c>
      <c r="S463" s="175"/>
      <c r="T463" s="227"/>
      <c r="U463" s="220" t="s">
        <v>289</v>
      </c>
      <c r="V463" s="152"/>
      <c r="W463" s="152"/>
      <c r="X463" s="152"/>
    </row>
    <row r="464" spans="1:41" ht="15" x14ac:dyDescent="0.25">
      <c r="A464" s="216" t="s">
        <v>295</v>
      </c>
      <c r="B464" s="160">
        <v>2018</v>
      </c>
      <c r="C464" s="257">
        <v>2.7260926802021812</v>
      </c>
      <c r="D464" s="258">
        <v>4.7547414707428262</v>
      </c>
      <c r="E464" s="258">
        <v>0.69744388966153603</v>
      </c>
      <c r="F464" s="172">
        <v>15.80872304915998</v>
      </c>
      <c r="G464" s="258">
        <v>2.1039564005105613</v>
      </c>
      <c r="H464" s="223"/>
      <c r="I464" s="259">
        <v>5.3296830665756474</v>
      </c>
      <c r="J464" s="260">
        <v>7.0085598998247667</v>
      </c>
      <c r="K464" s="260">
        <v>3.6508062333265285</v>
      </c>
      <c r="L464" s="260">
        <v>6.6941373789176106</v>
      </c>
      <c r="M464" s="173"/>
      <c r="N464" s="226"/>
      <c r="O464" s="261">
        <v>8.0557757467778295</v>
      </c>
      <c r="P464" s="262">
        <v>11.763301370567593</v>
      </c>
      <c r="Q464" s="262">
        <v>4.3482501229880643</v>
      </c>
      <c r="R464" s="263">
        <v>22.502860428077589</v>
      </c>
      <c r="S464" s="175"/>
      <c r="T464" s="227"/>
      <c r="U464" s="220" t="s">
        <v>289</v>
      </c>
      <c r="V464" s="152"/>
      <c r="W464" s="152"/>
      <c r="X464" s="152"/>
    </row>
    <row r="465" spans="1:24" ht="15" x14ac:dyDescent="0.25">
      <c r="A465" s="221" t="s">
        <v>296</v>
      </c>
      <c r="B465" s="160">
        <v>2019</v>
      </c>
      <c r="C465" s="257">
        <v>2.7739524633423831</v>
      </c>
      <c r="D465" s="258">
        <v>4.8382165841643543</v>
      </c>
      <c r="E465" s="258">
        <v>0.70968834252041113</v>
      </c>
      <c r="F465" s="172">
        <v>16.373372422479942</v>
      </c>
      <c r="G465" s="258">
        <v>2.1422238216070344</v>
      </c>
      <c r="H465" s="223"/>
      <c r="I465" s="259">
        <v>5.8010588136920642</v>
      </c>
      <c r="J465" s="260">
        <v>7.6284213658298521</v>
      </c>
      <c r="K465" s="260">
        <v>3.9736962615542777</v>
      </c>
      <c r="L465" s="260">
        <v>6.9035288110545086</v>
      </c>
      <c r="M465" s="173"/>
      <c r="N465" s="226"/>
      <c r="O465" s="261">
        <v>8.5750112770344469</v>
      </c>
      <c r="P465" s="262">
        <v>12.466637949994206</v>
      </c>
      <c r="Q465" s="262">
        <v>4.6833846040746892</v>
      </c>
      <c r="R465" s="263">
        <v>23.276901233534453</v>
      </c>
      <c r="S465" s="175"/>
      <c r="T465" s="227"/>
      <c r="U465" s="220" t="s">
        <v>289</v>
      </c>
      <c r="V465" s="152"/>
      <c r="W465" s="152"/>
      <c r="X465" s="152"/>
    </row>
    <row r="466" spans="1:24" ht="15" x14ac:dyDescent="0.25">
      <c r="A466" s="221" t="s">
        <v>297</v>
      </c>
      <c r="B466" s="160">
        <v>2020</v>
      </c>
      <c r="C466" s="257">
        <v>2.8214654098152265</v>
      </c>
      <c r="D466" s="258">
        <v>4.9210867589871921</v>
      </c>
      <c r="E466" s="258">
        <v>0.72184406064326034</v>
      </c>
      <c r="F466" s="172">
        <v>16.944078787399903</v>
      </c>
      <c r="G466" s="258">
        <v>2.1818168742944875</v>
      </c>
      <c r="H466" s="223"/>
      <c r="I466" s="259">
        <v>6.3182299807168443</v>
      </c>
      <c r="J466" s="260">
        <v>8.3085040381536093</v>
      </c>
      <c r="K466" s="260">
        <v>4.3279559232800784</v>
      </c>
      <c r="L466" s="260">
        <v>7.1134141324771205</v>
      </c>
      <c r="M466" s="173"/>
      <c r="N466" s="226"/>
      <c r="O466" s="261">
        <v>9.1396953905320704</v>
      </c>
      <c r="P466" s="262">
        <v>13.229590797140801</v>
      </c>
      <c r="Q466" s="262">
        <v>5.0497999839233385</v>
      </c>
      <c r="R466" s="263">
        <v>24.057492919877024</v>
      </c>
      <c r="S466" s="175"/>
      <c r="T466" s="227"/>
      <c r="U466" s="220" t="s">
        <v>289</v>
      </c>
      <c r="V466" s="152"/>
      <c r="W466" s="152"/>
      <c r="X466" s="152"/>
    </row>
    <row r="467" spans="1:24" ht="15" x14ac:dyDescent="0.25">
      <c r="A467" s="221" t="s">
        <v>298</v>
      </c>
      <c r="B467" s="160">
        <v>2021</v>
      </c>
      <c r="C467" s="257">
        <v>2.8686604904719202</v>
      </c>
      <c r="D467" s="258">
        <v>5.0034025250075871</v>
      </c>
      <c r="E467" s="258">
        <v>0.73391845593625282</v>
      </c>
      <c r="F467" s="172">
        <v>17.520455958720024</v>
      </c>
      <c r="G467" s="258">
        <v>2.2216933932715808</v>
      </c>
      <c r="H467" s="223"/>
      <c r="I467" s="259">
        <v>6.8811897501939541</v>
      </c>
      <c r="J467" s="260">
        <v>9.0487989518072478</v>
      </c>
      <c r="K467" s="260">
        <v>4.7135805485806621</v>
      </c>
      <c r="L467" s="260">
        <v>7.3235989482586783</v>
      </c>
      <c r="M467" s="173"/>
      <c r="N467" s="226"/>
      <c r="O467" s="261">
        <v>9.7498502406658751</v>
      </c>
      <c r="P467" s="262">
        <v>14.052201476814835</v>
      </c>
      <c r="Q467" s="262">
        <v>5.4474990045169154</v>
      </c>
      <c r="R467" s="263">
        <v>24.844054906978702</v>
      </c>
      <c r="S467" s="175"/>
      <c r="T467" s="227"/>
      <c r="U467" s="220" t="s">
        <v>289</v>
      </c>
      <c r="V467" s="152"/>
      <c r="W467" s="152"/>
      <c r="X467" s="152"/>
    </row>
    <row r="468" spans="1:24" ht="15" x14ac:dyDescent="0.25">
      <c r="A468" s="221" t="s">
        <v>299</v>
      </c>
      <c r="B468" s="160">
        <v>2022</v>
      </c>
      <c r="C468" s="257">
        <v>2.9155626398931433</v>
      </c>
      <c r="D468" s="258">
        <v>5.0852073721206832</v>
      </c>
      <c r="E468" s="258">
        <v>0.7459179076656044</v>
      </c>
      <c r="F468" s="172">
        <v>18.102368551959991</v>
      </c>
      <c r="G468" s="258">
        <v>2.2628872902215944</v>
      </c>
      <c r="H468" s="223"/>
      <c r="I468" s="259">
        <v>7.4898679442744518</v>
      </c>
      <c r="J468" s="260">
        <v>9.8492138225682666</v>
      </c>
      <c r="K468" s="260">
        <v>5.1305220659806388</v>
      </c>
      <c r="L468" s="260">
        <v>7.5339960465212616</v>
      </c>
      <c r="M468" s="173"/>
      <c r="N468" s="226"/>
      <c r="O468" s="261">
        <v>10.405430584167595</v>
      </c>
      <c r="P468" s="262">
        <v>14.93442119468895</v>
      </c>
      <c r="Q468" s="262">
        <v>5.8764399736462432</v>
      </c>
      <c r="R468" s="263">
        <v>25.636364598481251</v>
      </c>
      <c r="S468" s="175"/>
      <c r="T468" s="227"/>
      <c r="U468" s="220" t="s">
        <v>289</v>
      </c>
      <c r="V468" s="152"/>
      <c r="W468" s="152"/>
      <c r="X468" s="152"/>
    </row>
    <row r="469" spans="1:24" ht="15.6" thickBot="1" x14ac:dyDescent="0.3">
      <c r="A469" s="228" t="s">
        <v>300</v>
      </c>
      <c r="B469" s="160">
        <v>2023</v>
      </c>
      <c r="C469" s="257">
        <v>2.9621789754209038</v>
      </c>
      <c r="D469" s="258">
        <v>5.16651371410883</v>
      </c>
      <c r="E469" s="258">
        <v>0.75784423673297752</v>
      </c>
      <c r="F469" s="172">
        <v>18.689484455919949</v>
      </c>
      <c r="G469" s="258">
        <v>2.3050479423170276</v>
      </c>
      <c r="H469" s="223"/>
      <c r="I469" s="259">
        <v>8.1441838539122795</v>
      </c>
      <c r="J469" s="260">
        <v>10.709642517637269</v>
      </c>
      <c r="K469" s="260">
        <v>5.5787251901872921</v>
      </c>
      <c r="L469" s="260">
        <v>7.744437679473628</v>
      </c>
      <c r="M469" s="173"/>
      <c r="N469" s="226"/>
      <c r="O469" s="261">
        <v>11.106362829333182</v>
      </c>
      <c r="P469" s="262">
        <v>15.876156231746098</v>
      </c>
      <c r="Q469" s="262">
        <v>6.3365694269202697</v>
      </c>
      <c r="R469" s="263">
        <v>26.433922135393576</v>
      </c>
      <c r="S469" s="175"/>
      <c r="T469" s="227"/>
      <c r="U469" s="220" t="s">
        <v>289</v>
      </c>
      <c r="V469" s="152"/>
      <c r="W469" s="152"/>
      <c r="X469" s="152"/>
    </row>
    <row r="470" spans="1:24" ht="15" x14ac:dyDescent="0.25">
      <c r="A470" s="216" t="s">
        <v>301</v>
      </c>
      <c r="B470" s="160">
        <v>2024</v>
      </c>
      <c r="C470" s="257">
        <v>3.0085090253580589</v>
      </c>
      <c r="D470" s="258">
        <v>5.2473207282568008</v>
      </c>
      <c r="E470" s="258">
        <v>0.76969732245931677</v>
      </c>
      <c r="F470" s="172">
        <v>19.281505380479906</v>
      </c>
      <c r="G470" s="258">
        <v>2.3481713354785119</v>
      </c>
      <c r="H470" s="223"/>
      <c r="I470" s="259">
        <v>8.8440023425227388</v>
      </c>
      <c r="J470" s="260">
        <v>11.629907331729218</v>
      </c>
      <c r="K470" s="260">
        <v>6.0580973533162643</v>
      </c>
      <c r="L470" s="260">
        <v>7.9547724627991787</v>
      </c>
      <c r="M470" s="173"/>
      <c r="N470" s="226"/>
      <c r="O470" s="261">
        <v>11.852511367880798</v>
      </c>
      <c r="P470" s="262">
        <v>16.877228059986017</v>
      </c>
      <c r="Q470" s="262">
        <v>6.8277946757755812</v>
      </c>
      <c r="R470" s="263">
        <v>27.236277843279083</v>
      </c>
      <c r="S470" s="175"/>
      <c r="T470" s="227"/>
      <c r="U470" s="220" t="s">
        <v>289</v>
      </c>
      <c r="V470" s="152"/>
      <c r="W470" s="152"/>
      <c r="X470" s="152"/>
    </row>
    <row r="471" spans="1:24" ht="15" x14ac:dyDescent="0.25">
      <c r="A471" s="221" t="s">
        <v>302</v>
      </c>
      <c r="B471" s="160">
        <v>2025</v>
      </c>
      <c r="C471" s="257">
        <v>3.0545508047156593</v>
      </c>
      <c r="D471" s="258">
        <v>5.3276249524265156</v>
      </c>
      <c r="E471" s="258">
        <v>0.78147665700480329</v>
      </c>
      <c r="F471" s="172">
        <v>19.878103182399865</v>
      </c>
      <c r="G471" s="258">
        <v>2.3922520509468725</v>
      </c>
      <c r="H471" s="223"/>
      <c r="I471" s="259">
        <v>9.5891845943244896</v>
      </c>
      <c r="J471" s="260">
        <v>12.609825721397076</v>
      </c>
      <c r="K471" s="260">
        <v>6.5685434672519039</v>
      </c>
      <c r="L471" s="260">
        <v>8.1648389149571088</v>
      </c>
      <c r="M471" s="173"/>
      <c r="N471" s="226"/>
      <c r="O471" s="261">
        <v>12.64373539904015</v>
      </c>
      <c r="P471" s="262">
        <v>17.937450673823591</v>
      </c>
      <c r="Q471" s="262">
        <v>7.3500201242567069</v>
      </c>
      <c r="R471" s="263">
        <v>28.042942097356974</v>
      </c>
      <c r="S471" s="175"/>
      <c r="T471" s="227"/>
      <c r="U471" s="220" t="s">
        <v>289</v>
      </c>
      <c r="V471" s="152"/>
      <c r="W471" s="152"/>
      <c r="X471" s="152"/>
    </row>
    <row r="472" spans="1:24" ht="15" x14ac:dyDescent="0.25">
      <c r="A472" s="221" t="s">
        <v>303</v>
      </c>
      <c r="B472" s="160">
        <v>2026</v>
      </c>
      <c r="C472" s="257">
        <v>3.1003067715467281</v>
      </c>
      <c r="D472" s="258">
        <v>5.407430673855429</v>
      </c>
      <c r="E472" s="258">
        <v>0.79318286923802717</v>
      </c>
      <c r="F472" s="172">
        <v>20.478893461879991</v>
      </c>
      <c r="G472" s="258">
        <v>2.4372808292622539</v>
      </c>
      <c r="H472" s="223"/>
      <c r="I472" s="259">
        <v>10.379644229409047</v>
      </c>
      <c r="J472" s="260">
        <v>13.649284096628987</v>
      </c>
      <c r="K472" s="260">
        <v>7.1100043621891098</v>
      </c>
      <c r="L472" s="260">
        <v>8.3744549308161993</v>
      </c>
      <c r="M472" s="173"/>
      <c r="N472" s="226"/>
      <c r="O472" s="261">
        <v>13.479951000955776</v>
      </c>
      <c r="P472" s="262">
        <v>19.056714770484415</v>
      </c>
      <c r="Q472" s="262">
        <v>7.903187231427137</v>
      </c>
      <c r="R472" s="263">
        <v>28.853348392696191</v>
      </c>
      <c r="S472" s="175"/>
      <c r="T472" s="227"/>
      <c r="U472" s="220" t="s">
        <v>289</v>
      </c>
      <c r="V472" s="152"/>
      <c r="W472" s="152"/>
      <c r="X472" s="152"/>
    </row>
    <row r="473" spans="1:24" ht="15" x14ac:dyDescent="0.25">
      <c r="A473" s="221" t="s">
        <v>304</v>
      </c>
      <c r="B473" s="160">
        <v>2027</v>
      </c>
      <c r="C473" s="257">
        <v>3.1457751763308224</v>
      </c>
      <c r="D473" s="258">
        <v>5.4867348411001826</v>
      </c>
      <c r="E473" s="258">
        <v>0.80481551156146125</v>
      </c>
      <c r="F473" s="172">
        <v>21.083433503039952</v>
      </c>
      <c r="G473" s="258">
        <v>2.4832448527398867</v>
      </c>
      <c r="H473" s="223"/>
      <c r="I473" s="259">
        <v>11.215326837219029</v>
      </c>
      <c r="J473" s="260">
        <v>14.748210907269744</v>
      </c>
      <c r="K473" s="260">
        <v>7.6824427671683173</v>
      </c>
      <c r="L473" s="260">
        <v>8.5834174535340839</v>
      </c>
      <c r="M473" s="173"/>
      <c r="N473" s="226"/>
      <c r="O473" s="261">
        <v>14.361102013549852</v>
      </c>
      <c r="P473" s="262">
        <v>20.234945748369928</v>
      </c>
      <c r="Q473" s="262">
        <v>8.4872582787297794</v>
      </c>
      <c r="R473" s="263">
        <v>29.666850956574038</v>
      </c>
      <c r="S473" s="175"/>
      <c r="T473" s="227"/>
      <c r="U473" s="220" t="s">
        <v>289</v>
      </c>
      <c r="V473" s="152"/>
      <c r="W473" s="152"/>
      <c r="X473" s="152"/>
    </row>
    <row r="474" spans="1:24" ht="15" x14ac:dyDescent="0.25">
      <c r="A474" s="221" t="s">
        <v>305</v>
      </c>
      <c r="B474" s="160">
        <v>2028</v>
      </c>
      <c r="C474" s="257">
        <v>3.1909412736473537</v>
      </c>
      <c r="D474" s="258">
        <v>5.5655117357898352</v>
      </c>
      <c r="E474" s="258">
        <v>0.81637081150487212</v>
      </c>
      <c r="F474" s="172">
        <v>21.69126553131991</v>
      </c>
      <c r="G474" s="258">
        <v>2.5301323715928943</v>
      </c>
      <c r="H474" s="223"/>
      <c r="I474" s="259">
        <v>12.096130884027357</v>
      </c>
      <c r="J474" s="260">
        <v>15.906472635960208</v>
      </c>
      <c r="K474" s="260">
        <v>8.2857891320945019</v>
      </c>
      <c r="L474" s="260">
        <v>8.7915205359107809</v>
      </c>
      <c r="M474" s="173"/>
      <c r="N474" s="226"/>
      <c r="O474" s="261">
        <v>15.287072157674711</v>
      </c>
      <c r="P474" s="262">
        <v>21.471984371750043</v>
      </c>
      <c r="Q474" s="262">
        <v>9.1021599435993732</v>
      </c>
      <c r="R474" s="263">
        <v>30.482786067230691</v>
      </c>
      <c r="S474" s="175"/>
      <c r="T474" s="227"/>
      <c r="U474" s="220" t="s">
        <v>289</v>
      </c>
      <c r="V474" s="152"/>
      <c r="W474" s="152"/>
      <c r="X474" s="152"/>
    </row>
    <row r="475" spans="1:24" ht="15.6" thickBot="1" x14ac:dyDescent="0.3">
      <c r="A475" s="228" t="s">
        <v>306</v>
      </c>
      <c r="B475" s="160">
        <v>2029</v>
      </c>
      <c r="C475" s="257">
        <v>3.2357832043156467</v>
      </c>
      <c r="D475" s="258">
        <v>5.6437232320185302</v>
      </c>
      <c r="E475" s="258">
        <v>0.82784317661276263</v>
      </c>
      <c r="F475" s="172">
        <v>22.301902837119872</v>
      </c>
      <c r="G475" s="258">
        <v>2.5779313938557054</v>
      </c>
      <c r="H475" s="223"/>
      <c r="I475" s="259">
        <v>13.02194097531474</v>
      </c>
      <c r="J475" s="260">
        <v>17.123917538330144</v>
      </c>
      <c r="K475" s="260">
        <v>8.9199644122993398</v>
      </c>
      <c r="L475" s="260">
        <v>8.9985498780521667</v>
      </c>
      <c r="M475" s="173"/>
      <c r="N475" s="226"/>
      <c r="O475" s="261">
        <v>16.257724179630387</v>
      </c>
      <c r="P475" s="262">
        <v>22.767640770348674</v>
      </c>
      <c r="Q475" s="262">
        <v>9.747807588912103</v>
      </c>
      <c r="R475" s="263">
        <v>31.300452715172039</v>
      </c>
      <c r="S475" s="175"/>
      <c r="T475" s="227"/>
      <c r="U475" s="220" t="s">
        <v>289</v>
      </c>
      <c r="V475" s="152"/>
      <c r="W475" s="152"/>
      <c r="X475" s="152"/>
    </row>
    <row r="476" spans="1:24" ht="15" x14ac:dyDescent="0.25">
      <c r="A476" s="178" t="s">
        <v>307</v>
      </c>
      <c r="B476" s="160">
        <v>2030</v>
      </c>
      <c r="C476" s="257">
        <v>3.2802768047539077</v>
      </c>
      <c r="D476" s="258">
        <v>5.721327184636448</v>
      </c>
      <c r="E476" s="258">
        <v>0.83922642487136745</v>
      </c>
      <c r="F476" s="172">
        <v>22.91486982</v>
      </c>
      <c r="G476" s="258">
        <v>2.6251412863110106</v>
      </c>
      <c r="H476" s="223"/>
      <c r="I476" s="259">
        <v>13.992618585464848</v>
      </c>
      <c r="J476" s="260">
        <v>18.400363452500944</v>
      </c>
      <c r="K476" s="260">
        <v>9.5848737184287565</v>
      </c>
      <c r="L476" s="260">
        <v>9.2042991745606635</v>
      </c>
      <c r="M476" s="173"/>
      <c r="N476" s="226"/>
      <c r="O476" s="261">
        <v>17.272895390218757</v>
      </c>
      <c r="P476" s="262">
        <v>24.121690637137391</v>
      </c>
      <c r="Q476" s="262">
        <v>10.424100143300123</v>
      </c>
      <c r="R476" s="263">
        <v>32.119168994560667</v>
      </c>
      <c r="S476" s="175"/>
      <c r="T476" s="227"/>
      <c r="U476" s="220" t="s">
        <v>289</v>
      </c>
      <c r="V476" s="152"/>
      <c r="W476" s="152"/>
      <c r="X476" s="152"/>
    </row>
    <row r="477" spans="1:24" ht="15" x14ac:dyDescent="0.25">
      <c r="A477" s="179" t="s">
        <v>308</v>
      </c>
      <c r="B477" s="160">
        <v>2031</v>
      </c>
      <c r="C477" s="257">
        <v>3.324415420925376</v>
      </c>
      <c r="D477" s="258">
        <v>5.7983119879396554</v>
      </c>
      <c r="E477" s="258">
        <v>0.85051885391109583</v>
      </c>
      <c r="F477" s="172">
        <v>23.529779785119956</v>
      </c>
      <c r="G477" s="258">
        <v>2.6762407015086924</v>
      </c>
      <c r="H477" s="223"/>
      <c r="I477" s="259">
        <v>15.008044495020101</v>
      </c>
      <c r="J477" s="260">
        <v>19.735653604289375</v>
      </c>
      <c r="K477" s="260">
        <v>10.280435385750829</v>
      </c>
      <c r="L477" s="260">
        <v>9.4086011213851375</v>
      </c>
      <c r="M477" s="173"/>
      <c r="N477" s="226"/>
      <c r="O477" s="261">
        <v>18.332459915945478</v>
      </c>
      <c r="P477" s="262">
        <v>25.533965592229031</v>
      </c>
      <c r="Q477" s="262">
        <v>11.130954239661925</v>
      </c>
      <c r="R477" s="263">
        <v>32.938380906505095</v>
      </c>
      <c r="S477" s="175"/>
      <c r="T477" s="227"/>
      <c r="U477" s="220" t="s">
        <v>289</v>
      </c>
      <c r="V477" s="152"/>
      <c r="W477" s="152"/>
      <c r="X477" s="152"/>
    </row>
    <row r="478" spans="1:24" ht="15.6" thickBot="1" x14ac:dyDescent="0.3">
      <c r="A478" s="180" t="s">
        <v>309</v>
      </c>
      <c r="B478" s="160">
        <v>2032</v>
      </c>
      <c r="C478" s="257">
        <v>3.3681782600540493</v>
      </c>
      <c r="D478" s="258">
        <v>5.8746413760025433</v>
      </c>
      <c r="E478" s="258">
        <v>0.86171514410555505</v>
      </c>
      <c r="F478" s="172">
        <v>24.146233448839915</v>
      </c>
      <c r="G478" s="258">
        <v>2.7267553630657702</v>
      </c>
      <c r="H478" s="223"/>
      <c r="I478" s="259">
        <v>16.068027245072713</v>
      </c>
      <c r="J478" s="260">
        <v>21.129536224273728</v>
      </c>
      <c r="K478" s="260">
        <v>11.006518265871696</v>
      </c>
      <c r="L478" s="260">
        <v>9.6112862099604239</v>
      </c>
      <c r="M478" s="173"/>
      <c r="N478" s="226"/>
      <c r="O478" s="261">
        <v>19.436205505126761</v>
      </c>
      <c r="P478" s="262">
        <v>27.004177600276272</v>
      </c>
      <c r="Q478" s="262">
        <v>11.86823340997725</v>
      </c>
      <c r="R478" s="263">
        <v>33.757519658800341</v>
      </c>
      <c r="S478" s="175"/>
      <c r="T478" s="227"/>
      <c r="U478" s="220" t="s">
        <v>289</v>
      </c>
      <c r="V478" s="152"/>
      <c r="W478" s="152"/>
      <c r="X478" s="152"/>
    </row>
    <row r="479" spans="1:24" ht="15" x14ac:dyDescent="0.25">
      <c r="B479" s="160">
        <v>2033</v>
      </c>
      <c r="C479" s="257">
        <v>3.4115071439031905</v>
      </c>
      <c r="D479" s="258">
        <v>5.9502138766789452</v>
      </c>
      <c r="E479" s="258">
        <v>0.87280041112743645</v>
      </c>
      <c r="F479" s="172">
        <v>24.763725027359872</v>
      </c>
      <c r="G479" s="258">
        <v>2.7781723269526171</v>
      </c>
      <c r="H479" s="223"/>
      <c r="I479" s="259">
        <v>17.172225502104439</v>
      </c>
      <c r="J479" s="260">
        <v>22.581562457169639</v>
      </c>
      <c r="K479" s="260">
        <v>11.762888547039241</v>
      </c>
      <c r="L479" s="260">
        <v>9.8121456308546975</v>
      </c>
      <c r="M479" s="173"/>
      <c r="N479" s="226"/>
      <c r="O479" s="261">
        <v>20.583732646007629</v>
      </c>
      <c r="P479" s="262">
        <v>28.531776333848583</v>
      </c>
      <c r="Q479" s="262">
        <v>12.635688958166677</v>
      </c>
      <c r="R479" s="263">
        <v>34.575870658214569</v>
      </c>
      <c r="S479" s="175"/>
      <c r="T479" s="227"/>
      <c r="U479" s="220" t="s">
        <v>289</v>
      </c>
      <c r="V479" s="152"/>
      <c r="W479" s="152"/>
      <c r="X479" s="152"/>
    </row>
    <row r="480" spans="1:24" ht="15" x14ac:dyDescent="0.25">
      <c r="B480" s="160">
        <v>2034</v>
      </c>
      <c r="C480" s="257">
        <v>3.4543281730263522</v>
      </c>
      <c r="D480" s="258">
        <v>6.0249005975195136</v>
      </c>
      <c r="E480" s="258">
        <v>0.88375574853318917</v>
      </c>
      <c r="F480" s="172">
        <v>25.381717612680006</v>
      </c>
      <c r="G480" s="258">
        <v>2.8304861224734981</v>
      </c>
      <c r="H480" s="223"/>
      <c r="I480" s="259">
        <v>18.320182370853981</v>
      </c>
      <c r="J480" s="260">
        <v>24.091131483422402</v>
      </c>
      <c r="K480" s="260">
        <v>12.549233258285559</v>
      </c>
      <c r="L480" s="260">
        <v>10.010961969414447</v>
      </c>
      <c r="M480" s="173"/>
      <c r="N480" s="226"/>
      <c r="O480" s="261">
        <v>21.774510543880332</v>
      </c>
      <c r="P480" s="262">
        <v>30.116032080941913</v>
      </c>
      <c r="Q480" s="262">
        <v>13.432989006818749</v>
      </c>
      <c r="R480" s="263">
        <v>35.392679582094452</v>
      </c>
      <c r="S480" s="175"/>
      <c r="T480" s="227"/>
      <c r="U480" s="220" t="s">
        <v>289</v>
      </c>
      <c r="V480" s="152"/>
      <c r="W480" s="152"/>
      <c r="X480" s="152"/>
    </row>
    <row r="481" spans="2:24" ht="15" x14ac:dyDescent="0.25">
      <c r="B481" s="160">
        <v>2035</v>
      </c>
      <c r="C481" s="257">
        <v>3.4965829635283163</v>
      </c>
      <c r="D481" s="258">
        <v>6.0985997076768177</v>
      </c>
      <c r="E481" s="258">
        <v>0.89456621937981418</v>
      </c>
      <c r="F481" s="172">
        <v>25.999737572799965</v>
      </c>
      <c r="G481" s="258">
        <v>2.8836990109651324</v>
      </c>
      <c r="H481" s="223"/>
      <c r="I481" s="259">
        <v>19.511430413350503</v>
      </c>
      <c r="J481" s="260">
        <v>25.657628619761528</v>
      </c>
      <c r="K481" s="260">
        <v>13.365232206939481</v>
      </c>
      <c r="L481" s="260">
        <v>10.207546549813111</v>
      </c>
      <c r="M481" s="173"/>
      <c r="N481" s="226"/>
      <c r="O481" s="261">
        <v>23.008013376878818</v>
      </c>
      <c r="P481" s="262">
        <v>31.756228327438347</v>
      </c>
      <c r="Q481" s="262">
        <v>14.259798426319296</v>
      </c>
      <c r="R481" s="263">
        <v>36.207284122613075</v>
      </c>
      <c r="S481" s="175"/>
      <c r="T481" s="227"/>
      <c r="U481" s="220" t="s">
        <v>289</v>
      </c>
      <c r="V481" s="152"/>
      <c r="W481" s="152"/>
      <c r="X481" s="152"/>
    </row>
    <row r="482" spans="2:24" ht="15" x14ac:dyDescent="0.25">
      <c r="B482" s="160">
        <v>2036</v>
      </c>
      <c r="C482" s="257">
        <v>3.5382473207493397</v>
      </c>
      <c r="D482" s="258">
        <v>6.171269007796119</v>
      </c>
      <c r="E482" s="258">
        <v>0.90522563370255937</v>
      </c>
      <c r="F482" s="172">
        <v>26.617339066439921</v>
      </c>
      <c r="G482" s="258">
        <v>2.9378174967275621</v>
      </c>
      <c r="H482" s="223"/>
      <c r="I482" s="259">
        <v>20.745625630945927</v>
      </c>
      <c r="J482" s="260">
        <v>27.280601506243581</v>
      </c>
      <c r="K482" s="260">
        <v>14.21064975564828</v>
      </c>
      <c r="L482" s="260">
        <v>10.401724993822572</v>
      </c>
      <c r="M482" s="173"/>
      <c r="N482" s="226"/>
      <c r="O482" s="261">
        <v>24.283872951695265</v>
      </c>
      <c r="P482" s="262">
        <v>33.451870514039697</v>
      </c>
      <c r="Q482" s="262">
        <v>15.115875389350839</v>
      </c>
      <c r="R482" s="263">
        <v>37.019064060262494</v>
      </c>
      <c r="S482" s="175"/>
      <c r="T482" s="227"/>
      <c r="U482" s="220" t="s">
        <v>289</v>
      </c>
      <c r="V482" s="152"/>
      <c r="W482" s="152"/>
      <c r="X482" s="152"/>
    </row>
    <row r="483" spans="2:24" ht="15" x14ac:dyDescent="0.25">
      <c r="B483" s="160">
        <v>2037</v>
      </c>
      <c r="C483" s="257">
        <v>3.5793188056785499</v>
      </c>
      <c r="D483" s="258">
        <v>6.242904243852518</v>
      </c>
      <c r="E483" s="258">
        <v>0.91573336750458079</v>
      </c>
      <c r="F483" s="172">
        <v>27.234240732159872</v>
      </c>
      <c r="G483" s="258">
        <v>2.992862922283281</v>
      </c>
      <c r="H483" s="223"/>
      <c r="I483" s="259">
        <v>22.022446688847019</v>
      </c>
      <c r="J483" s="260">
        <v>28.959627586007645</v>
      </c>
      <c r="K483" s="260">
        <v>15.085265791686398</v>
      </c>
      <c r="L483" s="260">
        <v>10.593390137109107</v>
      </c>
      <c r="M483" s="173"/>
      <c r="N483" s="226"/>
      <c r="O483" s="261">
        <v>25.601765494525569</v>
      </c>
      <c r="P483" s="262">
        <v>35.202531829860163</v>
      </c>
      <c r="Q483" s="262">
        <v>16.000999159190979</v>
      </c>
      <c r="R483" s="263">
        <v>37.82763086926898</v>
      </c>
      <c r="S483" s="175"/>
      <c r="T483" s="227"/>
      <c r="U483" s="220" t="s">
        <v>289</v>
      </c>
      <c r="V483" s="152"/>
      <c r="W483" s="152"/>
      <c r="X483" s="152"/>
    </row>
    <row r="484" spans="2:24" ht="15" x14ac:dyDescent="0.25">
      <c r="B484" s="160">
        <v>2038</v>
      </c>
      <c r="C484" s="257">
        <v>3.6197895149701922</v>
      </c>
      <c r="D484" s="258">
        <v>6.313491631147464</v>
      </c>
      <c r="E484" s="258">
        <v>0.92608739879291924</v>
      </c>
      <c r="F484" s="172">
        <v>27.85035541400002</v>
      </c>
      <c r="G484" s="258">
        <v>3.0488723966140197</v>
      </c>
      <c r="H484" s="223"/>
      <c r="I484" s="259">
        <v>23.341422435019378</v>
      </c>
      <c r="J484" s="260">
        <v>30.694087291771059</v>
      </c>
      <c r="K484" s="260">
        <v>15.988757578267702</v>
      </c>
      <c r="L484" s="260">
        <v>10.782512045661425</v>
      </c>
      <c r="M484" s="173"/>
      <c r="N484" s="226"/>
      <c r="O484" s="261">
        <v>26.961211949989572</v>
      </c>
      <c r="P484" s="262">
        <v>37.007578922918526</v>
      </c>
      <c r="Q484" s="262">
        <v>16.914844977060621</v>
      </c>
      <c r="R484" s="263">
        <v>38.632867459661448</v>
      </c>
      <c r="S484" s="175"/>
      <c r="T484" s="227"/>
      <c r="U484" s="220" t="s">
        <v>289</v>
      </c>
      <c r="V484" s="152"/>
      <c r="W484" s="152"/>
      <c r="X484" s="152"/>
    </row>
    <row r="485" spans="2:24" ht="15" x14ac:dyDescent="0.25">
      <c r="B485" s="160">
        <v>2039</v>
      </c>
      <c r="C485" s="257">
        <v>3.6596604540086508</v>
      </c>
      <c r="D485" s="258">
        <v>6.3830329232320597</v>
      </c>
      <c r="E485" s="258">
        <v>0.93628798478524089</v>
      </c>
      <c r="F485" s="172">
        <v>28.465730761439971</v>
      </c>
      <c r="G485" s="258">
        <v>3.1058927161171783</v>
      </c>
      <c r="H485" s="223"/>
      <c r="I485" s="259">
        <v>24.702029509002475</v>
      </c>
      <c r="J485" s="260">
        <v>32.483292401909566</v>
      </c>
      <c r="K485" s="260">
        <v>16.920766616095381</v>
      </c>
      <c r="L485" s="260">
        <v>10.96911336453007</v>
      </c>
      <c r="M485" s="173"/>
      <c r="N485" s="226"/>
      <c r="O485" s="261">
        <v>28.361689963011127</v>
      </c>
      <c r="P485" s="262">
        <v>38.866325325141624</v>
      </c>
      <c r="Q485" s="262">
        <v>17.857054600880623</v>
      </c>
      <c r="R485" s="263">
        <v>39.434844125970045</v>
      </c>
      <c r="S485" s="175"/>
      <c r="T485" s="227"/>
      <c r="U485" s="220" t="s">
        <v>289</v>
      </c>
      <c r="V485" s="152"/>
      <c r="W485" s="152"/>
      <c r="X485" s="152"/>
    </row>
    <row r="486" spans="2:24" ht="15" x14ac:dyDescent="0.25">
      <c r="B486" s="160">
        <v>2040</v>
      </c>
      <c r="C486" s="257">
        <v>3.6989368714593058</v>
      </c>
      <c r="D486" s="258">
        <v>6.4515372746178654</v>
      </c>
      <c r="E486" s="258">
        <v>0.9463364683007478</v>
      </c>
      <c r="F486" s="172">
        <v>29.080352561599923</v>
      </c>
      <c r="G486" s="258">
        <v>3.1664876225733805</v>
      </c>
      <c r="H486" s="223"/>
      <c r="I486" s="259">
        <v>26.103772079748051</v>
      </c>
      <c r="J486" s="260">
        <v>34.326590896113807</v>
      </c>
      <c r="K486" s="260">
        <v>17.880953263382295</v>
      </c>
      <c r="L486" s="260">
        <v>11.153192666873483</v>
      </c>
      <c r="M486" s="173"/>
      <c r="N486" s="226"/>
      <c r="O486" s="261">
        <v>29.802708951207357</v>
      </c>
      <c r="P486" s="262">
        <v>40.778128170731669</v>
      </c>
      <c r="Q486" s="262">
        <v>18.827289731683042</v>
      </c>
      <c r="R486" s="263">
        <v>40.233545228473403</v>
      </c>
      <c r="S486" s="175"/>
      <c r="T486" s="227"/>
      <c r="U486" s="220" t="s">
        <v>289</v>
      </c>
      <c r="V486" s="152"/>
      <c r="W486" s="152"/>
      <c r="X486" s="152"/>
    </row>
    <row r="487" spans="2:24" ht="15" x14ac:dyDescent="0.25">
      <c r="B487" s="160">
        <v>2041</v>
      </c>
      <c r="C487" s="257">
        <v>3.7376108029026449</v>
      </c>
      <c r="D487" s="258">
        <v>6.5189907940839271</v>
      </c>
      <c r="E487" s="258">
        <v>0.95623081172136304</v>
      </c>
      <c r="F487" s="172">
        <v>29.69403772143988</v>
      </c>
      <c r="G487" s="258">
        <v>3.2231160409803636</v>
      </c>
      <c r="H487" s="223"/>
      <c r="I487" s="259">
        <v>27.546121307574563</v>
      </c>
      <c r="J487" s="260">
        <v>36.223287347556472</v>
      </c>
      <c r="K487" s="260">
        <v>18.868955267592654</v>
      </c>
      <c r="L487" s="260">
        <v>11.334684164768452</v>
      </c>
      <c r="M487" s="173"/>
      <c r="N487" s="226"/>
      <c r="O487" s="261">
        <v>31.283732110477207</v>
      </c>
      <c r="P487" s="262">
        <v>42.742278141640398</v>
      </c>
      <c r="Q487" s="262">
        <v>19.825186079314015</v>
      </c>
      <c r="R487" s="263">
        <v>41.028721886208331</v>
      </c>
      <c r="S487" s="175"/>
      <c r="T487" s="227"/>
      <c r="U487" s="220" t="s">
        <v>289</v>
      </c>
      <c r="V487" s="152"/>
      <c r="W487" s="152"/>
      <c r="X487" s="152"/>
    </row>
    <row r="488" spans="2:24" ht="15" x14ac:dyDescent="0.25">
      <c r="B488" s="160">
        <v>2042</v>
      </c>
      <c r="C488" s="257">
        <v>3.7756884041247254</v>
      </c>
      <c r="D488" s="258">
        <v>6.5854042183052952</v>
      </c>
      <c r="E488" s="258">
        <v>0.9659725899441558</v>
      </c>
      <c r="F488" s="172">
        <v>30.30647787828002</v>
      </c>
      <c r="G488" s="258">
        <v>3.2833657561716993</v>
      </c>
      <c r="H488" s="223"/>
      <c r="I488" s="259">
        <v>29.028716895342761</v>
      </c>
      <c r="J488" s="260">
        <v>38.172907963696694</v>
      </c>
      <c r="K488" s="260">
        <v>19.884525826988824</v>
      </c>
      <c r="L488" s="260">
        <v>11.513475808947147</v>
      </c>
      <c r="M488" s="173"/>
      <c r="N488" s="226"/>
      <c r="O488" s="261">
        <v>32.80440529946749</v>
      </c>
      <c r="P488" s="262">
        <v>44.758312182001987</v>
      </c>
      <c r="Q488" s="262">
        <v>20.850498416932979</v>
      </c>
      <c r="R488" s="263">
        <v>41.819953687227169</v>
      </c>
      <c r="S488" s="175"/>
      <c r="T488" s="227"/>
      <c r="U488" s="220" t="s">
        <v>289</v>
      </c>
      <c r="V488" s="152"/>
      <c r="W488" s="152"/>
      <c r="X488" s="152"/>
    </row>
    <row r="489" spans="2:24" ht="15" x14ac:dyDescent="0.25">
      <c r="B489" s="160">
        <v>2043</v>
      </c>
      <c r="C489" s="257">
        <v>3.8132099200127869</v>
      </c>
      <c r="D489" s="258">
        <v>6.6508477407994997</v>
      </c>
      <c r="E489" s="258">
        <v>0.9755720992260728</v>
      </c>
      <c r="F489" s="172">
        <v>30.917400665759981</v>
      </c>
      <c r="G489" s="258">
        <v>3.3447365476400854</v>
      </c>
      <c r="H489" s="223"/>
      <c r="I489" s="259">
        <v>30.551477130029735</v>
      </c>
      <c r="J489" s="260">
        <v>40.175345291500498</v>
      </c>
      <c r="K489" s="260">
        <v>20.927608968558982</v>
      </c>
      <c r="L489" s="260">
        <v>11.689471397794131</v>
      </c>
      <c r="M489" s="173"/>
      <c r="N489" s="226"/>
      <c r="O489" s="261">
        <v>34.364687050042519</v>
      </c>
      <c r="P489" s="262">
        <v>46.826193032299997</v>
      </c>
      <c r="Q489" s="262">
        <v>21.903181067785056</v>
      </c>
      <c r="R489" s="263">
        <v>42.606872063554114</v>
      </c>
      <c r="S489" s="175"/>
      <c r="T489" s="227"/>
      <c r="U489" s="220" t="s">
        <v>289</v>
      </c>
      <c r="V489" s="152"/>
      <c r="W489" s="152"/>
      <c r="X489" s="152"/>
    </row>
    <row r="490" spans="2:24" ht="15" x14ac:dyDescent="0.25">
      <c r="B490" s="160">
        <v>2044</v>
      </c>
      <c r="C490" s="257">
        <v>3.850230946794146</v>
      </c>
      <c r="D490" s="258">
        <v>6.7154183302754804</v>
      </c>
      <c r="E490" s="258">
        <v>0.98504356331281095</v>
      </c>
      <c r="F490" s="172">
        <v>31.526496105719932</v>
      </c>
      <c r="G490" s="258">
        <v>3.4072494960363384</v>
      </c>
      <c r="H490" s="223"/>
      <c r="I490" s="259">
        <v>32.11453742389066</v>
      </c>
      <c r="J490" s="260">
        <v>42.230777398760956</v>
      </c>
      <c r="K490" s="260">
        <v>21.998297449020367</v>
      </c>
      <c r="L490" s="260">
        <v>11.862562554065377</v>
      </c>
      <c r="M490" s="173"/>
      <c r="N490" s="226"/>
      <c r="O490" s="261">
        <v>35.964768370684808</v>
      </c>
      <c r="P490" s="262">
        <v>48.94619572903644</v>
      </c>
      <c r="Q490" s="262">
        <v>22.983341012333177</v>
      </c>
      <c r="R490" s="263">
        <v>43.389058659785306</v>
      </c>
      <c r="S490" s="175"/>
      <c r="T490" s="227"/>
      <c r="U490" s="220" t="s">
        <v>289</v>
      </c>
      <c r="V490" s="152"/>
      <c r="W490" s="152"/>
      <c r="X490" s="152"/>
    </row>
    <row r="491" spans="2:24" ht="15" x14ac:dyDescent="0.25">
      <c r="B491" s="160">
        <v>2045</v>
      </c>
      <c r="C491" s="257">
        <v>3.8867965117354135</v>
      </c>
      <c r="D491" s="258">
        <v>6.7791945214849783</v>
      </c>
      <c r="E491" s="258">
        <v>0.994398501985849</v>
      </c>
      <c r="F491" s="172">
        <v>32.133480326399891</v>
      </c>
      <c r="G491" s="258">
        <v>3.4709286425366241</v>
      </c>
      <c r="H491" s="223"/>
      <c r="I491" s="259">
        <v>33.717991332388408</v>
      </c>
      <c r="J491" s="260">
        <v>44.339327311379883</v>
      </c>
      <c r="K491" s="260">
        <v>23.096655353396944</v>
      </c>
      <c r="L491" s="260">
        <v>12.032652925909961</v>
      </c>
      <c r="M491" s="173"/>
      <c r="N491" s="226"/>
      <c r="O491" s="261">
        <v>37.60478784412382</v>
      </c>
      <c r="P491" s="262">
        <v>51.118521832864857</v>
      </c>
      <c r="Q491" s="262">
        <v>24.091053855382793</v>
      </c>
      <c r="R491" s="263">
        <v>44.166133252309848</v>
      </c>
      <c r="S491" s="175"/>
      <c r="T491" s="227"/>
      <c r="U491" s="220" t="s">
        <v>289</v>
      </c>
      <c r="V491" s="152"/>
      <c r="W491" s="152"/>
      <c r="X491" s="152"/>
    </row>
    <row r="492" spans="2:24" ht="15" x14ac:dyDescent="0.25">
      <c r="B492" s="160">
        <v>2046</v>
      </c>
      <c r="C492" s="257">
        <v>3.9229242517415508</v>
      </c>
      <c r="D492" s="258">
        <v>6.8422070760099603</v>
      </c>
      <c r="E492" s="258">
        <v>1.0036414274731411</v>
      </c>
      <c r="F492" s="172">
        <v>32.738079798920026</v>
      </c>
      <c r="G492" s="258">
        <v>3.5357998019812276</v>
      </c>
      <c r="H492" s="223"/>
      <c r="I492" s="259">
        <v>35.361713751928015</v>
      </c>
      <c r="J492" s="260">
        <v>46.500830517503914</v>
      </c>
      <c r="K492" s="260">
        <v>24.222596986352126</v>
      </c>
      <c r="L492" s="260">
        <v>12.199652075857292</v>
      </c>
      <c r="M492" s="173"/>
      <c r="N492" s="226"/>
      <c r="O492" s="261">
        <v>39.284638003669563</v>
      </c>
      <c r="P492" s="262">
        <v>53.343037593513877</v>
      </c>
      <c r="Q492" s="262">
        <v>25.226238413825268</v>
      </c>
      <c r="R492" s="263">
        <v>44.93773187477732</v>
      </c>
      <c r="S492" s="175"/>
      <c r="T492" s="227"/>
      <c r="U492" s="220" t="s">
        <v>289</v>
      </c>
      <c r="V492" s="152"/>
      <c r="W492" s="152"/>
      <c r="X492" s="152"/>
    </row>
    <row r="493" spans="2:24" ht="15" x14ac:dyDescent="0.25">
      <c r="B493" s="160">
        <v>2047</v>
      </c>
      <c r="C493" s="257">
        <v>3.9586178307951729</v>
      </c>
      <c r="D493" s="258">
        <v>6.9044623844218913</v>
      </c>
      <c r="E493" s="258">
        <v>1.0127732771684543</v>
      </c>
      <c r="F493" s="172">
        <v>33.340103886959987</v>
      </c>
      <c r="G493" s="258">
        <v>3.6018951301751572</v>
      </c>
      <c r="H493" s="223"/>
      <c r="I493" s="259">
        <v>37.045392193099097</v>
      </c>
      <c r="J493" s="260">
        <v>48.714876091994853</v>
      </c>
      <c r="K493" s="260">
        <v>25.375908294203352</v>
      </c>
      <c r="L493" s="260">
        <v>12.363502290568428</v>
      </c>
      <c r="M493" s="173"/>
      <c r="N493" s="226"/>
      <c r="O493" s="261">
        <v>41.004010023894267</v>
      </c>
      <c r="P493" s="262">
        <v>55.619338476416743</v>
      </c>
      <c r="Q493" s="262">
        <v>26.388681571371805</v>
      </c>
      <c r="R493" s="263">
        <v>45.703606177528414</v>
      </c>
      <c r="S493" s="175"/>
      <c r="T493" s="227"/>
      <c r="U493" s="220" t="s">
        <v>289</v>
      </c>
      <c r="V493" s="152"/>
      <c r="W493" s="152"/>
      <c r="X493" s="152"/>
    </row>
    <row r="494" spans="2:24" ht="15" x14ac:dyDescent="0.25">
      <c r="B494" s="160">
        <v>2048</v>
      </c>
      <c r="C494" s="257">
        <v>3.9938917727066361</v>
      </c>
      <c r="D494" s="258">
        <v>6.9659857785680392</v>
      </c>
      <c r="E494" s="258">
        <v>1.0217977668452327</v>
      </c>
      <c r="F494" s="172">
        <v>33.939449171519939</v>
      </c>
      <c r="G494" s="258">
        <v>3.6692527987770109</v>
      </c>
      <c r="H494" s="223"/>
      <c r="I494" s="259">
        <v>38.768754830545205</v>
      </c>
      <c r="J494" s="260">
        <v>50.981106583148879</v>
      </c>
      <c r="K494" s="260">
        <v>26.556403077941532</v>
      </c>
      <c r="L494" s="260">
        <v>12.524179424760401</v>
      </c>
      <c r="M494" s="173"/>
      <c r="N494" s="226"/>
      <c r="O494" s="261">
        <v>42.762646603251838</v>
      </c>
      <c r="P494" s="262">
        <v>57.947092361716919</v>
      </c>
      <c r="Q494" s="262">
        <v>27.578200844786764</v>
      </c>
      <c r="R494" s="263">
        <v>46.463628596280344</v>
      </c>
      <c r="S494" s="175"/>
      <c r="T494" s="227"/>
      <c r="U494" s="220" t="s">
        <v>289</v>
      </c>
      <c r="V494" s="152"/>
      <c r="W494" s="152"/>
      <c r="X494" s="152"/>
    </row>
    <row r="495" spans="2:24" ht="15" x14ac:dyDescent="0.25">
      <c r="B495" s="160">
        <v>2049</v>
      </c>
      <c r="C495" s="257">
        <v>4.0287579352473584</v>
      </c>
      <c r="D495" s="258">
        <v>7.0267979402975271</v>
      </c>
      <c r="E495" s="258">
        <v>1.0307179301971878</v>
      </c>
      <c r="F495" s="172">
        <v>34.536067681599889</v>
      </c>
      <c r="G495" s="258">
        <v>3.7379144560985651</v>
      </c>
      <c r="H495" s="223"/>
      <c r="I495" s="259">
        <v>40.531455503353115</v>
      </c>
      <c r="J495" s="260">
        <v>53.299066787633073</v>
      </c>
      <c r="K495" s="260">
        <v>27.763844219073153</v>
      </c>
      <c r="L495" s="260">
        <v>12.681680444265863</v>
      </c>
      <c r="M495" s="173"/>
      <c r="N495" s="226"/>
      <c r="O495" s="261">
        <v>44.560213438600471</v>
      </c>
      <c r="P495" s="262">
        <v>60.3258647279306</v>
      </c>
      <c r="Q495" s="262">
        <v>28.794562149270341</v>
      </c>
      <c r="R495" s="263">
        <v>47.217748125865754</v>
      </c>
      <c r="S495" s="175"/>
      <c r="T495" s="227"/>
      <c r="U495" s="220" t="s">
        <v>289</v>
      </c>
      <c r="V495" s="152"/>
      <c r="W495" s="152"/>
      <c r="X495" s="152"/>
    </row>
    <row r="496" spans="2:24" ht="15" x14ac:dyDescent="0.25">
      <c r="B496" s="160">
        <v>2050</v>
      </c>
      <c r="C496" s="257">
        <v>4.0632262653012514</v>
      </c>
      <c r="D496" s="258">
        <v>7.0869162185661683</v>
      </c>
      <c r="E496" s="258">
        <v>1.0395363120363341</v>
      </c>
      <c r="F496" s="172">
        <v>35.129850406399839</v>
      </c>
      <c r="G496" s="258">
        <v>3.8059800023713195</v>
      </c>
      <c r="H496" s="223"/>
      <c r="I496" s="259">
        <v>42.333170054082913</v>
      </c>
      <c r="J496" s="260">
        <v>55.668330436792019</v>
      </c>
      <c r="K496" s="260">
        <v>28.998009671373804</v>
      </c>
      <c r="L496" s="260">
        <v>12.835980359930035</v>
      </c>
      <c r="M496" s="173"/>
      <c r="N496" s="226"/>
      <c r="O496" s="261">
        <v>46.396396319384166</v>
      </c>
      <c r="P496" s="262">
        <v>62.755246655358185</v>
      </c>
      <c r="Q496" s="262">
        <v>30.037545983410137</v>
      </c>
      <c r="R496" s="263">
        <v>47.965830766329873</v>
      </c>
      <c r="S496" s="175"/>
      <c r="T496" s="227"/>
      <c r="U496" s="220" t="s">
        <v>289</v>
      </c>
      <c r="V496" s="152"/>
      <c r="W496" s="152"/>
      <c r="X496" s="152"/>
    </row>
    <row r="497" spans="1:41" ht="15" x14ac:dyDescent="0.25">
      <c r="B497" s="160">
        <v>2051</v>
      </c>
      <c r="C497" s="257">
        <v>4.0973077942345864</v>
      </c>
      <c r="D497" s="258">
        <v>7.1463598538403836</v>
      </c>
      <c r="E497" s="258">
        <v>1.048255734628788</v>
      </c>
      <c r="F497" s="172">
        <v>35.720630025839988</v>
      </c>
      <c r="G497" s="258">
        <v>3.8792982759271579</v>
      </c>
      <c r="H497" s="223"/>
      <c r="I497" s="259">
        <v>44.173640011898655</v>
      </c>
      <c r="J497" s="260">
        <v>58.08855764018319</v>
      </c>
      <c r="K497" s="260">
        <v>30.258722383614138</v>
      </c>
      <c r="L497" s="260">
        <v>12.987033774089184</v>
      </c>
      <c r="M497" s="173"/>
      <c r="N497" s="226"/>
      <c r="O497" s="261">
        <v>48.270947806133243</v>
      </c>
      <c r="P497" s="262">
        <v>65.234917494023577</v>
      </c>
      <c r="Q497" s="262">
        <v>31.306978118242927</v>
      </c>
      <c r="R497" s="263">
        <v>48.707663799929172</v>
      </c>
      <c r="S497" s="175"/>
      <c r="T497" s="227"/>
      <c r="U497" s="220" t="s">
        <v>289</v>
      </c>
      <c r="V497" s="152"/>
      <c r="W497" s="152"/>
      <c r="X497" s="152"/>
    </row>
    <row r="498" spans="1:41" ht="15" x14ac:dyDescent="0.25">
      <c r="B498" s="160">
        <v>2052</v>
      </c>
      <c r="C498" s="257">
        <v>4.1310092764150363</v>
      </c>
      <c r="D498" s="258">
        <v>7.2051406268172586</v>
      </c>
      <c r="E498" s="258">
        <v>1.0568779260128125</v>
      </c>
      <c r="F498" s="172">
        <v>36.308091601359934</v>
      </c>
      <c r="G498" s="258">
        <v>3.9520825732780009</v>
      </c>
      <c r="H498" s="223"/>
      <c r="I498" s="259">
        <v>46.052689884502087</v>
      </c>
      <c r="J498" s="260">
        <v>60.559517624556271</v>
      </c>
      <c r="K498" s="260">
        <v>31.545862144447916</v>
      </c>
      <c r="L498" s="260">
        <v>13.134743101217701</v>
      </c>
      <c r="M498" s="173"/>
      <c r="N498" s="226"/>
      <c r="O498" s="261">
        <v>50.183699160917122</v>
      </c>
      <c r="P498" s="262">
        <v>67.764658251373532</v>
      </c>
      <c r="Q498" s="262">
        <v>32.602740070460726</v>
      </c>
      <c r="R498" s="263">
        <v>49.442834702577635</v>
      </c>
      <c r="S498" s="175"/>
      <c r="T498" s="227"/>
      <c r="U498" s="220" t="s">
        <v>289</v>
      </c>
      <c r="V498" s="152"/>
      <c r="W498" s="152"/>
      <c r="X498" s="152"/>
    </row>
    <row r="499" spans="1:41" ht="15" x14ac:dyDescent="0.25">
      <c r="B499" s="160">
        <v>2053</v>
      </c>
      <c r="C499" s="257">
        <v>4.1643294679462226</v>
      </c>
      <c r="D499" s="258">
        <v>7.2632563679426401</v>
      </c>
      <c r="E499" s="258">
        <v>1.0654025679498043</v>
      </c>
      <c r="F499" s="172">
        <v>36.891791276799893</v>
      </c>
      <c r="G499" s="258">
        <v>4.0262928861438239</v>
      </c>
      <c r="H499" s="223"/>
      <c r="I499" s="259">
        <v>47.970166975037536</v>
      </c>
      <c r="J499" s="260">
        <v>63.081009592782038</v>
      </c>
      <c r="K499" s="260">
        <v>32.85932435729304</v>
      </c>
      <c r="L499" s="260">
        <v>13.278966638347441</v>
      </c>
      <c r="M499" s="173"/>
      <c r="N499" s="226"/>
      <c r="O499" s="261">
        <v>52.13449644298376</v>
      </c>
      <c r="P499" s="262">
        <v>70.344265960724684</v>
      </c>
      <c r="Q499" s="262">
        <v>33.924726925242844</v>
      </c>
      <c r="R499" s="263">
        <v>50.170757915147334</v>
      </c>
      <c r="S499" s="175"/>
      <c r="T499" s="227"/>
      <c r="U499" s="220" t="s">
        <v>289</v>
      </c>
      <c r="V499" s="152"/>
      <c r="W499" s="152"/>
      <c r="X499" s="152"/>
    </row>
    <row r="500" spans="1:41" ht="15" x14ac:dyDescent="0.25">
      <c r="B500" s="160">
        <v>2054</v>
      </c>
      <c r="C500" s="257">
        <v>4.1972621888114627</v>
      </c>
      <c r="D500" s="258">
        <v>7.3206962982793966</v>
      </c>
      <c r="E500" s="258">
        <v>1.0738280793435282</v>
      </c>
      <c r="F500" s="172">
        <v>37.471185031319855</v>
      </c>
      <c r="G500" s="258">
        <v>4.1019484915072821</v>
      </c>
      <c r="H500" s="223"/>
      <c r="I500" s="259">
        <v>49.925960967772845</v>
      </c>
      <c r="J500" s="260">
        <v>65.652888479120747</v>
      </c>
      <c r="K500" s="260">
        <v>34.199033456424942</v>
      </c>
      <c r="L500" s="260">
        <v>13.419530031837137</v>
      </c>
      <c r="M500" s="173"/>
      <c r="N500" s="226"/>
      <c r="O500" s="261">
        <v>54.123223156584309</v>
      </c>
      <c r="P500" s="262">
        <v>72.973584777400148</v>
      </c>
      <c r="Q500" s="262">
        <v>35.27286153576847</v>
      </c>
      <c r="R500" s="263">
        <v>50.890715063156989</v>
      </c>
      <c r="S500" s="175"/>
      <c r="T500" s="227"/>
      <c r="U500" s="220" t="s">
        <v>289</v>
      </c>
      <c r="V500" s="152"/>
      <c r="W500" s="152"/>
      <c r="X500" s="152"/>
    </row>
    <row r="501" spans="1:41" ht="15" x14ac:dyDescent="0.25">
      <c r="B501" s="160">
        <v>2055</v>
      </c>
      <c r="C501" s="257">
        <v>4.229801504506228</v>
      </c>
      <c r="D501" s="258">
        <v>7.3774500671028456</v>
      </c>
      <c r="E501" s="258">
        <v>1.082152941909609</v>
      </c>
      <c r="F501" s="172">
        <v>38.045789319999997</v>
      </c>
      <c r="G501" s="258">
        <v>4.1790750156782872</v>
      </c>
      <c r="H501" s="223"/>
      <c r="I501" s="259">
        <v>51.919929990380517</v>
      </c>
      <c r="J501" s="260">
        <v>68.274967720751874</v>
      </c>
      <c r="K501" s="260">
        <v>35.564892260009174</v>
      </c>
      <c r="L501" s="260">
        <v>13.55628442469102</v>
      </c>
      <c r="M501" s="173"/>
      <c r="N501" s="226"/>
      <c r="O501" s="261">
        <v>56.149731494886744</v>
      </c>
      <c r="P501" s="262">
        <v>75.652417787854716</v>
      </c>
      <c r="Q501" s="262">
        <v>36.647045201918786</v>
      </c>
      <c r="R501" s="263">
        <v>51.602073744691019</v>
      </c>
      <c r="S501" s="175"/>
      <c r="T501" s="227"/>
      <c r="U501" s="220" t="s">
        <v>289</v>
      </c>
      <c r="V501" s="152"/>
      <c r="W501" s="152"/>
      <c r="X501" s="152"/>
    </row>
    <row r="502" spans="1:41" ht="15" x14ac:dyDescent="0.25">
      <c r="B502" s="160">
        <v>2056</v>
      </c>
      <c r="C502" s="257">
        <v>4.2619438455280578</v>
      </c>
      <c r="D502" s="258">
        <v>7.4335114486300196</v>
      </c>
      <c r="E502" s="258">
        <v>1.0903762424260939</v>
      </c>
      <c r="F502" s="172">
        <v>38.615336668159955</v>
      </c>
      <c r="G502" s="258">
        <v>4.2577117266179263</v>
      </c>
      <c r="H502" s="223"/>
      <c r="I502" s="259">
        <v>53.951797724018022</v>
      </c>
      <c r="J502" s="260">
        <v>70.946883957014904</v>
      </c>
      <c r="K502" s="260">
        <v>36.956711491021146</v>
      </c>
      <c r="L502" s="260">
        <v>13.689161066221093</v>
      </c>
      <c r="M502" s="173"/>
      <c r="N502" s="226"/>
      <c r="O502" s="261">
        <v>58.21374156954608</v>
      </c>
      <c r="P502" s="262">
        <v>78.380395405644919</v>
      </c>
      <c r="Q502" s="262">
        <v>38.047087733447242</v>
      </c>
      <c r="R502" s="263">
        <v>52.304497734381044</v>
      </c>
      <c r="S502" s="175"/>
      <c r="T502" s="227"/>
      <c r="U502" s="220" t="s">
        <v>289</v>
      </c>
      <c r="V502" s="152"/>
      <c r="W502" s="152"/>
      <c r="X502" s="152"/>
    </row>
    <row r="503" spans="1:41" ht="15" x14ac:dyDescent="0.25">
      <c r="B503" s="160">
        <v>2057</v>
      </c>
      <c r="C503" s="257">
        <v>4.2936875948287696</v>
      </c>
      <c r="D503" s="258">
        <v>7.4888776224703637</v>
      </c>
      <c r="E503" s="258">
        <v>1.0984975671871755</v>
      </c>
      <c r="F503" s="172">
        <v>39.179617029119903</v>
      </c>
      <c r="G503" s="258">
        <v>4.3379023407338675</v>
      </c>
      <c r="H503" s="223"/>
      <c r="I503" s="259">
        <v>56.021246681063914</v>
      </c>
      <c r="J503" s="260">
        <v>73.668219690099093</v>
      </c>
      <c r="K503" s="260">
        <v>38.374273672028735</v>
      </c>
      <c r="L503" s="260">
        <v>13.818113400974486</v>
      </c>
      <c r="M503" s="173"/>
      <c r="N503" s="226"/>
      <c r="O503" s="261">
        <v>60.314934275892682</v>
      </c>
      <c r="P503" s="262">
        <v>81.157097312569462</v>
      </c>
      <c r="Q503" s="262">
        <v>39.472771239215909</v>
      </c>
      <c r="R503" s="263">
        <v>52.997730430094393</v>
      </c>
      <c r="S503" s="175"/>
      <c r="T503" s="227"/>
      <c r="U503" s="220" t="s">
        <v>289</v>
      </c>
      <c r="V503" s="152"/>
      <c r="W503" s="152"/>
      <c r="X503" s="152"/>
    </row>
    <row r="504" spans="1:41" ht="15" x14ac:dyDescent="0.25">
      <c r="A504" s="160"/>
      <c r="B504" s="160">
        <v>2058</v>
      </c>
      <c r="C504" s="257">
        <v>4.3250290156209088</v>
      </c>
      <c r="D504" s="258">
        <v>7.5435420710691297</v>
      </c>
      <c r="E504" s="258">
        <v>1.1065159601726873</v>
      </c>
      <c r="F504" s="172">
        <v>39.738269653919865</v>
      </c>
      <c r="G504" s="258">
        <v>4.4196850828297416</v>
      </c>
      <c r="H504" s="223"/>
      <c r="I504" s="259">
        <v>58.128037324454986</v>
      </c>
      <c r="J504" s="260">
        <v>76.43865992756777</v>
      </c>
      <c r="K504" s="260">
        <v>39.817414721342182</v>
      </c>
      <c r="L504" s="260">
        <v>13.943043520687805</v>
      </c>
      <c r="M504" s="173"/>
      <c r="N504" s="226"/>
      <c r="O504" s="261">
        <v>62.453066340075893</v>
      </c>
      <c r="P504" s="262">
        <v>83.982201998636896</v>
      </c>
      <c r="Q504" s="262">
        <v>40.923930681514868</v>
      </c>
      <c r="R504" s="263">
        <v>53.681313174607666</v>
      </c>
      <c r="S504" s="175"/>
      <c r="T504" s="227"/>
      <c r="U504" s="220" t="s">
        <v>289</v>
      </c>
    </row>
    <row r="505" spans="1:41" ht="15" x14ac:dyDescent="0.25">
      <c r="A505" s="160"/>
      <c r="B505" s="160">
        <v>2059</v>
      </c>
      <c r="C505" s="257">
        <v>4.3559638644927361</v>
      </c>
      <c r="D505" s="258">
        <v>7.5974973932378269</v>
      </c>
      <c r="E505" s="258">
        <v>1.1144303357476435</v>
      </c>
      <c r="F505" s="172">
        <v>40.290921128000008</v>
      </c>
      <c r="G505" s="258">
        <v>4.5031001556840273</v>
      </c>
      <c r="H505" s="223"/>
      <c r="I505" s="259">
        <v>60.271926263899985</v>
      </c>
      <c r="J505" s="260">
        <v>79.257884609970176</v>
      </c>
      <c r="K505" s="260">
        <v>41.285967917829808</v>
      </c>
      <c r="L505" s="260">
        <v>14.063851714168623</v>
      </c>
      <c r="M505" s="173"/>
      <c r="N505" s="226"/>
      <c r="O505" s="261">
        <v>64.627890128392721</v>
      </c>
      <c r="P505" s="262">
        <v>86.855382003208007</v>
      </c>
      <c r="Q505" s="262">
        <v>42.40039825357745</v>
      </c>
      <c r="R505" s="263">
        <v>54.354772842168629</v>
      </c>
      <c r="S505" s="175"/>
      <c r="T505" s="227"/>
      <c r="U505" s="220" t="s">
        <v>289</v>
      </c>
    </row>
    <row r="506" spans="1:41" ht="15.6" thickBot="1" x14ac:dyDescent="0.3">
      <c r="A506" s="160"/>
      <c r="B506" s="160">
        <v>2060</v>
      </c>
      <c r="C506" s="264">
        <v>4.3864850693535349</v>
      </c>
      <c r="D506" s="265">
        <v>7.6507312541195924</v>
      </c>
      <c r="E506" s="265">
        <v>1.1222388845874773</v>
      </c>
      <c r="F506" s="183">
        <v>40.837268300399963</v>
      </c>
      <c r="G506" s="265">
        <v>4.5887641426084631</v>
      </c>
      <c r="H506" s="229"/>
      <c r="I506" s="266">
        <v>62.452585566008558</v>
      </c>
      <c r="J506" s="267">
        <v>82.125462503257083</v>
      </c>
      <c r="K506" s="268">
        <v>42.779708628760034</v>
      </c>
      <c r="L506" s="268">
        <v>14.180465378798257</v>
      </c>
      <c r="M506" s="186"/>
      <c r="N506" s="231"/>
      <c r="O506" s="269">
        <v>66.839070635362091</v>
      </c>
      <c r="P506" s="270">
        <v>89.776193757376674</v>
      </c>
      <c r="Q506" s="270">
        <v>43.901947513347508</v>
      </c>
      <c r="R506" s="271">
        <v>55.017733679198216</v>
      </c>
      <c r="S506" s="188"/>
      <c r="T506" s="232"/>
      <c r="U506" s="220" t="s">
        <v>289</v>
      </c>
    </row>
    <row r="507" spans="1:41" x14ac:dyDescent="0.25">
      <c r="A507" s="160"/>
      <c r="C507" s="105"/>
      <c r="D507" s="105"/>
      <c r="E507" s="105"/>
      <c r="F507" s="105"/>
      <c r="G507" s="105"/>
      <c r="H507" s="105"/>
      <c r="I507" s="105"/>
      <c r="J507" s="105"/>
      <c r="K507" s="105"/>
      <c r="L507" s="105"/>
      <c r="M507" s="105"/>
      <c r="N507" s="105"/>
      <c r="O507" s="105"/>
      <c r="P507" s="105"/>
      <c r="V507" s="152"/>
      <c r="W507" s="152"/>
      <c r="X507" s="152"/>
    </row>
    <row r="508" spans="1:41" x14ac:dyDescent="0.25">
      <c r="A508" s="160"/>
      <c r="C508" s="105"/>
      <c r="D508" s="105"/>
      <c r="E508" s="105"/>
      <c r="F508" s="105"/>
      <c r="G508" s="105"/>
      <c r="H508" s="105"/>
      <c r="I508" s="105"/>
      <c r="J508" s="105"/>
      <c r="K508" s="105"/>
      <c r="L508" s="105"/>
      <c r="M508" s="105"/>
      <c r="N508" s="105"/>
      <c r="O508" s="105"/>
      <c r="P508" s="105"/>
      <c r="V508" s="152"/>
      <c r="W508" s="152"/>
      <c r="X508" s="152"/>
    </row>
    <row r="509" spans="1:41" x14ac:dyDescent="0.25">
      <c r="A509" s="191" t="s">
        <v>311</v>
      </c>
      <c r="C509" s="105"/>
      <c r="D509" s="105"/>
      <c r="E509" s="105"/>
      <c r="F509" s="105"/>
      <c r="G509" s="105"/>
      <c r="H509" s="105"/>
      <c r="I509" s="105"/>
      <c r="J509" s="105"/>
      <c r="K509" s="105"/>
      <c r="L509" s="105"/>
      <c r="M509" s="105"/>
      <c r="N509" s="105"/>
      <c r="O509" s="105"/>
      <c r="P509" s="105"/>
    </row>
    <row r="510" spans="1:41" x14ac:dyDescent="0.25">
      <c r="A510" s="191"/>
      <c r="C510" s="105"/>
      <c r="D510" s="105"/>
      <c r="E510" s="105"/>
      <c r="F510" s="105"/>
      <c r="G510" s="105"/>
      <c r="H510" s="105"/>
      <c r="I510" s="105"/>
      <c r="J510" s="105"/>
      <c r="K510" s="105"/>
      <c r="L510" s="105"/>
      <c r="M510" s="105"/>
      <c r="N510" s="105"/>
      <c r="O510" s="105"/>
      <c r="P510" s="105"/>
    </row>
    <row r="511" spans="1:41" x14ac:dyDescent="0.25">
      <c r="A511" s="160"/>
      <c r="C511" s="105"/>
      <c r="D511" s="105"/>
      <c r="E511" s="105"/>
      <c r="F511" s="105"/>
      <c r="G511" s="105"/>
      <c r="H511" s="105"/>
      <c r="I511" s="105"/>
      <c r="J511" s="105"/>
      <c r="K511" s="105"/>
      <c r="L511" s="105"/>
      <c r="M511" s="105"/>
      <c r="N511" s="105"/>
      <c r="O511" s="105"/>
      <c r="P511" s="105"/>
      <c r="V511" s="152"/>
      <c r="W511" s="152"/>
      <c r="X511" s="152"/>
      <c r="AD511" s="152"/>
      <c r="AE511" s="152"/>
      <c r="AF511" s="152"/>
    </row>
    <row r="512" spans="1:41" x14ac:dyDescent="0.25">
      <c r="A512" s="201"/>
      <c r="B512" s="128"/>
      <c r="C512" s="146"/>
      <c r="D512" s="146"/>
      <c r="E512" s="146"/>
      <c r="F512" s="146"/>
      <c r="G512" s="146"/>
      <c r="H512" s="146"/>
      <c r="I512" s="146"/>
      <c r="J512" s="146"/>
      <c r="K512" s="146"/>
      <c r="L512" s="146"/>
      <c r="M512" s="146"/>
      <c r="N512" s="146"/>
      <c r="O512" s="146"/>
      <c r="P512" s="146"/>
      <c r="Q512" s="128"/>
      <c r="R512" s="128"/>
      <c r="S512" s="128"/>
      <c r="T512" s="128"/>
      <c r="U512" s="128"/>
      <c r="V512" s="202"/>
      <c r="W512" s="202"/>
      <c r="X512" s="202"/>
      <c r="Y512" s="128"/>
      <c r="Z512" s="128"/>
      <c r="AA512" s="128"/>
      <c r="AB512" s="128"/>
      <c r="AC512" s="128"/>
      <c r="AD512" s="202"/>
      <c r="AE512" s="202"/>
      <c r="AF512" s="202"/>
      <c r="AG512" s="128"/>
      <c r="AH512" s="128"/>
      <c r="AI512" s="128"/>
      <c r="AJ512" s="128"/>
      <c r="AK512" s="128"/>
      <c r="AL512" s="128"/>
      <c r="AM512" s="128"/>
      <c r="AN512" s="128"/>
      <c r="AO512" s="128"/>
    </row>
    <row r="513" spans="1:41" x14ac:dyDescent="0.25">
      <c r="A513" s="201"/>
      <c r="B513" s="128"/>
      <c r="C513" s="146"/>
      <c r="D513" s="146"/>
      <c r="E513" s="146"/>
      <c r="F513" s="146"/>
      <c r="G513" s="146"/>
      <c r="H513" s="146"/>
      <c r="I513" s="146"/>
      <c r="J513" s="146"/>
      <c r="K513" s="146"/>
      <c r="L513" s="146"/>
      <c r="M513" s="146"/>
      <c r="N513" s="146"/>
      <c r="O513" s="146"/>
      <c r="P513" s="146"/>
      <c r="Q513" s="128"/>
      <c r="R513" s="128"/>
      <c r="S513" s="128"/>
      <c r="T513" s="128"/>
      <c r="U513" s="128"/>
      <c r="V513" s="202"/>
      <c r="W513" s="202"/>
      <c r="X513" s="202"/>
      <c r="Y513" s="128"/>
      <c r="Z513" s="128"/>
      <c r="AA513" s="128"/>
      <c r="AB513" s="128"/>
      <c r="AC513" s="128"/>
      <c r="AD513" s="202"/>
      <c r="AE513" s="202"/>
      <c r="AF513" s="202"/>
      <c r="AG513" s="128"/>
      <c r="AH513" s="128"/>
      <c r="AI513" s="128"/>
      <c r="AJ513" s="128"/>
      <c r="AK513" s="128"/>
      <c r="AL513" s="128"/>
      <c r="AM513" s="128"/>
      <c r="AN513" s="128"/>
      <c r="AO513" s="128"/>
    </row>
    <row r="514" spans="1:41" x14ac:dyDescent="0.25">
      <c r="B514" s="150"/>
      <c r="C514" s="105"/>
      <c r="D514" s="105"/>
      <c r="E514" s="105"/>
      <c r="F514" s="105"/>
      <c r="G514" s="105"/>
      <c r="H514" s="105"/>
      <c r="I514" s="105"/>
      <c r="J514" s="105"/>
      <c r="K514" s="105"/>
      <c r="L514" s="105"/>
      <c r="M514" s="105"/>
      <c r="N514" s="105"/>
      <c r="O514" s="105"/>
      <c r="P514" s="105"/>
    </row>
    <row r="515" spans="1:41" ht="17.399999999999999" x14ac:dyDescent="0.25">
      <c r="A515" s="243" t="s">
        <v>160</v>
      </c>
      <c r="B515" s="150"/>
      <c r="C515" s="105"/>
      <c r="D515" s="105"/>
      <c r="E515" s="105"/>
      <c r="F515" s="105"/>
      <c r="G515" s="105"/>
      <c r="H515" s="105"/>
      <c r="I515" s="105"/>
      <c r="J515" s="105"/>
      <c r="K515" s="105"/>
      <c r="L515" s="105"/>
      <c r="M515" s="105"/>
      <c r="N515" s="105"/>
      <c r="O515" s="105"/>
      <c r="P515" s="105"/>
    </row>
    <row r="516" spans="1:41" x14ac:dyDescent="0.25">
      <c r="A516" s="191"/>
      <c r="C516" s="105"/>
      <c r="D516" s="105"/>
      <c r="E516" s="105"/>
      <c r="F516" s="105"/>
      <c r="G516" s="105"/>
      <c r="H516" s="105"/>
      <c r="I516" s="105"/>
      <c r="J516" s="105"/>
      <c r="K516" s="105"/>
      <c r="L516" s="105"/>
      <c r="M516" s="105"/>
      <c r="N516" s="105"/>
      <c r="O516" s="105"/>
      <c r="P516" s="105"/>
    </row>
    <row r="517" spans="1:41" x14ac:dyDescent="0.25">
      <c r="A517" s="191"/>
      <c r="C517" s="105"/>
      <c r="D517" s="105"/>
      <c r="E517" s="105"/>
      <c r="F517" s="105"/>
      <c r="G517" s="105"/>
      <c r="H517" s="105"/>
      <c r="I517" s="105"/>
      <c r="J517" s="105"/>
      <c r="K517" s="105"/>
      <c r="L517" s="105"/>
      <c r="M517" s="105"/>
      <c r="N517" s="105"/>
      <c r="O517" s="105"/>
      <c r="P517" s="105"/>
    </row>
    <row r="518" spans="1:41" x14ac:dyDescent="0.25">
      <c r="B518" s="203"/>
      <c r="C518" s="203"/>
      <c r="D518" s="149"/>
      <c r="E518" s="149"/>
      <c r="F518" s="149"/>
      <c r="G518" s="149"/>
      <c r="H518" s="149"/>
      <c r="I518" s="149"/>
      <c r="J518" s="149"/>
      <c r="K518" s="149"/>
      <c r="L518" s="149"/>
      <c r="M518" s="149"/>
      <c r="N518" s="149"/>
      <c r="O518" s="149"/>
      <c r="P518" s="149"/>
      <c r="Q518" s="150"/>
      <c r="R518" s="150"/>
      <c r="S518" s="150"/>
      <c r="T518" s="150"/>
      <c r="U518" s="150"/>
      <c r="V518" s="150"/>
      <c r="W518" s="150"/>
      <c r="X518" s="150"/>
    </row>
    <row r="519" spans="1:41" ht="13.8" thickBot="1" x14ac:dyDescent="0.3">
      <c r="A519" s="196"/>
      <c r="B519" s="1726"/>
      <c r="C519" s="1726"/>
      <c r="D519" s="149"/>
      <c r="E519" s="149"/>
      <c r="F519" s="149"/>
      <c r="G519" s="149"/>
      <c r="H519" s="149"/>
      <c r="I519" s="149"/>
      <c r="J519" s="149"/>
      <c r="K519" s="149"/>
      <c r="L519" s="149"/>
      <c r="M519" s="149"/>
      <c r="N519" s="149"/>
      <c r="O519" s="149"/>
      <c r="P519" s="149"/>
      <c r="Q519" s="150"/>
      <c r="R519" s="150"/>
      <c r="S519" s="150"/>
      <c r="T519" s="150"/>
      <c r="U519" s="150"/>
      <c r="V519" s="150"/>
      <c r="W519" s="150"/>
      <c r="X519" s="150"/>
    </row>
    <row r="520" spans="1:41" ht="16.2" thickBot="1" x14ac:dyDescent="0.3">
      <c r="A520" s="153"/>
      <c r="C520" s="1711" t="s">
        <v>307</v>
      </c>
      <c r="D520" s="1712"/>
      <c r="E520" s="1712"/>
      <c r="F520" s="1712"/>
      <c r="G520" s="1712"/>
      <c r="H520" s="1727"/>
      <c r="I520" s="1728" t="s">
        <v>308</v>
      </c>
      <c r="J520" s="1729"/>
      <c r="K520" s="1729"/>
      <c r="L520" s="1729"/>
      <c r="M520" s="1729"/>
      <c r="N520" s="1730"/>
      <c r="O520" s="1716" t="s">
        <v>309</v>
      </c>
      <c r="P520" s="1717"/>
      <c r="Q520" s="1717"/>
      <c r="R520" s="1717"/>
      <c r="S520" s="1717"/>
      <c r="T520" s="1718"/>
    </row>
    <row r="521" spans="1:41" ht="79.8" thickBot="1" x14ac:dyDescent="0.3">
      <c r="A521" s="153" t="s">
        <v>120</v>
      </c>
      <c r="B521" s="160"/>
      <c r="C521" s="155" t="s">
        <v>287</v>
      </c>
      <c r="D521" s="156" t="s">
        <v>290</v>
      </c>
      <c r="E521" s="156" t="s">
        <v>291</v>
      </c>
      <c r="F521" s="156" t="s">
        <v>292</v>
      </c>
      <c r="G521" s="156" t="s">
        <v>293</v>
      </c>
      <c r="H521" s="214" t="s">
        <v>294</v>
      </c>
      <c r="I521" s="155" t="s">
        <v>295</v>
      </c>
      <c r="J521" s="156" t="s">
        <v>296</v>
      </c>
      <c r="K521" s="156" t="s">
        <v>297</v>
      </c>
      <c r="L521" s="156" t="s">
        <v>298</v>
      </c>
      <c r="M521" s="156" t="s">
        <v>299</v>
      </c>
      <c r="N521" s="214" t="s">
        <v>300</v>
      </c>
      <c r="O521" s="155" t="s">
        <v>301</v>
      </c>
      <c r="P521" s="156" t="s">
        <v>302</v>
      </c>
      <c r="Q521" s="156" t="s">
        <v>303</v>
      </c>
      <c r="R521" s="156" t="s">
        <v>304</v>
      </c>
      <c r="S521" s="156" t="s">
        <v>305</v>
      </c>
      <c r="T521" s="214" t="s">
        <v>306</v>
      </c>
      <c r="U521" s="158" t="s">
        <v>121</v>
      </c>
      <c r="V521" s="130"/>
      <c r="W521" s="130"/>
      <c r="X521" s="130"/>
    </row>
    <row r="522" spans="1:41" ht="15.6" x14ac:dyDescent="0.25">
      <c r="A522" s="216" t="s">
        <v>287</v>
      </c>
      <c r="B522" s="160">
        <v>2012</v>
      </c>
      <c r="C522" s="246">
        <v>3.8411725373822176</v>
      </c>
      <c r="D522" s="247">
        <v>6.699619016039887</v>
      </c>
      <c r="E522" s="247">
        <v>0.98272605872454677</v>
      </c>
      <c r="F522" s="162"/>
      <c r="G522" s="162"/>
      <c r="H522" s="219"/>
      <c r="I522" s="246">
        <v>7.7964810979115802</v>
      </c>
      <c r="J522" s="247">
        <v>10.252411653752</v>
      </c>
      <c r="K522" s="247">
        <v>5.340550542071159</v>
      </c>
      <c r="L522" s="162"/>
      <c r="M522" s="165"/>
      <c r="N522" s="219"/>
      <c r="O522" s="272">
        <v>11.637653635293798</v>
      </c>
      <c r="P522" s="273">
        <v>16.952030669791888</v>
      </c>
      <c r="Q522" s="273">
        <v>6.3232766007957055</v>
      </c>
      <c r="R522" s="165"/>
      <c r="S522" s="165"/>
      <c r="T522" s="219"/>
      <c r="U522" s="244" t="s">
        <v>289</v>
      </c>
      <c r="V522" s="152"/>
      <c r="W522" s="152"/>
      <c r="X522" s="152"/>
    </row>
    <row r="523" spans="1:41" ht="15.6" x14ac:dyDescent="0.25">
      <c r="A523" s="221" t="s">
        <v>290</v>
      </c>
      <c r="B523" s="160">
        <v>2013</v>
      </c>
      <c r="C523" s="253">
        <v>3.8602666369250258</v>
      </c>
      <c r="D523" s="252">
        <v>6.7329221783285407</v>
      </c>
      <c r="E523" s="252">
        <v>0.98761109552151038</v>
      </c>
      <c r="F523" s="168"/>
      <c r="G523" s="168"/>
      <c r="H523" s="222"/>
      <c r="I523" s="253">
        <v>7.8988184162718893</v>
      </c>
      <c r="J523" s="252">
        <v>10.386985739444585</v>
      </c>
      <c r="K523" s="252">
        <v>5.4106510930991938</v>
      </c>
      <c r="L523" s="168"/>
      <c r="M523" s="170"/>
      <c r="N523" s="222"/>
      <c r="O523" s="254">
        <v>11.759085053196916</v>
      </c>
      <c r="P523" s="255">
        <v>17.119907917773126</v>
      </c>
      <c r="Q523" s="255">
        <v>6.3982621886207038</v>
      </c>
      <c r="R523" s="170"/>
      <c r="S523" s="170"/>
      <c r="T523" s="222"/>
      <c r="U523" s="220" t="s">
        <v>289</v>
      </c>
      <c r="V523" s="152"/>
      <c r="W523" s="152"/>
      <c r="X523" s="152"/>
    </row>
    <row r="524" spans="1:41" ht="15.6" x14ac:dyDescent="0.25">
      <c r="A524" s="221" t="s">
        <v>291</v>
      </c>
      <c r="B524" s="160">
        <v>2014</v>
      </c>
      <c r="C524" s="253">
        <v>5.7480000267976239</v>
      </c>
      <c r="D524" s="252">
        <v>10.025431013306042</v>
      </c>
      <c r="E524" s="252">
        <v>1.4705690402892047</v>
      </c>
      <c r="F524" s="252">
        <v>13.298306401644922</v>
      </c>
      <c r="G524" s="252">
        <v>3.8524670247671433</v>
      </c>
      <c r="H524" s="222"/>
      <c r="I524" s="253">
        <v>12.48274275637065</v>
      </c>
      <c r="J524" s="252">
        <v>16.414869182519276</v>
      </c>
      <c r="K524" s="252">
        <v>8.5506163302220273</v>
      </c>
      <c r="L524" s="252">
        <v>10.060873009954992</v>
      </c>
      <c r="M524" s="170"/>
      <c r="N524" s="222"/>
      <c r="O524" s="254">
        <v>18.230742783168274</v>
      </c>
      <c r="P524" s="255">
        <v>26.440300195825316</v>
      </c>
      <c r="Q524" s="255">
        <v>10.021185370511231</v>
      </c>
      <c r="R524" s="256">
        <v>23.359179411599914</v>
      </c>
      <c r="S524" s="170"/>
      <c r="T524" s="222"/>
      <c r="U524" s="220" t="s">
        <v>289</v>
      </c>
      <c r="V524" s="152"/>
      <c r="W524" s="152"/>
      <c r="X524" s="152"/>
    </row>
    <row r="525" spans="1:41" ht="15" x14ac:dyDescent="0.25">
      <c r="A525" s="221" t="s">
        <v>292</v>
      </c>
      <c r="B525" s="160">
        <v>2015</v>
      </c>
      <c r="C525" s="257">
        <v>5.7668836483770018</v>
      </c>
      <c r="D525" s="258">
        <v>10.058367068376125</v>
      </c>
      <c r="E525" s="258">
        <v>1.4754002283778804</v>
      </c>
      <c r="F525" s="258">
        <v>13.502756007150399</v>
      </c>
      <c r="G525" s="258">
        <v>3.9735582988937401</v>
      </c>
      <c r="H525" s="223"/>
      <c r="I525" s="259">
        <v>12.669747522391454</v>
      </c>
      <c r="J525" s="260">
        <v>16.660781385522299</v>
      </c>
      <c r="K525" s="260">
        <v>8.6787136592606142</v>
      </c>
      <c r="L525" s="260">
        <v>10.140199957649514</v>
      </c>
      <c r="M525" s="173"/>
      <c r="N525" s="226"/>
      <c r="O525" s="261">
        <v>18.436631170768457</v>
      </c>
      <c r="P525" s="262">
        <v>26.719148453898423</v>
      </c>
      <c r="Q525" s="262">
        <v>10.154113887638495</v>
      </c>
      <c r="R525" s="263">
        <v>23.642955964799913</v>
      </c>
      <c r="S525" s="175"/>
      <c r="T525" s="227"/>
      <c r="U525" s="220" t="s">
        <v>289</v>
      </c>
      <c r="V525" s="152"/>
      <c r="W525" s="152"/>
      <c r="X525" s="152"/>
    </row>
    <row r="526" spans="1:41" ht="15" x14ac:dyDescent="0.25">
      <c r="A526" s="221" t="s">
        <v>293</v>
      </c>
      <c r="B526" s="160">
        <v>2016</v>
      </c>
      <c r="C526" s="257">
        <v>5.7852271392622097</v>
      </c>
      <c r="D526" s="258">
        <v>10.0903610491617</v>
      </c>
      <c r="E526" s="258">
        <v>1.4800932293627189</v>
      </c>
      <c r="F526" s="258">
        <v>13.710249591952262</v>
      </c>
      <c r="G526" s="258">
        <v>4.0989761387683892</v>
      </c>
      <c r="H526" s="223"/>
      <c r="I526" s="259">
        <v>12.856060917009279</v>
      </c>
      <c r="J526" s="260">
        <v>16.905784431671098</v>
      </c>
      <c r="K526" s="260">
        <v>8.8063374023474612</v>
      </c>
      <c r="L526" s="260">
        <v>10.219998638287642</v>
      </c>
      <c r="M526" s="173"/>
      <c r="N526" s="226"/>
      <c r="O526" s="261">
        <v>18.641288056271488</v>
      </c>
      <c r="P526" s="262">
        <v>26.996145480832798</v>
      </c>
      <c r="Q526" s="262">
        <v>10.28643063171018</v>
      </c>
      <c r="R526" s="263">
        <v>23.930248230239904</v>
      </c>
      <c r="S526" s="175"/>
      <c r="T526" s="227"/>
      <c r="U526" s="220" t="s">
        <v>289</v>
      </c>
      <c r="V526" s="152"/>
      <c r="W526" s="152"/>
      <c r="X526" s="152"/>
    </row>
    <row r="527" spans="1:41" ht="15.6" thickBot="1" x14ac:dyDescent="0.3">
      <c r="A527" s="228" t="s">
        <v>294</v>
      </c>
      <c r="B527" s="160">
        <v>2017</v>
      </c>
      <c r="C527" s="257">
        <v>5.8028822880089619</v>
      </c>
      <c r="D527" s="258">
        <v>10.121154451208502</v>
      </c>
      <c r="E527" s="258">
        <v>1.4846101248094192</v>
      </c>
      <c r="F527" s="258">
        <v>13.920107046694955</v>
      </c>
      <c r="G527" s="258">
        <v>4.2290204349664036</v>
      </c>
      <c r="H527" s="223"/>
      <c r="I527" s="259">
        <v>13.041445336313075</v>
      </c>
      <c r="J527" s="260">
        <v>17.149565870633786</v>
      </c>
      <c r="K527" s="260">
        <v>8.9333248019923648</v>
      </c>
      <c r="L527" s="260">
        <v>10.29973253162505</v>
      </c>
      <c r="M527" s="173"/>
      <c r="N527" s="226"/>
      <c r="O527" s="261">
        <v>18.844327624322037</v>
      </c>
      <c r="P527" s="262">
        <v>27.27072032184229</v>
      </c>
      <c r="Q527" s="262">
        <v>10.417934926801784</v>
      </c>
      <c r="R527" s="263">
        <v>24.219839578320006</v>
      </c>
      <c r="S527" s="175"/>
      <c r="T527" s="227"/>
      <c r="U527" s="220" t="s">
        <v>289</v>
      </c>
      <c r="V527" s="152"/>
      <c r="W527" s="152"/>
      <c r="X527" s="152"/>
    </row>
    <row r="528" spans="1:41" ht="15" x14ac:dyDescent="0.25">
      <c r="A528" s="216" t="s">
        <v>295</v>
      </c>
      <c r="B528" s="160">
        <v>2018</v>
      </c>
      <c r="C528" s="257">
        <v>5.8193462611389597</v>
      </c>
      <c r="D528" s="258">
        <v>10.149870252539436</v>
      </c>
      <c r="E528" s="258">
        <v>1.4888222697384821</v>
      </c>
      <c r="F528" s="258">
        <v>14.131581563126666</v>
      </c>
      <c r="G528" s="258">
        <v>4.3640487679177946</v>
      </c>
      <c r="H528" s="223"/>
      <c r="I528" s="259">
        <v>13.224830536023152</v>
      </c>
      <c r="J528" s="260">
        <v>17.39071832582756</v>
      </c>
      <c r="K528" s="260">
        <v>9.0589427462187455</v>
      </c>
      <c r="L528" s="260">
        <v>10.378831445273327</v>
      </c>
      <c r="M528" s="173"/>
      <c r="N528" s="226"/>
      <c r="O528" s="261">
        <v>19.044176797162113</v>
      </c>
      <c r="P528" s="262">
        <v>27.540588578366997</v>
      </c>
      <c r="Q528" s="262">
        <v>10.547765015957228</v>
      </c>
      <c r="R528" s="263">
        <v>24.510413008399993</v>
      </c>
      <c r="S528" s="175"/>
      <c r="T528" s="227"/>
      <c r="U528" s="220" t="s">
        <v>289</v>
      </c>
      <c r="V528" s="152"/>
      <c r="W528" s="152"/>
      <c r="X528" s="152"/>
    </row>
    <row r="529" spans="1:24" ht="15" x14ac:dyDescent="0.25">
      <c r="A529" s="221" t="s">
        <v>296</v>
      </c>
      <c r="B529" s="160">
        <v>2019</v>
      </c>
      <c r="C529" s="257">
        <v>5.8340092376324018</v>
      </c>
      <c r="D529" s="258">
        <v>10.175444827800291</v>
      </c>
      <c r="E529" s="258">
        <v>1.4925736474645115</v>
      </c>
      <c r="F529" s="258">
        <v>14.343311591357221</v>
      </c>
      <c r="G529" s="258">
        <v>4.5046301017246657</v>
      </c>
      <c r="H529" s="223"/>
      <c r="I529" s="259">
        <v>13.405004973133048</v>
      </c>
      <c r="J529" s="260">
        <v>17.62764861213692</v>
      </c>
      <c r="K529" s="260">
        <v>9.1823613341291779</v>
      </c>
      <c r="L529" s="260">
        <v>10.456293565122763</v>
      </c>
      <c r="M529" s="173"/>
      <c r="N529" s="226"/>
      <c r="O529" s="261">
        <v>19.23901421076545</v>
      </c>
      <c r="P529" s="262">
        <v>27.803093439937211</v>
      </c>
      <c r="Q529" s="262">
        <v>10.67493498159369</v>
      </c>
      <c r="R529" s="263">
        <v>24.799605156479984</v>
      </c>
      <c r="S529" s="175"/>
      <c r="T529" s="227"/>
      <c r="U529" s="220" t="s">
        <v>289</v>
      </c>
      <c r="V529" s="152"/>
      <c r="W529" s="152"/>
      <c r="X529" s="152"/>
    </row>
    <row r="530" spans="1:24" ht="15" x14ac:dyDescent="0.25">
      <c r="A530" s="221" t="s">
        <v>297</v>
      </c>
      <c r="B530" s="160">
        <v>2020</v>
      </c>
      <c r="C530" s="257">
        <v>5.8513309918165728</v>
      </c>
      <c r="D530" s="258">
        <v>10.205656736428207</v>
      </c>
      <c r="E530" s="258">
        <v>1.4970052472049402</v>
      </c>
      <c r="F530" s="258">
        <v>14.554238656631659</v>
      </c>
      <c r="G530" s="258">
        <v>4.6342272204251334</v>
      </c>
      <c r="H530" s="223"/>
      <c r="I530" s="259">
        <v>13.582162114455052</v>
      </c>
      <c r="J530" s="260">
        <v>17.860611139388041</v>
      </c>
      <c r="K530" s="260">
        <v>9.3037130895220592</v>
      </c>
      <c r="L530" s="260">
        <v>10.53136594336832</v>
      </c>
      <c r="M530" s="173"/>
      <c r="N530" s="226"/>
      <c r="O530" s="261">
        <v>19.433493106271627</v>
      </c>
      <c r="P530" s="262">
        <v>28.066267875816248</v>
      </c>
      <c r="Q530" s="262">
        <v>10.800718336727</v>
      </c>
      <c r="R530" s="263">
        <v>25.085604599999979</v>
      </c>
      <c r="S530" s="175"/>
      <c r="T530" s="227"/>
      <c r="U530" s="220" t="s">
        <v>289</v>
      </c>
      <c r="V530" s="152"/>
      <c r="W530" s="152"/>
      <c r="X530" s="152"/>
    </row>
    <row r="531" spans="1:24" ht="15" x14ac:dyDescent="0.25">
      <c r="A531" s="221" t="s">
        <v>298</v>
      </c>
      <c r="B531" s="160">
        <v>2021</v>
      </c>
      <c r="C531" s="257">
        <v>5.853457421137799</v>
      </c>
      <c r="D531" s="258">
        <v>10.209365569129185</v>
      </c>
      <c r="E531" s="258">
        <v>1.497549273146412</v>
      </c>
      <c r="F531" s="258">
        <v>14.764176992508107</v>
      </c>
      <c r="G531" s="258">
        <v>4.8045624226319417</v>
      </c>
      <c r="H531" s="223"/>
      <c r="I531" s="259">
        <v>13.745263908741604</v>
      </c>
      <c r="J531" s="260">
        <v>18.075090814961072</v>
      </c>
      <c r="K531" s="260">
        <v>9.4154370025221379</v>
      </c>
      <c r="L531" s="260">
        <v>10.603945017891869</v>
      </c>
      <c r="M531" s="173"/>
      <c r="N531" s="226"/>
      <c r="O531" s="261">
        <v>19.598721329879403</v>
      </c>
      <c r="P531" s="262">
        <v>28.284456384090255</v>
      </c>
      <c r="Q531" s="262">
        <v>10.912986275668549</v>
      </c>
      <c r="R531" s="263">
        <v>25.368122010399976</v>
      </c>
      <c r="S531" s="175"/>
      <c r="T531" s="227"/>
      <c r="U531" s="220" t="s">
        <v>289</v>
      </c>
      <c r="V531" s="152"/>
      <c r="W531" s="152"/>
      <c r="X531" s="152"/>
    </row>
    <row r="532" spans="1:24" ht="15" x14ac:dyDescent="0.25">
      <c r="A532" s="221" t="s">
        <v>299</v>
      </c>
      <c r="B532" s="160">
        <v>2022</v>
      </c>
      <c r="C532" s="257">
        <v>5.8530775249868192</v>
      </c>
      <c r="D532" s="258">
        <v>10.208702969505644</v>
      </c>
      <c r="E532" s="258">
        <v>1.4974520804679929</v>
      </c>
      <c r="F532" s="258">
        <v>14.973461148306951</v>
      </c>
      <c r="G532" s="258">
        <v>4.9645717855961049</v>
      </c>
      <c r="H532" s="223"/>
      <c r="I532" s="259">
        <v>13.892421698717882</v>
      </c>
      <c r="J532" s="260">
        <v>18.268604045089635</v>
      </c>
      <c r="K532" s="260">
        <v>9.5162393523461279</v>
      </c>
      <c r="L532" s="260">
        <v>10.674301746653009</v>
      </c>
      <c r="M532" s="173"/>
      <c r="N532" s="226"/>
      <c r="O532" s="261">
        <v>19.745499223704702</v>
      </c>
      <c r="P532" s="262">
        <v>28.477307014595279</v>
      </c>
      <c r="Q532" s="262">
        <v>11.01369143281412</v>
      </c>
      <c r="R532" s="263">
        <v>25.647762894959961</v>
      </c>
      <c r="S532" s="175"/>
      <c r="T532" s="227"/>
      <c r="U532" s="220" t="s">
        <v>289</v>
      </c>
      <c r="V532" s="152"/>
      <c r="W532" s="152"/>
      <c r="X532" s="152"/>
    </row>
    <row r="533" spans="1:24" ht="15.6" thickBot="1" x14ac:dyDescent="0.3">
      <c r="A533" s="228" t="s">
        <v>300</v>
      </c>
      <c r="B533" s="160">
        <v>2023</v>
      </c>
      <c r="C533" s="257">
        <v>5.850498252357478</v>
      </c>
      <c r="D533" s="258">
        <v>10.204204305676591</v>
      </c>
      <c r="E533" s="258">
        <v>1.4967921990383672</v>
      </c>
      <c r="F533" s="258">
        <v>15.182105314369226</v>
      </c>
      <c r="G533" s="258">
        <v>5.1317350043633647</v>
      </c>
      <c r="H533" s="223"/>
      <c r="I533" s="259">
        <v>14.034334445170089</v>
      </c>
      <c r="J533" s="260">
        <v>18.455220016740267</v>
      </c>
      <c r="K533" s="260">
        <v>9.6134488735999089</v>
      </c>
      <c r="L533" s="260">
        <v>10.742472905950718</v>
      </c>
      <c r="M533" s="173"/>
      <c r="N533" s="226"/>
      <c r="O533" s="261">
        <v>19.884832697527568</v>
      </c>
      <c r="P533" s="262">
        <v>28.659424322416857</v>
      </c>
      <c r="Q533" s="262">
        <v>11.110241072638276</v>
      </c>
      <c r="R533" s="263">
        <v>25.924578220319944</v>
      </c>
      <c r="S533" s="175"/>
      <c r="T533" s="227"/>
      <c r="U533" s="220" t="s">
        <v>289</v>
      </c>
      <c r="V533" s="152"/>
      <c r="W533" s="152"/>
      <c r="X533" s="152"/>
    </row>
    <row r="534" spans="1:24" ht="15" x14ac:dyDescent="0.25">
      <c r="A534" s="216" t="s">
        <v>301</v>
      </c>
      <c r="B534" s="160">
        <v>2024</v>
      </c>
      <c r="C534" s="257">
        <v>5.8459659480001234</v>
      </c>
      <c r="D534" s="258">
        <v>10.196299242271207</v>
      </c>
      <c r="E534" s="258">
        <v>1.4956326537290385</v>
      </c>
      <c r="F534" s="258">
        <v>15.39023214688735</v>
      </c>
      <c r="G534" s="258">
        <v>5.3064067146909144</v>
      </c>
      <c r="H534" s="223"/>
      <c r="I534" s="259">
        <v>14.17131960666646</v>
      </c>
      <c r="J534" s="260">
        <v>18.63535618951861</v>
      </c>
      <c r="K534" s="260">
        <v>9.7072830238143055</v>
      </c>
      <c r="L534" s="260">
        <v>10.808570818072596</v>
      </c>
      <c r="M534" s="173"/>
      <c r="N534" s="226"/>
      <c r="O534" s="261">
        <v>20.017285554666582</v>
      </c>
      <c r="P534" s="262">
        <v>28.831655431789819</v>
      </c>
      <c r="Q534" s="262">
        <v>11.202915677543345</v>
      </c>
      <c r="R534" s="263">
        <v>26.198802964959945</v>
      </c>
      <c r="S534" s="175"/>
      <c r="T534" s="227"/>
      <c r="U534" s="220" t="s">
        <v>289</v>
      </c>
      <c r="V534" s="152"/>
      <c r="W534" s="152"/>
      <c r="X534" s="152"/>
    </row>
    <row r="535" spans="1:24" ht="15" x14ac:dyDescent="0.25">
      <c r="A535" s="221" t="s">
        <v>302</v>
      </c>
      <c r="B535" s="160">
        <v>2025</v>
      </c>
      <c r="C535" s="257">
        <v>5.8396856738557972</v>
      </c>
      <c r="D535" s="258">
        <v>10.185345440099136</v>
      </c>
      <c r="E535" s="258">
        <v>1.4940259076124554</v>
      </c>
      <c r="F535" s="258">
        <v>15.597932838381883</v>
      </c>
      <c r="G535" s="258">
        <v>5.4889683708292303</v>
      </c>
      <c r="H535" s="223"/>
      <c r="I535" s="259">
        <v>14.30362944394845</v>
      </c>
      <c r="J535" s="260">
        <v>18.809344287561885</v>
      </c>
      <c r="K535" s="260">
        <v>9.7979146003350213</v>
      </c>
      <c r="L535" s="260">
        <v>10.872682979218045</v>
      </c>
      <c r="M535" s="173"/>
      <c r="N535" s="226"/>
      <c r="O535" s="261">
        <v>20.143315117804249</v>
      </c>
      <c r="P535" s="262">
        <v>28.994689727661019</v>
      </c>
      <c r="Q535" s="262">
        <v>11.291940507947476</v>
      </c>
      <c r="R535" s="263">
        <v>26.470615817599928</v>
      </c>
      <c r="S535" s="175"/>
      <c r="T535" s="227"/>
      <c r="U535" s="220" t="s">
        <v>289</v>
      </c>
      <c r="V535" s="152"/>
      <c r="W535" s="152"/>
      <c r="X535" s="152"/>
    </row>
    <row r="536" spans="1:24" ht="15" x14ac:dyDescent="0.25">
      <c r="A536" s="221" t="s">
        <v>303</v>
      </c>
      <c r="B536" s="160">
        <v>2026</v>
      </c>
      <c r="C536" s="257">
        <v>5.8318329931935384</v>
      </c>
      <c r="D536" s="258">
        <v>10.171649109569914</v>
      </c>
      <c r="E536" s="258">
        <v>1.4920168768171602</v>
      </c>
      <c r="F536" s="258">
        <v>15.805141450612384</v>
      </c>
      <c r="G536" s="258">
        <v>5.6798803777261764</v>
      </c>
      <c r="H536" s="223"/>
      <c r="I536" s="259">
        <v>14.431506732815151</v>
      </c>
      <c r="J536" s="260">
        <v>18.977503562260612</v>
      </c>
      <c r="K536" s="260">
        <v>9.8855099033696945</v>
      </c>
      <c r="L536" s="260">
        <v>10.934785980667543</v>
      </c>
      <c r="M536" s="173"/>
      <c r="N536" s="226"/>
      <c r="O536" s="261">
        <v>20.263339726008688</v>
      </c>
      <c r="P536" s="262">
        <v>29.149152671830528</v>
      </c>
      <c r="Q536" s="262">
        <v>11.377526780186855</v>
      </c>
      <c r="R536" s="263">
        <v>26.739927431279927</v>
      </c>
      <c r="S536" s="175"/>
      <c r="T536" s="227"/>
      <c r="U536" s="220" t="s">
        <v>289</v>
      </c>
      <c r="V536" s="152"/>
      <c r="W536" s="152"/>
      <c r="X536" s="152"/>
    </row>
    <row r="537" spans="1:24" ht="15" x14ac:dyDescent="0.25">
      <c r="A537" s="221" t="s">
        <v>304</v>
      </c>
      <c r="B537" s="160">
        <v>2027</v>
      </c>
      <c r="C537" s="257">
        <v>5.8225398525171226</v>
      </c>
      <c r="D537" s="258">
        <v>10.155440386481192</v>
      </c>
      <c r="E537" s="258">
        <v>1.4896393185530552</v>
      </c>
      <c r="F537" s="258">
        <v>16.011758042056286</v>
      </c>
      <c r="G537" s="258">
        <v>5.879649302128497</v>
      </c>
      <c r="H537" s="223"/>
      <c r="I537" s="259">
        <v>14.55511937428234</v>
      </c>
      <c r="J537" s="260">
        <v>19.140054804290649</v>
      </c>
      <c r="K537" s="260">
        <v>9.9701839442740265</v>
      </c>
      <c r="L537" s="260">
        <v>10.994834158263625</v>
      </c>
      <c r="M537" s="173"/>
      <c r="N537" s="226"/>
      <c r="O537" s="261">
        <v>20.377659226799462</v>
      </c>
      <c r="P537" s="262">
        <v>29.295495190771842</v>
      </c>
      <c r="Q537" s="262">
        <v>11.459823262827081</v>
      </c>
      <c r="R537" s="263">
        <v>27.006592200319911</v>
      </c>
      <c r="S537" s="175"/>
      <c r="T537" s="227"/>
      <c r="U537" s="220" t="s">
        <v>289</v>
      </c>
      <c r="V537" s="152"/>
      <c r="W537" s="152"/>
      <c r="X537" s="152"/>
    </row>
    <row r="538" spans="1:24" ht="15" x14ac:dyDescent="0.25">
      <c r="A538" s="221" t="s">
        <v>305</v>
      </c>
      <c r="B538" s="160">
        <v>2028</v>
      </c>
      <c r="C538" s="257">
        <v>5.8118842665030161</v>
      </c>
      <c r="D538" s="258">
        <v>10.136855340901381</v>
      </c>
      <c r="E538" s="258">
        <v>1.4869131921046503</v>
      </c>
      <c r="F538" s="258">
        <v>16.217823966731412</v>
      </c>
      <c r="G538" s="258">
        <v>6.0887590148926511</v>
      </c>
      <c r="H538" s="223"/>
      <c r="I538" s="259">
        <v>14.674482764569946</v>
      </c>
      <c r="J538" s="260">
        <v>19.297018259758254</v>
      </c>
      <c r="K538" s="260">
        <v>10.051947269381646</v>
      </c>
      <c r="L538" s="260">
        <v>11.052879921428493</v>
      </c>
      <c r="M538" s="173"/>
      <c r="N538" s="226"/>
      <c r="O538" s="261">
        <v>20.486367031072962</v>
      </c>
      <c r="P538" s="262">
        <v>29.433873600659634</v>
      </c>
      <c r="Q538" s="262">
        <v>11.538860461486296</v>
      </c>
      <c r="R538" s="263">
        <v>27.270703888159908</v>
      </c>
      <c r="S538" s="175"/>
      <c r="T538" s="227"/>
      <c r="U538" s="220" t="s">
        <v>289</v>
      </c>
      <c r="V538" s="152"/>
      <c r="W538" s="152"/>
      <c r="X538" s="152"/>
    </row>
    <row r="539" spans="1:24" ht="15.6" thickBot="1" x14ac:dyDescent="0.3">
      <c r="A539" s="228" t="s">
        <v>306</v>
      </c>
      <c r="B539" s="160">
        <v>2029</v>
      </c>
      <c r="C539" s="257">
        <v>5.7999112113692934</v>
      </c>
      <c r="D539" s="258">
        <v>10.115972418545423</v>
      </c>
      <c r="E539" s="258">
        <v>1.4838500041931608</v>
      </c>
      <c r="F539" s="258">
        <v>16.423412122473788</v>
      </c>
      <c r="G539" s="258">
        <v>6.3077070926615164</v>
      </c>
      <c r="H539" s="223"/>
      <c r="I539" s="259">
        <v>14.789532150318683</v>
      </c>
      <c r="J539" s="260">
        <v>19.448308777671944</v>
      </c>
      <c r="K539" s="260">
        <v>10.130755522965426</v>
      </c>
      <c r="L539" s="260">
        <v>11.108995875446112</v>
      </c>
      <c r="M539" s="173"/>
      <c r="N539" s="226"/>
      <c r="O539" s="261">
        <v>20.589443361687977</v>
      </c>
      <c r="P539" s="262">
        <v>29.564281196217365</v>
      </c>
      <c r="Q539" s="262">
        <v>11.614605527158588</v>
      </c>
      <c r="R539" s="263">
        <v>27.532407997919901</v>
      </c>
      <c r="S539" s="175"/>
      <c r="T539" s="227"/>
      <c r="U539" s="220" t="s">
        <v>289</v>
      </c>
      <c r="V539" s="152"/>
      <c r="W539" s="152"/>
      <c r="X539" s="152"/>
    </row>
    <row r="540" spans="1:24" ht="15" x14ac:dyDescent="0.25">
      <c r="A540" s="178" t="s">
        <v>307</v>
      </c>
      <c r="B540" s="160">
        <v>2030</v>
      </c>
      <c r="C540" s="257">
        <v>5.7866653680951101</v>
      </c>
      <c r="D540" s="258">
        <v>10.09286955018438</v>
      </c>
      <c r="E540" s="258">
        <v>1.480461186005839</v>
      </c>
      <c r="F540" s="258">
        <v>16.628576447447703</v>
      </c>
      <c r="G540" s="258">
        <v>6.5860033430249203</v>
      </c>
      <c r="H540" s="223"/>
      <c r="I540" s="259">
        <v>14.920371812807407</v>
      </c>
      <c r="J540" s="260">
        <v>19.620363588505985</v>
      </c>
      <c r="K540" s="260">
        <v>10.22038003710883</v>
      </c>
      <c r="L540" s="260">
        <v>11.163240132552291</v>
      </c>
      <c r="M540" s="173"/>
      <c r="N540" s="226"/>
      <c r="O540" s="261">
        <v>20.707037180902518</v>
      </c>
      <c r="P540" s="262">
        <v>29.713233138690363</v>
      </c>
      <c r="Q540" s="262">
        <v>11.700841223114669</v>
      </c>
      <c r="R540" s="263">
        <v>27.791816579999995</v>
      </c>
      <c r="S540" s="175"/>
      <c r="T540" s="227"/>
      <c r="U540" s="220" t="s">
        <v>289</v>
      </c>
      <c r="V540" s="152"/>
      <c r="W540" s="152"/>
      <c r="X540" s="152"/>
    </row>
    <row r="541" spans="1:24" ht="15" x14ac:dyDescent="0.25">
      <c r="A541" s="179" t="s">
        <v>308</v>
      </c>
      <c r="B541" s="160">
        <v>2031</v>
      </c>
      <c r="C541" s="257">
        <v>5.7722338312394488</v>
      </c>
      <c r="D541" s="258">
        <v>10.067698642653429</v>
      </c>
      <c r="E541" s="258">
        <v>1.4767690198254655</v>
      </c>
      <c r="F541" s="258">
        <v>16.833319873404974</v>
      </c>
      <c r="G541" s="258">
        <v>6.7773069558381263</v>
      </c>
      <c r="H541" s="223"/>
      <c r="I541" s="259">
        <v>15.006573024066377</v>
      </c>
      <c r="J541" s="260">
        <v>19.733718612622663</v>
      </c>
      <c r="K541" s="260">
        <v>10.27942743551009</v>
      </c>
      <c r="L541" s="260">
        <v>11.215635465635019</v>
      </c>
      <c r="M541" s="173"/>
      <c r="N541" s="226"/>
      <c r="O541" s="261">
        <v>20.778806855305824</v>
      </c>
      <c r="P541" s="262">
        <v>29.801417255276093</v>
      </c>
      <c r="Q541" s="262">
        <v>11.756196455335555</v>
      </c>
      <c r="R541" s="263">
        <v>28.048955339039992</v>
      </c>
      <c r="S541" s="175"/>
      <c r="T541" s="227"/>
      <c r="U541" s="220" t="s">
        <v>289</v>
      </c>
      <c r="V541" s="152"/>
      <c r="W541" s="152"/>
      <c r="X541" s="152"/>
    </row>
    <row r="542" spans="1:24" ht="15.6" thickBot="1" x14ac:dyDescent="0.3">
      <c r="A542" s="180" t="s">
        <v>309</v>
      </c>
      <c r="B542" s="160">
        <v>2032</v>
      </c>
      <c r="C542" s="257">
        <v>5.7567673773820713</v>
      </c>
      <c r="D542" s="258">
        <v>10.040722674413219</v>
      </c>
      <c r="E542" s="258">
        <v>1.4728120803509208</v>
      </c>
      <c r="F542" s="258">
        <v>17.03761260528476</v>
      </c>
      <c r="G542" s="258">
        <v>7.0291913406166966</v>
      </c>
      <c r="H542" s="223"/>
      <c r="I542" s="259">
        <v>15.108868688406631</v>
      </c>
      <c r="J542" s="260">
        <v>19.868237923070456</v>
      </c>
      <c r="K542" s="260">
        <v>10.349499453742807</v>
      </c>
      <c r="L542" s="260">
        <v>11.266182696955227</v>
      </c>
      <c r="M542" s="173"/>
      <c r="N542" s="226"/>
      <c r="O542" s="261">
        <v>20.865636065788703</v>
      </c>
      <c r="P542" s="262">
        <v>29.908960597483677</v>
      </c>
      <c r="Q542" s="262">
        <v>11.822311534093728</v>
      </c>
      <c r="R542" s="263">
        <v>28.303795302239987</v>
      </c>
      <c r="S542" s="175"/>
      <c r="T542" s="227"/>
      <c r="U542" s="220" t="s">
        <v>289</v>
      </c>
      <c r="V542" s="152"/>
      <c r="W542" s="152"/>
      <c r="X542" s="152"/>
    </row>
    <row r="543" spans="1:24" ht="15" x14ac:dyDescent="0.25">
      <c r="B543" s="160">
        <v>2033</v>
      </c>
      <c r="C543" s="257">
        <v>5.7404884793841999</v>
      </c>
      <c r="D543" s="258">
        <v>10.012329673701766</v>
      </c>
      <c r="E543" s="258">
        <v>1.4686472850666326</v>
      </c>
      <c r="F543" s="258">
        <v>17.2414357246561</v>
      </c>
      <c r="G543" s="258">
        <v>7.2933613547438192</v>
      </c>
      <c r="H543" s="223"/>
      <c r="I543" s="259">
        <v>15.207520301684854</v>
      </c>
      <c r="J543" s="260">
        <v>19.997965288138531</v>
      </c>
      <c r="K543" s="260">
        <v>10.417075315231182</v>
      </c>
      <c r="L543" s="260">
        <v>11.314890134943871</v>
      </c>
      <c r="M543" s="173"/>
      <c r="N543" s="226"/>
      <c r="O543" s="261">
        <v>20.948008781069053</v>
      </c>
      <c r="P543" s="262">
        <v>30.010294961840295</v>
      </c>
      <c r="Q543" s="262">
        <v>11.885722600297814</v>
      </c>
      <c r="R543" s="263">
        <v>28.556325859599973</v>
      </c>
      <c r="S543" s="175"/>
      <c r="T543" s="227"/>
      <c r="U543" s="220" t="s">
        <v>289</v>
      </c>
      <c r="V543" s="152"/>
      <c r="W543" s="152"/>
      <c r="X543" s="152"/>
    </row>
    <row r="544" spans="1:24" ht="15" x14ac:dyDescent="0.25">
      <c r="B544" s="160">
        <v>2034</v>
      </c>
      <c r="C544" s="257">
        <v>5.7236622764201153</v>
      </c>
      <c r="D544" s="258">
        <v>9.9829820856283717</v>
      </c>
      <c r="E544" s="258">
        <v>1.4643424672118575</v>
      </c>
      <c r="F544" s="258">
        <v>17.44476002177878</v>
      </c>
      <c r="G544" s="258">
        <v>7.5705504186249204</v>
      </c>
      <c r="H544" s="223"/>
      <c r="I544" s="259">
        <v>15.303086575805978</v>
      </c>
      <c r="J544" s="260">
        <v>20.1236354167774</v>
      </c>
      <c r="K544" s="260">
        <v>10.482537734834558</v>
      </c>
      <c r="L544" s="260">
        <v>11.361759512461187</v>
      </c>
      <c r="M544" s="173"/>
      <c r="N544" s="226"/>
      <c r="O544" s="261">
        <v>21.026748852226092</v>
      </c>
      <c r="P544" s="262">
        <v>30.106617502405772</v>
      </c>
      <c r="Q544" s="262">
        <v>11.946880202046415</v>
      </c>
      <c r="R544" s="263">
        <v>28.806519534239968</v>
      </c>
      <c r="S544" s="175"/>
      <c r="T544" s="227"/>
      <c r="U544" s="220" t="s">
        <v>289</v>
      </c>
      <c r="V544" s="152"/>
      <c r="W544" s="152"/>
      <c r="X544" s="152"/>
    </row>
    <row r="545" spans="2:24" ht="15" x14ac:dyDescent="0.25">
      <c r="B545" s="160">
        <v>2035</v>
      </c>
      <c r="C545" s="257">
        <v>5.7064899989311701</v>
      </c>
      <c r="D545" s="258">
        <v>9.9530308882546503</v>
      </c>
      <c r="E545" s="258">
        <v>1.4599491096076878</v>
      </c>
      <c r="F545" s="258">
        <v>17.647556275261163</v>
      </c>
      <c r="G545" s="258">
        <v>7.8615427032919509</v>
      </c>
      <c r="H545" s="223"/>
      <c r="I545" s="259">
        <v>15.395990659186406</v>
      </c>
      <c r="J545" s="260">
        <v>20.24580475127188</v>
      </c>
      <c r="K545" s="260">
        <v>10.546176567100934</v>
      </c>
      <c r="L545" s="260">
        <v>11.406792883138793</v>
      </c>
      <c r="M545" s="173"/>
      <c r="N545" s="226"/>
      <c r="O545" s="261">
        <v>21.102480658117578</v>
      </c>
      <c r="P545" s="262">
        <v>30.198835639526528</v>
      </c>
      <c r="Q545" s="262">
        <v>12.006125676708622</v>
      </c>
      <c r="R545" s="263">
        <v>29.054349158399958</v>
      </c>
      <c r="S545" s="175"/>
      <c r="T545" s="227"/>
      <c r="U545" s="220" t="s">
        <v>289</v>
      </c>
      <c r="V545" s="152"/>
      <c r="W545" s="152"/>
      <c r="X545" s="152"/>
    </row>
    <row r="546" spans="2:24" ht="15" x14ac:dyDescent="0.25">
      <c r="B546" s="160">
        <v>2036</v>
      </c>
      <c r="C546" s="257">
        <v>5.6890881660542441</v>
      </c>
      <c r="D546" s="258">
        <v>9.9226793095839216</v>
      </c>
      <c r="E546" s="258">
        <v>1.4554970225245656</v>
      </c>
      <c r="F546" s="258">
        <v>17.849797320143306</v>
      </c>
      <c r="G546" s="258">
        <v>8.1671757592346417</v>
      </c>
      <c r="H546" s="223"/>
      <c r="I546" s="259">
        <v>15.486463307845209</v>
      </c>
      <c r="J546" s="260">
        <v>20.364776736941643</v>
      </c>
      <c r="K546" s="260">
        <v>10.608149878748776</v>
      </c>
      <c r="L546" s="260">
        <v>11.449993943376647</v>
      </c>
      <c r="M546" s="173"/>
      <c r="N546" s="226"/>
      <c r="O546" s="261">
        <v>21.175551473899453</v>
      </c>
      <c r="P546" s="262">
        <v>30.287456046525563</v>
      </c>
      <c r="Q546" s="262">
        <v>12.063646901273341</v>
      </c>
      <c r="R546" s="263">
        <v>29.299791263519953</v>
      </c>
      <c r="S546" s="175"/>
      <c r="T546" s="227"/>
      <c r="U546" s="220" t="s">
        <v>289</v>
      </c>
      <c r="V546" s="152"/>
      <c r="W546" s="152"/>
      <c r="X546" s="152"/>
    </row>
    <row r="547" spans="2:24" ht="15" x14ac:dyDescent="0.25">
      <c r="B547" s="160">
        <v>2037</v>
      </c>
      <c r="C547" s="257">
        <v>5.6714673117362464</v>
      </c>
      <c r="D547" s="258">
        <v>9.8919457225037188</v>
      </c>
      <c r="E547" s="258">
        <v>1.4509889009687742</v>
      </c>
      <c r="F547" s="258">
        <v>18.05146151943401</v>
      </c>
      <c r="G547" s="258">
        <v>8.4883420635855682</v>
      </c>
      <c r="H547" s="223"/>
      <c r="I547" s="259">
        <v>15.574468042637308</v>
      </c>
      <c r="J547" s="260">
        <v>20.480503403528388</v>
      </c>
      <c r="K547" s="260">
        <v>10.668432681746232</v>
      </c>
      <c r="L547" s="260">
        <v>11.491370187365922</v>
      </c>
      <c r="M547" s="173"/>
      <c r="N547" s="226"/>
      <c r="O547" s="261">
        <v>21.245935354373554</v>
      </c>
      <c r="P547" s="262">
        <v>30.372449126032109</v>
      </c>
      <c r="Q547" s="262">
        <v>12.119421582715006</v>
      </c>
      <c r="R547" s="263">
        <v>29.54283170679993</v>
      </c>
      <c r="S547" s="175"/>
      <c r="T547" s="227"/>
      <c r="U547" s="220" t="s">
        <v>289</v>
      </c>
      <c r="V547" s="152"/>
      <c r="W547" s="152"/>
      <c r="X547" s="152"/>
    </row>
    <row r="548" spans="2:24" ht="15" x14ac:dyDescent="0.25">
      <c r="B548" s="160">
        <v>2038</v>
      </c>
      <c r="C548" s="257">
        <v>5.6535928188850262</v>
      </c>
      <c r="D548" s="258">
        <v>9.8607697492708901</v>
      </c>
      <c r="E548" s="258">
        <v>1.4464158884991625</v>
      </c>
      <c r="F548" s="258">
        <v>18.252526034996858</v>
      </c>
      <c r="G548" s="258">
        <v>8.8259975624520006</v>
      </c>
      <c r="H548" s="223"/>
      <c r="I548" s="259">
        <v>15.659844466023866</v>
      </c>
      <c r="J548" s="260">
        <v>20.592773827465987</v>
      </c>
      <c r="K548" s="260">
        <v>10.726915104581748</v>
      </c>
      <c r="L548" s="260">
        <v>11.530928517963071</v>
      </c>
      <c r="M548" s="173"/>
      <c r="N548" s="226"/>
      <c r="O548" s="261">
        <v>21.313437284908893</v>
      </c>
      <c r="P548" s="262">
        <v>30.453543576736877</v>
      </c>
      <c r="Q548" s="262">
        <v>12.17333099308091</v>
      </c>
      <c r="R548" s="263">
        <v>29.783454552959931</v>
      </c>
      <c r="S548" s="175"/>
      <c r="T548" s="227"/>
      <c r="U548" s="220" t="s">
        <v>289</v>
      </c>
      <c r="V548" s="152"/>
      <c r="W548" s="152"/>
      <c r="X548" s="152"/>
    </row>
    <row r="549" spans="2:24" ht="15" x14ac:dyDescent="0.25">
      <c r="B549" s="160">
        <v>2039</v>
      </c>
      <c r="C549" s="257">
        <v>5.635376050922142</v>
      </c>
      <c r="D549" s="258">
        <v>9.8289967935217835</v>
      </c>
      <c r="E549" s="258">
        <v>1.4417553083224997</v>
      </c>
      <c r="F549" s="258">
        <v>18.452967675544066</v>
      </c>
      <c r="G549" s="258">
        <v>9.1811662203680253</v>
      </c>
      <c r="H549" s="223"/>
      <c r="I549" s="259">
        <v>15.742284135113035</v>
      </c>
      <c r="J549" s="260">
        <v>20.701182404808353</v>
      </c>
      <c r="K549" s="260">
        <v>10.783385865417715</v>
      </c>
      <c r="L549" s="260">
        <v>11.56867580477585</v>
      </c>
      <c r="M549" s="173"/>
      <c r="N549" s="226"/>
      <c r="O549" s="261">
        <v>21.377660186035179</v>
      </c>
      <c r="P549" s="262">
        <v>30.530179198330138</v>
      </c>
      <c r="Q549" s="262">
        <v>12.225141173740216</v>
      </c>
      <c r="R549" s="263">
        <v>30.021643480319916</v>
      </c>
      <c r="S549" s="175"/>
      <c r="T549" s="227"/>
      <c r="U549" s="220" t="s">
        <v>289</v>
      </c>
      <c r="V549" s="152"/>
      <c r="W549" s="152"/>
      <c r="X549" s="152"/>
    </row>
    <row r="550" spans="2:24" ht="15" x14ac:dyDescent="0.25">
      <c r="B550" s="160">
        <v>2040</v>
      </c>
      <c r="C550" s="257">
        <v>5.6167496261546859</v>
      </c>
      <c r="D550" s="258">
        <v>9.7965093308112614</v>
      </c>
      <c r="E550" s="258">
        <v>1.4369899214981092</v>
      </c>
      <c r="F550" s="258">
        <v>18.652752305385182</v>
      </c>
      <c r="G550" s="258">
        <v>9.551585139880018</v>
      </c>
      <c r="H550" s="223"/>
      <c r="I550" s="259">
        <v>15.820624859688499</v>
      </c>
      <c r="J550" s="260">
        <v>20.804200849605969</v>
      </c>
      <c r="K550" s="260">
        <v>10.837048869771026</v>
      </c>
      <c r="L550" s="260">
        <v>11.604612300614729</v>
      </c>
      <c r="M550" s="173"/>
      <c r="N550" s="226"/>
      <c r="O550" s="261">
        <v>21.437374485843186</v>
      </c>
      <c r="P550" s="262">
        <v>30.600710180417231</v>
      </c>
      <c r="Q550" s="262">
        <v>12.274038791269135</v>
      </c>
      <c r="R550" s="263">
        <v>30.257364605999911</v>
      </c>
      <c r="S550" s="175"/>
      <c r="T550" s="227"/>
      <c r="U550" s="220" t="s">
        <v>289</v>
      </c>
      <c r="V550" s="152"/>
      <c r="W550" s="152"/>
      <c r="X550" s="152"/>
    </row>
    <row r="551" spans="2:24" ht="15" x14ac:dyDescent="0.25">
      <c r="B551" s="160">
        <v>2041</v>
      </c>
      <c r="C551" s="257">
        <v>5.597719377603342</v>
      </c>
      <c r="D551" s="258">
        <v>9.7633175348599561</v>
      </c>
      <c r="E551" s="258">
        <v>1.4321212203467273</v>
      </c>
      <c r="F551" s="258">
        <v>18.851850961719471</v>
      </c>
      <c r="G551" s="258">
        <v>9.9485443755662164</v>
      </c>
      <c r="H551" s="223"/>
      <c r="I551" s="259">
        <v>15.897539302061597</v>
      </c>
      <c r="J551" s="260">
        <v>20.905343726171019</v>
      </c>
      <c r="K551" s="260">
        <v>10.889734877952177</v>
      </c>
      <c r="L551" s="260">
        <v>11.63874184964043</v>
      </c>
      <c r="M551" s="173"/>
      <c r="N551" s="226"/>
      <c r="O551" s="261">
        <v>21.495258679664939</v>
      </c>
      <c r="P551" s="262">
        <v>30.668661261030977</v>
      </c>
      <c r="Q551" s="262">
        <v>12.321856098298905</v>
      </c>
      <c r="R551" s="263">
        <v>30.490592811359903</v>
      </c>
      <c r="S551" s="175"/>
      <c r="T551" s="227"/>
      <c r="U551" s="220" t="s">
        <v>289</v>
      </c>
      <c r="V551" s="152"/>
      <c r="W551" s="152"/>
      <c r="X551" s="152"/>
    </row>
    <row r="552" spans="2:24" ht="15" x14ac:dyDescent="0.25">
      <c r="B552" s="160">
        <v>2042</v>
      </c>
      <c r="C552" s="257">
        <v>5.5783154510431716</v>
      </c>
      <c r="D552" s="258">
        <v>9.7294739847191565</v>
      </c>
      <c r="E552" s="258">
        <v>1.4271569173671863</v>
      </c>
      <c r="F552" s="258">
        <v>19.050205173751387</v>
      </c>
      <c r="G552" s="258">
        <v>10.363233552014503</v>
      </c>
      <c r="H552" s="223"/>
      <c r="I552" s="259">
        <v>15.970324803359055</v>
      </c>
      <c r="J552" s="260">
        <v>21.001057024562282</v>
      </c>
      <c r="K552" s="260">
        <v>10.939592582155834</v>
      </c>
      <c r="L552" s="260">
        <v>11.671050512008616</v>
      </c>
      <c r="M552" s="173"/>
      <c r="N552" s="226"/>
      <c r="O552" s="261">
        <v>21.548640254402226</v>
      </c>
      <c r="P552" s="262">
        <v>30.730531009281439</v>
      </c>
      <c r="Q552" s="262">
        <v>12.366749499523021</v>
      </c>
      <c r="R552" s="263">
        <v>30.721255685760003</v>
      </c>
      <c r="S552" s="175"/>
      <c r="T552" s="227"/>
      <c r="U552" s="220" t="s">
        <v>289</v>
      </c>
      <c r="V552" s="152"/>
      <c r="W552" s="152"/>
      <c r="X552" s="152"/>
    </row>
    <row r="553" spans="2:24" ht="15" x14ac:dyDescent="0.25">
      <c r="B553" s="160">
        <v>2043</v>
      </c>
      <c r="C553" s="257">
        <v>5.5585074565133619</v>
      </c>
      <c r="D553" s="258">
        <v>9.6949256754385829</v>
      </c>
      <c r="E553" s="258">
        <v>1.4220892375881404</v>
      </c>
      <c r="F553" s="258">
        <v>19.247713006915831</v>
      </c>
      <c r="G553" s="258">
        <v>10.800460983022003</v>
      </c>
      <c r="H553" s="223"/>
      <c r="I553" s="259">
        <v>16.039753218556967</v>
      </c>
      <c r="J553" s="260">
        <v>21.092355737935325</v>
      </c>
      <c r="K553" s="260">
        <v>10.98715069917861</v>
      </c>
      <c r="L553" s="260">
        <v>11.701498769404163</v>
      </c>
      <c r="M553" s="173"/>
      <c r="N553" s="226"/>
      <c r="O553" s="261">
        <v>21.598260675070328</v>
      </c>
      <c r="P553" s="262">
        <v>30.787281413373908</v>
      </c>
      <c r="Q553" s="262">
        <v>12.409239936766751</v>
      </c>
      <c r="R553" s="263">
        <v>30.949211776319991</v>
      </c>
      <c r="S553" s="175"/>
      <c r="T553" s="227"/>
      <c r="U553" s="220" t="s">
        <v>289</v>
      </c>
      <c r="V553" s="152"/>
      <c r="W553" s="152"/>
      <c r="X553" s="152"/>
    </row>
    <row r="554" spans="2:24" ht="15" x14ac:dyDescent="0.25">
      <c r="B554" s="160">
        <v>2044</v>
      </c>
      <c r="C554" s="257">
        <v>5.5382579435198132</v>
      </c>
      <c r="D554" s="258">
        <v>9.6596072873690915</v>
      </c>
      <c r="E554" s="258">
        <v>1.4169085996705311</v>
      </c>
      <c r="F554" s="258">
        <v>19.444246608039673</v>
      </c>
      <c r="G554" s="258">
        <v>11.261811469646862</v>
      </c>
      <c r="H554" s="223"/>
      <c r="I554" s="259">
        <v>16.105672232316621</v>
      </c>
      <c r="J554" s="260">
        <v>21.179039570857636</v>
      </c>
      <c r="K554" s="260">
        <v>11.032304893775608</v>
      </c>
      <c r="L554" s="260">
        <v>11.730033113600314</v>
      </c>
      <c r="M554" s="173"/>
      <c r="N554" s="226"/>
      <c r="O554" s="261">
        <v>21.643930175836434</v>
      </c>
      <c r="P554" s="262">
        <v>30.838646858226728</v>
      </c>
      <c r="Q554" s="262">
        <v>12.449213493446139</v>
      </c>
      <c r="R554" s="263">
        <v>31.174279721639987</v>
      </c>
      <c r="S554" s="175"/>
      <c r="T554" s="227"/>
      <c r="U554" s="220" t="s">
        <v>289</v>
      </c>
      <c r="V554" s="152"/>
      <c r="W554" s="152"/>
      <c r="X554" s="152"/>
    </row>
    <row r="555" spans="2:24" ht="15" x14ac:dyDescent="0.25">
      <c r="B555" s="160">
        <v>2045</v>
      </c>
      <c r="C555" s="257">
        <v>5.5175316411773316</v>
      </c>
      <c r="D555" s="258">
        <v>9.6234573024479495</v>
      </c>
      <c r="E555" s="258">
        <v>1.4116059799067127</v>
      </c>
      <c r="F555" s="258">
        <v>19.639694601945184</v>
      </c>
      <c r="G555" s="258">
        <v>11.74898853817516</v>
      </c>
      <c r="H555" s="223"/>
      <c r="I555" s="259">
        <v>16.167934103473456</v>
      </c>
      <c r="J555" s="260">
        <v>21.260914242958584</v>
      </c>
      <c r="K555" s="260">
        <v>11.074953963988332</v>
      </c>
      <c r="L555" s="260">
        <v>11.756612004454796</v>
      </c>
      <c r="M555" s="173"/>
      <c r="N555" s="226"/>
      <c r="O555" s="261">
        <v>21.685465744650788</v>
      </c>
      <c r="P555" s="262">
        <v>30.884371545406534</v>
      </c>
      <c r="Q555" s="262">
        <v>12.486559943895044</v>
      </c>
      <c r="R555" s="263">
        <v>31.396306606399982</v>
      </c>
      <c r="S555" s="175"/>
      <c r="T555" s="227"/>
      <c r="U555" s="220" t="s">
        <v>289</v>
      </c>
      <c r="V555" s="152"/>
      <c r="W555" s="152"/>
      <c r="X555" s="152"/>
    </row>
    <row r="556" spans="2:24" ht="15" x14ac:dyDescent="0.25">
      <c r="B556" s="160">
        <v>2046</v>
      </c>
      <c r="C556" s="257">
        <v>5.4963097741287053</v>
      </c>
      <c r="D556" s="258">
        <v>9.5864429734504437</v>
      </c>
      <c r="E556" s="258">
        <v>1.4061765748069652</v>
      </c>
      <c r="F556" s="258">
        <v>19.834017818432486</v>
      </c>
      <c r="G556" s="258">
        <v>12.263758908633122</v>
      </c>
      <c r="H556" s="223"/>
      <c r="I556" s="259">
        <v>16.226410244534694</v>
      </c>
      <c r="J556" s="260">
        <v>21.337810661041772</v>
      </c>
      <c r="K556" s="260">
        <v>11.115009828027619</v>
      </c>
      <c r="L556" s="260">
        <v>11.781238559927489</v>
      </c>
      <c r="M556" s="173"/>
      <c r="N556" s="226"/>
      <c r="O556" s="261">
        <v>21.722720018663399</v>
      </c>
      <c r="P556" s="262">
        <v>30.924253634492217</v>
      </c>
      <c r="Q556" s="262">
        <v>12.521186402834584</v>
      </c>
      <c r="R556" s="263">
        <v>31.615256378359973</v>
      </c>
      <c r="S556" s="175"/>
      <c r="T556" s="227"/>
      <c r="U556" s="220" t="s">
        <v>289</v>
      </c>
      <c r="V556" s="152"/>
      <c r="W556" s="152"/>
      <c r="X556" s="152"/>
    </row>
    <row r="557" spans="2:24" ht="15" x14ac:dyDescent="0.25">
      <c r="B557" s="160">
        <v>2047</v>
      </c>
      <c r="C557" s="257">
        <v>5.4745753720108929</v>
      </c>
      <c r="D557" s="258">
        <v>9.5485347013502828</v>
      </c>
      <c r="E557" s="258">
        <v>1.4006160426715022</v>
      </c>
      <c r="F557" s="258">
        <v>20.027178943997434</v>
      </c>
      <c r="G557" s="258">
        <v>12.808027964242722</v>
      </c>
      <c r="H557" s="223"/>
      <c r="I557" s="259">
        <v>16.280993929494091</v>
      </c>
      <c r="J557" s="260">
        <v>21.40958847987498</v>
      </c>
      <c r="K557" s="260">
        <v>11.152399379113202</v>
      </c>
      <c r="L557" s="260">
        <v>11.803917408162523</v>
      </c>
      <c r="M557" s="173"/>
      <c r="N557" s="226"/>
      <c r="O557" s="261">
        <v>21.755569301504984</v>
      </c>
      <c r="P557" s="262">
        <v>30.958123181225261</v>
      </c>
      <c r="Q557" s="262">
        <v>12.553015421784703</v>
      </c>
      <c r="R557" s="263">
        <v>31.831096352159957</v>
      </c>
      <c r="S557" s="175"/>
      <c r="T557" s="227"/>
      <c r="U557" s="220" t="s">
        <v>289</v>
      </c>
      <c r="V557" s="152"/>
      <c r="W557" s="152"/>
      <c r="X557" s="152"/>
    </row>
    <row r="558" spans="2:24" ht="15" x14ac:dyDescent="0.25">
      <c r="B558" s="160">
        <v>2048</v>
      </c>
      <c r="C558" s="257">
        <v>5.452294800697687</v>
      </c>
      <c r="D558" s="258">
        <v>9.5096738228540723</v>
      </c>
      <c r="E558" s="258">
        <v>1.3949157785412998</v>
      </c>
      <c r="F558" s="258">
        <v>20.219068545049449</v>
      </c>
      <c r="G558" s="258">
        <v>13.38394717249634</v>
      </c>
      <c r="H558" s="223"/>
      <c r="I558" s="259">
        <v>16.331574884429006</v>
      </c>
      <c r="J558" s="260">
        <v>21.476102688698184</v>
      </c>
      <c r="K558" s="260">
        <v>11.187047080159832</v>
      </c>
      <c r="L558" s="260">
        <v>11.8246113756305</v>
      </c>
      <c r="M558" s="173"/>
      <c r="N558" s="226"/>
      <c r="O558" s="261">
        <v>21.783869685126692</v>
      </c>
      <c r="P558" s="262">
        <v>30.985776511552256</v>
      </c>
      <c r="Q558" s="262">
        <v>12.581962858701132</v>
      </c>
      <c r="R558" s="263">
        <v>32.043679920679949</v>
      </c>
      <c r="S558" s="175"/>
      <c r="T558" s="227"/>
      <c r="U558" s="220" t="s">
        <v>289</v>
      </c>
      <c r="V558" s="152"/>
      <c r="W558" s="152"/>
      <c r="X558" s="152"/>
    </row>
    <row r="559" spans="2:24" ht="15" x14ac:dyDescent="0.25">
      <c r="B559" s="160">
        <v>2049</v>
      </c>
      <c r="C559" s="257">
        <v>5.4294302457088479</v>
      </c>
      <c r="D559" s="258">
        <v>9.4697943834626539</v>
      </c>
      <c r="E559" s="258">
        <v>1.3890661079550406</v>
      </c>
      <c r="F559" s="258">
        <v>20.409561369470666</v>
      </c>
      <c r="G559" s="258">
        <v>13.993879211518488</v>
      </c>
      <c r="H559" s="223"/>
      <c r="I559" s="259">
        <v>16.378042850239442</v>
      </c>
      <c r="J559" s="260">
        <v>21.537208296243193</v>
      </c>
      <c r="K559" s="260">
        <v>11.218877404235695</v>
      </c>
      <c r="L559" s="260">
        <v>11.843275791009276</v>
      </c>
      <c r="M559" s="173"/>
      <c r="N559" s="226"/>
      <c r="O559" s="261">
        <v>21.807473095948289</v>
      </c>
      <c r="P559" s="262">
        <v>31.007002679705849</v>
      </c>
      <c r="Q559" s="262">
        <v>12.607943512190735</v>
      </c>
      <c r="R559" s="263">
        <v>32.252837160479942</v>
      </c>
      <c r="S559" s="175"/>
      <c r="T559" s="227"/>
      <c r="U559" s="220" t="s">
        <v>289</v>
      </c>
      <c r="V559" s="152"/>
      <c r="W559" s="152"/>
      <c r="X559" s="152"/>
    </row>
    <row r="560" spans="2:24" ht="15" x14ac:dyDescent="0.25">
      <c r="B560" s="160">
        <v>2050</v>
      </c>
      <c r="C560" s="257">
        <v>5.405949177458762</v>
      </c>
      <c r="D560" s="258">
        <v>9.4288396463780213</v>
      </c>
      <c r="E560" s="258">
        <v>1.3830587085395027</v>
      </c>
      <c r="F560" s="258">
        <v>20.598571519194731</v>
      </c>
      <c r="G560" s="258">
        <v>14.536425460950278</v>
      </c>
      <c r="H560" s="223"/>
      <c r="I560" s="259">
        <v>16.40293958657179</v>
      </c>
      <c r="J560" s="260">
        <v>21.569947629092024</v>
      </c>
      <c r="K560" s="260">
        <v>11.23593154405156</v>
      </c>
      <c r="L560" s="260">
        <v>11.859890584805195</v>
      </c>
      <c r="M560" s="173"/>
      <c r="N560" s="226"/>
      <c r="O560" s="261">
        <v>21.808888764030552</v>
      </c>
      <c r="P560" s="262">
        <v>30.998787275470043</v>
      </c>
      <c r="Q560" s="262">
        <v>12.618990252591063</v>
      </c>
      <c r="R560" s="263">
        <v>32.458462103999928</v>
      </c>
      <c r="S560" s="175"/>
      <c r="T560" s="227"/>
      <c r="U560" s="220" t="s">
        <v>289</v>
      </c>
      <c r="V560" s="152"/>
      <c r="W560" s="152"/>
      <c r="X560" s="152"/>
    </row>
    <row r="561" spans="1:41" ht="15" x14ac:dyDescent="0.25">
      <c r="B561" s="160">
        <v>2051</v>
      </c>
      <c r="C561" s="257">
        <v>5.3818427114617782</v>
      </c>
      <c r="D561" s="258">
        <v>9.3867941156367785</v>
      </c>
      <c r="E561" s="258">
        <v>1.376891307286775</v>
      </c>
      <c r="F561" s="258">
        <v>20.786075503293873</v>
      </c>
      <c r="G561" s="258">
        <v>15.325988130520704</v>
      </c>
      <c r="H561" s="223"/>
      <c r="I561" s="259">
        <v>16.458162147944133</v>
      </c>
      <c r="J561" s="260">
        <v>21.642565573604902</v>
      </c>
      <c r="K561" s="260">
        <v>11.273758722283368</v>
      </c>
      <c r="L561" s="260">
        <v>11.874472547266052</v>
      </c>
      <c r="M561" s="173"/>
      <c r="N561" s="226"/>
      <c r="O561" s="261">
        <v>21.840004859405912</v>
      </c>
      <c r="P561" s="262">
        <v>31.02935968924168</v>
      </c>
      <c r="Q561" s="262">
        <v>12.650650029570143</v>
      </c>
      <c r="R561" s="263">
        <v>32.660548050559925</v>
      </c>
      <c r="S561" s="175"/>
      <c r="T561" s="227"/>
      <c r="U561" s="220" t="s">
        <v>289</v>
      </c>
      <c r="V561" s="152"/>
      <c r="W561" s="152"/>
      <c r="X561" s="152"/>
    </row>
    <row r="562" spans="1:41" ht="15" x14ac:dyDescent="0.25">
      <c r="B562" s="160">
        <v>2052</v>
      </c>
      <c r="C562" s="257">
        <v>5.3570994265889356</v>
      </c>
      <c r="D562" s="258">
        <v>9.3436378709640646</v>
      </c>
      <c r="E562" s="258">
        <v>1.3705609822138072</v>
      </c>
      <c r="F562" s="258">
        <v>20.972111133477121</v>
      </c>
      <c r="G562" s="258">
        <v>16.053579829639038</v>
      </c>
      <c r="H562" s="223"/>
      <c r="I562" s="259">
        <v>16.491566081432058</v>
      </c>
      <c r="J562" s="260">
        <v>21.686491913279411</v>
      </c>
      <c r="K562" s="260">
        <v>11.296640249584708</v>
      </c>
      <c r="L562" s="260">
        <v>11.887073291402785</v>
      </c>
      <c r="M562" s="173"/>
      <c r="N562" s="226"/>
      <c r="O562" s="261">
        <v>21.848665508020993</v>
      </c>
      <c r="P562" s="262">
        <v>31.030129784243478</v>
      </c>
      <c r="Q562" s="262">
        <v>12.667201231798515</v>
      </c>
      <c r="R562" s="263">
        <v>32.859184424879906</v>
      </c>
      <c r="S562" s="175"/>
      <c r="T562" s="227"/>
      <c r="U562" s="220" t="s">
        <v>289</v>
      </c>
      <c r="V562" s="152"/>
      <c r="W562" s="152"/>
      <c r="X562" s="152"/>
    </row>
    <row r="563" spans="1:41" ht="15" x14ac:dyDescent="0.25">
      <c r="B563" s="160">
        <v>2053</v>
      </c>
      <c r="C563" s="257">
        <v>5.3316775828777008</v>
      </c>
      <c r="D563" s="258">
        <v>9.2992981111919981</v>
      </c>
      <c r="E563" s="258">
        <v>1.3640570545634032</v>
      </c>
      <c r="F563" s="258">
        <v>21.156738885104041</v>
      </c>
      <c r="G563" s="258">
        <v>16.826065354003909</v>
      </c>
      <c r="H563" s="223"/>
      <c r="I563" s="259">
        <v>16.520240677172929</v>
      </c>
      <c r="J563" s="260">
        <v>21.724199150153119</v>
      </c>
      <c r="K563" s="260">
        <v>11.316282204192742</v>
      </c>
      <c r="L563" s="260">
        <v>11.897756161455868</v>
      </c>
      <c r="M563" s="173"/>
      <c r="N563" s="226"/>
      <c r="O563" s="261">
        <v>21.851918260050631</v>
      </c>
      <c r="P563" s="262">
        <v>31.023497261345117</v>
      </c>
      <c r="Q563" s="262">
        <v>12.680339258756145</v>
      </c>
      <c r="R563" s="263">
        <v>33.054495046559907</v>
      </c>
      <c r="S563" s="175"/>
      <c r="T563" s="227"/>
      <c r="U563" s="220" t="s">
        <v>289</v>
      </c>
      <c r="V563" s="152"/>
      <c r="W563" s="152"/>
      <c r="X563" s="152"/>
    </row>
    <row r="564" spans="1:41" ht="15" x14ac:dyDescent="0.25">
      <c r="B564" s="160">
        <v>2054</v>
      </c>
      <c r="C564" s="257">
        <v>5.3055300427529852</v>
      </c>
      <c r="D564" s="258">
        <v>9.2536926208534673</v>
      </c>
      <c r="E564" s="258">
        <v>1.3573674646525016</v>
      </c>
      <c r="F564" s="258">
        <v>21.340058106545374</v>
      </c>
      <c r="G564" s="258">
        <v>17.646545307149086</v>
      </c>
      <c r="H564" s="223"/>
      <c r="I564" s="259">
        <v>16.543906273425254</v>
      </c>
      <c r="J564" s="260">
        <v>21.755319527636662</v>
      </c>
      <c r="K564" s="260">
        <v>11.332493019213848</v>
      </c>
      <c r="L564" s="260">
        <v>11.906604790734537</v>
      </c>
      <c r="M564" s="173"/>
      <c r="N564" s="226"/>
      <c r="O564" s="261">
        <v>21.849436316178238</v>
      </c>
      <c r="P564" s="262">
        <v>31.009012148490129</v>
      </c>
      <c r="Q564" s="262">
        <v>12.689860483866349</v>
      </c>
      <c r="R564" s="263">
        <v>33.246662897279911</v>
      </c>
      <c r="S564" s="175"/>
      <c r="T564" s="227"/>
      <c r="U564" s="220" t="s">
        <v>289</v>
      </c>
      <c r="V564" s="152"/>
      <c r="W564" s="152"/>
      <c r="X564" s="152"/>
    </row>
    <row r="565" spans="1:41" ht="15" x14ac:dyDescent="0.25">
      <c r="B565" s="160">
        <v>2055</v>
      </c>
      <c r="C565" s="257">
        <v>5.2786279437425749</v>
      </c>
      <c r="D565" s="258">
        <v>9.2067710591825183</v>
      </c>
      <c r="E565" s="258">
        <v>1.3504848283026292</v>
      </c>
      <c r="F565" s="258">
        <v>21.52218078064843</v>
      </c>
      <c r="G565" s="258">
        <v>18.518321665765463</v>
      </c>
      <c r="H565" s="223"/>
      <c r="I565" s="259">
        <v>16.562336160556338</v>
      </c>
      <c r="J565" s="260">
        <v>21.779554921428701</v>
      </c>
      <c r="K565" s="260">
        <v>11.34511739968398</v>
      </c>
      <c r="L565" s="260">
        <v>11.913707743351569</v>
      </c>
      <c r="M565" s="173"/>
      <c r="N565" s="226"/>
      <c r="O565" s="261">
        <v>21.840964104298912</v>
      </c>
      <c r="P565" s="262">
        <v>30.98632598061122</v>
      </c>
      <c r="Q565" s="262">
        <v>12.69560222798661</v>
      </c>
      <c r="R565" s="263">
        <v>33.435888523999999</v>
      </c>
      <c r="S565" s="175"/>
      <c r="T565" s="227"/>
      <c r="U565" s="220" t="s">
        <v>289</v>
      </c>
      <c r="V565" s="152"/>
      <c r="W565" s="152"/>
      <c r="X565" s="152"/>
    </row>
    <row r="566" spans="1:41" ht="15" x14ac:dyDescent="0.25">
      <c r="B566" s="160">
        <v>2056</v>
      </c>
      <c r="C566" s="257">
        <v>5.2509706410830272</v>
      </c>
      <c r="D566" s="258">
        <v>9.1585323016086253</v>
      </c>
      <c r="E566" s="258">
        <v>1.343408980557427</v>
      </c>
      <c r="F566" s="258">
        <v>21.70319442911396</v>
      </c>
      <c r="G566" s="258">
        <v>19.444983990609643</v>
      </c>
      <c r="H566" s="223"/>
      <c r="I566" s="259">
        <v>16.575409913701087</v>
      </c>
      <c r="J566" s="260">
        <v>21.79674697222908</v>
      </c>
      <c r="K566" s="260">
        <v>11.354072855173095</v>
      </c>
      <c r="L566" s="260">
        <v>11.91913789488604</v>
      </c>
      <c r="M566" s="173"/>
      <c r="N566" s="226"/>
      <c r="O566" s="261">
        <v>21.826380554784116</v>
      </c>
      <c r="P566" s="262">
        <v>30.955279273837704</v>
      </c>
      <c r="Q566" s="262">
        <v>12.697481835730523</v>
      </c>
      <c r="R566" s="263">
        <v>33.622332323999998</v>
      </c>
      <c r="S566" s="175"/>
      <c r="T566" s="227"/>
      <c r="U566" s="220" t="s">
        <v>289</v>
      </c>
      <c r="V566" s="152"/>
      <c r="W566" s="152"/>
      <c r="X566" s="152"/>
    </row>
    <row r="567" spans="1:41" ht="15" x14ac:dyDescent="0.25">
      <c r="B567" s="160">
        <v>2057</v>
      </c>
      <c r="C567" s="257">
        <v>5.2225840408611219</v>
      </c>
      <c r="D567" s="258">
        <v>9.1090215324888923</v>
      </c>
      <c r="E567" s="258">
        <v>1.3361465492333517</v>
      </c>
      <c r="F567" s="258">
        <v>21.883211163214625</v>
      </c>
      <c r="G567" s="258">
        <v>20.430333433623527</v>
      </c>
      <c r="H567" s="223"/>
      <c r="I567" s="259">
        <v>16.583083844689423</v>
      </c>
      <c r="J567" s="260">
        <v>21.806838229875552</v>
      </c>
      <c r="K567" s="260">
        <v>11.359329459503291</v>
      </c>
      <c r="L567" s="260">
        <v>11.922979720145349</v>
      </c>
      <c r="M567" s="173"/>
      <c r="N567" s="226"/>
      <c r="O567" s="261">
        <v>21.805667885550545</v>
      </c>
      <c r="P567" s="262">
        <v>30.915859762364445</v>
      </c>
      <c r="Q567" s="262">
        <v>12.695476008736643</v>
      </c>
      <c r="R567" s="263">
        <v>33.806190883359974</v>
      </c>
      <c r="S567" s="175"/>
      <c r="T567" s="227"/>
      <c r="U567" s="220" t="s">
        <v>289</v>
      </c>
      <c r="V567" s="152"/>
      <c r="W567" s="152"/>
      <c r="X567" s="152"/>
    </row>
    <row r="568" spans="1:41" ht="15" x14ac:dyDescent="0.25">
      <c r="A568" s="160"/>
      <c r="B568" s="160">
        <v>2058</v>
      </c>
      <c r="C568" s="257">
        <v>5.1935148367090536</v>
      </c>
      <c r="D568" s="258">
        <v>9.0583201929830484</v>
      </c>
      <c r="E568" s="258">
        <v>1.3287094804350601</v>
      </c>
      <c r="F568" s="258">
        <v>22.062416561961989</v>
      </c>
      <c r="G568" s="258">
        <v>21.478268906203954</v>
      </c>
      <c r="H568" s="223"/>
      <c r="I568" s="259">
        <v>16.585351534153013</v>
      </c>
      <c r="J568" s="260">
        <v>21.809820252866643</v>
      </c>
      <c r="K568" s="260">
        <v>11.360882815439377</v>
      </c>
      <c r="L568" s="260">
        <v>11.925355207437988</v>
      </c>
      <c r="M568" s="173"/>
      <c r="N568" s="226"/>
      <c r="O568" s="261">
        <v>21.778866370862065</v>
      </c>
      <c r="P568" s="262">
        <v>30.86814044584969</v>
      </c>
      <c r="Q568" s="262">
        <v>12.689592295874437</v>
      </c>
      <c r="R568" s="263">
        <v>33.987771769399977</v>
      </c>
      <c r="S568" s="175"/>
      <c r="T568" s="227"/>
      <c r="U568" s="220" t="s">
        <v>289</v>
      </c>
    </row>
    <row r="569" spans="1:41" ht="15" x14ac:dyDescent="0.25">
      <c r="A569" s="160"/>
      <c r="B569" s="160">
        <v>2059</v>
      </c>
      <c r="C569" s="257">
        <v>5.1638253642978391</v>
      </c>
      <c r="D569" s="258">
        <v>9.0065370064673154</v>
      </c>
      <c r="E569" s="258">
        <v>1.3211137221283611</v>
      </c>
      <c r="F569" s="258">
        <v>22.241033061847912</v>
      </c>
      <c r="G569" s="258">
        <v>22.592841060629262</v>
      </c>
      <c r="H569" s="223"/>
      <c r="I569" s="259">
        <v>16.582250070831783</v>
      </c>
      <c r="J569" s="260">
        <v>21.805741813080935</v>
      </c>
      <c r="K569" s="260">
        <v>11.358758328582628</v>
      </c>
      <c r="L569" s="260">
        <v>11.926402680232055</v>
      </c>
      <c r="M569" s="173"/>
      <c r="N569" s="226"/>
      <c r="O569" s="261">
        <v>21.746075435129622</v>
      </c>
      <c r="P569" s="262">
        <v>30.812278819548251</v>
      </c>
      <c r="Q569" s="262">
        <v>12.679872050710989</v>
      </c>
      <c r="R569" s="263">
        <v>34.167435742079967</v>
      </c>
      <c r="S569" s="175"/>
      <c r="T569" s="227"/>
      <c r="U569" s="220" t="s">
        <v>289</v>
      </c>
    </row>
    <row r="570" spans="1:41" ht="15.6" thickBot="1" x14ac:dyDescent="0.3">
      <c r="A570" s="160"/>
      <c r="B570" s="160">
        <v>2060</v>
      </c>
      <c r="C570" s="264">
        <v>5.1335784104086617</v>
      </c>
      <c r="D570" s="265">
        <v>8.9537814831261766</v>
      </c>
      <c r="E570" s="265">
        <v>1.3133753376911466</v>
      </c>
      <c r="F570" s="265">
        <v>22.419286225018066</v>
      </c>
      <c r="G570" s="265">
        <v>23.866332252270379</v>
      </c>
      <c r="H570" s="229"/>
      <c r="I570" s="266">
        <v>16.582181856439679</v>
      </c>
      <c r="J570" s="267">
        <v>21.805652110814009</v>
      </c>
      <c r="K570" s="268">
        <v>11.358711602065352</v>
      </c>
      <c r="L570" s="268">
        <v>11.926258113781897</v>
      </c>
      <c r="M570" s="186"/>
      <c r="N570" s="231"/>
      <c r="O570" s="269">
        <v>21.715760266848342</v>
      </c>
      <c r="P570" s="270">
        <v>30.759433593940187</v>
      </c>
      <c r="Q570" s="270">
        <v>12.672086939756499</v>
      </c>
      <c r="R570" s="271">
        <v>34.345544338799961</v>
      </c>
      <c r="S570" s="188"/>
      <c r="T570" s="232"/>
      <c r="U570" s="220" t="s">
        <v>289</v>
      </c>
    </row>
    <row r="571" spans="1:41" x14ac:dyDescent="0.25">
      <c r="A571" s="160"/>
      <c r="C571" s="105"/>
      <c r="D571" s="105"/>
      <c r="E571" s="105"/>
      <c r="F571" s="105"/>
      <c r="G571" s="105"/>
      <c r="H571" s="105"/>
      <c r="I571" s="105"/>
      <c r="J571" s="105"/>
      <c r="K571" s="105"/>
      <c r="L571" s="105"/>
      <c r="M571" s="105"/>
      <c r="N571" s="105"/>
      <c r="O571" s="105"/>
      <c r="P571" s="105"/>
      <c r="V571" s="152"/>
      <c r="W571" s="152"/>
      <c r="X571" s="152"/>
    </row>
    <row r="572" spans="1:41" x14ac:dyDescent="0.25">
      <c r="A572" s="160"/>
      <c r="C572" s="105"/>
      <c r="D572" s="105"/>
      <c r="E572" s="105"/>
      <c r="F572" s="105"/>
      <c r="G572" s="105"/>
      <c r="H572" s="105"/>
      <c r="I572" s="105"/>
      <c r="J572" s="105"/>
      <c r="K572" s="105"/>
      <c r="L572" s="105"/>
      <c r="M572" s="105"/>
      <c r="N572" s="105"/>
      <c r="O572" s="105"/>
      <c r="P572" s="105"/>
      <c r="V572" s="152"/>
      <c r="W572" s="152"/>
      <c r="X572" s="152"/>
    </row>
    <row r="573" spans="1:41" x14ac:dyDescent="0.25">
      <c r="A573" s="191" t="s">
        <v>311</v>
      </c>
      <c r="C573" s="105"/>
      <c r="D573" s="105"/>
      <c r="E573" s="105"/>
      <c r="F573" s="105"/>
      <c r="G573" s="105"/>
      <c r="H573" s="105"/>
      <c r="I573" s="105"/>
      <c r="J573" s="105"/>
      <c r="K573" s="105"/>
      <c r="L573" s="105"/>
      <c r="M573" s="105"/>
      <c r="N573" s="105"/>
      <c r="O573" s="105"/>
      <c r="P573" s="105"/>
    </row>
    <row r="574" spans="1:41" x14ac:dyDescent="0.25">
      <c r="A574" s="191"/>
      <c r="C574" s="105"/>
      <c r="D574" s="105"/>
      <c r="E574" s="105"/>
      <c r="F574" s="105"/>
      <c r="G574" s="105"/>
      <c r="H574" s="105"/>
      <c r="I574" s="105"/>
      <c r="J574" s="105"/>
      <c r="K574" s="105"/>
      <c r="L574" s="105"/>
      <c r="M574" s="105"/>
      <c r="N574" s="105"/>
      <c r="O574" s="105"/>
      <c r="P574" s="105"/>
    </row>
    <row r="575" spans="1:41" x14ac:dyDescent="0.25">
      <c r="A575" s="160"/>
      <c r="C575" s="105"/>
      <c r="D575" s="105"/>
      <c r="E575" s="105"/>
      <c r="F575" s="105"/>
      <c r="G575" s="105"/>
      <c r="H575" s="105"/>
      <c r="I575" s="105"/>
      <c r="J575" s="105"/>
      <c r="K575" s="105"/>
      <c r="L575" s="105"/>
      <c r="M575" s="105"/>
      <c r="N575" s="105"/>
      <c r="O575" s="105"/>
      <c r="P575" s="105"/>
      <c r="V575" s="152"/>
      <c r="W575" s="152"/>
      <c r="X575" s="152"/>
      <c r="AD575" s="152"/>
      <c r="AE575" s="152"/>
      <c r="AF575" s="152"/>
    </row>
    <row r="576" spans="1:41" x14ac:dyDescent="0.25">
      <c r="A576" s="201"/>
      <c r="B576" s="128"/>
      <c r="C576" s="146"/>
      <c r="D576" s="146"/>
      <c r="E576" s="146"/>
      <c r="F576" s="146"/>
      <c r="G576" s="146"/>
      <c r="H576" s="146"/>
      <c r="I576" s="146"/>
      <c r="J576" s="146"/>
      <c r="K576" s="146"/>
      <c r="L576" s="146"/>
      <c r="M576" s="146"/>
      <c r="N576" s="146"/>
      <c r="O576" s="146"/>
      <c r="P576" s="146"/>
      <c r="Q576" s="128"/>
      <c r="R576" s="128"/>
      <c r="S576" s="128"/>
      <c r="T576" s="128"/>
      <c r="U576" s="128"/>
      <c r="V576" s="202"/>
      <c r="W576" s="202"/>
      <c r="X576" s="202"/>
      <c r="Y576" s="128"/>
      <c r="Z576" s="128"/>
      <c r="AA576" s="128"/>
      <c r="AB576" s="128"/>
      <c r="AC576" s="128"/>
      <c r="AD576" s="202"/>
      <c r="AE576" s="202"/>
      <c r="AF576" s="202"/>
      <c r="AG576" s="128"/>
      <c r="AH576" s="128"/>
      <c r="AI576" s="128"/>
      <c r="AJ576" s="128"/>
      <c r="AK576" s="128"/>
      <c r="AL576" s="128"/>
      <c r="AM576" s="128"/>
      <c r="AN576" s="128"/>
      <c r="AO576" s="128"/>
    </row>
    <row r="577" spans="1:41" x14ac:dyDescent="0.25">
      <c r="A577" s="201"/>
      <c r="B577" s="128"/>
      <c r="C577" s="146"/>
      <c r="D577" s="146"/>
      <c r="E577" s="146"/>
      <c r="F577" s="146"/>
      <c r="G577" s="146"/>
      <c r="H577" s="146"/>
      <c r="I577" s="146"/>
      <c r="J577" s="146"/>
      <c r="K577" s="146"/>
      <c r="L577" s="146"/>
      <c r="M577" s="146"/>
      <c r="N577" s="146"/>
      <c r="O577" s="146"/>
      <c r="P577" s="146"/>
      <c r="Q577" s="128"/>
      <c r="R577" s="128"/>
      <c r="S577" s="128"/>
      <c r="T577" s="128"/>
      <c r="U577" s="128"/>
      <c r="V577" s="202"/>
      <c r="W577" s="202"/>
      <c r="X577" s="202"/>
      <c r="Y577" s="128"/>
      <c r="Z577" s="128"/>
      <c r="AA577" s="128"/>
      <c r="AB577" s="128"/>
      <c r="AC577" s="128"/>
      <c r="AD577" s="202"/>
      <c r="AE577" s="202"/>
      <c r="AF577" s="202"/>
      <c r="AG577" s="128"/>
      <c r="AH577" s="128"/>
      <c r="AI577" s="128"/>
      <c r="AJ577" s="128"/>
      <c r="AK577" s="128"/>
      <c r="AL577" s="128"/>
      <c r="AM577" s="128"/>
      <c r="AN577" s="128"/>
      <c r="AO577" s="128"/>
    </row>
    <row r="578" spans="1:41" x14ac:dyDescent="0.25">
      <c r="A578" s="204"/>
      <c r="B578" s="150"/>
      <c r="C578" s="105"/>
      <c r="D578" s="105"/>
      <c r="E578" s="105"/>
      <c r="F578" s="105"/>
      <c r="G578" s="105"/>
      <c r="H578" s="105"/>
      <c r="I578" s="105"/>
      <c r="J578" s="105"/>
      <c r="K578" s="105"/>
      <c r="L578" s="105"/>
      <c r="M578" s="105"/>
      <c r="N578" s="105"/>
      <c r="O578" s="105"/>
      <c r="P578" s="105"/>
    </row>
    <row r="579" spans="1:41" x14ac:dyDescent="0.25">
      <c r="A579" s="204"/>
      <c r="B579" s="150"/>
      <c r="C579" s="105"/>
      <c r="D579" s="105"/>
      <c r="E579" s="105"/>
      <c r="F579" s="105"/>
      <c r="G579" s="105"/>
      <c r="H579" s="105"/>
      <c r="I579" s="105"/>
      <c r="J579" s="105"/>
      <c r="K579" s="105"/>
      <c r="L579" s="105"/>
      <c r="M579" s="105"/>
      <c r="N579" s="105"/>
      <c r="O579" s="105"/>
      <c r="P579" s="105"/>
    </row>
    <row r="580" spans="1:41" ht="17.399999999999999" x14ac:dyDescent="0.25">
      <c r="A580" s="243" t="s">
        <v>164</v>
      </c>
      <c r="B580" s="203"/>
      <c r="C580" s="203"/>
      <c r="D580" s="149"/>
      <c r="E580" s="149"/>
      <c r="F580" s="149"/>
      <c r="G580" s="149"/>
      <c r="H580" s="149"/>
      <c r="I580" s="149"/>
      <c r="J580" s="149"/>
      <c r="K580" s="149"/>
      <c r="L580" s="149"/>
      <c r="M580" s="149"/>
      <c r="N580" s="149"/>
      <c r="O580" s="149"/>
      <c r="P580" s="149"/>
      <c r="Q580" s="150"/>
      <c r="R580" s="150"/>
      <c r="S580" s="150"/>
      <c r="T580" s="150"/>
      <c r="U580" s="150"/>
      <c r="V580" s="150"/>
      <c r="W580" s="150"/>
      <c r="X580" s="150"/>
      <c r="AC580" s="150"/>
      <c r="AD580" s="150"/>
      <c r="AE580" s="150"/>
      <c r="AF580" s="150"/>
      <c r="AG580" s="150"/>
    </row>
    <row r="581" spans="1:41" x14ac:dyDescent="0.25">
      <c r="A581" s="191"/>
      <c r="C581" s="105"/>
      <c r="D581" s="105"/>
      <c r="E581" s="105"/>
      <c r="F581" s="105"/>
      <c r="G581" s="105"/>
      <c r="H581" s="105"/>
      <c r="I581" s="105"/>
      <c r="J581" s="105"/>
      <c r="K581" s="105"/>
      <c r="L581" s="105"/>
      <c r="M581" s="105"/>
      <c r="N581" s="105"/>
      <c r="O581" s="105"/>
      <c r="P581" s="105"/>
    </row>
    <row r="582" spans="1:41" x14ac:dyDescent="0.25">
      <c r="A582" s="191"/>
      <c r="C582" s="105"/>
      <c r="D582" s="105"/>
      <c r="E582" s="105"/>
      <c r="F582" s="105"/>
      <c r="G582" s="105"/>
      <c r="H582" s="105"/>
      <c r="I582" s="105"/>
      <c r="J582" s="105"/>
      <c r="K582" s="105"/>
      <c r="L582" s="105"/>
      <c r="M582" s="105"/>
      <c r="N582" s="105"/>
      <c r="O582" s="105"/>
      <c r="P582" s="105"/>
    </row>
    <row r="583" spans="1:41" x14ac:dyDescent="0.25">
      <c r="B583" s="203"/>
      <c r="C583" s="203"/>
      <c r="D583" s="149"/>
      <c r="E583" s="149"/>
      <c r="F583" s="149"/>
      <c r="G583" s="149"/>
      <c r="H583" s="149"/>
      <c r="I583" s="149"/>
      <c r="J583" s="149"/>
      <c r="K583" s="149"/>
      <c r="L583" s="149"/>
      <c r="M583" s="149"/>
      <c r="N583" s="149"/>
      <c r="O583" s="149"/>
      <c r="P583" s="149"/>
      <c r="Q583" s="150"/>
      <c r="R583" s="150"/>
      <c r="S583" s="150"/>
      <c r="T583" s="150"/>
      <c r="U583" s="150"/>
      <c r="V583" s="150"/>
      <c r="W583" s="150"/>
      <c r="AG583" s="150"/>
    </row>
    <row r="584" spans="1:41" ht="13.8" thickBot="1" x14ac:dyDescent="0.3">
      <c r="A584" s="196"/>
      <c r="B584" s="1726"/>
      <c r="C584" s="1726"/>
      <c r="D584" s="149"/>
      <c r="E584" s="149"/>
      <c r="F584" s="149"/>
      <c r="G584" s="149"/>
      <c r="H584" s="149"/>
      <c r="I584" s="149"/>
      <c r="J584" s="149"/>
      <c r="K584" s="149"/>
      <c r="L584" s="149"/>
      <c r="M584" s="149"/>
      <c r="N584" s="149"/>
      <c r="O584" s="149"/>
      <c r="P584" s="149"/>
      <c r="Q584" s="150"/>
      <c r="R584" s="150"/>
      <c r="S584" s="150"/>
      <c r="T584" s="150"/>
      <c r="U584" s="150"/>
      <c r="V584" s="150"/>
      <c r="W584" s="150"/>
      <c r="AG584" s="150"/>
    </row>
    <row r="585" spans="1:41" ht="16.2" thickBot="1" x14ac:dyDescent="0.3">
      <c r="A585" s="153"/>
      <c r="C585" s="1711" t="s">
        <v>307</v>
      </c>
      <c r="D585" s="1712"/>
      <c r="E585" s="1712"/>
      <c r="F585" s="1712"/>
      <c r="G585" s="1712"/>
      <c r="H585" s="1727"/>
      <c r="I585" s="1728" t="s">
        <v>308</v>
      </c>
      <c r="J585" s="1729"/>
      <c r="K585" s="1729"/>
      <c r="L585" s="1729"/>
      <c r="M585" s="1729"/>
      <c r="N585" s="1730"/>
      <c r="O585" s="1716" t="s">
        <v>309</v>
      </c>
      <c r="P585" s="1717"/>
      <c r="Q585" s="1717"/>
      <c r="R585" s="1717"/>
      <c r="S585" s="1717"/>
      <c r="T585" s="1718"/>
      <c r="AG585" s="152"/>
    </row>
    <row r="586" spans="1:41" ht="79.8" thickBot="1" x14ac:dyDescent="0.3">
      <c r="A586" s="153" t="s">
        <v>120</v>
      </c>
      <c r="B586" s="160"/>
      <c r="C586" s="155" t="s">
        <v>287</v>
      </c>
      <c r="D586" s="156" t="s">
        <v>290</v>
      </c>
      <c r="E586" s="156" t="s">
        <v>291</v>
      </c>
      <c r="F586" s="156" t="s">
        <v>292</v>
      </c>
      <c r="G586" s="156" t="s">
        <v>293</v>
      </c>
      <c r="H586" s="214" t="s">
        <v>294</v>
      </c>
      <c r="I586" s="155" t="s">
        <v>295</v>
      </c>
      <c r="J586" s="156" t="s">
        <v>296</v>
      </c>
      <c r="K586" s="156" t="s">
        <v>297</v>
      </c>
      <c r="L586" s="156" t="s">
        <v>298</v>
      </c>
      <c r="M586" s="156" t="s">
        <v>299</v>
      </c>
      <c r="N586" s="214" t="s">
        <v>300</v>
      </c>
      <c r="O586" s="155" t="s">
        <v>301</v>
      </c>
      <c r="P586" s="156" t="s">
        <v>302</v>
      </c>
      <c r="Q586" s="156" t="s">
        <v>303</v>
      </c>
      <c r="R586" s="156" t="s">
        <v>304</v>
      </c>
      <c r="S586" s="156" t="s">
        <v>305</v>
      </c>
      <c r="T586" s="214" t="s">
        <v>306</v>
      </c>
      <c r="U586" s="158" t="s">
        <v>121</v>
      </c>
      <c r="V586" s="130"/>
      <c r="W586" s="130"/>
      <c r="AG586" s="130"/>
    </row>
    <row r="587" spans="1:41" ht="15.6" x14ac:dyDescent="0.25">
      <c r="A587" s="216" t="s">
        <v>287</v>
      </c>
      <c r="B587" s="160">
        <v>2012</v>
      </c>
      <c r="C587" s="246">
        <v>4.1391592473251642</v>
      </c>
      <c r="D587" s="247">
        <v>7.2193554790683052</v>
      </c>
      <c r="E587" s="247">
        <v>1.058963015582022</v>
      </c>
      <c r="F587" s="162"/>
      <c r="G587" s="162"/>
      <c r="H587" s="219"/>
      <c r="I587" s="246">
        <v>7.2784272396487983</v>
      </c>
      <c r="J587" s="247">
        <v>9.5711682380336907</v>
      </c>
      <c r="K587" s="247">
        <v>4.985686241263906</v>
      </c>
      <c r="L587" s="162"/>
      <c r="M587" s="165"/>
      <c r="N587" s="219"/>
      <c r="O587" s="272">
        <v>11.417586486973963</v>
      </c>
      <c r="P587" s="273">
        <v>16.790523717101998</v>
      </c>
      <c r="Q587" s="273">
        <v>6.0446492568459282</v>
      </c>
      <c r="R587" s="165"/>
      <c r="S587" s="165"/>
      <c r="T587" s="219"/>
      <c r="U587" s="244" t="s">
        <v>289</v>
      </c>
      <c r="V587" s="152"/>
      <c r="W587" s="152"/>
      <c r="AG587" s="130"/>
    </row>
    <row r="588" spans="1:41" ht="15.6" x14ac:dyDescent="0.25">
      <c r="A588" s="221" t="s">
        <v>290</v>
      </c>
      <c r="B588" s="160">
        <v>2013</v>
      </c>
      <c r="C588" s="253">
        <v>4.1761351023865751</v>
      </c>
      <c r="D588" s="252">
        <v>7.2838472818428288</v>
      </c>
      <c r="E588" s="252">
        <v>1.0684229229303221</v>
      </c>
      <c r="F588" s="168"/>
      <c r="G588" s="168"/>
      <c r="H588" s="222"/>
      <c r="I588" s="253">
        <v>7.3486169415923701</v>
      </c>
      <c r="J588" s="252">
        <v>9.6634680472864076</v>
      </c>
      <c r="K588" s="252">
        <v>5.0337658358983326</v>
      </c>
      <c r="L588" s="168"/>
      <c r="M588" s="170"/>
      <c r="N588" s="222"/>
      <c r="O588" s="254">
        <v>11.524752043978946</v>
      </c>
      <c r="P588" s="255">
        <v>16.947315329129236</v>
      </c>
      <c r="Q588" s="255">
        <v>6.102188758828655</v>
      </c>
      <c r="R588" s="170"/>
      <c r="S588" s="170"/>
      <c r="T588" s="222"/>
      <c r="U588" s="220" t="s">
        <v>289</v>
      </c>
      <c r="V588" s="152"/>
      <c r="W588" s="152"/>
      <c r="AG588" s="130"/>
    </row>
    <row r="589" spans="1:41" ht="15.6" x14ac:dyDescent="0.25">
      <c r="A589" s="221" t="s">
        <v>291</v>
      </c>
      <c r="B589" s="160">
        <v>2014</v>
      </c>
      <c r="C589" s="253">
        <v>4.022531487841758</v>
      </c>
      <c r="D589" s="252">
        <v>7.0159380205633939</v>
      </c>
      <c r="E589" s="252">
        <v>1.0291249551201216</v>
      </c>
      <c r="F589" s="252">
        <v>18.826259971299166</v>
      </c>
      <c r="G589" s="252">
        <v>6.572949984050271</v>
      </c>
      <c r="H589" s="222"/>
      <c r="I589" s="253">
        <v>9.2615797985591701</v>
      </c>
      <c r="J589" s="252">
        <v>12.179023775782264</v>
      </c>
      <c r="K589" s="252">
        <v>6.3441358213360761</v>
      </c>
      <c r="L589" s="252">
        <v>14.243062620380824</v>
      </c>
      <c r="M589" s="170"/>
      <c r="N589" s="222"/>
      <c r="O589" s="254">
        <v>13.284111286400929</v>
      </c>
      <c r="P589" s="255">
        <v>19.194961796345659</v>
      </c>
      <c r="Q589" s="255">
        <v>7.3732607764561973</v>
      </c>
      <c r="R589" s="256">
        <v>33.069322591679992</v>
      </c>
      <c r="S589" s="170"/>
      <c r="T589" s="222"/>
      <c r="U589" s="220" t="s">
        <v>289</v>
      </c>
      <c r="V589" s="152"/>
      <c r="W589" s="152"/>
      <c r="AG589" s="130"/>
    </row>
    <row r="590" spans="1:41" ht="15" x14ac:dyDescent="0.25">
      <c r="A590" s="221" t="s">
        <v>292</v>
      </c>
      <c r="B590" s="160">
        <v>2015</v>
      </c>
      <c r="C590" s="257">
        <v>4.0526048556918868</v>
      </c>
      <c r="D590" s="258">
        <v>7.0683907821002112</v>
      </c>
      <c r="E590" s="258">
        <v>1.0368189292835606</v>
      </c>
      <c r="F590" s="258">
        <v>19.075171510455707</v>
      </c>
      <c r="G590" s="258">
        <v>6.8377897177531661</v>
      </c>
      <c r="H590" s="223"/>
      <c r="I590" s="259">
        <v>9.3877449210218096</v>
      </c>
      <c r="J590" s="260">
        <v>12.344931543092764</v>
      </c>
      <c r="K590" s="260">
        <v>6.4305582989508574</v>
      </c>
      <c r="L590" s="260">
        <v>14.324931387344273</v>
      </c>
      <c r="M590" s="173"/>
      <c r="N590" s="226"/>
      <c r="O590" s="261">
        <v>13.440349776713695</v>
      </c>
      <c r="P590" s="262">
        <v>19.413322325192976</v>
      </c>
      <c r="Q590" s="262">
        <v>7.467377228234418</v>
      </c>
      <c r="R590" s="263">
        <v>33.400102897799982</v>
      </c>
      <c r="S590" s="175"/>
      <c r="T590" s="227"/>
      <c r="U590" s="220" t="s">
        <v>289</v>
      </c>
      <c r="V590" s="152"/>
      <c r="W590" s="152"/>
      <c r="AG590" s="130"/>
    </row>
    <row r="591" spans="1:41" ht="15" x14ac:dyDescent="0.25">
      <c r="A591" s="221" t="s">
        <v>293</v>
      </c>
      <c r="B591" s="160">
        <v>2016</v>
      </c>
      <c r="C591" s="257">
        <v>4.0816154356281054</v>
      </c>
      <c r="D591" s="258">
        <v>7.1189898716010163</v>
      </c>
      <c r="E591" s="258">
        <v>1.0442409996551933</v>
      </c>
      <c r="F591" s="258">
        <v>19.327231380861623</v>
      </c>
      <c r="G591" s="258">
        <v>7.1158893675203387</v>
      </c>
      <c r="H591" s="223"/>
      <c r="I591" s="259">
        <v>9.5135532025971052</v>
      </c>
      <c r="J591" s="260">
        <v>12.51037006285094</v>
      </c>
      <c r="K591" s="260">
        <v>6.5167363423432763</v>
      </c>
      <c r="L591" s="260">
        <v>14.407051970098353</v>
      </c>
      <c r="M591" s="173"/>
      <c r="N591" s="226"/>
      <c r="O591" s="261">
        <v>13.595168638225211</v>
      </c>
      <c r="P591" s="262">
        <v>19.629359934451955</v>
      </c>
      <c r="Q591" s="262">
        <v>7.5609773419984698</v>
      </c>
      <c r="R591" s="263">
        <v>33.734283350959977</v>
      </c>
      <c r="S591" s="175"/>
      <c r="T591" s="227"/>
      <c r="U591" s="220" t="s">
        <v>289</v>
      </c>
      <c r="V591" s="152"/>
      <c r="W591" s="152"/>
      <c r="AG591" s="130"/>
    </row>
    <row r="592" spans="1:41" ht="15.6" thickBot="1" x14ac:dyDescent="0.3">
      <c r="A592" s="228" t="s">
        <v>294</v>
      </c>
      <c r="B592" s="160">
        <v>2017</v>
      </c>
      <c r="C592" s="257">
        <v>4.1095957365037394</v>
      </c>
      <c r="D592" s="258">
        <v>7.1677919897033888</v>
      </c>
      <c r="E592" s="258">
        <v>1.0513994833040892</v>
      </c>
      <c r="F592" s="258">
        <v>19.581862685327263</v>
      </c>
      <c r="G592" s="258">
        <v>7.4082657230948747</v>
      </c>
      <c r="H592" s="223"/>
      <c r="I592" s="259">
        <v>9.6391557038680222</v>
      </c>
      <c r="J592" s="260">
        <v>12.675537980479223</v>
      </c>
      <c r="K592" s="260">
        <v>6.6027734272568228</v>
      </c>
      <c r="L592" s="260">
        <v>14.488965311352731</v>
      </c>
      <c r="M592" s="173"/>
      <c r="N592" s="226"/>
      <c r="O592" s="261">
        <v>13.748751440371763</v>
      </c>
      <c r="P592" s="262">
        <v>19.843329970182612</v>
      </c>
      <c r="Q592" s="262">
        <v>7.654172910560912</v>
      </c>
      <c r="R592" s="263">
        <v>34.070827996679995</v>
      </c>
      <c r="S592" s="175"/>
      <c r="T592" s="227"/>
      <c r="U592" s="220" t="s">
        <v>289</v>
      </c>
      <c r="V592" s="152"/>
      <c r="W592" s="152"/>
      <c r="AG592" s="130"/>
    </row>
    <row r="593" spans="1:33" ht="15" x14ac:dyDescent="0.25">
      <c r="A593" s="216" t="s">
        <v>295</v>
      </c>
      <c r="B593" s="160">
        <v>2018</v>
      </c>
      <c r="C593" s="257">
        <v>4.1367148312896456</v>
      </c>
      <c r="D593" s="258">
        <v>7.2150920266991934</v>
      </c>
      <c r="E593" s="258">
        <v>1.0583376358800975</v>
      </c>
      <c r="F593" s="258">
        <v>19.838869236784596</v>
      </c>
      <c r="G593" s="258">
        <v>7.7157711636835247</v>
      </c>
      <c r="H593" s="223"/>
      <c r="I593" s="259">
        <v>9.7649522517601088</v>
      </c>
      <c r="J593" s="260">
        <v>12.840961070385266</v>
      </c>
      <c r="K593" s="260">
        <v>6.6889434331349511</v>
      </c>
      <c r="L593" s="260">
        <v>14.570505003535395</v>
      </c>
      <c r="M593" s="173"/>
      <c r="N593" s="226"/>
      <c r="O593" s="261">
        <v>13.901667083049755</v>
      </c>
      <c r="P593" s="262">
        <v>20.056053097084458</v>
      </c>
      <c r="Q593" s="262">
        <v>7.7472810690150489</v>
      </c>
      <c r="R593" s="263">
        <v>34.409374240319991</v>
      </c>
      <c r="S593" s="175"/>
      <c r="T593" s="227"/>
      <c r="U593" s="220" t="s">
        <v>289</v>
      </c>
      <c r="V593" s="152"/>
      <c r="W593" s="152"/>
      <c r="AG593" s="130"/>
    </row>
    <row r="594" spans="1:33" ht="15" x14ac:dyDescent="0.25">
      <c r="A594" s="221" t="s">
        <v>296</v>
      </c>
      <c r="B594" s="160">
        <v>2019</v>
      </c>
      <c r="C594" s="257">
        <v>4.1632066183346161</v>
      </c>
      <c r="D594" s="258">
        <v>7.2612979387034278</v>
      </c>
      <c r="E594" s="258">
        <v>1.0651152979658047</v>
      </c>
      <c r="F594" s="258">
        <v>20.097738800866022</v>
      </c>
      <c r="G594" s="258">
        <v>8.0395549403520761</v>
      </c>
      <c r="H594" s="223"/>
      <c r="I594" s="259">
        <v>9.8915735917107757</v>
      </c>
      <c r="J594" s="260">
        <v>13.007468765975224</v>
      </c>
      <c r="K594" s="260">
        <v>6.7756784174463283</v>
      </c>
      <c r="L594" s="260">
        <v>14.651278790013963</v>
      </c>
      <c r="M594" s="173"/>
      <c r="N594" s="226"/>
      <c r="O594" s="261">
        <v>14.054780210045392</v>
      </c>
      <c r="P594" s="262">
        <v>20.268766704678651</v>
      </c>
      <c r="Q594" s="262">
        <v>7.8407937154121328</v>
      </c>
      <c r="R594" s="263">
        <v>34.749017590879987</v>
      </c>
      <c r="S594" s="175"/>
      <c r="T594" s="227"/>
      <c r="U594" s="220" t="s">
        <v>289</v>
      </c>
      <c r="V594" s="152"/>
      <c r="W594" s="152"/>
      <c r="AG594" s="130"/>
    </row>
    <row r="595" spans="1:33" ht="15" x14ac:dyDescent="0.25">
      <c r="A595" s="221" t="s">
        <v>297</v>
      </c>
      <c r="B595" s="160">
        <v>2020</v>
      </c>
      <c r="C595" s="257">
        <v>4.1892642934734248</v>
      </c>
      <c r="D595" s="258">
        <v>7.3067466901392919</v>
      </c>
      <c r="E595" s="258">
        <v>1.0717818968075576</v>
      </c>
      <c r="F595" s="258">
        <v>20.358031599084029</v>
      </c>
      <c r="G595" s="258">
        <v>8.3852496792220261</v>
      </c>
      <c r="H595" s="223"/>
      <c r="I595" s="259">
        <v>10.020443470645638</v>
      </c>
      <c r="J595" s="260">
        <v>13.17693330158005</v>
      </c>
      <c r="K595" s="260">
        <v>6.8639536397112257</v>
      </c>
      <c r="L595" s="260">
        <v>14.730958156915955</v>
      </c>
      <c r="M595" s="173"/>
      <c r="N595" s="226"/>
      <c r="O595" s="261">
        <v>14.209707764119063</v>
      </c>
      <c r="P595" s="262">
        <v>20.483679991719342</v>
      </c>
      <c r="Q595" s="262">
        <v>7.9357355365187834</v>
      </c>
      <c r="R595" s="263">
        <v>35.088989755999982</v>
      </c>
      <c r="S595" s="175"/>
      <c r="T595" s="227"/>
      <c r="U595" s="220" t="s">
        <v>289</v>
      </c>
      <c r="V595" s="152"/>
      <c r="W595" s="152"/>
      <c r="AG595" s="130"/>
    </row>
    <row r="596" spans="1:33" ht="15" x14ac:dyDescent="0.25">
      <c r="A596" s="221" t="s">
        <v>298</v>
      </c>
      <c r="B596" s="160">
        <v>2021</v>
      </c>
      <c r="C596" s="257">
        <v>4.2098229051476235</v>
      </c>
      <c r="D596" s="258">
        <v>7.342604195725257</v>
      </c>
      <c r="E596" s="258">
        <v>1.0770416145699893</v>
      </c>
      <c r="F596" s="258">
        <v>20.61977458232689</v>
      </c>
      <c r="G596" s="258">
        <v>8.7405248614661772</v>
      </c>
      <c r="H596" s="223"/>
      <c r="I596" s="259">
        <v>10.13665985403617</v>
      </c>
      <c r="J596" s="260">
        <v>13.32975842723182</v>
      </c>
      <c r="K596" s="260">
        <v>6.9435612808405178</v>
      </c>
      <c r="L596" s="260">
        <v>14.809559385753111</v>
      </c>
      <c r="M596" s="173"/>
      <c r="N596" s="226"/>
      <c r="O596" s="261">
        <v>14.346482759183793</v>
      </c>
      <c r="P596" s="262">
        <v>20.672362622957078</v>
      </c>
      <c r="Q596" s="262">
        <v>8.0206028954105069</v>
      </c>
      <c r="R596" s="263">
        <v>35.429333968080002</v>
      </c>
      <c r="S596" s="175"/>
      <c r="T596" s="227"/>
      <c r="U596" s="220" t="s">
        <v>289</v>
      </c>
      <c r="V596" s="152"/>
      <c r="W596" s="152"/>
      <c r="AG596" s="130"/>
    </row>
    <row r="597" spans="1:33" ht="15" x14ac:dyDescent="0.25">
      <c r="A597" s="221" t="s">
        <v>299</v>
      </c>
      <c r="B597" s="160">
        <v>2022</v>
      </c>
      <c r="C597" s="257">
        <v>4.2290489604794512</v>
      </c>
      <c r="D597" s="258">
        <v>7.376137510006509</v>
      </c>
      <c r="E597" s="258">
        <v>1.0819604109523937</v>
      </c>
      <c r="F597" s="258">
        <v>20.883006446267945</v>
      </c>
      <c r="G597" s="258">
        <v>9.1196447650480188</v>
      </c>
      <c r="H597" s="223"/>
      <c r="I597" s="259">
        <v>10.252724547866045</v>
      </c>
      <c r="J597" s="260">
        <v>13.482384080352341</v>
      </c>
      <c r="K597" s="260">
        <v>7.0230650153797454</v>
      </c>
      <c r="L597" s="260">
        <v>14.88710659325206</v>
      </c>
      <c r="M597" s="173"/>
      <c r="N597" s="226"/>
      <c r="O597" s="261">
        <v>14.481773508345496</v>
      </c>
      <c r="P597" s="262">
        <v>20.858521590358851</v>
      </c>
      <c r="Q597" s="262">
        <v>8.1050254263321388</v>
      </c>
      <c r="R597" s="263">
        <v>35.770113039520005</v>
      </c>
      <c r="S597" s="175"/>
      <c r="T597" s="227"/>
      <c r="U597" s="220" t="s">
        <v>289</v>
      </c>
      <c r="V597" s="152"/>
      <c r="W597" s="152"/>
    </row>
    <row r="598" spans="1:33" ht="15.6" thickBot="1" x14ac:dyDescent="0.3">
      <c r="A598" s="228" t="s">
        <v>300</v>
      </c>
      <c r="B598" s="160">
        <v>2023</v>
      </c>
      <c r="C598" s="257">
        <v>4.2470557254306991</v>
      </c>
      <c r="D598" s="258">
        <v>7.407544186928904</v>
      </c>
      <c r="E598" s="258">
        <v>1.0865672639324941</v>
      </c>
      <c r="F598" s="258">
        <v>21.147246196203543</v>
      </c>
      <c r="G598" s="258">
        <v>9.5196922481909763</v>
      </c>
      <c r="H598" s="223"/>
      <c r="I598" s="259">
        <v>10.368033459600818</v>
      </c>
      <c r="J598" s="260">
        <v>13.634015876236226</v>
      </c>
      <c r="K598" s="260">
        <v>7.1020510429654138</v>
      </c>
      <c r="L598" s="260">
        <v>14.963255397996452</v>
      </c>
      <c r="M598" s="173"/>
      <c r="N598" s="226"/>
      <c r="O598" s="261">
        <v>14.615089185031518</v>
      </c>
      <c r="P598" s="262">
        <v>21.041560063165129</v>
      </c>
      <c r="Q598" s="262">
        <v>8.1886183068979079</v>
      </c>
      <c r="R598" s="263">
        <v>36.110501594199995</v>
      </c>
      <c r="S598" s="175"/>
      <c r="T598" s="227"/>
      <c r="U598" s="220" t="s">
        <v>289</v>
      </c>
      <c r="V598" s="152"/>
      <c r="W598" s="152"/>
    </row>
    <row r="599" spans="1:33" ht="15" x14ac:dyDescent="0.25">
      <c r="A599" s="216" t="s">
        <v>301</v>
      </c>
      <c r="B599" s="160">
        <v>2024</v>
      </c>
      <c r="C599" s="257">
        <v>4.2639627681728784</v>
      </c>
      <c r="D599" s="258">
        <v>7.4370327724996246</v>
      </c>
      <c r="E599" s="258">
        <v>1.0908927638461303</v>
      </c>
      <c r="F599" s="258">
        <v>21.411862553554517</v>
      </c>
      <c r="G599" s="258">
        <v>9.9424675167313197</v>
      </c>
      <c r="H599" s="223"/>
      <c r="I599" s="259">
        <v>10.482925356288401</v>
      </c>
      <c r="J599" s="260">
        <v>13.785099295246498</v>
      </c>
      <c r="K599" s="260">
        <v>7.1807514173303071</v>
      </c>
      <c r="L599" s="260">
        <v>15.037566071005461</v>
      </c>
      <c r="M599" s="173"/>
      <c r="N599" s="226"/>
      <c r="O599" s="261">
        <v>14.746888124461279</v>
      </c>
      <c r="P599" s="262">
        <v>21.222132067746124</v>
      </c>
      <c r="Q599" s="262">
        <v>8.2716441811764376</v>
      </c>
      <c r="R599" s="263">
        <v>36.449428624559978</v>
      </c>
      <c r="S599" s="175"/>
      <c r="T599" s="227"/>
      <c r="U599" s="220" t="s">
        <v>289</v>
      </c>
      <c r="V599" s="152"/>
      <c r="W599" s="152"/>
    </row>
    <row r="600" spans="1:33" ht="15" x14ac:dyDescent="0.25">
      <c r="A600" s="221" t="s">
        <v>302</v>
      </c>
      <c r="B600" s="160">
        <v>2025</v>
      </c>
      <c r="C600" s="257">
        <v>4.2798812683220744</v>
      </c>
      <c r="D600" s="258">
        <v>7.4647971817440659</v>
      </c>
      <c r="E600" s="258">
        <v>1.0949653549000817</v>
      </c>
      <c r="F600" s="258">
        <v>21.676328433395124</v>
      </c>
      <c r="G600" s="258">
        <v>10.389865371829208</v>
      </c>
      <c r="H600" s="223"/>
      <c r="I600" s="259">
        <v>10.597710448894968</v>
      </c>
      <c r="J600" s="260">
        <v>13.936042266355834</v>
      </c>
      <c r="K600" s="260">
        <v>7.2593786314341022</v>
      </c>
      <c r="L600" s="260">
        <v>15.109684703204847</v>
      </c>
      <c r="M600" s="173"/>
      <c r="N600" s="226"/>
      <c r="O600" s="261">
        <v>14.877591717217044</v>
      </c>
      <c r="P600" s="262">
        <v>21.400839448099902</v>
      </c>
      <c r="Q600" s="262">
        <v>8.3543439863341842</v>
      </c>
      <c r="R600" s="263">
        <v>36.786013136599969</v>
      </c>
      <c r="S600" s="175"/>
      <c r="T600" s="227"/>
      <c r="U600" s="220" t="s">
        <v>289</v>
      </c>
      <c r="V600" s="152"/>
      <c r="W600" s="152"/>
    </row>
    <row r="601" spans="1:33" ht="15" x14ac:dyDescent="0.25">
      <c r="A601" s="221" t="s">
        <v>303</v>
      </c>
      <c r="B601" s="160">
        <v>2026</v>
      </c>
      <c r="C601" s="257">
        <v>4.2948976473995888</v>
      </c>
      <c r="D601" s="258">
        <v>7.490988147612093</v>
      </c>
      <c r="E601" s="258">
        <v>1.0988071471870837</v>
      </c>
      <c r="F601" s="258">
        <v>21.940423984146133</v>
      </c>
      <c r="G601" s="258">
        <v>10.86366226011846</v>
      </c>
      <c r="H601" s="223"/>
      <c r="I601" s="259">
        <v>10.712586870164287</v>
      </c>
      <c r="J601" s="260">
        <v>14.087105335113659</v>
      </c>
      <c r="K601" s="260">
        <v>7.3380684052149174</v>
      </c>
      <c r="L601" s="260">
        <v>15.179480762093869</v>
      </c>
      <c r="M601" s="173"/>
      <c r="N601" s="226"/>
      <c r="O601" s="261">
        <v>15.007484517563876</v>
      </c>
      <c r="P601" s="262">
        <v>21.578093482725752</v>
      </c>
      <c r="Q601" s="262">
        <v>8.4368755524020003</v>
      </c>
      <c r="R601" s="263">
        <v>37.119904746240003</v>
      </c>
      <c r="S601" s="175"/>
      <c r="T601" s="227"/>
      <c r="U601" s="220" t="s">
        <v>289</v>
      </c>
      <c r="V601" s="152"/>
      <c r="W601" s="152"/>
    </row>
    <row r="602" spans="1:33" ht="15" x14ac:dyDescent="0.25">
      <c r="A602" s="221" t="s">
        <v>304</v>
      </c>
      <c r="B602" s="160">
        <v>2027</v>
      </c>
      <c r="C602" s="257">
        <v>4.309095390355707</v>
      </c>
      <c r="D602" s="258">
        <v>7.515751281204234</v>
      </c>
      <c r="E602" s="258">
        <v>1.1024394995071802</v>
      </c>
      <c r="F602" s="258">
        <v>22.204039743841484</v>
      </c>
      <c r="G602" s="258">
        <v>11.365671728593085</v>
      </c>
      <c r="H602" s="223"/>
      <c r="I602" s="259">
        <v>10.82774035888832</v>
      </c>
      <c r="J602" s="260">
        <v>14.23853274896075</v>
      </c>
      <c r="K602" s="260">
        <v>7.4169479688158919</v>
      </c>
      <c r="L602" s="260">
        <v>15.246903805678508</v>
      </c>
      <c r="M602" s="173"/>
      <c r="N602" s="226"/>
      <c r="O602" s="261">
        <v>15.136835749244028</v>
      </c>
      <c r="P602" s="262">
        <v>21.754284030164985</v>
      </c>
      <c r="Q602" s="262">
        <v>8.5193874683230728</v>
      </c>
      <c r="R602" s="263">
        <v>37.450943549519991</v>
      </c>
      <c r="S602" s="175"/>
      <c r="T602" s="227"/>
      <c r="U602" s="220" t="s">
        <v>289</v>
      </c>
      <c r="V602" s="152"/>
      <c r="W602" s="152"/>
    </row>
    <row r="603" spans="1:33" ht="15" x14ac:dyDescent="0.25">
      <c r="A603" s="221" t="s">
        <v>305</v>
      </c>
      <c r="B603" s="160">
        <v>2028</v>
      </c>
      <c r="C603" s="257">
        <v>4.322575665707288</v>
      </c>
      <c r="D603" s="258">
        <v>7.5392630365882951</v>
      </c>
      <c r="E603" s="258">
        <v>1.1058882948262805</v>
      </c>
      <c r="F603" s="258">
        <v>22.466892924865515</v>
      </c>
      <c r="G603" s="258">
        <v>11.898055303985908</v>
      </c>
      <c r="H603" s="223"/>
      <c r="I603" s="259">
        <v>10.943451332921695</v>
      </c>
      <c r="J603" s="260">
        <v>14.390693258779025</v>
      </c>
      <c r="K603" s="260">
        <v>7.4962094070643666</v>
      </c>
      <c r="L603" s="260">
        <v>15.311787217294469</v>
      </c>
      <c r="M603" s="173"/>
      <c r="N603" s="226"/>
      <c r="O603" s="261">
        <v>15.266026998628984</v>
      </c>
      <c r="P603" s="262">
        <v>21.929956295367319</v>
      </c>
      <c r="Q603" s="262">
        <v>8.6020977018906475</v>
      </c>
      <c r="R603" s="263">
        <v>37.778680142159985</v>
      </c>
      <c r="S603" s="175"/>
      <c r="T603" s="227"/>
      <c r="U603" s="220" t="s">
        <v>289</v>
      </c>
      <c r="V603" s="152"/>
      <c r="W603" s="152"/>
    </row>
    <row r="604" spans="1:33" ht="15.6" thickBot="1" x14ac:dyDescent="0.3">
      <c r="A604" s="228" t="s">
        <v>306</v>
      </c>
      <c r="B604" s="160">
        <v>2029</v>
      </c>
      <c r="C604" s="257">
        <v>4.3354389687448265</v>
      </c>
      <c r="D604" s="258">
        <v>7.5616986936176742</v>
      </c>
      <c r="E604" s="258">
        <v>1.1091792438719785</v>
      </c>
      <c r="F604" s="258">
        <v>22.728704842949444</v>
      </c>
      <c r="G604" s="258">
        <v>12.463175176972516</v>
      </c>
      <c r="H604" s="223"/>
      <c r="I604" s="259">
        <v>11.060010528503444</v>
      </c>
      <c r="J604" s="260">
        <v>14.543969184177522</v>
      </c>
      <c r="K604" s="260">
        <v>7.5760518728293702</v>
      </c>
      <c r="L604" s="260">
        <v>15.373972623450522</v>
      </c>
      <c r="M604" s="173"/>
      <c r="N604" s="226"/>
      <c r="O604" s="261">
        <v>15.39544949724827</v>
      </c>
      <c r="P604" s="262">
        <v>22.105667877795195</v>
      </c>
      <c r="Q604" s="262">
        <v>8.685231116701349</v>
      </c>
      <c r="R604" s="263">
        <v>38.102677466399967</v>
      </c>
      <c r="S604" s="175"/>
      <c r="T604" s="227"/>
      <c r="U604" s="220" t="s">
        <v>289</v>
      </c>
      <c r="V604" s="152"/>
      <c r="W604" s="152"/>
    </row>
    <row r="605" spans="1:33" ht="15" x14ac:dyDescent="0.25">
      <c r="A605" s="178" t="s">
        <v>307</v>
      </c>
      <c r="B605" s="160">
        <v>2030</v>
      </c>
      <c r="C605" s="257">
        <v>4.3477680442122999</v>
      </c>
      <c r="D605" s="258">
        <v>7.5832025723547538</v>
      </c>
      <c r="E605" s="258">
        <v>1.1123335160698433</v>
      </c>
      <c r="F605" s="258">
        <v>22.989264227397499</v>
      </c>
      <c r="G605" s="258">
        <v>13.037699532785958</v>
      </c>
      <c r="H605" s="223"/>
      <c r="I605" s="259">
        <v>11.174179533273078</v>
      </c>
      <c r="J605" s="260">
        <v>14.694101996698675</v>
      </c>
      <c r="K605" s="260">
        <v>7.6542570698474863</v>
      </c>
      <c r="L605" s="260">
        <v>15.433352208602498</v>
      </c>
      <c r="M605" s="173"/>
      <c r="N605" s="226"/>
      <c r="O605" s="261">
        <v>15.521947577485378</v>
      </c>
      <c r="P605" s="262">
        <v>22.277304569053427</v>
      </c>
      <c r="Q605" s="262">
        <v>8.7665905859173296</v>
      </c>
      <c r="R605" s="263">
        <v>38.422616435999998</v>
      </c>
      <c r="S605" s="175"/>
      <c r="T605" s="227"/>
      <c r="U605" s="220" t="s">
        <v>289</v>
      </c>
      <c r="V605" s="152"/>
      <c r="W605" s="152"/>
    </row>
    <row r="606" spans="1:33" ht="15" x14ac:dyDescent="0.25">
      <c r="A606" s="179" t="s">
        <v>308</v>
      </c>
      <c r="B606" s="160">
        <v>2031</v>
      </c>
      <c r="C606" s="257">
        <v>4.3596198807295323</v>
      </c>
      <c r="D606" s="258">
        <v>7.60387407006362</v>
      </c>
      <c r="E606" s="258">
        <v>1.1153656913954448</v>
      </c>
      <c r="F606" s="258">
        <v>23.248386872486137</v>
      </c>
      <c r="G606" s="258">
        <v>13.701833855869875</v>
      </c>
      <c r="H606" s="223"/>
      <c r="I606" s="259">
        <v>11.29651764733814</v>
      </c>
      <c r="J606" s="260">
        <v>14.85497722881777</v>
      </c>
      <c r="K606" s="260">
        <v>7.7380580658585112</v>
      </c>
      <c r="L606" s="260">
        <v>15.48984004859385</v>
      </c>
      <c r="M606" s="173"/>
      <c r="N606" s="226"/>
      <c r="O606" s="261">
        <v>15.656137528067672</v>
      </c>
      <c r="P606" s="262">
        <v>22.458851298881392</v>
      </c>
      <c r="Q606" s="262">
        <v>8.8534237572539567</v>
      </c>
      <c r="R606" s="263">
        <v>38.738226921079985</v>
      </c>
      <c r="S606" s="175"/>
      <c r="T606" s="227"/>
      <c r="U606" s="220" t="s">
        <v>289</v>
      </c>
      <c r="V606" s="152"/>
      <c r="W606" s="152"/>
    </row>
    <row r="607" spans="1:33" ht="15.6" thickBot="1" x14ac:dyDescent="0.3">
      <c r="A607" s="180" t="s">
        <v>309</v>
      </c>
      <c r="B607" s="160">
        <v>2032</v>
      </c>
      <c r="C607" s="257">
        <v>4.3710217745533528</v>
      </c>
      <c r="D607" s="258">
        <v>7.6237607957801883</v>
      </c>
      <c r="E607" s="258">
        <v>1.1182827533265174</v>
      </c>
      <c r="F607" s="258">
        <v>23.50602836144207</v>
      </c>
      <c r="G607" s="258">
        <v>14.380823731994512</v>
      </c>
      <c r="H607" s="223"/>
      <c r="I607" s="259">
        <v>11.416657067225795</v>
      </c>
      <c r="J607" s="260">
        <v>15.012961167092328</v>
      </c>
      <c r="K607" s="260">
        <v>7.8203529673592671</v>
      </c>
      <c r="L607" s="260">
        <v>15.543445911997912</v>
      </c>
      <c r="M607" s="173"/>
      <c r="N607" s="226"/>
      <c r="O607" s="261">
        <v>15.787678841779147</v>
      </c>
      <c r="P607" s="262">
        <v>22.636721962872517</v>
      </c>
      <c r="Q607" s="262">
        <v>8.9386357206857845</v>
      </c>
      <c r="R607" s="263">
        <v>39.049474273439984</v>
      </c>
      <c r="S607" s="175"/>
      <c r="T607" s="227"/>
      <c r="U607" s="220" t="s">
        <v>289</v>
      </c>
      <c r="V607" s="152"/>
      <c r="W607" s="152"/>
    </row>
    <row r="608" spans="1:33" ht="15" x14ac:dyDescent="0.25">
      <c r="B608" s="160">
        <v>2033</v>
      </c>
      <c r="C608" s="257">
        <v>4.3819774148586887</v>
      </c>
      <c r="D608" s="258">
        <v>7.6428691840153444</v>
      </c>
      <c r="E608" s="258">
        <v>1.1210856457020324</v>
      </c>
      <c r="F608" s="258">
        <v>23.762313157519351</v>
      </c>
      <c r="G608" s="258">
        <v>15.103229880539628</v>
      </c>
      <c r="H608" s="223"/>
      <c r="I608" s="259">
        <v>11.538023813618128</v>
      </c>
      <c r="J608" s="260">
        <v>15.172559045861508</v>
      </c>
      <c r="K608" s="260">
        <v>7.9034885813747477</v>
      </c>
      <c r="L608" s="260">
        <v>15.594290813320626</v>
      </c>
      <c r="M608" s="173"/>
      <c r="N608" s="226"/>
      <c r="O608" s="261">
        <v>15.920001228476817</v>
      </c>
      <c r="P608" s="262">
        <v>22.815428229876851</v>
      </c>
      <c r="Q608" s="262">
        <v>9.0245742270767799</v>
      </c>
      <c r="R608" s="263">
        <v>39.356603970839977</v>
      </c>
      <c r="S608" s="175"/>
      <c r="T608" s="227"/>
      <c r="U608" s="220" t="s">
        <v>289</v>
      </c>
      <c r="V608" s="152"/>
      <c r="W608" s="152"/>
    </row>
    <row r="609" spans="2:23" ht="15" x14ac:dyDescent="0.25">
      <c r="B609" s="160">
        <v>2034</v>
      </c>
      <c r="C609" s="257">
        <v>4.3924705540298081</v>
      </c>
      <c r="D609" s="258">
        <v>7.6611708963296508</v>
      </c>
      <c r="E609" s="258">
        <v>1.1237702117299646</v>
      </c>
      <c r="F609" s="258">
        <v>24.01747502955779</v>
      </c>
      <c r="G609" s="258">
        <v>15.871794365632978</v>
      </c>
      <c r="H609" s="223"/>
      <c r="I609" s="259">
        <v>11.660497985877369</v>
      </c>
      <c r="J609" s="260">
        <v>15.333613195186722</v>
      </c>
      <c r="K609" s="260">
        <v>7.9873827765680137</v>
      </c>
      <c r="L609" s="260">
        <v>15.642564015882206</v>
      </c>
      <c r="M609" s="173"/>
      <c r="N609" s="226"/>
      <c r="O609" s="261">
        <v>16.052968539907177</v>
      </c>
      <c r="P609" s="262">
        <v>22.994784091516372</v>
      </c>
      <c r="Q609" s="262">
        <v>9.1111529882979774</v>
      </c>
      <c r="R609" s="263">
        <v>39.660039045439994</v>
      </c>
      <c r="S609" s="175"/>
      <c r="T609" s="227"/>
      <c r="U609" s="220" t="s">
        <v>289</v>
      </c>
      <c r="V609" s="152"/>
      <c r="W609" s="152"/>
    </row>
    <row r="610" spans="2:23" ht="15" x14ac:dyDescent="0.25">
      <c r="B610" s="160">
        <v>2035</v>
      </c>
      <c r="C610" s="257">
        <v>4.4024854020216351</v>
      </c>
      <c r="D610" s="258">
        <v>7.678638392360047</v>
      </c>
      <c r="E610" s="258">
        <v>1.1263324116832218</v>
      </c>
      <c r="F610" s="258">
        <v>24.271703402159641</v>
      </c>
      <c r="G610" s="258">
        <v>16.689497258302087</v>
      </c>
      <c r="H610" s="223"/>
      <c r="I610" s="259">
        <v>11.783964489993114</v>
      </c>
      <c r="J610" s="260">
        <v>15.495972265868414</v>
      </c>
      <c r="K610" s="260">
        <v>8.0719567141178157</v>
      </c>
      <c r="L610" s="260">
        <v>15.688421065840348</v>
      </c>
      <c r="M610" s="173"/>
      <c r="N610" s="226"/>
      <c r="O610" s="261">
        <v>16.18644989201475</v>
      </c>
      <c r="P610" s="262">
        <v>23.17461065822846</v>
      </c>
      <c r="Q610" s="262">
        <v>9.198289125801038</v>
      </c>
      <c r="R610" s="263">
        <v>39.960124467999989</v>
      </c>
      <c r="S610" s="175"/>
      <c r="T610" s="227"/>
      <c r="U610" s="220" t="s">
        <v>289</v>
      </c>
      <c r="V610" s="152"/>
      <c r="W610" s="152"/>
    </row>
    <row r="611" spans="2:23" ht="15" x14ac:dyDescent="0.25">
      <c r="B611" s="160">
        <v>2036</v>
      </c>
      <c r="C611" s="257">
        <v>4.4120331181435892</v>
      </c>
      <c r="D611" s="258">
        <v>7.6952911357262668</v>
      </c>
      <c r="E611" s="258">
        <v>1.128775100560911</v>
      </c>
      <c r="F611" s="258">
        <v>24.525085473510387</v>
      </c>
      <c r="G611" s="258">
        <v>17.55968968388289</v>
      </c>
      <c r="H611" s="223"/>
      <c r="I611" s="259">
        <v>11.908399290509887</v>
      </c>
      <c r="J611" s="260">
        <v>15.659604651162365</v>
      </c>
      <c r="K611" s="260">
        <v>8.1571939298574119</v>
      </c>
      <c r="L611" s="260">
        <v>15.731947825289595</v>
      </c>
      <c r="M611" s="173"/>
      <c r="N611" s="226"/>
      <c r="O611" s="261">
        <v>16.320432408653478</v>
      </c>
      <c r="P611" s="262">
        <v>23.354895786888633</v>
      </c>
      <c r="Q611" s="262">
        <v>9.2859690304183236</v>
      </c>
      <c r="R611" s="263">
        <v>40.257033298799982</v>
      </c>
      <c r="S611" s="175"/>
      <c r="T611" s="227"/>
      <c r="U611" s="220" t="s">
        <v>289</v>
      </c>
      <c r="V611" s="152"/>
      <c r="W611" s="152"/>
    </row>
    <row r="612" spans="2:23" ht="15" x14ac:dyDescent="0.25">
      <c r="B612" s="160">
        <v>2037</v>
      </c>
      <c r="C612" s="257">
        <v>4.4211180769052207</v>
      </c>
      <c r="D612" s="258">
        <v>7.7111367562723441</v>
      </c>
      <c r="E612" s="258">
        <v>1.1310993975380985</v>
      </c>
      <c r="F612" s="258">
        <v>24.7776142363128</v>
      </c>
      <c r="G612" s="258">
        <v>18.486143638839973</v>
      </c>
      <c r="H612" s="223"/>
      <c r="I612" s="259">
        <v>12.03377281985896</v>
      </c>
      <c r="J612" s="260">
        <v>15.824471469567754</v>
      </c>
      <c r="K612" s="260">
        <v>8.243074170150166</v>
      </c>
      <c r="L612" s="260">
        <v>15.773168130607177</v>
      </c>
      <c r="M612" s="173"/>
      <c r="N612" s="226"/>
      <c r="O612" s="261">
        <v>16.45489089676418</v>
      </c>
      <c r="P612" s="262">
        <v>23.5356082258401</v>
      </c>
      <c r="Q612" s="262">
        <v>9.3741735676882652</v>
      </c>
      <c r="R612" s="263">
        <v>40.550782366919975</v>
      </c>
      <c r="S612" s="175"/>
      <c r="T612" s="227"/>
      <c r="U612" s="220" t="s">
        <v>289</v>
      </c>
      <c r="V612" s="152"/>
      <c r="W612" s="152"/>
    </row>
    <row r="613" spans="2:23" ht="15" x14ac:dyDescent="0.25">
      <c r="B613" s="160">
        <v>2038</v>
      </c>
      <c r="C613" s="257">
        <v>4.4297041326255577</v>
      </c>
      <c r="D613" s="258">
        <v>7.726112210151836</v>
      </c>
      <c r="E613" s="258">
        <v>1.1332960550992781</v>
      </c>
      <c r="F613" s="258">
        <v>25.029293042106964</v>
      </c>
      <c r="G613" s="258">
        <v>19.472911944901792</v>
      </c>
      <c r="H613" s="223"/>
      <c r="I613" s="259">
        <v>12.159933945610009</v>
      </c>
      <c r="J613" s="260">
        <v>15.990373981182511</v>
      </c>
      <c r="K613" s="260">
        <v>8.3294939100375043</v>
      </c>
      <c r="L613" s="260">
        <v>15.812112163013033</v>
      </c>
      <c r="M613" s="173"/>
      <c r="N613" s="226"/>
      <c r="O613" s="261">
        <v>16.589638078235566</v>
      </c>
      <c r="P613" s="262">
        <v>23.716486191334347</v>
      </c>
      <c r="Q613" s="262">
        <v>9.4627899651367819</v>
      </c>
      <c r="R613" s="263">
        <v>40.841405205119997</v>
      </c>
      <c r="S613" s="175"/>
      <c r="T613" s="227"/>
      <c r="U613" s="220" t="s">
        <v>289</v>
      </c>
      <c r="V613" s="152"/>
      <c r="W613" s="152"/>
    </row>
    <row r="614" spans="2:23" ht="15" x14ac:dyDescent="0.25">
      <c r="B614" s="160">
        <v>2039</v>
      </c>
      <c r="C614" s="257">
        <v>4.437740921612896</v>
      </c>
      <c r="D614" s="258">
        <v>7.7401296550344778</v>
      </c>
      <c r="E614" s="258">
        <v>1.1353521881913133</v>
      </c>
      <c r="F614" s="258">
        <v>25.28010191343591</v>
      </c>
      <c r="G614" s="258">
        <v>20.524420702768413</v>
      </c>
      <c r="H614" s="223"/>
      <c r="I614" s="259">
        <v>12.286689143449111</v>
      </c>
      <c r="J614" s="260">
        <v>16.157057700565527</v>
      </c>
      <c r="K614" s="260">
        <v>8.4163205863326986</v>
      </c>
      <c r="L614" s="260">
        <v>15.848795082204083</v>
      </c>
      <c r="M614" s="173"/>
      <c r="N614" s="226"/>
      <c r="O614" s="261">
        <v>16.724430065062009</v>
      </c>
      <c r="P614" s="262">
        <v>23.897187355600003</v>
      </c>
      <c r="Q614" s="262">
        <v>9.5516727745240111</v>
      </c>
      <c r="R614" s="263">
        <v>41.128896995639991</v>
      </c>
      <c r="S614" s="175"/>
      <c r="T614" s="227"/>
      <c r="U614" s="220" t="s">
        <v>289</v>
      </c>
      <c r="V614" s="152"/>
      <c r="W614" s="152"/>
    </row>
    <row r="615" spans="2:23" ht="15" x14ac:dyDescent="0.25">
      <c r="B615" s="160">
        <v>2040</v>
      </c>
      <c r="C615" s="257">
        <v>4.4451868367921961</v>
      </c>
      <c r="D615" s="258">
        <v>7.7531165215294298</v>
      </c>
      <c r="E615" s="258">
        <v>1.1372571520549615</v>
      </c>
      <c r="F615" s="258">
        <v>25.530077695926064</v>
      </c>
      <c r="G615" s="258">
        <v>21.706593272688725</v>
      </c>
      <c r="H615" s="223"/>
      <c r="I615" s="259">
        <v>12.418890391085244</v>
      </c>
      <c r="J615" s="260">
        <v>16.330903002681158</v>
      </c>
      <c r="K615" s="260">
        <v>8.5068777794893329</v>
      </c>
      <c r="L615" s="260">
        <v>15.88326745647392</v>
      </c>
      <c r="M615" s="173"/>
      <c r="N615" s="226"/>
      <c r="O615" s="261">
        <v>16.864077227877438</v>
      </c>
      <c r="P615" s="262">
        <v>24.084019524210589</v>
      </c>
      <c r="Q615" s="262">
        <v>9.6441349315442935</v>
      </c>
      <c r="R615" s="263">
        <v>41.413345152399984</v>
      </c>
      <c r="S615" s="175"/>
      <c r="T615" s="227"/>
      <c r="U615" s="220" t="s">
        <v>289</v>
      </c>
      <c r="V615" s="152"/>
      <c r="W615" s="152"/>
    </row>
    <row r="616" spans="2:23" ht="15" x14ac:dyDescent="0.25">
      <c r="B616" s="160">
        <v>2041</v>
      </c>
      <c r="C616" s="257">
        <v>4.4520287879406153</v>
      </c>
      <c r="D616" s="258">
        <v>7.7650499781952451</v>
      </c>
      <c r="E616" s="258">
        <v>1.1390075976859857</v>
      </c>
      <c r="F616" s="258">
        <v>25.779264928328296</v>
      </c>
      <c r="G616" s="258">
        <v>22.840637638826667</v>
      </c>
      <c r="H616" s="223"/>
      <c r="I616" s="259">
        <v>12.541341591005477</v>
      </c>
      <c r="J616" s="260">
        <v>16.491926943265632</v>
      </c>
      <c r="K616" s="260">
        <v>8.5907562387453194</v>
      </c>
      <c r="L616" s="260">
        <v>15.915583577631677</v>
      </c>
      <c r="M616" s="173"/>
      <c r="N616" s="226"/>
      <c r="O616" s="261">
        <v>16.993370378946093</v>
      </c>
      <c r="P616" s="262">
        <v>24.256976921460875</v>
      </c>
      <c r="Q616" s="262">
        <v>9.7297638364313048</v>
      </c>
      <c r="R616" s="263">
        <v>41.694848505959975</v>
      </c>
      <c r="S616" s="175"/>
      <c r="T616" s="227"/>
      <c r="U616" s="220" t="s">
        <v>289</v>
      </c>
      <c r="V616" s="152"/>
      <c r="W616" s="152"/>
    </row>
    <row r="617" spans="2:23" ht="15" x14ac:dyDescent="0.25">
      <c r="B617" s="160">
        <v>2042</v>
      </c>
      <c r="C617" s="257">
        <v>4.4582596529009253</v>
      </c>
      <c r="D617" s="258">
        <v>7.7759176028510533</v>
      </c>
      <c r="E617" s="258">
        <v>1.1406017029507973</v>
      </c>
      <c r="F617" s="258">
        <v>26.027854479568479</v>
      </c>
      <c r="G617" s="258">
        <v>24.115355635891387</v>
      </c>
      <c r="H617" s="223"/>
      <c r="I617" s="259">
        <v>12.669034852829975</v>
      </c>
      <c r="J617" s="260">
        <v>16.659844221483084</v>
      </c>
      <c r="K617" s="260">
        <v>8.6782254841768705</v>
      </c>
      <c r="L617" s="260">
        <v>15.945886229551522</v>
      </c>
      <c r="M617" s="173"/>
      <c r="N617" s="226"/>
      <c r="O617" s="261">
        <v>17.127294505730902</v>
      </c>
      <c r="P617" s="262">
        <v>24.435761824334136</v>
      </c>
      <c r="Q617" s="262">
        <v>9.8188271871276669</v>
      </c>
      <c r="R617" s="263">
        <v>41.973740709120001</v>
      </c>
      <c r="S617" s="175"/>
      <c r="T617" s="227"/>
      <c r="U617" s="220" t="s">
        <v>289</v>
      </c>
      <c r="V617" s="152"/>
      <c r="W617" s="152"/>
    </row>
    <row r="618" spans="2:23" ht="15" x14ac:dyDescent="0.25">
      <c r="B618" s="160">
        <v>2043</v>
      </c>
      <c r="C618" s="257">
        <v>4.4638504847748646</v>
      </c>
      <c r="D618" s="258">
        <v>7.7856689074783771</v>
      </c>
      <c r="E618" s="258">
        <v>1.1420320620713518</v>
      </c>
      <c r="F618" s="258">
        <v>26.276216110109175</v>
      </c>
      <c r="G618" s="258">
        <v>25.474311799148889</v>
      </c>
      <c r="H618" s="223"/>
      <c r="I618" s="259">
        <v>12.79671461457032</v>
      </c>
      <c r="J618" s="260">
        <v>16.827743747022321</v>
      </c>
      <c r="K618" s="260">
        <v>8.7656854821183217</v>
      </c>
      <c r="L618" s="260">
        <v>15.974423058290817</v>
      </c>
      <c r="M618" s="173"/>
      <c r="N618" s="226"/>
      <c r="O618" s="261">
        <v>17.260565099345186</v>
      </c>
      <c r="P618" s="262">
        <v>24.613412654500699</v>
      </c>
      <c r="Q618" s="262">
        <v>9.9077175441896728</v>
      </c>
      <c r="R618" s="263">
        <v>42.250639168399992</v>
      </c>
      <c r="S618" s="175"/>
      <c r="T618" s="227"/>
      <c r="U618" s="220" t="s">
        <v>289</v>
      </c>
      <c r="V618" s="152"/>
      <c r="W618" s="152"/>
    </row>
    <row r="619" spans="2:23" ht="15" x14ac:dyDescent="0.25">
      <c r="B619" s="160">
        <v>2044</v>
      </c>
      <c r="C619" s="257">
        <v>4.4687701131249637</v>
      </c>
      <c r="D619" s="258">
        <v>7.7942495258508693</v>
      </c>
      <c r="E619" s="258">
        <v>1.143290700399058</v>
      </c>
      <c r="F619" s="258">
        <v>26.524824145038156</v>
      </c>
      <c r="G619" s="258">
        <v>26.922228600042622</v>
      </c>
      <c r="H619" s="223"/>
      <c r="I619" s="259">
        <v>12.924125474672659</v>
      </c>
      <c r="J619" s="260">
        <v>16.995289665562119</v>
      </c>
      <c r="K619" s="260">
        <v>8.8529612837831984</v>
      </c>
      <c r="L619" s="260">
        <v>16.001497606241831</v>
      </c>
      <c r="M619" s="173"/>
      <c r="N619" s="226"/>
      <c r="O619" s="261">
        <v>17.392895587797621</v>
      </c>
      <c r="P619" s="262">
        <v>24.789539191412988</v>
      </c>
      <c r="Q619" s="262">
        <v>9.9962519841822566</v>
      </c>
      <c r="R619" s="263">
        <v>42.526321751279987</v>
      </c>
      <c r="S619" s="175"/>
      <c r="T619" s="227"/>
      <c r="U619" s="220" t="s">
        <v>289</v>
      </c>
      <c r="V619" s="152"/>
      <c r="W619" s="152"/>
    </row>
    <row r="620" spans="2:23" ht="15" x14ac:dyDescent="0.25">
      <c r="B620" s="160">
        <v>2045</v>
      </c>
      <c r="C620" s="257">
        <v>4.4729953624248422</v>
      </c>
      <c r="D620" s="258">
        <v>7.8016190361453113</v>
      </c>
      <c r="E620" s="258">
        <v>1.1443716887043704</v>
      </c>
      <c r="F620" s="258">
        <v>26.774064597234968</v>
      </c>
      <c r="G620" s="258">
        <v>28.46421914992597</v>
      </c>
      <c r="H620" s="223"/>
      <c r="I620" s="259">
        <v>13.051055414678205</v>
      </c>
      <c r="J620" s="260">
        <v>17.162203171768333</v>
      </c>
      <c r="K620" s="260">
        <v>8.9399076575880763</v>
      </c>
      <c r="L620" s="260">
        <v>16.027351526165006</v>
      </c>
      <c r="M620" s="173"/>
      <c r="N620" s="226"/>
      <c r="O620" s="261">
        <v>17.524050777103046</v>
      </c>
      <c r="P620" s="262">
        <v>24.963822207913644</v>
      </c>
      <c r="Q620" s="262">
        <v>10.084279346292448</v>
      </c>
      <c r="R620" s="263">
        <v>42.801416123399974</v>
      </c>
      <c r="S620" s="175"/>
      <c r="T620" s="227"/>
      <c r="U620" s="220" t="s">
        <v>289</v>
      </c>
      <c r="V620" s="152"/>
      <c r="W620" s="152"/>
    </row>
    <row r="621" spans="2:23" ht="15" x14ac:dyDescent="0.25">
      <c r="B621" s="160">
        <v>2046</v>
      </c>
      <c r="C621" s="257">
        <v>4.4765146148646755</v>
      </c>
      <c r="D621" s="258">
        <v>7.8077571750439683</v>
      </c>
      <c r="E621" s="258">
        <v>1.1452720546853823</v>
      </c>
      <c r="F621" s="258">
        <v>27.024174138565712</v>
      </c>
      <c r="G621" s="258">
        <v>30.106058460134818</v>
      </c>
      <c r="H621" s="223"/>
      <c r="I621" s="259">
        <v>13.177359475850677</v>
      </c>
      <c r="J621" s="260">
        <v>17.32829364417745</v>
      </c>
      <c r="K621" s="260">
        <v>9.0264253075239083</v>
      </c>
      <c r="L621" s="260">
        <v>16.052130502554299</v>
      </c>
      <c r="M621" s="173"/>
      <c r="N621" s="226"/>
      <c r="O621" s="261">
        <v>17.653874090715352</v>
      </c>
      <c r="P621" s="262">
        <v>25.136050819221417</v>
      </c>
      <c r="Q621" s="262">
        <v>10.17169736220929</v>
      </c>
      <c r="R621" s="263">
        <v>43.076304641120011</v>
      </c>
      <c r="S621" s="175"/>
      <c r="T621" s="227"/>
      <c r="U621" s="220" t="s">
        <v>289</v>
      </c>
      <c r="V621" s="152"/>
      <c r="W621" s="152"/>
    </row>
    <row r="622" spans="2:23" ht="15" x14ac:dyDescent="0.25">
      <c r="B622" s="160">
        <v>2047</v>
      </c>
      <c r="C622" s="257">
        <v>4.4793280705298937</v>
      </c>
      <c r="D622" s="258">
        <v>7.8126642915278142</v>
      </c>
      <c r="E622" s="258">
        <v>1.1459918495319734</v>
      </c>
      <c r="F622" s="258">
        <v>27.275226609360246</v>
      </c>
      <c r="G622" s="258">
        <v>31.854380284451778</v>
      </c>
      <c r="H622" s="223"/>
      <c r="I622" s="259">
        <v>13.302969423329971</v>
      </c>
      <c r="J622" s="260">
        <v>17.493471353607006</v>
      </c>
      <c r="K622" s="260">
        <v>9.1124674930529359</v>
      </c>
      <c r="L622" s="260">
        <v>16.075879837399746</v>
      </c>
      <c r="M622" s="173"/>
      <c r="N622" s="226"/>
      <c r="O622" s="261">
        <v>17.782297493859865</v>
      </c>
      <c r="P622" s="262">
        <v>25.30613564513482</v>
      </c>
      <c r="Q622" s="262">
        <v>10.25845934258491</v>
      </c>
      <c r="R622" s="263">
        <v>43.351106446759992</v>
      </c>
      <c r="S622" s="175"/>
      <c r="T622" s="227"/>
      <c r="U622" s="220" t="s">
        <v>289</v>
      </c>
      <c r="V622" s="152"/>
      <c r="W622" s="152"/>
    </row>
    <row r="623" spans="2:23" ht="15" x14ac:dyDescent="0.25">
      <c r="B623" s="160">
        <v>2048</v>
      </c>
      <c r="C623" s="257">
        <v>4.4814398515533407</v>
      </c>
      <c r="D623" s="258">
        <v>7.8163475752555573</v>
      </c>
      <c r="E623" s="258">
        <v>1.1465321278511234</v>
      </c>
      <c r="F623" s="258">
        <v>27.527249578950244</v>
      </c>
      <c r="G623" s="258">
        <v>33.716426308546112</v>
      </c>
      <c r="H623" s="223"/>
      <c r="I623" s="259">
        <v>13.427844980597193</v>
      </c>
      <c r="J623" s="260">
        <v>17.657683336233141</v>
      </c>
      <c r="K623" s="260">
        <v>9.1980066249612467</v>
      </c>
      <c r="L623" s="260">
        <v>16.09861640192975</v>
      </c>
      <c r="M623" s="173"/>
      <c r="N623" s="226"/>
      <c r="O623" s="261">
        <v>17.909284832150533</v>
      </c>
      <c r="P623" s="262">
        <v>25.474030911488697</v>
      </c>
      <c r="Q623" s="262">
        <v>10.344538752812371</v>
      </c>
      <c r="R623" s="263">
        <v>43.625865980879993</v>
      </c>
      <c r="S623" s="175"/>
      <c r="T623" s="227"/>
      <c r="U623" s="220" t="s">
        <v>289</v>
      </c>
      <c r="V623" s="152"/>
      <c r="W623" s="152"/>
    </row>
    <row r="624" spans="2:23" ht="15" x14ac:dyDescent="0.25">
      <c r="B624" s="160">
        <v>2049</v>
      </c>
      <c r="C624" s="257">
        <v>4.4828609812839488</v>
      </c>
      <c r="D624" s="258">
        <v>7.8188262527101058</v>
      </c>
      <c r="E624" s="258">
        <v>1.1468957098577908</v>
      </c>
      <c r="F624" s="258">
        <v>27.780195106234515</v>
      </c>
      <c r="G624" s="258">
        <v>35.700250313789276</v>
      </c>
      <c r="H624" s="223"/>
      <c r="I624" s="259">
        <v>13.551987069089712</v>
      </c>
      <c r="J624" s="260">
        <v>17.820930803750603</v>
      </c>
      <c r="K624" s="260">
        <v>9.2830433344288235</v>
      </c>
      <c r="L624" s="260">
        <v>16.120312740445463</v>
      </c>
      <c r="M624" s="173"/>
      <c r="N624" s="226"/>
      <c r="O624" s="261">
        <v>18.034848050373661</v>
      </c>
      <c r="P624" s="262">
        <v>25.639757056460709</v>
      </c>
      <c r="Q624" s="262">
        <v>10.429939044286614</v>
      </c>
      <c r="R624" s="263">
        <v>43.900507846679979</v>
      </c>
      <c r="S624" s="175"/>
      <c r="T624" s="227"/>
      <c r="U624" s="220" t="s">
        <v>289</v>
      </c>
      <c r="V624" s="152"/>
      <c r="W624" s="152"/>
    </row>
    <row r="625" spans="1:32" ht="15" x14ac:dyDescent="0.25">
      <c r="B625" s="160">
        <v>2050</v>
      </c>
      <c r="C625" s="257">
        <v>4.4836020757453943</v>
      </c>
      <c r="D625" s="258">
        <v>7.8201188399339978</v>
      </c>
      <c r="E625" s="258">
        <v>1.1470853115567905</v>
      </c>
      <c r="F625" s="258">
        <v>28.034064591046818</v>
      </c>
      <c r="G625" s="258">
        <v>37.745889052906143</v>
      </c>
      <c r="H625" s="223"/>
      <c r="I625" s="259">
        <v>13.672148100864925</v>
      </c>
      <c r="J625" s="260">
        <v>17.978943161765432</v>
      </c>
      <c r="K625" s="260">
        <v>9.36535303996442</v>
      </c>
      <c r="L625" s="260">
        <v>16.140970668153141</v>
      </c>
      <c r="M625" s="173"/>
      <c r="N625" s="226"/>
      <c r="O625" s="261">
        <v>18.155750176610319</v>
      </c>
      <c r="P625" s="262">
        <v>25.799062001699429</v>
      </c>
      <c r="Q625" s="262">
        <v>10.51243835152121</v>
      </c>
      <c r="R625" s="263">
        <v>44.175035259199959</v>
      </c>
      <c r="S625" s="175"/>
      <c r="T625" s="227"/>
      <c r="U625" s="220" t="s">
        <v>289</v>
      </c>
      <c r="V625" s="152"/>
      <c r="W625" s="152"/>
    </row>
    <row r="626" spans="1:32" ht="15" x14ac:dyDescent="0.25">
      <c r="B626" s="160">
        <v>2051</v>
      </c>
      <c r="C626" s="257">
        <v>4.4836718556199253</v>
      </c>
      <c r="D626" s="258">
        <v>7.8202405471912977</v>
      </c>
      <c r="E626" s="258">
        <v>1.1471031640485514</v>
      </c>
      <c r="F626" s="258">
        <v>28.288909456931169</v>
      </c>
      <c r="G626" s="258">
        <v>40.067456542652529</v>
      </c>
      <c r="H626" s="223"/>
      <c r="I626" s="259">
        <v>13.797988865675977</v>
      </c>
      <c r="J626" s="260">
        <v>18.144424397141162</v>
      </c>
      <c r="K626" s="260">
        <v>9.4515533342107982</v>
      </c>
      <c r="L626" s="260">
        <v>16.160620540668834</v>
      </c>
      <c r="M626" s="173"/>
      <c r="N626" s="226"/>
      <c r="O626" s="261">
        <v>18.281660721295903</v>
      </c>
      <c r="P626" s="262">
        <v>25.964664944332458</v>
      </c>
      <c r="Q626" s="262">
        <v>10.59865649825935</v>
      </c>
      <c r="R626" s="263">
        <v>44.449529997600003</v>
      </c>
      <c r="S626" s="175"/>
      <c r="T626" s="227"/>
      <c r="U626" s="220" t="s">
        <v>289</v>
      </c>
      <c r="V626" s="152"/>
      <c r="W626" s="152"/>
    </row>
    <row r="627" spans="1:32" ht="15" x14ac:dyDescent="0.25">
      <c r="B627" s="160">
        <v>2052</v>
      </c>
      <c r="C627" s="257">
        <v>4.4830771476875251</v>
      </c>
      <c r="D627" s="258">
        <v>7.8192032814777388</v>
      </c>
      <c r="E627" s="258">
        <v>1.1469510138973122</v>
      </c>
      <c r="F627" s="258">
        <v>28.54490694416538</v>
      </c>
      <c r="G627" s="258">
        <v>42.468498392297363</v>
      </c>
      <c r="H627" s="223"/>
      <c r="I627" s="259">
        <v>13.919734176433048</v>
      </c>
      <c r="J627" s="260">
        <v>18.30452008994413</v>
      </c>
      <c r="K627" s="260">
        <v>9.5349482629219668</v>
      </c>
      <c r="L627" s="260">
        <v>16.179363097114614</v>
      </c>
      <c r="M627" s="173"/>
      <c r="N627" s="226"/>
      <c r="O627" s="261">
        <v>18.402811324120574</v>
      </c>
      <c r="P627" s="262">
        <v>26.123723371421868</v>
      </c>
      <c r="Q627" s="262">
        <v>10.68189927681928</v>
      </c>
      <c r="R627" s="263">
        <v>44.724270041279993</v>
      </c>
      <c r="S627" s="175"/>
      <c r="T627" s="227"/>
      <c r="U627" s="220" t="s">
        <v>289</v>
      </c>
      <c r="V627" s="152"/>
      <c r="W627" s="152"/>
    </row>
    <row r="628" spans="1:32" ht="15" x14ac:dyDescent="0.25">
      <c r="B628" s="160">
        <v>2053</v>
      </c>
      <c r="C628" s="257">
        <v>4.4818281460606304</v>
      </c>
      <c r="D628" s="258">
        <v>7.8170248229551964</v>
      </c>
      <c r="E628" s="258">
        <v>1.1466314691660628</v>
      </c>
      <c r="F628" s="258">
        <v>28.802325040851862</v>
      </c>
      <c r="G628" s="258">
        <v>45.026240125368822</v>
      </c>
      <c r="H628" s="223"/>
      <c r="I628" s="259">
        <v>14.040535784772572</v>
      </c>
      <c r="J628" s="260">
        <v>18.463374809346181</v>
      </c>
      <c r="K628" s="260">
        <v>9.6176967601989656</v>
      </c>
      <c r="L628" s="260">
        <v>16.197346957868113</v>
      </c>
      <c r="M628" s="173"/>
      <c r="N628" s="226"/>
      <c r="O628" s="261">
        <v>18.522363930833201</v>
      </c>
      <c r="P628" s="262">
        <v>26.280399632301378</v>
      </c>
      <c r="Q628" s="262">
        <v>10.764328229365029</v>
      </c>
      <c r="R628" s="263">
        <v>44.999671998719975</v>
      </c>
      <c r="S628" s="175"/>
      <c r="T628" s="227"/>
      <c r="U628" s="220" t="s">
        <v>289</v>
      </c>
      <c r="V628" s="152"/>
      <c r="W628" s="152"/>
    </row>
    <row r="629" spans="1:32" ht="15" x14ac:dyDescent="0.25">
      <c r="B629" s="160">
        <v>2054</v>
      </c>
      <c r="C629" s="257">
        <v>4.4799371109479837</v>
      </c>
      <c r="D629" s="258">
        <v>7.8137265553878361</v>
      </c>
      <c r="E629" s="258">
        <v>1.1461476665081309</v>
      </c>
      <c r="F629" s="258">
        <v>29.061497046636877</v>
      </c>
      <c r="G629" s="258">
        <v>47.749459979472469</v>
      </c>
      <c r="H629" s="223"/>
      <c r="I629" s="259">
        <v>14.160304413949696</v>
      </c>
      <c r="J629" s="260">
        <v>18.620871155981121</v>
      </c>
      <c r="K629" s="260">
        <v>9.6997376719182729</v>
      </c>
      <c r="L629" s="260">
        <v>16.214752473203088</v>
      </c>
      <c r="M629" s="173"/>
      <c r="N629" s="226"/>
      <c r="O629" s="261">
        <v>18.640241524897679</v>
      </c>
      <c r="P629" s="262">
        <v>26.434597711368959</v>
      </c>
      <c r="Q629" s="262">
        <v>10.845885338426404</v>
      </c>
      <c r="R629" s="263">
        <v>45.276249519839965</v>
      </c>
      <c r="S629" s="175"/>
      <c r="T629" s="227"/>
      <c r="U629" s="220" t="s">
        <v>289</v>
      </c>
      <c r="V629" s="152"/>
      <c r="W629" s="152"/>
    </row>
    <row r="630" spans="1:32" ht="15" x14ac:dyDescent="0.25">
      <c r="B630" s="160">
        <v>2055</v>
      </c>
      <c r="C630" s="257">
        <v>4.4774200306519578</v>
      </c>
      <c r="D630" s="258">
        <v>7.809336364931136</v>
      </c>
      <c r="E630" s="258">
        <v>1.1455036963727792</v>
      </c>
      <c r="F630" s="258">
        <v>29.32266876938246</v>
      </c>
      <c r="G630" s="258">
        <v>50.647698135946349</v>
      </c>
      <c r="H630" s="223"/>
      <c r="I630" s="259">
        <v>14.278982303758323</v>
      </c>
      <c r="J630" s="260">
        <v>18.776933174888931</v>
      </c>
      <c r="K630" s="260">
        <v>9.7810314326277137</v>
      </c>
      <c r="L630" s="260">
        <v>16.231705770617538</v>
      </c>
      <c r="M630" s="173"/>
      <c r="N630" s="226"/>
      <c r="O630" s="261">
        <v>18.756402334410282</v>
      </c>
      <c r="P630" s="262">
        <v>26.586269539820066</v>
      </c>
      <c r="Q630" s="262">
        <v>10.926535129000493</v>
      </c>
      <c r="R630" s="263">
        <v>45.554374539999998</v>
      </c>
      <c r="S630" s="175"/>
      <c r="T630" s="227"/>
      <c r="U630" s="220" t="s">
        <v>289</v>
      </c>
      <c r="V630" s="152"/>
      <c r="W630" s="152"/>
    </row>
    <row r="631" spans="1:32" ht="15" x14ac:dyDescent="0.25">
      <c r="B631" s="160">
        <v>2056</v>
      </c>
      <c r="C631" s="257">
        <v>4.4742915346593684</v>
      </c>
      <c r="D631" s="258">
        <v>7.8038797677490059</v>
      </c>
      <c r="E631" s="258">
        <v>1.144703301569731</v>
      </c>
      <c r="F631" s="258">
        <v>29.585932388778101</v>
      </c>
      <c r="G631" s="258">
        <v>53.731829477775513</v>
      </c>
      <c r="H631" s="223"/>
      <c r="I631" s="259">
        <v>14.396543080659985</v>
      </c>
      <c r="J631" s="260">
        <v>18.931526184734565</v>
      </c>
      <c r="K631" s="260">
        <v>9.8615599765854061</v>
      </c>
      <c r="L631" s="260">
        <v>16.248244425141888</v>
      </c>
      <c r="M631" s="173"/>
      <c r="N631" s="226"/>
      <c r="O631" s="261">
        <v>18.870834615319353</v>
      </c>
      <c r="P631" s="262">
        <v>26.735405952483571</v>
      </c>
      <c r="Q631" s="262">
        <v>11.006263278155137</v>
      </c>
      <c r="R631" s="263">
        <v>45.834176813919989</v>
      </c>
      <c r="S631" s="175"/>
      <c r="T631" s="227"/>
      <c r="U631" s="220" t="s">
        <v>289</v>
      </c>
      <c r="V631" s="152"/>
      <c r="W631" s="152"/>
    </row>
    <row r="632" spans="1:32" ht="15" x14ac:dyDescent="0.25">
      <c r="B632" s="160">
        <v>2057</v>
      </c>
      <c r="C632" s="257">
        <v>4.4705759229429329</v>
      </c>
      <c r="D632" s="258">
        <v>7.7973991468788437</v>
      </c>
      <c r="E632" s="258">
        <v>1.1437526990070219</v>
      </c>
      <c r="F632" s="258">
        <v>29.851246488794839</v>
      </c>
      <c r="G632" s="258">
        <v>57.014245057548358</v>
      </c>
      <c r="H632" s="223"/>
      <c r="I632" s="259">
        <v>14.513021173283587</v>
      </c>
      <c r="J632" s="260">
        <v>19.084695459337297</v>
      </c>
      <c r="K632" s="260">
        <v>9.94134688722988</v>
      </c>
      <c r="L632" s="260">
        <v>16.264331767965135</v>
      </c>
      <c r="M632" s="173"/>
      <c r="N632" s="226"/>
      <c r="O632" s="261">
        <v>18.983597096226518</v>
      </c>
      <c r="P632" s="262">
        <v>26.882094606216143</v>
      </c>
      <c r="Q632" s="262">
        <v>11.085099586236902</v>
      </c>
      <c r="R632" s="263">
        <v>46.115578256759974</v>
      </c>
      <c r="S632" s="175"/>
      <c r="T632" s="227"/>
      <c r="U632" s="220" t="s">
        <v>289</v>
      </c>
      <c r="V632" s="152"/>
      <c r="W632" s="152"/>
    </row>
    <row r="633" spans="1:32" ht="15" x14ac:dyDescent="0.25">
      <c r="A633" s="160"/>
      <c r="B633" s="160">
        <v>2058</v>
      </c>
      <c r="C633" s="257">
        <v>4.4663124988278797</v>
      </c>
      <c r="D633" s="258">
        <v>7.7899630536035032</v>
      </c>
      <c r="E633" s="258">
        <v>1.1426619440522567</v>
      </c>
      <c r="F633" s="258">
        <v>30.118545696706189</v>
      </c>
      <c r="G633" s="258">
        <v>60.508379186751434</v>
      </c>
      <c r="H633" s="223"/>
      <c r="I633" s="259">
        <v>14.6285056745439</v>
      </c>
      <c r="J633" s="260">
        <v>19.236558156325827</v>
      </c>
      <c r="K633" s="260">
        <v>10.020453192761972</v>
      </c>
      <c r="L633" s="260">
        <v>16.279919054013778</v>
      </c>
      <c r="M633" s="173"/>
      <c r="N633" s="226"/>
      <c r="O633" s="261">
        <v>19.094818173371781</v>
      </c>
      <c r="P633" s="262">
        <v>27.026521209929331</v>
      </c>
      <c r="Q633" s="262">
        <v>11.163115136814229</v>
      </c>
      <c r="R633" s="263">
        <v>46.398464750719967</v>
      </c>
      <c r="S633" s="175"/>
      <c r="T633" s="227"/>
      <c r="U633" s="220" t="s">
        <v>289</v>
      </c>
    </row>
    <row r="634" spans="1:32" ht="15" x14ac:dyDescent="0.25">
      <c r="A634" s="160"/>
      <c r="B634" s="160">
        <v>2059</v>
      </c>
      <c r="C634" s="257">
        <v>4.4615483129626101</v>
      </c>
      <c r="D634" s="258">
        <v>7.7816535517760581</v>
      </c>
      <c r="E634" s="258">
        <v>1.1414430741491626</v>
      </c>
      <c r="F634" s="258">
        <v>30.387697599028321</v>
      </c>
      <c r="G634" s="258">
        <v>64.229173221077659</v>
      </c>
      <c r="H634" s="223"/>
      <c r="I634" s="259">
        <v>14.74312939729597</v>
      </c>
      <c r="J634" s="260">
        <v>19.387288925269083</v>
      </c>
      <c r="K634" s="260">
        <v>10.098969869322858</v>
      </c>
      <c r="L634" s="260">
        <v>16.294922860971681</v>
      </c>
      <c r="M634" s="173"/>
      <c r="N634" s="226"/>
      <c r="O634" s="261">
        <v>19.204677710258579</v>
      </c>
      <c r="P634" s="262">
        <v>27.168942477045142</v>
      </c>
      <c r="Q634" s="262">
        <v>11.24041294347202</v>
      </c>
      <c r="R634" s="263">
        <v>46.682620460000003</v>
      </c>
      <c r="S634" s="175"/>
      <c r="T634" s="227"/>
      <c r="U634" s="220" t="s">
        <v>289</v>
      </c>
    </row>
    <row r="635" spans="1:32" ht="15.6" thickBot="1" x14ac:dyDescent="0.3">
      <c r="A635" s="160"/>
      <c r="B635" s="160">
        <v>2060</v>
      </c>
      <c r="C635" s="264">
        <v>4.4563238907088625</v>
      </c>
      <c r="D635" s="265">
        <v>7.7725413241064079</v>
      </c>
      <c r="E635" s="265">
        <v>1.140106457311316</v>
      </c>
      <c r="F635" s="265">
        <v>30.658567738577805</v>
      </c>
      <c r="G635" s="265">
        <v>68.222548228526861</v>
      </c>
      <c r="H635" s="229"/>
      <c r="I635" s="266">
        <v>14.857781962651822</v>
      </c>
      <c r="J635" s="267">
        <v>19.538057622380627</v>
      </c>
      <c r="K635" s="268">
        <v>10.177506302923019</v>
      </c>
      <c r="L635" s="268">
        <v>16.309261079022189</v>
      </c>
      <c r="M635" s="186"/>
      <c r="N635" s="231"/>
      <c r="O635" s="269">
        <v>19.314105853360687</v>
      </c>
      <c r="P635" s="270">
        <v>27.310598946487033</v>
      </c>
      <c r="Q635" s="270">
        <v>11.317612760234335</v>
      </c>
      <c r="R635" s="271">
        <v>46.967828817599994</v>
      </c>
      <c r="S635" s="188"/>
      <c r="T635" s="232"/>
      <c r="U635" s="220" t="s">
        <v>289</v>
      </c>
    </row>
    <row r="636" spans="1:32" x14ac:dyDescent="0.25">
      <c r="A636" s="160"/>
      <c r="C636" s="105"/>
      <c r="D636" s="105"/>
      <c r="E636" s="105"/>
      <c r="F636" s="105"/>
      <c r="G636" s="105"/>
      <c r="H636" s="105"/>
      <c r="I636" s="105"/>
      <c r="J636" s="105"/>
      <c r="K636" s="105"/>
      <c r="L636" s="105"/>
      <c r="M636" s="105"/>
      <c r="N636" s="105"/>
      <c r="O636" s="105"/>
      <c r="P636" s="105"/>
      <c r="V636" s="152"/>
      <c r="W636" s="152"/>
    </row>
    <row r="637" spans="1:32" x14ac:dyDescent="0.25">
      <c r="A637" s="160"/>
      <c r="C637" s="105"/>
      <c r="D637" s="105"/>
      <c r="E637" s="105"/>
      <c r="F637" s="105"/>
      <c r="G637" s="105"/>
      <c r="H637" s="105"/>
      <c r="I637" s="105"/>
      <c r="J637" s="105"/>
      <c r="K637" s="105"/>
      <c r="L637" s="105"/>
      <c r="M637" s="105"/>
      <c r="N637" s="105"/>
      <c r="O637" s="105"/>
      <c r="P637" s="105"/>
      <c r="V637" s="152"/>
      <c r="W637" s="152"/>
      <c r="X637" s="152"/>
      <c r="AD637" s="152"/>
      <c r="AE637" s="152"/>
      <c r="AF637" s="152"/>
    </row>
    <row r="638" spans="1:32" x14ac:dyDescent="0.25">
      <c r="A638" s="191" t="s">
        <v>311</v>
      </c>
      <c r="C638" s="105"/>
      <c r="D638" s="105"/>
      <c r="E638" s="105"/>
      <c r="F638" s="105"/>
      <c r="G638" s="105"/>
      <c r="H638" s="105"/>
      <c r="I638" s="105"/>
      <c r="J638" s="105"/>
      <c r="K638" s="105"/>
      <c r="L638" s="105"/>
      <c r="M638" s="105"/>
      <c r="N638" s="105"/>
      <c r="O638" s="105"/>
      <c r="P638" s="105"/>
    </row>
    <row r="639" spans="1:32" x14ac:dyDescent="0.25">
      <c r="A639" s="191"/>
      <c r="C639" s="105"/>
      <c r="D639" s="105"/>
      <c r="E639" s="105"/>
      <c r="F639" s="105"/>
      <c r="G639" s="105"/>
      <c r="H639" s="105"/>
      <c r="I639" s="105"/>
      <c r="J639" s="105"/>
      <c r="K639" s="105"/>
      <c r="L639" s="105"/>
      <c r="M639" s="105"/>
      <c r="N639" s="105"/>
      <c r="O639" s="105"/>
      <c r="P639" s="105"/>
    </row>
    <row r="640" spans="1:32" x14ac:dyDescent="0.25">
      <c r="A640" s="160"/>
      <c r="C640" s="105"/>
      <c r="D640" s="105"/>
      <c r="E640" s="105"/>
      <c r="F640" s="105"/>
      <c r="G640" s="105"/>
      <c r="H640" s="105"/>
      <c r="I640" s="105"/>
      <c r="J640" s="105"/>
      <c r="K640" s="105"/>
      <c r="L640" s="105"/>
      <c r="M640" s="105"/>
      <c r="N640" s="105"/>
      <c r="O640" s="105"/>
      <c r="P640" s="105"/>
      <c r="V640" s="152"/>
      <c r="W640" s="152"/>
      <c r="X640" s="152"/>
      <c r="AD640" s="152"/>
      <c r="AE640" s="152"/>
      <c r="AF640" s="152"/>
    </row>
    <row r="641" spans="1:41" x14ac:dyDescent="0.25">
      <c r="A641" s="128"/>
      <c r="B641" s="128"/>
      <c r="C641" s="146"/>
      <c r="D641" s="146"/>
      <c r="E641" s="146"/>
      <c r="F641" s="146"/>
      <c r="G641" s="146"/>
      <c r="H641" s="146"/>
      <c r="I641" s="205"/>
      <c r="J641" s="205"/>
      <c r="K641" s="205"/>
      <c r="L641" s="205"/>
      <c r="M641" s="146"/>
      <c r="N641" s="205"/>
      <c r="O641" s="146"/>
      <c r="P641" s="146"/>
      <c r="Q641" s="128"/>
      <c r="R641" s="128"/>
      <c r="S641" s="128"/>
      <c r="T641" s="128"/>
      <c r="U641" s="128"/>
      <c r="V641" s="128"/>
      <c r="W641" s="128"/>
      <c r="X641" s="128"/>
      <c r="Y641" s="128"/>
      <c r="Z641" s="128"/>
      <c r="AA641" s="128"/>
      <c r="AB641" s="128"/>
      <c r="AC641" s="128"/>
      <c r="AD641" s="128"/>
      <c r="AE641" s="202"/>
      <c r="AF641" s="202"/>
      <c r="AG641" s="128"/>
      <c r="AH641" s="128"/>
      <c r="AI641" s="128"/>
      <c r="AJ641" s="128"/>
      <c r="AK641" s="128"/>
      <c r="AL641" s="128"/>
      <c r="AM641" s="128"/>
      <c r="AN641" s="128"/>
      <c r="AO641" s="128"/>
    </row>
    <row r="642" spans="1:41" x14ac:dyDescent="0.25">
      <c r="A642" s="128"/>
      <c r="B642" s="128"/>
      <c r="C642" s="146"/>
      <c r="D642" s="146"/>
      <c r="E642" s="146"/>
      <c r="F642" s="146"/>
      <c r="G642" s="146"/>
      <c r="H642" s="146"/>
      <c r="I642" s="146"/>
      <c r="J642" s="146"/>
      <c r="K642" s="146"/>
      <c r="L642" s="146"/>
      <c r="M642" s="146"/>
      <c r="N642" s="146"/>
      <c r="O642" s="146"/>
      <c r="P642" s="146"/>
      <c r="Q642" s="128"/>
      <c r="R642" s="128"/>
      <c r="S642" s="128"/>
      <c r="T642" s="128"/>
      <c r="U642" s="128"/>
      <c r="V642" s="128"/>
      <c r="W642" s="128"/>
      <c r="X642" s="128"/>
      <c r="Y642" s="128"/>
      <c r="Z642" s="128"/>
      <c r="AA642" s="128"/>
      <c r="AB642" s="128"/>
      <c r="AC642" s="128"/>
      <c r="AD642" s="128"/>
      <c r="AE642" s="128"/>
      <c r="AF642" s="128"/>
      <c r="AG642" s="128"/>
      <c r="AH642" s="128"/>
      <c r="AI642" s="128"/>
      <c r="AJ642" s="128"/>
      <c r="AK642" s="128"/>
      <c r="AL642" s="128"/>
      <c r="AM642" s="128"/>
      <c r="AN642" s="128"/>
      <c r="AO642" s="128"/>
    </row>
  </sheetData>
  <mergeCells count="35">
    <mergeCell ref="B9:B10"/>
    <mergeCell ref="B11:B12"/>
    <mergeCell ref="C16:H16"/>
    <mergeCell ref="I16:N16"/>
    <mergeCell ref="O16:T16"/>
    <mergeCell ref="C76:H76"/>
    <mergeCell ref="I76:N76"/>
    <mergeCell ref="O76:T76"/>
    <mergeCell ref="C140:H140"/>
    <mergeCell ref="I140:N140"/>
    <mergeCell ref="O140:T140"/>
    <mergeCell ref="C203:H203"/>
    <mergeCell ref="I203:N203"/>
    <mergeCell ref="O203:T203"/>
    <mergeCell ref="C266:H266"/>
    <mergeCell ref="I266:N266"/>
    <mergeCell ref="O266:T266"/>
    <mergeCell ref="C585:H585"/>
    <mergeCell ref="I585:N585"/>
    <mergeCell ref="O585:T585"/>
    <mergeCell ref="C392:H392"/>
    <mergeCell ref="I392:N392"/>
    <mergeCell ref="O392:T392"/>
    <mergeCell ref="B455:C455"/>
    <mergeCell ref="C456:H456"/>
    <mergeCell ref="I456:N456"/>
    <mergeCell ref="O456:T456"/>
    <mergeCell ref="B519:C519"/>
    <mergeCell ref="C520:H520"/>
    <mergeCell ref="I520:N520"/>
    <mergeCell ref="O520:T520"/>
    <mergeCell ref="B584:C584"/>
    <mergeCell ref="C329:H329"/>
    <mergeCell ref="I329:N329"/>
    <mergeCell ref="O329:T329"/>
  </mergeCells>
  <conditionalFormatting sqref="U69:X69 AC69:AF69">
    <cfRule type="expression" dxfId="18" priority="2">
      <formula>U69="check value"</formula>
    </cfRule>
  </conditionalFormatting>
  <conditionalFormatting sqref="B11:B12">
    <cfRule type="cellIs" dxfId="17" priority="1" operator="equal">
      <formula>"ON"</formula>
    </cfRule>
  </conditionalFormatting>
  <hyperlinks>
    <hyperlink ref="A3" location="TAM_Lighting!A14" display="Input Global Data" xr:uid="{F1484193-C779-4F34-80C7-168409BBFAA6}"/>
    <hyperlink ref="A4" location="TAM_Lighting!A74" display="Input OECD90 Data" xr:uid="{01EE8E95-0297-4B5D-ACEF-E3AA2E147C91}"/>
    <hyperlink ref="A5" location="TAM_Lighting!A137" display="Input Eastern Europe Data" xr:uid="{72E370E4-48F0-4B48-BAC5-29EE5145D88C}"/>
    <hyperlink ref="A6" location="TAM_Lighting!A200" display="Input Asia (Sans Japan) Data" xr:uid="{165B71E9-BEFB-4854-8C1C-4D96A5331F01}"/>
    <hyperlink ref="A7" location="TAM_Lighting!A263" display="Input Middle East and Africa Data" xr:uid="{C20E45B6-0651-44DE-AC6A-F97B91E86EF1}"/>
    <hyperlink ref="A8" location="TAM_Lighting!A326" display="Input Latin America Data" xr:uid="{7760D502-701C-43E5-86D2-CAAF8D301B37}"/>
    <hyperlink ref="A9" location="TAM_Lighting!A388" display="Input China Data" xr:uid="{532629D5-AC78-4794-AF30-B6D22D8F144B}"/>
    <hyperlink ref="A10" location="TAM_Lighting!A451" display="Input India Data" xr:uid="{A841F4F6-8530-4CF8-A32B-CCFB6C6605F1}"/>
    <hyperlink ref="A11" location="TAM_Lighting!A515" display="Input EU Data" xr:uid="{DECD6AC3-B920-44E6-B777-5B7AD7AB817A}"/>
    <hyperlink ref="A12" location="TAM_Lighting!A580" display="Input USA Data" xr:uid="{41CE3455-3845-49E9-9627-4CF422EC9313}"/>
    <hyperlink ref="B13" location="TAM_Area!I16:O22" display="Click for more Info." xr:uid="{1E87B128-BD33-4B25-AE4C-859BD30026BB}"/>
  </hyperlinks>
  <pageMargins left="0.7" right="0.7" top="0.75" bottom="0.75" header="0.3" footer="0.3"/>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48CFE6-5A6D-409B-9C08-C3D5F8B40455}">
  <sheetPr codeName="Sheet14">
    <tabColor theme="8" tint="0.39997558519241921"/>
  </sheetPr>
  <dimension ref="A1:EV765"/>
  <sheetViews>
    <sheetView showGridLines="0" topLeftCell="A22" zoomScale="50" zoomScaleNormal="50" zoomScalePageLayoutView="70" workbookViewId="0">
      <selection activeCell="C46" sqref="C46"/>
    </sheetView>
  </sheetViews>
  <sheetFormatPr defaultColWidth="4.33203125" defaultRowHeight="13.2" x14ac:dyDescent="0.25"/>
  <cols>
    <col min="1" max="1" width="58.44140625" style="301" customWidth="1"/>
    <col min="2" max="2" width="17" style="301" customWidth="1"/>
    <col min="3" max="3" width="26.33203125" style="297" customWidth="1"/>
    <col min="4" max="4" width="21.44140625" style="297" customWidth="1"/>
    <col min="5" max="13" width="16.6640625" style="297" customWidth="1"/>
    <col min="14" max="14" width="11.44140625" style="301" customWidth="1"/>
    <col min="15" max="15" width="8.33203125" style="301" bestFit="1" customWidth="1"/>
    <col min="16" max="16" width="7.6640625" style="301" customWidth="1"/>
    <col min="17" max="17" width="10.44140625" style="301" customWidth="1"/>
    <col min="18" max="18" width="13.44140625" style="301" bestFit="1" customWidth="1"/>
    <col min="19" max="19" width="10.77734375" style="301" customWidth="1"/>
    <col min="20" max="20" width="10.6640625" style="301" customWidth="1"/>
    <col min="21" max="21" width="11.77734375" style="301" customWidth="1"/>
    <col min="22" max="22" width="18" style="301" customWidth="1"/>
    <col min="23" max="23" width="8" style="301" customWidth="1"/>
    <col min="24" max="24" width="11" style="301" customWidth="1"/>
    <col min="25" max="25" width="11.6640625" style="301" customWidth="1"/>
    <col min="26" max="26" width="11" style="301" customWidth="1"/>
    <col min="27" max="27" width="9.44140625" style="301" customWidth="1"/>
    <col min="28" max="28" width="8.33203125" style="301" customWidth="1"/>
    <col min="29" max="29" width="7.44140625" style="301" customWidth="1"/>
    <col min="30" max="38" width="9.109375" style="301" customWidth="1"/>
    <col min="39" max="41" width="4.33203125" style="301" customWidth="1"/>
    <col min="42" max="50" width="9.33203125" style="301" customWidth="1"/>
    <col min="51" max="67" width="9.109375" style="301" customWidth="1"/>
    <col min="68" max="68" width="8.6640625" style="301" customWidth="1"/>
    <col min="69" max="69" width="14" style="301" customWidth="1"/>
    <col min="70" max="70" width="27.33203125" style="301" hidden="1" customWidth="1"/>
    <col min="71" max="71" width="7.109375" style="301" hidden="1" customWidth="1"/>
    <col min="72" max="74" width="12.109375" style="301" hidden="1" customWidth="1"/>
    <col min="75" max="76" width="8.6640625" style="301" hidden="1" customWidth="1"/>
    <col min="77" max="77" width="27.33203125" style="301" hidden="1" customWidth="1"/>
    <col min="78" max="78" width="7.109375" style="301" hidden="1" customWidth="1"/>
    <col min="79" max="79" width="12.77734375" style="301" hidden="1" customWidth="1"/>
    <col min="80" max="81" width="12.109375" style="301" hidden="1" customWidth="1"/>
    <col min="82" max="98" width="14.44140625" style="301" hidden="1" customWidth="1"/>
    <col min="99" max="103" width="2.109375" style="301" hidden="1" customWidth="1"/>
    <col min="104" max="104" width="14.44140625" style="301" hidden="1" customWidth="1"/>
    <col min="105" max="106" width="7.77734375" style="301" hidden="1" customWidth="1"/>
    <col min="107" max="107" width="3.109375" style="301" hidden="1" customWidth="1"/>
    <col min="108" max="108" width="12.109375" style="301" hidden="1" customWidth="1"/>
    <col min="109" max="109" width="3.109375" style="301" hidden="1" customWidth="1"/>
    <col min="110" max="110" width="10.109375" style="301" hidden="1" customWidth="1"/>
    <col min="111" max="111" width="3.109375" style="301" hidden="1" customWidth="1"/>
    <col min="112" max="112" width="12.109375" style="301" hidden="1" customWidth="1"/>
    <col min="113" max="113" width="6.109375" style="301" hidden="1" customWidth="1"/>
    <col min="114" max="114" width="12.109375" style="301" hidden="1" customWidth="1"/>
    <col min="115" max="115" width="4.109375" style="301" hidden="1" customWidth="1"/>
    <col min="116" max="116" width="6.6640625" style="301" hidden="1" customWidth="1"/>
    <col min="117" max="117" width="10.109375" style="301" hidden="1" customWidth="1"/>
    <col min="118" max="118" width="4" style="301" hidden="1" customWidth="1"/>
    <col min="119" max="119" width="6.44140625" style="301" hidden="1" customWidth="1"/>
    <col min="120" max="120" width="12.109375" style="301" hidden="1" customWidth="1"/>
    <col min="121" max="121" width="4" style="301" hidden="1" customWidth="1"/>
    <col min="122" max="123" width="8.6640625" style="301" hidden="1" customWidth="1"/>
    <col min="124" max="124" width="8.6640625" style="301" customWidth="1"/>
    <col min="125" max="125" width="1" style="301" customWidth="1"/>
    <col min="126" max="126" width="13.33203125" style="301" customWidth="1"/>
    <col min="127" max="127" width="15.33203125" style="293" bestFit="1" customWidth="1"/>
    <col min="128" max="128" width="7.33203125" style="301" customWidth="1"/>
    <col min="129" max="129" width="16.109375" style="301" customWidth="1"/>
    <col min="130" max="130" width="12.33203125" style="301" customWidth="1"/>
    <col min="131" max="133" width="12.33203125" style="303" bestFit="1" customWidth="1"/>
    <col min="134" max="134" width="12.77734375" style="303" customWidth="1"/>
    <col min="135" max="135" width="7.44140625" style="303" bestFit="1" customWidth="1"/>
    <col min="136" max="150" width="4.33203125" style="301"/>
    <col min="151" max="151" width="11.6640625" style="301" customWidth="1"/>
    <col min="152" max="152" width="70.109375" style="301" hidden="1" customWidth="1"/>
    <col min="153" max="16384" width="4.33203125" style="301"/>
  </cols>
  <sheetData>
    <row r="1" spans="1:135" s="277" customFormat="1" ht="21" x14ac:dyDescent="0.4">
      <c r="A1" s="274" t="s">
        <v>547</v>
      </c>
      <c r="B1" s="274"/>
      <c r="C1" s="1783"/>
      <c r="D1" s="1783"/>
      <c r="E1" s="1783"/>
      <c r="F1" s="1783"/>
      <c r="G1" s="1783"/>
      <c r="H1" s="1783"/>
      <c r="I1" s="1783"/>
      <c r="J1" s="1783"/>
      <c r="K1" s="1783"/>
      <c r="L1" s="1783"/>
      <c r="M1" s="1783"/>
      <c r="N1" s="275"/>
      <c r="O1" s="275"/>
      <c r="P1" s="275"/>
      <c r="Q1" s="276"/>
      <c r="S1" s="274"/>
      <c r="T1" s="274"/>
      <c r="U1" s="276"/>
      <c r="V1" s="278"/>
      <c r="W1" s="279"/>
      <c r="X1" s="280"/>
      <c r="Y1" s="280"/>
      <c r="Z1" s="281"/>
      <c r="AA1" s="281"/>
      <c r="AB1" s="281"/>
      <c r="AC1" s="281"/>
      <c r="AD1" s="281"/>
      <c r="AE1" s="281"/>
      <c r="AF1" s="282"/>
      <c r="AG1" s="1784" t="s">
        <v>83</v>
      </c>
      <c r="AH1" s="1784"/>
      <c r="AI1" s="1784"/>
      <c r="AJ1" s="1784"/>
      <c r="AK1" s="1784"/>
      <c r="DW1" s="283"/>
      <c r="EA1" s="284"/>
      <c r="EB1" s="284"/>
      <c r="EC1" s="284"/>
      <c r="ED1" s="284"/>
      <c r="EE1" s="284"/>
    </row>
    <row r="2" spans="1:135" s="292" customFormat="1" ht="21" x14ac:dyDescent="0.4">
      <c r="A2" s="285" t="s">
        <v>84</v>
      </c>
      <c r="B2" s="286"/>
      <c r="C2" s="287"/>
      <c r="D2" s="288"/>
      <c r="E2" s="288"/>
      <c r="F2" s="288"/>
      <c r="G2" s="288"/>
      <c r="H2" s="288"/>
      <c r="I2" s="288"/>
      <c r="J2" s="288"/>
      <c r="K2" s="288"/>
      <c r="L2" s="288"/>
      <c r="M2" s="288"/>
      <c r="N2" s="289"/>
      <c r="O2" s="289"/>
      <c r="P2" s="289"/>
      <c r="Q2" s="289"/>
      <c r="R2" s="289"/>
      <c r="S2" s="289"/>
      <c r="T2" s="289"/>
      <c r="U2" s="289"/>
      <c r="V2" s="289"/>
      <c r="W2" s="289"/>
      <c r="X2" s="289"/>
      <c r="Y2" s="289"/>
      <c r="Z2" s="281"/>
      <c r="AA2" s="281"/>
      <c r="AB2" s="281"/>
      <c r="AC2" s="281"/>
      <c r="AD2" s="290"/>
      <c r="AE2" s="290"/>
      <c r="AF2" s="290"/>
      <c r="AG2" s="291" t="s">
        <v>86</v>
      </c>
      <c r="AH2" s="291"/>
      <c r="AI2" s="291" t="s">
        <v>87</v>
      </c>
      <c r="AJ2" s="291" t="s">
        <v>88</v>
      </c>
      <c r="AK2" s="291" t="s">
        <v>89</v>
      </c>
      <c r="DW2" s="293"/>
      <c r="EA2" s="294"/>
      <c r="EB2" s="294"/>
      <c r="EC2" s="294"/>
      <c r="ED2" s="294"/>
      <c r="EE2" s="294"/>
    </row>
    <row r="3" spans="1:135" ht="21" x14ac:dyDescent="0.4">
      <c r="A3" s="295" t="s">
        <v>190</v>
      </c>
      <c r="B3" s="296" t="s">
        <v>318</v>
      </c>
      <c r="C3" s="287"/>
      <c r="G3" s="298"/>
      <c r="H3" s="299"/>
      <c r="I3" s="300"/>
      <c r="Z3" s="281"/>
      <c r="AA3" s="281"/>
      <c r="AB3" s="281"/>
      <c r="AC3" s="281"/>
      <c r="AD3" s="291"/>
      <c r="AE3" s="291"/>
      <c r="AF3" s="302"/>
      <c r="AG3" s="302" t="s">
        <v>91</v>
      </c>
      <c r="AH3" s="302"/>
      <c r="AI3" s="302" t="s">
        <v>92</v>
      </c>
      <c r="AJ3" s="302" t="s">
        <v>93</v>
      </c>
      <c r="AK3" s="302" t="s">
        <v>94</v>
      </c>
    </row>
    <row r="4" spans="1:135" ht="21" x14ac:dyDescent="0.4">
      <c r="A4" s="304" t="s">
        <v>191</v>
      </c>
      <c r="B4" s="305"/>
      <c r="C4" s="287"/>
      <c r="D4" s="306"/>
      <c r="O4" s="307"/>
      <c r="P4" s="307"/>
      <c r="Q4" s="307"/>
      <c r="R4" s="307"/>
      <c r="Z4" s="281"/>
      <c r="AA4" s="281"/>
      <c r="AB4" s="281"/>
      <c r="AC4" s="281"/>
      <c r="AD4" s="291"/>
      <c r="AE4" s="291"/>
      <c r="AF4" s="302"/>
      <c r="AG4" s="302" t="s">
        <v>97</v>
      </c>
      <c r="AH4" s="302"/>
      <c r="AI4" s="302"/>
      <c r="AJ4" s="302" t="s">
        <v>98</v>
      </c>
      <c r="AK4" s="302" t="s">
        <v>99</v>
      </c>
    </row>
    <row r="5" spans="1:135" ht="21" x14ac:dyDescent="0.4">
      <c r="A5" s="304" t="s">
        <v>192</v>
      </c>
      <c r="B5" s="305"/>
      <c r="C5" s="308"/>
      <c r="D5" s="306"/>
      <c r="O5" s="307"/>
      <c r="P5" s="307"/>
      <c r="Q5" s="307"/>
      <c r="R5" s="307"/>
      <c r="Z5" s="281"/>
      <c r="AA5" s="281"/>
      <c r="AB5" s="281"/>
      <c r="AC5" s="281"/>
      <c r="AD5" s="291"/>
      <c r="AE5" s="291"/>
      <c r="AF5" s="302"/>
      <c r="AG5" s="302"/>
      <c r="AH5" s="302"/>
      <c r="AI5" s="302"/>
      <c r="AJ5" s="302"/>
      <c r="AK5" s="302" t="s">
        <v>102</v>
      </c>
    </row>
    <row r="6" spans="1:135" ht="15" x14ac:dyDescent="0.25">
      <c r="A6" s="304" t="s">
        <v>193</v>
      </c>
      <c r="B6" s="305"/>
      <c r="C6" s="308"/>
      <c r="Z6" s="291"/>
      <c r="AA6" s="291"/>
      <c r="AB6" s="291"/>
      <c r="AC6" s="291"/>
      <c r="AD6" s="291"/>
      <c r="AE6" s="291"/>
      <c r="AF6" s="302"/>
      <c r="AG6" s="302" t="s">
        <v>104</v>
      </c>
      <c r="AH6" s="302"/>
      <c r="AI6" s="302"/>
      <c r="AJ6" s="302"/>
      <c r="AK6" s="302"/>
    </row>
    <row r="7" spans="1:135" ht="15" x14ac:dyDescent="0.25">
      <c r="A7" s="304" t="s">
        <v>194</v>
      </c>
      <c r="B7" s="305"/>
      <c r="C7" s="309"/>
      <c r="D7" s="306"/>
      <c r="Z7" s="291"/>
      <c r="AA7" s="302"/>
      <c r="AB7" s="310" t="s">
        <v>106</v>
      </c>
      <c r="AC7" s="291" t="s">
        <v>107</v>
      </c>
      <c r="AD7" s="291"/>
      <c r="AE7" s="291"/>
      <c r="AF7" s="302"/>
      <c r="AG7" s="302" t="s">
        <v>108</v>
      </c>
      <c r="AH7" s="302"/>
      <c r="AI7" s="302"/>
      <c r="AJ7" s="302"/>
      <c r="AK7" s="302"/>
    </row>
    <row r="8" spans="1:135" ht="15" x14ac:dyDescent="0.25">
      <c r="A8" s="304" t="s">
        <v>195</v>
      </c>
      <c r="B8" s="305"/>
      <c r="C8" s="308"/>
      <c r="Z8" s="291"/>
      <c r="AA8" s="291"/>
      <c r="AB8" s="291"/>
      <c r="AC8" s="291"/>
      <c r="AD8" s="291"/>
      <c r="AE8" s="291"/>
      <c r="AF8" s="302"/>
      <c r="AG8" s="302"/>
      <c r="AH8" s="302"/>
      <c r="AI8" s="302"/>
      <c r="AJ8" s="302"/>
      <c r="AK8" s="302"/>
    </row>
    <row r="9" spans="1:135" ht="15" x14ac:dyDescent="0.25">
      <c r="A9" s="304" t="s">
        <v>196</v>
      </c>
      <c r="B9" s="305"/>
      <c r="C9" s="308"/>
    </row>
    <row r="10" spans="1:135" ht="15" x14ac:dyDescent="0.25">
      <c r="A10" s="304" t="s">
        <v>197</v>
      </c>
    </row>
    <row r="11" spans="1:135" ht="15" x14ac:dyDescent="0.25">
      <c r="A11" s="304" t="s">
        <v>198</v>
      </c>
    </row>
    <row r="12" spans="1:135" ht="15" x14ac:dyDescent="0.25">
      <c r="A12" s="304" t="s">
        <v>199</v>
      </c>
    </row>
    <row r="13" spans="1:135" ht="19.05" customHeight="1" x14ac:dyDescent="0.25">
      <c r="A13" s="304" t="s">
        <v>432</v>
      </c>
    </row>
    <row r="14" spans="1:135" s="316" customFormat="1" ht="17.399999999999999" x14ac:dyDescent="0.25">
      <c r="A14" s="1785" t="s">
        <v>319</v>
      </c>
      <c r="B14" s="1785"/>
      <c r="C14" s="1785"/>
      <c r="D14" s="1785"/>
      <c r="E14" s="1785"/>
      <c r="F14" s="311"/>
      <c r="G14" s="1785" t="s">
        <v>320</v>
      </c>
      <c r="H14" s="1785"/>
      <c r="I14" s="1785"/>
      <c r="J14" s="1785"/>
      <c r="K14" s="1785"/>
      <c r="L14" s="1785"/>
      <c r="M14" s="1785"/>
      <c r="N14" s="1785"/>
      <c r="O14" s="1785"/>
      <c r="P14" s="1785"/>
      <c r="Q14" s="1785"/>
      <c r="R14" s="1785"/>
      <c r="S14" s="1785"/>
      <c r="T14" s="1785"/>
      <c r="U14" s="312"/>
      <c r="V14" s="313"/>
      <c r="W14" s="312"/>
      <c r="X14" s="314"/>
      <c r="Y14" s="314"/>
      <c r="Z14" s="314"/>
      <c r="AA14" s="314"/>
      <c r="AB14" s="314"/>
      <c r="AC14" s="314"/>
      <c r="AD14" s="314"/>
      <c r="AE14" s="314"/>
      <c r="AF14" s="315"/>
      <c r="AG14" s="314"/>
      <c r="AH14" s="314"/>
      <c r="AI14" s="314"/>
      <c r="AJ14" s="314"/>
      <c r="AK14" s="314"/>
      <c r="DW14" s="317"/>
      <c r="EA14" s="318"/>
      <c r="EB14" s="318"/>
      <c r="EC14" s="318"/>
      <c r="ED14" s="318"/>
      <c r="EE14" s="318"/>
    </row>
    <row r="15" spans="1:135" s="319" customFormat="1" ht="15.6" x14ac:dyDescent="0.25">
      <c r="C15" s="320"/>
      <c r="D15" s="320"/>
      <c r="E15" s="320"/>
      <c r="F15" s="311"/>
      <c r="G15" s="320"/>
      <c r="H15" s="1786" t="s">
        <v>321</v>
      </c>
      <c r="I15" s="1786"/>
      <c r="J15" s="1786"/>
      <c r="K15" s="1786"/>
      <c r="L15" s="1786"/>
      <c r="M15" s="1786"/>
      <c r="N15" s="321"/>
      <c r="O15" s="322"/>
      <c r="Q15" s="323" t="s">
        <v>322</v>
      </c>
      <c r="V15" s="323" t="s">
        <v>323</v>
      </c>
      <c r="DW15" s="324"/>
      <c r="EA15" s="325"/>
      <c r="EB15" s="325"/>
      <c r="EC15" s="325"/>
      <c r="ED15" s="325"/>
      <c r="EE15" s="325"/>
    </row>
    <row r="16" spans="1:135" ht="17.25" customHeight="1" x14ac:dyDescent="0.3">
      <c r="F16" s="311"/>
      <c r="H16" s="1768" t="s">
        <v>324</v>
      </c>
      <c r="I16" s="1769"/>
      <c r="J16" s="326" t="s">
        <v>325</v>
      </c>
      <c r="K16" s="327"/>
      <c r="L16" s="326" t="s">
        <v>96</v>
      </c>
      <c r="M16" s="328" t="s">
        <v>326</v>
      </c>
      <c r="N16" s="329" t="s">
        <v>327</v>
      </c>
      <c r="O16" s="330"/>
      <c r="P16" s="331" t="s">
        <v>116</v>
      </c>
      <c r="Q16" s="137">
        <v>1</v>
      </c>
      <c r="R16" s="332" t="s">
        <v>117</v>
      </c>
      <c r="S16" s="333" t="s">
        <v>327</v>
      </c>
      <c r="T16" s="334"/>
      <c r="U16" s="335" t="s">
        <v>328</v>
      </c>
      <c r="V16" s="1772" t="s">
        <v>120</v>
      </c>
      <c r="W16" s="1772"/>
      <c r="X16" s="1772"/>
      <c r="Y16" s="1773" t="s">
        <v>329</v>
      </c>
      <c r="Z16" s="1774"/>
      <c r="AH16" s="336"/>
    </row>
    <row r="17" spans="1:34" ht="17.25" customHeight="1" x14ac:dyDescent="0.3">
      <c r="A17" s="1780" t="s">
        <v>330</v>
      </c>
      <c r="B17" s="1780"/>
      <c r="D17" s="1787" t="s">
        <v>433</v>
      </c>
      <c r="E17" s="337"/>
      <c r="F17" s="311"/>
      <c r="H17" s="1770"/>
      <c r="I17" s="1771"/>
      <c r="J17" s="338" t="s">
        <v>87</v>
      </c>
      <c r="K17" s="339"/>
      <c r="L17" s="338" t="s">
        <v>99</v>
      </c>
      <c r="M17" s="338" t="s">
        <v>93</v>
      </c>
      <c r="N17" s="329" t="s">
        <v>327</v>
      </c>
      <c r="O17" s="340"/>
      <c r="P17" s="341" t="s">
        <v>118</v>
      </c>
      <c r="Q17" s="137">
        <v>1</v>
      </c>
      <c r="R17" s="342" t="s">
        <v>117</v>
      </c>
      <c r="S17" s="333" t="s">
        <v>327</v>
      </c>
      <c r="T17" s="343"/>
      <c r="U17" s="344" t="s">
        <v>331</v>
      </c>
      <c r="V17" s="1772"/>
      <c r="W17" s="1772"/>
      <c r="X17" s="1772"/>
      <c r="Y17" s="1775"/>
      <c r="Z17" s="1776"/>
      <c r="AH17" s="336"/>
    </row>
    <row r="18" spans="1:34" ht="15.6" x14ac:dyDescent="0.25">
      <c r="B18" s="345" t="s">
        <v>96</v>
      </c>
      <c r="C18" s="346" t="s">
        <v>326</v>
      </c>
      <c r="D18" s="1787"/>
      <c r="E18" s="337"/>
      <c r="F18" s="347"/>
      <c r="H18" s="348"/>
      <c r="I18" s="349"/>
      <c r="J18" s="350"/>
      <c r="K18" s="350"/>
      <c r="L18" s="351"/>
      <c r="M18" s="351"/>
      <c r="N18" s="352"/>
      <c r="O18" s="321"/>
      <c r="P18" s="353"/>
      <c r="Q18" s="354"/>
      <c r="R18" s="355"/>
      <c r="S18" s="356"/>
      <c r="U18" s="357"/>
      <c r="Y18" s="358"/>
      <c r="AH18" s="336"/>
    </row>
    <row r="19" spans="1:34" ht="17.25" customHeight="1" x14ac:dyDescent="0.3">
      <c r="A19" s="359" t="s">
        <v>332</v>
      </c>
      <c r="B19" s="360" t="s">
        <v>99</v>
      </c>
      <c r="C19" s="361" t="s">
        <v>93</v>
      </c>
      <c r="D19" s="1787"/>
      <c r="E19" s="337"/>
      <c r="F19" s="347"/>
      <c r="H19" s="1768" t="s">
        <v>333</v>
      </c>
      <c r="I19" s="1769"/>
      <c r="J19" s="326" t="s">
        <v>325</v>
      </c>
      <c r="K19" s="327"/>
      <c r="L19" s="326" t="s">
        <v>96</v>
      </c>
      <c r="M19" s="328" t="s">
        <v>326</v>
      </c>
      <c r="N19" s="329" t="s">
        <v>327</v>
      </c>
      <c r="O19" s="330"/>
      <c r="P19" s="331" t="s">
        <v>116</v>
      </c>
      <c r="Q19" s="137">
        <v>1</v>
      </c>
      <c r="R19" s="332" t="s">
        <v>117</v>
      </c>
      <c r="S19" s="333" t="s">
        <v>327</v>
      </c>
      <c r="T19" s="334"/>
      <c r="U19" s="362" t="s">
        <v>328</v>
      </c>
      <c r="V19" s="1772" t="s">
        <v>120</v>
      </c>
      <c r="W19" s="1772"/>
      <c r="X19" s="1772"/>
      <c r="Y19" s="1773" t="s">
        <v>329</v>
      </c>
      <c r="Z19" s="1774"/>
      <c r="AH19" s="336"/>
    </row>
    <row r="20" spans="1:34" ht="17.25" customHeight="1" x14ac:dyDescent="0.3">
      <c r="D20" s="1787"/>
      <c r="E20" s="337"/>
      <c r="F20" s="363"/>
      <c r="H20" s="1770"/>
      <c r="I20" s="1771"/>
      <c r="J20" s="338" t="s">
        <v>87</v>
      </c>
      <c r="K20" s="339"/>
      <c r="L20" s="338" t="s">
        <v>99</v>
      </c>
      <c r="M20" s="338" t="s">
        <v>93</v>
      </c>
      <c r="N20" s="329" t="s">
        <v>327</v>
      </c>
      <c r="O20" s="340"/>
      <c r="P20" s="341" t="s">
        <v>118</v>
      </c>
      <c r="Q20" s="137">
        <v>1</v>
      </c>
      <c r="R20" s="342" t="s">
        <v>117</v>
      </c>
      <c r="S20" s="333" t="s">
        <v>327</v>
      </c>
      <c r="T20" s="343"/>
      <c r="U20" s="344" t="s">
        <v>331</v>
      </c>
      <c r="V20" s="1772"/>
      <c r="W20" s="1772"/>
      <c r="X20" s="1772"/>
      <c r="Y20" s="1775"/>
      <c r="Z20" s="1776"/>
      <c r="AH20" s="336"/>
    </row>
    <row r="21" spans="1:34" ht="15.6" x14ac:dyDescent="0.25">
      <c r="A21" s="1780" t="s">
        <v>334</v>
      </c>
      <c r="B21" s="1780"/>
      <c r="F21" s="347"/>
      <c r="H21" s="348"/>
      <c r="I21" s="349"/>
      <c r="J21" s="350"/>
      <c r="K21" s="350"/>
      <c r="L21" s="351"/>
      <c r="M21" s="351"/>
      <c r="N21" s="352"/>
      <c r="O21" s="364"/>
      <c r="P21" s="353"/>
      <c r="Q21" s="354"/>
      <c r="R21" s="355"/>
      <c r="S21" s="356"/>
      <c r="U21" s="357"/>
      <c r="Y21" s="358"/>
      <c r="AB21" s="365"/>
      <c r="AC21" s="365"/>
      <c r="AD21" s="365"/>
      <c r="AE21" s="365"/>
      <c r="AF21" s="365"/>
      <c r="AG21" s="336"/>
      <c r="AH21" s="336"/>
    </row>
    <row r="22" spans="1:34" ht="17.25" customHeight="1" x14ac:dyDescent="0.3">
      <c r="F22" s="347"/>
      <c r="H22" s="1768" t="s">
        <v>335</v>
      </c>
      <c r="I22" s="1769"/>
      <c r="J22" s="326" t="s">
        <v>325</v>
      </c>
      <c r="K22" s="327"/>
      <c r="L22" s="326" t="s">
        <v>96</v>
      </c>
      <c r="M22" s="328" t="s">
        <v>326</v>
      </c>
      <c r="N22" s="329" t="s">
        <v>327</v>
      </c>
      <c r="O22" s="330"/>
      <c r="P22" s="331" t="s">
        <v>116</v>
      </c>
      <c r="Q22" s="137">
        <v>1</v>
      </c>
      <c r="R22" s="332" t="s">
        <v>117</v>
      </c>
      <c r="S22" s="333" t="s">
        <v>327</v>
      </c>
      <c r="T22" s="334"/>
      <c r="U22" s="362" t="s">
        <v>328</v>
      </c>
      <c r="V22" s="1772" t="s">
        <v>120</v>
      </c>
      <c r="W22" s="1772"/>
      <c r="X22" s="1772"/>
      <c r="Y22" s="1773" t="s">
        <v>329</v>
      </c>
      <c r="Z22" s="1774"/>
      <c r="AB22" s="366"/>
      <c r="AC22" s="365"/>
      <c r="AD22" s="365"/>
      <c r="AE22" s="365"/>
      <c r="AF22" s="365"/>
      <c r="AG22" s="336"/>
      <c r="AH22" s="336"/>
    </row>
    <row r="23" spans="1:34" ht="17.25" customHeight="1" x14ac:dyDescent="0.3">
      <c r="A23" s="367" t="s">
        <v>336</v>
      </c>
      <c r="B23" s="1782" t="s">
        <v>337</v>
      </c>
      <c r="C23" s="1782"/>
      <c r="F23" s="347"/>
      <c r="H23" s="1770"/>
      <c r="I23" s="1771"/>
      <c r="J23" s="338" t="s">
        <v>87</v>
      </c>
      <c r="K23" s="339"/>
      <c r="L23" s="338" t="s">
        <v>99</v>
      </c>
      <c r="M23" s="338" t="s">
        <v>88</v>
      </c>
      <c r="N23" s="329" t="s">
        <v>327</v>
      </c>
      <c r="O23" s="340"/>
      <c r="P23" s="341" t="s">
        <v>118</v>
      </c>
      <c r="Q23" s="137">
        <v>1</v>
      </c>
      <c r="R23" s="342" t="s">
        <v>117</v>
      </c>
      <c r="S23" s="333" t="s">
        <v>327</v>
      </c>
      <c r="T23" s="343"/>
      <c r="U23" s="344" t="s">
        <v>331</v>
      </c>
      <c r="V23" s="1772"/>
      <c r="W23" s="1772"/>
      <c r="X23" s="1772"/>
      <c r="Y23" s="1775"/>
      <c r="Z23" s="1776"/>
      <c r="AB23" s="365"/>
      <c r="AC23" s="368"/>
      <c r="AD23" s="365"/>
      <c r="AE23" s="365"/>
      <c r="AF23" s="365"/>
    </row>
    <row r="24" spans="1:34" ht="15.6" x14ac:dyDescent="0.3">
      <c r="A24" s="369" t="s">
        <v>116</v>
      </c>
      <c r="B24" s="137">
        <v>1</v>
      </c>
      <c r="C24" s="370" t="s">
        <v>117</v>
      </c>
      <c r="D24" s="329" t="s">
        <v>327</v>
      </c>
      <c r="F24" s="347"/>
      <c r="H24" s="348"/>
      <c r="I24" s="349"/>
      <c r="J24" s="350"/>
      <c r="K24" s="350"/>
      <c r="L24" s="351"/>
      <c r="M24" s="351"/>
      <c r="N24" s="352"/>
      <c r="O24" s="321"/>
      <c r="P24" s="353"/>
      <c r="Q24" s="354"/>
      <c r="R24" s="355"/>
      <c r="S24" s="356"/>
      <c r="U24" s="357"/>
      <c r="Y24" s="358"/>
      <c r="AB24" s="365"/>
      <c r="AC24" s="365"/>
      <c r="AD24" s="365"/>
      <c r="AE24" s="365"/>
      <c r="AF24" s="365"/>
    </row>
    <row r="25" spans="1:34" ht="17.25" customHeight="1" x14ac:dyDescent="0.3">
      <c r="A25" s="369" t="s">
        <v>118</v>
      </c>
      <c r="B25" s="137">
        <v>1</v>
      </c>
      <c r="C25" s="370" t="s">
        <v>117</v>
      </c>
      <c r="D25" s="329" t="s">
        <v>327</v>
      </c>
      <c r="F25" s="347"/>
      <c r="H25" s="1768" t="s">
        <v>338</v>
      </c>
      <c r="I25" s="1769"/>
      <c r="J25" s="326" t="s">
        <v>325</v>
      </c>
      <c r="K25" s="327"/>
      <c r="L25" s="326" t="s">
        <v>96</v>
      </c>
      <c r="M25" s="328" t="s">
        <v>326</v>
      </c>
      <c r="N25" s="329" t="s">
        <v>327</v>
      </c>
      <c r="O25" s="330"/>
      <c r="P25" s="331" t="s">
        <v>116</v>
      </c>
      <c r="Q25" s="137">
        <v>1</v>
      </c>
      <c r="R25" s="332" t="s">
        <v>117</v>
      </c>
      <c r="S25" s="333" t="s">
        <v>327</v>
      </c>
      <c r="T25" s="334"/>
      <c r="U25" s="362" t="s">
        <v>328</v>
      </c>
      <c r="V25" s="1772" t="s">
        <v>120</v>
      </c>
      <c r="W25" s="1772"/>
      <c r="X25" s="1772"/>
      <c r="Y25" s="1773" t="s">
        <v>329</v>
      </c>
      <c r="Z25" s="1774"/>
      <c r="AB25" s="366"/>
      <c r="AC25" s="365"/>
      <c r="AD25" s="365"/>
      <c r="AE25" s="365"/>
      <c r="AF25" s="365"/>
    </row>
    <row r="26" spans="1:34" ht="17.25" customHeight="1" x14ac:dyDescent="0.3">
      <c r="F26" s="347"/>
      <c r="H26" s="1770"/>
      <c r="I26" s="1771"/>
      <c r="J26" s="338" t="s">
        <v>87</v>
      </c>
      <c r="K26" s="339"/>
      <c r="L26" s="338" t="s">
        <v>99</v>
      </c>
      <c r="M26" s="338" t="s">
        <v>93</v>
      </c>
      <c r="N26" s="329" t="s">
        <v>327</v>
      </c>
      <c r="O26" s="340"/>
      <c r="P26" s="341" t="s">
        <v>118</v>
      </c>
      <c r="Q26" s="137">
        <v>1</v>
      </c>
      <c r="R26" s="342" t="s">
        <v>117</v>
      </c>
      <c r="S26" s="333" t="s">
        <v>327</v>
      </c>
      <c r="T26" s="343"/>
      <c r="U26" s="344" t="s">
        <v>331</v>
      </c>
      <c r="V26" s="1772"/>
      <c r="W26" s="1772"/>
      <c r="X26" s="1772"/>
      <c r="Y26" s="1775"/>
      <c r="Z26" s="1776"/>
      <c r="AB26" s="365"/>
      <c r="AC26" s="368"/>
      <c r="AD26" s="365"/>
      <c r="AE26" s="365"/>
      <c r="AF26" s="365"/>
    </row>
    <row r="27" spans="1:34" ht="15.6" x14ac:dyDescent="0.25">
      <c r="A27" s="1780" t="s">
        <v>339</v>
      </c>
      <c r="B27" s="1780"/>
      <c r="F27" s="347"/>
      <c r="H27" s="348"/>
      <c r="I27" s="349"/>
      <c r="J27" s="350"/>
      <c r="K27" s="350"/>
      <c r="L27" s="351"/>
      <c r="M27" s="351"/>
      <c r="N27" s="352"/>
      <c r="O27" s="321"/>
      <c r="P27" s="353"/>
      <c r="Q27" s="354"/>
      <c r="R27" s="355"/>
      <c r="S27" s="356"/>
      <c r="U27" s="357"/>
      <c r="Y27" s="358"/>
      <c r="AB27" s="365"/>
      <c r="AC27" s="365"/>
      <c r="AD27" s="365"/>
      <c r="AE27" s="365"/>
      <c r="AF27" s="365"/>
      <c r="AG27" s="319"/>
      <c r="AH27" s="319"/>
    </row>
    <row r="28" spans="1:34" ht="17.25" customHeight="1" x14ac:dyDescent="0.3">
      <c r="B28" s="371" t="s">
        <v>340</v>
      </c>
      <c r="F28" s="347"/>
      <c r="H28" s="1768" t="s">
        <v>341</v>
      </c>
      <c r="I28" s="1769"/>
      <c r="J28" s="326" t="s">
        <v>325</v>
      </c>
      <c r="K28" s="327"/>
      <c r="L28" s="326" t="s">
        <v>96</v>
      </c>
      <c r="M28" s="328" t="s">
        <v>326</v>
      </c>
      <c r="N28" s="329" t="s">
        <v>327</v>
      </c>
      <c r="O28" s="330"/>
      <c r="P28" s="331" t="s">
        <v>116</v>
      </c>
      <c r="Q28" s="137">
        <v>1</v>
      </c>
      <c r="R28" s="332" t="s">
        <v>117</v>
      </c>
      <c r="S28" s="333" t="s">
        <v>327</v>
      </c>
      <c r="T28" s="334"/>
      <c r="U28" s="362" t="s">
        <v>328</v>
      </c>
      <c r="V28" s="1772" t="s">
        <v>120</v>
      </c>
      <c r="W28" s="1772"/>
      <c r="X28" s="1772"/>
      <c r="Y28" s="1773" t="s">
        <v>329</v>
      </c>
      <c r="Z28" s="1774"/>
      <c r="AB28" s="365"/>
      <c r="AC28" s="365"/>
      <c r="AD28" s="365"/>
      <c r="AE28" s="365"/>
      <c r="AF28" s="365"/>
    </row>
    <row r="29" spans="1:34" ht="17.25" customHeight="1" x14ac:dyDescent="0.3">
      <c r="A29" s="372" t="s">
        <v>342</v>
      </c>
      <c r="B29" s="373" t="s">
        <v>92</v>
      </c>
      <c r="F29" s="347"/>
      <c r="H29" s="1770"/>
      <c r="I29" s="1771"/>
      <c r="J29" s="338" t="s">
        <v>87</v>
      </c>
      <c r="K29" s="339"/>
      <c r="L29" s="338" t="s">
        <v>99</v>
      </c>
      <c r="M29" s="338" t="s">
        <v>93</v>
      </c>
      <c r="N29" s="329" t="s">
        <v>327</v>
      </c>
      <c r="O29" s="340"/>
      <c r="P29" s="341" t="s">
        <v>118</v>
      </c>
      <c r="Q29" s="137">
        <v>1</v>
      </c>
      <c r="R29" s="342" t="s">
        <v>117</v>
      </c>
      <c r="S29" s="333" t="s">
        <v>327</v>
      </c>
      <c r="T29" s="343"/>
      <c r="U29" s="344" t="s">
        <v>331</v>
      </c>
      <c r="V29" s="1772"/>
      <c r="W29" s="1772"/>
      <c r="X29" s="1772"/>
      <c r="Y29" s="1775"/>
      <c r="Z29" s="1776"/>
      <c r="AB29" s="366"/>
      <c r="AC29" s="368"/>
      <c r="AD29" s="365"/>
      <c r="AE29" s="365"/>
      <c r="AF29" s="365"/>
    </row>
    <row r="30" spans="1:34" ht="15.6" x14ac:dyDescent="0.25">
      <c r="A30" s="374" t="s">
        <v>343</v>
      </c>
      <c r="B30" s="373" t="s">
        <v>92</v>
      </c>
      <c r="F30" s="347"/>
      <c r="H30" s="348"/>
      <c r="I30" s="349"/>
      <c r="J30" s="350"/>
      <c r="K30" s="350"/>
      <c r="L30" s="351"/>
      <c r="M30" s="351"/>
      <c r="N30" s="352"/>
      <c r="O30" s="321"/>
      <c r="P30" s="353"/>
      <c r="Q30" s="354"/>
      <c r="R30" s="355"/>
      <c r="S30" s="356"/>
      <c r="U30" s="357"/>
      <c r="Y30" s="358"/>
      <c r="AB30" s="365"/>
      <c r="AC30" s="365"/>
      <c r="AD30" s="365"/>
      <c r="AE30" s="365"/>
      <c r="AF30" s="365"/>
    </row>
    <row r="31" spans="1:34" ht="17.25" customHeight="1" x14ac:dyDescent="0.3">
      <c r="F31" s="347"/>
      <c r="H31" s="1768" t="s">
        <v>344</v>
      </c>
      <c r="I31" s="1769"/>
      <c r="J31" s="326" t="s">
        <v>325</v>
      </c>
      <c r="K31" s="327"/>
      <c r="L31" s="326" t="s">
        <v>96</v>
      </c>
      <c r="M31" s="328" t="s">
        <v>326</v>
      </c>
      <c r="N31" s="329" t="s">
        <v>327</v>
      </c>
      <c r="O31" s="330"/>
      <c r="P31" s="331" t="s">
        <v>116</v>
      </c>
      <c r="Q31" s="137">
        <v>1</v>
      </c>
      <c r="R31" s="332" t="s">
        <v>117</v>
      </c>
      <c r="S31" s="333" t="s">
        <v>327</v>
      </c>
      <c r="T31" s="334"/>
      <c r="U31" s="362" t="s">
        <v>328</v>
      </c>
      <c r="V31" s="1772" t="s">
        <v>120</v>
      </c>
      <c r="W31" s="1772"/>
      <c r="X31" s="1772"/>
      <c r="Y31" s="1773" t="s">
        <v>329</v>
      </c>
      <c r="Z31" s="1774"/>
      <c r="AB31" s="366"/>
      <c r="AC31" s="365"/>
      <c r="AD31" s="365"/>
      <c r="AE31" s="365"/>
      <c r="AF31" s="365"/>
    </row>
    <row r="32" spans="1:34" ht="17.25" customHeight="1" x14ac:dyDescent="0.3">
      <c r="A32" s="1781" t="s">
        <v>345</v>
      </c>
      <c r="B32" s="1781"/>
      <c r="C32" s="375"/>
      <c r="D32" s="375"/>
      <c r="E32" s="375"/>
      <c r="F32" s="347"/>
      <c r="H32" s="1770"/>
      <c r="I32" s="1771"/>
      <c r="J32" s="338" t="s">
        <v>87</v>
      </c>
      <c r="K32" s="339"/>
      <c r="L32" s="338" t="s">
        <v>99</v>
      </c>
      <c r="M32" s="338" t="s">
        <v>93</v>
      </c>
      <c r="N32" s="329" t="s">
        <v>327</v>
      </c>
      <c r="O32" s="340"/>
      <c r="P32" s="341" t="s">
        <v>118</v>
      </c>
      <c r="Q32" s="137">
        <v>1</v>
      </c>
      <c r="R32" s="342" t="s">
        <v>117</v>
      </c>
      <c r="S32" s="333" t="s">
        <v>327</v>
      </c>
      <c r="T32" s="343"/>
      <c r="U32" s="344" t="s">
        <v>331</v>
      </c>
      <c r="V32" s="1772"/>
      <c r="W32" s="1772"/>
      <c r="X32" s="1772"/>
      <c r="Y32" s="1775"/>
      <c r="Z32" s="1776"/>
      <c r="AB32" s="365"/>
      <c r="AC32" s="368"/>
      <c r="AD32" s="365"/>
      <c r="AE32" s="365"/>
      <c r="AF32" s="365"/>
    </row>
    <row r="33" spans="1:152" ht="15" customHeight="1" x14ac:dyDescent="0.25">
      <c r="A33" s="376"/>
      <c r="B33" s="376"/>
      <c r="C33" s="375"/>
      <c r="D33" s="377"/>
      <c r="E33" s="377"/>
      <c r="F33" s="347"/>
      <c r="H33" s="348"/>
      <c r="I33" s="349"/>
      <c r="J33" s="350"/>
      <c r="K33" s="350"/>
      <c r="L33" s="351"/>
      <c r="M33" s="351"/>
      <c r="N33" s="352"/>
      <c r="O33" s="321"/>
      <c r="P33" s="353"/>
      <c r="Q33" s="354"/>
      <c r="R33" s="355"/>
      <c r="S33" s="356"/>
      <c r="U33" s="357"/>
      <c r="Y33" s="358"/>
      <c r="AB33" s="365"/>
      <c r="AC33" s="365"/>
      <c r="AD33" s="365"/>
      <c r="AE33" s="365"/>
      <c r="AF33" s="365"/>
    </row>
    <row r="34" spans="1:152" ht="17.25" customHeight="1" x14ac:dyDescent="0.3">
      <c r="A34" s="378" t="s">
        <v>346</v>
      </c>
      <c r="B34" s="1779" t="s">
        <v>384</v>
      </c>
      <c r="C34" s="1779"/>
      <c r="D34" s="1779"/>
      <c r="E34" s="1779"/>
      <c r="F34" s="347"/>
      <c r="H34" s="1768" t="s">
        <v>347</v>
      </c>
      <c r="I34" s="1769"/>
      <c r="J34" s="326" t="s">
        <v>325</v>
      </c>
      <c r="K34" s="327"/>
      <c r="L34" s="326" t="s">
        <v>96</v>
      </c>
      <c r="M34" s="328" t="s">
        <v>326</v>
      </c>
      <c r="N34" s="329" t="s">
        <v>327</v>
      </c>
      <c r="O34" s="330"/>
      <c r="P34" s="331" t="s">
        <v>116</v>
      </c>
      <c r="Q34" s="137">
        <v>1</v>
      </c>
      <c r="R34" s="332" t="s">
        <v>117</v>
      </c>
      <c r="S34" s="333" t="s">
        <v>327</v>
      </c>
      <c r="T34" s="334"/>
      <c r="U34" s="362" t="s">
        <v>328</v>
      </c>
      <c r="V34" s="1772" t="s">
        <v>120</v>
      </c>
      <c r="W34" s="1772"/>
      <c r="X34" s="1772"/>
      <c r="Y34" s="1773" t="s">
        <v>329</v>
      </c>
      <c r="Z34" s="1774"/>
      <c r="AB34" s="366"/>
      <c r="AC34" s="365"/>
      <c r="AD34" s="365"/>
      <c r="AE34" s="365"/>
      <c r="AF34" s="365"/>
    </row>
    <row r="35" spans="1:152" ht="17.25" customHeight="1" x14ac:dyDescent="0.3">
      <c r="A35" s="378" t="s">
        <v>348</v>
      </c>
      <c r="B35" s="1777" t="s">
        <v>397</v>
      </c>
      <c r="C35" s="1777"/>
      <c r="D35" s="1777"/>
      <c r="E35" s="1777"/>
      <c r="F35" s="347"/>
      <c r="H35" s="1770"/>
      <c r="I35" s="1771"/>
      <c r="J35" s="338" t="s">
        <v>87</v>
      </c>
      <c r="K35" s="339"/>
      <c r="L35" s="338" t="s">
        <v>99</v>
      </c>
      <c r="M35" s="338" t="s">
        <v>93</v>
      </c>
      <c r="N35" s="329" t="s">
        <v>327</v>
      </c>
      <c r="O35" s="340"/>
      <c r="P35" s="341" t="s">
        <v>118</v>
      </c>
      <c r="Q35" s="137">
        <v>1</v>
      </c>
      <c r="R35" s="342" t="s">
        <v>117</v>
      </c>
      <c r="S35" s="333" t="s">
        <v>327</v>
      </c>
      <c r="T35" s="343"/>
      <c r="U35" s="344" t="s">
        <v>331</v>
      </c>
      <c r="V35" s="1772"/>
      <c r="W35" s="1772"/>
      <c r="X35" s="1772"/>
      <c r="Y35" s="1775"/>
      <c r="Z35" s="1776"/>
      <c r="AB35" s="365"/>
      <c r="AC35" s="368"/>
      <c r="AD35" s="365"/>
      <c r="AE35" s="365"/>
      <c r="AF35" s="365"/>
    </row>
    <row r="36" spans="1:152" ht="16.5" customHeight="1" x14ac:dyDescent="0.25">
      <c r="A36" s="378" t="s">
        <v>349</v>
      </c>
      <c r="B36" s="1777" t="s">
        <v>384</v>
      </c>
      <c r="C36" s="1777"/>
      <c r="D36" s="1777"/>
      <c r="E36" s="1777"/>
      <c r="F36" s="347"/>
      <c r="H36" s="348"/>
      <c r="I36" s="349"/>
      <c r="J36" s="350"/>
      <c r="K36" s="350"/>
      <c r="L36" s="351"/>
      <c r="M36" s="351"/>
      <c r="N36" s="352"/>
      <c r="O36" s="321"/>
      <c r="P36" s="353"/>
      <c r="Q36" s="354"/>
      <c r="R36" s="355"/>
      <c r="S36" s="356"/>
      <c r="U36" s="357"/>
      <c r="Y36" s="358"/>
      <c r="AB36" s="365"/>
      <c r="AC36" s="365"/>
      <c r="AD36" s="365"/>
      <c r="AE36" s="365"/>
      <c r="AF36" s="365"/>
    </row>
    <row r="37" spans="1:152" ht="17.25" customHeight="1" x14ac:dyDescent="0.3">
      <c r="A37" s="378" t="s">
        <v>350</v>
      </c>
      <c r="B37" s="379" t="s">
        <v>433</v>
      </c>
      <c r="C37" s="377"/>
      <c r="D37" s="377"/>
      <c r="E37" s="377"/>
      <c r="F37" s="380"/>
      <c r="H37" s="1768" t="s">
        <v>351</v>
      </c>
      <c r="I37" s="1769"/>
      <c r="J37" s="326" t="s">
        <v>325</v>
      </c>
      <c r="K37" s="327"/>
      <c r="L37" s="326" t="s">
        <v>96</v>
      </c>
      <c r="M37" s="328" t="s">
        <v>326</v>
      </c>
      <c r="N37" s="329" t="s">
        <v>327</v>
      </c>
      <c r="O37" s="330"/>
      <c r="P37" s="331" t="s">
        <v>116</v>
      </c>
      <c r="Q37" s="137">
        <v>1</v>
      </c>
      <c r="R37" s="332" t="s">
        <v>117</v>
      </c>
      <c r="S37" s="333" t="s">
        <v>327</v>
      </c>
      <c r="T37" s="334"/>
      <c r="U37" s="362" t="s">
        <v>328</v>
      </c>
      <c r="V37" s="1772" t="s">
        <v>120</v>
      </c>
      <c r="W37" s="1772"/>
      <c r="X37" s="1772"/>
      <c r="Y37" s="1773" t="s">
        <v>329</v>
      </c>
      <c r="Z37" s="1774"/>
      <c r="AB37" s="366"/>
      <c r="AC37" s="365"/>
      <c r="AD37" s="365"/>
      <c r="AE37" s="365"/>
      <c r="AF37" s="365"/>
    </row>
    <row r="38" spans="1:152" ht="33.6" customHeight="1" x14ac:dyDescent="0.3">
      <c r="A38" s="1778" t="s">
        <v>352</v>
      </c>
      <c r="B38" s="1778"/>
      <c r="C38" s="1778"/>
      <c r="D38" s="1778"/>
      <c r="E38" s="1308" t="s">
        <v>2726</v>
      </c>
      <c r="F38" s="1309">
        <v>44434</v>
      </c>
      <c r="H38" s="1770"/>
      <c r="I38" s="1771"/>
      <c r="J38" s="338" t="s">
        <v>92</v>
      </c>
      <c r="K38" s="339"/>
      <c r="L38" s="338" t="s">
        <v>99</v>
      </c>
      <c r="M38" s="338" t="s">
        <v>93</v>
      </c>
      <c r="N38" s="329" t="s">
        <v>327</v>
      </c>
      <c r="O38" s="340"/>
      <c r="P38" s="341" t="s">
        <v>118</v>
      </c>
      <c r="Q38" s="137">
        <v>1</v>
      </c>
      <c r="R38" s="342" t="s">
        <v>117</v>
      </c>
      <c r="S38" s="333" t="s">
        <v>327</v>
      </c>
      <c r="T38" s="343"/>
      <c r="U38" s="344" t="s">
        <v>331</v>
      </c>
      <c r="V38" s="1772"/>
      <c r="W38" s="1772"/>
      <c r="X38" s="1772"/>
      <c r="Y38" s="1775"/>
      <c r="Z38" s="1776"/>
      <c r="AB38" s="365"/>
      <c r="AC38" s="368"/>
      <c r="AD38" s="365"/>
      <c r="AE38" s="365"/>
      <c r="AF38" s="365"/>
    </row>
    <row r="39" spans="1:152" ht="15.6" x14ac:dyDescent="0.25">
      <c r="A39" s="315"/>
      <c r="B39" s="315"/>
      <c r="C39" s="381"/>
      <c r="D39" s="381"/>
      <c r="E39" s="381"/>
      <c r="F39" s="380"/>
      <c r="H39" s="348"/>
      <c r="I39" s="349"/>
      <c r="J39" s="350"/>
      <c r="K39" s="350"/>
      <c r="L39" s="351"/>
      <c r="M39" s="351"/>
      <c r="N39" s="352"/>
      <c r="O39" s="321"/>
      <c r="P39" s="353"/>
      <c r="Q39" s="354"/>
      <c r="R39" s="355"/>
      <c r="S39" s="356"/>
      <c r="U39" s="357"/>
      <c r="Y39" s="358"/>
      <c r="AB39" s="319"/>
      <c r="AC39" s="319"/>
      <c r="AD39" s="319"/>
      <c r="AE39" s="365"/>
      <c r="AF39" s="365"/>
    </row>
    <row r="40" spans="1:152" ht="17.25" customHeight="1" x14ac:dyDescent="0.3">
      <c r="A40" s="382"/>
      <c r="B40" s="382"/>
      <c r="C40" s="381"/>
      <c r="D40" s="381"/>
      <c r="E40" s="381"/>
      <c r="F40" s="380"/>
      <c r="H40" s="1768" t="s">
        <v>353</v>
      </c>
      <c r="I40" s="1769"/>
      <c r="J40" s="326" t="s">
        <v>325</v>
      </c>
      <c r="K40" s="327"/>
      <c r="L40" s="326" t="s">
        <v>96</v>
      </c>
      <c r="M40" s="328" t="s">
        <v>326</v>
      </c>
      <c r="N40" s="329" t="s">
        <v>327</v>
      </c>
      <c r="O40" s="330"/>
      <c r="P40" s="331" t="s">
        <v>116</v>
      </c>
      <c r="Q40" s="137">
        <v>1</v>
      </c>
      <c r="R40" s="332" t="s">
        <v>117</v>
      </c>
      <c r="S40" s="333" t="s">
        <v>327</v>
      </c>
      <c r="T40" s="334"/>
      <c r="U40" s="362" t="s">
        <v>328</v>
      </c>
      <c r="V40" s="1772" t="s">
        <v>120</v>
      </c>
      <c r="W40" s="1772"/>
      <c r="X40" s="1772"/>
      <c r="Y40" s="1773" t="s">
        <v>329</v>
      </c>
      <c r="Z40" s="1774"/>
      <c r="AB40" s="366"/>
      <c r="AC40" s="368"/>
      <c r="AD40" s="365"/>
      <c r="AE40" s="365"/>
      <c r="AF40" s="365"/>
    </row>
    <row r="41" spans="1:152" ht="17.25" customHeight="1" x14ac:dyDescent="0.3">
      <c r="A41" s="383"/>
      <c r="B41" s="383"/>
      <c r="C41" s="384"/>
      <c r="D41" s="384"/>
      <c r="E41" s="384"/>
      <c r="F41" s="347"/>
      <c r="G41" s="385"/>
      <c r="H41" s="1770"/>
      <c r="I41" s="1771"/>
      <c r="J41" s="338" t="s">
        <v>92</v>
      </c>
      <c r="K41" s="339"/>
      <c r="L41" s="338" t="s">
        <v>99</v>
      </c>
      <c r="M41" s="338" t="s">
        <v>93</v>
      </c>
      <c r="N41" s="329" t="s">
        <v>327</v>
      </c>
      <c r="O41" s="340"/>
      <c r="P41" s="341" t="s">
        <v>118</v>
      </c>
      <c r="Q41" s="137">
        <v>1</v>
      </c>
      <c r="R41" s="342" t="s">
        <v>117</v>
      </c>
      <c r="S41" s="333" t="s">
        <v>327</v>
      </c>
      <c r="T41" s="343"/>
      <c r="U41" s="344" t="s">
        <v>331</v>
      </c>
      <c r="V41" s="1772"/>
      <c r="W41" s="1772"/>
      <c r="X41" s="1772"/>
      <c r="Y41" s="1775"/>
      <c r="Z41" s="1776"/>
      <c r="AA41" s="365"/>
      <c r="AB41" s="365"/>
      <c r="AC41" s="365"/>
      <c r="AD41" s="365"/>
      <c r="AE41" s="365"/>
      <c r="AF41" s="365"/>
      <c r="AG41" s="319"/>
      <c r="AH41" s="319"/>
    </row>
    <row r="42" spans="1:152" s="316" customFormat="1" ht="15.6" x14ac:dyDescent="0.25">
      <c r="A42" s="386" t="s">
        <v>190</v>
      </c>
      <c r="C42" s="387"/>
      <c r="D42" s="387"/>
      <c r="E42" s="387"/>
      <c r="F42" s="387"/>
      <c r="G42" s="387"/>
      <c r="H42" s="387"/>
      <c r="I42" s="387"/>
      <c r="J42" s="387"/>
      <c r="K42" s="387"/>
      <c r="L42" s="387"/>
      <c r="M42" s="387"/>
      <c r="AE42" s="376"/>
      <c r="AF42" s="376"/>
      <c r="DW42" s="317"/>
      <c r="EA42" s="318"/>
      <c r="EB42" s="318"/>
      <c r="EC42" s="318"/>
      <c r="ED42" s="318"/>
      <c r="EE42" s="318"/>
    </row>
    <row r="43" spans="1:152" s="336" customFormat="1" ht="18" thickBot="1" x14ac:dyDescent="0.35">
      <c r="A43" s="388" t="s">
        <v>119</v>
      </c>
      <c r="B43" s="1747"/>
      <c r="C43" s="1747"/>
      <c r="D43" s="389"/>
      <c r="E43" s="389"/>
      <c r="F43" s="389"/>
      <c r="G43" s="297"/>
      <c r="H43" s="297"/>
      <c r="I43" s="297"/>
      <c r="J43" s="297"/>
      <c r="K43" s="297"/>
      <c r="L43" s="297"/>
      <c r="M43" s="297"/>
      <c r="N43" s="301"/>
      <c r="O43" s="301"/>
      <c r="P43" s="301"/>
      <c r="Q43" s="301"/>
      <c r="R43" s="301"/>
      <c r="S43" s="301"/>
      <c r="T43" s="301"/>
      <c r="U43" s="301"/>
      <c r="V43" s="301"/>
      <c r="W43" s="301"/>
      <c r="X43" s="365"/>
      <c r="Y43" s="365"/>
      <c r="Z43" s="365"/>
      <c r="AA43" s="365"/>
      <c r="AB43" s="365"/>
      <c r="AC43" s="365"/>
      <c r="AD43" s="365"/>
      <c r="AE43" s="365"/>
      <c r="AF43" s="365"/>
      <c r="AG43" s="319"/>
      <c r="AH43" s="319"/>
      <c r="AI43" s="390"/>
      <c r="AJ43" s="390"/>
      <c r="AK43" s="390"/>
      <c r="AL43" s="390"/>
      <c r="AM43" s="390"/>
      <c r="AN43" s="391" t="s">
        <v>354</v>
      </c>
      <c r="AZ43" s="391" t="s">
        <v>354</v>
      </c>
      <c r="BJ43" s="391" t="s">
        <v>354</v>
      </c>
      <c r="BR43" s="391" t="s">
        <v>354</v>
      </c>
      <c r="BY43" s="391" t="s">
        <v>354</v>
      </c>
      <c r="CG43" s="391" t="s">
        <v>354</v>
      </c>
      <c r="CP43" s="391" t="s">
        <v>354</v>
      </c>
      <c r="DI43" s="334" t="s">
        <v>434</v>
      </c>
      <c r="DJ43" s="392" t="s">
        <v>435</v>
      </c>
      <c r="DL43" s="334" t="s">
        <v>436</v>
      </c>
      <c r="DM43" s="392" t="s">
        <v>437</v>
      </c>
      <c r="DO43" s="334" t="s">
        <v>438</v>
      </c>
      <c r="DP43" s="392" t="s">
        <v>439</v>
      </c>
      <c r="DV43" s="391" t="s">
        <v>119</v>
      </c>
      <c r="DW43" s="393"/>
      <c r="EA43" s="303"/>
      <c r="EB43" s="303"/>
      <c r="EC43" s="303"/>
      <c r="ED43" s="303"/>
      <c r="EE43" s="303"/>
      <c r="EF43" s="391"/>
      <c r="EU43" s="391"/>
    </row>
    <row r="44" spans="1:152" ht="16.2" thickBot="1" x14ac:dyDescent="0.3">
      <c r="A44" s="371" t="s">
        <v>150</v>
      </c>
      <c r="C44" s="1748" t="s">
        <v>397</v>
      </c>
      <c r="D44" s="1749"/>
      <c r="E44" s="1750"/>
      <c r="F44" s="1751" t="s">
        <v>398</v>
      </c>
      <c r="G44" s="1752"/>
      <c r="H44" s="1753"/>
      <c r="I44" s="1754" t="s">
        <v>399</v>
      </c>
      <c r="J44" s="1755"/>
      <c r="K44" s="1756"/>
      <c r="L44" s="1757" t="s">
        <v>400</v>
      </c>
      <c r="M44" s="1758"/>
      <c r="Q44" s="336"/>
      <c r="W44" s="1767" t="s">
        <v>355</v>
      </c>
      <c r="X44" s="1767"/>
      <c r="Y44" s="1767"/>
      <c r="Z44" s="394"/>
      <c r="AA44" s="394"/>
      <c r="AB44" s="394"/>
      <c r="AC44" s="394"/>
      <c r="AD44" s="394"/>
      <c r="AE44" s="394"/>
      <c r="AF44" s="394"/>
      <c r="AG44" s="394"/>
      <c r="AH44" s="394"/>
      <c r="AI44" s="394"/>
      <c r="AJ44" s="394"/>
      <c r="AK44" s="394"/>
      <c r="AL44" s="394"/>
      <c r="AM44" s="394"/>
      <c r="AN44" s="394"/>
      <c r="BH44" s="395"/>
      <c r="BI44" s="395"/>
      <c r="BJ44" s="395" t="s">
        <v>358</v>
      </c>
      <c r="BK44" s="395"/>
      <c r="BL44" s="395"/>
      <c r="BM44" s="395"/>
      <c r="BN44" s="395"/>
      <c r="BR44" s="395" t="s">
        <v>356</v>
      </c>
      <c r="BS44" s="395"/>
      <c r="BT44" s="395"/>
      <c r="BU44" s="395"/>
      <c r="BV44" s="395"/>
      <c r="BW44" s="396"/>
      <c r="BY44" s="395" t="s">
        <v>357</v>
      </c>
      <c r="BZ44" s="395"/>
      <c r="CA44" s="395"/>
      <c r="CB44" s="395"/>
      <c r="CC44" s="395"/>
      <c r="CD44" s="395"/>
      <c r="CG44" s="395" t="s">
        <v>358</v>
      </c>
      <c r="CH44" s="395"/>
      <c r="CI44" s="395"/>
      <c r="CJ44" s="395"/>
      <c r="CK44" s="395"/>
      <c r="CL44" s="395"/>
      <c r="CM44" s="395"/>
      <c r="CP44" s="395" t="s">
        <v>359</v>
      </c>
      <c r="CQ44" s="395"/>
      <c r="CR44" s="395"/>
      <c r="CS44" s="395"/>
      <c r="CT44" s="395"/>
      <c r="CU44" s="395"/>
      <c r="CZ44" s="397"/>
      <c r="DA44" s="397"/>
      <c r="DB44" s="397"/>
      <c r="DC44" s="397"/>
      <c r="DD44" s="397"/>
      <c r="DE44" s="397"/>
      <c r="DF44" s="397"/>
      <c r="DG44" s="397"/>
      <c r="DH44" s="397"/>
      <c r="DI44" s="398" t="s">
        <v>440</v>
      </c>
      <c r="DJ44" s="399" t="s">
        <v>441</v>
      </c>
      <c r="DK44" s="397"/>
      <c r="DL44" s="398" t="s">
        <v>442</v>
      </c>
      <c r="DM44" s="399" t="s">
        <v>443</v>
      </c>
      <c r="DN44" s="397"/>
      <c r="DO44" s="398" t="s">
        <v>444</v>
      </c>
      <c r="DP44" s="399" t="s">
        <v>445</v>
      </c>
      <c r="DQ44" s="397"/>
      <c r="DW44" s="400" t="s">
        <v>360</v>
      </c>
      <c r="DZ44" s="401" t="s">
        <v>361</v>
      </c>
      <c r="EA44" s="402" t="s">
        <v>99</v>
      </c>
      <c r="EU44" s="400"/>
    </row>
    <row r="45" spans="1:152" s="336" customFormat="1" ht="150" customHeight="1" thickBot="1" x14ac:dyDescent="0.3">
      <c r="A45" s="371" t="s">
        <v>120</v>
      </c>
      <c r="B45" s="403"/>
      <c r="C45" s="404" t="s">
        <v>371</v>
      </c>
      <c r="D45" s="405" t="s">
        <v>382</v>
      </c>
      <c r="E45" s="406" t="s">
        <v>384</v>
      </c>
      <c r="F45" s="407" t="s">
        <v>386</v>
      </c>
      <c r="G45" s="408" t="s">
        <v>362</v>
      </c>
      <c r="H45" s="406" t="s">
        <v>390</v>
      </c>
      <c r="I45" s="407" t="s">
        <v>391</v>
      </c>
      <c r="J45" s="408" t="s">
        <v>392</v>
      </c>
      <c r="K45" s="406" t="s">
        <v>393</v>
      </c>
      <c r="L45" s="407" t="s">
        <v>394</v>
      </c>
      <c r="M45" s="406" t="s">
        <v>395</v>
      </c>
      <c r="N45" s="409" t="s">
        <v>121</v>
      </c>
      <c r="P45" s="410"/>
      <c r="Q45" s="411" t="s">
        <v>363</v>
      </c>
      <c r="R45" s="412" t="s">
        <v>364</v>
      </c>
      <c r="S45" s="411" t="s">
        <v>365</v>
      </c>
      <c r="T45" s="411" t="s">
        <v>366</v>
      </c>
      <c r="U45" s="413" t="s">
        <v>367</v>
      </c>
      <c r="V45" s="414"/>
      <c r="W45" s="413" t="s">
        <v>88</v>
      </c>
      <c r="X45" s="411" t="s">
        <v>93</v>
      </c>
      <c r="Y45" s="413" t="s">
        <v>98</v>
      </c>
      <c r="AA45" s="415"/>
      <c r="AB45" s="415"/>
      <c r="AC45" s="415"/>
      <c r="AD45" s="415"/>
      <c r="AE45" s="415"/>
      <c r="AF45" s="415"/>
      <c r="AG45" s="415"/>
      <c r="AH45" s="415"/>
      <c r="AI45" s="415"/>
      <c r="AJ45" s="415"/>
      <c r="AK45" s="415"/>
      <c r="AL45" s="415"/>
      <c r="AM45" s="415"/>
      <c r="AN45" s="415"/>
      <c r="BJ45" s="416" t="s">
        <v>93</v>
      </c>
      <c r="BL45" s="303" t="s">
        <v>368</v>
      </c>
      <c r="BM45" s="417">
        <v>17</v>
      </c>
      <c r="BN45" s="417" t="s">
        <v>369</v>
      </c>
      <c r="BR45" s="418"/>
      <c r="BS45" s="418"/>
      <c r="BT45" s="418"/>
      <c r="BU45" s="418"/>
      <c r="BV45" s="418"/>
      <c r="BW45" s="396"/>
      <c r="BZ45" s="418"/>
      <c r="CA45" s="418"/>
      <c r="CB45" s="418"/>
      <c r="CC45" s="418"/>
      <c r="CD45" s="418"/>
      <c r="CH45" s="418"/>
      <c r="CI45" s="418"/>
      <c r="CJ45" s="418"/>
      <c r="CK45" s="418"/>
      <c r="CL45" s="418"/>
      <c r="CM45" s="418"/>
      <c r="CQ45" s="418"/>
      <c r="CR45" s="418"/>
      <c r="CS45" s="418"/>
      <c r="CT45" s="418"/>
      <c r="CU45" s="418"/>
      <c r="CZ45" s="419"/>
      <c r="DA45" s="419"/>
      <c r="DB45" s="419"/>
      <c r="DC45" s="419"/>
      <c r="DD45" s="420"/>
      <c r="DE45" s="420"/>
      <c r="DF45" s="420"/>
      <c r="DG45" s="420"/>
      <c r="DH45" s="419"/>
      <c r="DI45" s="421"/>
      <c r="DJ45" s="422"/>
      <c r="DK45" s="423"/>
      <c r="DL45" s="421"/>
      <c r="DM45" s="422"/>
      <c r="DN45" s="419"/>
      <c r="DO45" s="421"/>
      <c r="DP45" s="422"/>
      <c r="DQ45" s="419"/>
      <c r="DV45" s="424">
        <v>2014</v>
      </c>
      <c r="DW45" s="425">
        <v>4417.4541439706236</v>
      </c>
      <c r="DX45" s="426" t="s">
        <v>370</v>
      </c>
      <c r="DY45" s="427"/>
      <c r="DZ45" s="427"/>
      <c r="EA45" s="428" t="s">
        <v>93</v>
      </c>
      <c r="EB45" s="303"/>
      <c r="EC45" s="303"/>
      <c r="ED45" s="303"/>
      <c r="EE45" s="303"/>
      <c r="EV45" s="429"/>
    </row>
    <row r="46" spans="1:152" s="336" customFormat="1" ht="79.8" thickBot="1" x14ac:dyDescent="0.3">
      <c r="A46" s="430" t="s">
        <v>371</v>
      </c>
      <c r="B46" s="403">
        <v>2012</v>
      </c>
      <c r="C46" s="1335">
        <v>5476.1806205048288</v>
      </c>
      <c r="D46" s="1336">
        <v>3686.4793433854793</v>
      </c>
      <c r="E46" s="1337">
        <v>4330.7163963040039</v>
      </c>
      <c r="F46" s="1338">
        <v>9815.621693845982</v>
      </c>
      <c r="G46" s="1339">
        <v>8974.592883123265</v>
      </c>
      <c r="H46" s="1340"/>
      <c r="I46" s="620"/>
      <c r="J46" s="607"/>
      <c r="K46" s="608"/>
      <c r="L46" s="620"/>
      <c r="M46" s="608"/>
      <c r="N46" s="301" t="s">
        <v>446</v>
      </c>
      <c r="P46" s="431"/>
      <c r="Q46" s="431"/>
      <c r="R46" s="301">
        <v>-2</v>
      </c>
      <c r="S46" s="432">
        <v>3627.22560871615</v>
      </c>
      <c r="T46" s="432">
        <v>9657.8526710776096</v>
      </c>
      <c r="U46" s="433">
        <v>2471.1187492025497</v>
      </c>
      <c r="V46" s="1764" t="s">
        <v>372</v>
      </c>
      <c r="W46" s="432">
        <v>1788.8791452917453</v>
      </c>
      <c r="X46" s="433">
        <v>4259.997894494295</v>
      </c>
      <c r="Y46" s="432">
        <v>6731.1166436968451</v>
      </c>
      <c r="AA46" s="415"/>
      <c r="AB46" s="415"/>
      <c r="AC46" s="415"/>
      <c r="AD46" s="415"/>
      <c r="AE46" s="415"/>
      <c r="AF46" s="415"/>
      <c r="AG46" s="415"/>
      <c r="AH46" s="415"/>
      <c r="AI46" s="415"/>
      <c r="AJ46" s="415"/>
      <c r="AK46" s="415"/>
      <c r="AL46" s="415"/>
      <c r="AM46" s="415"/>
      <c r="AN46" s="415"/>
      <c r="BH46" s="434" t="s">
        <v>373</v>
      </c>
      <c r="BJ46" s="435" t="s">
        <v>447</v>
      </c>
      <c r="BL46" s="303" t="s">
        <v>368</v>
      </c>
      <c r="BM46" s="436">
        <v>1</v>
      </c>
      <c r="BN46" s="436" t="s">
        <v>374</v>
      </c>
      <c r="BR46" s="414" t="s">
        <v>375</v>
      </c>
      <c r="BS46" s="303" t="s">
        <v>93</v>
      </c>
      <c r="BT46" s="414" t="s">
        <v>376</v>
      </c>
      <c r="BU46" s="414" t="s">
        <v>377</v>
      </c>
      <c r="BW46" s="410"/>
      <c r="BY46" s="414" t="s">
        <v>375</v>
      </c>
      <c r="BZ46" s="303" t="s">
        <v>93</v>
      </c>
      <c r="CA46" s="414" t="s">
        <v>378</v>
      </c>
      <c r="CB46" s="414" t="s">
        <v>376</v>
      </c>
      <c r="CC46" s="414" t="s">
        <v>377</v>
      </c>
      <c r="CG46" s="414" t="s">
        <v>375</v>
      </c>
      <c r="CH46" s="303" t="s">
        <v>93</v>
      </c>
      <c r="CI46" s="414" t="s">
        <v>379</v>
      </c>
      <c r="CJ46" s="414" t="s">
        <v>378</v>
      </c>
      <c r="CK46" s="414" t="s">
        <v>376</v>
      </c>
      <c r="CL46" s="414" t="s">
        <v>377</v>
      </c>
      <c r="CP46" s="414" t="s">
        <v>375</v>
      </c>
      <c r="CQ46" s="303" t="s">
        <v>93</v>
      </c>
      <c r="CR46" s="414" t="s">
        <v>380</v>
      </c>
      <c r="CS46" s="414" t="s">
        <v>381</v>
      </c>
      <c r="CZ46" s="437" t="b">
        <v>1</v>
      </c>
      <c r="DA46" s="438" t="b">
        <v>1</v>
      </c>
      <c r="DB46" s="439" t="b">
        <v>1</v>
      </c>
      <c r="DC46" s="437">
        <v>-2</v>
      </c>
      <c r="DD46" s="439">
        <v>1788.8791452917453</v>
      </c>
      <c r="DE46" s="437">
        <v>-2</v>
      </c>
      <c r="DF46" s="439">
        <v>4259.997894494295</v>
      </c>
      <c r="DG46" s="437">
        <v>-2</v>
      </c>
      <c r="DH46" s="439">
        <v>6731.1166436968451</v>
      </c>
      <c r="DI46" s="437">
        <v>-2</v>
      </c>
      <c r="DJ46" s="438">
        <v>1788.8791452917453</v>
      </c>
      <c r="DK46" s="439">
        <v>46</v>
      </c>
      <c r="DL46" s="437">
        <v>-2</v>
      </c>
      <c r="DM46" s="438">
        <v>4259.997894494295</v>
      </c>
      <c r="DN46" s="439">
        <v>46</v>
      </c>
      <c r="DO46" s="437">
        <v>-2</v>
      </c>
      <c r="DP46" s="438">
        <v>6731.1166436968451</v>
      </c>
      <c r="DQ46" s="439">
        <v>46</v>
      </c>
      <c r="DV46" s="440">
        <v>2015</v>
      </c>
      <c r="DW46" s="441">
        <v>4552.095563094078</v>
      </c>
      <c r="EA46" s="303"/>
      <c r="EB46" s="303"/>
      <c r="EC46" s="303"/>
      <c r="ED46" s="303"/>
      <c r="EE46" s="303"/>
      <c r="EV46" s="429"/>
    </row>
    <row r="47" spans="1:152" s="336" customFormat="1" ht="79.2" x14ac:dyDescent="0.25">
      <c r="A47" s="442" t="s">
        <v>382</v>
      </c>
      <c r="B47" s="403">
        <v>2013</v>
      </c>
      <c r="C47" s="1335">
        <v>5547.1753665236611</v>
      </c>
      <c r="D47" s="1336">
        <v>3734.6616690688088</v>
      </c>
      <c r="E47" s="1341">
        <v>4407.5702524345888</v>
      </c>
      <c r="F47" s="1338">
        <v>9792.493831228694</v>
      </c>
      <c r="G47" s="1339">
        <v>9070.8492070210632</v>
      </c>
      <c r="H47" s="1340"/>
      <c r="I47" s="609"/>
      <c r="J47" s="610"/>
      <c r="K47" s="611"/>
      <c r="L47" s="609"/>
      <c r="M47" s="611"/>
      <c r="N47" s="301" t="s">
        <v>446</v>
      </c>
      <c r="P47" s="431"/>
      <c r="Q47" s="431"/>
      <c r="R47" s="301">
        <v>-1</v>
      </c>
      <c r="S47" s="432">
        <v>3674.633487433724</v>
      </c>
      <c r="T47" s="432">
        <v>9635.0965485698816</v>
      </c>
      <c r="U47" s="433">
        <v>2456.6088590565987</v>
      </c>
      <c r="V47" s="1764"/>
      <c r="W47" s="432">
        <v>1877.8691474117149</v>
      </c>
      <c r="X47" s="433">
        <v>4334.4780064683137</v>
      </c>
      <c r="Y47" s="432">
        <v>6791.0868655249124</v>
      </c>
      <c r="AA47" s="415"/>
      <c r="AB47" s="415"/>
      <c r="AC47" s="415"/>
      <c r="AD47" s="415"/>
      <c r="AE47" s="415"/>
      <c r="AF47" s="415"/>
      <c r="AG47" s="415"/>
      <c r="AH47" s="415"/>
      <c r="AI47" s="415"/>
      <c r="AJ47" s="415"/>
      <c r="AK47" s="415"/>
      <c r="AL47" s="415"/>
      <c r="AM47" s="415"/>
      <c r="AN47" s="415"/>
      <c r="BK47" s="1736" t="s">
        <v>448</v>
      </c>
      <c r="BL47" s="1736"/>
      <c r="BM47" s="1736"/>
      <c r="BN47" s="1736"/>
      <c r="BO47" s="1736"/>
      <c r="BP47" s="1736"/>
      <c r="BQ47" s="1736"/>
      <c r="BS47" s="443" t="s">
        <v>98</v>
      </c>
      <c r="BT47" s="444">
        <v>43.132553742941745</v>
      </c>
      <c r="BU47" s="445">
        <v>5774.4301776436077</v>
      </c>
      <c r="BW47" s="410"/>
      <c r="BZ47" s="443" t="s">
        <v>98</v>
      </c>
      <c r="CA47" s="444">
        <v>0.49709874583250974</v>
      </c>
      <c r="CB47" s="446">
        <v>21.260208926311321</v>
      </c>
      <c r="CC47" s="445">
        <v>5915.6062214600406</v>
      </c>
      <c r="CH47" s="443" t="s">
        <v>98</v>
      </c>
      <c r="CI47" s="444">
        <v>-7.94428245375257E-2</v>
      </c>
      <c r="CJ47" s="446">
        <v>5.7403251653092049</v>
      </c>
      <c r="CK47" s="446">
        <v>-65.507244033574224</v>
      </c>
      <c r="CL47" s="445">
        <v>6132.6757952263761</v>
      </c>
      <c r="CQ47" s="443" t="s">
        <v>98</v>
      </c>
      <c r="CR47" s="444">
        <v>5796.9252934152719</v>
      </c>
      <c r="CS47" s="445">
        <v>6.4958316969930723E-3</v>
      </c>
      <c r="CZ47" s="447" t="b">
        <v>1</v>
      </c>
      <c r="DA47" s="448" t="b">
        <v>1</v>
      </c>
      <c r="DB47" s="449" t="b">
        <v>1</v>
      </c>
      <c r="DC47" s="447">
        <v>-1</v>
      </c>
      <c r="DD47" s="449">
        <v>1877.8691474117149</v>
      </c>
      <c r="DE47" s="447">
        <v>-1</v>
      </c>
      <c r="DF47" s="449">
        <v>4334.4780064683137</v>
      </c>
      <c r="DG47" s="447">
        <v>-1</v>
      </c>
      <c r="DH47" s="449">
        <v>6791.0868655249124</v>
      </c>
      <c r="DI47" s="447">
        <v>-1</v>
      </c>
      <c r="DJ47" s="448">
        <v>1877.8691474117149</v>
      </c>
      <c r="DK47" s="449">
        <v>47</v>
      </c>
      <c r="DL47" s="447">
        <v>-1</v>
      </c>
      <c r="DM47" s="448">
        <v>4334.4780064683137</v>
      </c>
      <c r="DN47" s="449">
        <v>47</v>
      </c>
      <c r="DO47" s="447">
        <v>-1</v>
      </c>
      <c r="DP47" s="448">
        <v>6791.0868655249124</v>
      </c>
      <c r="DQ47" s="449">
        <v>47</v>
      </c>
      <c r="DV47" s="450">
        <v>2016</v>
      </c>
      <c r="DW47" s="451">
        <v>4628.2116321216918</v>
      </c>
      <c r="DZ47" s="336" t="s">
        <v>383</v>
      </c>
      <c r="EA47" s="303"/>
      <c r="EB47" s="303"/>
      <c r="EC47" s="303"/>
      <c r="ED47" s="303"/>
      <c r="EE47" s="303"/>
      <c r="EV47" s="429"/>
    </row>
    <row r="48" spans="1:152" s="336" customFormat="1" ht="14.4" thickBot="1" x14ac:dyDescent="0.3">
      <c r="A48" s="452" t="s">
        <v>384</v>
      </c>
      <c r="B48" s="403">
        <v>2014</v>
      </c>
      <c r="C48" s="1335">
        <v>5849.6676053045139</v>
      </c>
      <c r="D48" s="1336">
        <v>3937.4311209478242</v>
      </c>
      <c r="E48" s="1341">
        <v>4650.4520445121452</v>
      </c>
      <c r="F48" s="1342">
        <v>9769.3659686114042</v>
      </c>
      <c r="G48" s="1339">
        <v>9272.3817886063462</v>
      </c>
      <c r="H48" s="1340"/>
      <c r="I48" s="612"/>
      <c r="J48" s="613"/>
      <c r="K48" s="614"/>
      <c r="L48" s="612"/>
      <c r="M48" s="614"/>
      <c r="N48" s="301" t="s">
        <v>446</v>
      </c>
      <c r="P48" s="431"/>
      <c r="Q48" s="453" t="s">
        <v>433</v>
      </c>
      <c r="R48" s="301">
        <v>0</v>
      </c>
      <c r="S48" s="432">
        <v>3722.0413661512921</v>
      </c>
      <c r="T48" s="432">
        <v>9641.5782231516278</v>
      </c>
      <c r="U48" s="433">
        <v>2459.1703611310545</v>
      </c>
      <c r="V48" s="1764"/>
      <c r="W48" s="432">
        <v>1958.2837828395691</v>
      </c>
      <c r="X48" s="433">
        <v>4417.4541439706236</v>
      </c>
      <c r="Y48" s="432">
        <v>6876.6245051016776</v>
      </c>
      <c r="AA48" s="415"/>
      <c r="AB48" s="415"/>
      <c r="AC48" s="415"/>
      <c r="AD48" s="415"/>
      <c r="AE48" s="415"/>
      <c r="AF48" s="415"/>
      <c r="AG48" s="415"/>
      <c r="AH48" s="415"/>
      <c r="AI48" s="415"/>
      <c r="AJ48" s="415"/>
      <c r="AK48" s="415"/>
      <c r="AL48" s="415"/>
      <c r="AM48" s="415"/>
      <c r="AN48" s="415"/>
      <c r="BK48" s="1736"/>
      <c r="BL48" s="1736"/>
      <c r="BM48" s="1736"/>
      <c r="BN48" s="1736"/>
      <c r="BO48" s="1736"/>
      <c r="BP48" s="1736"/>
      <c r="BQ48" s="1736"/>
      <c r="BS48" s="443" t="s">
        <v>385</v>
      </c>
      <c r="BT48" s="454">
        <v>48.500435701780873</v>
      </c>
      <c r="BU48" s="455">
        <v>4644.0738205655352</v>
      </c>
      <c r="BZ48" s="443" t="s">
        <v>385</v>
      </c>
      <c r="CA48" s="454">
        <v>-0.53986542505575263</v>
      </c>
      <c r="CB48" s="456">
        <v>72.254514404233987</v>
      </c>
      <c r="CC48" s="455">
        <v>4490.7520398497018</v>
      </c>
      <c r="CH48" s="443" t="s">
        <v>385</v>
      </c>
      <c r="CI48" s="454">
        <v>6.0820582540474103E-3</v>
      </c>
      <c r="CJ48" s="456">
        <v>-0.94128126982288318</v>
      </c>
      <c r="CK48" s="456">
        <v>78.897338429304654</v>
      </c>
      <c r="CL48" s="455">
        <v>4474.133423876342</v>
      </c>
      <c r="CQ48" s="443" t="s">
        <v>385</v>
      </c>
      <c r="CR48" s="454">
        <v>4678.7029792114981</v>
      </c>
      <c r="CS48" s="455">
        <v>8.712124966483192E-3</v>
      </c>
      <c r="CZ48" s="447" t="b">
        <v>1</v>
      </c>
      <c r="DA48" s="448" t="b">
        <v>1</v>
      </c>
      <c r="DB48" s="449" t="b">
        <v>1</v>
      </c>
      <c r="DC48" s="447">
        <v>0</v>
      </c>
      <c r="DD48" s="449">
        <v>1958.2837828395691</v>
      </c>
      <c r="DE48" s="447">
        <v>0</v>
      </c>
      <c r="DF48" s="449">
        <v>4417.4541439706236</v>
      </c>
      <c r="DG48" s="447">
        <v>0</v>
      </c>
      <c r="DH48" s="449">
        <v>6876.6245051016776</v>
      </c>
      <c r="DI48" s="447">
        <v>0</v>
      </c>
      <c r="DJ48" s="448">
        <v>1958.2837828395691</v>
      </c>
      <c r="DK48" s="449">
        <v>48</v>
      </c>
      <c r="DL48" s="447">
        <v>0</v>
      </c>
      <c r="DM48" s="448">
        <v>4417.4541439706236</v>
      </c>
      <c r="DN48" s="449">
        <v>48</v>
      </c>
      <c r="DO48" s="447">
        <v>0</v>
      </c>
      <c r="DP48" s="448">
        <v>6876.6245051016776</v>
      </c>
      <c r="DQ48" s="449">
        <v>48</v>
      </c>
      <c r="DV48" s="450">
        <v>2017</v>
      </c>
      <c r="DW48" s="451">
        <v>4702.5181233087096</v>
      </c>
      <c r="EA48" s="303" t="s">
        <v>379</v>
      </c>
      <c r="EB48" s="303" t="s">
        <v>378</v>
      </c>
      <c r="EC48" s="303" t="s">
        <v>376</v>
      </c>
      <c r="ED48" s="303" t="s">
        <v>377</v>
      </c>
      <c r="EE48" s="303"/>
      <c r="EV48" s="429"/>
    </row>
    <row r="49" spans="1:152" s="336" customFormat="1" ht="15.6" thickBot="1" x14ac:dyDescent="0.3">
      <c r="A49" s="457" t="s">
        <v>386</v>
      </c>
      <c r="B49" s="403">
        <v>2015</v>
      </c>
      <c r="C49" s="1335">
        <v>5929.9504102532246</v>
      </c>
      <c r="D49" s="1336">
        <v>3991.9122439099856</v>
      </c>
      <c r="E49" s="1341">
        <v>4737.994072701511</v>
      </c>
      <c r="F49" s="1338">
        <v>9746.2381059941144</v>
      </c>
      <c r="G49" s="1339">
        <v>9411.2831615246341</v>
      </c>
      <c r="H49" s="1340"/>
      <c r="I49" s="609"/>
      <c r="J49" s="610"/>
      <c r="K49" s="611"/>
      <c r="L49" s="609"/>
      <c r="M49" s="611"/>
      <c r="N49" s="301" t="s">
        <v>446</v>
      </c>
      <c r="P49" s="431"/>
      <c r="Q49" s="458" t="s">
        <v>433</v>
      </c>
      <c r="R49" s="301">
        <v>1</v>
      </c>
      <c r="S49" s="432">
        <v>3769.4492448688652</v>
      </c>
      <c r="T49" s="432">
        <v>9621.8906384925631</v>
      </c>
      <c r="U49" s="432">
        <v>751.4012230153121</v>
      </c>
      <c r="V49" s="301"/>
      <c r="W49" s="432">
        <v>3870.9172455775315</v>
      </c>
      <c r="X49" s="432">
        <v>4622.3184685928436</v>
      </c>
      <c r="Y49" s="432">
        <v>5373.7196916081557</v>
      </c>
      <c r="AA49" s="415"/>
      <c r="AB49" s="415"/>
      <c r="AC49" s="415"/>
      <c r="AD49" s="415"/>
      <c r="AE49" s="415"/>
      <c r="AF49" s="415"/>
      <c r="AG49" s="415"/>
      <c r="AH49" s="415"/>
      <c r="AI49" s="415"/>
      <c r="AJ49" s="415"/>
      <c r="AK49" s="415"/>
      <c r="AL49" s="415"/>
      <c r="AM49" s="415"/>
      <c r="AN49" s="415"/>
      <c r="BK49" s="1736"/>
      <c r="BL49" s="1736"/>
      <c r="BM49" s="1736"/>
      <c r="BN49" s="1736"/>
      <c r="BO49" s="1736"/>
      <c r="BP49" s="1736"/>
      <c r="BQ49" s="1736"/>
      <c r="BR49" s="301"/>
      <c r="BS49" s="443" t="s">
        <v>88</v>
      </c>
      <c r="BT49" s="459">
        <v>53.868317660620029</v>
      </c>
      <c r="BU49" s="460">
        <v>3513.7174634874686</v>
      </c>
      <c r="BV49" s="414" t="s">
        <v>387</v>
      </c>
      <c r="BY49" s="301"/>
      <c r="BZ49" s="443" t="s">
        <v>88</v>
      </c>
      <c r="CA49" s="459">
        <v>-1.5768295959440157</v>
      </c>
      <c r="CB49" s="461">
        <v>123.24881988215671</v>
      </c>
      <c r="CC49" s="460">
        <v>3065.8978582393684</v>
      </c>
      <c r="CD49" s="414" t="s">
        <v>387</v>
      </c>
      <c r="CG49" s="301"/>
      <c r="CH49" s="443" t="s">
        <v>88</v>
      </c>
      <c r="CI49" s="459">
        <v>9.1606941045620574E-2</v>
      </c>
      <c r="CJ49" s="461">
        <v>-7.6228877049549739</v>
      </c>
      <c r="CK49" s="461">
        <v>223.30192089218352</v>
      </c>
      <c r="CL49" s="460">
        <v>2815.5910525263148</v>
      </c>
      <c r="CM49" s="414" t="s">
        <v>387</v>
      </c>
      <c r="CP49" s="301"/>
      <c r="CQ49" s="443" t="s">
        <v>88</v>
      </c>
      <c r="CR49" s="459">
        <v>3400.1800409524485</v>
      </c>
      <c r="CS49" s="460">
        <v>1.3527813480559715E-2</v>
      </c>
      <c r="CT49" s="414" t="s">
        <v>387</v>
      </c>
      <c r="CZ49" s="447" t="b">
        <v>1</v>
      </c>
      <c r="DA49" s="448" t="b">
        <v>1</v>
      </c>
      <c r="DB49" s="449" t="b">
        <v>1</v>
      </c>
      <c r="DC49" s="447">
        <v>1</v>
      </c>
      <c r="DD49" s="449">
        <v>3870.9172455775315</v>
      </c>
      <c r="DE49" s="447">
        <v>1</v>
      </c>
      <c r="DF49" s="449">
        <v>4622.3184685928436</v>
      </c>
      <c r="DG49" s="447">
        <v>1</v>
      </c>
      <c r="DH49" s="449">
        <v>5373.7196916081557</v>
      </c>
      <c r="DI49" s="447">
        <v>1</v>
      </c>
      <c r="DJ49" s="448">
        <v>3870.9172455775315</v>
      </c>
      <c r="DK49" s="449">
        <v>49</v>
      </c>
      <c r="DL49" s="447">
        <v>1</v>
      </c>
      <c r="DM49" s="448">
        <v>4622.3184685928436</v>
      </c>
      <c r="DN49" s="449">
        <v>49</v>
      </c>
      <c r="DO49" s="447">
        <v>1</v>
      </c>
      <c r="DP49" s="448">
        <v>5373.7196916081557</v>
      </c>
      <c r="DQ49" s="449">
        <v>49</v>
      </c>
      <c r="DV49" s="450">
        <v>2018</v>
      </c>
      <c r="DW49" s="451">
        <v>4775.0515290046533</v>
      </c>
      <c r="DZ49" s="412" t="s">
        <v>388</v>
      </c>
      <c r="EA49" s="303">
        <v>-7.94428245375257E-2</v>
      </c>
      <c r="EB49" s="303">
        <v>5.7403251653092049</v>
      </c>
      <c r="EC49" s="303">
        <v>-65.507244033574224</v>
      </c>
      <c r="ED49" s="303">
        <v>6132.6757952263761</v>
      </c>
      <c r="EE49" s="303" t="s">
        <v>98</v>
      </c>
      <c r="EV49" s="429"/>
    </row>
    <row r="50" spans="1:152" s="336" customFormat="1" ht="13.8" x14ac:dyDescent="0.25">
      <c r="A50" s="462" t="s">
        <v>389</v>
      </c>
      <c r="B50" s="403">
        <v>2016</v>
      </c>
      <c r="C50" s="1335">
        <v>6010.225410465604</v>
      </c>
      <c r="D50" s="1336">
        <v>4046.3998799502615</v>
      </c>
      <c r="E50" s="1341">
        <v>4813.1310619406877</v>
      </c>
      <c r="F50" s="1338">
        <v>9723.1102433768265</v>
      </c>
      <c r="G50" s="1339">
        <v>9567.8786589476385</v>
      </c>
      <c r="H50" s="1340"/>
      <c r="I50" s="609"/>
      <c r="J50" s="610"/>
      <c r="K50" s="611"/>
      <c r="L50" s="609"/>
      <c r="M50" s="611"/>
      <c r="N50" s="301" t="s">
        <v>446</v>
      </c>
      <c r="P50" s="431"/>
      <c r="Q50" s="458" t="s">
        <v>433</v>
      </c>
      <c r="R50" s="301">
        <v>2</v>
      </c>
      <c r="S50" s="432">
        <v>3816.8571235864429</v>
      </c>
      <c r="T50" s="432">
        <v>9602.5644444511636</v>
      </c>
      <c r="U50" s="432">
        <v>760.08158141463491</v>
      </c>
      <c r="V50" s="301"/>
      <c r="W50" s="432">
        <v>3923.549008905115</v>
      </c>
      <c r="X50" s="432">
        <v>4683.6305903197499</v>
      </c>
      <c r="Y50" s="432">
        <v>5443.7121717343853</v>
      </c>
      <c r="AA50" s="415"/>
      <c r="AB50" s="415"/>
      <c r="AC50" s="415"/>
      <c r="AD50" s="415"/>
      <c r="AE50" s="415"/>
      <c r="AF50" s="415"/>
      <c r="AG50" s="415"/>
      <c r="AH50" s="415"/>
      <c r="AI50" s="415"/>
      <c r="AJ50" s="415"/>
      <c r="AK50" s="415"/>
      <c r="AL50" s="415"/>
      <c r="AM50" s="415"/>
      <c r="AN50" s="415"/>
      <c r="BI50" s="463">
        <v>2014</v>
      </c>
      <c r="BJ50" s="464">
        <v>4474.133423876342</v>
      </c>
      <c r="BR50" s="463">
        <v>2014</v>
      </c>
      <c r="BS50" s="294">
        <v>0</v>
      </c>
      <c r="BT50" s="465">
        <v>0</v>
      </c>
      <c r="BU50" s="466">
        <v>4644.0738205655352</v>
      </c>
      <c r="BV50" s="464">
        <v>4644.0738205655352</v>
      </c>
      <c r="BY50" s="463">
        <v>2014</v>
      </c>
      <c r="BZ50" s="294">
        <v>0</v>
      </c>
      <c r="CA50" s="465">
        <v>0</v>
      </c>
      <c r="CB50" s="465">
        <v>0</v>
      </c>
      <c r="CC50" s="466">
        <v>4490.7520398497018</v>
      </c>
      <c r="CD50" s="464">
        <v>4490.7520398497018</v>
      </c>
      <c r="CG50" s="463">
        <v>2014</v>
      </c>
      <c r="CH50" s="294">
        <v>0</v>
      </c>
      <c r="CI50" s="465">
        <v>0</v>
      </c>
      <c r="CJ50" s="465">
        <v>0</v>
      </c>
      <c r="CK50" s="465">
        <v>0</v>
      </c>
      <c r="CL50" s="466">
        <v>4474.133423876342</v>
      </c>
      <c r="CM50" s="464">
        <v>4474.133423876342</v>
      </c>
      <c r="CP50" s="463">
        <v>2014</v>
      </c>
      <c r="CQ50" s="294">
        <v>0</v>
      </c>
      <c r="CR50" s="465">
        <v>4678.7029792114981</v>
      </c>
      <c r="CS50" s="466">
        <v>1</v>
      </c>
      <c r="CT50" s="464">
        <v>4678.7029792114981</v>
      </c>
      <c r="CZ50" s="447" t="b">
        <v>1</v>
      </c>
      <c r="DA50" s="448" t="b">
        <v>1</v>
      </c>
      <c r="DB50" s="449" t="b">
        <v>1</v>
      </c>
      <c r="DC50" s="447">
        <v>2</v>
      </c>
      <c r="DD50" s="449">
        <v>3923.549008905115</v>
      </c>
      <c r="DE50" s="447">
        <v>2</v>
      </c>
      <c r="DF50" s="449">
        <v>4683.6305903197499</v>
      </c>
      <c r="DG50" s="447">
        <v>2</v>
      </c>
      <c r="DH50" s="449">
        <v>5443.7121717343853</v>
      </c>
      <c r="DI50" s="447">
        <v>2</v>
      </c>
      <c r="DJ50" s="448">
        <v>3923.549008905115</v>
      </c>
      <c r="DK50" s="449">
        <v>50</v>
      </c>
      <c r="DL50" s="447">
        <v>2</v>
      </c>
      <c r="DM50" s="448">
        <v>4683.6305903197499</v>
      </c>
      <c r="DN50" s="449">
        <v>50</v>
      </c>
      <c r="DO50" s="447">
        <v>2</v>
      </c>
      <c r="DP50" s="448">
        <v>5443.7121717343853</v>
      </c>
      <c r="DQ50" s="449">
        <v>50</v>
      </c>
      <c r="DV50" s="450">
        <v>2019</v>
      </c>
      <c r="DW50" s="451">
        <v>4845.848341559049</v>
      </c>
      <c r="DZ50" s="412" t="s">
        <v>388</v>
      </c>
      <c r="EA50" s="303">
        <v>6.0820582540474103E-3</v>
      </c>
      <c r="EB50" s="303">
        <v>-0.94128126982288318</v>
      </c>
      <c r="EC50" s="303">
        <v>78.897338429304654</v>
      </c>
      <c r="ED50" s="303">
        <v>4474.133423876342</v>
      </c>
      <c r="EE50" s="303" t="s">
        <v>93</v>
      </c>
      <c r="EV50" s="429"/>
    </row>
    <row r="51" spans="1:152" s="336" customFormat="1" ht="14.4" thickBot="1" x14ac:dyDescent="0.3">
      <c r="A51" s="467" t="s">
        <v>390</v>
      </c>
      <c r="B51" s="403">
        <v>2017</v>
      </c>
      <c r="C51" s="1335">
        <v>6090.4198311387581</v>
      </c>
      <c r="D51" s="1336">
        <v>4100.8455310042991</v>
      </c>
      <c r="E51" s="1341">
        <v>4893.7362359641247</v>
      </c>
      <c r="F51" s="1342">
        <v>9699.9823807595367</v>
      </c>
      <c r="G51" s="1339">
        <v>9741.0686886932763</v>
      </c>
      <c r="H51" s="1340"/>
      <c r="I51" s="612"/>
      <c r="J51" s="613"/>
      <c r="K51" s="614"/>
      <c r="L51" s="612"/>
      <c r="M51" s="614"/>
      <c r="N51" s="301" t="s">
        <v>446</v>
      </c>
      <c r="P51" s="431"/>
      <c r="Q51" s="458" t="s">
        <v>433</v>
      </c>
      <c r="R51" s="301">
        <v>3</v>
      </c>
      <c r="S51" s="432">
        <v>3864.265002304016</v>
      </c>
      <c r="T51" s="432">
        <v>9677.4683449317072</v>
      </c>
      <c r="U51" s="432">
        <v>768.43701247487058</v>
      </c>
      <c r="V51" s="301"/>
      <c r="W51" s="432">
        <v>3979.0007165655475</v>
      </c>
      <c r="X51" s="432">
        <v>4747.4377290404182</v>
      </c>
      <c r="Y51" s="432">
        <v>5515.8747415152884</v>
      </c>
      <c r="AA51" s="415"/>
      <c r="AB51" s="415"/>
      <c r="AC51" s="415"/>
      <c r="AD51" s="415"/>
      <c r="AE51" s="415"/>
      <c r="AF51" s="415"/>
      <c r="AG51" s="415"/>
      <c r="AH51" s="415"/>
      <c r="AI51" s="415"/>
      <c r="AJ51" s="415"/>
      <c r="AK51" s="415"/>
      <c r="AL51" s="415"/>
      <c r="AM51" s="415"/>
      <c r="AN51" s="415"/>
      <c r="BI51" s="463">
        <v>2015</v>
      </c>
      <c r="BJ51" s="464">
        <v>4552.095563094078</v>
      </c>
      <c r="BR51" s="463">
        <v>2015</v>
      </c>
      <c r="BS51" s="294">
        <v>1</v>
      </c>
      <c r="BT51" s="465">
        <v>48.500435701780873</v>
      </c>
      <c r="BU51" s="466">
        <v>4644.0738205655352</v>
      </c>
      <c r="BV51" s="464">
        <v>4692.5742562673158</v>
      </c>
      <c r="BY51" s="463">
        <v>2015</v>
      </c>
      <c r="BZ51" s="294">
        <v>1</v>
      </c>
      <c r="CA51" s="468">
        <v>-0.53986542505575263</v>
      </c>
      <c r="CB51" s="468">
        <v>72.254514404233987</v>
      </c>
      <c r="CC51" s="469">
        <v>4490.7520398497018</v>
      </c>
      <c r="CD51" s="464">
        <v>4562.4666888288803</v>
      </c>
      <c r="CG51" s="463">
        <v>2015</v>
      </c>
      <c r="CH51" s="294">
        <v>1</v>
      </c>
      <c r="CI51" s="468">
        <v>6.0820582540474103E-3</v>
      </c>
      <c r="CJ51" s="468">
        <v>-0.94128126982288318</v>
      </c>
      <c r="CK51" s="468">
        <v>78.897338429304654</v>
      </c>
      <c r="CL51" s="469">
        <v>4474.133423876342</v>
      </c>
      <c r="CM51" s="464">
        <v>4552.095563094078</v>
      </c>
      <c r="CP51" s="463">
        <v>2015</v>
      </c>
      <c r="CQ51" s="294">
        <v>1</v>
      </c>
      <c r="CR51" s="465">
        <v>4678.7029792114981</v>
      </c>
      <c r="CS51" s="466">
        <v>1.008750185977668</v>
      </c>
      <c r="CT51" s="464">
        <v>4719.6425004138682</v>
      </c>
      <c r="CZ51" s="447" t="b">
        <v>1</v>
      </c>
      <c r="DA51" s="448" t="b">
        <v>1</v>
      </c>
      <c r="DB51" s="449" t="b">
        <v>1</v>
      </c>
      <c r="DC51" s="447">
        <v>3</v>
      </c>
      <c r="DD51" s="449">
        <v>3979.0007165655475</v>
      </c>
      <c r="DE51" s="447">
        <v>3</v>
      </c>
      <c r="DF51" s="449">
        <v>4747.4377290404182</v>
      </c>
      <c r="DG51" s="447">
        <v>3</v>
      </c>
      <c r="DH51" s="449">
        <v>5515.8747415152884</v>
      </c>
      <c r="DI51" s="447">
        <v>3</v>
      </c>
      <c r="DJ51" s="448">
        <v>3979.0007165655475</v>
      </c>
      <c r="DK51" s="449">
        <v>51</v>
      </c>
      <c r="DL51" s="447">
        <v>3</v>
      </c>
      <c r="DM51" s="448">
        <v>4747.4377290404182</v>
      </c>
      <c r="DN51" s="449">
        <v>51</v>
      </c>
      <c r="DO51" s="447">
        <v>3</v>
      </c>
      <c r="DP51" s="448">
        <v>5515.8747415152884</v>
      </c>
      <c r="DQ51" s="449">
        <v>51</v>
      </c>
      <c r="DV51" s="450">
        <v>2020</v>
      </c>
      <c r="DW51" s="451">
        <v>4914.9450533214203</v>
      </c>
      <c r="DZ51" s="412" t="s">
        <v>388</v>
      </c>
      <c r="EA51" s="303">
        <v>9.1606941045620574E-2</v>
      </c>
      <c r="EB51" s="303">
        <v>-7.6228877049549739</v>
      </c>
      <c r="EC51" s="303">
        <v>223.30192089218352</v>
      </c>
      <c r="ED51" s="303">
        <v>2815.5910525263148</v>
      </c>
      <c r="EE51" s="303" t="s">
        <v>88</v>
      </c>
      <c r="EV51" s="429"/>
    </row>
    <row r="52" spans="1:152" s="336" customFormat="1" ht="13.8" x14ac:dyDescent="0.25">
      <c r="A52" s="470" t="s">
        <v>391</v>
      </c>
      <c r="B52" s="403">
        <v>2018</v>
      </c>
      <c r="C52" s="1335">
        <v>6170.3790938807751</v>
      </c>
      <c r="D52" s="1336">
        <v>4155.1483684049199</v>
      </c>
      <c r="E52" s="1341">
        <v>4973.6779650993094</v>
      </c>
      <c r="F52" s="1338">
        <v>9676.8545181422487</v>
      </c>
      <c r="G52" s="1339">
        <v>9929.6219409902114</v>
      </c>
      <c r="H52" s="1340"/>
      <c r="I52" s="609"/>
      <c r="J52" s="610"/>
      <c r="K52" s="611"/>
      <c r="L52" s="609"/>
      <c r="M52" s="611"/>
      <c r="N52" s="301" t="s">
        <v>446</v>
      </c>
      <c r="P52" s="431"/>
      <c r="Q52" s="458" t="s">
        <v>433</v>
      </c>
      <c r="R52" s="301">
        <v>4</v>
      </c>
      <c r="S52" s="432">
        <v>3911.6728810215845</v>
      </c>
      <c r="T52" s="432">
        <v>9863.4405071923993</v>
      </c>
      <c r="U52" s="432">
        <v>776.8874087894319</v>
      </c>
      <c r="V52" s="292"/>
      <c r="W52" s="432">
        <v>4034.2950159837783</v>
      </c>
      <c r="X52" s="432">
        <v>4811.1824247732102</v>
      </c>
      <c r="Y52" s="432">
        <v>5588.0698335626421</v>
      </c>
      <c r="AA52" s="415"/>
      <c r="AB52" s="415"/>
      <c r="AC52" s="415"/>
      <c r="AD52" s="415"/>
      <c r="AE52" s="415"/>
      <c r="AF52" s="415"/>
      <c r="AG52" s="415"/>
      <c r="AH52" s="415"/>
      <c r="AI52" s="415"/>
      <c r="AJ52" s="415"/>
      <c r="AK52" s="415"/>
      <c r="AL52" s="415"/>
      <c r="AM52" s="415"/>
      <c r="AN52" s="415"/>
      <c r="BI52" s="463">
        <v>2016</v>
      </c>
      <c r="BJ52" s="464">
        <v>4628.2116321216918</v>
      </c>
      <c r="BR52" s="463">
        <v>2016</v>
      </c>
      <c r="BS52" s="294">
        <v>2</v>
      </c>
      <c r="BT52" s="465">
        <v>97.000871403561746</v>
      </c>
      <c r="BU52" s="466">
        <v>4644.0738205655352</v>
      </c>
      <c r="BV52" s="464">
        <v>4741.0746919690973</v>
      </c>
      <c r="BY52" s="463">
        <v>2016</v>
      </c>
      <c r="BZ52" s="294">
        <v>2</v>
      </c>
      <c r="CA52" s="468">
        <v>-2.1594617002230105</v>
      </c>
      <c r="CB52" s="468">
        <v>144.50902880846797</v>
      </c>
      <c r="CC52" s="469">
        <v>4490.7520398497018</v>
      </c>
      <c r="CD52" s="464">
        <v>4633.1016069579464</v>
      </c>
      <c r="CG52" s="463">
        <v>2016</v>
      </c>
      <c r="CH52" s="294">
        <v>2</v>
      </c>
      <c r="CI52" s="468">
        <v>4.8656466032379282E-2</v>
      </c>
      <c r="CJ52" s="468">
        <v>-3.7651250792915327</v>
      </c>
      <c r="CK52" s="468">
        <v>157.79467685860931</v>
      </c>
      <c r="CL52" s="469">
        <v>4474.133423876342</v>
      </c>
      <c r="CM52" s="464">
        <v>4628.2116321216918</v>
      </c>
      <c r="CP52" s="463">
        <v>2016</v>
      </c>
      <c r="CQ52" s="294">
        <v>2</v>
      </c>
      <c r="CR52" s="465">
        <v>4678.7029792114981</v>
      </c>
      <c r="CS52" s="466">
        <v>1.0175769377099795</v>
      </c>
      <c r="CT52" s="464">
        <v>4760.940250040594</v>
      </c>
      <c r="CZ52" s="447" t="b">
        <v>1</v>
      </c>
      <c r="DA52" s="448" t="b">
        <v>1</v>
      </c>
      <c r="DB52" s="449" t="b">
        <v>1</v>
      </c>
      <c r="DC52" s="447">
        <v>4</v>
      </c>
      <c r="DD52" s="449">
        <v>4034.2950159837783</v>
      </c>
      <c r="DE52" s="447">
        <v>4</v>
      </c>
      <c r="DF52" s="449">
        <v>4811.1824247732102</v>
      </c>
      <c r="DG52" s="447">
        <v>4</v>
      </c>
      <c r="DH52" s="449">
        <v>5588.0698335626421</v>
      </c>
      <c r="DI52" s="447">
        <v>4</v>
      </c>
      <c r="DJ52" s="448">
        <v>4034.2950159837783</v>
      </c>
      <c r="DK52" s="449">
        <v>52</v>
      </c>
      <c r="DL52" s="447">
        <v>4</v>
      </c>
      <c r="DM52" s="448">
        <v>4811.1824247732102</v>
      </c>
      <c r="DN52" s="449">
        <v>52</v>
      </c>
      <c r="DO52" s="447">
        <v>4</v>
      </c>
      <c r="DP52" s="448">
        <v>5588.0698335626421</v>
      </c>
      <c r="DQ52" s="449">
        <v>52</v>
      </c>
      <c r="DV52" s="450">
        <v>2021</v>
      </c>
      <c r="DW52" s="451">
        <v>4982.3781566412918</v>
      </c>
      <c r="DZ52" s="412"/>
      <c r="EA52" s="303"/>
      <c r="EB52" s="303"/>
      <c r="EC52" s="303"/>
      <c r="ED52" s="303"/>
      <c r="EE52" s="303"/>
      <c r="EV52" s="429"/>
    </row>
    <row r="53" spans="1:152" s="336" customFormat="1" ht="13.8" x14ac:dyDescent="0.25">
      <c r="A53" s="462" t="s">
        <v>392</v>
      </c>
      <c r="B53" s="403">
        <v>2019</v>
      </c>
      <c r="C53" s="1335">
        <v>6249.9295348930709</v>
      </c>
      <c r="D53" s="1336">
        <v>4209.1959103653253</v>
      </c>
      <c r="E53" s="1341">
        <v>5052.7794529104049</v>
      </c>
      <c r="F53" s="1338">
        <v>9653.7266555249589</v>
      </c>
      <c r="G53" s="1339">
        <v>10132.21974150797</v>
      </c>
      <c r="H53" s="1340"/>
      <c r="I53" s="609"/>
      <c r="J53" s="610"/>
      <c r="K53" s="611"/>
      <c r="L53" s="609"/>
      <c r="M53" s="611"/>
      <c r="N53" s="301" t="s">
        <v>446</v>
      </c>
      <c r="P53" s="431"/>
      <c r="Q53" s="458" t="s">
        <v>433</v>
      </c>
      <c r="R53" s="301">
        <v>5</v>
      </c>
      <c r="S53" s="432">
        <v>3959.0807597391627</v>
      </c>
      <c r="T53" s="432">
        <v>10063.283800135458</v>
      </c>
      <c r="U53" s="432">
        <v>785.42536828147729</v>
      </c>
      <c r="V53" s="292"/>
      <c r="W53" s="432">
        <v>4089.4565446149986</v>
      </c>
      <c r="X53" s="432">
        <v>4874.881912896476</v>
      </c>
      <c r="Y53" s="432">
        <v>5660.307281177953</v>
      </c>
      <c r="AA53" s="415"/>
      <c r="AB53" s="415"/>
      <c r="AC53" s="415"/>
      <c r="AD53" s="415"/>
      <c r="AE53" s="415"/>
      <c r="AF53" s="415"/>
      <c r="AG53" s="415"/>
      <c r="AH53" s="415"/>
      <c r="AI53" s="415"/>
      <c r="AJ53" s="415"/>
      <c r="AK53" s="415"/>
      <c r="AL53" s="415"/>
      <c r="AM53" s="415"/>
      <c r="AN53" s="415"/>
      <c r="BI53" s="463">
        <v>2017</v>
      </c>
      <c r="BJ53" s="464">
        <v>4702.5181233087096</v>
      </c>
      <c r="BR53" s="463">
        <v>2017</v>
      </c>
      <c r="BS53" s="294">
        <v>3</v>
      </c>
      <c r="BT53" s="465">
        <v>145.50130710534262</v>
      </c>
      <c r="BU53" s="466">
        <v>4644.0738205655352</v>
      </c>
      <c r="BV53" s="464">
        <v>4789.5751276708779</v>
      </c>
      <c r="BY53" s="463">
        <v>2017</v>
      </c>
      <c r="BZ53" s="294">
        <v>3</v>
      </c>
      <c r="CA53" s="468">
        <v>-4.8587888255017742</v>
      </c>
      <c r="CB53" s="468">
        <v>216.76354321270196</v>
      </c>
      <c r="CC53" s="469">
        <v>4490.7520398497018</v>
      </c>
      <c r="CD53" s="464">
        <v>4702.656794236902</v>
      </c>
      <c r="CG53" s="463">
        <v>2017</v>
      </c>
      <c r="CH53" s="294">
        <v>3</v>
      </c>
      <c r="CI53" s="468">
        <v>0.16421557285928007</v>
      </c>
      <c r="CJ53" s="468">
        <v>-8.4715314284059495</v>
      </c>
      <c r="CK53" s="468">
        <v>236.69201528791396</v>
      </c>
      <c r="CL53" s="469">
        <v>4474.133423876342</v>
      </c>
      <c r="CM53" s="464">
        <v>4702.5181233087096</v>
      </c>
      <c r="CP53" s="463">
        <v>2017</v>
      </c>
      <c r="CQ53" s="294">
        <v>3</v>
      </c>
      <c r="CR53" s="465">
        <v>4678.7029792114981</v>
      </c>
      <c r="CS53" s="466">
        <v>1.0264809251615277</v>
      </c>
      <c r="CT53" s="464">
        <v>4802.5993626570144</v>
      </c>
      <c r="CZ53" s="447" t="b">
        <v>1</v>
      </c>
      <c r="DA53" s="448" t="b">
        <v>1</v>
      </c>
      <c r="DB53" s="449" t="b">
        <v>1</v>
      </c>
      <c r="DC53" s="447">
        <v>5</v>
      </c>
      <c r="DD53" s="449">
        <v>4089.4565446149986</v>
      </c>
      <c r="DE53" s="447">
        <v>5</v>
      </c>
      <c r="DF53" s="449">
        <v>4874.881912896476</v>
      </c>
      <c r="DG53" s="447">
        <v>5</v>
      </c>
      <c r="DH53" s="449">
        <v>5660.307281177953</v>
      </c>
      <c r="DI53" s="447">
        <v>5</v>
      </c>
      <c r="DJ53" s="448">
        <v>4089.4565446149986</v>
      </c>
      <c r="DK53" s="449">
        <v>53</v>
      </c>
      <c r="DL53" s="447">
        <v>5</v>
      </c>
      <c r="DM53" s="448">
        <v>4874.881912896476</v>
      </c>
      <c r="DN53" s="449">
        <v>53</v>
      </c>
      <c r="DO53" s="447">
        <v>5</v>
      </c>
      <c r="DP53" s="448">
        <v>5660.307281177953</v>
      </c>
      <c r="DQ53" s="449">
        <v>53</v>
      </c>
      <c r="DV53" s="450">
        <v>2022</v>
      </c>
      <c r="DW53" s="451">
        <v>5048.1841438681868</v>
      </c>
      <c r="DZ53" s="412"/>
      <c r="EA53" s="303" t="s">
        <v>380</v>
      </c>
      <c r="EB53" s="303" t="s">
        <v>381</v>
      </c>
      <c r="EC53" s="303"/>
      <c r="ED53" s="303"/>
      <c r="EE53" s="303"/>
      <c r="EV53" s="429"/>
    </row>
    <row r="54" spans="1:152" s="336" customFormat="1" ht="14.4" thickBot="1" x14ac:dyDescent="0.3">
      <c r="A54" s="467" t="s">
        <v>393</v>
      </c>
      <c r="B54" s="403">
        <v>2020</v>
      </c>
      <c r="C54" s="1335">
        <v>6328.9302525444136</v>
      </c>
      <c r="D54" s="1336">
        <v>4262.8963571382983</v>
      </c>
      <c r="E54" s="1341">
        <v>5126.9167259617689</v>
      </c>
      <c r="F54" s="1342">
        <v>9630.5987929076709</v>
      </c>
      <c r="G54" s="1339">
        <v>10348.355246150859</v>
      </c>
      <c r="H54" s="1340"/>
      <c r="I54" s="612"/>
      <c r="J54" s="613"/>
      <c r="K54" s="614"/>
      <c r="L54" s="612"/>
      <c r="M54" s="614"/>
      <c r="N54" s="301" t="s">
        <v>446</v>
      </c>
      <c r="P54" s="431"/>
      <c r="Q54" s="458" t="s">
        <v>433</v>
      </c>
      <c r="R54" s="301">
        <v>6</v>
      </c>
      <c r="S54" s="432">
        <v>4006.4886384567399</v>
      </c>
      <c r="T54" s="432">
        <v>10275.752708882424</v>
      </c>
      <c r="U54" s="432">
        <v>794.21395381378261</v>
      </c>
      <c r="V54" s="292"/>
      <c r="W54" s="432">
        <v>4142.6180886925758</v>
      </c>
      <c r="X54" s="432">
        <v>4936.8320425063584</v>
      </c>
      <c r="Y54" s="432">
        <v>5731.0459963201411</v>
      </c>
      <c r="AA54" s="415"/>
      <c r="AB54" s="415"/>
      <c r="AC54" s="415"/>
      <c r="AD54" s="415"/>
      <c r="AE54" s="415"/>
      <c r="AF54" s="415"/>
      <c r="AG54" s="415"/>
      <c r="AH54" s="415"/>
      <c r="AI54" s="415"/>
      <c r="AJ54" s="415"/>
      <c r="AK54" s="415"/>
      <c r="AL54" s="415"/>
      <c r="AM54" s="415"/>
      <c r="AN54" s="415"/>
      <c r="BI54" s="463">
        <v>2018</v>
      </c>
      <c r="BJ54" s="464">
        <v>4775.0515290046533</v>
      </c>
      <c r="BR54" s="463">
        <v>2018</v>
      </c>
      <c r="BS54" s="294">
        <v>4</v>
      </c>
      <c r="BT54" s="465">
        <v>194.00174280712349</v>
      </c>
      <c r="BU54" s="466">
        <v>4644.0738205655352</v>
      </c>
      <c r="BV54" s="464">
        <v>4838.0755633726585</v>
      </c>
      <c r="BY54" s="463">
        <v>2018</v>
      </c>
      <c r="BZ54" s="294">
        <v>4</v>
      </c>
      <c r="CA54" s="468">
        <v>-8.6378468008920422</v>
      </c>
      <c r="CB54" s="468">
        <v>289.01805761693595</v>
      </c>
      <c r="CC54" s="469">
        <v>4490.7520398497018</v>
      </c>
      <c r="CD54" s="464">
        <v>4771.1322506657452</v>
      </c>
      <c r="CG54" s="463">
        <v>2018</v>
      </c>
      <c r="CH54" s="294">
        <v>4</v>
      </c>
      <c r="CI54" s="468">
        <v>0.38925172825903426</v>
      </c>
      <c r="CJ54" s="468">
        <v>-15.060500317166131</v>
      </c>
      <c r="CK54" s="468">
        <v>315.58935371721861</v>
      </c>
      <c r="CL54" s="469">
        <v>4474.133423876342</v>
      </c>
      <c r="CM54" s="464">
        <v>4775.0515290046533</v>
      </c>
      <c r="CP54" s="463">
        <v>2018</v>
      </c>
      <c r="CQ54" s="294">
        <v>4</v>
      </c>
      <c r="CR54" s="465">
        <v>4678.7029792114981</v>
      </c>
      <c r="CS54" s="466">
        <v>1.0354628241592196</v>
      </c>
      <c r="CT54" s="464">
        <v>4844.6230002564926</v>
      </c>
      <c r="CZ54" s="447" t="b">
        <v>1</v>
      </c>
      <c r="DA54" s="448" t="b">
        <v>1</v>
      </c>
      <c r="DB54" s="449" t="b">
        <v>1</v>
      </c>
      <c r="DC54" s="447">
        <v>6</v>
      </c>
      <c r="DD54" s="449">
        <v>4142.6180886925758</v>
      </c>
      <c r="DE54" s="447">
        <v>6</v>
      </c>
      <c r="DF54" s="449">
        <v>4936.8320425063584</v>
      </c>
      <c r="DG54" s="447">
        <v>6</v>
      </c>
      <c r="DH54" s="449">
        <v>5731.0459963201411</v>
      </c>
      <c r="DI54" s="447">
        <v>6</v>
      </c>
      <c r="DJ54" s="448">
        <v>4142.6180886925758</v>
      </c>
      <c r="DK54" s="449">
        <v>54</v>
      </c>
      <c r="DL54" s="447">
        <v>6</v>
      </c>
      <c r="DM54" s="448">
        <v>4936.8320425063584</v>
      </c>
      <c r="DN54" s="449">
        <v>54</v>
      </c>
      <c r="DO54" s="447">
        <v>6</v>
      </c>
      <c r="DP54" s="448">
        <v>5731.0459963201411</v>
      </c>
      <c r="DQ54" s="449">
        <v>54</v>
      </c>
      <c r="DV54" s="450">
        <v>2023</v>
      </c>
      <c r="DW54" s="451">
        <v>5112.3995073516307</v>
      </c>
      <c r="DZ54" s="412" t="s">
        <v>388</v>
      </c>
      <c r="EA54" s="303">
        <v>0</v>
      </c>
      <c r="EB54" s="303">
        <v>0</v>
      </c>
      <c r="EC54" s="303" t="s">
        <v>449</v>
      </c>
      <c r="ED54" s="303"/>
      <c r="EE54" s="303"/>
      <c r="EV54" s="429"/>
    </row>
    <row r="55" spans="1:152" s="336" customFormat="1" ht="14.4" thickBot="1" x14ac:dyDescent="0.3">
      <c r="A55" s="470" t="s">
        <v>394</v>
      </c>
      <c r="B55" s="403">
        <v>2021</v>
      </c>
      <c r="C55" s="1335">
        <v>6404.2564065543638</v>
      </c>
      <c r="D55" s="1336">
        <v>4314.158577181257</v>
      </c>
      <c r="E55" s="1341">
        <v>5205.5138252546831</v>
      </c>
      <c r="F55" s="1338">
        <v>9607.4709302903811</v>
      </c>
      <c r="G55" s="1339">
        <v>10568.264427575505</v>
      </c>
      <c r="H55" s="1340"/>
      <c r="I55" s="609"/>
      <c r="J55" s="610"/>
      <c r="K55" s="611"/>
      <c r="L55" s="609"/>
      <c r="M55" s="611"/>
      <c r="N55" s="301" t="s">
        <v>446</v>
      </c>
      <c r="P55" s="431"/>
      <c r="Q55" s="458" t="s">
        <v>433</v>
      </c>
      <c r="R55" s="301">
        <v>7</v>
      </c>
      <c r="S55" s="432">
        <v>4049.5077205390126</v>
      </c>
      <c r="T55" s="432">
        <v>10499.513022601681</v>
      </c>
      <c r="U55" s="432">
        <v>801.84671441008345</v>
      </c>
      <c r="V55" s="292"/>
      <c r="W55" s="432">
        <v>4194.2722424012964</v>
      </c>
      <c r="X55" s="432">
        <v>4996.1189568113796</v>
      </c>
      <c r="Y55" s="432">
        <v>5797.9656712214628</v>
      </c>
      <c r="AA55" s="415"/>
      <c r="AB55" s="415"/>
      <c r="AC55" s="415"/>
      <c r="AD55" s="415"/>
      <c r="AE55" s="415"/>
      <c r="AF55" s="415"/>
      <c r="AG55" s="415"/>
      <c r="AH55" s="415"/>
      <c r="AI55" s="415"/>
      <c r="AJ55" s="415"/>
      <c r="AK55" s="415"/>
      <c r="AL55" s="415"/>
      <c r="AM55" s="415"/>
      <c r="AN55" s="415"/>
      <c r="BI55" s="463">
        <v>2019</v>
      </c>
      <c r="BJ55" s="471">
        <v>4845.848341559049</v>
      </c>
      <c r="BR55" s="463">
        <v>2019</v>
      </c>
      <c r="BS55" s="294">
        <v>5</v>
      </c>
      <c r="BT55" s="465">
        <v>242.50217850890436</v>
      </c>
      <c r="BU55" s="466">
        <v>4644.0738205655352</v>
      </c>
      <c r="BV55" s="471">
        <v>4886.57599907444</v>
      </c>
      <c r="BY55" s="463">
        <v>2019</v>
      </c>
      <c r="BZ55" s="294">
        <v>5</v>
      </c>
      <c r="CA55" s="468">
        <v>-13.496635626393816</v>
      </c>
      <c r="CB55" s="468">
        <v>361.27257202116994</v>
      </c>
      <c r="CC55" s="472">
        <v>4490.7520398497018</v>
      </c>
      <c r="CD55" s="471">
        <v>4838.5279762444779</v>
      </c>
      <c r="CG55" s="463">
        <v>2019</v>
      </c>
      <c r="CH55" s="294">
        <v>5</v>
      </c>
      <c r="CI55" s="468">
        <v>0.76025728175592633</v>
      </c>
      <c r="CJ55" s="468">
        <v>-23.53203174557208</v>
      </c>
      <c r="CK55" s="468">
        <v>394.4866921465233</v>
      </c>
      <c r="CL55" s="472">
        <v>4474.133423876342</v>
      </c>
      <c r="CM55" s="471">
        <v>4845.848341559049</v>
      </c>
      <c r="CP55" s="463">
        <v>2019</v>
      </c>
      <c r="CQ55" s="294">
        <v>5</v>
      </c>
      <c r="CR55" s="465">
        <v>4678.7029792114981</v>
      </c>
      <c r="CS55" s="466">
        <v>1.0445233164435739</v>
      </c>
      <c r="CT55" s="471">
        <v>4887.0143525004232</v>
      </c>
      <c r="CZ55" s="447" t="b">
        <v>1</v>
      </c>
      <c r="DA55" s="448" t="b">
        <v>1</v>
      </c>
      <c r="DB55" s="449" t="b">
        <v>1</v>
      </c>
      <c r="DC55" s="447">
        <v>7</v>
      </c>
      <c r="DD55" s="449">
        <v>4194.2722424012964</v>
      </c>
      <c r="DE55" s="447">
        <v>7</v>
      </c>
      <c r="DF55" s="449">
        <v>4996.1189568113796</v>
      </c>
      <c r="DG55" s="447">
        <v>7</v>
      </c>
      <c r="DH55" s="449">
        <v>5797.9656712214628</v>
      </c>
      <c r="DI55" s="447">
        <v>7</v>
      </c>
      <c r="DJ55" s="448">
        <v>4194.2722424012964</v>
      </c>
      <c r="DK55" s="449">
        <v>55</v>
      </c>
      <c r="DL55" s="447">
        <v>7</v>
      </c>
      <c r="DM55" s="448">
        <v>4996.1189568113796</v>
      </c>
      <c r="DN55" s="449">
        <v>55</v>
      </c>
      <c r="DO55" s="447">
        <v>7</v>
      </c>
      <c r="DP55" s="448">
        <v>5797.9656712214628</v>
      </c>
      <c r="DQ55" s="449">
        <v>55</v>
      </c>
      <c r="DV55" s="450">
        <v>2024</v>
      </c>
      <c r="DW55" s="451">
        <v>5175.0607394411472</v>
      </c>
      <c r="DZ55" s="412" t="s">
        <v>388</v>
      </c>
      <c r="EA55" s="303">
        <v>0</v>
      </c>
      <c r="EB55" s="303">
        <v>0</v>
      </c>
      <c r="EC55" s="303" t="s">
        <v>449</v>
      </c>
      <c r="ED55" s="303"/>
      <c r="EE55" s="303"/>
      <c r="EV55" s="429"/>
    </row>
    <row r="56" spans="1:152" ht="14.4" thickBot="1" x14ac:dyDescent="0.3">
      <c r="A56" s="467" t="s">
        <v>395</v>
      </c>
      <c r="B56" s="403">
        <v>2022</v>
      </c>
      <c r="C56" s="1335">
        <v>6478.4934899606615</v>
      </c>
      <c r="D56" s="1336">
        <v>4364.7184780984317</v>
      </c>
      <c r="E56" s="1341">
        <v>5278.7201796966492</v>
      </c>
      <c r="F56" s="1343">
        <v>9584.3430676730932</v>
      </c>
      <c r="G56" s="1339">
        <v>10797.300362789112</v>
      </c>
      <c r="H56" s="1340"/>
      <c r="I56" s="615"/>
      <c r="J56" s="616"/>
      <c r="K56" s="617"/>
      <c r="L56" s="615"/>
      <c r="M56" s="617"/>
      <c r="N56" s="301" t="s">
        <v>446</v>
      </c>
      <c r="P56" s="431"/>
      <c r="Q56" s="473" t="s">
        <v>433</v>
      </c>
      <c r="R56" s="301">
        <v>8</v>
      </c>
      <c r="S56" s="432">
        <v>4092.5268026212789</v>
      </c>
      <c r="T56" s="432">
        <v>10733.14876296991</v>
      </c>
      <c r="U56" s="432">
        <v>809.70825028588376</v>
      </c>
      <c r="V56" s="292"/>
      <c r="W56" s="432">
        <v>4243.9528794534453</v>
      </c>
      <c r="X56" s="432">
        <v>5053.6611297393292</v>
      </c>
      <c r="Y56" s="432">
        <v>5863.3693800252131</v>
      </c>
      <c r="AA56" s="394"/>
      <c r="AB56" s="394"/>
      <c r="AC56" s="394"/>
      <c r="AD56" s="394"/>
      <c r="AE56" s="394"/>
      <c r="AF56" s="394"/>
      <c r="AG56" s="394"/>
      <c r="AH56" s="394"/>
      <c r="AI56" s="394"/>
      <c r="AJ56" s="394"/>
      <c r="AK56" s="394"/>
      <c r="AL56" s="394"/>
      <c r="AM56" s="394"/>
      <c r="AN56" s="394"/>
      <c r="BI56" s="463">
        <v>2020</v>
      </c>
      <c r="BJ56" s="474">
        <v>4914.9450533214203</v>
      </c>
      <c r="BR56" s="463">
        <v>2020</v>
      </c>
      <c r="BS56" s="294">
        <v>6</v>
      </c>
      <c r="BT56" s="475">
        <v>291.00261421068524</v>
      </c>
      <c r="BU56" s="476">
        <v>4644.0738205655352</v>
      </c>
      <c r="BV56" s="474">
        <v>4935.0764347762206</v>
      </c>
      <c r="BY56" s="463">
        <v>2020</v>
      </c>
      <c r="BZ56" s="294">
        <v>6</v>
      </c>
      <c r="CA56" s="468">
        <v>-19.435155302007097</v>
      </c>
      <c r="CB56" s="468">
        <v>433.52708642540392</v>
      </c>
      <c r="CC56" s="469">
        <v>4490.7520398497018</v>
      </c>
      <c r="CD56" s="474">
        <v>4904.8439709730983</v>
      </c>
      <c r="CG56" s="463">
        <v>2020</v>
      </c>
      <c r="CH56" s="294">
        <v>6</v>
      </c>
      <c r="CI56" s="468">
        <v>1.3137245828742405</v>
      </c>
      <c r="CJ56" s="468">
        <v>-33.886125713623798</v>
      </c>
      <c r="CK56" s="468">
        <v>473.38403057582792</v>
      </c>
      <c r="CL56" s="469">
        <v>4474.133423876342</v>
      </c>
      <c r="CM56" s="474">
        <v>4914.9450533214203</v>
      </c>
      <c r="CP56" s="463">
        <v>2020</v>
      </c>
      <c r="CQ56" s="294">
        <v>6</v>
      </c>
      <c r="CR56" s="475">
        <v>4678.7029792114981</v>
      </c>
      <c r="CS56" s="476">
        <v>1.0536630897204655</v>
      </c>
      <c r="CT56" s="474">
        <v>4929.7766369603341</v>
      </c>
      <c r="CZ56" s="447" t="b">
        <v>1</v>
      </c>
      <c r="DA56" s="448" t="b">
        <v>1</v>
      </c>
      <c r="DB56" s="449" t="b">
        <v>1</v>
      </c>
      <c r="DC56" s="447">
        <v>8</v>
      </c>
      <c r="DD56" s="449">
        <v>4243.9528794534453</v>
      </c>
      <c r="DE56" s="447">
        <v>8</v>
      </c>
      <c r="DF56" s="449">
        <v>5053.6611297393292</v>
      </c>
      <c r="DG56" s="447">
        <v>8</v>
      </c>
      <c r="DH56" s="449">
        <v>5863.3693800252131</v>
      </c>
      <c r="DI56" s="447">
        <v>8</v>
      </c>
      <c r="DJ56" s="448">
        <v>4243.9528794534453</v>
      </c>
      <c r="DK56" s="449">
        <v>56</v>
      </c>
      <c r="DL56" s="447">
        <v>8</v>
      </c>
      <c r="DM56" s="448">
        <v>5053.6611297393292</v>
      </c>
      <c r="DN56" s="449">
        <v>56</v>
      </c>
      <c r="DO56" s="447">
        <v>8</v>
      </c>
      <c r="DP56" s="448">
        <v>5863.3693800252131</v>
      </c>
      <c r="DQ56" s="449">
        <v>56</v>
      </c>
      <c r="DV56" s="450">
        <v>2025</v>
      </c>
      <c r="DW56" s="451">
        <v>5236.2043324862616</v>
      </c>
      <c r="DZ56" s="412" t="s">
        <v>388</v>
      </c>
      <c r="EA56" s="303">
        <v>0</v>
      </c>
      <c r="EB56" s="303">
        <v>0</v>
      </c>
      <c r="EC56" s="303" t="s">
        <v>449</v>
      </c>
      <c r="EU56" s="336"/>
      <c r="EV56" s="429"/>
    </row>
    <row r="57" spans="1:152" ht="13.8" x14ac:dyDescent="0.25">
      <c r="B57" s="403">
        <v>2023</v>
      </c>
      <c r="C57" s="1335">
        <v>6551.6399428015693</v>
      </c>
      <c r="D57" s="1336">
        <v>4414.5703756346848</v>
      </c>
      <c r="E57" s="1341">
        <v>5350.5540682216415</v>
      </c>
      <c r="F57" s="1343">
        <v>9561.2152050558034</v>
      </c>
      <c r="G57" s="1339">
        <v>11033.841899085539</v>
      </c>
      <c r="H57" s="1340"/>
      <c r="I57" s="615"/>
      <c r="J57" s="616"/>
      <c r="K57" s="617"/>
      <c r="L57" s="615"/>
      <c r="M57" s="617"/>
      <c r="N57" s="301" t="s">
        <v>446</v>
      </c>
      <c r="P57" s="431"/>
      <c r="Q57" s="473" t="s">
        <v>433</v>
      </c>
      <c r="R57" s="301">
        <v>9</v>
      </c>
      <c r="S57" s="432">
        <v>4135.5458847035507</v>
      </c>
      <c r="T57" s="432">
        <v>10975.117856881399</v>
      </c>
      <c r="U57" s="432">
        <v>817.62806780707535</v>
      </c>
      <c r="V57" s="292"/>
      <c r="W57" s="432">
        <v>4293.5310947859462</v>
      </c>
      <c r="X57" s="432">
        <v>5111.1591625930214</v>
      </c>
      <c r="Y57" s="432">
        <v>5928.7872304000966</v>
      </c>
      <c r="AA57" s="394"/>
      <c r="AB57" s="394"/>
      <c r="AC57" s="394"/>
      <c r="AD57" s="394"/>
      <c r="AE57" s="394"/>
      <c r="AF57" s="394"/>
      <c r="AG57" s="394"/>
      <c r="AH57" s="394"/>
      <c r="AI57" s="394"/>
      <c r="AJ57" s="394"/>
      <c r="AK57" s="394"/>
      <c r="AL57" s="394"/>
      <c r="AM57" s="394"/>
      <c r="AN57" s="394"/>
      <c r="BI57" s="463">
        <v>2021</v>
      </c>
      <c r="BJ57" s="477">
        <v>4982.3781566412918</v>
      </c>
      <c r="BR57" s="463">
        <v>2021</v>
      </c>
      <c r="BS57" s="294">
        <v>7</v>
      </c>
      <c r="BT57" s="475">
        <v>339.50304991246611</v>
      </c>
      <c r="BU57" s="476">
        <v>4644.0738205655352</v>
      </c>
      <c r="BV57" s="477">
        <v>4983.5768704780012</v>
      </c>
      <c r="BY57" s="463">
        <v>2021</v>
      </c>
      <c r="BZ57" s="294">
        <v>7</v>
      </c>
      <c r="CA57" s="478">
        <v>-26.453405827731878</v>
      </c>
      <c r="CB57" s="478">
        <v>505.78160082963791</v>
      </c>
      <c r="CC57" s="469">
        <v>4490.7520398497018</v>
      </c>
      <c r="CD57" s="477">
        <v>4970.0802348516081</v>
      </c>
      <c r="CG57" s="463">
        <v>2021</v>
      </c>
      <c r="CH57" s="294">
        <v>7</v>
      </c>
      <c r="CI57" s="478">
        <v>2.0861459811382619</v>
      </c>
      <c r="CJ57" s="478">
        <v>-46.122782221321273</v>
      </c>
      <c r="CK57" s="478">
        <v>552.28136900513255</v>
      </c>
      <c r="CL57" s="469">
        <v>4474.133423876342</v>
      </c>
      <c r="CM57" s="477">
        <v>4982.3781566412918</v>
      </c>
      <c r="CP57" s="463">
        <v>2021</v>
      </c>
      <c r="CQ57" s="294">
        <v>7</v>
      </c>
      <c r="CR57" s="475">
        <v>4678.7029792114981</v>
      </c>
      <c r="CS57" s="476">
        <v>1.0628828377133239</v>
      </c>
      <c r="CT57" s="477">
        <v>4972.9130993621002</v>
      </c>
      <c r="CZ57" s="447" t="b">
        <v>1</v>
      </c>
      <c r="DA57" s="448" t="b">
        <v>1</v>
      </c>
      <c r="DB57" s="449" t="b">
        <v>1</v>
      </c>
      <c r="DC57" s="447">
        <v>9</v>
      </c>
      <c r="DD57" s="449">
        <v>4293.5310947859462</v>
      </c>
      <c r="DE57" s="447">
        <v>9</v>
      </c>
      <c r="DF57" s="449">
        <v>5111.1591625930214</v>
      </c>
      <c r="DG57" s="447">
        <v>9</v>
      </c>
      <c r="DH57" s="449">
        <v>5928.7872304000966</v>
      </c>
      <c r="DI57" s="447">
        <v>9</v>
      </c>
      <c r="DJ57" s="448">
        <v>4293.5310947859462</v>
      </c>
      <c r="DK57" s="449">
        <v>57</v>
      </c>
      <c r="DL57" s="447">
        <v>9</v>
      </c>
      <c r="DM57" s="448">
        <v>5111.1591625930214</v>
      </c>
      <c r="DN57" s="449">
        <v>57</v>
      </c>
      <c r="DO57" s="447">
        <v>9</v>
      </c>
      <c r="DP57" s="448">
        <v>5928.7872304000966</v>
      </c>
      <c r="DQ57" s="449">
        <v>57</v>
      </c>
      <c r="DV57" s="440">
        <v>2026</v>
      </c>
      <c r="DW57" s="441">
        <v>5295.8667788364965</v>
      </c>
      <c r="EU57" s="336"/>
      <c r="EV57" s="429"/>
    </row>
    <row r="58" spans="1:152" ht="13.8" x14ac:dyDescent="0.25">
      <c r="B58" s="403">
        <v>2024</v>
      </c>
      <c r="C58" s="1335">
        <v>6623.6290176682851</v>
      </c>
      <c r="D58" s="1336">
        <v>4463.663214418204</v>
      </c>
      <c r="E58" s="1341">
        <v>5421.0051590190124</v>
      </c>
      <c r="F58" s="1344">
        <v>9538.0873424385154</v>
      </c>
      <c r="G58" s="1339">
        <v>11275.887502741383</v>
      </c>
      <c r="H58" s="1345"/>
      <c r="I58" s="621"/>
      <c r="J58" s="622"/>
      <c r="K58" s="623"/>
      <c r="L58" s="621"/>
      <c r="M58" s="623"/>
      <c r="N58" s="301" t="s">
        <v>446</v>
      </c>
      <c r="P58" s="403"/>
      <c r="Q58" s="473" t="s">
        <v>433</v>
      </c>
      <c r="R58" s="301">
        <v>10</v>
      </c>
      <c r="S58" s="432">
        <v>4178.5649667858224</v>
      </c>
      <c r="T58" s="432">
        <v>11223.69641264717</v>
      </c>
      <c r="U58" s="432">
        <v>825.60390633128725</v>
      </c>
      <c r="V58" s="292"/>
      <c r="W58" s="432">
        <v>4342.992409786656</v>
      </c>
      <c r="X58" s="432">
        <v>5168.5963161179434</v>
      </c>
      <c r="Y58" s="432">
        <v>5994.2002224492308</v>
      </c>
      <c r="AA58" s="394"/>
      <c r="AB58" s="394"/>
      <c r="AC58" s="394"/>
      <c r="AD58" s="394"/>
      <c r="AE58" s="394"/>
      <c r="AF58" s="394"/>
      <c r="AG58" s="394"/>
      <c r="AH58" s="394"/>
      <c r="AI58" s="394"/>
      <c r="AJ58" s="394"/>
      <c r="AK58" s="394"/>
      <c r="AL58" s="394"/>
      <c r="AM58" s="394"/>
      <c r="AN58" s="394"/>
      <c r="BI58" s="463">
        <v>2022</v>
      </c>
      <c r="BJ58" s="477">
        <v>5048.1841438681868</v>
      </c>
      <c r="BR58" s="463">
        <v>2022</v>
      </c>
      <c r="BS58" s="294">
        <v>8</v>
      </c>
      <c r="BT58" s="475">
        <v>388.00348561424698</v>
      </c>
      <c r="BU58" s="476">
        <v>4644.0738205655352</v>
      </c>
      <c r="BV58" s="477">
        <v>5032.0773061797827</v>
      </c>
      <c r="BY58" s="463">
        <v>2022</v>
      </c>
      <c r="BZ58" s="294">
        <v>8</v>
      </c>
      <c r="CA58" s="478">
        <v>-34.551387203568169</v>
      </c>
      <c r="CB58" s="478">
        <v>578.0361152338719</v>
      </c>
      <c r="CC58" s="469">
        <v>4490.7520398497018</v>
      </c>
      <c r="CD58" s="477">
        <v>5034.2367678800056</v>
      </c>
      <c r="CG58" s="463">
        <v>2022</v>
      </c>
      <c r="CH58" s="294">
        <v>8</v>
      </c>
      <c r="CI58" s="478">
        <v>3.1140138260722741</v>
      </c>
      <c r="CJ58" s="478">
        <v>-60.242001268664524</v>
      </c>
      <c r="CK58" s="478">
        <v>631.17870743443723</v>
      </c>
      <c r="CL58" s="469">
        <v>4474.133423876342</v>
      </c>
      <c r="CM58" s="477">
        <v>5048.1841438681868</v>
      </c>
      <c r="CP58" s="463">
        <v>2022</v>
      </c>
      <c r="CQ58" s="294">
        <v>8</v>
      </c>
      <c r="CR58" s="475">
        <v>4678.7029792114981</v>
      </c>
      <c r="CS58" s="476">
        <v>1.0721832602157868</v>
      </c>
      <c r="CT58" s="477">
        <v>5016.4270138322991</v>
      </c>
      <c r="CZ58" s="447" t="b">
        <v>1</v>
      </c>
      <c r="DA58" s="448" t="b">
        <v>1</v>
      </c>
      <c r="DB58" s="449" t="b">
        <v>1</v>
      </c>
      <c r="DC58" s="447">
        <v>10</v>
      </c>
      <c r="DD58" s="449">
        <v>4342.992409786656</v>
      </c>
      <c r="DE58" s="447">
        <v>10</v>
      </c>
      <c r="DF58" s="449">
        <v>5168.5963161179434</v>
      </c>
      <c r="DG58" s="447">
        <v>10</v>
      </c>
      <c r="DH58" s="449">
        <v>5994.2002224492308</v>
      </c>
      <c r="DI58" s="447">
        <v>10</v>
      </c>
      <c r="DJ58" s="448">
        <v>4342.992409786656</v>
      </c>
      <c r="DK58" s="449">
        <v>58</v>
      </c>
      <c r="DL58" s="447">
        <v>10</v>
      </c>
      <c r="DM58" s="448">
        <v>5168.5963161179434</v>
      </c>
      <c r="DN58" s="449">
        <v>58</v>
      </c>
      <c r="DO58" s="447">
        <v>10</v>
      </c>
      <c r="DP58" s="448">
        <v>5994.2002224492308</v>
      </c>
      <c r="DQ58" s="449">
        <v>58</v>
      </c>
      <c r="DV58" s="440">
        <v>2027</v>
      </c>
      <c r="DW58" s="441">
        <v>5354.0845708413772</v>
      </c>
      <c r="EA58" s="303" t="s">
        <v>379</v>
      </c>
      <c r="EB58" s="303" t="s">
        <v>378</v>
      </c>
      <c r="EC58" s="303" t="s">
        <v>376</v>
      </c>
      <c r="ED58" s="303" t="s">
        <v>377</v>
      </c>
      <c r="EF58" s="303" t="s">
        <v>102</v>
      </c>
      <c r="EU58" s="336"/>
      <c r="EV58" s="429"/>
    </row>
    <row r="59" spans="1:152" ht="13.8" x14ac:dyDescent="0.25">
      <c r="B59" s="403">
        <v>2025</v>
      </c>
      <c r="C59" s="1335">
        <v>6694.4138981325732</v>
      </c>
      <c r="D59" s="1336">
        <v>4511.9608518023642</v>
      </c>
      <c r="E59" s="1341">
        <v>5490.06695392652</v>
      </c>
      <c r="F59" s="1344">
        <v>9514.9594798212256</v>
      </c>
      <c r="G59" s="1339">
        <v>11521.193643423112</v>
      </c>
      <c r="H59" s="1345"/>
      <c r="I59" s="621"/>
      <c r="J59" s="622"/>
      <c r="K59" s="623"/>
      <c r="L59" s="621"/>
      <c r="M59" s="623"/>
      <c r="N59" s="301" t="s">
        <v>446</v>
      </c>
      <c r="P59" s="403"/>
      <c r="Q59" s="473" t="s">
        <v>433</v>
      </c>
      <c r="R59" s="301">
        <v>11</v>
      </c>
      <c r="S59" s="432">
        <v>4221.5840488680933</v>
      </c>
      <c r="T59" s="432">
        <v>11476.861571639452</v>
      </c>
      <c r="U59" s="432">
        <v>833.63276939197544</v>
      </c>
      <c r="W59" s="432">
        <v>4392.3265423567855</v>
      </c>
      <c r="X59" s="432">
        <v>5225.9593117487611</v>
      </c>
      <c r="Y59" s="432">
        <v>6059.5920811407368</v>
      </c>
      <c r="AA59" s="394"/>
      <c r="AB59" s="394"/>
      <c r="AC59" s="394"/>
      <c r="AD59" s="394"/>
      <c r="AE59" s="394"/>
      <c r="AF59" s="394"/>
      <c r="AG59" s="394"/>
      <c r="AH59" s="394"/>
      <c r="AI59" s="394"/>
      <c r="AJ59" s="394"/>
      <c r="AK59" s="394"/>
      <c r="AL59" s="394"/>
      <c r="AM59" s="394"/>
      <c r="AN59" s="394"/>
      <c r="BI59" s="463">
        <v>2023</v>
      </c>
      <c r="BJ59" s="477">
        <v>5112.3995073516307</v>
      </c>
      <c r="BR59" s="463">
        <v>2023</v>
      </c>
      <c r="BS59" s="294">
        <v>9</v>
      </c>
      <c r="BT59" s="475">
        <v>436.50392131602786</v>
      </c>
      <c r="BU59" s="476">
        <v>4644.0738205655352</v>
      </c>
      <c r="BV59" s="477">
        <v>5080.5777418815633</v>
      </c>
      <c r="BY59" s="463">
        <v>2023</v>
      </c>
      <c r="BZ59" s="294">
        <v>9</v>
      </c>
      <c r="CA59" s="478">
        <v>-43.729099429515962</v>
      </c>
      <c r="CB59" s="478">
        <v>650.29062963810588</v>
      </c>
      <c r="CC59" s="469">
        <v>4490.7520398497018</v>
      </c>
      <c r="CD59" s="477">
        <v>5097.3135700582916</v>
      </c>
      <c r="CG59" s="463">
        <v>2023</v>
      </c>
      <c r="CH59" s="294">
        <v>9</v>
      </c>
      <c r="CI59" s="478">
        <v>4.4338204672005617</v>
      </c>
      <c r="CJ59" s="478">
        <v>-76.243782855653535</v>
      </c>
      <c r="CK59" s="478">
        <v>710.07604586374191</v>
      </c>
      <c r="CL59" s="469">
        <v>4474.133423876342</v>
      </c>
      <c r="CM59" s="477">
        <v>5112.3995073516307</v>
      </c>
      <c r="CP59" s="463">
        <v>2023</v>
      </c>
      <c r="CQ59" s="294">
        <v>9</v>
      </c>
      <c r="CR59" s="475">
        <v>4678.7029792114981</v>
      </c>
      <c r="CS59" s="476">
        <v>1.0815650631448173</v>
      </c>
      <c r="CT59" s="477">
        <v>5060.3216831467289</v>
      </c>
      <c r="CZ59" s="447" t="b">
        <v>1</v>
      </c>
      <c r="DA59" s="448" t="b">
        <v>1</v>
      </c>
      <c r="DB59" s="449" t="b">
        <v>1</v>
      </c>
      <c r="DC59" s="447">
        <v>11</v>
      </c>
      <c r="DD59" s="449">
        <v>4392.3265423567855</v>
      </c>
      <c r="DE59" s="447">
        <v>11</v>
      </c>
      <c r="DF59" s="449">
        <v>5225.9593117487611</v>
      </c>
      <c r="DG59" s="447">
        <v>11</v>
      </c>
      <c r="DH59" s="449">
        <v>6059.5920811407368</v>
      </c>
      <c r="DI59" s="447">
        <v>11</v>
      </c>
      <c r="DJ59" s="448">
        <v>4392.3265423567855</v>
      </c>
      <c r="DK59" s="449">
        <v>59</v>
      </c>
      <c r="DL59" s="447">
        <v>11</v>
      </c>
      <c r="DM59" s="448">
        <v>5225.9593117487611</v>
      </c>
      <c r="DN59" s="449">
        <v>59</v>
      </c>
      <c r="DO59" s="447">
        <v>11</v>
      </c>
      <c r="DP59" s="448">
        <v>6059.5920811407368</v>
      </c>
      <c r="DQ59" s="449">
        <v>59</v>
      </c>
      <c r="DV59" s="440">
        <v>2028</v>
      </c>
      <c r="DW59" s="441">
        <v>5410.8942008504282</v>
      </c>
      <c r="DZ59" s="412" t="s">
        <v>396</v>
      </c>
      <c r="EA59" s="479">
        <v>1</v>
      </c>
      <c r="EB59" s="479">
        <v>1</v>
      </c>
      <c r="EC59" s="479">
        <v>1</v>
      </c>
      <c r="ED59" s="479">
        <v>1</v>
      </c>
      <c r="EF59" s="480">
        <v>0</v>
      </c>
      <c r="EU59" s="336"/>
      <c r="EV59" s="429"/>
    </row>
    <row r="60" spans="1:152" s="319" customFormat="1" ht="13.8" x14ac:dyDescent="0.25">
      <c r="B60" s="403">
        <v>2026</v>
      </c>
      <c r="C60" s="1335">
        <v>6764.0016317582867</v>
      </c>
      <c r="D60" s="1336">
        <v>4559.4661658409996</v>
      </c>
      <c r="E60" s="1341">
        <v>5557.7566015742086</v>
      </c>
      <c r="F60" s="1344">
        <v>9491.8316172039376</v>
      </c>
      <c r="G60" s="1339">
        <v>11767.324412228658</v>
      </c>
      <c r="H60" s="1345"/>
      <c r="I60" s="621"/>
      <c r="J60" s="622"/>
      <c r="K60" s="623"/>
      <c r="L60" s="621"/>
      <c r="M60" s="623"/>
      <c r="N60" s="301" t="s">
        <v>446</v>
      </c>
      <c r="P60" s="403"/>
      <c r="Q60" s="473" t="s">
        <v>433</v>
      </c>
      <c r="R60" s="301">
        <v>12</v>
      </c>
      <c r="S60" s="432">
        <v>4264.6031309503533</v>
      </c>
      <c r="T60" s="432">
        <v>11732.185646757682</v>
      </c>
      <c r="U60" s="432">
        <v>841.71106091914271</v>
      </c>
      <c r="W60" s="432">
        <v>4441.5307713659495</v>
      </c>
      <c r="X60" s="432">
        <v>5283.2418322850926</v>
      </c>
      <c r="Y60" s="432">
        <v>6124.9528932042358</v>
      </c>
      <c r="AA60" s="394"/>
      <c r="AB60" s="394"/>
      <c r="AC60" s="394"/>
      <c r="AD60" s="394"/>
      <c r="AE60" s="394"/>
      <c r="AF60" s="394"/>
      <c r="AG60" s="394"/>
      <c r="AH60" s="394"/>
      <c r="AI60" s="394"/>
      <c r="AJ60" s="394"/>
      <c r="AK60" s="394"/>
      <c r="AL60" s="394"/>
      <c r="AM60" s="394"/>
      <c r="AN60" s="394"/>
      <c r="BI60" s="463">
        <v>2024</v>
      </c>
      <c r="BJ60" s="477">
        <v>5175.0607394411472</v>
      </c>
      <c r="BR60" s="463">
        <v>2024</v>
      </c>
      <c r="BS60" s="294">
        <v>10</v>
      </c>
      <c r="BT60" s="475">
        <v>485.00435701780873</v>
      </c>
      <c r="BU60" s="476">
        <v>4644.0738205655352</v>
      </c>
      <c r="BV60" s="477">
        <v>5129.0781775833439</v>
      </c>
      <c r="BY60" s="463">
        <v>2024</v>
      </c>
      <c r="BZ60" s="294">
        <v>10</v>
      </c>
      <c r="CA60" s="478">
        <v>-53.986542505575265</v>
      </c>
      <c r="CB60" s="478">
        <v>722.54514404233987</v>
      </c>
      <c r="CC60" s="469">
        <v>4490.7520398497018</v>
      </c>
      <c r="CD60" s="477">
        <v>5159.3106413864662</v>
      </c>
      <c r="CG60" s="463">
        <v>2024</v>
      </c>
      <c r="CH60" s="294">
        <v>10</v>
      </c>
      <c r="CI60" s="478">
        <v>6.0820582540474106</v>
      </c>
      <c r="CJ60" s="478">
        <v>-94.128126982288322</v>
      </c>
      <c r="CK60" s="478">
        <v>788.97338429304659</v>
      </c>
      <c r="CL60" s="469">
        <v>4474.133423876342</v>
      </c>
      <c r="CM60" s="477">
        <v>5175.0607394411472</v>
      </c>
      <c r="CP60" s="463">
        <v>2024</v>
      </c>
      <c r="CQ60" s="294">
        <v>10</v>
      </c>
      <c r="CR60" s="475">
        <v>4678.7029792114981</v>
      </c>
      <c r="CS60" s="476">
        <v>1.0910289585942825</v>
      </c>
      <c r="CT60" s="477">
        <v>5104.6004389810878</v>
      </c>
      <c r="CZ60" s="447" t="b">
        <v>1</v>
      </c>
      <c r="DA60" s="448" t="b">
        <v>1</v>
      </c>
      <c r="DB60" s="449" t="b">
        <v>1</v>
      </c>
      <c r="DC60" s="447">
        <v>12</v>
      </c>
      <c r="DD60" s="449">
        <v>4441.5307713659495</v>
      </c>
      <c r="DE60" s="447">
        <v>12</v>
      </c>
      <c r="DF60" s="449">
        <v>5283.2418322850926</v>
      </c>
      <c r="DG60" s="447">
        <v>12</v>
      </c>
      <c r="DH60" s="449">
        <v>6124.9528932042358</v>
      </c>
      <c r="DI60" s="447">
        <v>12</v>
      </c>
      <c r="DJ60" s="448">
        <v>4441.5307713659495</v>
      </c>
      <c r="DK60" s="449">
        <v>60</v>
      </c>
      <c r="DL60" s="447">
        <v>12</v>
      </c>
      <c r="DM60" s="448">
        <v>5283.2418322850926</v>
      </c>
      <c r="DN60" s="449">
        <v>60</v>
      </c>
      <c r="DO60" s="447">
        <v>12</v>
      </c>
      <c r="DP60" s="448">
        <v>6124.9528932042358</v>
      </c>
      <c r="DQ60" s="449">
        <v>60</v>
      </c>
      <c r="DV60" s="440">
        <v>2029</v>
      </c>
      <c r="DW60" s="441">
        <v>5466.3321612131731</v>
      </c>
      <c r="EA60" s="325"/>
      <c r="EB60" s="325"/>
      <c r="EC60" s="325"/>
      <c r="ED60" s="325"/>
      <c r="EE60" s="325"/>
      <c r="EU60" s="336"/>
      <c r="EV60" s="429"/>
    </row>
    <row r="61" spans="1:152" ht="13.8" x14ac:dyDescent="0.25">
      <c r="B61" s="403">
        <v>2027</v>
      </c>
      <c r="C61" s="1335">
        <v>6832.4409686580693</v>
      </c>
      <c r="D61" s="1336">
        <v>4606.2123256885343</v>
      </c>
      <c r="E61" s="1341">
        <v>5624.1055426049707</v>
      </c>
      <c r="F61" s="1344">
        <v>9468.7037545866478</v>
      </c>
      <c r="G61" s="1339">
        <v>12011.610264489107</v>
      </c>
      <c r="H61" s="1345"/>
      <c r="I61" s="621"/>
      <c r="J61" s="622"/>
      <c r="K61" s="623"/>
      <c r="L61" s="621"/>
      <c r="M61" s="623"/>
      <c r="N61" s="301" t="s">
        <v>446</v>
      </c>
      <c r="P61" s="403"/>
      <c r="Q61" s="473" t="s">
        <v>433</v>
      </c>
      <c r="R61" s="301">
        <v>13</v>
      </c>
      <c r="S61" s="432">
        <v>4307.622213032626</v>
      </c>
      <c r="T61" s="432">
        <v>11986.892169077257</v>
      </c>
      <c r="U61" s="432">
        <v>849.83503965068735</v>
      </c>
      <c r="W61" s="432">
        <v>4490.6061095967671</v>
      </c>
      <c r="X61" s="432">
        <v>5340.4411492474546</v>
      </c>
      <c r="Y61" s="432">
        <v>6190.2761888981422</v>
      </c>
      <c r="AA61" s="365"/>
      <c r="AB61" s="365"/>
      <c r="AC61" s="365"/>
      <c r="AD61" s="365"/>
      <c r="AE61" s="365"/>
      <c r="AF61" s="365"/>
      <c r="AG61" s="365"/>
      <c r="AH61" s="365"/>
      <c r="AI61" s="365"/>
      <c r="AJ61" s="365"/>
      <c r="AK61" s="365"/>
      <c r="AL61" s="365"/>
      <c r="AM61" s="365"/>
      <c r="AN61" s="365"/>
      <c r="BI61" s="463">
        <v>2025</v>
      </c>
      <c r="BJ61" s="477">
        <v>5236.2043324862616</v>
      </c>
      <c r="BR61" s="463">
        <v>2025</v>
      </c>
      <c r="BS61" s="294">
        <v>11</v>
      </c>
      <c r="BT61" s="475">
        <v>533.50479271958966</v>
      </c>
      <c r="BU61" s="476">
        <v>4644.0738205655352</v>
      </c>
      <c r="BV61" s="477">
        <v>5177.5786132851244</v>
      </c>
      <c r="BY61" s="463">
        <v>2025</v>
      </c>
      <c r="BZ61" s="294">
        <v>11</v>
      </c>
      <c r="CA61" s="478">
        <v>-65.323716431746064</v>
      </c>
      <c r="CB61" s="478">
        <v>794.79965844657386</v>
      </c>
      <c r="CC61" s="469">
        <v>4490.7520398497018</v>
      </c>
      <c r="CD61" s="477">
        <v>5220.2279818645293</v>
      </c>
      <c r="CG61" s="463">
        <v>2025</v>
      </c>
      <c r="CH61" s="294">
        <v>11</v>
      </c>
      <c r="CI61" s="478">
        <v>8.0952195361371029</v>
      </c>
      <c r="CJ61" s="478">
        <v>-113.89503364856887</v>
      </c>
      <c r="CK61" s="478">
        <v>867.87072272235116</v>
      </c>
      <c r="CL61" s="469">
        <v>4474.133423876342</v>
      </c>
      <c r="CM61" s="477">
        <v>5236.2043324862616</v>
      </c>
      <c r="CP61" s="463">
        <v>2025</v>
      </c>
      <c r="CQ61" s="294">
        <v>11</v>
      </c>
      <c r="CR61" s="475">
        <v>4678.7029792114981</v>
      </c>
      <c r="CS61" s="476">
        <v>1.1005756648890037</v>
      </c>
      <c r="CT61" s="477">
        <v>5149.2666421638569</v>
      </c>
      <c r="CZ61" s="447" t="b">
        <v>1</v>
      </c>
      <c r="DA61" s="448" t="b">
        <v>1</v>
      </c>
      <c r="DB61" s="449" t="b">
        <v>1</v>
      </c>
      <c r="DC61" s="447">
        <v>13</v>
      </c>
      <c r="DD61" s="449">
        <v>4490.6061095967671</v>
      </c>
      <c r="DE61" s="447">
        <v>13</v>
      </c>
      <c r="DF61" s="449">
        <v>5340.4411492474546</v>
      </c>
      <c r="DG61" s="447">
        <v>13</v>
      </c>
      <c r="DH61" s="449">
        <v>6190.2761888981422</v>
      </c>
      <c r="DI61" s="447">
        <v>13</v>
      </c>
      <c r="DJ61" s="448">
        <v>4490.6061095967671</v>
      </c>
      <c r="DK61" s="449">
        <v>61</v>
      </c>
      <c r="DL61" s="447">
        <v>13</v>
      </c>
      <c r="DM61" s="448">
        <v>5340.4411492474546</v>
      </c>
      <c r="DN61" s="449">
        <v>61</v>
      </c>
      <c r="DO61" s="447">
        <v>13</v>
      </c>
      <c r="DP61" s="448">
        <v>6190.2761888981422</v>
      </c>
      <c r="DQ61" s="449">
        <v>61</v>
      </c>
      <c r="DV61" s="440">
        <v>2030</v>
      </c>
      <c r="DW61" s="441">
        <v>5520.4349442791363</v>
      </c>
      <c r="EU61" s="336"/>
      <c r="EV61" s="429"/>
    </row>
    <row r="62" spans="1:152" ht="13.8" x14ac:dyDescent="0.25">
      <c r="A62" s="481" t="s">
        <v>397</v>
      </c>
      <c r="B62" s="403">
        <v>2028</v>
      </c>
      <c r="C62" s="1335">
        <v>6899.7643518143777</v>
      </c>
      <c r="D62" s="1336">
        <v>4652.2214923232405</v>
      </c>
      <c r="E62" s="1341">
        <v>5689.1277409193772</v>
      </c>
      <c r="F62" s="1344">
        <v>9445.5758919693599</v>
      </c>
      <c r="G62" s="1339">
        <v>12251.015238187378</v>
      </c>
      <c r="H62" s="1345"/>
      <c r="I62" s="621"/>
      <c r="J62" s="622"/>
      <c r="K62" s="623"/>
      <c r="L62" s="621"/>
      <c r="M62" s="623"/>
      <c r="N62" s="301" t="s">
        <v>446</v>
      </c>
      <c r="P62" s="403"/>
      <c r="Q62" s="473" t="s">
        <v>433</v>
      </c>
      <c r="R62" s="301">
        <v>14</v>
      </c>
      <c r="S62" s="432">
        <v>4350.6412951148977</v>
      </c>
      <c r="T62" s="432">
        <v>12237.950994584182</v>
      </c>
      <c r="U62" s="432">
        <v>858.00106385062747</v>
      </c>
      <c r="W62" s="432">
        <v>4539.5509683552764</v>
      </c>
      <c r="X62" s="432">
        <v>5397.5520322059037</v>
      </c>
      <c r="Y62" s="432">
        <v>6255.5530960565311</v>
      </c>
      <c r="AA62" s="390"/>
      <c r="AB62" s="390"/>
      <c r="AC62" s="390"/>
      <c r="AD62" s="390"/>
      <c r="AE62" s="390"/>
      <c r="AF62" s="390"/>
      <c r="AG62" s="390"/>
      <c r="AH62" s="390"/>
      <c r="AI62" s="390"/>
      <c r="AJ62" s="390"/>
      <c r="AK62" s="390"/>
      <c r="AL62" s="390"/>
      <c r="AM62" s="390"/>
      <c r="AN62" s="390"/>
      <c r="BI62" s="463">
        <v>2026</v>
      </c>
      <c r="BJ62" s="477">
        <v>5295.8667788364965</v>
      </c>
      <c r="BR62" s="463">
        <v>2026</v>
      </c>
      <c r="BS62" s="294">
        <v>12</v>
      </c>
      <c r="BT62" s="475">
        <v>582.00522842137048</v>
      </c>
      <c r="BU62" s="476">
        <v>4644.0738205655352</v>
      </c>
      <c r="BV62" s="477">
        <v>5226.0790489869059</v>
      </c>
      <c r="BY62" s="463">
        <v>2026</v>
      </c>
      <c r="BZ62" s="294">
        <v>12</v>
      </c>
      <c r="CA62" s="478">
        <v>-77.740621208028386</v>
      </c>
      <c r="CB62" s="478">
        <v>867.05417285080784</v>
      </c>
      <c r="CC62" s="469">
        <v>4490.7520398497018</v>
      </c>
      <c r="CD62" s="477">
        <v>5280.065591492481</v>
      </c>
      <c r="CG62" s="463">
        <v>2026</v>
      </c>
      <c r="CH62" s="294">
        <v>12</v>
      </c>
      <c r="CI62" s="478">
        <v>10.509796662993924</v>
      </c>
      <c r="CJ62" s="478">
        <v>-135.54450285449519</v>
      </c>
      <c r="CK62" s="478">
        <v>946.76806115165584</v>
      </c>
      <c r="CL62" s="469">
        <v>4474.133423876342</v>
      </c>
      <c r="CM62" s="477">
        <v>5295.8667788364965</v>
      </c>
      <c r="CP62" s="463">
        <v>2026</v>
      </c>
      <c r="CQ62" s="294">
        <v>12</v>
      </c>
      <c r="CR62" s="475">
        <v>4678.7029792114981</v>
      </c>
      <c r="CS62" s="476">
        <v>1.110205906639278</v>
      </c>
      <c r="CT62" s="477">
        <v>5194.3236829313919</v>
      </c>
      <c r="CZ62" s="447" t="b">
        <v>1</v>
      </c>
      <c r="DA62" s="448" t="b">
        <v>1</v>
      </c>
      <c r="DB62" s="449" t="b">
        <v>1</v>
      </c>
      <c r="DC62" s="447">
        <v>14</v>
      </c>
      <c r="DD62" s="449">
        <v>4539.5509683552764</v>
      </c>
      <c r="DE62" s="447">
        <v>14</v>
      </c>
      <c r="DF62" s="449">
        <v>5397.5520322059037</v>
      </c>
      <c r="DG62" s="447">
        <v>14</v>
      </c>
      <c r="DH62" s="449">
        <v>6255.5530960565311</v>
      </c>
      <c r="DI62" s="447">
        <v>14</v>
      </c>
      <c r="DJ62" s="448">
        <v>4539.5509683552764</v>
      </c>
      <c r="DK62" s="449">
        <v>62</v>
      </c>
      <c r="DL62" s="447">
        <v>14</v>
      </c>
      <c r="DM62" s="448">
        <v>5397.5520322059037</v>
      </c>
      <c r="DN62" s="449">
        <v>62</v>
      </c>
      <c r="DO62" s="447">
        <v>14</v>
      </c>
      <c r="DP62" s="448">
        <v>6255.5530960565311</v>
      </c>
      <c r="DQ62" s="449">
        <v>62</v>
      </c>
      <c r="DV62" s="440">
        <v>2031</v>
      </c>
      <c r="DW62" s="441">
        <v>5573.2390423978431</v>
      </c>
      <c r="EU62" s="336"/>
      <c r="EV62" s="429"/>
    </row>
    <row r="63" spans="1:152" ht="13.8" x14ac:dyDescent="0.25">
      <c r="A63" s="482" t="s">
        <v>398</v>
      </c>
      <c r="B63" s="403">
        <v>2029</v>
      </c>
      <c r="C63" s="1335">
        <v>6966.013622329323</v>
      </c>
      <c r="D63" s="1336">
        <v>4697.5229967729929</v>
      </c>
      <c r="E63" s="1341">
        <v>5752.8367529003935</v>
      </c>
      <c r="F63" s="1344">
        <v>9422.4480293520701</v>
      </c>
      <c r="G63" s="1339">
        <v>12482.203177156625</v>
      </c>
      <c r="H63" s="1345"/>
      <c r="I63" s="621"/>
      <c r="J63" s="622"/>
      <c r="K63" s="623"/>
      <c r="L63" s="621"/>
      <c r="M63" s="623"/>
      <c r="N63" s="301" t="s">
        <v>446</v>
      </c>
      <c r="P63" s="403"/>
      <c r="Q63" s="473" t="s">
        <v>433</v>
      </c>
      <c r="R63" s="301">
        <v>15</v>
      </c>
      <c r="S63" s="432">
        <v>4393.6603771971695</v>
      </c>
      <c r="T63" s="432">
        <v>12482.015264640375</v>
      </c>
      <c r="U63" s="432">
        <v>866.20548047279647</v>
      </c>
      <c r="W63" s="432">
        <v>4588.3642786567325</v>
      </c>
      <c r="X63" s="432">
        <v>5454.5697591295293</v>
      </c>
      <c r="Y63" s="432">
        <v>6320.7752396023261</v>
      </c>
      <c r="AA63" s="365"/>
      <c r="AB63" s="365"/>
      <c r="AC63" s="365"/>
      <c r="AD63" s="365"/>
      <c r="AE63" s="365"/>
      <c r="AF63" s="365"/>
      <c r="AG63" s="365"/>
      <c r="AH63" s="365"/>
      <c r="AI63" s="365"/>
      <c r="AJ63" s="365"/>
      <c r="AK63" s="365"/>
      <c r="AL63" s="365"/>
      <c r="AM63" s="365"/>
      <c r="AN63" s="365"/>
      <c r="BI63" s="463">
        <v>2027</v>
      </c>
      <c r="BJ63" s="477">
        <v>5354.0845708413772</v>
      </c>
      <c r="BR63" s="463">
        <v>2027</v>
      </c>
      <c r="BS63" s="294">
        <v>13</v>
      </c>
      <c r="BT63" s="475">
        <v>630.50566412315129</v>
      </c>
      <c r="BU63" s="476">
        <v>4644.0738205655352</v>
      </c>
      <c r="BV63" s="477">
        <v>5274.5794846886865</v>
      </c>
      <c r="BY63" s="463">
        <v>2027</v>
      </c>
      <c r="BZ63" s="294">
        <v>13</v>
      </c>
      <c r="CA63" s="478">
        <v>-91.237256834422197</v>
      </c>
      <c r="CB63" s="478">
        <v>939.30868725504183</v>
      </c>
      <c r="CC63" s="469">
        <v>4490.7520398497018</v>
      </c>
      <c r="CD63" s="477">
        <v>5338.8234702703212</v>
      </c>
      <c r="CG63" s="463">
        <v>2027</v>
      </c>
      <c r="CH63" s="294">
        <v>13</v>
      </c>
      <c r="CI63" s="478">
        <v>13.362281984142161</v>
      </c>
      <c r="CJ63" s="478">
        <v>-159.07653460006725</v>
      </c>
      <c r="CK63" s="478">
        <v>1025.6653995809604</v>
      </c>
      <c r="CL63" s="469">
        <v>4474.133423876342</v>
      </c>
      <c r="CM63" s="477">
        <v>5354.0845708413772</v>
      </c>
      <c r="CP63" s="463">
        <v>2027</v>
      </c>
      <c r="CQ63" s="294">
        <v>13</v>
      </c>
      <c r="CR63" s="475">
        <v>4678.7029792114981</v>
      </c>
      <c r="CS63" s="476">
        <v>1.119920414795877</v>
      </c>
      <c r="CT63" s="477">
        <v>5239.7749811852464</v>
      </c>
      <c r="CZ63" s="447" t="b">
        <v>1</v>
      </c>
      <c r="DA63" s="448" t="b">
        <v>1</v>
      </c>
      <c r="DB63" s="449" t="b">
        <v>1</v>
      </c>
      <c r="DC63" s="447">
        <v>15</v>
      </c>
      <c r="DD63" s="449">
        <v>4588.3642786567325</v>
      </c>
      <c r="DE63" s="447">
        <v>15</v>
      </c>
      <c r="DF63" s="449">
        <v>5454.5697591295293</v>
      </c>
      <c r="DG63" s="447">
        <v>15</v>
      </c>
      <c r="DH63" s="449">
        <v>6320.7752396023261</v>
      </c>
      <c r="DI63" s="447">
        <v>15</v>
      </c>
      <c r="DJ63" s="448">
        <v>4588.3642786567325</v>
      </c>
      <c r="DK63" s="449">
        <v>63</v>
      </c>
      <c r="DL63" s="447">
        <v>15</v>
      </c>
      <c r="DM63" s="448">
        <v>5454.5697591295293</v>
      </c>
      <c r="DN63" s="449">
        <v>63</v>
      </c>
      <c r="DO63" s="447">
        <v>15</v>
      </c>
      <c r="DP63" s="448">
        <v>6320.7752396023261</v>
      </c>
      <c r="DQ63" s="449">
        <v>63</v>
      </c>
      <c r="DV63" s="440">
        <v>2032</v>
      </c>
      <c r="DW63" s="441">
        <v>5624.7809479188163</v>
      </c>
      <c r="EU63" s="336"/>
      <c r="EV63" s="429"/>
    </row>
    <row r="64" spans="1:152" ht="13.8" x14ac:dyDescent="0.25">
      <c r="A64" s="483" t="s">
        <v>399</v>
      </c>
      <c r="B64" s="403">
        <v>2030</v>
      </c>
      <c r="C64" s="1335">
        <v>7031.2183815721164</v>
      </c>
      <c r="D64" s="1336">
        <v>4742.1375855155784</v>
      </c>
      <c r="E64" s="1341">
        <v>5815.2407025456796</v>
      </c>
      <c r="F64" s="1344">
        <v>9399.3201667347803</v>
      </c>
      <c r="G64" s="1339">
        <v>12701.517477333467</v>
      </c>
      <c r="H64" s="1345"/>
      <c r="I64" s="621"/>
      <c r="J64" s="622"/>
      <c r="K64" s="623"/>
      <c r="L64" s="621"/>
      <c r="M64" s="623"/>
      <c r="N64" s="301" t="s">
        <v>446</v>
      </c>
      <c r="P64" s="403"/>
      <c r="Q64" s="473" t="s">
        <v>433</v>
      </c>
      <c r="R64" s="301">
        <v>16</v>
      </c>
      <c r="S64" s="432">
        <v>4436.6794592794304</v>
      </c>
      <c r="T64" s="432">
        <v>12715.407439256713</v>
      </c>
      <c r="U64" s="432">
        <v>874.44464988517416</v>
      </c>
      <c r="W64" s="432">
        <v>4637.0442605685885</v>
      </c>
      <c r="X64" s="432">
        <v>5511.4889104537624</v>
      </c>
      <c r="Y64" s="432">
        <v>6385.9335603389363</v>
      </c>
      <c r="AA64" s="365"/>
      <c r="AB64" s="365"/>
      <c r="AC64" s="365"/>
      <c r="AD64" s="365"/>
      <c r="AE64" s="365"/>
      <c r="AF64" s="365"/>
      <c r="AG64" s="365"/>
      <c r="AH64" s="365"/>
      <c r="AI64" s="365"/>
      <c r="AJ64" s="365"/>
      <c r="AK64" s="365"/>
      <c r="AL64" s="365"/>
      <c r="AM64" s="365"/>
      <c r="AN64" s="365"/>
      <c r="BI64" s="463">
        <v>2028</v>
      </c>
      <c r="BJ64" s="477">
        <v>5410.8942008504282</v>
      </c>
      <c r="BR64" s="463">
        <v>2028</v>
      </c>
      <c r="BS64" s="294">
        <v>14</v>
      </c>
      <c r="BT64" s="475">
        <v>679.00609982493222</v>
      </c>
      <c r="BU64" s="476">
        <v>4644.0738205655352</v>
      </c>
      <c r="BV64" s="477">
        <v>5323.0799203904671</v>
      </c>
      <c r="BY64" s="463">
        <v>2028</v>
      </c>
      <c r="BZ64" s="294">
        <v>14</v>
      </c>
      <c r="CA64" s="478">
        <v>-105.81362331092751</v>
      </c>
      <c r="CB64" s="478">
        <v>1011.5632016592758</v>
      </c>
      <c r="CC64" s="469">
        <v>4490.7520398497018</v>
      </c>
      <c r="CD64" s="477">
        <v>5396.50161819805</v>
      </c>
      <c r="CG64" s="463">
        <v>2028</v>
      </c>
      <c r="CH64" s="294">
        <v>14</v>
      </c>
      <c r="CI64" s="478">
        <v>16.689167849106095</v>
      </c>
      <c r="CJ64" s="478">
        <v>-184.49112888528509</v>
      </c>
      <c r="CK64" s="478">
        <v>1104.5627380102651</v>
      </c>
      <c r="CL64" s="469">
        <v>4474.133423876342</v>
      </c>
      <c r="CM64" s="477">
        <v>5410.8942008504282</v>
      </c>
      <c r="CP64" s="463">
        <v>2028</v>
      </c>
      <c r="CQ64" s="294">
        <v>14</v>
      </c>
      <c r="CR64" s="475">
        <v>4678.7029792114981</v>
      </c>
      <c r="CS64" s="476">
        <v>1.129719926705528</v>
      </c>
      <c r="CT64" s="477">
        <v>5285.6239867517488</v>
      </c>
      <c r="CZ64" s="447" t="b">
        <v>1</v>
      </c>
      <c r="DA64" s="448" t="b">
        <v>1</v>
      </c>
      <c r="DB64" s="449" t="b">
        <v>1</v>
      </c>
      <c r="DC64" s="447">
        <v>16</v>
      </c>
      <c r="DD64" s="449">
        <v>4637.0442605685885</v>
      </c>
      <c r="DE64" s="447">
        <v>16</v>
      </c>
      <c r="DF64" s="449">
        <v>5511.4889104537624</v>
      </c>
      <c r="DG64" s="447">
        <v>16</v>
      </c>
      <c r="DH64" s="449">
        <v>6385.9335603389363</v>
      </c>
      <c r="DI64" s="447">
        <v>16</v>
      </c>
      <c r="DJ64" s="448">
        <v>4637.0442605685885</v>
      </c>
      <c r="DK64" s="449">
        <v>64</v>
      </c>
      <c r="DL64" s="447">
        <v>16</v>
      </c>
      <c r="DM64" s="448">
        <v>5511.4889104537624</v>
      </c>
      <c r="DN64" s="449">
        <v>64</v>
      </c>
      <c r="DO64" s="447">
        <v>16</v>
      </c>
      <c r="DP64" s="448">
        <v>6385.9335603389363</v>
      </c>
      <c r="DQ64" s="449">
        <v>64</v>
      </c>
      <c r="DV64" s="440">
        <v>2033</v>
      </c>
      <c r="DW64" s="441">
        <v>5675.0971531915811</v>
      </c>
      <c r="EU64" s="336"/>
      <c r="EV64" s="429"/>
    </row>
    <row r="65" spans="1:152" ht="13.8" x14ac:dyDescent="0.25">
      <c r="A65" s="484" t="s">
        <v>400</v>
      </c>
      <c r="B65" s="403">
        <v>2031</v>
      </c>
      <c r="C65" s="1335">
        <v>7095.3890530615554</v>
      </c>
      <c r="D65" s="1336">
        <v>4786.0717320895201</v>
      </c>
      <c r="E65" s="1341">
        <v>5876.3472295109341</v>
      </c>
      <c r="F65" s="1344">
        <v>9376.1923041174923</v>
      </c>
      <c r="G65" s="1339">
        <v>12905.008375142532</v>
      </c>
      <c r="H65" s="1345"/>
      <c r="I65" s="621"/>
      <c r="J65" s="622"/>
      <c r="K65" s="623"/>
      <c r="L65" s="621"/>
      <c r="M65" s="623"/>
      <c r="N65" s="301" t="s">
        <v>446</v>
      </c>
      <c r="P65" s="403"/>
      <c r="Q65" s="473" t="s">
        <v>433</v>
      </c>
      <c r="R65" s="301">
        <v>17</v>
      </c>
      <c r="S65" s="432">
        <v>4474.1443934792396</v>
      </c>
      <c r="T65" s="432">
        <v>12934.134950211866</v>
      </c>
      <c r="U65" s="432">
        <v>881.53883641918878</v>
      </c>
      <c r="W65" s="432">
        <v>4679.3885738549852</v>
      </c>
      <c r="X65" s="432">
        <v>5560.9274102741738</v>
      </c>
      <c r="Y65" s="432">
        <v>6442.4662466933623</v>
      </c>
      <c r="AA65" s="365"/>
      <c r="AB65" s="365"/>
      <c r="AC65" s="365"/>
      <c r="AD65" s="365"/>
      <c r="AE65" s="365"/>
      <c r="AF65" s="365"/>
      <c r="AG65" s="365"/>
      <c r="AH65" s="365"/>
      <c r="AI65" s="365"/>
      <c r="AJ65" s="365"/>
      <c r="AK65" s="365"/>
      <c r="AL65" s="365"/>
      <c r="AM65" s="365"/>
      <c r="AN65" s="365"/>
      <c r="BI65" s="463">
        <v>2029</v>
      </c>
      <c r="BJ65" s="477">
        <v>5466.3321612131731</v>
      </c>
      <c r="BR65" s="463">
        <v>2029</v>
      </c>
      <c r="BS65" s="294">
        <v>15</v>
      </c>
      <c r="BT65" s="475">
        <v>727.50653552671315</v>
      </c>
      <c r="BU65" s="476">
        <v>4644.0738205655352</v>
      </c>
      <c r="BV65" s="477">
        <v>5371.5803560922486</v>
      </c>
      <c r="BY65" s="463">
        <v>2029</v>
      </c>
      <c r="BZ65" s="294">
        <v>15</v>
      </c>
      <c r="CA65" s="478">
        <v>-121.46972063754434</v>
      </c>
      <c r="CB65" s="478">
        <v>1083.8177160635098</v>
      </c>
      <c r="CC65" s="469">
        <v>4490.7520398497018</v>
      </c>
      <c r="CD65" s="477">
        <v>5453.1000352756673</v>
      </c>
      <c r="CG65" s="463">
        <v>2029</v>
      </c>
      <c r="CH65" s="294">
        <v>15</v>
      </c>
      <c r="CI65" s="478">
        <v>20.526946607410011</v>
      </c>
      <c r="CJ65" s="478">
        <v>-211.78828571014873</v>
      </c>
      <c r="CK65" s="478">
        <v>1183.4600764395698</v>
      </c>
      <c r="CL65" s="469">
        <v>4474.133423876342</v>
      </c>
      <c r="CM65" s="477">
        <v>5466.3321612131731</v>
      </c>
      <c r="CP65" s="463">
        <v>2029</v>
      </c>
      <c r="CQ65" s="294">
        <v>15</v>
      </c>
      <c r="CR65" s="475">
        <v>4678.7029792114981</v>
      </c>
      <c r="CS65" s="476">
        <v>1.1396051861668786</v>
      </c>
      <c r="CT65" s="477">
        <v>5331.8741796438489</v>
      </c>
      <c r="CZ65" s="447" t="b">
        <v>1</v>
      </c>
      <c r="DA65" s="448" t="b">
        <v>1</v>
      </c>
      <c r="DB65" s="449" t="b">
        <v>1</v>
      </c>
      <c r="DC65" s="447">
        <v>17</v>
      </c>
      <c r="DD65" s="449">
        <v>4679.3885738549852</v>
      </c>
      <c r="DE65" s="447">
        <v>17</v>
      </c>
      <c r="DF65" s="449">
        <v>5560.9274102741738</v>
      </c>
      <c r="DG65" s="447">
        <v>17</v>
      </c>
      <c r="DH65" s="449">
        <v>6442.4662466933623</v>
      </c>
      <c r="DI65" s="447">
        <v>17</v>
      </c>
      <c r="DJ65" s="448">
        <v>4679.3885738549852</v>
      </c>
      <c r="DK65" s="449">
        <v>65</v>
      </c>
      <c r="DL65" s="447">
        <v>17</v>
      </c>
      <c r="DM65" s="448">
        <v>5560.9274102741738</v>
      </c>
      <c r="DN65" s="449">
        <v>65</v>
      </c>
      <c r="DO65" s="447">
        <v>17</v>
      </c>
      <c r="DP65" s="448">
        <v>6442.4662466933623</v>
      </c>
      <c r="DQ65" s="449">
        <v>65</v>
      </c>
      <c r="DV65" s="440">
        <v>2034</v>
      </c>
      <c r="DW65" s="441">
        <v>5724.2241505656611</v>
      </c>
      <c r="EU65" s="336"/>
      <c r="EV65" s="429"/>
    </row>
    <row r="66" spans="1:152" ht="13.8" x14ac:dyDescent="0.25">
      <c r="A66" s="319"/>
      <c r="B66" s="403">
        <v>2032</v>
      </c>
      <c r="C66" s="1335">
        <v>7158.543170058826</v>
      </c>
      <c r="D66" s="1336">
        <v>4829.3363553707713</v>
      </c>
      <c r="E66" s="1341">
        <v>5936.1712875828198</v>
      </c>
      <c r="F66" s="1344">
        <v>9353.0644415002043</v>
      </c>
      <c r="G66" s="1346">
        <v>13088.56725671319</v>
      </c>
      <c r="H66" s="1347"/>
      <c r="I66" s="621"/>
      <c r="J66" s="622"/>
      <c r="K66" s="623"/>
      <c r="L66" s="621"/>
      <c r="M66" s="623"/>
      <c r="N66" s="301" t="s">
        <v>446</v>
      </c>
      <c r="P66" s="403"/>
      <c r="Q66" s="473" t="s">
        <v>433</v>
      </c>
      <c r="R66" s="301">
        <v>18</v>
      </c>
      <c r="S66" s="432">
        <v>4511.6093276790489</v>
      </c>
      <c r="T66" s="432">
        <v>13133.983119098235</v>
      </c>
      <c r="U66" s="432">
        <v>888.65544956741928</v>
      </c>
      <c r="W66" s="432">
        <v>4721.6275431346139</v>
      </c>
      <c r="X66" s="432">
        <v>5610.282992702033</v>
      </c>
      <c r="Y66" s="432">
        <v>6498.938442269452</v>
      </c>
      <c r="AA66" s="365"/>
      <c r="AB66" s="365"/>
      <c r="AC66" s="365"/>
      <c r="AD66" s="365"/>
      <c r="AE66" s="365"/>
      <c r="AF66" s="365"/>
      <c r="AG66" s="365"/>
      <c r="AH66" s="365"/>
      <c r="AI66" s="365"/>
      <c r="AJ66" s="365"/>
      <c r="AK66" s="365"/>
      <c r="AL66" s="365"/>
      <c r="AM66" s="365"/>
      <c r="AN66" s="365"/>
      <c r="BI66" s="463">
        <v>2030</v>
      </c>
      <c r="BJ66" s="477">
        <v>5520.4349442791363</v>
      </c>
      <c r="BR66" s="463">
        <v>2030</v>
      </c>
      <c r="BS66" s="294">
        <v>16</v>
      </c>
      <c r="BT66" s="475">
        <v>776.00697122849397</v>
      </c>
      <c r="BU66" s="476">
        <v>4644.0738205655352</v>
      </c>
      <c r="BV66" s="477">
        <v>5420.0807917940292</v>
      </c>
      <c r="BY66" s="463">
        <v>2030</v>
      </c>
      <c r="BZ66" s="294">
        <v>16</v>
      </c>
      <c r="CA66" s="478">
        <v>-138.20554881427267</v>
      </c>
      <c r="CB66" s="478">
        <v>1156.0722304677438</v>
      </c>
      <c r="CC66" s="469">
        <v>4490.7520398497018</v>
      </c>
      <c r="CD66" s="477">
        <v>5508.6187215031732</v>
      </c>
      <c r="CG66" s="463">
        <v>2030</v>
      </c>
      <c r="CH66" s="294">
        <v>16</v>
      </c>
      <c r="CI66" s="478">
        <v>24.912110608578192</v>
      </c>
      <c r="CJ66" s="478">
        <v>-240.96800507465809</v>
      </c>
      <c r="CK66" s="478">
        <v>1262.3574148688745</v>
      </c>
      <c r="CL66" s="469">
        <v>4474.133423876342</v>
      </c>
      <c r="CM66" s="477">
        <v>5520.4349442791363</v>
      </c>
      <c r="CP66" s="463">
        <v>2030</v>
      </c>
      <c r="CQ66" s="294">
        <v>16</v>
      </c>
      <c r="CR66" s="475">
        <v>4678.7029792114981</v>
      </c>
      <c r="CS66" s="476">
        <v>1.1495769434869536</v>
      </c>
      <c r="CT66" s="477">
        <v>5378.5290703252576</v>
      </c>
      <c r="CZ66" s="447" t="b">
        <v>1</v>
      </c>
      <c r="DA66" s="448" t="b">
        <v>1</v>
      </c>
      <c r="DB66" s="449" t="b">
        <v>1</v>
      </c>
      <c r="DC66" s="447">
        <v>18</v>
      </c>
      <c r="DD66" s="449">
        <v>4721.6275431346139</v>
      </c>
      <c r="DE66" s="447">
        <v>18</v>
      </c>
      <c r="DF66" s="449">
        <v>5610.282992702033</v>
      </c>
      <c r="DG66" s="447">
        <v>18</v>
      </c>
      <c r="DH66" s="449">
        <v>6498.938442269452</v>
      </c>
      <c r="DI66" s="447">
        <v>18</v>
      </c>
      <c r="DJ66" s="448">
        <v>4721.6275431346139</v>
      </c>
      <c r="DK66" s="449">
        <v>66</v>
      </c>
      <c r="DL66" s="447">
        <v>18</v>
      </c>
      <c r="DM66" s="448">
        <v>5610.282992702033</v>
      </c>
      <c r="DN66" s="449">
        <v>66</v>
      </c>
      <c r="DO66" s="447">
        <v>18</v>
      </c>
      <c r="DP66" s="448">
        <v>6498.938442269452</v>
      </c>
      <c r="DQ66" s="449">
        <v>66</v>
      </c>
      <c r="DV66" s="440">
        <v>2035</v>
      </c>
      <c r="DW66" s="441">
        <v>5772.1984323905817</v>
      </c>
      <c r="EU66" s="336"/>
      <c r="EV66" s="429"/>
    </row>
    <row r="67" spans="1:152" ht="13.8" x14ac:dyDescent="0.25">
      <c r="B67" s="403">
        <v>2033</v>
      </c>
      <c r="C67" s="1335">
        <v>7220.7418325205126</v>
      </c>
      <c r="D67" s="1336">
        <v>4871.9727000136918</v>
      </c>
      <c r="E67" s="1341">
        <v>5994.7481701400902</v>
      </c>
      <c r="F67" s="1344">
        <v>9329.9365788829145</v>
      </c>
      <c r="G67" s="1346">
        <v>13248.10693453575</v>
      </c>
      <c r="H67" s="1347"/>
      <c r="I67" s="621"/>
      <c r="J67" s="622"/>
      <c r="K67" s="623"/>
      <c r="L67" s="621"/>
      <c r="M67" s="623"/>
      <c r="N67" s="301" t="s">
        <v>446</v>
      </c>
      <c r="P67" s="403"/>
      <c r="Q67" s="473" t="s">
        <v>433</v>
      </c>
      <c r="R67" s="301">
        <v>19</v>
      </c>
      <c r="S67" s="432">
        <v>4549.0742618788472</v>
      </c>
      <c r="T67" s="432">
        <v>13310.648560744943</v>
      </c>
      <c r="U67" s="432">
        <v>895.79204869278442</v>
      </c>
      <c r="W67" s="432">
        <v>4763.7603392051924</v>
      </c>
      <c r="X67" s="432">
        <v>5659.5523878979766</v>
      </c>
      <c r="Y67" s="432">
        <v>6555.3444365907608</v>
      </c>
      <c r="AA67" s="365"/>
      <c r="AB67" s="365"/>
      <c r="AC67" s="365"/>
      <c r="AD67" s="365"/>
      <c r="AE67" s="365"/>
      <c r="AF67" s="365"/>
      <c r="AG67" s="365"/>
      <c r="AH67" s="365"/>
      <c r="AI67" s="365"/>
      <c r="AJ67" s="365"/>
      <c r="AK67" s="365"/>
      <c r="AL67" s="365"/>
      <c r="AM67" s="365"/>
      <c r="AN67" s="365"/>
      <c r="BI67" s="463">
        <v>2031</v>
      </c>
      <c r="BJ67" s="477">
        <v>5573.2390423978431</v>
      </c>
      <c r="BR67" s="463">
        <v>2031</v>
      </c>
      <c r="BS67" s="294">
        <v>17</v>
      </c>
      <c r="BT67" s="475">
        <v>824.50740693027478</v>
      </c>
      <c r="BU67" s="476">
        <v>4644.0738205655352</v>
      </c>
      <c r="BV67" s="477">
        <v>5468.5812274958098</v>
      </c>
      <c r="BY67" s="463">
        <v>2031</v>
      </c>
      <c r="BZ67" s="294">
        <v>17</v>
      </c>
      <c r="CA67" s="478">
        <v>-156.02110784111252</v>
      </c>
      <c r="CB67" s="478">
        <v>1228.3267448719778</v>
      </c>
      <c r="CC67" s="469">
        <v>4490.7520398497018</v>
      </c>
      <c r="CD67" s="477">
        <v>5563.0576768805668</v>
      </c>
      <c r="CG67" s="463">
        <v>2031</v>
      </c>
      <c r="CH67" s="294">
        <v>17</v>
      </c>
      <c r="CI67" s="478">
        <v>29.881152202134928</v>
      </c>
      <c r="CJ67" s="478">
        <v>-272.03028697881325</v>
      </c>
      <c r="CK67" s="478">
        <v>1341.2547532981791</v>
      </c>
      <c r="CL67" s="469">
        <v>4474.133423876342</v>
      </c>
      <c r="CM67" s="477">
        <v>5573.2390423978431</v>
      </c>
      <c r="CP67" s="463">
        <v>2031</v>
      </c>
      <c r="CQ67" s="294">
        <v>17</v>
      </c>
      <c r="CR67" s="475">
        <v>4678.7029792114981</v>
      </c>
      <c r="CS67" s="476">
        <v>1.1596359555381035</v>
      </c>
      <c r="CT67" s="477">
        <v>5425.5921999768971</v>
      </c>
      <c r="CZ67" s="447" t="b">
        <v>1</v>
      </c>
      <c r="DA67" s="448" t="b">
        <v>1</v>
      </c>
      <c r="DB67" s="449" t="b">
        <v>1</v>
      </c>
      <c r="DC67" s="447">
        <v>19</v>
      </c>
      <c r="DD67" s="449">
        <v>4763.7603392051924</v>
      </c>
      <c r="DE67" s="447">
        <v>19</v>
      </c>
      <c r="DF67" s="449">
        <v>5659.5523878979766</v>
      </c>
      <c r="DG67" s="447">
        <v>19</v>
      </c>
      <c r="DH67" s="449">
        <v>6555.3444365907608</v>
      </c>
      <c r="DI67" s="447">
        <v>19</v>
      </c>
      <c r="DJ67" s="448">
        <v>4763.7603392051924</v>
      </c>
      <c r="DK67" s="449">
        <v>67</v>
      </c>
      <c r="DL67" s="447">
        <v>19</v>
      </c>
      <c r="DM67" s="448">
        <v>5659.5523878979766</v>
      </c>
      <c r="DN67" s="449">
        <v>67</v>
      </c>
      <c r="DO67" s="447">
        <v>19</v>
      </c>
      <c r="DP67" s="448">
        <v>6555.3444365907608</v>
      </c>
      <c r="DQ67" s="449">
        <v>67</v>
      </c>
      <c r="DV67" s="440">
        <v>2036</v>
      </c>
      <c r="DW67" s="441">
        <v>5819.0564910158655</v>
      </c>
      <c r="EU67" s="336"/>
      <c r="EV67" s="429"/>
    </row>
    <row r="68" spans="1:152" ht="13.8" x14ac:dyDescent="0.25">
      <c r="A68" s="319"/>
      <c r="B68" s="403">
        <v>2034</v>
      </c>
      <c r="C68" s="1335">
        <v>7282.0592960193153</v>
      </c>
      <c r="D68" s="1336">
        <v>4914.0309975670189</v>
      </c>
      <c r="E68" s="1341">
        <v>6052.120228548114</v>
      </c>
      <c r="F68" s="1344">
        <v>9306.8087162656266</v>
      </c>
      <c r="G68" s="1346">
        <v>13379.613763989901</v>
      </c>
      <c r="H68" s="1347"/>
      <c r="I68" s="621"/>
      <c r="J68" s="622"/>
      <c r="K68" s="623"/>
      <c r="L68" s="621"/>
      <c r="M68" s="623"/>
      <c r="N68" s="301" t="s">
        <v>446</v>
      </c>
      <c r="P68" s="403"/>
      <c r="Q68" s="473" t="s">
        <v>433</v>
      </c>
      <c r="R68" s="301">
        <v>20</v>
      </c>
      <c r="S68" s="432">
        <v>4586.5391960786565</v>
      </c>
      <c r="T68" s="432">
        <v>13459.835887095505</v>
      </c>
      <c r="U68" s="432">
        <v>902.94623305614039</v>
      </c>
      <c r="W68" s="432">
        <v>4805.7863037242723</v>
      </c>
      <c r="X68" s="432">
        <v>5708.7325367804124</v>
      </c>
      <c r="Y68" s="432">
        <v>6611.6787698365524</v>
      </c>
      <c r="AA68" s="365"/>
      <c r="AB68" s="365"/>
      <c r="AC68" s="365"/>
      <c r="AD68" s="365"/>
      <c r="AE68" s="365"/>
      <c r="AF68" s="365"/>
      <c r="AG68" s="365"/>
      <c r="AH68" s="365"/>
      <c r="AI68" s="365"/>
      <c r="AJ68" s="365"/>
      <c r="AK68" s="365"/>
      <c r="AL68" s="365"/>
      <c r="AM68" s="365"/>
      <c r="AN68" s="365"/>
      <c r="BI68" s="463">
        <v>2032</v>
      </c>
      <c r="BJ68" s="477">
        <v>5624.7809479188163</v>
      </c>
      <c r="BR68" s="463">
        <v>2032</v>
      </c>
      <c r="BS68" s="294">
        <v>18</v>
      </c>
      <c r="BT68" s="475">
        <v>873.00784263205571</v>
      </c>
      <c r="BU68" s="476">
        <v>4644.0738205655352</v>
      </c>
      <c r="BV68" s="477">
        <v>5517.0816631975913</v>
      </c>
      <c r="BY68" s="463">
        <v>2032</v>
      </c>
      <c r="BZ68" s="294">
        <v>18</v>
      </c>
      <c r="CA68" s="478">
        <v>-174.91639771806385</v>
      </c>
      <c r="CB68" s="478">
        <v>1300.5812592762118</v>
      </c>
      <c r="CC68" s="469">
        <v>4490.7520398497018</v>
      </c>
      <c r="CD68" s="477">
        <v>5616.4169014078498</v>
      </c>
      <c r="CG68" s="463">
        <v>2032</v>
      </c>
      <c r="CH68" s="294">
        <v>18</v>
      </c>
      <c r="CI68" s="478">
        <v>35.470563737604493</v>
      </c>
      <c r="CJ68" s="478">
        <v>-304.97513142261414</v>
      </c>
      <c r="CK68" s="478">
        <v>1420.1520917274838</v>
      </c>
      <c r="CL68" s="469">
        <v>4474.133423876342</v>
      </c>
      <c r="CM68" s="477">
        <v>5624.7809479188163</v>
      </c>
      <c r="CP68" s="463">
        <v>2032</v>
      </c>
      <c r="CQ68" s="294">
        <v>18</v>
      </c>
      <c r="CR68" s="475">
        <v>4678.7029792114981</v>
      </c>
      <c r="CS68" s="476">
        <v>1.1697829858154525</v>
      </c>
      <c r="CT68" s="477">
        <v>5473.0671407656791</v>
      </c>
      <c r="CZ68" s="447" t="b">
        <v>1</v>
      </c>
      <c r="DA68" s="448" t="b">
        <v>1</v>
      </c>
      <c r="DB68" s="449" t="b">
        <v>1</v>
      </c>
      <c r="DC68" s="447">
        <v>20</v>
      </c>
      <c r="DD68" s="449">
        <v>4805.7863037242723</v>
      </c>
      <c r="DE68" s="447">
        <v>20</v>
      </c>
      <c r="DF68" s="449">
        <v>5708.7325367804124</v>
      </c>
      <c r="DG68" s="447">
        <v>20</v>
      </c>
      <c r="DH68" s="449">
        <v>6611.6787698365524</v>
      </c>
      <c r="DI68" s="447">
        <v>20</v>
      </c>
      <c r="DJ68" s="448">
        <v>4805.7863037242723</v>
      </c>
      <c r="DK68" s="449">
        <v>68</v>
      </c>
      <c r="DL68" s="447">
        <v>20</v>
      </c>
      <c r="DM68" s="448">
        <v>5708.7325367804124</v>
      </c>
      <c r="DN68" s="449">
        <v>68</v>
      </c>
      <c r="DO68" s="447">
        <v>20</v>
      </c>
      <c r="DP68" s="448">
        <v>6611.6787698365524</v>
      </c>
      <c r="DQ68" s="449">
        <v>68</v>
      </c>
      <c r="DV68" s="440">
        <v>2037</v>
      </c>
      <c r="DW68" s="441">
        <v>5864.8348187910387</v>
      </c>
      <c r="EU68" s="336"/>
      <c r="EV68" s="429"/>
    </row>
    <row r="69" spans="1:152" ht="13.8" x14ac:dyDescent="0.25">
      <c r="B69" s="403">
        <v>2035</v>
      </c>
      <c r="C69" s="1335">
        <v>7342.5468037892879</v>
      </c>
      <c r="D69" s="1336">
        <v>4955.5458273276399</v>
      </c>
      <c r="E69" s="1341">
        <v>6108.3154899355086</v>
      </c>
      <c r="F69" s="1344">
        <v>9283.6808536483368</v>
      </c>
      <c r="G69" s="1346">
        <v>13479.198938527228</v>
      </c>
      <c r="H69" s="1347"/>
      <c r="I69" s="621"/>
      <c r="J69" s="622"/>
      <c r="K69" s="623"/>
      <c r="L69" s="621"/>
      <c r="M69" s="623"/>
      <c r="N69" s="301" t="s">
        <v>446</v>
      </c>
      <c r="P69" s="403"/>
      <c r="Q69" s="473" t="s">
        <v>433</v>
      </c>
      <c r="R69" s="301">
        <v>21</v>
      </c>
      <c r="S69" s="432">
        <v>4624.0041302784666</v>
      </c>
      <c r="T69" s="432">
        <v>13577.39447570948</v>
      </c>
      <c r="U69" s="432">
        <v>910.11558755583667</v>
      </c>
      <c r="W69" s="432">
        <v>4847.7034675508257</v>
      </c>
      <c r="X69" s="432">
        <v>5757.8190551066627</v>
      </c>
      <c r="Y69" s="432">
        <v>6667.9346426624998</v>
      </c>
      <c r="AA69" s="365"/>
      <c r="AB69" s="365"/>
      <c r="AC69" s="365"/>
      <c r="AD69" s="365"/>
      <c r="AE69" s="365"/>
      <c r="AF69" s="365"/>
      <c r="AG69" s="365"/>
      <c r="AH69" s="365"/>
      <c r="AI69" s="365"/>
      <c r="AJ69" s="365"/>
      <c r="AK69" s="365"/>
      <c r="AL69" s="365"/>
      <c r="AM69" s="365"/>
      <c r="AN69" s="365"/>
      <c r="BI69" s="463">
        <v>2033</v>
      </c>
      <c r="BJ69" s="477">
        <v>5675.0971531915811</v>
      </c>
      <c r="BR69" s="463">
        <v>2033</v>
      </c>
      <c r="BS69" s="294">
        <v>19</v>
      </c>
      <c r="BT69" s="475">
        <v>921.50827833383664</v>
      </c>
      <c r="BU69" s="476">
        <v>4644.0738205655352</v>
      </c>
      <c r="BV69" s="477">
        <v>5565.5820988993719</v>
      </c>
      <c r="BY69" s="463">
        <v>2033</v>
      </c>
      <c r="BZ69" s="294">
        <v>19</v>
      </c>
      <c r="CA69" s="478">
        <v>-194.8914184451267</v>
      </c>
      <c r="CB69" s="478">
        <v>1372.8357736804458</v>
      </c>
      <c r="CC69" s="469">
        <v>4490.7520398497018</v>
      </c>
      <c r="CD69" s="477">
        <v>5668.6963950850204</v>
      </c>
      <c r="CG69" s="463">
        <v>2033</v>
      </c>
      <c r="CH69" s="294">
        <v>19</v>
      </c>
      <c r="CI69" s="478">
        <v>41.716837564511188</v>
      </c>
      <c r="CJ69" s="478">
        <v>-339.80253840606082</v>
      </c>
      <c r="CK69" s="478">
        <v>1499.0494301567885</v>
      </c>
      <c r="CL69" s="469">
        <v>4474.133423876342</v>
      </c>
      <c r="CM69" s="477">
        <v>5675.0971531915811</v>
      </c>
      <c r="CP69" s="463">
        <v>2033</v>
      </c>
      <c r="CQ69" s="294">
        <v>19</v>
      </c>
      <c r="CR69" s="475">
        <v>4678.7029792114981</v>
      </c>
      <c r="CS69" s="476">
        <v>1.1800188044948494</v>
      </c>
      <c r="CT69" s="477">
        <v>5520.9574961156422</v>
      </c>
      <c r="CZ69" s="447" t="b">
        <v>1</v>
      </c>
      <c r="DA69" s="448" t="b">
        <v>1</v>
      </c>
      <c r="DB69" s="449" t="b">
        <v>1</v>
      </c>
      <c r="DC69" s="447">
        <v>21</v>
      </c>
      <c r="DD69" s="449">
        <v>4847.7034675508257</v>
      </c>
      <c r="DE69" s="447">
        <v>21</v>
      </c>
      <c r="DF69" s="449">
        <v>5757.8190551066627</v>
      </c>
      <c r="DG69" s="447">
        <v>21</v>
      </c>
      <c r="DH69" s="449">
        <v>6667.9346426624998</v>
      </c>
      <c r="DI69" s="447">
        <v>21</v>
      </c>
      <c r="DJ69" s="448">
        <v>4847.7034675508257</v>
      </c>
      <c r="DK69" s="449">
        <v>69</v>
      </c>
      <c r="DL69" s="447">
        <v>21</v>
      </c>
      <c r="DM69" s="448">
        <v>5757.8190551066627</v>
      </c>
      <c r="DN69" s="449">
        <v>69</v>
      </c>
      <c r="DO69" s="447">
        <v>21</v>
      </c>
      <c r="DP69" s="448">
        <v>6667.9346426624998</v>
      </c>
      <c r="DQ69" s="449">
        <v>69</v>
      </c>
      <c r="DV69" s="440">
        <v>2038</v>
      </c>
      <c r="DW69" s="441">
        <v>5909.5699080656241</v>
      </c>
      <c r="EU69" s="336"/>
      <c r="EV69" s="429"/>
    </row>
    <row r="70" spans="1:152" ht="13.8" x14ac:dyDescent="0.25">
      <c r="A70" s="319"/>
      <c r="B70" s="403">
        <v>2036</v>
      </c>
      <c r="C70" s="1335">
        <v>7402.2250289663771</v>
      </c>
      <c r="D70" s="1336">
        <v>4996.5308864523895</v>
      </c>
      <c r="E70" s="1341">
        <v>6163.3443999958181</v>
      </c>
      <c r="F70" s="1344">
        <v>9260.552991031047</v>
      </c>
      <c r="G70" s="1346">
        <v>13543.234854974813</v>
      </c>
      <c r="H70" s="1347"/>
      <c r="I70" s="621"/>
      <c r="J70" s="622"/>
      <c r="K70" s="623"/>
      <c r="L70" s="621"/>
      <c r="M70" s="623"/>
      <c r="N70" s="301" t="s">
        <v>446</v>
      </c>
      <c r="P70" s="403"/>
      <c r="Q70" s="473" t="s">
        <v>433</v>
      </c>
      <c r="R70" s="301">
        <v>22</v>
      </c>
      <c r="S70" s="432">
        <v>4661.469064478265</v>
      </c>
      <c r="T70" s="432">
        <v>13659.478447618581</v>
      </c>
      <c r="U70" s="432">
        <v>917.29764386706142</v>
      </c>
      <c r="W70" s="432">
        <v>4889.5085043466734</v>
      </c>
      <c r="X70" s="432">
        <v>5806.8061482137346</v>
      </c>
      <c r="Y70" s="432">
        <v>6724.1037920807958</v>
      </c>
      <c r="AA70" s="365"/>
      <c r="AB70" s="365"/>
      <c r="AC70" s="365"/>
      <c r="AD70" s="365"/>
      <c r="AE70" s="365"/>
      <c r="AF70" s="365"/>
      <c r="AG70" s="365"/>
      <c r="AH70" s="365"/>
      <c r="AI70" s="365"/>
      <c r="AJ70" s="365"/>
      <c r="AK70" s="365"/>
      <c r="AL70" s="365"/>
      <c r="AM70" s="365"/>
      <c r="AN70" s="365"/>
      <c r="BI70" s="463">
        <v>2034</v>
      </c>
      <c r="BJ70" s="477">
        <v>5724.2241505656611</v>
      </c>
      <c r="BR70" s="463">
        <v>2034</v>
      </c>
      <c r="BS70" s="294">
        <v>20</v>
      </c>
      <c r="BT70" s="475">
        <v>970.00871403561746</v>
      </c>
      <c r="BU70" s="476">
        <v>4644.0738205655352</v>
      </c>
      <c r="BV70" s="477">
        <v>5614.0825346011525</v>
      </c>
      <c r="BY70" s="463">
        <v>2034</v>
      </c>
      <c r="BZ70" s="294">
        <v>20</v>
      </c>
      <c r="CA70" s="478">
        <v>-215.94617002230106</v>
      </c>
      <c r="CB70" s="478">
        <v>1445.0902880846797</v>
      </c>
      <c r="CC70" s="469">
        <v>4490.7520398497018</v>
      </c>
      <c r="CD70" s="477">
        <v>5719.8961579120805</v>
      </c>
      <c r="CG70" s="463">
        <v>2034</v>
      </c>
      <c r="CH70" s="294">
        <v>20</v>
      </c>
      <c r="CI70" s="478">
        <v>48.656466032379285</v>
      </c>
      <c r="CJ70" s="478">
        <v>-376.51250792915329</v>
      </c>
      <c r="CK70" s="478">
        <v>1577.9467685860932</v>
      </c>
      <c r="CL70" s="469">
        <v>4474.133423876342</v>
      </c>
      <c r="CM70" s="477">
        <v>5724.2241505656611</v>
      </c>
      <c r="CP70" s="463">
        <v>2034</v>
      </c>
      <c r="CQ70" s="294">
        <v>20</v>
      </c>
      <c r="CR70" s="475">
        <v>4678.7029792114981</v>
      </c>
      <c r="CS70" s="476">
        <v>1.1903441884913246</v>
      </c>
      <c r="CT70" s="477">
        <v>5569.2669009814535</v>
      </c>
      <c r="CZ70" s="447" t="b">
        <v>1</v>
      </c>
      <c r="DA70" s="448" t="b">
        <v>1</v>
      </c>
      <c r="DB70" s="449" t="b">
        <v>1</v>
      </c>
      <c r="DC70" s="447">
        <v>22</v>
      </c>
      <c r="DD70" s="449">
        <v>4889.5085043466734</v>
      </c>
      <c r="DE70" s="447">
        <v>22</v>
      </c>
      <c r="DF70" s="449">
        <v>5806.8061482137346</v>
      </c>
      <c r="DG70" s="447">
        <v>22</v>
      </c>
      <c r="DH70" s="449">
        <v>6724.1037920807958</v>
      </c>
      <c r="DI70" s="447">
        <v>22</v>
      </c>
      <c r="DJ70" s="448">
        <v>4889.5085043466734</v>
      </c>
      <c r="DK70" s="449">
        <v>70</v>
      </c>
      <c r="DL70" s="447">
        <v>22</v>
      </c>
      <c r="DM70" s="448">
        <v>5806.8061482137346</v>
      </c>
      <c r="DN70" s="449">
        <v>70</v>
      </c>
      <c r="DO70" s="447">
        <v>22</v>
      </c>
      <c r="DP70" s="448">
        <v>6724.1037920807958</v>
      </c>
      <c r="DQ70" s="449">
        <v>70</v>
      </c>
      <c r="DV70" s="440">
        <v>2039</v>
      </c>
      <c r="DW70" s="441">
        <v>5953.2982511891469</v>
      </c>
      <c r="EU70" s="336"/>
      <c r="EV70" s="429"/>
    </row>
    <row r="71" spans="1:152" ht="13.8" x14ac:dyDescent="0.25">
      <c r="B71" s="403">
        <v>2037</v>
      </c>
      <c r="C71" s="1335">
        <v>7461.0766186858109</v>
      </c>
      <c r="D71" s="1336">
        <v>5036.9740597786795</v>
      </c>
      <c r="E71" s="1341">
        <v>6217.1944462848096</v>
      </c>
      <c r="F71" s="1344">
        <v>9237.425128413759</v>
      </c>
      <c r="G71" s="1346">
        <v>13568.496305921595</v>
      </c>
      <c r="H71" s="1347"/>
      <c r="I71" s="621"/>
      <c r="J71" s="622"/>
      <c r="K71" s="623"/>
      <c r="L71" s="621"/>
      <c r="M71" s="623"/>
      <c r="N71" s="301" t="s">
        <v>446</v>
      </c>
      <c r="P71" s="403"/>
      <c r="Q71" s="473" t="s">
        <v>433</v>
      </c>
      <c r="R71" s="301">
        <v>23</v>
      </c>
      <c r="S71" s="432">
        <v>4698.9339986780742</v>
      </c>
      <c r="T71" s="432">
        <v>13702.707497538855</v>
      </c>
      <c r="U71" s="432">
        <v>924.4898129281587</v>
      </c>
      <c r="W71" s="432">
        <v>4931.196130196884</v>
      </c>
      <c r="X71" s="432">
        <v>5855.6859431250423</v>
      </c>
      <c r="Y71" s="432">
        <v>6780.1757560532005</v>
      </c>
      <c r="AA71" s="365"/>
      <c r="AB71" s="365"/>
      <c r="AC71" s="365"/>
      <c r="AD71" s="365"/>
      <c r="AE71" s="365"/>
      <c r="AF71" s="365"/>
      <c r="AG71" s="365"/>
      <c r="AH71" s="365"/>
      <c r="AI71" s="365"/>
      <c r="AJ71" s="365"/>
      <c r="AK71" s="365"/>
      <c r="AL71" s="365"/>
      <c r="AM71" s="365"/>
      <c r="AN71" s="365"/>
      <c r="BI71" s="463">
        <v>2035</v>
      </c>
      <c r="BJ71" s="477">
        <v>5772.1984323905817</v>
      </c>
      <c r="BR71" s="463">
        <v>2035</v>
      </c>
      <c r="BS71" s="294">
        <v>21</v>
      </c>
      <c r="BT71" s="475">
        <v>1018.5091497373983</v>
      </c>
      <c r="BU71" s="476">
        <v>4644.0738205655352</v>
      </c>
      <c r="BV71" s="477">
        <v>5662.582970302934</v>
      </c>
      <c r="BY71" s="463">
        <v>2035</v>
      </c>
      <c r="BZ71" s="294">
        <v>21</v>
      </c>
      <c r="CA71" s="478">
        <v>-238.08065244958692</v>
      </c>
      <c r="CB71" s="478">
        <v>1517.3448024889137</v>
      </c>
      <c r="CC71" s="469">
        <v>4490.7520398497018</v>
      </c>
      <c r="CD71" s="477">
        <v>5770.0161898890283</v>
      </c>
      <c r="CG71" s="463">
        <v>2035</v>
      </c>
      <c r="CH71" s="294">
        <v>21</v>
      </c>
      <c r="CI71" s="478">
        <v>56.325941490733065</v>
      </c>
      <c r="CJ71" s="478">
        <v>-415.10503999189149</v>
      </c>
      <c r="CK71" s="478">
        <v>1656.8441070153976</v>
      </c>
      <c r="CL71" s="469">
        <v>4474.133423876342</v>
      </c>
      <c r="CM71" s="477">
        <v>5772.1984323905817</v>
      </c>
      <c r="CP71" s="463">
        <v>2035</v>
      </c>
      <c r="CQ71" s="294">
        <v>21</v>
      </c>
      <c r="CR71" s="475">
        <v>4678.7029792114981</v>
      </c>
      <c r="CS71" s="476">
        <v>1.2007599215180598</v>
      </c>
      <c r="CT71" s="477">
        <v>5617.9990221243106</v>
      </c>
      <c r="CZ71" s="447" t="b">
        <v>1</v>
      </c>
      <c r="DA71" s="448" t="b">
        <v>1</v>
      </c>
      <c r="DB71" s="449" t="b">
        <v>1</v>
      </c>
      <c r="DC71" s="447">
        <v>23</v>
      </c>
      <c r="DD71" s="449">
        <v>4931.196130196884</v>
      </c>
      <c r="DE71" s="447">
        <v>23</v>
      </c>
      <c r="DF71" s="449">
        <v>5855.6859431250423</v>
      </c>
      <c r="DG71" s="447">
        <v>23</v>
      </c>
      <c r="DH71" s="449">
        <v>6780.1757560532005</v>
      </c>
      <c r="DI71" s="447">
        <v>23</v>
      </c>
      <c r="DJ71" s="448">
        <v>4931.196130196884</v>
      </c>
      <c r="DK71" s="449">
        <v>71</v>
      </c>
      <c r="DL71" s="447">
        <v>23</v>
      </c>
      <c r="DM71" s="448">
        <v>5855.6859431250423</v>
      </c>
      <c r="DN71" s="449">
        <v>71</v>
      </c>
      <c r="DO71" s="447">
        <v>23</v>
      </c>
      <c r="DP71" s="448">
        <v>6780.1757560532005</v>
      </c>
      <c r="DQ71" s="449">
        <v>71</v>
      </c>
      <c r="DV71" s="440">
        <v>2040</v>
      </c>
      <c r="DW71" s="441">
        <v>5996.0563405111316</v>
      </c>
      <c r="EU71" s="336"/>
      <c r="EV71" s="429"/>
    </row>
    <row r="72" spans="1:152" ht="13.8" x14ac:dyDescent="0.25">
      <c r="A72" s="319"/>
      <c r="B72" s="403">
        <v>2038</v>
      </c>
      <c r="C72" s="1335">
        <v>7519.0643754323355</v>
      </c>
      <c r="D72" s="1336">
        <v>5076.8498853541259</v>
      </c>
      <c r="E72" s="1341">
        <v>6269.8404185569034</v>
      </c>
      <c r="F72" s="1344">
        <v>9214.2972657964692</v>
      </c>
      <c r="G72" s="1346">
        <v>13552.362408461182</v>
      </c>
      <c r="H72" s="1347"/>
      <c r="I72" s="621"/>
      <c r="J72" s="622"/>
      <c r="K72" s="623"/>
      <c r="L72" s="621"/>
      <c r="M72" s="623"/>
      <c r="N72" s="301" t="s">
        <v>446</v>
      </c>
      <c r="P72" s="403"/>
      <c r="Q72" s="473" t="s">
        <v>433</v>
      </c>
      <c r="R72" s="301">
        <v>24</v>
      </c>
      <c r="S72" s="432">
        <v>4736.3989328778807</v>
      </c>
      <c r="T72" s="432">
        <v>13704.329802721197</v>
      </c>
      <c r="U72" s="432">
        <v>931.68937918716892</v>
      </c>
      <c r="W72" s="432">
        <v>4972.7597080150881</v>
      </c>
      <c r="X72" s="432">
        <v>5904.449087202257</v>
      </c>
      <c r="Y72" s="432">
        <v>6836.138466389426</v>
      </c>
      <c r="AA72" s="365"/>
      <c r="AB72" s="365"/>
      <c r="AC72" s="365"/>
      <c r="AD72" s="365"/>
      <c r="AE72" s="365"/>
      <c r="AF72" s="365"/>
      <c r="AG72" s="365"/>
      <c r="AH72" s="365"/>
      <c r="AI72" s="365"/>
      <c r="AJ72" s="365"/>
      <c r="AK72" s="365"/>
      <c r="AL72" s="365"/>
      <c r="AM72" s="365"/>
      <c r="AN72" s="365"/>
      <c r="BI72" s="463">
        <v>2036</v>
      </c>
      <c r="BJ72" s="477">
        <v>5819.0564910158655</v>
      </c>
      <c r="BR72" s="463">
        <v>2036</v>
      </c>
      <c r="BS72" s="294">
        <v>22</v>
      </c>
      <c r="BT72" s="475">
        <v>1067.0095854391793</v>
      </c>
      <c r="BU72" s="476">
        <v>4644.0738205655352</v>
      </c>
      <c r="BV72" s="477">
        <v>5711.0834060047146</v>
      </c>
      <c r="BY72" s="463">
        <v>2036</v>
      </c>
      <c r="BZ72" s="294">
        <v>22</v>
      </c>
      <c r="CA72" s="478">
        <v>-261.29486572698426</v>
      </c>
      <c r="CB72" s="478">
        <v>1589.5993168931477</v>
      </c>
      <c r="CC72" s="469">
        <v>4490.7520398497018</v>
      </c>
      <c r="CD72" s="477">
        <v>5819.0564910158655</v>
      </c>
      <c r="CG72" s="463">
        <v>2036</v>
      </c>
      <c r="CH72" s="294">
        <v>22</v>
      </c>
      <c r="CI72" s="478">
        <v>64.761756289096823</v>
      </c>
      <c r="CJ72" s="478">
        <v>-455.58013459427548</v>
      </c>
      <c r="CK72" s="478">
        <v>1735.7414454447023</v>
      </c>
      <c r="CL72" s="469">
        <v>4474.133423876342</v>
      </c>
      <c r="CM72" s="477">
        <v>5819.0564910158655</v>
      </c>
      <c r="CP72" s="463">
        <v>2036</v>
      </c>
      <c r="CQ72" s="294">
        <v>22</v>
      </c>
      <c r="CR72" s="475">
        <v>4678.7029792114981</v>
      </c>
      <c r="CS72" s="476">
        <v>1.2112667941458726</v>
      </c>
      <c r="CT72" s="477">
        <v>5667.1575583902541</v>
      </c>
      <c r="CZ72" s="447" t="b">
        <v>1</v>
      </c>
      <c r="DA72" s="448" t="b">
        <v>1</v>
      </c>
      <c r="DB72" s="449" t="b">
        <v>1</v>
      </c>
      <c r="DC72" s="447">
        <v>24</v>
      </c>
      <c r="DD72" s="449">
        <v>4972.7597080150881</v>
      </c>
      <c r="DE72" s="447">
        <v>24</v>
      </c>
      <c r="DF72" s="449">
        <v>5904.449087202257</v>
      </c>
      <c r="DG72" s="447">
        <v>24</v>
      </c>
      <c r="DH72" s="449">
        <v>6836.138466389426</v>
      </c>
      <c r="DI72" s="447">
        <v>24</v>
      </c>
      <c r="DJ72" s="448">
        <v>4972.7597080150881</v>
      </c>
      <c r="DK72" s="449">
        <v>72</v>
      </c>
      <c r="DL72" s="447">
        <v>24</v>
      </c>
      <c r="DM72" s="448">
        <v>5904.449087202257</v>
      </c>
      <c r="DN72" s="449">
        <v>72</v>
      </c>
      <c r="DO72" s="447">
        <v>24</v>
      </c>
      <c r="DP72" s="448">
        <v>6836.138466389426</v>
      </c>
      <c r="DQ72" s="449">
        <v>72</v>
      </c>
      <c r="DV72" s="440">
        <v>2041</v>
      </c>
      <c r="DW72" s="441">
        <v>6037.8806683811017</v>
      </c>
      <c r="EU72" s="336"/>
      <c r="EV72" s="429"/>
    </row>
    <row r="73" spans="1:152" ht="13.8" x14ac:dyDescent="0.25">
      <c r="B73" s="403">
        <v>2039</v>
      </c>
      <c r="C73" s="1335">
        <v>7576.1307776226759</v>
      </c>
      <c r="D73" s="1336">
        <v>5116.1191419994248</v>
      </c>
      <c r="E73" s="1341">
        <v>6321.245707969465</v>
      </c>
      <c r="F73" s="1344">
        <v>9191.1694031791812</v>
      </c>
      <c r="G73" s="1346">
        <v>13492.959240961565</v>
      </c>
      <c r="H73" s="1347"/>
      <c r="I73" s="621"/>
      <c r="J73" s="622"/>
      <c r="K73" s="623"/>
      <c r="L73" s="621"/>
      <c r="M73" s="623"/>
      <c r="N73" s="301" t="s">
        <v>446</v>
      </c>
      <c r="P73" s="403"/>
      <c r="Q73" s="473" t="s">
        <v>433</v>
      </c>
      <c r="R73" s="301">
        <v>25</v>
      </c>
      <c r="S73" s="432">
        <v>4773.8638670776791</v>
      </c>
      <c r="T73" s="432">
        <v>13662.370987486638</v>
      </c>
      <c r="U73" s="432">
        <v>938.89350143545346</v>
      </c>
      <c r="W73" s="432">
        <v>5014.1915088860342</v>
      </c>
      <c r="X73" s="432">
        <v>5953.085010321488</v>
      </c>
      <c r="Y73" s="432">
        <v>6891.9785117569418</v>
      </c>
      <c r="AA73" s="365"/>
      <c r="AB73" s="365"/>
      <c r="AC73" s="365"/>
      <c r="AD73" s="365"/>
      <c r="AE73" s="365"/>
      <c r="AF73" s="365"/>
      <c r="AG73" s="365"/>
      <c r="AH73" s="365"/>
      <c r="AI73" s="365"/>
      <c r="AJ73" s="365"/>
      <c r="AK73" s="365"/>
      <c r="AL73" s="365"/>
      <c r="AM73" s="365"/>
      <c r="AN73" s="365"/>
      <c r="BI73" s="463">
        <v>2037</v>
      </c>
      <c r="BJ73" s="477">
        <v>5864.8348187910387</v>
      </c>
      <c r="BR73" s="463">
        <v>2037</v>
      </c>
      <c r="BS73" s="294">
        <v>23</v>
      </c>
      <c r="BT73" s="475">
        <v>1115.5100211409601</v>
      </c>
      <c r="BU73" s="476">
        <v>4644.0738205655352</v>
      </c>
      <c r="BV73" s="477">
        <v>5759.5838417064951</v>
      </c>
      <c r="BY73" s="463">
        <v>2037</v>
      </c>
      <c r="BZ73" s="294">
        <v>23</v>
      </c>
      <c r="CA73" s="478">
        <v>-285.58880985449315</v>
      </c>
      <c r="CB73" s="478">
        <v>1661.8538312973817</v>
      </c>
      <c r="CC73" s="469">
        <v>4490.7520398497018</v>
      </c>
      <c r="CD73" s="477">
        <v>5867.0170612925904</v>
      </c>
      <c r="CG73" s="463">
        <v>2037</v>
      </c>
      <c r="CH73" s="294">
        <v>23</v>
      </c>
      <c r="CI73" s="478">
        <v>74.000402776994846</v>
      </c>
      <c r="CJ73" s="478">
        <v>-497.9377917363052</v>
      </c>
      <c r="CK73" s="478">
        <v>1814.638783874007</v>
      </c>
      <c r="CL73" s="469">
        <v>4474.133423876342</v>
      </c>
      <c r="CM73" s="477">
        <v>5864.8348187910387</v>
      </c>
      <c r="CP73" s="463">
        <v>2037</v>
      </c>
      <c r="CQ73" s="294">
        <v>23</v>
      </c>
      <c r="CR73" s="475">
        <v>4678.7029792114981</v>
      </c>
      <c r="CS73" s="476">
        <v>1.2218656038632225</v>
      </c>
      <c r="CT73" s="477">
        <v>5716.7462409909158</v>
      </c>
      <c r="CZ73" s="447" t="b">
        <v>1</v>
      </c>
      <c r="DA73" s="448" t="b">
        <v>1</v>
      </c>
      <c r="DB73" s="449" t="b">
        <v>1</v>
      </c>
      <c r="DC73" s="447">
        <v>25</v>
      </c>
      <c r="DD73" s="449">
        <v>5014.1915088860342</v>
      </c>
      <c r="DE73" s="447">
        <v>25</v>
      </c>
      <c r="DF73" s="449">
        <v>5953.085010321488</v>
      </c>
      <c r="DG73" s="447">
        <v>25</v>
      </c>
      <c r="DH73" s="449">
        <v>6891.9785117569418</v>
      </c>
      <c r="DI73" s="447">
        <v>25</v>
      </c>
      <c r="DJ73" s="448">
        <v>5014.1915088860342</v>
      </c>
      <c r="DK73" s="449">
        <v>73</v>
      </c>
      <c r="DL73" s="447">
        <v>25</v>
      </c>
      <c r="DM73" s="448">
        <v>5953.085010321488</v>
      </c>
      <c r="DN73" s="449">
        <v>73</v>
      </c>
      <c r="DO73" s="447">
        <v>25</v>
      </c>
      <c r="DP73" s="448">
        <v>6891.9785117569418</v>
      </c>
      <c r="DQ73" s="449">
        <v>73</v>
      </c>
      <c r="DV73" s="440">
        <v>2042</v>
      </c>
      <c r="DW73" s="441">
        <v>6078.8077271485809</v>
      </c>
      <c r="EU73" s="336"/>
      <c r="EV73" s="429"/>
    </row>
    <row r="74" spans="1:152" s="319" customFormat="1" ht="13.8" x14ac:dyDescent="0.25">
      <c r="B74" s="403">
        <v>2040</v>
      </c>
      <c r="C74" s="1335">
        <v>7632.2266628966117</v>
      </c>
      <c r="D74" s="1336">
        <v>5154.7482240707895</v>
      </c>
      <c r="E74" s="1341">
        <v>6371.3804212137775</v>
      </c>
      <c r="F74" s="1344">
        <v>9168.0415405618915</v>
      </c>
      <c r="G74" s="1346">
        <v>13389.341998237165</v>
      </c>
      <c r="H74" s="1347"/>
      <c r="I74" s="621"/>
      <c r="J74" s="622"/>
      <c r="K74" s="623"/>
      <c r="L74" s="621"/>
      <c r="M74" s="623"/>
      <c r="N74" s="301" t="s">
        <v>446</v>
      </c>
      <c r="P74" s="403"/>
      <c r="Q74" s="473" t="s">
        <v>433</v>
      </c>
      <c r="R74" s="301">
        <v>26</v>
      </c>
      <c r="S74" s="432">
        <v>4811.3288012774901</v>
      </c>
      <c r="T74" s="432">
        <v>13575.759139884467</v>
      </c>
      <c r="U74" s="432">
        <v>946.09930893780495</v>
      </c>
      <c r="W74" s="432">
        <v>5055.4840242285982</v>
      </c>
      <c r="X74" s="432">
        <v>6001.5833331664035</v>
      </c>
      <c r="Y74" s="432">
        <v>6947.6826421042088</v>
      </c>
      <c r="AA74" s="365"/>
      <c r="AB74" s="365"/>
      <c r="AC74" s="365"/>
      <c r="AD74" s="365"/>
      <c r="AE74" s="365"/>
      <c r="AF74" s="365"/>
      <c r="AG74" s="365"/>
      <c r="AH74" s="365"/>
      <c r="AI74" s="365"/>
      <c r="AJ74" s="365"/>
      <c r="AK74" s="365"/>
      <c r="AL74" s="365"/>
      <c r="AM74" s="365"/>
      <c r="AN74" s="365"/>
      <c r="BI74" s="463">
        <v>2038</v>
      </c>
      <c r="BJ74" s="477">
        <v>5909.5699080656241</v>
      </c>
      <c r="BR74" s="463">
        <v>2038</v>
      </c>
      <c r="BS74" s="294">
        <v>24</v>
      </c>
      <c r="BT74" s="475">
        <v>1164.010456842741</v>
      </c>
      <c r="BU74" s="476">
        <v>4644.0738205655352</v>
      </c>
      <c r="BV74" s="477">
        <v>5808.0842774082757</v>
      </c>
      <c r="BY74" s="463">
        <v>2038</v>
      </c>
      <c r="BZ74" s="294">
        <v>24</v>
      </c>
      <c r="CA74" s="478">
        <v>-310.96248483211355</v>
      </c>
      <c r="CB74" s="478">
        <v>1734.1083457016157</v>
      </c>
      <c r="CC74" s="469">
        <v>4490.7520398497018</v>
      </c>
      <c r="CD74" s="477">
        <v>5913.8979007192038</v>
      </c>
      <c r="CG74" s="463">
        <v>2038</v>
      </c>
      <c r="CH74" s="294">
        <v>24</v>
      </c>
      <c r="CI74" s="478">
        <v>84.078373303951395</v>
      </c>
      <c r="CJ74" s="478">
        <v>-542.17801141798077</v>
      </c>
      <c r="CK74" s="478">
        <v>1893.5361223033117</v>
      </c>
      <c r="CL74" s="469">
        <v>4474.133423876342</v>
      </c>
      <c r="CM74" s="477">
        <v>5909.5699080656241</v>
      </c>
      <c r="CP74" s="463">
        <v>2038</v>
      </c>
      <c r="CQ74" s="294">
        <v>24</v>
      </c>
      <c r="CR74" s="475">
        <v>4678.7029792114981</v>
      </c>
      <c r="CS74" s="476">
        <v>1.2325571551367414</v>
      </c>
      <c r="CT74" s="477">
        <v>5766.7688337867203</v>
      </c>
      <c r="CZ74" s="447" t="b">
        <v>1</v>
      </c>
      <c r="DA74" s="448" t="b">
        <v>1</v>
      </c>
      <c r="DB74" s="449" t="b">
        <v>1</v>
      </c>
      <c r="DC74" s="447">
        <v>26</v>
      </c>
      <c r="DD74" s="449">
        <v>5055.4840242285982</v>
      </c>
      <c r="DE74" s="447">
        <v>26</v>
      </c>
      <c r="DF74" s="449">
        <v>6001.5833331664035</v>
      </c>
      <c r="DG74" s="447">
        <v>26</v>
      </c>
      <c r="DH74" s="449">
        <v>6947.6826421042088</v>
      </c>
      <c r="DI74" s="447">
        <v>26</v>
      </c>
      <c r="DJ74" s="448">
        <v>5055.4840242285982</v>
      </c>
      <c r="DK74" s="449">
        <v>74</v>
      </c>
      <c r="DL74" s="447">
        <v>26</v>
      </c>
      <c r="DM74" s="448">
        <v>6001.5833331664035</v>
      </c>
      <c r="DN74" s="449">
        <v>74</v>
      </c>
      <c r="DO74" s="447">
        <v>26</v>
      </c>
      <c r="DP74" s="448">
        <v>6947.6826421042088</v>
      </c>
      <c r="DQ74" s="449">
        <v>74</v>
      </c>
      <c r="DV74" s="440">
        <v>2043</v>
      </c>
      <c r="DW74" s="441">
        <v>6118.8740091630943</v>
      </c>
      <c r="EA74" s="325"/>
      <c r="EB74" s="325"/>
      <c r="EC74" s="325"/>
      <c r="ED74" s="325"/>
      <c r="EE74" s="325"/>
      <c r="EU74" s="336"/>
      <c r="EV74" s="429"/>
    </row>
    <row r="75" spans="1:152" s="319" customFormat="1" ht="13.8" x14ac:dyDescent="0.25">
      <c r="B75" s="403">
        <v>2041</v>
      </c>
      <c r="C75" s="1335">
        <v>7687.3370285798019</v>
      </c>
      <c r="D75" s="1336">
        <v>5192.7266222588351</v>
      </c>
      <c r="E75" s="1341">
        <v>6420.2355898673432</v>
      </c>
      <c r="F75" s="1344">
        <v>9144.9136779446035</v>
      </c>
      <c r="G75" s="1346">
        <v>13241.617839871629</v>
      </c>
      <c r="H75" s="1347"/>
      <c r="I75" s="621"/>
      <c r="J75" s="622"/>
      <c r="K75" s="623"/>
      <c r="L75" s="621"/>
      <c r="M75" s="623"/>
      <c r="N75" s="301" t="s">
        <v>446</v>
      </c>
      <c r="P75" s="403"/>
      <c r="Q75" s="473" t="s">
        <v>433</v>
      </c>
      <c r="R75" s="301">
        <v>27</v>
      </c>
      <c r="S75" s="432">
        <v>4842.198602837937</v>
      </c>
      <c r="T75" s="432">
        <v>13444.418420592267</v>
      </c>
      <c r="U75" s="432">
        <v>951.93661143291831</v>
      </c>
      <c r="W75" s="432">
        <v>5089.6686250445791</v>
      </c>
      <c r="X75" s="432">
        <v>6041.6052364774978</v>
      </c>
      <c r="Y75" s="432">
        <v>6993.5418479104164</v>
      </c>
      <c r="AA75" s="365"/>
      <c r="AB75" s="365"/>
      <c r="AC75" s="365"/>
      <c r="AD75" s="365"/>
      <c r="AE75" s="365"/>
      <c r="AF75" s="365"/>
      <c r="AG75" s="365"/>
      <c r="AH75" s="365"/>
      <c r="AI75" s="365"/>
      <c r="AJ75" s="365"/>
      <c r="AK75" s="365"/>
      <c r="AL75" s="365"/>
      <c r="AM75" s="365"/>
      <c r="AN75" s="365"/>
      <c r="BI75" s="463">
        <v>2039</v>
      </c>
      <c r="BJ75" s="477">
        <v>5953.2982511891469</v>
      </c>
      <c r="BR75" s="463">
        <v>2039</v>
      </c>
      <c r="BS75" s="294">
        <v>25</v>
      </c>
      <c r="BT75" s="475">
        <v>1212.5108925445218</v>
      </c>
      <c r="BU75" s="476">
        <v>4644.0738205655352</v>
      </c>
      <c r="BV75" s="477">
        <v>5856.5847131100572</v>
      </c>
      <c r="BY75" s="463">
        <v>2039</v>
      </c>
      <c r="BZ75" s="294">
        <v>25</v>
      </c>
      <c r="CA75" s="478">
        <v>-337.41589065984539</v>
      </c>
      <c r="CB75" s="478">
        <v>1806.3628601058497</v>
      </c>
      <c r="CC75" s="469">
        <v>4490.7520398497018</v>
      </c>
      <c r="CD75" s="477">
        <v>5959.6990092957058</v>
      </c>
      <c r="CG75" s="463">
        <v>2039</v>
      </c>
      <c r="CH75" s="294">
        <v>25</v>
      </c>
      <c r="CI75" s="478">
        <v>95.032160219490791</v>
      </c>
      <c r="CJ75" s="478">
        <v>-588.30079363930201</v>
      </c>
      <c r="CK75" s="478">
        <v>1972.4334607326164</v>
      </c>
      <c r="CL75" s="469">
        <v>4474.133423876342</v>
      </c>
      <c r="CM75" s="477">
        <v>5953.2982511891469</v>
      </c>
      <c r="CP75" s="463">
        <v>2039</v>
      </c>
      <c r="CQ75" s="294">
        <v>25</v>
      </c>
      <c r="CR75" s="475">
        <v>4678.7029792114981</v>
      </c>
      <c r="CS75" s="476">
        <v>1.2433422594722929</v>
      </c>
      <c r="CT75" s="477">
        <v>5817.2291335725722</v>
      </c>
      <c r="CZ75" s="447" t="b">
        <v>1</v>
      </c>
      <c r="DA75" s="448" t="b">
        <v>1</v>
      </c>
      <c r="DB75" s="449" t="b">
        <v>1</v>
      </c>
      <c r="DC75" s="447">
        <v>27</v>
      </c>
      <c r="DD75" s="449">
        <v>5089.6686250445791</v>
      </c>
      <c r="DE75" s="447">
        <v>27</v>
      </c>
      <c r="DF75" s="449">
        <v>6041.6052364774978</v>
      </c>
      <c r="DG75" s="447">
        <v>27</v>
      </c>
      <c r="DH75" s="449">
        <v>6993.5418479104164</v>
      </c>
      <c r="DI75" s="447">
        <v>27</v>
      </c>
      <c r="DJ75" s="448">
        <v>5089.6686250445791</v>
      </c>
      <c r="DK75" s="449">
        <v>75</v>
      </c>
      <c r="DL75" s="447">
        <v>27</v>
      </c>
      <c r="DM75" s="448">
        <v>6041.6052364774978</v>
      </c>
      <c r="DN75" s="449">
        <v>75</v>
      </c>
      <c r="DO75" s="447">
        <v>27</v>
      </c>
      <c r="DP75" s="448">
        <v>6993.5418479104164</v>
      </c>
      <c r="DQ75" s="449">
        <v>75</v>
      </c>
      <c r="DV75" s="440">
        <v>2044</v>
      </c>
      <c r="DW75" s="441">
        <v>6158.1160067741666</v>
      </c>
      <c r="EA75" s="325"/>
      <c r="EB75" s="325"/>
      <c r="EC75" s="325"/>
      <c r="ED75" s="325"/>
      <c r="EE75" s="325"/>
      <c r="EU75" s="336"/>
      <c r="EV75" s="429"/>
    </row>
    <row r="76" spans="1:152" s="319" customFormat="1" ht="13.8" x14ac:dyDescent="0.25">
      <c r="B76" s="403">
        <v>2042</v>
      </c>
      <c r="C76" s="1335">
        <v>7741.4528639606669</v>
      </c>
      <c r="D76" s="1336">
        <v>5230.0478292124226</v>
      </c>
      <c r="E76" s="1341">
        <v>6467.8080144656515</v>
      </c>
      <c r="F76" s="1344">
        <v>9121.7858153273137</v>
      </c>
      <c r="G76" s="1346">
        <v>13050.903778635044</v>
      </c>
      <c r="H76" s="1347"/>
      <c r="I76" s="621"/>
      <c r="J76" s="622"/>
      <c r="K76" s="623"/>
      <c r="L76" s="621"/>
      <c r="M76" s="623"/>
      <c r="N76" s="301" t="s">
        <v>446</v>
      </c>
      <c r="P76" s="403"/>
      <c r="Q76" s="473" t="s">
        <v>433</v>
      </c>
      <c r="R76" s="301">
        <v>28</v>
      </c>
      <c r="S76" s="432">
        <v>4873.068404398372</v>
      </c>
      <c r="T76" s="432">
        <v>13269.263549179432</v>
      </c>
      <c r="U76" s="432">
        <v>957.77374228674842</v>
      </c>
      <c r="W76" s="432">
        <v>5123.746024580897</v>
      </c>
      <c r="X76" s="432">
        <v>6081.5197668676456</v>
      </c>
      <c r="Y76" s="432">
        <v>7039.2935091543941</v>
      </c>
      <c r="AA76" s="365"/>
      <c r="AB76" s="365"/>
      <c r="AC76" s="365"/>
      <c r="AD76" s="365"/>
      <c r="AE76" s="365"/>
      <c r="AF76" s="365"/>
      <c r="AG76" s="365"/>
      <c r="AH76" s="365"/>
      <c r="AI76" s="365"/>
      <c r="AJ76" s="365"/>
      <c r="AK76" s="365"/>
      <c r="AL76" s="365"/>
      <c r="AM76" s="365"/>
      <c r="AN76" s="365"/>
      <c r="BI76" s="463">
        <v>2040</v>
      </c>
      <c r="BJ76" s="477">
        <v>5996.0563405111316</v>
      </c>
      <c r="BR76" s="463">
        <v>2040</v>
      </c>
      <c r="BS76" s="294">
        <v>26</v>
      </c>
      <c r="BT76" s="475">
        <v>1261.0113282463026</v>
      </c>
      <c r="BU76" s="476">
        <v>4644.0738205655352</v>
      </c>
      <c r="BV76" s="477">
        <v>5905.0851488118378</v>
      </c>
      <c r="BY76" s="463">
        <v>2040</v>
      </c>
      <c r="BZ76" s="294">
        <v>26</v>
      </c>
      <c r="CA76" s="478">
        <v>-364.94902733768879</v>
      </c>
      <c r="CB76" s="478">
        <v>1878.6173745100837</v>
      </c>
      <c r="CC76" s="469">
        <v>4490.7520398497018</v>
      </c>
      <c r="CD76" s="477">
        <v>6004.4203870220972</v>
      </c>
      <c r="CG76" s="463">
        <v>2040</v>
      </c>
      <c r="CH76" s="294">
        <v>26</v>
      </c>
      <c r="CI76" s="478">
        <v>106.89825587313729</v>
      </c>
      <c r="CJ76" s="478">
        <v>-636.30613840026899</v>
      </c>
      <c r="CK76" s="478">
        <v>2051.3307991619208</v>
      </c>
      <c r="CL76" s="469">
        <v>4474.133423876342</v>
      </c>
      <c r="CM76" s="477">
        <v>5996.0563405111316</v>
      </c>
      <c r="CP76" s="463">
        <v>2040</v>
      </c>
      <c r="CQ76" s="294">
        <v>26</v>
      </c>
      <c r="CR76" s="475">
        <v>4678.7029792114981</v>
      </c>
      <c r="CS76" s="476">
        <v>1.2542217354765695</v>
      </c>
      <c r="CT76" s="477">
        <v>5868.1309703660409</v>
      </c>
      <c r="CZ76" s="447" t="b">
        <v>1</v>
      </c>
      <c r="DA76" s="448" t="b">
        <v>1</v>
      </c>
      <c r="DB76" s="449" t="b">
        <v>1</v>
      </c>
      <c r="DC76" s="447">
        <v>28</v>
      </c>
      <c r="DD76" s="449">
        <v>5123.746024580897</v>
      </c>
      <c r="DE76" s="447">
        <v>28</v>
      </c>
      <c r="DF76" s="449">
        <v>6081.5197668676456</v>
      </c>
      <c r="DG76" s="447">
        <v>28</v>
      </c>
      <c r="DH76" s="449">
        <v>7039.2935091543941</v>
      </c>
      <c r="DI76" s="447">
        <v>28</v>
      </c>
      <c r="DJ76" s="448">
        <v>5123.746024580897</v>
      </c>
      <c r="DK76" s="449">
        <v>76</v>
      </c>
      <c r="DL76" s="447">
        <v>28</v>
      </c>
      <c r="DM76" s="448">
        <v>6081.5197668676456</v>
      </c>
      <c r="DN76" s="449">
        <v>76</v>
      </c>
      <c r="DO76" s="447">
        <v>28</v>
      </c>
      <c r="DP76" s="448">
        <v>7039.2935091543941</v>
      </c>
      <c r="DQ76" s="449">
        <v>76</v>
      </c>
      <c r="DV76" s="440">
        <v>2045</v>
      </c>
      <c r="DW76" s="441">
        <v>6196.5702123313222</v>
      </c>
      <c r="EA76" s="325"/>
      <c r="EB76" s="325"/>
      <c r="EC76" s="325"/>
      <c r="ED76" s="325"/>
      <c r="EE76" s="325"/>
      <c r="EU76" s="336"/>
      <c r="EV76" s="429"/>
    </row>
    <row r="77" spans="1:152" s="319" customFormat="1" ht="13.8" x14ac:dyDescent="0.25">
      <c r="B77" s="403">
        <v>2043</v>
      </c>
      <c r="C77" s="1335">
        <v>7794.5352494741364</v>
      </c>
      <c r="D77" s="1336">
        <v>5266.6850223145493</v>
      </c>
      <c r="E77" s="1341">
        <v>6514.0802968915978</v>
      </c>
      <c r="F77" s="1344">
        <v>9098.6579527100257</v>
      </c>
      <c r="G77" s="1346">
        <v>12819.213179213497</v>
      </c>
      <c r="H77" s="1347"/>
      <c r="I77" s="621"/>
      <c r="J77" s="622"/>
      <c r="K77" s="623"/>
      <c r="L77" s="621"/>
      <c r="M77" s="623"/>
      <c r="N77" s="301" t="s">
        <v>446</v>
      </c>
      <c r="P77" s="403"/>
      <c r="Q77" s="473" t="s">
        <v>433</v>
      </c>
      <c r="R77" s="301">
        <v>29</v>
      </c>
      <c r="S77" s="432">
        <v>4903.9382059588188</v>
      </c>
      <c r="T77" s="432">
        <v>13052.150283010626</v>
      </c>
      <c r="U77" s="432">
        <v>963.60878907558572</v>
      </c>
      <c r="W77" s="432">
        <v>5157.7116647290459</v>
      </c>
      <c r="X77" s="432">
        <v>6121.3204538046311</v>
      </c>
      <c r="Y77" s="432">
        <v>7084.9292428802164</v>
      </c>
      <c r="AA77" s="365"/>
      <c r="AB77" s="365"/>
      <c r="AC77" s="365"/>
      <c r="AD77" s="365"/>
      <c r="AE77" s="365"/>
      <c r="AF77" s="365"/>
      <c r="AG77" s="365"/>
      <c r="AH77" s="365"/>
      <c r="AI77" s="365"/>
      <c r="AJ77" s="365"/>
      <c r="AK77" s="365"/>
      <c r="AL77" s="365"/>
      <c r="AM77" s="365"/>
      <c r="AN77" s="365"/>
      <c r="BI77" s="463">
        <v>2041</v>
      </c>
      <c r="BJ77" s="477">
        <v>6037.8806683811017</v>
      </c>
      <c r="BR77" s="463">
        <v>2041</v>
      </c>
      <c r="BS77" s="294">
        <v>27</v>
      </c>
      <c r="BT77" s="475">
        <v>1309.5117639480836</v>
      </c>
      <c r="BU77" s="476">
        <v>4644.0738205655352</v>
      </c>
      <c r="BV77" s="477">
        <v>5953.5855845136193</v>
      </c>
      <c r="BY77" s="463">
        <v>2041</v>
      </c>
      <c r="BZ77" s="294">
        <v>27</v>
      </c>
      <c r="CA77" s="478">
        <v>-393.56189486564369</v>
      </c>
      <c r="CB77" s="478">
        <v>1950.8718889143177</v>
      </c>
      <c r="CC77" s="469">
        <v>4490.7520398497018</v>
      </c>
      <c r="CD77" s="477">
        <v>6048.0620338983754</v>
      </c>
      <c r="CG77" s="463">
        <v>2041</v>
      </c>
      <c r="CH77" s="294">
        <v>27</v>
      </c>
      <c r="CI77" s="478">
        <v>119.71315261441518</v>
      </c>
      <c r="CJ77" s="478">
        <v>-686.19404570088182</v>
      </c>
      <c r="CK77" s="478">
        <v>2130.2281375912257</v>
      </c>
      <c r="CL77" s="469">
        <v>4474.133423876342</v>
      </c>
      <c r="CM77" s="477">
        <v>6037.8806683811017</v>
      </c>
      <c r="CP77" s="463">
        <v>2041</v>
      </c>
      <c r="CQ77" s="294">
        <v>27</v>
      </c>
      <c r="CR77" s="475">
        <v>4678.7029792114981</v>
      </c>
      <c r="CS77" s="476">
        <v>1.2651964089192227</v>
      </c>
      <c r="CT77" s="477">
        <v>5919.4782076980564</v>
      </c>
      <c r="CZ77" s="447" t="b">
        <v>1</v>
      </c>
      <c r="DA77" s="448" t="b">
        <v>1</v>
      </c>
      <c r="DB77" s="449" t="b">
        <v>1</v>
      </c>
      <c r="DC77" s="447">
        <v>29</v>
      </c>
      <c r="DD77" s="449">
        <v>5157.7116647290459</v>
      </c>
      <c r="DE77" s="447">
        <v>29</v>
      </c>
      <c r="DF77" s="449">
        <v>6121.3204538046311</v>
      </c>
      <c r="DG77" s="447">
        <v>29</v>
      </c>
      <c r="DH77" s="449">
        <v>7084.9292428802164</v>
      </c>
      <c r="DI77" s="447">
        <v>29</v>
      </c>
      <c r="DJ77" s="448">
        <v>5157.7116647290459</v>
      </c>
      <c r="DK77" s="449">
        <v>77</v>
      </c>
      <c r="DL77" s="447">
        <v>29</v>
      </c>
      <c r="DM77" s="448">
        <v>6121.3204538046311</v>
      </c>
      <c r="DN77" s="449">
        <v>77</v>
      </c>
      <c r="DO77" s="447">
        <v>29</v>
      </c>
      <c r="DP77" s="448">
        <v>7084.9292428802164</v>
      </c>
      <c r="DQ77" s="449">
        <v>77</v>
      </c>
      <c r="DV77" s="440">
        <v>2046</v>
      </c>
      <c r="DW77" s="441">
        <v>6234.2731181840845</v>
      </c>
      <c r="EA77" s="325"/>
      <c r="EB77" s="325"/>
      <c r="EC77" s="325"/>
      <c r="ED77" s="325"/>
      <c r="EE77" s="325"/>
      <c r="EU77" s="336"/>
      <c r="EV77" s="429"/>
    </row>
    <row r="78" spans="1:152" s="319" customFormat="1" ht="13.8" x14ac:dyDescent="0.25">
      <c r="B78" s="403">
        <v>2044</v>
      </c>
      <c r="C78" s="1335">
        <v>7846.54006362377</v>
      </c>
      <c r="D78" s="1336">
        <v>5302.6078279987096</v>
      </c>
      <c r="E78" s="1341">
        <v>6559.0340736404978</v>
      </c>
      <c r="F78" s="1344">
        <v>9075.5300900927359</v>
      </c>
      <c r="G78" s="1346">
        <v>12549.424638147946</v>
      </c>
      <c r="H78" s="1347"/>
      <c r="I78" s="621"/>
      <c r="J78" s="622"/>
      <c r="K78" s="623"/>
      <c r="L78" s="621"/>
      <c r="M78" s="623"/>
      <c r="N78" s="301" t="s">
        <v>446</v>
      </c>
      <c r="P78" s="403"/>
      <c r="Q78" s="473" t="s">
        <v>433</v>
      </c>
      <c r="R78" s="301">
        <v>30</v>
      </c>
      <c r="S78" s="432">
        <v>4934.8080075192538</v>
      </c>
      <c r="T78" s="432">
        <v>12795.818002442849</v>
      </c>
      <c r="U78" s="432">
        <v>969.43981769014727</v>
      </c>
      <c r="W78" s="432">
        <v>5191.5605353015417</v>
      </c>
      <c r="X78" s="432">
        <v>6161.0003529916894</v>
      </c>
      <c r="Y78" s="432">
        <v>7130.4401706818371</v>
      </c>
      <c r="AA78" s="365"/>
      <c r="AB78" s="365"/>
      <c r="AC78" s="365"/>
      <c r="AD78" s="365"/>
      <c r="AE78" s="365"/>
      <c r="AF78" s="365"/>
      <c r="AG78" s="365"/>
      <c r="AH78" s="365"/>
      <c r="AI78" s="365"/>
      <c r="AJ78" s="365"/>
      <c r="AK78" s="365"/>
      <c r="AL78" s="365"/>
      <c r="AM78" s="365"/>
      <c r="AN78" s="365"/>
      <c r="BI78" s="463">
        <v>2042</v>
      </c>
      <c r="BJ78" s="477">
        <v>6078.8077271485809</v>
      </c>
      <c r="BR78" s="463">
        <v>2042</v>
      </c>
      <c r="BS78" s="294">
        <v>28</v>
      </c>
      <c r="BT78" s="475">
        <v>1358.0121996498644</v>
      </c>
      <c r="BU78" s="476">
        <v>4644.0738205655352</v>
      </c>
      <c r="BV78" s="477">
        <v>6002.0860202153999</v>
      </c>
      <c r="BY78" s="463">
        <v>2042</v>
      </c>
      <c r="BZ78" s="294">
        <v>28</v>
      </c>
      <c r="CA78" s="478">
        <v>-423.25449324371004</v>
      </c>
      <c r="CB78" s="478">
        <v>2023.1264033185516</v>
      </c>
      <c r="CC78" s="469">
        <v>4490.7520398497018</v>
      </c>
      <c r="CD78" s="477">
        <v>6090.6239499245439</v>
      </c>
      <c r="CG78" s="463">
        <v>2042</v>
      </c>
      <c r="CH78" s="294">
        <v>28</v>
      </c>
      <c r="CI78" s="478">
        <v>133.51334279284876</v>
      </c>
      <c r="CJ78" s="478">
        <v>-737.96451554114037</v>
      </c>
      <c r="CK78" s="478">
        <v>2209.1254760205302</v>
      </c>
      <c r="CL78" s="469">
        <v>4474.133423876342</v>
      </c>
      <c r="CM78" s="477">
        <v>6078.8077271485809</v>
      </c>
      <c r="CP78" s="463">
        <v>2042</v>
      </c>
      <c r="CQ78" s="294">
        <v>28</v>
      </c>
      <c r="CR78" s="475">
        <v>4678.7029792114981</v>
      </c>
      <c r="CS78" s="476">
        <v>1.2762671127955434</v>
      </c>
      <c r="CT78" s="477">
        <v>5971.2747429061656</v>
      </c>
      <c r="CZ78" s="447" t="b">
        <v>1</v>
      </c>
      <c r="DA78" s="448" t="b">
        <v>1</v>
      </c>
      <c r="DB78" s="449" t="b">
        <v>1</v>
      </c>
      <c r="DC78" s="447">
        <v>30</v>
      </c>
      <c r="DD78" s="449">
        <v>5191.5605353015417</v>
      </c>
      <c r="DE78" s="447">
        <v>30</v>
      </c>
      <c r="DF78" s="449">
        <v>6161.0003529916894</v>
      </c>
      <c r="DG78" s="447">
        <v>30</v>
      </c>
      <c r="DH78" s="449">
        <v>7130.4401706818371</v>
      </c>
      <c r="DI78" s="447">
        <v>30</v>
      </c>
      <c r="DJ78" s="448">
        <v>5191.5605353015417</v>
      </c>
      <c r="DK78" s="449">
        <v>78</v>
      </c>
      <c r="DL78" s="447">
        <v>30</v>
      </c>
      <c r="DM78" s="448">
        <v>6161.0003529916894</v>
      </c>
      <c r="DN78" s="449">
        <v>78</v>
      </c>
      <c r="DO78" s="447">
        <v>30</v>
      </c>
      <c r="DP78" s="448">
        <v>7130.4401706818371</v>
      </c>
      <c r="DQ78" s="449">
        <v>78</v>
      </c>
      <c r="DV78" s="440">
        <v>2047</v>
      </c>
      <c r="DW78" s="441">
        <v>6271.2612166819772</v>
      </c>
      <c r="EA78" s="325"/>
      <c r="EB78" s="325"/>
      <c r="EC78" s="325"/>
      <c r="ED78" s="325"/>
      <c r="EE78" s="325"/>
      <c r="EU78" s="336"/>
      <c r="EV78" s="429"/>
    </row>
    <row r="79" spans="1:152" s="319" customFormat="1" ht="13.8" x14ac:dyDescent="0.25">
      <c r="B79" s="403">
        <v>2045</v>
      </c>
      <c r="C79" s="1335">
        <v>7897.4300006373487</v>
      </c>
      <c r="D79" s="1336">
        <v>5337.7904809746396</v>
      </c>
      <c r="E79" s="1341">
        <v>6602.6544861956709</v>
      </c>
      <c r="F79" s="1344">
        <v>9052.4022274754479</v>
      </c>
      <c r="G79" s="1346">
        <v>12245.168355448091</v>
      </c>
      <c r="H79" s="1347"/>
      <c r="I79" s="621"/>
      <c r="J79" s="622"/>
      <c r="K79" s="623"/>
      <c r="L79" s="621"/>
      <c r="M79" s="623"/>
      <c r="N79" s="301" t="s">
        <v>446</v>
      </c>
      <c r="P79" s="403"/>
      <c r="Q79" s="473" t="s">
        <v>433</v>
      </c>
      <c r="R79" s="301">
        <v>31</v>
      </c>
      <c r="S79" s="432">
        <v>4965.6778090796997</v>
      </c>
      <c r="T79" s="432">
        <v>12503.788710427443</v>
      </c>
      <c r="U79" s="432">
        <v>975.26486008365691</v>
      </c>
      <c r="W79" s="432">
        <v>5225.2869575608165</v>
      </c>
      <c r="X79" s="432">
        <v>6200.5518176444739</v>
      </c>
      <c r="Y79" s="432">
        <v>7175.8166777281313</v>
      </c>
      <c r="AA79" s="365"/>
      <c r="AB79" s="365"/>
      <c r="AC79" s="365"/>
      <c r="AD79" s="365"/>
      <c r="AE79" s="365"/>
      <c r="AF79" s="365"/>
      <c r="AG79" s="365"/>
      <c r="AH79" s="365"/>
      <c r="AI79" s="365"/>
      <c r="AJ79" s="365"/>
      <c r="AK79" s="365"/>
      <c r="AL79" s="365"/>
      <c r="AM79" s="365"/>
      <c r="AN79" s="365"/>
      <c r="BI79" s="463">
        <v>2043</v>
      </c>
      <c r="BJ79" s="477">
        <v>6118.8740091630943</v>
      </c>
      <c r="BR79" s="463">
        <v>2043</v>
      </c>
      <c r="BS79" s="294">
        <v>29</v>
      </c>
      <c r="BT79" s="475">
        <v>1406.5126353516453</v>
      </c>
      <c r="BU79" s="476">
        <v>4644.0738205655352</v>
      </c>
      <c r="BV79" s="477">
        <v>6050.5864559171805</v>
      </c>
      <c r="BY79" s="463">
        <v>2043</v>
      </c>
      <c r="BZ79" s="294">
        <v>29</v>
      </c>
      <c r="CA79" s="478">
        <v>-454.02682247188795</v>
      </c>
      <c r="CB79" s="478">
        <v>2095.3809177227859</v>
      </c>
      <c r="CC79" s="469">
        <v>4490.7520398497018</v>
      </c>
      <c r="CD79" s="477">
        <v>6132.1061351005992</v>
      </c>
      <c r="CG79" s="463">
        <v>2043</v>
      </c>
      <c r="CH79" s="294">
        <v>29</v>
      </c>
      <c r="CI79" s="478">
        <v>148.33531875796228</v>
      </c>
      <c r="CJ79" s="478">
        <v>-791.61754792104477</v>
      </c>
      <c r="CK79" s="478">
        <v>2288.0228144498351</v>
      </c>
      <c r="CL79" s="469">
        <v>4474.133423876342</v>
      </c>
      <c r="CM79" s="477">
        <v>6118.8740091630943</v>
      </c>
      <c r="CP79" s="463">
        <v>2043</v>
      </c>
      <c r="CQ79" s="294">
        <v>29</v>
      </c>
      <c r="CR79" s="475">
        <v>4678.7029792114981</v>
      </c>
      <c r="CS79" s="476">
        <v>1.2874346873896856</v>
      </c>
      <c r="CT79" s="477">
        <v>6023.5245074303457</v>
      </c>
      <c r="CZ79" s="447" t="b">
        <v>1</v>
      </c>
      <c r="DA79" s="448" t="b">
        <v>1</v>
      </c>
      <c r="DB79" s="449" t="b">
        <v>1</v>
      </c>
      <c r="DC79" s="447">
        <v>31</v>
      </c>
      <c r="DD79" s="449">
        <v>5225.2869575608165</v>
      </c>
      <c r="DE79" s="447">
        <v>31</v>
      </c>
      <c r="DF79" s="449">
        <v>6200.5518176444739</v>
      </c>
      <c r="DG79" s="447">
        <v>31</v>
      </c>
      <c r="DH79" s="449">
        <v>7175.8166777281313</v>
      </c>
      <c r="DI79" s="447">
        <v>31</v>
      </c>
      <c r="DJ79" s="448">
        <v>5225.2869575608165</v>
      </c>
      <c r="DK79" s="449">
        <v>79</v>
      </c>
      <c r="DL79" s="447">
        <v>31</v>
      </c>
      <c r="DM79" s="448">
        <v>6200.5518176444739</v>
      </c>
      <c r="DN79" s="449">
        <v>79</v>
      </c>
      <c r="DO79" s="447">
        <v>31</v>
      </c>
      <c r="DP79" s="448">
        <v>7175.8166777281313</v>
      </c>
      <c r="DQ79" s="449">
        <v>79</v>
      </c>
      <c r="DV79" s="440">
        <v>2048</v>
      </c>
      <c r="DW79" s="441">
        <v>6307.5710001745265</v>
      </c>
      <c r="EA79" s="325"/>
      <c r="EB79" s="325"/>
      <c r="EC79" s="325"/>
      <c r="ED79" s="325"/>
      <c r="EE79" s="325"/>
      <c r="EU79" s="336"/>
      <c r="EV79" s="429"/>
    </row>
    <row r="80" spans="1:152" s="319" customFormat="1" ht="13.8" x14ac:dyDescent="0.25">
      <c r="B80" s="403">
        <v>2046</v>
      </c>
      <c r="C80" s="1335">
        <v>7947.1830966675388</v>
      </c>
      <c r="D80" s="1336">
        <v>5372.2176111436938</v>
      </c>
      <c r="E80" s="1341">
        <v>6644.9338702647519</v>
      </c>
      <c r="F80" s="1344">
        <v>9029.2743648581582</v>
      </c>
      <c r="G80" s="1346">
        <v>11910.678903783341</v>
      </c>
      <c r="H80" s="1347"/>
      <c r="I80" s="621"/>
      <c r="J80" s="622"/>
      <c r="K80" s="623"/>
      <c r="L80" s="621"/>
      <c r="M80" s="623"/>
      <c r="N80" s="301" t="s">
        <v>446</v>
      </c>
      <c r="P80" s="403"/>
      <c r="Q80" s="473" t="s">
        <v>433</v>
      </c>
      <c r="R80" s="301">
        <v>32</v>
      </c>
      <c r="S80" s="432">
        <v>4996.5476106401356</v>
      </c>
      <c r="T80" s="432">
        <v>12180.220098587792</v>
      </c>
      <c r="U80" s="432">
        <v>981.08189265794829</v>
      </c>
      <c r="W80" s="432">
        <v>5258.8842869088403</v>
      </c>
      <c r="X80" s="432">
        <v>6239.9661795667889</v>
      </c>
      <c r="Y80" s="432">
        <v>7221.0480722247376</v>
      </c>
      <c r="AA80" s="365"/>
      <c r="AB80" s="365"/>
      <c r="AC80" s="365"/>
      <c r="AD80" s="365"/>
      <c r="AE80" s="365"/>
      <c r="AF80" s="365"/>
      <c r="AG80" s="365"/>
      <c r="AH80" s="365"/>
      <c r="AI80" s="365"/>
      <c r="AJ80" s="365"/>
      <c r="AK80" s="365"/>
      <c r="AL80" s="365"/>
      <c r="AM80" s="365"/>
      <c r="AN80" s="365"/>
      <c r="BI80" s="463">
        <v>2044</v>
      </c>
      <c r="BJ80" s="477">
        <v>6158.1160067741666</v>
      </c>
      <c r="BR80" s="463">
        <v>2044</v>
      </c>
      <c r="BS80" s="294">
        <v>30</v>
      </c>
      <c r="BT80" s="475">
        <v>1455.0130710534263</v>
      </c>
      <c r="BU80" s="476">
        <v>4644.0738205655352</v>
      </c>
      <c r="BV80" s="477">
        <v>6099.0868916189611</v>
      </c>
      <c r="BY80" s="463">
        <v>2044</v>
      </c>
      <c r="BZ80" s="294">
        <v>30</v>
      </c>
      <c r="CA80" s="478">
        <v>-485.87888255017737</v>
      </c>
      <c r="CB80" s="478">
        <v>2167.6354321270196</v>
      </c>
      <c r="CC80" s="469">
        <v>4490.7520398497018</v>
      </c>
      <c r="CD80" s="477">
        <v>6172.5085894265439</v>
      </c>
      <c r="CG80" s="463">
        <v>2044</v>
      </c>
      <c r="CH80" s="294">
        <v>30</v>
      </c>
      <c r="CI80" s="478">
        <v>164.21557285928009</v>
      </c>
      <c r="CJ80" s="478">
        <v>-847.15314284059491</v>
      </c>
      <c r="CK80" s="478">
        <v>2366.9201528791396</v>
      </c>
      <c r="CL80" s="469">
        <v>4474.133423876342</v>
      </c>
      <c r="CM80" s="477">
        <v>6158.1160067741666</v>
      </c>
      <c r="CP80" s="463">
        <v>2044</v>
      </c>
      <c r="CQ80" s="294">
        <v>30</v>
      </c>
      <c r="CR80" s="475">
        <v>4678.7029792114981</v>
      </c>
      <c r="CS80" s="476">
        <v>1.298699980338446</v>
      </c>
      <c r="CT80" s="477">
        <v>6076.2314671114018</v>
      </c>
      <c r="CZ80" s="447" t="b">
        <v>1</v>
      </c>
      <c r="DA80" s="448" t="b">
        <v>1</v>
      </c>
      <c r="DB80" s="449" t="b">
        <v>1</v>
      </c>
      <c r="DC80" s="447">
        <v>32</v>
      </c>
      <c r="DD80" s="449">
        <v>5258.8842869088403</v>
      </c>
      <c r="DE80" s="447">
        <v>32</v>
      </c>
      <c r="DF80" s="449">
        <v>6239.9661795667889</v>
      </c>
      <c r="DG80" s="447">
        <v>32</v>
      </c>
      <c r="DH80" s="449">
        <v>7221.0480722247376</v>
      </c>
      <c r="DI80" s="447">
        <v>32</v>
      </c>
      <c r="DJ80" s="448">
        <v>5258.8842869088403</v>
      </c>
      <c r="DK80" s="449">
        <v>80</v>
      </c>
      <c r="DL80" s="447">
        <v>32</v>
      </c>
      <c r="DM80" s="448">
        <v>6239.9661795667889</v>
      </c>
      <c r="DN80" s="449">
        <v>80</v>
      </c>
      <c r="DO80" s="447">
        <v>32</v>
      </c>
      <c r="DP80" s="448">
        <v>7221.0480722247376</v>
      </c>
      <c r="DQ80" s="449">
        <v>80</v>
      </c>
      <c r="DV80" s="440">
        <v>2049</v>
      </c>
      <c r="DW80" s="441">
        <v>6343.238961011255</v>
      </c>
      <c r="EA80" s="325"/>
      <c r="EB80" s="325"/>
      <c r="EC80" s="325"/>
      <c r="ED80" s="325"/>
      <c r="EE80" s="325"/>
      <c r="EU80" s="336"/>
      <c r="EV80" s="429"/>
    </row>
    <row r="81" spans="1:152" s="319" customFormat="1" ht="13.8" x14ac:dyDescent="0.25">
      <c r="B81" s="403">
        <v>2047</v>
      </c>
      <c r="C81" s="1335">
        <v>7995.7853222999674</v>
      </c>
      <c r="D81" s="1336">
        <v>5405.8792333405736</v>
      </c>
      <c r="E81" s="1341">
        <v>6685.867939429846</v>
      </c>
      <c r="F81" s="1344">
        <v>9006.1465022408702</v>
      </c>
      <c r="G81" s="1346">
        <v>11550.593425356081</v>
      </c>
      <c r="H81" s="1347"/>
      <c r="I81" s="621"/>
      <c r="J81" s="622"/>
      <c r="K81" s="623"/>
      <c r="L81" s="621"/>
      <c r="M81" s="623"/>
      <c r="N81" s="301" t="s">
        <v>446</v>
      </c>
      <c r="P81" s="403"/>
      <c r="Q81" s="473" t="s">
        <v>433</v>
      </c>
      <c r="R81" s="301">
        <v>33</v>
      </c>
      <c r="S81" s="432">
        <v>5027.4174122005825</v>
      </c>
      <c r="T81" s="432">
        <v>11829.708852097232</v>
      </c>
      <c r="U81" s="432">
        <v>986.88889071764447</v>
      </c>
      <c r="W81" s="432">
        <v>5292.3453688533709</v>
      </c>
      <c r="X81" s="432">
        <v>6279.2342595710152</v>
      </c>
      <c r="Y81" s="432">
        <v>7266.1231502886594</v>
      </c>
      <c r="AA81" s="365"/>
      <c r="AB81" s="365"/>
      <c r="AC81" s="365"/>
      <c r="AD81" s="365"/>
      <c r="AE81" s="365"/>
      <c r="AF81" s="365"/>
      <c r="AG81" s="365"/>
      <c r="AH81" s="365"/>
      <c r="AI81" s="365"/>
      <c r="AJ81" s="365"/>
      <c r="AK81" s="365"/>
      <c r="AL81" s="365"/>
      <c r="AM81" s="365"/>
      <c r="AN81" s="365"/>
      <c r="BI81" s="463">
        <v>2045</v>
      </c>
      <c r="BJ81" s="477">
        <v>6196.5702123313222</v>
      </c>
      <c r="BR81" s="463">
        <v>2045</v>
      </c>
      <c r="BS81" s="294">
        <v>31</v>
      </c>
      <c r="BT81" s="475">
        <v>1503.5135067552071</v>
      </c>
      <c r="BU81" s="476">
        <v>4644.0738205655352</v>
      </c>
      <c r="BV81" s="477">
        <v>6147.5873273207426</v>
      </c>
      <c r="BY81" s="463">
        <v>2045</v>
      </c>
      <c r="BZ81" s="294">
        <v>31</v>
      </c>
      <c r="CA81" s="478">
        <v>-518.81067347857834</v>
      </c>
      <c r="CB81" s="478">
        <v>2239.8899465312534</v>
      </c>
      <c r="CC81" s="478">
        <v>4490.7520398497018</v>
      </c>
      <c r="CD81" s="477">
        <v>6211.8313129023772</v>
      </c>
      <c r="CG81" s="463">
        <v>2045</v>
      </c>
      <c r="CH81" s="294">
        <v>31</v>
      </c>
      <c r="CI81" s="478">
        <v>181.19059744632639</v>
      </c>
      <c r="CJ81" s="478">
        <v>-904.57130029979078</v>
      </c>
      <c r="CK81" s="478">
        <v>2445.8174913084445</v>
      </c>
      <c r="CL81" s="478">
        <v>4474.133423876342</v>
      </c>
      <c r="CM81" s="477">
        <v>6196.5702123313222</v>
      </c>
      <c r="CP81" s="463">
        <v>2045</v>
      </c>
      <c r="CQ81" s="294">
        <v>31</v>
      </c>
      <c r="CR81" s="475">
        <v>4678.7029792114981</v>
      </c>
      <c r="CS81" s="476">
        <v>1.3100638466956012</v>
      </c>
      <c r="CT81" s="477">
        <v>6129.3996224919847</v>
      </c>
      <c r="CZ81" s="447" t="b">
        <v>1</v>
      </c>
      <c r="DA81" s="448" t="b">
        <v>1</v>
      </c>
      <c r="DB81" s="449" t="b">
        <v>1</v>
      </c>
      <c r="DC81" s="447">
        <v>33</v>
      </c>
      <c r="DD81" s="449">
        <v>5292.3453688533709</v>
      </c>
      <c r="DE81" s="447">
        <v>33</v>
      </c>
      <c r="DF81" s="449">
        <v>6279.2342595710152</v>
      </c>
      <c r="DG81" s="447">
        <v>33</v>
      </c>
      <c r="DH81" s="449">
        <v>7266.1231502886594</v>
      </c>
      <c r="DI81" s="447">
        <v>33</v>
      </c>
      <c r="DJ81" s="448">
        <v>5292.3453688533709</v>
      </c>
      <c r="DK81" s="449">
        <v>81</v>
      </c>
      <c r="DL81" s="447">
        <v>33</v>
      </c>
      <c r="DM81" s="448">
        <v>6279.2342595710152</v>
      </c>
      <c r="DN81" s="449">
        <v>81</v>
      </c>
      <c r="DO81" s="447">
        <v>33</v>
      </c>
      <c r="DP81" s="448">
        <v>7266.1231502886594</v>
      </c>
      <c r="DQ81" s="449">
        <v>81</v>
      </c>
      <c r="DV81" s="440">
        <v>2050</v>
      </c>
      <c r="DW81" s="441">
        <v>6378.301591541689</v>
      </c>
      <c r="EA81" s="325"/>
      <c r="EB81" s="325"/>
      <c r="EC81" s="325"/>
      <c r="ED81" s="325"/>
      <c r="EE81" s="325"/>
      <c r="EU81" s="336"/>
      <c r="EV81" s="429"/>
    </row>
    <row r="82" spans="1:152" s="319" customFormat="1" ht="13.8" x14ac:dyDescent="0.25">
      <c r="B82" s="403">
        <v>2048</v>
      </c>
      <c r="C82" s="1335">
        <v>8043.2176528224591</v>
      </c>
      <c r="D82" s="1336">
        <v>5438.7620060609406</v>
      </c>
      <c r="E82" s="1341">
        <v>6725.4505091104329</v>
      </c>
      <c r="F82" s="1344">
        <v>8983.0186396235804</v>
      </c>
      <c r="G82" s="1346">
        <v>11169.744876725552</v>
      </c>
      <c r="H82" s="1347"/>
      <c r="I82" s="621"/>
      <c r="J82" s="622"/>
      <c r="K82" s="623"/>
      <c r="L82" s="621"/>
      <c r="M82" s="623"/>
      <c r="N82" s="301" t="s">
        <v>446</v>
      </c>
      <c r="P82" s="403"/>
      <c r="Q82" s="473" t="s">
        <v>433</v>
      </c>
      <c r="R82" s="301">
        <v>34</v>
      </c>
      <c r="S82" s="432">
        <v>5058.2872137610175</v>
      </c>
      <c r="T82" s="432">
        <v>11457.081315068741</v>
      </c>
      <c r="U82" s="432">
        <v>992.68386667834943</v>
      </c>
      <c r="W82" s="432">
        <v>5325.6627144570748</v>
      </c>
      <c r="X82" s="432">
        <v>6318.3465811354245</v>
      </c>
      <c r="Y82" s="432">
        <v>7311.0304478137741</v>
      </c>
      <c r="AA82" s="365"/>
      <c r="AB82" s="365"/>
      <c r="AC82" s="365"/>
      <c r="AD82" s="365"/>
      <c r="AE82" s="365"/>
      <c r="AF82" s="365"/>
      <c r="AG82" s="365"/>
      <c r="AH82" s="365"/>
      <c r="AI82" s="365"/>
      <c r="AJ82" s="365"/>
      <c r="AK82" s="365"/>
      <c r="AL82" s="365"/>
      <c r="AM82" s="365"/>
      <c r="AN82" s="365"/>
      <c r="BI82" s="463">
        <v>2046</v>
      </c>
      <c r="BJ82" s="477">
        <v>6234.2731181840845</v>
      </c>
      <c r="BR82" s="463">
        <v>2046</v>
      </c>
      <c r="BS82" s="294">
        <v>32</v>
      </c>
      <c r="BT82" s="475">
        <v>1552.0139424569879</v>
      </c>
      <c r="BU82" s="476">
        <v>4644.0738205655352</v>
      </c>
      <c r="BV82" s="477">
        <v>6196.0877630225232</v>
      </c>
      <c r="BY82" s="463">
        <v>2046</v>
      </c>
      <c r="BZ82" s="294">
        <v>32</v>
      </c>
      <c r="CA82" s="478">
        <v>-552.8221952570907</v>
      </c>
      <c r="CB82" s="478">
        <v>2312.1444609354876</v>
      </c>
      <c r="CC82" s="478">
        <v>4490.7520398497018</v>
      </c>
      <c r="CD82" s="477">
        <v>6250.0743055280982</v>
      </c>
      <c r="CG82" s="463">
        <v>2046</v>
      </c>
      <c r="CH82" s="294">
        <v>32</v>
      </c>
      <c r="CI82" s="478">
        <v>199.29688486862554</v>
      </c>
      <c r="CJ82" s="478">
        <v>-963.87202029863238</v>
      </c>
      <c r="CK82" s="478">
        <v>2524.7148297377489</v>
      </c>
      <c r="CL82" s="478">
        <v>4474.133423876342</v>
      </c>
      <c r="CM82" s="477">
        <v>6234.2731181840845</v>
      </c>
      <c r="CP82" s="463">
        <v>2046</v>
      </c>
      <c r="CQ82" s="294">
        <v>32</v>
      </c>
      <c r="CR82" s="475">
        <v>4678.7029792114981</v>
      </c>
      <c r="CS82" s="476">
        <v>1.3215271489968066</v>
      </c>
      <c r="CT82" s="477">
        <v>6183.0330091202359</v>
      </c>
      <c r="CZ82" s="447" t="b">
        <v>1</v>
      </c>
      <c r="DA82" s="448" t="b">
        <v>1</v>
      </c>
      <c r="DB82" s="449" t="b">
        <v>1</v>
      </c>
      <c r="DC82" s="447">
        <v>34</v>
      </c>
      <c r="DD82" s="449">
        <v>5325.6627144570748</v>
      </c>
      <c r="DE82" s="447">
        <v>34</v>
      </c>
      <c r="DF82" s="449">
        <v>6318.3465811354245</v>
      </c>
      <c r="DG82" s="447">
        <v>34</v>
      </c>
      <c r="DH82" s="449">
        <v>7311.0304478137741</v>
      </c>
      <c r="DI82" s="447">
        <v>34</v>
      </c>
      <c r="DJ82" s="448">
        <v>5325.6627144570748</v>
      </c>
      <c r="DK82" s="449">
        <v>82</v>
      </c>
      <c r="DL82" s="447">
        <v>34</v>
      </c>
      <c r="DM82" s="448">
        <v>6318.3465811354245</v>
      </c>
      <c r="DN82" s="449">
        <v>82</v>
      </c>
      <c r="DO82" s="447">
        <v>34</v>
      </c>
      <c r="DP82" s="448">
        <v>7311.0304478137741</v>
      </c>
      <c r="DQ82" s="449">
        <v>82</v>
      </c>
      <c r="DV82" s="440">
        <v>2051</v>
      </c>
      <c r="DW82" s="441">
        <v>6412.7953841153503</v>
      </c>
      <c r="EA82" s="325"/>
      <c r="EB82" s="325"/>
      <c r="EC82" s="325"/>
      <c r="ED82" s="325"/>
      <c r="EE82" s="325"/>
      <c r="EU82" s="336"/>
      <c r="EV82" s="429"/>
    </row>
    <row r="83" spans="1:152" s="319" customFormat="1" ht="13.8" x14ac:dyDescent="0.25">
      <c r="B83" s="403">
        <v>2049</v>
      </c>
      <c r="C83" s="1335">
        <v>8089.4643184570805</v>
      </c>
      <c r="D83" s="1336">
        <v>5470.8547848001363</v>
      </c>
      <c r="E83" s="1341">
        <v>6763.6774813321244</v>
      </c>
      <c r="F83" s="1344">
        <v>8959.8907770062924</v>
      </c>
      <c r="G83" s="1346">
        <v>10773.000023931707</v>
      </c>
      <c r="H83" s="1347"/>
      <c r="I83" s="621"/>
      <c r="J83" s="622"/>
      <c r="K83" s="623"/>
      <c r="L83" s="621"/>
      <c r="M83" s="623"/>
      <c r="N83" s="301" t="s">
        <v>446</v>
      </c>
      <c r="P83" s="403"/>
      <c r="Q83" s="473" t="s">
        <v>433</v>
      </c>
      <c r="R83" s="301">
        <v>35</v>
      </c>
      <c r="S83" s="432">
        <v>5089.1570153214525</v>
      </c>
      <c r="T83" s="432">
        <v>11067.225879930709</v>
      </c>
      <c r="U83" s="432">
        <v>998.46484704899933</v>
      </c>
      <c r="W83" s="432">
        <v>5358.8280445044138</v>
      </c>
      <c r="X83" s="432">
        <v>6357.292891553413</v>
      </c>
      <c r="Y83" s="432">
        <v>7355.7577386024122</v>
      </c>
      <c r="AA83" s="365"/>
      <c r="AB83" s="365"/>
      <c r="AC83" s="365"/>
      <c r="AD83" s="365"/>
      <c r="AE83" s="365"/>
      <c r="AF83" s="365"/>
      <c r="AG83" s="365"/>
      <c r="AH83" s="365"/>
      <c r="AI83" s="365"/>
      <c r="AJ83" s="365"/>
      <c r="AK83" s="365"/>
      <c r="AL83" s="365"/>
      <c r="AM83" s="365"/>
      <c r="AN83" s="365"/>
      <c r="BI83" s="463">
        <v>2047</v>
      </c>
      <c r="BJ83" s="477">
        <v>6271.2612166819772</v>
      </c>
      <c r="BR83" s="463">
        <v>2047</v>
      </c>
      <c r="BS83" s="294">
        <v>33</v>
      </c>
      <c r="BT83" s="475">
        <v>1600.5143781587687</v>
      </c>
      <c r="BU83" s="476">
        <v>4644.0738205655352</v>
      </c>
      <c r="BV83" s="477">
        <v>6244.5881987243038</v>
      </c>
      <c r="BY83" s="463">
        <v>2047</v>
      </c>
      <c r="BZ83" s="294">
        <v>33</v>
      </c>
      <c r="CA83" s="478">
        <v>-587.91344788571462</v>
      </c>
      <c r="CB83" s="478">
        <v>2384.3989753397218</v>
      </c>
      <c r="CC83" s="478">
        <v>4490.7520398497018</v>
      </c>
      <c r="CD83" s="477">
        <v>6287.2375673037095</v>
      </c>
      <c r="CG83" s="463">
        <v>2047</v>
      </c>
      <c r="CH83" s="294">
        <v>33</v>
      </c>
      <c r="CI83" s="478">
        <v>218.57092747570178</v>
      </c>
      <c r="CJ83" s="478">
        <v>-1025.0553028371198</v>
      </c>
      <c r="CK83" s="478">
        <v>2603.6121681670534</v>
      </c>
      <c r="CL83" s="478">
        <v>4474.133423876342</v>
      </c>
      <c r="CM83" s="477">
        <v>6271.2612166819772</v>
      </c>
      <c r="CP83" s="463">
        <v>2047</v>
      </c>
      <c r="CQ83" s="294">
        <v>33</v>
      </c>
      <c r="CR83" s="475">
        <v>4678.7029792114981</v>
      </c>
      <c r="CS83" s="476">
        <v>1.3330907573250659</v>
      </c>
      <c r="CT83" s="477">
        <v>6237.135697856098</v>
      </c>
      <c r="CZ83" s="447" t="b">
        <v>1</v>
      </c>
      <c r="DA83" s="448" t="b">
        <v>1</v>
      </c>
      <c r="DB83" s="449" t="b">
        <v>1</v>
      </c>
      <c r="DC83" s="447">
        <v>35</v>
      </c>
      <c r="DD83" s="449">
        <v>5358.8280445044138</v>
      </c>
      <c r="DE83" s="447">
        <v>35</v>
      </c>
      <c r="DF83" s="449">
        <v>6357.292891553413</v>
      </c>
      <c r="DG83" s="447">
        <v>35</v>
      </c>
      <c r="DH83" s="449">
        <v>7355.7577386024122</v>
      </c>
      <c r="DI83" s="447">
        <v>35</v>
      </c>
      <c r="DJ83" s="448">
        <v>5358.8280445044138</v>
      </c>
      <c r="DK83" s="449">
        <v>83</v>
      </c>
      <c r="DL83" s="447">
        <v>35</v>
      </c>
      <c r="DM83" s="448">
        <v>6357.292891553413</v>
      </c>
      <c r="DN83" s="449">
        <v>83</v>
      </c>
      <c r="DO83" s="447">
        <v>35</v>
      </c>
      <c r="DP83" s="448">
        <v>7355.7577386024122</v>
      </c>
      <c r="DQ83" s="449">
        <v>83</v>
      </c>
      <c r="DV83" s="440">
        <v>2052</v>
      </c>
      <c r="DW83" s="441">
        <v>6446.7568310817651</v>
      </c>
      <c r="EA83" s="325"/>
      <c r="EB83" s="325"/>
      <c r="EC83" s="325"/>
      <c r="ED83" s="325"/>
      <c r="EE83" s="325"/>
      <c r="EU83" s="336"/>
      <c r="EV83" s="429"/>
    </row>
    <row r="84" spans="1:152" s="319" customFormat="1" ht="13.8" x14ac:dyDescent="0.25">
      <c r="B84" s="403">
        <v>2050</v>
      </c>
      <c r="C84" s="1335">
        <v>8134.5117105478694</v>
      </c>
      <c r="D84" s="1336">
        <v>5502.1478400934302</v>
      </c>
      <c r="E84" s="1341">
        <v>6800.5471657773078</v>
      </c>
      <c r="F84" s="1344">
        <v>8936.7629143890026</v>
      </c>
      <c r="G84" s="1346">
        <v>10365.106240403993</v>
      </c>
      <c r="H84" s="1347"/>
      <c r="I84" s="621"/>
      <c r="J84" s="622"/>
      <c r="K84" s="623"/>
      <c r="L84" s="621"/>
      <c r="M84" s="623"/>
      <c r="N84" s="301" t="s">
        <v>446</v>
      </c>
      <c r="P84" s="403"/>
      <c r="Q84" s="473" t="s">
        <v>433</v>
      </c>
      <c r="R84" s="301">
        <v>36</v>
      </c>
      <c r="S84" s="432">
        <v>5120.0268168818902</v>
      </c>
      <c r="T84" s="432">
        <v>10664.930700727826</v>
      </c>
      <c r="U84" s="432">
        <v>1004.2298474407027</v>
      </c>
      <c r="W84" s="432">
        <v>5391.8318292941622</v>
      </c>
      <c r="X84" s="432">
        <v>6396.0616767348647</v>
      </c>
      <c r="Y84" s="432">
        <v>7400.2915241755672</v>
      </c>
      <c r="AA84" s="365"/>
      <c r="AB84" s="365"/>
      <c r="AC84" s="365"/>
      <c r="AD84" s="365"/>
      <c r="AE84" s="365"/>
      <c r="AF84" s="365"/>
      <c r="AG84" s="365"/>
      <c r="AH84" s="365"/>
      <c r="AI84" s="365"/>
      <c r="AJ84" s="365"/>
      <c r="AK84" s="365"/>
      <c r="AL84" s="365"/>
      <c r="AM84" s="365"/>
      <c r="AN84" s="365"/>
      <c r="BI84" s="463">
        <v>2048</v>
      </c>
      <c r="BJ84" s="477">
        <v>6307.5710001745265</v>
      </c>
      <c r="BR84" s="463">
        <v>2048</v>
      </c>
      <c r="BS84" s="294">
        <v>34</v>
      </c>
      <c r="BT84" s="475">
        <v>1649.0148138605496</v>
      </c>
      <c r="BU84" s="476">
        <v>4644.0738205655352</v>
      </c>
      <c r="BV84" s="477">
        <v>6293.0886344260853</v>
      </c>
      <c r="BY84" s="463">
        <v>2048</v>
      </c>
      <c r="BZ84" s="294">
        <v>34</v>
      </c>
      <c r="CA84" s="478">
        <v>-624.0844313644501</v>
      </c>
      <c r="CB84" s="478">
        <v>2456.6534897439556</v>
      </c>
      <c r="CC84" s="478">
        <v>4490.7520398497018</v>
      </c>
      <c r="CD84" s="477">
        <v>6323.3210982292076</v>
      </c>
      <c r="CG84" s="463">
        <v>2048</v>
      </c>
      <c r="CH84" s="294">
        <v>34</v>
      </c>
      <c r="CI84" s="478">
        <v>239.04921761707942</v>
      </c>
      <c r="CJ84" s="478">
        <v>-1088.121147915253</v>
      </c>
      <c r="CK84" s="478">
        <v>2682.5095065963583</v>
      </c>
      <c r="CL84" s="478">
        <v>4474.133423876342</v>
      </c>
      <c r="CM84" s="477">
        <v>6307.5710001745265</v>
      </c>
      <c r="CP84" s="463">
        <v>2048</v>
      </c>
      <c r="CQ84" s="294">
        <v>34</v>
      </c>
      <c r="CR84" s="475">
        <v>4678.7029792114981</v>
      </c>
      <c r="CS84" s="476">
        <v>1.3447555493767702</v>
      </c>
      <c r="CT84" s="477">
        <v>6291.7117951802893</v>
      </c>
      <c r="CZ84" s="447" t="b">
        <v>1</v>
      </c>
      <c r="DA84" s="448" t="b">
        <v>1</v>
      </c>
      <c r="DB84" s="449" t="b">
        <v>1</v>
      </c>
      <c r="DC84" s="447">
        <v>36</v>
      </c>
      <c r="DD84" s="449">
        <v>5391.8318292941622</v>
      </c>
      <c r="DE84" s="447">
        <v>36</v>
      </c>
      <c r="DF84" s="449">
        <v>6396.0616767348647</v>
      </c>
      <c r="DG84" s="447">
        <v>36</v>
      </c>
      <c r="DH84" s="449">
        <v>7400.2915241755672</v>
      </c>
      <c r="DI84" s="447">
        <v>36</v>
      </c>
      <c r="DJ84" s="448">
        <v>5391.8318292941622</v>
      </c>
      <c r="DK84" s="449">
        <v>84</v>
      </c>
      <c r="DL84" s="447">
        <v>36</v>
      </c>
      <c r="DM84" s="448">
        <v>6396.0616767348647</v>
      </c>
      <c r="DN84" s="449">
        <v>84</v>
      </c>
      <c r="DO84" s="447">
        <v>36</v>
      </c>
      <c r="DP84" s="448">
        <v>7400.2915241755672</v>
      </c>
      <c r="DQ84" s="449">
        <v>84</v>
      </c>
      <c r="DV84" s="440">
        <v>2053</v>
      </c>
      <c r="DW84" s="441">
        <v>6480.222424790456</v>
      </c>
      <c r="EA84" s="325"/>
      <c r="EB84" s="325"/>
      <c r="EC84" s="325"/>
      <c r="ED84" s="325"/>
      <c r="EE84" s="325"/>
      <c r="EU84" s="336"/>
      <c r="EV84" s="429"/>
    </row>
    <row r="85" spans="1:152" s="319" customFormat="1" ht="13.8" x14ac:dyDescent="0.25">
      <c r="B85" s="403">
        <v>2051</v>
      </c>
      <c r="C85" s="1335">
        <v>8178.3529920397132</v>
      </c>
      <c r="D85" s="1336">
        <v>5532.635989366474</v>
      </c>
      <c r="E85" s="1341">
        <v>6836.0632604353959</v>
      </c>
      <c r="F85" s="1344">
        <v>8913.6350517717146</v>
      </c>
      <c r="G85" s="1346">
        <v>9950.5679894718305</v>
      </c>
      <c r="H85" s="1347"/>
      <c r="I85" s="621"/>
      <c r="J85" s="622"/>
      <c r="K85" s="623"/>
      <c r="L85" s="621"/>
      <c r="M85" s="623"/>
      <c r="N85" s="301" t="s">
        <v>446</v>
      </c>
      <c r="P85" s="403"/>
      <c r="Q85" s="473" t="s">
        <v>433</v>
      </c>
      <c r="R85" s="301">
        <v>37</v>
      </c>
      <c r="S85" s="432">
        <v>5143.868347443522</v>
      </c>
      <c r="T85" s="432">
        <v>10254.756343885318</v>
      </c>
      <c r="U85" s="432">
        <v>1008.6001518359487</v>
      </c>
      <c r="W85" s="432">
        <v>5417.6941480845016</v>
      </c>
      <c r="X85" s="432">
        <v>6426.2942999204506</v>
      </c>
      <c r="Y85" s="432">
        <v>7434.8944517563996</v>
      </c>
      <c r="AA85" s="365"/>
      <c r="AB85" s="365"/>
      <c r="AC85" s="365"/>
      <c r="AD85" s="365"/>
      <c r="AE85" s="365"/>
      <c r="AF85" s="365"/>
      <c r="AG85" s="365"/>
      <c r="AH85" s="365"/>
      <c r="AI85" s="365"/>
      <c r="AJ85" s="365"/>
      <c r="AK85" s="365"/>
      <c r="AL85" s="365"/>
      <c r="AM85" s="365"/>
      <c r="AN85" s="365"/>
      <c r="BI85" s="463">
        <v>2049</v>
      </c>
      <c r="BJ85" s="477">
        <v>6343.238961011255</v>
      </c>
      <c r="BR85" s="463">
        <v>2049</v>
      </c>
      <c r="BS85" s="294">
        <v>35</v>
      </c>
      <c r="BT85" s="475">
        <v>1697.5152495623306</v>
      </c>
      <c r="BU85" s="476">
        <v>4644.0738205655352</v>
      </c>
      <c r="BV85" s="477">
        <v>6341.5890701278659</v>
      </c>
      <c r="BY85" s="463">
        <v>2049</v>
      </c>
      <c r="BZ85" s="294">
        <v>35</v>
      </c>
      <c r="CA85" s="478">
        <v>-661.33514569329702</v>
      </c>
      <c r="CB85" s="478">
        <v>2528.9080041481893</v>
      </c>
      <c r="CC85" s="478">
        <v>4490.7520398497018</v>
      </c>
      <c r="CD85" s="477">
        <v>6358.3248983045942</v>
      </c>
      <c r="CG85" s="463">
        <v>2049</v>
      </c>
      <c r="CH85" s="294">
        <v>35</v>
      </c>
      <c r="CI85" s="478">
        <v>260.76824764228269</v>
      </c>
      <c r="CJ85" s="478">
        <v>-1153.0695555330319</v>
      </c>
      <c r="CK85" s="478">
        <v>2761.4068450256627</v>
      </c>
      <c r="CL85" s="478">
        <v>4474.133423876342</v>
      </c>
      <c r="CM85" s="477">
        <v>6343.238961011255</v>
      </c>
      <c r="CP85" s="463">
        <v>2049</v>
      </c>
      <c r="CQ85" s="294">
        <v>35</v>
      </c>
      <c r="CR85" s="475">
        <v>4678.7029792114981</v>
      </c>
      <c r="CS85" s="476">
        <v>1.356522410528318</v>
      </c>
      <c r="CT85" s="477">
        <v>6346.765443506004</v>
      </c>
      <c r="CZ85" s="447" t="b">
        <v>1</v>
      </c>
      <c r="DA85" s="448" t="b">
        <v>1</v>
      </c>
      <c r="DB85" s="449" t="b">
        <v>1</v>
      </c>
      <c r="DC85" s="447">
        <v>37</v>
      </c>
      <c r="DD85" s="449">
        <v>5417.6941480845016</v>
      </c>
      <c r="DE85" s="447">
        <v>37</v>
      </c>
      <c r="DF85" s="449">
        <v>6426.2942999204506</v>
      </c>
      <c r="DG85" s="447">
        <v>37</v>
      </c>
      <c r="DH85" s="449">
        <v>7434.8944517563996</v>
      </c>
      <c r="DI85" s="447">
        <v>37</v>
      </c>
      <c r="DJ85" s="448">
        <v>5417.6941480845016</v>
      </c>
      <c r="DK85" s="449">
        <v>85</v>
      </c>
      <c r="DL85" s="447">
        <v>37</v>
      </c>
      <c r="DM85" s="448">
        <v>6426.2942999204506</v>
      </c>
      <c r="DN85" s="449">
        <v>85</v>
      </c>
      <c r="DO85" s="447">
        <v>37</v>
      </c>
      <c r="DP85" s="448">
        <v>7434.8944517563996</v>
      </c>
      <c r="DQ85" s="449">
        <v>85</v>
      </c>
      <c r="DV85" s="440">
        <v>2054</v>
      </c>
      <c r="DW85" s="441">
        <v>6513.2286575909493</v>
      </c>
      <c r="EA85" s="325"/>
      <c r="EB85" s="325"/>
      <c r="EC85" s="325"/>
      <c r="ED85" s="325"/>
      <c r="EE85" s="325"/>
      <c r="EU85" s="336"/>
      <c r="EV85" s="429"/>
    </row>
    <row r="86" spans="1:152" s="319" customFormat="1" ht="14.4" thickBot="1" x14ac:dyDescent="0.3">
      <c r="B86" s="403">
        <v>2052</v>
      </c>
      <c r="C86" s="1335">
        <v>8220.9821649894475</v>
      </c>
      <c r="D86" s="1336">
        <v>5562.3145376084503</v>
      </c>
      <c r="E86" s="1341">
        <v>6870.2307477536306</v>
      </c>
      <c r="F86" s="1344">
        <v>8890.5071891544249</v>
      </c>
      <c r="G86" s="1346">
        <v>9533.5312510133645</v>
      </c>
      <c r="H86" s="1347"/>
      <c r="I86" s="621"/>
      <c r="J86" s="622"/>
      <c r="K86" s="623"/>
      <c r="L86" s="621"/>
      <c r="M86" s="623"/>
      <c r="N86" s="301" t="s">
        <v>446</v>
      </c>
      <c r="P86" s="403"/>
      <c r="Q86" s="473" t="s">
        <v>433</v>
      </c>
      <c r="R86" s="301">
        <v>38</v>
      </c>
      <c r="S86" s="432">
        <v>5167.7098780051456</v>
      </c>
      <c r="T86" s="432">
        <v>9840.9128831294074</v>
      </c>
      <c r="U86" s="432">
        <v>1012.9578806113877</v>
      </c>
      <c r="W86" s="432">
        <v>5443.4271837355564</v>
      </c>
      <c r="X86" s="432">
        <v>6456.3850643469441</v>
      </c>
      <c r="Y86" s="432">
        <v>7469.3429449583318</v>
      </c>
      <c r="AA86" s="365"/>
      <c r="AB86" s="365"/>
      <c r="AC86" s="365"/>
      <c r="AD86" s="365"/>
      <c r="AE86" s="365"/>
      <c r="AF86" s="365"/>
      <c r="AG86" s="365"/>
      <c r="AH86" s="365"/>
      <c r="AI86" s="365"/>
      <c r="AJ86" s="365"/>
      <c r="AK86" s="365"/>
      <c r="AL86" s="365"/>
      <c r="AM86" s="365"/>
      <c r="AN86" s="365"/>
      <c r="BI86" s="463">
        <v>2050</v>
      </c>
      <c r="BJ86" s="485">
        <v>6378.301591541689</v>
      </c>
      <c r="BR86" s="463">
        <v>2050</v>
      </c>
      <c r="BS86" s="294">
        <v>36</v>
      </c>
      <c r="BT86" s="475">
        <v>1746.0156852641114</v>
      </c>
      <c r="BU86" s="476">
        <v>4644.0738205655352</v>
      </c>
      <c r="BV86" s="485">
        <v>6390.0895058296464</v>
      </c>
      <c r="BY86" s="463">
        <v>2050</v>
      </c>
      <c r="BZ86" s="294">
        <v>36</v>
      </c>
      <c r="CA86" s="478">
        <v>-699.66559087225539</v>
      </c>
      <c r="CB86" s="478">
        <v>2601.1625185524235</v>
      </c>
      <c r="CC86" s="478">
        <v>4490.7520398497018</v>
      </c>
      <c r="CD86" s="485">
        <v>6392.2489675298693</v>
      </c>
      <c r="CG86" s="463">
        <v>2050</v>
      </c>
      <c r="CH86" s="294">
        <v>36</v>
      </c>
      <c r="CI86" s="478">
        <v>283.76450990083595</v>
      </c>
      <c r="CJ86" s="478">
        <v>-1219.9005256904566</v>
      </c>
      <c r="CK86" s="478">
        <v>2840.3041834549676</v>
      </c>
      <c r="CL86" s="478">
        <v>4474.133423876342</v>
      </c>
      <c r="CM86" s="485">
        <v>6378.301591541689</v>
      </c>
      <c r="CP86" s="463">
        <v>2050</v>
      </c>
      <c r="CQ86" s="294">
        <v>36</v>
      </c>
      <c r="CR86" s="475">
        <v>4678.7029792114981</v>
      </c>
      <c r="CS86" s="476">
        <v>1.368392233903315</v>
      </c>
      <c r="CT86" s="485">
        <v>6402.300821493317</v>
      </c>
      <c r="CZ86" s="447" t="b">
        <v>1</v>
      </c>
      <c r="DA86" s="448" t="b">
        <v>1</v>
      </c>
      <c r="DB86" s="449" t="b">
        <v>1</v>
      </c>
      <c r="DC86" s="447">
        <v>38</v>
      </c>
      <c r="DD86" s="449">
        <v>5443.4271837355564</v>
      </c>
      <c r="DE86" s="447">
        <v>38</v>
      </c>
      <c r="DF86" s="449">
        <v>6456.3850643469441</v>
      </c>
      <c r="DG86" s="447">
        <v>38</v>
      </c>
      <c r="DH86" s="449">
        <v>7469.3429449583318</v>
      </c>
      <c r="DI86" s="447">
        <v>38</v>
      </c>
      <c r="DJ86" s="448">
        <v>5443.4271837355564</v>
      </c>
      <c r="DK86" s="449">
        <v>86</v>
      </c>
      <c r="DL86" s="447">
        <v>38</v>
      </c>
      <c r="DM86" s="448">
        <v>6456.3850643469441</v>
      </c>
      <c r="DN86" s="449">
        <v>86</v>
      </c>
      <c r="DO86" s="447">
        <v>38</v>
      </c>
      <c r="DP86" s="448">
        <v>7469.3429449583318</v>
      </c>
      <c r="DQ86" s="449">
        <v>86</v>
      </c>
      <c r="DV86" s="440">
        <v>2055</v>
      </c>
      <c r="DW86" s="441">
        <v>6545.8120218327676</v>
      </c>
      <c r="EA86" s="325"/>
      <c r="EB86" s="325"/>
      <c r="EC86" s="325"/>
      <c r="ED86" s="325"/>
      <c r="EE86" s="325"/>
    </row>
    <row r="87" spans="1:152" s="319" customFormat="1" ht="13.8" x14ac:dyDescent="0.25">
      <c r="B87" s="403">
        <v>2053</v>
      </c>
      <c r="C87" s="1335">
        <v>8262.3906912606799</v>
      </c>
      <c r="D87" s="1336">
        <v>5591.1770190515363</v>
      </c>
      <c r="E87" s="1341">
        <v>6903.0529847875696</v>
      </c>
      <c r="F87" s="1344">
        <v>8867.3793265371351</v>
      </c>
      <c r="G87" s="1346">
        <v>9117.7034178179692</v>
      </c>
      <c r="H87" s="1347"/>
      <c r="I87" s="621"/>
      <c r="J87" s="622"/>
      <c r="K87" s="623"/>
      <c r="L87" s="621"/>
      <c r="M87" s="623"/>
      <c r="N87" s="301" t="s">
        <v>446</v>
      </c>
      <c r="P87" s="403"/>
      <c r="Q87" s="473" t="s">
        <v>433</v>
      </c>
      <c r="R87" s="301">
        <v>39</v>
      </c>
      <c r="S87" s="432">
        <v>5191.551408566781</v>
      </c>
      <c r="T87" s="432">
        <v>9427.178748295637</v>
      </c>
      <c r="U87" s="432">
        <v>1017.3012942461481</v>
      </c>
      <c r="W87" s="432">
        <v>5469.022490576227</v>
      </c>
      <c r="X87" s="432">
        <v>6486.3237848223753</v>
      </c>
      <c r="Y87" s="432">
        <v>7503.6250790685235</v>
      </c>
      <c r="AA87" s="365"/>
      <c r="AB87" s="365"/>
      <c r="AC87" s="365"/>
      <c r="AD87" s="365"/>
      <c r="AE87" s="365"/>
      <c r="AF87" s="365"/>
      <c r="AG87" s="365"/>
      <c r="AH87" s="365"/>
      <c r="AI87" s="365"/>
      <c r="AJ87" s="365"/>
      <c r="AK87" s="365"/>
      <c r="AL87" s="365"/>
      <c r="AM87" s="365"/>
      <c r="AN87" s="365"/>
      <c r="BI87" s="463">
        <v>2051</v>
      </c>
      <c r="BJ87" s="486">
        <v>6412.7953841153503</v>
      </c>
      <c r="BR87" s="463">
        <v>2051</v>
      </c>
      <c r="BS87" s="294">
        <v>37</v>
      </c>
      <c r="BT87" s="475">
        <v>1794.5161209658922</v>
      </c>
      <c r="BU87" s="476">
        <v>4644.0738205655352</v>
      </c>
      <c r="BV87" s="486">
        <v>6438.589941531427</v>
      </c>
      <c r="BY87" s="463">
        <v>2051</v>
      </c>
      <c r="BZ87" s="294">
        <v>37</v>
      </c>
      <c r="CA87" s="478">
        <v>-739.07576690132532</v>
      </c>
      <c r="CB87" s="478">
        <v>2673.4170329566577</v>
      </c>
      <c r="CC87" s="478">
        <v>4490.7520398497018</v>
      </c>
      <c r="CD87" s="486">
        <v>6425.093305905034</v>
      </c>
      <c r="CG87" s="463">
        <v>2051</v>
      </c>
      <c r="CH87" s="294">
        <v>37</v>
      </c>
      <c r="CI87" s="478">
        <v>308.07449674226348</v>
      </c>
      <c r="CJ87" s="478">
        <v>-1288.6140583875272</v>
      </c>
      <c r="CK87" s="478">
        <v>2919.2015218842721</v>
      </c>
      <c r="CL87" s="478">
        <v>4474.133423876342</v>
      </c>
      <c r="CM87" s="486">
        <v>6412.7953841153503</v>
      </c>
      <c r="CP87" s="463">
        <v>2051</v>
      </c>
      <c r="CQ87" s="294">
        <v>37</v>
      </c>
      <c r="CR87" s="475">
        <v>4678.7029792114981</v>
      </c>
      <c r="CS87" s="476">
        <v>1.3803659204403655</v>
      </c>
      <c r="CT87" s="486">
        <v>6458.3221443663597</v>
      </c>
      <c r="CZ87" s="447" t="b">
        <v>1</v>
      </c>
      <c r="DA87" s="448" t="b">
        <v>1</v>
      </c>
      <c r="DB87" s="449" t="b">
        <v>1</v>
      </c>
      <c r="DC87" s="447">
        <v>39</v>
      </c>
      <c r="DD87" s="449">
        <v>5469.022490576227</v>
      </c>
      <c r="DE87" s="447">
        <v>39</v>
      </c>
      <c r="DF87" s="449">
        <v>6486.3237848223753</v>
      </c>
      <c r="DG87" s="447">
        <v>39</v>
      </c>
      <c r="DH87" s="449">
        <v>7503.6250790685235</v>
      </c>
      <c r="DI87" s="447">
        <v>39</v>
      </c>
      <c r="DJ87" s="448">
        <v>5469.022490576227</v>
      </c>
      <c r="DK87" s="449">
        <v>87</v>
      </c>
      <c r="DL87" s="447">
        <v>39</v>
      </c>
      <c r="DM87" s="448">
        <v>6486.3237848223753</v>
      </c>
      <c r="DN87" s="449">
        <v>87</v>
      </c>
      <c r="DO87" s="447">
        <v>39</v>
      </c>
      <c r="DP87" s="448">
        <v>7503.6250790685235</v>
      </c>
      <c r="DQ87" s="449">
        <v>87</v>
      </c>
      <c r="DV87" s="440">
        <v>2056</v>
      </c>
      <c r="DW87" s="441">
        <v>6578.0090098654364</v>
      </c>
      <c r="EA87" s="325"/>
      <c r="EB87" s="325"/>
      <c r="EC87" s="325"/>
      <c r="ED87" s="325"/>
      <c r="EE87" s="325"/>
    </row>
    <row r="88" spans="1:152" s="319" customFormat="1" ht="13.8" x14ac:dyDescent="0.25">
      <c r="B88" s="403">
        <v>2054</v>
      </c>
      <c r="C88" s="1335">
        <v>8302.5708677309194</v>
      </c>
      <c r="D88" s="1336">
        <v>5619.2174892531784</v>
      </c>
      <c r="E88" s="1341">
        <v>6934.5342648919395</v>
      </c>
      <c r="F88" s="1344">
        <v>8844.2514639198471</v>
      </c>
      <c r="G88" s="1346">
        <v>8706.3225748581772</v>
      </c>
      <c r="H88" s="1347"/>
      <c r="I88" s="621"/>
      <c r="J88" s="622"/>
      <c r="K88" s="623"/>
      <c r="L88" s="621"/>
      <c r="M88" s="623"/>
      <c r="N88" s="301" t="s">
        <v>446</v>
      </c>
      <c r="P88" s="403"/>
      <c r="Q88" s="473" t="s">
        <v>433</v>
      </c>
      <c r="R88" s="301">
        <v>40</v>
      </c>
      <c r="S88" s="432">
        <v>5215.3929391284164</v>
      </c>
      <c r="T88" s="432">
        <v>9016.8689243159915</v>
      </c>
      <c r="U88" s="432">
        <v>1021.6286250461095</v>
      </c>
      <c r="W88" s="432">
        <v>5494.4705149427919</v>
      </c>
      <c r="X88" s="432">
        <v>6516.0991399889017</v>
      </c>
      <c r="Y88" s="432">
        <v>7537.7277650350115</v>
      </c>
      <c r="AA88" s="365"/>
      <c r="AB88" s="365"/>
      <c r="AC88" s="365"/>
      <c r="AD88" s="365"/>
      <c r="AE88" s="365"/>
      <c r="AF88" s="365"/>
      <c r="AG88" s="365"/>
      <c r="AH88" s="365"/>
      <c r="AI88" s="365"/>
      <c r="AJ88" s="365"/>
      <c r="AK88" s="365"/>
      <c r="AL88" s="365"/>
      <c r="AM88" s="365"/>
      <c r="AN88" s="365"/>
      <c r="BI88" s="463">
        <v>2052</v>
      </c>
      <c r="BJ88" s="464">
        <v>6446.7568310817651</v>
      </c>
      <c r="BR88" s="463">
        <v>2052</v>
      </c>
      <c r="BS88" s="294">
        <v>38</v>
      </c>
      <c r="BT88" s="475">
        <v>1843.0165566676733</v>
      </c>
      <c r="BU88" s="476">
        <v>4644.0738205655352</v>
      </c>
      <c r="BV88" s="464">
        <v>6487.0903772332085</v>
      </c>
      <c r="BY88" s="463">
        <v>2052</v>
      </c>
      <c r="BZ88" s="294">
        <v>38</v>
      </c>
      <c r="CA88" s="468">
        <v>-779.56567378050681</v>
      </c>
      <c r="CB88" s="468">
        <v>2745.6715473608915</v>
      </c>
      <c r="CC88" s="468">
        <v>4490.7520398497018</v>
      </c>
      <c r="CD88" s="464">
        <v>6456.8579134300862</v>
      </c>
      <c r="CG88" s="463">
        <v>2052</v>
      </c>
      <c r="CH88" s="294">
        <v>38</v>
      </c>
      <c r="CI88" s="468">
        <v>333.7347005160895</v>
      </c>
      <c r="CJ88" s="468">
        <v>-1359.2101536242433</v>
      </c>
      <c r="CK88" s="468">
        <v>2998.098860313577</v>
      </c>
      <c r="CL88" s="468">
        <v>4474.133423876342</v>
      </c>
      <c r="CM88" s="464">
        <v>6446.7568310817651</v>
      </c>
      <c r="CP88" s="463">
        <v>2052</v>
      </c>
      <c r="CQ88" s="294">
        <v>38</v>
      </c>
      <c r="CR88" s="475">
        <v>4678.7029792114981</v>
      </c>
      <c r="CS88" s="476">
        <v>1.3924443789614533</v>
      </c>
      <c r="CT88" s="464">
        <v>6514.8336642332561</v>
      </c>
      <c r="CZ88" s="447" t="b">
        <v>1</v>
      </c>
      <c r="DA88" s="448" t="b">
        <v>1</v>
      </c>
      <c r="DB88" s="449" t="b">
        <v>1</v>
      </c>
      <c r="DC88" s="447">
        <v>40</v>
      </c>
      <c r="DD88" s="449">
        <v>5494.4705149427919</v>
      </c>
      <c r="DE88" s="447">
        <v>40</v>
      </c>
      <c r="DF88" s="449">
        <v>6516.0991399889017</v>
      </c>
      <c r="DG88" s="447">
        <v>40</v>
      </c>
      <c r="DH88" s="449">
        <v>7537.7277650350115</v>
      </c>
      <c r="DI88" s="447">
        <v>40</v>
      </c>
      <c r="DJ88" s="448">
        <v>5494.4705149427919</v>
      </c>
      <c r="DK88" s="449">
        <v>88</v>
      </c>
      <c r="DL88" s="447">
        <v>40</v>
      </c>
      <c r="DM88" s="448">
        <v>6516.0991399889017</v>
      </c>
      <c r="DN88" s="449">
        <v>88</v>
      </c>
      <c r="DO88" s="447">
        <v>40</v>
      </c>
      <c r="DP88" s="448">
        <v>7537.7277650350115</v>
      </c>
      <c r="DQ88" s="449">
        <v>88</v>
      </c>
      <c r="DV88" s="450">
        <v>2057</v>
      </c>
      <c r="DW88" s="451">
        <v>6609.8561140384791</v>
      </c>
      <c r="EA88" s="325"/>
      <c r="EB88" s="325"/>
      <c r="EC88" s="325"/>
      <c r="ED88" s="325"/>
      <c r="EE88" s="325"/>
    </row>
    <row r="89" spans="1:152" s="319" customFormat="1" ht="13.8" x14ac:dyDescent="0.25">
      <c r="B89" s="403">
        <v>2055</v>
      </c>
      <c r="C89" s="1335">
        <v>8341.5218092993837</v>
      </c>
      <c r="D89" s="1336">
        <v>5646.4346298615692</v>
      </c>
      <c r="E89" s="1341">
        <v>6964.6832436192781</v>
      </c>
      <c r="F89" s="1344">
        <v>8821.1236013025573</v>
      </c>
      <c r="G89" s="1346">
        <v>8302.1498495385968</v>
      </c>
      <c r="H89" s="1347"/>
      <c r="I89" s="621"/>
      <c r="J89" s="622"/>
      <c r="K89" s="623"/>
      <c r="L89" s="621"/>
      <c r="M89" s="623"/>
      <c r="N89" s="301" t="s">
        <v>446</v>
      </c>
      <c r="P89" s="403"/>
      <c r="Q89" s="473" t="s">
        <v>433</v>
      </c>
      <c r="R89" s="301">
        <v>41</v>
      </c>
      <c r="S89" s="432">
        <v>5239.23446969005</v>
      </c>
      <c r="T89" s="432">
        <v>8858.5130286049334</v>
      </c>
      <c r="U89" s="432">
        <v>1025.9381365646691</v>
      </c>
      <c r="W89" s="432">
        <v>5519.7608609350191</v>
      </c>
      <c r="X89" s="432">
        <v>6545.6989974996877</v>
      </c>
      <c r="Y89" s="432">
        <v>7571.6371340643564</v>
      </c>
      <c r="AA89" s="365"/>
      <c r="AB89" s="365"/>
      <c r="AC89" s="365"/>
      <c r="AD89" s="365"/>
      <c r="AE89" s="365"/>
      <c r="AF89" s="365"/>
      <c r="AG89" s="365"/>
      <c r="AH89" s="365"/>
      <c r="AI89" s="365"/>
      <c r="AJ89" s="365"/>
      <c r="AK89" s="365"/>
      <c r="AL89" s="365"/>
      <c r="AM89" s="365"/>
      <c r="AN89" s="365"/>
      <c r="BI89" s="463">
        <v>2053</v>
      </c>
      <c r="BJ89" s="464">
        <v>6480.222424790456</v>
      </c>
      <c r="BR89" s="463">
        <v>2053</v>
      </c>
      <c r="BS89" s="294">
        <v>39</v>
      </c>
      <c r="BT89" s="475">
        <v>1891.5169923694541</v>
      </c>
      <c r="BU89" s="476">
        <v>4644.0738205655352</v>
      </c>
      <c r="BV89" s="464">
        <v>6535.5908129349891</v>
      </c>
      <c r="BY89" s="463">
        <v>2053</v>
      </c>
      <c r="BZ89" s="294">
        <v>39</v>
      </c>
      <c r="CA89" s="468">
        <v>-821.13531150979975</v>
      </c>
      <c r="CB89" s="468">
        <v>2817.9260617651253</v>
      </c>
      <c r="CC89" s="468">
        <v>4490.7520398497018</v>
      </c>
      <c r="CD89" s="464">
        <v>6487.5427901050271</v>
      </c>
      <c r="CG89" s="463">
        <v>2053</v>
      </c>
      <c r="CH89" s="294">
        <v>39</v>
      </c>
      <c r="CI89" s="468">
        <v>360.78161357183831</v>
      </c>
      <c r="CJ89" s="468">
        <v>-1431.6888114006053</v>
      </c>
      <c r="CK89" s="468">
        <v>3076.9961987428815</v>
      </c>
      <c r="CL89" s="468">
        <v>4474.133423876342</v>
      </c>
      <c r="CM89" s="464">
        <v>6480.222424790456</v>
      </c>
      <c r="CP89" s="463">
        <v>2053</v>
      </c>
      <c r="CQ89" s="294">
        <v>39</v>
      </c>
      <c r="CR89" s="475">
        <v>4678.7029792114981</v>
      </c>
      <c r="CS89" s="476">
        <v>1.4046285262409244</v>
      </c>
      <c r="CT89" s="464">
        <v>6571.8396704088691</v>
      </c>
      <c r="CZ89" s="447" t="b">
        <v>1</v>
      </c>
      <c r="DA89" s="448" t="b">
        <v>1</v>
      </c>
      <c r="DB89" s="449" t="b">
        <v>1</v>
      </c>
      <c r="DC89" s="447">
        <v>41</v>
      </c>
      <c r="DD89" s="449">
        <v>5519.7608609350191</v>
      </c>
      <c r="DE89" s="447">
        <v>41</v>
      </c>
      <c r="DF89" s="449">
        <v>6545.6989974996877</v>
      </c>
      <c r="DG89" s="447">
        <v>41</v>
      </c>
      <c r="DH89" s="449">
        <v>7571.6371340643564</v>
      </c>
      <c r="DI89" s="447">
        <v>41</v>
      </c>
      <c r="DJ89" s="448">
        <v>5519.7608609350191</v>
      </c>
      <c r="DK89" s="449">
        <v>89</v>
      </c>
      <c r="DL89" s="447">
        <v>41</v>
      </c>
      <c r="DM89" s="448">
        <v>6545.6989974996877</v>
      </c>
      <c r="DN89" s="449">
        <v>89</v>
      </c>
      <c r="DO89" s="447">
        <v>41</v>
      </c>
      <c r="DP89" s="448">
        <v>7571.6371340643564</v>
      </c>
      <c r="DQ89" s="449">
        <v>89</v>
      </c>
      <c r="DV89" s="450">
        <v>2058</v>
      </c>
      <c r="DW89" s="451">
        <v>6641.3898267014192</v>
      </c>
      <c r="EA89" s="325"/>
      <c r="EB89" s="325"/>
      <c r="EC89" s="325"/>
      <c r="ED89" s="325"/>
      <c r="EE89" s="325"/>
    </row>
    <row r="90" spans="1:152" s="319" customFormat="1" ht="13.8" x14ac:dyDescent="0.25">
      <c r="B90" s="403">
        <v>2056</v>
      </c>
      <c r="C90" s="1335">
        <v>8379.2422865570079</v>
      </c>
      <c r="D90" s="1336">
        <v>5672.8269826018513</v>
      </c>
      <c r="E90" s="1341">
        <v>6993.5091955795469</v>
      </c>
      <c r="F90" s="1344">
        <v>8797.9957386852693</v>
      </c>
      <c r="G90" s="1346">
        <v>7907.4689516677527</v>
      </c>
      <c r="H90" s="1347"/>
      <c r="I90" s="621"/>
      <c r="J90" s="622"/>
      <c r="K90" s="623"/>
      <c r="L90" s="621"/>
      <c r="M90" s="623"/>
      <c r="N90" s="301" t="s">
        <v>446</v>
      </c>
      <c r="P90" s="403"/>
      <c r="Q90" s="473" t="s">
        <v>433</v>
      </c>
      <c r="R90" s="301">
        <v>42</v>
      </c>
      <c r="S90" s="432">
        <v>5263.0760002516854</v>
      </c>
      <c r="T90" s="432">
        <v>8839.1386256908409</v>
      </c>
      <c r="U90" s="432">
        <v>1030.228200597699</v>
      </c>
      <c r="W90" s="432">
        <v>5544.8826308848766</v>
      </c>
      <c r="X90" s="432">
        <v>6575.1108314825751</v>
      </c>
      <c r="Y90" s="432">
        <v>7605.3390320802737</v>
      </c>
      <c r="AA90" s="365"/>
      <c r="AB90" s="365"/>
      <c r="AC90" s="365"/>
      <c r="AD90" s="365"/>
      <c r="AE90" s="365"/>
      <c r="AF90" s="365"/>
      <c r="AG90" s="365"/>
      <c r="AH90" s="365"/>
      <c r="AI90" s="365"/>
      <c r="AJ90" s="365"/>
      <c r="AK90" s="365"/>
      <c r="AL90" s="365"/>
      <c r="AM90" s="365"/>
      <c r="AN90" s="365"/>
      <c r="BI90" s="463">
        <v>2054</v>
      </c>
      <c r="BJ90" s="464">
        <v>6513.2286575909493</v>
      </c>
      <c r="BR90" s="463">
        <v>2054</v>
      </c>
      <c r="BS90" s="294">
        <v>40</v>
      </c>
      <c r="BT90" s="475">
        <v>1940.0174280712349</v>
      </c>
      <c r="BU90" s="476">
        <v>4644.0738205655352</v>
      </c>
      <c r="BV90" s="464">
        <v>6584.0912486367706</v>
      </c>
      <c r="BY90" s="463">
        <v>2054</v>
      </c>
      <c r="BZ90" s="294">
        <v>40</v>
      </c>
      <c r="CA90" s="468">
        <v>-863.78468008920424</v>
      </c>
      <c r="CB90" s="468">
        <v>2890.1805761693595</v>
      </c>
      <c r="CC90" s="468">
        <v>4490.7520398497018</v>
      </c>
      <c r="CD90" s="464">
        <v>6517.1479359298573</v>
      </c>
      <c r="CG90" s="463">
        <v>2054</v>
      </c>
      <c r="CH90" s="294">
        <v>40</v>
      </c>
      <c r="CI90" s="468">
        <v>389.25172825903428</v>
      </c>
      <c r="CJ90" s="468">
        <v>-1506.0500317166131</v>
      </c>
      <c r="CK90" s="468">
        <v>3155.8935371721864</v>
      </c>
      <c r="CL90" s="468">
        <v>4474.133423876342</v>
      </c>
      <c r="CM90" s="464">
        <v>6513.2286575909493</v>
      </c>
      <c r="CP90" s="463">
        <v>2054</v>
      </c>
      <c r="CQ90" s="294">
        <v>40</v>
      </c>
      <c r="CR90" s="475">
        <v>4678.7029792114981</v>
      </c>
      <c r="CS90" s="476">
        <v>1.41691928707507</v>
      </c>
      <c r="CT90" s="464">
        <v>6629.3444897403615</v>
      </c>
      <c r="CZ90" s="447" t="b">
        <v>1</v>
      </c>
      <c r="DA90" s="448" t="b">
        <v>1</v>
      </c>
      <c r="DB90" s="449" t="b">
        <v>1</v>
      </c>
      <c r="DC90" s="447">
        <v>42</v>
      </c>
      <c r="DD90" s="449">
        <v>5544.8826308848766</v>
      </c>
      <c r="DE90" s="447">
        <v>42</v>
      </c>
      <c r="DF90" s="449">
        <v>6575.1108314825751</v>
      </c>
      <c r="DG90" s="447">
        <v>42</v>
      </c>
      <c r="DH90" s="449">
        <v>7605.3390320802737</v>
      </c>
      <c r="DI90" s="447">
        <v>42</v>
      </c>
      <c r="DJ90" s="448">
        <v>5544.8826308848766</v>
      </c>
      <c r="DK90" s="449">
        <v>90</v>
      </c>
      <c r="DL90" s="447">
        <v>42</v>
      </c>
      <c r="DM90" s="448">
        <v>6575.1108314825751</v>
      </c>
      <c r="DN90" s="449">
        <v>90</v>
      </c>
      <c r="DO90" s="447">
        <v>42</v>
      </c>
      <c r="DP90" s="448">
        <v>7605.3390320802737</v>
      </c>
      <c r="DQ90" s="449">
        <v>90</v>
      </c>
      <c r="DV90" s="450">
        <v>2059</v>
      </c>
      <c r="DW90" s="451">
        <v>6672.646640203784</v>
      </c>
      <c r="EA90" s="325"/>
      <c r="EB90" s="325"/>
      <c r="EC90" s="325"/>
      <c r="ED90" s="325"/>
      <c r="EE90" s="325"/>
    </row>
    <row r="91" spans="1:152" s="319" customFormat="1" ht="13.8" x14ac:dyDescent="0.25">
      <c r="B91" s="403">
        <v>2057</v>
      </c>
      <c r="C91" s="1335">
        <v>8415.7453042455509</v>
      </c>
      <c r="D91" s="1336">
        <v>5698.4026897257918</v>
      </c>
      <c r="E91" s="1341">
        <v>7021.0297060499397</v>
      </c>
      <c r="F91" s="1344">
        <v>8774.8678760679795</v>
      </c>
      <c r="G91" s="1346">
        <v>7524.1224968182414</v>
      </c>
      <c r="H91" s="1347"/>
      <c r="I91" s="621"/>
      <c r="J91" s="622"/>
      <c r="K91" s="623"/>
      <c r="L91" s="621"/>
      <c r="M91" s="623"/>
      <c r="N91" s="301" t="s">
        <v>446</v>
      </c>
      <c r="P91" s="403"/>
      <c r="Q91" s="473" t="s">
        <v>433</v>
      </c>
      <c r="R91" s="301">
        <v>43</v>
      </c>
      <c r="S91" s="432">
        <v>5286.9175308133199</v>
      </c>
      <c r="T91" s="432">
        <v>8819.5842596631392</v>
      </c>
      <c r="U91" s="432">
        <v>1034.4973524105592</v>
      </c>
      <c r="W91" s="432">
        <v>5569.8245213487853</v>
      </c>
      <c r="X91" s="432">
        <v>6604.3218737593443</v>
      </c>
      <c r="Y91" s="432">
        <v>7638.8192261699032</v>
      </c>
      <c r="AA91" s="365"/>
      <c r="AB91" s="365"/>
      <c r="AC91" s="365"/>
      <c r="AD91" s="365"/>
      <c r="AE91" s="365"/>
      <c r="AF91" s="365"/>
      <c r="AG91" s="365"/>
      <c r="AH91" s="365"/>
      <c r="AI91" s="365"/>
      <c r="AJ91" s="365"/>
      <c r="AK91" s="365"/>
      <c r="AL91" s="365"/>
      <c r="AM91" s="365"/>
      <c r="AN91" s="365"/>
      <c r="BI91" s="463">
        <v>2055</v>
      </c>
      <c r="BJ91" s="464">
        <v>6545.8120218327676</v>
      </c>
      <c r="BR91" s="463">
        <v>2055</v>
      </c>
      <c r="BS91" s="294">
        <v>41</v>
      </c>
      <c r="BT91" s="475">
        <v>1988.5178637730157</v>
      </c>
      <c r="BU91" s="476">
        <v>4644.0738205655352</v>
      </c>
      <c r="BV91" s="464">
        <v>6632.5916843385512</v>
      </c>
      <c r="BX91" s="301"/>
      <c r="BY91" s="463">
        <v>2055</v>
      </c>
      <c r="BZ91" s="294">
        <v>41</v>
      </c>
      <c r="CA91" s="468">
        <v>-907.51377951872018</v>
      </c>
      <c r="CB91" s="468">
        <v>2962.4350905735937</v>
      </c>
      <c r="CC91" s="468">
        <v>4490.7520398497018</v>
      </c>
      <c r="CD91" s="464">
        <v>6545.6733509045753</v>
      </c>
      <c r="CG91" s="463">
        <v>2055</v>
      </c>
      <c r="CH91" s="294">
        <v>41</v>
      </c>
      <c r="CI91" s="468">
        <v>419.18153692720159</v>
      </c>
      <c r="CJ91" s="468">
        <v>-1582.2938145722667</v>
      </c>
      <c r="CK91" s="468">
        <v>3234.7908756014908</v>
      </c>
      <c r="CL91" s="468">
        <v>4474.133423876342</v>
      </c>
      <c r="CM91" s="464">
        <v>6545.8120218327676</v>
      </c>
      <c r="CP91" s="463">
        <v>2055</v>
      </c>
      <c r="CQ91" s="294">
        <v>41</v>
      </c>
      <c r="CR91" s="475">
        <v>4678.7029792114981</v>
      </c>
      <c r="CS91" s="476">
        <v>1.4293175943523213</v>
      </c>
      <c r="CT91" s="464">
        <v>6687.352486935617</v>
      </c>
      <c r="CZ91" s="447" t="b">
        <v>1</v>
      </c>
      <c r="DA91" s="448" t="b">
        <v>1</v>
      </c>
      <c r="DB91" s="449" t="b">
        <v>1</v>
      </c>
      <c r="DC91" s="447">
        <v>43</v>
      </c>
      <c r="DD91" s="449">
        <v>5569.8245213487853</v>
      </c>
      <c r="DE91" s="447">
        <v>43</v>
      </c>
      <c r="DF91" s="449">
        <v>6604.3218737593443</v>
      </c>
      <c r="DG91" s="447">
        <v>43</v>
      </c>
      <c r="DH91" s="449">
        <v>7638.8192261699032</v>
      </c>
      <c r="DI91" s="447">
        <v>43</v>
      </c>
      <c r="DJ91" s="448">
        <v>5569.8245213487853</v>
      </c>
      <c r="DK91" s="449">
        <v>91</v>
      </c>
      <c r="DL91" s="447">
        <v>43</v>
      </c>
      <c r="DM91" s="448">
        <v>6604.3218737593443</v>
      </c>
      <c r="DN91" s="449">
        <v>91</v>
      </c>
      <c r="DO91" s="447">
        <v>43</v>
      </c>
      <c r="DP91" s="448">
        <v>7638.8192261699032</v>
      </c>
      <c r="DQ91" s="449">
        <v>91</v>
      </c>
      <c r="DV91" s="450">
        <v>2060</v>
      </c>
      <c r="DW91" s="451">
        <v>6703.6630468950934</v>
      </c>
      <c r="EA91" s="325"/>
      <c r="EB91" s="325"/>
      <c r="EC91" s="325"/>
      <c r="ED91" s="325"/>
      <c r="EE91" s="325"/>
    </row>
    <row r="92" spans="1:152" s="319" customFormat="1" ht="13.8" x14ac:dyDescent="0.25">
      <c r="A92" s="487"/>
      <c r="B92" s="403">
        <v>2058</v>
      </c>
      <c r="C92" s="1335">
        <v>8451.0625222789931</v>
      </c>
      <c r="D92" s="1336">
        <v>5723.182347878047</v>
      </c>
      <c r="E92" s="1341">
        <v>7047.2722998167874</v>
      </c>
      <c r="F92" s="1344">
        <v>8751.7400134506915</v>
      </c>
      <c r="G92" s="1346">
        <v>7153.5476359480899</v>
      </c>
      <c r="H92" s="1347"/>
      <c r="I92" s="621"/>
      <c r="J92" s="622"/>
      <c r="K92" s="623"/>
      <c r="L92" s="621"/>
      <c r="M92" s="623"/>
      <c r="N92" s="301" t="s">
        <v>446</v>
      </c>
      <c r="Q92" s="473" t="s">
        <v>433</v>
      </c>
      <c r="R92" s="301">
        <v>44</v>
      </c>
      <c r="S92" s="432">
        <v>5310.7590613749435</v>
      </c>
      <c r="T92" s="432">
        <v>8799.8607494754342</v>
      </c>
      <c r="U92" s="432">
        <v>1038.7443241949074</v>
      </c>
      <c r="W92" s="432">
        <v>5594.5746940427271</v>
      </c>
      <c r="X92" s="432">
        <v>6633.3190182376347</v>
      </c>
      <c r="Y92" s="432">
        <v>7672.0633424325424</v>
      </c>
      <c r="AA92" s="365"/>
      <c r="AB92" s="365"/>
      <c r="AC92" s="365"/>
      <c r="AD92" s="365"/>
      <c r="AE92" s="365"/>
      <c r="AF92" s="365"/>
      <c r="AG92" s="365"/>
      <c r="AH92" s="365"/>
      <c r="AI92" s="365"/>
      <c r="AJ92" s="365"/>
      <c r="AK92" s="365"/>
      <c r="AL92" s="365"/>
      <c r="AM92" s="365"/>
      <c r="AN92" s="365"/>
      <c r="BI92" s="463">
        <v>2056</v>
      </c>
      <c r="BJ92" s="464">
        <v>6578.0090098654364</v>
      </c>
      <c r="BR92" s="463">
        <v>2056</v>
      </c>
      <c r="BS92" s="294">
        <v>42</v>
      </c>
      <c r="BT92" s="475">
        <v>2037.0182994747965</v>
      </c>
      <c r="BU92" s="476">
        <v>4644.0738205655352</v>
      </c>
      <c r="BV92" s="464">
        <v>6681.0921200403318</v>
      </c>
      <c r="BY92" s="463">
        <v>2056</v>
      </c>
      <c r="BZ92" s="294">
        <v>42</v>
      </c>
      <c r="CA92" s="468">
        <v>-952.32260979834768</v>
      </c>
      <c r="CB92" s="468">
        <v>3034.6896049778275</v>
      </c>
      <c r="CC92" s="468">
        <v>4490.7520398497018</v>
      </c>
      <c r="CD92" s="464">
        <v>6573.1190350291818</v>
      </c>
      <c r="CG92" s="463">
        <v>2056</v>
      </c>
      <c r="CH92" s="294">
        <v>42</v>
      </c>
      <c r="CI92" s="468">
        <v>450.60753192586452</v>
      </c>
      <c r="CJ92" s="468">
        <v>-1660.420159967566</v>
      </c>
      <c r="CK92" s="468">
        <v>3313.6882140307953</v>
      </c>
      <c r="CL92" s="468">
        <v>4474.133423876342</v>
      </c>
      <c r="CM92" s="464">
        <v>6578.0090098654364</v>
      </c>
      <c r="CP92" s="463">
        <v>2056</v>
      </c>
      <c r="CQ92" s="294">
        <v>42</v>
      </c>
      <c r="CR92" s="475">
        <v>4678.7029792114981</v>
      </c>
      <c r="CS92" s="476">
        <v>1.441824389124057</v>
      </c>
      <c r="CT92" s="464">
        <v>6745.8680648945237</v>
      </c>
      <c r="CZ92" s="447" t="b">
        <v>1</v>
      </c>
      <c r="DA92" s="448" t="b">
        <v>1</v>
      </c>
      <c r="DB92" s="449" t="b">
        <v>1</v>
      </c>
      <c r="DC92" s="447">
        <v>44</v>
      </c>
      <c r="DD92" s="449">
        <v>5594.5746940427271</v>
      </c>
      <c r="DE92" s="447">
        <v>44</v>
      </c>
      <c r="DF92" s="449">
        <v>6633.3190182376347</v>
      </c>
      <c r="DG92" s="447">
        <v>44</v>
      </c>
      <c r="DH92" s="449">
        <v>7672.0633424325424</v>
      </c>
      <c r="DI92" s="447">
        <v>44</v>
      </c>
      <c r="DJ92" s="448">
        <v>5594.5746940427271</v>
      </c>
      <c r="DK92" s="449">
        <v>92</v>
      </c>
      <c r="DL92" s="447">
        <v>44</v>
      </c>
      <c r="DM92" s="448">
        <v>6633.3190182376347</v>
      </c>
      <c r="DN92" s="449">
        <v>92</v>
      </c>
      <c r="DO92" s="447">
        <v>44</v>
      </c>
      <c r="DP92" s="448">
        <v>7672.0633424325424</v>
      </c>
      <c r="DQ92" s="449">
        <v>92</v>
      </c>
      <c r="DW92" s="324"/>
      <c r="EA92" s="325"/>
      <c r="EB92" s="325"/>
      <c r="EC92" s="325"/>
      <c r="ED92" s="325"/>
      <c r="EE92" s="325"/>
    </row>
    <row r="93" spans="1:152" s="319" customFormat="1" ht="13.8" x14ac:dyDescent="0.25">
      <c r="A93" s="487"/>
      <c r="B93" s="403">
        <v>2059</v>
      </c>
      <c r="C93" s="1335">
        <v>8485.2362036202649</v>
      </c>
      <c r="D93" s="1336">
        <v>5747.1936907466725</v>
      </c>
      <c r="E93" s="1341">
        <v>7072.2695762525036</v>
      </c>
      <c r="F93" s="1344">
        <v>8728.6121508334018</v>
      </c>
      <c r="G93" s="1346">
        <v>6796.8073390946438</v>
      </c>
      <c r="H93" s="1347"/>
      <c r="I93" s="621"/>
      <c r="J93" s="622"/>
      <c r="K93" s="623"/>
      <c r="L93" s="621"/>
      <c r="M93" s="623"/>
      <c r="N93" s="301" t="s">
        <v>446</v>
      </c>
      <c r="Q93" s="473" t="s">
        <v>433</v>
      </c>
      <c r="R93" s="301">
        <v>45</v>
      </c>
      <c r="S93" s="432">
        <v>5334.600591936578</v>
      </c>
      <c r="T93" s="432">
        <v>8779.9862594248825</v>
      </c>
      <c r="U93" s="432">
        <v>1042.9681376897988</v>
      </c>
      <c r="W93" s="432">
        <v>5619.1211242407362</v>
      </c>
      <c r="X93" s="432">
        <v>6662.089261930535</v>
      </c>
      <c r="Y93" s="432">
        <v>7705.0573996203339</v>
      </c>
      <c r="AA93" s="365"/>
      <c r="AB93" s="365"/>
      <c r="AC93" s="365"/>
      <c r="AD93" s="365"/>
      <c r="AE93" s="365"/>
      <c r="AF93" s="365"/>
      <c r="AG93" s="365"/>
      <c r="AH93" s="365"/>
      <c r="AI93" s="365"/>
      <c r="AJ93" s="365"/>
      <c r="AK93" s="365"/>
      <c r="AL93" s="365"/>
      <c r="AM93" s="365"/>
      <c r="AN93" s="365"/>
      <c r="BI93" s="463">
        <v>2057</v>
      </c>
      <c r="BJ93" s="464">
        <v>6609.8561140384791</v>
      </c>
      <c r="BR93" s="463">
        <v>2057</v>
      </c>
      <c r="BS93" s="294">
        <v>43</v>
      </c>
      <c r="BT93" s="475">
        <v>2085.5187351765776</v>
      </c>
      <c r="BU93" s="476">
        <v>4644.0738205655352</v>
      </c>
      <c r="BV93" s="464">
        <v>6729.5925557421124</v>
      </c>
      <c r="BY93" s="463">
        <v>2057</v>
      </c>
      <c r="BZ93" s="294">
        <v>43</v>
      </c>
      <c r="CA93" s="468">
        <v>-998.21117092808663</v>
      </c>
      <c r="CB93" s="468">
        <v>3106.9441193820612</v>
      </c>
      <c r="CC93" s="468">
        <v>4490.7520398497018</v>
      </c>
      <c r="CD93" s="464">
        <v>6599.4849883036768</v>
      </c>
      <c r="CG93" s="463">
        <v>2057</v>
      </c>
      <c r="CH93" s="294">
        <v>43</v>
      </c>
      <c r="CI93" s="468">
        <v>483.56620560454746</v>
      </c>
      <c r="CJ93" s="468">
        <v>-1740.429067902511</v>
      </c>
      <c r="CK93" s="468">
        <v>3392.5855524601002</v>
      </c>
      <c r="CL93" s="468">
        <v>4474.133423876342</v>
      </c>
      <c r="CM93" s="464">
        <v>6609.8561140384791</v>
      </c>
      <c r="CP93" s="463">
        <v>2057</v>
      </c>
      <c r="CQ93" s="294">
        <v>43</v>
      </c>
      <c r="CR93" s="475">
        <v>4678.7029792114981</v>
      </c>
      <c r="CS93" s="476">
        <v>1.4544406206760301</v>
      </c>
      <c r="CT93" s="464">
        <v>6804.8956650431628</v>
      </c>
      <c r="CZ93" s="447" t="b">
        <v>1</v>
      </c>
      <c r="DA93" s="448" t="b">
        <v>1</v>
      </c>
      <c r="DB93" s="449" t="b">
        <v>1</v>
      </c>
      <c r="DC93" s="447">
        <v>45</v>
      </c>
      <c r="DD93" s="449">
        <v>5619.1211242407362</v>
      </c>
      <c r="DE93" s="447">
        <v>45</v>
      </c>
      <c r="DF93" s="449">
        <v>6662.089261930535</v>
      </c>
      <c r="DG93" s="447">
        <v>45</v>
      </c>
      <c r="DH93" s="449">
        <v>7705.0573996203339</v>
      </c>
      <c r="DI93" s="447">
        <v>45</v>
      </c>
      <c r="DJ93" s="448">
        <v>5619.1211242407362</v>
      </c>
      <c r="DK93" s="449">
        <v>93</v>
      </c>
      <c r="DL93" s="447">
        <v>45</v>
      </c>
      <c r="DM93" s="448">
        <v>6662.089261930535</v>
      </c>
      <c r="DN93" s="449">
        <v>93</v>
      </c>
      <c r="DO93" s="447">
        <v>45</v>
      </c>
      <c r="DP93" s="448">
        <v>7705.0573996203339</v>
      </c>
      <c r="DQ93" s="449">
        <v>93</v>
      </c>
      <c r="DW93" s="324"/>
      <c r="EA93" s="325"/>
      <c r="EB93" s="325"/>
      <c r="EC93" s="325"/>
      <c r="ED93" s="325"/>
      <c r="EE93" s="325"/>
    </row>
    <row r="94" spans="1:152" s="319" customFormat="1" ht="14.4" thickBot="1" x14ac:dyDescent="0.3">
      <c r="A94" s="487"/>
      <c r="B94" s="403">
        <v>2060</v>
      </c>
      <c r="C94" s="1348">
        <v>8518.3017600175808</v>
      </c>
      <c r="D94" s="1349">
        <v>5770.4598726583108</v>
      </c>
      <c r="E94" s="1350">
        <v>7096.049920479104</v>
      </c>
      <c r="F94" s="1351">
        <v>8705.4842882161138</v>
      </c>
      <c r="G94" s="1352">
        <v>6454.6204340604327</v>
      </c>
      <c r="H94" s="1353"/>
      <c r="I94" s="624"/>
      <c r="J94" s="627"/>
      <c r="K94" s="628"/>
      <c r="L94" s="629"/>
      <c r="M94" s="628"/>
      <c r="N94" s="301" t="s">
        <v>446</v>
      </c>
      <c r="O94" s="488"/>
      <c r="P94" s="394"/>
      <c r="Q94" s="473" t="s">
        <v>433</v>
      </c>
      <c r="R94" s="301">
        <v>46</v>
      </c>
      <c r="S94" s="432">
        <v>5358.4421224982198</v>
      </c>
      <c r="T94" s="432">
        <v>8759.9787334123484</v>
      </c>
      <c r="U94" s="432">
        <v>1047.1681550554263</v>
      </c>
      <c r="W94" s="432">
        <v>5643.4515726551472</v>
      </c>
      <c r="X94" s="432">
        <v>6690.6197277105739</v>
      </c>
      <c r="Y94" s="432">
        <v>7737.7878827660006</v>
      </c>
      <c r="AA94" s="365"/>
      <c r="AB94" s="365"/>
      <c r="AC94" s="365"/>
      <c r="AD94" s="365"/>
      <c r="AE94" s="365"/>
      <c r="AF94" s="365"/>
      <c r="AG94" s="365"/>
      <c r="AH94" s="365"/>
      <c r="AI94" s="365"/>
      <c r="AJ94" s="365"/>
      <c r="AK94" s="365"/>
      <c r="AL94" s="365"/>
      <c r="AM94" s="365"/>
      <c r="AN94" s="365"/>
      <c r="BI94" s="463">
        <v>2058</v>
      </c>
      <c r="BJ94" s="464">
        <v>6641.3898267014192</v>
      </c>
      <c r="BR94" s="463">
        <v>2058</v>
      </c>
      <c r="BS94" s="294">
        <v>44</v>
      </c>
      <c r="BT94" s="475">
        <v>2134.0191708783586</v>
      </c>
      <c r="BU94" s="476">
        <v>4644.0738205655352</v>
      </c>
      <c r="BV94" s="464">
        <v>6778.0929914438939</v>
      </c>
      <c r="BY94" s="463">
        <v>2058</v>
      </c>
      <c r="BZ94" s="294">
        <v>44</v>
      </c>
      <c r="CA94" s="468">
        <v>-1045.179462907937</v>
      </c>
      <c r="CB94" s="468">
        <v>3179.1986337862954</v>
      </c>
      <c r="CC94" s="468">
        <v>4490.7520398497018</v>
      </c>
      <c r="CD94" s="464">
        <v>6624.7712107280604</v>
      </c>
      <c r="CG94" s="463">
        <v>2058</v>
      </c>
      <c r="CH94" s="294">
        <v>44</v>
      </c>
      <c r="CI94" s="468">
        <v>518.09405031277458</v>
      </c>
      <c r="CJ94" s="468">
        <v>-1822.3205383771019</v>
      </c>
      <c r="CK94" s="468">
        <v>3471.4828908894046</v>
      </c>
      <c r="CL94" s="468">
        <v>4474.133423876342</v>
      </c>
      <c r="CM94" s="464">
        <v>6641.3898267014192</v>
      </c>
      <c r="CP94" s="463">
        <v>2058</v>
      </c>
      <c r="CQ94" s="294">
        <v>44</v>
      </c>
      <c r="CR94" s="475">
        <v>4678.7029792114981</v>
      </c>
      <c r="CS94" s="476">
        <v>1.46716724660042</v>
      </c>
      <c r="CT94" s="464">
        <v>6864.4397676709159</v>
      </c>
      <c r="CZ94" s="447" t="b">
        <v>1</v>
      </c>
      <c r="DA94" s="448" t="b">
        <v>1</v>
      </c>
      <c r="DB94" s="449" t="b">
        <v>1</v>
      </c>
      <c r="DC94" s="447">
        <v>46</v>
      </c>
      <c r="DD94" s="449">
        <v>5643.4515726551472</v>
      </c>
      <c r="DE94" s="447">
        <v>46</v>
      </c>
      <c r="DF94" s="449">
        <v>6690.6197277105739</v>
      </c>
      <c r="DG94" s="447">
        <v>46</v>
      </c>
      <c r="DH94" s="449">
        <v>7737.7878827660006</v>
      </c>
      <c r="DI94" s="447">
        <v>46</v>
      </c>
      <c r="DJ94" s="448">
        <v>5643.4515726551472</v>
      </c>
      <c r="DK94" s="449">
        <v>94</v>
      </c>
      <c r="DL94" s="447">
        <v>46</v>
      </c>
      <c r="DM94" s="448">
        <v>6690.6197277105739</v>
      </c>
      <c r="DN94" s="449">
        <v>94</v>
      </c>
      <c r="DO94" s="447">
        <v>46</v>
      </c>
      <c r="DP94" s="448">
        <v>7737.7878827660006</v>
      </c>
      <c r="DQ94" s="449">
        <v>94</v>
      </c>
      <c r="DW94" s="324"/>
      <c r="EA94" s="325"/>
      <c r="EB94" s="325"/>
      <c r="EC94" s="325"/>
      <c r="ED94" s="325"/>
      <c r="EE94" s="325"/>
    </row>
    <row r="95" spans="1:152" s="319" customFormat="1" ht="13.8" x14ac:dyDescent="0.25">
      <c r="A95" s="487"/>
      <c r="B95" s="365"/>
      <c r="C95" s="489"/>
      <c r="D95" s="489"/>
      <c r="E95" s="489"/>
      <c r="F95" s="489"/>
      <c r="G95" s="489"/>
      <c r="H95" s="489"/>
      <c r="I95" s="489"/>
      <c r="J95" s="489"/>
      <c r="K95" s="489"/>
      <c r="L95" s="489"/>
      <c r="M95" s="490"/>
      <c r="N95" s="301"/>
      <c r="O95" s="491"/>
      <c r="P95" s="394"/>
      <c r="Q95" s="394"/>
      <c r="R95" s="394"/>
      <c r="S95" s="394"/>
      <c r="T95" s="394"/>
      <c r="U95" s="394"/>
      <c r="V95" s="394"/>
      <c r="W95" s="394"/>
      <c r="X95" s="394"/>
      <c r="Y95" s="394"/>
      <c r="AA95" s="365"/>
      <c r="AB95" s="365"/>
      <c r="AC95" s="365"/>
      <c r="AD95" s="365"/>
      <c r="AE95" s="365"/>
      <c r="AF95" s="365"/>
      <c r="AG95" s="365"/>
      <c r="AH95" s="365"/>
      <c r="AI95" s="365"/>
      <c r="AJ95" s="365"/>
      <c r="AK95" s="365"/>
      <c r="AL95" s="365"/>
      <c r="AM95" s="365"/>
      <c r="AN95" s="365"/>
      <c r="BI95" s="463">
        <v>2059</v>
      </c>
      <c r="BJ95" s="464">
        <v>6672.646640203784</v>
      </c>
      <c r="BR95" s="463">
        <v>2059</v>
      </c>
      <c r="BS95" s="294">
        <v>45</v>
      </c>
      <c r="BT95" s="475">
        <v>2182.5196065801392</v>
      </c>
      <c r="BU95" s="476">
        <v>4644.0738205655352</v>
      </c>
      <c r="BV95" s="464">
        <v>6826.5934271456745</v>
      </c>
      <c r="BX95" s="301"/>
      <c r="BY95" s="463">
        <v>2059</v>
      </c>
      <c r="BZ95" s="294">
        <v>45</v>
      </c>
      <c r="CA95" s="468">
        <v>-1093.2274857378991</v>
      </c>
      <c r="CB95" s="468">
        <v>3251.4531481905296</v>
      </c>
      <c r="CC95" s="468">
        <v>4490.7520398497018</v>
      </c>
      <c r="CD95" s="464">
        <v>6648.9777023023325</v>
      </c>
      <c r="CG95" s="463">
        <v>2059</v>
      </c>
      <c r="CH95" s="294">
        <v>45</v>
      </c>
      <c r="CI95" s="468">
        <v>554.22755840007028</v>
      </c>
      <c r="CJ95" s="468">
        <v>-1906.0945713913384</v>
      </c>
      <c r="CK95" s="468">
        <v>3550.3802293187096</v>
      </c>
      <c r="CL95" s="468">
        <v>4474.133423876342</v>
      </c>
      <c r="CM95" s="464">
        <v>6672.646640203784</v>
      </c>
      <c r="CP95" s="463">
        <v>2059</v>
      </c>
      <c r="CQ95" s="294">
        <v>45</v>
      </c>
      <c r="CR95" s="475">
        <v>4678.7029792114981</v>
      </c>
      <c r="CS95" s="476">
        <v>1.4800052328685165</v>
      </c>
      <c r="CT95" s="464">
        <v>6924.5048922705355</v>
      </c>
      <c r="CZ95" s="438"/>
      <c r="DA95" s="438"/>
      <c r="DB95" s="438"/>
      <c r="DC95" s="438"/>
      <c r="DD95" s="438"/>
      <c r="DE95" s="438"/>
      <c r="DF95" s="438"/>
      <c r="DG95" s="438"/>
      <c r="DH95" s="438"/>
      <c r="DI95" s="438"/>
      <c r="DJ95" s="438"/>
      <c r="DK95" s="438"/>
      <c r="DL95" s="438"/>
      <c r="DM95" s="438"/>
      <c r="DN95" s="438"/>
      <c r="DO95" s="438"/>
      <c r="DP95" s="438"/>
      <c r="DQ95" s="438"/>
      <c r="DU95" s="336"/>
      <c r="DW95" s="324"/>
      <c r="EA95" s="325"/>
      <c r="EB95" s="325"/>
      <c r="EC95" s="325"/>
      <c r="ED95" s="325"/>
      <c r="EE95" s="325"/>
    </row>
    <row r="96" spans="1:152" s="319" customFormat="1" ht="13.8" x14ac:dyDescent="0.25">
      <c r="A96" s="487"/>
      <c r="B96" s="365"/>
      <c r="C96" s="1737" t="s">
        <v>401</v>
      </c>
      <c r="D96" s="1765"/>
      <c r="E96" s="1765"/>
      <c r="F96" s="1765"/>
      <c r="G96" s="1765"/>
      <c r="H96" s="1765"/>
      <c r="I96" s="1765"/>
      <c r="J96" s="1765"/>
      <c r="K96" s="1765"/>
      <c r="L96" s="1765"/>
      <c r="M96" s="1739"/>
      <c r="N96" s="301"/>
      <c r="O96" s="491"/>
      <c r="P96" s="394"/>
      <c r="Q96" s="394"/>
      <c r="R96" s="394"/>
      <c r="S96" s="394"/>
      <c r="T96" s="394"/>
      <c r="U96" s="394"/>
      <c r="V96" s="394"/>
      <c r="W96" s="394"/>
      <c r="X96" s="394"/>
      <c r="Y96" s="394"/>
      <c r="AA96" s="365"/>
      <c r="AB96" s="365"/>
      <c r="AC96" s="365"/>
      <c r="AD96" s="365"/>
      <c r="AE96" s="365"/>
      <c r="AF96" s="365"/>
      <c r="AG96" s="365"/>
      <c r="AH96" s="365"/>
      <c r="AI96" s="365"/>
      <c r="AJ96" s="365"/>
      <c r="AK96" s="365"/>
      <c r="AL96" s="365"/>
      <c r="AM96" s="365"/>
      <c r="AN96" s="365"/>
      <c r="BI96" s="463">
        <v>2060</v>
      </c>
      <c r="BJ96" s="464">
        <v>6703.6630468950934</v>
      </c>
      <c r="BR96" s="463">
        <v>2060</v>
      </c>
      <c r="BS96" s="294">
        <v>46</v>
      </c>
      <c r="BT96" s="475">
        <v>2231.0200422819203</v>
      </c>
      <c r="BU96" s="476">
        <v>4644.0738205655352</v>
      </c>
      <c r="BV96" s="464">
        <v>6875.093862847456</v>
      </c>
      <c r="BY96" s="463">
        <v>2060</v>
      </c>
      <c r="BZ96" s="294">
        <v>46</v>
      </c>
      <c r="CA96" s="468">
        <v>-1142.3552394179726</v>
      </c>
      <c r="CB96" s="468">
        <v>3323.7076625947634</v>
      </c>
      <c r="CC96" s="468">
        <v>4490.7520398497018</v>
      </c>
      <c r="CD96" s="464">
        <v>6672.1044630264923</v>
      </c>
      <c r="CG96" s="463">
        <v>2060</v>
      </c>
      <c r="CH96" s="294">
        <v>46</v>
      </c>
      <c r="CI96" s="468">
        <v>592.00322221595877</v>
      </c>
      <c r="CJ96" s="468">
        <v>-1991.7511669452208</v>
      </c>
      <c r="CK96" s="468">
        <v>3629.277567748014</v>
      </c>
      <c r="CL96" s="468">
        <v>4474.133423876342</v>
      </c>
      <c r="CM96" s="464">
        <v>6703.6630468950934</v>
      </c>
      <c r="CP96" s="463">
        <v>2060</v>
      </c>
      <c r="CQ96" s="294">
        <v>46</v>
      </c>
      <c r="CR96" s="475">
        <v>4678.7029792114981</v>
      </c>
      <c r="CS96" s="476">
        <v>1.4929555539040376</v>
      </c>
      <c r="CT96" s="464">
        <v>6985.0955978811726</v>
      </c>
      <c r="CZ96" s="448"/>
      <c r="DA96" s="448"/>
      <c r="DB96" s="448"/>
      <c r="DC96" s="448"/>
      <c r="DD96" s="448"/>
      <c r="DE96" s="448"/>
      <c r="DF96" s="448"/>
      <c r="DG96" s="448"/>
      <c r="DH96" s="448"/>
      <c r="DI96" s="448"/>
      <c r="DJ96" s="448"/>
      <c r="DK96" s="448"/>
      <c r="DL96" s="448"/>
      <c r="DM96" s="448"/>
      <c r="DN96" s="448"/>
      <c r="DO96" s="448"/>
      <c r="DP96" s="448"/>
      <c r="DQ96" s="448"/>
      <c r="DW96" s="324"/>
      <c r="EA96" s="325"/>
      <c r="EB96" s="325"/>
      <c r="EC96" s="325"/>
      <c r="ED96" s="325"/>
      <c r="EE96" s="325"/>
    </row>
    <row r="97" spans="1:152" s="319" customFormat="1" x14ac:dyDescent="0.25">
      <c r="A97" s="492" t="s">
        <v>311</v>
      </c>
      <c r="C97" s="1740"/>
      <c r="D97" s="1741"/>
      <c r="E97" s="1741"/>
      <c r="F97" s="1741"/>
      <c r="G97" s="1741"/>
      <c r="H97" s="1741"/>
      <c r="I97" s="1741"/>
      <c r="J97" s="1741"/>
      <c r="K97" s="1741"/>
      <c r="L97" s="1741"/>
      <c r="M97" s="1742"/>
      <c r="N97" s="301"/>
      <c r="O97" s="493"/>
      <c r="P97" s="494"/>
      <c r="Q97" s="494"/>
      <c r="R97" s="494"/>
      <c r="S97" s="494"/>
      <c r="T97" s="494"/>
      <c r="U97" s="494"/>
      <c r="V97" s="494"/>
      <c r="W97" s="494"/>
      <c r="X97" s="494"/>
      <c r="Y97" s="494"/>
      <c r="Z97" s="365"/>
      <c r="AA97" s="365"/>
      <c r="AB97" s="365"/>
      <c r="AC97" s="365"/>
      <c r="AD97" s="365"/>
      <c r="AE97" s="365"/>
      <c r="AF97" s="365"/>
      <c r="AG97" s="365"/>
      <c r="AH97" s="365"/>
      <c r="AI97" s="365"/>
      <c r="AJ97" s="365"/>
      <c r="AK97" s="365"/>
      <c r="AL97" s="365"/>
      <c r="AM97" s="365"/>
      <c r="AN97" s="365"/>
      <c r="CZ97" s="365"/>
      <c r="DA97" s="365"/>
      <c r="DB97" s="365"/>
      <c r="DC97" s="365"/>
      <c r="DD97" s="365"/>
      <c r="DE97" s="365"/>
      <c r="DF97" s="365"/>
      <c r="DG97" s="365"/>
      <c r="DH97" s="365"/>
      <c r="DI97" s="365"/>
      <c r="DJ97" s="365"/>
      <c r="DK97" s="365"/>
      <c r="DL97" s="365"/>
      <c r="DM97" s="365"/>
      <c r="DN97" s="365"/>
      <c r="DO97" s="365"/>
      <c r="DP97" s="365"/>
      <c r="DQ97" s="365"/>
      <c r="DW97" s="324"/>
      <c r="EA97" s="325"/>
      <c r="EB97" s="325"/>
      <c r="EC97" s="325"/>
      <c r="ED97" s="325"/>
      <c r="EE97" s="325"/>
    </row>
    <row r="98" spans="1:152" s="319" customFormat="1" x14ac:dyDescent="0.25">
      <c r="A98" s="492"/>
      <c r="C98" s="1740"/>
      <c r="D98" s="1741"/>
      <c r="E98" s="1741"/>
      <c r="F98" s="1741"/>
      <c r="G98" s="1741"/>
      <c r="H98" s="1741"/>
      <c r="I98" s="1741"/>
      <c r="J98" s="1741"/>
      <c r="K98" s="1741"/>
      <c r="L98" s="1741"/>
      <c r="M98" s="1742"/>
      <c r="N98" s="301"/>
      <c r="O98" s="495"/>
      <c r="P98" s="365"/>
      <c r="Q98" s="365"/>
      <c r="R98" s="365"/>
      <c r="S98" s="365"/>
      <c r="T98" s="365"/>
      <c r="U98" s="365"/>
      <c r="V98" s="365"/>
      <c r="W98" s="365"/>
      <c r="X98" s="365"/>
      <c r="Y98" s="365"/>
      <c r="Z98" s="365"/>
      <c r="AA98" s="365"/>
      <c r="AB98" s="365"/>
      <c r="AC98" s="365"/>
      <c r="AD98" s="365"/>
      <c r="AE98" s="365"/>
      <c r="AF98" s="365"/>
      <c r="AG98" s="365"/>
      <c r="AH98" s="365"/>
      <c r="AI98" s="365"/>
      <c r="AJ98" s="365"/>
      <c r="AK98" s="365"/>
      <c r="AL98" s="365"/>
      <c r="AM98" s="365"/>
      <c r="AN98" s="365"/>
      <c r="DW98" s="324"/>
      <c r="EA98" s="325"/>
      <c r="EB98" s="325"/>
      <c r="EC98" s="325"/>
      <c r="ED98" s="325"/>
      <c r="EE98" s="325"/>
    </row>
    <row r="99" spans="1:152" s="319" customFormat="1" x14ac:dyDescent="0.25">
      <c r="A99" s="492"/>
      <c r="C99" s="1762"/>
      <c r="D99" s="1744"/>
      <c r="E99" s="1744"/>
      <c r="F99" s="1744"/>
      <c r="G99" s="1744"/>
      <c r="H99" s="1744"/>
      <c r="I99" s="1744"/>
      <c r="J99" s="1744"/>
      <c r="K99" s="1744"/>
      <c r="L99" s="1744"/>
      <c r="M99" s="1745"/>
      <c r="Z99" s="365"/>
      <c r="AA99" s="365"/>
      <c r="AB99" s="365"/>
      <c r="AC99" s="365"/>
      <c r="AD99" s="365"/>
      <c r="AE99" s="365"/>
      <c r="AF99" s="365"/>
      <c r="AG99" s="365"/>
      <c r="AH99" s="365"/>
      <c r="AI99" s="365"/>
      <c r="AJ99" s="365"/>
      <c r="AK99" s="365"/>
      <c r="AL99" s="365"/>
      <c r="AM99" s="365"/>
      <c r="AN99" s="365"/>
      <c r="DW99" s="324"/>
      <c r="EA99" s="325"/>
      <c r="EB99" s="325"/>
      <c r="EC99" s="325"/>
      <c r="ED99" s="325"/>
      <c r="EE99" s="325"/>
    </row>
    <row r="100" spans="1:152" s="316" customFormat="1" ht="15.6" x14ac:dyDescent="0.25">
      <c r="A100" s="386" t="s">
        <v>190</v>
      </c>
      <c r="C100" s="387"/>
      <c r="D100" s="387"/>
      <c r="E100" s="387"/>
      <c r="F100" s="387"/>
      <c r="G100" s="387"/>
      <c r="H100" s="387"/>
      <c r="I100" s="387"/>
      <c r="J100" s="387"/>
      <c r="K100" s="387"/>
      <c r="L100" s="387"/>
      <c r="M100" s="387"/>
      <c r="AE100" s="376"/>
      <c r="AF100" s="376"/>
      <c r="DW100" s="317"/>
      <c r="EA100" s="318"/>
      <c r="EB100" s="318"/>
      <c r="EC100" s="318"/>
      <c r="ED100" s="318"/>
      <c r="EE100" s="318"/>
    </row>
    <row r="101" spans="1:152" s="336" customFormat="1" ht="18" thickBot="1" x14ac:dyDescent="0.35">
      <c r="A101" s="1766" t="s">
        <v>402</v>
      </c>
      <c r="B101" s="1766"/>
      <c r="C101" s="1766"/>
      <c r="D101" s="389"/>
      <c r="E101" s="389"/>
      <c r="F101" s="389"/>
      <c r="G101" s="297"/>
      <c r="H101" s="297"/>
      <c r="I101" s="297"/>
      <c r="J101" s="297"/>
      <c r="K101" s="297"/>
      <c r="L101" s="297"/>
      <c r="M101" s="297"/>
      <c r="N101" s="301"/>
      <c r="O101" s="301"/>
      <c r="P101" s="301"/>
      <c r="Q101" s="301"/>
      <c r="R101" s="301"/>
      <c r="S101" s="301"/>
      <c r="T101" s="301"/>
      <c r="U101" s="301"/>
      <c r="V101" s="301"/>
      <c r="W101" s="301"/>
      <c r="X101" s="365"/>
      <c r="Y101" s="365"/>
      <c r="Z101" s="365"/>
      <c r="AA101" s="365"/>
      <c r="AB101" s="365"/>
      <c r="AC101" s="365"/>
      <c r="AD101" s="365"/>
      <c r="AE101" s="365"/>
      <c r="AF101" s="365"/>
      <c r="AG101" s="319"/>
      <c r="AH101" s="319"/>
      <c r="AI101" s="390"/>
      <c r="AJ101" s="390"/>
      <c r="AK101" s="390"/>
      <c r="AL101" s="390"/>
      <c r="AM101" s="390"/>
      <c r="AN101" s="391" t="s">
        <v>403</v>
      </c>
      <c r="AZ101" s="391" t="s">
        <v>403</v>
      </c>
      <c r="BJ101" s="391" t="s">
        <v>403</v>
      </c>
      <c r="BR101" s="391" t="s">
        <v>403</v>
      </c>
      <c r="BY101" s="391" t="s">
        <v>403</v>
      </c>
      <c r="CG101" s="391" t="s">
        <v>403</v>
      </c>
      <c r="CP101" s="391" t="s">
        <v>403</v>
      </c>
      <c r="DI101" s="496" t="s">
        <v>450</v>
      </c>
      <c r="DJ101" s="497" t="s">
        <v>451</v>
      </c>
      <c r="DL101" s="496" t="s">
        <v>452</v>
      </c>
      <c r="DM101" s="497" t="s">
        <v>453</v>
      </c>
      <c r="DO101" s="496" t="s">
        <v>454</v>
      </c>
      <c r="DP101" s="497" t="s">
        <v>455</v>
      </c>
      <c r="DV101" s="391" t="s">
        <v>403</v>
      </c>
      <c r="DW101" s="393"/>
      <c r="EA101" s="303"/>
      <c r="EB101" s="303"/>
      <c r="EC101" s="303"/>
      <c r="ED101" s="303"/>
      <c r="EE101" s="303"/>
      <c r="EF101" s="391"/>
      <c r="EU101" s="391"/>
    </row>
    <row r="102" spans="1:152" ht="28.5" customHeight="1" thickBot="1" x14ac:dyDescent="0.3">
      <c r="A102" s="371" t="s">
        <v>150</v>
      </c>
      <c r="C102" s="1748" t="s">
        <v>416</v>
      </c>
      <c r="D102" s="1749"/>
      <c r="E102" s="1750"/>
      <c r="F102" s="1751" t="s">
        <v>417</v>
      </c>
      <c r="G102" s="1752"/>
      <c r="H102" s="1753"/>
      <c r="I102" s="1754" t="s">
        <v>418</v>
      </c>
      <c r="J102" s="1755"/>
      <c r="K102" s="1756"/>
      <c r="L102" s="1757" t="s">
        <v>419</v>
      </c>
      <c r="M102" s="1758"/>
      <c r="Q102" s="336"/>
      <c r="W102" s="1767" t="s">
        <v>404</v>
      </c>
      <c r="X102" s="1767"/>
      <c r="Y102" s="1767"/>
      <c r="Z102" s="394"/>
      <c r="AA102" s="394"/>
      <c r="AB102" s="394"/>
      <c r="AC102" s="394"/>
      <c r="AD102" s="394"/>
      <c r="AE102" s="394"/>
      <c r="AF102" s="394"/>
      <c r="AG102" s="394"/>
      <c r="AH102" s="394"/>
      <c r="AI102" s="394"/>
      <c r="AJ102" s="394"/>
      <c r="AK102" s="394"/>
      <c r="AL102" s="394"/>
      <c r="AM102" s="394"/>
      <c r="AN102" s="394"/>
      <c r="BH102" s="395"/>
      <c r="BI102" s="395"/>
      <c r="BJ102" s="395" t="s">
        <v>358</v>
      </c>
      <c r="BK102" s="395"/>
      <c r="BL102" s="395"/>
      <c r="BM102" s="395"/>
      <c r="BN102" s="395"/>
      <c r="BR102" s="395" t="s">
        <v>356</v>
      </c>
      <c r="BS102" s="395"/>
      <c r="BT102" s="395"/>
      <c r="BU102" s="395"/>
      <c r="BV102" s="395"/>
      <c r="BW102" s="396"/>
      <c r="BY102" s="395" t="s">
        <v>357</v>
      </c>
      <c r="BZ102" s="395"/>
      <c r="CA102" s="395"/>
      <c r="CB102" s="395"/>
      <c r="CC102" s="395"/>
      <c r="CD102" s="395"/>
      <c r="CG102" s="395" t="s">
        <v>358</v>
      </c>
      <c r="CH102" s="395"/>
      <c r="CI102" s="395"/>
      <c r="CJ102" s="395"/>
      <c r="CK102" s="395"/>
      <c r="CL102" s="395"/>
      <c r="CM102" s="395"/>
      <c r="CP102" s="395" t="s">
        <v>359</v>
      </c>
      <c r="CQ102" s="395"/>
      <c r="CR102" s="395"/>
      <c r="CS102" s="395"/>
      <c r="CT102" s="395"/>
      <c r="CU102" s="395"/>
      <c r="CZ102" s="397"/>
      <c r="DA102" s="397"/>
      <c r="DB102" s="397"/>
      <c r="DC102" s="397"/>
      <c r="DD102" s="397"/>
      <c r="DE102" s="397"/>
      <c r="DF102" s="397"/>
      <c r="DG102" s="397"/>
      <c r="DH102" s="397"/>
      <c r="DI102" s="398" t="s">
        <v>456</v>
      </c>
      <c r="DJ102" s="399" t="s">
        <v>457</v>
      </c>
      <c r="DK102" s="397"/>
      <c r="DL102" s="398" t="s">
        <v>458</v>
      </c>
      <c r="DM102" s="399" t="s">
        <v>459</v>
      </c>
      <c r="DN102" s="397"/>
      <c r="DO102" s="398" t="s">
        <v>460</v>
      </c>
      <c r="DP102" s="399" t="s">
        <v>461</v>
      </c>
      <c r="DQ102" s="397"/>
      <c r="DV102" s="400"/>
      <c r="DW102" s="400" t="s">
        <v>405</v>
      </c>
      <c r="DZ102" s="401" t="s">
        <v>361</v>
      </c>
      <c r="EA102" s="402" t="s">
        <v>99</v>
      </c>
      <c r="EU102" s="400"/>
      <c r="EV102" s="371" t="s">
        <v>415</v>
      </c>
    </row>
    <row r="103" spans="1:152" s="336" customFormat="1" ht="42" thickBot="1" x14ac:dyDescent="0.3">
      <c r="A103" s="371" t="s">
        <v>120</v>
      </c>
      <c r="B103" s="403"/>
      <c r="C103" s="407" t="s">
        <v>462</v>
      </c>
      <c r="D103" s="408" t="s">
        <v>463</v>
      </c>
      <c r="E103" s="406" t="s">
        <v>464</v>
      </c>
      <c r="F103" s="407" t="s">
        <v>465</v>
      </c>
      <c r="G103" s="408" t="s">
        <v>466</v>
      </c>
      <c r="H103" s="406" t="s">
        <v>467</v>
      </c>
      <c r="I103" s="407" t="s">
        <v>468</v>
      </c>
      <c r="J103" s="408" t="s">
        <v>469</v>
      </c>
      <c r="K103" s="406" t="s">
        <v>470</v>
      </c>
      <c r="L103" s="407" t="s">
        <v>471</v>
      </c>
      <c r="M103" s="406" t="s">
        <v>472</v>
      </c>
      <c r="N103" s="409" t="s">
        <v>121</v>
      </c>
      <c r="P103" s="410"/>
      <c r="Q103" s="413" t="s">
        <v>406</v>
      </c>
      <c r="R103" s="412" t="s">
        <v>364</v>
      </c>
      <c r="S103" s="411" t="s">
        <v>365</v>
      </c>
      <c r="T103" s="411" t="s">
        <v>366</v>
      </c>
      <c r="U103" s="413" t="s">
        <v>407</v>
      </c>
      <c r="V103" s="414" t="s">
        <v>408</v>
      </c>
      <c r="W103" s="413" t="s">
        <v>88</v>
      </c>
      <c r="X103" s="411" t="s">
        <v>409</v>
      </c>
      <c r="Y103" s="413" t="s">
        <v>98</v>
      </c>
      <c r="AA103" s="415"/>
      <c r="AB103" s="415"/>
      <c r="AC103" s="415"/>
      <c r="AD103" s="415"/>
      <c r="AE103" s="415"/>
      <c r="AF103" s="415"/>
      <c r="AG103" s="415"/>
      <c r="AH103" s="415"/>
      <c r="AI103" s="415"/>
      <c r="AJ103" s="415"/>
      <c r="AK103" s="415"/>
      <c r="AL103" s="415"/>
      <c r="AM103" s="415"/>
      <c r="AN103" s="415"/>
      <c r="BJ103" s="416" t="s">
        <v>93</v>
      </c>
      <c r="BL103" s="336" t="s">
        <v>368</v>
      </c>
      <c r="BM103" s="417">
        <v>17</v>
      </c>
      <c r="BN103" s="417" t="s">
        <v>369</v>
      </c>
      <c r="BR103" s="418"/>
      <c r="BS103" s="418"/>
      <c r="BT103" s="418"/>
      <c r="BU103" s="418"/>
      <c r="BV103" s="418"/>
      <c r="BW103" s="396"/>
      <c r="BZ103" s="418"/>
      <c r="CA103" s="418"/>
      <c r="CB103" s="418"/>
      <c r="CC103" s="418"/>
      <c r="CD103" s="418"/>
      <c r="CH103" s="418"/>
      <c r="CI103" s="418"/>
      <c r="CJ103" s="418"/>
      <c r="CK103" s="418"/>
      <c r="CL103" s="418"/>
      <c r="CM103" s="418"/>
      <c r="CQ103" s="418"/>
      <c r="CR103" s="418"/>
      <c r="CS103" s="418"/>
      <c r="CT103" s="418"/>
      <c r="CU103" s="418"/>
      <c r="CZ103" s="419"/>
      <c r="DA103" s="419"/>
      <c r="DB103" s="419"/>
      <c r="DC103" s="419"/>
      <c r="DD103" s="420"/>
      <c r="DE103" s="420"/>
      <c r="DF103" s="420"/>
      <c r="DG103" s="420"/>
      <c r="DH103" s="419"/>
      <c r="DI103" s="498"/>
      <c r="DJ103" s="499"/>
      <c r="DK103" s="423"/>
      <c r="DL103" s="498"/>
      <c r="DM103" s="499"/>
      <c r="DN103" s="419"/>
      <c r="DO103" s="498"/>
      <c r="DP103" s="499"/>
      <c r="DQ103" s="419"/>
      <c r="DV103" s="450">
        <v>2014</v>
      </c>
      <c r="DW103" s="425">
        <v>4417.4541439706236</v>
      </c>
      <c r="DX103" s="426" t="s">
        <v>370</v>
      </c>
      <c r="DY103" s="427"/>
      <c r="DZ103" s="427"/>
      <c r="EA103" s="500" t="s">
        <v>473</v>
      </c>
      <c r="EB103" s="303"/>
      <c r="EC103" s="303"/>
      <c r="ED103" s="303"/>
      <c r="EE103" s="303"/>
      <c r="EV103" s="501" t="s">
        <v>462</v>
      </c>
    </row>
    <row r="104" spans="1:152" s="336" customFormat="1" ht="14.4" thickBot="1" x14ac:dyDescent="0.3">
      <c r="A104" s="470" t="s">
        <v>410</v>
      </c>
      <c r="B104" s="403">
        <v>2012</v>
      </c>
      <c r="C104" s="606"/>
      <c r="D104" s="607"/>
      <c r="E104" s="608"/>
      <c r="F104" s="620"/>
      <c r="G104" s="607"/>
      <c r="H104" s="608"/>
      <c r="I104" s="620"/>
      <c r="J104" s="607"/>
      <c r="K104" s="608"/>
      <c r="L104" s="620"/>
      <c r="M104" s="608"/>
      <c r="N104" s="301" t="s">
        <v>446</v>
      </c>
      <c r="P104" s="431"/>
      <c r="Q104" s="502">
        <v>2471.1187492025497</v>
      </c>
      <c r="R104" s="301">
        <v>-2</v>
      </c>
      <c r="S104" s="503" t="s">
        <v>433</v>
      </c>
      <c r="T104" s="503" t="s">
        <v>433</v>
      </c>
      <c r="U104" s="504" t="s">
        <v>433</v>
      </c>
      <c r="V104" s="505">
        <v>4259.997894494295</v>
      </c>
      <c r="W104" s="506">
        <v>1788.8791452917453</v>
      </c>
      <c r="X104" s="505">
        <v>4259.997894494295</v>
      </c>
      <c r="Y104" s="503">
        <v>6731.1166436968451</v>
      </c>
      <c r="AA104" s="415"/>
      <c r="AB104" s="415"/>
      <c r="AC104" s="415"/>
      <c r="AD104" s="415"/>
      <c r="AE104" s="415"/>
      <c r="AF104" s="415"/>
      <c r="AG104" s="415"/>
      <c r="AH104" s="415"/>
      <c r="AI104" s="415"/>
      <c r="AJ104" s="415"/>
      <c r="AK104" s="415"/>
      <c r="AL104" s="415"/>
      <c r="AM104" s="415"/>
      <c r="AN104" s="415"/>
      <c r="BH104" s="434" t="s">
        <v>373</v>
      </c>
      <c r="BJ104" s="435" t="s">
        <v>447</v>
      </c>
      <c r="BL104" s="336" t="s">
        <v>368</v>
      </c>
      <c r="BM104" s="436">
        <v>1</v>
      </c>
      <c r="BN104" s="436" t="s">
        <v>374</v>
      </c>
      <c r="BR104" s="414" t="s">
        <v>375</v>
      </c>
      <c r="BS104" s="303" t="s">
        <v>93</v>
      </c>
      <c r="BT104" s="414" t="s">
        <v>376</v>
      </c>
      <c r="BU104" s="414" t="s">
        <v>377</v>
      </c>
      <c r="BW104" s="410"/>
      <c r="BY104" s="414" t="s">
        <v>375</v>
      </c>
      <c r="BZ104" s="303" t="s">
        <v>93</v>
      </c>
      <c r="CA104" s="414" t="s">
        <v>378</v>
      </c>
      <c r="CB104" s="414" t="s">
        <v>376</v>
      </c>
      <c r="CC104" s="414" t="s">
        <v>377</v>
      </c>
      <c r="CG104" s="414" t="s">
        <v>375</v>
      </c>
      <c r="CH104" s="303" t="s">
        <v>93</v>
      </c>
      <c r="CI104" s="414" t="s">
        <v>379</v>
      </c>
      <c r="CJ104" s="414" t="s">
        <v>378</v>
      </c>
      <c r="CK104" s="414" t="s">
        <v>376</v>
      </c>
      <c r="CL104" s="414" t="s">
        <v>377</v>
      </c>
      <c r="CP104" s="414" t="s">
        <v>375</v>
      </c>
      <c r="CQ104" s="303" t="s">
        <v>93</v>
      </c>
      <c r="CR104" s="414" t="s">
        <v>380</v>
      </c>
      <c r="CS104" s="414" t="s">
        <v>381</v>
      </c>
      <c r="CZ104" s="507" t="b">
        <v>1</v>
      </c>
      <c r="DA104" s="508" t="b">
        <v>1</v>
      </c>
      <c r="DB104" s="509" t="b">
        <v>1</v>
      </c>
      <c r="DC104" s="507">
        <v>-2</v>
      </c>
      <c r="DD104" s="509">
        <v>1788.8791452917453</v>
      </c>
      <c r="DE104" s="507">
        <v>-2</v>
      </c>
      <c r="DF104" s="509">
        <v>4259.997894494295</v>
      </c>
      <c r="DG104" s="507">
        <v>-2</v>
      </c>
      <c r="DH104" s="509">
        <v>6731.1166436968451</v>
      </c>
      <c r="DI104" s="507">
        <v>-2</v>
      </c>
      <c r="DJ104" s="508">
        <v>1788.8791452917453</v>
      </c>
      <c r="DK104" s="509">
        <v>104</v>
      </c>
      <c r="DL104" s="507">
        <v>-2</v>
      </c>
      <c r="DM104" s="508">
        <v>4259.997894494295</v>
      </c>
      <c r="DN104" s="509">
        <v>104</v>
      </c>
      <c r="DO104" s="507">
        <v>-2</v>
      </c>
      <c r="DP104" s="508">
        <v>6731.1166436968451</v>
      </c>
      <c r="DQ104" s="509">
        <v>104</v>
      </c>
      <c r="DV104" s="510">
        <v>2015</v>
      </c>
      <c r="DW104" s="511">
        <v>4499.7847185780383</v>
      </c>
      <c r="EA104" s="303"/>
      <c r="EB104" s="303"/>
      <c r="EC104" s="303"/>
      <c r="ED104" s="303"/>
      <c r="EE104" s="303"/>
      <c r="EV104" s="512" t="s">
        <v>463</v>
      </c>
    </row>
    <row r="105" spans="1:152" s="336" customFormat="1" ht="14.4" thickBot="1" x14ac:dyDescent="0.3">
      <c r="A105" s="513" t="s">
        <v>411</v>
      </c>
      <c r="B105" s="403">
        <v>2013</v>
      </c>
      <c r="C105" s="621"/>
      <c r="D105" s="610"/>
      <c r="E105" s="611"/>
      <c r="F105" s="609"/>
      <c r="G105" s="610"/>
      <c r="H105" s="611"/>
      <c r="I105" s="609"/>
      <c r="J105" s="610"/>
      <c r="K105" s="611"/>
      <c r="L105" s="609"/>
      <c r="M105" s="611"/>
      <c r="N105" s="301" t="s">
        <v>446</v>
      </c>
      <c r="P105" s="431"/>
      <c r="Q105" s="514">
        <v>2456.6088590565987</v>
      </c>
      <c r="R105" s="301">
        <v>-1</v>
      </c>
      <c r="S105" s="503" t="s">
        <v>433</v>
      </c>
      <c r="T105" s="503" t="s">
        <v>433</v>
      </c>
      <c r="U105" s="504" t="s">
        <v>433</v>
      </c>
      <c r="V105" s="505">
        <v>4334.4780064683137</v>
      </c>
      <c r="W105" s="506">
        <v>1877.8691474117149</v>
      </c>
      <c r="X105" s="505">
        <v>4334.4780064683137</v>
      </c>
      <c r="Y105" s="503">
        <v>6791.0868655249124</v>
      </c>
      <c r="AA105" s="415"/>
      <c r="AB105" s="415"/>
      <c r="AC105" s="415"/>
      <c r="AD105" s="415"/>
      <c r="AE105" s="415"/>
      <c r="AF105" s="415"/>
      <c r="AG105" s="415"/>
      <c r="AH105" s="415"/>
      <c r="AI105" s="415"/>
      <c r="AJ105" s="415"/>
      <c r="AK105" s="415"/>
      <c r="AL105" s="415"/>
      <c r="AM105" s="415"/>
      <c r="AN105" s="415"/>
      <c r="BK105" s="1736" t="s">
        <v>474</v>
      </c>
      <c r="BL105" s="1736"/>
      <c r="BM105" s="1736"/>
      <c r="BN105" s="1736"/>
      <c r="BO105" s="1736"/>
      <c r="BP105" s="1736"/>
      <c r="BQ105" s="1736"/>
      <c r="BS105" s="443" t="s">
        <v>98</v>
      </c>
      <c r="BT105" s="515">
        <v>26.942207267240505</v>
      </c>
      <c r="BU105" s="516">
        <v>7592.530616739954</v>
      </c>
      <c r="BW105" s="410"/>
      <c r="BZ105" s="443" t="s">
        <v>98</v>
      </c>
      <c r="CA105" s="515">
        <v>-3.1946799999035798</v>
      </c>
      <c r="CB105" s="517">
        <v>167.50812726299799</v>
      </c>
      <c r="CC105" s="516">
        <v>6685.2414967673385</v>
      </c>
      <c r="CH105" s="443" t="s">
        <v>98</v>
      </c>
      <c r="CI105" s="515">
        <v>-2.8746776159937953E-2</v>
      </c>
      <c r="CJ105" s="517">
        <v>-1.2973927733476736</v>
      </c>
      <c r="CK105" s="517">
        <v>136.11089834111377</v>
      </c>
      <c r="CL105" s="516">
        <v>6763.7891879467525</v>
      </c>
      <c r="CQ105" s="443" t="s">
        <v>98</v>
      </c>
      <c r="CR105" s="515">
        <v>7550.8570156369697</v>
      </c>
      <c r="CS105" s="516">
        <v>3.4900499333449702E-3</v>
      </c>
      <c r="CZ105" s="447" t="b">
        <v>1</v>
      </c>
      <c r="DA105" s="448" t="b">
        <v>1</v>
      </c>
      <c r="DB105" s="449" t="b">
        <v>1</v>
      </c>
      <c r="DC105" s="447">
        <v>-1</v>
      </c>
      <c r="DD105" s="449">
        <v>1877.8691474117149</v>
      </c>
      <c r="DE105" s="447">
        <v>-1</v>
      </c>
      <c r="DF105" s="449">
        <v>4334.4780064683137</v>
      </c>
      <c r="DG105" s="447">
        <v>-1</v>
      </c>
      <c r="DH105" s="449">
        <v>6791.0868655249124</v>
      </c>
      <c r="DI105" s="447">
        <v>-1</v>
      </c>
      <c r="DJ105" s="448">
        <v>1877.8691474117149</v>
      </c>
      <c r="DK105" s="449">
        <v>105</v>
      </c>
      <c r="DL105" s="447">
        <v>-1</v>
      </c>
      <c r="DM105" s="448">
        <v>4334.4780064683137</v>
      </c>
      <c r="DN105" s="449">
        <v>105</v>
      </c>
      <c r="DO105" s="447">
        <v>-1</v>
      </c>
      <c r="DP105" s="448">
        <v>6791.0868655249124</v>
      </c>
      <c r="DQ105" s="449">
        <v>105</v>
      </c>
      <c r="DV105" s="450">
        <v>2016</v>
      </c>
      <c r="DW105" s="451">
        <v>4566.4595759123849</v>
      </c>
      <c r="DZ105" s="336" t="s">
        <v>383</v>
      </c>
      <c r="EA105" s="303"/>
      <c r="EB105" s="303"/>
      <c r="EC105" s="303"/>
      <c r="ED105" s="303"/>
      <c r="EE105" s="303"/>
      <c r="EV105" s="518" t="s">
        <v>464</v>
      </c>
    </row>
    <row r="106" spans="1:152" s="336" customFormat="1" ht="14.4" thickBot="1" x14ac:dyDescent="0.3">
      <c r="A106" s="467" t="s">
        <v>412</v>
      </c>
      <c r="B106" s="403">
        <v>2014</v>
      </c>
      <c r="C106" s="621"/>
      <c r="D106" s="610"/>
      <c r="E106" s="611"/>
      <c r="F106" s="612"/>
      <c r="G106" s="613"/>
      <c r="H106" s="614"/>
      <c r="I106" s="612"/>
      <c r="J106" s="613"/>
      <c r="K106" s="614"/>
      <c r="L106" s="612"/>
      <c r="M106" s="614"/>
      <c r="N106" s="301" t="s">
        <v>446</v>
      </c>
      <c r="P106" s="431"/>
      <c r="Q106" s="502">
        <v>2459.1703611310545</v>
      </c>
      <c r="R106" s="301">
        <v>0</v>
      </c>
      <c r="S106" s="503" t="s">
        <v>433</v>
      </c>
      <c r="T106" s="503" t="s">
        <v>433</v>
      </c>
      <c r="U106" s="504" t="s">
        <v>433</v>
      </c>
      <c r="V106" s="505">
        <v>4417.4541439706236</v>
      </c>
      <c r="W106" s="506">
        <v>1958.2837828395691</v>
      </c>
      <c r="X106" s="505">
        <v>4417.4541439706236</v>
      </c>
      <c r="Y106" s="503">
        <v>6876.6245051016776</v>
      </c>
      <c r="AA106" s="415"/>
      <c r="AB106" s="415"/>
      <c r="AC106" s="415"/>
      <c r="AD106" s="415"/>
      <c r="AE106" s="415"/>
      <c r="AF106" s="415"/>
      <c r="AG106" s="415"/>
      <c r="AH106" s="415"/>
      <c r="AI106" s="415"/>
      <c r="AJ106" s="415"/>
      <c r="AK106" s="415"/>
      <c r="AL106" s="415"/>
      <c r="AM106" s="415"/>
      <c r="AN106" s="415"/>
      <c r="BK106" s="1736"/>
      <c r="BL106" s="1736"/>
      <c r="BM106" s="1736"/>
      <c r="BN106" s="1736"/>
      <c r="BO106" s="1736"/>
      <c r="BP106" s="1736"/>
      <c r="BQ106" s="1736"/>
      <c r="BS106" s="443" t="s">
        <v>385</v>
      </c>
      <c r="BT106" s="454">
        <v>53.03727542067093</v>
      </c>
      <c r="BU106" s="455">
        <v>4573.4331336250161</v>
      </c>
      <c r="BZ106" s="443" t="s">
        <v>385</v>
      </c>
      <c r="CA106" s="454">
        <v>-0.56965245154897448</v>
      </c>
      <c r="CB106" s="456">
        <v>78.101983288825807</v>
      </c>
      <c r="CC106" s="455">
        <v>4411.6518373851068</v>
      </c>
      <c r="CH106" s="443" t="s">
        <v>385</v>
      </c>
      <c r="CI106" s="454">
        <v>-1.5199945331300009E-3</v>
      </c>
      <c r="CJ106" s="456">
        <v>-0.46933281236239482</v>
      </c>
      <c r="CK106" s="456">
        <v>76.441845259741257</v>
      </c>
      <c r="CL106" s="455">
        <v>4415.8050704474308</v>
      </c>
      <c r="CQ106" s="443" t="s">
        <v>385</v>
      </c>
      <c r="CR106" s="454">
        <v>4615.995992961788</v>
      </c>
      <c r="CS106" s="455">
        <v>9.4932709760246117E-3</v>
      </c>
      <c r="CZ106" s="447" t="b">
        <v>1</v>
      </c>
      <c r="DA106" s="448" t="b">
        <v>1</v>
      </c>
      <c r="DB106" s="449" t="b">
        <v>1</v>
      </c>
      <c r="DC106" s="447">
        <v>0</v>
      </c>
      <c r="DD106" s="449">
        <v>1958.2837828395691</v>
      </c>
      <c r="DE106" s="447">
        <v>0</v>
      </c>
      <c r="DF106" s="449">
        <v>4417.4541439706236</v>
      </c>
      <c r="DG106" s="447">
        <v>0</v>
      </c>
      <c r="DH106" s="449">
        <v>6876.6245051016776</v>
      </c>
      <c r="DI106" s="447">
        <v>0</v>
      </c>
      <c r="DJ106" s="448">
        <v>1958.2837828395691</v>
      </c>
      <c r="DK106" s="449">
        <v>106</v>
      </c>
      <c r="DL106" s="447">
        <v>0</v>
      </c>
      <c r="DM106" s="448">
        <v>4417.4541439706236</v>
      </c>
      <c r="DN106" s="449">
        <v>106</v>
      </c>
      <c r="DO106" s="447">
        <v>0</v>
      </c>
      <c r="DP106" s="448">
        <v>6876.6245051016776</v>
      </c>
      <c r="DQ106" s="449">
        <v>106</v>
      </c>
      <c r="DV106" s="450">
        <v>2017</v>
      </c>
      <c r="DW106" s="451">
        <v>4640.6194842280265</v>
      </c>
      <c r="EA106" s="303" t="s">
        <v>379</v>
      </c>
      <c r="EB106" s="303" t="s">
        <v>378</v>
      </c>
      <c r="EC106" s="303" t="s">
        <v>376</v>
      </c>
      <c r="ED106" s="303" t="s">
        <v>377</v>
      </c>
      <c r="EE106" s="303"/>
      <c r="EV106" s="519" t="s">
        <v>465</v>
      </c>
    </row>
    <row r="107" spans="1:152" s="336" customFormat="1" ht="14.4" thickBot="1" x14ac:dyDescent="0.3">
      <c r="A107" s="520" t="s">
        <v>413</v>
      </c>
      <c r="B107" s="403">
        <v>2015</v>
      </c>
      <c r="C107" s="621"/>
      <c r="D107" s="610"/>
      <c r="E107" s="611"/>
      <c r="F107" s="609"/>
      <c r="G107" s="610"/>
      <c r="H107" s="611"/>
      <c r="I107" s="609"/>
      <c r="J107" s="610"/>
      <c r="K107" s="611"/>
      <c r="L107" s="609"/>
      <c r="M107" s="611"/>
      <c r="N107" s="301" t="s">
        <v>446</v>
      </c>
      <c r="P107" s="431"/>
      <c r="Q107" s="521">
        <v>2454.6813552330145</v>
      </c>
      <c r="R107" s="301">
        <v>1</v>
      </c>
      <c r="S107" s="503" t="s">
        <v>433</v>
      </c>
      <c r="T107" s="503" t="s">
        <v>433</v>
      </c>
      <c r="U107" s="522" t="s">
        <v>433</v>
      </c>
      <c r="V107" s="523">
        <v>4499.7847185780383</v>
      </c>
      <c r="W107" s="506">
        <v>2045.1033633450238</v>
      </c>
      <c r="X107" s="524">
        <v>4499.7847185780383</v>
      </c>
      <c r="Y107" s="503">
        <v>6954.4660738110524</v>
      </c>
      <c r="AA107" s="415"/>
      <c r="AB107" s="415"/>
      <c r="AC107" s="415"/>
      <c r="AD107" s="415"/>
      <c r="AE107" s="415"/>
      <c r="AF107" s="415"/>
      <c r="AG107" s="415"/>
      <c r="AH107" s="415"/>
      <c r="AI107" s="415"/>
      <c r="AJ107" s="415"/>
      <c r="AK107" s="415"/>
      <c r="AL107" s="415"/>
      <c r="AM107" s="415"/>
      <c r="AN107" s="415"/>
      <c r="BK107" s="1736"/>
      <c r="BL107" s="1736"/>
      <c r="BM107" s="1736"/>
      <c r="BN107" s="1736"/>
      <c r="BO107" s="1736"/>
      <c r="BP107" s="1736"/>
      <c r="BQ107" s="1736"/>
      <c r="BR107" s="301"/>
      <c r="BS107" s="443" t="s">
        <v>88</v>
      </c>
      <c r="BT107" s="459">
        <v>79.13234357410137</v>
      </c>
      <c r="BU107" s="460">
        <v>1554.3356505100815</v>
      </c>
      <c r="BV107" s="414" t="s">
        <v>387</v>
      </c>
      <c r="BY107" s="301"/>
      <c r="BZ107" s="443" t="s">
        <v>88</v>
      </c>
      <c r="CA107" s="459">
        <v>2.0553750968056286</v>
      </c>
      <c r="CB107" s="461">
        <v>-11.304160685346256</v>
      </c>
      <c r="CC107" s="460">
        <v>2138.0621780028791</v>
      </c>
      <c r="CD107" s="414" t="s">
        <v>387</v>
      </c>
      <c r="CG107" s="301"/>
      <c r="CH107" s="443" t="s">
        <v>88</v>
      </c>
      <c r="CI107" s="459">
        <v>2.5706787093678126E-2</v>
      </c>
      <c r="CJ107" s="461">
        <v>0.35872714862287208</v>
      </c>
      <c r="CK107" s="461">
        <v>16.772792178368988</v>
      </c>
      <c r="CL107" s="460">
        <v>2067.8209529481132</v>
      </c>
      <c r="CM107" s="414" t="s">
        <v>387</v>
      </c>
      <c r="CP107" s="301"/>
      <c r="CQ107" s="443" t="s">
        <v>88</v>
      </c>
      <c r="CR107" s="459">
        <v>1860.4262558686701</v>
      </c>
      <c r="CS107" s="460">
        <v>2.3255509184036082E-2</v>
      </c>
      <c r="CT107" s="414" t="s">
        <v>387</v>
      </c>
      <c r="CZ107" s="447" t="b">
        <v>1</v>
      </c>
      <c r="DA107" s="448" t="b">
        <v>1</v>
      </c>
      <c r="DB107" s="449" t="b">
        <v>1</v>
      </c>
      <c r="DC107" s="447">
        <v>1</v>
      </c>
      <c r="DD107" s="449">
        <v>2045.1033633450238</v>
      </c>
      <c r="DE107" s="447">
        <v>1</v>
      </c>
      <c r="DF107" s="449">
        <v>4499.7847185780383</v>
      </c>
      <c r="DG107" s="447">
        <v>1</v>
      </c>
      <c r="DH107" s="449">
        <v>6954.4660738110524</v>
      </c>
      <c r="DI107" s="447">
        <v>1</v>
      </c>
      <c r="DJ107" s="448">
        <v>2045.1033633450238</v>
      </c>
      <c r="DK107" s="449">
        <v>107</v>
      </c>
      <c r="DL107" s="447">
        <v>1</v>
      </c>
      <c r="DM107" s="448">
        <v>4499.7847185780383</v>
      </c>
      <c r="DN107" s="449">
        <v>107</v>
      </c>
      <c r="DO107" s="447">
        <v>1</v>
      </c>
      <c r="DP107" s="448">
        <v>6954.4660738110524</v>
      </c>
      <c r="DQ107" s="449">
        <v>107</v>
      </c>
      <c r="DV107" s="450">
        <v>2018</v>
      </c>
      <c r="DW107" s="451">
        <v>4714.5920635800567</v>
      </c>
      <c r="DZ107" s="412" t="s">
        <v>388</v>
      </c>
      <c r="EA107" s="303">
        <v>-2.8746776159937953E-2</v>
      </c>
      <c r="EB107" s="303">
        <v>-1.2973927733476736</v>
      </c>
      <c r="EC107" s="303">
        <v>136.11089834111377</v>
      </c>
      <c r="ED107" s="303">
        <v>6763.7891879467525</v>
      </c>
      <c r="EE107" s="303" t="s">
        <v>98</v>
      </c>
      <c r="EV107" s="525" t="s">
        <v>466</v>
      </c>
    </row>
    <row r="108" spans="1:152" s="336" customFormat="1" ht="14.4" thickBot="1" x14ac:dyDescent="0.3">
      <c r="A108" s="462" t="s">
        <v>414</v>
      </c>
      <c r="B108" s="403">
        <v>2016</v>
      </c>
      <c r="C108" s="621"/>
      <c r="D108" s="610"/>
      <c r="E108" s="611"/>
      <c r="F108" s="609"/>
      <c r="G108" s="610"/>
      <c r="H108" s="611"/>
      <c r="I108" s="609"/>
      <c r="J108" s="610"/>
      <c r="K108" s="611"/>
      <c r="L108" s="609"/>
      <c r="M108" s="611"/>
      <c r="N108" s="301" t="s">
        <v>446</v>
      </c>
      <c r="P108" s="431"/>
      <c r="Q108" s="521">
        <v>2458.0087701849493</v>
      </c>
      <c r="R108" s="301">
        <v>2</v>
      </c>
      <c r="S108" s="503" t="s">
        <v>433</v>
      </c>
      <c r="T108" s="503" t="s">
        <v>433</v>
      </c>
      <c r="U108" s="522" t="s">
        <v>433</v>
      </c>
      <c r="V108" s="523">
        <v>4566.4595759123849</v>
      </c>
      <c r="W108" s="506">
        <v>2108.4508057274356</v>
      </c>
      <c r="X108" s="524">
        <v>4566.4595759123849</v>
      </c>
      <c r="Y108" s="503">
        <v>7024.4683460973338</v>
      </c>
      <c r="AA108" s="415"/>
      <c r="AB108" s="415"/>
      <c r="AC108" s="415"/>
      <c r="AD108" s="415"/>
      <c r="AE108" s="415"/>
      <c r="AF108" s="415"/>
      <c r="AG108" s="415"/>
      <c r="AH108" s="415"/>
      <c r="AI108" s="415"/>
      <c r="AJ108" s="415"/>
      <c r="AK108" s="415"/>
      <c r="AL108" s="415"/>
      <c r="AM108" s="415"/>
      <c r="AN108" s="415"/>
      <c r="BI108" s="463">
        <v>2014</v>
      </c>
      <c r="BJ108" s="464">
        <v>4415.8050704474308</v>
      </c>
      <c r="BR108" s="463">
        <v>2014</v>
      </c>
      <c r="BS108" s="294">
        <v>0</v>
      </c>
      <c r="BT108" s="475">
        <v>0</v>
      </c>
      <c r="BU108" s="476">
        <v>4573.4331336250161</v>
      </c>
      <c r="BV108" s="464">
        <v>4573.4331336250161</v>
      </c>
      <c r="BY108" s="463">
        <v>2014</v>
      </c>
      <c r="BZ108" s="294">
        <v>0</v>
      </c>
      <c r="CA108" s="475">
        <v>0</v>
      </c>
      <c r="CB108" s="475">
        <v>0</v>
      </c>
      <c r="CC108" s="476">
        <v>4411.6518373851068</v>
      </c>
      <c r="CD108" s="464">
        <v>4411.6518373851068</v>
      </c>
      <c r="CG108" s="463">
        <v>2014</v>
      </c>
      <c r="CH108" s="294">
        <v>0</v>
      </c>
      <c r="CI108" s="475">
        <v>0</v>
      </c>
      <c r="CJ108" s="475">
        <v>0</v>
      </c>
      <c r="CK108" s="475">
        <v>0</v>
      </c>
      <c r="CL108" s="476">
        <v>4415.8050704474308</v>
      </c>
      <c r="CM108" s="464">
        <v>4415.8050704474308</v>
      </c>
      <c r="CP108" s="463">
        <v>2014</v>
      </c>
      <c r="CQ108" s="294">
        <v>0</v>
      </c>
      <c r="CR108" s="475">
        <v>4615.995992961788</v>
      </c>
      <c r="CS108" s="476">
        <v>1</v>
      </c>
      <c r="CT108" s="464">
        <v>4615.995992961788</v>
      </c>
      <c r="CZ108" s="447" t="b">
        <v>1</v>
      </c>
      <c r="DA108" s="448" t="b">
        <v>1</v>
      </c>
      <c r="DB108" s="449" t="b">
        <v>1</v>
      </c>
      <c r="DC108" s="447">
        <v>2</v>
      </c>
      <c r="DD108" s="449">
        <v>2108.4508057274356</v>
      </c>
      <c r="DE108" s="447">
        <v>2</v>
      </c>
      <c r="DF108" s="449">
        <v>4566.4595759123849</v>
      </c>
      <c r="DG108" s="447">
        <v>2</v>
      </c>
      <c r="DH108" s="449">
        <v>7024.4683460973338</v>
      </c>
      <c r="DI108" s="447">
        <v>2</v>
      </c>
      <c r="DJ108" s="448">
        <v>2108.4508057274356</v>
      </c>
      <c r="DK108" s="449">
        <v>108</v>
      </c>
      <c r="DL108" s="447">
        <v>2</v>
      </c>
      <c r="DM108" s="448">
        <v>4566.4595759123849</v>
      </c>
      <c r="DN108" s="449">
        <v>108</v>
      </c>
      <c r="DO108" s="447">
        <v>2</v>
      </c>
      <c r="DP108" s="448">
        <v>7024.4683460973338</v>
      </c>
      <c r="DQ108" s="449">
        <v>108</v>
      </c>
      <c r="DV108" s="450">
        <v>2019</v>
      </c>
      <c r="DW108" s="451">
        <v>4788.4290201034846</v>
      </c>
      <c r="DZ108" s="412" t="s">
        <v>388</v>
      </c>
      <c r="EA108" s="303">
        <v>-1.5199945331300009E-3</v>
      </c>
      <c r="EB108" s="303">
        <v>-0.46933281236239482</v>
      </c>
      <c r="EC108" s="303">
        <v>76.441845259741257</v>
      </c>
      <c r="ED108" s="303">
        <v>4415.8050704474308</v>
      </c>
      <c r="EE108" s="303" t="s">
        <v>93</v>
      </c>
      <c r="EV108" s="518" t="s">
        <v>467</v>
      </c>
    </row>
    <row r="109" spans="1:152" s="336" customFormat="1" ht="14.4" thickBot="1" x14ac:dyDescent="0.3">
      <c r="A109" s="467" t="s">
        <v>390</v>
      </c>
      <c r="B109" s="403">
        <v>2017</v>
      </c>
      <c r="C109" s="621"/>
      <c r="D109" s="610"/>
      <c r="E109" s="611"/>
      <c r="F109" s="612"/>
      <c r="G109" s="613"/>
      <c r="H109" s="614"/>
      <c r="I109" s="612"/>
      <c r="J109" s="613"/>
      <c r="K109" s="614"/>
      <c r="L109" s="612"/>
      <c r="M109" s="614"/>
      <c r="N109" s="301" t="s">
        <v>446</v>
      </c>
      <c r="P109" s="431"/>
      <c r="Q109" s="521">
        <v>2465.314983250069</v>
      </c>
      <c r="R109" s="301">
        <v>3</v>
      </c>
      <c r="S109" s="503" t="s">
        <v>433</v>
      </c>
      <c r="T109" s="503" t="s">
        <v>433</v>
      </c>
      <c r="U109" s="522" t="s">
        <v>433</v>
      </c>
      <c r="V109" s="523">
        <v>4640.6194842280265</v>
      </c>
      <c r="W109" s="506">
        <v>2175.3045009779576</v>
      </c>
      <c r="X109" s="524">
        <v>4640.6194842280265</v>
      </c>
      <c r="Y109" s="503">
        <v>7105.934467478095</v>
      </c>
      <c r="AA109" s="415"/>
      <c r="AB109" s="415"/>
      <c r="AC109" s="415"/>
      <c r="AD109" s="415"/>
      <c r="AE109" s="415"/>
      <c r="AF109" s="415"/>
      <c r="AG109" s="415"/>
      <c r="AH109" s="415"/>
      <c r="AI109" s="415"/>
      <c r="AJ109" s="415"/>
      <c r="AK109" s="415"/>
      <c r="AL109" s="415"/>
      <c r="AM109" s="415"/>
      <c r="AN109" s="415"/>
      <c r="BI109" s="463">
        <v>2015</v>
      </c>
      <c r="BJ109" s="464">
        <v>4491.7760629002769</v>
      </c>
      <c r="BR109" s="463">
        <v>2015</v>
      </c>
      <c r="BS109" s="294">
        <v>1</v>
      </c>
      <c r="BT109" s="475">
        <v>53.03727542067093</v>
      </c>
      <c r="BU109" s="476">
        <v>4573.4331336250161</v>
      </c>
      <c r="BV109" s="464">
        <v>4626.4704090456871</v>
      </c>
      <c r="BY109" s="463">
        <v>2015</v>
      </c>
      <c r="BZ109" s="294">
        <v>1</v>
      </c>
      <c r="CA109" s="468">
        <v>-0.56965245154897448</v>
      </c>
      <c r="CB109" s="468">
        <v>78.101983288825807</v>
      </c>
      <c r="CC109" s="526">
        <v>4411.6518373851068</v>
      </c>
      <c r="CD109" s="464">
        <v>4489.184168222384</v>
      </c>
      <c r="CG109" s="463">
        <v>2015</v>
      </c>
      <c r="CH109" s="294">
        <v>1</v>
      </c>
      <c r="CI109" s="468">
        <v>-1.5199945331300009E-3</v>
      </c>
      <c r="CJ109" s="468">
        <v>-0.46933281236239482</v>
      </c>
      <c r="CK109" s="468">
        <v>76.441845259741257</v>
      </c>
      <c r="CL109" s="526">
        <v>4415.8050704474308</v>
      </c>
      <c r="CM109" s="464">
        <v>4491.7760629002769</v>
      </c>
      <c r="CP109" s="463">
        <v>2015</v>
      </c>
      <c r="CQ109" s="294">
        <v>1</v>
      </c>
      <c r="CR109" s="475">
        <v>4615.995992961788</v>
      </c>
      <c r="CS109" s="476">
        <v>1.0095384750043985</v>
      </c>
      <c r="CT109" s="464">
        <v>4660.0255553610577</v>
      </c>
      <c r="CZ109" s="447" t="b">
        <v>1</v>
      </c>
      <c r="DA109" s="448" t="b">
        <v>1</v>
      </c>
      <c r="DB109" s="449" t="b">
        <v>1</v>
      </c>
      <c r="DC109" s="447">
        <v>3</v>
      </c>
      <c r="DD109" s="449">
        <v>2175.3045009779576</v>
      </c>
      <c r="DE109" s="447">
        <v>3</v>
      </c>
      <c r="DF109" s="449">
        <v>4640.6194842280265</v>
      </c>
      <c r="DG109" s="447">
        <v>3</v>
      </c>
      <c r="DH109" s="449">
        <v>7105.934467478095</v>
      </c>
      <c r="DI109" s="447">
        <v>3</v>
      </c>
      <c r="DJ109" s="448">
        <v>2175.3045009779576</v>
      </c>
      <c r="DK109" s="449">
        <v>109</v>
      </c>
      <c r="DL109" s="447">
        <v>3</v>
      </c>
      <c r="DM109" s="448">
        <v>4640.6194842280265</v>
      </c>
      <c r="DN109" s="449">
        <v>109</v>
      </c>
      <c r="DO109" s="447">
        <v>3</v>
      </c>
      <c r="DP109" s="448">
        <v>7105.934467478095</v>
      </c>
      <c r="DQ109" s="449">
        <v>109</v>
      </c>
      <c r="DV109" s="450">
        <v>2020</v>
      </c>
      <c r="DW109" s="451">
        <v>4857.0179010867632</v>
      </c>
      <c r="DZ109" s="412" t="s">
        <v>388</v>
      </c>
      <c r="EA109" s="303">
        <v>2.5706787093678126E-2</v>
      </c>
      <c r="EB109" s="303">
        <v>0.35872714862287208</v>
      </c>
      <c r="EC109" s="303">
        <v>16.772792178368988</v>
      </c>
      <c r="ED109" s="303">
        <v>2067.8209529481132</v>
      </c>
      <c r="EE109" s="303" t="s">
        <v>88</v>
      </c>
      <c r="EV109" s="519" t="s">
        <v>468</v>
      </c>
    </row>
    <row r="110" spans="1:152" s="336" customFormat="1" ht="13.8" x14ac:dyDescent="0.25">
      <c r="A110" s="520" t="s">
        <v>391</v>
      </c>
      <c r="B110" s="403">
        <v>2018</v>
      </c>
      <c r="C110" s="621"/>
      <c r="D110" s="610"/>
      <c r="E110" s="611"/>
      <c r="F110" s="609"/>
      <c r="G110" s="610"/>
      <c r="H110" s="611"/>
      <c r="I110" s="609"/>
      <c r="J110" s="610"/>
      <c r="K110" s="611"/>
      <c r="L110" s="609"/>
      <c r="M110" s="611"/>
      <c r="N110" s="301" t="s">
        <v>446</v>
      </c>
      <c r="P110" s="431"/>
      <c r="Q110" s="521">
        <v>2477.926547971952</v>
      </c>
      <c r="R110" s="301">
        <v>4</v>
      </c>
      <c r="S110" s="503" t="s">
        <v>433</v>
      </c>
      <c r="T110" s="503" t="s">
        <v>433</v>
      </c>
      <c r="U110" s="522" t="s">
        <v>433</v>
      </c>
      <c r="V110" s="523">
        <v>4714.5920635800567</v>
      </c>
      <c r="W110" s="506">
        <v>2236.6655156081047</v>
      </c>
      <c r="X110" s="524">
        <v>4714.5920635800567</v>
      </c>
      <c r="Y110" s="503">
        <v>7192.5186115520082</v>
      </c>
      <c r="AA110" s="415"/>
      <c r="AB110" s="415"/>
      <c r="AC110" s="415"/>
      <c r="AD110" s="415"/>
      <c r="AE110" s="415"/>
      <c r="AF110" s="415"/>
      <c r="AG110" s="415"/>
      <c r="AH110" s="415"/>
      <c r="AI110" s="415"/>
      <c r="AJ110" s="415"/>
      <c r="AK110" s="415"/>
      <c r="AL110" s="415"/>
      <c r="AM110" s="415"/>
      <c r="AN110" s="415"/>
      <c r="BI110" s="463">
        <v>2016</v>
      </c>
      <c r="BJ110" s="464">
        <v>4566.799269761199</v>
      </c>
      <c r="BR110" s="463">
        <v>2016</v>
      </c>
      <c r="BS110" s="294">
        <v>2</v>
      </c>
      <c r="BT110" s="475">
        <v>106.07455084134186</v>
      </c>
      <c r="BU110" s="476">
        <v>4573.4331336250161</v>
      </c>
      <c r="BV110" s="464">
        <v>4679.5076844663581</v>
      </c>
      <c r="BY110" s="463">
        <v>2016</v>
      </c>
      <c r="BZ110" s="294">
        <v>2</v>
      </c>
      <c r="CA110" s="468">
        <v>-2.2786098061958979</v>
      </c>
      <c r="CB110" s="468">
        <v>156.20396657765161</v>
      </c>
      <c r="CC110" s="526">
        <v>4411.6518373851068</v>
      </c>
      <c r="CD110" s="464">
        <v>4565.5771941565627</v>
      </c>
      <c r="CG110" s="463">
        <v>2016</v>
      </c>
      <c r="CH110" s="294">
        <v>2</v>
      </c>
      <c r="CI110" s="468">
        <v>-1.2159956265040007E-2</v>
      </c>
      <c r="CJ110" s="468">
        <v>-1.8773312494495793</v>
      </c>
      <c r="CK110" s="468">
        <v>152.88369051948251</v>
      </c>
      <c r="CL110" s="526">
        <v>4415.8050704474308</v>
      </c>
      <c r="CM110" s="464">
        <v>4566.799269761199</v>
      </c>
      <c r="CP110" s="463">
        <v>2016</v>
      </c>
      <c r="CQ110" s="294">
        <v>2</v>
      </c>
      <c r="CR110" s="475">
        <v>4615.995992961788</v>
      </c>
      <c r="CS110" s="476">
        <v>1.0191679325142065</v>
      </c>
      <c r="CT110" s="464">
        <v>4704.4750926407269</v>
      </c>
      <c r="CZ110" s="447" t="b">
        <v>1</v>
      </c>
      <c r="DA110" s="448" t="b">
        <v>1</v>
      </c>
      <c r="DB110" s="449" t="b">
        <v>1</v>
      </c>
      <c r="DC110" s="447">
        <v>4</v>
      </c>
      <c r="DD110" s="449">
        <v>2236.6655156081047</v>
      </c>
      <c r="DE110" s="447">
        <v>4</v>
      </c>
      <c r="DF110" s="449">
        <v>4714.5920635800567</v>
      </c>
      <c r="DG110" s="447">
        <v>4</v>
      </c>
      <c r="DH110" s="449">
        <v>7192.5186115520082</v>
      </c>
      <c r="DI110" s="447">
        <v>4</v>
      </c>
      <c r="DJ110" s="448">
        <v>2236.6655156081047</v>
      </c>
      <c r="DK110" s="449">
        <v>110</v>
      </c>
      <c r="DL110" s="447">
        <v>4</v>
      </c>
      <c r="DM110" s="448">
        <v>4714.5920635800567</v>
      </c>
      <c r="DN110" s="449">
        <v>110</v>
      </c>
      <c r="DO110" s="447">
        <v>4</v>
      </c>
      <c r="DP110" s="448">
        <v>7192.5186115520082</v>
      </c>
      <c r="DQ110" s="449">
        <v>110</v>
      </c>
      <c r="DV110" s="450">
        <v>2021</v>
      </c>
      <c r="DW110" s="451">
        <v>4928.7004256463306</v>
      </c>
      <c r="DZ110" s="412"/>
      <c r="EA110" s="303"/>
      <c r="EB110" s="303"/>
      <c r="EC110" s="303"/>
      <c r="ED110" s="303"/>
      <c r="EE110" s="303"/>
      <c r="EV110" s="525" t="s">
        <v>469</v>
      </c>
    </row>
    <row r="111" spans="1:152" s="336" customFormat="1" ht="14.4" thickBot="1" x14ac:dyDescent="0.3">
      <c r="A111" s="462" t="s">
        <v>392</v>
      </c>
      <c r="B111" s="403">
        <v>2019</v>
      </c>
      <c r="C111" s="621"/>
      <c r="D111" s="610"/>
      <c r="E111" s="611"/>
      <c r="F111" s="609"/>
      <c r="G111" s="610"/>
      <c r="H111" s="611"/>
      <c r="I111" s="609"/>
      <c r="J111" s="610"/>
      <c r="K111" s="611"/>
      <c r="L111" s="609"/>
      <c r="M111" s="611"/>
      <c r="N111" s="301" t="s">
        <v>446</v>
      </c>
      <c r="P111" s="431"/>
      <c r="Q111" s="521">
        <v>2495.8192159756818</v>
      </c>
      <c r="R111" s="301">
        <v>5</v>
      </c>
      <c r="S111" s="503" t="s">
        <v>433</v>
      </c>
      <c r="T111" s="503" t="s">
        <v>433</v>
      </c>
      <c r="U111" s="522" t="s">
        <v>433</v>
      </c>
      <c r="V111" s="523">
        <v>4788.4290201034846</v>
      </c>
      <c r="W111" s="506">
        <v>2292.6098041278028</v>
      </c>
      <c r="X111" s="524">
        <v>4788.4290201034846</v>
      </c>
      <c r="Y111" s="503">
        <v>7284.2482360791664</v>
      </c>
      <c r="AA111" s="415"/>
      <c r="AB111" s="415"/>
      <c r="AC111" s="415"/>
      <c r="AD111" s="415"/>
      <c r="AE111" s="415"/>
      <c r="AF111" s="415"/>
      <c r="AG111" s="415"/>
      <c r="AH111" s="415"/>
      <c r="AI111" s="415"/>
      <c r="AJ111" s="415"/>
      <c r="AK111" s="415"/>
      <c r="AL111" s="415"/>
      <c r="AM111" s="415"/>
      <c r="AN111" s="415"/>
      <c r="BI111" s="463">
        <v>2017</v>
      </c>
      <c r="BJ111" s="464">
        <v>4640.8655710629982</v>
      </c>
      <c r="BR111" s="463">
        <v>2017</v>
      </c>
      <c r="BS111" s="294">
        <v>3</v>
      </c>
      <c r="BT111" s="475">
        <v>159.11182626201278</v>
      </c>
      <c r="BU111" s="476">
        <v>4573.4331336250161</v>
      </c>
      <c r="BV111" s="464">
        <v>4732.5449598870291</v>
      </c>
      <c r="BY111" s="463">
        <v>2017</v>
      </c>
      <c r="BZ111" s="294">
        <v>3</v>
      </c>
      <c r="CA111" s="468">
        <v>-5.1268720639407706</v>
      </c>
      <c r="CB111" s="468">
        <v>234.30594986647742</v>
      </c>
      <c r="CC111" s="526">
        <v>4411.6518373851068</v>
      </c>
      <c r="CD111" s="464">
        <v>4640.8309151876438</v>
      </c>
      <c r="CG111" s="463">
        <v>2017</v>
      </c>
      <c r="CH111" s="294">
        <v>3</v>
      </c>
      <c r="CI111" s="468">
        <v>-4.1039852394510024E-2</v>
      </c>
      <c r="CJ111" s="468">
        <v>-4.2239953112615538</v>
      </c>
      <c r="CK111" s="468">
        <v>229.32553577922377</v>
      </c>
      <c r="CL111" s="526">
        <v>4415.8050704474308</v>
      </c>
      <c r="CM111" s="464">
        <v>4640.8655710629982</v>
      </c>
      <c r="CP111" s="463">
        <v>2017</v>
      </c>
      <c r="CQ111" s="294">
        <v>3</v>
      </c>
      <c r="CR111" s="475">
        <v>4615.995992961788</v>
      </c>
      <c r="CS111" s="476">
        <v>1.0288892403637779</v>
      </c>
      <c r="CT111" s="464">
        <v>4749.3486107206973</v>
      </c>
      <c r="CZ111" s="447" t="b">
        <v>1</v>
      </c>
      <c r="DA111" s="448" t="b">
        <v>1</v>
      </c>
      <c r="DB111" s="449" t="b">
        <v>1</v>
      </c>
      <c r="DC111" s="447">
        <v>5</v>
      </c>
      <c r="DD111" s="449">
        <v>2292.6098041278028</v>
      </c>
      <c r="DE111" s="447">
        <v>5</v>
      </c>
      <c r="DF111" s="449">
        <v>4788.4290201034846</v>
      </c>
      <c r="DG111" s="447">
        <v>5</v>
      </c>
      <c r="DH111" s="449">
        <v>7284.2482360791664</v>
      </c>
      <c r="DI111" s="447">
        <v>5</v>
      </c>
      <c r="DJ111" s="448">
        <v>2292.6098041278028</v>
      </c>
      <c r="DK111" s="449">
        <v>111</v>
      </c>
      <c r="DL111" s="447">
        <v>5</v>
      </c>
      <c r="DM111" s="448">
        <v>4788.4290201034846</v>
      </c>
      <c r="DN111" s="449">
        <v>111</v>
      </c>
      <c r="DO111" s="447">
        <v>5</v>
      </c>
      <c r="DP111" s="448">
        <v>7284.2482360791664</v>
      </c>
      <c r="DQ111" s="449">
        <v>111</v>
      </c>
      <c r="DV111" s="450">
        <v>2022</v>
      </c>
      <c r="DW111" s="451">
        <v>4995.1487260746981</v>
      </c>
      <c r="DZ111" s="412"/>
      <c r="EA111" s="303" t="s">
        <v>380</v>
      </c>
      <c r="EB111" s="303" t="s">
        <v>381</v>
      </c>
      <c r="EC111" s="303"/>
      <c r="ED111" s="303"/>
      <c r="EE111" s="303"/>
      <c r="EV111" s="518" t="s">
        <v>470</v>
      </c>
    </row>
    <row r="112" spans="1:152" s="336" customFormat="1" ht="14.4" thickBot="1" x14ac:dyDescent="0.3">
      <c r="A112" s="467" t="s">
        <v>393</v>
      </c>
      <c r="B112" s="403">
        <v>2020</v>
      </c>
      <c r="C112" s="621"/>
      <c r="D112" s="610"/>
      <c r="E112" s="611"/>
      <c r="F112" s="612"/>
      <c r="G112" s="613"/>
      <c r="H112" s="614"/>
      <c r="I112" s="612"/>
      <c r="J112" s="613"/>
      <c r="K112" s="614"/>
      <c r="L112" s="612"/>
      <c r="M112" s="614"/>
      <c r="N112" s="301" t="s">
        <v>446</v>
      </c>
      <c r="P112" s="431"/>
      <c r="Q112" s="521">
        <v>2519.7778636004332</v>
      </c>
      <c r="R112" s="301">
        <v>6</v>
      </c>
      <c r="S112" s="503" t="s">
        <v>433</v>
      </c>
      <c r="T112" s="503" t="s">
        <v>433</v>
      </c>
      <c r="U112" s="522" t="s">
        <v>433</v>
      </c>
      <c r="V112" s="523">
        <v>4857.0179010867632</v>
      </c>
      <c r="W112" s="506">
        <v>2337.24003748633</v>
      </c>
      <c r="X112" s="524">
        <v>4857.0179010867632</v>
      </c>
      <c r="Y112" s="503">
        <v>7376.7957646871964</v>
      </c>
      <c r="AA112" s="415"/>
      <c r="AB112" s="415"/>
      <c r="AC112" s="415"/>
      <c r="AD112" s="415"/>
      <c r="AE112" s="415"/>
      <c r="AF112" s="415"/>
      <c r="AG112" s="415"/>
      <c r="AH112" s="415"/>
      <c r="AI112" s="415"/>
      <c r="AJ112" s="415"/>
      <c r="AK112" s="415"/>
      <c r="AL112" s="415"/>
      <c r="AM112" s="415"/>
      <c r="AN112" s="415"/>
      <c r="BI112" s="463">
        <v>2018</v>
      </c>
      <c r="BJ112" s="464">
        <v>4713.9658468384769</v>
      </c>
      <c r="BR112" s="463">
        <v>2018</v>
      </c>
      <c r="BS112" s="294">
        <v>4</v>
      </c>
      <c r="BT112" s="475">
        <v>212.14910168268372</v>
      </c>
      <c r="BU112" s="476">
        <v>4573.4331336250161</v>
      </c>
      <c r="BV112" s="464">
        <v>4785.5822353077001</v>
      </c>
      <c r="BY112" s="463">
        <v>2018</v>
      </c>
      <c r="BZ112" s="294">
        <v>4</v>
      </c>
      <c r="CA112" s="468">
        <v>-9.1144392247835917</v>
      </c>
      <c r="CB112" s="468">
        <v>312.40793315530323</v>
      </c>
      <c r="CC112" s="526">
        <v>4411.6518373851068</v>
      </c>
      <c r="CD112" s="464">
        <v>4714.9453313156264</v>
      </c>
      <c r="CG112" s="463">
        <v>2018</v>
      </c>
      <c r="CH112" s="294">
        <v>4</v>
      </c>
      <c r="CI112" s="468">
        <v>-9.7279650120320055E-2</v>
      </c>
      <c r="CJ112" s="468">
        <v>-7.5093249977983172</v>
      </c>
      <c r="CK112" s="468">
        <v>305.76738103896503</v>
      </c>
      <c r="CL112" s="526">
        <v>4415.8050704474308</v>
      </c>
      <c r="CM112" s="464">
        <v>4713.9658468384769</v>
      </c>
      <c r="CP112" s="463">
        <v>2018</v>
      </c>
      <c r="CQ112" s="294">
        <v>4</v>
      </c>
      <c r="CR112" s="475">
        <v>4615.995992961788</v>
      </c>
      <c r="CS112" s="476">
        <v>1.0387032746652822</v>
      </c>
      <c r="CT112" s="464">
        <v>4794.6501537312306</v>
      </c>
      <c r="CZ112" s="447" t="b">
        <v>1</v>
      </c>
      <c r="DA112" s="448" t="b">
        <v>1</v>
      </c>
      <c r="DB112" s="449" t="b">
        <v>1</v>
      </c>
      <c r="DC112" s="447">
        <v>6</v>
      </c>
      <c r="DD112" s="449">
        <v>2337.24003748633</v>
      </c>
      <c r="DE112" s="447">
        <v>6</v>
      </c>
      <c r="DF112" s="449">
        <v>4857.0179010867632</v>
      </c>
      <c r="DG112" s="447">
        <v>6</v>
      </c>
      <c r="DH112" s="449">
        <v>7376.7957646871964</v>
      </c>
      <c r="DI112" s="447">
        <v>6</v>
      </c>
      <c r="DJ112" s="448">
        <v>2337.24003748633</v>
      </c>
      <c r="DK112" s="449">
        <v>112</v>
      </c>
      <c r="DL112" s="447">
        <v>6</v>
      </c>
      <c r="DM112" s="448">
        <v>4857.0179010867632</v>
      </c>
      <c r="DN112" s="449">
        <v>112</v>
      </c>
      <c r="DO112" s="447">
        <v>6</v>
      </c>
      <c r="DP112" s="448">
        <v>7376.7957646871964</v>
      </c>
      <c r="DQ112" s="449">
        <v>112</v>
      </c>
      <c r="DV112" s="450">
        <v>2023</v>
      </c>
      <c r="DW112" s="451">
        <v>5061.4646062802803</v>
      </c>
      <c r="DZ112" s="412" t="s">
        <v>388</v>
      </c>
      <c r="EA112" s="303">
        <v>0</v>
      </c>
      <c r="EB112" s="303">
        <v>0</v>
      </c>
      <c r="EC112" s="303" t="s">
        <v>449</v>
      </c>
      <c r="ED112" s="303"/>
      <c r="EE112" s="303"/>
      <c r="EV112" s="519" t="s">
        <v>471</v>
      </c>
    </row>
    <row r="113" spans="1:152" s="336" customFormat="1" ht="14.4" thickBot="1" x14ac:dyDescent="0.3">
      <c r="A113" s="520" t="s">
        <v>394</v>
      </c>
      <c r="B113" s="403">
        <v>2021</v>
      </c>
      <c r="C113" s="621"/>
      <c r="D113" s="610"/>
      <c r="E113" s="611"/>
      <c r="F113" s="609"/>
      <c r="G113" s="610"/>
      <c r="H113" s="611"/>
      <c r="I113" s="609"/>
      <c r="J113" s="610"/>
      <c r="K113" s="611"/>
      <c r="L113" s="609"/>
      <c r="M113" s="611"/>
      <c r="N113" s="301" t="s">
        <v>446</v>
      </c>
      <c r="P113" s="431"/>
      <c r="Q113" s="527">
        <v>2549.8518624690851</v>
      </c>
      <c r="R113" s="301">
        <v>7</v>
      </c>
      <c r="S113" s="503" t="s">
        <v>433</v>
      </c>
      <c r="T113" s="503" t="s">
        <v>433</v>
      </c>
      <c r="U113" s="522" t="s">
        <v>433</v>
      </c>
      <c r="V113" s="523">
        <v>4928.7004256463306</v>
      </c>
      <c r="W113" s="506">
        <v>2378.8485631772455</v>
      </c>
      <c r="X113" s="524">
        <v>4928.7004256463306</v>
      </c>
      <c r="Y113" s="503">
        <v>7478.5522881154156</v>
      </c>
      <c r="AA113" s="415"/>
      <c r="AB113" s="415"/>
      <c r="AC113" s="415"/>
      <c r="AD113" s="415"/>
      <c r="AE113" s="415"/>
      <c r="AF113" s="415"/>
      <c r="AG113" s="415"/>
      <c r="AH113" s="415"/>
      <c r="AI113" s="415"/>
      <c r="AJ113" s="415"/>
      <c r="AK113" s="415"/>
      <c r="AL113" s="415"/>
      <c r="AM113" s="415"/>
      <c r="AN113" s="415"/>
      <c r="BI113" s="463">
        <v>2019</v>
      </c>
      <c r="BJ113" s="471">
        <v>4786.090977120436</v>
      </c>
      <c r="BR113" s="463">
        <v>2019</v>
      </c>
      <c r="BS113" s="294">
        <v>5</v>
      </c>
      <c r="BT113" s="475">
        <v>265.18637710335463</v>
      </c>
      <c r="BU113" s="476">
        <v>4573.4331336250161</v>
      </c>
      <c r="BV113" s="471">
        <v>4838.6195107283711</v>
      </c>
      <c r="BY113" s="463">
        <v>2019</v>
      </c>
      <c r="BZ113" s="294">
        <v>5</v>
      </c>
      <c r="CA113" s="468">
        <v>-14.241311288724361</v>
      </c>
      <c r="CB113" s="468">
        <v>390.50991644412903</v>
      </c>
      <c r="CC113" s="472">
        <v>4411.6518373851068</v>
      </c>
      <c r="CD113" s="471">
        <v>4787.9204425405114</v>
      </c>
      <c r="CG113" s="463">
        <v>2019</v>
      </c>
      <c r="CH113" s="294">
        <v>5</v>
      </c>
      <c r="CI113" s="468">
        <v>-0.18999931664125011</v>
      </c>
      <c r="CJ113" s="468">
        <v>-11.73332030905987</v>
      </c>
      <c r="CK113" s="468">
        <v>382.20922629870631</v>
      </c>
      <c r="CL113" s="472">
        <v>4415.8050704474308</v>
      </c>
      <c r="CM113" s="471">
        <v>4786.090977120436</v>
      </c>
      <c r="CP113" s="463">
        <v>2019</v>
      </c>
      <c r="CQ113" s="294">
        <v>5</v>
      </c>
      <c r="CR113" s="475">
        <v>4615.995992961788</v>
      </c>
      <c r="CS113" s="476">
        <v>1.0486109198876641</v>
      </c>
      <c r="CT113" s="471">
        <v>4840.3838043774322</v>
      </c>
      <c r="CZ113" s="447" t="b">
        <v>1</v>
      </c>
      <c r="DA113" s="448" t="b">
        <v>1</v>
      </c>
      <c r="DB113" s="449" t="b">
        <v>1</v>
      </c>
      <c r="DC113" s="447">
        <v>7</v>
      </c>
      <c r="DD113" s="449">
        <v>2378.8485631772455</v>
      </c>
      <c r="DE113" s="447">
        <v>7</v>
      </c>
      <c r="DF113" s="449">
        <v>4928.7004256463306</v>
      </c>
      <c r="DG113" s="447">
        <v>7</v>
      </c>
      <c r="DH113" s="449">
        <v>7478.5522881154156</v>
      </c>
      <c r="DI113" s="447">
        <v>7</v>
      </c>
      <c r="DJ113" s="448">
        <v>2378.8485631772455</v>
      </c>
      <c r="DK113" s="449">
        <v>113</v>
      </c>
      <c r="DL113" s="447">
        <v>7</v>
      </c>
      <c r="DM113" s="448">
        <v>4928.7004256463306</v>
      </c>
      <c r="DN113" s="449">
        <v>113</v>
      </c>
      <c r="DO113" s="447">
        <v>7</v>
      </c>
      <c r="DP113" s="448">
        <v>7478.5522881154156</v>
      </c>
      <c r="DQ113" s="449">
        <v>113</v>
      </c>
      <c r="DV113" s="450">
        <v>2024</v>
      </c>
      <c r="DW113" s="451">
        <v>5127.5978484995521</v>
      </c>
      <c r="DZ113" s="412" t="s">
        <v>388</v>
      </c>
      <c r="EA113" s="303">
        <v>0</v>
      </c>
      <c r="EB113" s="303">
        <v>0</v>
      </c>
      <c r="EC113" s="303" t="s">
        <v>449</v>
      </c>
      <c r="ED113" s="303"/>
      <c r="EE113" s="303"/>
      <c r="EV113" s="518" t="s">
        <v>472</v>
      </c>
    </row>
    <row r="114" spans="1:152" ht="14.4" thickBot="1" x14ac:dyDescent="0.3">
      <c r="A114" s="467" t="s">
        <v>395</v>
      </c>
      <c r="B114" s="403">
        <v>2022</v>
      </c>
      <c r="C114" s="621"/>
      <c r="D114" s="610"/>
      <c r="E114" s="611"/>
      <c r="F114" s="615"/>
      <c r="G114" s="616"/>
      <c r="H114" s="617"/>
      <c r="I114" s="615"/>
      <c r="J114" s="616"/>
      <c r="K114" s="617"/>
      <c r="L114" s="615"/>
      <c r="M114" s="617"/>
      <c r="N114" s="301" t="s">
        <v>446</v>
      </c>
      <c r="P114" s="431"/>
      <c r="Q114" s="521">
        <v>2585.6771362287986</v>
      </c>
      <c r="R114" s="301">
        <v>8</v>
      </c>
      <c r="S114" s="503" t="s">
        <v>433</v>
      </c>
      <c r="T114" s="503" t="s">
        <v>433</v>
      </c>
      <c r="U114" s="522" t="s">
        <v>433</v>
      </c>
      <c r="V114" s="523">
        <v>4995.1487260746981</v>
      </c>
      <c r="W114" s="506">
        <v>2409.4715898458994</v>
      </c>
      <c r="X114" s="524">
        <v>4995.1487260746981</v>
      </c>
      <c r="Y114" s="503">
        <v>7580.8258623034963</v>
      </c>
      <c r="AA114" s="394"/>
      <c r="AB114" s="394"/>
      <c r="AC114" s="394"/>
      <c r="AD114" s="394"/>
      <c r="AE114" s="394"/>
      <c r="AF114" s="394"/>
      <c r="AG114" s="394"/>
      <c r="AH114" s="394"/>
      <c r="AI114" s="394"/>
      <c r="AJ114" s="394"/>
      <c r="AK114" s="394"/>
      <c r="AL114" s="394"/>
      <c r="AM114" s="394"/>
      <c r="AN114" s="394"/>
      <c r="BI114" s="463">
        <v>2020</v>
      </c>
      <c r="BJ114" s="528">
        <v>4857.2318419416761</v>
      </c>
      <c r="BR114" s="463">
        <v>2020</v>
      </c>
      <c r="BS114" s="294">
        <v>6</v>
      </c>
      <c r="BT114" s="475">
        <v>318.22365252402557</v>
      </c>
      <c r="BU114" s="476">
        <v>4573.4331336250161</v>
      </c>
      <c r="BV114" s="528">
        <v>4891.6567861490421</v>
      </c>
      <c r="BY114" s="463">
        <v>2020</v>
      </c>
      <c r="BZ114" s="294">
        <v>6</v>
      </c>
      <c r="CA114" s="529">
        <v>-20.507488255763082</v>
      </c>
      <c r="CB114" s="529">
        <v>468.61189973295484</v>
      </c>
      <c r="CC114" s="526">
        <v>4411.6518373851068</v>
      </c>
      <c r="CD114" s="528">
        <v>4859.7562488622989</v>
      </c>
      <c r="CG114" s="463">
        <v>2020</v>
      </c>
      <c r="CH114" s="294">
        <v>6</v>
      </c>
      <c r="CI114" s="529">
        <v>-0.32831881915608019</v>
      </c>
      <c r="CJ114" s="529">
        <v>-16.895981245046215</v>
      </c>
      <c r="CK114" s="529">
        <v>458.65107155844754</v>
      </c>
      <c r="CL114" s="526">
        <v>4415.8050704474308</v>
      </c>
      <c r="CM114" s="528">
        <v>4857.2318419416761</v>
      </c>
      <c r="CP114" s="463">
        <v>2020</v>
      </c>
      <c r="CQ114" s="294">
        <v>6</v>
      </c>
      <c r="CR114" s="475">
        <v>4615.995992961788</v>
      </c>
      <c r="CS114" s="476">
        <v>1.0586130689363518</v>
      </c>
      <c r="CT114" s="528">
        <v>4886.5536843071804</v>
      </c>
      <c r="CZ114" s="447" t="b">
        <v>1</v>
      </c>
      <c r="DA114" s="448" t="b">
        <v>1</v>
      </c>
      <c r="DB114" s="449" t="b">
        <v>1</v>
      </c>
      <c r="DC114" s="447">
        <v>8</v>
      </c>
      <c r="DD114" s="449">
        <v>2409.4715898458994</v>
      </c>
      <c r="DE114" s="447">
        <v>8</v>
      </c>
      <c r="DF114" s="449">
        <v>4995.1487260746981</v>
      </c>
      <c r="DG114" s="447">
        <v>8</v>
      </c>
      <c r="DH114" s="449">
        <v>7580.8258623034963</v>
      </c>
      <c r="DI114" s="447">
        <v>8</v>
      </c>
      <c r="DJ114" s="448">
        <v>2409.4715898458994</v>
      </c>
      <c r="DK114" s="449">
        <v>114</v>
      </c>
      <c r="DL114" s="447">
        <v>8</v>
      </c>
      <c r="DM114" s="448">
        <v>4995.1487260746981</v>
      </c>
      <c r="DN114" s="449">
        <v>114</v>
      </c>
      <c r="DO114" s="447">
        <v>8</v>
      </c>
      <c r="DP114" s="448">
        <v>7580.8258623034963</v>
      </c>
      <c r="DQ114" s="449">
        <v>114</v>
      </c>
      <c r="DV114" s="510">
        <v>2025</v>
      </c>
      <c r="DW114" s="511">
        <v>5193.508617036513</v>
      </c>
      <c r="DZ114" s="412" t="s">
        <v>388</v>
      </c>
      <c r="EA114" s="303">
        <v>0</v>
      </c>
      <c r="EB114" s="303">
        <v>0</v>
      </c>
      <c r="EC114" s="303" t="s">
        <v>449</v>
      </c>
      <c r="EU114" s="336"/>
      <c r="EV114" s="429"/>
    </row>
    <row r="115" spans="1:152" ht="13.8" x14ac:dyDescent="0.25">
      <c r="B115" s="403">
        <v>2023</v>
      </c>
      <c r="C115" s="621"/>
      <c r="D115" s="610"/>
      <c r="E115" s="611"/>
      <c r="F115" s="615"/>
      <c r="G115" s="616"/>
      <c r="H115" s="617"/>
      <c r="I115" s="615"/>
      <c r="J115" s="616"/>
      <c r="K115" s="617"/>
      <c r="L115" s="615"/>
      <c r="M115" s="617"/>
      <c r="N115" s="301" t="s">
        <v>446</v>
      </c>
      <c r="P115" s="431"/>
      <c r="Q115" s="521">
        <v>2626.1287700778121</v>
      </c>
      <c r="R115" s="301">
        <v>9</v>
      </c>
      <c r="S115" s="503" t="s">
        <v>433</v>
      </c>
      <c r="T115" s="503" t="s">
        <v>433</v>
      </c>
      <c r="U115" s="522" t="s">
        <v>433</v>
      </c>
      <c r="V115" s="523">
        <v>5061.4646062802803</v>
      </c>
      <c r="W115" s="506">
        <v>2435.3358362024683</v>
      </c>
      <c r="X115" s="524">
        <v>5061.4646062802803</v>
      </c>
      <c r="Y115" s="503">
        <v>7687.5933763580924</v>
      </c>
      <c r="AA115" s="394"/>
      <c r="AB115" s="394"/>
      <c r="AC115" s="394"/>
      <c r="AD115" s="394"/>
      <c r="AE115" s="394"/>
      <c r="AF115" s="394"/>
      <c r="AG115" s="394"/>
      <c r="AH115" s="394"/>
      <c r="AI115" s="394"/>
      <c r="AJ115" s="394"/>
      <c r="AK115" s="394"/>
      <c r="AL115" s="394"/>
      <c r="AM115" s="394"/>
      <c r="AN115" s="394"/>
      <c r="BI115" s="463">
        <v>2021</v>
      </c>
      <c r="BJ115" s="530">
        <v>4927.3793213349982</v>
      </c>
      <c r="BR115" s="463">
        <v>2021</v>
      </c>
      <c r="BS115" s="294">
        <v>7</v>
      </c>
      <c r="BT115" s="475">
        <v>371.2609279446965</v>
      </c>
      <c r="BU115" s="476">
        <v>4573.4331336250161</v>
      </c>
      <c r="BV115" s="530">
        <v>4944.6940615697131</v>
      </c>
      <c r="BY115" s="463">
        <v>2021</v>
      </c>
      <c r="BZ115" s="294">
        <v>7</v>
      </c>
      <c r="CA115" s="529">
        <v>-27.912970125899751</v>
      </c>
      <c r="CB115" s="529">
        <v>546.7138830217807</v>
      </c>
      <c r="CC115" s="526">
        <v>4411.6518373851068</v>
      </c>
      <c r="CD115" s="530">
        <v>4930.4527502809879</v>
      </c>
      <c r="CG115" s="463">
        <v>2021</v>
      </c>
      <c r="CH115" s="294">
        <v>7</v>
      </c>
      <c r="CI115" s="529">
        <v>-0.52135812486359034</v>
      </c>
      <c r="CJ115" s="529">
        <v>-22.997307805757348</v>
      </c>
      <c r="CK115" s="529">
        <v>535.09291681818877</v>
      </c>
      <c r="CL115" s="526">
        <v>4415.8050704474308</v>
      </c>
      <c r="CM115" s="530">
        <v>4927.3793213349982</v>
      </c>
      <c r="CP115" s="463">
        <v>2021</v>
      </c>
      <c r="CQ115" s="294">
        <v>7</v>
      </c>
      <c r="CR115" s="475">
        <v>4615.995992961788</v>
      </c>
      <c r="CS115" s="476">
        <v>1.0687106232337309</v>
      </c>
      <c r="CT115" s="530">
        <v>4933.1639544825966</v>
      </c>
      <c r="CZ115" s="447" t="b">
        <v>1</v>
      </c>
      <c r="DA115" s="448" t="b">
        <v>1</v>
      </c>
      <c r="DB115" s="449" t="b">
        <v>1</v>
      </c>
      <c r="DC115" s="447">
        <v>9</v>
      </c>
      <c r="DD115" s="449">
        <v>2435.3358362024683</v>
      </c>
      <c r="DE115" s="447">
        <v>9</v>
      </c>
      <c r="DF115" s="449">
        <v>5061.4646062802803</v>
      </c>
      <c r="DG115" s="447">
        <v>9</v>
      </c>
      <c r="DH115" s="449">
        <v>7687.5933763580924</v>
      </c>
      <c r="DI115" s="447">
        <v>9</v>
      </c>
      <c r="DJ115" s="448">
        <v>2435.3358362024683</v>
      </c>
      <c r="DK115" s="449">
        <v>115</v>
      </c>
      <c r="DL115" s="447">
        <v>9</v>
      </c>
      <c r="DM115" s="448">
        <v>5061.4646062802803</v>
      </c>
      <c r="DN115" s="449">
        <v>115</v>
      </c>
      <c r="DO115" s="447">
        <v>9</v>
      </c>
      <c r="DP115" s="448">
        <v>7687.5933763580924</v>
      </c>
      <c r="DQ115" s="449">
        <v>115</v>
      </c>
      <c r="DV115" s="510">
        <v>2026</v>
      </c>
      <c r="DW115" s="511">
        <v>5259.1779602900378</v>
      </c>
      <c r="EU115" s="336"/>
      <c r="EV115" s="429"/>
    </row>
    <row r="116" spans="1:152" ht="13.8" x14ac:dyDescent="0.25">
      <c r="B116" s="403">
        <v>2024</v>
      </c>
      <c r="C116" s="621"/>
      <c r="D116" s="610"/>
      <c r="E116" s="611"/>
      <c r="F116" s="621"/>
      <c r="G116" s="622"/>
      <c r="H116" s="623"/>
      <c r="I116" s="621"/>
      <c r="J116" s="622"/>
      <c r="K116" s="623"/>
      <c r="L116" s="621"/>
      <c r="M116" s="623"/>
      <c r="N116" s="301" t="s">
        <v>446</v>
      </c>
      <c r="P116" s="403"/>
      <c r="Q116" s="521">
        <v>2670.8053539748839</v>
      </c>
      <c r="R116" s="301">
        <v>10</v>
      </c>
      <c r="S116" s="503" t="s">
        <v>433</v>
      </c>
      <c r="T116" s="503" t="s">
        <v>433</v>
      </c>
      <c r="U116" s="522" t="s">
        <v>433</v>
      </c>
      <c r="V116" s="523">
        <v>5127.5978484995521</v>
      </c>
      <c r="W116" s="506">
        <v>2456.7924945246682</v>
      </c>
      <c r="X116" s="524">
        <v>5127.5978484995521</v>
      </c>
      <c r="Y116" s="503">
        <v>7798.4032024744356</v>
      </c>
      <c r="AA116" s="394"/>
      <c r="AB116" s="394"/>
      <c r="AC116" s="394"/>
      <c r="AD116" s="394"/>
      <c r="AE116" s="394"/>
      <c r="AF116" s="394"/>
      <c r="AG116" s="394"/>
      <c r="AH116" s="394"/>
      <c r="AI116" s="394"/>
      <c r="AJ116" s="394"/>
      <c r="AK116" s="394"/>
      <c r="AL116" s="394"/>
      <c r="AM116" s="394"/>
      <c r="AN116" s="394"/>
      <c r="BI116" s="463">
        <v>2022</v>
      </c>
      <c r="BJ116" s="530">
        <v>4996.5242953332054</v>
      </c>
      <c r="BR116" s="463">
        <v>2022</v>
      </c>
      <c r="BS116" s="294">
        <v>8</v>
      </c>
      <c r="BT116" s="475">
        <v>424.29820336536744</v>
      </c>
      <c r="BU116" s="476">
        <v>4573.4331336250161</v>
      </c>
      <c r="BV116" s="530">
        <v>4997.7313369903832</v>
      </c>
      <c r="BY116" s="463">
        <v>2022</v>
      </c>
      <c r="BZ116" s="294">
        <v>8</v>
      </c>
      <c r="CA116" s="529">
        <v>-36.457756899134367</v>
      </c>
      <c r="CB116" s="529">
        <v>624.81586631060645</v>
      </c>
      <c r="CC116" s="526">
        <v>4411.6518373851068</v>
      </c>
      <c r="CD116" s="530">
        <v>5000.0099467965792</v>
      </c>
      <c r="CG116" s="463">
        <v>2022</v>
      </c>
      <c r="CH116" s="294">
        <v>8</v>
      </c>
      <c r="CI116" s="529">
        <v>-0.77823720096256044</v>
      </c>
      <c r="CJ116" s="529">
        <v>-30.037299991193269</v>
      </c>
      <c r="CK116" s="529">
        <v>611.53476207793005</v>
      </c>
      <c r="CL116" s="526">
        <v>4415.8050704474308</v>
      </c>
      <c r="CM116" s="530">
        <v>4996.5242953332054</v>
      </c>
      <c r="CP116" s="463">
        <v>2022</v>
      </c>
      <c r="CQ116" s="294">
        <v>8</v>
      </c>
      <c r="CR116" s="475">
        <v>4615.995992961788</v>
      </c>
      <c r="CS116" s="476">
        <v>1.0789044928003808</v>
      </c>
      <c r="CT116" s="530">
        <v>4980.2188155550284</v>
      </c>
      <c r="CZ116" s="447" t="b">
        <v>1</v>
      </c>
      <c r="DA116" s="448" t="b">
        <v>1</v>
      </c>
      <c r="DB116" s="449" t="b">
        <v>1</v>
      </c>
      <c r="DC116" s="447">
        <v>10</v>
      </c>
      <c r="DD116" s="449">
        <v>2456.7924945246682</v>
      </c>
      <c r="DE116" s="447">
        <v>10</v>
      </c>
      <c r="DF116" s="449">
        <v>5127.5978484995521</v>
      </c>
      <c r="DG116" s="447">
        <v>10</v>
      </c>
      <c r="DH116" s="449">
        <v>7798.4032024744356</v>
      </c>
      <c r="DI116" s="447">
        <v>10</v>
      </c>
      <c r="DJ116" s="448">
        <v>2456.7924945246682</v>
      </c>
      <c r="DK116" s="449">
        <v>116</v>
      </c>
      <c r="DL116" s="447">
        <v>10</v>
      </c>
      <c r="DM116" s="448">
        <v>5127.5978484995521</v>
      </c>
      <c r="DN116" s="449">
        <v>116</v>
      </c>
      <c r="DO116" s="447">
        <v>10</v>
      </c>
      <c r="DP116" s="448">
        <v>7798.4032024744356</v>
      </c>
      <c r="DQ116" s="449">
        <v>116</v>
      </c>
      <c r="DV116" s="510">
        <v>2027</v>
      </c>
      <c r="DW116" s="511">
        <v>5324.5976928216296</v>
      </c>
      <c r="EA116" s="303" t="s">
        <v>379</v>
      </c>
      <c r="EB116" s="303" t="s">
        <v>378</v>
      </c>
      <c r="EC116" s="303" t="s">
        <v>376</v>
      </c>
      <c r="ED116" s="303" t="s">
        <v>377</v>
      </c>
      <c r="EF116" s="303" t="s">
        <v>102</v>
      </c>
      <c r="EU116" s="336"/>
      <c r="EV116" s="429"/>
    </row>
    <row r="117" spans="1:152" ht="13.8" x14ac:dyDescent="0.25">
      <c r="B117" s="403">
        <v>2025</v>
      </c>
      <c r="C117" s="621"/>
      <c r="D117" s="610"/>
      <c r="E117" s="611"/>
      <c r="F117" s="621"/>
      <c r="G117" s="622"/>
      <c r="H117" s="623"/>
      <c r="I117" s="621"/>
      <c r="J117" s="622"/>
      <c r="K117" s="623"/>
      <c r="L117" s="621"/>
      <c r="M117" s="623"/>
      <c r="N117" s="301" t="s">
        <v>446</v>
      </c>
      <c r="P117" s="403"/>
      <c r="Q117" s="521">
        <v>2719.1388106282729</v>
      </c>
      <c r="R117" s="301">
        <v>11</v>
      </c>
      <c r="S117" s="503" t="s">
        <v>433</v>
      </c>
      <c r="T117" s="503" t="s">
        <v>433</v>
      </c>
      <c r="U117" s="522" t="s">
        <v>433</v>
      </c>
      <c r="V117" s="523">
        <v>5193.508617036513</v>
      </c>
      <c r="W117" s="506">
        <v>2474.36980640824</v>
      </c>
      <c r="X117" s="524">
        <v>5193.508617036513</v>
      </c>
      <c r="Y117" s="503">
        <v>7912.6474276647859</v>
      </c>
      <c r="AA117" s="394"/>
      <c r="AB117" s="394"/>
      <c r="AC117" s="394"/>
      <c r="AD117" s="394"/>
      <c r="AE117" s="394"/>
      <c r="AF117" s="394"/>
      <c r="AG117" s="394"/>
      <c r="AH117" s="394"/>
      <c r="AI117" s="394"/>
      <c r="AJ117" s="394"/>
      <c r="AK117" s="394"/>
      <c r="AL117" s="394"/>
      <c r="AM117" s="394"/>
      <c r="AN117" s="394"/>
      <c r="BI117" s="463">
        <v>2023</v>
      </c>
      <c r="BJ117" s="530">
        <v>5064.6576439690962</v>
      </c>
      <c r="BR117" s="463">
        <v>2023</v>
      </c>
      <c r="BS117" s="294">
        <v>9</v>
      </c>
      <c r="BT117" s="475">
        <v>477.33547878603838</v>
      </c>
      <c r="BU117" s="476">
        <v>4573.4331336250161</v>
      </c>
      <c r="BV117" s="530">
        <v>5050.7686124110542</v>
      </c>
      <c r="BY117" s="463">
        <v>2023</v>
      </c>
      <c r="BZ117" s="294">
        <v>9</v>
      </c>
      <c r="CA117" s="529">
        <v>-46.141848575466931</v>
      </c>
      <c r="CB117" s="529">
        <v>702.9178495994322</v>
      </c>
      <c r="CC117" s="526">
        <v>4411.6518373851068</v>
      </c>
      <c r="CD117" s="530">
        <v>5068.4278384090721</v>
      </c>
      <c r="CG117" s="463">
        <v>2023</v>
      </c>
      <c r="CH117" s="294">
        <v>9</v>
      </c>
      <c r="CI117" s="529">
        <v>-1.1080760146517705</v>
      </c>
      <c r="CJ117" s="529">
        <v>-38.015957801353984</v>
      </c>
      <c r="CK117" s="529">
        <v>687.97660733767134</v>
      </c>
      <c r="CL117" s="526">
        <v>4415.8050704474308</v>
      </c>
      <c r="CM117" s="530">
        <v>5064.6576439690962</v>
      </c>
      <c r="CP117" s="463">
        <v>2023</v>
      </c>
      <c r="CQ117" s="294">
        <v>9</v>
      </c>
      <c r="CR117" s="475">
        <v>4615.995992961788</v>
      </c>
      <c r="CS117" s="476">
        <v>1.0891955963370905</v>
      </c>
      <c r="CT117" s="530">
        <v>5027.7225082436353</v>
      </c>
      <c r="CZ117" s="447" t="b">
        <v>1</v>
      </c>
      <c r="DA117" s="448" t="b">
        <v>1</v>
      </c>
      <c r="DB117" s="449" t="b">
        <v>1</v>
      </c>
      <c r="DC117" s="447">
        <v>11</v>
      </c>
      <c r="DD117" s="449">
        <v>2474.36980640824</v>
      </c>
      <c r="DE117" s="447">
        <v>11</v>
      </c>
      <c r="DF117" s="449">
        <v>5193.508617036513</v>
      </c>
      <c r="DG117" s="447">
        <v>11</v>
      </c>
      <c r="DH117" s="449">
        <v>7912.6474276647859</v>
      </c>
      <c r="DI117" s="447">
        <v>11</v>
      </c>
      <c r="DJ117" s="448">
        <v>2474.36980640824</v>
      </c>
      <c r="DK117" s="449">
        <v>117</v>
      </c>
      <c r="DL117" s="447">
        <v>11</v>
      </c>
      <c r="DM117" s="448">
        <v>5193.508617036513</v>
      </c>
      <c r="DN117" s="449">
        <v>117</v>
      </c>
      <c r="DO117" s="447">
        <v>11</v>
      </c>
      <c r="DP117" s="448">
        <v>7912.6474276647859</v>
      </c>
      <c r="DQ117" s="449">
        <v>117</v>
      </c>
      <c r="DV117" s="510">
        <v>2028</v>
      </c>
      <c r="DW117" s="511">
        <v>5389.7521233414827</v>
      </c>
      <c r="DZ117" s="412" t="s">
        <v>396</v>
      </c>
      <c r="EA117" s="531">
        <v>1</v>
      </c>
      <c r="EB117" s="531">
        <v>1</v>
      </c>
      <c r="EC117" s="531">
        <v>1</v>
      </c>
      <c r="ED117" s="531">
        <v>1</v>
      </c>
      <c r="EF117" s="532">
        <v>0</v>
      </c>
      <c r="EU117" s="336"/>
      <c r="EV117" s="429"/>
    </row>
    <row r="118" spans="1:152" s="319" customFormat="1" ht="13.8" x14ac:dyDescent="0.25">
      <c r="B118" s="403">
        <v>2026</v>
      </c>
      <c r="C118" s="621"/>
      <c r="D118" s="610"/>
      <c r="E118" s="611"/>
      <c r="F118" s="621"/>
      <c r="G118" s="622"/>
      <c r="H118" s="623"/>
      <c r="I118" s="621"/>
      <c r="J118" s="622"/>
      <c r="K118" s="623"/>
      <c r="L118" s="621"/>
      <c r="M118" s="623"/>
      <c r="N118" s="301" t="s">
        <v>446</v>
      </c>
      <c r="P118" s="403"/>
      <c r="Q118" s="521">
        <v>2770.3537987996797</v>
      </c>
      <c r="R118" s="301">
        <v>12</v>
      </c>
      <c r="S118" s="503" t="s">
        <v>433</v>
      </c>
      <c r="T118" s="503" t="s">
        <v>433</v>
      </c>
      <c r="U118" s="522" t="s">
        <v>433</v>
      </c>
      <c r="V118" s="523">
        <v>5259.1779602900378</v>
      </c>
      <c r="W118" s="506">
        <v>2488.8241614903582</v>
      </c>
      <c r="X118" s="524">
        <v>5259.1779602900378</v>
      </c>
      <c r="Y118" s="503">
        <v>8029.5317590897175</v>
      </c>
      <c r="AA118" s="394"/>
      <c r="AB118" s="394"/>
      <c r="AC118" s="394"/>
      <c r="AD118" s="394"/>
      <c r="AE118" s="394"/>
      <c r="AF118" s="394"/>
      <c r="AG118" s="394"/>
      <c r="AH118" s="394"/>
      <c r="AI118" s="394"/>
      <c r="AJ118" s="394"/>
      <c r="AK118" s="394"/>
      <c r="AL118" s="394"/>
      <c r="AM118" s="394"/>
      <c r="AN118" s="394"/>
      <c r="BI118" s="463">
        <v>2024</v>
      </c>
      <c r="BJ118" s="530">
        <v>5131.7702472754736</v>
      </c>
      <c r="BR118" s="463">
        <v>2024</v>
      </c>
      <c r="BS118" s="294">
        <v>10</v>
      </c>
      <c r="BT118" s="475">
        <v>530.37275420670926</v>
      </c>
      <c r="BU118" s="476">
        <v>4573.4331336250161</v>
      </c>
      <c r="BV118" s="530">
        <v>5103.8058878317252</v>
      </c>
      <c r="BY118" s="463">
        <v>2024</v>
      </c>
      <c r="BZ118" s="294">
        <v>10</v>
      </c>
      <c r="CA118" s="529">
        <v>-56.965245154897445</v>
      </c>
      <c r="CB118" s="529">
        <v>781.01983288825807</v>
      </c>
      <c r="CC118" s="526">
        <v>4411.6518373851068</v>
      </c>
      <c r="CD118" s="530">
        <v>5135.7064251184675</v>
      </c>
      <c r="CG118" s="463">
        <v>2024</v>
      </c>
      <c r="CH118" s="294">
        <v>10</v>
      </c>
      <c r="CI118" s="529">
        <v>-1.5199945331300009</v>
      </c>
      <c r="CJ118" s="529">
        <v>-46.93328123623948</v>
      </c>
      <c r="CK118" s="529">
        <v>764.41845259741262</v>
      </c>
      <c r="CL118" s="526">
        <v>4415.8050704474308</v>
      </c>
      <c r="CM118" s="530">
        <v>5131.7702472754736</v>
      </c>
      <c r="CP118" s="463">
        <v>2024</v>
      </c>
      <c r="CQ118" s="294">
        <v>10</v>
      </c>
      <c r="CR118" s="475">
        <v>4615.995992961788</v>
      </c>
      <c r="CS118" s="476">
        <v>1.0995848613076529</v>
      </c>
      <c r="CT118" s="530">
        <v>5075.6793137175691</v>
      </c>
      <c r="CZ118" s="447" t="b">
        <v>1</v>
      </c>
      <c r="DA118" s="448" t="b">
        <v>1</v>
      </c>
      <c r="DB118" s="449" t="b">
        <v>1</v>
      </c>
      <c r="DC118" s="447">
        <v>12</v>
      </c>
      <c r="DD118" s="449">
        <v>2488.8241614903582</v>
      </c>
      <c r="DE118" s="447">
        <v>12</v>
      </c>
      <c r="DF118" s="449">
        <v>5259.1779602900378</v>
      </c>
      <c r="DG118" s="447">
        <v>12</v>
      </c>
      <c r="DH118" s="449">
        <v>8029.5317590897175</v>
      </c>
      <c r="DI118" s="447">
        <v>12</v>
      </c>
      <c r="DJ118" s="448">
        <v>2488.8241614903582</v>
      </c>
      <c r="DK118" s="449">
        <v>118</v>
      </c>
      <c r="DL118" s="447">
        <v>12</v>
      </c>
      <c r="DM118" s="448">
        <v>5259.1779602900378</v>
      </c>
      <c r="DN118" s="449">
        <v>118</v>
      </c>
      <c r="DO118" s="447">
        <v>12</v>
      </c>
      <c r="DP118" s="448">
        <v>8029.5317590897175</v>
      </c>
      <c r="DQ118" s="449">
        <v>118</v>
      </c>
      <c r="DV118" s="510">
        <v>2029</v>
      </c>
      <c r="DW118" s="511">
        <v>5454.6270857568661</v>
      </c>
      <c r="EA118" s="325"/>
      <c r="EB118" s="325"/>
      <c r="EC118" s="325"/>
      <c r="ED118" s="325"/>
      <c r="EE118" s="325"/>
      <c r="EU118" s="336"/>
      <c r="EV118" s="533"/>
    </row>
    <row r="119" spans="1:152" ht="13.8" x14ac:dyDescent="0.25">
      <c r="B119" s="403">
        <v>2027</v>
      </c>
      <c r="C119" s="621"/>
      <c r="D119" s="610"/>
      <c r="E119" s="611"/>
      <c r="F119" s="621"/>
      <c r="G119" s="622"/>
      <c r="H119" s="623"/>
      <c r="I119" s="621"/>
      <c r="J119" s="622"/>
      <c r="K119" s="623"/>
      <c r="L119" s="621"/>
      <c r="M119" s="623"/>
      <c r="N119" s="301" t="s">
        <v>446</v>
      </c>
      <c r="P119" s="403"/>
      <c r="Q119" s="521">
        <v>2823.4884562395819</v>
      </c>
      <c r="R119" s="301">
        <v>13</v>
      </c>
      <c r="S119" s="503" t="s">
        <v>433</v>
      </c>
      <c r="T119" s="503" t="s">
        <v>433</v>
      </c>
      <c r="U119" s="522" t="s">
        <v>433</v>
      </c>
      <c r="V119" s="523">
        <v>5324.5976928216296</v>
      </c>
      <c r="W119" s="506">
        <v>2501.1092365820477</v>
      </c>
      <c r="X119" s="524">
        <v>5324.5976928216296</v>
      </c>
      <c r="Y119" s="503">
        <v>8148.0861490612115</v>
      </c>
      <c r="AA119" s="365"/>
      <c r="AB119" s="365"/>
      <c r="AC119" s="365"/>
      <c r="AD119" s="365"/>
      <c r="AE119" s="365"/>
      <c r="AF119" s="365"/>
      <c r="AG119" s="365"/>
      <c r="AH119" s="365"/>
      <c r="AI119" s="365"/>
      <c r="AJ119" s="365"/>
      <c r="AK119" s="365"/>
      <c r="AL119" s="365"/>
      <c r="AM119" s="365"/>
      <c r="AN119" s="365"/>
      <c r="BI119" s="463">
        <v>2025</v>
      </c>
      <c r="BJ119" s="530">
        <v>5197.8529852851389</v>
      </c>
      <c r="BR119" s="463">
        <v>2025</v>
      </c>
      <c r="BS119" s="294">
        <v>11</v>
      </c>
      <c r="BT119" s="475">
        <v>583.41002962738025</v>
      </c>
      <c r="BU119" s="476">
        <v>4573.4331336250161</v>
      </c>
      <c r="BV119" s="530">
        <v>5156.8431632523962</v>
      </c>
      <c r="BY119" s="463">
        <v>2025</v>
      </c>
      <c r="BZ119" s="294">
        <v>11</v>
      </c>
      <c r="CA119" s="529">
        <v>-68.927946637425919</v>
      </c>
      <c r="CB119" s="529">
        <v>859.12181617708393</v>
      </c>
      <c r="CC119" s="526">
        <v>4411.6518373851068</v>
      </c>
      <c r="CD119" s="530">
        <v>5201.8457069247652</v>
      </c>
      <c r="CG119" s="463">
        <v>2025</v>
      </c>
      <c r="CH119" s="294">
        <v>11</v>
      </c>
      <c r="CI119" s="529">
        <v>-2.0231127235960313</v>
      </c>
      <c r="CJ119" s="529">
        <v>-56.789270295849775</v>
      </c>
      <c r="CK119" s="529">
        <v>840.8602978571538</v>
      </c>
      <c r="CL119" s="526">
        <v>4415.8050704474308</v>
      </c>
      <c r="CM119" s="530">
        <v>5197.8529852851389</v>
      </c>
      <c r="CP119" s="463">
        <v>2025</v>
      </c>
      <c r="CQ119" s="294">
        <v>11</v>
      </c>
      <c r="CR119" s="475">
        <v>4615.995992961788</v>
      </c>
      <c r="CS119" s="476">
        <v>1.1100732240224509</v>
      </c>
      <c r="CT119" s="530">
        <v>5124.0935539818065</v>
      </c>
      <c r="CZ119" s="447" t="b">
        <v>1</v>
      </c>
      <c r="DA119" s="448" t="b">
        <v>1</v>
      </c>
      <c r="DB119" s="449" t="b">
        <v>1</v>
      </c>
      <c r="DC119" s="447">
        <v>13</v>
      </c>
      <c r="DD119" s="449">
        <v>2501.1092365820477</v>
      </c>
      <c r="DE119" s="447">
        <v>13</v>
      </c>
      <c r="DF119" s="449">
        <v>5324.5976928216296</v>
      </c>
      <c r="DG119" s="447">
        <v>13</v>
      </c>
      <c r="DH119" s="449">
        <v>8148.0861490612115</v>
      </c>
      <c r="DI119" s="447">
        <v>13</v>
      </c>
      <c r="DJ119" s="448">
        <v>2501.1092365820477</v>
      </c>
      <c r="DK119" s="449">
        <v>119</v>
      </c>
      <c r="DL119" s="447">
        <v>13</v>
      </c>
      <c r="DM119" s="448">
        <v>5324.5976928216296</v>
      </c>
      <c r="DN119" s="449">
        <v>119</v>
      </c>
      <c r="DO119" s="447">
        <v>13</v>
      </c>
      <c r="DP119" s="448">
        <v>8148.0861490612115</v>
      </c>
      <c r="DQ119" s="449">
        <v>119</v>
      </c>
      <c r="DV119" s="510">
        <v>2030</v>
      </c>
      <c r="DW119" s="511">
        <v>5519.2063213740985</v>
      </c>
      <c r="EU119" s="336"/>
      <c r="EV119" s="534" t="s">
        <v>416</v>
      </c>
    </row>
    <row r="120" spans="1:152" ht="16.2" thickBot="1" x14ac:dyDescent="0.3">
      <c r="A120" s="371" t="s">
        <v>415</v>
      </c>
      <c r="B120" s="403">
        <v>2028</v>
      </c>
      <c r="C120" s="621"/>
      <c r="D120" s="610"/>
      <c r="E120" s="611"/>
      <c r="F120" s="621"/>
      <c r="G120" s="622"/>
      <c r="H120" s="623"/>
      <c r="I120" s="621"/>
      <c r="J120" s="622"/>
      <c r="K120" s="623"/>
      <c r="L120" s="621"/>
      <c r="M120" s="623"/>
      <c r="N120" s="301" t="s">
        <v>446</v>
      </c>
      <c r="P120" s="403"/>
      <c r="Q120" s="521">
        <v>2877.4344739293042</v>
      </c>
      <c r="R120" s="301">
        <v>14</v>
      </c>
      <c r="S120" s="503" t="s">
        <v>433</v>
      </c>
      <c r="T120" s="503" t="s">
        <v>433</v>
      </c>
      <c r="U120" s="522" t="s">
        <v>433</v>
      </c>
      <c r="V120" s="523">
        <v>5389.7521233414827</v>
      </c>
      <c r="W120" s="506">
        <v>2512.3176494121785</v>
      </c>
      <c r="X120" s="524">
        <v>5389.7521233414827</v>
      </c>
      <c r="Y120" s="503">
        <v>8267.1865972707874</v>
      </c>
      <c r="AA120" s="390"/>
      <c r="AB120" s="390"/>
      <c r="AC120" s="390"/>
      <c r="AD120" s="390"/>
      <c r="AE120" s="390"/>
      <c r="AF120" s="390"/>
      <c r="AG120" s="390"/>
      <c r="AH120" s="390"/>
      <c r="AI120" s="390"/>
      <c r="AJ120" s="390"/>
      <c r="AK120" s="390"/>
      <c r="AL120" s="390"/>
      <c r="AM120" s="390"/>
      <c r="AN120" s="390"/>
      <c r="BI120" s="463">
        <v>2026</v>
      </c>
      <c r="BJ120" s="530">
        <v>5262.8967380308923</v>
      </c>
      <c r="BR120" s="463">
        <v>2026</v>
      </c>
      <c r="BS120" s="294">
        <v>12</v>
      </c>
      <c r="BT120" s="475">
        <v>636.44730504805113</v>
      </c>
      <c r="BU120" s="476">
        <v>4573.4331336250161</v>
      </c>
      <c r="BV120" s="530">
        <v>5209.8804386730671</v>
      </c>
      <c r="BY120" s="463">
        <v>2026</v>
      </c>
      <c r="BZ120" s="294">
        <v>12</v>
      </c>
      <c r="CA120" s="529">
        <v>-82.029953023052329</v>
      </c>
      <c r="CB120" s="529">
        <v>937.22379946590968</v>
      </c>
      <c r="CC120" s="526">
        <v>4411.6518373851068</v>
      </c>
      <c r="CD120" s="530">
        <v>5266.8456838279644</v>
      </c>
      <c r="CG120" s="463">
        <v>2026</v>
      </c>
      <c r="CH120" s="294">
        <v>12</v>
      </c>
      <c r="CI120" s="529">
        <v>-2.6265505532486415</v>
      </c>
      <c r="CJ120" s="529">
        <v>-67.583924980184861</v>
      </c>
      <c r="CK120" s="529">
        <v>917.30214311689508</v>
      </c>
      <c r="CL120" s="526">
        <v>4415.8050704474308</v>
      </c>
      <c r="CM120" s="530">
        <v>5262.8967380308923</v>
      </c>
      <c r="CP120" s="463">
        <v>2026</v>
      </c>
      <c r="CQ120" s="294">
        <v>12</v>
      </c>
      <c r="CR120" s="475">
        <v>4615.995992961788</v>
      </c>
      <c r="CS120" s="476">
        <v>1.1206616297228411</v>
      </c>
      <c r="CT120" s="530">
        <v>5172.9695922666615</v>
      </c>
      <c r="CZ120" s="447" t="b">
        <v>1</v>
      </c>
      <c r="DA120" s="448" t="b">
        <v>1</v>
      </c>
      <c r="DB120" s="449" t="b">
        <v>1</v>
      </c>
      <c r="DC120" s="447">
        <v>14</v>
      </c>
      <c r="DD120" s="449">
        <v>2512.3176494121785</v>
      </c>
      <c r="DE120" s="447">
        <v>14</v>
      </c>
      <c r="DF120" s="449">
        <v>5389.7521233414827</v>
      </c>
      <c r="DG120" s="447">
        <v>14</v>
      </c>
      <c r="DH120" s="449">
        <v>8267.1865972707874</v>
      </c>
      <c r="DI120" s="447">
        <v>14</v>
      </c>
      <c r="DJ120" s="448">
        <v>2512.3176494121785</v>
      </c>
      <c r="DK120" s="449">
        <v>120</v>
      </c>
      <c r="DL120" s="447">
        <v>14</v>
      </c>
      <c r="DM120" s="448">
        <v>5389.7521233414827</v>
      </c>
      <c r="DN120" s="449">
        <v>120</v>
      </c>
      <c r="DO120" s="447">
        <v>14</v>
      </c>
      <c r="DP120" s="448">
        <v>8267.1865972707874</v>
      </c>
      <c r="DQ120" s="449">
        <v>120</v>
      </c>
      <c r="DV120" s="510">
        <v>2031</v>
      </c>
      <c r="DW120" s="511">
        <v>5575.3169470519524</v>
      </c>
      <c r="EU120" s="336"/>
      <c r="EV120" s="535" t="s">
        <v>417</v>
      </c>
    </row>
    <row r="121" spans="1:152" ht="13.8" x14ac:dyDescent="0.25">
      <c r="A121" s="519" t="s">
        <v>462</v>
      </c>
      <c r="B121" s="403">
        <v>2029</v>
      </c>
      <c r="C121" s="621"/>
      <c r="D121" s="610"/>
      <c r="E121" s="611"/>
      <c r="F121" s="621"/>
      <c r="G121" s="622"/>
      <c r="H121" s="623"/>
      <c r="I121" s="621"/>
      <c r="J121" s="622"/>
      <c r="K121" s="623"/>
      <c r="L121" s="621"/>
      <c r="M121" s="623"/>
      <c r="N121" s="301" t="s">
        <v>446</v>
      </c>
      <c r="P121" s="403"/>
      <c r="Q121" s="521">
        <v>2930.9188131503602</v>
      </c>
      <c r="R121" s="301">
        <v>15</v>
      </c>
      <c r="S121" s="503" t="s">
        <v>433</v>
      </c>
      <c r="T121" s="503" t="s">
        <v>433</v>
      </c>
      <c r="U121" s="522" t="s">
        <v>433</v>
      </c>
      <c r="V121" s="523">
        <v>5454.6270857568661</v>
      </c>
      <c r="W121" s="506">
        <v>2523.7082726065059</v>
      </c>
      <c r="X121" s="524">
        <v>5454.6270857568661</v>
      </c>
      <c r="Y121" s="503">
        <v>8385.5458989072267</v>
      </c>
      <c r="AA121" s="365"/>
      <c r="AB121" s="365"/>
      <c r="AC121" s="365"/>
      <c r="AD121" s="365"/>
      <c r="AE121" s="365"/>
      <c r="AF121" s="365"/>
      <c r="AG121" s="365"/>
      <c r="AH121" s="365"/>
      <c r="AI121" s="365"/>
      <c r="AJ121" s="365"/>
      <c r="AK121" s="365"/>
      <c r="AL121" s="365"/>
      <c r="AM121" s="365"/>
      <c r="AN121" s="365"/>
      <c r="BI121" s="463">
        <v>2027</v>
      </c>
      <c r="BJ121" s="530">
        <v>5326.8923855455359</v>
      </c>
      <c r="BR121" s="463">
        <v>2027</v>
      </c>
      <c r="BS121" s="294">
        <v>13</v>
      </c>
      <c r="BT121" s="475">
        <v>689.48458046872213</v>
      </c>
      <c r="BU121" s="476">
        <v>4573.4331336250161</v>
      </c>
      <c r="BV121" s="530">
        <v>5262.9177140937381</v>
      </c>
      <c r="BY121" s="463">
        <v>2027</v>
      </c>
      <c r="BZ121" s="294">
        <v>13</v>
      </c>
      <c r="CA121" s="529">
        <v>-96.27126431177669</v>
      </c>
      <c r="CB121" s="529">
        <v>1015.3257827547354</v>
      </c>
      <c r="CC121" s="526">
        <v>4411.6518373851068</v>
      </c>
      <c r="CD121" s="530">
        <v>5330.7063558280652</v>
      </c>
      <c r="CG121" s="463">
        <v>2027</v>
      </c>
      <c r="CH121" s="294">
        <v>13</v>
      </c>
      <c r="CI121" s="529">
        <v>-3.3394279892866119</v>
      </c>
      <c r="CJ121" s="529">
        <v>-79.317245289244724</v>
      </c>
      <c r="CK121" s="529">
        <v>993.74398837663637</v>
      </c>
      <c r="CL121" s="526">
        <v>4415.8050704474308</v>
      </c>
      <c r="CM121" s="530">
        <v>5326.8923855455359</v>
      </c>
      <c r="CP121" s="463">
        <v>2027</v>
      </c>
      <c r="CQ121" s="294">
        <v>13</v>
      </c>
      <c r="CR121" s="475">
        <v>4615.995992961788</v>
      </c>
      <c r="CS121" s="476">
        <v>1.131351032666341</v>
      </c>
      <c r="CT121" s="530">
        <v>5222.3118334210112</v>
      </c>
      <c r="CZ121" s="447" t="b">
        <v>1</v>
      </c>
      <c r="DA121" s="448" t="b">
        <v>1</v>
      </c>
      <c r="DB121" s="449" t="b">
        <v>1</v>
      </c>
      <c r="DC121" s="447">
        <v>15</v>
      </c>
      <c r="DD121" s="449">
        <v>2523.7082726065059</v>
      </c>
      <c r="DE121" s="447">
        <v>15</v>
      </c>
      <c r="DF121" s="449">
        <v>5454.6270857568661</v>
      </c>
      <c r="DG121" s="447">
        <v>15</v>
      </c>
      <c r="DH121" s="449">
        <v>8385.5458989072267</v>
      </c>
      <c r="DI121" s="447">
        <v>15</v>
      </c>
      <c r="DJ121" s="448">
        <v>2523.7082726065059</v>
      </c>
      <c r="DK121" s="449">
        <v>121</v>
      </c>
      <c r="DL121" s="447">
        <v>15</v>
      </c>
      <c r="DM121" s="448">
        <v>5454.6270857568661</v>
      </c>
      <c r="DN121" s="449">
        <v>121</v>
      </c>
      <c r="DO121" s="447">
        <v>15</v>
      </c>
      <c r="DP121" s="448">
        <v>8385.5458989072267</v>
      </c>
      <c r="DQ121" s="449">
        <v>121</v>
      </c>
      <c r="DV121" s="510">
        <v>2032</v>
      </c>
      <c r="DW121" s="511">
        <v>5631.1788205521534</v>
      </c>
      <c r="EU121" s="336"/>
      <c r="EV121" s="536" t="s">
        <v>418</v>
      </c>
    </row>
    <row r="122" spans="1:152" ht="13.8" x14ac:dyDescent="0.25">
      <c r="A122" s="512" t="s">
        <v>463</v>
      </c>
      <c r="B122" s="403">
        <v>2030</v>
      </c>
      <c r="C122" s="621"/>
      <c r="D122" s="610"/>
      <c r="E122" s="611"/>
      <c r="F122" s="621"/>
      <c r="G122" s="622"/>
      <c r="H122" s="623"/>
      <c r="I122" s="621"/>
      <c r="J122" s="622"/>
      <c r="K122" s="623"/>
      <c r="L122" s="621"/>
      <c r="M122" s="623"/>
      <c r="N122" s="301" t="s">
        <v>446</v>
      </c>
      <c r="P122" s="403"/>
      <c r="Q122" s="521">
        <v>2982.5060285055351</v>
      </c>
      <c r="R122" s="301">
        <v>16</v>
      </c>
      <c r="S122" s="503" t="s">
        <v>433</v>
      </c>
      <c r="T122" s="503" t="s">
        <v>433</v>
      </c>
      <c r="U122" s="522" t="s">
        <v>433</v>
      </c>
      <c r="V122" s="523">
        <v>5519.2063213740985</v>
      </c>
      <c r="W122" s="506">
        <v>2536.7002928685633</v>
      </c>
      <c r="X122" s="524">
        <v>5519.2063213740985</v>
      </c>
      <c r="Y122" s="503">
        <v>8501.7123498796336</v>
      </c>
      <c r="AA122" s="365"/>
      <c r="AB122" s="365"/>
      <c r="AC122" s="365"/>
      <c r="AD122" s="365"/>
      <c r="AE122" s="365"/>
      <c r="AF122" s="365"/>
      <c r="AG122" s="365"/>
      <c r="AH122" s="365"/>
      <c r="AI122" s="365"/>
      <c r="AJ122" s="365"/>
      <c r="AK122" s="365"/>
      <c r="AL122" s="365"/>
      <c r="AM122" s="365"/>
      <c r="AN122" s="365"/>
      <c r="BI122" s="463">
        <v>2028</v>
      </c>
      <c r="BJ122" s="530">
        <v>5389.8308078618702</v>
      </c>
      <c r="BR122" s="463">
        <v>2028</v>
      </c>
      <c r="BS122" s="294">
        <v>14</v>
      </c>
      <c r="BT122" s="475">
        <v>742.52185588939301</v>
      </c>
      <c r="BU122" s="476">
        <v>4573.4331336250161</v>
      </c>
      <c r="BV122" s="530">
        <v>5315.9549895144091</v>
      </c>
      <c r="BY122" s="463">
        <v>2028</v>
      </c>
      <c r="BZ122" s="294">
        <v>14</v>
      </c>
      <c r="CA122" s="529">
        <v>-111.651880503599</v>
      </c>
      <c r="CB122" s="529">
        <v>1093.4277660435614</v>
      </c>
      <c r="CC122" s="526">
        <v>4411.6518373851068</v>
      </c>
      <c r="CD122" s="530">
        <v>5393.4277229250692</v>
      </c>
      <c r="CG122" s="463">
        <v>2028</v>
      </c>
      <c r="CH122" s="294">
        <v>14</v>
      </c>
      <c r="CI122" s="529">
        <v>-4.1708649989087228</v>
      </c>
      <c r="CJ122" s="529">
        <v>-91.989231223029392</v>
      </c>
      <c r="CK122" s="529">
        <v>1070.1858336363775</v>
      </c>
      <c r="CL122" s="526">
        <v>4415.8050704474308</v>
      </c>
      <c r="CM122" s="530">
        <v>5389.8308078618702</v>
      </c>
      <c r="CP122" s="463">
        <v>2028</v>
      </c>
      <c r="CQ122" s="294">
        <v>14</v>
      </c>
      <c r="CR122" s="475">
        <v>4615.995992961788</v>
      </c>
      <c r="CS122" s="476">
        <v>1.1421423962126294</v>
      </c>
      <c r="CT122" s="530">
        <v>5272.1247243092721</v>
      </c>
      <c r="CZ122" s="447" t="b">
        <v>1</v>
      </c>
      <c r="DA122" s="448" t="b">
        <v>1</v>
      </c>
      <c r="DB122" s="449" t="b">
        <v>1</v>
      </c>
      <c r="DC122" s="447">
        <v>16</v>
      </c>
      <c r="DD122" s="449">
        <v>2536.7002928685633</v>
      </c>
      <c r="DE122" s="447">
        <v>16</v>
      </c>
      <c r="DF122" s="449">
        <v>5519.2063213740985</v>
      </c>
      <c r="DG122" s="447">
        <v>16</v>
      </c>
      <c r="DH122" s="449">
        <v>8501.7123498796336</v>
      </c>
      <c r="DI122" s="447">
        <v>16</v>
      </c>
      <c r="DJ122" s="448">
        <v>2536.7002928685633</v>
      </c>
      <c r="DK122" s="449">
        <v>122</v>
      </c>
      <c r="DL122" s="447">
        <v>16</v>
      </c>
      <c r="DM122" s="448">
        <v>5519.2063213740985</v>
      </c>
      <c r="DN122" s="449">
        <v>122</v>
      </c>
      <c r="DO122" s="447">
        <v>16</v>
      </c>
      <c r="DP122" s="448">
        <v>8501.7123498796336</v>
      </c>
      <c r="DQ122" s="449">
        <v>122</v>
      </c>
      <c r="DV122" s="510">
        <v>2033</v>
      </c>
      <c r="DW122" s="511">
        <v>5686.7821323566286</v>
      </c>
      <c r="EU122" s="336"/>
      <c r="EV122" s="532" t="s">
        <v>419</v>
      </c>
    </row>
    <row r="123" spans="1:152" ht="14.4" thickBot="1" x14ac:dyDescent="0.3">
      <c r="A123" s="537" t="s">
        <v>464</v>
      </c>
      <c r="B123" s="403">
        <v>2031</v>
      </c>
      <c r="C123" s="621"/>
      <c r="D123" s="610"/>
      <c r="E123" s="611"/>
      <c r="F123" s="621"/>
      <c r="G123" s="622"/>
      <c r="H123" s="623"/>
      <c r="I123" s="621"/>
      <c r="J123" s="622"/>
      <c r="K123" s="623"/>
      <c r="L123" s="621"/>
      <c r="M123" s="623"/>
      <c r="N123" s="301" t="s">
        <v>446</v>
      </c>
      <c r="P123" s="403"/>
      <c r="Q123" s="521">
        <v>3033.6505959806113</v>
      </c>
      <c r="R123" s="301">
        <v>17</v>
      </c>
      <c r="S123" s="503" t="s">
        <v>433</v>
      </c>
      <c r="T123" s="503" t="s">
        <v>433</v>
      </c>
      <c r="U123" s="522" t="s">
        <v>433</v>
      </c>
      <c r="V123" s="523">
        <v>5575.3169470519524</v>
      </c>
      <c r="W123" s="506">
        <v>2541.6663510713411</v>
      </c>
      <c r="X123" s="524">
        <v>5575.3169470519524</v>
      </c>
      <c r="Y123" s="503">
        <v>8608.9675430325642</v>
      </c>
      <c r="AA123" s="365"/>
      <c r="AB123" s="365"/>
      <c r="AC123" s="365"/>
      <c r="AD123" s="365"/>
      <c r="AE123" s="365"/>
      <c r="AF123" s="365"/>
      <c r="AG123" s="365"/>
      <c r="AH123" s="365"/>
      <c r="AI123" s="365"/>
      <c r="AJ123" s="365"/>
      <c r="AK123" s="365"/>
      <c r="AL123" s="365"/>
      <c r="AM123" s="365"/>
      <c r="AN123" s="365"/>
      <c r="BI123" s="463">
        <v>2029</v>
      </c>
      <c r="BJ123" s="530">
        <v>5451.7028850126972</v>
      </c>
      <c r="BR123" s="463">
        <v>2029</v>
      </c>
      <c r="BS123" s="294">
        <v>15</v>
      </c>
      <c r="BT123" s="475">
        <v>795.559131310064</v>
      </c>
      <c r="BU123" s="476">
        <v>4573.4331336250161</v>
      </c>
      <c r="BV123" s="530">
        <v>5368.9922649350801</v>
      </c>
      <c r="BY123" s="463">
        <v>2029</v>
      </c>
      <c r="BZ123" s="294">
        <v>15</v>
      </c>
      <c r="CA123" s="529">
        <v>-128.17180159851927</v>
      </c>
      <c r="CB123" s="529">
        <v>1171.5297493323872</v>
      </c>
      <c r="CC123" s="526">
        <v>4411.6518373851068</v>
      </c>
      <c r="CD123" s="530">
        <v>5455.0097851189748</v>
      </c>
      <c r="CG123" s="463">
        <v>2029</v>
      </c>
      <c r="CH123" s="294">
        <v>15</v>
      </c>
      <c r="CI123" s="529">
        <v>-5.1299815493137526</v>
      </c>
      <c r="CJ123" s="529">
        <v>-105.59988278153884</v>
      </c>
      <c r="CK123" s="529">
        <v>1146.6276788961188</v>
      </c>
      <c r="CL123" s="526">
        <v>4415.8050704474308</v>
      </c>
      <c r="CM123" s="530">
        <v>5451.7028850126972</v>
      </c>
      <c r="CP123" s="463">
        <v>2029</v>
      </c>
      <c r="CQ123" s="294">
        <v>15</v>
      </c>
      <c r="CR123" s="475">
        <v>4615.995992961788</v>
      </c>
      <c r="CS123" s="476">
        <v>1.1530366929103673</v>
      </c>
      <c r="CT123" s="530">
        <v>5322.4127542121669</v>
      </c>
      <c r="CZ123" s="447" t="b">
        <v>1</v>
      </c>
      <c r="DA123" s="448" t="b">
        <v>1</v>
      </c>
      <c r="DB123" s="449" t="b">
        <v>1</v>
      </c>
      <c r="DC123" s="447">
        <v>17</v>
      </c>
      <c r="DD123" s="449">
        <v>2541.6663510713411</v>
      </c>
      <c r="DE123" s="447">
        <v>17</v>
      </c>
      <c r="DF123" s="449">
        <v>5575.3169470519524</v>
      </c>
      <c r="DG123" s="447">
        <v>17</v>
      </c>
      <c r="DH123" s="449">
        <v>8608.9675430325642</v>
      </c>
      <c r="DI123" s="447">
        <v>17</v>
      </c>
      <c r="DJ123" s="448">
        <v>2541.6663510713411</v>
      </c>
      <c r="DK123" s="449">
        <v>123</v>
      </c>
      <c r="DL123" s="447">
        <v>17</v>
      </c>
      <c r="DM123" s="448">
        <v>5575.3169470519524</v>
      </c>
      <c r="DN123" s="449">
        <v>123</v>
      </c>
      <c r="DO123" s="447">
        <v>17</v>
      </c>
      <c r="DP123" s="448">
        <v>8608.9675430325642</v>
      </c>
      <c r="DQ123" s="449">
        <v>123</v>
      </c>
      <c r="DV123" s="510">
        <v>2034</v>
      </c>
      <c r="DW123" s="511">
        <v>5742.1177052205576</v>
      </c>
      <c r="EU123" s="336"/>
    </row>
    <row r="124" spans="1:152" ht="13.8" x14ac:dyDescent="0.25">
      <c r="A124" s="519" t="s">
        <v>465</v>
      </c>
      <c r="B124" s="403">
        <v>2032</v>
      </c>
      <c r="C124" s="621"/>
      <c r="D124" s="610"/>
      <c r="E124" s="611"/>
      <c r="F124" s="621"/>
      <c r="G124" s="622"/>
      <c r="H124" s="623"/>
      <c r="I124" s="621"/>
      <c r="J124" s="622"/>
      <c r="K124" s="623"/>
      <c r="L124" s="621"/>
      <c r="M124" s="623"/>
      <c r="N124" s="301" t="s">
        <v>446</v>
      </c>
      <c r="P124" s="403"/>
      <c r="Q124" s="521">
        <v>3079.5572881399089</v>
      </c>
      <c r="R124" s="301">
        <v>18</v>
      </c>
      <c r="S124" s="503" t="s">
        <v>433</v>
      </c>
      <c r="T124" s="503" t="s">
        <v>433</v>
      </c>
      <c r="U124" s="522" t="s">
        <v>433</v>
      </c>
      <c r="V124" s="523">
        <v>5631.1788205521534</v>
      </c>
      <c r="W124" s="506">
        <v>2551.6215324122445</v>
      </c>
      <c r="X124" s="524">
        <v>5631.1788205521534</v>
      </c>
      <c r="Y124" s="503">
        <v>8710.7361086920628</v>
      </c>
      <c r="AA124" s="365"/>
      <c r="AB124" s="365"/>
      <c r="AC124" s="365"/>
      <c r="AD124" s="365"/>
      <c r="AE124" s="365"/>
      <c r="AF124" s="365"/>
      <c r="AG124" s="365"/>
      <c r="AH124" s="365"/>
      <c r="AI124" s="365"/>
      <c r="AJ124" s="365"/>
      <c r="AK124" s="365"/>
      <c r="AL124" s="365"/>
      <c r="AM124" s="365"/>
      <c r="AN124" s="365"/>
      <c r="BI124" s="463">
        <v>2030</v>
      </c>
      <c r="BJ124" s="530">
        <v>5512.4994970308171</v>
      </c>
      <c r="BR124" s="463">
        <v>2030</v>
      </c>
      <c r="BS124" s="294">
        <v>16</v>
      </c>
      <c r="BT124" s="475">
        <v>848.59640673073488</v>
      </c>
      <c r="BU124" s="476">
        <v>4573.4331336250161</v>
      </c>
      <c r="BV124" s="530">
        <v>5422.0295403557511</v>
      </c>
      <c r="BY124" s="463">
        <v>2030</v>
      </c>
      <c r="BZ124" s="294">
        <v>16</v>
      </c>
      <c r="CA124" s="529">
        <v>-145.83102759653747</v>
      </c>
      <c r="CB124" s="529">
        <v>1249.6317326212129</v>
      </c>
      <c r="CC124" s="526">
        <v>4411.6518373851068</v>
      </c>
      <c r="CD124" s="530">
        <v>5515.4525424097819</v>
      </c>
      <c r="CG124" s="463">
        <v>2030</v>
      </c>
      <c r="CH124" s="294">
        <v>16</v>
      </c>
      <c r="CI124" s="529">
        <v>-6.2258976077004835</v>
      </c>
      <c r="CJ124" s="529">
        <v>-120.14919996477308</v>
      </c>
      <c r="CK124" s="529">
        <v>1223.0695241558601</v>
      </c>
      <c r="CL124" s="526">
        <v>4415.8050704474308</v>
      </c>
      <c r="CM124" s="530">
        <v>5512.4994970308171</v>
      </c>
      <c r="CP124" s="463">
        <v>2030</v>
      </c>
      <c r="CQ124" s="294">
        <v>16</v>
      </c>
      <c r="CR124" s="475">
        <v>4615.995992961788</v>
      </c>
      <c r="CS124" s="476">
        <v>1.164034904584847</v>
      </c>
      <c r="CT124" s="530">
        <v>5373.1804552313115</v>
      </c>
      <c r="CZ124" s="447" t="b">
        <v>1</v>
      </c>
      <c r="DA124" s="448" t="b">
        <v>1</v>
      </c>
      <c r="DB124" s="449" t="b">
        <v>1</v>
      </c>
      <c r="DC124" s="447">
        <v>18</v>
      </c>
      <c r="DD124" s="449">
        <v>2551.6215324122445</v>
      </c>
      <c r="DE124" s="447">
        <v>18</v>
      </c>
      <c r="DF124" s="449">
        <v>5631.1788205521534</v>
      </c>
      <c r="DG124" s="447">
        <v>18</v>
      </c>
      <c r="DH124" s="449">
        <v>8710.7361086920628</v>
      </c>
      <c r="DI124" s="447">
        <v>18</v>
      </c>
      <c r="DJ124" s="448">
        <v>2551.6215324122445</v>
      </c>
      <c r="DK124" s="449">
        <v>124</v>
      </c>
      <c r="DL124" s="447">
        <v>18</v>
      </c>
      <c r="DM124" s="448">
        <v>5631.1788205521534</v>
      </c>
      <c r="DN124" s="449">
        <v>124</v>
      </c>
      <c r="DO124" s="447">
        <v>18</v>
      </c>
      <c r="DP124" s="448">
        <v>8710.7361086920628</v>
      </c>
      <c r="DQ124" s="449">
        <v>124</v>
      </c>
      <c r="DV124" s="510">
        <v>2035</v>
      </c>
      <c r="DW124" s="511">
        <v>5797.1723864159267</v>
      </c>
      <c r="EU124" s="336"/>
    </row>
    <row r="125" spans="1:152" ht="13.8" x14ac:dyDescent="0.25">
      <c r="A125" s="512" t="s">
        <v>466</v>
      </c>
      <c r="B125" s="403">
        <v>2033</v>
      </c>
      <c r="C125" s="621"/>
      <c r="D125" s="610"/>
      <c r="E125" s="611"/>
      <c r="F125" s="621"/>
      <c r="G125" s="622"/>
      <c r="H125" s="623"/>
      <c r="I125" s="621"/>
      <c r="J125" s="622"/>
      <c r="K125" s="623"/>
      <c r="L125" s="621"/>
      <c r="M125" s="623"/>
      <c r="N125" s="301" t="s">
        <v>446</v>
      </c>
      <c r="P125" s="403"/>
      <c r="Q125" s="521">
        <v>3118.4828755708727</v>
      </c>
      <c r="R125" s="301">
        <v>19</v>
      </c>
      <c r="S125" s="503" t="s">
        <v>433</v>
      </c>
      <c r="T125" s="503" t="s">
        <v>433</v>
      </c>
      <c r="U125" s="522" t="s">
        <v>433</v>
      </c>
      <c r="V125" s="523">
        <v>5686.7821323566286</v>
      </c>
      <c r="W125" s="506">
        <v>2568.2992567857559</v>
      </c>
      <c r="X125" s="524">
        <v>5686.7821323566286</v>
      </c>
      <c r="Y125" s="503">
        <v>8805.2650079275008</v>
      </c>
      <c r="AA125" s="365"/>
      <c r="AB125" s="365"/>
      <c r="AC125" s="365"/>
      <c r="AD125" s="365"/>
      <c r="AE125" s="365"/>
      <c r="AF125" s="365"/>
      <c r="AG125" s="365"/>
      <c r="AH125" s="365"/>
      <c r="AI125" s="365"/>
      <c r="AJ125" s="365"/>
      <c r="AK125" s="365"/>
      <c r="AL125" s="365"/>
      <c r="AM125" s="365"/>
      <c r="AN125" s="365"/>
      <c r="BI125" s="463">
        <v>2031</v>
      </c>
      <c r="BJ125" s="530">
        <v>5572.2115239490322</v>
      </c>
      <c r="BR125" s="463">
        <v>2031</v>
      </c>
      <c r="BS125" s="294">
        <v>17</v>
      </c>
      <c r="BT125" s="475">
        <v>901.63368215140576</v>
      </c>
      <c r="BU125" s="476">
        <v>4573.4331336250161</v>
      </c>
      <c r="BV125" s="530">
        <v>5475.0668157764221</v>
      </c>
      <c r="BY125" s="463">
        <v>2031</v>
      </c>
      <c r="BZ125" s="294">
        <v>17</v>
      </c>
      <c r="CA125" s="529">
        <v>-164.62955849765362</v>
      </c>
      <c r="CB125" s="529">
        <v>1327.7337159100387</v>
      </c>
      <c r="CC125" s="526">
        <v>4411.6518373851068</v>
      </c>
      <c r="CD125" s="530">
        <v>5574.7559947974914</v>
      </c>
      <c r="CG125" s="463">
        <v>2031</v>
      </c>
      <c r="CH125" s="294">
        <v>17</v>
      </c>
      <c r="CI125" s="529">
        <v>-7.4677331412676944</v>
      </c>
      <c r="CJ125" s="529">
        <v>-135.6371827727321</v>
      </c>
      <c r="CK125" s="529">
        <v>1299.5113694156014</v>
      </c>
      <c r="CL125" s="526">
        <v>4415.8050704474308</v>
      </c>
      <c r="CM125" s="530">
        <v>5572.2115239490322</v>
      </c>
      <c r="CP125" s="463">
        <v>2031</v>
      </c>
      <c r="CQ125" s="294">
        <v>17</v>
      </c>
      <c r="CR125" s="475">
        <v>4615.995992961788</v>
      </c>
      <c r="CS125" s="476">
        <v>1.1751380224264771</v>
      </c>
      <c r="CT125" s="530">
        <v>5424.4324026976583</v>
      </c>
      <c r="CZ125" s="447" t="b">
        <v>1</v>
      </c>
      <c r="DA125" s="448" t="b">
        <v>1</v>
      </c>
      <c r="DB125" s="449" t="b">
        <v>1</v>
      </c>
      <c r="DC125" s="447">
        <v>19</v>
      </c>
      <c r="DD125" s="449">
        <v>2568.2992567857559</v>
      </c>
      <c r="DE125" s="447">
        <v>19</v>
      </c>
      <c r="DF125" s="449">
        <v>5686.7821323566286</v>
      </c>
      <c r="DG125" s="447">
        <v>19</v>
      </c>
      <c r="DH125" s="449">
        <v>8805.2650079275008</v>
      </c>
      <c r="DI125" s="447">
        <v>19</v>
      </c>
      <c r="DJ125" s="448">
        <v>2568.2992567857559</v>
      </c>
      <c r="DK125" s="449">
        <v>125</v>
      </c>
      <c r="DL125" s="447">
        <v>19</v>
      </c>
      <c r="DM125" s="448">
        <v>5686.7821323566286</v>
      </c>
      <c r="DN125" s="449">
        <v>125</v>
      </c>
      <c r="DO125" s="447">
        <v>19</v>
      </c>
      <c r="DP125" s="448">
        <v>8805.2650079275008</v>
      </c>
      <c r="DQ125" s="449">
        <v>125</v>
      </c>
      <c r="DV125" s="510">
        <v>2036</v>
      </c>
      <c r="DW125" s="511">
        <v>5851.9287919537901</v>
      </c>
      <c r="EU125" s="336"/>
    </row>
    <row r="126" spans="1:152" ht="16.2" thickBot="1" x14ac:dyDescent="0.3">
      <c r="A126" s="537" t="s">
        <v>467</v>
      </c>
      <c r="B126" s="403">
        <v>2034</v>
      </c>
      <c r="C126" s="621"/>
      <c r="D126" s="610"/>
      <c r="E126" s="611"/>
      <c r="F126" s="621"/>
      <c r="G126" s="622"/>
      <c r="H126" s="623"/>
      <c r="I126" s="621"/>
      <c r="J126" s="622"/>
      <c r="K126" s="623"/>
      <c r="L126" s="621"/>
      <c r="M126" s="623"/>
      <c r="N126" s="301" t="s">
        <v>446</v>
      </c>
      <c r="P126" s="403"/>
      <c r="Q126" s="521">
        <v>3148.6791068008606</v>
      </c>
      <c r="R126" s="301">
        <v>20</v>
      </c>
      <c r="S126" s="503" t="s">
        <v>433</v>
      </c>
      <c r="T126" s="503" t="s">
        <v>433</v>
      </c>
      <c r="U126" s="522" t="s">
        <v>433</v>
      </c>
      <c r="V126" s="523">
        <v>5742.1177052205576</v>
      </c>
      <c r="W126" s="506">
        <v>2593.438598419697</v>
      </c>
      <c r="X126" s="524">
        <v>5742.1177052205576</v>
      </c>
      <c r="Y126" s="503">
        <v>8890.7968120214173</v>
      </c>
      <c r="AA126" s="365"/>
      <c r="AB126" s="365"/>
      <c r="AC126" s="365"/>
      <c r="AD126" s="365"/>
      <c r="AE126" s="365"/>
      <c r="AF126" s="365"/>
      <c r="AG126" s="365"/>
      <c r="AH126" s="365"/>
      <c r="AI126" s="365"/>
      <c r="AJ126" s="365"/>
      <c r="AK126" s="365"/>
      <c r="AL126" s="365"/>
      <c r="AM126" s="365"/>
      <c r="AN126" s="365"/>
      <c r="BI126" s="463">
        <v>2032</v>
      </c>
      <c r="BJ126" s="530">
        <v>5630.8298458001436</v>
      </c>
      <c r="BR126" s="463">
        <v>2032</v>
      </c>
      <c r="BS126" s="294">
        <v>18</v>
      </c>
      <c r="BT126" s="475">
        <v>954.67095757207676</v>
      </c>
      <c r="BU126" s="476">
        <v>4573.4331336250161</v>
      </c>
      <c r="BV126" s="530">
        <v>5528.1040911970931</v>
      </c>
      <c r="BY126" s="463">
        <v>2032</v>
      </c>
      <c r="BZ126" s="294">
        <v>18</v>
      </c>
      <c r="CA126" s="529">
        <v>-184.56739430186772</v>
      </c>
      <c r="CB126" s="529">
        <v>1405.8356991988644</v>
      </c>
      <c r="CC126" s="526">
        <v>4411.6518373851068</v>
      </c>
      <c r="CD126" s="530">
        <v>5632.9201422821034</v>
      </c>
      <c r="CG126" s="463">
        <v>2032</v>
      </c>
      <c r="CH126" s="294">
        <v>18</v>
      </c>
      <c r="CI126" s="529">
        <v>-8.8646081172141642</v>
      </c>
      <c r="CJ126" s="529">
        <v>-152.06383120541594</v>
      </c>
      <c r="CK126" s="529">
        <v>1375.9532146753427</v>
      </c>
      <c r="CL126" s="526">
        <v>4415.8050704474308</v>
      </c>
      <c r="CM126" s="530">
        <v>5630.8298458001436</v>
      </c>
      <c r="CP126" s="463">
        <v>2032</v>
      </c>
      <c r="CQ126" s="294">
        <v>18</v>
      </c>
      <c r="CR126" s="475">
        <v>4615.995992961788</v>
      </c>
      <c r="CS126" s="476">
        <v>1.1863470470801103</v>
      </c>
      <c r="CT126" s="530">
        <v>5476.173215583839</v>
      </c>
      <c r="CZ126" s="447" t="b">
        <v>1</v>
      </c>
      <c r="DA126" s="448" t="b">
        <v>1</v>
      </c>
      <c r="DB126" s="449" t="b">
        <v>1</v>
      </c>
      <c r="DC126" s="447">
        <v>20</v>
      </c>
      <c r="DD126" s="449">
        <v>2593.438598419697</v>
      </c>
      <c r="DE126" s="447">
        <v>20</v>
      </c>
      <c r="DF126" s="449">
        <v>5742.1177052205576</v>
      </c>
      <c r="DG126" s="447">
        <v>20</v>
      </c>
      <c r="DH126" s="449">
        <v>8890.7968120214173</v>
      </c>
      <c r="DI126" s="447">
        <v>20</v>
      </c>
      <c r="DJ126" s="448">
        <v>2593.438598419697</v>
      </c>
      <c r="DK126" s="449">
        <v>126</v>
      </c>
      <c r="DL126" s="447">
        <v>20</v>
      </c>
      <c r="DM126" s="448">
        <v>5742.1177052205576</v>
      </c>
      <c r="DN126" s="449">
        <v>126</v>
      </c>
      <c r="DO126" s="447">
        <v>20</v>
      </c>
      <c r="DP126" s="448">
        <v>8890.7968120214173</v>
      </c>
      <c r="DQ126" s="449">
        <v>126</v>
      </c>
      <c r="DV126" s="510">
        <v>2037</v>
      </c>
      <c r="DW126" s="511">
        <v>5906.3633029043349</v>
      </c>
      <c r="EU126" s="336"/>
      <c r="EV126" s="371" t="s">
        <v>120</v>
      </c>
    </row>
    <row r="127" spans="1:152" ht="13.8" x14ac:dyDescent="0.25">
      <c r="A127" s="519" t="s">
        <v>468</v>
      </c>
      <c r="B127" s="403">
        <v>2035</v>
      </c>
      <c r="C127" s="621"/>
      <c r="D127" s="610"/>
      <c r="E127" s="611"/>
      <c r="F127" s="621"/>
      <c r="G127" s="622"/>
      <c r="H127" s="623"/>
      <c r="I127" s="621"/>
      <c r="J127" s="622"/>
      <c r="K127" s="623"/>
      <c r="L127" s="621"/>
      <c r="M127" s="623"/>
      <c r="N127" s="301" t="s">
        <v>446</v>
      </c>
      <c r="P127" s="403"/>
      <c r="Q127" s="521">
        <v>3168.4529508023256</v>
      </c>
      <c r="R127" s="301">
        <v>21</v>
      </c>
      <c r="S127" s="503" t="s">
        <v>433</v>
      </c>
      <c r="T127" s="503" t="s">
        <v>433</v>
      </c>
      <c r="U127" s="522" t="s">
        <v>433</v>
      </c>
      <c r="V127" s="523">
        <v>5797.1723864159267</v>
      </c>
      <c r="W127" s="506">
        <v>2628.719435613601</v>
      </c>
      <c r="X127" s="524">
        <v>5797.1723864159267</v>
      </c>
      <c r="Y127" s="503">
        <v>8965.6253372182528</v>
      </c>
      <c r="AA127" s="365"/>
      <c r="AB127" s="365"/>
      <c r="AC127" s="365"/>
      <c r="AD127" s="365"/>
      <c r="AE127" s="365"/>
      <c r="AF127" s="365"/>
      <c r="AG127" s="365"/>
      <c r="AH127" s="365"/>
      <c r="AI127" s="365"/>
      <c r="AJ127" s="365"/>
      <c r="AK127" s="365"/>
      <c r="AL127" s="365"/>
      <c r="AM127" s="365"/>
      <c r="AN127" s="365"/>
      <c r="BI127" s="463">
        <v>2033</v>
      </c>
      <c r="BJ127" s="530">
        <v>5688.3453426169517</v>
      </c>
      <c r="BR127" s="463">
        <v>2033</v>
      </c>
      <c r="BS127" s="294">
        <v>19</v>
      </c>
      <c r="BT127" s="475">
        <v>1007.7082329927476</v>
      </c>
      <c r="BU127" s="476">
        <v>4573.4331336250161</v>
      </c>
      <c r="BV127" s="530">
        <v>5581.1413666177641</v>
      </c>
      <c r="BY127" s="463">
        <v>2033</v>
      </c>
      <c r="BZ127" s="294">
        <v>19</v>
      </c>
      <c r="CA127" s="529">
        <v>-205.64453500917978</v>
      </c>
      <c r="CB127" s="529">
        <v>1483.9376824876904</v>
      </c>
      <c r="CC127" s="526">
        <v>4411.6518373851068</v>
      </c>
      <c r="CD127" s="530">
        <v>5689.9449848636177</v>
      </c>
      <c r="CG127" s="463">
        <v>2033</v>
      </c>
      <c r="CH127" s="294">
        <v>19</v>
      </c>
      <c r="CI127" s="529">
        <v>-10.425642502738675</v>
      </c>
      <c r="CJ127" s="529">
        <v>-169.42914526282453</v>
      </c>
      <c r="CK127" s="529">
        <v>1452.395059935084</v>
      </c>
      <c r="CL127" s="526">
        <v>4415.8050704474308</v>
      </c>
      <c r="CM127" s="530">
        <v>5688.3453426169517</v>
      </c>
      <c r="CP127" s="463">
        <v>2033</v>
      </c>
      <c r="CQ127" s="294">
        <v>19</v>
      </c>
      <c r="CR127" s="475">
        <v>4615.995992961788</v>
      </c>
      <c r="CS127" s="476">
        <v>1.1976629887352259</v>
      </c>
      <c r="CT127" s="530">
        <v>5528.4075569204415</v>
      </c>
      <c r="CZ127" s="447" t="b">
        <v>1</v>
      </c>
      <c r="DA127" s="448" t="b">
        <v>1</v>
      </c>
      <c r="DB127" s="449" t="b">
        <v>1</v>
      </c>
      <c r="DC127" s="447">
        <v>21</v>
      </c>
      <c r="DD127" s="449">
        <v>2628.719435613601</v>
      </c>
      <c r="DE127" s="447">
        <v>21</v>
      </c>
      <c r="DF127" s="449">
        <v>5797.1723864159267</v>
      </c>
      <c r="DG127" s="447">
        <v>21</v>
      </c>
      <c r="DH127" s="449">
        <v>8965.6253372182528</v>
      </c>
      <c r="DI127" s="447">
        <v>21</v>
      </c>
      <c r="DJ127" s="448">
        <v>2628.719435613601</v>
      </c>
      <c r="DK127" s="449">
        <v>127</v>
      </c>
      <c r="DL127" s="447">
        <v>21</v>
      </c>
      <c r="DM127" s="448">
        <v>5797.1723864159267</v>
      </c>
      <c r="DN127" s="449">
        <v>127</v>
      </c>
      <c r="DO127" s="447">
        <v>21</v>
      </c>
      <c r="DP127" s="448">
        <v>8965.6253372182528</v>
      </c>
      <c r="DQ127" s="449">
        <v>127</v>
      </c>
      <c r="DV127" s="510">
        <v>2038</v>
      </c>
      <c r="DW127" s="511">
        <v>5960.4478613526053</v>
      </c>
      <c r="EU127" s="336"/>
      <c r="EV127" s="519" t="s">
        <v>371</v>
      </c>
    </row>
    <row r="128" spans="1:152" ht="13.8" x14ac:dyDescent="0.25">
      <c r="A128" s="512" t="s">
        <v>469</v>
      </c>
      <c r="B128" s="403">
        <v>2036</v>
      </c>
      <c r="C128" s="621"/>
      <c r="D128" s="610"/>
      <c r="E128" s="611"/>
      <c r="F128" s="621"/>
      <c r="G128" s="622"/>
      <c r="H128" s="623"/>
      <c r="I128" s="621"/>
      <c r="J128" s="622"/>
      <c r="K128" s="623"/>
      <c r="L128" s="621"/>
      <c r="M128" s="623"/>
      <c r="N128" s="301" t="s">
        <v>446</v>
      </c>
      <c r="P128" s="403"/>
      <c r="Q128" s="521">
        <v>3176.2349291863152</v>
      </c>
      <c r="R128" s="301">
        <v>22</v>
      </c>
      <c r="S128" s="503" t="s">
        <v>433</v>
      </c>
      <c r="T128" s="503" t="s">
        <v>433</v>
      </c>
      <c r="U128" s="522" t="s">
        <v>433</v>
      </c>
      <c r="V128" s="523">
        <v>5851.9287919537901</v>
      </c>
      <c r="W128" s="506">
        <v>2675.6938627674749</v>
      </c>
      <c r="X128" s="524">
        <v>5851.9287919537901</v>
      </c>
      <c r="Y128" s="503">
        <v>9028.1637211401048</v>
      </c>
      <c r="AA128" s="365"/>
      <c r="AB128" s="365"/>
      <c r="AC128" s="365"/>
      <c r="AD128" s="365"/>
      <c r="AE128" s="365"/>
      <c r="AF128" s="365"/>
      <c r="AG128" s="365"/>
      <c r="AH128" s="365"/>
      <c r="AI128" s="365"/>
      <c r="AJ128" s="365"/>
      <c r="AK128" s="365"/>
      <c r="AL128" s="365"/>
      <c r="AM128" s="365"/>
      <c r="AN128" s="365"/>
      <c r="BI128" s="463">
        <v>2034</v>
      </c>
      <c r="BJ128" s="530">
        <v>5744.7488944322577</v>
      </c>
      <c r="BR128" s="463">
        <v>2034</v>
      </c>
      <c r="BS128" s="294">
        <v>20</v>
      </c>
      <c r="BT128" s="475">
        <v>1060.7455084134185</v>
      </c>
      <c r="BU128" s="476">
        <v>4573.4331336250161</v>
      </c>
      <c r="BV128" s="530">
        <v>5634.1786420384342</v>
      </c>
      <c r="BY128" s="463">
        <v>2034</v>
      </c>
      <c r="BZ128" s="294">
        <v>20</v>
      </c>
      <c r="CA128" s="529">
        <v>-227.86098061958978</v>
      </c>
      <c r="CB128" s="529">
        <v>1562.0396657765161</v>
      </c>
      <c r="CC128" s="526">
        <v>4411.6518373851068</v>
      </c>
      <c r="CD128" s="530">
        <v>5745.8305225420336</v>
      </c>
      <c r="CG128" s="463">
        <v>2034</v>
      </c>
      <c r="CH128" s="294">
        <v>20</v>
      </c>
      <c r="CI128" s="529">
        <v>-12.159956265040007</v>
      </c>
      <c r="CJ128" s="529">
        <v>-187.73312494495792</v>
      </c>
      <c r="CK128" s="529">
        <v>1528.8369051948252</v>
      </c>
      <c r="CL128" s="526">
        <v>4415.8050704474308</v>
      </c>
      <c r="CM128" s="530">
        <v>5744.7488944322577</v>
      </c>
      <c r="CP128" s="463">
        <v>2034</v>
      </c>
      <c r="CQ128" s="294">
        <v>20</v>
      </c>
      <c r="CR128" s="475">
        <v>4615.995992961788</v>
      </c>
      <c r="CS128" s="476">
        <v>1.2090868672169701</v>
      </c>
      <c r="CT128" s="530">
        <v>5581.1401342162553</v>
      </c>
      <c r="CZ128" s="447" t="b">
        <v>1</v>
      </c>
      <c r="DA128" s="448" t="b">
        <v>1</v>
      </c>
      <c r="DB128" s="449" t="b">
        <v>1</v>
      </c>
      <c r="DC128" s="447">
        <v>22</v>
      </c>
      <c r="DD128" s="449">
        <v>2675.6938627674749</v>
      </c>
      <c r="DE128" s="447">
        <v>22</v>
      </c>
      <c r="DF128" s="449">
        <v>5851.9287919537901</v>
      </c>
      <c r="DG128" s="447">
        <v>22</v>
      </c>
      <c r="DH128" s="449">
        <v>9028.1637211401048</v>
      </c>
      <c r="DI128" s="447">
        <v>22</v>
      </c>
      <c r="DJ128" s="448">
        <v>2675.6938627674749</v>
      </c>
      <c r="DK128" s="449">
        <v>128</v>
      </c>
      <c r="DL128" s="447">
        <v>22</v>
      </c>
      <c r="DM128" s="448">
        <v>5851.9287919537901</v>
      </c>
      <c r="DN128" s="449">
        <v>128</v>
      </c>
      <c r="DO128" s="447">
        <v>22</v>
      </c>
      <c r="DP128" s="448">
        <v>9028.1637211401048</v>
      </c>
      <c r="DQ128" s="449">
        <v>128</v>
      </c>
      <c r="DV128" s="510">
        <v>2039</v>
      </c>
      <c r="DW128" s="511">
        <v>6014.1507569269452</v>
      </c>
      <c r="EU128" s="336"/>
      <c r="EV128" s="512" t="s">
        <v>382</v>
      </c>
    </row>
    <row r="129" spans="1:152" ht="14.4" thickBot="1" x14ac:dyDescent="0.3">
      <c r="A129" s="537" t="s">
        <v>470</v>
      </c>
      <c r="B129" s="403">
        <v>2037</v>
      </c>
      <c r="C129" s="621"/>
      <c r="D129" s="610"/>
      <c r="E129" s="611"/>
      <c r="F129" s="621"/>
      <c r="G129" s="622"/>
      <c r="H129" s="623"/>
      <c r="I129" s="621"/>
      <c r="J129" s="622"/>
      <c r="K129" s="623"/>
      <c r="L129" s="621"/>
      <c r="M129" s="623"/>
      <c r="N129" s="301" t="s">
        <v>446</v>
      </c>
      <c r="P129" s="403"/>
      <c r="Q129" s="521">
        <v>3170.6494664935631</v>
      </c>
      <c r="R129" s="301">
        <v>23</v>
      </c>
      <c r="S129" s="503" t="s">
        <v>433</v>
      </c>
      <c r="T129" s="503" t="s">
        <v>433</v>
      </c>
      <c r="U129" s="522" t="s">
        <v>433</v>
      </c>
      <c r="V129" s="523">
        <v>5906.3633029043349</v>
      </c>
      <c r="W129" s="506">
        <v>2735.7138364107718</v>
      </c>
      <c r="X129" s="524">
        <v>5906.3633029043349</v>
      </c>
      <c r="Y129" s="503">
        <v>9077.0127693978975</v>
      </c>
      <c r="AA129" s="365"/>
      <c r="AB129" s="365"/>
      <c r="AC129" s="365"/>
      <c r="AD129" s="365"/>
      <c r="AE129" s="365"/>
      <c r="AF129" s="365"/>
      <c r="AG129" s="365"/>
      <c r="AH129" s="365"/>
      <c r="AI129" s="365"/>
      <c r="AJ129" s="365"/>
      <c r="AK129" s="365"/>
      <c r="AL129" s="365"/>
      <c r="AM129" s="365"/>
      <c r="AN129" s="365"/>
      <c r="BI129" s="463">
        <v>2035</v>
      </c>
      <c r="BJ129" s="530">
        <v>5800.0313812788645</v>
      </c>
      <c r="BR129" s="463">
        <v>2035</v>
      </c>
      <c r="BS129" s="294">
        <v>21</v>
      </c>
      <c r="BT129" s="475">
        <v>1113.7827838340895</v>
      </c>
      <c r="BU129" s="476">
        <v>4573.4331336250161</v>
      </c>
      <c r="BV129" s="530">
        <v>5687.2159174591052</v>
      </c>
      <c r="BY129" s="463">
        <v>2035</v>
      </c>
      <c r="BZ129" s="294">
        <v>21</v>
      </c>
      <c r="CA129" s="529">
        <v>-251.21673113309774</v>
      </c>
      <c r="CB129" s="529">
        <v>1640.1416490653419</v>
      </c>
      <c r="CC129" s="526">
        <v>4411.6518373851068</v>
      </c>
      <c r="CD129" s="530">
        <v>5800.5767553173509</v>
      </c>
      <c r="CG129" s="463">
        <v>2035</v>
      </c>
      <c r="CH129" s="294">
        <v>21</v>
      </c>
      <c r="CI129" s="529">
        <v>-14.076669371316937</v>
      </c>
      <c r="CJ129" s="529">
        <v>-206.97577025181613</v>
      </c>
      <c r="CK129" s="529">
        <v>1605.2787504545663</v>
      </c>
      <c r="CL129" s="526">
        <v>4415.8050704474308</v>
      </c>
      <c r="CM129" s="530">
        <v>5800.0313812788645</v>
      </c>
      <c r="CP129" s="463">
        <v>2035</v>
      </c>
      <c r="CQ129" s="294">
        <v>21</v>
      </c>
      <c r="CR129" s="475">
        <v>4615.995992961788</v>
      </c>
      <c r="CS129" s="476">
        <v>1.2206197120780657</v>
      </c>
      <c r="CT129" s="530">
        <v>5634.3756998825229</v>
      </c>
      <c r="CZ129" s="447" t="b">
        <v>1</v>
      </c>
      <c r="DA129" s="448" t="b">
        <v>1</v>
      </c>
      <c r="DB129" s="449" t="b">
        <v>1</v>
      </c>
      <c r="DC129" s="447">
        <v>23</v>
      </c>
      <c r="DD129" s="449">
        <v>2735.7138364107718</v>
      </c>
      <c r="DE129" s="447">
        <v>23</v>
      </c>
      <c r="DF129" s="449">
        <v>5906.3633029043349</v>
      </c>
      <c r="DG129" s="447">
        <v>23</v>
      </c>
      <c r="DH129" s="449">
        <v>9077.0127693978975</v>
      </c>
      <c r="DI129" s="447">
        <v>23</v>
      </c>
      <c r="DJ129" s="448">
        <v>2735.7138364107718</v>
      </c>
      <c r="DK129" s="449">
        <v>129</v>
      </c>
      <c r="DL129" s="447">
        <v>23</v>
      </c>
      <c r="DM129" s="448">
        <v>5906.3633029043349</v>
      </c>
      <c r="DN129" s="449">
        <v>129</v>
      </c>
      <c r="DO129" s="447">
        <v>23</v>
      </c>
      <c r="DP129" s="448">
        <v>9077.0127693978975</v>
      </c>
      <c r="DQ129" s="449">
        <v>129</v>
      </c>
      <c r="DV129" s="510">
        <v>2040</v>
      </c>
      <c r="DW129" s="511">
        <v>6067.4408516783096</v>
      </c>
      <c r="EU129" s="336"/>
      <c r="EV129" s="537" t="s">
        <v>384</v>
      </c>
    </row>
    <row r="130" spans="1:152" ht="13.8" x14ac:dyDescent="0.25">
      <c r="A130" s="519" t="s">
        <v>471</v>
      </c>
      <c r="B130" s="403">
        <v>2038</v>
      </c>
      <c r="C130" s="621"/>
      <c r="D130" s="610"/>
      <c r="E130" s="611"/>
      <c r="F130" s="621"/>
      <c r="G130" s="622"/>
      <c r="H130" s="623"/>
      <c r="I130" s="621"/>
      <c r="J130" s="622"/>
      <c r="K130" s="623"/>
      <c r="L130" s="621"/>
      <c r="M130" s="623"/>
      <c r="N130" s="301" t="s">
        <v>446</v>
      </c>
      <c r="P130" s="403"/>
      <c r="Q130" s="521">
        <v>3150.5848361700864</v>
      </c>
      <c r="R130" s="301">
        <v>24</v>
      </c>
      <c r="S130" s="503" t="s">
        <v>433</v>
      </c>
      <c r="T130" s="503" t="s">
        <v>433</v>
      </c>
      <c r="U130" s="522" t="s">
        <v>433</v>
      </c>
      <c r="V130" s="523">
        <v>5960.4478613526053</v>
      </c>
      <c r="W130" s="506">
        <v>2809.8630251825189</v>
      </c>
      <c r="X130" s="524">
        <v>5960.4478613526053</v>
      </c>
      <c r="Y130" s="503">
        <v>9111.0326975226926</v>
      </c>
      <c r="AA130" s="365"/>
      <c r="AB130" s="365"/>
      <c r="AC130" s="365"/>
      <c r="AD130" s="365"/>
      <c r="AE130" s="365"/>
      <c r="AF130" s="365"/>
      <c r="AG130" s="365"/>
      <c r="AH130" s="365"/>
      <c r="AI130" s="365"/>
      <c r="AJ130" s="365"/>
      <c r="AK130" s="365"/>
      <c r="AL130" s="365"/>
      <c r="AM130" s="365"/>
      <c r="AN130" s="365"/>
      <c r="BI130" s="463">
        <v>2036</v>
      </c>
      <c r="BJ130" s="530">
        <v>5854.1836831895707</v>
      </c>
      <c r="BR130" s="463">
        <v>2036</v>
      </c>
      <c r="BS130" s="294">
        <v>22</v>
      </c>
      <c r="BT130" s="475">
        <v>1166.8200592547605</v>
      </c>
      <c r="BU130" s="476">
        <v>4573.4331336250161</v>
      </c>
      <c r="BV130" s="530">
        <v>5740.2531928797762</v>
      </c>
      <c r="BY130" s="463">
        <v>2036</v>
      </c>
      <c r="BZ130" s="294">
        <v>22</v>
      </c>
      <c r="CA130" s="529">
        <v>-275.71178654970367</v>
      </c>
      <c r="CB130" s="529">
        <v>1718.2436323541679</v>
      </c>
      <c r="CC130" s="526">
        <v>4411.6518373851068</v>
      </c>
      <c r="CD130" s="530">
        <v>5854.1836831895707</v>
      </c>
      <c r="CG130" s="463">
        <v>2036</v>
      </c>
      <c r="CH130" s="294">
        <v>22</v>
      </c>
      <c r="CI130" s="529">
        <v>-16.184901788768251</v>
      </c>
      <c r="CJ130" s="529">
        <v>-227.1570811833991</v>
      </c>
      <c r="CK130" s="529">
        <v>1681.7205957143076</v>
      </c>
      <c r="CL130" s="526">
        <v>4415.8050704474308</v>
      </c>
      <c r="CM130" s="530">
        <v>5854.1836831895707</v>
      </c>
      <c r="CP130" s="463">
        <v>2036</v>
      </c>
      <c r="CQ130" s="294">
        <v>22</v>
      </c>
      <c r="CR130" s="475">
        <v>4615.995992961788</v>
      </c>
      <c r="CS130" s="476">
        <v>1.2322625626915984</v>
      </c>
      <c r="CT130" s="530">
        <v>5688.1190516612423</v>
      </c>
      <c r="CZ130" s="447" t="b">
        <v>1</v>
      </c>
      <c r="DA130" s="448" t="b">
        <v>1</v>
      </c>
      <c r="DB130" s="449" t="b">
        <v>1</v>
      </c>
      <c r="DC130" s="447">
        <v>24</v>
      </c>
      <c r="DD130" s="449">
        <v>2809.8630251825189</v>
      </c>
      <c r="DE130" s="447">
        <v>24</v>
      </c>
      <c r="DF130" s="449">
        <v>5960.4478613526053</v>
      </c>
      <c r="DG130" s="447">
        <v>24</v>
      </c>
      <c r="DH130" s="449">
        <v>9111.0326975226926</v>
      </c>
      <c r="DI130" s="447">
        <v>24</v>
      </c>
      <c r="DJ130" s="448">
        <v>2809.8630251825189</v>
      </c>
      <c r="DK130" s="449">
        <v>130</v>
      </c>
      <c r="DL130" s="447">
        <v>24</v>
      </c>
      <c r="DM130" s="448">
        <v>5960.4478613526053</v>
      </c>
      <c r="DN130" s="449">
        <v>130</v>
      </c>
      <c r="DO130" s="447">
        <v>24</v>
      </c>
      <c r="DP130" s="448">
        <v>9111.0326975226926</v>
      </c>
      <c r="DQ130" s="449">
        <v>130</v>
      </c>
      <c r="DV130" s="510">
        <v>2041</v>
      </c>
      <c r="DW130" s="511">
        <v>6111.8345089233881</v>
      </c>
      <c r="EU130" s="336"/>
      <c r="EV130" s="519" t="s">
        <v>386</v>
      </c>
    </row>
    <row r="131" spans="1:152" ht="14.4" thickBot="1" x14ac:dyDescent="0.3">
      <c r="A131" s="537" t="s">
        <v>472</v>
      </c>
      <c r="B131" s="403">
        <v>2039</v>
      </c>
      <c r="C131" s="621"/>
      <c r="D131" s="610"/>
      <c r="E131" s="611"/>
      <c r="F131" s="621"/>
      <c r="G131" s="622"/>
      <c r="H131" s="623"/>
      <c r="I131" s="621"/>
      <c r="J131" s="622"/>
      <c r="K131" s="623"/>
      <c r="L131" s="621"/>
      <c r="M131" s="623"/>
      <c r="N131" s="301" t="s">
        <v>446</v>
      </c>
      <c r="P131" s="403"/>
      <c r="Q131" s="521">
        <v>3115.2564501920697</v>
      </c>
      <c r="R131" s="301">
        <v>25</v>
      </c>
      <c r="S131" s="503" t="s">
        <v>433</v>
      </c>
      <c r="T131" s="503" t="s">
        <v>433</v>
      </c>
      <c r="U131" s="522" t="s">
        <v>433</v>
      </c>
      <c r="V131" s="523">
        <v>6014.1507569269452</v>
      </c>
      <c r="W131" s="506">
        <v>2898.8943067348755</v>
      </c>
      <c r="X131" s="524">
        <v>6014.1507569269452</v>
      </c>
      <c r="Y131" s="503">
        <v>9129.4072071190149</v>
      </c>
      <c r="AA131" s="365"/>
      <c r="AB131" s="365"/>
      <c r="AC131" s="365"/>
      <c r="AD131" s="365"/>
      <c r="AE131" s="365"/>
      <c r="AF131" s="365"/>
      <c r="AG131" s="365"/>
      <c r="AH131" s="365"/>
      <c r="AI131" s="365"/>
      <c r="AJ131" s="365"/>
      <c r="AK131" s="365"/>
      <c r="AL131" s="365"/>
      <c r="AM131" s="365"/>
      <c r="AN131" s="365"/>
      <c r="BI131" s="463">
        <v>2037</v>
      </c>
      <c r="BJ131" s="530">
        <v>5907.1966801971803</v>
      </c>
      <c r="BR131" s="463">
        <v>2037</v>
      </c>
      <c r="BS131" s="294">
        <v>23</v>
      </c>
      <c r="BT131" s="475">
        <v>1219.8573346754315</v>
      </c>
      <c r="BU131" s="476">
        <v>4573.4331336250161</v>
      </c>
      <c r="BV131" s="530">
        <v>5793.2904683004472</v>
      </c>
      <c r="BY131" s="463">
        <v>2037</v>
      </c>
      <c r="BZ131" s="294">
        <v>23</v>
      </c>
      <c r="CA131" s="529">
        <v>-301.34614686940751</v>
      </c>
      <c r="CB131" s="529">
        <v>1796.3456156429936</v>
      </c>
      <c r="CC131" s="526">
        <v>4411.6518373851068</v>
      </c>
      <c r="CD131" s="530">
        <v>5906.6513061586929</v>
      </c>
      <c r="CG131" s="463">
        <v>2037</v>
      </c>
      <c r="CH131" s="294">
        <v>23</v>
      </c>
      <c r="CI131" s="529">
        <v>-18.493773484592719</v>
      </c>
      <c r="CJ131" s="529">
        <v>-248.27705773970686</v>
      </c>
      <c r="CK131" s="529">
        <v>1758.1624409740489</v>
      </c>
      <c r="CL131" s="526">
        <v>4415.8050704474308</v>
      </c>
      <c r="CM131" s="530">
        <v>5907.1966801971803</v>
      </c>
      <c r="CP131" s="463">
        <v>2037</v>
      </c>
      <c r="CQ131" s="294">
        <v>23</v>
      </c>
      <c r="CR131" s="475">
        <v>4615.995992961788</v>
      </c>
      <c r="CS131" s="476">
        <v>1.2440164683446884</v>
      </c>
      <c r="CT131" s="530">
        <v>5742.3750330575567</v>
      </c>
      <c r="CZ131" s="447" t="b">
        <v>1</v>
      </c>
      <c r="DA131" s="448" t="b">
        <v>1</v>
      </c>
      <c r="DB131" s="449" t="b">
        <v>1</v>
      </c>
      <c r="DC131" s="447">
        <v>25</v>
      </c>
      <c r="DD131" s="449">
        <v>2898.8943067348755</v>
      </c>
      <c r="DE131" s="447">
        <v>25</v>
      </c>
      <c r="DF131" s="449">
        <v>6014.1507569269452</v>
      </c>
      <c r="DG131" s="447">
        <v>25</v>
      </c>
      <c r="DH131" s="449">
        <v>9129.4072071190149</v>
      </c>
      <c r="DI131" s="447">
        <v>25</v>
      </c>
      <c r="DJ131" s="448">
        <v>2898.8943067348755</v>
      </c>
      <c r="DK131" s="449">
        <v>131</v>
      </c>
      <c r="DL131" s="447">
        <v>25</v>
      </c>
      <c r="DM131" s="448">
        <v>6014.1507569269452</v>
      </c>
      <c r="DN131" s="449">
        <v>131</v>
      </c>
      <c r="DO131" s="447">
        <v>25</v>
      </c>
      <c r="DP131" s="448">
        <v>9129.4072071190149</v>
      </c>
      <c r="DQ131" s="449">
        <v>131</v>
      </c>
      <c r="DV131" s="510">
        <v>2042</v>
      </c>
      <c r="DW131" s="511">
        <v>6155.9060474056614</v>
      </c>
      <c r="EU131" s="336"/>
      <c r="EV131" s="512" t="s">
        <v>389</v>
      </c>
    </row>
    <row r="132" spans="1:152" s="319" customFormat="1" ht="14.4" thickBot="1" x14ac:dyDescent="0.3">
      <c r="A132" s="301"/>
      <c r="B132" s="403">
        <v>2040</v>
      </c>
      <c r="C132" s="621"/>
      <c r="D132" s="610"/>
      <c r="E132" s="611"/>
      <c r="F132" s="621"/>
      <c r="G132" s="622"/>
      <c r="H132" s="623"/>
      <c r="I132" s="621"/>
      <c r="J132" s="622"/>
      <c r="K132" s="623"/>
      <c r="L132" s="621"/>
      <c r="M132" s="623"/>
      <c r="N132" s="301" t="s">
        <v>446</v>
      </c>
      <c r="P132" s="403"/>
      <c r="Q132" s="521">
        <v>3064.2603846308384</v>
      </c>
      <c r="R132" s="301">
        <v>26</v>
      </c>
      <c r="S132" s="503" t="s">
        <v>433</v>
      </c>
      <c r="T132" s="503" t="s">
        <v>433</v>
      </c>
      <c r="U132" s="522" t="s">
        <v>433</v>
      </c>
      <c r="V132" s="523">
        <v>6067.4408516783096</v>
      </c>
      <c r="W132" s="506">
        <v>3003.1804670474712</v>
      </c>
      <c r="X132" s="524">
        <v>6067.4408516783096</v>
      </c>
      <c r="Y132" s="503">
        <v>9131.701236309149</v>
      </c>
      <c r="AA132" s="365"/>
      <c r="AB132" s="365"/>
      <c r="AC132" s="365"/>
      <c r="AD132" s="365"/>
      <c r="AE132" s="365"/>
      <c r="AF132" s="365"/>
      <c r="AG132" s="365"/>
      <c r="AH132" s="365"/>
      <c r="AI132" s="365"/>
      <c r="AJ132" s="365"/>
      <c r="AK132" s="365"/>
      <c r="AL132" s="365"/>
      <c r="AM132" s="365"/>
      <c r="AN132" s="365"/>
      <c r="BI132" s="463">
        <v>2038</v>
      </c>
      <c r="BJ132" s="530">
        <v>5959.0612523344926</v>
      </c>
      <c r="BR132" s="463">
        <v>2038</v>
      </c>
      <c r="BS132" s="294">
        <v>24</v>
      </c>
      <c r="BT132" s="475">
        <v>1272.8946100961023</v>
      </c>
      <c r="BU132" s="476">
        <v>4573.4331336250161</v>
      </c>
      <c r="BV132" s="530">
        <v>5846.3277437211182</v>
      </c>
      <c r="BY132" s="463">
        <v>2038</v>
      </c>
      <c r="BZ132" s="294">
        <v>24</v>
      </c>
      <c r="CA132" s="529">
        <v>-328.11981209220932</v>
      </c>
      <c r="CB132" s="529">
        <v>1874.4475989318194</v>
      </c>
      <c r="CC132" s="526">
        <v>4411.6518373851068</v>
      </c>
      <c r="CD132" s="530">
        <v>5957.9796242247166</v>
      </c>
      <c r="CG132" s="463">
        <v>2038</v>
      </c>
      <c r="CH132" s="294">
        <v>24</v>
      </c>
      <c r="CI132" s="529">
        <v>-21.012404425989132</v>
      </c>
      <c r="CJ132" s="529">
        <v>-270.33569992073944</v>
      </c>
      <c r="CK132" s="529">
        <v>1834.6042862337902</v>
      </c>
      <c r="CL132" s="526">
        <v>4415.8050704474308</v>
      </c>
      <c r="CM132" s="530">
        <v>5959.0612523344926</v>
      </c>
      <c r="CP132" s="463">
        <v>2038</v>
      </c>
      <c r="CQ132" s="294">
        <v>24</v>
      </c>
      <c r="CR132" s="475">
        <v>4615.995992961788</v>
      </c>
      <c r="CS132" s="476">
        <v>1.2558824883330542</v>
      </c>
      <c r="CT132" s="530">
        <v>5797.1485337762579</v>
      </c>
      <c r="CZ132" s="447" t="b">
        <v>1</v>
      </c>
      <c r="DA132" s="448" t="b">
        <v>1</v>
      </c>
      <c r="DB132" s="449" t="b">
        <v>1</v>
      </c>
      <c r="DC132" s="447">
        <v>26</v>
      </c>
      <c r="DD132" s="449">
        <v>3003.1804670474712</v>
      </c>
      <c r="DE132" s="447">
        <v>26</v>
      </c>
      <c r="DF132" s="449">
        <v>6067.4408516783096</v>
      </c>
      <c r="DG132" s="447">
        <v>26</v>
      </c>
      <c r="DH132" s="449">
        <v>9131.701236309149</v>
      </c>
      <c r="DI132" s="447">
        <v>26</v>
      </c>
      <c r="DJ132" s="448">
        <v>3003.1804670474712</v>
      </c>
      <c r="DK132" s="449">
        <v>132</v>
      </c>
      <c r="DL132" s="447">
        <v>26</v>
      </c>
      <c r="DM132" s="448">
        <v>6067.4408516783096</v>
      </c>
      <c r="DN132" s="449">
        <v>132</v>
      </c>
      <c r="DO132" s="447">
        <v>26</v>
      </c>
      <c r="DP132" s="448">
        <v>9131.701236309149</v>
      </c>
      <c r="DQ132" s="449">
        <v>132</v>
      </c>
      <c r="DV132" s="510">
        <v>2043</v>
      </c>
      <c r="DW132" s="511">
        <v>6199.6360555284155</v>
      </c>
      <c r="EA132" s="325"/>
      <c r="EB132" s="325"/>
      <c r="EC132" s="325"/>
      <c r="ED132" s="325"/>
      <c r="EE132" s="325"/>
      <c r="EU132" s="336"/>
      <c r="EV132" s="537" t="s">
        <v>390</v>
      </c>
    </row>
    <row r="133" spans="1:152" s="319" customFormat="1" ht="13.8" x14ac:dyDescent="0.25">
      <c r="B133" s="403">
        <v>2041</v>
      </c>
      <c r="C133" s="621"/>
      <c r="D133" s="610"/>
      <c r="E133" s="611"/>
      <c r="F133" s="621"/>
      <c r="G133" s="622"/>
      <c r="H133" s="623"/>
      <c r="I133" s="621"/>
      <c r="J133" s="622"/>
      <c r="K133" s="623"/>
      <c r="L133" s="621"/>
      <c r="M133" s="623"/>
      <c r="N133" s="301" t="s">
        <v>446</v>
      </c>
      <c r="P133" s="403"/>
      <c r="Q133" s="521">
        <v>3000.8447927533607</v>
      </c>
      <c r="R133" s="301">
        <v>27</v>
      </c>
      <c r="S133" s="503" t="s">
        <v>433</v>
      </c>
      <c r="T133" s="503" t="s">
        <v>433</v>
      </c>
      <c r="U133" s="522" t="s">
        <v>433</v>
      </c>
      <c r="V133" s="523">
        <v>6111.8345089233881</v>
      </c>
      <c r="W133" s="506">
        <v>3110.9897161700274</v>
      </c>
      <c r="X133" s="524">
        <v>6111.8345089233881</v>
      </c>
      <c r="Y133" s="503">
        <v>9112.6793016767479</v>
      </c>
      <c r="AA133" s="365"/>
      <c r="AB133" s="365"/>
      <c r="AC133" s="365"/>
      <c r="AD133" s="365"/>
      <c r="AE133" s="365"/>
      <c r="AF133" s="365"/>
      <c r="AG133" s="365"/>
      <c r="AH133" s="365"/>
      <c r="AI133" s="365"/>
      <c r="AJ133" s="365"/>
      <c r="AK133" s="365"/>
      <c r="AL133" s="365"/>
      <c r="AM133" s="365"/>
      <c r="AN133" s="365"/>
      <c r="BI133" s="463">
        <v>2039</v>
      </c>
      <c r="BJ133" s="530">
        <v>6009.7682796343088</v>
      </c>
      <c r="BR133" s="463">
        <v>2039</v>
      </c>
      <c r="BS133" s="294">
        <v>25</v>
      </c>
      <c r="BT133" s="475">
        <v>1325.9318855167733</v>
      </c>
      <c r="BU133" s="476">
        <v>4573.4331336250161</v>
      </c>
      <c r="BV133" s="530">
        <v>5899.3650191417892</v>
      </c>
      <c r="BY133" s="463">
        <v>2039</v>
      </c>
      <c r="BZ133" s="294">
        <v>25</v>
      </c>
      <c r="CA133" s="529">
        <v>-356.03278221810905</v>
      </c>
      <c r="CB133" s="529">
        <v>1952.5495822206451</v>
      </c>
      <c r="CC133" s="526">
        <v>4411.6518373851068</v>
      </c>
      <c r="CD133" s="530">
        <v>6008.1686373876428</v>
      </c>
      <c r="CG133" s="463">
        <v>2039</v>
      </c>
      <c r="CH133" s="294">
        <v>25</v>
      </c>
      <c r="CI133" s="529">
        <v>-23.749914580156265</v>
      </c>
      <c r="CJ133" s="529">
        <v>-293.33300772649676</v>
      </c>
      <c r="CK133" s="529">
        <v>1911.0461314935314</v>
      </c>
      <c r="CL133" s="526">
        <v>4415.8050704474308</v>
      </c>
      <c r="CM133" s="530">
        <v>6009.7682796343088</v>
      </c>
      <c r="CP133" s="463">
        <v>2039</v>
      </c>
      <c r="CQ133" s="294">
        <v>25</v>
      </c>
      <c r="CR133" s="475">
        <v>4615.995992961788</v>
      </c>
      <c r="CS133" s="476">
        <v>1.2678616920564809</v>
      </c>
      <c r="CT133" s="530">
        <v>5852.4444901624684</v>
      </c>
      <c r="CZ133" s="447" t="b">
        <v>1</v>
      </c>
      <c r="DA133" s="448" t="b">
        <v>1</v>
      </c>
      <c r="DB133" s="449" t="b">
        <v>1</v>
      </c>
      <c r="DC133" s="447">
        <v>27</v>
      </c>
      <c r="DD133" s="449">
        <v>3110.9897161700274</v>
      </c>
      <c r="DE133" s="447">
        <v>27</v>
      </c>
      <c r="DF133" s="449">
        <v>6111.8345089233881</v>
      </c>
      <c r="DG133" s="447">
        <v>27</v>
      </c>
      <c r="DH133" s="449">
        <v>9112.6793016767479</v>
      </c>
      <c r="DI133" s="447">
        <v>27</v>
      </c>
      <c r="DJ133" s="448">
        <v>3110.9897161700274</v>
      </c>
      <c r="DK133" s="449">
        <v>133</v>
      </c>
      <c r="DL133" s="447">
        <v>27</v>
      </c>
      <c r="DM133" s="448">
        <v>6111.8345089233881</v>
      </c>
      <c r="DN133" s="449">
        <v>133</v>
      </c>
      <c r="DO133" s="447">
        <v>27</v>
      </c>
      <c r="DP133" s="448">
        <v>9112.6793016767479</v>
      </c>
      <c r="DQ133" s="449">
        <v>133</v>
      </c>
      <c r="DV133" s="510">
        <v>2044</v>
      </c>
      <c r="DW133" s="511">
        <v>6243.0037004014157</v>
      </c>
      <c r="EA133" s="325"/>
      <c r="EB133" s="325"/>
      <c r="EC133" s="325"/>
      <c r="ED133" s="325"/>
      <c r="EE133" s="325"/>
      <c r="EU133" s="336"/>
      <c r="EV133" s="519" t="s">
        <v>391</v>
      </c>
    </row>
    <row r="134" spans="1:152" s="319" customFormat="1" ht="13.8" x14ac:dyDescent="0.25">
      <c r="B134" s="403">
        <v>2042</v>
      </c>
      <c r="C134" s="621"/>
      <c r="D134" s="610"/>
      <c r="E134" s="611"/>
      <c r="F134" s="621"/>
      <c r="G134" s="622"/>
      <c r="H134" s="623"/>
      <c r="I134" s="621"/>
      <c r="J134" s="622"/>
      <c r="K134" s="623"/>
      <c r="L134" s="621"/>
      <c r="M134" s="623"/>
      <c r="N134" s="301" t="s">
        <v>446</v>
      </c>
      <c r="P134" s="403"/>
      <c r="Q134" s="521">
        <v>2922.1876636740189</v>
      </c>
      <c r="R134" s="301">
        <v>28</v>
      </c>
      <c r="S134" s="503" t="s">
        <v>433</v>
      </c>
      <c r="T134" s="503" t="s">
        <v>433</v>
      </c>
      <c r="U134" s="522" t="s">
        <v>433</v>
      </c>
      <c r="V134" s="523">
        <v>6155.9060474056614</v>
      </c>
      <c r="W134" s="506">
        <v>3233.7183837316425</v>
      </c>
      <c r="X134" s="524">
        <v>6155.9060474056614</v>
      </c>
      <c r="Y134" s="503">
        <v>9078.0937110796804</v>
      </c>
      <c r="AA134" s="365"/>
      <c r="AB134" s="365"/>
      <c r="AC134" s="365"/>
      <c r="AD134" s="365"/>
      <c r="AE134" s="365"/>
      <c r="AF134" s="365"/>
      <c r="AG134" s="365"/>
      <c r="AH134" s="365"/>
      <c r="AI134" s="365"/>
      <c r="AJ134" s="365"/>
      <c r="AK134" s="365"/>
      <c r="AL134" s="365"/>
      <c r="AM134" s="365"/>
      <c r="AN134" s="365"/>
      <c r="BI134" s="463">
        <v>2040</v>
      </c>
      <c r="BJ134" s="530">
        <v>6059.308642129432</v>
      </c>
      <c r="BR134" s="463">
        <v>2040</v>
      </c>
      <c r="BS134" s="294">
        <v>26</v>
      </c>
      <c r="BT134" s="475">
        <v>1378.9691609374443</v>
      </c>
      <c r="BU134" s="476">
        <v>4573.4331336250161</v>
      </c>
      <c r="BV134" s="530">
        <v>5952.4022945624602</v>
      </c>
      <c r="BY134" s="463">
        <v>2040</v>
      </c>
      <c r="BZ134" s="294">
        <v>26</v>
      </c>
      <c r="CA134" s="529">
        <v>-385.08505724710676</v>
      </c>
      <c r="CB134" s="529">
        <v>2030.6515655094709</v>
      </c>
      <c r="CC134" s="526">
        <v>4411.6518373851068</v>
      </c>
      <c r="CD134" s="530">
        <v>6057.2183456474704</v>
      </c>
      <c r="CG134" s="463">
        <v>2040</v>
      </c>
      <c r="CH134" s="294">
        <v>26</v>
      </c>
      <c r="CI134" s="529">
        <v>-26.715423914292895</v>
      </c>
      <c r="CJ134" s="529">
        <v>-317.2689811569789</v>
      </c>
      <c r="CK134" s="529">
        <v>1987.4879767532727</v>
      </c>
      <c r="CL134" s="526">
        <v>4415.8050704474308</v>
      </c>
      <c r="CM134" s="530">
        <v>6059.308642129432</v>
      </c>
      <c r="CP134" s="463">
        <v>2040</v>
      </c>
      <c r="CQ134" s="294">
        <v>26</v>
      </c>
      <c r="CR134" s="475">
        <v>4615.995992961788</v>
      </c>
      <c r="CS134" s="476">
        <v>1.2799551591151961</v>
      </c>
      <c r="CT134" s="530">
        <v>5908.2678856465127</v>
      </c>
      <c r="CZ134" s="447" t="b">
        <v>1</v>
      </c>
      <c r="DA134" s="448" t="b">
        <v>1</v>
      </c>
      <c r="DB134" s="449" t="b">
        <v>1</v>
      </c>
      <c r="DC134" s="447">
        <v>28</v>
      </c>
      <c r="DD134" s="449">
        <v>3233.7183837316425</v>
      </c>
      <c r="DE134" s="447">
        <v>28</v>
      </c>
      <c r="DF134" s="449">
        <v>6155.9060474056614</v>
      </c>
      <c r="DG134" s="447">
        <v>28</v>
      </c>
      <c r="DH134" s="449">
        <v>9078.0937110796804</v>
      </c>
      <c r="DI134" s="447">
        <v>28</v>
      </c>
      <c r="DJ134" s="448">
        <v>3233.7183837316425</v>
      </c>
      <c r="DK134" s="449">
        <v>134</v>
      </c>
      <c r="DL134" s="447">
        <v>28</v>
      </c>
      <c r="DM134" s="448">
        <v>6155.9060474056614</v>
      </c>
      <c r="DN134" s="449">
        <v>134</v>
      </c>
      <c r="DO134" s="447">
        <v>28</v>
      </c>
      <c r="DP134" s="448">
        <v>9078.0937110796804</v>
      </c>
      <c r="DQ134" s="449">
        <v>134</v>
      </c>
      <c r="DV134" s="510">
        <v>2045</v>
      </c>
      <c r="DW134" s="511">
        <v>6285.9860416715701</v>
      </c>
      <c r="EA134" s="325"/>
      <c r="EB134" s="325"/>
      <c r="EC134" s="325"/>
      <c r="ED134" s="325"/>
      <c r="EE134" s="325"/>
      <c r="EU134" s="336"/>
      <c r="EV134" s="512" t="s">
        <v>392</v>
      </c>
    </row>
    <row r="135" spans="1:152" s="319" customFormat="1" ht="14.4" thickBot="1" x14ac:dyDescent="0.3">
      <c r="B135" s="403">
        <v>2043</v>
      </c>
      <c r="C135" s="621"/>
      <c r="D135" s="610"/>
      <c r="E135" s="611"/>
      <c r="F135" s="621"/>
      <c r="G135" s="622"/>
      <c r="H135" s="623"/>
      <c r="I135" s="621"/>
      <c r="J135" s="622"/>
      <c r="K135" s="623"/>
      <c r="L135" s="621"/>
      <c r="M135" s="623"/>
      <c r="N135" s="301" t="s">
        <v>446</v>
      </c>
      <c r="P135" s="403"/>
      <c r="Q135" s="521">
        <v>2829.1544451984514</v>
      </c>
      <c r="R135" s="301">
        <v>29</v>
      </c>
      <c r="S135" s="503" t="s">
        <v>433</v>
      </c>
      <c r="T135" s="503" t="s">
        <v>433</v>
      </c>
      <c r="U135" s="522" t="s">
        <v>433</v>
      </c>
      <c r="V135" s="523">
        <v>6199.6360555284155</v>
      </c>
      <c r="W135" s="506">
        <v>3370.481610329964</v>
      </c>
      <c r="X135" s="524">
        <v>6199.6360555284155</v>
      </c>
      <c r="Y135" s="503">
        <v>9028.7905007268673</v>
      </c>
      <c r="AA135" s="365"/>
      <c r="AB135" s="365"/>
      <c r="AC135" s="365"/>
      <c r="AD135" s="365"/>
      <c r="AE135" s="365"/>
      <c r="AF135" s="365"/>
      <c r="AG135" s="365"/>
      <c r="AH135" s="365"/>
      <c r="AI135" s="365"/>
      <c r="AJ135" s="365"/>
      <c r="AK135" s="365"/>
      <c r="AL135" s="365"/>
      <c r="AM135" s="365"/>
      <c r="AN135" s="365"/>
      <c r="BI135" s="463">
        <v>2041</v>
      </c>
      <c r="BJ135" s="530">
        <v>6107.6732198526606</v>
      </c>
      <c r="BR135" s="463">
        <v>2041</v>
      </c>
      <c r="BS135" s="294">
        <v>27</v>
      </c>
      <c r="BT135" s="475">
        <v>1432.006436358115</v>
      </c>
      <c r="BU135" s="476">
        <v>4573.4331336250161</v>
      </c>
      <c r="BV135" s="530">
        <v>6005.4395699831312</v>
      </c>
      <c r="BY135" s="463">
        <v>2041</v>
      </c>
      <c r="BZ135" s="294">
        <v>27</v>
      </c>
      <c r="CA135" s="529">
        <v>-415.2766371792024</v>
      </c>
      <c r="CB135" s="529">
        <v>2108.7535487982968</v>
      </c>
      <c r="CC135" s="526">
        <v>4411.6518373851068</v>
      </c>
      <c r="CD135" s="530">
        <v>6105.1287490042014</v>
      </c>
      <c r="CG135" s="463">
        <v>2041</v>
      </c>
      <c r="CH135" s="294">
        <v>27</v>
      </c>
      <c r="CI135" s="529">
        <v>-29.918052395597808</v>
      </c>
      <c r="CJ135" s="529">
        <v>-342.14362021218585</v>
      </c>
      <c r="CK135" s="529">
        <v>2063.929822013014</v>
      </c>
      <c r="CL135" s="526">
        <v>4415.8050704474308</v>
      </c>
      <c r="CM135" s="530">
        <v>6107.6732198526606</v>
      </c>
      <c r="CP135" s="463">
        <v>2041</v>
      </c>
      <c r="CQ135" s="294">
        <v>27</v>
      </c>
      <c r="CR135" s="475">
        <v>4615.995992961788</v>
      </c>
      <c r="CS135" s="476">
        <v>1.2921639794071673</v>
      </c>
      <c r="CT135" s="530">
        <v>5964.6237511930431</v>
      </c>
      <c r="CZ135" s="447" t="b">
        <v>1</v>
      </c>
      <c r="DA135" s="448" t="b">
        <v>1</v>
      </c>
      <c r="DB135" s="449" t="b">
        <v>1</v>
      </c>
      <c r="DC135" s="447">
        <v>29</v>
      </c>
      <c r="DD135" s="449">
        <v>3370.481610329964</v>
      </c>
      <c r="DE135" s="447">
        <v>29</v>
      </c>
      <c r="DF135" s="449">
        <v>6199.6360555284155</v>
      </c>
      <c r="DG135" s="447">
        <v>29</v>
      </c>
      <c r="DH135" s="449">
        <v>9028.7905007268673</v>
      </c>
      <c r="DI135" s="447">
        <v>29</v>
      </c>
      <c r="DJ135" s="448">
        <v>3370.481610329964</v>
      </c>
      <c r="DK135" s="449">
        <v>135</v>
      </c>
      <c r="DL135" s="447">
        <v>29</v>
      </c>
      <c r="DM135" s="448">
        <v>6199.6360555284155</v>
      </c>
      <c r="DN135" s="449">
        <v>135</v>
      </c>
      <c r="DO135" s="447">
        <v>29</v>
      </c>
      <c r="DP135" s="448">
        <v>9028.7905007268673</v>
      </c>
      <c r="DQ135" s="449">
        <v>135</v>
      </c>
      <c r="DV135" s="510">
        <v>2046</v>
      </c>
      <c r="DW135" s="511">
        <v>6328.5570747503398</v>
      </c>
      <c r="EA135" s="325"/>
      <c r="EB135" s="325"/>
      <c r="EC135" s="325"/>
      <c r="ED135" s="325"/>
      <c r="EE135" s="325"/>
      <c r="EU135" s="336"/>
      <c r="EV135" s="537" t="s">
        <v>393</v>
      </c>
    </row>
    <row r="136" spans="1:152" s="319" customFormat="1" ht="13.8" x14ac:dyDescent="0.25">
      <c r="B136" s="403">
        <v>2044</v>
      </c>
      <c r="C136" s="621"/>
      <c r="D136" s="610"/>
      <c r="E136" s="611"/>
      <c r="F136" s="621"/>
      <c r="G136" s="622"/>
      <c r="H136" s="623"/>
      <c r="I136" s="621"/>
      <c r="J136" s="622"/>
      <c r="K136" s="623"/>
      <c r="L136" s="621"/>
      <c r="M136" s="623"/>
      <c r="N136" s="301" t="s">
        <v>446</v>
      </c>
      <c r="P136" s="403"/>
      <c r="Q136" s="521">
        <v>2723.0109783748826</v>
      </c>
      <c r="R136" s="301">
        <v>30</v>
      </c>
      <c r="S136" s="503" t="s">
        <v>433</v>
      </c>
      <c r="T136" s="503" t="s">
        <v>433</v>
      </c>
      <c r="U136" s="522" t="s">
        <v>433</v>
      </c>
      <c r="V136" s="523">
        <v>6243.0037004014157</v>
      </c>
      <c r="W136" s="506">
        <v>3519.9927220265331</v>
      </c>
      <c r="X136" s="524">
        <v>6243.0037004014157</v>
      </c>
      <c r="Y136" s="503">
        <v>8966.0146787762988</v>
      </c>
      <c r="AA136" s="365"/>
      <c r="AB136" s="365"/>
      <c r="AC136" s="365"/>
      <c r="AD136" s="365"/>
      <c r="AE136" s="365"/>
      <c r="AF136" s="365"/>
      <c r="AG136" s="365"/>
      <c r="AH136" s="365"/>
      <c r="AI136" s="365"/>
      <c r="AJ136" s="365"/>
      <c r="AK136" s="365"/>
      <c r="AL136" s="365"/>
      <c r="AM136" s="365"/>
      <c r="AN136" s="365"/>
      <c r="BI136" s="463">
        <v>2042</v>
      </c>
      <c r="BJ136" s="530">
        <v>6154.8528928367987</v>
      </c>
      <c r="BR136" s="463">
        <v>2042</v>
      </c>
      <c r="BS136" s="294">
        <v>28</v>
      </c>
      <c r="BT136" s="475">
        <v>1485.043711778786</v>
      </c>
      <c r="BU136" s="476">
        <v>4573.4331336250161</v>
      </c>
      <c r="BV136" s="530">
        <v>6058.4768454038021</v>
      </c>
      <c r="BY136" s="463">
        <v>2042</v>
      </c>
      <c r="BZ136" s="294">
        <v>28</v>
      </c>
      <c r="CA136" s="529">
        <v>-446.60752201439601</v>
      </c>
      <c r="CB136" s="529">
        <v>2186.8555320871228</v>
      </c>
      <c r="CC136" s="526">
        <v>4411.6518373851068</v>
      </c>
      <c r="CD136" s="530">
        <v>6151.8998474578339</v>
      </c>
      <c r="CG136" s="463">
        <v>2042</v>
      </c>
      <c r="CH136" s="294">
        <v>28</v>
      </c>
      <c r="CI136" s="529">
        <v>-33.366919991269782</v>
      </c>
      <c r="CJ136" s="529">
        <v>-367.95692489211757</v>
      </c>
      <c r="CK136" s="529">
        <v>2140.3716672727551</v>
      </c>
      <c r="CL136" s="526">
        <v>4415.8050704474308</v>
      </c>
      <c r="CM136" s="530">
        <v>6154.8528928367987</v>
      </c>
      <c r="CP136" s="463">
        <v>2042</v>
      </c>
      <c r="CQ136" s="294">
        <v>28</v>
      </c>
      <c r="CR136" s="475">
        <v>4615.995992961788</v>
      </c>
      <c r="CS136" s="476">
        <v>1.3044892532263266</v>
      </c>
      <c r="CT136" s="530">
        <v>6021.5171657544388</v>
      </c>
      <c r="CZ136" s="447" t="b">
        <v>1</v>
      </c>
      <c r="DA136" s="448" t="b">
        <v>1</v>
      </c>
      <c r="DB136" s="449" t="b">
        <v>1</v>
      </c>
      <c r="DC136" s="447">
        <v>30</v>
      </c>
      <c r="DD136" s="449">
        <v>3519.9927220265331</v>
      </c>
      <c r="DE136" s="447">
        <v>30</v>
      </c>
      <c r="DF136" s="449">
        <v>6243.0037004014157</v>
      </c>
      <c r="DG136" s="447">
        <v>30</v>
      </c>
      <c r="DH136" s="449">
        <v>8966.0146787762988</v>
      </c>
      <c r="DI136" s="447">
        <v>30</v>
      </c>
      <c r="DJ136" s="448">
        <v>3519.9927220265331</v>
      </c>
      <c r="DK136" s="449">
        <v>136</v>
      </c>
      <c r="DL136" s="447">
        <v>30</v>
      </c>
      <c r="DM136" s="448">
        <v>6243.0037004014157</v>
      </c>
      <c r="DN136" s="449">
        <v>136</v>
      </c>
      <c r="DO136" s="447">
        <v>30</v>
      </c>
      <c r="DP136" s="448">
        <v>8966.0146787762988</v>
      </c>
      <c r="DQ136" s="449">
        <v>136</v>
      </c>
      <c r="DV136" s="510">
        <v>2047</v>
      </c>
      <c r="DW136" s="511">
        <v>6370.6892620748204</v>
      </c>
      <c r="EA136" s="325"/>
      <c r="EB136" s="325"/>
      <c r="EC136" s="325"/>
      <c r="ED136" s="325"/>
      <c r="EE136" s="325"/>
      <c r="EU136" s="336"/>
      <c r="EV136" s="519" t="s">
        <v>394</v>
      </c>
    </row>
    <row r="137" spans="1:152" s="319" customFormat="1" ht="14.4" thickBot="1" x14ac:dyDescent="0.3">
      <c r="A137" s="538" t="s">
        <v>416</v>
      </c>
      <c r="B137" s="403">
        <v>2045</v>
      </c>
      <c r="C137" s="621"/>
      <c r="D137" s="610"/>
      <c r="E137" s="611"/>
      <c r="F137" s="621"/>
      <c r="G137" s="622"/>
      <c r="H137" s="623"/>
      <c r="I137" s="621"/>
      <c r="J137" s="622"/>
      <c r="K137" s="623"/>
      <c r="L137" s="621"/>
      <c r="M137" s="623"/>
      <c r="N137" s="301" t="s">
        <v>446</v>
      </c>
      <c r="P137" s="403"/>
      <c r="Q137" s="521">
        <v>2605.3933816826661</v>
      </c>
      <c r="R137" s="301">
        <v>31</v>
      </c>
      <c r="S137" s="503" t="s">
        <v>433</v>
      </c>
      <c r="T137" s="503" t="s">
        <v>433</v>
      </c>
      <c r="U137" s="522" t="s">
        <v>433</v>
      </c>
      <c r="V137" s="523">
        <v>6285.9860416715701</v>
      </c>
      <c r="W137" s="506">
        <v>3680.592659988904</v>
      </c>
      <c r="X137" s="524">
        <v>6285.9860416715701</v>
      </c>
      <c r="Y137" s="503">
        <v>8891.3794233542358</v>
      </c>
      <c r="AA137" s="365"/>
      <c r="AB137" s="365"/>
      <c r="AC137" s="365"/>
      <c r="AD137" s="365"/>
      <c r="AE137" s="365"/>
      <c r="AF137" s="365"/>
      <c r="AG137" s="365"/>
      <c r="AH137" s="365"/>
      <c r="AI137" s="365"/>
      <c r="AJ137" s="365"/>
      <c r="AK137" s="365"/>
      <c r="AL137" s="365"/>
      <c r="AM137" s="365"/>
      <c r="AN137" s="365"/>
      <c r="BI137" s="463">
        <v>2043</v>
      </c>
      <c r="BJ137" s="530">
        <v>6200.8385411146455</v>
      </c>
      <c r="BR137" s="463">
        <v>2043</v>
      </c>
      <c r="BS137" s="294">
        <v>29</v>
      </c>
      <c r="BT137" s="475">
        <v>1538.080987199457</v>
      </c>
      <c r="BU137" s="476">
        <v>4573.4331336250161</v>
      </c>
      <c r="BV137" s="530">
        <v>6111.5141208244731</v>
      </c>
      <c r="BY137" s="463">
        <v>2043</v>
      </c>
      <c r="BZ137" s="294">
        <v>29</v>
      </c>
      <c r="CA137" s="529">
        <v>-479.07771175268755</v>
      </c>
      <c r="CB137" s="529">
        <v>2264.9575153759483</v>
      </c>
      <c r="CC137" s="526">
        <v>4411.6518373851068</v>
      </c>
      <c r="CD137" s="530">
        <v>6197.5316410083678</v>
      </c>
      <c r="CG137" s="463">
        <v>2043</v>
      </c>
      <c r="CH137" s="294">
        <v>29</v>
      </c>
      <c r="CI137" s="529">
        <v>-37.071146668507588</v>
      </c>
      <c r="CJ137" s="529">
        <v>-394.70889519677405</v>
      </c>
      <c r="CK137" s="529">
        <v>2216.8135125324966</v>
      </c>
      <c r="CL137" s="526">
        <v>4415.8050704474308</v>
      </c>
      <c r="CM137" s="530">
        <v>6200.8385411146455</v>
      </c>
      <c r="CP137" s="463">
        <v>2043</v>
      </c>
      <c r="CQ137" s="294">
        <v>29</v>
      </c>
      <c r="CR137" s="475">
        <v>4615.995992961788</v>
      </c>
      <c r="CS137" s="476">
        <v>1.3169320913617324</v>
      </c>
      <c r="CT137" s="530">
        <v>6078.9532567285441</v>
      </c>
      <c r="CZ137" s="447" t="b">
        <v>1</v>
      </c>
      <c r="DA137" s="448" t="b">
        <v>1</v>
      </c>
      <c r="DB137" s="449" t="b">
        <v>1</v>
      </c>
      <c r="DC137" s="447">
        <v>31</v>
      </c>
      <c r="DD137" s="449">
        <v>3680.592659988904</v>
      </c>
      <c r="DE137" s="447">
        <v>31</v>
      </c>
      <c r="DF137" s="449">
        <v>6285.9860416715701</v>
      </c>
      <c r="DG137" s="447">
        <v>31</v>
      </c>
      <c r="DH137" s="449">
        <v>8891.3794233542358</v>
      </c>
      <c r="DI137" s="447">
        <v>31</v>
      </c>
      <c r="DJ137" s="448">
        <v>3680.592659988904</v>
      </c>
      <c r="DK137" s="449">
        <v>137</v>
      </c>
      <c r="DL137" s="447">
        <v>31</v>
      </c>
      <c r="DM137" s="448">
        <v>6285.9860416715701</v>
      </c>
      <c r="DN137" s="449">
        <v>137</v>
      </c>
      <c r="DO137" s="447">
        <v>31</v>
      </c>
      <c r="DP137" s="448">
        <v>8891.3794233542358</v>
      </c>
      <c r="DQ137" s="449">
        <v>137</v>
      </c>
      <c r="DV137" s="510">
        <v>2048</v>
      </c>
      <c r="DW137" s="511">
        <v>6412.3541740798728</v>
      </c>
      <c r="EA137" s="325"/>
      <c r="EB137" s="325"/>
      <c r="EC137" s="325"/>
      <c r="ED137" s="325"/>
      <c r="EE137" s="325"/>
      <c r="EU137" s="336"/>
      <c r="EV137" s="537" t="s">
        <v>395</v>
      </c>
    </row>
    <row r="138" spans="1:152" s="319" customFormat="1" ht="13.8" x14ac:dyDescent="0.25">
      <c r="A138" s="539" t="s">
        <v>417</v>
      </c>
      <c r="B138" s="403">
        <v>2046</v>
      </c>
      <c r="C138" s="621"/>
      <c r="D138" s="610"/>
      <c r="E138" s="611"/>
      <c r="F138" s="621"/>
      <c r="G138" s="622"/>
      <c r="H138" s="623"/>
      <c r="I138" s="621"/>
      <c r="J138" s="622"/>
      <c r="K138" s="623"/>
      <c r="L138" s="621"/>
      <c r="M138" s="623"/>
      <c r="N138" s="301" t="s">
        <v>446</v>
      </c>
      <c r="P138" s="403"/>
      <c r="Q138" s="521">
        <v>2478.2626035137987</v>
      </c>
      <c r="R138" s="301">
        <v>32</v>
      </c>
      <c r="S138" s="503" t="s">
        <v>433</v>
      </c>
      <c r="T138" s="503" t="s">
        <v>433</v>
      </c>
      <c r="U138" s="522" t="s">
        <v>433</v>
      </c>
      <c r="V138" s="523">
        <v>6328.5570747503398</v>
      </c>
      <c r="W138" s="506">
        <v>3850.2944712365411</v>
      </c>
      <c r="X138" s="524">
        <v>6328.5570747503398</v>
      </c>
      <c r="Y138" s="503">
        <v>8806.8196782641389</v>
      </c>
      <c r="AA138" s="365"/>
      <c r="AB138" s="365"/>
      <c r="AC138" s="365"/>
      <c r="AD138" s="365"/>
      <c r="AE138" s="365"/>
      <c r="AF138" s="365"/>
      <c r="AG138" s="365"/>
      <c r="AH138" s="365"/>
      <c r="AI138" s="365"/>
      <c r="AJ138" s="365"/>
      <c r="AK138" s="365"/>
      <c r="AL138" s="365"/>
      <c r="AM138" s="365"/>
      <c r="AN138" s="365"/>
      <c r="BI138" s="463">
        <v>2044</v>
      </c>
      <c r="BJ138" s="530">
        <v>6245.6210447190033</v>
      </c>
      <c r="BR138" s="463">
        <v>2044</v>
      </c>
      <c r="BS138" s="294">
        <v>30</v>
      </c>
      <c r="BT138" s="475">
        <v>1591.118262620128</v>
      </c>
      <c r="BU138" s="476">
        <v>4573.4331336250161</v>
      </c>
      <c r="BV138" s="530">
        <v>6164.5513962451441</v>
      </c>
      <c r="BY138" s="463">
        <v>2044</v>
      </c>
      <c r="BZ138" s="294">
        <v>30</v>
      </c>
      <c r="CA138" s="529">
        <v>-512.68720639407707</v>
      </c>
      <c r="CB138" s="529">
        <v>2343.0594986647743</v>
      </c>
      <c r="CC138" s="526">
        <v>4411.6518373851068</v>
      </c>
      <c r="CD138" s="530">
        <v>6242.0241296558042</v>
      </c>
      <c r="CG138" s="463">
        <v>2044</v>
      </c>
      <c r="CH138" s="294">
        <v>30</v>
      </c>
      <c r="CI138" s="529">
        <v>-41.039852394510021</v>
      </c>
      <c r="CJ138" s="529">
        <v>-422.39953112615535</v>
      </c>
      <c r="CK138" s="529">
        <v>2293.2553577922376</v>
      </c>
      <c r="CL138" s="526">
        <v>4415.8050704474308</v>
      </c>
      <c r="CM138" s="530">
        <v>6245.6210447190033</v>
      </c>
      <c r="CP138" s="463">
        <v>2044</v>
      </c>
      <c r="CQ138" s="294">
        <v>30</v>
      </c>
      <c r="CR138" s="475">
        <v>4615.995992961788</v>
      </c>
      <c r="CS138" s="476">
        <v>1.3294936151976766</v>
      </c>
      <c r="CT138" s="530">
        <v>6136.9372004207562</v>
      </c>
      <c r="CZ138" s="447" t="b">
        <v>1</v>
      </c>
      <c r="DA138" s="448" t="b">
        <v>1</v>
      </c>
      <c r="DB138" s="449" t="b">
        <v>1</v>
      </c>
      <c r="DC138" s="447">
        <v>32</v>
      </c>
      <c r="DD138" s="449">
        <v>3850.2944712365411</v>
      </c>
      <c r="DE138" s="447">
        <v>32</v>
      </c>
      <c r="DF138" s="449">
        <v>6328.5570747503398</v>
      </c>
      <c r="DG138" s="447">
        <v>32</v>
      </c>
      <c r="DH138" s="449">
        <v>8806.8196782641389</v>
      </c>
      <c r="DI138" s="447">
        <v>32</v>
      </c>
      <c r="DJ138" s="448">
        <v>3850.2944712365411</v>
      </c>
      <c r="DK138" s="449">
        <v>138</v>
      </c>
      <c r="DL138" s="447">
        <v>32</v>
      </c>
      <c r="DM138" s="448">
        <v>6328.5570747503398</v>
      </c>
      <c r="DN138" s="449">
        <v>138</v>
      </c>
      <c r="DO138" s="447">
        <v>32</v>
      </c>
      <c r="DP138" s="448">
        <v>8806.8196782641389</v>
      </c>
      <c r="DQ138" s="449">
        <v>138</v>
      </c>
      <c r="DV138" s="510">
        <v>2049</v>
      </c>
      <c r="DW138" s="511">
        <v>6453.521052645664</v>
      </c>
      <c r="EA138" s="325"/>
      <c r="EB138" s="325"/>
      <c r="EC138" s="325"/>
      <c r="ED138" s="325"/>
      <c r="EE138" s="325"/>
      <c r="EU138" s="336"/>
    </row>
    <row r="139" spans="1:152" s="319" customFormat="1" ht="13.8" x14ac:dyDescent="0.25">
      <c r="A139" s="540" t="s">
        <v>418</v>
      </c>
      <c r="B139" s="403">
        <v>2047</v>
      </c>
      <c r="C139" s="621"/>
      <c r="D139" s="610"/>
      <c r="E139" s="611"/>
      <c r="F139" s="621"/>
      <c r="G139" s="622"/>
      <c r="H139" s="623"/>
      <c r="I139" s="621"/>
      <c r="J139" s="622"/>
      <c r="K139" s="623"/>
      <c r="L139" s="621"/>
      <c r="M139" s="623"/>
      <c r="N139" s="301" t="s">
        <v>446</v>
      </c>
      <c r="P139" s="403"/>
      <c r="Q139" s="521">
        <v>2343.8430210602596</v>
      </c>
      <c r="R139" s="301">
        <v>33</v>
      </c>
      <c r="S139" s="503" t="s">
        <v>433</v>
      </c>
      <c r="T139" s="503" t="s">
        <v>433</v>
      </c>
      <c r="U139" s="522" t="s">
        <v>433</v>
      </c>
      <c r="V139" s="523">
        <v>6370.6892620748204</v>
      </c>
      <c r="W139" s="506">
        <v>4026.8462410145607</v>
      </c>
      <c r="X139" s="524">
        <v>6370.6892620748204</v>
      </c>
      <c r="Y139" s="503">
        <v>8714.5322831350804</v>
      </c>
      <c r="AA139" s="365"/>
      <c r="AB139" s="365"/>
      <c r="AC139" s="365"/>
      <c r="AD139" s="365"/>
      <c r="AE139" s="365"/>
      <c r="AF139" s="365"/>
      <c r="AG139" s="365"/>
      <c r="AH139" s="365"/>
      <c r="AI139" s="365"/>
      <c r="AJ139" s="365"/>
      <c r="AK139" s="365"/>
      <c r="AL139" s="365"/>
      <c r="AM139" s="365"/>
      <c r="AN139" s="365"/>
      <c r="BI139" s="463">
        <v>2045</v>
      </c>
      <c r="BJ139" s="530">
        <v>6289.1912836826723</v>
      </c>
      <c r="BR139" s="463">
        <v>2045</v>
      </c>
      <c r="BS139" s="294">
        <v>31</v>
      </c>
      <c r="BT139" s="475">
        <v>1644.1555380407988</v>
      </c>
      <c r="BU139" s="476">
        <v>4573.4331336250161</v>
      </c>
      <c r="BV139" s="530">
        <v>6217.5886716658151</v>
      </c>
      <c r="BY139" s="463">
        <v>2045</v>
      </c>
      <c r="BZ139" s="294">
        <v>31</v>
      </c>
      <c r="CA139" s="529">
        <v>-547.43600593856445</v>
      </c>
      <c r="CB139" s="529">
        <v>2421.1614819535998</v>
      </c>
      <c r="CC139" s="529">
        <v>4411.6518373851068</v>
      </c>
      <c r="CD139" s="530">
        <v>6285.3773134001422</v>
      </c>
      <c r="CG139" s="463">
        <v>2045</v>
      </c>
      <c r="CH139" s="294">
        <v>31</v>
      </c>
      <c r="CI139" s="529">
        <v>-45.282157136475853</v>
      </c>
      <c r="CJ139" s="529">
        <v>-451.02883268026142</v>
      </c>
      <c r="CK139" s="529">
        <v>2369.6972030519792</v>
      </c>
      <c r="CL139" s="529">
        <v>4415.8050704474308</v>
      </c>
      <c r="CM139" s="530">
        <v>6289.1912836826723</v>
      </c>
      <c r="CP139" s="463">
        <v>2045</v>
      </c>
      <c r="CQ139" s="294">
        <v>31</v>
      </c>
      <c r="CR139" s="475">
        <v>4615.995992961788</v>
      </c>
      <c r="CS139" s="476">
        <v>1.342174956814747</v>
      </c>
      <c r="CT139" s="530">
        <v>6195.4742225105329</v>
      </c>
      <c r="CZ139" s="447" t="b">
        <v>1</v>
      </c>
      <c r="DA139" s="448" t="b">
        <v>1</v>
      </c>
      <c r="DB139" s="449" t="b">
        <v>1</v>
      </c>
      <c r="DC139" s="447">
        <v>33</v>
      </c>
      <c r="DD139" s="449">
        <v>4026.8462410145607</v>
      </c>
      <c r="DE139" s="447">
        <v>33</v>
      </c>
      <c r="DF139" s="449">
        <v>6370.6892620748204</v>
      </c>
      <c r="DG139" s="447">
        <v>33</v>
      </c>
      <c r="DH139" s="449">
        <v>8714.5322831350804</v>
      </c>
      <c r="DI139" s="447">
        <v>33</v>
      </c>
      <c r="DJ139" s="448">
        <v>4026.8462410145607</v>
      </c>
      <c r="DK139" s="449">
        <v>139</v>
      </c>
      <c r="DL139" s="447">
        <v>33</v>
      </c>
      <c r="DM139" s="448">
        <v>6370.6892620748204</v>
      </c>
      <c r="DN139" s="449">
        <v>139</v>
      </c>
      <c r="DO139" s="447">
        <v>33</v>
      </c>
      <c r="DP139" s="448">
        <v>8714.5322831350804</v>
      </c>
      <c r="DQ139" s="449">
        <v>139</v>
      </c>
      <c r="DV139" s="510">
        <v>2050</v>
      </c>
      <c r="DW139" s="511">
        <v>6494.1553555018436</v>
      </c>
      <c r="EA139" s="325"/>
      <c r="EB139" s="325"/>
      <c r="EC139" s="325"/>
      <c r="ED139" s="325"/>
      <c r="EE139" s="325"/>
      <c r="EU139" s="336"/>
      <c r="EV139" s="301"/>
    </row>
    <row r="140" spans="1:152" s="319" customFormat="1" ht="13.8" x14ac:dyDescent="0.25">
      <c r="A140" s="541" t="s">
        <v>419</v>
      </c>
      <c r="B140" s="403">
        <v>2048</v>
      </c>
      <c r="C140" s="621"/>
      <c r="D140" s="610"/>
      <c r="E140" s="611"/>
      <c r="F140" s="621"/>
      <c r="G140" s="622"/>
      <c r="H140" s="623"/>
      <c r="I140" s="621"/>
      <c r="J140" s="622"/>
      <c r="K140" s="623"/>
      <c r="L140" s="621"/>
      <c r="M140" s="623"/>
      <c r="N140" s="301" t="s">
        <v>446</v>
      </c>
      <c r="P140" s="403"/>
      <c r="Q140" s="521">
        <v>2204.5607700644618</v>
      </c>
      <c r="R140" s="301">
        <v>34</v>
      </c>
      <c r="S140" s="503" t="s">
        <v>433</v>
      </c>
      <c r="T140" s="503" t="s">
        <v>433</v>
      </c>
      <c r="U140" s="522" t="s">
        <v>433</v>
      </c>
      <c r="V140" s="523">
        <v>6412.3541740798728</v>
      </c>
      <c r="W140" s="506">
        <v>4207.7934040154105</v>
      </c>
      <c r="X140" s="524">
        <v>6412.3541740798728</v>
      </c>
      <c r="Y140" s="503">
        <v>8616.9149441443351</v>
      </c>
      <c r="AA140" s="365"/>
      <c r="AB140" s="365"/>
      <c r="AC140" s="365"/>
      <c r="AD140" s="365"/>
      <c r="AE140" s="365"/>
      <c r="AF140" s="365"/>
      <c r="AG140" s="365"/>
      <c r="AH140" s="365"/>
      <c r="AI140" s="365"/>
      <c r="AJ140" s="365"/>
      <c r="AK140" s="365"/>
      <c r="AL140" s="365"/>
      <c r="AM140" s="365"/>
      <c r="AN140" s="365"/>
      <c r="BI140" s="463">
        <v>2046</v>
      </c>
      <c r="BJ140" s="530">
        <v>6331.5401380384546</v>
      </c>
      <c r="BR140" s="463">
        <v>2046</v>
      </c>
      <c r="BS140" s="294">
        <v>32</v>
      </c>
      <c r="BT140" s="475">
        <v>1697.1928134614698</v>
      </c>
      <c r="BU140" s="476">
        <v>4573.4331336250161</v>
      </c>
      <c r="BV140" s="530">
        <v>6270.6259470864861</v>
      </c>
      <c r="BY140" s="463">
        <v>2046</v>
      </c>
      <c r="BZ140" s="294">
        <v>32</v>
      </c>
      <c r="CA140" s="529">
        <v>-583.32411038614987</v>
      </c>
      <c r="CB140" s="529">
        <v>2499.2634652424258</v>
      </c>
      <c r="CC140" s="529">
        <v>4411.6518373851068</v>
      </c>
      <c r="CD140" s="530">
        <v>6327.5911922413825</v>
      </c>
      <c r="CG140" s="463">
        <v>2046</v>
      </c>
      <c r="CH140" s="294">
        <v>32</v>
      </c>
      <c r="CI140" s="529">
        <v>-49.807180861603868</v>
      </c>
      <c r="CJ140" s="529">
        <v>-480.5967998590923</v>
      </c>
      <c r="CK140" s="529">
        <v>2446.1390483117202</v>
      </c>
      <c r="CL140" s="529">
        <v>4415.8050704474308</v>
      </c>
      <c r="CM140" s="530">
        <v>6331.5401380384546</v>
      </c>
      <c r="CP140" s="463">
        <v>2046</v>
      </c>
      <c r="CQ140" s="294">
        <v>32</v>
      </c>
      <c r="CR140" s="475">
        <v>4615.995992961788</v>
      </c>
      <c r="CS140" s="476">
        <v>1.3549772590918541</v>
      </c>
      <c r="CT140" s="530">
        <v>6254.5695985223447</v>
      </c>
      <c r="CZ140" s="447" t="b">
        <v>1</v>
      </c>
      <c r="DA140" s="448" t="b">
        <v>1</v>
      </c>
      <c r="DB140" s="449" t="b">
        <v>1</v>
      </c>
      <c r="DC140" s="447">
        <v>34</v>
      </c>
      <c r="DD140" s="449">
        <v>4207.7934040154105</v>
      </c>
      <c r="DE140" s="447">
        <v>34</v>
      </c>
      <c r="DF140" s="449">
        <v>6412.3541740798728</v>
      </c>
      <c r="DG140" s="447">
        <v>34</v>
      </c>
      <c r="DH140" s="449">
        <v>8616.9149441443351</v>
      </c>
      <c r="DI140" s="447">
        <v>34</v>
      </c>
      <c r="DJ140" s="448">
        <v>4207.7934040154105</v>
      </c>
      <c r="DK140" s="449">
        <v>140</v>
      </c>
      <c r="DL140" s="447">
        <v>34</v>
      </c>
      <c r="DM140" s="448">
        <v>6412.3541740798728</v>
      </c>
      <c r="DN140" s="449">
        <v>140</v>
      </c>
      <c r="DO140" s="447">
        <v>34</v>
      </c>
      <c r="DP140" s="448">
        <v>8616.9149441443351</v>
      </c>
      <c r="DQ140" s="449">
        <v>140</v>
      </c>
      <c r="DV140" s="510">
        <v>2051</v>
      </c>
      <c r="DW140" s="511">
        <v>6526.7215914967783</v>
      </c>
      <c r="EA140" s="325"/>
      <c r="EB140" s="325"/>
      <c r="EC140" s="325"/>
      <c r="ED140" s="325"/>
      <c r="EE140" s="325"/>
      <c r="EU140" s="336"/>
      <c r="EV140" s="301"/>
    </row>
    <row r="141" spans="1:152" s="319" customFormat="1" ht="13.8" x14ac:dyDescent="0.25">
      <c r="B141" s="403">
        <v>2049</v>
      </c>
      <c r="C141" s="621"/>
      <c r="D141" s="610"/>
      <c r="E141" s="611"/>
      <c r="F141" s="621"/>
      <c r="G141" s="622"/>
      <c r="H141" s="623"/>
      <c r="I141" s="621"/>
      <c r="J141" s="622"/>
      <c r="K141" s="623"/>
      <c r="L141" s="621"/>
      <c r="M141" s="623"/>
      <c r="N141" s="301" t="s">
        <v>446</v>
      </c>
      <c r="P141" s="403"/>
      <c r="Q141" s="521">
        <v>2063.0030349276526</v>
      </c>
      <c r="R141" s="301">
        <v>35</v>
      </c>
      <c r="S141" s="503" t="s">
        <v>433</v>
      </c>
      <c r="T141" s="503" t="s">
        <v>433</v>
      </c>
      <c r="U141" s="522" t="s">
        <v>433</v>
      </c>
      <c r="V141" s="523">
        <v>6453.521052645664</v>
      </c>
      <c r="W141" s="506">
        <v>4390.5180177180118</v>
      </c>
      <c r="X141" s="524">
        <v>6453.521052645664</v>
      </c>
      <c r="Y141" s="503">
        <v>8516.5240875733161</v>
      </c>
      <c r="AA141" s="365"/>
      <c r="AB141" s="365"/>
      <c r="AC141" s="365"/>
      <c r="AD141" s="365"/>
      <c r="AE141" s="365"/>
      <c r="AF141" s="365"/>
      <c r="AG141" s="365"/>
      <c r="AH141" s="365"/>
      <c r="AI141" s="365"/>
      <c r="AJ141" s="365"/>
      <c r="AK141" s="365"/>
      <c r="AL141" s="365"/>
      <c r="AM141" s="365"/>
      <c r="AN141" s="365"/>
      <c r="BI141" s="463">
        <v>2047</v>
      </c>
      <c r="BJ141" s="530">
        <v>6372.6584878191516</v>
      </c>
      <c r="BR141" s="463">
        <v>2047</v>
      </c>
      <c r="BS141" s="294">
        <v>33</v>
      </c>
      <c r="BT141" s="475">
        <v>1750.2300888821408</v>
      </c>
      <c r="BU141" s="476">
        <v>4573.4331336250161</v>
      </c>
      <c r="BV141" s="530">
        <v>6323.6632225071571</v>
      </c>
      <c r="BY141" s="463">
        <v>2047</v>
      </c>
      <c r="BZ141" s="294">
        <v>33</v>
      </c>
      <c r="CA141" s="529">
        <v>-620.35151973683321</v>
      </c>
      <c r="CB141" s="529">
        <v>2577.3654485312518</v>
      </c>
      <c r="CC141" s="529">
        <v>4411.6518373851068</v>
      </c>
      <c r="CD141" s="530">
        <v>6368.6657661795252</v>
      </c>
      <c r="CG141" s="463">
        <v>2047</v>
      </c>
      <c r="CH141" s="294">
        <v>33</v>
      </c>
      <c r="CI141" s="529">
        <v>-54.624043537092838</v>
      </c>
      <c r="CJ141" s="529">
        <v>-511.10343266264795</v>
      </c>
      <c r="CK141" s="529">
        <v>2522.5808935714613</v>
      </c>
      <c r="CL141" s="529">
        <v>4415.8050704474308</v>
      </c>
      <c r="CM141" s="530">
        <v>6372.6584878191516</v>
      </c>
      <c r="CP141" s="463">
        <v>2047</v>
      </c>
      <c r="CQ141" s="294">
        <v>33</v>
      </c>
      <c r="CR141" s="475">
        <v>4615.995992961788</v>
      </c>
      <c r="CS141" s="476">
        <v>1.3679016758092302</v>
      </c>
      <c r="CT141" s="530">
        <v>6314.2286543011214</v>
      </c>
      <c r="CZ141" s="447" t="b">
        <v>1</v>
      </c>
      <c r="DA141" s="448" t="b">
        <v>1</v>
      </c>
      <c r="DB141" s="449" t="b">
        <v>1</v>
      </c>
      <c r="DC141" s="447">
        <v>35</v>
      </c>
      <c r="DD141" s="449">
        <v>4390.5180177180118</v>
      </c>
      <c r="DE141" s="447">
        <v>35</v>
      </c>
      <c r="DF141" s="449">
        <v>6453.521052645664</v>
      </c>
      <c r="DG141" s="447">
        <v>35</v>
      </c>
      <c r="DH141" s="449">
        <v>8516.5240875733161</v>
      </c>
      <c r="DI141" s="447">
        <v>35</v>
      </c>
      <c r="DJ141" s="448">
        <v>4390.5180177180118</v>
      </c>
      <c r="DK141" s="449">
        <v>141</v>
      </c>
      <c r="DL141" s="447">
        <v>35</v>
      </c>
      <c r="DM141" s="448">
        <v>6453.521052645664</v>
      </c>
      <c r="DN141" s="449">
        <v>141</v>
      </c>
      <c r="DO141" s="447">
        <v>35</v>
      </c>
      <c r="DP141" s="448">
        <v>8516.5240875733161</v>
      </c>
      <c r="DQ141" s="449">
        <v>141</v>
      </c>
      <c r="DV141" s="510">
        <v>2052</v>
      </c>
      <c r="DW141" s="511">
        <v>6558.8622512144593</v>
      </c>
      <c r="EA141" s="325"/>
      <c r="EB141" s="325"/>
      <c r="EC141" s="325"/>
      <c r="ED141" s="325"/>
      <c r="EE141" s="325"/>
      <c r="EU141" s="336"/>
    </row>
    <row r="142" spans="1:152" s="319" customFormat="1" ht="13.8" x14ac:dyDescent="0.25">
      <c r="B142" s="403">
        <v>2050</v>
      </c>
      <c r="C142" s="621"/>
      <c r="D142" s="610"/>
      <c r="E142" s="611"/>
      <c r="F142" s="621"/>
      <c r="G142" s="622"/>
      <c r="H142" s="623"/>
      <c r="I142" s="621"/>
      <c r="J142" s="622"/>
      <c r="K142" s="623"/>
      <c r="L142" s="621"/>
      <c r="M142" s="623"/>
      <c r="N142" s="301" t="s">
        <v>446</v>
      </c>
      <c r="P142" s="403"/>
      <c r="Q142" s="521">
        <v>1921.8845230286802</v>
      </c>
      <c r="R142" s="301">
        <v>36</v>
      </c>
      <c r="S142" s="503" t="s">
        <v>433</v>
      </c>
      <c r="T142" s="503" t="s">
        <v>433</v>
      </c>
      <c r="U142" s="522" t="s">
        <v>433</v>
      </c>
      <c r="V142" s="523">
        <v>6494.1553555018436</v>
      </c>
      <c r="W142" s="506">
        <v>4572.270832473163</v>
      </c>
      <c r="X142" s="524">
        <v>6494.1553555018436</v>
      </c>
      <c r="Y142" s="503">
        <v>8416.0398785305242</v>
      </c>
      <c r="AA142" s="365"/>
      <c r="AB142" s="365"/>
      <c r="AC142" s="365"/>
      <c r="AD142" s="365"/>
      <c r="AE142" s="365"/>
      <c r="AF142" s="365"/>
      <c r="AG142" s="365"/>
      <c r="AH142" s="365"/>
      <c r="AI142" s="365"/>
      <c r="AJ142" s="365"/>
      <c r="AK142" s="365"/>
      <c r="AL142" s="365"/>
      <c r="AM142" s="365"/>
      <c r="AN142" s="365"/>
      <c r="BI142" s="463">
        <v>2048</v>
      </c>
      <c r="BJ142" s="530">
        <v>6412.5372130575633</v>
      </c>
      <c r="BR142" s="463">
        <v>2048</v>
      </c>
      <c r="BS142" s="294">
        <v>34</v>
      </c>
      <c r="BT142" s="475">
        <v>1803.2673643028115</v>
      </c>
      <c r="BU142" s="476">
        <v>4573.4331336250161</v>
      </c>
      <c r="BV142" s="530">
        <v>6376.7004979278281</v>
      </c>
      <c r="BY142" s="463">
        <v>2048</v>
      </c>
      <c r="BZ142" s="294">
        <v>34</v>
      </c>
      <c r="CA142" s="529">
        <v>-658.51823399061448</v>
      </c>
      <c r="CB142" s="529">
        <v>2655.4674318200773</v>
      </c>
      <c r="CC142" s="529">
        <v>4411.6518373851068</v>
      </c>
      <c r="CD142" s="530">
        <v>6408.6010352145695</v>
      </c>
      <c r="CG142" s="463">
        <v>2048</v>
      </c>
      <c r="CH142" s="294">
        <v>34</v>
      </c>
      <c r="CI142" s="529">
        <v>-59.741865130141555</v>
      </c>
      <c r="CJ142" s="529">
        <v>-542.54873109092841</v>
      </c>
      <c r="CK142" s="529">
        <v>2599.0227388312028</v>
      </c>
      <c r="CL142" s="529">
        <v>4415.8050704474308</v>
      </c>
      <c r="CM142" s="530">
        <v>6412.5372130575633</v>
      </c>
      <c r="CP142" s="463">
        <v>2048</v>
      </c>
      <c r="CQ142" s="294">
        <v>34</v>
      </c>
      <c r="CR142" s="475">
        <v>4615.995992961788</v>
      </c>
      <c r="CS142" s="476">
        <v>1.3809493717524113</v>
      </c>
      <c r="CT142" s="530">
        <v>6374.4567664922288</v>
      </c>
      <c r="CZ142" s="447" t="b">
        <v>1</v>
      </c>
      <c r="DA142" s="448" t="b">
        <v>1</v>
      </c>
      <c r="DB142" s="449" t="b">
        <v>1</v>
      </c>
      <c r="DC142" s="447">
        <v>36</v>
      </c>
      <c r="DD142" s="449">
        <v>4572.270832473163</v>
      </c>
      <c r="DE142" s="447">
        <v>36</v>
      </c>
      <c r="DF142" s="449">
        <v>6494.1553555018436</v>
      </c>
      <c r="DG142" s="447">
        <v>36</v>
      </c>
      <c r="DH142" s="449">
        <v>8416.0398785305242</v>
      </c>
      <c r="DI142" s="447">
        <v>36</v>
      </c>
      <c r="DJ142" s="448">
        <v>4572.270832473163</v>
      </c>
      <c r="DK142" s="449">
        <v>142</v>
      </c>
      <c r="DL142" s="447">
        <v>36</v>
      </c>
      <c r="DM142" s="448">
        <v>6494.1553555018436</v>
      </c>
      <c r="DN142" s="449">
        <v>142</v>
      </c>
      <c r="DO142" s="447">
        <v>36</v>
      </c>
      <c r="DP142" s="448">
        <v>8416.0398785305242</v>
      </c>
      <c r="DQ142" s="449">
        <v>142</v>
      </c>
      <c r="DV142" s="510">
        <v>2053</v>
      </c>
      <c r="DW142" s="511">
        <v>6590.5467790789226</v>
      </c>
      <c r="EA142" s="325"/>
      <c r="EB142" s="325"/>
      <c r="EC142" s="325"/>
      <c r="ED142" s="325"/>
      <c r="EE142" s="325"/>
      <c r="EU142" s="336"/>
    </row>
    <row r="143" spans="1:152" s="319" customFormat="1" ht="13.8" x14ac:dyDescent="0.25">
      <c r="B143" s="403">
        <v>2051</v>
      </c>
      <c r="C143" s="621"/>
      <c r="D143" s="610"/>
      <c r="E143" s="611"/>
      <c r="F143" s="621"/>
      <c r="G143" s="622"/>
      <c r="H143" s="623"/>
      <c r="I143" s="621"/>
      <c r="J143" s="622"/>
      <c r="K143" s="623"/>
      <c r="L143" s="621"/>
      <c r="M143" s="623"/>
      <c r="N143" s="301" t="s">
        <v>446</v>
      </c>
      <c r="P143" s="403"/>
      <c r="Q143" s="521">
        <v>1787.1134131244535</v>
      </c>
      <c r="R143" s="301">
        <v>37</v>
      </c>
      <c r="S143" s="503" t="s">
        <v>433</v>
      </c>
      <c r="T143" s="503" t="s">
        <v>433</v>
      </c>
      <c r="U143" s="522" t="s">
        <v>433</v>
      </c>
      <c r="V143" s="523">
        <v>6526.7215914967783</v>
      </c>
      <c r="W143" s="506">
        <v>4739.6081783723248</v>
      </c>
      <c r="X143" s="524">
        <v>6526.7215914967783</v>
      </c>
      <c r="Y143" s="503">
        <v>8313.8350046212327</v>
      </c>
      <c r="AA143" s="365"/>
      <c r="AB143" s="365"/>
      <c r="AC143" s="365"/>
      <c r="AD143" s="365"/>
      <c r="AE143" s="365"/>
      <c r="AF143" s="365"/>
      <c r="AG143" s="365"/>
      <c r="AH143" s="365"/>
      <c r="AI143" s="365"/>
      <c r="AJ143" s="365"/>
      <c r="AK143" s="365"/>
      <c r="AL143" s="365"/>
      <c r="AM143" s="365"/>
      <c r="AN143" s="365"/>
      <c r="BI143" s="463">
        <v>2049</v>
      </c>
      <c r="BJ143" s="530">
        <v>6451.1671937864921</v>
      </c>
      <c r="BR143" s="463">
        <v>2049</v>
      </c>
      <c r="BS143" s="294">
        <v>35</v>
      </c>
      <c r="BT143" s="475">
        <v>1856.3046397234825</v>
      </c>
      <c r="BU143" s="476">
        <v>4573.4331336250161</v>
      </c>
      <c r="BV143" s="530">
        <v>6429.7377733484991</v>
      </c>
      <c r="BY143" s="463">
        <v>2049</v>
      </c>
      <c r="BZ143" s="294">
        <v>35</v>
      </c>
      <c r="CA143" s="529">
        <v>-697.82425314749378</v>
      </c>
      <c r="CB143" s="529">
        <v>2733.5694151089033</v>
      </c>
      <c r="CC143" s="529">
        <v>4411.6518373851068</v>
      </c>
      <c r="CD143" s="530">
        <v>6447.3969993465162</v>
      </c>
      <c r="CG143" s="463">
        <v>2049</v>
      </c>
      <c r="CH143" s="294">
        <v>35</v>
      </c>
      <c r="CI143" s="529">
        <v>-65.16976560794879</v>
      </c>
      <c r="CJ143" s="529">
        <v>-574.93269514393364</v>
      </c>
      <c r="CK143" s="529">
        <v>2675.4645840909438</v>
      </c>
      <c r="CL143" s="529">
        <v>4415.8050704474308</v>
      </c>
      <c r="CM143" s="530">
        <v>6451.1671937864921</v>
      </c>
      <c r="CP143" s="463">
        <v>2049</v>
      </c>
      <c r="CQ143" s="294">
        <v>35</v>
      </c>
      <c r="CR143" s="475">
        <v>4615.995992961788</v>
      </c>
      <c r="CS143" s="476">
        <v>1.3941215228172115</v>
      </c>
      <c r="CT143" s="530">
        <v>6435.2593630260344</v>
      </c>
      <c r="CZ143" s="447" t="b">
        <v>1</v>
      </c>
      <c r="DA143" s="448" t="b">
        <v>1</v>
      </c>
      <c r="DB143" s="449" t="b">
        <v>1</v>
      </c>
      <c r="DC143" s="447">
        <v>37</v>
      </c>
      <c r="DD143" s="449">
        <v>4739.6081783723248</v>
      </c>
      <c r="DE143" s="447">
        <v>37</v>
      </c>
      <c r="DF143" s="449">
        <v>6526.7215914967783</v>
      </c>
      <c r="DG143" s="447">
        <v>37</v>
      </c>
      <c r="DH143" s="449">
        <v>8313.8350046212327</v>
      </c>
      <c r="DI143" s="447">
        <v>37</v>
      </c>
      <c r="DJ143" s="448">
        <v>4739.6081783723248</v>
      </c>
      <c r="DK143" s="449">
        <v>143</v>
      </c>
      <c r="DL143" s="447">
        <v>37</v>
      </c>
      <c r="DM143" s="448">
        <v>6526.7215914967783</v>
      </c>
      <c r="DN143" s="449">
        <v>143</v>
      </c>
      <c r="DO143" s="447">
        <v>37</v>
      </c>
      <c r="DP143" s="448">
        <v>8313.8350046212327</v>
      </c>
      <c r="DQ143" s="449">
        <v>143</v>
      </c>
      <c r="DV143" s="510">
        <v>2054</v>
      </c>
      <c r="DW143" s="511">
        <v>6621.7412110166742</v>
      </c>
      <c r="EA143" s="325"/>
      <c r="EB143" s="325"/>
      <c r="EC143" s="325"/>
      <c r="ED143" s="325"/>
      <c r="EE143" s="325"/>
      <c r="EU143" s="336"/>
      <c r="EV143" s="538" t="s">
        <v>397</v>
      </c>
    </row>
    <row r="144" spans="1:152" s="319" customFormat="1" ht="14.4" thickBot="1" x14ac:dyDescent="0.3">
      <c r="B144" s="403">
        <v>2052</v>
      </c>
      <c r="C144" s="621"/>
      <c r="D144" s="610"/>
      <c r="E144" s="611"/>
      <c r="F144" s="621"/>
      <c r="G144" s="622"/>
      <c r="H144" s="623"/>
      <c r="I144" s="621"/>
      <c r="J144" s="622"/>
      <c r="K144" s="623"/>
      <c r="L144" s="621"/>
      <c r="M144" s="623"/>
      <c r="N144" s="301" t="s">
        <v>446</v>
      </c>
      <c r="P144" s="403"/>
      <c r="Q144" s="521">
        <v>1658.3751934240395</v>
      </c>
      <c r="R144" s="301">
        <v>38</v>
      </c>
      <c r="S144" s="503" t="s">
        <v>433</v>
      </c>
      <c r="T144" s="503" t="s">
        <v>433</v>
      </c>
      <c r="U144" s="522" t="s">
        <v>433</v>
      </c>
      <c r="V144" s="523">
        <v>6558.8622512144593</v>
      </c>
      <c r="W144" s="506">
        <v>4900.4870577904203</v>
      </c>
      <c r="X144" s="524">
        <v>6558.8622512144593</v>
      </c>
      <c r="Y144" s="503">
        <v>8217.2374446384983</v>
      </c>
      <c r="AA144" s="365"/>
      <c r="AB144" s="365"/>
      <c r="AC144" s="365"/>
      <c r="AD144" s="365"/>
      <c r="AE144" s="365"/>
      <c r="AF144" s="365"/>
      <c r="AG144" s="365"/>
      <c r="AH144" s="365"/>
      <c r="AI144" s="365"/>
      <c r="AJ144" s="365"/>
      <c r="AK144" s="365"/>
      <c r="AL144" s="365"/>
      <c r="AM144" s="365"/>
      <c r="AN144" s="365"/>
      <c r="BI144" s="463">
        <v>2050</v>
      </c>
      <c r="BJ144" s="542">
        <v>6488.5393100387391</v>
      </c>
      <c r="BR144" s="463">
        <v>2050</v>
      </c>
      <c r="BS144" s="294">
        <v>36</v>
      </c>
      <c r="BT144" s="475">
        <v>1909.3419151441535</v>
      </c>
      <c r="BU144" s="476">
        <v>4573.4331336250161</v>
      </c>
      <c r="BV144" s="542">
        <v>6482.7750487691701</v>
      </c>
      <c r="BY144" s="463">
        <v>2050</v>
      </c>
      <c r="BZ144" s="294">
        <v>36</v>
      </c>
      <c r="CA144" s="529">
        <v>-738.26957720747089</v>
      </c>
      <c r="CB144" s="529">
        <v>2811.6713983977288</v>
      </c>
      <c r="CC144" s="529">
        <v>4411.6518373851068</v>
      </c>
      <c r="CD144" s="542">
        <v>6485.0536585753653</v>
      </c>
      <c r="CG144" s="463">
        <v>2050</v>
      </c>
      <c r="CH144" s="294">
        <v>36</v>
      </c>
      <c r="CI144" s="529">
        <v>-70.916864937713314</v>
      </c>
      <c r="CJ144" s="529">
        <v>-608.25532482166375</v>
      </c>
      <c r="CK144" s="529">
        <v>2751.9064293506854</v>
      </c>
      <c r="CL144" s="529">
        <v>4415.8050704474308</v>
      </c>
      <c r="CM144" s="542">
        <v>6488.5393100387391</v>
      </c>
      <c r="CP144" s="463">
        <v>2050</v>
      </c>
      <c r="CQ144" s="294">
        <v>36</v>
      </c>
      <c r="CR144" s="475">
        <v>4615.995992961788</v>
      </c>
      <c r="CS144" s="476">
        <v>1.4074193161156976</v>
      </c>
      <c r="CT144" s="542">
        <v>6496.6419236070806</v>
      </c>
      <c r="CZ144" s="447" t="b">
        <v>1</v>
      </c>
      <c r="DA144" s="448" t="b">
        <v>1</v>
      </c>
      <c r="DB144" s="449" t="b">
        <v>1</v>
      </c>
      <c r="DC144" s="447">
        <v>38</v>
      </c>
      <c r="DD144" s="449">
        <v>4900.4870577904203</v>
      </c>
      <c r="DE144" s="447">
        <v>38</v>
      </c>
      <c r="DF144" s="449">
        <v>6558.8622512144593</v>
      </c>
      <c r="DG144" s="447">
        <v>38</v>
      </c>
      <c r="DH144" s="449">
        <v>8217.2374446384983</v>
      </c>
      <c r="DI144" s="447">
        <v>38</v>
      </c>
      <c r="DJ144" s="448">
        <v>4900.4870577904203</v>
      </c>
      <c r="DK144" s="449">
        <v>144</v>
      </c>
      <c r="DL144" s="447">
        <v>38</v>
      </c>
      <c r="DM144" s="448">
        <v>6558.8622512144593</v>
      </c>
      <c r="DN144" s="449">
        <v>144</v>
      </c>
      <c r="DO144" s="447">
        <v>38</v>
      </c>
      <c r="DP144" s="448">
        <v>8217.2374446384983</v>
      </c>
      <c r="DQ144" s="449">
        <v>144</v>
      </c>
      <c r="DV144" s="510">
        <v>2055</v>
      </c>
      <c r="DW144" s="511">
        <v>6652.4091499872093</v>
      </c>
      <c r="EA144" s="325"/>
      <c r="EB144" s="325"/>
      <c r="EC144" s="325"/>
      <c r="ED144" s="325"/>
      <c r="EE144" s="325"/>
      <c r="EV144" s="539" t="s">
        <v>398</v>
      </c>
    </row>
    <row r="145" spans="1:152" s="319" customFormat="1" ht="13.8" x14ac:dyDescent="0.25">
      <c r="B145" s="403">
        <v>2053</v>
      </c>
      <c r="C145" s="621"/>
      <c r="D145" s="610"/>
      <c r="E145" s="611"/>
      <c r="F145" s="621"/>
      <c r="G145" s="622"/>
      <c r="H145" s="623"/>
      <c r="I145" s="621"/>
      <c r="J145" s="622"/>
      <c r="K145" s="623"/>
      <c r="L145" s="621"/>
      <c r="M145" s="623"/>
      <c r="N145" s="301" t="s">
        <v>446</v>
      </c>
      <c r="P145" s="403"/>
      <c r="Q145" s="521">
        <v>1538.5787680357919</v>
      </c>
      <c r="R145" s="301">
        <v>39</v>
      </c>
      <c r="S145" s="503" t="s">
        <v>433</v>
      </c>
      <c r="T145" s="503" t="s">
        <v>433</v>
      </c>
      <c r="U145" s="522" t="s">
        <v>433</v>
      </c>
      <c r="V145" s="523">
        <v>6590.5467790789226</v>
      </c>
      <c r="W145" s="506">
        <v>5051.9680110431309</v>
      </c>
      <c r="X145" s="524">
        <v>6590.5467790789226</v>
      </c>
      <c r="Y145" s="503">
        <v>8129.1255471147142</v>
      </c>
      <c r="AA145" s="365"/>
      <c r="AB145" s="365"/>
      <c r="AC145" s="365"/>
      <c r="AD145" s="365"/>
      <c r="AE145" s="365"/>
      <c r="AF145" s="365"/>
      <c r="AG145" s="365"/>
      <c r="AH145" s="365"/>
      <c r="AI145" s="365"/>
      <c r="AJ145" s="365"/>
      <c r="AK145" s="365"/>
      <c r="AL145" s="365"/>
      <c r="AM145" s="365"/>
      <c r="AN145" s="365"/>
      <c r="BI145" s="463">
        <v>2051</v>
      </c>
      <c r="BJ145" s="486">
        <v>6524.6444418471046</v>
      </c>
      <c r="BR145" s="463">
        <v>2051</v>
      </c>
      <c r="BS145" s="294">
        <v>37</v>
      </c>
      <c r="BT145" s="475">
        <v>1962.3791905648245</v>
      </c>
      <c r="BU145" s="476">
        <v>4573.4331336250161</v>
      </c>
      <c r="BV145" s="486">
        <v>6535.8123241898411</v>
      </c>
      <c r="BY145" s="463">
        <v>2051</v>
      </c>
      <c r="BZ145" s="294">
        <v>37</v>
      </c>
      <c r="CA145" s="529">
        <v>-779.85420617054604</v>
      </c>
      <c r="CB145" s="529">
        <v>2889.7733816865548</v>
      </c>
      <c r="CC145" s="529">
        <v>4411.6518373851068</v>
      </c>
      <c r="CD145" s="543">
        <v>6521.571012901115</v>
      </c>
      <c r="CG145" s="463">
        <v>2051</v>
      </c>
      <c r="CH145" s="294">
        <v>37</v>
      </c>
      <c r="CI145" s="529">
        <v>-76.992283086633932</v>
      </c>
      <c r="CJ145" s="529">
        <v>-642.5166201241185</v>
      </c>
      <c r="CK145" s="529">
        <v>2828.3482746104264</v>
      </c>
      <c r="CL145" s="529">
        <v>4415.8050704474308</v>
      </c>
      <c r="CM145" s="543">
        <v>6524.6444418471046</v>
      </c>
      <c r="CP145" s="463">
        <v>2051</v>
      </c>
      <c r="CQ145" s="294">
        <v>37</v>
      </c>
      <c r="CR145" s="465">
        <v>4615.995992961788</v>
      </c>
      <c r="CS145" s="476">
        <v>1.4208439500831749</v>
      </c>
      <c r="CT145" s="543">
        <v>6558.6099802079343</v>
      </c>
      <c r="CZ145" s="447" t="b">
        <v>1</v>
      </c>
      <c r="DA145" s="448" t="b">
        <v>1</v>
      </c>
      <c r="DB145" s="449" t="b">
        <v>1</v>
      </c>
      <c r="DC145" s="447">
        <v>39</v>
      </c>
      <c r="DD145" s="449">
        <v>5051.9680110431309</v>
      </c>
      <c r="DE145" s="447">
        <v>39</v>
      </c>
      <c r="DF145" s="449">
        <v>6590.5467790789226</v>
      </c>
      <c r="DG145" s="447">
        <v>39</v>
      </c>
      <c r="DH145" s="449">
        <v>8129.1255471147142</v>
      </c>
      <c r="DI145" s="447">
        <v>39</v>
      </c>
      <c r="DJ145" s="448">
        <v>5051.9680110431309</v>
      </c>
      <c r="DK145" s="449">
        <v>145</v>
      </c>
      <c r="DL145" s="447">
        <v>39</v>
      </c>
      <c r="DM145" s="448">
        <v>6590.5467790789226</v>
      </c>
      <c r="DN145" s="449">
        <v>145</v>
      </c>
      <c r="DO145" s="447">
        <v>39</v>
      </c>
      <c r="DP145" s="448">
        <v>8129.1255471147142</v>
      </c>
      <c r="DQ145" s="449">
        <v>145</v>
      </c>
      <c r="DV145" s="510">
        <v>2056</v>
      </c>
      <c r="DW145" s="511">
        <v>6682.5130183740384</v>
      </c>
      <c r="EA145" s="325"/>
      <c r="EB145" s="325"/>
      <c r="EC145" s="325"/>
      <c r="ED145" s="325"/>
      <c r="EE145" s="325"/>
      <c r="EV145" s="540" t="s">
        <v>399</v>
      </c>
    </row>
    <row r="146" spans="1:152" s="319" customFormat="1" ht="13.8" x14ac:dyDescent="0.25">
      <c r="B146" s="403">
        <v>2054</v>
      </c>
      <c r="C146" s="621"/>
      <c r="D146" s="610"/>
      <c r="E146" s="611"/>
      <c r="F146" s="621"/>
      <c r="G146" s="622"/>
      <c r="H146" s="623"/>
      <c r="I146" s="621"/>
      <c r="J146" s="622"/>
      <c r="K146" s="623"/>
      <c r="L146" s="621"/>
      <c r="M146" s="623"/>
      <c r="N146" s="301" t="s">
        <v>446</v>
      </c>
      <c r="P146" s="403"/>
      <c r="Q146" s="521">
        <v>1430.6397504398803</v>
      </c>
      <c r="R146" s="301">
        <v>40</v>
      </c>
      <c r="S146" s="503" t="s">
        <v>433</v>
      </c>
      <c r="T146" s="503" t="s">
        <v>433</v>
      </c>
      <c r="U146" s="522" t="s">
        <v>433</v>
      </c>
      <c r="V146" s="523">
        <v>6621.7412110166742</v>
      </c>
      <c r="W146" s="506">
        <v>5191.1014605767941</v>
      </c>
      <c r="X146" s="524">
        <v>6621.7412110166742</v>
      </c>
      <c r="Y146" s="503">
        <v>8052.3809614565544</v>
      </c>
      <c r="AA146" s="365"/>
      <c r="AB146" s="365"/>
      <c r="AC146" s="365"/>
      <c r="AD146" s="365"/>
      <c r="AE146" s="365"/>
      <c r="AF146" s="365"/>
      <c r="AG146" s="365"/>
      <c r="AH146" s="365"/>
      <c r="AI146" s="365"/>
      <c r="AJ146" s="365"/>
      <c r="AK146" s="365"/>
      <c r="AL146" s="365"/>
      <c r="AM146" s="365"/>
      <c r="AN146" s="365"/>
      <c r="BI146" s="463">
        <v>2052</v>
      </c>
      <c r="BJ146" s="464">
        <v>6559.4734692443908</v>
      </c>
      <c r="BR146" s="463">
        <v>2052</v>
      </c>
      <c r="BS146" s="294">
        <v>38</v>
      </c>
      <c r="BT146" s="475">
        <v>2015.4164659854953</v>
      </c>
      <c r="BU146" s="476">
        <v>4573.4331336250161</v>
      </c>
      <c r="BV146" s="464">
        <v>6588.8495996105112</v>
      </c>
      <c r="BY146" s="463">
        <v>2052</v>
      </c>
      <c r="BZ146" s="294">
        <v>38</v>
      </c>
      <c r="CA146" s="468">
        <v>-822.57814003671911</v>
      </c>
      <c r="CB146" s="468">
        <v>2967.8753649753808</v>
      </c>
      <c r="CC146" s="468">
        <v>4411.6518373851068</v>
      </c>
      <c r="CD146" s="464">
        <v>6556.9490623237689</v>
      </c>
      <c r="CG146" s="463">
        <v>2052</v>
      </c>
      <c r="CH146" s="294">
        <v>38</v>
      </c>
      <c r="CI146" s="468">
        <v>-83.405140021909403</v>
      </c>
      <c r="CJ146" s="468">
        <v>-677.71658105129814</v>
      </c>
      <c r="CK146" s="468">
        <v>2904.7901198701679</v>
      </c>
      <c r="CL146" s="468">
        <v>4415.8050704474308</v>
      </c>
      <c r="CM146" s="464">
        <v>6559.4734692443908</v>
      </c>
      <c r="CP146" s="463">
        <v>2052</v>
      </c>
      <c r="CQ146" s="294">
        <v>38</v>
      </c>
      <c r="CR146" s="475">
        <v>4615.995992961788</v>
      </c>
      <c r="CS146" s="476">
        <v>1.434396634586194</v>
      </c>
      <c r="CT146" s="464">
        <v>6621.1691175677461</v>
      </c>
      <c r="CZ146" s="447" t="b">
        <v>1</v>
      </c>
      <c r="DA146" s="448" t="b">
        <v>1</v>
      </c>
      <c r="DB146" s="449" t="b">
        <v>1</v>
      </c>
      <c r="DC146" s="447">
        <v>40</v>
      </c>
      <c r="DD146" s="449">
        <v>5191.1014605767941</v>
      </c>
      <c r="DE146" s="447">
        <v>40</v>
      </c>
      <c r="DF146" s="449">
        <v>6621.7412110166742</v>
      </c>
      <c r="DG146" s="447">
        <v>40</v>
      </c>
      <c r="DH146" s="449">
        <v>8052.3809614565544</v>
      </c>
      <c r="DI146" s="447">
        <v>40</v>
      </c>
      <c r="DJ146" s="448">
        <v>5191.1014605767941</v>
      </c>
      <c r="DK146" s="449">
        <v>146</v>
      </c>
      <c r="DL146" s="447">
        <v>40</v>
      </c>
      <c r="DM146" s="448">
        <v>6621.7412110166742</v>
      </c>
      <c r="DN146" s="449">
        <v>146</v>
      </c>
      <c r="DO146" s="447">
        <v>40</v>
      </c>
      <c r="DP146" s="448">
        <v>8052.3809614565544</v>
      </c>
      <c r="DQ146" s="449">
        <v>146</v>
      </c>
      <c r="DV146" s="450">
        <v>2057</v>
      </c>
      <c r="DW146" s="451">
        <v>6712.014511642521</v>
      </c>
      <c r="EA146" s="325"/>
      <c r="EB146" s="325"/>
      <c r="EC146" s="325"/>
      <c r="ED146" s="325"/>
      <c r="EE146" s="325"/>
      <c r="EV146" s="544" t="s">
        <v>400</v>
      </c>
    </row>
    <row r="147" spans="1:152" s="319" customFormat="1" ht="13.8" x14ac:dyDescent="0.25">
      <c r="B147" s="403">
        <v>2055</v>
      </c>
      <c r="C147" s="621"/>
      <c r="D147" s="610"/>
      <c r="E147" s="611"/>
      <c r="F147" s="621"/>
      <c r="G147" s="622"/>
      <c r="H147" s="623"/>
      <c r="I147" s="621"/>
      <c r="J147" s="622"/>
      <c r="K147" s="623"/>
      <c r="L147" s="621"/>
      <c r="M147" s="623"/>
      <c r="N147" s="301" t="s">
        <v>446</v>
      </c>
      <c r="P147" s="403"/>
      <c r="Q147" s="521">
        <v>1337.3859788713703</v>
      </c>
      <c r="R147" s="301">
        <v>41</v>
      </c>
      <c r="S147" s="503" t="s">
        <v>433</v>
      </c>
      <c r="T147" s="503" t="s">
        <v>433</v>
      </c>
      <c r="U147" s="522" t="s">
        <v>433</v>
      </c>
      <c r="V147" s="523">
        <v>6652.4091499872093</v>
      </c>
      <c r="W147" s="506">
        <v>5315.0231711158394</v>
      </c>
      <c r="X147" s="524">
        <v>6652.4091499872093</v>
      </c>
      <c r="Y147" s="503">
        <v>7989.7951288585791</v>
      </c>
      <c r="AA147" s="365"/>
      <c r="AB147" s="365"/>
      <c r="AC147" s="365"/>
      <c r="AD147" s="365"/>
      <c r="AE147" s="365"/>
      <c r="AF147" s="365"/>
      <c r="AG147" s="365"/>
      <c r="AH147" s="365"/>
      <c r="AI147" s="365"/>
      <c r="AJ147" s="365"/>
      <c r="AK147" s="365"/>
      <c r="AL147" s="365"/>
      <c r="AM147" s="365"/>
      <c r="AN147" s="365"/>
      <c r="BI147" s="463">
        <v>2053</v>
      </c>
      <c r="BJ147" s="464">
        <v>6593.0172722633988</v>
      </c>
      <c r="BR147" s="463">
        <v>2053</v>
      </c>
      <c r="BS147" s="294">
        <v>39</v>
      </c>
      <c r="BT147" s="475">
        <v>2068.4537414061665</v>
      </c>
      <c r="BU147" s="476">
        <v>4573.4331336250161</v>
      </c>
      <c r="BV147" s="464">
        <v>6641.8868750311831</v>
      </c>
      <c r="BY147" s="463">
        <v>2053</v>
      </c>
      <c r="BZ147" s="294">
        <v>39</v>
      </c>
      <c r="CA147" s="468">
        <v>-866.44137880599021</v>
      </c>
      <c r="CB147" s="468">
        <v>3045.9773482642063</v>
      </c>
      <c r="CC147" s="468">
        <v>4411.6518373851068</v>
      </c>
      <c r="CD147" s="464">
        <v>6591.1878068433234</v>
      </c>
      <c r="CG147" s="463">
        <v>2053</v>
      </c>
      <c r="CH147" s="294">
        <v>39</v>
      </c>
      <c r="CI147" s="468">
        <v>-90.164555710738526</v>
      </c>
      <c r="CJ147" s="468">
        <v>-713.85520760320253</v>
      </c>
      <c r="CK147" s="468">
        <v>2981.231965129909</v>
      </c>
      <c r="CL147" s="468">
        <v>4415.8050704474308</v>
      </c>
      <c r="CM147" s="464">
        <v>6593.0172722633988</v>
      </c>
      <c r="CP147" s="463">
        <v>2053</v>
      </c>
      <c r="CQ147" s="294">
        <v>39</v>
      </c>
      <c r="CR147" s="475">
        <v>4615.995992961788</v>
      </c>
      <c r="CS147" s="476">
        <v>1.4480785910315876</v>
      </c>
      <c r="CT147" s="464">
        <v>6684.3249736955604</v>
      </c>
      <c r="CZ147" s="447" t="b">
        <v>1</v>
      </c>
      <c r="DA147" s="448" t="b">
        <v>1</v>
      </c>
      <c r="DB147" s="449" t="b">
        <v>1</v>
      </c>
      <c r="DC147" s="447">
        <v>41</v>
      </c>
      <c r="DD147" s="449">
        <v>5315.0231711158394</v>
      </c>
      <c r="DE147" s="447">
        <v>41</v>
      </c>
      <c r="DF147" s="449">
        <v>6652.4091499872093</v>
      </c>
      <c r="DG147" s="447">
        <v>41</v>
      </c>
      <c r="DH147" s="449">
        <v>7989.7951288585791</v>
      </c>
      <c r="DI147" s="447">
        <v>41</v>
      </c>
      <c r="DJ147" s="448">
        <v>5315.0231711158394</v>
      </c>
      <c r="DK147" s="449">
        <v>147</v>
      </c>
      <c r="DL147" s="447">
        <v>41</v>
      </c>
      <c r="DM147" s="448">
        <v>6652.4091499872093</v>
      </c>
      <c r="DN147" s="449">
        <v>147</v>
      </c>
      <c r="DO147" s="447">
        <v>41</v>
      </c>
      <c r="DP147" s="448">
        <v>7989.7951288585791</v>
      </c>
      <c r="DQ147" s="449">
        <v>147</v>
      </c>
      <c r="DV147" s="450">
        <v>2058</v>
      </c>
      <c r="DW147" s="451">
        <v>6740.8743115155876</v>
      </c>
      <c r="EA147" s="325"/>
      <c r="EB147" s="325"/>
      <c r="EC147" s="325"/>
      <c r="ED147" s="325"/>
      <c r="EE147" s="325"/>
    </row>
    <row r="148" spans="1:152" s="319" customFormat="1" ht="13.8" x14ac:dyDescent="0.25">
      <c r="B148" s="403">
        <v>2056</v>
      </c>
      <c r="C148" s="621"/>
      <c r="D148" s="610"/>
      <c r="E148" s="611"/>
      <c r="F148" s="621"/>
      <c r="G148" s="622"/>
      <c r="H148" s="623"/>
      <c r="I148" s="621"/>
      <c r="J148" s="622"/>
      <c r="K148" s="623"/>
      <c r="L148" s="621"/>
      <c r="M148" s="623"/>
      <c r="N148" s="301" t="s">
        <v>446</v>
      </c>
      <c r="P148" s="403"/>
      <c r="Q148" s="521">
        <v>1261.3696424610525</v>
      </c>
      <c r="R148" s="301">
        <v>42</v>
      </c>
      <c r="S148" s="503" t="s">
        <v>433</v>
      </c>
      <c r="T148" s="503" t="s">
        <v>433</v>
      </c>
      <c r="U148" s="522" t="s">
        <v>433</v>
      </c>
      <c r="V148" s="523">
        <v>6682.5130183740384</v>
      </c>
      <c r="W148" s="506">
        <v>5421.1433759129859</v>
      </c>
      <c r="X148" s="524">
        <v>6682.5130183740384</v>
      </c>
      <c r="Y148" s="503">
        <v>7943.882660835091</v>
      </c>
      <c r="AA148" s="365"/>
      <c r="AB148" s="365"/>
      <c r="AC148" s="365"/>
      <c r="AD148" s="365"/>
      <c r="AE148" s="365"/>
      <c r="AF148" s="365"/>
      <c r="AG148" s="365"/>
      <c r="AH148" s="365"/>
      <c r="AI148" s="365"/>
      <c r="AJ148" s="365"/>
      <c r="AK148" s="365"/>
      <c r="AL148" s="365"/>
      <c r="AM148" s="365"/>
      <c r="AN148" s="365"/>
      <c r="BI148" s="463">
        <v>2054</v>
      </c>
      <c r="BJ148" s="464">
        <v>6625.2667309369299</v>
      </c>
      <c r="BR148" s="463">
        <v>2054</v>
      </c>
      <c r="BS148" s="294">
        <v>40</v>
      </c>
      <c r="BT148" s="475">
        <v>2121.491016826837</v>
      </c>
      <c r="BU148" s="476">
        <v>4573.4331336250161</v>
      </c>
      <c r="BV148" s="464">
        <v>6694.9241504518532</v>
      </c>
      <c r="BY148" s="463">
        <v>2054</v>
      </c>
      <c r="BZ148" s="294">
        <v>40</v>
      </c>
      <c r="CA148" s="468">
        <v>-911.44392247835913</v>
      </c>
      <c r="CB148" s="468">
        <v>3124.0793315530323</v>
      </c>
      <c r="CC148" s="468">
        <v>4411.6518373851068</v>
      </c>
      <c r="CD148" s="464">
        <v>6624.2872464597804</v>
      </c>
      <c r="CG148" s="463">
        <v>2054</v>
      </c>
      <c r="CH148" s="294">
        <v>40</v>
      </c>
      <c r="CI148" s="468">
        <v>-97.279650120320056</v>
      </c>
      <c r="CJ148" s="468">
        <v>-750.93249977983169</v>
      </c>
      <c r="CK148" s="468">
        <v>3057.6738103896505</v>
      </c>
      <c r="CL148" s="468">
        <v>4415.8050704474308</v>
      </c>
      <c r="CM148" s="464">
        <v>6625.2667309369299</v>
      </c>
      <c r="CP148" s="463">
        <v>2054</v>
      </c>
      <c r="CQ148" s="294">
        <v>40</v>
      </c>
      <c r="CR148" s="475">
        <v>4615.995992961788</v>
      </c>
      <c r="CS148" s="476">
        <v>1.4618910524765472</v>
      </c>
      <c r="CT148" s="464">
        <v>6748.0832403784325</v>
      </c>
      <c r="CZ148" s="447" t="b">
        <v>1</v>
      </c>
      <c r="DA148" s="448" t="b">
        <v>1</v>
      </c>
      <c r="DB148" s="449" t="b">
        <v>1</v>
      </c>
      <c r="DC148" s="447">
        <v>42</v>
      </c>
      <c r="DD148" s="449">
        <v>5421.1433759129859</v>
      </c>
      <c r="DE148" s="447">
        <v>42</v>
      </c>
      <c r="DF148" s="449">
        <v>6682.5130183740384</v>
      </c>
      <c r="DG148" s="447">
        <v>42</v>
      </c>
      <c r="DH148" s="449">
        <v>7943.882660835091</v>
      </c>
      <c r="DI148" s="447">
        <v>42</v>
      </c>
      <c r="DJ148" s="448">
        <v>5421.1433759129859</v>
      </c>
      <c r="DK148" s="449">
        <v>148</v>
      </c>
      <c r="DL148" s="447">
        <v>42</v>
      </c>
      <c r="DM148" s="448">
        <v>6682.5130183740384</v>
      </c>
      <c r="DN148" s="449">
        <v>148</v>
      </c>
      <c r="DO148" s="447">
        <v>42</v>
      </c>
      <c r="DP148" s="448">
        <v>7943.882660835091</v>
      </c>
      <c r="DQ148" s="449">
        <v>148</v>
      </c>
      <c r="DV148" s="450">
        <v>2059</v>
      </c>
      <c r="DW148" s="451">
        <v>6769.0534090324627</v>
      </c>
      <c r="EA148" s="325"/>
      <c r="EB148" s="325"/>
      <c r="EC148" s="325"/>
      <c r="ED148" s="325"/>
      <c r="EE148" s="325"/>
    </row>
    <row r="149" spans="1:152" s="319" customFormat="1" ht="13.8" x14ac:dyDescent="0.25">
      <c r="B149" s="403">
        <v>2057</v>
      </c>
      <c r="C149" s="621"/>
      <c r="D149" s="610"/>
      <c r="E149" s="611"/>
      <c r="F149" s="621"/>
      <c r="G149" s="622"/>
      <c r="H149" s="623"/>
      <c r="I149" s="621"/>
      <c r="J149" s="622"/>
      <c r="K149" s="623"/>
      <c r="L149" s="621"/>
      <c r="M149" s="623"/>
      <c r="N149" s="301" t="s">
        <v>446</v>
      </c>
      <c r="P149" s="403"/>
      <c r="Q149" s="521">
        <v>1204.5814125980214</v>
      </c>
      <c r="R149" s="301">
        <v>43</v>
      </c>
      <c r="S149" s="503" t="s">
        <v>433</v>
      </c>
      <c r="T149" s="503" t="s">
        <v>433</v>
      </c>
      <c r="U149" s="522" t="s">
        <v>433</v>
      </c>
      <c r="V149" s="523">
        <v>6712.014511642521</v>
      </c>
      <c r="W149" s="506">
        <v>5507.4330990444996</v>
      </c>
      <c r="X149" s="524">
        <v>6712.014511642521</v>
      </c>
      <c r="Y149" s="503">
        <v>7916.5959242405424</v>
      </c>
      <c r="AA149" s="365"/>
      <c r="AB149" s="365"/>
      <c r="AC149" s="365"/>
      <c r="AD149" s="365"/>
      <c r="AE149" s="365"/>
      <c r="AF149" s="365"/>
      <c r="AG149" s="365"/>
      <c r="AH149" s="365"/>
      <c r="AI149" s="365"/>
      <c r="AJ149" s="365"/>
      <c r="AK149" s="365"/>
      <c r="AL149" s="365"/>
      <c r="AM149" s="365"/>
      <c r="AN149" s="365"/>
      <c r="BI149" s="463">
        <v>2055</v>
      </c>
      <c r="BJ149" s="464">
        <v>6656.2127252977843</v>
      </c>
      <c r="BR149" s="463">
        <v>2055</v>
      </c>
      <c r="BS149" s="294">
        <v>41</v>
      </c>
      <c r="BT149" s="475">
        <v>2174.528292247508</v>
      </c>
      <c r="BU149" s="476">
        <v>4573.4331336250161</v>
      </c>
      <c r="BV149" s="464">
        <v>6747.9614258725242</v>
      </c>
      <c r="BX149" s="301"/>
      <c r="BY149" s="463">
        <v>2055</v>
      </c>
      <c r="BZ149" s="294">
        <v>41</v>
      </c>
      <c r="CA149" s="468">
        <v>-957.58577105382608</v>
      </c>
      <c r="CB149" s="468">
        <v>3202.1813148418582</v>
      </c>
      <c r="CC149" s="468">
        <v>4411.6518373851068</v>
      </c>
      <c r="CD149" s="464">
        <v>6656.2473811731388</v>
      </c>
      <c r="CG149" s="463">
        <v>2055</v>
      </c>
      <c r="CH149" s="294">
        <v>41</v>
      </c>
      <c r="CI149" s="468">
        <v>-104.75954321785279</v>
      </c>
      <c r="CJ149" s="468">
        <v>-788.94845758118572</v>
      </c>
      <c r="CK149" s="468">
        <v>3134.1156556493916</v>
      </c>
      <c r="CL149" s="468">
        <v>4415.8050704474308</v>
      </c>
      <c r="CM149" s="464">
        <v>6656.2127252977843</v>
      </c>
      <c r="CP149" s="463">
        <v>2055</v>
      </c>
      <c r="CQ149" s="294">
        <v>41</v>
      </c>
      <c r="CR149" s="475">
        <v>4615.995992961788</v>
      </c>
      <c r="CS149" s="476">
        <v>1.4758352637397485</v>
      </c>
      <c r="CT149" s="464">
        <v>6812.4496636943823</v>
      </c>
      <c r="CZ149" s="447" t="b">
        <v>1</v>
      </c>
      <c r="DA149" s="448" t="b">
        <v>1</v>
      </c>
      <c r="DB149" s="449" t="b">
        <v>1</v>
      </c>
      <c r="DC149" s="447">
        <v>43</v>
      </c>
      <c r="DD149" s="449">
        <v>5507.4330990444996</v>
      </c>
      <c r="DE149" s="447">
        <v>43</v>
      </c>
      <c r="DF149" s="449">
        <v>6712.014511642521</v>
      </c>
      <c r="DG149" s="447">
        <v>43</v>
      </c>
      <c r="DH149" s="449">
        <v>7916.5959242405424</v>
      </c>
      <c r="DI149" s="447">
        <v>43</v>
      </c>
      <c r="DJ149" s="448">
        <v>5507.4330990444996</v>
      </c>
      <c r="DK149" s="449">
        <v>149</v>
      </c>
      <c r="DL149" s="447">
        <v>43</v>
      </c>
      <c r="DM149" s="448">
        <v>6712.014511642521</v>
      </c>
      <c r="DN149" s="449">
        <v>149</v>
      </c>
      <c r="DO149" s="447">
        <v>43</v>
      </c>
      <c r="DP149" s="448">
        <v>7916.5959242405424</v>
      </c>
      <c r="DQ149" s="449">
        <v>149</v>
      </c>
      <c r="DV149" s="450">
        <v>2060</v>
      </c>
      <c r="DW149" s="451">
        <v>6796.5131728107408</v>
      </c>
      <c r="EA149" s="325"/>
      <c r="EB149" s="325"/>
      <c r="EC149" s="325"/>
      <c r="ED149" s="325"/>
      <c r="EE149" s="325"/>
    </row>
    <row r="150" spans="1:152" s="319" customFormat="1" ht="13.8" x14ac:dyDescent="0.25">
      <c r="B150" s="403">
        <v>2058</v>
      </c>
      <c r="C150" s="621"/>
      <c r="D150" s="610"/>
      <c r="E150" s="611"/>
      <c r="F150" s="621"/>
      <c r="G150" s="622"/>
      <c r="H150" s="623"/>
      <c r="I150" s="621"/>
      <c r="J150" s="622"/>
      <c r="K150" s="623"/>
      <c r="L150" s="621"/>
      <c r="M150" s="623"/>
      <c r="N150" s="301" t="s">
        <v>446</v>
      </c>
      <c r="Q150" s="521">
        <v>1168.1094554172466</v>
      </c>
      <c r="R150" s="301">
        <v>44</v>
      </c>
      <c r="S150" s="503" t="s">
        <v>433</v>
      </c>
      <c r="T150" s="503" t="s">
        <v>433</v>
      </c>
      <c r="U150" s="522" t="s">
        <v>433</v>
      </c>
      <c r="V150" s="523">
        <v>6740.8743115155876</v>
      </c>
      <c r="W150" s="506">
        <v>5572.7648560983407</v>
      </c>
      <c r="X150" s="524">
        <v>6740.8743115155876</v>
      </c>
      <c r="Y150" s="503">
        <v>7908.9837669328344</v>
      </c>
      <c r="AA150" s="365"/>
      <c r="AB150" s="365"/>
      <c r="AC150" s="365"/>
      <c r="AD150" s="365"/>
      <c r="AE150" s="365"/>
      <c r="AF150" s="365"/>
      <c r="AG150" s="365"/>
      <c r="AH150" s="365"/>
      <c r="AI150" s="365"/>
      <c r="AJ150" s="365"/>
      <c r="AK150" s="365"/>
      <c r="AL150" s="365"/>
      <c r="AM150" s="365"/>
      <c r="AN150" s="365"/>
      <c r="BI150" s="463">
        <v>2056</v>
      </c>
      <c r="BJ150" s="464">
        <v>6685.8461353787634</v>
      </c>
      <c r="BR150" s="463">
        <v>2056</v>
      </c>
      <c r="BS150" s="294">
        <v>42</v>
      </c>
      <c r="BT150" s="475">
        <v>2227.565567668179</v>
      </c>
      <c r="BU150" s="476">
        <v>4573.4331336250161</v>
      </c>
      <c r="BV150" s="464">
        <v>6800.9987012931952</v>
      </c>
      <c r="BY150" s="463">
        <v>2056</v>
      </c>
      <c r="BZ150" s="294">
        <v>42</v>
      </c>
      <c r="CA150" s="468">
        <v>-1004.866924532391</v>
      </c>
      <c r="CB150" s="468">
        <v>3280.2832981306838</v>
      </c>
      <c r="CC150" s="468">
        <v>4411.6518373851068</v>
      </c>
      <c r="CD150" s="464">
        <v>6687.0682109833997</v>
      </c>
      <c r="CG150" s="463">
        <v>2056</v>
      </c>
      <c r="CH150" s="294">
        <v>42</v>
      </c>
      <c r="CI150" s="468">
        <v>-112.6133549705355</v>
      </c>
      <c r="CJ150" s="468">
        <v>-827.90308100726452</v>
      </c>
      <c r="CK150" s="468">
        <v>3210.5575009091326</v>
      </c>
      <c r="CL150" s="468">
        <v>4415.8050704474308</v>
      </c>
      <c r="CM150" s="464">
        <v>6685.8461353787634</v>
      </c>
      <c r="CP150" s="463">
        <v>2056</v>
      </c>
      <c r="CQ150" s="294">
        <v>42</v>
      </c>
      <c r="CR150" s="475">
        <v>4615.995992961788</v>
      </c>
      <c r="CS150" s="476">
        <v>1.4899124815135401</v>
      </c>
      <c r="CT150" s="464">
        <v>6877.4300445302551</v>
      </c>
      <c r="CZ150" s="447" t="b">
        <v>1</v>
      </c>
      <c r="DA150" s="448" t="b">
        <v>1</v>
      </c>
      <c r="DB150" s="449" t="b">
        <v>1</v>
      </c>
      <c r="DC150" s="447">
        <v>44</v>
      </c>
      <c r="DD150" s="449">
        <v>5572.7648560983407</v>
      </c>
      <c r="DE150" s="447">
        <v>44</v>
      </c>
      <c r="DF150" s="449">
        <v>6740.8743115155876</v>
      </c>
      <c r="DG150" s="447">
        <v>44</v>
      </c>
      <c r="DH150" s="449">
        <v>7908.9837669328344</v>
      </c>
      <c r="DI150" s="447">
        <v>44</v>
      </c>
      <c r="DJ150" s="448">
        <v>5572.7648560983407</v>
      </c>
      <c r="DK150" s="449">
        <v>150</v>
      </c>
      <c r="DL150" s="447">
        <v>44</v>
      </c>
      <c r="DM150" s="448">
        <v>6740.8743115155876</v>
      </c>
      <c r="DN150" s="449">
        <v>150</v>
      </c>
      <c r="DO150" s="447">
        <v>44</v>
      </c>
      <c r="DP150" s="448">
        <v>7908.9837669328344</v>
      </c>
      <c r="DQ150" s="449">
        <v>150</v>
      </c>
      <c r="DW150" s="324"/>
      <c r="EA150" s="325"/>
      <c r="EB150" s="325"/>
      <c r="EC150" s="325"/>
      <c r="ED150" s="325"/>
      <c r="EE150" s="325"/>
    </row>
    <row r="151" spans="1:152" s="319" customFormat="1" ht="13.8" x14ac:dyDescent="0.25">
      <c r="B151" s="403">
        <v>2059</v>
      </c>
      <c r="C151" s="621"/>
      <c r="D151" s="610"/>
      <c r="E151" s="611"/>
      <c r="F151" s="621"/>
      <c r="G151" s="622"/>
      <c r="H151" s="623"/>
      <c r="I151" s="621"/>
      <c r="J151" s="622"/>
      <c r="K151" s="623"/>
      <c r="L151" s="621"/>
      <c r="M151" s="623"/>
      <c r="N151" s="301" t="s">
        <v>446</v>
      </c>
      <c r="Q151" s="521">
        <v>1151.8749975904732</v>
      </c>
      <c r="R151" s="301">
        <v>45</v>
      </c>
      <c r="S151" s="503" t="s">
        <v>433</v>
      </c>
      <c r="T151" s="503" t="s">
        <v>433</v>
      </c>
      <c r="U151" s="522" t="s">
        <v>433</v>
      </c>
      <c r="V151" s="523">
        <v>6769.0534090324627</v>
      </c>
      <c r="W151" s="506">
        <v>5617.1784114419897</v>
      </c>
      <c r="X151" s="524">
        <v>6769.0534090324627</v>
      </c>
      <c r="Y151" s="503">
        <v>7920.9284066229357</v>
      </c>
      <c r="AA151" s="365"/>
      <c r="AB151" s="365"/>
      <c r="AC151" s="365"/>
      <c r="AD151" s="365"/>
      <c r="AE151" s="365"/>
      <c r="AF151" s="365"/>
      <c r="AG151" s="365"/>
      <c r="AH151" s="365"/>
      <c r="AI151" s="365"/>
      <c r="AJ151" s="365"/>
      <c r="AK151" s="365"/>
      <c r="AL151" s="365"/>
      <c r="AM151" s="365"/>
      <c r="AN151" s="365"/>
      <c r="BI151" s="463">
        <v>2057</v>
      </c>
      <c r="BJ151" s="464">
        <v>6714.1578412126701</v>
      </c>
      <c r="BR151" s="463">
        <v>2057</v>
      </c>
      <c r="BS151" s="294">
        <v>43</v>
      </c>
      <c r="BT151" s="475">
        <v>2280.60284308885</v>
      </c>
      <c r="BU151" s="476">
        <v>4573.4331336250161</v>
      </c>
      <c r="BV151" s="464">
        <v>6854.0359767138661</v>
      </c>
      <c r="BY151" s="463">
        <v>2057</v>
      </c>
      <c r="BZ151" s="294">
        <v>43</v>
      </c>
      <c r="CA151" s="468">
        <v>-1053.2873829140538</v>
      </c>
      <c r="CB151" s="468">
        <v>3358.3852814195097</v>
      </c>
      <c r="CC151" s="468">
        <v>4411.6518373851068</v>
      </c>
      <c r="CD151" s="464">
        <v>6716.749735890563</v>
      </c>
      <c r="CG151" s="463">
        <v>2057</v>
      </c>
      <c r="CH151" s="294">
        <v>43</v>
      </c>
      <c r="CI151" s="468">
        <v>-120.85020534556698</v>
      </c>
      <c r="CJ151" s="468">
        <v>-867.79637005806808</v>
      </c>
      <c r="CK151" s="468">
        <v>3286.9993461688741</v>
      </c>
      <c r="CL151" s="468">
        <v>4415.8050704474308</v>
      </c>
      <c r="CM151" s="464">
        <v>6714.1578412126701</v>
      </c>
      <c r="CP151" s="463">
        <v>2057</v>
      </c>
      <c r="CQ151" s="294">
        <v>43</v>
      </c>
      <c r="CR151" s="475">
        <v>4615.995992961788</v>
      </c>
      <c r="CS151" s="476">
        <v>1.5041239744771984</v>
      </c>
      <c r="CT151" s="464">
        <v>6943.0302391045061</v>
      </c>
      <c r="CZ151" s="447" t="b">
        <v>1</v>
      </c>
      <c r="DA151" s="448" t="b">
        <v>1</v>
      </c>
      <c r="DB151" s="449" t="b">
        <v>1</v>
      </c>
      <c r="DC151" s="447">
        <v>45</v>
      </c>
      <c r="DD151" s="449">
        <v>5617.1784114419897</v>
      </c>
      <c r="DE151" s="447">
        <v>45</v>
      </c>
      <c r="DF151" s="449">
        <v>6769.0534090324627</v>
      </c>
      <c r="DG151" s="447">
        <v>45</v>
      </c>
      <c r="DH151" s="449">
        <v>7920.9284066229357</v>
      </c>
      <c r="DI151" s="447">
        <v>45</v>
      </c>
      <c r="DJ151" s="448">
        <v>5617.1784114419897</v>
      </c>
      <c r="DK151" s="449">
        <v>151</v>
      </c>
      <c r="DL151" s="447">
        <v>45</v>
      </c>
      <c r="DM151" s="448">
        <v>6769.0534090324627</v>
      </c>
      <c r="DN151" s="449">
        <v>151</v>
      </c>
      <c r="DO151" s="447">
        <v>45</v>
      </c>
      <c r="DP151" s="448">
        <v>7920.9284066229357</v>
      </c>
      <c r="DQ151" s="449">
        <v>151</v>
      </c>
      <c r="DW151" s="324"/>
      <c r="EA151" s="325"/>
      <c r="EB151" s="325"/>
      <c r="EC151" s="325"/>
      <c r="ED151" s="325"/>
      <c r="EE151" s="325"/>
    </row>
    <row r="152" spans="1:152" s="319" customFormat="1" ht="14.4" thickBot="1" x14ac:dyDescent="0.3">
      <c r="B152" s="403">
        <v>2060</v>
      </c>
      <c r="C152" s="624"/>
      <c r="D152" s="618"/>
      <c r="E152" s="619"/>
      <c r="F152" s="624"/>
      <c r="G152" s="625"/>
      <c r="H152" s="626"/>
      <c r="I152" s="624"/>
      <c r="J152" s="627"/>
      <c r="K152" s="628"/>
      <c r="L152" s="629"/>
      <c r="M152" s="628"/>
      <c r="N152" s="301" t="s">
        <v>446</v>
      </c>
      <c r="O152" s="488"/>
      <c r="P152" s="394"/>
      <c r="Q152" s="521">
        <v>1154.5802834161673</v>
      </c>
      <c r="R152" s="301">
        <v>46</v>
      </c>
      <c r="S152" s="503" t="s">
        <v>433</v>
      </c>
      <c r="T152" s="503" t="s">
        <v>433</v>
      </c>
      <c r="U152" s="522" t="s">
        <v>433</v>
      </c>
      <c r="V152" s="523">
        <v>6796.5131728107408</v>
      </c>
      <c r="W152" s="506">
        <v>5641.9328893945731</v>
      </c>
      <c r="X152" s="524">
        <v>6796.5131728107408</v>
      </c>
      <c r="Y152" s="503">
        <v>7951.0934562269085</v>
      </c>
      <c r="AA152" s="365"/>
      <c r="AB152" s="365"/>
      <c r="AC152" s="365"/>
      <c r="AD152" s="365"/>
      <c r="AE152" s="365"/>
      <c r="AF152" s="365"/>
      <c r="AG152" s="365"/>
      <c r="AH152" s="365"/>
      <c r="AI152" s="365"/>
      <c r="AJ152" s="365"/>
      <c r="AK152" s="365"/>
      <c r="AL152" s="365"/>
      <c r="AM152" s="365"/>
      <c r="AN152" s="365"/>
      <c r="BI152" s="463">
        <v>2058</v>
      </c>
      <c r="BJ152" s="464">
        <v>6741.1387228323038</v>
      </c>
      <c r="BR152" s="463">
        <v>2058</v>
      </c>
      <c r="BS152" s="294">
        <v>44</v>
      </c>
      <c r="BT152" s="475">
        <v>2333.640118509521</v>
      </c>
      <c r="BU152" s="476">
        <v>4573.4331336250161</v>
      </c>
      <c r="BV152" s="464">
        <v>6907.0732521345371</v>
      </c>
      <c r="BY152" s="463">
        <v>2058</v>
      </c>
      <c r="BZ152" s="294">
        <v>44</v>
      </c>
      <c r="CA152" s="468">
        <v>-1102.8471461988147</v>
      </c>
      <c r="CB152" s="468">
        <v>3436.4872647083357</v>
      </c>
      <c r="CC152" s="468">
        <v>4411.6518373851068</v>
      </c>
      <c r="CD152" s="464">
        <v>6745.2919558946278</v>
      </c>
      <c r="CG152" s="463">
        <v>2058</v>
      </c>
      <c r="CH152" s="294">
        <v>44</v>
      </c>
      <c r="CI152" s="468">
        <v>-129.47921431014601</v>
      </c>
      <c r="CJ152" s="468">
        <v>-908.6283247335964</v>
      </c>
      <c r="CK152" s="468">
        <v>3363.4411914286152</v>
      </c>
      <c r="CL152" s="468">
        <v>4415.8050704474308</v>
      </c>
      <c r="CM152" s="464">
        <v>6741.1387228323038</v>
      </c>
      <c r="CP152" s="463">
        <v>2058</v>
      </c>
      <c r="CQ152" s="294">
        <v>44</v>
      </c>
      <c r="CR152" s="475">
        <v>4615.995992961788</v>
      </c>
      <c r="CS152" s="476">
        <v>1.5184710234112655</v>
      </c>
      <c r="CT152" s="464">
        <v>7009.2561594949866</v>
      </c>
      <c r="CZ152" s="447" t="b">
        <v>1</v>
      </c>
      <c r="DA152" s="448" t="b">
        <v>1</v>
      </c>
      <c r="DB152" s="449" t="b">
        <v>1</v>
      </c>
      <c r="DC152" s="447">
        <v>46</v>
      </c>
      <c r="DD152" s="449">
        <v>5641.9328893945731</v>
      </c>
      <c r="DE152" s="447">
        <v>46</v>
      </c>
      <c r="DF152" s="449">
        <v>6796.5131728107408</v>
      </c>
      <c r="DG152" s="447">
        <v>46</v>
      </c>
      <c r="DH152" s="449">
        <v>7951.0934562269085</v>
      </c>
      <c r="DI152" s="447">
        <v>46</v>
      </c>
      <c r="DJ152" s="448">
        <v>5641.9328893945731</v>
      </c>
      <c r="DK152" s="449">
        <v>152</v>
      </c>
      <c r="DL152" s="447">
        <v>46</v>
      </c>
      <c r="DM152" s="448">
        <v>6796.5131728107408</v>
      </c>
      <c r="DN152" s="449">
        <v>152</v>
      </c>
      <c r="DO152" s="447">
        <v>46</v>
      </c>
      <c r="DP152" s="448">
        <v>7951.0934562269085</v>
      </c>
      <c r="DQ152" s="449">
        <v>152</v>
      </c>
      <c r="DW152" s="324"/>
      <c r="EA152" s="325"/>
      <c r="EB152" s="325"/>
      <c r="EC152" s="325"/>
      <c r="ED152" s="325"/>
      <c r="EE152" s="325"/>
    </row>
    <row r="153" spans="1:152" s="319" customFormat="1" ht="13.8" x14ac:dyDescent="0.25">
      <c r="B153" s="365"/>
      <c r="C153" s="489"/>
      <c r="D153" s="489"/>
      <c r="E153" s="489"/>
      <c r="F153" s="489"/>
      <c r="G153" s="489"/>
      <c r="H153" s="489"/>
      <c r="I153" s="489"/>
      <c r="J153" s="489"/>
      <c r="K153" s="489"/>
      <c r="L153" s="489"/>
      <c r="M153" s="490"/>
      <c r="N153" s="301"/>
      <c r="O153" s="491"/>
      <c r="P153" s="394"/>
      <c r="Q153" s="394"/>
      <c r="R153" s="394"/>
      <c r="S153" s="394"/>
      <c r="T153" s="394"/>
      <c r="U153" s="394"/>
      <c r="V153" s="394"/>
      <c r="W153" s="394"/>
      <c r="X153" s="394"/>
      <c r="Y153" s="394"/>
      <c r="AA153" s="365"/>
      <c r="AB153" s="365"/>
      <c r="AC153" s="365"/>
      <c r="AD153" s="365"/>
      <c r="AE153" s="365"/>
      <c r="AF153" s="365"/>
      <c r="AG153" s="365"/>
      <c r="AH153" s="365"/>
      <c r="AI153" s="365"/>
      <c r="AJ153" s="365"/>
      <c r="AK153" s="365"/>
      <c r="AL153" s="365"/>
      <c r="AM153" s="365"/>
      <c r="AN153" s="365"/>
      <c r="BI153" s="463">
        <v>2059</v>
      </c>
      <c r="BJ153" s="464">
        <v>6766.7796602704666</v>
      </c>
      <c r="BR153" s="463">
        <v>2059</v>
      </c>
      <c r="BS153" s="294">
        <v>45</v>
      </c>
      <c r="BT153" s="475">
        <v>2386.677393930192</v>
      </c>
      <c r="BU153" s="476">
        <v>4573.4331336250161</v>
      </c>
      <c r="BV153" s="464">
        <v>6960.1105275552081</v>
      </c>
      <c r="BX153" s="301"/>
      <c r="BY153" s="463">
        <v>2059</v>
      </c>
      <c r="BZ153" s="294">
        <v>45</v>
      </c>
      <c r="CA153" s="468">
        <v>-1153.5462143866732</v>
      </c>
      <c r="CB153" s="468">
        <v>3514.5892479971612</v>
      </c>
      <c r="CC153" s="468">
        <v>4411.6518373851068</v>
      </c>
      <c r="CD153" s="464">
        <v>6772.694870995595</v>
      </c>
      <c r="CG153" s="463">
        <v>2059</v>
      </c>
      <c r="CH153" s="294">
        <v>45</v>
      </c>
      <c r="CI153" s="468">
        <v>-138.50950183147134</v>
      </c>
      <c r="CJ153" s="468">
        <v>-950.39894503384949</v>
      </c>
      <c r="CK153" s="468">
        <v>3439.8830366883567</v>
      </c>
      <c r="CL153" s="468">
        <v>4415.8050704474308</v>
      </c>
      <c r="CM153" s="464">
        <v>6766.7796602704666</v>
      </c>
      <c r="CP153" s="463">
        <v>2059</v>
      </c>
      <c r="CQ153" s="294">
        <v>45</v>
      </c>
      <c r="CR153" s="475">
        <v>4615.995992961788</v>
      </c>
      <c r="CS153" s="476">
        <v>1.5329549213129774</v>
      </c>
      <c r="CT153" s="464">
        <v>7076.1137741717566</v>
      </c>
      <c r="CZ153" s="508"/>
      <c r="DA153" s="508"/>
      <c r="DB153" s="508"/>
      <c r="DC153" s="508"/>
      <c r="DD153" s="508"/>
      <c r="DE153" s="508"/>
      <c r="DF153" s="508"/>
      <c r="DG153" s="508"/>
      <c r="DH153" s="508"/>
      <c r="DI153" s="508"/>
      <c r="DJ153" s="508"/>
      <c r="DK153" s="508"/>
      <c r="DL153" s="508"/>
      <c r="DM153" s="508"/>
      <c r="DN153" s="508"/>
      <c r="DO153" s="508"/>
      <c r="DP153" s="508"/>
      <c r="DQ153" s="508"/>
      <c r="DU153" s="336"/>
      <c r="DW153" s="324"/>
      <c r="EA153" s="325"/>
      <c r="EB153" s="325"/>
      <c r="EC153" s="325"/>
      <c r="ED153" s="325"/>
      <c r="EE153" s="325"/>
    </row>
    <row r="154" spans="1:152" s="319" customFormat="1" ht="13.8" x14ac:dyDescent="0.25">
      <c r="B154" s="365"/>
      <c r="C154" s="1737" t="s">
        <v>401</v>
      </c>
      <c r="D154" s="1738"/>
      <c r="E154" s="1738"/>
      <c r="F154" s="1738"/>
      <c r="G154" s="1738"/>
      <c r="H154" s="1738"/>
      <c r="I154" s="1738"/>
      <c r="J154" s="1738"/>
      <c r="K154" s="1738"/>
      <c r="L154" s="1738"/>
      <c r="M154" s="1739"/>
      <c r="N154" s="301"/>
      <c r="O154" s="491"/>
      <c r="P154" s="394"/>
      <c r="Q154" s="394"/>
      <c r="R154" s="394"/>
      <c r="S154" s="394"/>
      <c r="T154" s="394"/>
      <c r="U154" s="394"/>
      <c r="V154" s="394"/>
      <c r="W154" s="394"/>
      <c r="X154" s="394"/>
      <c r="Y154" s="394"/>
      <c r="AA154" s="365"/>
      <c r="AB154" s="365"/>
      <c r="AC154" s="365"/>
      <c r="AD154" s="365"/>
      <c r="AE154" s="365"/>
      <c r="AF154" s="365"/>
      <c r="AG154" s="365"/>
      <c r="AH154" s="365"/>
      <c r="AI154" s="365"/>
      <c r="AJ154" s="365"/>
      <c r="AK154" s="365"/>
      <c r="AL154" s="365"/>
      <c r="AM154" s="365"/>
      <c r="AN154" s="365"/>
      <c r="BI154" s="463">
        <v>2060</v>
      </c>
      <c r="BJ154" s="464">
        <v>6791.0715335599598</v>
      </c>
      <c r="BR154" s="463">
        <v>2060</v>
      </c>
      <c r="BS154" s="294">
        <v>46</v>
      </c>
      <c r="BT154" s="475">
        <v>2439.714669350863</v>
      </c>
      <c r="BU154" s="476">
        <v>4573.4331336250161</v>
      </c>
      <c r="BV154" s="464">
        <v>7013.1478029758791</v>
      </c>
      <c r="BY154" s="463">
        <v>2060</v>
      </c>
      <c r="BZ154" s="294">
        <v>46</v>
      </c>
      <c r="CA154" s="468">
        <v>-1205.38458747763</v>
      </c>
      <c r="CB154" s="468">
        <v>3592.6912312859872</v>
      </c>
      <c r="CC154" s="468">
        <v>4411.6518373851068</v>
      </c>
      <c r="CD154" s="464">
        <v>6798.9584811934637</v>
      </c>
      <c r="CG154" s="463">
        <v>2060</v>
      </c>
      <c r="CH154" s="294">
        <v>46</v>
      </c>
      <c r="CI154" s="468">
        <v>-147.95018787674175</v>
      </c>
      <c r="CJ154" s="468">
        <v>-993.10823095882745</v>
      </c>
      <c r="CK154" s="468">
        <v>3516.3248819480978</v>
      </c>
      <c r="CL154" s="468">
        <v>4415.8050704474308</v>
      </c>
      <c r="CM154" s="464">
        <v>6791.0715335599598</v>
      </c>
      <c r="CP154" s="463">
        <v>2060</v>
      </c>
      <c r="CQ154" s="294">
        <v>46</v>
      </c>
      <c r="CR154" s="475">
        <v>4615.995992961788</v>
      </c>
      <c r="CS154" s="476">
        <v>1.5475769735127909</v>
      </c>
      <c r="CT154" s="464">
        <v>7143.6091085349735</v>
      </c>
      <c r="CZ154" s="448"/>
      <c r="DA154" s="448"/>
      <c r="DB154" s="448"/>
      <c r="DC154" s="448"/>
      <c r="DD154" s="448"/>
      <c r="DE154" s="448"/>
      <c r="DF154" s="448"/>
      <c r="DG154" s="448"/>
      <c r="DH154" s="448"/>
      <c r="DI154" s="448"/>
      <c r="DJ154" s="448"/>
      <c r="DK154" s="448"/>
      <c r="DL154" s="448"/>
      <c r="DM154" s="448"/>
      <c r="DN154" s="448"/>
      <c r="DO154" s="448"/>
      <c r="DP154" s="448"/>
      <c r="DQ154" s="448"/>
      <c r="DW154" s="324"/>
      <c r="EA154" s="325"/>
      <c r="EB154" s="325"/>
      <c r="EC154" s="325"/>
      <c r="ED154" s="325"/>
      <c r="EE154" s="325"/>
    </row>
    <row r="155" spans="1:152" s="319" customFormat="1" x14ac:dyDescent="0.25">
      <c r="C155" s="1740"/>
      <c r="D155" s="1741"/>
      <c r="E155" s="1741"/>
      <c r="F155" s="1741"/>
      <c r="G155" s="1741"/>
      <c r="H155" s="1741"/>
      <c r="I155" s="1741"/>
      <c r="J155" s="1741"/>
      <c r="K155" s="1741"/>
      <c r="L155" s="1741"/>
      <c r="M155" s="1742"/>
      <c r="N155" s="301"/>
      <c r="O155" s="493"/>
      <c r="P155" s="494"/>
      <c r="Q155" s="494"/>
      <c r="R155" s="494"/>
      <c r="S155" s="494"/>
      <c r="T155" s="494"/>
      <c r="U155" s="494"/>
      <c r="V155" s="494"/>
      <c r="W155" s="494"/>
      <c r="X155" s="494"/>
      <c r="Y155" s="494"/>
      <c r="Z155" s="365"/>
      <c r="AA155" s="365"/>
      <c r="AB155" s="365"/>
      <c r="AC155" s="365"/>
      <c r="AD155" s="365"/>
      <c r="AE155" s="365"/>
      <c r="AF155" s="365"/>
      <c r="AG155" s="365"/>
      <c r="AH155" s="365"/>
      <c r="AI155" s="365"/>
      <c r="AJ155" s="365"/>
      <c r="AK155" s="365"/>
      <c r="AL155" s="365"/>
      <c r="AM155" s="365"/>
      <c r="AN155" s="365"/>
      <c r="CZ155" s="365"/>
      <c r="DA155" s="365"/>
      <c r="DB155" s="365"/>
      <c r="DC155" s="365"/>
      <c r="DD155" s="365"/>
      <c r="DE155" s="365"/>
      <c r="DF155" s="365"/>
      <c r="DG155" s="365"/>
      <c r="DH155" s="365"/>
      <c r="DI155" s="365"/>
      <c r="DJ155" s="365"/>
      <c r="DK155" s="365"/>
      <c r="DL155" s="365"/>
      <c r="DM155" s="365"/>
      <c r="DN155" s="365"/>
      <c r="DO155" s="365"/>
      <c r="DP155" s="365"/>
      <c r="DQ155" s="365"/>
      <c r="DW155" s="324"/>
      <c r="EA155" s="325"/>
      <c r="EB155" s="325"/>
      <c r="EC155" s="325"/>
      <c r="ED155" s="325"/>
      <c r="EE155" s="325"/>
    </row>
    <row r="156" spans="1:152" s="319" customFormat="1" x14ac:dyDescent="0.25">
      <c r="C156" s="1740"/>
      <c r="D156" s="1741"/>
      <c r="E156" s="1741"/>
      <c r="F156" s="1741"/>
      <c r="G156" s="1741"/>
      <c r="H156" s="1741"/>
      <c r="I156" s="1741"/>
      <c r="J156" s="1741"/>
      <c r="K156" s="1741"/>
      <c r="L156" s="1741"/>
      <c r="M156" s="1742"/>
      <c r="N156" s="301"/>
      <c r="O156" s="495"/>
      <c r="P156" s="365"/>
      <c r="Q156" s="365"/>
      <c r="R156" s="365"/>
      <c r="S156" s="365"/>
      <c r="T156" s="365"/>
      <c r="U156" s="365"/>
      <c r="V156" s="365"/>
      <c r="W156" s="365"/>
      <c r="X156" s="365"/>
      <c r="Y156" s="365"/>
      <c r="Z156" s="365"/>
      <c r="AA156" s="365"/>
      <c r="AB156" s="365"/>
      <c r="AC156" s="365"/>
      <c r="AD156" s="365"/>
      <c r="AE156" s="365"/>
      <c r="AF156" s="365"/>
      <c r="AG156" s="365"/>
      <c r="AH156" s="365"/>
      <c r="AI156" s="365"/>
      <c r="AJ156" s="365"/>
      <c r="AK156" s="365"/>
      <c r="AL156" s="365"/>
      <c r="AM156" s="365"/>
      <c r="AN156" s="365"/>
      <c r="DW156" s="324"/>
      <c r="EA156" s="325"/>
      <c r="EB156" s="325"/>
      <c r="EC156" s="325"/>
      <c r="ED156" s="325"/>
      <c r="EE156" s="325"/>
    </row>
    <row r="157" spans="1:152" s="319" customFormat="1" x14ac:dyDescent="0.25">
      <c r="A157" s="492"/>
      <c r="C157" s="1762"/>
      <c r="D157" s="1744"/>
      <c r="E157" s="1744"/>
      <c r="F157" s="1744"/>
      <c r="G157" s="1744"/>
      <c r="H157" s="1744"/>
      <c r="I157" s="1744"/>
      <c r="J157" s="1744"/>
      <c r="K157" s="1744"/>
      <c r="L157" s="1744"/>
      <c r="M157" s="1745"/>
      <c r="Z157" s="365"/>
      <c r="AA157" s="365"/>
      <c r="AB157" s="365"/>
      <c r="AC157" s="365"/>
      <c r="AD157" s="365"/>
      <c r="AE157" s="365"/>
      <c r="AF157" s="365"/>
      <c r="AG157" s="365"/>
      <c r="AH157" s="365"/>
      <c r="AI157" s="365"/>
      <c r="AJ157" s="365"/>
      <c r="AK157" s="365"/>
      <c r="AL157" s="365"/>
      <c r="AM157" s="365"/>
      <c r="AN157" s="365"/>
      <c r="DW157" s="324"/>
      <c r="EA157" s="325"/>
      <c r="EB157" s="325"/>
      <c r="EC157" s="325"/>
      <c r="ED157" s="325"/>
      <c r="EE157" s="325"/>
    </row>
    <row r="158" spans="1:152" s="546" customFormat="1" x14ac:dyDescent="0.25">
      <c r="A158" s="545" t="s">
        <v>148</v>
      </c>
      <c r="C158" s="547"/>
      <c r="D158" s="548"/>
      <c r="E158" s="548"/>
      <c r="F158" s="548"/>
      <c r="G158" s="548"/>
      <c r="H158" s="548"/>
      <c r="I158" s="548"/>
      <c r="J158" s="548"/>
      <c r="K158" s="548"/>
      <c r="L158" s="548"/>
      <c r="M158" s="548"/>
      <c r="N158" s="549"/>
      <c r="O158" s="549"/>
      <c r="P158" s="549"/>
      <c r="Q158" s="549"/>
      <c r="R158" s="549"/>
      <c r="S158" s="549"/>
      <c r="T158" s="549"/>
      <c r="U158" s="549"/>
      <c r="V158" s="549"/>
      <c r="W158" s="549"/>
      <c r="X158" s="549"/>
      <c r="Y158" s="549"/>
      <c r="Z158" s="549"/>
      <c r="AA158" s="549"/>
      <c r="AB158" s="549"/>
      <c r="AC158" s="549"/>
      <c r="AD158" s="549"/>
      <c r="AE158" s="549"/>
      <c r="AF158" s="549"/>
      <c r="AG158" s="549"/>
      <c r="AH158" s="549"/>
      <c r="AI158" s="549"/>
      <c r="AJ158" s="549"/>
      <c r="AK158" s="549"/>
      <c r="AL158" s="549"/>
      <c r="AM158" s="549"/>
      <c r="AN158" s="549"/>
      <c r="DW158" s="550"/>
      <c r="EA158" s="551"/>
      <c r="EB158" s="551"/>
      <c r="EC158" s="551"/>
      <c r="ED158" s="551"/>
      <c r="EE158" s="551"/>
    </row>
    <row r="159" spans="1:152" s="319" customFormat="1" x14ac:dyDescent="0.25">
      <c r="C159" s="320"/>
      <c r="D159" s="287"/>
      <c r="E159" s="287"/>
      <c r="F159" s="287"/>
      <c r="G159" s="287"/>
      <c r="H159" s="287"/>
      <c r="I159" s="287"/>
      <c r="J159" s="287"/>
      <c r="K159" s="287"/>
      <c r="L159" s="287"/>
      <c r="M159" s="287"/>
      <c r="N159" s="365"/>
      <c r="O159" s="365"/>
      <c r="P159" s="365"/>
      <c r="Q159" s="365"/>
      <c r="R159" s="365"/>
      <c r="S159" s="365"/>
      <c r="T159" s="365"/>
      <c r="U159" s="365"/>
      <c r="V159" s="365"/>
      <c r="W159" s="365"/>
      <c r="X159" s="365"/>
      <c r="Y159" s="365"/>
      <c r="Z159" s="365"/>
      <c r="AA159" s="365"/>
      <c r="AB159" s="365"/>
      <c r="AC159" s="365"/>
      <c r="AD159" s="365"/>
      <c r="AE159" s="365"/>
      <c r="AF159" s="365"/>
      <c r="AG159" s="365"/>
      <c r="AH159" s="365"/>
      <c r="AI159" s="365"/>
      <c r="AJ159" s="365"/>
      <c r="AK159" s="365"/>
      <c r="AL159" s="365"/>
      <c r="AM159" s="365"/>
      <c r="AN159" s="365"/>
      <c r="DW159" s="324"/>
      <c r="EA159" s="325"/>
      <c r="EB159" s="325"/>
      <c r="EC159" s="325"/>
      <c r="ED159" s="325"/>
      <c r="EE159" s="325"/>
    </row>
    <row r="160" spans="1:152" s="319" customFormat="1" x14ac:dyDescent="0.25">
      <c r="A160" s="552" t="s">
        <v>149</v>
      </c>
      <c r="B160" s="1763"/>
      <c r="C160" s="1763"/>
      <c r="D160" s="1763"/>
      <c r="E160" s="1763"/>
      <c r="F160" s="1763"/>
      <c r="G160" s="1763"/>
      <c r="H160" s="1763"/>
      <c r="I160" s="1763"/>
      <c r="J160" s="1763"/>
      <c r="K160" s="1763"/>
      <c r="L160" s="1763"/>
      <c r="M160" s="297"/>
      <c r="N160" s="301"/>
      <c r="O160" s="301"/>
      <c r="P160" s="301"/>
      <c r="Q160" s="301"/>
      <c r="R160" s="301"/>
      <c r="S160" s="301"/>
      <c r="T160" s="301"/>
      <c r="U160" s="301"/>
      <c r="V160" s="301"/>
      <c r="W160" s="1759"/>
      <c r="X160" s="1759"/>
      <c r="Y160" s="1759"/>
      <c r="Z160" s="365"/>
      <c r="AA160" s="365"/>
      <c r="AB160" s="553" t="s">
        <v>149</v>
      </c>
      <c r="AC160" s="365"/>
      <c r="AD160" s="365"/>
      <c r="AE160" s="365"/>
      <c r="AF160" s="365"/>
      <c r="AG160" s="365"/>
      <c r="AH160" s="365"/>
      <c r="AI160" s="365"/>
      <c r="AJ160" s="365"/>
      <c r="AK160" s="365"/>
      <c r="AL160" s="365"/>
      <c r="AM160" s="554" t="s">
        <v>149</v>
      </c>
      <c r="AN160" s="365"/>
      <c r="AZ160" s="554" t="s">
        <v>149</v>
      </c>
      <c r="BJ160" s="554" t="s">
        <v>149</v>
      </c>
      <c r="BR160" s="554" t="s">
        <v>149</v>
      </c>
      <c r="BY160" s="554" t="s">
        <v>149</v>
      </c>
      <c r="CG160" s="554" t="s">
        <v>149</v>
      </c>
      <c r="CP160" s="554" t="s">
        <v>149</v>
      </c>
      <c r="DV160" s="554" t="s">
        <v>149</v>
      </c>
      <c r="DW160" s="324"/>
      <c r="EA160" s="325"/>
      <c r="EB160" s="325"/>
      <c r="EC160" s="325"/>
      <c r="ED160" s="325"/>
      <c r="EE160" s="325"/>
    </row>
    <row r="161" spans="1:135" s="336" customFormat="1" ht="13.8" thickBot="1" x14ac:dyDescent="0.3">
      <c r="A161" s="555"/>
      <c r="B161" s="1747"/>
      <c r="C161" s="1747"/>
      <c r="D161" s="389"/>
      <c r="E161" s="389"/>
      <c r="F161" s="389"/>
      <c r="G161" s="389"/>
      <c r="H161" s="389"/>
      <c r="I161" s="389"/>
      <c r="J161" s="389"/>
      <c r="K161" s="389"/>
      <c r="L161" s="389"/>
      <c r="M161" s="389"/>
      <c r="N161" s="390"/>
      <c r="O161" s="390"/>
      <c r="P161" s="390"/>
      <c r="Q161" s="390"/>
      <c r="R161" s="390"/>
      <c r="S161" s="390"/>
      <c r="T161" s="390"/>
      <c r="U161" s="390"/>
      <c r="V161" s="390"/>
      <c r="W161" s="390"/>
      <c r="X161" s="390"/>
      <c r="Y161" s="390"/>
      <c r="Z161" s="390"/>
      <c r="AA161" s="390"/>
      <c r="AB161" s="390"/>
      <c r="AC161" s="390"/>
      <c r="AD161" s="390"/>
      <c r="AE161" s="390"/>
      <c r="AF161" s="390"/>
      <c r="AG161" s="390"/>
      <c r="AH161" s="390"/>
      <c r="AI161" s="390"/>
      <c r="AJ161" s="390"/>
      <c r="AK161" s="390"/>
      <c r="AL161" s="390"/>
      <c r="AM161" s="390"/>
      <c r="DI161" s="496" t="s">
        <v>475</v>
      </c>
      <c r="DJ161" s="497" t="s">
        <v>475</v>
      </c>
      <c r="DL161" s="496" t="s">
        <v>476</v>
      </c>
      <c r="DM161" s="497" t="s">
        <v>476</v>
      </c>
      <c r="DO161" s="496" t="s">
        <v>477</v>
      </c>
      <c r="DP161" s="497" t="s">
        <v>477</v>
      </c>
      <c r="DW161" s="393"/>
      <c r="EA161" s="303"/>
      <c r="EB161" s="303"/>
      <c r="EC161" s="303"/>
      <c r="ED161" s="303"/>
      <c r="EE161" s="303"/>
    </row>
    <row r="162" spans="1:135" ht="16.2" thickBot="1" x14ac:dyDescent="0.3">
      <c r="A162" s="371" t="s">
        <v>150</v>
      </c>
      <c r="C162" s="1748" t="s">
        <v>397</v>
      </c>
      <c r="D162" s="1749"/>
      <c r="E162" s="1750"/>
      <c r="F162" s="1751" t="s">
        <v>398</v>
      </c>
      <c r="G162" s="1752"/>
      <c r="H162" s="1753"/>
      <c r="I162" s="1754" t="s">
        <v>399</v>
      </c>
      <c r="J162" s="1755"/>
      <c r="K162" s="1756"/>
      <c r="L162" s="1757" t="s">
        <v>400</v>
      </c>
      <c r="M162" s="1758"/>
      <c r="O162" s="396"/>
      <c r="P162" s="396"/>
      <c r="Q162" s="396"/>
      <c r="W162" s="1759" t="s">
        <v>355</v>
      </c>
      <c r="X162" s="1759"/>
      <c r="Y162" s="1759"/>
      <c r="Z162" s="394"/>
      <c r="AA162" s="394"/>
      <c r="AB162" s="394"/>
      <c r="AC162" s="394"/>
      <c r="AD162" s="394"/>
      <c r="AE162" s="394"/>
      <c r="AF162" s="394"/>
      <c r="AG162" s="394"/>
      <c r="AH162" s="394"/>
      <c r="AI162" s="394"/>
      <c r="AJ162" s="394"/>
      <c r="AK162" s="394"/>
      <c r="AL162" s="394"/>
      <c r="AM162" s="394"/>
      <c r="AN162" s="394"/>
      <c r="BH162" s="395"/>
      <c r="BI162" s="395"/>
      <c r="BJ162" s="395" t="s">
        <v>358</v>
      </c>
      <c r="BK162" s="395"/>
      <c r="BL162" s="395"/>
      <c r="BM162" s="395"/>
      <c r="BN162" s="395"/>
      <c r="BR162" s="395" t="s">
        <v>356</v>
      </c>
      <c r="BS162" s="395"/>
      <c r="BT162" s="395"/>
      <c r="BU162" s="395"/>
      <c r="BV162" s="395"/>
      <c r="BW162" s="396"/>
      <c r="BY162" s="395" t="s">
        <v>357</v>
      </c>
      <c r="BZ162" s="395"/>
      <c r="CA162" s="395"/>
      <c r="CB162" s="395"/>
      <c r="CC162" s="395"/>
      <c r="CD162" s="395"/>
      <c r="CG162" s="395" t="s">
        <v>358</v>
      </c>
      <c r="CH162" s="395"/>
      <c r="CI162" s="395"/>
      <c r="CJ162" s="395"/>
      <c r="CK162" s="395"/>
      <c r="CL162" s="395"/>
      <c r="CM162" s="395"/>
      <c r="CP162" s="395" t="s">
        <v>359</v>
      </c>
      <c r="CQ162" s="395"/>
      <c r="CR162" s="395"/>
      <c r="CS162" s="395"/>
      <c r="CT162" s="395"/>
      <c r="CU162" s="395"/>
      <c r="CZ162" s="397"/>
      <c r="DA162" s="397"/>
      <c r="DB162" s="397"/>
      <c r="DC162" s="397"/>
      <c r="DD162" s="397"/>
      <c r="DE162" s="397"/>
      <c r="DF162" s="397"/>
      <c r="DG162" s="397"/>
      <c r="DH162" s="397"/>
      <c r="DI162" s="398" t="s">
        <v>478</v>
      </c>
      <c r="DJ162" s="399" t="s">
        <v>478</v>
      </c>
      <c r="DK162" s="397"/>
      <c r="DL162" s="398" t="s">
        <v>479</v>
      </c>
      <c r="DM162" s="399" t="s">
        <v>479</v>
      </c>
      <c r="DN162" s="397"/>
      <c r="DO162" s="398" t="s">
        <v>480</v>
      </c>
      <c r="DP162" s="399" t="s">
        <v>480</v>
      </c>
      <c r="DQ162" s="397"/>
      <c r="DV162" s="400"/>
      <c r="DW162" s="414" t="s">
        <v>420</v>
      </c>
      <c r="DX162" s="414"/>
      <c r="DY162" s="414" t="s">
        <v>421</v>
      </c>
      <c r="DZ162" s="401" t="s">
        <v>361</v>
      </c>
      <c r="EA162" s="402" t="s">
        <v>99</v>
      </c>
    </row>
    <row r="163" spans="1:135" s="336" customFormat="1" ht="28.2" thickBot="1" x14ac:dyDescent="0.3">
      <c r="A163" s="371" t="s">
        <v>120</v>
      </c>
      <c r="B163" s="403"/>
      <c r="C163" s="407" t="s">
        <v>410</v>
      </c>
      <c r="D163" s="408" t="s">
        <v>411</v>
      </c>
      <c r="E163" s="406" t="s">
        <v>412</v>
      </c>
      <c r="F163" s="407" t="s">
        <v>413</v>
      </c>
      <c r="G163" s="408" t="s">
        <v>414</v>
      </c>
      <c r="H163" s="406" t="s">
        <v>390</v>
      </c>
      <c r="I163" s="407" t="s">
        <v>391</v>
      </c>
      <c r="J163" s="408" t="s">
        <v>392</v>
      </c>
      <c r="K163" s="406" t="s">
        <v>393</v>
      </c>
      <c r="L163" s="407" t="s">
        <v>394</v>
      </c>
      <c r="M163" s="406" t="s">
        <v>395</v>
      </c>
      <c r="N163" s="409" t="s">
        <v>121</v>
      </c>
      <c r="O163" s="410"/>
      <c r="P163" s="410"/>
      <c r="Q163" s="410"/>
      <c r="R163" s="412" t="s">
        <v>364</v>
      </c>
      <c r="S163" s="411" t="s">
        <v>365</v>
      </c>
      <c r="T163" s="411" t="s">
        <v>366</v>
      </c>
      <c r="U163" s="413" t="s">
        <v>367</v>
      </c>
      <c r="V163" s="414"/>
      <c r="W163" s="413" t="s">
        <v>88</v>
      </c>
      <c r="X163" s="411" t="s">
        <v>93</v>
      </c>
      <c r="Y163" s="413" t="s">
        <v>98</v>
      </c>
      <c r="AA163" s="415"/>
      <c r="AB163" s="415"/>
      <c r="AC163" s="415"/>
      <c r="AD163" s="415"/>
      <c r="AE163" s="415"/>
      <c r="AF163" s="415"/>
      <c r="AG163" s="415"/>
      <c r="AH163" s="415"/>
      <c r="AI163" s="415"/>
      <c r="AJ163" s="415"/>
      <c r="AK163" s="415"/>
      <c r="AL163" s="415"/>
      <c r="AM163" s="415"/>
      <c r="AN163" s="415"/>
      <c r="BJ163" s="416" t="s">
        <v>93</v>
      </c>
      <c r="BL163" s="336" t="s">
        <v>368</v>
      </c>
      <c r="BM163" s="417">
        <v>17</v>
      </c>
      <c r="BN163" s="417" t="s">
        <v>369</v>
      </c>
      <c r="BR163" s="418"/>
      <c r="BS163" s="418"/>
      <c r="BT163" s="418"/>
      <c r="BU163" s="418"/>
      <c r="BV163" s="418"/>
      <c r="BW163" s="396"/>
      <c r="BZ163" s="418"/>
      <c r="CA163" s="418"/>
      <c r="CB163" s="418"/>
      <c r="CC163" s="418"/>
      <c r="CD163" s="418"/>
      <c r="CH163" s="418"/>
      <c r="CI163" s="418"/>
      <c r="CJ163" s="418"/>
      <c r="CK163" s="418"/>
      <c r="CL163" s="418"/>
      <c r="CM163" s="418"/>
      <c r="CQ163" s="418"/>
      <c r="CR163" s="418"/>
      <c r="CS163" s="418"/>
      <c r="CT163" s="418"/>
      <c r="CU163" s="418"/>
      <c r="CZ163" s="419"/>
      <c r="DA163" s="419"/>
      <c r="DB163" s="419"/>
      <c r="DC163" s="419"/>
      <c r="DD163" s="420"/>
      <c r="DE163" s="420"/>
      <c r="DF163" s="420"/>
      <c r="DG163" s="420"/>
      <c r="DH163" s="419"/>
      <c r="DI163" s="498"/>
      <c r="DJ163" s="499"/>
      <c r="DK163" s="423"/>
      <c r="DL163" s="498"/>
      <c r="DM163" s="499"/>
      <c r="DN163" s="419"/>
      <c r="DO163" s="498"/>
      <c r="DP163" s="499"/>
      <c r="DQ163" s="419"/>
      <c r="DV163" s="450">
        <v>2014</v>
      </c>
      <c r="DW163" s="556" t="e">
        <v>#N/A</v>
      </c>
      <c r="DX163" s="427" t="s">
        <v>422</v>
      </c>
      <c r="DY163" s="557" t="e">
        <v>#N/A</v>
      </c>
      <c r="EA163" s="428" t="s">
        <v>93</v>
      </c>
      <c r="EB163" s="303"/>
      <c r="EC163" s="303"/>
      <c r="ED163" s="303"/>
      <c r="EE163" s="303"/>
    </row>
    <row r="164" spans="1:135" s="336" customFormat="1" ht="14.4" thickBot="1" x14ac:dyDescent="0.3">
      <c r="A164" s="470" t="s">
        <v>410</v>
      </c>
      <c r="B164" s="403">
        <v>2012</v>
      </c>
      <c r="C164" s="606"/>
      <c r="D164" s="607"/>
      <c r="E164" s="608"/>
      <c r="F164" s="620"/>
      <c r="G164" s="607"/>
      <c r="H164" s="608"/>
      <c r="I164" s="620"/>
      <c r="J164" s="607"/>
      <c r="K164" s="608"/>
      <c r="L164" s="620"/>
      <c r="M164" s="608"/>
      <c r="N164" s="301" t="s">
        <v>446</v>
      </c>
      <c r="O164" s="394"/>
      <c r="P164" s="394"/>
      <c r="Q164" s="394"/>
      <c r="R164" s="301">
        <v>-2</v>
      </c>
      <c r="S164" s="503" t="s">
        <v>433</v>
      </c>
      <c r="T164" s="503" t="s">
        <v>433</v>
      </c>
      <c r="U164" s="503" t="s">
        <v>433</v>
      </c>
      <c r="V164" s="301"/>
      <c r="W164" s="503" t="e">
        <v>#N/A</v>
      </c>
      <c r="X164" s="503" t="e">
        <v>#N/A</v>
      </c>
      <c r="Y164" s="503" t="e">
        <v>#N/A</v>
      </c>
      <c r="AA164" s="415"/>
      <c r="AB164" s="415"/>
      <c r="AC164" s="415"/>
      <c r="AD164" s="415"/>
      <c r="AE164" s="415"/>
      <c r="AF164" s="415"/>
      <c r="AG164" s="415"/>
      <c r="AH164" s="415"/>
      <c r="AI164" s="415"/>
      <c r="AJ164" s="415"/>
      <c r="AK164" s="415"/>
      <c r="AL164" s="415"/>
      <c r="AM164" s="415"/>
      <c r="AN164" s="415"/>
      <c r="BH164" s="434" t="s">
        <v>373</v>
      </c>
      <c r="BJ164" s="435" t="s">
        <v>447</v>
      </c>
      <c r="BL164" s="336" t="s">
        <v>368</v>
      </c>
      <c r="BM164" s="436">
        <v>1</v>
      </c>
      <c r="BN164" s="436" t="s">
        <v>374</v>
      </c>
      <c r="BR164" s="414"/>
      <c r="BS164" s="336" t="s">
        <v>93</v>
      </c>
      <c r="BT164" s="414" t="s">
        <v>376</v>
      </c>
      <c r="BU164" s="414" t="s">
        <v>377</v>
      </c>
      <c r="BW164" s="410"/>
      <c r="BY164" s="414"/>
      <c r="BZ164" s="336" t="s">
        <v>93</v>
      </c>
      <c r="CA164" s="414" t="s">
        <v>378</v>
      </c>
      <c r="CB164" s="414" t="s">
        <v>376</v>
      </c>
      <c r="CC164" s="414" t="s">
        <v>377</v>
      </c>
      <c r="CG164" s="414"/>
      <c r="CH164" s="336" t="s">
        <v>93</v>
      </c>
      <c r="CI164" s="414" t="s">
        <v>379</v>
      </c>
      <c r="CJ164" s="414" t="s">
        <v>378</v>
      </c>
      <c r="CK164" s="414" t="s">
        <v>376</v>
      </c>
      <c r="CL164" s="414" t="s">
        <v>377</v>
      </c>
      <c r="CP164" s="414"/>
      <c r="CQ164" s="336" t="s">
        <v>93</v>
      </c>
      <c r="CR164" s="414" t="s">
        <v>380</v>
      </c>
      <c r="CS164" s="414" t="s">
        <v>381</v>
      </c>
      <c r="CZ164" s="507" t="b">
        <v>0</v>
      </c>
      <c r="DA164" s="508" t="b">
        <v>0</v>
      </c>
      <c r="DB164" s="509" t="b">
        <v>0</v>
      </c>
      <c r="DC164" s="507" t="s">
        <v>433</v>
      </c>
      <c r="DD164" s="509" t="s">
        <v>433</v>
      </c>
      <c r="DE164" s="507" t="s">
        <v>433</v>
      </c>
      <c r="DF164" s="509" t="s">
        <v>433</v>
      </c>
      <c r="DG164" s="507" t="s">
        <v>433</v>
      </c>
      <c r="DH164" s="509" t="s">
        <v>433</v>
      </c>
      <c r="DI164" s="507" t="s">
        <v>433</v>
      </c>
      <c r="DJ164" s="508" t="s">
        <v>433</v>
      </c>
      <c r="DK164" s="509" t="s">
        <v>433</v>
      </c>
      <c r="DL164" s="507" t="s">
        <v>433</v>
      </c>
      <c r="DM164" s="508" t="s">
        <v>433</v>
      </c>
      <c r="DN164" s="509" t="s">
        <v>433</v>
      </c>
      <c r="DO164" s="507" t="s">
        <v>433</v>
      </c>
      <c r="DP164" s="508" t="s">
        <v>433</v>
      </c>
      <c r="DQ164" s="509" t="s">
        <v>433</v>
      </c>
      <c r="DV164" s="510">
        <v>2015</v>
      </c>
      <c r="DW164" s="511" t="e">
        <v>#REF!</v>
      </c>
      <c r="DY164" s="558" t="e">
        <v>#REF!</v>
      </c>
      <c r="EA164" s="303"/>
      <c r="EB164" s="303"/>
      <c r="EC164" s="303"/>
      <c r="ED164" s="303"/>
      <c r="EE164" s="303"/>
    </row>
    <row r="165" spans="1:135" s="336" customFormat="1" ht="13.8" x14ac:dyDescent="0.25">
      <c r="A165" s="513" t="s">
        <v>411</v>
      </c>
      <c r="B165" s="403">
        <v>2013</v>
      </c>
      <c r="C165" s="621"/>
      <c r="D165" s="610"/>
      <c r="E165" s="611"/>
      <c r="F165" s="609"/>
      <c r="G165" s="610"/>
      <c r="H165" s="611"/>
      <c r="I165" s="609"/>
      <c r="J165" s="610"/>
      <c r="K165" s="611"/>
      <c r="L165" s="609"/>
      <c r="M165" s="611"/>
      <c r="N165" s="301" t="s">
        <v>446</v>
      </c>
      <c r="O165" s="394"/>
      <c r="P165" s="394"/>
      <c r="Q165" s="394"/>
      <c r="R165" s="301">
        <v>-1</v>
      </c>
      <c r="S165" s="503" t="s">
        <v>433</v>
      </c>
      <c r="T165" s="503" t="s">
        <v>433</v>
      </c>
      <c r="U165" s="503" t="s">
        <v>433</v>
      </c>
      <c r="V165" s="301"/>
      <c r="W165" s="503" t="e">
        <v>#N/A</v>
      </c>
      <c r="X165" s="503" t="e">
        <v>#N/A</v>
      </c>
      <c r="Y165" s="503" t="e">
        <v>#N/A</v>
      </c>
      <c r="AA165" s="415"/>
      <c r="AB165" s="415"/>
      <c r="AC165" s="415"/>
      <c r="AD165" s="415"/>
      <c r="AE165" s="415"/>
      <c r="AF165" s="415"/>
      <c r="AG165" s="415"/>
      <c r="AH165" s="415"/>
      <c r="AI165" s="415"/>
      <c r="AJ165" s="415"/>
      <c r="AK165" s="415"/>
      <c r="AL165" s="415"/>
      <c r="AM165" s="415"/>
      <c r="AN165" s="415"/>
      <c r="BK165" s="1736" t="e">
        <v>#REF!</v>
      </c>
      <c r="BL165" s="1736"/>
      <c r="BM165" s="1736"/>
      <c r="BN165" s="1736"/>
      <c r="BO165" s="1736"/>
      <c r="BP165" s="1736"/>
      <c r="BQ165" s="1736"/>
      <c r="BS165" s="443" t="s">
        <v>98</v>
      </c>
      <c r="BT165" s="444" t="e">
        <v>#DIV/0!</v>
      </c>
      <c r="BU165" s="516" t="e">
        <v>#DIV/0!</v>
      </c>
      <c r="BW165" s="410"/>
      <c r="BZ165" s="443" t="s">
        <v>98</v>
      </c>
      <c r="CA165" s="444" t="e">
        <v>#REF!</v>
      </c>
      <c r="CB165" s="517" t="e">
        <v>#REF!</v>
      </c>
      <c r="CC165" s="516" t="e">
        <v>#REF!</v>
      </c>
      <c r="CH165" s="443" t="s">
        <v>98</v>
      </c>
      <c r="CI165" s="444" t="e">
        <v>#REF!</v>
      </c>
      <c r="CJ165" s="517" t="e">
        <v>#REF!</v>
      </c>
      <c r="CK165" s="517" t="e">
        <v>#REF!</v>
      </c>
      <c r="CL165" s="516" t="e">
        <v>#REF!</v>
      </c>
      <c r="CQ165" s="443" t="s">
        <v>98</v>
      </c>
      <c r="CR165" s="444" t="e">
        <v>#REF!</v>
      </c>
      <c r="CS165" s="516" t="e">
        <v>#REF!</v>
      </c>
      <c r="CZ165" s="447" t="b">
        <v>0</v>
      </c>
      <c r="DA165" s="448" t="b">
        <v>0</v>
      </c>
      <c r="DB165" s="449" t="b">
        <v>0</v>
      </c>
      <c r="DC165" s="447" t="s">
        <v>433</v>
      </c>
      <c r="DD165" s="449" t="s">
        <v>433</v>
      </c>
      <c r="DE165" s="447" t="s">
        <v>433</v>
      </c>
      <c r="DF165" s="449" t="s">
        <v>433</v>
      </c>
      <c r="DG165" s="447" t="s">
        <v>433</v>
      </c>
      <c r="DH165" s="449" t="s">
        <v>433</v>
      </c>
      <c r="DI165" s="447" t="s">
        <v>433</v>
      </c>
      <c r="DJ165" s="448" t="s">
        <v>433</v>
      </c>
      <c r="DK165" s="449" t="s">
        <v>433</v>
      </c>
      <c r="DL165" s="447" t="s">
        <v>433</v>
      </c>
      <c r="DM165" s="448" t="s">
        <v>433</v>
      </c>
      <c r="DN165" s="449" t="s">
        <v>433</v>
      </c>
      <c r="DO165" s="447" t="s">
        <v>433</v>
      </c>
      <c r="DP165" s="448" t="s">
        <v>433</v>
      </c>
      <c r="DQ165" s="449" t="s">
        <v>433</v>
      </c>
      <c r="DV165" s="510">
        <v>2016</v>
      </c>
      <c r="DW165" s="511" t="e">
        <v>#REF!</v>
      </c>
      <c r="DY165" s="558" t="e">
        <v>#REF!</v>
      </c>
      <c r="EA165" s="303"/>
      <c r="EB165" s="303"/>
      <c r="EC165" s="303"/>
      <c r="ED165" s="303"/>
      <c r="EE165" s="303"/>
    </row>
    <row r="166" spans="1:135" s="336" customFormat="1" ht="14.4" thickBot="1" x14ac:dyDescent="0.3">
      <c r="A166" s="559" t="s">
        <v>412</v>
      </c>
      <c r="B166" s="403">
        <v>2014</v>
      </c>
      <c r="C166" s="621"/>
      <c r="D166" s="610"/>
      <c r="E166" s="611"/>
      <c r="F166" s="612"/>
      <c r="G166" s="613"/>
      <c r="H166" s="614"/>
      <c r="I166" s="612"/>
      <c r="J166" s="613"/>
      <c r="K166" s="614"/>
      <c r="L166" s="612"/>
      <c r="M166" s="614"/>
      <c r="N166" s="301" t="s">
        <v>446</v>
      </c>
      <c r="O166" s="394"/>
      <c r="P166" s="394"/>
      <c r="Q166" s="394"/>
      <c r="R166" s="301">
        <v>0</v>
      </c>
      <c r="S166" s="503" t="s">
        <v>433</v>
      </c>
      <c r="T166" s="503" t="s">
        <v>433</v>
      </c>
      <c r="U166" s="503" t="s">
        <v>433</v>
      </c>
      <c r="V166" s="301"/>
      <c r="W166" s="503" t="e">
        <v>#N/A</v>
      </c>
      <c r="X166" s="503" t="e">
        <v>#N/A</v>
      </c>
      <c r="Y166" s="503" t="e">
        <v>#N/A</v>
      </c>
      <c r="AA166" s="415"/>
      <c r="AB166" s="415"/>
      <c r="AC166" s="415"/>
      <c r="AD166" s="415"/>
      <c r="AE166" s="415"/>
      <c r="AF166" s="415"/>
      <c r="AG166" s="415"/>
      <c r="AH166" s="415"/>
      <c r="AI166" s="415"/>
      <c r="AJ166" s="415"/>
      <c r="AK166" s="415"/>
      <c r="AL166" s="415"/>
      <c r="AM166" s="415"/>
      <c r="AN166" s="415"/>
      <c r="BK166" s="1736"/>
      <c r="BL166" s="1736"/>
      <c r="BM166" s="1736"/>
      <c r="BN166" s="1736"/>
      <c r="BO166" s="1736"/>
      <c r="BP166" s="1736"/>
      <c r="BQ166" s="1736"/>
      <c r="BS166" s="443" t="s">
        <v>385</v>
      </c>
      <c r="BT166" s="454" t="e">
        <v>#DIV/0!</v>
      </c>
      <c r="BU166" s="455" t="e">
        <v>#DIV/0!</v>
      </c>
      <c r="BZ166" s="443" t="s">
        <v>385</v>
      </c>
      <c r="CA166" s="454" t="e">
        <v>#REF!</v>
      </c>
      <c r="CB166" s="456" t="e">
        <v>#REF!</v>
      </c>
      <c r="CC166" s="455" t="e">
        <v>#REF!</v>
      </c>
      <c r="CH166" s="443" t="s">
        <v>385</v>
      </c>
      <c r="CI166" s="454" t="e">
        <v>#REF!</v>
      </c>
      <c r="CJ166" s="456" t="e">
        <v>#REF!</v>
      </c>
      <c r="CK166" s="456" t="e">
        <v>#REF!</v>
      </c>
      <c r="CL166" s="455" t="e">
        <v>#REF!</v>
      </c>
      <c r="CQ166" s="443" t="s">
        <v>385</v>
      </c>
      <c r="CR166" s="454" t="e">
        <v>#REF!</v>
      </c>
      <c r="CS166" s="455" t="e">
        <v>#REF!</v>
      </c>
      <c r="CZ166" s="447" t="b">
        <v>0</v>
      </c>
      <c r="DA166" s="448" t="b">
        <v>0</v>
      </c>
      <c r="DB166" s="449" t="b">
        <v>0</v>
      </c>
      <c r="DC166" s="447" t="s">
        <v>433</v>
      </c>
      <c r="DD166" s="449" t="s">
        <v>433</v>
      </c>
      <c r="DE166" s="447" t="s">
        <v>433</v>
      </c>
      <c r="DF166" s="449" t="s">
        <v>433</v>
      </c>
      <c r="DG166" s="447" t="s">
        <v>433</v>
      </c>
      <c r="DH166" s="449" t="s">
        <v>433</v>
      </c>
      <c r="DI166" s="447" t="s">
        <v>433</v>
      </c>
      <c r="DJ166" s="448" t="s">
        <v>433</v>
      </c>
      <c r="DK166" s="449" t="s">
        <v>433</v>
      </c>
      <c r="DL166" s="447" t="s">
        <v>433</v>
      </c>
      <c r="DM166" s="448" t="s">
        <v>433</v>
      </c>
      <c r="DN166" s="449" t="s">
        <v>433</v>
      </c>
      <c r="DO166" s="447" t="s">
        <v>433</v>
      </c>
      <c r="DP166" s="448" t="s">
        <v>433</v>
      </c>
      <c r="DQ166" s="449" t="s">
        <v>433</v>
      </c>
      <c r="DV166" s="450">
        <v>2017</v>
      </c>
      <c r="DW166" s="451" t="e">
        <v>#REF!</v>
      </c>
      <c r="DY166" s="557" t="e">
        <v>#REF!</v>
      </c>
      <c r="DZ166" s="414" t="s">
        <v>383</v>
      </c>
      <c r="EA166" s="303"/>
      <c r="EB166" s="303"/>
      <c r="EC166" s="303"/>
      <c r="ED166" s="303"/>
      <c r="EE166" s="303"/>
    </row>
    <row r="167" spans="1:135" s="336" customFormat="1" ht="14.4" thickBot="1" x14ac:dyDescent="0.3">
      <c r="A167" s="470" t="s">
        <v>413</v>
      </c>
      <c r="B167" s="403">
        <v>2015</v>
      </c>
      <c r="C167" s="621"/>
      <c r="D167" s="610"/>
      <c r="E167" s="611"/>
      <c r="F167" s="609"/>
      <c r="G167" s="610"/>
      <c r="H167" s="611"/>
      <c r="I167" s="609"/>
      <c r="J167" s="610"/>
      <c r="K167" s="611"/>
      <c r="L167" s="609"/>
      <c r="M167" s="611"/>
      <c r="N167" s="301" t="s">
        <v>446</v>
      </c>
      <c r="O167" s="394"/>
      <c r="P167" s="394"/>
      <c r="Q167" s="394"/>
      <c r="R167" s="301">
        <v>1</v>
      </c>
      <c r="S167" s="503" t="s">
        <v>433</v>
      </c>
      <c r="T167" s="503" t="s">
        <v>433</v>
      </c>
      <c r="U167" s="503" t="s">
        <v>433</v>
      </c>
      <c r="V167" s="301"/>
      <c r="W167" s="503" t="e">
        <v>#N/A</v>
      </c>
      <c r="X167" s="503" t="e">
        <v>#N/A</v>
      </c>
      <c r="Y167" s="503" t="e">
        <v>#N/A</v>
      </c>
      <c r="AA167" s="415"/>
      <c r="AB167" s="415"/>
      <c r="AC167" s="415"/>
      <c r="AD167" s="415"/>
      <c r="AE167" s="415"/>
      <c r="AF167" s="415"/>
      <c r="AG167" s="415"/>
      <c r="AH167" s="415"/>
      <c r="AI167" s="415"/>
      <c r="AJ167" s="415"/>
      <c r="AK167" s="415"/>
      <c r="AL167" s="415"/>
      <c r="AM167" s="415"/>
      <c r="AN167" s="415"/>
      <c r="BK167" s="1736"/>
      <c r="BL167" s="1736"/>
      <c r="BM167" s="1736"/>
      <c r="BN167" s="1736"/>
      <c r="BO167" s="1736"/>
      <c r="BP167" s="1736"/>
      <c r="BQ167" s="1736"/>
      <c r="BR167" s="301"/>
      <c r="BS167" s="443" t="s">
        <v>88</v>
      </c>
      <c r="BT167" s="459" t="e">
        <v>#DIV/0!</v>
      </c>
      <c r="BU167" s="460" t="e">
        <v>#DIV/0!</v>
      </c>
      <c r="BV167" s="414" t="s">
        <v>387</v>
      </c>
      <c r="BY167" s="301"/>
      <c r="BZ167" s="443" t="s">
        <v>88</v>
      </c>
      <c r="CA167" s="459" t="e">
        <v>#REF!</v>
      </c>
      <c r="CB167" s="461" t="e">
        <v>#REF!</v>
      </c>
      <c r="CC167" s="460" t="e">
        <v>#REF!</v>
      </c>
      <c r="CD167" s="414" t="s">
        <v>387</v>
      </c>
      <c r="CG167" s="301"/>
      <c r="CH167" s="443" t="s">
        <v>88</v>
      </c>
      <c r="CI167" s="459" t="e">
        <v>#REF!</v>
      </c>
      <c r="CJ167" s="461" t="e">
        <v>#REF!</v>
      </c>
      <c r="CK167" s="461" t="e">
        <v>#REF!</v>
      </c>
      <c r="CL167" s="460" t="e">
        <v>#REF!</v>
      </c>
      <c r="CM167" s="414" t="s">
        <v>387</v>
      </c>
      <c r="CP167" s="301"/>
      <c r="CQ167" s="443" t="s">
        <v>88</v>
      </c>
      <c r="CR167" s="459" t="e">
        <v>#REF!</v>
      </c>
      <c r="CS167" s="460" t="e">
        <v>#REF!</v>
      </c>
      <c r="CT167" s="414" t="s">
        <v>387</v>
      </c>
      <c r="CZ167" s="447" t="b">
        <v>0</v>
      </c>
      <c r="DA167" s="448" t="b">
        <v>0</v>
      </c>
      <c r="DB167" s="449" t="b">
        <v>0</v>
      </c>
      <c r="DC167" s="447" t="s">
        <v>433</v>
      </c>
      <c r="DD167" s="449" t="s">
        <v>433</v>
      </c>
      <c r="DE167" s="447" t="s">
        <v>433</v>
      </c>
      <c r="DF167" s="449" t="s">
        <v>433</v>
      </c>
      <c r="DG167" s="447" t="s">
        <v>433</v>
      </c>
      <c r="DH167" s="449" t="s">
        <v>433</v>
      </c>
      <c r="DI167" s="447" t="s">
        <v>433</v>
      </c>
      <c r="DJ167" s="448" t="s">
        <v>433</v>
      </c>
      <c r="DK167" s="449" t="s">
        <v>433</v>
      </c>
      <c r="DL167" s="447" t="s">
        <v>433</v>
      </c>
      <c r="DM167" s="448" t="s">
        <v>433</v>
      </c>
      <c r="DN167" s="449" t="s">
        <v>433</v>
      </c>
      <c r="DO167" s="447" t="s">
        <v>433</v>
      </c>
      <c r="DP167" s="448" t="s">
        <v>433</v>
      </c>
      <c r="DQ167" s="449" t="s">
        <v>433</v>
      </c>
      <c r="DV167" s="510">
        <v>2018</v>
      </c>
      <c r="DW167" s="511" t="e">
        <v>#REF!</v>
      </c>
      <c r="DY167" s="558" t="e">
        <v>#REF!</v>
      </c>
      <c r="EA167" s="303" t="s">
        <v>379</v>
      </c>
      <c r="EB167" s="303" t="s">
        <v>378</v>
      </c>
      <c r="EC167" s="303" t="s">
        <v>376</v>
      </c>
      <c r="ED167" s="303" t="s">
        <v>377</v>
      </c>
      <c r="EE167" s="303"/>
    </row>
    <row r="168" spans="1:135" s="336" customFormat="1" ht="13.8" x14ac:dyDescent="0.25">
      <c r="A168" s="462" t="s">
        <v>414</v>
      </c>
      <c r="B168" s="403">
        <v>2016</v>
      </c>
      <c r="C168" s="621"/>
      <c r="D168" s="610"/>
      <c r="E168" s="611"/>
      <c r="F168" s="609"/>
      <c r="G168" s="610"/>
      <c r="H168" s="611"/>
      <c r="I168" s="609"/>
      <c r="J168" s="610"/>
      <c r="K168" s="611"/>
      <c r="L168" s="609"/>
      <c r="M168" s="611"/>
      <c r="N168" s="301" t="s">
        <v>446</v>
      </c>
      <c r="O168" s="394"/>
      <c r="P168" s="394"/>
      <c r="Q168" s="394"/>
      <c r="R168" s="301">
        <v>2</v>
      </c>
      <c r="S168" s="503" t="s">
        <v>433</v>
      </c>
      <c r="T168" s="503" t="s">
        <v>433</v>
      </c>
      <c r="U168" s="503" t="s">
        <v>433</v>
      </c>
      <c r="V168" s="301"/>
      <c r="W168" s="503" t="e">
        <v>#N/A</v>
      </c>
      <c r="X168" s="503" t="e">
        <v>#N/A</v>
      </c>
      <c r="Y168" s="503" t="e">
        <v>#N/A</v>
      </c>
      <c r="AA168" s="415"/>
      <c r="AB168" s="415"/>
      <c r="AC168" s="415"/>
      <c r="AD168" s="415"/>
      <c r="AE168" s="415"/>
      <c r="AF168" s="415"/>
      <c r="AG168" s="415"/>
      <c r="AH168" s="415"/>
      <c r="AI168" s="415"/>
      <c r="AJ168" s="415"/>
      <c r="AK168" s="415"/>
      <c r="AL168" s="415"/>
      <c r="AM168" s="415"/>
      <c r="AN168" s="415"/>
      <c r="BI168" s="463">
        <v>2014</v>
      </c>
      <c r="BJ168" s="560" t="e">
        <v>#REF!</v>
      </c>
      <c r="BR168" s="463">
        <v>2014</v>
      </c>
      <c r="BS168" s="294">
        <v>0</v>
      </c>
      <c r="BT168" s="475" t="e">
        <v>#DIV/0!</v>
      </c>
      <c r="BU168" s="476" t="e">
        <v>#DIV/0!</v>
      </c>
      <c r="BV168" s="560" t="e">
        <v>#DIV/0!</v>
      </c>
      <c r="BY168" s="463">
        <v>2014</v>
      </c>
      <c r="BZ168" s="294">
        <v>0</v>
      </c>
      <c r="CA168" s="475" t="e">
        <v>#REF!</v>
      </c>
      <c r="CB168" s="475" t="e">
        <v>#REF!</v>
      </c>
      <c r="CC168" s="476" t="e">
        <v>#REF!</v>
      </c>
      <c r="CD168" s="560" t="e">
        <v>#REF!</v>
      </c>
      <c r="CG168" s="463">
        <v>2014</v>
      </c>
      <c r="CH168" s="294">
        <v>0</v>
      </c>
      <c r="CI168" s="475" t="e">
        <v>#REF!</v>
      </c>
      <c r="CJ168" s="475" t="e">
        <v>#REF!</v>
      </c>
      <c r="CK168" s="475" t="e">
        <v>#REF!</v>
      </c>
      <c r="CL168" s="476" t="e">
        <v>#REF!</v>
      </c>
      <c r="CM168" s="560" t="e">
        <v>#REF!</v>
      </c>
      <c r="CP168" s="463">
        <v>2014</v>
      </c>
      <c r="CQ168" s="294">
        <v>0</v>
      </c>
      <c r="CR168" s="475" t="e">
        <v>#REF!</v>
      </c>
      <c r="CS168" s="476" t="e">
        <v>#REF!</v>
      </c>
      <c r="CT168" s="560" t="e">
        <v>#REF!</v>
      </c>
      <c r="CZ168" s="447" t="b">
        <v>0</v>
      </c>
      <c r="DA168" s="448" t="b">
        <v>0</v>
      </c>
      <c r="DB168" s="449" t="b">
        <v>0</v>
      </c>
      <c r="DC168" s="447" t="s">
        <v>433</v>
      </c>
      <c r="DD168" s="449" t="s">
        <v>433</v>
      </c>
      <c r="DE168" s="447" t="s">
        <v>433</v>
      </c>
      <c r="DF168" s="449" t="s">
        <v>433</v>
      </c>
      <c r="DG168" s="447" t="s">
        <v>433</v>
      </c>
      <c r="DH168" s="449" t="s">
        <v>433</v>
      </c>
      <c r="DI168" s="447" t="s">
        <v>433</v>
      </c>
      <c r="DJ168" s="448" t="s">
        <v>433</v>
      </c>
      <c r="DK168" s="449" t="s">
        <v>433</v>
      </c>
      <c r="DL168" s="447" t="s">
        <v>433</v>
      </c>
      <c r="DM168" s="448" t="s">
        <v>433</v>
      </c>
      <c r="DN168" s="449" t="s">
        <v>433</v>
      </c>
      <c r="DO168" s="447" t="s">
        <v>433</v>
      </c>
      <c r="DP168" s="448" t="s">
        <v>433</v>
      </c>
      <c r="DQ168" s="449" t="s">
        <v>433</v>
      </c>
      <c r="DV168" s="510">
        <v>2019</v>
      </c>
      <c r="DW168" s="511" t="e">
        <v>#REF!</v>
      </c>
      <c r="DY168" s="558" t="e">
        <v>#REF!</v>
      </c>
      <c r="DZ168" s="412" t="s">
        <v>388</v>
      </c>
      <c r="EA168" s="303" t="e">
        <v>#REF!</v>
      </c>
      <c r="EB168" s="303" t="e">
        <v>#REF!</v>
      </c>
      <c r="EC168" s="303" t="e">
        <v>#REF!</v>
      </c>
      <c r="ED168" s="303" t="e">
        <v>#REF!</v>
      </c>
      <c r="EE168" s="303" t="s">
        <v>98</v>
      </c>
    </row>
    <row r="169" spans="1:135" s="336" customFormat="1" ht="14.4" thickBot="1" x14ac:dyDescent="0.3">
      <c r="A169" s="559" t="s">
        <v>390</v>
      </c>
      <c r="B169" s="403">
        <v>2017</v>
      </c>
      <c r="C169" s="621"/>
      <c r="D169" s="610"/>
      <c r="E169" s="611"/>
      <c r="F169" s="612"/>
      <c r="G169" s="613"/>
      <c r="H169" s="614"/>
      <c r="I169" s="612"/>
      <c r="J169" s="613"/>
      <c r="K169" s="614"/>
      <c r="L169" s="612"/>
      <c r="M169" s="614"/>
      <c r="N169" s="301" t="s">
        <v>446</v>
      </c>
      <c r="O169" s="394"/>
      <c r="P169" s="394"/>
      <c r="Q169" s="394"/>
      <c r="R169" s="301">
        <v>3</v>
      </c>
      <c r="S169" s="503" t="s">
        <v>433</v>
      </c>
      <c r="T169" s="503" t="s">
        <v>433</v>
      </c>
      <c r="U169" s="503" t="s">
        <v>433</v>
      </c>
      <c r="V169" s="301"/>
      <c r="W169" s="503" t="e">
        <v>#N/A</v>
      </c>
      <c r="X169" s="503" t="e">
        <v>#N/A</v>
      </c>
      <c r="Y169" s="503" t="e">
        <v>#N/A</v>
      </c>
      <c r="AA169" s="415"/>
      <c r="AB169" s="415"/>
      <c r="AC169" s="415"/>
      <c r="AD169" s="415"/>
      <c r="AE169" s="415"/>
      <c r="AF169" s="415"/>
      <c r="AG169" s="415"/>
      <c r="AH169" s="415"/>
      <c r="AI169" s="415"/>
      <c r="AJ169" s="415"/>
      <c r="AK169" s="415"/>
      <c r="AL169" s="415"/>
      <c r="AM169" s="415"/>
      <c r="AN169" s="415"/>
      <c r="BI169" s="463">
        <v>2015</v>
      </c>
      <c r="BJ169" s="464" t="e">
        <v>#REF!</v>
      </c>
      <c r="BR169" s="463">
        <v>2015</v>
      </c>
      <c r="BS169" s="294">
        <v>1</v>
      </c>
      <c r="BT169" s="475" t="e">
        <v>#DIV/0!</v>
      </c>
      <c r="BU169" s="476" t="e">
        <v>#DIV/0!</v>
      </c>
      <c r="BV169" s="464" t="e">
        <v>#DIV/0!</v>
      </c>
      <c r="BY169" s="463">
        <v>2015</v>
      </c>
      <c r="BZ169" s="294">
        <v>1</v>
      </c>
      <c r="CA169" s="468" t="e">
        <v>#REF!</v>
      </c>
      <c r="CB169" s="468" t="e">
        <v>#REF!</v>
      </c>
      <c r="CC169" s="526" t="e">
        <v>#REF!</v>
      </c>
      <c r="CD169" s="464" t="e">
        <v>#REF!</v>
      </c>
      <c r="CG169" s="463">
        <v>2015</v>
      </c>
      <c r="CH169" s="294">
        <v>1</v>
      </c>
      <c r="CI169" s="468" t="e">
        <v>#REF!</v>
      </c>
      <c r="CJ169" s="468" t="e">
        <v>#REF!</v>
      </c>
      <c r="CK169" s="468" t="e">
        <v>#REF!</v>
      </c>
      <c r="CL169" s="526" t="e">
        <v>#REF!</v>
      </c>
      <c r="CM169" s="464" t="e">
        <v>#REF!</v>
      </c>
      <c r="CP169" s="463">
        <v>2015</v>
      </c>
      <c r="CQ169" s="294">
        <v>1</v>
      </c>
      <c r="CR169" s="468" t="e">
        <v>#REF!</v>
      </c>
      <c r="CS169" s="526" t="e">
        <v>#REF!</v>
      </c>
      <c r="CT169" s="464" t="e">
        <v>#REF!</v>
      </c>
      <c r="CZ169" s="447" t="b">
        <v>0</v>
      </c>
      <c r="DA169" s="448" t="b">
        <v>0</v>
      </c>
      <c r="DB169" s="449" t="b">
        <v>0</v>
      </c>
      <c r="DC169" s="447" t="s">
        <v>433</v>
      </c>
      <c r="DD169" s="449" t="s">
        <v>433</v>
      </c>
      <c r="DE169" s="447" t="s">
        <v>433</v>
      </c>
      <c r="DF169" s="449" t="s">
        <v>433</v>
      </c>
      <c r="DG169" s="447" t="s">
        <v>433</v>
      </c>
      <c r="DH169" s="449" t="s">
        <v>433</v>
      </c>
      <c r="DI169" s="447" t="s">
        <v>433</v>
      </c>
      <c r="DJ169" s="448" t="s">
        <v>433</v>
      </c>
      <c r="DK169" s="449" t="s">
        <v>433</v>
      </c>
      <c r="DL169" s="447" t="s">
        <v>433</v>
      </c>
      <c r="DM169" s="448" t="s">
        <v>433</v>
      </c>
      <c r="DN169" s="449" t="s">
        <v>433</v>
      </c>
      <c r="DO169" s="447" t="s">
        <v>433</v>
      </c>
      <c r="DP169" s="448" t="s">
        <v>433</v>
      </c>
      <c r="DQ169" s="449" t="s">
        <v>433</v>
      </c>
      <c r="DV169" s="450">
        <v>2020</v>
      </c>
      <c r="DW169" s="451" t="e">
        <v>#REF!</v>
      </c>
      <c r="DY169" s="557" t="e">
        <v>#REF!</v>
      </c>
      <c r="DZ169" s="412" t="s">
        <v>388</v>
      </c>
      <c r="EA169" s="303" t="e">
        <v>#REF!</v>
      </c>
      <c r="EB169" s="303" t="e">
        <v>#REF!</v>
      </c>
      <c r="EC169" s="303" t="e">
        <v>#REF!</v>
      </c>
      <c r="ED169" s="303" t="e">
        <v>#REF!</v>
      </c>
      <c r="EE169" s="303" t="s">
        <v>93</v>
      </c>
    </row>
    <row r="170" spans="1:135" s="336" customFormat="1" ht="13.8" x14ac:dyDescent="0.25">
      <c r="A170" s="470" t="s">
        <v>391</v>
      </c>
      <c r="B170" s="403">
        <v>2018</v>
      </c>
      <c r="C170" s="621"/>
      <c r="D170" s="610"/>
      <c r="E170" s="611"/>
      <c r="F170" s="609"/>
      <c r="G170" s="610"/>
      <c r="H170" s="611"/>
      <c r="I170" s="609"/>
      <c r="J170" s="610"/>
      <c r="K170" s="611"/>
      <c r="L170" s="609"/>
      <c r="M170" s="611"/>
      <c r="N170" s="301" t="s">
        <v>446</v>
      </c>
      <c r="O170" s="394"/>
      <c r="P170" s="394"/>
      <c r="Q170" s="394"/>
      <c r="R170" s="301">
        <v>4</v>
      </c>
      <c r="S170" s="503" t="s">
        <v>433</v>
      </c>
      <c r="T170" s="503" t="s">
        <v>433</v>
      </c>
      <c r="U170" s="503" t="s">
        <v>433</v>
      </c>
      <c r="V170" s="292"/>
      <c r="W170" s="503" t="e">
        <v>#N/A</v>
      </c>
      <c r="X170" s="503" t="e">
        <v>#N/A</v>
      </c>
      <c r="Y170" s="503" t="e">
        <v>#N/A</v>
      </c>
      <c r="AA170" s="415"/>
      <c r="AB170" s="415"/>
      <c r="AC170" s="415"/>
      <c r="AD170" s="415"/>
      <c r="AE170" s="415"/>
      <c r="AF170" s="415"/>
      <c r="AG170" s="415"/>
      <c r="AH170" s="415"/>
      <c r="AI170" s="415"/>
      <c r="AJ170" s="415"/>
      <c r="AK170" s="415"/>
      <c r="AL170" s="415"/>
      <c r="AM170" s="415"/>
      <c r="AN170" s="415"/>
      <c r="BI170" s="463">
        <v>2016</v>
      </c>
      <c r="BJ170" s="560" t="e">
        <v>#REF!</v>
      </c>
      <c r="BR170" s="463">
        <v>2016</v>
      </c>
      <c r="BS170" s="294">
        <v>2</v>
      </c>
      <c r="BT170" s="475" t="e">
        <v>#DIV/0!</v>
      </c>
      <c r="BU170" s="476" t="e">
        <v>#DIV/0!</v>
      </c>
      <c r="BV170" s="560" t="e">
        <v>#DIV/0!</v>
      </c>
      <c r="BY170" s="463">
        <v>2016</v>
      </c>
      <c r="BZ170" s="294">
        <v>2</v>
      </c>
      <c r="CA170" s="529" t="e">
        <v>#REF!</v>
      </c>
      <c r="CB170" s="529" t="e">
        <v>#REF!</v>
      </c>
      <c r="CC170" s="526" t="e">
        <v>#REF!</v>
      </c>
      <c r="CD170" s="560" t="e">
        <v>#REF!</v>
      </c>
      <c r="CG170" s="463">
        <v>2016</v>
      </c>
      <c r="CH170" s="294">
        <v>2</v>
      </c>
      <c r="CI170" s="529" t="e">
        <v>#REF!</v>
      </c>
      <c r="CJ170" s="529" t="e">
        <v>#REF!</v>
      </c>
      <c r="CK170" s="529" t="e">
        <v>#REF!</v>
      </c>
      <c r="CL170" s="526" t="e">
        <v>#REF!</v>
      </c>
      <c r="CM170" s="560" t="e">
        <v>#REF!</v>
      </c>
      <c r="CP170" s="463">
        <v>2016</v>
      </c>
      <c r="CQ170" s="294">
        <v>2</v>
      </c>
      <c r="CR170" s="529" t="e">
        <v>#REF!</v>
      </c>
      <c r="CS170" s="526" t="e">
        <v>#REF!</v>
      </c>
      <c r="CT170" s="560" t="e">
        <v>#REF!</v>
      </c>
      <c r="CZ170" s="447" t="b">
        <v>0</v>
      </c>
      <c r="DA170" s="448" t="b">
        <v>0</v>
      </c>
      <c r="DB170" s="449" t="b">
        <v>0</v>
      </c>
      <c r="DC170" s="447" t="s">
        <v>433</v>
      </c>
      <c r="DD170" s="449" t="s">
        <v>433</v>
      </c>
      <c r="DE170" s="447" t="s">
        <v>433</v>
      </c>
      <c r="DF170" s="449" t="s">
        <v>433</v>
      </c>
      <c r="DG170" s="447" t="s">
        <v>433</v>
      </c>
      <c r="DH170" s="449" t="s">
        <v>433</v>
      </c>
      <c r="DI170" s="447" t="s">
        <v>433</v>
      </c>
      <c r="DJ170" s="448" t="s">
        <v>433</v>
      </c>
      <c r="DK170" s="449" t="s">
        <v>433</v>
      </c>
      <c r="DL170" s="447" t="s">
        <v>433</v>
      </c>
      <c r="DM170" s="448" t="s">
        <v>433</v>
      </c>
      <c r="DN170" s="449" t="s">
        <v>433</v>
      </c>
      <c r="DO170" s="447" t="s">
        <v>433</v>
      </c>
      <c r="DP170" s="448" t="s">
        <v>433</v>
      </c>
      <c r="DQ170" s="449" t="s">
        <v>433</v>
      </c>
      <c r="DV170" s="510">
        <v>2021</v>
      </c>
      <c r="DW170" s="511" t="e">
        <v>#REF!</v>
      </c>
      <c r="DY170" s="558" t="e">
        <v>#REF!</v>
      </c>
      <c r="DZ170" s="412" t="s">
        <v>388</v>
      </c>
      <c r="EA170" s="303" t="e">
        <v>#REF!</v>
      </c>
      <c r="EB170" s="303" t="e">
        <v>#REF!</v>
      </c>
      <c r="EC170" s="303" t="e">
        <v>#REF!</v>
      </c>
      <c r="ED170" s="303" t="e">
        <v>#REF!</v>
      </c>
      <c r="EE170" s="303" t="s">
        <v>88</v>
      </c>
    </row>
    <row r="171" spans="1:135" s="336" customFormat="1" ht="13.8" x14ac:dyDescent="0.25">
      <c r="A171" s="513" t="s">
        <v>392</v>
      </c>
      <c r="B171" s="403">
        <v>2019</v>
      </c>
      <c r="C171" s="621"/>
      <c r="D171" s="610"/>
      <c r="E171" s="611"/>
      <c r="F171" s="609"/>
      <c r="G171" s="610"/>
      <c r="H171" s="611"/>
      <c r="I171" s="609"/>
      <c r="J171" s="610"/>
      <c r="K171" s="611"/>
      <c r="L171" s="609"/>
      <c r="M171" s="611"/>
      <c r="N171" s="301" t="s">
        <v>446</v>
      </c>
      <c r="O171" s="394"/>
      <c r="P171" s="394"/>
      <c r="Q171" s="394"/>
      <c r="R171" s="301">
        <v>5</v>
      </c>
      <c r="S171" s="503" t="s">
        <v>433</v>
      </c>
      <c r="T171" s="503" t="s">
        <v>433</v>
      </c>
      <c r="U171" s="503" t="s">
        <v>433</v>
      </c>
      <c r="V171" s="292"/>
      <c r="W171" s="503" t="e">
        <v>#N/A</v>
      </c>
      <c r="X171" s="503" t="e">
        <v>#N/A</v>
      </c>
      <c r="Y171" s="503" t="e">
        <v>#N/A</v>
      </c>
      <c r="AA171" s="415"/>
      <c r="AB171" s="415"/>
      <c r="AC171" s="415"/>
      <c r="AD171" s="415"/>
      <c r="AE171" s="415"/>
      <c r="AF171" s="415"/>
      <c r="AG171" s="415"/>
      <c r="AH171" s="415"/>
      <c r="AI171" s="415"/>
      <c r="AJ171" s="415"/>
      <c r="AK171" s="415"/>
      <c r="AL171" s="415"/>
      <c r="AM171" s="415"/>
      <c r="AN171" s="415"/>
      <c r="BI171" s="463">
        <v>2017</v>
      </c>
      <c r="BJ171" s="560" t="e">
        <v>#REF!</v>
      </c>
      <c r="BR171" s="463">
        <v>2017</v>
      </c>
      <c r="BS171" s="294">
        <v>3</v>
      </c>
      <c r="BT171" s="475" t="e">
        <v>#DIV/0!</v>
      </c>
      <c r="BU171" s="476" t="e">
        <v>#DIV/0!</v>
      </c>
      <c r="BV171" s="560" t="e">
        <v>#DIV/0!</v>
      </c>
      <c r="BY171" s="463">
        <v>2017</v>
      </c>
      <c r="BZ171" s="294">
        <v>3</v>
      </c>
      <c r="CA171" s="529" t="e">
        <v>#REF!</v>
      </c>
      <c r="CB171" s="529" t="e">
        <v>#REF!</v>
      </c>
      <c r="CC171" s="526" t="e">
        <v>#REF!</v>
      </c>
      <c r="CD171" s="560" t="e">
        <v>#REF!</v>
      </c>
      <c r="CG171" s="463">
        <v>2017</v>
      </c>
      <c r="CH171" s="294">
        <v>3</v>
      </c>
      <c r="CI171" s="529" t="e">
        <v>#REF!</v>
      </c>
      <c r="CJ171" s="529" t="e">
        <v>#REF!</v>
      </c>
      <c r="CK171" s="529" t="e">
        <v>#REF!</v>
      </c>
      <c r="CL171" s="526" t="e">
        <v>#REF!</v>
      </c>
      <c r="CM171" s="560" t="e">
        <v>#REF!</v>
      </c>
      <c r="CP171" s="463">
        <v>2017</v>
      </c>
      <c r="CQ171" s="294">
        <v>3</v>
      </c>
      <c r="CR171" s="529" t="e">
        <v>#REF!</v>
      </c>
      <c r="CS171" s="526" t="e">
        <v>#REF!</v>
      </c>
      <c r="CT171" s="560" t="e">
        <v>#REF!</v>
      </c>
      <c r="CZ171" s="447" t="b">
        <v>0</v>
      </c>
      <c r="DA171" s="448" t="b">
        <v>0</v>
      </c>
      <c r="DB171" s="449" t="b">
        <v>0</v>
      </c>
      <c r="DC171" s="447" t="s">
        <v>433</v>
      </c>
      <c r="DD171" s="449" t="s">
        <v>433</v>
      </c>
      <c r="DE171" s="447" t="s">
        <v>433</v>
      </c>
      <c r="DF171" s="449" t="s">
        <v>433</v>
      </c>
      <c r="DG171" s="447" t="s">
        <v>433</v>
      </c>
      <c r="DH171" s="449" t="s">
        <v>433</v>
      </c>
      <c r="DI171" s="447" t="s">
        <v>433</v>
      </c>
      <c r="DJ171" s="448" t="s">
        <v>433</v>
      </c>
      <c r="DK171" s="449" t="s">
        <v>433</v>
      </c>
      <c r="DL171" s="447" t="s">
        <v>433</v>
      </c>
      <c r="DM171" s="448" t="s">
        <v>433</v>
      </c>
      <c r="DN171" s="449" t="s">
        <v>433</v>
      </c>
      <c r="DO171" s="447" t="s">
        <v>433</v>
      </c>
      <c r="DP171" s="448" t="s">
        <v>433</v>
      </c>
      <c r="DQ171" s="449" t="s">
        <v>433</v>
      </c>
      <c r="DV171" s="510">
        <v>2022</v>
      </c>
      <c r="DW171" s="511" t="e">
        <v>#REF!</v>
      </c>
      <c r="DY171" s="558" t="e">
        <v>#REF!</v>
      </c>
      <c r="DZ171" s="412"/>
      <c r="EA171" s="303"/>
      <c r="EB171" s="303"/>
      <c r="EC171" s="303"/>
      <c r="ED171" s="303"/>
      <c r="EE171" s="303"/>
    </row>
    <row r="172" spans="1:135" s="336" customFormat="1" ht="14.4" thickBot="1" x14ac:dyDescent="0.3">
      <c r="A172" s="559" t="s">
        <v>393</v>
      </c>
      <c r="B172" s="403">
        <v>2020</v>
      </c>
      <c r="C172" s="621"/>
      <c r="D172" s="610"/>
      <c r="E172" s="611"/>
      <c r="F172" s="612"/>
      <c r="G172" s="613"/>
      <c r="H172" s="614"/>
      <c r="I172" s="612"/>
      <c r="J172" s="613"/>
      <c r="K172" s="614"/>
      <c r="L172" s="612"/>
      <c r="M172" s="614"/>
      <c r="N172" s="301" t="s">
        <v>446</v>
      </c>
      <c r="O172" s="394"/>
      <c r="P172" s="394"/>
      <c r="Q172" s="394"/>
      <c r="R172" s="301">
        <v>6</v>
      </c>
      <c r="S172" s="561" t="s">
        <v>433</v>
      </c>
      <c r="T172" s="561" t="s">
        <v>433</v>
      </c>
      <c r="U172" s="503" t="s">
        <v>433</v>
      </c>
      <c r="V172" s="292"/>
      <c r="W172" s="503" t="e">
        <v>#N/A</v>
      </c>
      <c r="X172" s="503" t="e">
        <v>#N/A</v>
      </c>
      <c r="Y172" s="503" t="e">
        <v>#N/A</v>
      </c>
      <c r="AA172" s="415"/>
      <c r="AB172" s="415"/>
      <c r="AC172" s="415"/>
      <c r="AD172" s="415"/>
      <c r="AE172" s="415"/>
      <c r="AF172" s="415"/>
      <c r="AG172" s="415"/>
      <c r="AH172" s="415"/>
      <c r="AI172" s="415"/>
      <c r="AJ172" s="415"/>
      <c r="AK172" s="415"/>
      <c r="AL172" s="415"/>
      <c r="AM172" s="415"/>
      <c r="AN172" s="415"/>
      <c r="BI172" s="463">
        <v>2018</v>
      </c>
      <c r="BJ172" s="464" t="e">
        <v>#REF!</v>
      </c>
      <c r="BR172" s="463">
        <v>2018</v>
      </c>
      <c r="BS172" s="294">
        <v>4</v>
      </c>
      <c r="BT172" s="475" t="e">
        <v>#DIV/0!</v>
      </c>
      <c r="BU172" s="476" t="e">
        <v>#DIV/0!</v>
      </c>
      <c r="BV172" s="464" t="e">
        <v>#DIV/0!</v>
      </c>
      <c r="BY172" s="463">
        <v>2018</v>
      </c>
      <c r="BZ172" s="294">
        <v>4</v>
      </c>
      <c r="CA172" s="468" t="e">
        <v>#REF!</v>
      </c>
      <c r="CB172" s="468" t="e">
        <v>#REF!</v>
      </c>
      <c r="CC172" s="526" t="e">
        <v>#REF!</v>
      </c>
      <c r="CD172" s="464" t="e">
        <v>#REF!</v>
      </c>
      <c r="CG172" s="463">
        <v>2018</v>
      </c>
      <c r="CH172" s="294">
        <v>4</v>
      </c>
      <c r="CI172" s="468" t="e">
        <v>#REF!</v>
      </c>
      <c r="CJ172" s="468" t="e">
        <v>#REF!</v>
      </c>
      <c r="CK172" s="468" t="e">
        <v>#REF!</v>
      </c>
      <c r="CL172" s="526" t="e">
        <v>#REF!</v>
      </c>
      <c r="CM172" s="464" t="e">
        <v>#REF!</v>
      </c>
      <c r="CP172" s="463">
        <v>2018</v>
      </c>
      <c r="CQ172" s="294">
        <v>4</v>
      </c>
      <c r="CR172" s="468" t="e">
        <v>#REF!</v>
      </c>
      <c r="CS172" s="526" t="e">
        <v>#REF!</v>
      </c>
      <c r="CT172" s="464" t="e">
        <v>#REF!</v>
      </c>
      <c r="CZ172" s="447" t="b">
        <v>0</v>
      </c>
      <c r="DA172" s="448" t="b">
        <v>0</v>
      </c>
      <c r="DB172" s="449" t="b">
        <v>0</v>
      </c>
      <c r="DC172" s="447" t="s">
        <v>433</v>
      </c>
      <c r="DD172" s="449" t="s">
        <v>433</v>
      </c>
      <c r="DE172" s="447" t="s">
        <v>433</v>
      </c>
      <c r="DF172" s="449" t="s">
        <v>433</v>
      </c>
      <c r="DG172" s="447" t="s">
        <v>433</v>
      </c>
      <c r="DH172" s="449" t="s">
        <v>433</v>
      </c>
      <c r="DI172" s="447" t="s">
        <v>433</v>
      </c>
      <c r="DJ172" s="448" t="s">
        <v>433</v>
      </c>
      <c r="DK172" s="449" t="s">
        <v>433</v>
      </c>
      <c r="DL172" s="447" t="s">
        <v>433</v>
      </c>
      <c r="DM172" s="448" t="s">
        <v>433</v>
      </c>
      <c r="DN172" s="449" t="s">
        <v>433</v>
      </c>
      <c r="DO172" s="447" t="s">
        <v>433</v>
      </c>
      <c r="DP172" s="448" t="s">
        <v>433</v>
      </c>
      <c r="DQ172" s="449" t="s">
        <v>433</v>
      </c>
      <c r="DV172" s="450">
        <v>2023</v>
      </c>
      <c r="DW172" s="451" t="e">
        <v>#REF!</v>
      </c>
      <c r="DY172" s="557" t="e">
        <v>#REF!</v>
      </c>
      <c r="DZ172" s="412"/>
      <c r="EA172" s="303" t="s">
        <v>380</v>
      </c>
      <c r="EB172" s="303" t="s">
        <v>381</v>
      </c>
      <c r="EC172" s="303"/>
      <c r="ED172" s="303"/>
      <c r="EE172" s="303"/>
    </row>
    <row r="173" spans="1:135" s="336" customFormat="1" ht="14.4" thickBot="1" x14ac:dyDescent="0.3">
      <c r="A173" s="470" t="s">
        <v>394</v>
      </c>
      <c r="B173" s="403">
        <v>2021</v>
      </c>
      <c r="C173" s="621"/>
      <c r="D173" s="610"/>
      <c r="E173" s="611"/>
      <c r="F173" s="609"/>
      <c r="G173" s="610"/>
      <c r="H173" s="611"/>
      <c r="I173" s="609"/>
      <c r="J173" s="610"/>
      <c r="K173" s="611"/>
      <c r="L173" s="609"/>
      <c r="M173" s="611"/>
      <c r="N173" s="301" t="s">
        <v>446</v>
      </c>
      <c r="O173" s="394"/>
      <c r="P173" s="394"/>
      <c r="Q173" s="394"/>
      <c r="R173" s="301">
        <v>7</v>
      </c>
      <c r="S173" s="562" t="s">
        <v>433</v>
      </c>
      <c r="T173" s="562" t="s">
        <v>433</v>
      </c>
      <c r="U173" s="503" t="s">
        <v>433</v>
      </c>
      <c r="V173" s="292"/>
      <c r="W173" s="503" t="e">
        <v>#N/A</v>
      </c>
      <c r="X173" s="503" t="e">
        <v>#N/A</v>
      </c>
      <c r="Y173" s="503" t="e">
        <v>#N/A</v>
      </c>
      <c r="AA173" s="415"/>
      <c r="AB173" s="415"/>
      <c r="AC173" s="415"/>
      <c r="AD173" s="415"/>
      <c r="AE173" s="415"/>
      <c r="AF173" s="415"/>
      <c r="AG173" s="415"/>
      <c r="AH173" s="415"/>
      <c r="AI173" s="415"/>
      <c r="AJ173" s="415"/>
      <c r="AK173" s="415"/>
      <c r="AL173" s="415"/>
      <c r="AM173" s="415"/>
      <c r="AN173" s="415"/>
      <c r="BI173" s="463">
        <v>2019</v>
      </c>
      <c r="BJ173" s="563" t="e">
        <v>#REF!</v>
      </c>
      <c r="BR173" s="463">
        <v>2019</v>
      </c>
      <c r="BS173" s="294">
        <v>5</v>
      </c>
      <c r="BT173" s="475" t="e">
        <v>#DIV/0!</v>
      </c>
      <c r="BU173" s="476" t="e">
        <v>#DIV/0!</v>
      </c>
      <c r="BV173" s="563" t="e">
        <v>#DIV/0!</v>
      </c>
      <c r="BY173" s="463">
        <v>2019</v>
      </c>
      <c r="BZ173" s="294">
        <v>5</v>
      </c>
      <c r="CA173" s="529" t="e">
        <v>#REF!</v>
      </c>
      <c r="CB173" s="529" t="e">
        <v>#REF!</v>
      </c>
      <c r="CC173" s="526" t="e">
        <v>#REF!</v>
      </c>
      <c r="CD173" s="563" t="e">
        <v>#REF!</v>
      </c>
      <c r="CG173" s="463">
        <v>2019</v>
      </c>
      <c r="CH173" s="294">
        <v>5</v>
      </c>
      <c r="CI173" s="529" t="e">
        <v>#REF!</v>
      </c>
      <c r="CJ173" s="529" t="e">
        <v>#REF!</v>
      </c>
      <c r="CK173" s="529" t="e">
        <v>#REF!</v>
      </c>
      <c r="CL173" s="526" t="e">
        <v>#REF!</v>
      </c>
      <c r="CM173" s="563" t="e">
        <v>#REF!</v>
      </c>
      <c r="CP173" s="463">
        <v>2019</v>
      </c>
      <c r="CQ173" s="294">
        <v>5</v>
      </c>
      <c r="CR173" s="529" t="e">
        <v>#REF!</v>
      </c>
      <c r="CS173" s="526" t="e">
        <v>#REF!</v>
      </c>
      <c r="CT173" s="563" t="e">
        <v>#REF!</v>
      </c>
      <c r="CZ173" s="447" t="b">
        <v>0</v>
      </c>
      <c r="DA173" s="448" t="b">
        <v>0</v>
      </c>
      <c r="DB173" s="449" t="b">
        <v>0</v>
      </c>
      <c r="DC173" s="447" t="s">
        <v>433</v>
      </c>
      <c r="DD173" s="449" t="s">
        <v>433</v>
      </c>
      <c r="DE173" s="447" t="s">
        <v>433</v>
      </c>
      <c r="DF173" s="449" t="s">
        <v>433</v>
      </c>
      <c r="DG173" s="447" t="s">
        <v>433</v>
      </c>
      <c r="DH173" s="449" t="s">
        <v>433</v>
      </c>
      <c r="DI173" s="447" t="s">
        <v>433</v>
      </c>
      <c r="DJ173" s="448" t="s">
        <v>433</v>
      </c>
      <c r="DK173" s="449" t="s">
        <v>433</v>
      </c>
      <c r="DL173" s="447" t="s">
        <v>433</v>
      </c>
      <c r="DM173" s="448" t="s">
        <v>433</v>
      </c>
      <c r="DN173" s="449" t="s">
        <v>433</v>
      </c>
      <c r="DO173" s="447" t="s">
        <v>433</v>
      </c>
      <c r="DP173" s="448" t="s">
        <v>433</v>
      </c>
      <c r="DQ173" s="449" t="s">
        <v>433</v>
      </c>
      <c r="DV173" s="510">
        <v>2024</v>
      </c>
      <c r="DW173" s="511" t="e">
        <v>#REF!</v>
      </c>
      <c r="DY173" s="558" t="e">
        <v>#REF!</v>
      </c>
      <c r="DZ173" s="412" t="s">
        <v>388</v>
      </c>
      <c r="EA173" s="303">
        <v>0</v>
      </c>
      <c r="EB173" s="303">
        <v>0</v>
      </c>
      <c r="EC173" s="303" t="s">
        <v>449</v>
      </c>
      <c r="ED173" s="303"/>
      <c r="EE173" s="303"/>
    </row>
    <row r="174" spans="1:135" ht="14.4" thickBot="1" x14ac:dyDescent="0.3">
      <c r="A174" s="559" t="s">
        <v>395</v>
      </c>
      <c r="B174" s="403">
        <v>2022</v>
      </c>
      <c r="C174" s="621"/>
      <c r="D174" s="610"/>
      <c r="E174" s="611"/>
      <c r="F174" s="615"/>
      <c r="G174" s="616"/>
      <c r="H174" s="617"/>
      <c r="I174" s="615"/>
      <c r="J174" s="616"/>
      <c r="K174" s="617"/>
      <c r="L174" s="615"/>
      <c r="M174" s="617"/>
      <c r="N174" s="301" t="s">
        <v>446</v>
      </c>
      <c r="O174" s="394"/>
      <c r="P174" s="394"/>
      <c r="Q174" s="394"/>
      <c r="R174" s="301">
        <v>8</v>
      </c>
      <c r="S174" s="564" t="s">
        <v>433</v>
      </c>
      <c r="T174" s="564" t="s">
        <v>433</v>
      </c>
      <c r="U174" s="565" t="s">
        <v>433</v>
      </c>
      <c r="V174" s="292"/>
      <c r="W174" s="565" t="e">
        <v>#N/A</v>
      </c>
      <c r="X174" s="565" t="e">
        <v>#N/A</v>
      </c>
      <c r="Y174" s="565" t="e">
        <v>#N/A</v>
      </c>
      <c r="AA174" s="394"/>
      <c r="AB174" s="394"/>
      <c r="AC174" s="394"/>
      <c r="AD174" s="394"/>
      <c r="AE174" s="394"/>
      <c r="AF174" s="394"/>
      <c r="AG174" s="394"/>
      <c r="AH174" s="394"/>
      <c r="AI174" s="394"/>
      <c r="AJ174" s="394"/>
      <c r="AK174" s="394"/>
      <c r="AL174" s="394"/>
      <c r="AM174" s="394"/>
      <c r="AN174" s="394"/>
      <c r="BI174" s="463">
        <v>2020</v>
      </c>
      <c r="BJ174" s="474" t="e">
        <v>#REF!</v>
      </c>
      <c r="BR174" s="463">
        <v>2020</v>
      </c>
      <c r="BS174" s="294">
        <v>6</v>
      </c>
      <c r="BT174" s="475" t="e">
        <v>#DIV/0!</v>
      </c>
      <c r="BU174" s="476" t="e">
        <v>#DIV/0!</v>
      </c>
      <c r="BV174" s="474" t="e">
        <v>#DIV/0!</v>
      </c>
      <c r="BY174" s="463">
        <v>2020</v>
      </c>
      <c r="BZ174" s="294">
        <v>6</v>
      </c>
      <c r="CA174" s="529" t="e">
        <v>#REF!</v>
      </c>
      <c r="CB174" s="529" t="e">
        <v>#REF!</v>
      </c>
      <c r="CC174" s="526" t="e">
        <v>#REF!</v>
      </c>
      <c r="CD174" s="474" t="e">
        <v>#REF!</v>
      </c>
      <c r="CG174" s="463">
        <v>2020</v>
      </c>
      <c r="CH174" s="294">
        <v>6</v>
      </c>
      <c r="CI174" s="529" t="e">
        <v>#REF!</v>
      </c>
      <c r="CJ174" s="529" t="e">
        <v>#REF!</v>
      </c>
      <c r="CK174" s="529" t="e">
        <v>#REF!</v>
      </c>
      <c r="CL174" s="526" t="e">
        <v>#REF!</v>
      </c>
      <c r="CM174" s="474" t="e">
        <v>#REF!</v>
      </c>
      <c r="CP174" s="463">
        <v>2020</v>
      </c>
      <c r="CQ174" s="294">
        <v>6</v>
      </c>
      <c r="CR174" s="529" t="e">
        <v>#REF!</v>
      </c>
      <c r="CS174" s="526" t="e">
        <v>#REF!</v>
      </c>
      <c r="CT174" s="474" t="e">
        <v>#REF!</v>
      </c>
      <c r="CZ174" s="447" t="b">
        <v>0</v>
      </c>
      <c r="DA174" s="448" t="b">
        <v>0</v>
      </c>
      <c r="DB174" s="449" t="b">
        <v>0</v>
      </c>
      <c r="DC174" s="447" t="s">
        <v>433</v>
      </c>
      <c r="DD174" s="449" t="s">
        <v>433</v>
      </c>
      <c r="DE174" s="447" t="s">
        <v>433</v>
      </c>
      <c r="DF174" s="449" t="s">
        <v>433</v>
      </c>
      <c r="DG174" s="447" t="s">
        <v>433</v>
      </c>
      <c r="DH174" s="449" t="s">
        <v>433</v>
      </c>
      <c r="DI174" s="447" t="s">
        <v>433</v>
      </c>
      <c r="DJ174" s="448" t="s">
        <v>433</v>
      </c>
      <c r="DK174" s="449" t="s">
        <v>433</v>
      </c>
      <c r="DL174" s="447" t="s">
        <v>433</v>
      </c>
      <c r="DM174" s="448" t="s">
        <v>433</v>
      </c>
      <c r="DN174" s="449" t="s">
        <v>433</v>
      </c>
      <c r="DO174" s="447" t="s">
        <v>433</v>
      </c>
      <c r="DP174" s="448" t="s">
        <v>433</v>
      </c>
      <c r="DQ174" s="449" t="s">
        <v>433</v>
      </c>
      <c r="DV174" s="510">
        <v>2025</v>
      </c>
      <c r="DW174" s="511" t="e">
        <v>#REF!</v>
      </c>
      <c r="DY174" s="558" t="e">
        <v>#REF!</v>
      </c>
      <c r="DZ174" s="412" t="s">
        <v>388</v>
      </c>
      <c r="EA174" s="303">
        <v>0</v>
      </c>
      <c r="EB174" s="303">
        <v>0</v>
      </c>
      <c r="EC174" s="303" t="s">
        <v>449</v>
      </c>
    </row>
    <row r="175" spans="1:135" ht="13.8" x14ac:dyDescent="0.25">
      <c r="B175" s="403">
        <v>2023</v>
      </c>
      <c r="C175" s="621"/>
      <c r="D175" s="610"/>
      <c r="E175" s="611"/>
      <c r="F175" s="615"/>
      <c r="G175" s="616"/>
      <c r="H175" s="617"/>
      <c r="I175" s="615"/>
      <c r="J175" s="616"/>
      <c r="K175" s="617"/>
      <c r="L175" s="615"/>
      <c r="M175" s="617"/>
      <c r="N175" s="301" t="s">
        <v>446</v>
      </c>
      <c r="O175" s="394"/>
      <c r="P175" s="394"/>
      <c r="Q175" s="394"/>
      <c r="R175" s="301">
        <v>9</v>
      </c>
      <c r="S175" s="564" t="s">
        <v>433</v>
      </c>
      <c r="T175" s="564" t="s">
        <v>433</v>
      </c>
      <c r="U175" s="503" t="s">
        <v>433</v>
      </c>
      <c r="V175" s="292"/>
      <c r="W175" s="503" t="e">
        <v>#N/A</v>
      </c>
      <c r="X175" s="503" t="e">
        <v>#N/A</v>
      </c>
      <c r="Y175" s="503" t="e">
        <v>#N/A</v>
      </c>
      <c r="AA175" s="394"/>
      <c r="AB175" s="394"/>
      <c r="AC175" s="394"/>
      <c r="AD175" s="394"/>
      <c r="AE175" s="394"/>
      <c r="AF175" s="394"/>
      <c r="AG175" s="394"/>
      <c r="AH175" s="394"/>
      <c r="AI175" s="394"/>
      <c r="AJ175" s="394"/>
      <c r="AK175" s="394"/>
      <c r="AL175" s="394"/>
      <c r="AM175" s="394"/>
      <c r="AN175" s="394"/>
      <c r="BI175" s="463">
        <v>2021</v>
      </c>
      <c r="BJ175" s="530" t="e">
        <v>#REF!</v>
      </c>
      <c r="BR175" s="463">
        <v>2021</v>
      </c>
      <c r="BS175" s="294">
        <v>7</v>
      </c>
      <c r="BT175" s="475" t="e">
        <v>#DIV/0!</v>
      </c>
      <c r="BU175" s="476" t="e">
        <v>#DIV/0!</v>
      </c>
      <c r="BV175" s="530" t="e">
        <v>#DIV/0!</v>
      </c>
      <c r="BY175" s="463">
        <v>2021</v>
      </c>
      <c r="BZ175" s="294">
        <v>7</v>
      </c>
      <c r="CA175" s="529" t="e">
        <v>#REF!</v>
      </c>
      <c r="CB175" s="529" t="e">
        <v>#REF!</v>
      </c>
      <c r="CC175" s="526" t="e">
        <v>#REF!</v>
      </c>
      <c r="CD175" s="530" t="e">
        <v>#REF!</v>
      </c>
      <c r="CG175" s="463">
        <v>2021</v>
      </c>
      <c r="CH175" s="294">
        <v>7</v>
      </c>
      <c r="CI175" s="529" t="e">
        <v>#REF!</v>
      </c>
      <c r="CJ175" s="529" t="e">
        <v>#REF!</v>
      </c>
      <c r="CK175" s="529" t="e">
        <v>#REF!</v>
      </c>
      <c r="CL175" s="526" t="e">
        <v>#REF!</v>
      </c>
      <c r="CM175" s="530" t="e">
        <v>#REF!</v>
      </c>
      <c r="CP175" s="463">
        <v>2021</v>
      </c>
      <c r="CQ175" s="294">
        <v>7</v>
      </c>
      <c r="CR175" s="529" t="e">
        <v>#REF!</v>
      </c>
      <c r="CS175" s="526" t="e">
        <v>#REF!</v>
      </c>
      <c r="CT175" s="530" t="e">
        <v>#REF!</v>
      </c>
      <c r="CZ175" s="447" t="b">
        <v>0</v>
      </c>
      <c r="DA175" s="448" t="b">
        <v>0</v>
      </c>
      <c r="DB175" s="449" t="b">
        <v>0</v>
      </c>
      <c r="DC175" s="447" t="s">
        <v>433</v>
      </c>
      <c r="DD175" s="449" t="s">
        <v>433</v>
      </c>
      <c r="DE175" s="447" t="s">
        <v>433</v>
      </c>
      <c r="DF175" s="449" t="s">
        <v>433</v>
      </c>
      <c r="DG175" s="447" t="s">
        <v>433</v>
      </c>
      <c r="DH175" s="449" t="s">
        <v>433</v>
      </c>
      <c r="DI175" s="447" t="s">
        <v>433</v>
      </c>
      <c r="DJ175" s="448" t="s">
        <v>433</v>
      </c>
      <c r="DK175" s="449" t="s">
        <v>433</v>
      </c>
      <c r="DL175" s="447" t="s">
        <v>433</v>
      </c>
      <c r="DM175" s="448" t="s">
        <v>433</v>
      </c>
      <c r="DN175" s="449" t="s">
        <v>433</v>
      </c>
      <c r="DO175" s="447" t="s">
        <v>433</v>
      </c>
      <c r="DP175" s="448" t="s">
        <v>433</v>
      </c>
      <c r="DQ175" s="449" t="s">
        <v>433</v>
      </c>
      <c r="DV175" s="510">
        <v>2026</v>
      </c>
      <c r="DW175" s="511" t="e">
        <v>#REF!</v>
      </c>
      <c r="DY175" s="558" t="e">
        <v>#REF!</v>
      </c>
      <c r="DZ175" s="412" t="s">
        <v>388</v>
      </c>
      <c r="EA175" s="303">
        <v>0</v>
      </c>
      <c r="EB175" s="303">
        <v>0</v>
      </c>
      <c r="EC175" s="303" t="s">
        <v>449</v>
      </c>
    </row>
    <row r="176" spans="1:135" ht="13.8" x14ac:dyDescent="0.25">
      <c r="B176" s="403">
        <v>2024</v>
      </c>
      <c r="C176" s="621"/>
      <c r="D176" s="610"/>
      <c r="E176" s="611"/>
      <c r="F176" s="621"/>
      <c r="G176" s="622"/>
      <c r="H176" s="623"/>
      <c r="I176" s="621"/>
      <c r="J176" s="622"/>
      <c r="K176" s="623"/>
      <c r="L176" s="621"/>
      <c r="M176" s="623"/>
      <c r="N176" s="301" t="s">
        <v>446</v>
      </c>
      <c r="O176" s="394"/>
      <c r="P176" s="394"/>
      <c r="Q176" s="394"/>
      <c r="R176" s="301">
        <v>10</v>
      </c>
      <c r="S176" s="503" t="s">
        <v>433</v>
      </c>
      <c r="T176" s="503" t="s">
        <v>433</v>
      </c>
      <c r="U176" s="503" t="s">
        <v>433</v>
      </c>
      <c r="V176" s="292"/>
      <c r="W176" s="503" t="e">
        <v>#N/A</v>
      </c>
      <c r="X176" s="503" t="e">
        <v>#N/A</v>
      </c>
      <c r="Y176" s="503" t="e">
        <v>#N/A</v>
      </c>
      <c r="AA176" s="394"/>
      <c r="AB176" s="394"/>
      <c r="AC176" s="394"/>
      <c r="AD176" s="394"/>
      <c r="AE176" s="394"/>
      <c r="AF176" s="394"/>
      <c r="AG176" s="394"/>
      <c r="AH176" s="394"/>
      <c r="AI176" s="394"/>
      <c r="AJ176" s="394"/>
      <c r="AK176" s="394"/>
      <c r="AL176" s="394"/>
      <c r="AM176" s="394"/>
      <c r="AN176" s="394"/>
      <c r="BI176" s="463">
        <v>2022</v>
      </c>
      <c r="BJ176" s="530" t="e">
        <v>#REF!</v>
      </c>
      <c r="BR176" s="463">
        <v>2022</v>
      </c>
      <c r="BS176" s="294">
        <v>8</v>
      </c>
      <c r="BT176" s="475" t="e">
        <v>#DIV/0!</v>
      </c>
      <c r="BU176" s="476" t="e">
        <v>#DIV/0!</v>
      </c>
      <c r="BV176" s="530" t="e">
        <v>#DIV/0!</v>
      </c>
      <c r="BY176" s="463">
        <v>2022</v>
      </c>
      <c r="BZ176" s="294">
        <v>8</v>
      </c>
      <c r="CA176" s="529" t="e">
        <v>#REF!</v>
      </c>
      <c r="CB176" s="529" t="e">
        <v>#REF!</v>
      </c>
      <c r="CC176" s="526" t="e">
        <v>#REF!</v>
      </c>
      <c r="CD176" s="530" t="e">
        <v>#REF!</v>
      </c>
      <c r="CG176" s="463">
        <v>2022</v>
      </c>
      <c r="CH176" s="294">
        <v>8</v>
      </c>
      <c r="CI176" s="529" t="e">
        <v>#REF!</v>
      </c>
      <c r="CJ176" s="529" t="e">
        <v>#REF!</v>
      </c>
      <c r="CK176" s="529" t="e">
        <v>#REF!</v>
      </c>
      <c r="CL176" s="526" t="e">
        <v>#REF!</v>
      </c>
      <c r="CM176" s="530" t="e">
        <v>#REF!</v>
      </c>
      <c r="CP176" s="463">
        <v>2022</v>
      </c>
      <c r="CQ176" s="294">
        <v>8</v>
      </c>
      <c r="CR176" s="529" t="e">
        <v>#REF!</v>
      </c>
      <c r="CS176" s="526" t="e">
        <v>#REF!</v>
      </c>
      <c r="CT176" s="530" t="e">
        <v>#REF!</v>
      </c>
      <c r="CZ176" s="447" t="b">
        <v>0</v>
      </c>
      <c r="DA176" s="448" t="b">
        <v>0</v>
      </c>
      <c r="DB176" s="449" t="b">
        <v>0</v>
      </c>
      <c r="DC176" s="447" t="s">
        <v>433</v>
      </c>
      <c r="DD176" s="449" t="s">
        <v>433</v>
      </c>
      <c r="DE176" s="447" t="s">
        <v>433</v>
      </c>
      <c r="DF176" s="449" t="s">
        <v>433</v>
      </c>
      <c r="DG176" s="447" t="s">
        <v>433</v>
      </c>
      <c r="DH176" s="449" t="s">
        <v>433</v>
      </c>
      <c r="DI176" s="447" t="s">
        <v>433</v>
      </c>
      <c r="DJ176" s="448" t="s">
        <v>433</v>
      </c>
      <c r="DK176" s="449" t="s">
        <v>433</v>
      </c>
      <c r="DL176" s="447" t="s">
        <v>433</v>
      </c>
      <c r="DM176" s="448" t="s">
        <v>433</v>
      </c>
      <c r="DN176" s="449" t="s">
        <v>433</v>
      </c>
      <c r="DO176" s="447" t="s">
        <v>433</v>
      </c>
      <c r="DP176" s="448" t="s">
        <v>433</v>
      </c>
      <c r="DQ176" s="449" t="s">
        <v>433</v>
      </c>
      <c r="DV176" s="510">
        <v>2027</v>
      </c>
      <c r="DW176" s="511" t="e">
        <v>#REF!</v>
      </c>
      <c r="DY176" s="558" t="e">
        <v>#REF!</v>
      </c>
    </row>
    <row r="177" spans="1:136" ht="13.8" x14ac:dyDescent="0.25">
      <c r="B177" s="403">
        <v>2025</v>
      </c>
      <c r="C177" s="621"/>
      <c r="D177" s="610"/>
      <c r="E177" s="611"/>
      <c r="F177" s="621"/>
      <c r="G177" s="622"/>
      <c r="H177" s="623"/>
      <c r="I177" s="621"/>
      <c r="J177" s="622"/>
      <c r="K177" s="623"/>
      <c r="L177" s="621"/>
      <c r="M177" s="623"/>
      <c r="N177" s="301" t="s">
        <v>446</v>
      </c>
      <c r="O177" s="394"/>
      <c r="P177" s="394"/>
      <c r="Q177" s="394"/>
      <c r="R177" s="301">
        <v>11</v>
      </c>
      <c r="S177" s="503" t="s">
        <v>433</v>
      </c>
      <c r="T177" s="503" t="s">
        <v>433</v>
      </c>
      <c r="U177" s="503" t="s">
        <v>433</v>
      </c>
      <c r="W177" s="503" t="e">
        <v>#N/A</v>
      </c>
      <c r="X177" s="503" t="e">
        <v>#N/A</v>
      </c>
      <c r="Y177" s="503" t="e">
        <v>#N/A</v>
      </c>
      <c r="AA177" s="394"/>
      <c r="AB177" s="394"/>
      <c r="AC177" s="394"/>
      <c r="AD177" s="394"/>
      <c r="AE177" s="394"/>
      <c r="AF177" s="394"/>
      <c r="AG177" s="394"/>
      <c r="AH177" s="394"/>
      <c r="AI177" s="394"/>
      <c r="AJ177" s="394"/>
      <c r="AK177" s="394"/>
      <c r="AL177" s="394"/>
      <c r="AM177" s="394"/>
      <c r="AN177" s="394"/>
      <c r="BI177" s="463">
        <v>2023</v>
      </c>
      <c r="BJ177" s="530" t="e">
        <v>#REF!</v>
      </c>
      <c r="BR177" s="463">
        <v>2023</v>
      </c>
      <c r="BS177" s="294">
        <v>9</v>
      </c>
      <c r="BT177" s="475" t="e">
        <v>#DIV/0!</v>
      </c>
      <c r="BU177" s="476" t="e">
        <v>#DIV/0!</v>
      </c>
      <c r="BV177" s="530" t="e">
        <v>#DIV/0!</v>
      </c>
      <c r="BY177" s="463">
        <v>2023</v>
      </c>
      <c r="BZ177" s="294">
        <v>9</v>
      </c>
      <c r="CA177" s="529" t="e">
        <v>#REF!</v>
      </c>
      <c r="CB177" s="529" t="e">
        <v>#REF!</v>
      </c>
      <c r="CC177" s="526" t="e">
        <v>#REF!</v>
      </c>
      <c r="CD177" s="530" t="e">
        <v>#REF!</v>
      </c>
      <c r="CG177" s="463">
        <v>2023</v>
      </c>
      <c r="CH177" s="294">
        <v>9</v>
      </c>
      <c r="CI177" s="529" t="e">
        <v>#REF!</v>
      </c>
      <c r="CJ177" s="529" t="e">
        <v>#REF!</v>
      </c>
      <c r="CK177" s="529" t="e">
        <v>#REF!</v>
      </c>
      <c r="CL177" s="526" t="e">
        <v>#REF!</v>
      </c>
      <c r="CM177" s="530" t="e">
        <v>#REF!</v>
      </c>
      <c r="CP177" s="463">
        <v>2023</v>
      </c>
      <c r="CQ177" s="294">
        <v>9</v>
      </c>
      <c r="CR177" s="529" t="e">
        <v>#REF!</v>
      </c>
      <c r="CS177" s="526" t="e">
        <v>#REF!</v>
      </c>
      <c r="CT177" s="530" t="e">
        <v>#REF!</v>
      </c>
      <c r="CZ177" s="447" t="b">
        <v>0</v>
      </c>
      <c r="DA177" s="448" t="b">
        <v>0</v>
      </c>
      <c r="DB177" s="449" t="b">
        <v>0</v>
      </c>
      <c r="DC177" s="447" t="s">
        <v>433</v>
      </c>
      <c r="DD177" s="449" t="s">
        <v>433</v>
      </c>
      <c r="DE177" s="447" t="s">
        <v>433</v>
      </c>
      <c r="DF177" s="449" t="s">
        <v>433</v>
      </c>
      <c r="DG177" s="447" t="s">
        <v>433</v>
      </c>
      <c r="DH177" s="449" t="s">
        <v>433</v>
      </c>
      <c r="DI177" s="447" t="s">
        <v>433</v>
      </c>
      <c r="DJ177" s="448" t="s">
        <v>433</v>
      </c>
      <c r="DK177" s="449" t="s">
        <v>433</v>
      </c>
      <c r="DL177" s="447" t="s">
        <v>433</v>
      </c>
      <c r="DM177" s="448" t="s">
        <v>433</v>
      </c>
      <c r="DN177" s="449" t="s">
        <v>433</v>
      </c>
      <c r="DO177" s="447" t="s">
        <v>433</v>
      </c>
      <c r="DP177" s="448" t="s">
        <v>433</v>
      </c>
      <c r="DQ177" s="449" t="s">
        <v>433</v>
      </c>
      <c r="DV177" s="510">
        <v>2028</v>
      </c>
      <c r="DW177" s="511" t="e">
        <v>#REF!</v>
      </c>
      <c r="DY177" s="558" t="e">
        <v>#REF!</v>
      </c>
      <c r="EA177" s="303" t="s">
        <v>379</v>
      </c>
      <c r="EB177" s="303" t="s">
        <v>378</v>
      </c>
      <c r="EC177" s="303" t="s">
        <v>376</v>
      </c>
      <c r="ED177" s="303" t="s">
        <v>377</v>
      </c>
      <c r="EF177" s="303" t="s">
        <v>102</v>
      </c>
    </row>
    <row r="178" spans="1:136" s="319" customFormat="1" ht="13.8" x14ac:dyDescent="0.25">
      <c r="B178" s="403">
        <v>2026</v>
      </c>
      <c r="C178" s="621"/>
      <c r="D178" s="610"/>
      <c r="E178" s="611"/>
      <c r="F178" s="621"/>
      <c r="G178" s="622"/>
      <c r="H178" s="623"/>
      <c r="I178" s="621"/>
      <c r="J178" s="622"/>
      <c r="K178" s="623"/>
      <c r="L178" s="621"/>
      <c r="M178" s="623"/>
      <c r="N178" s="301" t="s">
        <v>446</v>
      </c>
      <c r="O178" s="394"/>
      <c r="P178" s="394"/>
      <c r="Q178" s="394"/>
      <c r="R178" s="301">
        <v>12</v>
      </c>
      <c r="S178" s="503" t="s">
        <v>433</v>
      </c>
      <c r="T178" s="503" t="s">
        <v>433</v>
      </c>
      <c r="U178" s="503" t="s">
        <v>433</v>
      </c>
      <c r="W178" s="503" t="e">
        <v>#N/A</v>
      </c>
      <c r="X178" s="503" t="e">
        <v>#N/A</v>
      </c>
      <c r="Y178" s="503" t="e">
        <v>#N/A</v>
      </c>
      <c r="AA178" s="394"/>
      <c r="AB178" s="394"/>
      <c r="AC178" s="394"/>
      <c r="AD178" s="394"/>
      <c r="AE178" s="394"/>
      <c r="AF178" s="394"/>
      <c r="AG178" s="394"/>
      <c r="AH178" s="394"/>
      <c r="AI178" s="394"/>
      <c r="AJ178" s="394"/>
      <c r="AK178" s="394"/>
      <c r="AL178" s="394"/>
      <c r="AM178" s="394"/>
      <c r="AN178" s="394"/>
      <c r="BI178" s="463">
        <v>2024</v>
      </c>
      <c r="BJ178" s="530" t="e">
        <v>#REF!</v>
      </c>
      <c r="BR178" s="463">
        <v>2024</v>
      </c>
      <c r="BS178" s="294">
        <v>10</v>
      </c>
      <c r="BT178" s="475" t="e">
        <v>#DIV/0!</v>
      </c>
      <c r="BU178" s="476" t="e">
        <v>#DIV/0!</v>
      </c>
      <c r="BV178" s="530" t="e">
        <v>#DIV/0!</v>
      </c>
      <c r="BY178" s="463">
        <v>2024</v>
      </c>
      <c r="BZ178" s="294">
        <v>10</v>
      </c>
      <c r="CA178" s="529" t="e">
        <v>#REF!</v>
      </c>
      <c r="CB178" s="529" t="e">
        <v>#REF!</v>
      </c>
      <c r="CC178" s="526" t="e">
        <v>#REF!</v>
      </c>
      <c r="CD178" s="530" t="e">
        <v>#REF!</v>
      </c>
      <c r="CG178" s="463">
        <v>2024</v>
      </c>
      <c r="CH178" s="294">
        <v>10</v>
      </c>
      <c r="CI178" s="529" t="e">
        <v>#REF!</v>
      </c>
      <c r="CJ178" s="529" t="e">
        <v>#REF!</v>
      </c>
      <c r="CK178" s="529" t="e">
        <v>#REF!</v>
      </c>
      <c r="CL178" s="526" t="e">
        <v>#REF!</v>
      </c>
      <c r="CM178" s="530" t="e">
        <v>#REF!</v>
      </c>
      <c r="CP178" s="463">
        <v>2024</v>
      </c>
      <c r="CQ178" s="294">
        <v>10</v>
      </c>
      <c r="CR178" s="529" t="e">
        <v>#REF!</v>
      </c>
      <c r="CS178" s="526" t="e">
        <v>#REF!</v>
      </c>
      <c r="CT178" s="530" t="e">
        <v>#REF!</v>
      </c>
      <c r="CZ178" s="447" t="b">
        <v>0</v>
      </c>
      <c r="DA178" s="448" t="b">
        <v>0</v>
      </c>
      <c r="DB178" s="449" t="b">
        <v>0</v>
      </c>
      <c r="DC178" s="447" t="s">
        <v>433</v>
      </c>
      <c r="DD178" s="449" t="s">
        <v>433</v>
      </c>
      <c r="DE178" s="447" t="s">
        <v>433</v>
      </c>
      <c r="DF178" s="449" t="s">
        <v>433</v>
      </c>
      <c r="DG178" s="447" t="s">
        <v>433</v>
      </c>
      <c r="DH178" s="449" t="s">
        <v>433</v>
      </c>
      <c r="DI178" s="447" t="s">
        <v>433</v>
      </c>
      <c r="DJ178" s="448" t="s">
        <v>433</v>
      </c>
      <c r="DK178" s="449" t="s">
        <v>433</v>
      </c>
      <c r="DL178" s="447" t="s">
        <v>433</v>
      </c>
      <c r="DM178" s="448" t="s">
        <v>433</v>
      </c>
      <c r="DN178" s="449" t="s">
        <v>433</v>
      </c>
      <c r="DO178" s="447" t="s">
        <v>433</v>
      </c>
      <c r="DP178" s="448" t="s">
        <v>433</v>
      </c>
      <c r="DQ178" s="449" t="s">
        <v>433</v>
      </c>
      <c r="DV178" s="510">
        <v>2029</v>
      </c>
      <c r="DW178" s="511" t="e">
        <v>#REF!</v>
      </c>
      <c r="DY178" s="558" t="e">
        <v>#REF!</v>
      </c>
      <c r="DZ178" s="412" t="s">
        <v>396</v>
      </c>
      <c r="EA178" s="531">
        <v>1</v>
      </c>
      <c r="EB178" s="531">
        <v>1</v>
      </c>
      <c r="EC178" s="531">
        <v>1</v>
      </c>
      <c r="ED178" s="531">
        <v>1</v>
      </c>
      <c r="EE178" s="303"/>
      <c r="EF178" s="532">
        <v>0</v>
      </c>
    </row>
    <row r="179" spans="1:136" ht="13.8" x14ac:dyDescent="0.25">
      <c r="B179" s="403">
        <v>2027</v>
      </c>
      <c r="C179" s="621"/>
      <c r="D179" s="610"/>
      <c r="E179" s="611"/>
      <c r="F179" s="621"/>
      <c r="G179" s="622"/>
      <c r="H179" s="623"/>
      <c r="I179" s="621"/>
      <c r="J179" s="622"/>
      <c r="K179" s="623"/>
      <c r="L179" s="621"/>
      <c r="M179" s="623"/>
      <c r="N179" s="301" t="s">
        <v>446</v>
      </c>
      <c r="O179" s="394"/>
      <c r="P179" s="394"/>
      <c r="Q179" s="394"/>
      <c r="R179" s="301">
        <v>13</v>
      </c>
      <c r="S179" s="503" t="s">
        <v>433</v>
      </c>
      <c r="T179" s="503" t="s">
        <v>433</v>
      </c>
      <c r="U179" s="503" t="s">
        <v>433</v>
      </c>
      <c r="W179" s="503" t="e">
        <v>#N/A</v>
      </c>
      <c r="X179" s="503" t="e">
        <v>#N/A</v>
      </c>
      <c r="Y179" s="503" t="e">
        <v>#N/A</v>
      </c>
      <c r="AA179" s="365"/>
      <c r="AB179" s="365"/>
      <c r="AC179" s="365"/>
      <c r="AD179" s="365"/>
      <c r="AE179" s="365"/>
      <c r="AF179" s="365"/>
      <c r="AG179" s="365"/>
      <c r="AH179" s="365"/>
      <c r="AI179" s="365"/>
      <c r="AJ179" s="365"/>
      <c r="AK179" s="365"/>
      <c r="AL179" s="365"/>
      <c r="AM179" s="365"/>
      <c r="AN179" s="365"/>
      <c r="BI179" s="463">
        <v>2025</v>
      </c>
      <c r="BJ179" s="530" t="e">
        <v>#REF!</v>
      </c>
      <c r="BR179" s="463">
        <v>2025</v>
      </c>
      <c r="BS179" s="294">
        <v>11</v>
      </c>
      <c r="BT179" s="475" t="e">
        <v>#DIV/0!</v>
      </c>
      <c r="BU179" s="476" t="e">
        <v>#DIV/0!</v>
      </c>
      <c r="BV179" s="530" t="e">
        <v>#DIV/0!</v>
      </c>
      <c r="BY179" s="463">
        <v>2025</v>
      </c>
      <c r="BZ179" s="294">
        <v>11</v>
      </c>
      <c r="CA179" s="529" t="e">
        <v>#REF!</v>
      </c>
      <c r="CB179" s="529" t="e">
        <v>#REF!</v>
      </c>
      <c r="CC179" s="526" t="e">
        <v>#REF!</v>
      </c>
      <c r="CD179" s="530" t="e">
        <v>#REF!</v>
      </c>
      <c r="CG179" s="463">
        <v>2025</v>
      </c>
      <c r="CH179" s="294">
        <v>11</v>
      </c>
      <c r="CI179" s="529" t="e">
        <v>#REF!</v>
      </c>
      <c r="CJ179" s="529" t="e">
        <v>#REF!</v>
      </c>
      <c r="CK179" s="529" t="e">
        <v>#REF!</v>
      </c>
      <c r="CL179" s="526" t="e">
        <v>#REF!</v>
      </c>
      <c r="CM179" s="530" t="e">
        <v>#REF!</v>
      </c>
      <c r="CP179" s="463">
        <v>2025</v>
      </c>
      <c r="CQ179" s="294">
        <v>11</v>
      </c>
      <c r="CR179" s="529" t="e">
        <v>#REF!</v>
      </c>
      <c r="CS179" s="526" t="e">
        <v>#REF!</v>
      </c>
      <c r="CT179" s="530" t="e">
        <v>#REF!</v>
      </c>
      <c r="CZ179" s="447" t="b">
        <v>0</v>
      </c>
      <c r="DA179" s="448" t="b">
        <v>0</v>
      </c>
      <c r="DB179" s="449" t="b">
        <v>0</v>
      </c>
      <c r="DC179" s="447" t="s">
        <v>433</v>
      </c>
      <c r="DD179" s="449" t="s">
        <v>433</v>
      </c>
      <c r="DE179" s="447" t="s">
        <v>433</v>
      </c>
      <c r="DF179" s="449" t="s">
        <v>433</v>
      </c>
      <c r="DG179" s="447" t="s">
        <v>433</v>
      </c>
      <c r="DH179" s="449" t="s">
        <v>433</v>
      </c>
      <c r="DI179" s="447" t="s">
        <v>433</v>
      </c>
      <c r="DJ179" s="448" t="s">
        <v>433</v>
      </c>
      <c r="DK179" s="449" t="s">
        <v>433</v>
      </c>
      <c r="DL179" s="447" t="s">
        <v>433</v>
      </c>
      <c r="DM179" s="448" t="s">
        <v>433</v>
      </c>
      <c r="DN179" s="449" t="s">
        <v>433</v>
      </c>
      <c r="DO179" s="447" t="s">
        <v>433</v>
      </c>
      <c r="DP179" s="448" t="s">
        <v>433</v>
      </c>
      <c r="DQ179" s="449" t="s">
        <v>433</v>
      </c>
      <c r="DV179" s="510">
        <v>2030</v>
      </c>
      <c r="DW179" s="511" t="e">
        <v>#REF!</v>
      </c>
      <c r="DY179" s="558" t="e">
        <v>#REF!</v>
      </c>
    </row>
    <row r="180" spans="1:136" ht="13.8" x14ac:dyDescent="0.25">
      <c r="A180" s="538" t="s">
        <v>397</v>
      </c>
      <c r="B180" s="403">
        <v>2028</v>
      </c>
      <c r="C180" s="621"/>
      <c r="D180" s="610"/>
      <c r="E180" s="611"/>
      <c r="F180" s="621"/>
      <c r="G180" s="622"/>
      <c r="H180" s="623"/>
      <c r="I180" s="621"/>
      <c r="J180" s="622"/>
      <c r="K180" s="623"/>
      <c r="L180" s="621"/>
      <c r="M180" s="623"/>
      <c r="N180" s="301" t="s">
        <v>446</v>
      </c>
      <c r="O180" s="394"/>
      <c r="P180" s="394"/>
      <c r="Q180" s="394"/>
      <c r="R180" s="301">
        <v>14</v>
      </c>
      <c r="S180" s="503" t="s">
        <v>433</v>
      </c>
      <c r="T180" s="503" t="s">
        <v>433</v>
      </c>
      <c r="U180" s="503" t="s">
        <v>433</v>
      </c>
      <c r="W180" s="503" t="e">
        <v>#N/A</v>
      </c>
      <c r="X180" s="503" t="e">
        <v>#N/A</v>
      </c>
      <c r="Y180" s="503" t="e">
        <v>#N/A</v>
      </c>
      <c r="AA180" s="390"/>
      <c r="AB180" s="390"/>
      <c r="AC180" s="390"/>
      <c r="AD180" s="390"/>
      <c r="AE180" s="390"/>
      <c r="AF180" s="390"/>
      <c r="AG180" s="390"/>
      <c r="AH180" s="390"/>
      <c r="AI180" s="390"/>
      <c r="AJ180" s="390"/>
      <c r="AK180" s="390"/>
      <c r="AL180" s="390"/>
      <c r="AM180" s="390"/>
      <c r="AN180" s="390"/>
      <c r="BI180" s="463">
        <v>2026</v>
      </c>
      <c r="BJ180" s="530" t="e">
        <v>#REF!</v>
      </c>
      <c r="BR180" s="463">
        <v>2026</v>
      </c>
      <c r="BS180" s="294">
        <v>12</v>
      </c>
      <c r="BT180" s="475" t="e">
        <v>#DIV/0!</v>
      </c>
      <c r="BU180" s="476" t="e">
        <v>#DIV/0!</v>
      </c>
      <c r="BV180" s="530" t="e">
        <v>#DIV/0!</v>
      </c>
      <c r="BY180" s="463">
        <v>2026</v>
      </c>
      <c r="BZ180" s="294">
        <v>12</v>
      </c>
      <c r="CA180" s="529" t="e">
        <v>#REF!</v>
      </c>
      <c r="CB180" s="529" t="e">
        <v>#REF!</v>
      </c>
      <c r="CC180" s="526" t="e">
        <v>#REF!</v>
      </c>
      <c r="CD180" s="530" t="e">
        <v>#REF!</v>
      </c>
      <c r="CG180" s="463">
        <v>2026</v>
      </c>
      <c r="CH180" s="294">
        <v>12</v>
      </c>
      <c r="CI180" s="529" t="e">
        <v>#REF!</v>
      </c>
      <c r="CJ180" s="529" t="e">
        <v>#REF!</v>
      </c>
      <c r="CK180" s="529" t="e">
        <v>#REF!</v>
      </c>
      <c r="CL180" s="526" t="e">
        <v>#REF!</v>
      </c>
      <c r="CM180" s="530" t="e">
        <v>#REF!</v>
      </c>
      <c r="CP180" s="463">
        <v>2026</v>
      </c>
      <c r="CQ180" s="294">
        <v>12</v>
      </c>
      <c r="CR180" s="529" t="e">
        <v>#REF!</v>
      </c>
      <c r="CS180" s="526" t="e">
        <v>#REF!</v>
      </c>
      <c r="CT180" s="530" t="e">
        <v>#REF!</v>
      </c>
      <c r="CZ180" s="447" t="b">
        <v>0</v>
      </c>
      <c r="DA180" s="448" t="b">
        <v>0</v>
      </c>
      <c r="DB180" s="449" t="b">
        <v>0</v>
      </c>
      <c r="DC180" s="447" t="s">
        <v>433</v>
      </c>
      <c r="DD180" s="449" t="s">
        <v>433</v>
      </c>
      <c r="DE180" s="447" t="s">
        <v>433</v>
      </c>
      <c r="DF180" s="449" t="s">
        <v>433</v>
      </c>
      <c r="DG180" s="447" t="s">
        <v>433</v>
      </c>
      <c r="DH180" s="449" t="s">
        <v>433</v>
      </c>
      <c r="DI180" s="447" t="s">
        <v>433</v>
      </c>
      <c r="DJ180" s="448" t="s">
        <v>433</v>
      </c>
      <c r="DK180" s="449" t="s">
        <v>433</v>
      </c>
      <c r="DL180" s="447" t="s">
        <v>433</v>
      </c>
      <c r="DM180" s="448" t="s">
        <v>433</v>
      </c>
      <c r="DN180" s="449" t="s">
        <v>433</v>
      </c>
      <c r="DO180" s="447" t="s">
        <v>433</v>
      </c>
      <c r="DP180" s="448" t="s">
        <v>433</v>
      </c>
      <c r="DQ180" s="449" t="s">
        <v>433</v>
      </c>
      <c r="DV180" s="510">
        <v>2031</v>
      </c>
      <c r="DW180" s="511" t="e">
        <v>#REF!</v>
      </c>
      <c r="DY180" s="558" t="e">
        <v>#REF!</v>
      </c>
    </row>
    <row r="181" spans="1:136" ht="13.8" x14ac:dyDescent="0.25">
      <c r="A181" s="539" t="s">
        <v>398</v>
      </c>
      <c r="B181" s="403">
        <v>2029</v>
      </c>
      <c r="C181" s="621"/>
      <c r="D181" s="610"/>
      <c r="E181" s="611"/>
      <c r="F181" s="621"/>
      <c r="G181" s="622"/>
      <c r="H181" s="623"/>
      <c r="I181" s="621"/>
      <c r="J181" s="622"/>
      <c r="K181" s="623"/>
      <c r="L181" s="621"/>
      <c r="M181" s="623"/>
      <c r="N181" s="301" t="s">
        <v>446</v>
      </c>
      <c r="O181" s="394"/>
      <c r="P181" s="394"/>
      <c r="Q181" s="394"/>
      <c r="R181" s="301">
        <v>15</v>
      </c>
      <c r="S181" s="503" t="s">
        <v>433</v>
      </c>
      <c r="T181" s="503" t="s">
        <v>433</v>
      </c>
      <c r="U181" s="503" t="s">
        <v>433</v>
      </c>
      <c r="W181" s="503" t="e">
        <v>#N/A</v>
      </c>
      <c r="X181" s="503" t="e">
        <v>#N/A</v>
      </c>
      <c r="Y181" s="503" t="e">
        <v>#N/A</v>
      </c>
      <c r="AA181" s="365"/>
      <c r="AB181" s="365"/>
      <c r="AC181" s="365"/>
      <c r="AD181" s="365"/>
      <c r="AE181" s="365"/>
      <c r="AF181" s="365"/>
      <c r="AG181" s="365"/>
      <c r="AH181" s="365"/>
      <c r="AI181" s="365"/>
      <c r="AJ181" s="365"/>
      <c r="AK181" s="365"/>
      <c r="AL181" s="365"/>
      <c r="AM181" s="365"/>
      <c r="AN181" s="365"/>
      <c r="BI181" s="463">
        <v>2027</v>
      </c>
      <c r="BJ181" s="530" t="e">
        <v>#REF!</v>
      </c>
      <c r="BR181" s="463">
        <v>2027</v>
      </c>
      <c r="BS181" s="294">
        <v>13</v>
      </c>
      <c r="BT181" s="475" t="e">
        <v>#DIV/0!</v>
      </c>
      <c r="BU181" s="476" t="e">
        <v>#DIV/0!</v>
      </c>
      <c r="BV181" s="530" t="e">
        <v>#DIV/0!</v>
      </c>
      <c r="BY181" s="463">
        <v>2027</v>
      </c>
      <c r="BZ181" s="294">
        <v>13</v>
      </c>
      <c r="CA181" s="529" t="e">
        <v>#REF!</v>
      </c>
      <c r="CB181" s="529" t="e">
        <v>#REF!</v>
      </c>
      <c r="CC181" s="526" t="e">
        <v>#REF!</v>
      </c>
      <c r="CD181" s="530" t="e">
        <v>#REF!</v>
      </c>
      <c r="CG181" s="463">
        <v>2027</v>
      </c>
      <c r="CH181" s="294">
        <v>13</v>
      </c>
      <c r="CI181" s="529" t="e">
        <v>#REF!</v>
      </c>
      <c r="CJ181" s="529" t="e">
        <v>#REF!</v>
      </c>
      <c r="CK181" s="529" t="e">
        <v>#REF!</v>
      </c>
      <c r="CL181" s="526" t="e">
        <v>#REF!</v>
      </c>
      <c r="CM181" s="530" t="e">
        <v>#REF!</v>
      </c>
      <c r="CP181" s="463">
        <v>2027</v>
      </c>
      <c r="CQ181" s="294">
        <v>13</v>
      </c>
      <c r="CR181" s="529" t="e">
        <v>#REF!</v>
      </c>
      <c r="CS181" s="526" t="e">
        <v>#REF!</v>
      </c>
      <c r="CT181" s="530" t="e">
        <v>#REF!</v>
      </c>
      <c r="CZ181" s="447" t="b">
        <v>0</v>
      </c>
      <c r="DA181" s="448" t="b">
        <v>0</v>
      </c>
      <c r="DB181" s="449" t="b">
        <v>0</v>
      </c>
      <c r="DC181" s="447" t="s">
        <v>433</v>
      </c>
      <c r="DD181" s="449" t="s">
        <v>433</v>
      </c>
      <c r="DE181" s="447" t="s">
        <v>433</v>
      </c>
      <c r="DF181" s="449" t="s">
        <v>433</v>
      </c>
      <c r="DG181" s="447" t="s">
        <v>433</v>
      </c>
      <c r="DH181" s="449" t="s">
        <v>433</v>
      </c>
      <c r="DI181" s="447" t="s">
        <v>433</v>
      </c>
      <c r="DJ181" s="448" t="s">
        <v>433</v>
      </c>
      <c r="DK181" s="449" t="s">
        <v>433</v>
      </c>
      <c r="DL181" s="447" t="s">
        <v>433</v>
      </c>
      <c r="DM181" s="448" t="s">
        <v>433</v>
      </c>
      <c r="DN181" s="449" t="s">
        <v>433</v>
      </c>
      <c r="DO181" s="447" t="s">
        <v>433</v>
      </c>
      <c r="DP181" s="448" t="s">
        <v>433</v>
      </c>
      <c r="DQ181" s="449" t="s">
        <v>433</v>
      </c>
      <c r="DV181" s="510">
        <v>2032</v>
      </c>
      <c r="DW181" s="511" t="e">
        <v>#REF!</v>
      </c>
      <c r="DY181" s="558" t="e">
        <v>#REF!</v>
      </c>
    </row>
    <row r="182" spans="1:136" ht="13.8" x14ac:dyDescent="0.25">
      <c r="A182" s="540" t="s">
        <v>399</v>
      </c>
      <c r="B182" s="403">
        <v>2030</v>
      </c>
      <c r="C182" s="621"/>
      <c r="D182" s="610"/>
      <c r="E182" s="611"/>
      <c r="F182" s="621"/>
      <c r="G182" s="622"/>
      <c r="H182" s="623"/>
      <c r="I182" s="621"/>
      <c r="J182" s="622"/>
      <c r="K182" s="623"/>
      <c r="L182" s="621"/>
      <c r="M182" s="623"/>
      <c r="N182" s="301" t="s">
        <v>446</v>
      </c>
      <c r="O182" s="394"/>
      <c r="P182" s="394"/>
      <c r="Q182" s="394"/>
      <c r="R182" s="301">
        <v>16</v>
      </c>
      <c r="S182" s="503" t="s">
        <v>433</v>
      </c>
      <c r="T182" s="503" t="s">
        <v>433</v>
      </c>
      <c r="U182" s="503" t="s">
        <v>433</v>
      </c>
      <c r="W182" s="503" t="e">
        <v>#N/A</v>
      </c>
      <c r="X182" s="503" t="e">
        <v>#N/A</v>
      </c>
      <c r="Y182" s="503" t="e">
        <v>#N/A</v>
      </c>
      <c r="AA182" s="365"/>
      <c r="AB182" s="365"/>
      <c r="AC182" s="365"/>
      <c r="AD182" s="365"/>
      <c r="AE182" s="365"/>
      <c r="AF182" s="365"/>
      <c r="AG182" s="365"/>
      <c r="AH182" s="365"/>
      <c r="AI182" s="365"/>
      <c r="AJ182" s="365"/>
      <c r="AK182" s="365"/>
      <c r="AL182" s="365"/>
      <c r="AM182" s="365"/>
      <c r="AN182" s="365"/>
      <c r="BI182" s="463">
        <v>2028</v>
      </c>
      <c r="BJ182" s="530" t="e">
        <v>#REF!</v>
      </c>
      <c r="BR182" s="463">
        <v>2028</v>
      </c>
      <c r="BS182" s="294">
        <v>14</v>
      </c>
      <c r="BT182" s="475" t="e">
        <v>#DIV/0!</v>
      </c>
      <c r="BU182" s="476" t="e">
        <v>#DIV/0!</v>
      </c>
      <c r="BV182" s="530" t="e">
        <v>#DIV/0!</v>
      </c>
      <c r="BY182" s="463">
        <v>2028</v>
      </c>
      <c r="BZ182" s="294">
        <v>14</v>
      </c>
      <c r="CA182" s="529" t="e">
        <v>#REF!</v>
      </c>
      <c r="CB182" s="529" t="e">
        <v>#REF!</v>
      </c>
      <c r="CC182" s="526" t="e">
        <v>#REF!</v>
      </c>
      <c r="CD182" s="530" t="e">
        <v>#REF!</v>
      </c>
      <c r="CG182" s="463">
        <v>2028</v>
      </c>
      <c r="CH182" s="294">
        <v>14</v>
      </c>
      <c r="CI182" s="529" t="e">
        <v>#REF!</v>
      </c>
      <c r="CJ182" s="529" t="e">
        <v>#REF!</v>
      </c>
      <c r="CK182" s="529" t="e">
        <v>#REF!</v>
      </c>
      <c r="CL182" s="526" t="e">
        <v>#REF!</v>
      </c>
      <c r="CM182" s="530" t="e">
        <v>#REF!</v>
      </c>
      <c r="CP182" s="463">
        <v>2028</v>
      </c>
      <c r="CQ182" s="294">
        <v>14</v>
      </c>
      <c r="CR182" s="529" t="e">
        <v>#REF!</v>
      </c>
      <c r="CS182" s="526" t="e">
        <v>#REF!</v>
      </c>
      <c r="CT182" s="530" t="e">
        <v>#REF!</v>
      </c>
      <c r="CZ182" s="447" t="b">
        <v>0</v>
      </c>
      <c r="DA182" s="448" t="b">
        <v>0</v>
      </c>
      <c r="DB182" s="449" t="b">
        <v>0</v>
      </c>
      <c r="DC182" s="447" t="s">
        <v>433</v>
      </c>
      <c r="DD182" s="449" t="s">
        <v>433</v>
      </c>
      <c r="DE182" s="447" t="s">
        <v>433</v>
      </c>
      <c r="DF182" s="449" t="s">
        <v>433</v>
      </c>
      <c r="DG182" s="447" t="s">
        <v>433</v>
      </c>
      <c r="DH182" s="449" t="s">
        <v>433</v>
      </c>
      <c r="DI182" s="447" t="s">
        <v>433</v>
      </c>
      <c r="DJ182" s="448" t="s">
        <v>433</v>
      </c>
      <c r="DK182" s="449" t="s">
        <v>433</v>
      </c>
      <c r="DL182" s="447" t="s">
        <v>433</v>
      </c>
      <c r="DM182" s="448" t="s">
        <v>433</v>
      </c>
      <c r="DN182" s="449" t="s">
        <v>433</v>
      </c>
      <c r="DO182" s="447" t="s">
        <v>433</v>
      </c>
      <c r="DP182" s="448" t="s">
        <v>433</v>
      </c>
      <c r="DQ182" s="449" t="s">
        <v>433</v>
      </c>
      <c r="DV182" s="510">
        <v>2033</v>
      </c>
      <c r="DW182" s="511" t="e">
        <v>#REF!</v>
      </c>
      <c r="DY182" s="558" t="e">
        <v>#REF!</v>
      </c>
    </row>
    <row r="183" spans="1:136" ht="13.8" x14ac:dyDescent="0.25">
      <c r="A183" s="541" t="s">
        <v>400</v>
      </c>
      <c r="B183" s="403">
        <v>2031</v>
      </c>
      <c r="C183" s="621"/>
      <c r="D183" s="610"/>
      <c r="E183" s="611"/>
      <c r="F183" s="621"/>
      <c r="G183" s="622"/>
      <c r="H183" s="623"/>
      <c r="I183" s="621"/>
      <c r="J183" s="622"/>
      <c r="K183" s="623"/>
      <c r="L183" s="621"/>
      <c r="M183" s="623"/>
      <c r="N183" s="301" t="s">
        <v>446</v>
      </c>
      <c r="O183" s="394"/>
      <c r="P183" s="394"/>
      <c r="Q183" s="394"/>
      <c r="R183" s="301">
        <v>17</v>
      </c>
      <c r="S183" s="503" t="s">
        <v>433</v>
      </c>
      <c r="T183" s="503" t="s">
        <v>433</v>
      </c>
      <c r="U183" s="503" t="s">
        <v>433</v>
      </c>
      <c r="W183" s="503" t="e">
        <v>#N/A</v>
      </c>
      <c r="X183" s="503" t="e">
        <v>#N/A</v>
      </c>
      <c r="Y183" s="503" t="e">
        <v>#N/A</v>
      </c>
      <c r="AA183" s="365"/>
      <c r="AB183" s="365"/>
      <c r="AC183" s="365"/>
      <c r="AD183" s="365"/>
      <c r="AE183" s="365"/>
      <c r="AF183" s="365"/>
      <c r="AG183" s="365"/>
      <c r="AH183" s="365"/>
      <c r="AI183" s="365"/>
      <c r="AJ183" s="365"/>
      <c r="AK183" s="365"/>
      <c r="AL183" s="365"/>
      <c r="AM183" s="365"/>
      <c r="AN183" s="365"/>
      <c r="BI183" s="463">
        <v>2029</v>
      </c>
      <c r="BJ183" s="530" t="e">
        <v>#REF!</v>
      </c>
      <c r="BR183" s="463">
        <v>2029</v>
      </c>
      <c r="BS183" s="294">
        <v>15</v>
      </c>
      <c r="BT183" s="475" t="e">
        <v>#DIV/0!</v>
      </c>
      <c r="BU183" s="476" t="e">
        <v>#DIV/0!</v>
      </c>
      <c r="BV183" s="530" t="e">
        <v>#DIV/0!</v>
      </c>
      <c r="BY183" s="463">
        <v>2029</v>
      </c>
      <c r="BZ183" s="294">
        <v>15</v>
      </c>
      <c r="CA183" s="529" t="e">
        <v>#REF!</v>
      </c>
      <c r="CB183" s="529" t="e">
        <v>#REF!</v>
      </c>
      <c r="CC183" s="526" t="e">
        <v>#REF!</v>
      </c>
      <c r="CD183" s="530" t="e">
        <v>#REF!</v>
      </c>
      <c r="CG183" s="463">
        <v>2029</v>
      </c>
      <c r="CH183" s="294">
        <v>15</v>
      </c>
      <c r="CI183" s="529" t="e">
        <v>#REF!</v>
      </c>
      <c r="CJ183" s="529" t="e">
        <v>#REF!</v>
      </c>
      <c r="CK183" s="529" t="e">
        <v>#REF!</v>
      </c>
      <c r="CL183" s="526" t="e">
        <v>#REF!</v>
      </c>
      <c r="CM183" s="530" t="e">
        <v>#REF!</v>
      </c>
      <c r="CP183" s="463">
        <v>2029</v>
      </c>
      <c r="CQ183" s="294">
        <v>15</v>
      </c>
      <c r="CR183" s="529" t="e">
        <v>#REF!</v>
      </c>
      <c r="CS183" s="526" t="e">
        <v>#REF!</v>
      </c>
      <c r="CT183" s="530" t="e">
        <v>#REF!</v>
      </c>
      <c r="CZ183" s="447" t="b">
        <v>0</v>
      </c>
      <c r="DA183" s="448" t="b">
        <v>0</v>
      </c>
      <c r="DB183" s="449" t="b">
        <v>0</v>
      </c>
      <c r="DC183" s="447" t="s">
        <v>433</v>
      </c>
      <c r="DD183" s="449" t="s">
        <v>433</v>
      </c>
      <c r="DE183" s="447" t="s">
        <v>433</v>
      </c>
      <c r="DF183" s="449" t="s">
        <v>433</v>
      </c>
      <c r="DG183" s="447" t="s">
        <v>433</v>
      </c>
      <c r="DH183" s="449" t="s">
        <v>433</v>
      </c>
      <c r="DI183" s="447" t="s">
        <v>433</v>
      </c>
      <c r="DJ183" s="448" t="s">
        <v>433</v>
      </c>
      <c r="DK183" s="449" t="s">
        <v>433</v>
      </c>
      <c r="DL183" s="447" t="s">
        <v>433</v>
      </c>
      <c r="DM183" s="448" t="s">
        <v>433</v>
      </c>
      <c r="DN183" s="449" t="s">
        <v>433</v>
      </c>
      <c r="DO183" s="447" t="s">
        <v>433</v>
      </c>
      <c r="DP183" s="448" t="s">
        <v>433</v>
      </c>
      <c r="DQ183" s="449" t="s">
        <v>433</v>
      </c>
      <c r="DV183" s="510">
        <v>2034</v>
      </c>
      <c r="DW183" s="511" t="e">
        <v>#REF!</v>
      </c>
      <c r="DY183" s="558" t="e">
        <v>#REF!</v>
      </c>
    </row>
    <row r="184" spans="1:136" ht="13.8" x14ac:dyDescent="0.25">
      <c r="B184" s="403">
        <v>2032</v>
      </c>
      <c r="C184" s="621"/>
      <c r="D184" s="610"/>
      <c r="E184" s="611"/>
      <c r="F184" s="621"/>
      <c r="G184" s="622"/>
      <c r="H184" s="623"/>
      <c r="I184" s="621"/>
      <c r="J184" s="622"/>
      <c r="K184" s="623"/>
      <c r="L184" s="621"/>
      <c r="M184" s="623"/>
      <c r="N184" s="301" t="s">
        <v>446</v>
      </c>
      <c r="O184" s="394"/>
      <c r="P184" s="394"/>
      <c r="Q184" s="394"/>
      <c r="R184" s="301">
        <v>18</v>
      </c>
      <c r="S184" s="503" t="s">
        <v>433</v>
      </c>
      <c r="T184" s="503" t="s">
        <v>433</v>
      </c>
      <c r="U184" s="503" t="s">
        <v>433</v>
      </c>
      <c r="W184" s="503" t="e">
        <v>#N/A</v>
      </c>
      <c r="X184" s="503" t="e">
        <v>#N/A</v>
      </c>
      <c r="Y184" s="503" t="e">
        <v>#N/A</v>
      </c>
      <c r="AA184" s="365"/>
      <c r="AB184" s="365"/>
      <c r="AC184" s="365"/>
      <c r="AD184" s="365"/>
      <c r="AE184" s="365"/>
      <c r="AF184" s="365"/>
      <c r="AG184" s="365"/>
      <c r="AH184" s="365"/>
      <c r="AI184" s="365"/>
      <c r="AJ184" s="365"/>
      <c r="AK184" s="365"/>
      <c r="AL184" s="365"/>
      <c r="AM184" s="365"/>
      <c r="AN184" s="365"/>
      <c r="BI184" s="463">
        <v>2030</v>
      </c>
      <c r="BJ184" s="530" t="e">
        <v>#REF!</v>
      </c>
      <c r="BR184" s="463">
        <v>2030</v>
      </c>
      <c r="BS184" s="294">
        <v>16</v>
      </c>
      <c r="BT184" s="475" t="e">
        <v>#DIV/0!</v>
      </c>
      <c r="BU184" s="476" t="e">
        <v>#DIV/0!</v>
      </c>
      <c r="BV184" s="530" t="e">
        <v>#DIV/0!</v>
      </c>
      <c r="BY184" s="463">
        <v>2030</v>
      </c>
      <c r="BZ184" s="294">
        <v>16</v>
      </c>
      <c r="CA184" s="529" t="e">
        <v>#REF!</v>
      </c>
      <c r="CB184" s="529" t="e">
        <v>#REF!</v>
      </c>
      <c r="CC184" s="526" t="e">
        <v>#REF!</v>
      </c>
      <c r="CD184" s="530" t="e">
        <v>#REF!</v>
      </c>
      <c r="CG184" s="463">
        <v>2030</v>
      </c>
      <c r="CH184" s="294">
        <v>16</v>
      </c>
      <c r="CI184" s="529" t="e">
        <v>#REF!</v>
      </c>
      <c r="CJ184" s="529" t="e">
        <v>#REF!</v>
      </c>
      <c r="CK184" s="529" t="e">
        <v>#REF!</v>
      </c>
      <c r="CL184" s="526" t="e">
        <v>#REF!</v>
      </c>
      <c r="CM184" s="530" t="e">
        <v>#REF!</v>
      </c>
      <c r="CP184" s="463">
        <v>2030</v>
      </c>
      <c r="CQ184" s="294">
        <v>16</v>
      </c>
      <c r="CR184" s="529" t="e">
        <v>#REF!</v>
      </c>
      <c r="CS184" s="526" t="e">
        <v>#REF!</v>
      </c>
      <c r="CT184" s="530" t="e">
        <v>#REF!</v>
      </c>
      <c r="CZ184" s="447" t="b">
        <v>0</v>
      </c>
      <c r="DA184" s="448" t="b">
        <v>0</v>
      </c>
      <c r="DB184" s="449" t="b">
        <v>0</v>
      </c>
      <c r="DC184" s="447" t="s">
        <v>433</v>
      </c>
      <c r="DD184" s="449" t="s">
        <v>433</v>
      </c>
      <c r="DE184" s="447" t="s">
        <v>433</v>
      </c>
      <c r="DF184" s="449" t="s">
        <v>433</v>
      </c>
      <c r="DG184" s="447" t="s">
        <v>433</v>
      </c>
      <c r="DH184" s="449" t="s">
        <v>433</v>
      </c>
      <c r="DI184" s="447" t="s">
        <v>433</v>
      </c>
      <c r="DJ184" s="448" t="s">
        <v>433</v>
      </c>
      <c r="DK184" s="449" t="s">
        <v>433</v>
      </c>
      <c r="DL184" s="447" t="s">
        <v>433</v>
      </c>
      <c r="DM184" s="448" t="s">
        <v>433</v>
      </c>
      <c r="DN184" s="449" t="s">
        <v>433</v>
      </c>
      <c r="DO184" s="447" t="s">
        <v>433</v>
      </c>
      <c r="DP184" s="448" t="s">
        <v>433</v>
      </c>
      <c r="DQ184" s="449" t="s">
        <v>433</v>
      </c>
      <c r="DV184" s="510">
        <v>2035</v>
      </c>
      <c r="DW184" s="511" t="e">
        <v>#REF!</v>
      </c>
      <c r="DY184" s="558" t="e">
        <v>#REF!</v>
      </c>
    </row>
    <row r="185" spans="1:136" ht="13.8" x14ac:dyDescent="0.25">
      <c r="B185" s="403">
        <v>2033</v>
      </c>
      <c r="C185" s="621"/>
      <c r="D185" s="610"/>
      <c r="E185" s="611"/>
      <c r="F185" s="621"/>
      <c r="G185" s="622"/>
      <c r="H185" s="623"/>
      <c r="I185" s="621"/>
      <c r="J185" s="622"/>
      <c r="K185" s="623"/>
      <c r="L185" s="621"/>
      <c r="M185" s="623"/>
      <c r="N185" s="301" t="s">
        <v>446</v>
      </c>
      <c r="O185" s="394"/>
      <c r="P185" s="394"/>
      <c r="Q185" s="394"/>
      <c r="R185" s="301">
        <v>19</v>
      </c>
      <c r="S185" s="503" t="s">
        <v>433</v>
      </c>
      <c r="T185" s="503" t="s">
        <v>433</v>
      </c>
      <c r="U185" s="503" t="s">
        <v>433</v>
      </c>
      <c r="W185" s="503" t="e">
        <v>#N/A</v>
      </c>
      <c r="X185" s="503" t="e">
        <v>#N/A</v>
      </c>
      <c r="Y185" s="503" t="e">
        <v>#N/A</v>
      </c>
      <c r="AA185" s="365"/>
      <c r="AB185" s="365"/>
      <c r="AC185" s="365"/>
      <c r="AD185" s="365"/>
      <c r="AE185" s="365"/>
      <c r="AF185" s="365"/>
      <c r="AG185" s="365"/>
      <c r="AH185" s="365"/>
      <c r="AI185" s="365"/>
      <c r="AJ185" s="365"/>
      <c r="AK185" s="365"/>
      <c r="AL185" s="365"/>
      <c r="AM185" s="365"/>
      <c r="AN185" s="365"/>
      <c r="BI185" s="463">
        <v>2031</v>
      </c>
      <c r="BJ185" s="530" t="e">
        <v>#REF!</v>
      </c>
      <c r="BR185" s="463">
        <v>2031</v>
      </c>
      <c r="BS185" s="294">
        <v>17</v>
      </c>
      <c r="BT185" s="475" t="e">
        <v>#DIV/0!</v>
      </c>
      <c r="BU185" s="476" t="e">
        <v>#DIV/0!</v>
      </c>
      <c r="BV185" s="530" t="e">
        <v>#DIV/0!</v>
      </c>
      <c r="BY185" s="463">
        <v>2031</v>
      </c>
      <c r="BZ185" s="294">
        <v>17</v>
      </c>
      <c r="CA185" s="529" t="e">
        <v>#REF!</v>
      </c>
      <c r="CB185" s="529" t="e">
        <v>#REF!</v>
      </c>
      <c r="CC185" s="526" t="e">
        <v>#REF!</v>
      </c>
      <c r="CD185" s="530" t="e">
        <v>#REF!</v>
      </c>
      <c r="CG185" s="463">
        <v>2031</v>
      </c>
      <c r="CH185" s="294">
        <v>17</v>
      </c>
      <c r="CI185" s="529" t="e">
        <v>#REF!</v>
      </c>
      <c r="CJ185" s="529" t="e">
        <v>#REF!</v>
      </c>
      <c r="CK185" s="529" t="e">
        <v>#REF!</v>
      </c>
      <c r="CL185" s="526" t="e">
        <v>#REF!</v>
      </c>
      <c r="CM185" s="530" t="e">
        <v>#REF!</v>
      </c>
      <c r="CP185" s="463">
        <v>2031</v>
      </c>
      <c r="CQ185" s="294">
        <v>17</v>
      </c>
      <c r="CR185" s="529" t="e">
        <v>#REF!</v>
      </c>
      <c r="CS185" s="526" t="e">
        <v>#REF!</v>
      </c>
      <c r="CT185" s="530" t="e">
        <v>#REF!</v>
      </c>
      <c r="CZ185" s="447" t="b">
        <v>0</v>
      </c>
      <c r="DA185" s="448" t="b">
        <v>0</v>
      </c>
      <c r="DB185" s="449" t="b">
        <v>0</v>
      </c>
      <c r="DC185" s="447" t="s">
        <v>433</v>
      </c>
      <c r="DD185" s="449" t="s">
        <v>433</v>
      </c>
      <c r="DE185" s="447" t="s">
        <v>433</v>
      </c>
      <c r="DF185" s="449" t="s">
        <v>433</v>
      </c>
      <c r="DG185" s="447" t="s">
        <v>433</v>
      </c>
      <c r="DH185" s="449" t="s">
        <v>433</v>
      </c>
      <c r="DI185" s="447" t="s">
        <v>433</v>
      </c>
      <c r="DJ185" s="448" t="s">
        <v>433</v>
      </c>
      <c r="DK185" s="449" t="s">
        <v>433</v>
      </c>
      <c r="DL185" s="447" t="s">
        <v>433</v>
      </c>
      <c r="DM185" s="448" t="s">
        <v>433</v>
      </c>
      <c r="DN185" s="449" t="s">
        <v>433</v>
      </c>
      <c r="DO185" s="447" t="s">
        <v>433</v>
      </c>
      <c r="DP185" s="448" t="s">
        <v>433</v>
      </c>
      <c r="DQ185" s="449" t="s">
        <v>433</v>
      </c>
      <c r="DV185" s="510">
        <v>2036</v>
      </c>
      <c r="DW185" s="511" t="e">
        <v>#REF!</v>
      </c>
      <c r="DY185" s="558" t="e">
        <v>#REF!</v>
      </c>
    </row>
    <row r="186" spans="1:136" ht="13.8" x14ac:dyDescent="0.25">
      <c r="B186" s="403">
        <v>2034</v>
      </c>
      <c r="C186" s="621"/>
      <c r="D186" s="610"/>
      <c r="E186" s="611"/>
      <c r="F186" s="621"/>
      <c r="G186" s="622"/>
      <c r="H186" s="623"/>
      <c r="I186" s="621"/>
      <c r="J186" s="622"/>
      <c r="K186" s="623"/>
      <c r="L186" s="621"/>
      <c r="M186" s="623"/>
      <c r="N186" s="301" t="s">
        <v>446</v>
      </c>
      <c r="O186" s="394"/>
      <c r="P186" s="394"/>
      <c r="Q186" s="394"/>
      <c r="R186" s="301">
        <v>20</v>
      </c>
      <c r="S186" s="503" t="s">
        <v>433</v>
      </c>
      <c r="T186" s="503" t="s">
        <v>433</v>
      </c>
      <c r="U186" s="503" t="s">
        <v>433</v>
      </c>
      <c r="W186" s="503" t="e">
        <v>#N/A</v>
      </c>
      <c r="X186" s="503" t="e">
        <v>#N/A</v>
      </c>
      <c r="Y186" s="503" t="e">
        <v>#N/A</v>
      </c>
      <c r="AA186" s="365"/>
      <c r="AB186" s="365"/>
      <c r="AC186" s="365"/>
      <c r="AD186" s="365"/>
      <c r="AE186" s="365"/>
      <c r="AF186" s="365"/>
      <c r="AG186" s="365"/>
      <c r="AH186" s="365"/>
      <c r="AI186" s="365"/>
      <c r="AJ186" s="365"/>
      <c r="AK186" s="365"/>
      <c r="AL186" s="365"/>
      <c r="AM186" s="365"/>
      <c r="AN186" s="365"/>
      <c r="BI186" s="463">
        <v>2032</v>
      </c>
      <c r="BJ186" s="530" t="e">
        <v>#REF!</v>
      </c>
      <c r="BR186" s="463">
        <v>2032</v>
      </c>
      <c r="BS186" s="294">
        <v>18</v>
      </c>
      <c r="BT186" s="475" t="e">
        <v>#DIV/0!</v>
      </c>
      <c r="BU186" s="476" t="e">
        <v>#DIV/0!</v>
      </c>
      <c r="BV186" s="530" t="e">
        <v>#DIV/0!</v>
      </c>
      <c r="BY186" s="463">
        <v>2032</v>
      </c>
      <c r="BZ186" s="294">
        <v>18</v>
      </c>
      <c r="CA186" s="529" t="e">
        <v>#REF!</v>
      </c>
      <c r="CB186" s="529" t="e">
        <v>#REF!</v>
      </c>
      <c r="CC186" s="526" t="e">
        <v>#REF!</v>
      </c>
      <c r="CD186" s="530" t="e">
        <v>#REF!</v>
      </c>
      <c r="CG186" s="463">
        <v>2032</v>
      </c>
      <c r="CH186" s="294">
        <v>18</v>
      </c>
      <c r="CI186" s="529" t="e">
        <v>#REF!</v>
      </c>
      <c r="CJ186" s="529" t="e">
        <v>#REF!</v>
      </c>
      <c r="CK186" s="529" t="e">
        <v>#REF!</v>
      </c>
      <c r="CL186" s="526" t="e">
        <v>#REF!</v>
      </c>
      <c r="CM186" s="530" t="e">
        <v>#REF!</v>
      </c>
      <c r="CP186" s="463">
        <v>2032</v>
      </c>
      <c r="CQ186" s="294">
        <v>18</v>
      </c>
      <c r="CR186" s="529" t="e">
        <v>#REF!</v>
      </c>
      <c r="CS186" s="526" t="e">
        <v>#REF!</v>
      </c>
      <c r="CT186" s="530" t="e">
        <v>#REF!</v>
      </c>
      <c r="CZ186" s="447" t="b">
        <v>0</v>
      </c>
      <c r="DA186" s="448" t="b">
        <v>0</v>
      </c>
      <c r="DB186" s="449" t="b">
        <v>0</v>
      </c>
      <c r="DC186" s="447" t="s">
        <v>433</v>
      </c>
      <c r="DD186" s="449" t="s">
        <v>433</v>
      </c>
      <c r="DE186" s="447" t="s">
        <v>433</v>
      </c>
      <c r="DF186" s="449" t="s">
        <v>433</v>
      </c>
      <c r="DG186" s="447" t="s">
        <v>433</v>
      </c>
      <c r="DH186" s="449" t="s">
        <v>433</v>
      </c>
      <c r="DI186" s="447" t="s">
        <v>433</v>
      </c>
      <c r="DJ186" s="448" t="s">
        <v>433</v>
      </c>
      <c r="DK186" s="449" t="s">
        <v>433</v>
      </c>
      <c r="DL186" s="447" t="s">
        <v>433</v>
      </c>
      <c r="DM186" s="448" t="s">
        <v>433</v>
      </c>
      <c r="DN186" s="449" t="s">
        <v>433</v>
      </c>
      <c r="DO186" s="447" t="s">
        <v>433</v>
      </c>
      <c r="DP186" s="448" t="s">
        <v>433</v>
      </c>
      <c r="DQ186" s="449" t="s">
        <v>433</v>
      </c>
      <c r="DV186" s="510">
        <v>2037</v>
      </c>
      <c r="DW186" s="511" t="e">
        <v>#REF!</v>
      </c>
      <c r="DY186" s="558" t="e">
        <v>#REF!</v>
      </c>
    </row>
    <row r="187" spans="1:136" ht="13.8" x14ac:dyDescent="0.25">
      <c r="B187" s="403">
        <v>2035</v>
      </c>
      <c r="C187" s="621"/>
      <c r="D187" s="610"/>
      <c r="E187" s="611"/>
      <c r="F187" s="621"/>
      <c r="G187" s="622"/>
      <c r="H187" s="623"/>
      <c r="I187" s="621"/>
      <c r="J187" s="622"/>
      <c r="K187" s="623"/>
      <c r="L187" s="621"/>
      <c r="M187" s="623"/>
      <c r="N187" s="301" t="s">
        <v>446</v>
      </c>
      <c r="O187" s="394"/>
      <c r="P187" s="394"/>
      <c r="Q187" s="394"/>
      <c r="R187" s="301">
        <v>21</v>
      </c>
      <c r="S187" s="503" t="s">
        <v>433</v>
      </c>
      <c r="T187" s="503" t="s">
        <v>433</v>
      </c>
      <c r="U187" s="503" t="s">
        <v>433</v>
      </c>
      <c r="W187" s="503" t="e">
        <v>#N/A</v>
      </c>
      <c r="X187" s="503" t="e">
        <v>#N/A</v>
      </c>
      <c r="Y187" s="503" t="e">
        <v>#N/A</v>
      </c>
      <c r="AA187" s="365"/>
      <c r="AB187" s="365"/>
      <c r="AC187" s="365"/>
      <c r="AD187" s="365"/>
      <c r="AE187" s="365"/>
      <c r="AF187" s="365"/>
      <c r="AG187" s="365"/>
      <c r="AH187" s="365"/>
      <c r="AI187" s="365"/>
      <c r="AJ187" s="365"/>
      <c r="AK187" s="365"/>
      <c r="AL187" s="365"/>
      <c r="AM187" s="365"/>
      <c r="AN187" s="365"/>
      <c r="BI187" s="463">
        <v>2033</v>
      </c>
      <c r="BJ187" s="530" t="e">
        <v>#REF!</v>
      </c>
      <c r="BR187" s="463">
        <v>2033</v>
      </c>
      <c r="BS187" s="294">
        <v>19</v>
      </c>
      <c r="BT187" s="475" t="e">
        <v>#DIV/0!</v>
      </c>
      <c r="BU187" s="476" t="e">
        <v>#DIV/0!</v>
      </c>
      <c r="BV187" s="530" t="e">
        <v>#DIV/0!</v>
      </c>
      <c r="BY187" s="463">
        <v>2033</v>
      </c>
      <c r="BZ187" s="294">
        <v>19</v>
      </c>
      <c r="CA187" s="529" t="e">
        <v>#REF!</v>
      </c>
      <c r="CB187" s="529" t="e">
        <v>#REF!</v>
      </c>
      <c r="CC187" s="526" t="e">
        <v>#REF!</v>
      </c>
      <c r="CD187" s="530" t="e">
        <v>#REF!</v>
      </c>
      <c r="CG187" s="463">
        <v>2033</v>
      </c>
      <c r="CH187" s="294">
        <v>19</v>
      </c>
      <c r="CI187" s="529" t="e">
        <v>#REF!</v>
      </c>
      <c r="CJ187" s="529" t="e">
        <v>#REF!</v>
      </c>
      <c r="CK187" s="529" t="e">
        <v>#REF!</v>
      </c>
      <c r="CL187" s="526" t="e">
        <v>#REF!</v>
      </c>
      <c r="CM187" s="530" t="e">
        <v>#REF!</v>
      </c>
      <c r="CP187" s="463">
        <v>2033</v>
      </c>
      <c r="CQ187" s="294">
        <v>19</v>
      </c>
      <c r="CR187" s="529" t="e">
        <v>#REF!</v>
      </c>
      <c r="CS187" s="526" t="e">
        <v>#REF!</v>
      </c>
      <c r="CT187" s="530" t="e">
        <v>#REF!</v>
      </c>
      <c r="CZ187" s="447" t="b">
        <v>0</v>
      </c>
      <c r="DA187" s="448" t="b">
        <v>0</v>
      </c>
      <c r="DB187" s="449" t="b">
        <v>0</v>
      </c>
      <c r="DC187" s="447" t="s">
        <v>433</v>
      </c>
      <c r="DD187" s="449" t="s">
        <v>433</v>
      </c>
      <c r="DE187" s="447" t="s">
        <v>433</v>
      </c>
      <c r="DF187" s="449" t="s">
        <v>433</v>
      </c>
      <c r="DG187" s="447" t="s">
        <v>433</v>
      </c>
      <c r="DH187" s="449" t="s">
        <v>433</v>
      </c>
      <c r="DI187" s="447" t="s">
        <v>433</v>
      </c>
      <c r="DJ187" s="448" t="s">
        <v>433</v>
      </c>
      <c r="DK187" s="449" t="s">
        <v>433</v>
      </c>
      <c r="DL187" s="447" t="s">
        <v>433</v>
      </c>
      <c r="DM187" s="448" t="s">
        <v>433</v>
      </c>
      <c r="DN187" s="449" t="s">
        <v>433</v>
      </c>
      <c r="DO187" s="447" t="s">
        <v>433</v>
      </c>
      <c r="DP187" s="448" t="s">
        <v>433</v>
      </c>
      <c r="DQ187" s="449" t="s">
        <v>433</v>
      </c>
      <c r="DV187" s="510">
        <v>2038</v>
      </c>
      <c r="DW187" s="511" t="e">
        <v>#REF!</v>
      </c>
      <c r="DY187" s="558" t="e">
        <v>#REF!</v>
      </c>
    </row>
    <row r="188" spans="1:136" ht="13.8" x14ac:dyDescent="0.25">
      <c r="B188" s="403">
        <v>2036</v>
      </c>
      <c r="C188" s="621"/>
      <c r="D188" s="610"/>
      <c r="E188" s="611"/>
      <c r="F188" s="621"/>
      <c r="G188" s="622"/>
      <c r="H188" s="623"/>
      <c r="I188" s="621"/>
      <c r="J188" s="622"/>
      <c r="K188" s="623"/>
      <c r="L188" s="621"/>
      <c r="M188" s="623"/>
      <c r="N188" s="301" t="s">
        <v>446</v>
      </c>
      <c r="O188" s="394"/>
      <c r="P188" s="394"/>
      <c r="Q188" s="394"/>
      <c r="R188" s="301">
        <v>22</v>
      </c>
      <c r="S188" s="503" t="s">
        <v>433</v>
      </c>
      <c r="T188" s="503" t="s">
        <v>433</v>
      </c>
      <c r="U188" s="503" t="s">
        <v>433</v>
      </c>
      <c r="W188" s="503" t="e">
        <v>#N/A</v>
      </c>
      <c r="X188" s="503" t="e">
        <v>#N/A</v>
      </c>
      <c r="Y188" s="503" t="e">
        <v>#N/A</v>
      </c>
      <c r="AA188" s="365"/>
      <c r="AB188" s="365"/>
      <c r="AC188" s="365"/>
      <c r="AD188" s="365"/>
      <c r="AE188" s="365"/>
      <c r="AF188" s="365"/>
      <c r="AG188" s="365"/>
      <c r="AH188" s="365"/>
      <c r="AI188" s="365"/>
      <c r="AJ188" s="365"/>
      <c r="AK188" s="365"/>
      <c r="AL188" s="365"/>
      <c r="AM188" s="365"/>
      <c r="AN188" s="365"/>
      <c r="BI188" s="463">
        <v>2034</v>
      </c>
      <c r="BJ188" s="530" t="e">
        <v>#REF!</v>
      </c>
      <c r="BR188" s="463">
        <v>2034</v>
      </c>
      <c r="BS188" s="294">
        <v>20</v>
      </c>
      <c r="BT188" s="475" t="e">
        <v>#DIV/0!</v>
      </c>
      <c r="BU188" s="476" t="e">
        <v>#DIV/0!</v>
      </c>
      <c r="BV188" s="530" t="e">
        <v>#DIV/0!</v>
      </c>
      <c r="BY188" s="463">
        <v>2034</v>
      </c>
      <c r="BZ188" s="294">
        <v>20</v>
      </c>
      <c r="CA188" s="529" t="e">
        <v>#REF!</v>
      </c>
      <c r="CB188" s="529" t="e">
        <v>#REF!</v>
      </c>
      <c r="CC188" s="526" t="e">
        <v>#REF!</v>
      </c>
      <c r="CD188" s="530" t="e">
        <v>#REF!</v>
      </c>
      <c r="CG188" s="463">
        <v>2034</v>
      </c>
      <c r="CH188" s="294">
        <v>20</v>
      </c>
      <c r="CI188" s="529" t="e">
        <v>#REF!</v>
      </c>
      <c r="CJ188" s="529" t="e">
        <v>#REF!</v>
      </c>
      <c r="CK188" s="529" t="e">
        <v>#REF!</v>
      </c>
      <c r="CL188" s="526" t="e">
        <v>#REF!</v>
      </c>
      <c r="CM188" s="530" t="e">
        <v>#REF!</v>
      </c>
      <c r="CP188" s="463">
        <v>2034</v>
      </c>
      <c r="CQ188" s="294">
        <v>20</v>
      </c>
      <c r="CR188" s="529" t="e">
        <v>#REF!</v>
      </c>
      <c r="CS188" s="526" t="e">
        <v>#REF!</v>
      </c>
      <c r="CT188" s="530" t="e">
        <v>#REF!</v>
      </c>
      <c r="CZ188" s="447" t="b">
        <v>0</v>
      </c>
      <c r="DA188" s="448" t="b">
        <v>0</v>
      </c>
      <c r="DB188" s="449" t="b">
        <v>0</v>
      </c>
      <c r="DC188" s="447" t="s">
        <v>433</v>
      </c>
      <c r="DD188" s="449" t="s">
        <v>433</v>
      </c>
      <c r="DE188" s="447" t="s">
        <v>433</v>
      </c>
      <c r="DF188" s="449" t="s">
        <v>433</v>
      </c>
      <c r="DG188" s="447" t="s">
        <v>433</v>
      </c>
      <c r="DH188" s="449" t="s">
        <v>433</v>
      </c>
      <c r="DI188" s="447" t="s">
        <v>433</v>
      </c>
      <c r="DJ188" s="448" t="s">
        <v>433</v>
      </c>
      <c r="DK188" s="449" t="s">
        <v>433</v>
      </c>
      <c r="DL188" s="447" t="s">
        <v>433</v>
      </c>
      <c r="DM188" s="448" t="s">
        <v>433</v>
      </c>
      <c r="DN188" s="449" t="s">
        <v>433</v>
      </c>
      <c r="DO188" s="447" t="s">
        <v>433</v>
      </c>
      <c r="DP188" s="448" t="s">
        <v>433</v>
      </c>
      <c r="DQ188" s="449" t="s">
        <v>433</v>
      </c>
      <c r="DV188" s="510">
        <v>2039</v>
      </c>
      <c r="DW188" s="511" t="e">
        <v>#REF!</v>
      </c>
      <c r="DY188" s="558" t="e">
        <v>#REF!</v>
      </c>
    </row>
    <row r="189" spans="1:136" ht="13.8" x14ac:dyDescent="0.25">
      <c r="B189" s="403">
        <v>2037</v>
      </c>
      <c r="C189" s="621"/>
      <c r="D189" s="610"/>
      <c r="E189" s="611"/>
      <c r="F189" s="621"/>
      <c r="G189" s="622"/>
      <c r="H189" s="623"/>
      <c r="I189" s="621"/>
      <c r="J189" s="622"/>
      <c r="K189" s="623"/>
      <c r="L189" s="621"/>
      <c r="M189" s="623"/>
      <c r="N189" s="301" t="s">
        <v>446</v>
      </c>
      <c r="O189" s="394"/>
      <c r="P189" s="394"/>
      <c r="Q189" s="394"/>
      <c r="R189" s="301">
        <v>23</v>
      </c>
      <c r="S189" s="503" t="s">
        <v>433</v>
      </c>
      <c r="T189" s="503" t="s">
        <v>433</v>
      </c>
      <c r="U189" s="503" t="s">
        <v>433</v>
      </c>
      <c r="W189" s="503" t="e">
        <v>#N/A</v>
      </c>
      <c r="X189" s="503" t="e">
        <v>#N/A</v>
      </c>
      <c r="Y189" s="503" t="e">
        <v>#N/A</v>
      </c>
      <c r="AA189" s="365"/>
      <c r="AB189" s="365"/>
      <c r="AC189" s="365"/>
      <c r="AD189" s="365"/>
      <c r="AE189" s="365"/>
      <c r="AF189" s="365"/>
      <c r="AG189" s="365"/>
      <c r="AH189" s="365"/>
      <c r="AI189" s="365"/>
      <c r="AJ189" s="365"/>
      <c r="AK189" s="365"/>
      <c r="AL189" s="365"/>
      <c r="AM189" s="365"/>
      <c r="AN189" s="365"/>
      <c r="BI189" s="463">
        <v>2035</v>
      </c>
      <c r="BJ189" s="530" t="e">
        <v>#REF!</v>
      </c>
      <c r="BR189" s="463">
        <v>2035</v>
      </c>
      <c r="BS189" s="294">
        <v>21</v>
      </c>
      <c r="BT189" s="475" t="e">
        <v>#DIV/0!</v>
      </c>
      <c r="BU189" s="476" t="e">
        <v>#DIV/0!</v>
      </c>
      <c r="BV189" s="530" t="e">
        <v>#DIV/0!</v>
      </c>
      <c r="BY189" s="463">
        <v>2035</v>
      </c>
      <c r="BZ189" s="294">
        <v>21</v>
      </c>
      <c r="CA189" s="529" t="e">
        <v>#REF!</v>
      </c>
      <c r="CB189" s="529" t="e">
        <v>#REF!</v>
      </c>
      <c r="CC189" s="526" t="e">
        <v>#REF!</v>
      </c>
      <c r="CD189" s="530" t="e">
        <v>#REF!</v>
      </c>
      <c r="CG189" s="463">
        <v>2035</v>
      </c>
      <c r="CH189" s="294">
        <v>21</v>
      </c>
      <c r="CI189" s="529" t="e">
        <v>#REF!</v>
      </c>
      <c r="CJ189" s="529" t="e">
        <v>#REF!</v>
      </c>
      <c r="CK189" s="529" t="e">
        <v>#REF!</v>
      </c>
      <c r="CL189" s="526" t="e">
        <v>#REF!</v>
      </c>
      <c r="CM189" s="530" t="e">
        <v>#REF!</v>
      </c>
      <c r="CP189" s="463">
        <v>2035</v>
      </c>
      <c r="CQ189" s="294">
        <v>21</v>
      </c>
      <c r="CR189" s="529" t="e">
        <v>#REF!</v>
      </c>
      <c r="CS189" s="526" t="e">
        <v>#REF!</v>
      </c>
      <c r="CT189" s="530" t="e">
        <v>#REF!</v>
      </c>
      <c r="CZ189" s="447" t="b">
        <v>0</v>
      </c>
      <c r="DA189" s="448" t="b">
        <v>0</v>
      </c>
      <c r="DB189" s="449" t="b">
        <v>0</v>
      </c>
      <c r="DC189" s="447" t="s">
        <v>433</v>
      </c>
      <c r="DD189" s="449" t="s">
        <v>433</v>
      </c>
      <c r="DE189" s="447" t="s">
        <v>433</v>
      </c>
      <c r="DF189" s="449" t="s">
        <v>433</v>
      </c>
      <c r="DG189" s="447" t="s">
        <v>433</v>
      </c>
      <c r="DH189" s="449" t="s">
        <v>433</v>
      </c>
      <c r="DI189" s="447" t="s">
        <v>433</v>
      </c>
      <c r="DJ189" s="448" t="s">
        <v>433</v>
      </c>
      <c r="DK189" s="449" t="s">
        <v>433</v>
      </c>
      <c r="DL189" s="447" t="s">
        <v>433</v>
      </c>
      <c r="DM189" s="448" t="s">
        <v>433</v>
      </c>
      <c r="DN189" s="449" t="s">
        <v>433</v>
      </c>
      <c r="DO189" s="447" t="s">
        <v>433</v>
      </c>
      <c r="DP189" s="448" t="s">
        <v>433</v>
      </c>
      <c r="DQ189" s="449" t="s">
        <v>433</v>
      </c>
      <c r="DV189" s="510">
        <v>2040</v>
      </c>
      <c r="DW189" s="511" t="e">
        <v>#REF!</v>
      </c>
      <c r="DY189" s="558" t="e">
        <v>#REF!</v>
      </c>
    </row>
    <row r="190" spans="1:136" ht="13.8" x14ac:dyDescent="0.25">
      <c r="B190" s="403">
        <v>2038</v>
      </c>
      <c r="C190" s="621"/>
      <c r="D190" s="610"/>
      <c r="E190" s="611"/>
      <c r="F190" s="621"/>
      <c r="G190" s="622"/>
      <c r="H190" s="623"/>
      <c r="I190" s="621"/>
      <c r="J190" s="622"/>
      <c r="K190" s="623"/>
      <c r="L190" s="621"/>
      <c r="M190" s="623"/>
      <c r="N190" s="301" t="s">
        <v>446</v>
      </c>
      <c r="O190" s="394"/>
      <c r="P190" s="394"/>
      <c r="Q190" s="394"/>
      <c r="R190" s="301">
        <v>24</v>
      </c>
      <c r="S190" s="503" t="s">
        <v>433</v>
      </c>
      <c r="T190" s="503" t="s">
        <v>433</v>
      </c>
      <c r="U190" s="503" t="s">
        <v>433</v>
      </c>
      <c r="W190" s="503" t="e">
        <v>#N/A</v>
      </c>
      <c r="X190" s="503" t="e">
        <v>#N/A</v>
      </c>
      <c r="Y190" s="503" t="e">
        <v>#N/A</v>
      </c>
      <c r="AA190" s="365"/>
      <c r="AB190" s="365"/>
      <c r="AC190" s="365"/>
      <c r="AD190" s="365"/>
      <c r="AE190" s="365"/>
      <c r="AF190" s="365"/>
      <c r="AG190" s="365"/>
      <c r="AH190" s="365"/>
      <c r="AI190" s="365"/>
      <c r="AJ190" s="365"/>
      <c r="AK190" s="365"/>
      <c r="AL190" s="365"/>
      <c r="AM190" s="365"/>
      <c r="AN190" s="365"/>
      <c r="BI190" s="463">
        <v>2036</v>
      </c>
      <c r="BJ190" s="530" t="e">
        <v>#REF!</v>
      </c>
      <c r="BR190" s="463">
        <v>2036</v>
      </c>
      <c r="BS190" s="294">
        <v>22</v>
      </c>
      <c r="BT190" s="475" t="e">
        <v>#DIV/0!</v>
      </c>
      <c r="BU190" s="476" t="e">
        <v>#DIV/0!</v>
      </c>
      <c r="BV190" s="530" t="e">
        <v>#DIV/0!</v>
      </c>
      <c r="BY190" s="463">
        <v>2036</v>
      </c>
      <c r="BZ190" s="294">
        <v>22</v>
      </c>
      <c r="CA190" s="529" t="e">
        <v>#REF!</v>
      </c>
      <c r="CB190" s="529" t="e">
        <v>#REF!</v>
      </c>
      <c r="CC190" s="526" t="e">
        <v>#REF!</v>
      </c>
      <c r="CD190" s="530" t="e">
        <v>#REF!</v>
      </c>
      <c r="CG190" s="463">
        <v>2036</v>
      </c>
      <c r="CH190" s="294">
        <v>22</v>
      </c>
      <c r="CI190" s="529" t="e">
        <v>#REF!</v>
      </c>
      <c r="CJ190" s="529" t="e">
        <v>#REF!</v>
      </c>
      <c r="CK190" s="529" t="e">
        <v>#REF!</v>
      </c>
      <c r="CL190" s="526" t="e">
        <v>#REF!</v>
      </c>
      <c r="CM190" s="530" t="e">
        <v>#REF!</v>
      </c>
      <c r="CP190" s="463">
        <v>2036</v>
      </c>
      <c r="CQ190" s="294">
        <v>22</v>
      </c>
      <c r="CR190" s="529" t="e">
        <v>#REF!</v>
      </c>
      <c r="CS190" s="526" t="e">
        <v>#REF!</v>
      </c>
      <c r="CT190" s="530" t="e">
        <v>#REF!</v>
      </c>
      <c r="CZ190" s="447" t="b">
        <v>0</v>
      </c>
      <c r="DA190" s="448" t="b">
        <v>0</v>
      </c>
      <c r="DB190" s="449" t="b">
        <v>0</v>
      </c>
      <c r="DC190" s="447" t="s">
        <v>433</v>
      </c>
      <c r="DD190" s="449" t="s">
        <v>433</v>
      </c>
      <c r="DE190" s="447" t="s">
        <v>433</v>
      </c>
      <c r="DF190" s="449" t="s">
        <v>433</v>
      </c>
      <c r="DG190" s="447" t="s">
        <v>433</v>
      </c>
      <c r="DH190" s="449" t="s">
        <v>433</v>
      </c>
      <c r="DI190" s="447" t="s">
        <v>433</v>
      </c>
      <c r="DJ190" s="448" t="s">
        <v>433</v>
      </c>
      <c r="DK190" s="449" t="s">
        <v>433</v>
      </c>
      <c r="DL190" s="447" t="s">
        <v>433</v>
      </c>
      <c r="DM190" s="448" t="s">
        <v>433</v>
      </c>
      <c r="DN190" s="449" t="s">
        <v>433</v>
      </c>
      <c r="DO190" s="447" t="s">
        <v>433</v>
      </c>
      <c r="DP190" s="448" t="s">
        <v>433</v>
      </c>
      <c r="DQ190" s="449" t="s">
        <v>433</v>
      </c>
      <c r="DV190" s="510">
        <v>2041</v>
      </c>
      <c r="DW190" s="511" t="e">
        <v>#REF!</v>
      </c>
      <c r="DY190" s="558" t="e">
        <v>#REF!</v>
      </c>
    </row>
    <row r="191" spans="1:136" ht="13.8" x14ac:dyDescent="0.25">
      <c r="B191" s="403">
        <v>2039</v>
      </c>
      <c r="C191" s="621"/>
      <c r="D191" s="610"/>
      <c r="E191" s="611"/>
      <c r="F191" s="621"/>
      <c r="G191" s="622"/>
      <c r="H191" s="623"/>
      <c r="I191" s="621"/>
      <c r="J191" s="622"/>
      <c r="K191" s="623"/>
      <c r="L191" s="621"/>
      <c r="M191" s="623"/>
      <c r="N191" s="301" t="s">
        <v>446</v>
      </c>
      <c r="O191" s="394"/>
      <c r="P191" s="394"/>
      <c r="Q191" s="394"/>
      <c r="R191" s="301">
        <v>25</v>
      </c>
      <c r="S191" s="503" t="s">
        <v>433</v>
      </c>
      <c r="T191" s="503" t="s">
        <v>433</v>
      </c>
      <c r="U191" s="503" t="s">
        <v>433</v>
      </c>
      <c r="W191" s="503" t="e">
        <v>#N/A</v>
      </c>
      <c r="X191" s="503" t="e">
        <v>#N/A</v>
      </c>
      <c r="Y191" s="503" t="e">
        <v>#N/A</v>
      </c>
      <c r="AA191" s="365"/>
      <c r="AB191" s="365"/>
      <c r="AC191" s="365"/>
      <c r="AD191" s="365"/>
      <c r="AE191" s="365"/>
      <c r="AF191" s="365"/>
      <c r="AG191" s="365"/>
      <c r="AH191" s="365"/>
      <c r="AI191" s="365"/>
      <c r="AJ191" s="365"/>
      <c r="AK191" s="365"/>
      <c r="AL191" s="365"/>
      <c r="AM191" s="365"/>
      <c r="AN191" s="365"/>
      <c r="BI191" s="463">
        <v>2037</v>
      </c>
      <c r="BJ191" s="530" t="e">
        <v>#REF!</v>
      </c>
      <c r="BR191" s="463">
        <v>2037</v>
      </c>
      <c r="BS191" s="294">
        <v>23</v>
      </c>
      <c r="BT191" s="475" t="e">
        <v>#DIV/0!</v>
      </c>
      <c r="BU191" s="476" t="e">
        <v>#DIV/0!</v>
      </c>
      <c r="BV191" s="530" t="e">
        <v>#DIV/0!</v>
      </c>
      <c r="BY191" s="463">
        <v>2037</v>
      </c>
      <c r="BZ191" s="294">
        <v>23</v>
      </c>
      <c r="CA191" s="529" t="e">
        <v>#REF!</v>
      </c>
      <c r="CB191" s="529" t="e">
        <v>#REF!</v>
      </c>
      <c r="CC191" s="526" t="e">
        <v>#REF!</v>
      </c>
      <c r="CD191" s="530" t="e">
        <v>#REF!</v>
      </c>
      <c r="CG191" s="463">
        <v>2037</v>
      </c>
      <c r="CH191" s="294">
        <v>23</v>
      </c>
      <c r="CI191" s="529" t="e">
        <v>#REF!</v>
      </c>
      <c r="CJ191" s="529" t="e">
        <v>#REF!</v>
      </c>
      <c r="CK191" s="529" t="e">
        <v>#REF!</v>
      </c>
      <c r="CL191" s="526" t="e">
        <v>#REF!</v>
      </c>
      <c r="CM191" s="530" t="e">
        <v>#REF!</v>
      </c>
      <c r="CP191" s="463">
        <v>2037</v>
      </c>
      <c r="CQ191" s="294">
        <v>23</v>
      </c>
      <c r="CR191" s="529" t="e">
        <v>#REF!</v>
      </c>
      <c r="CS191" s="526" t="e">
        <v>#REF!</v>
      </c>
      <c r="CT191" s="530" t="e">
        <v>#REF!</v>
      </c>
      <c r="CZ191" s="447" t="b">
        <v>0</v>
      </c>
      <c r="DA191" s="448" t="b">
        <v>0</v>
      </c>
      <c r="DB191" s="449" t="b">
        <v>0</v>
      </c>
      <c r="DC191" s="447" t="s">
        <v>433</v>
      </c>
      <c r="DD191" s="449" t="s">
        <v>433</v>
      </c>
      <c r="DE191" s="447" t="s">
        <v>433</v>
      </c>
      <c r="DF191" s="449" t="s">
        <v>433</v>
      </c>
      <c r="DG191" s="447" t="s">
        <v>433</v>
      </c>
      <c r="DH191" s="449" t="s">
        <v>433</v>
      </c>
      <c r="DI191" s="447" t="s">
        <v>433</v>
      </c>
      <c r="DJ191" s="448" t="s">
        <v>433</v>
      </c>
      <c r="DK191" s="449" t="s">
        <v>433</v>
      </c>
      <c r="DL191" s="447" t="s">
        <v>433</v>
      </c>
      <c r="DM191" s="448" t="s">
        <v>433</v>
      </c>
      <c r="DN191" s="449" t="s">
        <v>433</v>
      </c>
      <c r="DO191" s="447" t="s">
        <v>433</v>
      </c>
      <c r="DP191" s="448" t="s">
        <v>433</v>
      </c>
      <c r="DQ191" s="449" t="s">
        <v>433</v>
      </c>
      <c r="DV191" s="510">
        <v>2042</v>
      </c>
      <c r="DW191" s="511" t="e">
        <v>#REF!</v>
      </c>
      <c r="DY191" s="558" t="e">
        <v>#REF!</v>
      </c>
    </row>
    <row r="192" spans="1:136" s="319" customFormat="1" ht="13.8" x14ac:dyDescent="0.25">
      <c r="B192" s="403">
        <v>2040</v>
      </c>
      <c r="C192" s="621"/>
      <c r="D192" s="610"/>
      <c r="E192" s="611"/>
      <c r="F192" s="621"/>
      <c r="G192" s="622"/>
      <c r="H192" s="623"/>
      <c r="I192" s="621"/>
      <c r="J192" s="622"/>
      <c r="K192" s="623"/>
      <c r="L192" s="621"/>
      <c r="M192" s="623"/>
      <c r="N192" s="301" t="s">
        <v>446</v>
      </c>
      <c r="O192" s="394"/>
      <c r="P192" s="394"/>
      <c r="Q192" s="394"/>
      <c r="R192" s="301">
        <v>26</v>
      </c>
      <c r="S192" s="503" t="s">
        <v>433</v>
      </c>
      <c r="T192" s="503" t="s">
        <v>433</v>
      </c>
      <c r="U192" s="503" t="s">
        <v>433</v>
      </c>
      <c r="W192" s="503" t="e">
        <v>#N/A</v>
      </c>
      <c r="X192" s="503" t="e">
        <v>#N/A</v>
      </c>
      <c r="Y192" s="503" t="e">
        <v>#N/A</v>
      </c>
      <c r="AA192" s="365"/>
      <c r="AB192" s="365"/>
      <c r="AC192" s="365"/>
      <c r="AD192" s="365"/>
      <c r="AE192" s="365"/>
      <c r="AF192" s="365"/>
      <c r="AG192" s="365"/>
      <c r="AH192" s="365"/>
      <c r="AI192" s="365"/>
      <c r="AJ192" s="365"/>
      <c r="AK192" s="365"/>
      <c r="AL192" s="365"/>
      <c r="AM192" s="365"/>
      <c r="AN192" s="365"/>
      <c r="BI192" s="463">
        <v>2038</v>
      </c>
      <c r="BJ192" s="530" t="e">
        <v>#REF!</v>
      </c>
      <c r="BR192" s="463">
        <v>2038</v>
      </c>
      <c r="BS192" s="294">
        <v>24</v>
      </c>
      <c r="BT192" s="475" t="e">
        <v>#DIV/0!</v>
      </c>
      <c r="BU192" s="476" t="e">
        <v>#DIV/0!</v>
      </c>
      <c r="BV192" s="530" t="e">
        <v>#DIV/0!</v>
      </c>
      <c r="BY192" s="463">
        <v>2038</v>
      </c>
      <c r="BZ192" s="294">
        <v>24</v>
      </c>
      <c r="CA192" s="529" t="e">
        <v>#REF!</v>
      </c>
      <c r="CB192" s="529" t="e">
        <v>#REF!</v>
      </c>
      <c r="CC192" s="526" t="e">
        <v>#REF!</v>
      </c>
      <c r="CD192" s="530" t="e">
        <v>#REF!</v>
      </c>
      <c r="CG192" s="463">
        <v>2038</v>
      </c>
      <c r="CH192" s="294">
        <v>24</v>
      </c>
      <c r="CI192" s="529" t="e">
        <v>#REF!</v>
      </c>
      <c r="CJ192" s="529" t="e">
        <v>#REF!</v>
      </c>
      <c r="CK192" s="529" t="e">
        <v>#REF!</v>
      </c>
      <c r="CL192" s="526" t="e">
        <v>#REF!</v>
      </c>
      <c r="CM192" s="530" t="e">
        <v>#REF!</v>
      </c>
      <c r="CP192" s="463">
        <v>2038</v>
      </c>
      <c r="CQ192" s="294">
        <v>24</v>
      </c>
      <c r="CR192" s="529" t="e">
        <v>#REF!</v>
      </c>
      <c r="CS192" s="526" t="e">
        <v>#REF!</v>
      </c>
      <c r="CT192" s="530" t="e">
        <v>#REF!</v>
      </c>
      <c r="CZ192" s="447" t="b">
        <v>0</v>
      </c>
      <c r="DA192" s="448" t="b">
        <v>0</v>
      </c>
      <c r="DB192" s="449" t="b">
        <v>0</v>
      </c>
      <c r="DC192" s="447" t="s">
        <v>433</v>
      </c>
      <c r="DD192" s="449" t="s">
        <v>433</v>
      </c>
      <c r="DE192" s="447" t="s">
        <v>433</v>
      </c>
      <c r="DF192" s="449" t="s">
        <v>433</v>
      </c>
      <c r="DG192" s="447" t="s">
        <v>433</v>
      </c>
      <c r="DH192" s="449" t="s">
        <v>433</v>
      </c>
      <c r="DI192" s="447" t="s">
        <v>433</v>
      </c>
      <c r="DJ192" s="448" t="s">
        <v>433</v>
      </c>
      <c r="DK192" s="449" t="s">
        <v>433</v>
      </c>
      <c r="DL192" s="447" t="s">
        <v>433</v>
      </c>
      <c r="DM192" s="448" t="s">
        <v>433</v>
      </c>
      <c r="DN192" s="449" t="s">
        <v>433</v>
      </c>
      <c r="DO192" s="447" t="s">
        <v>433</v>
      </c>
      <c r="DP192" s="448" t="s">
        <v>433</v>
      </c>
      <c r="DQ192" s="449" t="s">
        <v>433</v>
      </c>
      <c r="DV192" s="510">
        <v>2043</v>
      </c>
      <c r="DW192" s="511" t="e">
        <v>#REF!</v>
      </c>
      <c r="DY192" s="558" t="e">
        <v>#REF!</v>
      </c>
      <c r="EA192" s="325"/>
      <c r="EB192" s="325"/>
      <c r="EC192" s="325"/>
      <c r="ED192" s="325"/>
      <c r="EE192" s="325"/>
    </row>
    <row r="193" spans="2:135" s="319" customFormat="1" ht="13.8" x14ac:dyDescent="0.25">
      <c r="B193" s="403">
        <v>2041</v>
      </c>
      <c r="C193" s="621"/>
      <c r="D193" s="610"/>
      <c r="E193" s="611"/>
      <c r="F193" s="621"/>
      <c r="G193" s="622"/>
      <c r="H193" s="623"/>
      <c r="I193" s="621"/>
      <c r="J193" s="622"/>
      <c r="K193" s="623"/>
      <c r="L193" s="621"/>
      <c r="M193" s="623"/>
      <c r="N193" s="301" t="s">
        <v>446</v>
      </c>
      <c r="O193" s="394"/>
      <c r="P193" s="394"/>
      <c r="Q193" s="394"/>
      <c r="R193" s="301">
        <v>27</v>
      </c>
      <c r="S193" s="503" t="s">
        <v>433</v>
      </c>
      <c r="T193" s="503" t="s">
        <v>433</v>
      </c>
      <c r="U193" s="503" t="s">
        <v>433</v>
      </c>
      <c r="W193" s="503" t="e">
        <v>#N/A</v>
      </c>
      <c r="X193" s="503" t="e">
        <v>#N/A</v>
      </c>
      <c r="Y193" s="503" t="e">
        <v>#N/A</v>
      </c>
      <c r="AA193" s="365"/>
      <c r="AB193" s="365"/>
      <c r="AC193" s="365"/>
      <c r="AD193" s="365"/>
      <c r="AE193" s="365"/>
      <c r="AF193" s="365"/>
      <c r="AG193" s="365"/>
      <c r="AH193" s="365"/>
      <c r="AI193" s="365"/>
      <c r="AJ193" s="365"/>
      <c r="AK193" s="365"/>
      <c r="AL193" s="365"/>
      <c r="AM193" s="365"/>
      <c r="AN193" s="365"/>
      <c r="BI193" s="463">
        <v>2039</v>
      </c>
      <c r="BJ193" s="530" t="e">
        <v>#REF!</v>
      </c>
      <c r="BR193" s="463">
        <v>2039</v>
      </c>
      <c r="BS193" s="294">
        <v>25</v>
      </c>
      <c r="BT193" s="475" t="e">
        <v>#DIV/0!</v>
      </c>
      <c r="BU193" s="476" t="e">
        <v>#DIV/0!</v>
      </c>
      <c r="BV193" s="530" t="e">
        <v>#DIV/0!</v>
      </c>
      <c r="BY193" s="463">
        <v>2039</v>
      </c>
      <c r="BZ193" s="294">
        <v>25</v>
      </c>
      <c r="CA193" s="529" t="e">
        <v>#REF!</v>
      </c>
      <c r="CB193" s="529" t="e">
        <v>#REF!</v>
      </c>
      <c r="CC193" s="526" t="e">
        <v>#REF!</v>
      </c>
      <c r="CD193" s="530" t="e">
        <v>#REF!</v>
      </c>
      <c r="CG193" s="463">
        <v>2039</v>
      </c>
      <c r="CH193" s="294">
        <v>25</v>
      </c>
      <c r="CI193" s="529" t="e">
        <v>#REF!</v>
      </c>
      <c r="CJ193" s="529" t="e">
        <v>#REF!</v>
      </c>
      <c r="CK193" s="529" t="e">
        <v>#REF!</v>
      </c>
      <c r="CL193" s="526" t="e">
        <v>#REF!</v>
      </c>
      <c r="CM193" s="530" t="e">
        <v>#REF!</v>
      </c>
      <c r="CP193" s="463">
        <v>2039</v>
      </c>
      <c r="CQ193" s="294">
        <v>25</v>
      </c>
      <c r="CR193" s="529" t="e">
        <v>#REF!</v>
      </c>
      <c r="CS193" s="526" t="e">
        <v>#REF!</v>
      </c>
      <c r="CT193" s="530" t="e">
        <v>#REF!</v>
      </c>
      <c r="CZ193" s="447" t="b">
        <v>0</v>
      </c>
      <c r="DA193" s="448" t="b">
        <v>0</v>
      </c>
      <c r="DB193" s="449" t="b">
        <v>0</v>
      </c>
      <c r="DC193" s="447" t="s">
        <v>433</v>
      </c>
      <c r="DD193" s="449" t="s">
        <v>433</v>
      </c>
      <c r="DE193" s="447" t="s">
        <v>433</v>
      </c>
      <c r="DF193" s="449" t="s">
        <v>433</v>
      </c>
      <c r="DG193" s="447" t="s">
        <v>433</v>
      </c>
      <c r="DH193" s="449" t="s">
        <v>433</v>
      </c>
      <c r="DI193" s="447" t="s">
        <v>433</v>
      </c>
      <c r="DJ193" s="448" t="s">
        <v>433</v>
      </c>
      <c r="DK193" s="449" t="s">
        <v>433</v>
      </c>
      <c r="DL193" s="447" t="s">
        <v>433</v>
      </c>
      <c r="DM193" s="448" t="s">
        <v>433</v>
      </c>
      <c r="DN193" s="449" t="s">
        <v>433</v>
      </c>
      <c r="DO193" s="447" t="s">
        <v>433</v>
      </c>
      <c r="DP193" s="448" t="s">
        <v>433</v>
      </c>
      <c r="DQ193" s="449" t="s">
        <v>433</v>
      </c>
      <c r="DV193" s="510">
        <v>2044</v>
      </c>
      <c r="DW193" s="511" t="e">
        <v>#REF!</v>
      </c>
      <c r="DY193" s="558" t="e">
        <v>#REF!</v>
      </c>
      <c r="EA193" s="325"/>
      <c r="EB193" s="325"/>
      <c r="EC193" s="325"/>
      <c r="ED193" s="325"/>
      <c r="EE193" s="325"/>
    </row>
    <row r="194" spans="2:135" s="319" customFormat="1" ht="13.8" x14ac:dyDescent="0.25">
      <c r="B194" s="403">
        <v>2042</v>
      </c>
      <c r="C194" s="621"/>
      <c r="D194" s="610"/>
      <c r="E194" s="611"/>
      <c r="F194" s="621"/>
      <c r="G194" s="622"/>
      <c r="H194" s="623"/>
      <c r="I194" s="621"/>
      <c r="J194" s="622"/>
      <c r="K194" s="623"/>
      <c r="L194" s="621"/>
      <c r="M194" s="623"/>
      <c r="N194" s="301" t="s">
        <v>446</v>
      </c>
      <c r="O194" s="394"/>
      <c r="P194" s="394"/>
      <c r="Q194" s="394"/>
      <c r="R194" s="301">
        <v>28</v>
      </c>
      <c r="S194" s="503" t="s">
        <v>433</v>
      </c>
      <c r="T194" s="503" t="s">
        <v>433</v>
      </c>
      <c r="U194" s="503" t="s">
        <v>433</v>
      </c>
      <c r="W194" s="503" t="e">
        <v>#N/A</v>
      </c>
      <c r="X194" s="503" t="e">
        <v>#N/A</v>
      </c>
      <c r="Y194" s="503" t="e">
        <v>#N/A</v>
      </c>
      <c r="AA194" s="365"/>
      <c r="AB194" s="365"/>
      <c r="AC194" s="365"/>
      <c r="AD194" s="365"/>
      <c r="AE194" s="365"/>
      <c r="AF194" s="365"/>
      <c r="AG194" s="365"/>
      <c r="AH194" s="365"/>
      <c r="AI194" s="365"/>
      <c r="AJ194" s="365"/>
      <c r="AK194" s="365"/>
      <c r="AL194" s="365"/>
      <c r="AM194" s="365"/>
      <c r="AN194" s="365"/>
      <c r="BI194" s="463">
        <v>2040</v>
      </c>
      <c r="BJ194" s="530" t="e">
        <v>#REF!</v>
      </c>
      <c r="BR194" s="463">
        <v>2040</v>
      </c>
      <c r="BS194" s="294">
        <v>26</v>
      </c>
      <c r="BT194" s="475" t="e">
        <v>#DIV/0!</v>
      </c>
      <c r="BU194" s="476" t="e">
        <v>#DIV/0!</v>
      </c>
      <c r="BV194" s="530" t="e">
        <v>#DIV/0!</v>
      </c>
      <c r="BY194" s="463">
        <v>2040</v>
      </c>
      <c r="BZ194" s="294">
        <v>26</v>
      </c>
      <c r="CA194" s="529" t="e">
        <v>#REF!</v>
      </c>
      <c r="CB194" s="529" t="e">
        <v>#REF!</v>
      </c>
      <c r="CC194" s="526" t="e">
        <v>#REF!</v>
      </c>
      <c r="CD194" s="530" t="e">
        <v>#REF!</v>
      </c>
      <c r="CG194" s="463">
        <v>2040</v>
      </c>
      <c r="CH194" s="294">
        <v>26</v>
      </c>
      <c r="CI194" s="529" t="e">
        <v>#REF!</v>
      </c>
      <c r="CJ194" s="529" t="e">
        <v>#REF!</v>
      </c>
      <c r="CK194" s="529" t="e">
        <v>#REF!</v>
      </c>
      <c r="CL194" s="526" t="e">
        <v>#REF!</v>
      </c>
      <c r="CM194" s="530" t="e">
        <v>#REF!</v>
      </c>
      <c r="CP194" s="463">
        <v>2040</v>
      </c>
      <c r="CQ194" s="294">
        <v>26</v>
      </c>
      <c r="CR194" s="529" t="e">
        <v>#REF!</v>
      </c>
      <c r="CS194" s="526" t="e">
        <v>#REF!</v>
      </c>
      <c r="CT194" s="530" t="e">
        <v>#REF!</v>
      </c>
      <c r="CZ194" s="447" t="b">
        <v>0</v>
      </c>
      <c r="DA194" s="448" t="b">
        <v>0</v>
      </c>
      <c r="DB194" s="449" t="b">
        <v>0</v>
      </c>
      <c r="DC194" s="447" t="s">
        <v>433</v>
      </c>
      <c r="DD194" s="449" t="s">
        <v>433</v>
      </c>
      <c r="DE194" s="447" t="s">
        <v>433</v>
      </c>
      <c r="DF194" s="449" t="s">
        <v>433</v>
      </c>
      <c r="DG194" s="447" t="s">
        <v>433</v>
      </c>
      <c r="DH194" s="449" t="s">
        <v>433</v>
      </c>
      <c r="DI194" s="447" t="s">
        <v>433</v>
      </c>
      <c r="DJ194" s="448" t="s">
        <v>433</v>
      </c>
      <c r="DK194" s="449" t="s">
        <v>433</v>
      </c>
      <c r="DL194" s="447" t="s">
        <v>433</v>
      </c>
      <c r="DM194" s="448" t="s">
        <v>433</v>
      </c>
      <c r="DN194" s="449" t="s">
        <v>433</v>
      </c>
      <c r="DO194" s="447" t="s">
        <v>433</v>
      </c>
      <c r="DP194" s="448" t="s">
        <v>433</v>
      </c>
      <c r="DQ194" s="449" t="s">
        <v>433</v>
      </c>
      <c r="DV194" s="510">
        <v>2045</v>
      </c>
      <c r="DW194" s="511" t="e">
        <v>#REF!</v>
      </c>
      <c r="DY194" s="558" t="e">
        <v>#REF!</v>
      </c>
      <c r="EA194" s="325"/>
      <c r="EB194" s="325"/>
      <c r="EC194" s="325"/>
      <c r="ED194" s="325"/>
      <c r="EE194" s="325"/>
    </row>
    <row r="195" spans="2:135" s="319" customFormat="1" ht="13.8" x14ac:dyDescent="0.25">
      <c r="B195" s="403">
        <v>2043</v>
      </c>
      <c r="C195" s="621"/>
      <c r="D195" s="610"/>
      <c r="E195" s="611"/>
      <c r="F195" s="621"/>
      <c r="G195" s="622"/>
      <c r="H195" s="623"/>
      <c r="I195" s="621"/>
      <c r="J195" s="622"/>
      <c r="K195" s="623"/>
      <c r="L195" s="621"/>
      <c r="M195" s="623"/>
      <c r="N195" s="301" t="s">
        <v>446</v>
      </c>
      <c r="O195" s="394"/>
      <c r="P195" s="394"/>
      <c r="Q195" s="394"/>
      <c r="R195" s="301">
        <v>29</v>
      </c>
      <c r="S195" s="503" t="s">
        <v>433</v>
      </c>
      <c r="T195" s="503" t="s">
        <v>433</v>
      </c>
      <c r="U195" s="503" t="s">
        <v>433</v>
      </c>
      <c r="W195" s="503" t="e">
        <v>#N/A</v>
      </c>
      <c r="X195" s="503" t="e">
        <v>#N/A</v>
      </c>
      <c r="Y195" s="503" t="e">
        <v>#N/A</v>
      </c>
      <c r="AA195" s="365"/>
      <c r="AB195" s="365"/>
      <c r="AC195" s="365"/>
      <c r="AD195" s="365"/>
      <c r="AE195" s="365"/>
      <c r="AF195" s="365"/>
      <c r="AG195" s="365"/>
      <c r="AH195" s="365"/>
      <c r="AI195" s="365"/>
      <c r="AJ195" s="365"/>
      <c r="AK195" s="365"/>
      <c r="AL195" s="365"/>
      <c r="AM195" s="365"/>
      <c r="AN195" s="365"/>
      <c r="BI195" s="463">
        <v>2041</v>
      </c>
      <c r="BJ195" s="530" t="e">
        <v>#REF!</v>
      </c>
      <c r="BR195" s="463">
        <v>2041</v>
      </c>
      <c r="BS195" s="294">
        <v>27</v>
      </c>
      <c r="BT195" s="475" t="e">
        <v>#DIV/0!</v>
      </c>
      <c r="BU195" s="476" t="e">
        <v>#DIV/0!</v>
      </c>
      <c r="BV195" s="530" t="e">
        <v>#DIV/0!</v>
      </c>
      <c r="BY195" s="463">
        <v>2041</v>
      </c>
      <c r="BZ195" s="294">
        <v>27</v>
      </c>
      <c r="CA195" s="529" t="e">
        <v>#REF!</v>
      </c>
      <c r="CB195" s="529" t="e">
        <v>#REF!</v>
      </c>
      <c r="CC195" s="526" t="e">
        <v>#REF!</v>
      </c>
      <c r="CD195" s="530" t="e">
        <v>#REF!</v>
      </c>
      <c r="CG195" s="463">
        <v>2041</v>
      </c>
      <c r="CH195" s="294">
        <v>27</v>
      </c>
      <c r="CI195" s="529" t="e">
        <v>#REF!</v>
      </c>
      <c r="CJ195" s="529" t="e">
        <v>#REF!</v>
      </c>
      <c r="CK195" s="529" t="e">
        <v>#REF!</v>
      </c>
      <c r="CL195" s="526" t="e">
        <v>#REF!</v>
      </c>
      <c r="CM195" s="530" t="e">
        <v>#REF!</v>
      </c>
      <c r="CP195" s="463">
        <v>2041</v>
      </c>
      <c r="CQ195" s="294">
        <v>27</v>
      </c>
      <c r="CR195" s="529" t="e">
        <v>#REF!</v>
      </c>
      <c r="CS195" s="526" t="e">
        <v>#REF!</v>
      </c>
      <c r="CT195" s="530" t="e">
        <v>#REF!</v>
      </c>
      <c r="CZ195" s="447" t="b">
        <v>0</v>
      </c>
      <c r="DA195" s="448" t="b">
        <v>0</v>
      </c>
      <c r="DB195" s="449" t="b">
        <v>0</v>
      </c>
      <c r="DC195" s="447" t="s">
        <v>433</v>
      </c>
      <c r="DD195" s="449" t="s">
        <v>433</v>
      </c>
      <c r="DE195" s="447" t="s">
        <v>433</v>
      </c>
      <c r="DF195" s="449" t="s">
        <v>433</v>
      </c>
      <c r="DG195" s="447" t="s">
        <v>433</v>
      </c>
      <c r="DH195" s="449" t="s">
        <v>433</v>
      </c>
      <c r="DI195" s="447" t="s">
        <v>433</v>
      </c>
      <c r="DJ195" s="448" t="s">
        <v>433</v>
      </c>
      <c r="DK195" s="449" t="s">
        <v>433</v>
      </c>
      <c r="DL195" s="447" t="s">
        <v>433</v>
      </c>
      <c r="DM195" s="448" t="s">
        <v>433</v>
      </c>
      <c r="DN195" s="449" t="s">
        <v>433</v>
      </c>
      <c r="DO195" s="447" t="s">
        <v>433</v>
      </c>
      <c r="DP195" s="448" t="s">
        <v>433</v>
      </c>
      <c r="DQ195" s="449" t="s">
        <v>433</v>
      </c>
      <c r="DV195" s="510">
        <v>2046</v>
      </c>
      <c r="DW195" s="511" t="e">
        <v>#REF!</v>
      </c>
      <c r="DY195" s="558" t="e">
        <v>#REF!</v>
      </c>
      <c r="EA195" s="325"/>
      <c r="EB195" s="325"/>
      <c r="EC195" s="325"/>
      <c r="ED195" s="325"/>
      <c r="EE195" s="325"/>
    </row>
    <row r="196" spans="2:135" s="319" customFormat="1" ht="13.8" x14ac:dyDescent="0.25">
      <c r="B196" s="403">
        <v>2044</v>
      </c>
      <c r="C196" s="621"/>
      <c r="D196" s="610"/>
      <c r="E196" s="611"/>
      <c r="F196" s="621"/>
      <c r="G196" s="622"/>
      <c r="H196" s="623"/>
      <c r="I196" s="621"/>
      <c r="J196" s="622"/>
      <c r="K196" s="623"/>
      <c r="L196" s="621"/>
      <c r="M196" s="623"/>
      <c r="N196" s="301" t="s">
        <v>446</v>
      </c>
      <c r="O196" s="394"/>
      <c r="P196" s="394"/>
      <c r="Q196" s="394"/>
      <c r="R196" s="301">
        <v>30</v>
      </c>
      <c r="S196" s="503" t="s">
        <v>433</v>
      </c>
      <c r="T196" s="503" t="s">
        <v>433</v>
      </c>
      <c r="U196" s="503" t="s">
        <v>433</v>
      </c>
      <c r="W196" s="503" t="e">
        <v>#N/A</v>
      </c>
      <c r="X196" s="503" t="e">
        <v>#N/A</v>
      </c>
      <c r="Y196" s="503" t="e">
        <v>#N/A</v>
      </c>
      <c r="AA196" s="365"/>
      <c r="AB196" s="365"/>
      <c r="AC196" s="365"/>
      <c r="AD196" s="365"/>
      <c r="AE196" s="365"/>
      <c r="AF196" s="365"/>
      <c r="AG196" s="365"/>
      <c r="AH196" s="365"/>
      <c r="AI196" s="365"/>
      <c r="AJ196" s="365"/>
      <c r="AK196" s="365"/>
      <c r="AL196" s="365"/>
      <c r="AM196" s="365"/>
      <c r="AN196" s="365"/>
      <c r="BI196" s="463">
        <v>2042</v>
      </c>
      <c r="BJ196" s="530" t="e">
        <v>#REF!</v>
      </c>
      <c r="BR196" s="463">
        <v>2042</v>
      </c>
      <c r="BS196" s="294">
        <v>28</v>
      </c>
      <c r="BT196" s="475" t="e">
        <v>#DIV/0!</v>
      </c>
      <c r="BU196" s="476" t="e">
        <v>#DIV/0!</v>
      </c>
      <c r="BV196" s="530" t="e">
        <v>#DIV/0!</v>
      </c>
      <c r="BY196" s="463">
        <v>2042</v>
      </c>
      <c r="BZ196" s="294">
        <v>28</v>
      </c>
      <c r="CA196" s="529" t="e">
        <v>#REF!</v>
      </c>
      <c r="CB196" s="529" t="e">
        <v>#REF!</v>
      </c>
      <c r="CC196" s="526" t="e">
        <v>#REF!</v>
      </c>
      <c r="CD196" s="530" t="e">
        <v>#REF!</v>
      </c>
      <c r="CG196" s="463">
        <v>2042</v>
      </c>
      <c r="CH196" s="294">
        <v>28</v>
      </c>
      <c r="CI196" s="529" t="e">
        <v>#REF!</v>
      </c>
      <c r="CJ196" s="529" t="e">
        <v>#REF!</v>
      </c>
      <c r="CK196" s="529" t="e">
        <v>#REF!</v>
      </c>
      <c r="CL196" s="526" t="e">
        <v>#REF!</v>
      </c>
      <c r="CM196" s="530" t="e">
        <v>#REF!</v>
      </c>
      <c r="CP196" s="463">
        <v>2042</v>
      </c>
      <c r="CQ196" s="294">
        <v>28</v>
      </c>
      <c r="CR196" s="529" t="e">
        <v>#REF!</v>
      </c>
      <c r="CS196" s="526" t="e">
        <v>#REF!</v>
      </c>
      <c r="CT196" s="530" t="e">
        <v>#REF!</v>
      </c>
      <c r="CZ196" s="447" t="b">
        <v>0</v>
      </c>
      <c r="DA196" s="448" t="b">
        <v>0</v>
      </c>
      <c r="DB196" s="449" t="b">
        <v>0</v>
      </c>
      <c r="DC196" s="447" t="s">
        <v>433</v>
      </c>
      <c r="DD196" s="449" t="s">
        <v>433</v>
      </c>
      <c r="DE196" s="447" t="s">
        <v>433</v>
      </c>
      <c r="DF196" s="449" t="s">
        <v>433</v>
      </c>
      <c r="DG196" s="447" t="s">
        <v>433</v>
      </c>
      <c r="DH196" s="449" t="s">
        <v>433</v>
      </c>
      <c r="DI196" s="447" t="s">
        <v>433</v>
      </c>
      <c r="DJ196" s="448" t="s">
        <v>433</v>
      </c>
      <c r="DK196" s="449" t="s">
        <v>433</v>
      </c>
      <c r="DL196" s="447" t="s">
        <v>433</v>
      </c>
      <c r="DM196" s="448" t="s">
        <v>433</v>
      </c>
      <c r="DN196" s="449" t="s">
        <v>433</v>
      </c>
      <c r="DO196" s="447" t="s">
        <v>433</v>
      </c>
      <c r="DP196" s="448" t="s">
        <v>433</v>
      </c>
      <c r="DQ196" s="449" t="s">
        <v>433</v>
      </c>
      <c r="DV196" s="510">
        <v>2047</v>
      </c>
      <c r="DW196" s="511" t="e">
        <v>#REF!</v>
      </c>
      <c r="DY196" s="558" t="e">
        <v>#REF!</v>
      </c>
      <c r="EA196" s="325"/>
      <c r="EB196" s="325"/>
      <c r="EC196" s="325"/>
      <c r="ED196" s="325"/>
      <c r="EE196" s="325"/>
    </row>
    <row r="197" spans="2:135" s="319" customFormat="1" ht="13.8" x14ac:dyDescent="0.25">
      <c r="B197" s="403">
        <v>2045</v>
      </c>
      <c r="C197" s="621"/>
      <c r="D197" s="610"/>
      <c r="E197" s="611"/>
      <c r="F197" s="621"/>
      <c r="G197" s="622"/>
      <c r="H197" s="623"/>
      <c r="I197" s="621"/>
      <c r="J197" s="622"/>
      <c r="K197" s="623"/>
      <c r="L197" s="621"/>
      <c r="M197" s="623"/>
      <c r="N197" s="301" t="s">
        <v>446</v>
      </c>
      <c r="O197" s="394"/>
      <c r="P197" s="394"/>
      <c r="Q197" s="394"/>
      <c r="R197" s="301">
        <v>31</v>
      </c>
      <c r="S197" s="503" t="s">
        <v>433</v>
      </c>
      <c r="T197" s="503" t="s">
        <v>433</v>
      </c>
      <c r="U197" s="503" t="s">
        <v>433</v>
      </c>
      <c r="W197" s="503" t="e">
        <v>#N/A</v>
      </c>
      <c r="X197" s="503" t="e">
        <v>#N/A</v>
      </c>
      <c r="Y197" s="503" t="e">
        <v>#N/A</v>
      </c>
      <c r="AA197" s="365"/>
      <c r="AB197" s="365"/>
      <c r="AC197" s="365"/>
      <c r="AD197" s="365"/>
      <c r="AE197" s="365"/>
      <c r="AF197" s="365"/>
      <c r="AG197" s="365"/>
      <c r="AH197" s="365"/>
      <c r="AI197" s="365"/>
      <c r="AJ197" s="365"/>
      <c r="AK197" s="365"/>
      <c r="AL197" s="365"/>
      <c r="AM197" s="365"/>
      <c r="AN197" s="365"/>
      <c r="BI197" s="463">
        <v>2043</v>
      </c>
      <c r="BJ197" s="530" t="e">
        <v>#REF!</v>
      </c>
      <c r="BR197" s="463">
        <v>2043</v>
      </c>
      <c r="BS197" s="294">
        <v>29</v>
      </c>
      <c r="BT197" s="475" t="e">
        <v>#DIV/0!</v>
      </c>
      <c r="BU197" s="476" t="e">
        <v>#DIV/0!</v>
      </c>
      <c r="BV197" s="530" t="e">
        <v>#DIV/0!</v>
      </c>
      <c r="BY197" s="463">
        <v>2043</v>
      </c>
      <c r="BZ197" s="294">
        <v>29</v>
      </c>
      <c r="CA197" s="529" t="e">
        <v>#REF!</v>
      </c>
      <c r="CB197" s="529" t="e">
        <v>#REF!</v>
      </c>
      <c r="CC197" s="526" t="e">
        <v>#REF!</v>
      </c>
      <c r="CD197" s="530" t="e">
        <v>#REF!</v>
      </c>
      <c r="CG197" s="463">
        <v>2043</v>
      </c>
      <c r="CH197" s="294">
        <v>29</v>
      </c>
      <c r="CI197" s="529" t="e">
        <v>#REF!</v>
      </c>
      <c r="CJ197" s="529" t="e">
        <v>#REF!</v>
      </c>
      <c r="CK197" s="529" t="e">
        <v>#REF!</v>
      </c>
      <c r="CL197" s="526" t="e">
        <v>#REF!</v>
      </c>
      <c r="CM197" s="530" t="e">
        <v>#REF!</v>
      </c>
      <c r="CP197" s="463">
        <v>2043</v>
      </c>
      <c r="CQ197" s="294">
        <v>29</v>
      </c>
      <c r="CR197" s="529" t="e">
        <v>#REF!</v>
      </c>
      <c r="CS197" s="526" t="e">
        <v>#REF!</v>
      </c>
      <c r="CT197" s="530" t="e">
        <v>#REF!</v>
      </c>
      <c r="CZ197" s="447" t="b">
        <v>0</v>
      </c>
      <c r="DA197" s="448" t="b">
        <v>0</v>
      </c>
      <c r="DB197" s="449" t="b">
        <v>0</v>
      </c>
      <c r="DC197" s="447" t="s">
        <v>433</v>
      </c>
      <c r="DD197" s="449" t="s">
        <v>433</v>
      </c>
      <c r="DE197" s="447" t="s">
        <v>433</v>
      </c>
      <c r="DF197" s="449" t="s">
        <v>433</v>
      </c>
      <c r="DG197" s="447" t="s">
        <v>433</v>
      </c>
      <c r="DH197" s="449" t="s">
        <v>433</v>
      </c>
      <c r="DI197" s="447" t="s">
        <v>433</v>
      </c>
      <c r="DJ197" s="448" t="s">
        <v>433</v>
      </c>
      <c r="DK197" s="449" t="s">
        <v>433</v>
      </c>
      <c r="DL197" s="447" t="s">
        <v>433</v>
      </c>
      <c r="DM197" s="448" t="s">
        <v>433</v>
      </c>
      <c r="DN197" s="449" t="s">
        <v>433</v>
      </c>
      <c r="DO197" s="447" t="s">
        <v>433</v>
      </c>
      <c r="DP197" s="448" t="s">
        <v>433</v>
      </c>
      <c r="DQ197" s="449" t="s">
        <v>433</v>
      </c>
      <c r="DV197" s="510">
        <v>2048</v>
      </c>
      <c r="DW197" s="511" t="e">
        <v>#REF!</v>
      </c>
      <c r="DY197" s="558" t="e">
        <v>#REF!</v>
      </c>
      <c r="EA197" s="325"/>
      <c r="EB197" s="325"/>
      <c r="EC197" s="325"/>
      <c r="ED197" s="325"/>
      <c r="EE197" s="325"/>
    </row>
    <row r="198" spans="2:135" s="319" customFormat="1" ht="13.8" x14ac:dyDescent="0.25">
      <c r="B198" s="403">
        <v>2046</v>
      </c>
      <c r="C198" s="621"/>
      <c r="D198" s="610"/>
      <c r="E198" s="611"/>
      <c r="F198" s="621"/>
      <c r="G198" s="622"/>
      <c r="H198" s="623"/>
      <c r="I198" s="621"/>
      <c r="J198" s="622"/>
      <c r="K198" s="623"/>
      <c r="L198" s="621"/>
      <c r="M198" s="623"/>
      <c r="N198" s="301" t="s">
        <v>446</v>
      </c>
      <c r="O198" s="394"/>
      <c r="P198" s="394"/>
      <c r="Q198" s="394"/>
      <c r="R198" s="301">
        <v>32</v>
      </c>
      <c r="S198" s="503" t="s">
        <v>433</v>
      </c>
      <c r="T198" s="503" t="s">
        <v>433</v>
      </c>
      <c r="U198" s="503" t="s">
        <v>433</v>
      </c>
      <c r="W198" s="503" t="e">
        <v>#N/A</v>
      </c>
      <c r="X198" s="503" t="e">
        <v>#N/A</v>
      </c>
      <c r="Y198" s="503" t="e">
        <v>#N/A</v>
      </c>
      <c r="AA198" s="365"/>
      <c r="AB198" s="365"/>
      <c r="AC198" s="365"/>
      <c r="AD198" s="365"/>
      <c r="AE198" s="365"/>
      <c r="AF198" s="365"/>
      <c r="AG198" s="365"/>
      <c r="AH198" s="365"/>
      <c r="AI198" s="365"/>
      <c r="AJ198" s="365"/>
      <c r="AK198" s="365"/>
      <c r="AL198" s="365"/>
      <c r="AM198" s="365"/>
      <c r="AN198" s="365"/>
      <c r="BI198" s="463">
        <v>2044</v>
      </c>
      <c r="BJ198" s="530" t="e">
        <v>#REF!</v>
      </c>
      <c r="BR198" s="463">
        <v>2044</v>
      </c>
      <c r="BS198" s="294">
        <v>30</v>
      </c>
      <c r="BT198" s="475" t="e">
        <v>#DIV/0!</v>
      </c>
      <c r="BU198" s="476" t="e">
        <v>#DIV/0!</v>
      </c>
      <c r="BV198" s="530" t="e">
        <v>#DIV/0!</v>
      </c>
      <c r="BY198" s="463">
        <v>2044</v>
      </c>
      <c r="BZ198" s="294">
        <v>30</v>
      </c>
      <c r="CA198" s="529" t="e">
        <v>#REF!</v>
      </c>
      <c r="CB198" s="529" t="e">
        <v>#REF!</v>
      </c>
      <c r="CC198" s="526" t="e">
        <v>#REF!</v>
      </c>
      <c r="CD198" s="530" t="e">
        <v>#REF!</v>
      </c>
      <c r="CG198" s="463">
        <v>2044</v>
      </c>
      <c r="CH198" s="294">
        <v>30</v>
      </c>
      <c r="CI198" s="529" t="e">
        <v>#REF!</v>
      </c>
      <c r="CJ198" s="529" t="e">
        <v>#REF!</v>
      </c>
      <c r="CK198" s="529" t="e">
        <v>#REF!</v>
      </c>
      <c r="CL198" s="526" t="e">
        <v>#REF!</v>
      </c>
      <c r="CM198" s="530" t="e">
        <v>#REF!</v>
      </c>
      <c r="CP198" s="463">
        <v>2044</v>
      </c>
      <c r="CQ198" s="294">
        <v>30</v>
      </c>
      <c r="CR198" s="529" t="e">
        <v>#REF!</v>
      </c>
      <c r="CS198" s="526" t="e">
        <v>#REF!</v>
      </c>
      <c r="CT198" s="530" t="e">
        <v>#REF!</v>
      </c>
      <c r="CZ198" s="447" t="b">
        <v>0</v>
      </c>
      <c r="DA198" s="448" t="b">
        <v>0</v>
      </c>
      <c r="DB198" s="449" t="b">
        <v>0</v>
      </c>
      <c r="DC198" s="447" t="s">
        <v>433</v>
      </c>
      <c r="DD198" s="449" t="s">
        <v>433</v>
      </c>
      <c r="DE198" s="447" t="s">
        <v>433</v>
      </c>
      <c r="DF198" s="449" t="s">
        <v>433</v>
      </c>
      <c r="DG198" s="447" t="s">
        <v>433</v>
      </c>
      <c r="DH198" s="449" t="s">
        <v>433</v>
      </c>
      <c r="DI198" s="447" t="s">
        <v>433</v>
      </c>
      <c r="DJ198" s="448" t="s">
        <v>433</v>
      </c>
      <c r="DK198" s="449" t="s">
        <v>433</v>
      </c>
      <c r="DL198" s="447" t="s">
        <v>433</v>
      </c>
      <c r="DM198" s="448" t="s">
        <v>433</v>
      </c>
      <c r="DN198" s="449" t="s">
        <v>433</v>
      </c>
      <c r="DO198" s="447" t="s">
        <v>433</v>
      </c>
      <c r="DP198" s="448" t="s">
        <v>433</v>
      </c>
      <c r="DQ198" s="449" t="s">
        <v>433</v>
      </c>
      <c r="DV198" s="510">
        <v>2049</v>
      </c>
      <c r="DW198" s="511" t="e">
        <v>#REF!</v>
      </c>
      <c r="DY198" s="558" t="e">
        <v>#REF!</v>
      </c>
      <c r="EA198" s="325"/>
      <c r="EB198" s="325"/>
      <c r="EC198" s="325"/>
      <c r="ED198" s="325"/>
      <c r="EE198" s="325"/>
    </row>
    <row r="199" spans="2:135" s="319" customFormat="1" ht="13.8" x14ac:dyDescent="0.25">
      <c r="B199" s="403">
        <v>2047</v>
      </c>
      <c r="C199" s="621"/>
      <c r="D199" s="610"/>
      <c r="E199" s="611"/>
      <c r="F199" s="621"/>
      <c r="G199" s="622"/>
      <c r="H199" s="623"/>
      <c r="I199" s="621"/>
      <c r="J199" s="622"/>
      <c r="K199" s="623"/>
      <c r="L199" s="621"/>
      <c r="M199" s="623"/>
      <c r="N199" s="301" t="s">
        <v>446</v>
      </c>
      <c r="O199" s="394"/>
      <c r="P199" s="394"/>
      <c r="Q199" s="394"/>
      <c r="R199" s="301">
        <v>33</v>
      </c>
      <c r="S199" s="503" t="s">
        <v>433</v>
      </c>
      <c r="T199" s="503" t="s">
        <v>433</v>
      </c>
      <c r="U199" s="503" t="s">
        <v>433</v>
      </c>
      <c r="W199" s="503" t="e">
        <v>#N/A</v>
      </c>
      <c r="X199" s="503" t="e">
        <v>#N/A</v>
      </c>
      <c r="Y199" s="503" t="e">
        <v>#N/A</v>
      </c>
      <c r="AA199" s="365"/>
      <c r="AB199" s="365"/>
      <c r="AC199" s="365"/>
      <c r="AD199" s="365"/>
      <c r="AE199" s="365"/>
      <c r="AF199" s="365"/>
      <c r="AG199" s="365"/>
      <c r="AH199" s="365"/>
      <c r="AI199" s="365"/>
      <c r="AJ199" s="365"/>
      <c r="AK199" s="365"/>
      <c r="AL199" s="365"/>
      <c r="AM199" s="365"/>
      <c r="AN199" s="365"/>
      <c r="BI199" s="463">
        <v>2045</v>
      </c>
      <c r="BJ199" s="530" t="e">
        <v>#REF!</v>
      </c>
      <c r="BR199" s="463">
        <v>2045</v>
      </c>
      <c r="BS199" s="294">
        <v>31</v>
      </c>
      <c r="BT199" s="475" t="e">
        <v>#DIV/0!</v>
      </c>
      <c r="BU199" s="476" t="e">
        <v>#DIV/0!</v>
      </c>
      <c r="BV199" s="530" t="e">
        <v>#DIV/0!</v>
      </c>
      <c r="BY199" s="463">
        <v>2045</v>
      </c>
      <c r="BZ199" s="294">
        <v>31</v>
      </c>
      <c r="CA199" s="529" t="e">
        <v>#REF!</v>
      </c>
      <c r="CB199" s="529" t="e">
        <v>#REF!</v>
      </c>
      <c r="CC199" s="529" t="e">
        <v>#REF!</v>
      </c>
      <c r="CD199" s="530" t="e">
        <v>#REF!</v>
      </c>
      <c r="CG199" s="463">
        <v>2045</v>
      </c>
      <c r="CH199" s="294">
        <v>31</v>
      </c>
      <c r="CI199" s="529" t="e">
        <v>#REF!</v>
      </c>
      <c r="CJ199" s="529" t="e">
        <v>#REF!</v>
      </c>
      <c r="CK199" s="529" t="e">
        <v>#REF!</v>
      </c>
      <c r="CL199" s="529" t="e">
        <v>#REF!</v>
      </c>
      <c r="CM199" s="530" t="e">
        <v>#REF!</v>
      </c>
      <c r="CP199" s="463">
        <v>2045</v>
      </c>
      <c r="CQ199" s="294">
        <v>31</v>
      </c>
      <c r="CR199" s="529" t="e">
        <v>#REF!</v>
      </c>
      <c r="CS199" s="529" t="e">
        <v>#REF!</v>
      </c>
      <c r="CT199" s="530" t="e">
        <v>#REF!</v>
      </c>
      <c r="CZ199" s="447" t="b">
        <v>0</v>
      </c>
      <c r="DA199" s="448" t="b">
        <v>0</v>
      </c>
      <c r="DB199" s="449" t="b">
        <v>0</v>
      </c>
      <c r="DC199" s="447" t="s">
        <v>433</v>
      </c>
      <c r="DD199" s="449" t="s">
        <v>433</v>
      </c>
      <c r="DE199" s="447" t="s">
        <v>433</v>
      </c>
      <c r="DF199" s="449" t="s">
        <v>433</v>
      </c>
      <c r="DG199" s="447" t="s">
        <v>433</v>
      </c>
      <c r="DH199" s="449" t="s">
        <v>433</v>
      </c>
      <c r="DI199" s="447" t="s">
        <v>433</v>
      </c>
      <c r="DJ199" s="448" t="s">
        <v>433</v>
      </c>
      <c r="DK199" s="449" t="s">
        <v>433</v>
      </c>
      <c r="DL199" s="447" t="s">
        <v>433</v>
      </c>
      <c r="DM199" s="448" t="s">
        <v>433</v>
      </c>
      <c r="DN199" s="449" t="s">
        <v>433</v>
      </c>
      <c r="DO199" s="447" t="s">
        <v>433</v>
      </c>
      <c r="DP199" s="448" t="s">
        <v>433</v>
      </c>
      <c r="DQ199" s="449" t="s">
        <v>433</v>
      </c>
      <c r="DV199" s="510">
        <v>2050</v>
      </c>
      <c r="DW199" s="511" t="e">
        <v>#REF!</v>
      </c>
      <c r="DY199" s="558" t="e">
        <v>#REF!</v>
      </c>
      <c r="EA199" s="325"/>
      <c r="EB199" s="325"/>
      <c r="EC199" s="325"/>
      <c r="ED199" s="325"/>
      <c r="EE199" s="325"/>
    </row>
    <row r="200" spans="2:135" s="319" customFormat="1" ht="13.8" x14ac:dyDescent="0.25">
      <c r="B200" s="403">
        <v>2048</v>
      </c>
      <c r="C200" s="621"/>
      <c r="D200" s="610"/>
      <c r="E200" s="611"/>
      <c r="F200" s="621"/>
      <c r="G200" s="622"/>
      <c r="H200" s="623"/>
      <c r="I200" s="621"/>
      <c r="J200" s="622"/>
      <c r="K200" s="623"/>
      <c r="L200" s="621"/>
      <c r="M200" s="623"/>
      <c r="N200" s="301" t="s">
        <v>446</v>
      </c>
      <c r="O200" s="394"/>
      <c r="P200" s="394"/>
      <c r="Q200" s="394"/>
      <c r="R200" s="301">
        <v>34</v>
      </c>
      <c r="S200" s="503" t="s">
        <v>433</v>
      </c>
      <c r="T200" s="503" t="s">
        <v>433</v>
      </c>
      <c r="U200" s="503" t="s">
        <v>433</v>
      </c>
      <c r="W200" s="503" t="e">
        <v>#N/A</v>
      </c>
      <c r="X200" s="503" t="e">
        <v>#N/A</v>
      </c>
      <c r="Y200" s="503" t="e">
        <v>#N/A</v>
      </c>
      <c r="AA200" s="365"/>
      <c r="AB200" s="365"/>
      <c r="AC200" s="365"/>
      <c r="AD200" s="365"/>
      <c r="AE200" s="365"/>
      <c r="AF200" s="365"/>
      <c r="AG200" s="365"/>
      <c r="AH200" s="365"/>
      <c r="AI200" s="365"/>
      <c r="AJ200" s="365"/>
      <c r="AK200" s="365"/>
      <c r="AL200" s="365"/>
      <c r="AM200" s="365"/>
      <c r="AN200" s="365"/>
      <c r="BI200" s="463">
        <v>2046</v>
      </c>
      <c r="BJ200" s="530" t="e">
        <v>#REF!</v>
      </c>
      <c r="BR200" s="463">
        <v>2046</v>
      </c>
      <c r="BS200" s="294">
        <v>32</v>
      </c>
      <c r="BT200" s="475" t="e">
        <v>#DIV/0!</v>
      </c>
      <c r="BU200" s="476" t="e">
        <v>#DIV/0!</v>
      </c>
      <c r="BV200" s="530" t="e">
        <v>#DIV/0!</v>
      </c>
      <c r="BY200" s="463">
        <v>2046</v>
      </c>
      <c r="BZ200" s="294">
        <v>32</v>
      </c>
      <c r="CA200" s="529" t="e">
        <v>#REF!</v>
      </c>
      <c r="CB200" s="529" t="e">
        <v>#REF!</v>
      </c>
      <c r="CC200" s="529" t="e">
        <v>#REF!</v>
      </c>
      <c r="CD200" s="530" t="e">
        <v>#REF!</v>
      </c>
      <c r="CG200" s="463">
        <v>2046</v>
      </c>
      <c r="CH200" s="294">
        <v>32</v>
      </c>
      <c r="CI200" s="529" t="e">
        <v>#REF!</v>
      </c>
      <c r="CJ200" s="529" t="e">
        <v>#REF!</v>
      </c>
      <c r="CK200" s="529" t="e">
        <v>#REF!</v>
      </c>
      <c r="CL200" s="529" t="e">
        <v>#REF!</v>
      </c>
      <c r="CM200" s="530" t="e">
        <v>#REF!</v>
      </c>
      <c r="CP200" s="463">
        <v>2046</v>
      </c>
      <c r="CQ200" s="294">
        <v>32</v>
      </c>
      <c r="CR200" s="529" t="e">
        <v>#REF!</v>
      </c>
      <c r="CS200" s="529" t="e">
        <v>#REF!</v>
      </c>
      <c r="CT200" s="530" t="e">
        <v>#REF!</v>
      </c>
      <c r="CZ200" s="447" t="b">
        <v>0</v>
      </c>
      <c r="DA200" s="448" t="b">
        <v>0</v>
      </c>
      <c r="DB200" s="449" t="b">
        <v>0</v>
      </c>
      <c r="DC200" s="447" t="s">
        <v>433</v>
      </c>
      <c r="DD200" s="449" t="s">
        <v>433</v>
      </c>
      <c r="DE200" s="447" t="s">
        <v>433</v>
      </c>
      <c r="DF200" s="449" t="s">
        <v>433</v>
      </c>
      <c r="DG200" s="447" t="s">
        <v>433</v>
      </c>
      <c r="DH200" s="449" t="s">
        <v>433</v>
      </c>
      <c r="DI200" s="447" t="s">
        <v>433</v>
      </c>
      <c r="DJ200" s="448" t="s">
        <v>433</v>
      </c>
      <c r="DK200" s="449" t="s">
        <v>433</v>
      </c>
      <c r="DL200" s="447" t="s">
        <v>433</v>
      </c>
      <c r="DM200" s="448" t="s">
        <v>433</v>
      </c>
      <c r="DN200" s="449" t="s">
        <v>433</v>
      </c>
      <c r="DO200" s="447" t="s">
        <v>433</v>
      </c>
      <c r="DP200" s="448" t="s">
        <v>433</v>
      </c>
      <c r="DQ200" s="449" t="s">
        <v>433</v>
      </c>
      <c r="DV200" s="510">
        <v>2051</v>
      </c>
      <c r="DW200" s="511" t="e">
        <v>#REF!</v>
      </c>
      <c r="DY200" s="558" t="e">
        <v>#REF!</v>
      </c>
      <c r="EA200" s="325"/>
      <c r="EB200" s="325"/>
      <c r="EC200" s="325"/>
      <c r="ED200" s="325"/>
      <c r="EE200" s="325"/>
    </row>
    <row r="201" spans="2:135" s="319" customFormat="1" ht="13.8" x14ac:dyDescent="0.25">
      <c r="B201" s="403">
        <v>2049</v>
      </c>
      <c r="C201" s="621"/>
      <c r="D201" s="610"/>
      <c r="E201" s="611"/>
      <c r="F201" s="621"/>
      <c r="G201" s="622"/>
      <c r="H201" s="623"/>
      <c r="I201" s="621"/>
      <c r="J201" s="622"/>
      <c r="K201" s="623"/>
      <c r="L201" s="621"/>
      <c r="M201" s="623"/>
      <c r="N201" s="301" t="s">
        <v>446</v>
      </c>
      <c r="O201" s="394"/>
      <c r="P201" s="394"/>
      <c r="Q201" s="394"/>
      <c r="R201" s="301">
        <v>35</v>
      </c>
      <c r="S201" s="503" t="s">
        <v>433</v>
      </c>
      <c r="T201" s="503" t="s">
        <v>433</v>
      </c>
      <c r="U201" s="503" t="s">
        <v>433</v>
      </c>
      <c r="W201" s="503" t="e">
        <v>#N/A</v>
      </c>
      <c r="X201" s="503" t="e">
        <v>#N/A</v>
      </c>
      <c r="Y201" s="503" t="e">
        <v>#N/A</v>
      </c>
      <c r="AA201" s="365"/>
      <c r="AB201" s="365"/>
      <c r="AC201" s="365"/>
      <c r="AD201" s="365"/>
      <c r="AE201" s="365"/>
      <c r="AF201" s="365"/>
      <c r="AG201" s="365"/>
      <c r="AH201" s="365"/>
      <c r="AI201" s="365"/>
      <c r="AJ201" s="365"/>
      <c r="AK201" s="365"/>
      <c r="AL201" s="365"/>
      <c r="AM201" s="365"/>
      <c r="AN201" s="365"/>
      <c r="BI201" s="463">
        <v>2047</v>
      </c>
      <c r="BJ201" s="530" t="e">
        <v>#REF!</v>
      </c>
      <c r="BR201" s="463">
        <v>2047</v>
      </c>
      <c r="BS201" s="294">
        <v>33</v>
      </c>
      <c r="BT201" s="475" t="e">
        <v>#DIV/0!</v>
      </c>
      <c r="BU201" s="476" t="e">
        <v>#DIV/0!</v>
      </c>
      <c r="BV201" s="530" t="e">
        <v>#DIV/0!</v>
      </c>
      <c r="BY201" s="463">
        <v>2047</v>
      </c>
      <c r="BZ201" s="294">
        <v>33</v>
      </c>
      <c r="CA201" s="529" t="e">
        <v>#REF!</v>
      </c>
      <c r="CB201" s="529" t="e">
        <v>#REF!</v>
      </c>
      <c r="CC201" s="529" t="e">
        <v>#REF!</v>
      </c>
      <c r="CD201" s="530" t="e">
        <v>#REF!</v>
      </c>
      <c r="CG201" s="463">
        <v>2047</v>
      </c>
      <c r="CH201" s="294">
        <v>33</v>
      </c>
      <c r="CI201" s="529" t="e">
        <v>#REF!</v>
      </c>
      <c r="CJ201" s="529" t="e">
        <v>#REF!</v>
      </c>
      <c r="CK201" s="529" t="e">
        <v>#REF!</v>
      </c>
      <c r="CL201" s="529" t="e">
        <v>#REF!</v>
      </c>
      <c r="CM201" s="530" t="e">
        <v>#REF!</v>
      </c>
      <c r="CP201" s="463">
        <v>2047</v>
      </c>
      <c r="CQ201" s="294">
        <v>33</v>
      </c>
      <c r="CR201" s="529" t="e">
        <v>#REF!</v>
      </c>
      <c r="CS201" s="529" t="e">
        <v>#REF!</v>
      </c>
      <c r="CT201" s="530" t="e">
        <v>#REF!</v>
      </c>
      <c r="CZ201" s="447" t="b">
        <v>0</v>
      </c>
      <c r="DA201" s="448" t="b">
        <v>0</v>
      </c>
      <c r="DB201" s="449" t="b">
        <v>0</v>
      </c>
      <c r="DC201" s="447" t="s">
        <v>433</v>
      </c>
      <c r="DD201" s="449" t="s">
        <v>433</v>
      </c>
      <c r="DE201" s="447" t="s">
        <v>433</v>
      </c>
      <c r="DF201" s="449" t="s">
        <v>433</v>
      </c>
      <c r="DG201" s="447" t="s">
        <v>433</v>
      </c>
      <c r="DH201" s="449" t="s">
        <v>433</v>
      </c>
      <c r="DI201" s="447" t="s">
        <v>433</v>
      </c>
      <c r="DJ201" s="448" t="s">
        <v>433</v>
      </c>
      <c r="DK201" s="449" t="s">
        <v>433</v>
      </c>
      <c r="DL201" s="447" t="s">
        <v>433</v>
      </c>
      <c r="DM201" s="448" t="s">
        <v>433</v>
      </c>
      <c r="DN201" s="449" t="s">
        <v>433</v>
      </c>
      <c r="DO201" s="447" t="s">
        <v>433</v>
      </c>
      <c r="DP201" s="448" t="s">
        <v>433</v>
      </c>
      <c r="DQ201" s="449" t="s">
        <v>433</v>
      </c>
      <c r="DV201" s="510">
        <v>2052</v>
      </c>
      <c r="DW201" s="511" t="e">
        <v>#REF!</v>
      </c>
      <c r="DY201" s="558" t="e">
        <v>#REF!</v>
      </c>
      <c r="EA201" s="325"/>
      <c r="EB201" s="325"/>
      <c r="EC201" s="325"/>
      <c r="ED201" s="325"/>
      <c r="EE201" s="325"/>
    </row>
    <row r="202" spans="2:135" s="319" customFormat="1" ht="13.8" x14ac:dyDescent="0.25">
      <c r="B202" s="403">
        <v>2050</v>
      </c>
      <c r="C202" s="621"/>
      <c r="D202" s="610"/>
      <c r="E202" s="611"/>
      <c r="F202" s="621"/>
      <c r="G202" s="622"/>
      <c r="H202" s="623"/>
      <c r="I202" s="621"/>
      <c r="J202" s="622"/>
      <c r="K202" s="623"/>
      <c r="L202" s="621"/>
      <c r="M202" s="623"/>
      <c r="N202" s="301" t="s">
        <v>446</v>
      </c>
      <c r="O202" s="394"/>
      <c r="P202" s="394"/>
      <c r="Q202" s="394"/>
      <c r="R202" s="301">
        <v>36</v>
      </c>
      <c r="S202" s="503" t="s">
        <v>433</v>
      </c>
      <c r="T202" s="503" t="s">
        <v>433</v>
      </c>
      <c r="U202" s="503" t="s">
        <v>433</v>
      </c>
      <c r="W202" s="503" t="e">
        <v>#N/A</v>
      </c>
      <c r="X202" s="503" t="e">
        <v>#N/A</v>
      </c>
      <c r="Y202" s="503" t="e">
        <v>#N/A</v>
      </c>
      <c r="AA202" s="365"/>
      <c r="AB202" s="365"/>
      <c r="AC202" s="365"/>
      <c r="AD202" s="365"/>
      <c r="AE202" s="365"/>
      <c r="AF202" s="365"/>
      <c r="AG202" s="365"/>
      <c r="AH202" s="365"/>
      <c r="AI202" s="365"/>
      <c r="AJ202" s="365"/>
      <c r="AK202" s="365"/>
      <c r="AL202" s="365"/>
      <c r="AM202" s="365"/>
      <c r="AN202" s="365"/>
      <c r="BI202" s="463">
        <v>2048</v>
      </c>
      <c r="BJ202" s="530" t="e">
        <v>#REF!</v>
      </c>
      <c r="BR202" s="463">
        <v>2048</v>
      </c>
      <c r="BS202" s="294">
        <v>34</v>
      </c>
      <c r="BT202" s="475" t="e">
        <v>#DIV/0!</v>
      </c>
      <c r="BU202" s="476" t="e">
        <v>#DIV/0!</v>
      </c>
      <c r="BV202" s="530" t="e">
        <v>#DIV/0!</v>
      </c>
      <c r="BY202" s="463">
        <v>2048</v>
      </c>
      <c r="BZ202" s="294">
        <v>34</v>
      </c>
      <c r="CA202" s="529" t="e">
        <v>#REF!</v>
      </c>
      <c r="CB202" s="529" t="e">
        <v>#REF!</v>
      </c>
      <c r="CC202" s="529" t="e">
        <v>#REF!</v>
      </c>
      <c r="CD202" s="530" t="e">
        <v>#REF!</v>
      </c>
      <c r="CG202" s="463">
        <v>2048</v>
      </c>
      <c r="CH202" s="294">
        <v>34</v>
      </c>
      <c r="CI202" s="529" t="e">
        <v>#REF!</v>
      </c>
      <c r="CJ202" s="529" t="e">
        <v>#REF!</v>
      </c>
      <c r="CK202" s="529" t="e">
        <v>#REF!</v>
      </c>
      <c r="CL202" s="529" t="e">
        <v>#REF!</v>
      </c>
      <c r="CM202" s="530" t="e">
        <v>#REF!</v>
      </c>
      <c r="CP202" s="463">
        <v>2048</v>
      </c>
      <c r="CQ202" s="294">
        <v>34</v>
      </c>
      <c r="CR202" s="529" t="e">
        <v>#REF!</v>
      </c>
      <c r="CS202" s="529" t="e">
        <v>#REF!</v>
      </c>
      <c r="CT202" s="530" t="e">
        <v>#REF!</v>
      </c>
      <c r="CZ202" s="447" t="b">
        <v>0</v>
      </c>
      <c r="DA202" s="448" t="b">
        <v>0</v>
      </c>
      <c r="DB202" s="449" t="b">
        <v>0</v>
      </c>
      <c r="DC202" s="447" t="s">
        <v>433</v>
      </c>
      <c r="DD202" s="449" t="s">
        <v>433</v>
      </c>
      <c r="DE202" s="447" t="s">
        <v>433</v>
      </c>
      <c r="DF202" s="449" t="s">
        <v>433</v>
      </c>
      <c r="DG202" s="447" t="s">
        <v>433</v>
      </c>
      <c r="DH202" s="449" t="s">
        <v>433</v>
      </c>
      <c r="DI202" s="447" t="s">
        <v>433</v>
      </c>
      <c r="DJ202" s="448" t="s">
        <v>433</v>
      </c>
      <c r="DK202" s="449" t="s">
        <v>433</v>
      </c>
      <c r="DL202" s="447" t="s">
        <v>433</v>
      </c>
      <c r="DM202" s="448" t="s">
        <v>433</v>
      </c>
      <c r="DN202" s="449" t="s">
        <v>433</v>
      </c>
      <c r="DO202" s="447" t="s">
        <v>433</v>
      </c>
      <c r="DP202" s="448" t="s">
        <v>433</v>
      </c>
      <c r="DQ202" s="449" t="s">
        <v>433</v>
      </c>
      <c r="DV202" s="510">
        <v>2053</v>
      </c>
      <c r="DW202" s="511" t="e">
        <v>#REF!</v>
      </c>
      <c r="DY202" s="558" t="e">
        <v>#REF!</v>
      </c>
      <c r="EA202" s="325"/>
      <c r="EB202" s="325"/>
      <c r="EC202" s="325"/>
      <c r="ED202" s="325"/>
      <c r="EE202" s="325"/>
    </row>
    <row r="203" spans="2:135" s="319" customFormat="1" ht="13.8" x14ac:dyDescent="0.25">
      <c r="B203" s="403">
        <v>2051</v>
      </c>
      <c r="C203" s="621"/>
      <c r="D203" s="610"/>
      <c r="E203" s="611"/>
      <c r="F203" s="621"/>
      <c r="G203" s="622"/>
      <c r="H203" s="623"/>
      <c r="I203" s="621"/>
      <c r="J203" s="622"/>
      <c r="K203" s="623"/>
      <c r="L203" s="621"/>
      <c r="M203" s="623"/>
      <c r="N203" s="301" t="s">
        <v>446</v>
      </c>
      <c r="O203" s="394"/>
      <c r="P203" s="394"/>
      <c r="Q203" s="394"/>
      <c r="R203" s="301">
        <v>37</v>
      </c>
      <c r="S203" s="503" t="s">
        <v>433</v>
      </c>
      <c r="T203" s="503" t="s">
        <v>433</v>
      </c>
      <c r="U203" s="503" t="s">
        <v>433</v>
      </c>
      <c r="W203" s="503" t="e">
        <v>#N/A</v>
      </c>
      <c r="X203" s="503" t="e">
        <v>#N/A</v>
      </c>
      <c r="Y203" s="503" t="e">
        <v>#N/A</v>
      </c>
      <c r="AA203" s="365"/>
      <c r="AB203" s="365"/>
      <c r="AC203" s="365"/>
      <c r="AD203" s="365"/>
      <c r="AE203" s="365"/>
      <c r="AF203" s="365"/>
      <c r="AG203" s="365"/>
      <c r="AH203" s="365"/>
      <c r="AI203" s="365"/>
      <c r="AJ203" s="365"/>
      <c r="AK203" s="365"/>
      <c r="AL203" s="365"/>
      <c r="AM203" s="365"/>
      <c r="AN203" s="365"/>
      <c r="BI203" s="463">
        <v>2049</v>
      </c>
      <c r="BJ203" s="530" t="e">
        <v>#REF!</v>
      </c>
      <c r="BR203" s="463">
        <v>2049</v>
      </c>
      <c r="BS203" s="294">
        <v>35</v>
      </c>
      <c r="BT203" s="475" t="e">
        <v>#DIV/0!</v>
      </c>
      <c r="BU203" s="476" t="e">
        <v>#DIV/0!</v>
      </c>
      <c r="BV203" s="530" t="e">
        <v>#DIV/0!</v>
      </c>
      <c r="BY203" s="463">
        <v>2049</v>
      </c>
      <c r="BZ203" s="294">
        <v>35</v>
      </c>
      <c r="CA203" s="529" t="e">
        <v>#REF!</v>
      </c>
      <c r="CB203" s="529" t="e">
        <v>#REF!</v>
      </c>
      <c r="CC203" s="529" t="e">
        <v>#REF!</v>
      </c>
      <c r="CD203" s="530" t="e">
        <v>#REF!</v>
      </c>
      <c r="CG203" s="463">
        <v>2049</v>
      </c>
      <c r="CH203" s="294">
        <v>35</v>
      </c>
      <c r="CI203" s="529" t="e">
        <v>#REF!</v>
      </c>
      <c r="CJ203" s="529" t="e">
        <v>#REF!</v>
      </c>
      <c r="CK203" s="529" t="e">
        <v>#REF!</v>
      </c>
      <c r="CL203" s="529" t="e">
        <v>#REF!</v>
      </c>
      <c r="CM203" s="530" t="e">
        <v>#REF!</v>
      </c>
      <c r="CP203" s="463">
        <v>2049</v>
      </c>
      <c r="CQ203" s="294">
        <v>35</v>
      </c>
      <c r="CR203" s="529" t="e">
        <v>#REF!</v>
      </c>
      <c r="CS203" s="529" t="e">
        <v>#REF!</v>
      </c>
      <c r="CT203" s="530" t="e">
        <v>#REF!</v>
      </c>
      <c r="CZ203" s="447" t="b">
        <v>0</v>
      </c>
      <c r="DA203" s="448" t="b">
        <v>0</v>
      </c>
      <c r="DB203" s="449" t="b">
        <v>0</v>
      </c>
      <c r="DC203" s="447" t="s">
        <v>433</v>
      </c>
      <c r="DD203" s="449" t="s">
        <v>433</v>
      </c>
      <c r="DE203" s="447" t="s">
        <v>433</v>
      </c>
      <c r="DF203" s="449" t="s">
        <v>433</v>
      </c>
      <c r="DG203" s="447" t="s">
        <v>433</v>
      </c>
      <c r="DH203" s="449" t="s">
        <v>433</v>
      </c>
      <c r="DI203" s="447" t="s">
        <v>433</v>
      </c>
      <c r="DJ203" s="448" t="s">
        <v>433</v>
      </c>
      <c r="DK203" s="449" t="s">
        <v>433</v>
      </c>
      <c r="DL203" s="447" t="s">
        <v>433</v>
      </c>
      <c r="DM203" s="448" t="s">
        <v>433</v>
      </c>
      <c r="DN203" s="449" t="s">
        <v>433</v>
      </c>
      <c r="DO203" s="447" t="s">
        <v>433</v>
      </c>
      <c r="DP203" s="448" t="s">
        <v>433</v>
      </c>
      <c r="DQ203" s="449" t="s">
        <v>433</v>
      </c>
      <c r="DV203" s="510">
        <v>2054</v>
      </c>
      <c r="DW203" s="511" t="e">
        <v>#REF!</v>
      </c>
      <c r="DY203" s="558" t="e">
        <v>#REF!</v>
      </c>
      <c r="EA203" s="325"/>
      <c r="EB203" s="325"/>
      <c r="EC203" s="325"/>
      <c r="ED203" s="325"/>
      <c r="EE203" s="325"/>
    </row>
    <row r="204" spans="2:135" s="319" customFormat="1" ht="14.4" thickBot="1" x14ac:dyDescent="0.3">
      <c r="B204" s="403">
        <v>2052</v>
      </c>
      <c r="C204" s="621"/>
      <c r="D204" s="610"/>
      <c r="E204" s="611"/>
      <c r="F204" s="621"/>
      <c r="G204" s="622"/>
      <c r="H204" s="623"/>
      <c r="I204" s="621"/>
      <c r="J204" s="622"/>
      <c r="K204" s="623"/>
      <c r="L204" s="621"/>
      <c r="M204" s="623"/>
      <c r="N204" s="301" t="s">
        <v>446</v>
      </c>
      <c r="O204" s="394"/>
      <c r="P204" s="394"/>
      <c r="Q204" s="394"/>
      <c r="R204" s="301">
        <v>38</v>
      </c>
      <c r="S204" s="503" t="s">
        <v>433</v>
      </c>
      <c r="T204" s="503" t="s">
        <v>433</v>
      </c>
      <c r="U204" s="503" t="s">
        <v>433</v>
      </c>
      <c r="W204" s="503" t="e">
        <v>#N/A</v>
      </c>
      <c r="X204" s="503" t="e">
        <v>#N/A</v>
      </c>
      <c r="Y204" s="503" t="e">
        <v>#N/A</v>
      </c>
      <c r="AA204" s="365"/>
      <c r="AB204" s="365"/>
      <c r="AC204" s="365"/>
      <c r="AD204" s="365"/>
      <c r="AE204" s="365"/>
      <c r="AF204" s="365"/>
      <c r="AG204" s="365"/>
      <c r="AH204" s="365"/>
      <c r="AI204" s="365"/>
      <c r="AJ204" s="365"/>
      <c r="AK204" s="365"/>
      <c r="AL204" s="365"/>
      <c r="AM204" s="365"/>
      <c r="AN204" s="365"/>
      <c r="BI204" s="463">
        <v>2050</v>
      </c>
      <c r="BJ204" s="542" t="e">
        <v>#REF!</v>
      </c>
      <c r="BR204" s="463">
        <v>2050</v>
      </c>
      <c r="BS204" s="294">
        <v>36</v>
      </c>
      <c r="BT204" s="475" t="e">
        <v>#DIV/0!</v>
      </c>
      <c r="BU204" s="476" t="e">
        <v>#DIV/0!</v>
      </c>
      <c r="BV204" s="542" t="e">
        <v>#DIV/0!</v>
      </c>
      <c r="BY204" s="463">
        <v>2050</v>
      </c>
      <c r="BZ204" s="294">
        <v>36</v>
      </c>
      <c r="CA204" s="529" t="e">
        <v>#REF!</v>
      </c>
      <c r="CB204" s="529" t="e">
        <v>#REF!</v>
      </c>
      <c r="CC204" s="529" t="e">
        <v>#REF!</v>
      </c>
      <c r="CD204" s="542" t="e">
        <v>#REF!</v>
      </c>
      <c r="CG204" s="463">
        <v>2050</v>
      </c>
      <c r="CH204" s="294">
        <v>36</v>
      </c>
      <c r="CI204" s="529" t="e">
        <v>#REF!</v>
      </c>
      <c r="CJ204" s="529" t="e">
        <v>#REF!</v>
      </c>
      <c r="CK204" s="529" t="e">
        <v>#REF!</v>
      </c>
      <c r="CL204" s="529" t="e">
        <v>#REF!</v>
      </c>
      <c r="CM204" s="542" t="e">
        <v>#REF!</v>
      </c>
      <c r="CP204" s="463">
        <v>2050</v>
      </c>
      <c r="CQ204" s="294">
        <v>36</v>
      </c>
      <c r="CR204" s="529" t="e">
        <v>#REF!</v>
      </c>
      <c r="CS204" s="529" t="e">
        <v>#REF!</v>
      </c>
      <c r="CT204" s="542" t="e">
        <v>#REF!</v>
      </c>
      <c r="CZ204" s="447" t="b">
        <v>0</v>
      </c>
      <c r="DA204" s="448" t="b">
        <v>0</v>
      </c>
      <c r="DB204" s="449" t="b">
        <v>0</v>
      </c>
      <c r="DC204" s="447" t="s">
        <v>433</v>
      </c>
      <c r="DD204" s="449" t="s">
        <v>433</v>
      </c>
      <c r="DE204" s="447" t="s">
        <v>433</v>
      </c>
      <c r="DF204" s="449" t="s">
        <v>433</v>
      </c>
      <c r="DG204" s="447" t="s">
        <v>433</v>
      </c>
      <c r="DH204" s="449" t="s">
        <v>433</v>
      </c>
      <c r="DI204" s="447" t="s">
        <v>433</v>
      </c>
      <c r="DJ204" s="448" t="s">
        <v>433</v>
      </c>
      <c r="DK204" s="449" t="s">
        <v>433</v>
      </c>
      <c r="DL204" s="447" t="s">
        <v>433</v>
      </c>
      <c r="DM204" s="448" t="s">
        <v>433</v>
      </c>
      <c r="DN204" s="449" t="s">
        <v>433</v>
      </c>
      <c r="DO204" s="447" t="s">
        <v>433</v>
      </c>
      <c r="DP204" s="448" t="s">
        <v>433</v>
      </c>
      <c r="DQ204" s="449" t="s">
        <v>433</v>
      </c>
      <c r="DV204" s="510">
        <v>2055</v>
      </c>
      <c r="DW204" s="511" t="e">
        <v>#REF!</v>
      </c>
      <c r="DY204" s="558" t="e">
        <v>#REF!</v>
      </c>
      <c r="EA204" s="325"/>
      <c r="EB204" s="325"/>
      <c r="EC204" s="325"/>
      <c r="ED204" s="325"/>
      <c r="EE204" s="325"/>
    </row>
    <row r="205" spans="2:135" s="319" customFormat="1" ht="13.8" x14ac:dyDescent="0.25">
      <c r="B205" s="403">
        <v>2053</v>
      </c>
      <c r="C205" s="621"/>
      <c r="D205" s="610"/>
      <c r="E205" s="611"/>
      <c r="F205" s="621"/>
      <c r="G205" s="622"/>
      <c r="H205" s="623"/>
      <c r="I205" s="621"/>
      <c r="J205" s="622"/>
      <c r="K205" s="623"/>
      <c r="L205" s="621"/>
      <c r="M205" s="623"/>
      <c r="N205" s="301" t="s">
        <v>446</v>
      </c>
      <c r="O205" s="394"/>
      <c r="P205" s="394"/>
      <c r="Q205" s="394"/>
      <c r="R205" s="301">
        <v>39</v>
      </c>
      <c r="S205" s="503" t="s">
        <v>433</v>
      </c>
      <c r="T205" s="503" t="s">
        <v>433</v>
      </c>
      <c r="U205" s="503" t="s">
        <v>433</v>
      </c>
      <c r="W205" s="503" t="e">
        <v>#N/A</v>
      </c>
      <c r="X205" s="503" t="e">
        <v>#N/A</v>
      </c>
      <c r="Y205" s="503" t="e">
        <v>#N/A</v>
      </c>
      <c r="AA205" s="365"/>
      <c r="AB205" s="365"/>
      <c r="AC205" s="365"/>
      <c r="AD205" s="365"/>
      <c r="AE205" s="365"/>
      <c r="AF205" s="365"/>
      <c r="AG205" s="365"/>
      <c r="AH205" s="365"/>
      <c r="AI205" s="365"/>
      <c r="AJ205" s="365"/>
      <c r="AK205" s="365"/>
      <c r="AL205" s="365"/>
      <c r="AM205" s="365"/>
      <c r="AN205" s="365"/>
      <c r="BI205" s="463">
        <v>2051</v>
      </c>
      <c r="BJ205" s="486" t="e">
        <v>#REF!</v>
      </c>
      <c r="BR205" s="463">
        <v>2051</v>
      </c>
      <c r="BS205" s="294">
        <v>37</v>
      </c>
      <c r="BT205" s="475" t="e">
        <v>#DIV/0!</v>
      </c>
      <c r="BU205" s="476" t="e">
        <v>#DIV/0!</v>
      </c>
      <c r="BV205" s="486" t="e">
        <v>#DIV/0!</v>
      </c>
      <c r="BY205" s="463">
        <v>2051</v>
      </c>
      <c r="BZ205" s="294">
        <v>37</v>
      </c>
      <c r="CA205" s="529" t="e">
        <v>#REF!</v>
      </c>
      <c r="CB205" s="529" t="e">
        <v>#REF!</v>
      </c>
      <c r="CC205" s="529" t="e">
        <v>#REF!</v>
      </c>
      <c r="CD205" s="486" t="e">
        <v>#REF!</v>
      </c>
      <c r="CG205" s="463">
        <v>2051</v>
      </c>
      <c r="CH205" s="294">
        <v>37</v>
      </c>
      <c r="CI205" s="529" t="e">
        <v>#REF!</v>
      </c>
      <c r="CJ205" s="529" t="e">
        <v>#REF!</v>
      </c>
      <c r="CK205" s="529" t="e">
        <v>#REF!</v>
      </c>
      <c r="CL205" s="529" t="e">
        <v>#REF!</v>
      </c>
      <c r="CM205" s="486" t="e">
        <v>#REF!</v>
      </c>
      <c r="CP205" s="463">
        <v>2051</v>
      </c>
      <c r="CQ205" s="294">
        <v>37</v>
      </c>
      <c r="CR205" s="529" t="e">
        <v>#REF!</v>
      </c>
      <c r="CS205" s="529" t="e">
        <v>#REF!</v>
      </c>
      <c r="CT205" s="486" t="e">
        <v>#REF!</v>
      </c>
      <c r="CZ205" s="447" t="b">
        <v>0</v>
      </c>
      <c r="DA205" s="448" t="b">
        <v>0</v>
      </c>
      <c r="DB205" s="449" t="b">
        <v>0</v>
      </c>
      <c r="DC205" s="447" t="s">
        <v>433</v>
      </c>
      <c r="DD205" s="449" t="s">
        <v>433</v>
      </c>
      <c r="DE205" s="447" t="s">
        <v>433</v>
      </c>
      <c r="DF205" s="449" t="s">
        <v>433</v>
      </c>
      <c r="DG205" s="447" t="s">
        <v>433</v>
      </c>
      <c r="DH205" s="449" t="s">
        <v>433</v>
      </c>
      <c r="DI205" s="447" t="s">
        <v>433</v>
      </c>
      <c r="DJ205" s="448" t="s">
        <v>433</v>
      </c>
      <c r="DK205" s="449" t="s">
        <v>433</v>
      </c>
      <c r="DL205" s="447" t="s">
        <v>433</v>
      </c>
      <c r="DM205" s="448" t="s">
        <v>433</v>
      </c>
      <c r="DN205" s="449" t="s">
        <v>433</v>
      </c>
      <c r="DO205" s="447" t="s">
        <v>433</v>
      </c>
      <c r="DP205" s="448" t="s">
        <v>433</v>
      </c>
      <c r="DQ205" s="449" t="s">
        <v>433</v>
      </c>
      <c r="DV205" s="510">
        <v>2056</v>
      </c>
      <c r="DW205" s="511" t="e">
        <v>#REF!</v>
      </c>
      <c r="DY205" s="558" t="e">
        <v>#REF!</v>
      </c>
      <c r="EA205" s="325"/>
      <c r="EB205" s="325"/>
      <c r="EC205" s="325"/>
      <c r="ED205" s="325"/>
      <c r="EE205" s="325"/>
    </row>
    <row r="206" spans="2:135" s="319" customFormat="1" ht="13.8" x14ac:dyDescent="0.25">
      <c r="B206" s="403">
        <v>2054</v>
      </c>
      <c r="C206" s="621"/>
      <c r="D206" s="610"/>
      <c r="E206" s="611"/>
      <c r="F206" s="621"/>
      <c r="G206" s="622"/>
      <c r="H206" s="623"/>
      <c r="I206" s="621"/>
      <c r="J206" s="622"/>
      <c r="K206" s="623"/>
      <c r="L206" s="621"/>
      <c r="M206" s="623"/>
      <c r="N206" s="301" t="s">
        <v>446</v>
      </c>
      <c r="O206" s="394"/>
      <c r="P206" s="394"/>
      <c r="Q206" s="394"/>
      <c r="R206" s="301">
        <v>40</v>
      </c>
      <c r="S206" s="503" t="s">
        <v>433</v>
      </c>
      <c r="T206" s="503" t="s">
        <v>433</v>
      </c>
      <c r="U206" s="503" t="s">
        <v>433</v>
      </c>
      <c r="W206" s="503" t="e">
        <v>#N/A</v>
      </c>
      <c r="X206" s="503" t="e">
        <v>#N/A</v>
      </c>
      <c r="Y206" s="503" t="e">
        <v>#N/A</v>
      </c>
      <c r="AA206" s="365"/>
      <c r="AB206" s="365"/>
      <c r="AC206" s="365"/>
      <c r="AD206" s="365"/>
      <c r="AE206" s="365"/>
      <c r="AF206" s="365"/>
      <c r="AG206" s="365"/>
      <c r="AH206" s="365"/>
      <c r="AI206" s="365"/>
      <c r="AJ206" s="365"/>
      <c r="AK206" s="365"/>
      <c r="AL206" s="365"/>
      <c r="AM206" s="365"/>
      <c r="AN206" s="365"/>
      <c r="BI206" s="463">
        <v>2052</v>
      </c>
      <c r="BJ206" s="464" t="e">
        <v>#REF!</v>
      </c>
      <c r="BR206" s="463">
        <v>2052</v>
      </c>
      <c r="BS206" s="294">
        <v>38</v>
      </c>
      <c r="BT206" s="475" t="e">
        <v>#DIV/0!</v>
      </c>
      <c r="BU206" s="476" t="e">
        <v>#DIV/0!</v>
      </c>
      <c r="BV206" s="464" t="e">
        <v>#DIV/0!</v>
      </c>
      <c r="BY206" s="463">
        <v>2052</v>
      </c>
      <c r="BZ206" s="294">
        <v>38</v>
      </c>
      <c r="CA206" s="468" t="e">
        <v>#REF!</v>
      </c>
      <c r="CB206" s="468" t="e">
        <v>#REF!</v>
      </c>
      <c r="CC206" s="468" t="e">
        <v>#REF!</v>
      </c>
      <c r="CD206" s="464" t="e">
        <v>#REF!</v>
      </c>
      <c r="CG206" s="463">
        <v>2052</v>
      </c>
      <c r="CH206" s="294">
        <v>38</v>
      </c>
      <c r="CI206" s="468" t="e">
        <v>#REF!</v>
      </c>
      <c r="CJ206" s="468" t="e">
        <v>#REF!</v>
      </c>
      <c r="CK206" s="468" t="e">
        <v>#REF!</v>
      </c>
      <c r="CL206" s="468" t="e">
        <v>#REF!</v>
      </c>
      <c r="CM206" s="464" t="e">
        <v>#REF!</v>
      </c>
      <c r="CP206" s="463">
        <v>2052</v>
      </c>
      <c r="CQ206" s="294">
        <v>38</v>
      </c>
      <c r="CR206" s="468" t="e">
        <v>#REF!</v>
      </c>
      <c r="CS206" s="468" t="e">
        <v>#REF!</v>
      </c>
      <c r="CT206" s="464" t="e">
        <v>#REF!</v>
      </c>
      <c r="CZ206" s="447" t="b">
        <v>0</v>
      </c>
      <c r="DA206" s="448" t="b">
        <v>0</v>
      </c>
      <c r="DB206" s="449" t="b">
        <v>0</v>
      </c>
      <c r="DC206" s="447" t="s">
        <v>433</v>
      </c>
      <c r="DD206" s="449" t="s">
        <v>433</v>
      </c>
      <c r="DE206" s="447" t="s">
        <v>433</v>
      </c>
      <c r="DF206" s="449" t="s">
        <v>433</v>
      </c>
      <c r="DG206" s="447" t="s">
        <v>433</v>
      </c>
      <c r="DH206" s="449" t="s">
        <v>433</v>
      </c>
      <c r="DI206" s="447" t="s">
        <v>433</v>
      </c>
      <c r="DJ206" s="448" t="s">
        <v>433</v>
      </c>
      <c r="DK206" s="449" t="s">
        <v>433</v>
      </c>
      <c r="DL206" s="447" t="s">
        <v>433</v>
      </c>
      <c r="DM206" s="448" t="s">
        <v>433</v>
      </c>
      <c r="DN206" s="449" t="s">
        <v>433</v>
      </c>
      <c r="DO206" s="447" t="s">
        <v>433</v>
      </c>
      <c r="DP206" s="448" t="s">
        <v>433</v>
      </c>
      <c r="DQ206" s="449" t="s">
        <v>433</v>
      </c>
      <c r="DV206" s="450">
        <v>2057</v>
      </c>
      <c r="DW206" s="451" t="e">
        <v>#REF!</v>
      </c>
      <c r="DY206" s="557" t="e">
        <v>#REF!</v>
      </c>
      <c r="EA206" s="325"/>
      <c r="EB206" s="325"/>
      <c r="EC206" s="325"/>
      <c r="ED206" s="325"/>
      <c r="EE206" s="325"/>
    </row>
    <row r="207" spans="2:135" s="319" customFormat="1" ht="13.8" x14ac:dyDescent="0.25">
      <c r="B207" s="403">
        <v>2055</v>
      </c>
      <c r="C207" s="621"/>
      <c r="D207" s="610"/>
      <c r="E207" s="611"/>
      <c r="F207" s="621"/>
      <c r="G207" s="622"/>
      <c r="H207" s="623"/>
      <c r="I207" s="621"/>
      <c r="J207" s="622"/>
      <c r="K207" s="623"/>
      <c r="L207" s="621"/>
      <c r="M207" s="623"/>
      <c r="N207" s="301" t="s">
        <v>446</v>
      </c>
      <c r="O207" s="394"/>
      <c r="P207" s="394"/>
      <c r="Q207" s="394"/>
      <c r="R207" s="301">
        <v>41</v>
      </c>
      <c r="S207" s="503" t="s">
        <v>433</v>
      </c>
      <c r="T207" s="503" t="s">
        <v>433</v>
      </c>
      <c r="U207" s="503" t="s">
        <v>433</v>
      </c>
      <c r="W207" s="503" t="e">
        <v>#N/A</v>
      </c>
      <c r="X207" s="503" t="e">
        <v>#N/A</v>
      </c>
      <c r="Y207" s="503" t="e">
        <v>#N/A</v>
      </c>
      <c r="AA207" s="365"/>
      <c r="AB207" s="365"/>
      <c r="AC207" s="365"/>
      <c r="AD207" s="365"/>
      <c r="AE207" s="365"/>
      <c r="AF207" s="365"/>
      <c r="AG207" s="365"/>
      <c r="AH207" s="365"/>
      <c r="AI207" s="365"/>
      <c r="AJ207" s="365"/>
      <c r="AK207" s="365"/>
      <c r="AL207" s="365"/>
      <c r="AM207" s="365"/>
      <c r="AN207" s="365"/>
      <c r="BI207" s="463">
        <v>2053</v>
      </c>
      <c r="BJ207" s="464" t="e">
        <v>#REF!</v>
      </c>
      <c r="BR207" s="463">
        <v>2053</v>
      </c>
      <c r="BS207" s="294">
        <v>39</v>
      </c>
      <c r="BT207" s="475" t="e">
        <v>#DIV/0!</v>
      </c>
      <c r="BU207" s="476" t="e">
        <v>#DIV/0!</v>
      </c>
      <c r="BV207" s="464" t="e">
        <v>#DIV/0!</v>
      </c>
      <c r="BY207" s="463">
        <v>2053</v>
      </c>
      <c r="BZ207" s="294">
        <v>39</v>
      </c>
      <c r="CA207" s="468" t="e">
        <v>#REF!</v>
      </c>
      <c r="CB207" s="468" t="e">
        <v>#REF!</v>
      </c>
      <c r="CC207" s="468" t="e">
        <v>#REF!</v>
      </c>
      <c r="CD207" s="464" t="e">
        <v>#REF!</v>
      </c>
      <c r="CG207" s="463">
        <v>2053</v>
      </c>
      <c r="CH207" s="294">
        <v>39</v>
      </c>
      <c r="CI207" s="468" t="e">
        <v>#REF!</v>
      </c>
      <c r="CJ207" s="468" t="e">
        <v>#REF!</v>
      </c>
      <c r="CK207" s="468" t="e">
        <v>#REF!</v>
      </c>
      <c r="CL207" s="468" t="e">
        <v>#REF!</v>
      </c>
      <c r="CM207" s="464" t="e">
        <v>#REF!</v>
      </c>
      <c r="CP207" s="463">
        <v>2053</v>
      </c>
      <c r="CQ207" s="294">
        <v>39</v>
      </c>
      <c r="CR207" s="468" t="e">
        <v>#REF!</v>
      </c>
      <c r="CS207" s="468" t="e">
        <v>#REF!</v>
      </c>
      <c r="CT207" s="464" t="e">
        <v>#REF!</v>
      </c>
      <c r="CZ207" s="447" t="b">
        <v>0</v>
      </c>
      <c r="DA207" s="448" t="b">
        <v>0</v>
      </c>
      <c r="DB207" s="449" t="b">
        <v>0</v>
      </c>
      <c r="DC207" s="447" t="s">
        <v>433</v>
      </c>
      <c r="DD207" s="449" t="s">
        <v>433</v>
      </c>
      <c r="DE207" s="447" t="s">
        <v>433</v>
      </c>
      <c r="DF207" s="449" t="s">
        <v>433</v>
      </c>
      <c r="DG207" s="447" t="s">
        <v>433</v>
      </c>
      <c r="DH207" s="449" t="s">
        <v>433</v>
      </c>
      <c r="DI207" s="447" t="s">
        <v>433</v>
      </c>
      <c r="DJ207" s="448" t="s">
        <v>433</v>
      </c>
      <c r="DK207" s="449" t="s">
        <v>433</v>
      </c>
      <c r="DL207" s="447" t="s">
        <v>433</v>
      </c>
      <c r="DM207" s="448" t="s">
        <v>433</v>
      </c>
      <c r="DN207" s="449" t="s">
        <v>433</v>
      </c>
      <c r="DO207" s="447" t="s">
        <v>433</v>
      </c>
      <c r="DP207" s="448" t="s">
        <v>433</v>
      </c>
      <c r="DQ207" s="449" t="s">
        <v>433</v>
      </c>
      <c r="DV207" s="450">
        <v>2058</v>
      </c>
      <c r="DW207" s="451" t="e">
        <v>#REF!</v>
      </c>
      <c r="DY207" s="557" t="e">
        <v>#REF!</v>
      </c>
      <c r="EA207" s="325"/>
      <c r="EB207" s="325"/>
      <c r="EC207" s="325"/>
      <c r="ED207" s="325"/>
      <c r="EE207" s="325"/>
    </row>
    <row r="208" spans="2:135" s="319" customFormat="1" ht="13.8" x14ac:dyDescent="0.25">
      <c r="B208" s="403">
        <v>2056</v>
      </c>
      <c r="C208" s="621"/>
      <c r="D208" s="610"/>
      <c r="E208" s="611"/>
      <c r="F208" s="621"/>
      <c r="G208" s="622"/>
      <c r="H208" s="623"/>
      <c r="I208" s="621"/>
      <c r="J208" s="622"/>
      <c r="K208" s="623"/>
      <c r="L208" s="621"/>
      <c r="M208" s="623"/>
      <c r="N208" s="301" t="s">
        <v>446</v>
      </c>
      <c r="O208" s="394"/>
      <c r="P208" s="394"/>
      <c r="Q208" s="394"/>
      <c r="R208" s="301">
        <v>42</v>
      </c>
      <c r="S208" s="503" t="s">
        <v>433</v>
      </c>
      <c r="T208" s="503" t="s">
        <v>433</v>
      </c>
      <c r="U208" s="503" t="s">
        <v>433</v>
      </c>
      <c r="W208" s="503" t="e">
        <v>#N/A</v>
      </c>
      <c r="X208" s="503" t="e">
        <v>#N/A</v>
      </c>
      <c r="Y208" s="503" t="e">
        <v>#N/A</v>
      </c>
      <c r="AA208" s="365"/>
      <c r="AB208" s="365"/>
      <c r="AC208" s="365"/>
      <c r="AD208" s="365"/>
      <c r="AE208" s="365"/>
      <c r="AF208" s="365"/>
      <c r="AG208" s="365"/>
      <c r="AH208" s="365"/>
      <c r="AI208" s="365"/>
      <c r="AJ208" s="365"/>
      <c r="AK208" s="365"/>
      <c r="AL208" s="365"/>
      <c r="AM208" s="365"/>
      <c r="AN208" s="365"/>
      <c r="BI208" s="463">
        <v>2054</v>
      </c>
      <c r="BJ208" s="464" t="e">
        <v>#REF!</v>
      </c>
      <c r="BR208" s="463">
        <v>2054</v>
      </c>
      <c r="BS208" s="294">
        <v>40</v>
      </c>
      <c r="BT208" s="475" t="e">
        <v>#DIV/0!</v>
      </c>
      <c r="BU208" s="476" t="e">
        <v>#DIV/0!</v>
      </c>
      <c r="BV208" s="464" t="e">
        <v>#DIV/0!</v>
      </c>
      <c r="BY208" s="463">
        <v>2054</v>
      </c>
      <c r="BZ208" s="294">
        <v>40</v>
      </c>
      <c r="CA208" s="468" t="e">
        <v>#REF!</v>
      </c>
      <c r="CB208" s="468" t="e">
        <v>#REF!</v>
      </c>
      <c r="CC208" s="468" t="e">
        <v>#REF!</v>
      </c>
      <c r="CD208" s="464" t="e">
        <v>#REF!</v>
      </c>
      <c r="CG208" s="463">
        <v>2054</v>
      </c>
      <c r="CH208" s="294">
        <v>40</v>
      </c>
      <c r="CI208" s="468" t="e">
        <v>#REF!</v>
      </c>
      <c r="CJ208" s="468" t="e">
        <v>#REF!</v>
      </c>
      <c r="CK208" s="468" t="e">
        <v>#REF!</v>
      </c>
      <c r="CL208" s="468" t="e">
        <v>#REF!</v>
      </c>
      <c r="CM208" s="464" t="e">
        <v>#REF!</v>
      </c>
      <c r="CP208" s="463">
        <v>2054</v>
      </c>
      <c r="CQ208" s="294">
        <v>40</v>
      </c>
      <c r="CR208" s="468" t="e">
        <v>#REF!</v>
      </c>
      <c r="CS208" s="468" t="e">
        <v>#REF!</v>
      </c>
      <c r="CT208" s="464" t="e">
        <v>#REF!</v>
      </c>
      <c r="CZ208" s="447" t="b">
        <v>0</v>
      </c>
      <c r="DA208" s="448" t="b">
        <v>0</v>
      </c>
      <c r="DB208" s="449" t="b">
        <v>0</v>
      </c>
      <c r="DC208" s="447" t="s">
        <v>433</v>
      </c>
      <c r="DD208" s="449" t="s">
        <v>433</v>
      </c>
      <c r="DE208" s="447" t="s">
        <v>433</v>
      </c>
      <c r="DF208" s="449" t="s">
        <v>433</v>
      </c>
      <c r="DG208" s="447" t="s">
        <v>433</v>
      </c>
      <c r="DH208" s="449" t="s">
        <v>433</v>
      </c>
      <c r="DI208" s="447" t="s">
        <v>433</v>
      </c>
      <c r="DJ208" s="448" t="s">
        <v>433</v>
      </c>
      <c r="DK208" s="449" t="s">
        <v>433</v>
      </c>
      <c r="DL208" s="447" t="s">
        <v>433</v>
      </c>
      <c r="DM208" s="448" t="s">
        <v>433</v>
      </c>
      <c r="DN208" s="449" t="s">
        <v>433</v>
      </c>
      <c r="DO208" s="447" t="s">
        <v>433</v>
      </c>
      <c r="DP208" s="448" t="s">
        <v>433</v>
      </c>
      <c r="DQ208" s="449" t="s">
        <v>433</v>
      </c>
      <c r="DV208" s="450">
        <v>2059</v>
      </c>
      <c r="DW208" s="451" t="e">
        <v>#REF!</v>
      </c>
      <c r="DY208" s="557" t="e">
        <v>#REF!</v>
      </c>
      <c r="EA208" s="325"/>
      <c r="EB208" s="325"/>
      <c r="EC208" s="325"/>
      <c r="ED208" s="325"/>
      <c r="EE208" s="325"/>
    </row>
    <row r="209" spans="1:135" s="319" customFormat="1" ht="13.8" x14ac:dyDescent="0.25">
      <c r="B209" s="403">
        <v>2057</v>
      </c>
      <c r="C209" s="621"/>
      <c r="D209" s="610"/>
      <c r="E209" s="611"/>
      <c r="F209" s="621"/>
      <c r="G209" s="622"/>
      <c r="H209" s="623"/>
      <c r="I209" s="621"/>
      <c r="J209" s="622"/>
      <c r="K209" s="623"/>
      <c r="L209" s="621"/>
      <c r="M209" s="623"/>
      <c r="N209" s="301" t="s">
        <v>446</v>
      </c>
      <c r="O209" s="394"/>
      <c r="P209" s="394"/>
      <c r="Q209" s="394"/>
      <c r="R209" s="301">
        <v>43</v>
      </c>
      <c r="S209" s="503" t="s">
        <v>433</v>
      </c>
      <c r="T209" s="503" t="s">
        <v>433</v>
      </c>
      <c r="U209" s="503" t="s">
        <v>433</v>
      </c>
      <c r="W209" s="503" t="e">
        <v>#N/A</v>
      </c>
      <c r="X209" s="503" t="e">
        <v>#N/A</v>
      </c>
      <c r="Y209" s="503" t="e">
        <v>#N/A</v>
      </c>
      <c r="AA209" s="365"/>
      <c r="AB209" s="365"/>
      <c r="AC209" s="365"/>
      <c r="AD209" s="365"/>
      <c r="AE209" s="365"/>
      <c r="AF209" s="365"/>
      <c r="AG209" s="365"/>
      <c r="AH209" s="365"/>
      <c r="AI209" s="365"/>
      <c r="AJ209" s="365"/>
      <c r="AK209" s="365"/>
      <c r="AL209" s="365"/>
      <c r="AM209" s="365"/>
      <c r="AN209" s="365"/>
      <c r="BI209" s="463">
        <v>2055</v>
      </c>
      <c r="BJ209" s="464" t="e">
        <v>#REF!</v>
      </c>
      <c r="BR209" s="463">
        <v>2055</v>
      </c>
      <c r="BS209" s="294">
        <v>41</v>
      </c>
      <c r="BT209" s="475" t="e">
        <v>#DIV/0!</v>
      </c>
      <c r="BU209" s="476" t="e">
        <v>#DIV/0!</v>
      </c>
      <c r="BV209" s="464" t="e">
        <v>#DIV/0!</v>
      </c>
      <c r="BX209" s="301"/>
      <c r="BY209" s="463">
        <v>2055</v>
      </c>
      <c r="BZ209" s="294">
        <v>41</v>
      </c>
      <c r="CA209" s="468" t="e">
        <v>#REF!</v>
      </c>
      <c r="CB209" s="468" t="e">
        <v>#REF!</v>
      </c>
      <c r="CC209" s="468" t="e">
        <v>#REF!</v>
      </c>
      <c r="CD209" s="464" t="e">
        <v>#REF!</v>
      </c>
      <c r="CG209" s="463">
        <v>2055</v>
      </c>
      <c r="CH209" s="294">
        <v>41</v>
      </c>
      <c r="CI209" s="468" t="e">
        <v>#REF!</v>
      </c>
      <c r="CJ209" s="468" t="e">
        <v>#REF!</v>
      </c>
      <c r="CK209" s="468" t="e">
        <v>#REF!</v>
      </c>
      <c r="CL209" s="468" t="e">
        <v>#REF!</v>
      </c>
      <c r="CM209" s="464" t="e">
        <v>#REF!</v>
      </c>
      <c r="CP209" s="463">
        <v>2055</v>
      </c>
      <c r="CQ209" s="294">
        <v>41</v>
      </c>
      <c r="CR209" s="468" t="e">
        <v>#REF!</v>
      </c>
      <c r="CS209" s="468" t="e">
        <v>#REF!</v>
      </c>
      <c r="CT209" s="464" t="e">
        <v>#REF!</v>
      </c>
      <c r="CZ209" s="447" t="b">
        <v>0</v>
      </c>
      <c r="DA209" s="448" t="b">
        <v>0</v>
      </c>
      <c r="DB209" s="449" t="b">
        <v>0</v>
      </c>
      <c r="DC209" s="447" t="s">
        <v>433</v>
      </c>
      <c r="DD209" s="449" t="s">
        <v>433</v>
      </c>
      <c r="DE209" s="447" t="s">
        <v>433</v>
      </c>
      <c r="DF209" s="449" t="s">
        <v>433</v>
      </c>
      <c r="DG209" s="447" t="s">
        <v>433</v>
      </c>
      <c r="DH209" s="449" t="s">
        <v>433</v>
      </c>
      <c r="DI209" s="447" t="s">
        <v>433</v>
      </c>
      <c r="DJ209" s="448" t="s">
        <v>433</v>
      </c>
      <c r="DK209" s="449" t="s">
        <v>433</v>
      </c>
      <c r="DL209" s="447" t="s">
        <v>433</v>
      </c>
      <c r="DM209" s="448" t="s">
        <v>433</v>
      </c>
      <c r="DN209" s="449" t="s">
        <v>433</v>
      </c>
      <c r="DO209" s="447" t="s">
        <v>433</v>
      </c>
      <c r="DP209" s="448" t="s">
        <v>433</v>
      </c>
      <c r="DQ209" s="449" t="s">
        <v>433</v>
      </c>
      <c r="DV209" s="450">
        <v>2060</v>
      </c>
      <c r="DW209" s="451" t="e">
        <v>#REF!</v>
      </c>
      <c r="DY209" s="557" t="e">
        <v>#REF!</v>
      </c>
      <c r="EA209" s="325"/>
      <c r="EB209" s="325"/>
      <c r="EC209" s="325"/>
      <c r="ED209" s="325"/>
      <c r="EE209" s="325"/>
    </row>
    <row r="210" spans="1:135" s="319" customFormat="1" ht="13.8" x14ac:dyDescent="0.25">
      <c r="A210" s="487"/>
      <c r="B210" s="403">
        <v>2058</v>
      </c>
      <c r="C210" s="621"/>
      <c r="D210" s="610"/>
      <c r="E210" s="611"/>
      <c r="F210" s="621"/>
      <c r="G210" s="622"/>
      <c r="H210" s="623"/>
      <c r="I210" s="621"/>
      <c r="J210" s="622"/>
      <c r="K210" s="623"/>
      <c r="L210" s="621"/>
      <c r="M210" s="623"/>
      <c r="N210" s="301" t="s">
        <v>446</v>
      </c>
      <c r="R210" s="301">
        <v>44</v>
      </c>
      <c r="S210" s="503" t="s">
        <v>433</v>
      </c>
      <c r="T210" s="503" t="s">
        <v>433</v>
      </c>
      <c r="U210" s="503" t="s">
        <v>433</v>
      </c>
      <c r="W210" s="503" t="e">
        <v>#N/A</v>
      </c>
      <c r="X210" s="503" t="e">
        <v>#N/A</v>
      </c>
      <c r="Y210" s="503" t="e">
        <v>#N/A</v>
      </c>
      <c r="AA210" s="365"/>
      <c r="AB210" s="365"/>
      <c r="AC210" s="365"/>
      <c r="AD210" s="365"/>
      <c r="AE210" s="365"/>
      <c r="AF210" s="365"/>
      <c r="AG210" s="365"/>
      <c r="AH210" s="365"/>
      <c r="AI210" s="365"/>
      <c r="AJ210" s="365"/>
      <c r="AK210" s="365"/>
      <c r="AL210" s="365"/>
      <c r="AM210" s="365"/>
      <c r="AN210" s="365"/>
      <c r="BI210" s="463">
        <v>2056</v>
      </c>
      <c r="BJ210" s="464" t="e">
        <v>#REF!</v>
      </c>
      <c r="BR210" s="463">
        <v>2056</v>
      </c>
      <c r="BS210" s="294">
        <v>42</v>
      </c>
      <c r="BT210" s="475" t="e">
        <v>#DIV/0!</v>
      </c>
      <c r="BU210" s="476" t="e">
        <v>#DIV/0!</v>
      </c>
      <c r="BV210" s="464" t="e">
        <v>#DIV/0!</v>
      </c>
      <c r="BY210" s="463">
        <v>2056</v>
      </c>
      <c r="BZ210" s="294">
        <v>42</v>
      </c>
      <c r="CA210" s="468" t="e">
        <v>#REF!</v>
      </c>
      <c r="CB210" s="468" t="e">
        <v>#REF!</v>
      </c>
      <c r="CC210" s="468" t="e">
        <v>#REF!</v>
      </c>
      <c r="CD210" s="464" t="e">
        <v>#REF!</v>
      </c>
      <c r="CG210" s="463">
        <v>2056</v>
      </c>
      <c r="CH210" s="294">
        <v>42</v>
      </c>
      <c r="CI210" s="468" t="e">
        <v>#REF!</v>
      </c>
      <c r="CJ210" s="468" t="e">
        <v>#REF!</v>
      </c>
      <c r="CK210" s="468" t="e">
        <v>#REF!</v>
      </c>
      <c r="CL210" s="468" t="e">
        <v>#REF!</v>
      </c>
      <c r="CM210" s="464" t="e">
        <v>#REF!</v>
      </c>
      <c r="CP210" s="463">
        <v>2056</v>
      </c>
      <c r="CQ210" s="294">
        <v>42</v>
      </c>
      <c r="CR210" s="468" t="e">
        <v>#REF!</v>
      </c>
      <c r="CS210" s="468" t="e">
        <v>#REF!</v>
      </c>
      <c r="CT210" s="464" t="e">
        <v>#REF!</v>
      </c>
      <c r="CZ210" s="447" t="b">
        <v>0</v>
      </c>
      <c r="DA210" s="448" t="b">
        <v>0</v>
      </c>
      <c r="DB210" s="449" t="b">
        <v>0</v>
      </c>
      <c r="DC210" s="447" t="s">
        <v>433</v>
      </c>
      <c r="DD210" s="449" t="s">
        <v>433</v>
      </c>
      <c r="DE210" s="447" t="s">
        <v>433</v>
      </c>
      <c r="DF210" s="449" t="s">
        <v>433</v>
      </c>
      <c r="DG210" s="447" t="s">
        <v>433</v>
      </c>
      <c r="DH210" s="449" t="s">
        <v>433</v>
      </c>
      <c r="DI210" s="447" t="s">
        <v>433</v>
      </c>
      <c r="DJ210" s="448" t="s">
        <v>433</v>
      </c>
      <c r="DK210" s="449" t="s">
        <v>433</v>
      </c>
      <c r="DL210" s="447" t="s">
        <v>433</v>
      </c>
      <c r="DM210" s="448" t="s">
        <v>433</v>
      </c>
      <c r="DN210" s="449" t="s">
        <v>433</v>
      </c>
      <c r="DO210" s="447" t="s">
        <v>433</v>
      </c>
      <c r="DP210" s="448" t="s">
        <v>433</v>
      </c>
      <c r="DQ210" s="449" t="s">
        <v>433</v>
      </c>
      <c r="DW210" s="324"/>
      <c r="EA210" s="325"/>
      <c r="EB210" s="325"/>
      <c r="EC210" s="325"/>
      <c r="ED210" s="325"/>
      <c r="EE210" s="325"/>
    </row>
    <row r="211" spans="1:135" s="319" customFormat="1" ht="13.8" x14ac:dyDescent="0.25">
      <c r="A211" s="487"/>
      <c r="B211" s="403">
        <v>2059</v>
      </c>
      <c r="C211" s="621"/>
      <c r="D211" s="610"/>
      <c r="E211" s="611"/>
      <c r="F211" s="621"/>
      <c r="G211" s="622"/>
      <c r="H211" s="623"/>
      <c r="I211" s="621"/>
      <c r="J211" s="622"/>
      <c r="K211" s="623"/>
      <c r="L211" s="621"/>
      <c r="M211" s="623"/>
      <c r="N211" s="301" t="s">
        <v>446</v>
      </c>
      <c r="R211" s="301">
        <v>45</v>
      </c>
      <c r="S211" s="503" t="s">
        <v>433</v>
      </c>
      <c r="T211" s="503" t="s">
        <v>433</v>
      </c>
      <c r="U211" s="503" t="s">
        <v>433</v>
      </c>
      <c r="W211" s="503" t="e">
        <v>#N/A</v>
      </c>
      <c r="X211" s="503" t="e">
        <v>#N/A</v>
      </c>
      <c r="Y211" s="503" t="e">
        <v>#N/A</v>
      </c>
      <c r="AA211" s="365"/>
      <c r="AB211" s="365"/>
      <c r="AC211" s="365"/>
      <c r="AD211" s="365"/>
      <c r="AE211" s="365"/>
      <c r="AF211" s="365"/>
      <c r="AG211" s="365"/>
      <c r="AH211" s="365"/>
      <c r="AI211" s="365"/>
      <c r="AJ211" s="365"/>
      <c r="AK211" s="365"/>
      <c r="AL211" s="365"/>
      <c r="AM211" s="365"/>
      <c r="AN211" s="365"/>
      <c r="BI211" s="463">
        <v>2057</v>
      </c>
      <c r="BJ211" s="464" t="e">
        <v>#REF!</v>
      </c>
      <c r="BR211" s="463">
        <v>2057</v>
      </c>
      <c r="BS211" s="294">
        <v>43</v>
      </c>
      <c r="BT211" s="475" t="e">
        <v>#DIV/0!</v>
      </c>
      <c r="BU211" s="476" t="e">
        <v>#DIV/0!</v>
      </c>
      <c r="BV211" s="464" t="e">
        <v>#DIV/0!</v>
      </c>
      <c r="BY211" s="463">
        <v>2057</v>
      </c>
      <c r="BZ211" s="294">
        <v>43</v>
      </c>
      <c r="CA211" s="468" t="e">
        <v>#REF!</v>
      </c>
      <c r="CB211" s="468" t="e">
        <v>#REF!</v>
      </c>
      <c r="CC211" s="468" t="e">
        <v>#REF!</v>
      </c>
      <c r="CD211" s="464" t="e">
        <v>#REF!</v>
      </c>
      <c r="CG211" s="463">
        <v>2057</v>
      </c>
      <c r="CH211" s="294">
        <v>43</v>
      </c>
      <c r="CI211" s="468" t="e">
        <v>#REF!</v>
      </c>
      <c r="CJ211" s="468" t="e">
        <v>#REF!</v>
      </c>
      <c r="CK211" s="468" t="e">
        <v>#REF!</v>
      </c>
      <c r="CL211" s="468" t="e">
        <v>#REF!</v>
      </c>
      <c r="CM211" s="464" t="e">
        <v>#REF!</v>
      </c>
      <c r="CP211" s="463">
        <v>2057</v>
      </c>
      <c r="CQ211" s="294">
        <v>43</v>
      </c>
      <c r="CR211" s="468" t="e">
        <v>#REF!</v>
      </c>
      <c r="CS211" s="468" t="e">
        <v>#REF!</v>
      </c>
      <c r="CT211" s="464" t="e">
        <v>#REF!</v>
      </c>
      <c r="CZ211" s="447" t="b">
        <v>0</v>
      </c>
      <c r="DA211" s="448" t="b">
        <v>0</v>
      </c>
      <c r="DB211" s="449" t="b">
        <v>0</v>
      </c>
      <c r="DC211" s="447" t="s">
        <v>433</v>
      </c>
      <c r="DD211" s="449" t="s">
        <v>433</v>
      </c>
      <c r="DE211" s="447" t="s">
        <v>433</v>
      </c>
      <c r="DF211" s="449" t="s">
        <v>433</v>
      </c>
      <c r="DG211" s="447" t="s">
        <v>433</v>
      </c>
      <c r="DH211" s="449" t="s">
        <v>433</v>
      </c>
      <c r="DI211" s="447" t="s">
        <v>433</v>
      </c>
      <c r="DJ211" s="448" t="s">
        <v>433</v>
      </c>
      <c r="DK211" s="449" t="s">
        <v>433</v>
      </c>
      <c r="DL211" s="447" t="s">
        <v>433</v>
      </c>
      <c r="DM211" s="448" t="s">
        <v>433</v>
      </c>
      <c r="DN211" s="449" t="s">
        <v>433</v>
      </c>
      <c r="DO211" s="447" t="s">
        <v>433</v>
      </c>
      <c r="DP211" s="448" t="s">
        <v>433</v>
      </c>
      <c r="DQ211" s="449" t="s">
        <v>433</v>
      </c>
      <c r="DW211" s="324"/>
      <c r="EA211" s="325"/>
      <c r="EB211" s="325"/>
      <c r="EC211" s="325"/>
      <c r="ED211" s="325"/>
      <c r="EE211" s="325"/>
    </row>
    <row r="212" spans="1:135" s="319" customFormat="1" ht="14.4" thickBot="1" x14ac:dyDescent="0.3">
      <c r="A212" s="487"/>
      <c r="B212" s="403">
        <v>2060</v>
      </c>
      <c r="C212" s="624"/>
      <c r="D212" s="618"/>
      <c r="E212" s="619"/>
      <c r="F212" s="624"/>
      <c r="G212" s="625"/>
      <c r="H212" s="626"/>
      <c r="I212" s="624"/>
      <c r="J212" s="627"/>
      <c r="K212" s="628"/>
      <c r="L212" s="629"/>
      <c r="M212" s="628"/>
      <c r="N212" s="301" t="s">
        <v>446</v>
      </c>
      <c r="R212" s="301">
        <v>46</v>
      </c>
      <c r="S212" s="503" t="s">
        <v>433</v>
      </c>
      <c r="T212" s="503" t="s">
        <v>433</v>
      </c>
      <c r="U212" s="503" t="s">
        <v>433</v>
      </c>
      <c r="W212" s="503" t="e">
        <v>#N/A</v>
      </c>
      <c r="X212" s="503" t="e">
        <v>#N/A</v>
      </c>
      <c r="Y212" s="503" t="e">
        <v>#N/A</v>
      </c>
      <c r="AA212" s="365"/>
      <c r="AB212" s="365"/>
      <c r="AC212" s="365"/>
      <c r="AD212" s="365"/>
      <c r="AE212" s="365"/>
      <c r="AF212" s="365"/>
      <c r="AG212" s="365"/>
      <c r="AH212" s="365"/>
      <c r="AI212" s="365"/>
      <c r="AJ212" s="365"/>
      <c r="AK212" s="365"/>
      <c r="AL212" s="365"/>
      <c r="AM212" s="365"/>
      <c r="AN212" s="365"/>
      <c r="BI212" s="463">
        <v>2058</v>
      </c>
      <c r="BJ212" s="464" t="e">
        <v>#REF!</v>
      </c>
      <c r="BR212" s="463">
        <v>2058</v>
      </c>
      <c r="BS212" s="294">
        <v>44</v>
      </c>
      <c r="BT212" s="475" t="e">
        <v>#DIV/0!</v>
      </c>
      <c r="BU212" s="476" t="e">
        <v>#DIV/0!</v>
      </c>
      <c r="BV212" s="464" t="e">
        <v>#DIV/0!</v>
      </c>
      <c r="BY212" s="463">
        <v>2058</v>
      </c>
      <c r="BZ212" s="294">
        <v>44</v>
      </c>
      <c r="CA212" s="468" t="e">
        <v>#REF!</v>
      </c>
      <c r="CB212" s="468" t="e">
        <v>#REF!</v>
      </c>
      <c r="CC212" s="468" t="e">
        <v>#REF!</v>
      </c>
      <c r="CD212" s="464" t="e">
        <v>#REF!</v>
      </c>
      <c r="CG212" s="463">
        <v>2058</v>
      </c>
      <c r="CH212" s="294">
        <v>44</v>
      </c>
      <c r="CI212" s="468" t="e">
        <v>#REF!</v>
      </c>
      <c r="CJ212" s="468" t="e">
        <v>#REF!</v>
      </c>
      <c r="CK212" s="468" t="e">
        <v>#REF!</v>
      </c>
      <c r="CL212" s="468" t="e">
        <v>#REF!</v>
      </c>
      <c r="CM212" s="464" t="e">
        <v>#REF!</v>
      </c>
      <c r="CP212" s="463">
        <v>2058</v>
      </c>
      <c r="CQ212" s="294">
        <v>44</v>
      </c>
      <c r="CR212" s="468" t="e">
        <v>#REF!</v>
      </c>
      <c r="CS212" s="468" t="e">
        <v>#REF!</v>
      </c>
      <c r="CT212" s="464" t="e">
        <v>#REF!</v>
      </c>
      <c r="CZ212" s="447" t="b">
        <v>0</v>
      </c>
      <c r="DA212" s="448" t="b">
        <v>0</v>
      </c>
      <c r="DB212" s="449" t="b">
        <v>0</v>
      </c>
      <c r="DC212" s="447" t="s">
        <v>433</v>
      </c>
      <c r="DD212" s="449" t="s">
        <v>433</v>
      </c>
      <c r="DE212" s="447" t="s">
        <v>433</v>
      </c>
      <c r="DF212" s="449" t="s">
        <v>433</v>
      </c>
      <c r="DG212" s="447" t="s">
        <v>433</v>
      </c>
      <c r="DH212" s="449" t="s">
        <v>433</v>
      </c>
      <c r="DI212" s="447" t="s">
        <v>433</v>
      </c>
      <c r="DJ212" s="448" t="s">
        <v>433</v>
      </c>
      <c r="DK212" s="449" t="s">
        <v>433</v>
      </c>
      <c r="DL212" s="447" t="s">
        <v>433</v>
      </c>
      <c r="DM212" s="448" t="s">
        <v>433</v>
      </c>
      <c r="DN212" s="449" t="s">
        <v>433</v>
      </c>
      <c r="DO212" s="447" t="s">
        <v>433</v>
      </c>
      <c r="DP212" s="448" t="s">
        <v>433</v>
      </c>
      <c r="DQ212" s="449" t="s">
        <v>433</v>
      </c>
      <c r="DW212" s="324"/>
      <c r="EA212" s="325"/>
      <c r="EB212" s="325"/>
      <c r="EC212" s="325"/>
      <c r="ED212" s="325"/>
      <c r="EE212" s="325"/>
    </row>
    <row r="213" spans="1:135" s="319" customFormat="1" ht="13.8" x14ac:dyDescent="0.25">
      <c r="A213" s="487"/>
      <c r="B213" s="365"/>
      <c r="C213" s="489"/>
      <c r="D213" s="489"/>
      <c r="E213" s="489"/>
      <c r="F213" s="489"/>
      <c r="G213" s="489"/>
      <c r="H213" s="489"/>
      <c r="I213" s="489"/>
      <c r="J213" s="489"/>
      <c r="K213" s="489"/>
      <c r="L213" s="489"/>
      <c r="M213" s="490"/>
      <c r="S213" s="394"/>
      <c r="T213" s="394"/>
      <c r="U213" s="394"/>
      <c r="W213" s="394"/>
      <c r="X213" s="394"/>
      <c r="Y213" s="394"/>
      <c r="AA213" s="365"/>
      <c r="AB213" s="365"/>
      <c r="AC213" s="365"/>
      <c r="AD213" s="365"/>
      <c r="AE213" s="365"/>
      <c r="AF213" s="365"/>
      <c r="AG213" s="365"/>
      <c r="AH213" s="365"/>
      <c r="AI213" s="365"/>
      <c r="AJ213" s="365"/>
      <c r="AK213" s="365"/>
      <c r="AL213" s="365"/>
      <c r="AM213" s="365"/>
      <c r="AN213" s="365"/>
      <c r="BI213" s="463">
        <v>2059</v>
      </c>
      <c r="BJ213" s="464" t="e">
        <v>#REF!</v>
      </c>
      <c r="BR213" s="463">
        <v>2059</v>
      </c>
      <c r="BS213" s="294">
        <v>45</v>
      </c>
      <c r="BT213" s="475" t="e">
        <v>#DIV/0!</v>
      </c>
      <c r="BU213" s="476" t="e">
        <v>#DIV/0!</v>
      </c>
      <c r="BV213" s="464" t="e">
        <v>#DIV/0!</v>
      </c>
      <c r="BY213" s="463">
        <v>2059</v>
      </c>
      <c r="BZ213" s="294">
        <v>45</v>
      </c>
      <c r="CA213" s="468" t="e">
        <v>#REF!</v>
      </c>
      <c r="CB213" s="468" t="e">
        <v>#REF!</v>
      </c>
      <c r="CC213" s="468" t="e">
        <v>#REF!</v>
      </c>
      <c r="CD213" s="464" t="e">
        <v>#REF!</v>
      </c>
      <c r="CG213" s="463">
        <v>2059</v>
      </c>
      <c r="CH213" s="294">
        <v>45</v>
      </c>
      <c r="CI213" s="468" t="e">
        <v>#REF!</v>
      </c>
      <c r="CJ213" s="468" t="e">
        <v>#REF!</v>
      </c>
      <c r="CK213" s="468" t="e">
        <v>#REF!</v>
      </c>
      <c r="CL213" s="468" t="e">
        <v>#REF!</v>
      </c>
      <c r="CM213" s="464" t="e">
        <v>#REF!</v>
      </c>
      <c r="CP213" s="463">
        <v>2059</v>
      </c>
      <c r="CQ213" s="294">
        <v>45</v>
      </c>
      <c r="CR213" s="468" t="e">
        <v>#REF!</v>
      </c>
      <c r="CS213" s="468" t="e">
        <v>#REF!</v>
      </c>
      <c r="CT213" s="464" t="e">
        <v>#REF!</v>
      </c>
      <c r="CZ213" s="566"/>
      <c r="DA213" s="566"/>
      <c r="DB213" s="566"/>
      <c r="DC213" s="566"/>
      <c r="DD213" s="566"/>
      <c r="DE213" s="566"/>
      <c r="DF213" s="566"/>
      <c r="DG213" s="566"/>
      <c r="DH213" s="566"/>
      <c r="DI213" s="566"/>
      <c r="DJ213" s="566"/>
      <c r="DK213" s="566"/>
      <c r="DL213" s="566"/>
      <c r="DM213" s="566"/>
      <c r="DN213" s="566"/>
      <c r="DO213" s="566"/>
      <c r="DP213" s="566"/>
      <c r="DQ213" s="566"/>
      <c r="DU213" s="336"/>
      <c r="DW213" s="324"/>
      <c r="EA213" s="325"/>
      <c r="EB213" s="325"/>
      <c r="EC213" s="325"/>
      <c r="ED213" s="325"/>
      <c r="EE213" s="325"/>
    </row>
    <row r="214" spans="1:135" s="319" customFormat="1" x14ac:dyDescent="0.25">
      <c r="A214" s="487"/>
      <c r="B214" s="365"/>
      <c r="C214" s="1737" t="s">
        <v>401</v>
      </c>
      <c r="D214" s="1738"/>
      <c r="E214" s="1738"/>
      <c r="F214" s="1738"/>
      <c r="G214" s="1738"/>
      <c r="H214" s="1738"/>
      <c r="I214" s="1738"/>
      <c r="J214" s="1738"/>
      <c r="K214" s="1738"/>
      <c r="L214" s="1738"/>
      <c r="M214" s="1739"/>
      <c r="S214" s="394"/>
      <c r="T214" s="394"/>
      <c r="U214" s="394"/>
      <c r="W214" s="394"/>
      <c r="X214" s="394"/>
      <c r="Y214" s="394"/>
      <c r="AA214" s="365"/>
      <c r="AB214" s="365"/>
      <c r="AC214" s="365"/>
      <c r="AD214" s="365"/>
      <c r="AE214" s="365"/>
      <c r="AF214" s="365"/>
      <c r="AG214" s="365"/>
      <c r="AH214" s="365"/>
      <c r="AI214" s="365"/>
      <c r="AJ214" s="365"/>
      <c r="AK214" s="365"/>
      <c r="AL214" s="365"/>
      <c r="AM214" s="365"/>
      <c r="AN214" s="365"/>
      <c r="BI214" s="463">
        <v>2060</v>
      </c>
      <c r="BJ214" s="464" t="e">
        <v>#REF!</v>
      </c>
      <c r="BR214" s="463">
        <v>2060</v>
      </c>
      <c r="BS214" s="294">
        <v>46</v>
      </c>
      <c r="BT214" s="475" t="e">
        <v>#DIV/0!</v>
      </c>
      <c r="BU214" s="476" t="e">
        <v>#DIV/0!</v>
      </c>
      <c r="BV214" s="464" t="e">
        <v>#DIV/0!</v>
      </c>
      <c r="BX214" s="301"/>
      <c r="BY214" s="463">
        <v>2060</v>
      </c>
      <c r="BZ214" s="294">
        <v>46</v>
      </c>
      <c r="CA214" s="468" t="e">
        <v>#REF!</v>
      </c>
      <c r="CB214" s="468" t="e">
        <v>#REF!</v>
      </c>
      <c r="CC214" s="468" t="e">
        <v>#REF!</v>
      </c>
      <c r="CD214" s="464" t="e">
        <v>#REF!</v>
      </c>
      <c r="CG214" s="463">
        <v>2060</v>
      </c>
      <c r="CH214" s="294">
        <v>46</v>
      </c>
      <c r="CI214" s="468" t="e">
        <v>#REF!</v>
      </c>
      <c r="CJ214" s="468" t="e">
        <v>#REF!</v>
      </c>
      <c r="CK214" s="468" t="e">
        <v>#REF!</v>
      </c>
      <c r="CL214" s="468" t="e">
        <v>#REF!</v>
      </c>
      <c r="CM214" s="464" t="e">
        <v>#REF!</v>
      </c>
      <c r="CP214" s="463">
        <v>2060</v>
      </c>
      <c r="CQ214" s="294">
        <v>46</v>
      </c>
      <c r="CR214" s="468" t="e">
        <v>#REF!</v>
      </c>
      <c r="CS214" s="468" t="e">
        <v>#REF!</v>
      </c>
      <c r="CT214" s="464" t="e">
        <v>#REF!</v>
      </c>
      <c r="DW214" s="324"/>
      <c r="EA214" s="325"/>
      <c r="EB214" s="325"/>
      <c r="EC214" s="325"/>
      <c r="ED214" s="325"/>
      <c r="EE214" s="325"/>
    </row>
    <row r="215" spans="1:135" s="319" customFormat="1" x14ac:dyDescent="0.25">
      <c r="A215" s="492" t="s">
        <v>311</v>
      </c>
      <c r="C215" s="1740"/>
      <c r="D215" s="1741"/>
      <c r="E215" s="1741"/>
      <c r="F215" s="1741"/>
      <c r="G215" s="1741"/>
      <c r="H215" s="1741"/>
      <c r="I215" s="1741"/>
      <c r="J215" s="1741"/>
      <c r="K215" s="1741"/>
      <c r="L215" s="1741"/>
      <c r="M215" s="1742"/>
      <c r="N215" s="365"/>
      <c r="O215" s="365"/>
      <c r="P215" s="365"/>
      <c r="Q215" s="365"/>
      <c r="R215" s="365"/>
      <c r="S215" s="365"/>
      <c r="T215" s="365"/>
      <c r="U215" s="365"/>
      <c r="V215" s="365"/>
      <c r="W215" s="365"/>
      <c r="X215" s="365"/>
      <c r="Y215" s="365"/>
      <c r="Z215" s="365"/>
      <c r="AA215" s="365"/>
      <c r="AB215" s="365"/>
      <c r="AC215" s="365"/>
      <c r="AD215" s="365"/>
      <c r="AE215" s="365"/>
      <c r="AF215" s="365"/>
      <c r="AG215" s="365"/>
      <c r="AH215" s="365"/>
      <c r="AI215" s="365"/>
      <c r="AJ215" s="365"/>
      <c r="AK215" s="365"/>
      <c r="AL215" s="365"/>
      <c r="AM215" s="365"/>
      <c r="AN215" s="365"/>
      <c r="DW215" s="324"/>
      <c r="EA215" s="325"/>
      <c r="EB215" s="325"/>
      <c r="EC215" s="325"/>
      <c r="ED215" s="325"/>
      <c r="EE215" s="325"/>
    </row>
    <row r="216" spans="1:135" s="319" customFormat="1" x14ac:dyDescent="0.25">
      <c r="A216" s="492"/>
      <c r="C216" s="1740"/>
      <c r="D216" s="1741"/>
      <c r="E216" s="1741"/>
      <c r="F216" s="1741"/>
      <c r="G216" s="1741"/>
      <c r="H216" s="1741"/>
      <c r="I216" s="1741"/>
      <c r="J216" s="1741"/>
      <c r="K216" s="1741"/>
      <c r="L216" s="1741"/>
      <c r="M216" s="1742"/>
      <c r="N216" s="365"/>
      <c r="O216" s="365"/>
      <c r="P216" s="365"/>
      <c r="Q216" s="365"/>
      <c r="R216" s="365"/>
      <c r="S216" s="365"/>
      <c r="T216" s="365"/>
      <c r="U216" s="365"/>
      <c r="V216" s="365"/>
      <c r="W216" s="365"/>
      <c r="X216" s="365"/>
      <c r="Y216" s="365"/>
      <c r="Z216" s="365"/>
      <c r="AA216" s="365"/>
      <c r="AB216" s="365"/>
      <c r="AC216" s="365"/>
      <c r="AD216" s="365"/>
      <c r="AE216" s="365"/>
      <c r="AF216" s="365"/>
      <c r="AG216" s="365"/>
      <c r="AH216" s="365"/>
      <c r="AI216" s="365"/>
      <c r="AJ216" s="365"/>
      <c r="AK216" s="365"/>
      <c r="AL216" s="365"/>
      <c r="AM216" s="365"/>
      <c r="AN216" s="365"/>
      <c r="DW216" s="324"/>
      <c r="EA216" s="325"/>
      <c r="EB216" s="325"/>
      <c r="EC216" s="325"/>
      <c r="ED216" s="325"/>
      <c r="EE216" s="325"/>
    </row>
    <row r="217" spans="1:135" x14ac:dyDescent="0.25">
      <c r="A217" s="487"/>
      <c r="B217" s="365"/>
      <c r="C217" s="1762"/>
      <c r="D217" s="1744"/>
      <c r="E217" s="1744"/>
      <c r="F217" s="1744"/>
      <c r="G217" s="1744"/>
      <c r="H217" s="1744"/>
      <c r="I217" s="1744"/>
      <c r="J217" s="1744"/>
      <c r="K217" s="1744"/>
      <c r="L217" s="1744"/>
      <c r="M217" s="1745"/>
      <c r="N217" s="319"/>
      <c r="O217" s="319"/>
      <c r="P217" s="319"/>
      <c r="Q217" s="319"/>
      <c r="R217" s="319"/>
      <c r="S217" s="394"/>
      <c r="T217" s="394"/>
      <c r="U217" s="394"/>
      <c r="V217" s="319"/>
      <c r="W217" s="394"/>
      <c r="X217" s="394"/>
      <c r="Y217" s="394"/>
      <c r="Z217" s="365"/>
      <c r="AA217" s="365"/>
      <c r="AB217" s="365"/>
      <c r="AC217" s="365"/>
      <c r="AD217" s="365"/>
      <c r="AE217" s="365"/>
      <c r="AF217" s="365"/>
      <c r="AG217" s="365"/>
      <c r="AH217" s="365"/>
      <c r="AI217" s="365"/>
      <c r="AJ217" s="365"/>
      <c r="AK217" s="365"/>
      <c r="AL217" s="365"/>
      <c r="AM217" s="365"/>
      <c r="AN217" s="365"/>
      <c r="AO217" s="319"/>
      <c r="AP217" s="319"/>
      <c r="AQ217" s="319"/>
      <c r="AR217" s="319"/>
      <c r="AS217" s="319"/>
      <c r="AT217" s="319"/>
      <c r="AU217" s="319"/>
      <c r="AV217" s="319"/>
      <c r="AW217" s="319"/>
      <c r="AX217" s="319"/>
      <c r="AY217" s="319"/>
      <c r="AZ217" s="319"/>
      <c r="BA217" s="319"/>
      <c r="BB217" s="319"/>
      <c r="BC217" s="319"/>
      <c r="BD217" s="319"/>
      <c r="BE217" s="319"/>
      <c r="BF217" s="319"/>
      <c r="BG217" s="319"/>
      <c r="BH217" s="319"/>
      <c r="BI217" s="319"/>
      <c r="BJ217" s="319"/>
      <c r="BK217" s="319"/>
      <c r="BL217" s="319"/>
    </row>
    <row r="218" spans="1:135" s="571" customFormat="1" x14ac:dyDescent="0.25">
      <c r="A218" s="567"/>
      <c r="B218" s="568"/>
      <c r="C218" s="569"/>
      <c r="D218" s="569"/>
      <c r="E218" s="569"/>
      <c r="F218" s="569"/>
      <c r="G218" s="569"/>
      <c r="H218" s="569"/>
      <c r="I218" s="569"/>
      <c r="J218" s="569"/>
      <c r="K218" s="569"/>
      <c r="L218" s="569"/>
      <c r="M218" s="570"/>
      <c r="S218" s="572"/>
      <c r="T218" s="572"/>
      <c r="U218" s="572"/>
      <c r="W218" s="572"/>
      <c r="X218" s="572"/>
      <c r="Y218" s="572"/>
      <c r="Z218" s="568"/>
      <c r="AA218" s="568"/>
      <c r="AB218" s="568"/>
      <c r="AC218" s="568"/>
      <c r="AD218" s="568"/>
      <c r="AE218" s="568"/>
      <c r="AF218" s="568"/>
      <c r="AG218" s="568"/>
      <c r="AH218" s="568"/>
      <c r="AI218" s="568"/>
      <c r="AJ218" s="568"/>
      <c r="AK218" s="568"/>
      <c r="AL218" s="568"/>
      <c r="AM218" s="568"/>
      <c r="AN218" s="568"/>
      <c r="DW218" s="573"/>
      <c r="EA218" s="574"/>
      <c r="EB218" s="574"/>
      <c r="EC218" s="574"/>
      <c r="ED218" s="574"/>
      <c r="EE218" s="574"/>
    </row>
    <row r="219" spans="1:135" s="571" customFormat="1" x14ac:dyDescent="0.25">
      <c r="A219" s="567"/>
      <c r="B219" s="568"/>
      <c r="C219" s="569"/>
      <c r="D219" s="569"/>
      <c r="E219" s="569"/>
      <c r="F219" s="569"/>
      <c r="G219" s="569"/>
      <c r="H219" s="569"/>
      <c r="I219" s="569"/>
      <c r="J219" s="569"/>
      <c r="K219" s="569"/>
      <c r="L219" s="569"/>
      <c r="M219" s="570"/>
      <c r="S219" s="572"/>
      <c r="T219" s="572"/>
      <c r="U219" s="572"/>
      <c r="W219" s="572"/>
      <c r="X219" s="572"/>
      <c r="Y219" s="572"/>
      <c r="Z219" s="568"/>
      <c r="AA219" s="568"/>
      <c r="AB219" s="568"/>
      <c r="AC219" s="568"/>
      <c r="AD219" s="568"/>
      <c r="AE219" s="568"/>
      <c r="AF219" s="568"/>
      <c r="AG219" s="568"/>
      <c r="AH219" s="568"/>
      <c r="AI219" s="568"/>
      <c r="AJ219" s="568"/>
      <c r="AK219" s="568"/>
      <c r="AL219" s="568"/>
      <c r="AM219" s="568"/>
      <c r="AN219" s="568"/>
      <c r="DW219" s="573"/>
      <c r="EA219" s="574"/>
      <c r="EB219" s="574"/>
      <c r="EC219" s="574"/>
      <c r="ED219" s="574"/>
      <c r="EE219" s="574"/>
    </row>
    <row r="220" spans="1:135" x14ac:dyDescent="0.25">
      <c r="A220" s="487"/>
      <c r="B220" s="365"/>
      <c r="C220" s="287"/>
      <c r="D220" s="287"/>
      <c r="E220" s="287"/>
      <c r="F220" s="287"/>
      <c r="G220" s="287"/>
      <c r="H220" s="287"/>
      <c r="I220" s="287"/>
      <c r="J220" s="287"/>
      <c r="K220" s="287"/>
      <c r="L220" s="287"/>
      <c r="M220" s="320"/>
      <c r="N220" s="319"/>
      <c r="O220" s="319"/>
      <c r="P220" s="319"/>
      <c r="Q220" s="319"/>
      <c r="R220" s="319"/>
      <c r="S220" s="394"/>
      <c r="T220" s="394"/>
      <c r="U220" s="394"/>
      <c r="V220" s="319"/>
      <c r="W220" s="394"/>
      <c r="X220" s="394"/>
      <c r="Y220" s="394"/>
      <c r="Z220" s="365"/>
      <c r="AA220" s="365"/>
      <c r="AB220" s="365"/>
      <c r="AC220" s="365"/>
      <c r="AD220" s="365"/>
      <c r="AE220" s="365"/>
      <c r="AF220" s="365"/>
      <c r="AG220" s="365"/>
      <c r="AH220" s="365"/>
      <c r="AI220" s="365"/>
      <c r="AJ220" s="365"/>
      <c r="AK220" s="365"/>
      <c r="AL220" s="365"/>
      <c r="AM220" s="365"/>
      <c r="AN220" s="365"/>
      <c r="AO220" s="319"/>
      <c r="AP220" s="319"/>
      <c r="AQ220" s="319"/>
      <c r="AR220" s="319"/>
      <c r="AS220" s="319"/>
      <c r="AT220" s="319"/>
      <c r="AU220" s="319"/>
      <c r="AV220" s="319"/>
      <c r="AW220" s="319"/>
      <c r="AX220" s="319"/>
      <c r="AY220" s="319"/>
      <c r="AZ220" s="319"/>
      <c r="BA220" s="319"/>
      <c r="BB220" s="319"/>
      <c r="BC220" s="319"/>
      <c r="BD220" s="319"/>
      <c r="BE220" s="319"/>
      <c r="BF220" s="319"/>
      <c r="BG220" s="319"/>
      <c r="BH220" s="319"/>
      <c r="BI220" s="319"/>
      <c r="BJ220" s="319"/>
      <c r="BK220" s="319"/>
      <c r="BL220" s="319"/>
    </row>
    <row r="221" spans="1:135" x14ac:dyDescent="0.25">
      <c r="A221" s="487"/>
      <c r="B221" s="365"/>
      <c r="C221" s="287"/>
      <c r="D221" s="287"/>
      <c r="E221" s="287"/>
      <c r="F221" s="287"/>
      <c r="G221" s="287"/>
      <c r="H221" s="287"/>
      <c r="I221" s="287"/>
      <c r="J221" s="287"/>
      <c r="K221" s="287"/>
      <c r="L221" s="287"/>
      <c r="M221" s="320"/>
      <c r="N221" s="319"/>
      <c r="O221" s="319"/>
      <c r="P221" s="319"/>
      <c r="Q221" s="319"/>
      <c r="R221" s="319"/>
      <c r="S221" s="394"/>
      <c r="T221" s="394"/>
      <c r="U221" s="394"/>
      <c r="V221" s="319"/>
      <c r="W221" s="394"/>
      <c r="X221" s="394"/>
      <c r="Y221" s="394"/>
      <c r="Z221" s="365"/>
      <c r="AA221" s="365"/>
      <c r="AB221" s="365"/>
      <c r="AC221" s="365"/>
      <c r="AD221" s="365"/>
      <c r="AE221" s="365"/>
      <c r="AF221" s="365"/>
      <c r="AG221" s="365"/>
      <c r="AH221" s="365"/>
      <c r="AI221" s="365"/>
      <c r="AJ221" s="365"/>
      <c r="AK221" s="365"/>
      <c r="AL221" s="365"/>
      <c r="AM221" s="365"/>
      <c r="AN221" s="365"/>
      <c r="AO221" s="365"/>
    </row>
    <row r="222" spans="1:135" x14ac:dyDescent="0.25">
      <c r="A222" s="492"/>
      <c r="B222" s="319"/>
      <c r="C222" s="320"/>
      <c r="D222" s="287"/>
      <c r="E222" s="287"/>
      <c r="F222" s="287"/>
      <c r="G222" s="287"/>
      <c r="H222" s="287"/>
      <c r="I222" s="287"/>
      <c r="J222" s="287"/>
      <c r="K222" s="287"/>
      <c r="L222" s="287"/>
      <c r="M222" s="287"/>
      <c r="N222" s="365"/>
      <c r="O222" s="365"/>
      <c r="P222" s="365"/>
      <c r="Q222" s="365"/>
      <c r="R222" s="365"/>
      <c r="S222" s="365"/>
      <c r="T222" s="365"/>
      <c r="U222" s="365"/>
      <c r="V222" s="365"/>
      <c r="W222" s="365"/>
      <c r="X222" s="365"/>
      <c r="Y222" s="365"/>
      <c r="Z222" s="365"/>
      <c r="AA222" s="365"/>
      <c r="AB222" s="365"/>
      <c r="AC222" s="365"/>
      <c r="AD222" s="365"/>
      <c r="AE222" s="365"/>
      <c r="AF222" s="365"/>
      <c r="AG222" s="365"/>
      <c r="AH222" s="365"/>
      <c r="AI222" s="365"/>
      <c r="AJ222" s="365"/>
      <c r="AK222" s="365"/>
      <c r="AL222" s="365"/>
      <c r="AM222" s="365"/>
      <c r="AN222" s="365"/>
      <c r="AO222" s="365"/>
    </row>
    <row r="223" spans="1:135" x14ac:dyDescent="0.25">
      <c r="A223" s="552" t="s">
        <v>151</v>
      </c>
      <c r="B223" s="365"/>
      <c r="C223" s="287"/>
      <c r="D223" s="287"/>
      <c r="E223" s="287"/>
      <c r="F223" s="287"/>
      <c r="G223" s="287"/>
      <c r="H223" s="287"/>
      <c r="I223" s="287"/>
      <c r="J223" s="287"/>
      <c r="K223" s="287"/>
      <c r="L223" s="287"/>
      <c r="M223" s="287"/>
      <c r="N223" s="365"/>
      <c r="O223" s="365"/>
      <c r="P223" s="365"/>
      <c r="Q223" s="365"/>
      <c r="R223" s="365"/>
      <c r="S223" s="365"/>
      <c r="T223" s="365"/>
      <c r="U223" s="365"/>
      <c r="V223" s="365"/>
      <c r="W223" s="365"/>
      <c r="X223" s="365"/>
      <c r="Y223" s="365"/>
      <c r="Z223" s="365"/>
      <c r="AA223" s="575" t="s">
        <v>151</v>
      </c>
      <c r="AB223" s="365"/>
      <c r="AC223" s="365"/>
      <c r="AD223" s="365"/>
      <c r="AE223" s="365"/>
      <c r="AF223" s="365"/>
      <c r="AG223" s="365"/>
      <c r="AH223" s="365"/>
      <c r="AI223" s="365"/>
      <c r="AJ223" s="365"/>
      <c r="AK223" s="365"/>
      <c r="AL223" s="365"/>
      <c r="AM223" s="575" t="s">
        <v>151</v>
      </c>
      <c r="AN223" s="365"/>
      <c r="AO223" s="365"/>
      <c r="AZ223" s="575" t="s">
        <v>151</v>
      </c>
      <c r="BJ223" s="575" t="s">
        <v>151</v>
      </c>
      <c r="BR223" s="575" t="s">
        <v>151</v>
      </c>
      <c r="BY223" s="575" t="s">
        <v>151</v>
      </c>
      <c r="CG223" s="575" t="s">
        <v>151</v>
      </c>
      <c r="CP223" s="575" t="s">
        <v>151</v>
      </c>
      <c r="DV223" s="575" t="s">
        <v>151</v>
      </c>
    </row>
    <row r="224" spans="1:135" s="319" customFormat="1" x14ac:dyDescent="0.25">
      <c r="B224" s="1746"/>
      <c r="C224" s="1746"/>
      <c r="D224" s="389"/>
      <c r="E224" s="389"/>
      <c r="F224" s="389"/>
      <c r="G224" s="389"/>
      <c r="H224" s="389"/>
      <c r="I224" s="389"/>
      <c r="J224" s="389"/>
      <c r="K224" s="389"/>
      <c r="L224" s="389"/>
      <c r="M224" s="389"/>
      <c r="N224" s="390"/>
      <c r="O224" s="390"/>
      <c r="P224" s="390"/>
      <c r="Q224" s="390"/>
      <c r="R224" s="390"/>
      <c r="S224" s="390"/>
      <c r="T224" s="390"/>
      <c r="U224" s="390"/>
      <c r="V224" s="390"/>
      <c r="W224" s="390"/>
      <c r="X224" s="390"/>
      <c r="Y224" s="390"/>
      <c r="Z224" s="390"/>
      <c r="AA224" s="390"/>
      <c r="AB224" s="390"/>
      <c r="AC224" s="390"/>
      <c r="AD224" s="390"/>
      <c r="AE224" s="390"/>
      <c r="AF224" s="390"/>
      <c r="AG224" s="390"/>
      <c r="AH224" s="390"/>
      <c r="AI224" s="390"/>
      <c r="AJ224" s="390"/>
      <c r="AK224" s="390"/>
      <c r="AL224" s="390"/>
      <c r="AM224" s="390"/>
      <c r="AN224" s="390"/>
      <c r="AO224" s="365"/>
      <c r="DW224" s="324"/>
      <c r="EA224" s="325"/>
      <c r="EB224" s="325"/>
      <c r="EC224" s="325"/>
      <c r="ED224" s="325"/>
      <c r="EE224" s="325"/>
    </row>
    <row r="225" spans="1:135" s="336" customFormat="1" ht="13.8" thickBot="1" x14ac:dyDescent="0.3">
      <c r="A225" s="555"/>
      <c r="B225" s="1747"/>
      <c r="C225" s="1747"/>
      <c r="D225" s="389"/>
      <c r="E225" s="389"/>
      <c r="F225" s="389"/>
      <c r="G225" s="389"/>
      <c r="H225" s="389"/>
      <c r="I225" s="389"/>
      <c r="J225" s="389"/>
      <c r="K225" s="389"/>
      <c r="L225" s="389"/>
      <c r="M225" s="389"/>
      <c r="N225" s="390"/>
      <c r="O225" s="390"/>
      <c r="P225" s="390"/>
      <c r="Q225" s="390"/>
      <c r="R225" s="390"/>
      <c r="S225" s="390"/>
      <c r="T225" s="390"/>
      <c r="U225" s="390"/>
      <c r="V225" s="390"/>
      <c r="W225" s="390"/>
      <c r="X225" s="390"/>
      <c r="Y225" s="390"/>
      <c r="Z225" s="390"/>
      <c r="AA225" s="390"/>
      <c r="AB225" s="390"/>
      <c r="AC225" s="390"/>
      <c r="AD225" s="390"/>
      <c r="AE225" s="390"/>
      <c r="AF225" s="390"/>
      <c r="AG225" s="390"/>
      <c r="AH225" s="390"/>
      <c r="AI225" s="390"/>
      <c r="AJ225" s="390"/>
      <c r="AK225" s="390"/>
      <c r="AL225" s="390"/>
      <c r="AM225" s="390"/>
      <c r="DI225" s="496" t="s">
        <v>475</v>
      </c>
      <c r="DJ225" s="497" t="s">
        <v>475</v>
      </c>
      <c r="DL225" s="496" t="s">
        <v>476</v>
      </c>
      <c r="DM225" s="497" t="s">
        <v>476</v>
      </c>
      <c r="DO225" s="496" t="s">
        <v>477</v>
      </c>
      <c r="DP225" s="497" t="s">
        <v>477</v>
      </c>
      <c r="DW225" s="393"/>
      <c r="EA225" s="303"/>
      <c r="EB225" s="303"/>
      <c r="EC225" s="303"/>
      <c r="ED225" s="303"/>
      <c r="EE225" s="303"/>
    </row>
    <row r="226" spans="1:135" ht="16.2" thickBot="1" x14ac:dyDescent="0.3">
      <c r="A226" s="371" t="s">
        <v>150</v>
      </c>
      <c r="C226" s="1748" t="s">
        <v>397</v>
      </c>
      <c r="D226" s="1749"/>
      <c r="E226" s="1750"/>
      <c r="F226" s="1751" t="s">
        <v>398</v>
      </c>
      <c r="G226" s="1752"/>
      <c r="H226" s="1753"/>
      <c r="I226" s="1754" t="s">
        <v>399</v>
      </c>
      <c r="J226" s="1755"/>
      <c r="K226" s="1756"/>
      <c r="L226" s="1757" t="s">
        <v>400</v>
      </c>
      <c r="M226" s="1758"/>
      <c r="O226" s="396"/>
      <c r="P226" s="396"/>
      <c r="Q226" s="396"/>
      <c r="W226" s="1759" t="s">
        <v>355</v>
      </c>
      <c r="X226" s="1759"/>
      <c r="Y226" s="1759"/>
      <c r="Z226" s="394"/>
      <c r="AA226" s="394"/>
      <c r="AB226" s="394"/>
      <c r="AC226" s="394"/>
      <c r="AD226" s="394"/>
      <c r="AE226" s="394"/>
      <c r="AF226" s="394"/>
      <c r="AG226" s="394"/>
      <c r="AH226" s="394"/>
      <c r="AI226" s="394"/>
      <c r="AJ226" s="394"/>
      <c r="AK226" s="394"/>
      <c r="AL226" s="394"/>
      <c r="AM226" s="394"/>
      <c r="AN226" s="394"/>
      <c r="BH226" s="395"/>
      <c r="BI226" s="395"/>
      <c r="BJ226" s="395" t="s">
        <v>358</v>
      </c>
      <c r="BK226" s="395"/>
      <c r="BL226" s="395"/>
      <c r="BM226" s="395"/>
      <c r="BN226" s="395"/>
      <c r="BR226" s="395" t="s">
        <v>356</v>
      </c>
      <c r="BS226" s="395"/>
      <c r="BT226" s="395"/>
      <c r="BU226" s="395"/>
      <c r="BV226" s="395"/>
      <c r="BW226" s="396"/>
      <c r="BY226" s="395" t="s">
        <v>357</v>
      </c>
      <c r="BZ226" s="395"/>
      <c r="CA226" s="395"/>
      <c r="CB226" s="395"/>
      <c r="CC226" s="395"/>
      <c r="CD226" s="395"/>
      <c r="CG226" s="395" t="s">
        <v>358</v>
      </c>
      <c r="CH226" s="395"/>
      <c r="CI226" s="395"/>
      <c r="CJ226" s="395"/>
      <c r="CK226" s="395"/>
      <c r="CL226" s="395"/>
      <c r="CM226" s="395"/>
      <c r="CP226" s="395" t="s">
        <v>359</v>
      </c>
      <c r="CQ226" s="395"/>
      <c r="CR226" s="395"/>
      <c r="CS226" s="395"/>
      <c r="CT226" s="395"/>
      <c r="CU226" s="395"/>
      <c r="CZ226" s="397"/>
      <c r="DA226" s="397"/>
      <c r="DB226" s="397"/>
      <c r="DC226" s="397"/>
      <c r="DD226" s="397"/>
      <c r="DE226" s="397"/>
      <c r="DF226" s="397"/>
      <c r="DG226" s="397"/>
      <c r="DH226" s="397"/>
      <c r="DI226" s="398" t="s">
        <v>478</v>
      </c>
      <c r="DJ226" s="399" t="s">
        <v>478</v>
      </c>
      <c r="DK226" s="397"/>
      <c r="DL226" s="398" t="s">
        <v>479</v>
      </c>
      <c r="DM226" s="399" t="s">
        <v>479</v>
      </c>
      <c r="DN226" s="397"/>
      <c r="DO226" s="398" t="s">
        <v>480</v>
      </c>
      <c r="DP226" s="399" t="s">
        <v>480</v>
      </c>
      <c r="DQ226" s="397"/>
      <c r="DV226" s="400"/>
      <c r="DW226" s="414" t="s">
        <v>420</v>
      </c>
      <c r="DX226" s="336"/>
      <c r="DY226" s="414" t="s">
        <v>421</v>
      </c>
      <c r="DZ226" s="401" t="s">
        <v>361</v>
      </c>
      <c r="EA226" s="402" t="s">
        <v>99</v>
      </c>
    </row>
    <row r="227" spans="1:135" s="336" customFormat="1" ht="28.2" thickBot="1" x14ac:dyDescent="0.3">
      <c r="A227" s="371" t="s">
        <v>120</v>
      </c>
      <c r="B227" s="403"/>
      <c r="C227" s="407" t="s">
        <v>410</v>
      </c>
      <c r="D227" s="408" t="s">
        <v>411</v>
      </c>
      <c r="E227" s="406" t="s">
        <v>412</v>
      </c>
      <c r="F227" s="407" t="s">
        <v>413</v>
      </c>
      <c r="G227" s="408" t="s">
        <v>414</v>
      </c>
      <c r="H227" s="406" t="s">
        <v>390</v>
      </c>
      <c r="I227" s="407" t="s">
        <v>391</v>
      </c>
      <c r="J227" s="408" t="s">
        <v>392</v>
      </c>
      <c r="K227" s="406" t="s">
        <v>393</v>
      </c>
      <c r="L227" s="407" t="s">
        <v>394</v>
      </c>
      <c r="M227" s="406" t="s">
        <v>395</v>
      </c>
      <c r="N227" s="409" t="s">
        <v>121</v>
      </c>
      <c r="O227" s="410"/>
      <c r="P227" s="410"/>
      <c r="Q227" s="410"/>
      <c r="R227" s="412" t="s">
        <v>364</v>
      </c>
      <c r="S227" s="411" t="s">
        <v>365</v>
      </c>
      <c r="T227" s="411" t="s">
        <v>366</v>
      </c>
      <c r="U227" s="413" t="s">
        <v>367</v>
      </c>
      <c r="V227" s="414"/>
      <c r="W227" s="413" t="s">
        <v>88</v>
      </c>
      <c r="X227" s="411" t="s">
        <v>93</v>
      </c>
      <c r="Y227" s="413" t="s">
        <v>98</v>
      </c>
      <c r="AA227" s="415"/>
      <c r="AB227" s="415"/>
      <c r="AC227" s="415"/>
      <c r="AD227" s="415"/>
      <c r="AE227" s="415"/>
      <c r="AF227" s="415"/>
      <c r="AG227" s="415"/>
      <c r="AH227" s="415"/>
      <c r="AI227" s="415"/>
      <c r="AJ227" s="415"/>
      <c r="AK227" s="415"/>
      <c r="AL227" s="415"/>
      <c r="AM227" s="415"/>
      <c r="AN227" s="415"/>
      <c r="BJ227" s="416" t="s">
        <v>93</v>
      </c>
      <c r="BL227" s="336" t="s">
        <v>368</v>
      </c>
      <c r="BM227" s="417">
        <v>17</v>
      </c>
      <c r="BN227" s="417" t="s">
        <v>369</v>
      </c>
      <c r="BR227" s="418"/>
      <c r="BS227" s="418"/>
      <c r="BT227" s="418"/>
      <c r="BU227" s="418"/>
      <c r="BV227" s="418"/>
      <c r="BW227" s="396"/>
      <c r="BZ227" s="418"/>
      <c r="CA227" s="418"/>
      <c r="CB227" s="418"/>
      <c r="CC227" s="418"/>
      <c r="CD227" s="418"/>
      <c r="CH227" s="418"/>
      <c r="CI227" s="418"/>
      <c r="CJ227" s="418"/>
      <c r="CK227" s="418"/>
      <c r="CL227" s="418"/>
      <c r="CM227" s="418"/>
      <c r="CQ227" s="418"/>
      <c r="CR227" s="418"/>
      <c r="CS227" s="418"/>
      <c r="CT227" s="418"/>
      <c r="CU227" s="418"/>
      <c r="CZ227" s="419"/>
      <c r="DA227" s="419"/>
      <c r="DB227" s="419"/>
      <c r="DC227" s="419"/>
      <c r="DD227" s="420"/>
      <c r="DE227" s="420"/>
      <c r="DF227" s="420"/>
      <c r="DG227" s="420"/>
      <c r="DH227" s="419"/>
      <c r="DI227" s="498"/>
      <c r="DJ227" s="499"/>
      <c r="DK227" s="423"/>
      <c r="DL227" s="498"/>
      <c r="DM227" s="499"/>
      <c r="DN227" s="419"/>
      <c r="DO227" s="498"/>
      <c r="DP227" s="499"/>
      <c r="DQ227" s="419"/>
      <c r="DV227" s="450">
        <v>2014</v>
      </c>
      <c r="DW227" s="556" t="e">
        <v>#N/A</v>
      </c>
      <c r="DX227" s="427" t="s">
        <v>422</v>
      </c>
      <c r="DY227" s="557" t="e">
        <v>#N/A</v>
      </c>
      <c r="EA227" s="428" t="s">
        <v>93</v>
      </c>
      <c r="EB227" s="303"/>
      <c r="EC227" s="303"/>
      <c r="ED227" s="303"/>
      <c r="EE227" s="303"/>
    </row>
    <row r="228" spans="1:135" s="336" customFormat="1" ht="14.4" thickBot="1" x14ac:dyDescent="0.3">
      <c r="A228" s="470" t="s">
        <v>410</v>
      </c>
      <c r="B228" s="403">
        <v>2012</v>
      </c>
      <c r="C228" s="606"/>
      <c r="D228" s="607"/>
      <c r="E228" s="608"/>
      <c r="F228" s="620"/>
      <c r="G228" s="607"/>
      <c r="H228" s="608"/>
      <c r="I228" s="620"/>
      <c r="J228" s="607"/>
      <c r="K228" s="608"/>
      <c r="L228" s="620"/>
      <c r="M228" s="608"/>
      <c r="N228" s="301" t="s">
        <v>446</v>
      </c>
      <c r="O228" s="394"/>
      <c r="P228" s="394"/>
      <c r="Q228" s="394"/>
      <c r="R228" s="301">
        <v>-2</v>
      </c>
      <c r="S228" s="503" t="s">
        <v>433</v>
      </c>
      <c r="T228" s="503" t="s">
        <v>433</v>
      </c>
      <c r="U228" s="503" t="s">
        <v>433</v>
      </c>
      <c r="V228" s="301"/>
      <c r="W228" s="503" t="e">
        <v>#N/A</v>
      </c>
      <c r="X228" s="503" t="e">
        <v>#N/A</v>
      </c>
      <c r="Y228" s="503" t="e">
        <v>#N/A</v>
      </c>
      <c r="AA228" s="415"/>
      <c r="AB228" s="415"/>
      <c r="AC228" s="415"/>
      <c r="AD228" s="415"/>
      <c r="AE228" s="415"/>
      <c r="AF228" s="415"/>
      <c r="AG228" s="415"/>
      <c r="AH228" s="415"/>
      <c r="AI228" s="415"/>
      <c r="AJ228" s="415"/>
      <c r="AK228" s="415"/>
      <c r="AL228" s="415"/>
      <c r="AM228" s="415"/>
      <c r="AN228" s="415"/>
      <c r="BH228" s="434" t="s">
        <v>373</v>
      </c>
      <c r="BJ228" s="435" t="s">
        <v>447</v>
      </c>
      <c r="BL228" s="336" t="s">
        <v>368</v>
      </c>
      <c r="BM228" s="436">
        <v>1</v>
      </c>
      <c r="BN228" s="436" t="s">
        <v>374</v>
      </c>
      <c r="BR228" s="414"/>
      <c r="BS228" s="336" t="s">
        <v>93</v>
      </c>
      <c r="BT228" s="414" t="s">
        <v>376</v>
      </c>
      <c r="BU228" s="414" t="s">
        <v>377</v>
      </c>
      <c r="BW228" s="410"/>
      <c r="BY228" s="414"/>
      <c r="BZ228" s="336" t="s">
        <v>93</v>
      </c>
      <c r="CA228" s="414" t="s">
        <v>378</v>
      </c>
      <c r="CB228" s="414" t="s">
        <v>376</v>
      </c>
      <c r="CC228" s="414" t="s">
        <v>377</v>
      </c>
      <c r="CG228" s="414"/>
      <c r="CH228" s="336" t="s">
        <v>93</v>
      </c>
      <c r="CI228" s="414" t="s">
        <v>379</v>
      </c>
      <c r="CJ228" s="414" t="s">
        <v>378</v>
      </c>
      <c r="CK228" s="414" t="s">
        <v>376</v>
      </c>
      <c r="CL228" s="414" t="s">
        <v>377</v>
      </c>
      <c r="CP228" s="414"/>
      <c r="CQ228" s="336" t="s">
        <v>93</v>
      </c>
      <c r="CR228" s="414" t="s">
        <v>380</v>
      </c>
      <c r="CS228" s="414" t="s">
        <v>381</v>
      </c>
      <c r="CZ228" s="507" t="b">
        <v>0</v>
      </c>
      <c r="DA228" s="508" t="b">
        <v>0</v>
      </c>
      <c r="DB228" s="509" t="b">
        <v>0</v>
      </c>
      <c r="DC228" s="507" t="s">
        <v>433</v>
      </c>
      <c r="DD228" s="509" t="s">
        <v>433</v>
      </c>
      <c r="DE228" s="507" t="s">
        <v>433</v>
      </c>
      <c r="DF228" s="509" t="s">
        <v>433</v>
      </c>
      <c r="DG228" s="507" t="s">
        <v>433</v>
      </c>
      <c r="DH228" s="509" t="s">
        <v>433</v>
      </c>
      <c r="DI228" s="507" t="s">
        <v>433</v>
      </c>
      <c r="DJ228" s="508" t="s">
        <v>433</v>
      </c>
      <c r="DK228" s="509" t="s">
        <v>433</v>
      </c>
      <c r="DL228" s="507" t="s">
        <v>433</v>
      </c>
      <c r="DM228" s="508" t="s">
        <v>433</v>
      </c>
      <c r="DN228" s="509" t="s">
        <v>433</v>
      </c>
      <c r="DO228" s="507" t="s">
        <v>433</v>
      </c>
      <c r="DP228" s="508" t="s">
        <v>433</v>
      </c>
      <c r="DQ228" s="509" t="s">
        <v>433</v>
      </c>
      <c r="DV228" s="510">
        <v>2015</v>
      </c>
      <c r="DW228" s="511" t="e">
        <v>#REF!</v>
      </c>
      <c r="DY228" s="558" t="e">
        <v>#REF!</v>
      </c>
      <c r="EA228" s="303"/>
      <c r="EB228" s="303"/>
      <c r="EC228" s="303"/>
      <c r="ED228" s="303"/>
      <c r="EE228" s="303"/>
    </row>
    <row r="229" spans="1:135" s="336" customFormat="1" ht="13.8" x14ac:dyDescent="0.25">
      <c r="A229" s="513" t="s">
        <v>411</v>
      </c>
      <c r="B229" s="403">
        <v>2013</v>
      </c>
      <c r="C229" s="621"/>
      <c r="D229" s="610"/>
      <c r="E229" s="611"/>
      <c r="F229" s="609"/>
      <c r="G229" s="610"/>
      <c r="H229" s="611"/>
      <c r="I229" s="609"/>
      <c r="J229" s="610"/>
      <c r="K229" s="611"/>
      <c r="L229" s="609"/>
      <c r="M229" s="611"/>
      <c r="N229" s="301" t="s">
        <v>446</v>
      </c>
      <c r="O229" s="394"/>
      <c r="P229" s="394"/>
      <c r="Q229" s="394"/>
      <c r="R229" s="301">
        <v>-1</v>
      </c>
      <c r="S229" s="503" t="s">
        <v>433</v>
      </c>
      <c r="T229" s="503" t="s">
        <v>433</v>
      </c>
      <c r="U229" s="503" t="s">
        <v>433</v>
      </c>
      <c r="V229" s="301"/>
      <c r="W229" s="503" t="e">
        <v>#N/A</v>
      </c>
      <c r="X229" s="503" t="e">
        <v>#N/A</v>
      </c>
      <c r="Y229" s="503" t="e">
        <v>#N/A</v>
      </c>
      <c r="AA229" s="415"/>
      <c r="AB229" s="415"/>
      <c r="AC229" s="415"/>
      <c r="AD229" s="415"/>
      <c r="AE229" s="415"/>
      <c r="AF229" s="415"/>
      <c r="AG229" s="415"/>
      <c r="AH229" s="415"/>
      <c r="AI229" s="415"/>
      <c r="AJ229" s="415"/>
      <c r="AK229" s="415"/>
      <c r="AL229" s="415"/>
      <c r="AM229" s="415"/>
      <c r="AN229" s="415"/>
      <c r="BK229" s="1736" t="e">
        <v>#REF!</v>
      </c>
      <c r="BL229" s="1736"/>
      <c r="BM229" s="1736"/>
      <c r="BN229" s="1736"/>
      <c r="BO229" s="1736"/>
      <c r="BP229" s="1736"/>
      <c r="BQ229" s="1736"/>
      <c r="BS229" s="443" t="s">
        <v>98</v>
      </c>
      <c r="BT229" s="444" t="e">
        <v>#DIV/0!</v>
      </c>
      <c r="BU229" s="516" t="e">
        <v>#DIV/0!</v>
      </c>
      <c r="BW229" s="410"/>
      <c r="BZ229" s="443" t="s">
        <v>98</v>
      </c>
      <c r="CA229" s="444" t="e">
        <v>#REF!</v>
      </c>
      <c r="CB229" s="517" t="e">
        <v>#REF!</v>
      </c>
      <c r="CC229" s="516" t="e">
        <v>#REF!</v>
      </c>
      <c r="CH229" s="443" t="s">
        <v>98</v>
      </c>
      <c r="CI229" s="444" t="e">
        <v>#REF!</v>
      </c>
      <c r="CJ229" s="517" t="e">
        <v>#REF!</v>
      </c>
      <c r="CK229" s="517" t="e">
        <v>#REF!</v>
      </c>
      <c r="CL229" s="516" t="e">
        <v>#REF!</v>
      </c>
      <c r="CQ229" s="443" t="s">
        <v>98</v>
      </c>
      <c r="CR229" s="444" t="e">
        <v>#REF!</v>
      </c>
      <c r="CS229" s="516" t="e">
        <v>#REF!</v>
      </c>
      <c r="CZ229" s="447" t="b">
        <v>0</v>
      </c>
      <c r="DA229" s="448" t="b">
        <v>0</v>
      </c>
      <c r="DB229" s="449" t="b">
        <v>0</v>
      </c>
      <c r="DC229" s="447" t="s">
        <v>433</v>
      </c>
      <c r="DD229" s="449" t="s">
        <v>433</v>
      </c>
      <c r="DE229" s="447" t="s">
        <v>433</v>
      </c>
      <c r="DF229" s="449" t="s">
        <v>433</v>
      </c>
      <c r="DG229" s="447" t="s">
        <v>433</v>
      </c>
      <c r="DH229" s="449" t="s">
        <v>433</v>
      </c>
      <c r="DI229" s="447" t="s">
        <v>433</v>
      </c>
      <c r="DJ229" s="448" t="s">
        <v>433</v>
      </c>
      <c r="DK229" s="449" t="s">
        <v>433</v>
      </c>
      <c r="DL229" s="447" t="s">
        <v>433</v>
      </c>
      <c r="DM229" s="448" t="s">
        <v>433</v>
      </c>
      <c r="DN229" s="449" t="s">
        <v>433</v>
      </c>
      <c r="DO229" s="447" t="s">
        <v>433</v>
      </c>
      <c r="DP229" s="448" t="s">
        <v>433</v>
      </c>
      <c r="DQ229" s="449" t="s">
        <v>433</v>
      </c>
      <c r="DV229" s="450">
        <v>2016</v>
      </c>
      <c r="DW229" s="451" t="e">
        <v>#REF!</v>
      </c>
      <c r="DY229" s="557" t="e">
        <v>#REF!</v>
      </c>
      <c r="EA229" s="303"/>
      <c r="EB229" s="303"/>
      <c r="EC229" s="303"/>
      <c r="ED229" s="303"/>
      <c r="EE229" s="303"/>
    </row>
    <row r="230" spans="1:135" s="336" customFormat="1" ht="14.4" thickBot="1" x14ac:dyDescent="0.3">
      <c r="A230" s="467" t="s">
        <v>412</v>
      </c>
      <c r="B230" s="403">
        <v>2014</v>
      </c>
      <c r="C230" s="621"/>
      <c r="D230" s="610"/>
      <c r="E230" s="611"/>
      <c r="F230" s="612"/>
      <c r="G230" s="613"/>
      <c r="H230" s="614"/>
      <c r="I230" s="612"/>
      <c r="J230" s="613"/>
      <c r="K230" s="614"/>
      <c r="L230" s="612"/>
      <c r="M230" s="614"/>
      <c r="N230" s="301" t="s">
        <v>446</v>
      </c>
      <c r="O230" s="394"/>
      <c r="P230" s="394"/>
      <c r="Q230" s="394"/>
      <c r="R230" s="301">
        <v>0</v>
      </c>
      <c r="S230" s="503" t="s">
        <v>433</v>
      </c>
      <c r="T230" s="503" t="s">
        <v>433</v>
      </c>
      <c r="U230" s="503" t="s">
        <v>433</v>
      </c>
      <c r="V230" s="301"/>
      <c r="W230" s="503" t="e">
        <v>#N/A</v>
      </c>
      <c r="X230" s="503" t="e">
        <v>#N/A</v>
      </c>
      <c r="Y230" s="503" t="e">
        <v>#N/A</v>
      </c>
      <c r="AA230" s="415"/>
      <c r="AB230" s="415"/>
      <c r="AC230" s="415"/>
      <c r="AD230" s="415"/>
      <c r="AE230" s="415"/>
      <c r="AF230" s="415"/>
      <c r="AG230" s="415"/>
      <c r="AH230" s="415"/>
      <c r="AI230" s="415"/>
      <c r="AJ230" s="415"/>
      <c r="AK230" s="415"/>
      <c r="AL230" s="415"/>
      <c r="AM230" s="415"/>
      <c r="AN230" s="415"/>
      <c r="BK230" s="1736"/>
      <c r="BL230" s="1736"/>
      <c r="BM230" s="1736"/>
      <c r="BN230" s="1736"/>
      <c r="BO230" s="1736"/>
      <c r="BP230" s="1736"/>
      <c r="BQ230" s="1736"/>
      <c r="BS230" s="443" t="s">
        <v>385</v>
      </c>
      <c r="BT230" s="454" t="e">
        <v>#DIV/0!</v>
      </c>
      <c r="BU230" s="455" t="e">
        <v>#DIV/0!</v>
      </c>
      <c r="BZ230" s="443" t="s">
        <v>385</v>
      </c>
      <c r="CA230" s="454" t="e">
        <v>#REF!</v>
      </c>
      <c r="CB230" s="456" t="e">
        <v>#REF!</v>
      </c>
      <c r="CC230" s="455" t="e">
        <v>#REF!</v>
      </c>
      <c r="CH230" s="443" t="s">
        <v>385</v>
      </c>
      <c r="CI230" s="454" t="e">
        <v>#REF!</v>
      </c>
      <c r="CJ230" s="456" t="e">
        <v>#REF!</v>
      </c>
      <c r="CK230" s="456" t="e">
        <v>#REF!</v>
      </c>
      <c r="CL230" s="455" t="e">
        <v>#REF!</v>
      </c>
      <c r="CQ230" s="443" t="s">
        <v>385</v>
      </c>
      <c r="CR230" s="454" t="e">
        <v>#REF!</v>
      </c>
      <c r="CS230" s="455" t="e">
        <v>#REF!</v>
      </c>
      <c r="CZ230" s="447" t="b">
        <v>0</v>
      </c>
      <c r="DA230" s="448" t="b">
        <v>0</v>
      </c>
      <c r="DB230" s="449" t="b">
        <v>0</v>
      </c>
      <c r="DC230" s="447" t="s">
        <v>433</v>
      </c>
      <c r="DD230" s="449" t="s">
        <v>433</v>
      </c>
      <c r="DE230" s="447" t="s">
        <v>433</v>
      </c>
      <c r="DF230" s="449" t="s">
        <v>433</v>
      </c>
      <c r="DG230" s="447" t="s">
        <v>433</v>
      </c>
      <c r="DH230" s="449" t="s">
        <v>433</v>
      </c>
      <c r="DI230" s="447" t="s">
        <v>433</v>
      </c>
      <c r="DJ230" s="448" t="s">
        <v>433</v>
      </c>
      <c r="DK230" s="449" t="s">
        <v>433</v>
      </c>
      <c r="DL230" s="447" t="s">
        <v>433</v>
      </c>
      <c r="DM230" s="448" t="s">
        <v>433</v>
      </c>
      <c r="DN230" s="449" t="s">
        <v>433</v>
      </c>
      <c r="DO230" s="447" t="s">
        <v>433</v>
      </c>
      <c r="DP230" s="448" t="s">
        <v>433</v>
      </c>
      <c r="DQ230" s="449" t="s">
        <v>433</v>
      </c>
      <c r="DV230" s="450">
        <v>2017</v>
      </c>
      <c r="DW230" s="451" t="e">
        <v>#REF!</v>
      </c>
      <c r="DY230" s="557" t="e">
        <v>#REF!</v>
      </c>
      <c r="DZ230" s="414" t="s">
        <v>383</v>
      </c>
      <c r="EA230" s="303"/>
      <c r="EB230" s="303"/>
      <c r="EC230" s="303"/>
      <c r="ED230" s="303"/>
      <c r="EE230" s="303"/>
    </row>
    <row r="231" spans="1:135" s="336" customFormat="1" ht="14.4" thickBot="1" x14ac:dyDescent="0.3">
      <c r="A231" s="470" t="s">
        <v>413</v>
      </c>
      <c r="B231" s="403">
        <v>2015</v>
      </c>
      <c r="C231" s="621"/>
      <c r="D231" s="610"/>
      <c r="E231" s="611"/>
      <c r="F231" s="609"/>
      <c r="G231" s="610"/>
      <c r="H231" s="611"/>
      <c r="I231" s="609"/>
      <c r="J231" s="610"/>
      <c r="K231" s="611"/>
      <c r="L231" s="609"/>
      <c r="M231" s="611"/>
      <c r="N231" s="301" t="s">
        <v>446</v>
      </c>
      <c r="O231" s="394"/>
      <c r="P231" s="394"/>
      <c r="Q231" s="394"/>
      <c r="R231" s="301">
        <v>1</v>
      </c>
      <c r="S231" s="503" t="s">
        <v>433</v>
      </c>
      <c r="T231" s="503" t="s">
        <v>433</v>
      </c>
      <c r="U231" s="503" t="s">
        <v>433</v>
      </c>
      <c r="V231" s="301"/>
      <c r="W231" s="503" t="e">
        <v>#N/A</v>
      </c>
      <c r="X231" s="503" t="e">
        <v>#N/A</v>
      </c>
      <c r="Y231" s="503" t="e">
        <v>#N/A</v>
      </c>
      <c r="AA231" s="415"/>
      <c r="AB231" s="415"/>
      <c r="AC231" s="415"/>
      <c r="AD231" s="415"/>
      <c r="AE231" s="415"/>
      <c r="AF231" s="415"/>
      <c r="AG231" s="415"/>
      <c r="AH231" s="415"/>
      <c r="AI231" s="415"/>
      <c r="AJ231" s="415"/>
      <c r="AK231" s="415"/>
      <c r="AL231" s="415"/>
      <c r="AM231" s="415"/>
      <c r="AN231" s="415"/>
      <c r="BK231" s="1736"/>
      <c r="BL231" s="1736"/>
      <c r="BM231" s="1736"/>
      <c r="BN231" s="1736"/>
      <c r="BO231" s="1736"/>
      <c r="BP231" s="1736"/>
      <c r="BQ231" s="1736"/>
      <c r="BR231" s="301"/>
      <c r="BS231" s="443" t="s">
        <v>88</v>
      </c>
      <c r="BT231" s="459" t="e">
        <v>#DIV/0!</v>
      </c>
      <c r="BU231" s="460" t="e">
        <v>#DIV/0!</v>
      </c>
      <c r="BV231" s="414" t="s">
        <v>387</v>
      </c>
      <c r="BY231" s="301"/>
      <c r="BZ231" s="443" t="s">
        <v>88</v>
      </c>
      <c r="CA231" s="459" t="e">
        <v>#REF!</v>
      </c>
      <c r="CB231" s="461" t="e">
        <v>#REF!</v>
      </c>
      <c r="CC231" s="460" t="e">
        <v>#REF!</v>
      </c>
      <c r="CD231" s="414" t="s">
        <v>387</v>
      </c>
      <c r="CG231" s="301"/>
      <c r="CH231" s="443" t="s">
        <v>88</v>
      </c>
      <c r="CI231" s="459" t="e">
        <v>#REF!</v>
      </c>
      <c r="CJ231" s="461" t="e">
        <v>#REF!</v>
      </c>
      <c r="CK231" s="461" t="e">
        <v>#REF!</v>
      </c>
      <c r="CL231" s="460" t="e">
        <v>#REF!</v>
      </c>
      <c r="CM231" s="414" t="s">
        <v>387</v>
      </c>
      <c r="CP231" s="301"/>
      <c r="CQ231" s="443" t="s">
        <v>88</v>
      </c>
      <c r="CR231" s="459" t="e">
        <v>#REF!</v>
      </c>
      <c r="CS231" s="460" t="e">
        <v>#REF!</v>
      </c>
      <c r="CT231" s="414" t="s">
        <v>387</v>
      </c>
      <c r="CZ231" s="447" t="b">
        <v>0</v>
      </c>
      <c r="DA231" s="448" t="b">
        <v>0</v>
      </c>
      <c r="DB231" s="449" t="b">
        <v>0</v>
      </c>
      <c r="DC231" s="447" t="s">
        <v>433</v>
      </c>
      <c r="DD231" s="449" t="s">
        <v>433</v>
      </c>
      <c r="DE231" s="447" t="s">
        <v>433</v>
      </c>
      <c r="DF231" s="449" t="s">
        <v>433</v>
      </c>
      <c r="DG231" s="447" t="s">
        <v>433</v>
      </c>
      <c r="DH231" s="449" t="s">
        <v>433</v>
      </c>
      <c r="DI231" s="447" t="s">
        <v>433</v>
      </c>
      <c r="DJ231" s="448" t="s">
        <v>433</v>
      </c>
      <c r="DK231" s="449" t="s">
        <v>433</v>
      </c>
      <c r="DL231" s="447" t="s">
        <v>433</v>
      </c>
      <c r="DM231" s="448" t="s">
        <v>433</v>
      </c>
      <c r="DN231" s="449" t="s">
        <v>433</v>
      </c>
      <c r="DO231" s="447" t="s">
        <v>433</v>
      </c>
      <c r="DP231" s="448" t="s">
        <v>433</v>
      </c>
      <c r="DQ231" s="449" t="s">
        <v>433</v>
      </c>
      <c r="DV231" s="450">
        <v>2018</v>
      </c>
      <c r="DW231" s="451" t="e">
        <v>#REF!</v>
      </c>
      <c r="DY231" s="557" t="e">
        <v>#REF!</v>
      </c>
      <c r="EA231" s="303" t="s">
        <v>379</v>
      </c>
      <c r="EB231" s="303" t="s">
        <v>378</v>
      </c>
      <c r="EC231" s="303" t="s">
        <v>376</v>
      </c>
      <c r="ED231" s="303" t="s">
        <v>377</v>
      </c>
      <c r="EE231" s="303"/>
    </row>
    <row r="232" spans="1:135" s="336" customFormat="1" ht="13.8" x14ac:dyDescent="0.25">
      <c r="A232" s="462" t="s">
        <v>414</v>
      </c>
      <c r="B232" s="403">
        <v>2016</v>
      </c>
      <c r="C232" s="621"/>
      <c r="D232" s="610"/>
      <c r="E232" s="611"/>
      <c r="F232" s="609"/>
      <c r="G232" s="610"/>
      <c r="H232" s="611"/>
      <c r="I232" s="609"/>
      <c r="J232" s="610"/>
      <c r="K232" s="611"/>
      <c r="L232" s="609"/>
      <c r="M232" s="611"/>
      <c r="N232" s="301" t="s">
        <v>446</v>
      </c>
      <c r="O232" s="394"/>
      <c r="P232" s="394"/>
      <c r="Q232" s="394"/>
      <c r="R232" s="301">
        <v>2</v>
      </c>
      <c r="S232" s="503" t="s">
        <v>433</v>
      </c>
      <c r="T232" s="503" t="s">
        <v>433</v>
      </c>
      <c r="U232" s="503" t="s">
        <v>433</v>
      </c>
      <c r="V232" s="301"/>
      <c r="W232" s="503" t="e">
        <v>#N/A</v>
      </c>
      <c r="X232" s="503" t="e">
        <v>#N/A</v>
      </c>
      <c r="Y232" s="503" t="e">
        <v>#N/A</v>
      </c>
      <c r="AA232" s="415"/>
      <c r="AB232" s="415"/>
      <c r="AC232" s="415"/>
      <c r="AD232" s="415"/>
      <c r="AE232" s="415"/>
      <c r="AF232" s="415"/>
      <c r="AG232" s="415"/>
      <c r="AH232" s="415"/>
      <c r="AI232" s="415"/>
      <c r="AJ232" s="415"/>
      <c r="AK232" s="415"/>
      <c r="AL232" s="415"/>
      <c r="AM232" s="415"/>
      <c r="AN232" s="415"/>
      <c r="BI232" s="463">
        <v>2014</v>
      </c>
      <c r="BJ232" s="464" t="e">
        <v>#REF!</v>
      </c>
      <c r="BR232" s="463">
        <v>2014</v>
      </c>
      <c r="BS232" s="294">
        <v>0</v>
      </c>
      <c r="BT232" s="475" t="e">
        <v>#DIV/0!</v>
      </c>
      <c r="BU232" s="476" t="e">
        <v>#DIV/0!</v>
      </c>
      <c r="BV232" s="464" t="e">
        <v>#DIV/0!</v>
      </c>
      <c r="BY232" s="463">
        <v>2014</v>
      </c>
      <c r="BZ232" s="294">
        <v>0</v>
      </c>
      <c r="CA232" s="475" t="e">
        <v>#REF!</v>
      </c>
      <c r="CB232" s="475" t="e">
        <v>#REF!</v>
      </c>
      <c r="CC232" s="476" t="e">
        <v>#REF!</v>
      </c>
      <c r="CD232" s="464" t="e">
        <v>#REF!</v>
      </c>
      <c r="CG232" s="463">
        <v>2014</v>
      </c>
      <c r="CH232" s="294">
        <v>0</v>
      </c>
      <c r="CI232" s="475" t="e">
        <v>#REF!</v>
      </c>
      <c r="CJ232" s="475" t="e">
        <v>#REF!</v>
      </c>
      <c r="CK232" s="475" t="e">
        <v>#REF!</v>
      </c>
      <c r="CL232" s="476" t="e">
        <v>#REF!</v>
      </c>
      <c r="CM232" s="464" t="e">
        <v>#REF!</v>
      </c>
      <c r="CP232" s="463">
        <v>2014</v>
      </c>
      <c r="CQ232" s="294">
        <v>0</v>
      </c>
      <c r="CR232" s="475" t="e">
        <v>#REF!</v>
      </c>
      <c r="CS232" s="476" t="e">
        <v>#REF!</v>
      </c>
      <c r="CT232" s="464" t="e">
        <v>#REF!</v>
      </c>
      <c r="CZ232" s="447" t="b">
        <v>0</v>
      </c>
      <c r="DA232" s="448" t="b">
        <v>0</v>
      </c>
      <c r="DB232" s="449" t="b">
        <v>0</v>
      </c>
      <c r="DC232" s="447" t="s">
        <v>433</v>
      </c>
      <c r="DD232" s="449" t="s">
        <v>433</v>
      </c>
      <c r="DE232" s="447" t="s">
        <v>433</v>
      </c>
      <c r="DF232" s="449" t="s">
        <v>433</v>
      </c>
      <c r="DG232" s="447" t="s">
        <v>433</v>
      </c>
      <c r="DH232" s="449" t="s">
        <v>433</v>
      </c>
      <c r="DI232" s="447" t="s">
        <v>433</v>
      </c>
      <c r="DJ232" s="448" t="s">
        <v>433</v>
      </c>
      <c r="DK232" s="449" t="s">
        <v>433</v>
      </c>
      <c r="DL232" s="447" t="s">
        <v>433</v>
      </c>
      <c r="DM232" s="448" t="s">
        <v>433</v>
      </c>
      <c r="DN232" s="449" t="s">
        <v>433</v>
      </c>
      <c r="DO232" s="447" t="s">
        <v>433</v>
      </c>
      <c r="DP232" s="448" t="s">
        <v>433</v>
      </c>
      <c r="DQ232" s="449" t="s">
        <v>433</v>
      </c>
      <c r="DV232" s="450">
        <v>2019</v>
      </c>
      <c r="DW232" s="451" t="e">
        <v>#REF!</v>
      </c>
      <c r="DY232" s="557" t="e">
        <v>#REF!</v>
      </c>
      <c r="DZ232" s="412" t="s">
        <v>388</v>
      </c>
      <c r="EA232" s="303" t="e">
        <v>#REF!</v>
      </c>
      <c r="EB232" s="303" t="e">
        <v>#REF!</v>
      </c>
      <c r="EC232" s="303" t="e">
        <v>#REF!</v>
      </c>
      <c r="ED232" s="303" t="e">
        <v>#REF!</v>
      </c>
      <c r="EE232" s="303" t="s">
        <v>98</v>
      </c>
    </row>
    <row r="233" spans="1:135" s="336" customFormat="1" ht="14.4" thickBot="1" x14ac:dyDescent="0.3">
      <c r="A233" s="467" t="s">
        <v>390</v>
      </c>
      <c r="B233" s="403">
        <v>2017</v>
      </c>
      <c r="C233" s="621"/>
      <c r="D233" s="610"/>
      <c r="E233" s="611"/>
      <c r="F233" s="612"/>
      <c r="G233" s="613"/>
      <c r="H233" s="614"/>
      <c r="I233" s="612"/>
      <c r="J233" s="613"/>
      <c r="K233" s="614"/>
      <c r="L233" s="612"/>
      <c r="M233" s="614"/>
      <c r="N233" s="301" t="s">
        <v>446</v>
      </c>
      <c r="O233" s="394"/>
      <c r="P233" s="394"/>
      <c r="Q233" s="394"/>
      <c r="R233" s="301">
        <v>3</v>
      </c>
      <c r="S233" s="503" t="s">
        <v>433</v>
      </c>
      <c r="T233" s="503" t="s">
        <v>433</v>
      </c>
      <c r="U233" s="503" t="s">
        <v>433</v>
      </c>
      <c r="V233" s="301"/>
      <c r="W233" s="503" t="e">
        <v>#N/A</v>
      </c>
      <c r="X233" s="503" t="e">
        <v>#N/A</v>
      </c>
      <c r="Y233" s="503" t="e">
        <v>#N/A</v>
      </c>
      <c r="AA233" s="415"/>
      <c r="AB233" s="415"/>
      <c r="AC233" s="415"/>
      <c r="AD233" s="415"/>
      <c r="AE233" s="415"/>
      <c r="AF233" s="415"/>
      <c r="AG233" s="415"/>
      <c r="AH233" s="415"/>
      <c r="AI233" s="415"/>
      <c r="AJ233" s="415"/>
      <c r="AK233" s="415"/>
      <c r="AL233" s="415"/>
      <c r="AM233" s="415"/>
      <c r="AN233" s="415"/>
      <c r="BI233" s="463">
        <v>2015</v>
      </c>
      <c r="BJ233" s="464" t="e">
        <v>#REF!</v>
      </c>
      <c r="BR233" s="463">
        <v>2015</v>
      </c>
      <c r="BS233" s="294">
        <v>1</v>
      </c>
      <c r="BT233" s="475" t="e">
        <v>#DIV/0!</v>
      </c>
      <c r="BU233" s="476" t="e">
        <v>#DIV/0!</v>
      </c>
      <c r="BV233" s="464" t="e">
        <v>#DIV/0!</v>
      </c>
      <c r="BY233" s="463">
        <v>2015</v>
      </c>
      <c r="BZ233" s="294">
        <v>1</v>
      </c>
      <c r="CA233" s="468" t="e">
        <v>#REF!</v>
      </c>
      <c r="CB233" s="468" t="e">
        <v>#REF!</v>
      </c>
      <c r="CC233" s="526" t="e">
        <v>#REF!</v>
      </c>
      <c r="CD233" s="464" t="e">
        <v>#REF!</v>
      </c>
      <c r="CG233" s="463">
        <v>2015</v>
      </c>
      <c r="CH233" s="294">
        <v>1</v>
      </c>
      <c r="CI233" s="468" t="e">
        <v>#REF!</v>
      </c>
      <c r="CJ233" s="468" t="e">
        <v>#REF!</v>
      </c>
      <c r="CK233" s="468" t="e">
        <v>#REF!</v>
      </c>
      <c r="CL233" s="526" t="e">
        <v>#REF!</v>
      </c>
      <c r="CM233" s="464" t="e">
        <v>#REF!</v>
      </c>
      <c r="CP233" s="463">
        <v>2015</v>
      </c>
      <c r="CQ233" s="294">
        <v>1</v>
      </c>
      <c r="CR233" s="468" t="e">
        <v>#REF!</v>
      </c>
      <c r="CS233" s="526" t="e">
        <v>#REF!</v>
      </c>
      <c r="CT233" s="464" t="e">
        <v>#REF!</v>
      </c>
      <c r="CZ233" s="447" t="b">
        <v>0</v>
      </c>
      <c r="DA233" s="448" t="b">
        <v>0</v>
      </c>
      <c r="DB233" s="449" t="b">
        <v>0</v>
      </c>
      <c r="DC233" s="447" t="s">
        <v>433</v>
      </c>
      <c r="DD233" s="449" t="s">
        <v>433</v>
      </c>
      <c r="DE233" s="447" t="s">
        <v>433</v>
      </c>
      <c r="DF233" s="449" t="s">
        <v>433</v>
      </c>
      <c r="DG233" s="447" t="s">
        <v>433</v>
      </c>
      <c r="DH233" s="449" t="s">
        <v>433</v>
      </c>
      <c r="DI233" s="447" t="s">
        <v>433</v>
      </c>
      <c r="DJ233" s="448" t="s">
        <v>433</v>
      </c>
      <c r="DK233" s="449" t="s">
        <v>433</v>
      </c>
      <c r="DL233" s="447" t="s">
        <v>433</v>
      </c>
      <c r="DM233" s="448" t="s">
        <v>433</v>
      </c>
      <c r="DN233" s="449" t="s">
        <v>433</v>
      </c>
      <c r="DO233" s="447" t="s">
        <v>433</v>
      </c>
      <c r="DP233" s="448" t="s">
        <v>433</v>
      </c>
      <c r="DQ233" s="449" t="s">
        <v>433</v>
      </c>
      <c r="DV233" s="450">
        <v>2020</v>
      </c>
      <c r="DW233" s="451" t="e">
        <v>#REF!</v>
      </c>
      <c r="DY233" s="557" t="e">
        <v>#REF!</v>
      </c>
      <c r="DZ233" s="412" t="s">
        <v>388</v>
      </c>
      <c r="EA233" s="303" t="e">
        <v>#REF!</v>
      </c>
      <c r="EB233" s="303" t="e">
        <v>#REF!</v>
      </c>
      <c r="EC233" s="303" t="e">
        <v>#REF!</v>
      </c>
      <c r="ED233" s="303" t="e">
        <v>#REF!</v>
      </c>
      <c r="EE233" s="303" t="s">
        <v>93</v>
      </c>
    </row>
    <row r="234" spans="1:135" s="336" customFormat="1" ht="13.8" x14ac:dyDescent="0.25">
      <c r="A234" s="470" t="s">
        <v>391</v>
      </c>
      <c r="B234" s="403">
        <v>2018</v>
      </c>
      <c r="C234" s="621"/>
      <c r="D234" s="610"/>
      <c r="E234" s="611"/>
      <c r="F234" s="609"/>
      <c r="G234" s="610"/>
      <c r="H234" s="611"/>
      <c r="I234" s="609"/>
      <c r="J234" s="610"/>
      <c r="K234" s="611"/>
      <c r="L234" s="609"/>
      <c r="M234" s="611"/>
      <c r="N234" s="301" t="s">
        <v>446</v>
      </c>
      <c r="O234" s="394"/>
      <c r="P234" s="394"/>
      <c r="Q234" s="394"/>
      <c r="R234" s="301">
        <v>4</v>
      </c>
      <c r="S234" s="503" t="s">
        <v>433</v>
      </c>
      <c r="T234" s="503" t="s">
        <v>433</v>
      </c>
      <c r="U234" s="503" t="s">
        <v>433</v>
      </c>
      <c r="V234" s="292"/>
      <c r="W234" s="503" t="e">
        <v>#N/A</v>
      </c>
      <c r="X234" s="503" t="e">
        <v>#N/A</v>
      </c>
      <c r="Y234" s="503" t="e">
        <v>#N/A</v>
      </c>
      <c r="AA234" s="415"/>
      <c r="AB234" s="415"/>
      <c r="AC234" s="415"/>
      <c r="AD234" s="415"/>
      <c r="AE234" s="415"/>
      <c r="AF234" s="415"/>
      <c r="AG234" s="415"/>
      <c r="AH234" s="415"/>
      <c r="AI234" s="415"/>
      <c r="AJ234" s="415"/>
      <c r="AK234" s="415"/>
      <c r="AL234" s="415"/>
      <c r="AM234" s="415"/>
      <c r="AN234" s="415"/>
      <c r="BI234" s="463">
        <v>2016</v>
      </c>
      <c r="BJ234" s="464" t="e">
        <v>#REF!</v>
      </c>
      <c r="BR234" s="463">
        <v>2016</v>
      </c>
      <c r="BS234" s="294">
        <v>2</v>
      </c>
      <c r="BT234" s="475" t="e">
        <v>#DIV/0!</v>
      </c>
      <c r="BU234" s="476" t="e">
        <v>#DIV/0!</v>
      </c>
      <c r="BV234" s="560" t="e">
        <v>#DIV/0!</v>
      </c>
      <c r="BY234" s="463">
        <v>2016</v>
      </c>
      <c r="BZ234" s="294">
        <v>2</v>
      </c>
      <c r="CA234" s="529" t="e">
        <v>#REF!</v>
      </c>
      <c r="CB234" s="529" t="e">
        <v>#REF!</v>
      </c>
      <c r="CC234" s="526" t="e">
        <v>#REF!</v>
      </c>
      <c r="CD234" s="560" t="e">
        <v>#REF!</v>
      </c>
      <c r="CG234" s="463">
        <v>2016</v>
      </c>
      <c r="CH234" s="294">
        <v>2</v>
      </c>
      <c r="CI234" s="529" t="e">
        <v>#REF!</v>
      </c>
      <c r="CJ234" s="529" t="e">
        <v>#REF!</v>
      </c>
      <c r="CK234" s="529" t="e">
        <v>#REF!</v>
      </c>
      <c r="CL234" s="526" t="e">
        <v>#REF!</v>
      </c>
      <c r="CM234" s="560" t="e">
        <v>#REF!</v>
      </c>
      <c r="CP234" s="463">
        <v>2016</v>
      </c>
      <c r="CQ234" s="294">
        <v>2</v>
      </c>
      <c r="CR234" s="529" t="e">
        <v>#REF!</v>
      </c>
      <c r="CS234" s="526" t="e">
        <v>#REF!</v>
      </c>
      <c r="CT234" s="560" t="e">
        <v>#REF!</v>
      </c>
      <c r="CZ234" s="447" t="b">
        <v>0</v>
      </c>
      <c r="DA234" s="448" t="b">
        <v>0</v>
      </c>
      <c r="DB234" s="449" t="b">
        <v>0</v>
      </c>
      <c r="DC234" s="447" t="s">
        <v>433</v>
      </c>
      <c r="DD234" s="449" t="s">
        <v>433</v>
      </c>
      <c r="DE234" s="447" t="s">
        <v>433</v>
      </c>
      <c r="DF234" s="449" t="s">
        <v>433</v>
      </c>
      <c r="DG234" s="447" t="s">
        <v>433</v>
      </c>
      <c r="DH234" s="449" t="s">
        <v>433</v>
      </c>
      <c r="DI234" s="447" t="s">
        <v>433</v>
      </c>
      <c r="DJ234" s="448" t="s">
        <v>433</v>
      </c>
      <c r="DK234" s="449" t="s">
        <v>433</v>
      </c>
      <c r="DL234" s="447" t="s">
        <v>433</v>
      </c>
      <c r="DM234" s="448" t="s">
        <v>433</v>
      </c>
      <c r="DN234" s="449" t="s">
        <v>433</v>
      </c>
      <c r="DO234" s="447" t="s">
        <v>433</v>
      </c>
      <c r="DP234" s="448" t="s">
        <v>433</v>
      </c>
      <c r="DQ234" s="449" t="s">
        <v>433</v>
      </c>
      <c r="DV234" s="510">
        <v>2021</v>
      </c>
      <c r="DW234" s="511" t="e">
        <v>#REF!</v>
      </c>
      <c r="DY234" s="558" t="e">
        <v>#REF!</v>
      </c>
      <c r="DZ234" s="412" t="s">
        <v>388</v>
      </c>
      <c r="EA234" s="303" t="e">
        <v>#REF!</v>
      </c>
      <c r="EB234" s="303" t="e">
        <v>#REF!</v>
      </c>
      <c r="EC234" s="303" t="e">
        <v>#REF!</v>
      </c>
      <c r="ED234" s="303" t="e">
        <v>#REF!</v>
      </c>
      <c r="EE234" s="303" t="s">
        <v>88</v>
      </c>
    </row>
    <row r="235" spans="1:135" s="336" customFormat="1" ht="13.8" x14ac:dyDescent="0.25">
      <c r="A235" s="513" t="s">
        <v>392</v>
      </c>
      <c r="B235" s="403">
        <v>2019</v>
      </c>
      <c r="C235" s="621"/>
      <c r="D235" s="610"/>
      <c r="E235" s="611"/>
      <c r="F235" s="609"/>
      <c r="G235" s="610"/>
      <c r="H235" s="611"/>
      <c r="I235" s="609"/>
      <c r="J235" s="610"/>
      <c r="K235" s="611"/>
      <c r="L235" s="609"/>
      <c r="M235" s="611"/>
      <c r="N235" s="301" t="s">
        <v>446</v>
      </c>
      <c r="O235" s="394"/>
      <c r="P235" s="394"/>
      <c r="Q235" s="394"/>
      <c r="R235" s="301">
        <v>5</v>
      </c>
      <c r="S235" s="503" t="s">
        <v>433</v>
      </c>
      <c r="T235" s="503" t="s">
        <v>433</v>
      </c>
      <c r="U235" s="503" t="s">
        <v>433</v>
      </c>
      <c r="V235" s="292"/>
      <c r="W235" s="503" t="e">
        <v>#N/A</v>
      </c>
      <c r="X235" s="503" t="e">
        <v>#N/A</v>
      </c>
      <c r="Y235" s="503" t="e">
        <v>#N/A</v>
      </c>
      <c r="AA235" s="415"/>
      <c r="AB235" s="415"/>
      <c r="AC235" s="415"/>
      <c r="AD235" s="415"/>
      <c r="AE235" s="415"/>
      <c r="AF235" s="415"/>
      <c r="AG235" s="415"/>
      <c r="AH235" s="415"/>
      <c r="AI235" s="415"/>
      <c r="AJ235" s="415"/>
      <c r="AK235" s="415"/>
      <c r="AL235" s="415"/>
      <c r="AM235" s="415"/>
      <c r="AN235" s="415"/>
      <c r="BI235" s="463">
        <v>2017</v>
      </c>
      <c r="BJ235" s="464" t="e">
        <v>#REF!</v>
      </c>
      <c r="BR235" s="463">
        <v>2017</v>
      </c>
      <c r="BS235" s="294">
        <v>3</v>
      </c>
      <c r="BT235" s="475" t="e">
        <v>#DIV/0!</v>
      </c>
      <c r="BU235" s="476" t="e">
        <v>#DIV/0!</v>
      </c>
      <c r="BV235" s="560" t="e">
        <v>#DIV/0!</v>
      </c>
      <c r="BY235" s="463">
        <v>2017</v>
      </c>
      <c r="BZ235" s="294">
        <v>3</v>
      </c>
      <c r="CA235" s="529" t="e">
        <v>#REF!</v>
      </c>
      <c r="CB235" s="529" t="e">
        <v>#REF!</v>
      </c>
      <c r="CC235" s="526" t="e">
        <v>#REF!</v>
      </c>
      <c r="CD235" s="560" t="e">
        <v>#REF!</v>
      </c>
      <c r="CG235" s="463">
        <v>2017</v>
      </c>
      <c r="CH235" s="294">
        <v>3</v>
      </c>
      <c r="CI235" s="529" t="e">
        <v>#REF!</v>
      </c>
      <c r="CJ235" s="529" t="e">
        <v>#REF!</v>
      </c>
      <c r="CK235" s="529" t="e">
        <v>#REF!</v>
      </c>
      <c r="CL235" s="526" t="e">
        <v>#REF!</v>
      </c>
      <c r="CM235" s="560" t="e">
        <v>#REF!</v>
      </c>
      <c r="CP235" s="463">
        <v>2017</v>
      </c>
      <c r="CQ235" s="294">
        <v>3</v>
      </c>
      <c r="CR235" s="529" t="e">
        <v>#REF!</v>
      </c>
      <c r="CS235" s="526" t="e">
        <v>#REF!</v>
      </c>
      <c r="CT235" s="560" t="e">
        <v>#REF!</v>
      </c>
      <c r="CZ235" s="447" t="b">
        <v>0</v>
      </c>
      <c r="DA235" s="448" t="b">
        <v>0</v>
      </c>
      <c r="DB235" s="449" t="b">
        <v>0</v>
      </c>
      <c r="DC235" s="447" t="s">
        <v>433</v>
      </c>
      <c r="DD235" s="449" t="s">
        <v>433</v>
      </c>
      <c r="DE235" s="447" t="s">
        <v>433</v>
      </c>
      <c r="DF235" s="449" t="s">
        <v>433</v>
      </c>
      <c r="DG235" s="447" t="s">
        <v>433</v>
      </c>
      <c r="DH235" s="449" t="s">
        <v>433</v>
      </c>
      <c r="DI235" s="447" t="s">
        <v>433</v>
      </c>
      <c r="DJ235" s="448" t="s">
        <v>433</v>
      </c>
      <c r="DK235" s="449" t="s">
        <v>433</v>
      </c>
      <c r="DL235" s="447" t="s">
        <v>433</v>
      </c>
      <c r="DM235" s="448" t="s">
        <v>433</v>
      </c>
      <c r="DN235" s="449" t="s">
        <v>433</v>
      </c>
      <c r="DO235" s="447" t="s">
        <v>433</v>
      </c>
      <c r="DP235" s="448" t="s">
        <v>433</v>
      </c>
      <c r="DQ235" s="449" t="s">
        <v>433</v>
      </c>
      <c r="DV235" s="510">
        <v>2022</v>
      </c>
      <c r="DW235" s="511" t="e">
        <v>#REF!</v>
      </c>
      <c r="DY235" s="558" t="e">
        <v>#REF!</v>
      </c>
      <c r="DZ235" s="412"/>
      <c r="EA235" s="303"/>
      <c r="EB235" s="303"/>
      <c r="EC235" s="303"/>
      <c r="ED235" s="303"/>
      <c r="EE235" s="303"/>
    </row>
    <row r="236" spans="1:135" s="336" customFormat="1" ht="14.4" thickBot="1" x14ac:dyDescent="0.3">
      <c r="A236" s="559" t="s">
        <v>393</v>
      </c>
      <c r="B236" s="403">
        <v>2020</v>
      </c>
      <c r="C236" s="621"/>
      <c r="D236" s="610"/>
      <c r="E236" s="611"/>
      <c r="F236" s="612"/>
      <c r="G236" s="613"/>
      <c r="H236" s="614"/>
      <c r="I236" s="612"/>
      <c r="J236" s="613"/>
      <c r="K236" s="614"/>
      <c r="L236" s="612"/>
      <c r="M236" s="614"/>
      <c r="N236" s="301" t="s">
        <v>446</v>
      </c>
      <c r="O236" s="394"/>
      <c r="P236" s="394"/>
      <c r="Q236" s="394"/>
      <c r="R236" s="301">
        <v>6</v>
      </c>
      <c r="S236" s="561" t="s">
        <v>433</v>
      </c>
      <c r="T236" s="561" t="s">
        <v>433</v>
      </c>
      <c r="U236" s="503" t="s">
        <v>433</v>
      </c>
      <c r="V236" s="292"/>
      <c r="W236" s="503" t="e">
        <v>#N/A</v>
      </c>
      <c r="X236" s="503" t="e">
        <v>#N/A</v>
      </c>
      <c r="Y236" s="503" t="e">
        <v>#N/A</v>
      </c>
      <c r="AA236" s="415"/>
      <c r="AB236" s="415"/>
      <c r="AC236" s="415"/>
      <c r="AD236" s="415"/>
      <c r="AE236" s="415"/>
      <c r="AF236" s="415"/>
      <c r="AG236" s="415"/>
      <c r="AH236" s="415"/>
      <c r="AI236" s="415"/>
      <c r="AJ236" s="415"/>
      <c r="AK236" s="415"/>
      <c r="AL236" s="415"/>
      <c r="AM236" s="415"/>
      <c r="AN236" s="415"/>
      <c r="BI236" s="463">
        <v>2018</v>
      </c>
      <c r="BJ236" s="464" t="e">
        <v>#REF!</v>
      </c>
      <c r="BR236" s="463">
        <v>2018</v>
      </c>
      <c r="BS236" s="294">
        <v>4</v>
      </c>
      <c r="BT236" s="475" t="e">
        <v>#DIV/0!</v>
      </c>
      <c r="BU236" s="476" t="e">
        <v>#DIV/0!</v>
      </c>
      <c r="BV236" s="464" t="e">
        <v>#DIV/0!</v>
      </c>
      <c r="BY236" s="463">
        <v>2018</v>
      </c>
      <c r="BZ236" s="294">
        <v>4</v>
      </c>
      <c r="CA236" s="468" t="e">
        <v>#REF!</v>
      </c>
      <c r="CB236" s="468" t="e">
        <v>#REF!</v>
      </c>
      <c r="CC236" s="526" t="e">
        <v>#REF!</v>
      </c>
      <c r="CD236" s="464" t="e">
        <v>#REF!</v>
      </c>
      <c r="CG236" s="463">
        <v>2018</v>
      </c>
      <c r="CH236" s="294">
        <v>4</v>
      </c>
      <c r="CI236" s="468" t="e">
        <v>#REF!</v>
      </c>
      <c r="CJ236" s="468" t="e">
        <v>#REF!</v>
      </c>
      <c r="CK236" s="468" t="e">
        <v>#REF!</v>
      </c>
      <c r="CL236" s="526" t="e">
        <v>#REF!</v>
      </c>
      <c r="CM236" s="464" t="e">
        <v>#REF!</v>
      </c>
      <c r="CP236" s="463">
        <v>2018</v>
      </c>
      <c r="CQ236" s="294">
        <v>4</v>
      </c>
      <c r="CR236" s="468" t="e">
        <v>#REF!</v>
      </c>
      <c r="CS236" s="526" t="e">
        <v>#REF!</v>
      </c>
      <c r="CT236" s="464" t="e">
        <v>#REF!</v>
      </c>
      <c r="CZ236" s="447" t="b">
        <v>0</v>
      </c>
      <c r="DA236" s="448" t="b">
        <v>0</v>
      </c>
      <c r="DB236" s="449" t="b">
        <v>0</v>
      </c>
      <c r="DC236" s="447" t="s">
        <v>433</v>
      </c>
      <c r="DD236" s="449" t="s">
        <v>433</v>
      </c>
      <c r="DE236" s="447" t="s">
        <v>433</v>
      </c>
      <c r="DF236" s="449" t="s">
        <v>433</v>
      </c>
      <c r="DG236" s="447" t="s">
        <v>433</v>
      </c>
      <c r="DH236" s="449" t="s">
        <v>433</v>
      </c>
      <c r="DI236" s="447" t="s">
        <v>433</v>
      </c>
      <c r="DJ236" s="448" t="s">
        <v>433</v>
      </c>
      <c r="DK236" s="449" t="s">
        <v>433</v>
      </c>
      <c r="DL236" s="447" t="s">
        <v>433</v>
      </c>
      <c r="DM236" s="448" t="s">
        <v>433</v>
      </c>
      <c r="DN236" s="449" t="s">
        <v>433</v>
      </c>
      <c r="DO236" s="447" t="s">
        <v>433</v>
      </c>
      <c r="DP236" s="448" t="s">
        <v>433</v>
      </c>
      <c r="DQ236" s="449" t="s">
        <v>433</v>
      </c>
      <c r="DV236" s="450">
        <v>2023</v>
      </c>
      <c r="DW236" s="451" t="e">
        <v>#REF!</v>
      </c>
      <c r="DY236" s="557" t="e">
        <v>#REF!</v>
      </c>
      <c r="DZ236" s="412"/>
      <c r="EA236" s="303" t="s">
        <v>380</v>
      </c>
      <c r="EB236" s="303" t="s">
        <v>381</v>
      </c>
      <c r="EC236" s="303"/>
      <c r="ED236" s="303"/>
      <c r="EE236" s="303"/>
    </row>
    <row r="237" spans="1:135" s="336" customFormat="1" ht="14.4" thickBot="1" x14ac:dyDescent="0.3">
      <c r="A237" s="470" t="s">
        <v>394</v>
      </c>
      <c r="B237" s="403">
        <v>2021</v>
      </c>
      <c r="C237" s="621"/>
      <c r="D237" s="610"/>
      <c r="E237" s="611"/>
      <c r="F237" s="609"/>
      <c r="G237" s="610"/>
      <c r="H237" s="611"/>
      <c r="I237" s="609"/>
      <c r="J237" s="610"/>
      <c r="K237" s="611"/>
      <c r="L237" s="609"/>
      <c r="M237" s="611"/>
      <c r="N237" s="301" t="s">
        <v>446</v>
      </c>
      <c r="O237" s="394"/>
      <c r="P237" s="394"/>
      <c r="Q237" s="394"/>
      <c r="R237" s="301">
        <v>7</v>
      </c>
      <c r="S237" s="562" t="s">
        <v>433</v>
      </c>
      <c r="T237" s="562" t="s">
        <v>433</v>
      </c>
      <c r="U237" s="503" t="s">
        <v>433</v>
      </c>
      <c r="V237" s="292"/>
      <c r="W237" s="503" t="e">
        <v>#N/A</v>
      </c>
      <c r="X237" s="503" t="e">
        <v>#N/A</v>
      </c>
      <c r="Y237" s="503" t="e">
        <v>#N/A</v>
      </c>
      <c r="AA237" s="415"/>
      <c r="AB237" s="415"/>
      <c r="AC237" s="415"/>
      <c r="AD237" s="415"/>
      <c r="AE237" s="415"/>
      <c r="AF237" s="415"/>
      <c r="AG237" s="415"/>
      <c r="AH237" s="415"/>
      <c r="AI237" s="415"/>
      <c r="AJ237" s="415"/>
      <c r="AK237" s="415"/>
      <c r="AL237" s="415"/>
      <c r="AM237" s="415"/>
      <c r="AN237" s="415"/>
      <c r="BI237" s="463">
        <v>2019</v>
      </c>
      <c r="BJ237" s="471" t="e">
        <v>#REF!</v>
      </c>
      <c r="BR237" s="463">
        <v>2019</v>
      </c>
      <c r="BS237" s="294">
        <v>5</v>
      </c>
      <c r="BT237" s="475" t="e">
        <v>#DIV/0!</v>
      </c>
      <c r="BU237" s="476" t="e">
        <v>#DIV/0!</v>
      </c>
      <c r="BV237" s="563" t="e">
        <v>#DIV/0!</v>
      </c>
      <c r="BY237" s="463">
        <v>2019</v>
      </c>
      <c r="BZ237" s="294">
        <v>5</v>
      </c>
      <c r="CA237" s="529" t="e">
        <v>#REF!</v>
      </c>
      <c r="CB237" s="529" t="e">
        <v>#REF!</v>
      </c>
      <c r="CC237" s="526" t="e">
        <v>#REF!</v>
      </c>
      <c r="CD237" s="563" t="e">
        <v>#REF!</v>
      </c>
      <c r="CG237" s="463">
        <v>2019</v>
      </c>
      <c r="CH237" s="294">
        <v>5</v>
      </c>
      <c r="CI237" s="529" t="e">
        <v>#REF!</v>
      </c>
      <c r="CJ237" s="529" t="e">
        <v>#REF!</v>
      </c>
      <c r="CK237" s="529" t="e">
        <v>#REF!</v>
      </c>
      <c r="CL237" s="526" t="e">
        <v>#REF!</v>
      </c>
      <c r="CM237" s="563" t="e">
        <v>#REF!</v>
      </c>
      <c r="CP237" s="463">
        <v>2019</v>
      </c>
      <c r="CQ237" s="294">
        <v>5</v>
      </c>
      <c r="CR237" s="529" t="e">
        <v>#REF!</v>
      </c>
      <c r="CS237" s="526" t="e">
        <v>#REF!</v>
      </c>
      <c r="CT237" s="563" t="e">
        <v>#REF!</v>
      </c>
      <c r="CZ237" s="447" t="b">
        <v>0</v>
      </c>
      <c r="DA237" s="448" t="b">
        <v>0</v>
      </c>
      <c r="DB237" s="449" t="b">
        <v>0</v>
      </c>
      <c r="DC237" s="447" t="s">
        <v>433</v>
      </c>
      <c r="DD237" s="449" t="s">
        <v>433</v>
      </c>
      <c r="DE237" s="447" t="s">
        <v>433</v>
      </c>
      <c r="DF237" s="449" t="s">
        <v>433</v>
      </c>
      <c r="DG237" s="447" t="s">
        <v>433</v>
      </c>
      <c r="DH237" s="449" t="s">
        <v>433</v>
      </c>
      <c r="DI237" s="447" t="s">
        <v>433</v>
      </c>
      <c r="DJ237" s="448" t="s">
        <v>433</v>
      </c>
      <c r="DK237" s="449" t="s">
        <v>433</v>
      </c>
      <c r="DL237" s="447" t="s">
        <v>433</v>
      </c>
      <c r="DM237" s="448" t="s">
        <v>433</v>
      </c>
      <c r="DN237" s="449" t="s">
        <v>433</v>
      </c>
      <c r="DO237" s="447" t="s">
        <v>433</v>
      </c>
      <c r="DP237" s="448" t="s">
        <v>433</v>
      </c>
      <c r="DQ237" s="449" t="s">
        <v>433</v>
      </c>
      <c r="DV237" s="510">
        <v>2024</v>
      </c>
      <c r="DW237" s="511" t="e">
        <v>#REF!</v>
      </c>
      <c r="DY237" s="558" t="e">
        <v>#REF!</v>
      </c>
      <c r="DZ237" s="412" t="s">
        <v>388</v>
      </c>
      <c r="EA237" s="303">
        <v>0</v>
      </c>
      <c r="EB237" s="303">
        <v>0</v>
      </c>
      <c r="EC237" s="303" t="s">
        <v>449</v>
      </c>
      <c r="ED237" s="303"/>
      <c r="EE237" s="303"/>
    </row>
    <row r="238" spans="1:135" ht="14.4" thickBot="1" x14ac:dyDescent="0.3">
      <c r="A238" s="559" t="s">
        <v>395</v>
      </c>
      <c r="B238" s="403">
        <v>2022</v>
      </c>
      <c r="C238" s="621"/>
      <c r="D238" s="610"/>
      <c r="E238" s="611"/>
      <c r="F238" s="615"/>
      <c r="G238" s="616"/>
      <c r="H238" s="617"/>
      <c r="I238" s="615"/>
      <c r="J238" s="616"/>
      <c r="K238" s="617"/>
      <c r="L238" s="615"/>
      <c r="M238" s="617"/>
      <c r="N238" s="301" t="s">
        <v>446</v>
      </c>
      <c r="O238" s="394"/>
      <c r="P238" s="394"/>
      <c r="Q238" s="394"/>
      <c r="R238" s="301">
        <v>8</v>
      </c>
      <c r="S238" s="564" t="s">
        <v>433</v>
      </c>
      <c r="T238" s="564" t="s">
        <v>433</v>
      </c>
      <c r="U238" s="503" t="s">
        <v>433</v>
      </c>
      <c r="V238" s="292"/>
      <c r="W238" s="503" t="e">
        <v>#N/A</v>
      </c>
      <c r="X238" s="503" t="e">
        <v>#N/A</v>
      </c>
      <c r="Y238" s="503" t="e">
        <v>#N/A</v>
      </c>
      <c r="AA238" s="394"/>
      <c r="AB238" s="394"/>
      <c r="AC238" s="394"/>
      <c r="AD238" s="394"/>
      <c r="AE238" s="394"/>
      <c r="AF238" s="394"/>
      <c r="AG238" s="394"/>
      <c r="AH238" s="394"/>
      <c r="AI238" s="394"/>
      <c r="AJ238" s="394"/>
      <c r="AK238" s="394"/>
      <c r="AL238" s="394"/>
      <c r="AM238" s="394"/>
      <c r="AN238" s="394"/>
      <c r="BI238" s="463">
        <v>2020</v>
      </c>
      <c r="BJ238" s="474" t="e">
        <v>#REF!</v>
      </c>
      <c r="BR238" s="463">
        <v>2020</v>
      </c>
      <c r="BS238" s="294">
        <v>6</v>
      </c>
      <c r="BT238" s="475" t="e">
        <v>#DIV/0!</v>
      </c>
      <c r="BU238" s="476" t="e">
        <v>#DIV/0!</v>
      </c>
      <c r="BV238" s="474" t="e">
        <v>#DIV/0!</v>
      </c>
      <c r="BY238" s="463">
        <v>2020</v>
      </c>
      <c r="BZ238" s="294">
        <v>6</v>
      </c>
      <c r="CA238" s="529" t="e">
        <v>#REF!</v>
      </c>
      <c r="CB238" s="529" t="e">
        <v>#REF!</v>
      </c>
      <c r="CC238" s="526" t="e">
        <v>#REF!</v>
      </c>
      <c r="CD238" s="474" t="e">
        <v>#REF!</v>
      </c>
      <c r="CG238" s="463">
        <v>2020</v>
      </c>
      <c r="CH238" s="294">
        <v>6</v>
      </c>
      <c r="CI238" s="529" t="e">
        <v>#REF!</v>
      </c>
      <c r="CJ238" s="529" t="e">
        <v>#REF!</v>
      </c>
      <c r="CK238" s="529" t="e">
        <v>#REF!</v>
      </c>
      <c r="CL238" s="526" t="e">
        <v>#REF!</v>
      </c>
      <c r="CM238" s="474" t="e">
        <v>#REF!</v>
      </c>
      <c r="CP238" s="463">
        <v>2020</v>
      </c>
      <c r="CQ238" s="294">
        <v>6</v>
      </c>
      <c r="CR238" s="529" t="e">
        <v>#REF!</v>
      </c>
      <c r="CS238" s="526" t="e">
        <v>#REF!</v>
      </c>
      <c r="CT238" s="474" t="e">
        <v>#REF!</v>
      </c>
      <c r="CZ238" s="447" t="b">
        <v>0</v>
      </c>
      <c r="DA238" s="448" t="b">
        <v>0</v>
      </c>
      <c r="DB238" s="449" t="b">
        <v>0</v>
      </c>
      <c r="DC238" s="447" t="s">
        <v>433</v>
      </c>
      <c r="DD238" s="449" t="s">
        <v>433</v>
      </c>
      <c r="DE238" s="447" t="s">
        <v>433</v>
      </c>
      <c r="DF238" s="449" t="s">
        <v>433</v>
      </c>
      <c r="DG238" s="447" t="s">
        <v>433</v>
      </c>
      <c r="DH238" s="449" t="s">
        <v>433</v>
      </c>
      <c r="DI238" s="447" t="s">
        <v>433</v>
      </c>
      <c r="DJ238" s="448" t="s">
        <v>433</v>
      </c>
      <c r="DK238" s="449" t="s">
        <v>433</v>
      </c>
      <c r="DL238" s="447" t="s">
        <v>433</v>
      </c>
      <c r="DM238" s="448" t="s">
        <v>433</v>
      </c>
      <c r="DN238" s="449" t="s">
        <v>433</v>
      </c>
      <c r="DO238" s="447" t="s">
        <v>433</v>
      </c>
      <c r="DP238" s="448" t="s">
        <v>433</v>
      </c>
      <c r="DQ238" s="449" t="s">
        <v>433</v>
      </c>
      <c r="DV238" s="510">
        <v>2025</v>
      </c>
      <c r="DW238" s="511" t="e">
        <v>#REF!</v>
      </c>
      <c r="DY238" s="558" t="e">
        <v>#REF!</v>
      </c>
      <c r="DZ238" s="412" t="s">
        <v>388</v>
      </c>
      <c r="EA238" s="303">
        <v>0</v>
      </c>
      <c r="EB238" s="303">
        <v>0</v>
      </c>
      <c r="EC238" s="303" t="s">
        <v>449</v>
      </c>
    </row>
    <row r="239" spans="1:135" ht="13.8" x14ac:dyDescent="0.25">
      <c r="B239" s="403">
        <v>2023</v>
      </c>
      <c r="C239" s="621"/>
      <c r="D239" s="610"/>
      <c r="E239" s="611"/>
      <c r="F239" s="615"/>
      <c r="G239" s="616"/>
      <c r="H239" s="617"/>
      <c r="I239" s="615"/>
      <c r="J239" s="616"/>
      <c r="K239" s="617"/>
      <c r="L239" s="615"/>
      <c r="M239" s="617"/>
      <c r="N239" s="301" t="s">
        <v>446</v>
      </c>
      <c r="O239" s="394"/>
      <c r="P239" s="394"/>
      <c r="Q239" s="394"/>
      <c r="R239" s="301">
        <v>9</v>
      </c>
      <c r="S239" s="564" t="s">
        <v>433</v>
      </c>
      <c r="T239" s="564" t="s">
        <v>433</v>
      </c>
      <c r="U239" s="503" t="s">
        <v>433</v>
      </c>
      <c r="V239" s="292"/>
      <c r="W239" s="503" t="e">
        <v>#N/A</v>
      </c>
      <c r="X239" s="503" t="e">
        <v>#N/A</v>
      </c>
      <c r="Y239" s="503" t="e">
        <v>#N/A</v>
      </c>
      <c r="AA239" s="394"/>
      <c r="AB239" s="394"/>
      <c r="AC239" s="394"/>
      <c r="AD239" s="394"/>
      <c r="AE239" s="394"/>
      <c r="AF239" s="394"/>
      <c r="AG239" s="394"/>
      <c r="AH239" s="394"/>
      <c r="AI239" s="394"/>
      <c r="AJ239" s="394"/>
      <c r="AK239" s="394"/>
      <c r="AL239" s="394"/>
      <c r="AM239" s="394"/>
      <c r="AN239" s="394"/>
      <c r="BI239" s="463">
        <v>2021</v>
      </c>
      <c r="BJ239" s="530" t="e">
        <v>#REF!</v>
      </c>
      <c r="BR239" s="463">
        <v>2021</v>
      </c>
      <c r="BS239" s="294">
        <v>7</v>
      </c>
      <c r="BT239" s="475" t="e">
        <v>#DIV/0!</v>
      </c>
      <c r="BU239" s="476" t="e">
        <v>#DIV/0!</v>
      </c>
      <c r="BV239" s="530" t="e">
        <v>#DIV/0!</v>
      </c>
      <c r="BY239" s="463">
        <v>2021</v>
      </c>
      <c r="BZ239" s="294">
        <v>7</v>
      </c>
      <c r="CA239" s="529" t="e">
        <v>#REF!</v>
      </c>
      <c r="CB239" s="529" t="e">
        <v>#REF!</v>
      </c>
      <c r="CC239" s="526" t="e">
        <v>#REF!</v>
      </c>
      <c r="CD239" s="530" t="e">
        <v>#REF!</v>
      </c>
      <c r="CG239" s="463">
        <v>2021</v>
      </c>
      <c r="CH239" s="294">
        <v>7</v>
      </c>
      <c r="CI239" s="529" t="e">
        <v>#REF!</v>
      </c>
      <c r="CJ239" s="529" t="e">
        <v>#REF!</v>
      </c>
      <c r="CK239" s="529" t="e">
        <v>#REF!</v>
      </c>
      <c r="CL239" s="526" t="e">
        <v>#REF!</v>
      </c>
      <c r="CM239" s="530" t="e">
        <v>#REF!</v>
      </c>
      <c r="CP239" s="463">
        <v>2021</v>
      </c>
      <c r="CQ239" s="294">
        <v>7</v>
      </c>
      <c r="CR239" s="529" t="e">
        <v>#REF!</v>
      </c>
      <c r="CS239" s="526" t="e">
        <v>#REF!</v>
      </c>
      <c r="CT239" s="530" t="e">
        <v>#REF!</v>
      </c>
      <c r="CZ239" s="447" t="b">
        <v>0</v>
      </c>
      <c r="DA239" s="448" t="b">
        <v>0</v>
      </c>
      <c r="DB239" s="449" t="b">
        <v>0</v>
      </c>
      <c r="DC239" s="447" t="s">
        <v>433</v>
      </c>
      <c r="DD239" s="449" t="s">
        <v>433</v>
      </c>
      <c r="DE239" s="447" t="s">
        <v>433</v>
      </c>
      <c r="DF239" s="449" t="s">
        <v>433</v>
      </c>
      <c r="DG239" s="447" t="s">
        <v>433</v>
      </c>
      <c r="DH239" s="449" t="s">
        <v>433</v>
      </c>
      <c r="DI239" s="447" t="s">
        <v>433</v>
      </c>
      <c r="DJ239" s="448" t="s">
        <v>433</v>
      </c>
      <c r="DK239" s="449" t="s">
        <v>433</v>
      </c>
      <c r="DL239" s="447" t="s">
        <v>433</v>
      </c>
      <c r="DM239" s="448" t="s">
        <v>433</v>
      </c>
      <c r="DN239" s="449" t="s">
        <v>433</v>
      </c>
      <c r="DO239" s="447" t="s">
        <v>433</v>
      </c>
      <c r="DP239" s="448" t="s">
        <v>433</v>
      </c>
      <c r="DQ239" s="449" t="s">
        <v>433</v>
      </c>
      <c r="DV239" s="510">
        <v>2026</v>
      </c>
      <c r="DW239" s="511" t="e">
        <v>#REF!</v>
      </c>
      <c r="DY239" s="558" t="e">
        <v>#REF!</v>
      </c>
      <c r="DZ239" s="412" t="s">
        <v>388</v>
      </c>
      <c r="EA239" s="303">
        <v>0</v>
      </c>
      <c r="EB239" s="303">
        <v>0</v>
      </c>
      <c r="EC239" s="303" t="s">
        <v>449</v>
      </c>
    </row>
    <row r="240" spans="1:135" ht="13.8" x14ac:dyDescent="0.25">
      <c r="B240" s="403">
        <v>2024</v>
      </c>
      <c r="C240" s="621"/>
      <c r="D240" s="610"/>
      <c r="E240" s="611"/>
      <c r="F240" s="621"/>
      <c r="G240" s="622"/>
      <c r="H240" s="623"/>
      <c r="I240" s="621"/>
      <c r="J240" s="622"/>
      <c r="K240" s="623"/>
      <c r="L240" s="621"/>
      <c r="M240" s="623"/>
      <c r="N240" s="301" t="s">
        <v>446</v>
      </c>
      <c r="O240" s="394"/>
      <c r="P240" s="394"/>
      <c r="Q240" s="394"/>
      <c r="R240" s="301">
        <v>10</v>
      </c>
      <c r="S240" s="503" t="s">
        <v>433</v>
      </c>
      <c r="T240" s="503" t="s">
        <v>433</v>
      </c>
      <c r="U240" s="503" t="s">
        <v>433</v>
      </c>
      <c r="V240" s="292"/>
      <c r="W240" s="503" t="e">
        <v>#N/A</v>
      </c>
      <c r="X240" s="503" t="e">
        <v>#N/A</v>
      </c>
      <c r="Y240" s="503" t="e">
        <v>#N/A</v>
      </c>
      <c r="AA240" s="394"/>
      <c r="AB240" s="394"/>
      <c r="AC240" s="394"/>
      <c r="AD240" s="394"/>
      <c r="AE240" s="394"/>
      <c r="AF240" s="394"/>
      <c r="AG240" s="394"/>
      <c r="AH240" s="394"/>
      <c r="AI240" s="394"/>
      <c r="AJ240" s="394"/>
      <c r="AK240" s="394"/>
      <c r="AL240" s="394"/>
      <c r="AM240" s="394"/>
      <c r="AN240" s="394"/>
      <c r="BI240" s="463">
        <v>2022</v>
      </c>
      <c r="BJ240" s="530" t="e">
        <v>#REF!</v>
      </c>
      <c r="BR240" s="463">
        <v>2022</v>
      </c>
      <c r="BS240" s="294">
        <v>8</v>
      </c>
      <c r="BT240" s="475" t="e">
        <v>#DIV/0!</v>
      </c>
      <c r="BU240" s="476" t="e">
        <v>#DIV/0!</v>
      </c>
      <c r="BV240" s="530" t="e">
        <v>#DIV/0!</v>
      </c>
      <c r="BY240" s="463">
        <v>2022</v>
      </c>
      <c r="BZ240" s="294">
        <v>8</v>
      </c>
      <c r="CA240" s="529" t="e">
        <v>#REF!</v>
      </c>
      <c r="CB240" s="529" t="e">
        <v>#REF!</v>
      </c>
      <c r="CC240" s="526" t="e">
        <v>#REF!</v>
      </c>
      <c r="CD240" s="530" t="e">
        <v>#REF!</v>
      </c>
      <c r="CG240" s="463">
        <v>2022</v>
      </c>
      <c r="CH240" s="294">
        <v>8</v>
      </c>
      <c r="CI240" s="529" t="e">
        <v>#REF!</v>
      </c>
      <c r="CJ240" s="529" t="e">
        <v>#REF!</v>
      </c>
      <c r="CK240" s="529" t="e">
        <v>#REF!</v>
      </c>
      <c r="CL240" s="526" t="e">
        <v>#REF!</v>
      </c>
      <c r="CM240" s="530" t="e">
        <v>#REF!</v>
      </c>
      <c r="CP240" s="463">
        <v>2022</v>
      </c>
      <c r="CQ240" s="294">
        <v>8</v>
      </c>
      <c r="CR240" s="529" t="e">
        <v>#REF!</v>
      </c>
      <c r="CS240" s="526" t="e">
        <v>#REF!</v>
      </c>
      <c r="CT240" s="530" t="e">
        <v>#REF!</v>
      </c>
      <c r="CZ240" s="447" t="b">
        <v>0</v>
      </c>
      <c r="DA240" s="448" t="b">
        <v>0</v>
      </c>
      <c r="DB240" s="449" t="b">
        <v>0</v>
      </c>
      <c r="DC240" s="447" t="s">
        <v>433</v>
      </c>
      <c r="DD240" s="449" t="s">
        <v>433</v>
      </c>
      <c r="DE240" s="447" t="s">
        <v>433</v>
      </c>
      <c r="DF240" s="449" t="s">
        <v>433</v>
      </c>
      <c r="DG240" s="447" t="s">
        <v>433</v>
      </c>
      <c r="DH240" s="449" t="s">
        <v>433</v>
      </c>
      <c r="DI240" s="447" t="s">
        <v>433</v>
      </c>
      <c r="DJ240" s="448" t="s">
        <v>433</v>
      </c>
      <c r="DK240" s="449" t="s">
        <v>433</v>
      </c>
      <c r="DL240" s="447" t="s">
        <v>433</v>
      </c>
      <c r="DM240" s="448" t="s">
        <v>433</v>
      </c>
      <c r="DN240" s="449" t="s">
        <v>433</v>
      </c>
      <c r="DO240" s="447" t="s">
        <v>433</v>
      </c>
      <c r="DP240" s="448" t="s">
        <v>433</v>
      </c>
      <c r="DQ240" s="449" t="s">
        <v>433</v>
      </c>
      <c r="DV240" s="510">
        <v>2027</v>
      </c>
      <c r="DW240" s="511" t="e">
        <v>#REF!</v>
      </c>
      <c r="DY240" s="558" t="e">
        <v>#REF!</v>
      </c>
    </row>
    <row r="241" spans="1:136" ht="13.8" x14ac:dyDescent="0.25">
      <c r="B241" s="403">
        <v>2025</v>
      </c>
      <c r="C241" s="621"/>
      <c r="D241" s="610"/>
      <c r="E241" s="611"/>
      <c r="F241" s="621"/>
      <c r="G241" s="622"/>
      <c r="H241" s="623"/>
      <c r="I241" s="621"/>
      <c r="J241" s="622"/>
      <c r="K241" s="623"/>
      <c r="L241" s="621"/>
      <c r="M241" s="623"/>
      <c r="N241" s="301" t="s">
        <v>446</v>
      </c>
      <c r="O241" s="394"/>
      <c r="P241" s="394"/>
      <c r="Q241" s="394"/>
      <c r="R241" s="301">
        <v>11</v>
      </c>
      <c r="S241" s="503" t="s">
        <v>433</v>
      </c>
      <c r="T241" s="503" t="s">
        <v>433</v>
      </c>
      <c r="U241" s="503" t="s">
        <v>433</v>
      </c>
      <c r="W241" s="503" t="e">
        <v>#N/A</v>
      </c>
      <c r="X241" s="503" t="e">
        <v>#N/A</v>
      </c>
      <c r="Y241" s="503" t="e">
        <v>#N/A</v>
      </c>
      <c r="AA241" s="394"/>
      <c r="AB241" s="394"/>
      <c r="AC241" s="394"/>
      <c r="AD241" s="394"/>
      <c r="AE241" s="394"/>
      <c r="AF241" s="394"/>
      <c r="AG241" s="394"/>
      <c r="AH241" s="394"/>
      <c r="AI241" s="394"/>
      <c r="AJ241" s="394"/>
      <c r="AK241" s="394"/>
      <c r="AL241" s="394"/>
      <c r="AM241" s="394"/>
      <c r="AN241" s="394"/>
      <c r="BI241" s="463">
        <v>2023</v>
      </c>
      <c r="BJ241" s="530" t="e">
        <v>#REF!</v>
      </c>
      <c r="BR241" s="463">
        <v>2023</v>
      </c>
      <c r="BS241" s="294">
        <v>9</v>
      </c>
      <c r="BT241" s="475" t="e">
        <v>#DIV/0!</v>
      </c>
      <c r="BU241" s="476" t="e">
        <v>#DIV/0!</v>
      </c>
      <c r="BV241" s="530" t="e">
        <v>#DIV/0!</v>
      </c>
      <c r="BY241" s="463">
        <v>2023</v>
      </c>
      <c r="BZ241" s="294">
        <v>9</v>
      </c>
      <c r="CA241" s="529" t="e">
        <v>#REF!</v>
      </c>
      <c r="CB241" s="529" t="e">
        <v>#REF!</v>
      </c>
      <c r="CC241" s="526" t="e">
        <v>#REF!</v>
      </c>
      <c r="CD241" s="530" t="e">
        <v>#REF!</v>
      </c>
      <c r="CG241" s="463">
        <v>2023</v>
      </c>
      <c r="CH241" s="294">
        <v>9</v>
      </c>
      <c r="CI241" s="529" t="e">
        <v>#REF!</v>
      </c>
      <c r="CJ241" s="529" t="e">
        <v>#REF!</v>
      </c>
      <c r="CK241" s="529" t="e">
        <v>#REF!</v>
      </c>
      <c r="CL241" s="526" t="e">
        <v>#REF!</v>
      </c>
      <c r="CM241" s="530" t="e">
        <v>#REF!</v>
      </c>
      <c r="CP241" s="463">
        <v>2023</v>
      </c>
      <c r="CQ241" s="294">
        <v>9</v>
      </c>
      <c r="CR241" s="529" t="e">
        <v>#REF!</v>
      </c>
      <c r="CS241" s="526" t="e">
        <v>#REF!</v>
      </c>
      <c r="CT241" s="530" t="e">
        <v>#REF!</v>
      </c>
      <c r="CZ241" s="447" t="b">
        <v>0</v>
      </c>
      <c r="DA241" s="448" t="b">
        <v>0</v>
      </c>
      <c r="DB241" s="449" t="b">
        <v>0</v>
      </c>
      <c r="DC241" s="447" t="s">
        <v>433</v>
      </c>
      <c r="DD241" s="449" t="s">
        <v>433</v>
      </c>
      <c r="DE241" s="447" t="s">
        <v>433</v>
      </c>
      <c r="DF241" s="449" t="s">
        <v>433</v>
      </c>
      <c r="DG241" s="447" t="s">
        <v>433</v>
      </c>
      <c r="DH241" s="449" t="s">
        <v>433</v>
      </c>
      <c r="DI241" s="447" t="s">
        <v>433</v>
      </c>
      <c r="DJ241" s="448" t="s">
        <v>433</v>
      </c>
      <c r="DK241" s="449" t="s">
        <v>433</v>
      </c>
      <c r="DL241" s="447" t="s">
        <v>433</v>
      </c>
      <c r="DM241" s="448" t="s">
        <v>433</v>
      </c>
      <c r="DN241" s="449" t="s">
        <v>433</v>
      </c>
      <c r="DO241" s="447" t="s">
        <v>433</v>
      </c>
      <c r="DP241" s="448" t="s">
        <v>433</v>
      </c>
      <c r="DQ241" s="449" t="s">
        <v>433</v>
      </c>
      <c r="DV241" s="510">
        <v>2028</v>
      </c>
      <c r="DW241" s="511" t="e">
        <v>#REF!</v>
      </c>
      <c r="DY241" s="558" t="e">
        <v>#REF!</v>
      </c>
      <c r="EA241" s="303" t="s">
        <v>379</v>
      </c>
      <c r="EB241" s="303" t="s">
        <v>378</v>
      </c>
      <c r="EC241" s="303" t="s">
        <v>376</v>
      </c>
      <c r="ED241" s="303" t="s">
        <v>377</v>
      </c>
      <c r="EF241" s="303" t="s">
        <v>102</v>
      </c>
    </row>
    <row r="242" spans="1:136" s="319" customFormat="1" ht="13.8" x14ac:dyDescent="0.25">
      <c r="B242" s="403">
        <v>2026</v>
      </c>
      <c r="C242" s="621"/>
      <c r="D242" s="610"/>
      <c r="E242" s="611"/>
      <c r="F242" s="621"/>
      <c r="G242" s="622"/>
      <c r="H242" s="623"/>
      <c r="I242" s="621"/>
      <c r="J242" s="622"/>
      <c r="K242" s="623"/>
      <c r="L242" s="621"/>
      <c r="M242" s="623"/>
      <c r="N242" s="301" t="s">
        <v>446</v>
      </c>
      <c r="O242" s="394"/>
      <c r="P242" s="394"/>
      <c r="Q242" s="394"/>
      <c r="R242" s="301">
        <v>12</v>
      </c>
      <c r="S242" s="503" t="s">
        <v>433</v>
      </c>
      <c r="T242" s="503" t="s">
        <v>433</v>
      </c>
      <c r="U242" s="503" t="s">
        <v>433</v>
      </c>
      <c r="W242" s="503" t="e">
        <v>#N/A</v>
      </c>
      <c r="X242" s="503" t="e">
        <v>#N/A</v>
      </c>
      <c r="Y242" s="503" t="e">
        <v>#N/A</v>
      </c>
      <c r="AA242" s="394"/>
      <c r="AB242" s="394"/>
      <c r="AC242" s="394"/>
      <c r="AD242" s="394"/>
      <c r="AE242" s="394"/>
      <c r="AF242" s="394"/>
      <c r="AG242" s="394"/>
      <c r="AH242" s="394"/>
      <c r="AI242" s="394"/>
      <c r="AJ242" s="394"/>
      <c r="AK242" s="394"/>
      <c r="AL242" s="394"/>
      <c r="AM242" s="394"/>
      <c r="AN242" s="394"/>
      <c r="BI242" s="463">
        <v>2024</v>
      </c>
      <c r="BJ242" s="530" t="e">
        <v>#REF!</v>
      </c>
      <c r="BR242" s="463">
        <v>2024</v>
      </c>
      <c r="BS242" s="294">
        <v>10</v>
      </c>
      <c r="BT242" s="475" t="e">
        <v>#DIV/0!</v>
      </c>
      <c r="BU242" s="476" t="e">
        <v>#DIV/0!</v>
      </c>
      <c r="BV242" s="530" t="e">
        <v>#DIV/0!</v>
      </c>
      <c r="BY242" s="463">
        <v>2024</v>
      </c>
      <c r="BZ242" s="294">
        <v>10</v>
      </c>
      <c r="CA242" s="529" t="e">
        <v>#REF!</v>
      </c>
      <c r="CB242" s="529" t="e">
        <v>#REF!</v>
      </c>
      <c r="CC242" s="526" t="e">
        <v>#REF!</v>
      </c>
      <c r="CD242" s="530" t="e">
        <v>#REF!</v>
      </c>
      <c r="CG242" s="463">
        <v>2024</v>
      </c>
      <c r="CH242" s="294">
        <v>10</v>
      </c>
      <c r="CI242" s="529" t="e">
        <v>#REF!</v>
      </c>
      <c r="CJ242" s="529" t="e">
        <v>#REF!</v>
      </c>
      <c r="CK242" s="529" t="e">
        <v>#REF!</v>
      </c>
      <c r="CL242" s="526" t="e">
        <v>#REF!</v>
      </c>
      <c r="CM242" s="530" t="e">
        <v>#REF!</v>
      </c>
      <c r="CP242" s="463">
        <v>2024</v>
      </c>
      <c r="CQ242" s="294">
        <v>10</v>
      </c>
      <c r="CR242" s="529" t="e">
        <v>#REF!</v>
      </c>
      <c r="CS242" s="526" t="e">
        <v>#REF!</v>
      </c>
      <c r="CT242" s="530" t="e">
        <v>#REF!</v>
      </c>
      <c r="CZ242" s="447" t="b">
        <v>0</v>
      </c>
      <c r="DA242" s="448" t="b">
        <v>0</v>
      </c>
      <c r="DB242" s="449" t="b">
        <v>0</v>
      </c>
      <c r="DC242" s="447" t="s">
        <v>433</v>
      </c>
      <c r="DD242" s="449" t="s">
        <v>433</v>
      </c>
      <c r="DE242" s="447" t="s">
        <v>433</v>
      </c>
      <c r="DF242" s="449" t="s">
        <v>433</v>
      </c>
      <c r="DG242" s="447" t="s">
        <v>433</v>
      </c>
      <c r="DH242" s="449" t="s">
        <v>433</v>
      </c>
      <c r="DI242" s="447" t="s">
        <v>433</v>
      </c>
      <c r="DJ242" s="448" t="s">
        <v>433</v>
      </c>
      <c r="DK242" s="449" t="s">
        <v>433</v>
      </c>
      <c r="DL242" s="447" t="s">
        <v>433</v>
      </c>
      <c r="DM242" s="448" t="s">
        <v>433</v>
      </c>
      <c r="DN242" s="449" t="s">
        <v>433</v>
      </c>
      <c r="DO242" s="447" t="s">
        <v>433</v>
      </c>
      <c r="DP242" s="448" t="s">
        <v>433</v>
      </c>
      <c r="DQ242" s="449" t="s">
        <v>433</v>
      </c>
      <c r="DV242" s="510">
        <v>2029</v>
      </c>
      <c r="DW242" s="511" t="e">
        <v>#REF!</v>
      </c>
      <c r="DY242" s="558" t="e">
        <v>#REF!</v>
      </c>
      <c r="DZ242" s="412" t="s">
        <v>396</v>
      </c>
      <c r="EA242" s="531">
        <v>1</v>
      </c>
      <c r="EB242" s="531">
        <v>1</v>
      </c>
      <c r="EC242" s="531">
        <v>1</v>
      </c>
      <c r="ED242" s="531">
        <v>1</v>
      </c>
      <c r="EE242" s="303"/>
      <c r="EF242" s="532">
        <v>0</v>
      </c>
    </row>
    <row r="243" spans="1:136" ht="13.8" x14ac:dyDescent="0.25">
      <c r="B243" s="403">
        <v>2027</v>
      </c>
      <c r="C243" s="621"/>
      <c r="D243" s="610"/>
      <c r="E243" s="611"/>
      <c r="F243" s="621"/>
      <c r="G243" s="622"/>
      <c r="H243" s="623"/>
      <c r="I243" s="621"/>
      <c r="J243" s="622"/>
      <c r="K243" s="623"/>
      <c r="L243" s="621"/>
      <c r="M243" s="623"/>
      <c r="N243" s="301" t="s">
        <v>446</v>
      </c>
      <c r="O243" s="394"/>
      <c r="P243" s="394"/>
      <c r="Q243" s="394"/>
      <c r="R243" s="301">
        <v>13</v>
      </c>
      <c r="S243" s="503" t="s">
        <v>433</v>
      </c>
      <c r="T243" s="503" t="s">
        <v>433</v>
      </c>
      <c r="U243" s="503" t="s">
        <v>433</v>
      </c>
      <c r="W243" s="503" t="e">
        <v>#N/A</v>
      </c>
      <c r="X243" s="503" t="e">
        <v>#N/A</v>
      </c>
      <c r="Y243" s="503" t="e">
        <v>#N/A</v>
      </c>
      <c r="AA243" s="365"/>
      <c r="AB243" s="365"/>
      <c r="AC243" s="365"/>
      <c r="AD243" s="365"/>
      <c r="AE243" s="365"/>
      <c r="AF243" s="365"/>
      <c r="AG243" s="365"/>
      <c r="AH243" s="365"/>
      <c r="AI243" s="365"/>
      <c r="AJ243" s="365"/>
      <c r="AK243" s="365"/>
      <c r="AL243" s="365"/>
      <c r="AM243" s="365"/>
      <c r="AN243" s="365"/>
      <c r="BI243" s="463">
        <v>2025</v>
      </c>
      <c r="BJ243" s="530" t="e">
        <v>#REF!</v>
      </c>
      <c r="BR243" s="463">
        <v>2025</v>
      </c>
      <c r="BS243" s="294">
        <v>11</v>
      </c>
      <c r="BT243" s="475" t="e">
        <v>#DIV/0!</v>
      </c>
      <c r="BU243" s="476" t="e">
        <v>#DIV/0!</v>
      </c>
      <c r="BV243" s="530" t="e">
        <v>#DIV/0!</v>
      </c>
      <c r="BY243" s="463">
        <v>2025</v>
      </c>
      <c r="BZ243" s="294">
        <v>11</v>
      </c>
      <c r="CA243" s="529" t="e">
        <v>#REF!</v>
      </c>
      <c r="CB243" s="529" t="e">
        <v>#REF!</v>
      </c>
      <c r="CC243" s="526" t="e">
        <v>#REF!</v>
      </c>
      <c r="CD243" s="530" t="e">
        <v>#REF!</v>
      </c>
      <c r="CG243" s="463">
        <v>2025</v>
      </c>
      <c r="CH243" s="294">
        <v>11</v>
      </c>
      <c r="CI243" s="529" t="e">
        <v>#REF!</v>
      </c>
      <c r="CJ243" s="529" t="e">
        <v>#REF!</v>
      </c>
      <c r="CK243" s="529" t="e">
        <v>#REF!</v>
      </c>
      <c r="CL243" s="526" t="e">
        <v>#REF!</v>
      </c>
      <c r="CM243" s="530" t="e">
        <v>#REF!</v>
      </c>
      <c r="CP243" s="463">
        <v>2025</v>
      </c>
      <c r="CQ243" s="294">
        <v>11</v>
      </c>
      <c r="CR243" s="529" t="e">
        <v>#REF!</v>
      </c>
      <c r="CS243" s="526" t="e">
        <v>#REF!</v>
      </c>
      <c r="CT243" s="530" t="e">
        <v>#REF!</v>
      </c>
      <c r="CZ243" s="447" t="b">
        <v>0</v>
      </c>
      <c r="DA243" s="448" t="b">
        <v>0</v>
      </c>
      <c r="DB243" s="449" t="b">
        <v>0</v>
      </c>
      <c r="DC243" s="447" t="s">
        <v>433</v>
      </c>
      <c r="DD243" s="449" t="s">
        <v>433</v>
      </c>
      <c r="DE243" s="447" t="s">
        <v>433</v>
      </c>
      <c r="DF243" s="449" t="s">
        <v>433</v>
      </c>
      <c r="DG243" s="447" t="s">
        <v>433</v>
      </c>
      <c r="DH243" s="449" t="s">
        <v>433</v>
      </c>
      <c r="DI243" s="447" t="s">
        <v>433</v>
      </c>
      <c r="DJ243" s="448" t="s">
        <v>433</v>
      </c>
      <c r="DK243" s="449" t="s">
        <v>433</v>
      </c>
      <c r="DL243" s="447" t="s">
        <v>433</v>
      </c>
      <c r="DM243" s="448" t="s">
        <v>433</v>
      </c>
      <c r="DN243" s="449" t="s">
        <v>433</v>
      </c>
      <c r="DO243" s="447" t="s">
        <v>433</v>
      </c>
      <c r="DP243" s="448" t="s">
        <v>433</v>
      </c>
      <c r="DQ243" s="449" t="s">
        <v>433</v>
      </c>
      <c r="DV243" s="510">
        <v>2030</v>
      </c>
      <c r="DW243" s="511" t="e">
        <v>#REF!</v>
      </c>
      <c r="DY243" s="558" t="e">
        <v>#REF!</v>
      </c>
    </row>
    <row r="244" spans="1:136" ht="13.8" x14ac:dyDescent="0.25">
      <c r="A244" s="538" t="s">
        <v>397</v>
      </c>
      <c r="B244" s="403">
        <v>2028</v>
      </c>
      <c r="C244" s="621"/>
      <c r="D244" s="610"/>
      <c r="E244" s="611"/>
      <c r="F244" s="621"/>
      <c r="G244" s="622"/>
      <c r="H244" s="623"/>
      <c r="I244" s="621"/>
      <c r="J244" s="622"/>
      <c r="K244" s="623"/>
      <c r="L244" s="621"/>
      <c r="M244" s="623"/>
      <c r="N244" s="301" t="s">
        <v>446</v>
      </c>
      <c r="O244" s="394"/>
      <c r="P244" s="394"/>
      <c r="Q244" s="394"/>
      <c r="R244" s="301">
        <v>14</v>
      </c>
      <c r="S244" s="503" t="s">
        <v>433</v>
      </c>
      <c r="T244" s="503" t="s">
        <v>433</v>
      </c>
      <c r="U244" s="503" t="s">
        <v>433</v>
      </c>
      <c r="W244" s="503" t="e">
        <v>#N/A</v>
      </c>
      <c r="X244" s="503" t="e">
        <v>#N/A</v>
      </c>
      <c r="Y244" s="503" t="e">
        <v>#N/A</v>
      </c>
      <c r="AA244" s="390"/>
      <c r="AB244" s="390"/>
      <c r="AC244" s="390"/>
      <c r="AD244" s="390"/>
      <c r="AE244" s="390"/>
      <c r="AF244" s="390"/>
      <c r="AG244" s="390"/>
      <c r="AH244" s="390"/>
      <c r="AI244" s="390"/>
      <c r="AJ244" s="390"/>
      <c r="AK244" s="390"/>
      <c r="AL244" s="390"/>
      <c r="AM244" s="390"/>
      <c r="AN244" s="390"/>
      <c r="BI244" s="463">
        <v>2026</v>
      </c>
      <c r="BJ244" s="530" t="e">
        <v>#REF!</v>
      </c>
      <c r="BR244" s="463">
        <v>2026</v>
      </c>
      <c r="BS244" s="294">
        <v>12</v>
      </c>
      <c r="BT244" s="475" t="e">
        <v>#DIV/0!</v>
      </c>
      <c r="BU244" s="476" t="e">
        <v>#DIV/0!</v>
      </c>
      <c r="BV244" s="530" t="e">
        <v>#DIV/0!</v>
      </c>
      <c r="BY244" s="463">
        <v>2026</v>
      </c>
      <c r="BZ244" s="294">
        <v>12</v>
      </c>
      <c r="CA244" s="529" t="e">
        <v>#REF!</v>
      </c>
      <c r="CB244" s="529" t="e">
        <v>#REF!</v>
      </c>
      <c r="CC244" s="526" t="e">
        <v>#REF!</v>
      </c>
      <c r="CD244" s="530" t="e">
        <v>#REF!</v>
      </c>
      <c r="CG244" s="463">
        <v>2026</v>
      </c>
      <c r="CH244" s="294">
        <v>12</v>
      </c>
      <c r="CI244" s="529" t="e">
        <v>#REF!</v>
      </c>
      <c r="CJ244" s="529" t="e">
        <v>#REF!</v>
      </c>
      <c r="CK244" s="529" t="e">
        <v>#REF!</v>
      </c>
      <c r="CL244" s="526" t="e">
        <v>#REF!</v>
      </c>
      <c r="CM244" s="530" t="e">
        <v>#REF!</v>
      </c>
      <c r="CP244" s="463">
        <v>2026</v>
      </c>
      <c r="CQ244" s="294">
        <v>12</v>
      </c>
      <c r="CR244" s="529" t="e">
        <v>#REF!</v>
      </c>
      <c r="CS244" s="526" t="e">
        <v>#REF!</v>
      </c>
      <c r="CT244" s="530" t="e">
        <v>#REF!</v>
      </c>
      <c r="CZ244" s="447" t="b">
        <v>0</v>
      </c>
      <c r="DA244" s="448" t="b">
        <v>0</v>
      </c>
      <c r="DB244" s="449" t="b">
        <v>0</v>
      </c>
      <c r="DC244" s="447" t="s">
        <v>433</v>
      </c>
      <c r="DD244" s="449" t="s">
        <v>433</v>
      </c>
      <c r="DE244" s="447" t="s">
        <v>433</v>
      </c>
      <c r="DF244" s="449" t="s">
        <v>433</v>
      </c>
      <c r="DG244" s="447" t="s">
        <v>433</v>
      </c>
      <c r="DH244" s="449" t="s">
        <v>433</v>
      </c>
      <c r="DI244" s="447" t="s">
        <v>433</v>
      </c>
      <c r="DJ244" s="448" t="s">
        <v>433</v>
      </c>
      <c r="DK244" s="449" t="s">
        <v>433</v>
      </c>
      <c r="DL244" s="447" t="s">
        <v>433</v>
      </c>
      <c r="DM244" s="448" t="s">
        <v>433</v>
      </c>
      <c r="DN244" s="449" t="s">
        <v>433</v>
      </c>
      <c r="DO244" s="447" t="s">
        <v>433</v>
      </c>
      <c r="DP244" s="448" t="s">
        <v>433</v>
      </c>
      <c r="DQ244" s="449" t="s">
        <v>433</v>
      </c>
      <c r="DV244" s="510">
        <v>2031</v>
      </c>
      <c r="DW244" s="511" t="e">
        <v>#REF!</v>
      </c>
      <c r="DY244" s="558" t="e">
        <v>#REF!</v>
      </c>
    </row>
    <row r="245" spans="1:136" ht="13.8" x14ac:dyDescent="0.25">
      <c r="A245" s="539" t="s">
        <v>398</v>
      </c>
      <c r="B245" s="403">
        <v>2029</v>
      </c>
      <c r="C245" s="621"/>
      <c r="D245" s="610"/>
      <c r="E245" s="611"/>
      <c r="F245" s="621"/>
      <c r="G245" s="622"/>
      <c r="H245" s="623"/>
      <c r="I245" s="621"/>
      <c r="J245" s="622"/>
      <c r="K245" s="623"/>
      <c r="L245" s="621"/>
      <c r="M245" s="623"/>
      <c r="N245" s="301" t="s">
        <v>446</v>
      </c>
      <c r="O245" s="394"/>
      <c r="P245" s="394"/>
      <c r="Q245" s="394"/>
      <c r="R245" s="301">
        <v>15</v>
      </c>
      <c r="S245" s="503" t="s">
        <v>433</v>
      </c>
      <c r="T245" s="503" t="s">
        <v>433</v>
      </c>
      <c r="U245" s="503" t="s">
        <v>433</v>
      </c>
      <c r="W245" s="503" t="e">
        <v>#N/A</v>
      </c>
      <c r="X245" s="503" t="e">
        <v>#N/A</v>
      </c>
      <c r="Y245" s="503" t="e">
        <v>#N/A</v>
      </c>
      <c r="AA245" s="365"/>
      <c r="AB245" s="365"/>
      <c r="AC245" s="365"/>
      <c r="AD245" s="365"/>
      <c r="AE245" s="365"/>
      <c r="AF245" s="365"/>
      <c r="AG245" s="365"/>
      <c r="AH245" s="365"/>
      <c r="AI245" s="365"/>
      <c r="AJ245" s="365"/>
      <c r="AK245" s="365"/>
      <c r="AL245" s="365"/>
      <c r="AM245" s="365"/>
      <c r="AN245" s="365"/>
      <c r="BI245" s="463">
        <v>2027</v>
      </c>
      <c r="BJ245" s="530" t="e">
        <v>#REF!</v>
      </c>
      <c r="BR245" s="463">
        <v>2027</v>
      </c>
      <c r="BS245" s="294">
        <v>13</v>
      </c>
      <c r="BT245" s="475" t="e">
        <v>#DIV/0!</v>
      </c>
      <c r="BU245" s="476" t="e">
        <v>#DIV/0!</v>
      </c>
      <c r="BV245" s="530" t="e">
        <v>#DIV/0!</v>
      </c>
      <c r="BY245" s="463">
        <v>2027</v>
      </c>
      <c r="BZ245" s="294">
        <v>13</v>
      </c>
      <c r="CA245" s="529" t="e">
        <v>#REF!</v>
      </c>
      <c r="CB245" s="529" t="e">
        <v>#REF!</v>
      </c>
      <c r="CC245" s="526" t="e">
        <v>#REF!</v>
      </c>
      <c r="CD245" s="530" t="e">
        <v>#REF!</v>
      </c>
      <c r="CG245" s="463">
        <v>2027</v>
      </c>
      <c r="CH245" s="294">
        <v>13</v>
      </c>
      <c r="CI245" s="529" t="e">
        <v>#REF!</v>
      </c>
      <c r="CJ245" s="529" t="e">
        <v>#REF!</v>
      </c>
      <c r="CK245" s="529" t="e">
        <v>#REF!</v>
      </c>
      <c r="CL245" s="526" t="e">
        <v>#REF!</v>
      </c>
      <c r="CM245" s="530" t="e">
        <v>#REF!</v>
      </c>
      <c r="CP245" s="463">
        <v>2027</v>
      </c>
      <c r="CQ245" s="294">
        <v>13</v>
      </c>
      <c r="CR245" s="529" t="e">
        <v>#REF!</v>
      </c>
      <c r="CS245" s="526" t="e">
        <v>#REF!</v>
      </c>
      <c r="CT245" s="530" t="e">
        <v>#REF!</v>
      </c>
      <c r="CZ245" s="447" t="b">
        <v>0</v>
      </c>
      <c r="DA245" s="448" t="b">
        <v>0</v>
      </c>
      <c r="DB245" s="449" t="b">
        <v>0</v>
      </c>
      <c r="DC245" s="447" t="s">
        <v>433</v>
      </c>
      <c r="DD245" s="449" t="s">
        <v>433</v>
      </c>
      <c r="DE245" s="447" t="s">
        <v>433</v>
      </c>
      <c r="DF245" s="449" t="s">
        <v>433</v>
      </c>
      <c r="DG245" s="447" t="s">
        <v>433</v>
      </c>
      <c r="DH245" s="449" t="s">
        <v>433</v>
      </c>
      <c r="DI245" s="447" t="s">
        <v>433</v>
      </c>
      <c r="DJ245" s="448" t="s">
        <v>433</v>
      </c>
      <c r="DK245" s="449" t="s">
        <v>433</v>
      </c>
      <c r="DL245" s="447" t="s">
        <v>433</v>
      </c>
      <c r="DM245" s="448" t="s">
        <v>433</v>
      </c>
      <c r="DN245" s="449" t="s">
        <v>433</v>
      </c>
      <c r="DO245" s="447" t="s">
        <v>433</v>
      </c>
      <c r="DP245" s="448" t="s">
        <v>433</v>
      </c>
      <c r="DQ245" s="449" t="s">
        <v>433</v>
      </c>
      <c r="DV245" s="510">
        <v>2032</v>
      </c>
      <c r="DW245" s="511" t="e">
        <v>#REF!</v>
      </c>
      <c r="DY245" s="558" t="e">
        <v>#REF!</v>
      </c>
    </row>
    <row r="246" spans="1:136" ht="13.8" x14ac:dyDescent="0.25">
      <c r="A246" s="540" t="s">
        <v>399</v>
      </c>
      <c r="B246" s="403">
        <v>2030</v>
      </c>
      <c r="C246" s="621"/>
      <c r="D246" s="610"/>
      <c r="E246" s="611"/>
      <c r="F246" s="621"/>
      <c r="G246" s="622"/>
      <c r="H246" s="623"/>
      <c r="I246" s="621"/>
      <c r="J246" s="622"/>
      <c r="K246" s="623"/>
      <c r="L246" s="621"/>
      <c r="M246" s="623"/>
      <c r="N246" s="301" t="s">
        <v>446</v>
      </c>
      <c r="O246" s="394"/>
      <c r="P246" s="394"/>
      <c r="Q246" s="394"/>
      <c r="R246" s="301">
        <v>16</v>
      </c>
      <c r="S246" s="503" t="s">
        <v>433</v>
      </c>
      <c r="T246" s="503" t="s">
        <v>433</v>
      </c>
      <c r="U246" s="503" t="s">
        <v>433</v>
      </c>
      <c r="W246" s="503" t="e">
        <v>#N/A</v>
      </c>
      <c r="X246" s="503" t="e">
        <v>#N/A</v>
      </c>
      <c r="Y246" s="503" t="e">
        <v>#N/A</v>
      </c>
      <c r="AA246" s="365"/>
      <c r="AB246" s="365"/>
      <c r="AC246" s="365"/>
      <c r="AD246" s="365"/>
      <c r="AE246" s="365"/>
      <c r="AF246" s="365"/>
      <c r="AG246" s="365"/>
      <c r="AH246" s="365"/>
      <c r="AI246" s="365"/>
      <c r="AJ246" s="365"/>
      <c r="AK246" s="365"/>
      <c r="AL246" s="365"/>
      <c r="AM246" s="365"/>
      <c r="AN246" s="365"/>
      <c r="BI246" s="463">
        <v>2028</v>
      </c>
      <c r="BJ246" s="530" t="e">
        <v>#REF!</v>
      </c>
      <c r="BR246" s="463">
        <v>2028</v>
      </c>
      <c r="BS246" s="294">
        <v>14</v>
      </c>
      <c r="BT246" s="475" t="e">
        <v>#DIV/0!</v>
      </c>
      <c r="BU246" s="476" t="e">
        <v>#DIV/0!</v>
      </c>
      <c r="BV246" s="530" t="e">
        <v>#DIV/0!</v>
      </c>
      <c r="BY246" s="463">
        <v>2028</v>
      </c>
      <c r="BZ246" s="294">
        <v>14</v>
      </c>
      <c r="CA246" s="529" t="e">
        <v>#REF!</v>
      </c>
      <c r="CB246" s="529" t="e">
        <v>#REF!</v>
      </c>
      <c r="CC246" s="526" t="e">
        <v>#REF!</v>
      </c>
      <c r="CD246" s="530" t="e">
        <v>#REF!</v>
      </c>
      <c r="CG246" s="463">
        <v>2028</v>
      </c>
      <c r="CH246" s="294">
        <v>14</v>
      </c>
      <c r="CI246" s="529" t="e">
        <v>#REF!</v>
      </c>
      <c r="CJ246" s="529" t="e">
        <v>#REF!</v>
      </c>
      <c r="CK246" s="529" t="e">
        <v>#REF!</v>
      </c>
      <c r="CL246" s="526" t="e">
        <v>#REF!</v>
      </c>
      <c r="CM246" s="530" t="e">
        <v>#REF!</v>
      </c>
      <c r="CP246" s="463">
        <v>2028</v>
      </c>
      <c r="CQ246" s="294">
        <v>14</v>
      </c>
      <c r="CR246" s="529" t="e">
        <v>#REF!</v>
      </c>
      <c r="CS246" s="526" t="e">
        <v>#REF!</v>
      </c>
      <c r="CT246" s="530" t="e">
        <v>#REF!</v>
      </c>
      <c r="CZ246" s="447" t="b">
        <v>0</v>
      </c>
      <c r="DA246" s="448" t="b">
        <v>0</v>
      </c>
      <c r="DB246" s="449" t="b">
        <v>0</v>
      </c>
      <c r="DC246" s="447" t="s">
        <v>433</v>
      </c>
      <c r="DD246" s="449" t="s">
        <v>433</v>
      </c>
      <c r="DE246" s="447" t="s">
        <v>433</v>
      </c>
      <c r="DF246" s="449" t="s">
        <v>433</v>
      </c>
      <c r="DG246" s="447" t="s">
        <v>433</v>
      </c>
      <c r="DH246" s="449" t="s">
        <v>433</v>
      </c>
      <c r="DI246" s="447" t="s">
        <v>433</v>
      </c>
      <c r="DJ246" s="448" t="s">
        <v>433</v>
      </c>
      <c r="DK246" s="449" t="s">
        <v>433</v>
      </c>
      <c r="DL246" s="447" t="s">
        <v>433</v>
      </c>
      <c r="DM246" s="448" t="s">
        <v>433</v>
      </c>
      <c r="DN246" s="449" t="s">
        <v>433</v>
      </c>
      <c r="DO246" s="447" t="s">
        <v>433</v>
      </c>
      <c r="DP246" s="448" t="s">
        <v>433</v>
      </c>
      <c r="DQ246" s="449" t="s">
        <v>433</v>
      </c>
      <c r="DV246" s="510">
        <v>2033</v>
      </c>
      <c r="DW246" s="511" t="e">
        <v>#REF!</v>
      </c>
      <c r="DY246" s="558" t="e">
        <v>#REF!</v>
      </c>
    </row>
    <row r="247" spans="1:136" ht="13.8" x14ac:dyDescent="0.25">
      <c r="A247" s="541" t="s">
        <v>400</v>
      </c>
      <c r="B247" s="403">
        <v>2031</v>
      </c>
      <c r="C247" s="621"/>
      <c r="D247" s="610"/>
      <c r="E247" s="611"/>
      <c r="F247" s="621"/>
      <c r="G247" s="622"/>
      <c r="H247" s="623"/>
      <c r="I247" s="621"/>
      <c r="J247" s="622"/>
      <c r="K247" s="623"/>
      <c r="L247" s="621"/>
      <c r="M247" s="623"/>
      <c r="N247" s="301" t="s">
        <v>446</v>
      </c>
      <c r="O247" s="394"/>
      <c r="P247" s="394"/>
      <c r="Q247" s="394"/>
      <c r="R247" s="301">
        <v>17</v>
      </c>
      <c r="S247" s="503" t="s">
        <v>433</v>
      </c>
      <c r="T247" s="503" t="s">
        <v>433</v>
      </c>
      <c r="U247" s="503" t="s">
        <v>433</v>
      </c>
      <c r="W247" s="503" t="e">
        <v>#N/A</v>
      </c>
      <c r="X247" s="503" t="e">
        <v>#N/A</v>
      </c>
      <c r="Y247" s="503" t="e">
        <v>#N/A</v>
      </c>
      <c r="AA247" s="365"/>
      <c r="AB247" s="365"/>
      <c r="AC247" s="365"/>
      <c r="AD247" s="365"/>
      <c r="AE247" s="365"/>
      <c r="AF247" s="365"/>
      <c r="AG247" s="365"/>
      <c r="AH247" s="365"/>
      <c r="AI247" s="365"/>
      <c r="AJ247" s="365"/>
      <c r="AK247" s="365"/>
      <c r="AL247" s="365"/>
      <c r="AM247" s="365"/>
      <c r="AN247" s="365"/>
      <c r="BI247" s="463">
        <v>2029</v>
      </c>
      <c r="BJ247" s="530" t="e">
        <v>#REF!</v>
      </c>
      <c r="BR247" s="463">
        <v>2029</v>
      </c>
      <c r="BS247" s="294">
        <v>15</v>
      </c>
      <c r="BT247" s="475" t="e">
        <v>#DIV/0!</v>
      </c>
      <c r="BU247" s="476" t="e">
        <v>#DIV/0!</v>
      </c>
      <c r="BV247" s="530" t="e">
        <v>#DIV/0!</v>
      </c>
      <c r="BY247" s="463">
        <v>2029</v>
      </c>
      <c r="BZ247" s="294">
        <v>15</v>
      </c>
      <c r="CA247" s="529" t="e">
        <v>#REF!</v>
      </c>
      <c r="CB247" s="529" t="e">
        <v>#REF!</v>
      </c>
      <c r="CC247" s="526" t="e">
        <v>#REF!</v>
      </c>
      <c r="CD247" s="530" t="e">
        <v>#REF!</v>
      </c>
      <c r="CG247" s="463">
        <v>2029</v>
      </c>
      <c r="CH247" s="294">
        <v>15</v>
      </c>
      <c r="CI247" s="529" t="e">
        <v>#REF!</v>
      </c>
      <c r="CJ247" s="529" t="e">
        <v>#REF!</v>
      </c>
      <c r="CK247" s="529" t="e">
        <v>#REF!</v>
      </c>
      <c r="CL247" s="526" t="e">
        <v>#REF!</v>
      </c>
      <c r="CM247" s="530" t="e">
        <v>#REF!</v>
      </c>
      <c r="CP247" s="463">
        <v>2029</v>
      </c>
      <c r="CQ247" s="294">
        <v>15</v>
      </c>
      <c r="CR247" s="529" t="e">
        <v>#REF!</v>
      </c>
      <c r="CS247" s="526" t="e">
        <v>#REF!</v>
      </c>
      <c r="CT247" s="530" t="e">
        <v>#REF!</v>
      </c>
      <c r="CZ247" s="447" t="b">
        <v>0</v>
      </c>
      <c r="DA247" s="448" t="b">
        <v>0</v>
      </c>
      <c r="DB247" s="449" t="b">
        <v>0</v>
      </c>
      <c r="DC247" s="447" t="s">
        <v>433</v>
      </c>
      <c r="DD247" s="449" t="s">
        <v>433</v>
      </c>
      <c r="DE247" s="447" t="s">
        <v>433</v>
      </c>
      <c r="DF247" s="449" t="s">
        <v>433</v>
      </c>
      <c r="DG247" s="447" t="s">
        <v>433</v>
      </c>
      <c r="DH247" s="449" t="s">
        <v>433</v>
      </c>
      <c r="DI247" s="447" t="s">
        <v>433</v>
      </c>
      <c r="DJ247" s="448" t="s">
        <v>433</v>
      </c>
      <c r="DK247" s="449" t="s">
        <v>433</v>
      </c>
      <c r="DL247" s="447" t="s">
        <v>433</v>
      </c>
      <c r="DM247" s="448" t="s">
        <v>433</v>
      </c>
      <c r="DN247" s="449" t="s">
        <v>433</v>
      </c>
      <c r="DO247" s="447" t="s">
        <v>433</v>
      </c>
      <c r="DP247" s="448" t="s">
        <v>433</v>
      </c>
      <c r="DQ247" s="449" t="s">
        <v>433</v>
      </c>
      <c r="DV247" s="510">
        <v>2034</v>
      </c>
      <c r="DW247" s="511" t="e">
        <v>#REF!</v>
      </c>
      <c r="DY247" s="558" t="e">
        <v>#REF!</v>
      </c>
    </row>
    <row r="248" spans="1:136" ht="13.8" x14ac:dyDescent="0.25">
      <c r="B248" s="403">
        <v>2032</v>
      </c>
      <c r="C248" s="621"/>
      <c r="D248" s="610"/>
      <c r="E248" s="611"/>
      <c r="F248" s="621"/>
      <c r="G248" s="622"/>
      <c r="H248" s="623"/>
      <c r="I248" s="621"/>
      <c r="J248" s="622"/>
      <c r="K248" s="623"/>
      <c r="L248" s="621"/>
      <c r="M248" s="623"/>
      <c r="N248" s="301" t="s">
        <v>446</v>
      </c>
      <c r="O248" s="394"/>
      <c r="P248" s="394"/>
      <c r="Q248" s="394"/>
      <c r="R248" s="301">
        <v>18</v>
      </c>
      <c r="S248" s="503" t="s">
        <v>433</v>
      </c>
      <c r="T248" s="503" t="s">
        <v>433</v>
      </c>
      <c r="U248" s="503" t="s">
        <v>433</v>
      </c>
      <c r="W248" s="503" t="e">
        <v>#N/A</v>
      </c>
      <c r="X248" s="503" t="e">
        <v>#N/A</v>
      </c>
      <c r="Y248" s="503" t="e">
        <v>#N/A</v>
      </c>
      <c r="AA248" s="365"/>
      <c r="AB248" s="365"/>
      <c r="AC248" s="365"/>
      <c r="AD248" s="365"/>
      <c r="AE248" s="365"/>
      <c r="AF248" s="365"/>
      <c r="AG248" s="365"/>
      <c r="AH248" s="365"/>
      <c r="AI248" s="365"/>
      <c r="AJ248" s="365"/>
      <c r="AK248" s="365"/>
      <c r="AL248" s="365"/>
      <c r="AM248" s="365"/>
      <c r="AN248" s="365"/>
      <c r="BI248" s="463">
        <v>2030</v>
      </c>
      <c r="BJ248" s="530" t="e">
        <v>#REF!</v>
      </c>
      <c r="BR248" s="463">
        <v>2030</v>
      </c>
      <c r="BS248" s="294">
        <v>16</v>
      </c>
      <c r="BT248" s="475" t="e">
        <v>#DIV/0!</v>
      </c>
      <c r="BU248" s="476" t="e">
        <v>#DIV/0!</v>
      </c>
      <c r="BV248" s="530" t="e">
        <v>#DIV/0!</v>
      </c>
      <c r="BY248" s="463">
        <v>2030</v>
      </c>
      <c r="BZ248" s="294">
        <v>16</v>
      </c>
      <c r="CA248" s="529" t="e">
        <v>#REF!</v>
      </c>
      <c r="CB248" s="529" t="e">
        <v>#REF!</v>
      </c>
      <c r="CC248" s="526" t="e">
        <v>#REF!</v>
      </c>
      <c r="CD248" s="530" t="e">
        <v>#REF!</v>
      </c>
      <c r="CG248" s="463">
        <v>2030</v>
      </c>
      <c r="CH248" s="294">
        <v>16</v>
      </c>
      <c r="CI248" s="529" t="e">
        <v>#REF!</v>
      </c>
      <c r="CJ248" s="529" t="e">
        <v>#REF!</v>
      </c>
      <c r="CK248" s="529" t="e">
        <v>#REF!</v>
      </c>
      <c r="CL248" s="526" t="e">
        <v>#REF!</v>
      </c>
      <c r="CM248" s="530" t="e">
        <v>#REF!</v>
      </c>
      <c r="CP248" s="463">
        <v>2030</v>
      </c>
      <c r="CQ248" s="294">
        <v>16</v>
      </c>
      <c r="CR248" s="529" t="e">
        <v>#REF!</v>
      </c>
      <c r="CS248" s="526" t="e">
        <v>#REF!</v>
      </c>
      <c r="CT248" s="530" t="e">
        <v>#REF!</v>
      </c>
      <c r="CZ248" s="447" t="b">
        <v>0</v>
      </c>
      <c r="DA248" s="448" t="b">
        <v>0</v>
      </c>
      <c r="DB248" s="449" t="b">
        <v>0</v>
      </c>
      <c r="DC248" s="447" t="s">
        <v>433</v>
      </c>
      <c r="DD248" s="449" t="s">
        <v>433</v>
      </c>
      <c r="DE248" s="447" t="s">
        <v>433</v>
      </c>
      <c r="DF248" s="449" t="s">
        <v>433</v>
      </c>
      <c r="DG248" s="447" t="s">
        <v>433</v>
      </c>
      <c r="DH248" s="449" t="s">
        <v>433</v>
      </c>
      <c r="DI248" s="447" t="s">
        <v>433</v>
      </c>
      <c r="DJ248" s="448" t="s">
        <v>433</v>
      </c>
      <c r="DK248" s="449" t="s">
        <v>433</v>
      </c>
      <c r="DL248" s="447" t="s">
        <v>433</v>
      </c>
      <c r="DM248" s="448" t="s">
        <v>433</v>
      </c>
      <c r="DN248" s="449" t="s">
        <v>433</v>
      </c>
      <c r="DO248" s="447" t="s">
        <v>433</v>
      </c>
      <c r="DP248" s="448" t="s">
        <v>433</v>
      </c>
      <c r="DQ248" s="449" t="s">
        <v>433</v>
      </c>
      <c r="DV248" s="510">
        <v>2035</v>
      </c>
      <c r="DW248" s="511" t="e">
        <v>#REF!</v>
      </c>
      <c r="DY248" s="558" t="e">
        <v>#REF!</v>
      </c>
    </row>
    <row r="249" spans="1:136" ht="13.8" x14ac:dyDescent="0.25">
      <c r="B249" s="403">
        <v>2033</v>
      </c>
      <c r="C249" s="621"/>
      <c r="D249" s="610"/>
      <c r="E249" s="611"/>
      <c r="F249" s="621"/>
      <c r="G249" s="622"/>
      <c r="H249" s="623"/>
      <c r="I249" s="621"/>
      <c r="J249" s="622"/>
      <c r="K249" s="623"/>
      <c r="L249" s="621"/>
      <c r="M249" s="623"/>
      <c r="N249" s="301" t="s">
        <v>446</v>
      </c>
      <c r="O249" s="394"/>
      <c r="P249" s="394"/>
      <c r="Q249" s="394"/>
      <c r="R249" s="301">
        <v>19</v>
      </c>
      <c r="S249" s="503" t="s">
        <v>433</v>
      </c>
      <c r="T249" s="503" t="s">
        <v>433</v>
      </c>
      <c r="U249" s="503" t="s">
        <v>433</v>
      </c>
      <c r="W249" s="503" t="e">
        <v>#N/A</v>
      </c>
      <c r="X249" s="503" t="e">
        <v>#N/A</v>
      </c>
      <c r="Y249" s="503" t="e">
        <v>#N/A</v>
      </c>
      <c r="AA249" s="365"/>
      <c r="AB249" s="365"/>
      <c r="AC249" s="365"/>
      <c r="AD249" s="365"/>
      <c r="AE249" s="365"/>
      <c r="AF249" s="365"/>
      <c r="AG249" s="365"/>
      <c r="AH249" s="365"/>
      <c r="AI249" s="365"/>
      <c r="AJ249" s="365"/>
      <c r="AK249" s="365"/>
      <c r="AL249" s="365"/>
      <c r="AM249" s="365"/>
      <c r="AN249" s="365"/>
      <c r="BI249" s="463">
        <v>2031</v>
      </c>
      <c r="BJ249" s="530" t="e">
        <v>#REF!</v>
      </c>
      <c r="BR249" s="463">
        <v>2031</v>
      </c>
      <c r="BS249" s="294">
        <v>17</v>
      </c>
      <c r="BT249" s="475" t="e">
        <v>#DIV/0!</v>
      </c>
      <c r="BU249" s="476" t="e">
        <v>#DIV/0!</v>
      </c>
      <c r="BV249" s="530" t="e">
        <v>#DIV/0!</v>
      </c>
      <c r="BY249" s="463">
        <v>2031</v>
      </c>
      <c r="BZ249" s="294">
        <v>17</v>
      </c>
      <c r="CA249" s="529" t="e">
        <v>#REF!</v>
      </c>
      <c r="CB249" s="529" t="e">
        <v>#REF!</v>
      </c>
      <c r="CC249" s="526" t="e">
        <v>#REF!</v>
      </c>
      <c r="CD249" s="530" t="e">
        <v>#REF!</v>
      </c>
      <c r="CG249" s="463">
        <v>2031</v>
      </c>
      <c r="CH249" s="294">
        <v>17</v>
      </c>
      <c r="CI249" s="529" t="e">
        <v>#REF!</v>
      </c>
      <c r="CJ249" s="529" t="e">
        <v>#REF!</v>
      </c>
      <c r="CK249" s="529" t="e">
        <v>#REF!</v>
      </c>
      <c r="CL249" s="526" t="e">
        <v>#REF!</v>
      </c>
      <c r="CM249" s="530" t="e">
        <v>#REF!</v>
      </c>
      <c r="CP249" s="463">
        <v>2031</v>
      </c>
      <c r="CQ249" s="294">
        <v>17</v>
      </c>
      <c r="CR249" s="529" t="e">
        <v>#REF!</v>
      </c>
      <c r="CS249" s="526" t="e">
        <v>#REF!</v>
      </c>
      <c r="CT249" s="530" t="e">
        <v>#REF!</v>
      </c>
      <c r="CZ249" s="447" t="b">
        <v>0</v>
      </c>
      <c r="DA249" s="448" t="b">
        <v>0</v>
      </c>
      <c r="DB249" s="449" t="b">
        <v>0</v>
      </c>
      <c r="DC249" s="447" t="s">
        <v>433</v>
      </c>
      <c r="DD249" s="449" t="s">
        <v>433</v>
      </c>
      <c r="DE249" s="447" t="s">
        <v>433</v>
      </c>
      <c r="DF249" s="449" t="s">
        <v>433</v>
      </c>
      <c r="DG249" s="447" t="s">
        <v>433</v>
      </c>
      <c r="DH249" s="449" t="s">
        <v>433</v>
      </c>
      <c r="DI249" s="447" t="s">
        <v>433</v>
      </c>
      <c r="DJ249" s="448" t="s">
        <v>433</v>
      </c>
      <c r="DK249" s="449" t="s">
        <v>433</v>
      </c>
      <c r="DL249" s="447" t="s">
        <v>433</v>
      </c>
      <c r="DM249" s="448" t="s">
        <v>433</v>
      </c>
      <c r="DN249" s="449" t="s">
        <v>433</v>
      </c>
      <c r="DO249" s="447" t="s">
        <v>433</v>
      </c>
      <c r="DP249" s="448" t="s">
        <v>433</v>
      </c>
      <c r="DQ249" s="449" t="s">
        <v>433</v>
      </c>
      <c r="DV249" s="510">
        <v>2036</v>
      </c>
      <c r="DW249" s="511" t="e">
        <v>#REF!</v>
      </c>
      <c r="DY249" s="558" t="e">
        <v>#REF!</v>
      </c>
    </row>
    <row r="250" spans="1:136" ht="13.8" x14ac:dyDescent="0.25">
      <c r="B250" s="403">
        <v>2034</v>
      </c>
      <c r="C250" s="621"/>
      <c r="D250" s="610"/>
      <c r="E250" s="611"/>
      <c r="F250" s="621"/>
      <c r="G250" s="622"/>
      <c r="H250" s="623"/>
      <c r="I250" s="621"/>
      <c r="J250" s="622"/>
      <c r="K250" s="623"/>
      <c r="L250" s="621"/>
      <c r="M250" s="623"/>
      <c r="N250" s="301" t="s">
        <v>446</v>
      </c>
      <c r="O250" s="394"/>
      <c r="P250" s="394"/>
      <c r="Q250" s="394"/>
      <c r="R250" s="301">
        <v>20</v>
      </c>
      <c r="S250" s="503" t="s">
        <v>433</v>
      </c>
      <c r="T250" s="503" t="s">
        <v>433</v>
      </c>
      <c r="U250" s="503" t="s">
        <v>433</v>
      </c>
      <c r="W250" s="503" t="e">
        <v>#N/A</v>
      </c>
      <c r="X250" s="503" t="e">
        <v>#N/A</v>
      </c>
      <c r="Y250" s="503" t="e">
        <v>#N/A</v>
      </c>
      <c r="AA250" s="365"/>
      <c r="AB250" s="365"/>
      <c r="AC250" s="365"/>
      <c r="AD250" s="365"/>
      <c r="AE250" s="365"/>
      <c r="AF250" s="365"/>
      <c r="AG250" s="365"/>
      <c r="AH250" s="365"/>
      <c r="AI250" s="365"/>
      <c r="AJ250" s="365"/>
      <c r="AK250" s="365"/>
      <c r="AL250" s="365"/>
      <c r="AM250" s="365"/>
      <c r="AN250" s="365"/>
      <c r="BI250" s="463">
        <v>2032</v>
      </c>
      <c r="BJ250" s="530" t="e">
        <v>#REF!</v>
      </c>
      <c r="BR250" s="463">
        <v>2032</v>
      </c>
      <c r="BS250" s="294">
        <v>18</v>
      </c>
      <c r="BT250" s="475" t="e">
        <v>#DIV/0!</v>
      </c>
      <c r="BU250" s="476" t="e">
        <v>#DIV/0!</v>
      </c>
      <c r="BV250" s="530" t="e">
        <v>#DIV/0!</v>
      </c>
      <c r="BY250" s="463">
        <v>2032</v>
      </c>
      <c r="BZ250" s="294">
        <v>18</v>
      </c>
      <c r="CA250" s="529" t="e">
        <v>#REF!</v>
      </c>
      <c r="CB250" s="529" t="e">
        <v>#REF!</v>
      </c>
      <c r="CC250" s="526" t="e">
        <v>#REF!</v>
      </c>
      <c r="CD250" s="530" t="e">
        <v>#REF!</v>
      </c>
      <c r="CG250" s="463">
        <v>2032</v>
      </c>
      <c r="CH250" s="294">
        <v>18</v>
      </c>
      <c r="CI250" s="529" t="e">
        <v>#REF!</v>
      </c>
      <c r="CJ250" s="529" t="e">
        <v>#REF!</v>
      </c>
      <c r="CK250" s="529" t="e">
        <v>#REF!</v>
      </c>
      <c r="CL250" s="526" t="e">
        <v>#REF!</v>
      </c>
      <c r="CM250" s="530" t="e">
        <v>#REF!</v>
      </c>
      <c r="CP250" s="463">
        <v>2032</v>
      </c>
      <c r="CQ250" s="294">
        <v>18</v>
      </c>
      <c r="CR250" s="529" t="e">
        <v>#REF!</v>
      </c>
      <c r="CS250" s="526" t="e">
        <v>#REF!</v>
      </c>
      <c r="CT250" s="530" t="e">
        <v>#REF!</v>
      </c>
      <c r="CZ250" s="447" t="b">
        <v>0</v>
      </c>
      <c r="DA250" s="448" t="b">
        <v>0</v>
      </c>
      <c r="DB250" s="449" t="b">
        <v>0</v>
      </c>
      <c r="DC250" s="447" t="s">
        <v>433</v>
      </c>
      <c r="DD250" s="449" t="s">
        <v>433</v>
      </c>
      <c r="DE250" s="447" t="s">
        <v>433</v>
      </c>
      <c r="DF250" s="449" t="s">
        <v>433</v>
      </c>
      <c r="DG250" s="447" t="s">
        <v>433</v>
      </c>
      <c r="DH250" s="449" t="s">
        <v>433</v>
      </c>
      <c r="DI250" s="447" t="s">
        <v>433</v>
      </c>
      <c r="DJ250" s="448" t="s">
        <v>433</v>
      </c>
      <c r="DK250" s="449" t="s">
        <v>433</v>
      </c>
      <c r="DL250" s="447" t="s">
        <v>433</v>
      </c>
      <c r="DM250" s="448" t="s">
        <v>433</v>
      </c>
      <c r="DN250" s="449" t="s">
        <v>433</v>
      </c>
      <c r="DO250" s="447" t="s">
        <v>433</v>
      </c>
      <c r="DP250" s="448" t="s">
        <v>433</v>
      </c>
      <c r="DQ250" s="449" t="s">
        <v>433</v>
      </c>
      <c r="DV250" s="510">
        <v>2037</v>
      </c>
      <c r="DW250" s="511" t="e">
        <v>#REF!</v>
      </c>
      <c r="DY250" s="558" t="e">
        <v>#REF!</v>
      </c>
    </row>
    <row r="251" spans="1:136" ht="13.8" x14ac:dyDescent="0.25">
      <c r="B251" s="403">
        <v>2035</v>
      </c>
      <c r="C251" s="621"/>
      <c r="D251" s="610"/>
      <c r="E251" s="611"/>
      <c r="F251" s="621"/>
      <c r="G251" s="622"/>
      <c r="H251" s="623"/>
      <c r="I251" s="621"/>
      <c r="J251" s="622"/>
      <c r="K251" s="623"/>
      <c r="L251" s="621"/>
      <c r="M251" s="623"/>
      <c r="N251" s="301" t="s">
        <v>446</v>
      </c>
      <c r="O251" s="394"/>
      <c r="P251" s="394"/>
      <c r="Q251" s="394"/>
      <c r="R251" s="301">
        <v>21</v>
      </c>
      <c r="S251" s="503" t="s">
        <v>433</v>
      </c>
      <c r="T251" s="503" t="s">
        <v>433</v>
      </c>
      <c r="U251" s="503" t="s">
        <v>433</v>
      </c>
      <c r="W251" s="503" t="e">
        <v>#N/A</v>
      </c>
      <c r="X251" s="503" t="e">
        <v>#N/A</v>
      </c>
      <c r="Y251" s="503" t="e">
        <v>#N/A</v>
      </c>
      <c r="AA251" s="365"/>
      <c r="AB251" s="365"/>
      <c r="AC251" s="365"/>
      <c r="AD251" s="365"/>
      <c r="AE251" s="365"/>
      <c r="AF251" s="365"/>
      <c r="AG251" s="365"/>
      <c r="AH251" s="365"/>
      <c r="AI251" s="365"/>
      <c r="AJ251" s="365"/>
      <c r="AK251" s="365"/>
      <c r="AL251" s="365"/>
      <c r="AM251" s="365"/>
      <c r="AN251" s="365"/>
      <c r="BI251" s="463">
        <v>2033</v>
      </c>
      <c r="BJ251" s="530" t="e">
        <v>#REF!</v>
      </c>
      <c r="BR251" s="463">
        <v>2033</v>
      </c>
      <c r="BS251" s="294">
        <v>19</v>
      </c>
      <c r="BT251" s="475" t="e">
        <v>#DIV/0!</v>
      </c>
      <c r="BU251" s="476" t="e">
        <v>#DIV/0!</v>
      </c>
      <c r="BV251" s="530" t="e">
        <v>#DIV/0!</v>
      </c>
      <c r="BY251" s="463">
        <v>2033</v>
      </c>
      <c r="BZ251" s="294">
        <v>19</v>
      </c>
      <c r="CA251" s="529" t="e">
        <v>#REF!</v>
      </c>
      <c r="CB251" s="529" t="e">
        <v>#REF!</v>
      </c>
      <c r="CC251" s="526" t="e">
        <v>#REF!</v>
      </c>
      <c r="CD251" s="530" t="e">
        <v>#REF!</v>
      </c>
      <c r="CG251" s="463">
        <v>2033</v>
      </c>
      <c r="CH251" s="294">
        <v>19</v>
      </c>
      <c r="CI251" s="529" t="e">
        <v>#REF!</v>
      </c>
      <c r="CJ251" s="529" t="e">
        <v>#REF!</v>
      </c>
      <c r="CK251" s="529" t="e">
        <v>#REF!</v>
      </c>
      <c r="CL251" s="526" t="e">
        <v>#REF!</v>
      </c>
      <c r="CM251" s="530" t="e">
        <v>#REF!</v>
      </c>
      <c r="CP251" s="463">
        <v>2033</v>
      </c>
      <c r="CQ251" s="294">
        <v>19</v>
      </c>
      <c r="CR251" s="529" t="e">
        <v>#REF!</v>
      </c>
      <c r="CS251" s="526" t="e">
        <v>#REF!</v>
      </c>
      <c r="CT251" s="530" t="e">
        <v>#REF!</v>
      </c>
      <c r="CZ251" s="447" t="b">
        <v>0</v>
      </c>
      <c r="DA251" s="448" t="b">
        <v>0</v>
      </c>
      <c r="DB251" s="449" t="b">
        <v>0</v>
      </c>
      <c r="DC251" s="447" t="s">
        <v>433</v>
      </c>
      <c r="DD251" s="449" t="s">
        <v>433</v>
      </c>
      <c r="DE251" s="447" t="s">
        <v>433</v>
      </c>
      <c r="DF251" s="449" t="s">
        <v>433</v>
      </c>
      <c r="DG251" s="447" t="s">
        <v>433</v>
      </c>
      <c r="DH251" s="449" t="s">
        <v>433</v>
      </c>
      <c r="DI251" s="447" t="s">
        <v>433</v>
      </c>
      <c r="DJ251" s="448" t="s">
        <v>433</v>
      </c>
      <c r="DK251" s="449" t="s">
        <v>433</v>
      </c>
      <c r="DL251" s="447" t="s">
        <v>433</v>
      </c>
      <c r="DM251" s="448" t="s">
        <v>433</v>
      </c>
      <c r="DN251" s="449" t="s">
        <v>433</v>
      </c>
      <c r="DO251" s="447" t="s">
        <v>433</v>
      </c>
      <c r="DP251" s="448" t="s">
        <v>433</v>
      </c>
      <c r="DQ251" s="449" t="s">
        <v>433</v>
      </c>
      <c r="DV251" s="510">
        <v>2038</v>
      </c>
      <c r="DW251" s="511" t="e">
        <v>#REF!</v>
      </c>
      <c r="DY251" s="558" t="e">
        <v>#REF!</v>
      </c>
    </row>
    <row r="252" spans="1:136" ht="13.8" x14ac:dyDescent="0.25">
      <c r="B252" s="403">
        <v>2036</v>
      </c>
      <c r="C252" s="621"/>
      <c r="D252" s="610"/>
      <c r="E252" s="611"/>
      <c r="F252" s="621"/>
      <c r="G252" s="622"/>
      <c r="H252" s="623"/>
      <c r="I252" s="621"/>
      <c r="J252" s="622"/>
      <c r="K252" s="623"/>
      <c r="L252" s="621"/>
      <c r="M252" s="623"/>
      <c r="N252" s="301" t="s">
        <v>446</v>
      </c>
      <c r="O252" s="394"/>
      <c r="P252" s="394"/>
      <c r="Q252" s="394"/>
      <c r="R252" s="301">
        <v>22</v>
      </c>
      <c r="S252" s="503" t="s">
        <v>433</v>
      </c>
      <c r="T252" s="503" t="s">
        <v>433</v>
      </c>
      <c r="U252" s="503" t="s">
        <v>433</v>
      </c>
      <c r="W252" s="503" t="e">
        <v>#N/A</v>
      </c>
      <c r="X252" s="503" t="e">
        <v>#N/A</v>
      </c>
      <c r="Y252" s="503" t="e">
        <v>#N/A</v>
      </c>
      <c r="AA252" s="365"/>
      <c r="AB252" s="365"/>
      <c r="AC252" s="365"/>
      <c r="AD252" s="365"/>
      <c r="AE252" s="365"/>
      <c r="AF252" s="365"/>
      <c r="AG252" s="365"/>
      <c r="AH252" s="365"/>
      <c r="AI252" s="365"/>
      <c r="AJ252" s="365"/>
      <c r="AK252" s="365"/>
      <c r="AL252" s="365"/>
      <c r="AM252" s="365"/>
      <c r="AN252" s="365"/>
      <c r="BI252" s="463">
        <v>2034</v>
      </c>
      <c r="BJ252" s="530" t="e">
        <v>#REF!</v>
      </c>
      <c r="BR252" s="463">
        <v>2034</v>
      </c>
      <c r="BS252" s="294">
        <v>20</v>
      </c>
      <c r="BT252" s="475" t="e">
        <v>#DIV/0!</v>
      </c>
      <c r="BU252" s="476" t="e">
        <v>#DIV/0!</v>
      </c>
      <c r="BV252" s="530" t="e">
        <v>#DIV/0!</v>
      </c>
      <c r="BY252" s="463">
        <v>2034</v>
      </c>
      <c r="BZ252" s="294">
        <v>20</v>
      </c>
      <c r="CA252" s="529" t="e">
        <v>#REF!</v>
      </c>
      <c r="CB252" s="529" t="e">
        <v>#REF!</v>
      </c>
      <c r="CC252" s="526" t="e">
        <v>#REF!</v>
      </c>
      <c r="CD252" s="530" t="e">
        <v>#REF!</v>
      </c>
      <c r="CG252" s="463">
        <v>2034</v>
      </c>
      <c r="CH252" s="294">
        <v>20</v>
      </c>
      <c r="CI252" s="529" t="e">
        <v>#REF!</v>
      </c>
      <c r="CJ252" s="529" t="e">
        <v>#REF!</v>
      </c>
      <c r="CK252" s="529" t="e">
        <v>#REF!</v>
      </c>
      <c r="CL252" s="526" t="e">
        <v>#REF!</v>
      </c>
      <c r="CM252" s="530" t="e">
        <v>#REF!</v>
      </c>
      <c r="CP252" s="463">
        <v>2034</v>
      </c>
      <c r="CQ252" s="294">
        <v>20</v>
      </c>
      <c r="CR252" s="529" t="e">
        <v>#REF!</v>
      </c>
      <c r="CS252" s="526" t="e">
        <v>#REF!</v>
      </c>
      <c r="CT252" s="530" t="e">
        <v>#REF!</v>
      </c>
      <c r="CZ252" s="447" t="b">
        <v>0</v>
      </c>
      <c r="DA252" s="448" t="b">
        <v>0</v>
      </c>
      <c r="DB252" s="449" t="b">
        <v>0</v>
      </c>
      <c r="DC252" s="447" t="s">
        <v>433</v>
      </c>
      <c r="DD252" s="449" t="s">
        <v>433</v>
      </c>
      <c r="DE252" s="447" t="s">
        <v>433</v>
      </c>
      <c r="DF252" s="449" t="s">
        <v>433</v>
      </c>
      <c r="DG252" s="447" t="s">
        <v>433</v>
      </c>
      <c r="DH252" s="449" t="s">
        <v>433</v>
      </c>
      <c r="DI252" s="447" t="s">
        <v>433</v>
      </c>
      <c r="DJ252" s="448" t="s">
        <v>433</v>
      </c>
      <c r="DK252" s="449" t="s">
        <v>433</v>
      </c>
      <c r="DL252" s="447" t="s">
        <v>433</v>
      </c>
      <c r="DM252" s="448" t="s">
        <v>433</v>
      </c>
      <c r="DN252" s="449" t="s">
        <v>433</v>
      </c>
      <c r="DO252" s="447" t="s">
        <v>433</v>
      </c>
      <c r="DP252" s="448" t="s">
        <v>433</v>
      </c>
      <c r="DQ252" s="449" t="s">
        <v>433</v>
      </c>
      <c r="DV252" s="510">
        <v>2039</v>
      </c>
      <c r="DW252" s="511" t="e">
        <v>#REF!</v>
      </c>
      <c r="DY252" s="558" t="e">
        <v>#REF!</v>
      </c>
    </row>
    <row r="253" spans="1:136" ht="13.8" x14ac:dyDescent="0.25">
      <c r="B253" s="403">
        <v>2037</v>
      </c>
      <c r="C253" s="621"/>
      <c r="D253" s="610"/>
      <c r="E253" s="611"/>
      <c r="F253" s="621"/>
      <c r="G253" s="622"/>
      <c r="H253" s="623"/>
      <c r="I253" s="621"/>
      <c r="J253" s="622"/>
      <c r="K253" s="623"/>
      <c r="L253" s="621"/>
      <c r="M253" s="623"/>
      <c r="N253" s="301" t="s">
        <v>446</v>
      </c>
      <c r="O253" s="394"/>
      <c r="P253" s="394"/>
      <c r="Q253" s="394"/>
      <c r="R253" s="301">
        <v>23</v>
      </c>
      <c r="S253" s="503" t="s">
        <v>433</v>
      </c>
      <c r="T253" s="503" t="s">
        <v>433</v>
      </c>
      <c r="U253" s="503" t="s">
        <v>433</v>
      </c>
      <c r="W253" s="503" t="e">
        <v>#N/A</v>
      </c>
      <c r="X253" s="503" t="e">
        <v>#N/A</v>
      </c>
      <c r="Y253" s="503" t="e">
        <v>#N/A</v>
      </c>
      <c r="AA253" s="365"/>
      <c r="AB253" s="365"/>
      <c r="AC253" s="365"/>
      <c r="AD253" s="365"/>
      <c r="AE253" s="365"/>
      <c r="AF253" s="365"/>
      <c r="AG253" s="365"/>
      <c r="AH253" s="365"/>
      <c r="AI253" s="365"/>
      <c r="AJ253" s="365"/>
      <c r="AK253" s="365"/>
      <c r="AL253" s="365"/>
      <c r="AM253" s="365"/>
      <c r="AN253" s="365"/>
      <c r="BI253" s="463">
        <v>2035</v>
      </c>
      <c r="BJ253" s="530" t="e">
        <v>#REF!</v>
      </c>
      <c r="BR253" s="463">
        <v>2035</v>
      </c>
      <c r="BS253" s="294">
        <v>21</v>
      </c>
      <c r="BT253" s="475" t="e">
        <v>#DIV/0!</v>
      </c>
      <c r="BU253" s="476" t="e">
        <v>#DIV/0!</v>
      </c>
      <c r="BV253" s="530" t="e">
        <v>#DIV/0!</v>
      </c>
      <c r="BY253" s="463">
        <v>2035</v>
      </c>
      <c r="BZ253" s="294">
        <v>21</v>
      </c>
      <c r="CA253" s="529" t="e">
        <v>#REF!</v>
      </c>
      <c r="CB253" s="529" t="e">
        <v>#REF!</v>
      </c>
      <c r="CC253" s="526" t="e">
        <v>#REF!</v>
      </c>
      <c r="CD253" s="530" t="e">
        <v>#REF!</v>
      </c>
      <c r="CG253" s="463">
        <v>2035</v>
      </c>
      <c r="CH253" s="294">
        <v>21</v>
      </c>
      <c r="CI253" s="529" t="e">
        <v>#REF!</v>
      </c>
      <c r="CJ253" s="529" t="e">
        <v>#REF!</v>
      </c>
      <c r="CK253" s="529" t="e">
        <v>#REF!</v>
      </c>
      <c r="CL253" s="526" t="e">
        <v>#REF!</v>
      </c>
      <c r="CM253" s="530" t="e">
        <v>#REF!</v>
      </c>
      <c r="CP253" s="463">
        <v>2035</v>
      </c>
      <c r="CQ253" s="294">
        <v>21</v>
      </c>
      <c r="CR253" s="529" t="e">
        <v>#REF!</v>
      </c>
      <c r="CS253" s="526" t="e">
        <v>#REF!</v>
      </c>
      <c r="CT253" s="530" t="e">
        <v>#REF!</v>
      </c>
      <c r="CZ253" s="447" t="b">
        <v>0</v>
      </c>
      <c r="DA253" s="448" t="b">
        <v>0</v>
      </c>
      <c r="DB253" s="449" t="b">
        <v>0</v>
      </c>
      <c r="DC253" s="447" t="s">
        <v>433</v>
      </c>
      <c r="DD253" s="449" t="s">
        <v>433</v>
      </c>
      <c r="DE253" s="447" t="s">
        <v>433</v>
      </c>
      <c r="DF253" s="449" t="s">
        <v>433</v>
      </c>
      <c r="DG253" s="447" t="s">
        <v>433</v>
      </c>
      <c r="DH253" s="449" t="s">
        <v>433</v>
      </c>
      <c r="DI253" s="447" t="s">
        <v>433</v>
      </c>
      <c r="DJ253" s="448" t="s">
        <v>433</v>
      </c>
      <c r="DK253" s="449" t="s">
        <v>433</v>
      </c>
      <c r="DL253" s="447" t="s">
        <v>433</v>
      </c>
      <c r="DM253" s="448" t="s">
        <v>433</v>
      </c>
      <c r="DN253" s="449" t="s">
        <v>433</v>
      </c>
      <c r="DO253" s="447" t="s">
        <v>433</v>
      </c>
      <c r="DP253" s="448" t="s">
        <v>433</v>
      </c>
      <c r="DQ253" s="449" t="s">
        <v>433</v>
      </c>
      <c r="DV253" s="510">
        <v>2040</v>
      </c>
      <c r="DW253" s="511" t="e">
        <v>#REF!</v>
      </c>
      <c r="DY253" s="558" t="e">
        <v>#REF!</v>
      </c>
    </row>
    <row r="254" spans="1:136" ht="13.8" x14ac:dyDescent="0.25">
      <c r="B254" s="403">
        <v>2038</v>
      </c>
      <c r="C254" s="621"/>
      <c r="D254" s="610"/>
      <c r="E254" s="611"/>
      <c r="F254" s="621"/>
      <c r="G254" s="622"/>
      <c r="H254" s="623"/>
      <c r="I254" s="621"/>
      <c r="J254" s="622"/>
      <c r="K254" s="623"/>
      <c r="L254" s="621"/>
      <c r="M254" s="623"/>
      <c r="N254" s="301" t="s">
        <v>446</v>
      </c>
      <c r="O254" s="394"/>
      <c r="P254" s="394"/>
      <c r="Q254" s="394"/>
      <c r="R254" s="301">
        <v>24</v>
      </c>
      <c r="S254" s="503" t="s">
        <v>433</v>
      </c>
      <c r="T254" s="503" t="s">
        <v>433</v>
      </c>
      <c r="U254" s="503" t="s">
        <v>433</v>
      </c>
      <c r="W254" s="503" t="e">
        <v>#N/A</v>
      </c>
      <c r="X254" s="503" t="e">
        <v>#N/A</v>
      </c>
      <c r="Y254" s="503" t="e">
        <v>#N/A</v>
      </c>
      <c r="AA254" s="365"/>
      <c r="AB254" s="365"/>
      <c r="AC254" s="365"/>
      <c r="AD254" s="365"/>
      <c r="AE254" s="365"/>
      <c r="AF254" s="365"/>
      <c r="AG254" s="365"/>
      <c r="AH254" s="365"/>
      <c r="AI254" s="365"/>
      <c r="AJ254" s="365"/>
      <c r="AK254" s="365"/>
      <c r="AL254" s="365"/>
      <c r="AM254" s="365"/>
      <c r="AN254" s="365"/>
      <c r="BI254" s="463">
        <v>2036</v>
      </c>
      <c r="BJ254" s="530" t="e">
        <v>#REF!</v>
      </c>
      <c r="BR254" s="463">
        <v>2036</v>
      </c>
      <c r="BS254" s="294">
        <v>22</v>
      </c>
      <c r="BT254" s="475" t="e">
        <v>#DIV/0!</v>
      </c>
      <c r="BU254" s="476" t="e">
        <v>#DIV/0!</v>
      </c>
      <c r="BV254" s="530" t="e">
        <v>#DIV/0!</v>
      </c>
      <c r="BY254" s="463">
        <v>2036</v>
      </c>
      <c r="BZ254" s="294">
        <v>22</v>
      </c>
      <c r="CA254" s="529" t="e">
        <v>#REF!</v>
      </c>
      <c r="CB254" s="529" t="e">
        <v>#REF!</v>
      </c>
      <c r="CC254" s="526" t="e">
        <v>#REF!</v>
      </c>
      <c r="CD254" s="530" t="e">
        <v>#REF!</v>
      </c>
      <c r="CG254" s="463">
        <v>2036</v>
      </c>
      <c r="CH254" s="294">
        <v>22</v>
      </c>
      <c r="CI254" s="529" t="e">
        <v>#REF!</v>
      </c>
      <c r="CJ254" s="529" t="e">
        <v>#REF!</v>
      </c>
      <c r="CK254" s="529" t="e">
        <v>#REF!</v>
      </c>
      <c r="CL254" s="526" t="e">
        <v>#REF!</v>
      </c>
      <c r="CM254" s="530" t="e">
        <v>#REF!</v>
      </c>
      <c r="CP254" s="463">
        <v>2036</v>
      </c>
      <c r="CQ254" s="294">
        <v>22</v>
      </c>
      <c r="CR254" s="529" t="e">
        <v>#REF!</v>
      </c>
      <c r="CS254" s="526" t="e">
        <v>#REF!</v>
      </c>
      <c r="CT254" s="530" t="e">
        <v>#REF!</v>
      </c>
      <c r="CZ254" s="447" t="b">
        <v>0</v>
      </c>
      <c r="DA254" s="448" t="b">
        <v>0</v>
      </c>
      <c r="DB254" s="449" t="b">
        <v>0</v>
      </c>
      <c r="DC254" s="447" t="s">
        <v>433</v>
      </c>
      <c r="DD254" s="449" t="s">
        <v>433</v>
      </c>
      <c r="DE254" s="447" t="s">
        <v>433</v>
      </c>
      <c r="DF254" s="449" t="s">
        <v>433</v>
      </c>
      <c r="DG254" s="447" t="s">
        <v>433</v>
      </c>
      <c r="DH254" s="449" t="s">
        <v>433</v>
      </c>
      <c r="DI254" s="447" t="s">
        <v>433</v>
      </c>
      <c r="DJ254" s="448" t="s">
        <v>433</v>
      </c>
      <c r="DK254" s="449" t="s">
        <v>433</v>
      </c>
      <c r="DL254" s="447" t="s">
        <v>433</v>
      </c>
      <c r="DM254" s="448" t="s">
        <v>433</v>
      </c>
      <c r="DN254" s="449" t="s">
        <v>433</v>
      </c>
      <c r="DO254" s="447" t="s">
        <v>433</v>
      </c>
      <c r="DP254" s="448" t="s">
        <v>433</v>
      </c>
      <c r="DQ254" s="449" t="s">
        <v>433</v>
      </c>
      <c r="DV254" s="510">
        <v>2041</v>
      </c>
      <c r="DW254" s="511" t="e">
        <v>#REF!</v>
      </c>
      <c r="DY254" s="558" t="e">
        <v>#REF!</v>
      </c>
    </row>
    <row r="255" spans="1:136" ht="13.8" x14ac:dyDescent="0.25">
      <c r="B255" s="403">
        <v>2039</v>
      </c>
      <c r="C255" s="621"/>
      <c r="D255" s="610"/>
      <c r="E255" s="611"/>
      <c r="F255" s="621"/>
      <c r="G255" s="622"/>
      <c r="H255" s="623"/>
      <c r="I255" s="621"/>
      <c r="J255" s="622"/>
      <c r="K255" s="623"/>
      <c r="L255" s="621"/>
      <c r="M255" s="623"/>
      <c r="N255" s="301" t="s">
        <v>446</v>
      </c>
      <c r="O255" s="394"/>
      <c r="P255" s="394"/>
      <c r="Q255" s="394"/>
      <c r="R255" s="301">
        <v>25</v>
      </c>
      <c r="S255" s="503" t="s">
        <v>433</v>
      </c>
      <c r="T255" s="503" t="s">
        <v>433</v>
      </c>
      <c r="U255" s="503" t="s">
        <v>433</v>
      </c>
      <c r="W255" s="503" t="e">
        <v>#N/A</v>
      </c>
      <c r="X255" s="503" t="e">
        <v>#N/A</v>
      </c>
      <c r="Y255" s="503" t="e">
        <v>#N/A</v>
      </c>
      <c r="AA255" s="365"/>
      <c r="AB255" s="365"/>
      <c r="AC255" s="365"/>
      <c r="AD255" s="365"/>
      <c r="AE255" s="365"/>
      <c r="AF255" s="365"/>
      <c r="AG255" s="365"/>
      <c r="AH255" s="365"/>
      <c r="AI255" s="365"/>
      <c r="AJ255" s="365"/>
      <c r="AK255" s="365"/>
      <c r="AL255" s="365"/>
      <c r="AM255" s="365"/>
      <c r="AN255" s="365"/>
      <c r="BI255" s="463">
        <v>2037</v>
      </c>
      <c r="BJ255" s="530" t="e">
        <v>#REF!</v>
      </c>
      <c r="BR255" s="463">
        <v>2037</v>
      </c>
      <c r="BS255" s="294">
        <v>23</v>
      </c>
      <c r="BT255" s="475" t="e">
        <v>#DIV/0!</v>
      </c>
      <c r="BU255" s="476" t="e">
        <v>#DIV/0!</v>
      </c>
      <c r="BV255" s="530" t="e">
        <v>#DIV/0!</v>
      </c>
      <c r="BY255" s="463">
        <v>2037</v>
      </c>
      <c r="BZ255" s="294">
        <v>23</v>
      </c>
      <c r="CA255" s="529" t="e">
        <v>#REF!</v>
      </c>
      <c r="CB255" s="529" t="e">
        <v>#REF!</v>
      </c>
      <c r="CC255" s="526" t="e">
        <v>#REF!</v>
      </c>
      <c r="CD255" s="530" t="e">
        <v>#REF!</v>
      </c>
      <c r="CG255" s="463">
        <v>2037</v>
      </c>
      <c r="CH255" s="294">
        <v>23</v>
      </c>
      <c r="CI255" s="529" t="e">
        <v>#REF!</v>
      </c>
      <c r="CJ255" s="529" t="e">
        <v>#REF!</v>
      </c>
      <c r="CK255" s="529" t="e">
        <v>#REF!</v>
      </c>
      <c r="CL255" s="526" t="e">
        <v>#REF!</v>
      </c>
      <c r="CM255" s="530" t="e">
        <v>#REF!</v>
      </c>
      <c r="CP255" s="463">
        <v>2037</v>
      </c>
      <c r="CQ255" s="294">
        <v>23</v>
      </c>
      <c r="CR255" s="529" t="e">
        <v>#REF!</v>
      </c>
      <c r="CS255" s="526" t="e">
        <v>#REF!</v>
      </c>
      <c r="CT255" s="530" t="e">
        <v>#REF!</v>
      </c>
      <c r="CZ255" s="447" t="b">
        <v>0</v>
      </c>
      <c r="DA255" s="448" t="b">
        <v>0</v>
      </c>
      <c r="DB255" s="449" t="b">
        <v>0</v>
      </c>
      <c r="DC255" s="447" t="s">
        <v>433</v>
      </c>
      <c r="DD255" s="449" t="s">
        <v>433</v>
      </c>
      <c r="DE255" s="447" t="s">
        <v>433</v>
      </c>
      <c r="DF255" s="449" t="s">
        <v>433</v>
      </c>
      <c r="DG255" s="447" t="s">
        <v>433</v>
      </c>
      <c r="DH255" s="449" t="s">
        <v>433</v>
      </c>
      <c r="DI255" s="447" t="s">
        <v>433</v>
      </c>
      <c r="DJ255" s="448" t="s">
        <v>433</v>
      </c>
      <c r="DK255" s="449" t="s">
        <v>433</v>
      </c>
      <c r="DL255" s="447" t="s">
        <v>433</v>
      </c>
      <c r="DM255" s="448" t="s">
        <v>433</v>
      </c>
      <c r="DN255" s="449" t="s">
        <v>433</v>
      </c>
      <c r="DO255" s="447" t="s">
        <v>433</v>
      </c>
      <c r="DP255" s="448" t="s">
        <v>433</v>
      </c>
      <c r="DQ255" s="449" t="s">
        <v>433</v>
      </c>
      <c r="DV255" s="510">
        <v>2042</v>
      </c>
      <c r="DW255" s="511" t="e">
        <v>#REF!</v>
      </c>
      <c r="DY255" s="558" t="e">
        <v>#REF!</v>
      </c>
    </row>
    <row r="256" spans="1:136" s="319" customFormat="1" ht="13.8" x14ac:dyDescent="0.25">
      <c r="B256" s="403">
        <v>2040</v>
      </c>
      <c r="C256" s="621"/>
      <c r="D256" s="610"/>
      <c r="E256" s="611"/>
      <c r="F256" s="621"/>
      <c r="G256" s="622"/>
      <c r="H256" s="623"/>
      <c r="I256" s="621"/>
      <c r="J256" s="622"/>
      <c r="K256" s="623"/>
      <c r="L256" s="621"/>
      <c r="M256" s="623"/>
      <c r="N256" s="301" t="s">
        <v>446</v>
      </c>
      <c r="O256" s="394"/>
      <c r="P256" s="394"/>
      <c r="Q256" s="394"/>
      <c r="R256" s="301">
        <v>26</v>
      </c>
      <c r="S256" s="503" t="s">
        <v>433</v>
      </c>
      <c r="T256" s="503" t="s">
        <v>433</v>
      </c>
      <c r="U256" s="503" t="s">
        <v>433</v>
      </c>
      <c r="W256" s="503" t="e">
        <v>#N/A</v>
      </c>
      <c r="X256" s="503" t="e">
        <v>#N/A</v>
      </c>
      <c r="Y256" s="503" t="e">
        <v>#N/A</v>
      </c>
      <c r="AA256" s="365"/>
      <c r="AB256" s="365"/>
      <c r="AC256" s="365"/>
      <c r="AD256" s="365"/>
      <c r="AE256" s="365"/>
      <c r="AF256" s="365"/>
      <c r="AG256" s="365"/>
      <c r="AH256" s="365"/>
      <c r="AI256" s="365"/>
      <c r="AJ256" s="365"/>
      <c r="AK256" s="365"/>
      <c r="AL256" s="365"/>
      <c r="AM256" s="365"/>
      <c r="AN256" s="365"/>
      <c r="BI256" s="463">
        <v>2038</v>
      </c>
      <c r="BJ256" s="530" t="e">
        <v>#REF!</v>
      </c>
      <c r="BR256" s="463">
        <v>2038</v>
      </c>
      <c r="BS256" s="294">
        <v>24</v>
      </c>
      <c r="BT256" s="475" t="e">
        <v>#DIV/0!</v>
      </c>
      <c r="BU256" s="476" t="e">
        <v>#DIV/0!</v>
      </c>
      <c r="BV256" s="530" t="e">
        <v>#DIV/0!</v>
      </c>
      <c r="BY256" s="463">
        <v>2038</v>
      </c>
      <c r="BZ256" s="294">
        <v>24</v>
      </c>
      <c r="CA256" s="529" t="e">
        <v>#REF!</v>
      </c>
      <c r="CB256" s="529" t="e">
        <v>#REF!</v>
      </c>
      <c r="CC256" s="526" t="e">
        <v>#REF!</v>
      </c>
      <c r="CD256" s="530" t="e">
        <v>#REF!</v>
      </c>
      <c r="CG256" s="463">
        <v>2038</v>
      </c>
      <c r="CH256" s="294">
        <v>24</v>
      </c>
      <c r="CI256" s="529" t="e">
        <v>#REF!</v>
      </c>
      <c r="CJ256" s="529" t="e">
        <v>#REF!</v>
      </c>
      <c r="CK256" s="529" t="e">
        <v>#REF!</v>
      </c>
      <c r="CL256" s="526" t="e">
        <v>#REF!</v>
      </c>
      <c r="CM256" s="530" t="e">
        <v>#REF!</v>
      </c>
      <c r="CP256" s="463">
        <v>2038</v>
      </c>
      <c r="CQ256" s="294">
        <v>24</v>
      </c>
      <c r="CR256" s="529" t="e">
        <v>#REF!</v>
      </c>
      <c r="CS256" s="526" t="e">
        <v>#REF!</v>
      </c>
      <c r="CT256" s="530" t="e">
        <v>#REF!</v>
      </c>
      <c r="CZ256" s="447" t="b">
        <v>0</v>
      </c>
      <c r="DA256" s="448" t="b">
        <v>0</v>
      </c>
      <c r="DB256" s="449" t="b">
        <v>0</v>
      </c>
      <c r="DC256" s="447" t="s">
        <v>433</v>
      </c>
      <c r="DD256" s="449" t="s">
        <v>433</v>
      </c>
      <c r="DE256" s="447" t="s">
        <v>433</v>
      </c>
      <c r="DF256" s="449" t="s">
        <v>433</v>
      </c>
      <c r="DG256" s="447" t="s">
        <v>433</v>
      </c>
      <c r="DH256" s="449" t="s">
        <v>433</v>
      </c>
      <c r="DI256" s="447" t="s">
        <v>433</v>
      </c>
      <c r="DJ256" s="448" t="s">
        <v>433</v>
      </c>
      <c r="DK256" s="449" t="s">
        <v>433</v>
      </c>
      <c r="DL256" s="447" t="s">
        <v>433</v>
      </c>
      <c r="DM256" s="448" t="s">
        <v>433</v>
      </c>
      <c r="DN256" s="449" t="s">
        <v>433</v>
      </c>
      <c r="DO256" s="447" t="s">
        <v>433</v>
      </c>
      <c r="DP256" s="448" t="s">
        <v>433</v>
      </c>
      <c r="DQ256" s="449" t="s">
        <v>433</v>
      </c>
      <c r="DV256" s="510">
        <v>2043</v>
      </c>
      <c r="DW256" s="511" t="e">
        <v>#REF!</v>
      </c>
      <c r="DY256" s="558" t="e">
        <v>#REF!</v>
      </c>
      <c r="EA256" s="325"/>
      <c r="EB256" s="325"/>
      <c r="EC256" s="325"/>
      <c r="ED256" s="325"/>
      <c r="EE256" s="325"/>
    </row>
    <row r="257" spans="2:135" s="319" customFormat="1" ht="13.8" x14ac:dyDescent="0.25">
      <c r="B257" s="403">
        <v>2041</v>
      </c>
      <c r="C257" s="621"/>
      <c r="D257" s="610"/>
      <c r="E257" s="611"/>
      <c r="F257" s="621"/>
      <c r="G257" s="622"/>
      <c r="H257" s="623"/>
      <c r="I257" s="621"/>
      <c r="J257" s="622"/>
      <c r="K257" s="623"/>
      <c r="L257" s="621"/>
      <c r="M257" s="623"/>
      <c r="N257" s="301" t="s">
        <v>446</v>
      </c>
      <c r="O257" s="394"/>
      <c r="P257" s="394"/>
      <c r="Q257" s="394"/>
      <c r="R257" s="301">
        <v>27</v>
      </c>
      <c r="S257" s="503" t="s">
        <v>433</v>
      </c>
      <c r="T257" s="503" t="s">
        <v>433</v>
      </c>
      <c r="U257" s="503" t="s">
        <v>433</v>
      </c>
      <c r="W257" s="503" t="e">
        <v>#N/A</v>
      </c>
      <c r="X257" s="503" t="e">
        <v>#N/A</v>
      </c>
      <c r="Y257" s="503" t="e">
        <v>#N/A</v>
      </c>
      <c r="AA257" s="365"/>
      <c r="AB257" s="365"/>
      <c r="AC257" s="365"/>
      <c r="AD257" s="365"/>
      <c r="AE257" s="365"/>
      <c r="AF257" s="365"/>
      <c r="AG257" s="365"/>
      <c r="AH257" s="365"/>
      <c r="AI257" s="365"/>
      <c r="AJ257" s="365"/>
      <c r="AK257" s="365"/>
      <c r="AL257" s="365"/>
      <c r="AM257" s="365"/>
      <c r="AN257" s="365"/>
      <c r="BI257" s="463">
        <v>2039</v>
      </c>
      <c r="BJ257" s="530" t="e">
        <v>#REF!</v>
      </c>
      <c r="BR257" s="463">
        <v>2039</v>
      </c>
      <c r="BS257" s="294">
        <v>25</v>
      </c>
      <c r="BT257" s="475" t="e">
        <v>#DIV/0!</v>
      </c>
      <c r="BU257" s="476" t="e">
        <v>#DIV/0!</v>
      </c>
      <c r="BV257" s="530" t="e">
        <v>#DIV/0!</v>
      </c>
      <c r="BY257" s="463">
        <v>2039</v>
      </c>
      <c r="BZ257" s="294">
        <v>25</v>
      </c>
      <c r="CA257" s="529" t="e">
        <v>#REF!</v>
      </c>
      <c r="CB257" s="529" t="e">
        <v>#REF!</v>
      </c>
      <c r="CC257" s="526" t="e">
        <v>#REF!</v>
      </c>
      <c r="CD257" s="530" t="e">
        <v>#REF!</v>
      </c>
      <c r="CG257" s="463">
        <v>2039</v>
      </c>
      <c r="CH257" s="294">
        <v>25</v>
      </c>
      <c r="CI257" s="529" t="e">
        <v>#REF!</v>
      </c>
      <c r="CJ257" s="529" t="e">
        <v>#REF!</v>
      </c>
      <c r="CK257" s="529" t="e">
        <v>#REF!</v>
      </c>
      <c r="CL257" s="526" t="e">
        <v>#REF!</v>
      </c>
      <c r="CM257" s="530" t="e">
        <v>#REF!</v>
      </c>
      <c r="CP257" s="463">
        <v>2039</v>
      </c>
      <c r="CQ257" s="294">
        <v>25</v>
      </c>
      <c r="CR257" s="529" t="e">
        <v>#REF!</v>
      </c>
      <c r="CS257" s="526" t="e">
        <v>#REF!</v>
      </c>
      <c r="CT257" s="530" t="e">
        <v>#REF!</v>
      </c>
      <c r="CZ257" s="447" t="b">
        <v>0</v>
      </c>
      <c r="DA257" s="448" t="b">
        <v>0</v>
      </c>
      <c r="DB257" s="449" t="b">
        <v>0</v>
      </c>
      <c r="DC257" s="447" t="s">
        <v>433</v>
      </c>
      <c r="DD257" s="449" t="s">
        <v>433</v>
      </c>
      <c r="DE257" s="447" t="s">
        <v>433</v>
      </c>
      <c r="DF257" s="449" t="s">
        <v>433</v>
      </c>
      <c r="DG257" s="447" t="s">
        <v>433</v>
      </c>
      <c r="DH257" s="449" t="s">
        <v>433</v>
      </c>
      <c r="DI257" s="447" t="s">
        <v>433</v>
      </c>
      <c r="DJ257" s="448" t="s">
        <v>433</v>
      </c>
      <c r="DK257" s="449" t="s">
        <v>433</v>
      </c>
      <c r="DL257" s="447" t="s">
        <v>433</v>
      </c>
      <c r="DM257" s="448" t="s">
        <v>433</v>
      </c>
      <c r="DN257" s="449" t="s">
        <v>433</v>
      </c>
      <c r="DO257" s="447" t="s">
        <v>433</v>
      </c>
      <c r="DP257" s="448" t="s">
        <v>433</v>
      </c>
      <c r="DQ257" s="449" t="s">
        <v>433</v>
      </c>
      <c r="DV257" s="510">
        <v>2044</v>
      </c>
      <c r="DW257" s="511" t="e">
        <v>#REF!</v>
      </c>
      <c r="DY257" s="558" t="e">
        <v>#REF!</v>
      </c>
      <c r="EA257" s="325"/>
      <c r="EB257" s="325"/>
      <c r="EC257" s="325"/>
      <c r="ED257" s="325"/>
      <c r="EE257" s="325"/>
    </row>
    <row r="258" spans="2:135" s="319" customFormat="1" ht="13.8" x14ac:dyDescent="0.25">
      <c r="B258" s="403">
        <v>2042</v>
      </c>
      <c r="C258" s="621"/>
      <c r="D258" s="610"/>
      <c r="E258" s="611"/>
      <c r="F258" s="621"/>
      <c r="G258" s="622"/>
      <c r="H258" s="623"/>
      <c r="I258" s="621"/>
      <c r="J258" s="622"/>
      <c r="K258" s="623"/>
      <c r="L258" s="621"/>
      <c r="M258" s="623"/>
      <c r="N258" s="301" t="s">
        <v>446</v>
      </c>
      <c r="O258" s="394"/>
      <c r="P258" s="394"/>
      <c r="Q258" s="394"/>
      <c r="R258" s="301">
        <v>28</v>
      </c>
      <c r="S258" s="503" t="s">
        <v>433</v>
      </c>
      <c r="T258" s="503" t="s">
        <v>433</v>
      </c>
      <c r="U258" s="503" t="s">
        <v>433</v>
      </c>
      <c r="W258" s="503" t="e">
        <v>#N/A</v>
      </c>
      <c r="X258" s="503" t="e">
        <v>#N/A</v>
      </c>
      <c r="Y258" s="503" t="e">
        <v>#N/A</v>
      </c>
      <c r="AA258" s="365"/>
      <c r="AB258" s="365"/>
      <c r="AC258" s="365"/>
      <c r="AD258" s="365"/>
      <c r="AE258" s="365"/>
      <c r="AF258" s="365"/>
      <c r="AG258" s="365"/>
      <c r="AH258" s="365"/>
      <c r="AI258" s="365"/>
      <c r="AJ258" s="365"/>
      <c r="AK258" s="365"/>
      <c r="AL258" s="365"/>
      <c r="AM258" s="365"/>
      <c r="AN258" s="365"/>
      <c r="BI258" s="463">
        <v>2040</v>
      </c>
      <c r="BJ258" s="530" t="e">
        <v>#REF!</v>
      </c>
      <c r="BR258" s="463">
        <v>2040</v>
      </c>
      <c r="BS258" s="294">
        <v>26</v>
      </c>
      <c r="BT258" s="475" t="e">
        <v>#DIV/0!</v>
      </c>
      <c r="BU258" s="476" t="e">
        <v>#DIV/0!</v>
      </c>
      <c r="BV258" s="530" t="e">
        <v>#DIV/0!</v>
      </c>
      <c r="BY258" s="463">
        <v>2040</v>
      </c>
      <c r="BZ258" s="294">
        <v>26</v>
      </c>
      <c r="CA258" s="529" t="e">
        <v>#REF!</v>
      </c>
      <c r="CB258" s="529" t="e">
        <v>#REF!</v>
      </c>
      <c r="CC258" s="526" t="e">
        <v>#REF!</v>
      </c>
      <c r="CD258" s="530" t="e">
        <v>#REF!</v>
      </c>
      <c r="CG258" s="463">
        <v>2040</v>
      </c>
      <c r="CH258" s="294">
        <v>26</v>
      </c>
      <c r="CI258" s="529" t="e">
        <v>#REF!</v>
      </c>
      <c r="CJ258" s="529" t="e">
        <v>#REF!</v>
      </c>
      <c r="CK258" s="529" t="e">
        <v>#REF!</v>
      </c>
      <c r="CL258" s="526" t="e">
        <v>#REF!</v>
      </c>
      <c r="CM258" s="530" t="e">
        <v>#REF!</v>
      </c>
      <c r="CP258" s="463">
        <v>2040</v>
      </c>
      <c r="CQ258" s="294">
        <v>26</v>
      </c>
      <c r="CR258" s="529" t="e">
        <v>#REF!</v>
      </c>
      <c r="CS258" s="526" t="e">
        <v>#REF!</v>
      </c>
      <c r="CT258" s="530" t="e">
        <v>#REF!</v>
      </c>
      <c r="CZ258" s="447" t="b">
        <v>0</v>
      </c>
      <c r="DA258" s="448" t="b">
        <v>0</v>
      </c>
      <c r="DB258" s="449" t="b">
        <v>0</v>
      </c>
      <c r="DC258" s="447" t="s">
        <v>433</v>
      </c>
      <c r="DD258" s="449" t="s">
        <v>433</v>
      </c>
      <c r="DE258" s="447" t="s">
        <v>433</v>
      </c>
      <c r="DF258" s="449" t="s">
        <v>433</v>
      </c>
      <c r="DG258" s="447" t="s">
        <v>433</v>
      </c>
      <c r="DH258" s="449" t="s">
        <v>433</v>
      </c>
      <c r="DI258" s="447" t="s">
        <v>433</v>
      </c>
      <c r="DJ258" s="448" t="s">
        <v>433</v>
      </c>
      <c r="DK258" s="449" t="s">
        <v>433</v>
      </c>
      <c r="DL258" s="447" t="s">
        <v>433</v>
      </c>
      <c r="DM258" s="448" t="s">
        <v>433</v>
      </c>
      <c r="DN258" s="449" t="s">
        <v>433</v>
      </c>
      <c r="DO258" s="447" t="s">
        <v>433</v>
      </c>
      <c r="DP258" s="448" t="s">
        <v>433</v>
      </c>
      <c r="DQ258" s="449" t="s">
        <v>433</v>
      </c>
      <c r="DV258" s="510">
        <v>2045</v>
      </c>
      <c r="DW258" s="511" t="e">
        <v>#REF!</v>
      </c>
      <c r="DY258" s="558" t="e">
        <v>#REF!</v>
      </c>
      <c r="EA258" s="325"/>
      <c r="EB258" s="325"/>
      <c r="EC258" s="325"/>
      <c r="ED258" s="325"/>
      <c r="EE258" s="325"/>
    </row>
    <row r="259" spans="2:135" s="319" customFormat="1" ht="13.8" x14ac:dyDescent="0.25">
      <c r="B259" s="403">
        <v>2043</v>
      </c>
      <c r="C259" s="621"/>
      <c r="D259" s="610"/>
      <c r="E259" s="611"/>
      <c r="F259" s="621"/>
      <c r="G259" s="622"/>
      <c r="H259" s="623"/>
      <c r="I259" s="621"/>
      <c r="J259" s="622"/>
      <c r="K259" s="623"/>
      <c r="L259" s="621"/>
      <c r="M259" s="623"/>
      <c r="N259" s="301" t="s">
        <v>446</v>
      </c>
      <c r="O259" s="394"/>
      <c r="P259" s="394"/>
      <c r="Q259" s="394"/>
      <c r="R259" s="301">
        <v>29</v>
      </c>
      <c r="S259" s="503" t="s">
        <v>433</v>
      </c>
      <c r="T259" s="503" t="s">
        <v>433</v>
      </c>
      <c r="U259" s="503" t="s">
        <v>433</v>
      </c>
      <c r="W259" s="503" t="e">
        <v>#N/A</v>
      </c>
      <c r="X259" s="503" t="e">
        <v>#N/A</v>
      </c>
      <c r="Y259" s="503" t="e">
        <v>#N/A</v>
      </c>
      <c r="AA259" s="365"/>
      <c r="AB259" s="365"/>
      <c r="AC259" s="365"/>
      <c r="AD259" s="365"/>
      <c r="AE259" s="365"/>
      <c r="AF259" s="365"/>
      <c r="AG259" s="365"/>
      <c r="AH259" s="365"/>
      <c r="AI259" s="365"/>
      <c r="AJ259" s="365"/>
      <c r="AK259" s="365"/>
      <c r="AL259" s="365"/>
      <c r="AM259" s="365"/>
      <c r="AN259" s="365"/>
      <c r="BI259" s="463">
        <v>2041</v>
      </c>
      <c r="BJ259" s="530" t="e">
        <v>#REF!</v>
      </c>
      <c r="BR259" s="463">
        <v>2041</v>
      </c>
      <c r="BS259" s="294">
        <v>27</v>
      </c>
      <c r="BT259" s="475" t="e">
        <v>#DIV/0!</v>
      </c>
      <c r="BU259" s="476" t="e">
        <v>#DIV/0!</v>
      </c>
      <c r="BV259" s="530" t="e">
        <v>#DIV/0!</v>
      </c>
      <c r="BY259" s="463">
        <v>2041</v>
      </c>
      <c r="BZ259" s="294">
        <v>27</v>
      </c>
      <c r="CA259" s="529" t="e">
        <v>#REF!</v>
      </c>
      <c r="CB259" s="529" t="e">
        <v>#REF!</v>
      </c>
      <c r="CC259" s="526" t="e">
        <v>#REF!</v>
      </c>
      <c r="CD259" s="530" t="e">
        <v>#REF!</v>
      </c>
      <c r="CG259" s="463">
        <v>2041</v>
      </c>
      <c r="CH259" s="294">
        <v>27</v>
      </c>
      <c r="CI259" s="529" t="e">
        <v>#REF!</v>
      </c>
      <c r="CJ259" s="529" t="e">
        <v>#REF!</v>
      </c>
      <c r="CK259" s="529" t="e">
        <v>#REF!</v>
      </c>
      <c r="CL259" s="526" t="e">
        <v>#REF!</v>
      </c>
      <c r="CM259" s="530" t="e">
        <v>#REF!</v>
      </c>
      <c r="CP259" s="463">
        <v>2041</v>
      </c>
      <c r="CQ259" s="294">
        <v>27</v>
      </c>
      <c r="CR259" s="529" t="e">
        <v>#REF!</v>
      </c>
      <c r="CS259" s="526" t="e">
        <v>#REF!</v>
      </c>
      <c r="CT259" s="530" t="e">
        <v>#REF!</v>
      </c>
      <c r="CZ259" s="447" t="b">
        <v>0</v>
      </c>
      <c r="DA259" s="448" t="b">
        <v>0</v>
      </c>
      <c r="DB259" s="449" t="b">
        <v>0</v>
      </c>
      <c r="DC259" s="447" t="s">
        <v>433</v>
      </c>
      <c r="DD259" s="449" t="s">
        <v>433</v>
      </c>
      <c r="DE259" s="447" t="s">
        <v>433</v>
      </c>
      <c r="DF259" s="449" t="s">
        <v>433</v>
      </c>
      <c r="DG259" s="447" t="s">
        <v>433</v>
      </c>
      <c r="DH259" s="449" t="s">
        <v>433</v>
      </c>
      <c r="DI259" s="447" t="s">
        <v>433</v>
      </c>
      <c r="DJ259" s="448" t="s">
        <v>433</v>
      </c>
      <c r="DK259" s="449" t="s">
        <v>433</v>
      </c>
      <c r="DL259" s="447" t="s">
        <v>433</v>
      </c>
      <c r="DM259" s="448" t="s">
        <v>433</v>
      </c>
      <c r="DN259" s="449" t="s">
        <v>433</v>
      </c>
      <c r="DO259" s="447" t="s">
        <v>433</v>
      </c>
      <c r="DP259" s="448" t="s">
        <v>433</v>
      </c>
      <c r="DQ259" s="449" t="s">
        <v>433</v>
      </c>
      <c r="DV259" s="510">
        <v>2046</v>
      </c>
      <c r="DW259" s="511" t="e">
        <v>#REF!</v>
      </c>
      <c r="DY259" s="558" t="e">
        <v>#REF!</v>
      </c>
      <c r="EA259" s="325"/>
      <c r="EB259" s="325"/>
      <c r="EC259" s="325"/>
      <c r="ED259" s="325"/>
      <c r="EE259" s="325"/>
    </row>
    <row r="260" spans="2:135" s="319" customFormat="1" ht="13.8" x14ac:dyDescent="0.25">
      <c r="B260" s="403">
        <v>2044</v>
      </c>
      <c r="C260" s="621"/>
      <c r="D260" s="610"/>
      <c r="E260" s="611"/>
      <c r="F260" s="621"/>
      <c r="G260" s="622"/>
      <c r="H260" s="623"/>
      <c r="I260" s="621"/>
      <c r="J260" s="622"/>
      <c r="K260" s="623"/>
      <c r="L260" s="621"/>
      <c r="M260" s="623"/>
      <c r="N260" s="301" t="s">
        <v>446</v>
      </c>
      <c r="O260" s="394"/>
      <c r="P260" s="394"/>
      <c r="Q260" s="394"/>
      <c r="R260" s="301">
        <v>30</v>
      </c>
      <c r="S260" s="503" t="s">
        <v>433</v>
      </c>
      <c r="T260" s="503" t="s">
        <v>433</v>
      </c>
      <c r="U260" s="503" t="s">
        <v>433</v>
      </c>
      <c r="W260" s="503" t="e">
        <v>#N/A</v>
      </c>
      <c r="X260" s="503" t="e">
        <v>#N/A</v>
      </c>
      <c r="Y260" s="503" t="e">
        <v>#N/A</v>
      </c>
      <c r="AA260" s="365"/>
      <c r="AB260" s="365"/>
      <c r="AC260" s="365"/>
      <c r="AD260" s="365"/>
      <c r="AE260" s="365"/>
      <c r="AF260" s="365"/>
      <c r="AG260" s="365"/>
      <c r="AH260" s="365"/>
      <c r="AI260" s="365"/>
      <c r="AJ260" s="365"/>
      <c r="AK260" s="365"/>
      <c r="AL260" s="365"/>
      <c r="AM260" s="365"/>
      <c r="AN260" s="365"/>
      <c r="BI260" s="463">
        <v>2042</v>
      </c>
      <c r="BJ260" s="530" t="e">
        <v>#REF!</v>
      </c>
      <c r="BR260" s="463">
        <v>2042</v>
      </c>
      <c r="BS260" s="294">
        <v>28</v>
      </c>
      <c r="BT260" s="475" t="e">
        <v>#DIV/0!</v>
      </c>
      <c r="BU260" s="476" t="e">
        <v>#DIV/0!</v>
      </c>
      <c r="BV260" s="530" t="e">
        <v>#DIV/0!</v>
      </c>
      <c r="BY260" s="463">
        <v>2042</v>
      </c>
      <c r="BZ260" s="294">
        <v>28</v>
      </c>
      <c r="CA260" s="529" t="e">
        <v>#REF!</v>
      </c>
      <c r="CB260" s="529" t="e">
        <v>#REF!</v>
      </c>
      <c r="CC260" s="526" t="e">
        <v>#REF!</v>
      </c>
      <c r="CD260" s="530" t="e">
        <v>#REF!</v>
      </c>
      <c r="CG260" s="463">
        <v>2042</v>
      </c>
      <c r="CH260" s="294">
        <v>28</v>
      </c>
      <c r="CI260" s="529" t="e">
        <v>#REF!</v>
      </c>
      <c r="CJ260" s="529" t="e">
        <v>#REF!</v>
      </c>
      <c r="CK260" s="529" t="e">
        <v>#REF!</v>
      </c>
      <c r="CL260" s="526" t="e">
        <v>#REF!</v>
      </c>
      <c r="CM260" s="530" t="e">
        <v>#REF!</v>
      </c>
      <c r="CP260" s="463">
        <v>2042</v>
      </c>
      <c r="CQ260" s="294">
        <v>28</v>
      </c>
      <c r="CR260" s="529" t="e">
        <v>#REF!</v>
      </c>
      <c r="CS260" s="526" t="e">
        <v>#REF!</v>
      </c>
      <c r="CT260" s="530" t="e">
        <v>#REF!</v>
      </c>
      <c r="CZ260" s="447" t="b">
        <v>0</v>
      </c>
      <c r="DA260" s="448" t="b">
        <v>0</v>
      </c>
      <c r="DB260" s="449" t="b">
        <v>0</v>
      </c>
      <c r="DC260" s="447" t="s">
        <v>433</v>
      </c>
      <c r="DD260" s="449" t="s">
        <v>433</v>
      </c>
      <c r="DE260" s="447" t="s">
        <v>433</v>
      </c>
      <c r="DF260" s="449" t="s">
        <v>433</v>
      </c>
      <c r="DG260" s="447" t="s">
        <v>433</v>
      </c>
      <c r="DH260" s="449" t="s">
        <v>433</v>
      </c>
      <c r="DI260" s="447" t="s">
        <v>433</v>
      </c>
      <c r="DJ260" s="448" t="s">
        <v>433</v>
      </c>
      <c r="DK260" s="449" t="s">
        <v>433</v>
      </c>
      <c r="DL260" s="447" t="s">
        <v>433</v>
      </c>
      <c r="DM260" s="448" t="s">
        <v>433</v>
      </c>
      <c r="DN260" s="449" t="s">
        <v>433</v>
      </c>
      <c r="DO260" s="447" t="s">
        <v>433</v>
      </c>
      <c r="DP260" s="448" t="s">
        <v>433</v>
      </c>
      <c r="DQ260" s="449" t="s">
        <v>433</v>
      </c>
      <c r="DV260" s="510">
        <v>2047</v>
      </c>
      <c r="DW260" s="511" t="e">
        <v>#REF!</v>
      </c>
      <c r="DY260" s="558" t="e">
        <v>#REF!</v>
      </c>
      <c r="EA260" s="325"/>
      <c r="EB260" s="325"/>
      <c r="EC260" s="325"/>
      <c r="ED260" s="325"/>
      <c r="EE260" s="325"/>
    </row>
    <row r="261" spans="2:135" s="319" customFormat="1" ht="13.8" x14ac:dyDescent="0.25">
      <c r="B261" s="403">
        <v>2045</v>
      </c>
      <c r="C261" s="621"/>
      <c r="D261" s="610"/>
      <c r="E261" s="611"/>
      <c r="F261" s="621"/>
      <c r="G261" s="622"/>
      <c r="H261" s="623"/>
      <c r="I261" s="621"/>
      <c r="J261" s="622"/>
      <c r="K261" s="623"/>
      <c r="L261" s="621"/>
      <c r="M261" s="623"/>
      <c r="N261" s="301" t="s">
        <v>446</v>
      </c>
      <c r="O261" s="394"/>
      <c r="P261" s="394"/>
      <c r="Q261" s="394"/>
      <c r="R261" s="301">
        <v>31</v>
      </c>
      <c r="S261" s="503" t="s">
        <v>433</v>
      </c>
      <c r="T261" s="503" t="s">
        <v>433</v>
      </c>
      <c r="U261" s="503" t="s">
        <v>433</v>
      </c>
      <c r="W261" s="503" t="e">
        <v>#N/A</v>
      </c>
      <c r="X261" s="503" t="e">
        <v>#N/A</v>
      </c>
      <c r="Y261" s="503" t="e">
        <v>#N/A</v>
      </c>
      <c r="AA261" s="365"/>
      <c r="AB261" s="365"/>
      <c r="AC261" s="365"/>
      <c r="AD261" s="365"/>
      <c r="AE261" s="365"/>
      <c r="AF261" s="365"/>
      <c r="AG261" s="365"/>
      <c r="AH261" s="365"/>
      <c r="AI261" s="365"/>
      <c r="AJ261" s="365"/>
      <c r="AK261" s="365"/>
      <c r="AL261" s="365"/>
      <c r="AM261" s="365"/>
      <c r="AN261" s="365"/>
      <c r="BI261" s="463">
        <v>2043</v>
      </c>
      <c r="BJ261" s="530" t="e">
        <v>#REF!</v>
      </c>
      <c r="BR261" s="463">
        <v>2043</v>
      </c>
      <c r="BS261" s="294">
        <v>29</v>
      </c>
      <c r="BT261" s="475" t="e">
        <v>#DIV/0!</v>
      </c>
      <c r="BU261" s="476" t="e">
        <v>#DIV/0!</v>
      </c>
      <c r="BV261" s="530" t="e">
        <v>#DIV/0!</v>
      </c>
      <c r="BY261" s="463">
        <v>2043</v>
      </c>
      <c r="BZ261" s="294">
        <v>29</v>
      </c>
      <c r="CA261" s="529" t="e">
        <v>#REF!</v>
      </c>
      <c r="CB261" s="529" t="e">
        <v>#REF!</v>
      </c>
      <c r="CC261" s="526" t="e">
        <v>#REF!</v>
      </c>
      <c r="CD261" s="530" t="e">
        <v>#REF!</v>
      </c>
      <c r="CG261" s="463">
        <v>2043</v>
      </c>
      <c r="CH261" s="294">
        <v>29</v>
      </c>
      <c r="CI261" s="529" t="e">
        <v>#REF!</v>
      </c>
      <c r="CJ261" s="529" t="e">
        <v>#REF!</v>
      </c>
      <c r="CK261" s="529" t="e">
        <v>#REF!</v>
      </c>
      <c r="CL261" s="526" t="e">
        <v>#REF!</v>
      </c>
      <c r="CM261" s="530" t="e">
        <v>#REF!</v>
      </c>
      <c r="CP261" s="463">
        <v>2043</v>
      </c>
      <c r="CQ261" s="294">
        <v>29</v>
      </c>
      <c r="CR261" s="529" t="e">
        <v>#REF!</v>
      </c>
      <c r="CS261" s="526" t="e">
        <v>#REF!</v>
      </c>
      <c r="CT261" s="530" t="e">
        <v>#REF!</v>
      </c>
      <c r="CZ261" s="447" t="b">
        <v>0</v>
      </c>
      <c r="DA261" s="448" t="b">
        <v>0</v>
      </c>
      <c r="DB261" s="449" t="b">
        <v>0</v>
      </c>
      <c r="DC261" s="447" t="s">
        <v>433</v>
      </c>
      <c r="DD261" s="449" t="s">
        <v>433</v>
      </c>
      <c r="DE261" s="447" t="s">
        <v>433</v>
      </c>
      <c r="DF261" s="449" t="s">
        <v>433</v>
      </c>
      <c r="DG261" s="447" t="s">
        <v>433</v>
      </c>
      <c r="DH261" s="449" t="s">
        <v>433</v>
      </c>
      <c r="DI261" s="447" t="s">
        <v>433</v>
      </c>
      <c r="DJ261" s="448" t="s">
        <v>433</v>
      </c>
      <c r="DK261" s="449" t="s">
        <v>433</v>
      </c>
      <c r="DL261" s="447" t="s">
        <v>433</v>
      </c>
      <c r="DM261" s="448" t="s">
        <v>433</v>
      </c>
      <c r="DN261" s="449" t="s">
        <v>433</v>
      </c>
      <c r="DO261" s="447" t="s">
        <v>433</v>
      </c>
      <c r="DP261" s="448" t="s">
        <v>433</v>
      </c>
      <c r="DQ261" s="449" t="s">
        <v>433</v>
      </c>
      <c r="DV261" s="510">
        <v>2048</v>
      </c>
      <c r="DW261" s="511" t="e">
        <v>#REF!</v>
      </c>
      <c r="DY261" s="558" t="e">
        <v>#REF!</v>
      </c>
      <c r="EA261" s="325"/>
      <c r="EB261" s="325"/>
      <c r="EC261" s="325"/>
      <c r="ED261" s="325"/>
      <c r="EE261" s="325"/>
    </row>
    <row r="262" spans="2:135" s="319" customFormat="1" ht="13.8" x14ac:dyDescent="0.25">
      <c r="B262" s="403">
        <v>2046</v>
      </c>
      <c r="C262" s="621"/>
      <c r="D262" s="610"/>
      <c r="E262" s="611"/>
      <c r="F262" s="621"/>
      <c r="G262" s="622"/>
      <c r="H262" s="623"/>
      <c r="I262" s="621"/>
      <c r="J262" s="622"/>
      <c r="K262" s="623"/>
      <c r="L262" s="621"/>
      <c r="M262" s="623"/>
      <c r="N262" s="301" t="s">
        <v>446</v>
      </c>
      <c r="O262" s="394"/>
      <c r="P262" s="394"/>
      <c r="Q262" s="394"/>
      <c r="R262" s="301">
        <v>32</v>
      </c>
      <c r="S262" s="503" t="s">
        <v>433</v>
      </c>
      <c r="T262" s="503" t="s">
        <v>433</v>
      </c>
      <c r="U262" s="503" t="s">
        <v>433</v>
      </c>
      <c r="W262" s="503" t="e">
        <v>#N/A</v>
      </c>
      <c r="X262" s="503" t="e">
        <v>#N/A</v>
      </c>
      <c r="Y262" s="503" t="e">
        <v>#N/A</v>
      </c>
      <c r="AA262" s="365"/>
      <c r="AB262" s="365"/>
      <c r="AC262" s="365"/>
      <c r="AD262" s="365"/>
      <c r="AE262" s="365"/>
      <c r="AF262" s="365"/>
      <c r="AG262" s="365"/>
      <c r="AH262" s="365"/>
      <c r="AI262" s="365"/>
      <c r="AJ262" s="365"/>
      <c r="AK262" s="365"/>
      <c r="AL262" s="365"/>
      <c r="AM262" s="365"/>
      <c r="AN262" s="365"/>
      <c r="BI262" s="463">
        <v>2044</v>
      </c>
      <c r="BJ262" s="530" t="e">
        <v>#REF!</v>
      </c>
      <c r="BR262" s="463">
        <v>2044</v>
      </c>
      <c r="BS262" s="294">
        <v>30</v>
      </c>
      <c r="BT262" s="475" t="e">
        <v>#DIV/0!</v>
      </c>
      <c r="BU262" s="476" t="e">
        <v>#DIV/0!</v>
      </c>
      <c r="BV262" s="530" t="e">
        <v>#DIV/0!</v>
      </c>
      <c r="BY262" s="463">
        <v>2044</v>
      </c>
      <c r="BZ262" s="294">
        <v>30</v>
      </c>
      <c r="CA262" s="529" t="e">
        <v>#REF!</v>
      </c>
      <c r="CB262" s="529" t="e">
        <v>#REF!</v>
      </c>
      <c r="CC262" s="526" t="e">
        <v>#REF!</v>
      </c>
      <c r="CD262" s="530" t="e">
        <v>#REF!</v>
      </c>
      <c r="CG262" s="463">
        <v>2044</v>
      </c>
      <c r="CH262" s="294">
        <v>30</v>
      </c>
      <c r="CI262" s="529" t="e">
        <v>#REF!</v>
      </c>
      <c r="CJ262" s="529" t="e">
        <v>#REF!</v>
      </c>
      <c r="CK262" s="529" t="e">
        <v>#REF!</v>
      </c>
      <c r="CL262" s="526" t="e">
        <v>#REF!</v>
      </c>
      <c r="CM262" s="530" t="e">
        <v>#REF!</v>
      </c>
      <c r="CP262" s="463">
        <v>2044</v>
      </c>
      <c r="CQ262" s="294">
        <v>30</v>
      </c>
      <c r="CR262" s="529" t="e">
        <v>#REF!</v>
      </c>
      <c r="CS262" s="526" t="e">
        <v>#REF!</v>
      </c>
      <c r="CT262" s="530" t="e">
        <v>#REF!</v>
      </c>
      <c r="CZ262" s="447" t="b">
        <v>0</v>
      </c>
      <c r="DA262" s="448" t="b">
        <v>0</v>
      </c>
      <c r="DB262" s="449" t="b">
        <v>0</v>
      </c>
      <c r="DC262" s="447" t="s">
        <v>433</v>
      </c>
      <c r="DD262" s="449" t="s">
        <v>433</v>
      </c>
      <c r="DE262" s="447" t="s">
        <v>433</v>
      </c>
      <c r="DF262" s="449" t="s">
        <v>433</v>
      </c>
      <c r="DG262" s="447" t="s">
        <v>433</v>
      </c>
      <c r="DH262" s="449" t="s">
        <v>433</v>
      </c>
      <c r="DI262" s="447" t="s">
        <v>433</v>
      </c>
      <c r="DJ262" s="448" t="s">
        <v>433</v>
      </c>
      <c r="DK262" s="449" t="s">
        <v>433</v>
      </c>
      <c r="DL262" s="447" t="s">
        <v>433</v>
      </c>
      <c r="DM262" s="448" t="s">
        <v>433</v>
      </c>
      <c r="DN262" s="449" t="s">
        <v>433</v>
      </c>
      <c r="DO262" s="447" t="s">
        <v>433</v>
      </c>
      <c r="DP262" s="448" t="s">
        <v>433</v>
      </c>
      <c r="DQ262" s="449" t="s">
        <v>433</v>
      </c>
      <c r="DV262" s="510">
        <v>2049</v>
      </c>
      <c r="DW262" s="511" t="e">
        <v>#REF!</v>
      </c>
      <c r="DY262" s="558" t="e">
        <v>#REF!</v>
      </c>
      <c r="EA262" s="325"/>
      <c r="EB262" s="325"/>
      <c r="EC262" s="325"/>
      <c r="ED262" s="325"/>
      <c r="EE262" s="325"/>
    </row>
    <row r="263" spans="2:135" s="319" customFormat="1" ht="13.8" x14ac:dyDescent="0.25">
      <c r="B263" s="403">
        <v>2047</v>
      </c>
      <c r="C263" s="621"/>
      <c r="D263" s="610"/>
      <c r="E263" s="611"/>
      <c r="F263" s="621"/>
      <c r="G263" s="622"/>
      <c r="H263" s="623"/>
      <c r="I263" s="621"/>
      <c r="J263" s="622"/>
      <c r="K263" s="623"/>
      <c r="L263" s="621"/>
      <c r="M263" s="623"/>
      <c r="N263" s="301" t="s">
        <v>446</v>
      </c>
      <c r="O263" s="394"/>
      <c r="P263" s="394"/>
      <c r="Q263" s="394"/>
      <c r="R263" s="301">
        <v>33</v>
      </c>
      <c r="S263" s="503" t="s">
        <v>433</v>
      </c>
      <c r="T263" s="503" t="s">
        <v>433</v>
      </c>
      <c r="U263" s="503" t="s">
        <v>433</v>
      </c>
      <c r="W263" s="503" t="e">
        <v>#N/A</v>
      </c>
      <c r="X263" s="503" t="e">
        <v>#N/A</v>
      </c>
      <c r="Y263" s="503" t="e">
        <v>#N/A</v>
      </c>
      <c r="AA263" s="365"/>
      <c r="AB263" s="365"/>
      <c r="AC263" s="365"/>
      <c r="AD263" s="365"/>
      <c r="AE263" s="365"/>
      <c r="AF263" s="365"/>
      <c r="AG263" s="365"/>
      <c r="AH263" s="365"/>
      <c r="AI263" s="365"/>
      <c r="AJ263" s="365"/>
      <c r="AK263" s="365"/>
      <c r="AL263" s="365"/>
      <c r="AM263" s="365"/>
      <c r="AN263" s="365"/>
      <c r="BI263" s="463">
        <v>2045</v>
      </c>
      <c r="BJ263" s="530" t="e">
        <v>#REF!</v>
      </c>
      <c r="BR263" s="463">
        <v>2045</v>
      </c>
      <c r="BS263" s="294">
        <v>31</v>
      </c>
      <c r="BT263" s="475" t="e">
        <v>#DIV/0!</v>
      </c>
      <c r="BU263" s="476" t="e">
        <v>#DIV/0!</v>
      </c>
      <c r="BV263" s="530" t="e">
        <v>#DIV/0!</v>
      </c>
      <c r="BY263" s="463">
        <v>2045</v>
      </c>
      <c r="BZ263" s="294">
        <v>31</v>
      </c>
      <c r="CA263" s="529" t="e">
        <v>#REF!</v>
      </c>
      <c r="CB263" s="529" t="e">
        <v>#REF!</v>
      </c>
      <c r="CC263" s="529" t="e">
        <v>#REF!</v>
      </c>
      <c r="CD263" s="530" t="e">
        <v>#REF!</v>
      </c>
      <c r="CG263" s="463">
        <v>2045</v>
      </c>
      <c r="CH263" s="294">
        <v>31</v>
      </c>
      <c r="CI263" s="529" t="e">
        <v>#REF!</v>
      </c>
      <c r="CJ263" s="529" t="e">
        <v>#REF!</v>
      </c>
      <c r="CK263" s="529" t="e">
        <v>#REF!</v>
      </c>
      <c r="CL263" s="529" t="e">
        <v>#REF!</v>
      </c>
      <c r="CM263" s="530" t="e">
        <v>#REF!</v>
      </c>
      <c r="CP263" s="463">
        <v>2045</v>
      </c>
      <c r="CQ263" s="294">
        <v>31</v>
      </c>
      <c r="CR263" s="529" t="e">
        <v>#REF!</v>
      </c>
      <c r="CS263" s="529" t="e">
        <v>#REF!</v>
      </c>
      <c r="CT263" s="530" t="e">
        <v>#REF!</v>
      </c>
      <c r="CZ263" s="447" t="b">
        <v>0</v>
      </c>
      <c r="DA263" s="448" t="b">
        <v>0</v>
      </c>
      <c r="DB263" s="449" t="b">
        <v>0</v>
      </c>
      <c r="DC263" s="447" t="s">
        <v>433</v>
      </c>
      <c r="DD263" s="449" t="s">
        <v>433</v>
      </c>
      <c r="DE263" s="447" t="s">
        <v>433</v>
      </c>
      <c r="DF263" s="449" t="s">
        <v>433</v>
      </c>
      <c r="DG263" s="447" t="s">
        <v>433</v>
      </c>
      <c r="DH263" s="449" t="s">
        <v>433</v>
      </c>
      <c r="DI263" s="447" t="s">
        <v>433</v>
      </c>
      <c r="DJ263" s="448" t="s">
        <v>433</v>
      </c>
      <c r="DK263" s="449" t="s">
        <v>433</v>
      </c>
      <c r="DL263" s="447" t="s">
        <v>433</v>
      </c>
      <c r="DM263" s="448" t="s">
        <v>433</v>
      </c>
      <c r="DN263" s="449" t="s">
        <v>433</v>
      </c>
      <c r="DO263" s="447" t="s">
        <v>433</v>
      </c>
      <c r="DP263" s="448" t="s">
        <v>433</v>
      </c>
      <c r="DQ263" s="449" t="s">
        <v>433</v>
      </c>
      <c r="DV263" s="510">
        <v>2050</v>
      </c>
      <c r="DW263" s="511" t="e">
        <v>#REF!</v>
      </c>
      <c r="DY263" s="558" t="e">
        <v>#REF!</v>
      </c>
      <c r="EA263" s="325"/>
      <c r="EB263" s="325"/>
      <c r="EC263" s="325"/>
      <c r="ED263" s="325"/>
      <c r="EE263" s="325"/>
    </row>
    <row r="264" spans="2:135" s="319" customFormat="1" ht="13.8" x14ac:dyDescent="0.25">
      <c r="B264" s="403">
        <v>2048</v>
      </c>
      <c r="C264" s="621"/>
      <c r="D264" s="610"/>
      <c r="E264" s="611"/>
      <c r="F264" s="621"/>
      <c r="G264" s="622"/>
      <c r="H264" s="623"/>
      <c r="I264" s="621"/>
      <c r="J264" s="622"/>
      <c r="K264" s="623"/>
      <c r="L264" s="621"/>
      <c r="M264" s="623"/>
      <c r="N264" s="301" t="s">
        <v>446</v>
      </c>
      <c r="O264" s="394"/>
      <c r="P264" s="394"/>
      <c r="Q264" s="394"/>
      <c r="R264" s="301">
        <v>34</v>
      </c>
      <c r="S264" s="503" t="s">
        <v>433</v>
      </c>
      <c r="T264" s="503" t="s">
        <v>433</v>
      </c>
      <c r="U264" s="503" t="s">
        <v>433</v>
      </c>
      <c r="W264" s="503" t="e">
        <v>#N/A</v>
      </c>
      <c r="X264" s="503" t="e">
        <v>#N/A</v>
      </c>
      <c r="Y264" s="503" t="e">
        <v>#N/A</v>
      </c>
      <c r="AA264" s="365"/>
      <c r="AB264" s="365"/>
      <c r="AC264" s="365"/>
      <c r="AD264" s="365"/>
      <c r="AE264" s="365"/>
      <c r="AF264" s="365"/>
      <c r="AG264" s="365"/>
      <c r="AH264" s="365"/>
      <c r="AI264" s="365"/>
      <c r="AJ264" s="365"/>
      <c r="AK264" s="365"/>
      <c r="AL264" s="365"/>
      <c r="AM264" s="365"/>
      <c r="AN264" s="365"/>
      <c r="BI264" s="463">
        <v>2046</v>
      </c>
      <c r="BJ264" s="530" t="e">
        <v>#REF!</v>
      </c>
      <c r="BR264" s="463">
        <v>2046</v>
      </c>
      <c r="BS264" s="294">
        <v>32</v>
      </c>
      <c r="BT264" s="475" t="e">
        <v>#DIV/0!</v>
      </c>
      <c r="BU264" s="476" t="e">
        <v>#DIV/0!</v>
      </c>
      <c r="BV264" s="530" t="e">
        <v>#DIV/0!</v>
      </c>
      <c r="BY264" s="463">
        <v>2046</v>
      </c>
      <c r="BZ264" s="294">
        <v>32</v>
      </c>
      <c r="CA264" s="529" t="e">
        <v>#REF!</v>
      </c>
      <c r="CB264" s="529" t="e">
        <v>#REF!</v>
      </c>
      <c r="CC264" s="529" t="e">
        <v>#REF!</v>
      </c>
      <c r="CD264" s="530" t="e">
        <v>#REF!</v>
      </c>
      <c r="CG264" s="463">
        <v>2046</v>
      </c>
      <c r="CH264" s="294">
        <v>32</v>
      </c>
      <c r="CI264" s="529" t="e">
        <v>#REF!</v>
      </c>
      <c r="CJ264" s="529" t="e">
        <v>#REF!</v>
      </c>
      <c r="CK264" s="529" t="e">
        <v>#REF!</v>
      </c>
      <c r="CL264" s="529" t="e">
        <v>#REF!</v>
      </c>
      <c r="CM264" s="530" t="e">
        <v>#REF!</v>
      </c>
      <c r="CP264" s="463">
        <v>2046</v>
      </c>
      <c r="CQ264" s="294">
        <v>32</v>
      </c>
      <c r="CR264" s="529" t="e">
        <v>#REF!</v>
      </c>
      <c r="CS264" s="529" t="e">
        <v>#REF!</v>
      </c>
      <c r="CT264" s="530" t="e">
        <v>#REF!</v>
      </c>
      <c r="CZ264" s="447" t="b">
        <v>0</v>
      </c>
      <c r="DA264" s="448" t="b">
        <v>0</v>
      </c>
      <c r="DB264" s="449" t="b">
        <v>0</v>
      </c>
      <c r="DC264" s="447" t="s">
        <v>433</v>
      </c>
      <c r="DD264" s="449" t="s">
        <v>433</v>
      </c>
      <c r="DE264" s="447" t="s">
        <v>433</v>
      </c>
      <c r="DF264" s="449" t="s">
        <v>433</v>
      </c>
      <c r="DG264" s="447" t="s">
        <v>433</v>
      </c>
      <c r="DH264" s="449" t="s">
        <v>433</v>
      </c>
      <c r="DI264" s="447" t="s">
        <v>433</v>
      </c>
      <c r="DJ264" s="448" t="s">
        <v>433</v>
      </c>
      <c r="DK264" s="449" t="s">
        <v>433</v>
      </c>
      <c r="DL264" s="447" t="s">
        <v>433</v>
      </c>
      <c r="DM264" s="448" t="s">
        <v>433</v>
      </c>
      <c r="DN264" s="449" t="s">
        <v>433</v>
      </c>
      <c r="DO264" s="447" t="s">
        <v>433</v>
      </c>
      <c r="DP264" s="448" t="s">
        <v>433</v>
      </c>
      <c r="DQ264" s="449" t="s">
        <v>433</v>
      </c>
      <c r="DV264" s="510">
        <v>2051</v>
      </c>
      <c r="DW264" s="511" t="e">
        <v>#REF!</v>
      </c>
      <c r="DY264" s="558" t="e">
        <v>#REF!</v>
      </c>
      <c r="EA264" s="325"/>
      <c r="EB264" s="325"/>
      <c r="EC264" s="325"/>
      <c r="ED264" s="325"/>
      <c r="EE264" s="325"/>
    </row>
    <row r="265" spans="2:135" s="319" customFormat="1" ht="13.8" x14ac:dyDescent="0.25">
      <c r="B265" s="403">
        <v>2049</v>
      </c>
      <c r="C265" s="621"/>
      <c r="D265" s="610"/>
      <c r="E265" s="611"/>
      <c r="F265" s="621"/>
      <c r="G265" s="622"/>
      <c r="H265" s="623"/>
      <c r="I265" s="621"/>
      <c r="J265" s="622"/>
      <c r="K265" s="623"/>
      <c r="L265" s="621"/>
      <c r="M265" s="623"/>
      <c r="N265" s="301" t="s">
        <v>446</v>
      </c>
      <c r="O265" s="394"/>
      <c r="P265" s="394"/>
      <c r="Q265" s="394"/>
      <c r="R265" s="301">
        <v>35</v>
      </c>
      <c r="S265" s="503" t="s">
        <v>433</v>
      </c>
      <c r="T265" s="503" t="s">
        <v>433</v>
      </c>
      <c r="U265" s="503" t="s">
        <v>433</v>
      </c>
      <c r="W265" s="503" t="e">
        <v>#N/A</v>
      </c>
      <c r="X265" s="503" t="e">
        <v>#N/A</v>
      </c>
      <c r="Y265" s="503" t="e">
        <v>#N/A</v>
      </c>
      <c r="AA265" s="365"/>
      <c r="AB265" s="365"/>
      <c r="AC265" s="365"/>
      <c r="AD265" s="365"/>
      <c r="AE265" s="365"/>
      <c r="AF265" s="365"/>
      <c r="AG265" s="365"/>
      <c r="AH265" s="365"/>
      <c r="AI265" s="365"/>
      <c r="AJ265" s="365"/>
      <c r="AK265" s="365"/>
      <c r="AL265" s="365"/>
      <c r="AM265" s="365"/>
      <c r="AN265" s="365"/>
      <c r="BI265" s="463">
        <v>2047</v>
      </c>
      <c r="BJ265" s="530" t="e">
        <v>#REF!</v>
      </c>
      <c r="BR265" s="463">
        <v>2047</v>
      </c>
      <c r="BS265" s="294">
        <v>33</v>
      </c>
      <c r="BT265" s="475" t="e">
        <v>#DIV/0!</v>
      </c>
      <c r="BU265" s="476" t="e">
        <v>#DIV/0!</v>
      </c>
      <c r="BV265" s="530" t="e">
        <v>#DIV/0!</v>
      </c>
      <c r="BY265" s="463">
        <v>2047</v>
      </c>
      <c r="BZ265" s="294">
        <v>33</v>
      </c>
      <c r="CA265" s="529" t="e">
        <v>#REF!</v>
      </c>
      <c r="CB265" s="529" t="e">
        <v>#REF!</v>
      </c>
      <c r="CC265" s="529" t="e">
        <v>#REF!</v>
      </c>
      <c r="CD265" s="530" t="e">
        <v>#REF!</v>
      </c>
      <c r="CG265" s="463">
        <v>2047</v>
      </c>
      <c r="CH265" s="294">
        <v>33</v>
      </c>
      <c r="CI265" s="529" t="e">
        <v>#REF!</v>
      </c>
      <c r="CJ265" s="529" t="e">
        <v>#REF!</v>
      </c>
      <c r="CK265" s="529" t="e">
        <v>#REF!</v>
      </c>
      <c r="CL265" s="529" t="e">
        <v>#REF!</v>
      </c>
      <c r="CM265" s="530" t="e">
        <v>#REF!</v>
      </c>
      <c r="CP265" s="463">
        <v>2047</v>
      </c>
      <c r="CQ265" s="294">
        <v>33</v>
      </c>
      <c r="CR265" s="529" t="e">
        <v>#REF!</v>
      </c>
      <c r="CS265" s="529" t="e">
        <v>#REF!</v>
      </c>
      <c r="CT265" s="530" t="e">
        <v>#REF!</v>
      </c>
      <c r="CZ265" s="447" t="b">
        <v>0</v>
      </c>
      <c r="DA265" s="448" t="b">
        <v>0</v>
      </c>
      <c r="DB265" s="449" t="b">
        <v>0</v>
      </c>
      <c r="DC265" s="447" t="s">
        <v>433</v>
      </c>
      <c r="DD265" s="449" t="s">
        <v>433</v>
      </c>
      <c r="DE265" s="447" t="s">
        <v>433</v>
      </c>
      <c r="DF265" s="449" t="s">
        <v>433</v>
      </c>
      <c r="DG265" s="447" t="s">
        <v>433</v>
      </c>
      <c r="DH265" s="449" t="s">
        <v>433</v>
      </c>
      <c r="DI265" s="447" t="s">
        <v>433</v>
      </c>
      <c r="DJ265" s="448" t="s">
        <v>433</v>
      </c>
      <c r="DK265" s="449" t="s">
        <v>433</v>
      </c>
      <c r="DL265" s="447" t="s">
        <v>433</v>
      </c>
      <c r="DM265" s="448" t="s">
        <v>433</v>
      </c>
      <c r="DN265" s="449" t="s">
        <v>433</v>
      </c>
      <c r="DO265" s="447" t="s">
        <v>433</v>
      </c>
      <c r="DP265" s="448" t="s">
        <v>433</v>
      </c>
      <c r="DQ265" s="449" t="s">
        <v>433</v>
      </c>
      <c r="DV265" s="510">
        <v>2052</v>
      </c>
      <c r="DW265" s="511" t="e">
        <v>#REF!</v>
      </c>
      <c r="DY265" s="558" t="e">
        <v>#REF!</v>
      </c>
      <c r="EA265" s="325"/>
      <c r="EB265" s="325"/>
      <c r="EC265" s="325"/>
      <c r="ED265" s="325"/>
      <c r="EE265" s="325"/>
    </row>
    <row r="266" spans="2:135" s="319" customFormat="1" ht="13.8" x14ac:dyDescent="0.25">
      <c r="B266" s="403">
        <v>2050</v>
      </c>
      <c r="C266" s="621"/>
      <c r="D266" s="610"/>
      <c r="E266" s="611"/>
      <c r="F266" s="621"/>
      <c r="G266" s="622"/>
      <c r="H266" s="623"/>
      <c r="I266" s="621"/>
      <c r="J266" s="622"/>
      <c r="K266" s="623"/>
      <c r="L266" s="621"/>
      <c r="M266" s="623"/>
      <c r="N266" s="301" t="s">
        <v>446</v>
      </c>
      <c r="O266" s="394"/>
      <c r="P266" s="394"/>
      <c r="Q266" s="394"/>
      <c r="R266" s="301">
        <v>36</v>
      </c>
      <c r="S266" s="503" t="s">
        <v>433</v>
      </c>
      <c r="T266" s="503" t="s">
        <v>433</v>
      </c>
      <c r="U266" s="503" t="s">
        <v>433</v>
      </c>
      <c r="W266" s="503" t="e">
        <v>#N/A</v>
      </c>
      <c r="X266" s="503" t="e">
        <v>#N/A</v>
      </c>
      <c r="Y266" s="503" t="e">
        <v>#N/A</v>
      </c>
      <c r="AA266" s="365"/>
      <c r="AB266" s="365"/>
      <c r="AC266" s="365"/>
      <c r="AD266" s="365"/>
      <c r="AE266" s="365"/>
      <c r="AF266" s="365"/>
      <c r="AG266" s="365"/>
      <c r="AH266" s="365"/>
      <c r="AI266" s="365"/>
      <c r="AJ266" s="365"/>
      <c r="AK266" s="365"/>
      <c r="AL266" s="365"/>
      <c r="AM266" s="365"/>
      <c r="AN266" s="365"/>
      <c r="BI266" s="463">
        <v>2048</v>
      </c>
      <c r="BJ266" s="530" t="e">
        <v>#REF!</v>
      </c>
      <c r="BR266" s="463">
        <v>2048</v>
      </c>
      <c r="BS266" s="294">
        <v>34</v>
      </c>
      <c r="BT266" s="475" t="e">
        <v>#DIV/0!</v>
      </c>
      <c r="BU266" s="476" t="e">
        <v>#DIV/0!</v>
      </c>
      <c r="BV266" s="530" t="e">
        <v>#DIV/0!</v>
      </c>
      <c r="BY266" s="463">
        <v>2048</v>
      </c>
      <c r="BZ266" s="294">
        <v>34</v>
      </c>
      <c r="CA266" s="529" t="e">
        <v>#REF!</v>
      </c>
      <c r="CB266" s="529" t="e">
        <v>#REF!</v>
      </c>
      <c r="CC266" s="529" t="e">
        <v>#REF!</v>
      </c>
      <c r="CD266" s="530" t="e">
        <v>#REF!</v>
      </c>
      <c r="CG266" s="463">
        <v>2048</v>
      </c>
      <c r="CH266" s="294">
        <v>34</v>
      </c>
      <c r="CI266" s="529" t="e">
        <v>#REF!</v>
      </c>
      <c r="CJ266" s="529" t="e">
        <v>#REF!</v>
      </c>
      <c r="CK266" s="529" t="e">
        <v>#REF!</v>
      </c>
      <c r="CL266" s="529" t="e">
        <v>#REF!</v>
      </c>
      <c r="CM266" s="530" t="e">
        <v>#REF!</v>
      </c>
      <c r="CP266" s="463">
        <v>2048</v>
      </c>
      <c r="CQ266" s="294">
        <v>34</v>
      </c>
      <c r="CR266" s="529" t="e">
        <v>#REF!</v>
      </c>
      <c r="CS266" s="529" t="e">
        <v>#REF!</v>
      </c>
      <c r="CT266" s="530" t="e">
        <v>#REF!</v>
      </c>
      <c r="CZ266" s="447" t="b">
        <v>0</v>
      </c>
      <c r="DA266" s="448" t="b">
        <v>0</v>
      </c>
      <c r="DB266" s="449" t="b">
        <v>0</v>
      </c>
      <c r="DC266" s="447" t="s">
        <v>433</v>
      </c>
      <c r="DD266" s="449" t="s">
        <v>433</v>
      </c>
      <c r="DE266" s="447" t="s">
        <v>433</v>
      </c>
      <c r="DF266" s="449" t="s">
        <v>433</v>
      </c>
      <c r="DG266" s="447" t="s">
        <v>433</v>
      </c>
      <c r="DH266" s="449" t="s">
        <v>433</v>
      </c>
      <c r="DI266" s="447" t="s">
        <v>433</v>
      </c>
      <c r="DJ266" s="448" t="s">
        <v>433</v>
      </c>
      <c r="DK266" s="449" t="s">
        <v>433</v>
      </c>
      <c r="DL266" s="447" t="s">
        <v>433</v>
      </c>
      <c r="DM266" s="448" t="s">
        <v>433</v>
      </c>
      <c r="DN266" s="449" t="s">
        <v>433</v>
      </c>
      <c r="DO266" s="447" t="s">
        <v>433</v>
      </c>
      <c r="DP266" s="448" t="s">
        <v>433</v>
      </c>
      <c r="DQ266" s="449" t="s">
        <v>433</v>
      </c>
      <c r="DV266" s="510">
        <v>2053</v>
      </c>
      <c r="DW266" s="511" t="e">
        <v>#REF!</v>
      </c>
      <c r="DY266" s="558" t="e">
        <v>#REF!</v>
      </c>
      <c r="EA266" s="325"/>
      <c r="EB266" s="325"/>
      <c r="EC266" s="325"/>
      <c r="ED266" s="325"/>
      <c r="EE266" s="325"/>
    </row>
    <row r="267" spans="2:135" s="319" customFormat="1" ht="13.8" x14ac:dyDescent="0.25">
      <c r="B267" s="403">
        <v>2051</v>
      </c>
      <c r="C267" s="621"/>
      <c r="D267" s="610"/>
      <c r="E267" s="611"/>
      <c r="F267" s="621"/>
      <c r="G267" s="622"/>
      <c r="H267" s="623"/>
      <c r="I267" s="621"/>
      <c r="J267" s="622"/>
      <c r="K267" s="623"/>
      <c r="L267" s="621"/>
      <c r="M267" s="623"/>
      <c r="N267" s="301" t="s">
        <v>446</v>
      </c>
      <c r="O267" s="394"/>
      <c r="P267" s="394"/>
      <c r="Q267" s="394"/>
      <c r="R267" s="301">
        <v>37</v>
      </c>
      <c r="S267" s="503" t="s">
        <v>433</v>
      </c>
      <c r="T267" s="503" t="s">
        <v>433</v>
      </c>
      <c r="U267" s="503" t="s">
        <v>433</v>
      </c>
      <c r="W267" s="503" t="e">
        <v>#N/A</v>
      </c>
      <c r="X267" s="503" t="e">
        <v>#N/A</v>
      </c>
      <c r="Y267" s="503" t="e">
        <v>#N/A</v>
      </c>
      <c r="AA267" s="365"/>
      <c r="AB267" s="365"/>
      <c r="AC267" s="365"/>
      <c r="AD267" s="365"/>
      <c r="AE267" s="365"/>
      <c r="AF267" s="365"/>
      <c r="AG267" s="365"/>
      <c r="AH267" s="365"/>
      <c r="AI267" s="365"/>
      <c r="AJ267" s="365"/>
      <c r="AK267" s="365"/>
      <c r="AL267" s="365"/>
      <c r="AM267" s="365"/>
      <c r="AN267" s="365"/>
      <c r="BI267" s="463">
        <v>2049</v>
      </c>
      <c r="BJ267" s="530" t="e">
        <v>#REF!</v>
      </c>
      <c r="BR267" s="463">
        <v>2049</v>
      </c>
      <c r="BS267" s="294">
        <v>35</v>
      </c>
      <c r="BT267" s="475" t="e">
        <v>#DIV/0!</v>
      </c>
      <c r="BU267" s="476" t="e">
        <v>#DIV/0!</v>
      </c>
      <c r="BV267" s="530" t="e">
        <v>#DIV/0!</v>
      </c>
      <c r="BY267" s="463">
        <v>2049</v>
      </c>
      <c r="BZ267" s="294">
        <v>35</v>
      </c>
      <c r="CA267" s="529" t="e">
        <v>#REF!</v>
      </c>
      <c r="CB267" s="529" t="e">
        <v>#REF!</v>
      </c>
      <c r="CC267" s="529" t="e">
        <v>#REF!</v>
      </c>
      <c r="CD267" s="530" t="e">
        <v>#REF!</v>
      </c>
      <c r="CG267" s="463">
        <v>2049</v>
      </c>
      <c r="CH267" s="294">
        <v>35</v>
      </c>
      <c r="CI267" s="529" t="e">
        <v>#REF!</v>
      </c>
      <c r="CJ267" s="529" t="e">
        <v>#REF!</v>
      </c>
      <c r="CK267" s="529" t="e">
        <v>#REF!</v>
      </c>
      <c r="CL267" s="529" t="e">
        <v>#REF!</v>
      </c>
      <c r="CM267" s="530" t="e">
        <v>#REF!</v>
      </c>
      <c r="CP267" s="463">
        <v>2049</v>
      </c>
      <c r="CQ267" s="294">
        <v>35</v>
      </c>
      <c r="CR267" s="529" t="e">
        <v>#REF!</v>
      </c>
      <c r="CS267" s="529" t="e">
        <v>#REF!</v>
      </c>
      <c r="CT267" s="530" t="e">
        <v>#REF!</v>
      </c>
      <c r="CZ267" s="447" t="b">
        <v>0</v>
      </c>
      <c r="DA267" s="448" t="b">
        <v>0</v>
      </c>
      <c r="DB267" s="449" t="b">
        <v>0</v>
      </c>
      <c r="DC267" s="447" t="s">
        <v>433</v>
      </c>
      <c r="DD267" s="449" t="s">
        <v>433</v>
      </c>
      <c r="DE267" s="447" t="s">
        <v>433</v>
      </c>
      <c r="DF267" s="449" t="s">
        <v>433</v>
      </c>
      <c r="DG267" s="447" t="s">
        <v>433</v>
      </c>
      <c r="DH267" s="449" t="s">
        <v>433</v>
      </c>
      <c r="DI267" s="447" t="s">
        <v>433</v>
      </c>
      <c r="DJ267" s="448" t="s">
        <v>433</v>
      </c>
      <c r="DK267" s="449" t="s">
        <v>433</v>
      </c>
      <c r="DL267" s="447" t="s">
        <v>433</v>
      </c>
      <c r="DM267" s="448" t="s">
        <v>433</v>
      </c>
      <c r="DN267" s="449" t="s">
        <v>433</v>
      </c>
      <c r="DO267" s="447" t="s">
        <v>433</v>
      </c>
      <c r="DP267" s="448" t="s">
        <v>433</v>
      </c>
      <c r="DQ267" s="449" t="s">
        <v>433</v>
      </c>
      <c r="DV267" s="510">
        <v>2054</v>
      </c>
      <c r="DW267" s="511" t="e">
        <v>#REF!</v>
      </c>
      <c r="DY267" s="558" t="e">
        <v>#REF!</v>
      </c>
      <c r="EA267" s="325"/>
      <c r="EB267" s="325"/>
      <c r="EC267" s="325"/>
      <c r="ED267" s="325"/>
      <c r="EE267" s="325"/>
    </row>
    <row r="268" spans="2:135" s="319" customFormat="1" ht="14.4" thickBot="1" x14ac:dyDescent="0.3">
      <c r="B268" s="403">
        <v>2052</v>
      </c>
      <c r="C268" s="621"/>
      <c r="D268" s="610"/>
      <c r="E268" s="611"/>
      <c r="F268" s="621"/>
      <c r="G268" s="622"/>
      <c r="H268" s="623"/>
      <c r="I268" s="621"/>
      <c r="J268" s="622"/>
      <c r="K268" s="623"/>
      <c r="L268" s="621"/>
      <c r="M268" s="623"/>
      <c r="N268" s="301" t="s">
        <v>446</v>
      </c>
      <c r="O268" s="394"/>
      <c r="P268" s="394"/>
      <c r="Q268" s="394"/>
      <c r="R268" s="301">
        <v>38</v>
      </c>
      <c r="S268" s="503" t="s">
        <v>433</v>
      </c>
      <c r="T268" s="503" t="s">
        <v>433</v>
      </c>
      <c r="U268" s="503" t="s">
        <v>433</v>
      </c>
      <c r="W268" s="503" t="e">
        <v>#N/A</v>
      </c>
      <c r="X268" s="503" t="e">
        <v>#N/A</v>
      </c>
      <c r="Y268" s="503" t="e">
        <v>#N/A</v>
      </c>
      <c r="AA268" s="365"/>
      <c r="AB268" s="365"/>
      <c r="AC268" s="365"/>
      <c r="AD268" s="365"/>
      <c r="AE268" s="365"/>
      <c r="AF268" s="365"/>
      <c r="AG268" s="365"/>
      <c r="AH268" s="365"/>
      <c r="AI268" s="365"/>
      <c r="AJ268" s="365"/>
      <c r="AK268" s="365"/>
      <c r="AL268" s="365"/>
      <c r="AM268" s="365"/>
      <c r="AN268" s="365"/>
      <c r="BI268" s="463">
        <v>2050</v>
      </c>
      <c r="BJ268" s="542" t="e">
        <v>#REF!</v>
      </c>
      <c r="BR268" s="463">
        <v>2050</v>
      </c>
      <c r="BS268" s="294">
        <v>36</v>
      </c>
      <c r="BT268" s="475" t="e">
        <v>#DIV/0!</v>
      </c>
      <c r="BU268" s="476" t="e">
        <v>#DIV/0!</v>
      </c>
      <c r="BV268" s="542" t="e">
        <v>#DIV/0!</v>
      </c>
      <c r="BY268" s="463">
        <v>2050</v>
      </c>
      <c r="BZ268" s="294">
        <v>36</v>
      </c>
      <c r="CA268" s="529" t="e">
        <v>#REF!</v>
      </c>
      <c r="CB268" s="529" t="e">
        <v>#REF!</v>
      </c>
      <c r="CC268" s="529" t="e">
        <v>#REF!</v>
      </c>
      <c r="CD268" s="542" t="e">
        <v>#REF!</v>
      </c>
      <c r="CG268" s="463">
        <v>2050</v>
      </c>
      <c r="CH268" s="294">
        <v>36</v>
      </c>
      <c r="CI268" s="529" t="e">
        <v>#REF!</v>
      </c>
      <c r="CJ268" s="529" t="e">
        <v>#REF!</v>
      </c>
      <c r="CK268" s="529" t="e">
        <v>#REF!</v>
      </c>
      <c r="CL268" s="529" t="e">
        <v>#REF!</v>
      </c>
      <c r="CM268" s="542" t="e">
        <v>#REF!</v>
      </c>
      <c r="CP268" s="463">
        <v>2050</v>
      </c>
      <c r="CQ268" s="294">
        <v>36</v>
      </c>
      <c r="CR268" s="529" t="e">
        <v>#REF!</v>
      </c>
      <c r="CS268" s="529" t="e">
        <v>#REF!</v>
      </c>
      <c r="CT268" s="542" t="e">
        <v>#REF!</v>
      </c>
      <c r="CZ268" s="447" t="b">
        <v>0</v>
      </c>
      <c r="DA268" s="448" t="b">
        <v>0</v>
      </c>
      <c r="DB268" s="449" t="b">
        <v>0</v>
      </c>
      <c r="DC268" s="447" t="s">
        <v>433</v>
      </c>
      <c r="DD268" s="449" t="s">
        <v>433</v>
      </c>
      <c r="DE268" s="447" t="s">
        <v>433</v>
      </c>
      <c r="DF268" s="449" t="s">
        <v>433</v>
      </c>
      <c r="DG268" s="447" t="s">
        <v>433</v>
      </c>
      <c r="DH268" s="449" t="s">
        <v>433</v>
      </c>
      <c r="DI268" s="447" t="s">
        <v>433</v>
      </c>
      <c r="DJ268" s="448" t="s">
        <v>433</v>
      </c>
      <c r="DK268" s="449" t="s">
        <v>433</v>
      </c>
      <c r="DL268" s="447" t="s">
        <v>433</v>
      </c>
      <c r="DM268" s="448" t="s">
        <v>433</v>
      </c>
      <c r="DN268" s="449" t="s">
        <v>433</v>
      </c>
      <c r="DO268" s="447" t="s">
        <v>433</v>
      </c>
      <c r="DP268" s="448" t="s">
        <v>433</v>
      </c>
      <c r="DQ268" s="449" t="s">
        <v>433</v>
      </c>
      <c r="DV268" s="510">
        <v>2055</v>
      </c>
      <c r="DW268" s="511" t="e">
        <v>#REF!</v>
      </c>
      <c r="DY268" s="558" t="e">
        <v>#REF!</v>
      </c>
      <c r="EA268" s="325"/>
      <c r="EB268" s="325"/>
      <c r="EC268" s="325"/>
      <c r="ED268" s="325"/>
      <c r="EE268" s="325"/>
    </row>
    <row r="269" spans="2:135" s="319" customFormat="1" ht="13.8" x14ac:dyDescent="0.25">
      <c r="B269" s="403">
        <v>2053</v>
      </c>
      <c r="C269" s="621"/>
      <c r="D269" s="610"/>
      <c r="E269" s="611"/>
      <c r="F269" s="621"/>
      <c r="G269" s="622"/>
      <c r="H269" s="623"/>
      <c r="I269" s="621"/>
      <c r="J269" s="622"/>
      <c r="K269" s="623"/>
      <c r="L269" s="621"/>
      <c r="M269" s="623"/>
      <c r="N269" s="301" t="s">
        <v>446</v>
      </c>
      <c r="O269" s="394"/>
      <c r="P269" s="394"/>
      <c r="Q269" s="394"/>
      <c r="R269" s="301">
        <v>39</v>
      </c>
      <c r="S269" s="503" t="s">
        <v>433</v>
      </c>
      <c r="T269" s="503" t="s">
        <v>433</v>
      </c>
      <c r="U269" s="503" t="s">
        <v>433</v>
      </c>
      <c r="W269" s="503" t="e">
        <v>#N/A</v>
      </c>
      <c r="X269" s="503" t="e">
        <v>#N/A</v>
      </c>
      <c r="Y269" s="503" t="e">
        <v>#N/A</v>
      </c>
      <c r="AA269" s="365"/>
      <c r="AB269" s="365"/>
      <c r="AC269" s="365"/>
      <c r="AD269" s="365"/>
      <c r="AE269" s="365"/>
      <c r="AF269" s="365"/>
      <c r="AG269" s="365"/>
      <c r="AH269" s="365"/>
      <c r="AI269" s="365"/>
      <c r="AJ269" s="365"/>
      <c r="AK269" s="365"/>
      <c r="AL269" s="365"/>
      <c r="AM269" s="365"/>
      <c r="AN269" s="365"/>
      <c r="BI269" s="463">
        <v>2051</v>
      </c>
      <c r="BJ269" s="486" t="e">
        <v>#REF!</v>
      </c>
      <c r="BR269" s="463">
        <v>2051</v>
      </c>
      <c r="BS269" s="294">
        <v>37</v>
      </c>
      <c r="BT269" s="475" t="e">
        <v>#DIV/0!</v>
      </c>
      <c r="BU269" s="476" t="e">
        <v>#DIV/0!</v>
      </c>
      <c r="BV269" s="486" t="e">
        <v>#DIV/0!</v>
      </c>
      <c r="BY269" s="463">
        <v>2051</v>
      </c>
      <c r="BZ269" s="294">
        <v>37</v>
      </c>
      <c r="CA269" s="529" t="e">
        <v>#REF!</v>
      </c>
      <c r="CB269" s="529" t="e">
        <v>#REF!</v>
      </c>
      <c r="CC269" s="529" t="e">
        <v>#REF!</v>
      </c>
      <c r="CD269" s="486" t="e">
        <v>#REF!</v>
      </c>
      <c r="CG269" s="463">
        <v>2051</v>
      </c>
      <c r="CH269" s="294">
        <v>37</v>
      </c>
      <c r="CI269" s="529" t="e">
        <v>#REF!</v>
      </c>
      <c r="CJ269" s="529" t="e">
        <v>#REF!</v>
      </c>
      <c r="CK269" s="529" t="e">
        <v>#REF!</v>
      </c>
      <c r="CL269" s="529" t="e">
        <v>#REF!</v>
      </c>
      <c r="CM269" s="486" t="e">
        <v>#REF!</v>
      </c>
      <c r="CP269" s="463">
        <v>2051</v>
      </c>
      <c r="CQ269" s="294">
        <v>37</v>
      </c>
      <c r="CR269" s="529" t="e">
        <v>#REF!</v>
      </c>
      <c r="CS269" s="529" t="e">
        <v>#REF!</v>
      </c>
      <c r="CT269" s="486" t="e">
        <v>#REF!</v>
      </c>
      <c r="CZ269" s="447" t="b">
        <v>0</v>
      </c>
      <c r="DA269" s="448" t="b">
        <v>0</v>
      </c>
      <c r="DB269" s="449" t="b">
        <v>0</v>
      </c>
      <c r="DC269" s="447" t="s">
        <v>433</v>
      </c>
      <c r="DD269" s="449" t="s">
        <v>433</v>
      </c>
      <c r="DE269" s="447" t="s">
        <v>433</v>
      </c>
      <c r="DF269" s="449" t="s">
        <v>433</v>
      </c>
      <c r="DG269" s="447" t="s">
        <v>433</v>
      </c>
      <c r="DH269" s="449" t="s">
        <v>433</v>
      </c>
      <c r="DI269" s="447" t="s">
        <v>433</v>
      </c>
      <c r="DJ269" s="448" t="s">
        <v>433</v>
      </c>
      <c r="DK269" s="449" t="s">
        <v>433</v>
      </c>
      <c r="DL269" s="447" t="s">
        <v>433</v>
      </c>
      <c r="DM269" s="448" t="s">
        <v>433</v>
      </c>
      <c r="DN269" s="449" t="s">
        <v>433</v>
      </c>
      <c r="DO269" s="447" t="s">
        <v>433</v>
      </c>
      <c r="DP269" s="448" t="s">
        <v>433</v>
      </c>
      <c r="DQ269" s="449" t="s">
        <v>433</v>
      </c>
      <c r="DV269" s="510">
        <v>2056</v>
      </c>
      <c r="DW269" s="511" t="e">
        <v>#REF!</v>
      </c>
      <c r="DY269" s="558" t="e">
        <v>#REF!</v>
      </c>
      <c r="EA269" s="325"/>
      <c r="EB269" s="325"/>
      <c r="EC269" s="325"/>
      <c r="ED269" s="325"/>
      <c r="EE269" s="325"/>
    </row>
    <row r="270" spans="2:135" s="319" customFormat="1" ht="13.8" x14ac:dyDescent="0.25">
      <c r="B270" s="403">
        <v>2054</v>
      </c>
      <c r="C270" s="621"/>
      <c r="D270" s="610"/>
      <c r="E270" s="611"/>
      <c r="F270" s="621"/>
      <c r="G270" s="622"/>
      <c r="H270" s="623"/>
      <c r="I270" s="621"/>
      <c r="J270" s="622"/>
      <c r="K270" s="623"/>
      <c r="L270" s="621"/>
      <c r="M270" s="623"/>
      <c r="N270" s="301" t="s">
        <v>446</v>
      </c>
      <c r="O270" s="394"/>
      <c r="P270" s="394"/>
      <c r="Q270" s="394"/>
      <c r="R270" s="301">
        <v>40</v>
      </c>
      <c r="S270" s="503" t="s">
        <v>433</v>
      </c>
      <c r="T270" s="503" t="s">
        <v>433</v>
      </c>
      <c r="U270" s="503" t="s">
        <v>433</v>
      </c>
      <c r="W270" s="503" t="e">
        <v>#N/A</v>
      </c>
      <c r="X270" s="503" t="e">
        <v>#N/A</v>
      </c>
      <c r="Y270" s="503" t="e">
        <v>#N/A</v>
      </c>
      <c r="AA270" s="365"/>
      <c r="AB270" s="365"/>
      <c r="AC270" s="365"/>
      <c r="AD270" s="365"/>
      <c r="AE270" s="365"/>
      <c r="AF270" s="365"/>
      <c r="AG270" s="365"/>
      <c r="AH270" s="365"/>
      <c r="AI270" s="365"/>
      <c r="AJ270" s="365"/>
      <c r="AK270" s="365"/>
      <c r="AL270" s="365"/>
      <c r="AM270" s="365"/>
      <c r="AN270" s="365"/>
      <c r="BI270" s="463">
        <v>2052</v>
      </c>
      <c r="BJ270" s="464" t="e">
        <v>#REF!</v>
      </c>
      <c r="BR270" s="463">
        <v>2052</v>
      </c>
      <c r="BS270" s="294">
        <v>38</v>
      </c>
      <c r="BT270" s="475" t="e">
        <v>#DIV/0!</v>
      </c>
      <c r="BU270" s="476" t="e">
        <v>#DIV/0!</v>
      </c>
      <c r="BV270" s="464" t="e">
        <v>#DIV/0!</v>
      </c>
      <c r="BY270" s="463">
        <v>2052</v>
      </c>
      <c r="BZ270" s="294">
        <v>38</v>
      </c>
      <c r="CA270" s="468" t="e">
        <v>#REF!</v>
      </c>
      <c r="CB270" s="468" t="e">
        <v>#REF!</v>
      </c>
      <c r="CC270" s="468" t="e">
        <v>#REF!</v>
      </c>
      <c r="CD270" s="464" t="e">
        <v>#REF!</v>
      </c>
      <c r="CG270" s="463">
        <v>2052</v>
      </c>
      <c r="CH270" s="294">
        <v>38</v>
      </c>
      <c r="CI270" s="468" t="e">
        <v>#REF!</v>
      </c>
      <c r="CJ270" s="468" t="e">
        <v>#REF!</v>
      </c>
      <c r="CK270" s="468" t="e">
        <v>#REF!</v>
      </c>
      <c r="CL270" s="468" t="e">
        <v>#REF!</v>
      </c>
      <c r="CM270" s="464" t="e">
        <v>#REF!</v>
      </c>
      <c r="CP270" s="463">
        <v>2052</v>
      </c>
      <c r="CQ270" s="294">
        <v>38</v>
      </c>
      <c r="CR270" s="468" t="e">
        <v>#REF!</v>
      </c>
      <c r="CS270" s="468" t="e">
        <v>#REF!</v>
      </c>
      <c r="CT270" s="464" t="e">
        <v>#REF!</v>
      </c>
      <c r="CZ270" s="447" t="b">
        <v>0</v>
      </c>
      <c r="DA270" s="448" t="b">
        <v>0</v>
      </c>
      <c r="DB270" s="449" t="b">
        <v>0</v>
      </c>
      <c r="DC270" s="447" t="s">
        <v>433</v>
      </c>
      <c r="DD270" s="449" t="s">
        <v>433</v>
      </c>
      <c r="DE270" s="447" t="s">
        <v>433</v>
      </c>
      <c r="DF270" s="449" t="s">
        <v>433</v>
      </c>
      <c r="DG270" s="447" t="s">
        <v>433</v>
      </c>
      <c r="DH270" s="449" t="s">
        <v>433</v>
      </c>
      <c r="DI270" s="447" t="s">
        <v>433</v>
      </c>
      <c r="DJ270" s="448" t="s">
        <v>433</v>
      </c>
      <c r="DK270" s="449" t="s">
        <v>433</v>
      </c>
      <c r="DL270" s="447" t="s">
        <v>433</v>
      </c>
      <c r="DM270" s="448" t="s">
        <v>433</v>
      </c>
      <c r="DN270" s="449" t="s">
        <v>433</v>
      </c>
      <c r="DO270" s="447" t="s">
        <v>433</v>
      </c>
      <c r="DP270" s="448" t="s">
        <v>433</v>
      </c>
      <c r="DQ270" s="449" t="s">
        <v>433</v>
      </c>
      <c r="DV270" s="450">
        <v>2057</v>
      </c>
      <c r="DW270" s="451" t="e">
        <v>#REF!</v>
      </c>
      <c r="DY270" s="557" t="e">
        <v>#REF!</v>
      </c>
      <c r="EA270" s="325"/>
      <c r="EB270" s="325"/>
      <c r="EC270" s="325"/>
      <c r="ED270" s="325"/>
      <c r="EE270" s="325"/>
    </row>
    <row r="271" spans="2:135" s="319" customFormat="1" ht="13.8" x14ac:dyDescent="0.25">
      <c r="B271" s="403">
        <v>2055</v>
      </c>
      <c r="C271" s="621"/>
      <c r="D271" s="610"/>
      <c r="E271" s="611"/>
      <c r="F271" s="621"/>
      <c r="G271" s="622"/>
      <c r="H271" s="623"/>
      <c r="I271" s="621"/>
      <c r="J271" s="622"/>
      <c r="K271" s="623"/>
      <c r="L271" s="621"/>
      <c r="M271" s="623"/>
      <c r="N271" s="301" t="s">
        <v>446</v>
      </c>
      <c r="O271" s="394"/>
      <c r="P271" s="394"/>
      <c r="Q271" s="394"/>
      <c r="R271" s="301">
        <v>41</v>
      </c>
      <c r="S271" s="503" t="s">
        <v>433</v>
      </c>
      <c r="T271" s="503" t="s">
        <v>433</v>
      </c>
      <c r="U271" s="503" t="s">
        <v>433</v>
      </c>
      <c r="W271" s="503" t="e">
        <v>#N/A</v>
      </c>
      <c r="X271" s="503" t="e">
        <v>#N/A</v>
      </c>
      <c r="Y271" s="503" t="e">
        <v>#N/A</v>
      </c>
      <c r="AA271" s="365"/>
      <c r="AB271" s="365"/>
      <c r="AC271" s="365"/>
      <c r="AD271" s="365"/>
      <c r="AE271" s="365"/>
      <c r="AF271" s="365"/>
      <c r="AG271" s="365"/>
      <c r="AH271" s="365"/>
      <c r="AI271" s="365"/>
      <c r="AJ271" s="365"/>
      <c r="AK271" s="365"/>
      <c r="AL271" s="365"/>
      <c r="AM271" s="365"/>
      <c r="AN271" s="365"/>
      <c r="BI271" s="463">
        <v>2053</v>
      </c>
      <c r="BJ271" s="464" t="e">
        <v>#REF!</v>
      </c>
      <c r="BR271" s="463">
        <v>2053</v>
      </c>
      <c r="BS271" s="294">
        <v>39</v>
      </c>
      <c r="BT271" s="475" t="e">
        <v>#DIV/0!</v>
      </c>
      <c r="BU271" s="476" t="e">
        <v>#DIV/0!</v>
      </c>
      <c r="BV271" s="464" t="e">
        <v>#DIV/0!</v>
      </c>
      <c r="BY271" s="463">
        <v>2053</v>
      </c>
      <c r="BZ271" s="294">
        <v>39</v>
      </c>
      <c r="CA271" s="468" t="e">
        <v>#REF!</v>
      </c>
      <c r="CB271" s="468" t="e">
        <v>#REF!</v>
      </c>
      <c r="CC271" s="468" t="e">
        <v>#REF!</v>
      </c>
      <c r="CD271" s="464" t="e">
        <v>#REF!</v>
      </c>
      <c r="CG271" s="463">
        <v>2053</v>
      </c>
      <c r="CH271" s="294">
        <v>39</v>
      </c>
      <c r="CI271" s="468" t="e">
        <v>#REF!</v>
      </c>
      <c r="CJ271" s="468" t="e">
        <v>#REF!</v>
      </c>
      <c r="CK271" s="468" t="e">
        <v>#REF!</v>
      </c>
      <c r="CL271" s="468" t="e">
        <v>#REF!</v>
      </c>
      <c r="CM271" s="464" t="e">
        <v>#REF!</v>
      </c>
      <c r="CP271" s="463">
        <v>2053</v>
      </c>
      <c r="CQ271" s="294">
        <v>39</v>
      </c>
      <c r="CR271" s="468" t="e">
        <v>#REF!</v>
      </c>
      <c r="CS271" s="468" t="e">
        <v>#REF!</v>
      </c>
      <c r="CT271" s="464" t="e">
        <v>#REF!</v>
      </c>
      <c r="CZ271" s="447" t="b">
        <v>0</v>
      </c>
      <c r="DA271" s="448" t="b">
        <v>0</v>
      </c>
      <c r="DB271" s="449" t="b">
        <v>0</v>
      </c>
      <c r="DC271" s="447" t="s">
        <v>433</v>
      </c>
      <c r="DD271" s="449" t="s">
        <v>433</v>
      </c>
      <c r="DE271" s="447" t="s">
        <v>433</v>
      </c>
      <c r="DF271" s="449" t="s">
        <v>433</v>
      </c>
      <c r="DG271" s="447" t="s">
        <v>433</v>
      </c>
      <c r="DH271" s="449" t="s">
        <v>433</v>
      </c>
      <c r="DI271" s="447" t="s">
        <v>433</v>
      </c>
      <c r="DJ271" s="448" t="s">
        <v>433</v>
      </c>
      <c r="DK271" s="449" t="s">
        <v>433</v>
      </c>
      <c r="DL271" s="447" t="s">
        <v>433</v>
      </c>
      <c r="DM271" s="448" t="s">
        <v>433</v>
      </c>
      <c r="DN271" s="449" t="s">
        <v>433</v>
      </c>
      <c r="DO271" s="447" t="s">
        <v>433</v>
      </c>
      <c r="DP271" s="448" t="s">
        <v>433</v>
      </c>
      <c r="DQ271" s="449" t="s">
        <v>433</v>
      </c>
      <c r="DV271" s="450">
        <v>2058</v>
      </c>
      <c r="DW271" s="451" t="e">
        <v>#REF!</v>
      </c>
      <c r="DY271" s="557" t="e">
        <v>#REF!</v>
      </c>
      <c r="EA271" s="325"/>
      <c r="EB271" s="325"/>
      <c r="EC271" s="325"/>
      <c r="ED271" s="325"/>
      <c r="EE271" s="325"/>
    </row>
    <row r="272" spans="2:135" s="319" customFormat="1" ht="13.8" x14ac:dyDescent="0.25">
      <c r="B272" s="403">
        <v>2056</v>
      </c>
      <c r="C272" s="621"/>
      <c r="D272" s="610"/>
      <c r="E272" s="611"/>
      <c r="F272" s="621"/>
      <c r="G272" s="622"/>
      <c r="H272" s="623"/>
      <c r="I272" s="621"/>
      <c r="J272" s="622"/>
      <c r="K272" s="623"/>
      <c r="L272" s="621"/>
      <c r="M272" s="623"/>
      <c r="N272" s="301" t="s">
        <v>446</v>
      </c>
      <c r="O272" s="394"/>
      <c r="P272" s="394"/>
      <c r="Q272" s="394"/>
      <c r="R272" s="301">
        <v>42</v>
      </c>
      <c r="S272" s="503" t="s">
        <v>433</v>
      </c>
      <c r="T272" s="503" t="s">
        <v>433</v>
      </c>
      <c r="U272" s="503" t="s">
        <v>433</v>
      </c>
      <c r="W272" s="503" t="e">
        <v>#N/A</v>
      </c>
      <c r="X272" s="503" t="e">
        <v>#N/A</v>
      </c>
      <c r="Y272" s="503" t="e">
        <v>#N/A</v>
      </c>
      <c r="AA272" s="365"/>
      <c r="AB272" s="365"/>
      <c r="AC272" s="365"/>
      <c r="AD272" s="365"/>
      <c r="AE272" s="365"/>
      <c r="AF272" s="365"/>
      <c r="AG272" s="365"/>
      <c r="AH272" s="365"/>
      <c r="AI272" s="365"/>
      <c r="AJ272" s="365"/>
      <c r="AK272" s="365"/>
      <c r="AL272" s="365"/>
      <c r="AM272" s="365"/>
      <c r="AN272" s="365"/>
      <c r="BI272" s="463">
        <v>2054</v>
      </c>
      <c r="BJ272" s="464" t="e">
        <v>#REF!</v>
      </c>
      <c r="BR272" s="463">
        <v>2054</v>
      </c>
      <c r="BS272" s="294">
        <v>40</v>
      </c>
      <c r="BT272" s="475" t="e">
        <v>#DIV/0!</v>
      </c>
      <c r="BU272" s="476" t="e">
        <v>#DIV/0!</v>
      </c>
      <c r="BV272" s="464" t="e">
        <v>#DIV/0!</v>
      </c>
      <c r="BY272" s="463">
        <v>2054</v>
      </c>
      <c r="BZ272" s="294">
        <v>40</v>
      </c>
      <c r="CA272" s="468" t="e">
        <v>#REF!</v>
      </c>
      <c r="CB272" s="468" t="e">
        <v>#REF!</v>
      </c>
      <c r="CC272" s="468" t="e">
        <v>#REF!</v>
      </c>
      <c r="CD272" s="464" t="e">
        <v>#REF!</v>
      </c>
      <c r="CG272" s="463">
        <v>2054</v>
      </c>
      <c r="CH272" s="294">
        <v>40</v>
      </c>
      <c r="CI272" s="468" t="e">
        <v>#REF!</v>
      </c>
      <c r="CJ272" s="468" t="e">
        <v>#REF!</v>
      </c>
      <c r="CK272" s="468" t="e">
        <v>#REF!</v>
      </c>
      <c r="CL272" s="468" t="e">
        <v>#REF!</v>
      </c>
      <c r="CM272" s="464" t="e">
        <v>#REF!</v>
      </c>
      <c r="CP272" s="463">
        <v>2054</v>
      </c>
      <c r="CQ272" s="294">
        <v>40</v>
      </c>
      <c r="CR272" s="468" t="e">
        <v>#REF!</v>
      </c>
      <c r="CS272" s="468" t="e">
        <v>#REF!</v>
      </c>
      <c r="CT272" s="464" t="e">
        <v>#REF!</v>
      </c>
      <c r="CZ272" s="447" t="b">
        <v>0</v>
      </c>
      <c r="DA272" s="448" t="b">
        <v>0</v>
      </c>
      <c r="DB272" s="449" t="b">
        <v>0</v>
      </c>
      <c r="DC272" s="447" t="s">
        <v>433</v>
      </c>
      <c r="DD272" s="449" t="s">
        <v>433</v>
      </c>
      <c r="DE272" s="447" t="s">
        <v>433</v>
      </c>
      <c r="DF272" s="449" t="s">
        <v>433</v>
      </c>
      <c r="DG272" s="447" t="s">
        <v>433</v>
      </c>
      <c r="DH272" s="449" t="s">
        <v>433</v>
      </c>
      <c r="DI272" s="447" t="s">
        <v>433</v>
      </c>
      <c r="DJ272" s="448" t="s">
        <v>433</v>
      </c>
      <c r="DK272" s="449" t="s">
        <v>433</v>
      </c>
      <c r="DL272" s="447" t="s">
        <v>433</v>
      </c>
      <c r="DM272" s="448" t="s">
        <v>433</v>
      </c>
      <c r="DN272" s="449" t="s">
        <v>433</v>
      </c>
      <c r="DO272" s="447" t="s">
        <v>433</v>
      </c>
      <c r="DP272" s="448" t="s">
        <v>433</v>
      </c>
      <c r="DQ272" s="449" t="s">
        <v>433</v>
      </c>
      <c r="DV272" s="450">
        <v>2059</v>
      </c>
      <c r="DW272" s="451" t="e">
        <v>#REF!</v>
      </c>
      <c r="DY272" s="557" t="e">
        <v>#REF!</v>
      </c>
      <c r="EA272" s="325"/>
      <c r="EB272" s="325"/>
      <c r="EC272" s="325"/>
      <c r="ED272" s="325"/>
      <c r="EE272" s="325"/>
    </row>
    <row r="273" spans="1:135" s="319" customFormat="1" ht="13.8" x14ac:dyDescent="0.25">
      <c r="B273" s="403">
        <v>2057</v>
      </c>
      <c r="C273" s="621"/>
      <c r="D273" s="610"/>
      <c r="E273" s="611"/>
      <c r="F273" s="621"/>
      <c r="G273" s="622"/>
      <c r="H273" s="623"/>
      <c r="I273" s="621"/>
      <c r="J273" s="622"/>
      <c r="K273" s="623"/>
      <c r="L273" s="621"/>
      <c r="M273" s="623"/>
      <c r="N273" s="301" t="s">
        <v>446</v>
      </c>
      <c r="O273" s="394"/>
      <c r="P273" s="394"/>
      <c r="Q273" s="394"/>
      <c r="R273" s="301">
        <v>43</v>
      </c>
      <c r="S273" s="503" t="s">
        <v>433</v>
      </c>
      <c r="T273" s="503" t="s">
        <v>433</v>
      </c>
      <c r="U273" s="503" t="s">
        <v>433</v>
      </c>
      <c r="W273" s="503" t="e">
        <v>#N/A</v>
      </c>
      <c r="X273" s="503" t="e">
        <v>#N/A</v>
      </c>
      <c r="Y273" s="503" t="e">
        <v>#N/A</v>
      </c>
      <c r="AA273" s="365"/>
      <c r="AB273" s="365"/>
      <c r="AC273" s="365"/>
      <c r="AD273" s="365"/>
      <c r="AE273" s="365"/>
      <c r="AF273" s="365"/>
      <c r="AG273" s="365"/>
      <c r="AH273" s="365"/>
      <c r="AI273" s="365"/>
      <c r="AJ273" s="365"/>
      <c r="AK273" s="365"/>
      <c r="AL273" s="365"/>
      <c r="AM273" s="365"/>
      <c r="AN273" s="365"/>
      <c r="BI273" s="463">
        <v>2055</v>
      </c>
      <c r="BJ273" s="464" t="e">
        <v>#REF!</v>
      </c>
      <c r="BR273" s="463">
        <v>2055</v>
      </c>
      <c r="BS273" s="294">
        <v>41</v>
      </c>
      <c r="BT273" s="475" t="e">
        <v>#DIV/0!</v>
      </c>
      <c r="BU273" s="476" t="e">
        <v>#DIV/0!</v>
      </c>
      <c r="BV273" s="464" t="e">
        <v>#DIV/0!</v>
      </c>
      <c r="BY273" s="463">
        <v>2055</v>
      </c>
      <c r="BZ273" s="294">
        <v>41</v>
      </c>
      <c r="CA273" s="468" t="e">
        <v>#REF!</v>
      </c>
      <c r="CB273" s="468" t="e">
        <v>#REF!</v>
      </c>
      <c r="CC273" s="468" t="e">
        <v>#REF!</v>
      </c>
      <c r="CD273" s="464" t="e">
        <v>#REF!</v>
      </c>
      <c r="CG273" s="463">
        <v>2055</v>
      </c>
      <c r="CH273" s="294">
        <v>41</v>
      </c>
      <c r="CI273" s="468" t="e">
        <v>#REF!</v>
      </c>
      <c r="CJ273" s="468" t="e">
        <v>#REF!</v>
      </c>
      <c r="CK273" s="468" t="e">
        <v>#REF!</v>
      </c>
      <c r="CL273" s="468" t="e">
        <v>#REF!</v>
      </c>
      <c r="CM273" s="464" t="e">
        <v>#REF!</v>
      </c>
      <c r="CP273" s="463">
        <v>2055</v>
      </c>
      <c r="CQ273" s="294">
        <v>41</v>
      </c>
      <c r="CR273" s="468" t="e">
        <v>#REF!</v>
      </c>
      <c r="CS273" s="468" t="e">
        <v>#REF!</v>
      </c>
      <c r="CT273" s="464" t="e">
        <v>#REF!</v>
      </c>
      <c r="CZ273" s="447" t="b">
        <v>0</v>
      </c>
      <c r="DA273" s="448" t="b">
        <v>0</v>
      </c>
      <c r="DB273" s="449" t="b">
        <v>0</v>
      </c>
      <c r="DC273" s="447" t="s">
        <v>433</v>
      </c>
      <c r="DD273" s="449" t="s">
        <v>433</v>
      </c>
      <c r="DE273" s="447" t="s">
        <v>433</v>
      </c>
      <c r="DF273" s="449" t="s">
        <v>433</v>
      </c>
      <c r="DG273" s="447" t="s">
        <v>433</v>
      </c>
      <c r="DH273" s="449" t="s">
        <v>433</v>
      </c>
      <c r="DI273" s="447" t="s">
        <v>433</v>
      </c>
      <c r="DJ273" s="448" t="s">
        <v>433</v>
      </c>
      <c r="DK273" s="449" t="s">
        <v>433</v>
      </c>
      <c r="DL273" s="447" t="s">
        <v>433</v>
      </c>
      <c r="DM273" s="448" t="s">
        <v>433</v>
      </c>
      <c r="DN273" s="449" t="s">
        <v>433</v>
      </c>
      <c r="DO273" s="447" t="s">
        <v>433</v>
      </c>
      <c r="DP273" s="448" t="s">
        <v>433</v>
      </c>
      <c r="DQ273" s="449" t="s">
        <v>433</v>
      </c>
      <c r="DV273" s="450">
        <v>2060</v>
      </c>
      <c r="DW273" s="451" t="e">
        <v>#REF!</v>
      </c>
      <c r="DY273" s="557" t="e">
        <v>#REF!</v>
      </c>
      <c r="EA273" s="325"/>
      <c r="EB273" s="325"/>
      <c r="EC273" s="325"/>
      <c r="ED273" s="325"/>
      <c r="EE273" s="325"/>
    </row>
    <row r="274" spans="1:135" s="319" customFormat="1" ht="13.8" x14ac:dyDescent="0.25">
      <c r="A274" s="487"/>
      <c r="B274" s="403">
        <v>2058</v>
      </c>
      <c r="C274" s="621"/>
      <c r="D274" s="610"/>
      <c r="E274" s="611"/>
      <c r="F274" s="621"/>
      <c r="G274" s="622"/>
      <c r="H274" s="623"/>
      <c r="I274" s="621"/>
      <c r="J274" s="622"/>
      <c r="K274" s="623"/>
      <c r="L274" s="621"/>
      <c r="M274" s="623"/>
      <c r="N274" s="301" t="s">
        <v>446</v>
      </c>
      <c r="R274" s="301">
        <v>44</v>
      </c>
      <c r="S274" s="503" t="s">
        <v>433</v>
      </c>
      <c r="T274" s="503" t="s">
        <v>433</v>
      </c>
      <c r="U274" s="503" t="s">
        <v>433</v>
      </c>
      <c r="W274" s="503" t="e">
        <v>#N/A</v>
      </c>
      <c r="X274" s="503" t="e">
        <v>#N/A</v>
      </c>
      <c r="Y274" s="503" t="e">
        <v>#N/A</v>
      </c>
      <c r="AA274" s="365"/>
      <c r="AB274" s="365"/>
      <c r="AC274" s="365"/>
      <c r="AD274" s="365"/>
      <c r="AE274" s="365"/>
      <c r="AF274" s="365"/>
      <c r="AG274" s="365"/>
      <c r="AH274" s="365"/>
      <c r="AI274" s="365"/>
      <c r="AJ274" s="365"/>
      <c r="AK274" s="365"/>
      <c r="AL274" s="365"/>
      <c r="AM274" s="365"/>
      <c r="AN274" s="365"/>
      <c r="BI274" s="463">
        <v>2056</v>
      </c>
      <c r="BJ274" s="464" t="e">
        <v>#REF!</v>
      </c>
      <c r="BR274" s="463">
        <v>2056</v>
      </c>
      <c r="BS274" s="294">
        <v>42</v>
      </c>
      <c r="BT274" s="475" t="e">
        <v>#DIV/0!</v>
      </c>
      <c r="BU274" s="476" t="e">
        <v>#DIV/0!</v>
      </c>
      <c r="BV274" s="464" t="e">
        <v>#DIV/0!</v>
      </c>
      <c r="BY274" s="463">
        <v>2056</v>
      </c>
      <c r="BZ274" s="294">
        <v>42</v>
      </c>
      <c r="CA274" s="468" t="e">
        <v>#REF!</v>
      </c>
      <c r="CB274" s="468" t="e">
        <v>#REF!</v>
      </c>
      <c r="CC274" s="468" t="e">
        <v>#REF!</v>
      </c>
      <c r="CD274" s="464" t="e">
        <v>#REF!</v>
      </c>
      <c r="CG274" s="463">
        <v>2056</v>
      </c>
      <c r="CH274" s="294">
        <v>42</v>
      </c>
      <c r="CI274" s="468" t="e">
        <v>#REF!</v>
      </c>
      <c r="CJ274" s="468" t="e">
        <v>#REF!</v>
      </c>
      <c r="CK274" s="468" t="e">
        <v>#REF!</v>
      </c>
      <c r="CL274" s="468" t="e">
        <v>#REF!</v>
      </c>
      <c r="CM274" s="464" t="e">
        <v>#REF!</v>
      </c>
      <c r="CP274" s="463">
        <v>2056</v>
      </c>
      <c r="CQ274" s="294">
        <v>42</v>
      </c>
      <c r="CR274" s="468" t="e">
        <v>#REF!</v>
      </c>
      <c r="CS274" s="468" t="e">
        <v>#REF!</v>
      </c>
      <c r="CT274" s="464" t="e">
        <v>#REF!</v>
      </c>
      <c r="CZ274" s="447" t="b">
        <v>0</v>
      </c>
      <c r="DA274" s="448" t="b">
        <v>0</v>
      </c>
      <c r="DB274" s="449" t="b">
        <v>0</v>
      </c>
      <c r="DC274" s="447" t="s">
        <v>433</v>
      </c>
      <c r="DD274" s="449" t="s">
        <v>433</v>
      </c>
      <c r="DE274" s="447" t="s">
        <v>433</v>
      </c>
      <c r="DF274" s="449" t="s">
        <v>433</v>
      </c>
      <c r="DG274" s="447" t="s">
        <v>433</v>
      </c>
      <c r="DH274" s="449" t="s">
        <v>433</v>
      </c>
      <c r="DI274" s="447" t="s">
        <v>433</v>
      </c>
      <c r="DJ274" s="448" t="s">
        <v>433</v>
      </c>
      <c r="DK274" s="449" t="s">
        <v>433</v>
      </c>
      <c r="DL274" s="447" t="s">
        <v>433</v>
      </c>
      <c r="DM274" s="448" t="s">
        <v>433</v>
      </c>
      <c r="DN274" s="449" t="s">
        <v>433</v>
      </c>
      <c r="DO274" s="447" t="s">
        <v>433</v>
      </c>
      <c r="DP274" s="448" t="s">
        <v>433</v>
      </c>
      <c r="DQ274" s="449" t="s">
        <v>433</v>
      </c>
      <c r="DW274" s="324"/>
      <c r="EA274" s="325"/>
      <c r="EB274" s="325"/>
      <c r="EC274" s="325"/>
      <c r="ED274" s="325"/>
      <c r="EE274" s="325"/>
    </row>
    <row r="275" spans="1:135" s="319" customFormat="1" ht="13.8" x14ac:dyDescent="0.25">
      <c r="A275" s="487"/>
      <c r="B275" s="403">
        <v>2059</v>
      </c>
      <c r="C275" s="621"/>
      <c r="D275" s="610"/>
      <c r="E275" s="611"/>
      <c r="F275" s="621"/>
      <c r="G275" s="622"/>
      <c r="H275" s="623"/>
      <c r="I275" s="621"/>
      <c r="J275" s="622"/>
      <c r="K275" s="623"/>
      <c r="L275" s="621"/>
      <c r="M275" s="623"/>
      <c r="N275" s="301" t="s">
        <v>446</v>
      </c>
      <c r="R275" s="301">
        <v>45</v>
      </c>
      <c r="S275" s="503" t="s">
        <v>433</v>
      </c>
      <c r="T275" s="503" t="s">
        <v>433</v>
      </c>
      <c r="U275" s="503" t="s">
        <v>433</v>
      </c>
      <c r="W275" s="503" t="e">
        <v>#N/A</v>
      </c>
      <c r="X275" s="503" t="e">
        <v>#N/A</v>
      </c>
      <c r="Y275" s="503" t="e">
        <v>#N/A</v>
      </c>
      <c r="AA275" s="365"/>
      <c r="AB275" s="365"/>
      <c r="AC275" s="365"/>
      <c r="AD275" s="365"/>
      <c r="AE275" s="365"/>
      <c r="AF275" s="365"/>
      <c r="AG275" s="365"/>
      <c r="AH275" s="365"/>
      <c r="AI275" s="365"/>
      <c r="AJ275" s="365"/>
      <c r="AK275" s="365"/>
      <c r="AL275" s="365"/>
      <c r="AM275" s="365"/>
      <c r="AN275" s="365"/>
      <c r="BI275" s="463">
        <v>2057</v>
      </c>
      <c r="BJ275" s="464" t="e">
        <v>#REF!</v>
      </c>
      <c r="BR275" s="463">
        <v>2057</v>
      </c>
      <c r="BS275" s="294">
        <v>43</v>
      </c>
      <c r="BT275" s="475" t="e">
        <v>#DIV/0!</v>
      </c>
      <c r="BU275" s="476" t="e">
        <v>#DIV/0!</v>
      </c>
      <c r="BV275" s="464" t="e">
        <v>#DIV/0!</v>
      </c>
      <c r="BY275" s="463">
        <v>2057</v>
      </c>
      <c r="BZ275" s="294">
        <v>43</v>
      </c>
      <c r="CA275" s="468" t="e">
        <v>#REF!</v>
      </c>
      <c r="CB275" s="468" t="e">
        <v>#REF!</v>
      </c>
      <c r="CC275" s="468" t="e">
        <v>#REF!</v>
      </c>
      <c r="CD275" s="464" t="e">
        <v>#REF!</v>
      </c>
      <c r="CG275" s="463">
        <v>2057</v>
      </c>
      <c r="CH275" s="294">
        <v>43</v>
      </c>
      <c r="CI275" s="468" t="e">
        <v>#REF!</v>
      </c>
      <c r="CJ275" s="468" t="e">
        <v>#REF!</v>
      </c>
      <c r="CK275" s="468" t="e">
        <v>#REF!</v>
      </c>
      <c r="CL275" s="468" t="e">
        <v>#REF!</v>
      </c>
      <c r="CM275" s="464" t="e">
        <v>#REF!</v>
      </c>
      <c r="CP275" s="463">
        <v>2057</v>
      </c>
      <c r="CQ275" s="294">
        <v>43</v>
      </c>
      <c r="CR275" s="468" t="e">
        <v>#REF!</v>
      </c>
      <c r="CS275" s="468" t="e">
        <v>#REF!</v>
      </c>
      <c r="CT275" s="464" t="e">
        <v>#REF!</v>
      </c>
      <c r="CZ275" s="447" t="b">
        <v>0</v>
      </c>
      <c r="DA275" s="448" t="b">
        <v>0</v>
      </c>
      <c r="DB275" s="449" t="b">
        <v>0</v>
      </c>
      <c r="DC275" s="447" t="s">
        <v>433</v>
      </c>
      <c r="DD275" s="449" t="s">
        <v>433</v>
      </c>
      <c r="DE275" s="447" t="s">
        <v>433</v>
      </c>
      <c r="DF275" s="449" t="s">
        <v>433</v>
      </c>
      <c r="DG275" s="447" t="s">
        <v>433</v>
      </c>
      <c r="DH275" s="449" t="s">
        <v>433</v>
      </c>
      <c r="DI275" s="447" t="s">
        <v>433</v>
      </c>
      <c r="DJ275" s="448" t="s">
        <v>433</v>
      </c>
      <c r="DK275" s="449" t="s">
        <v>433</v>
      </c>
      <c r="DL275" s="447" t="s">
        <v>433</v>
      </c>
      <c r="DM275" s="448" t="s">
        <v>433</v>
      </c>
      <c r="DN275" s="449" t="s">
        <v>433</v>
      </c>
      <c r="DO275" s="447" t="s">
        <v>433</v>
      </c>
      <c r="DP275" s="448" t="s">
        <v>433</v>
      </c>
      <c r="DQ275" s="449" t="s">
        <v>433</v>
      </c>
      <c r="DW275" s="324"/>
      <c r="EA275" s="325"/>
      <c r="EB275" s="325"/>
      <c r="EC275" s="325"/>
      <c r="ED275" s="325"/>
      <c r="EE275" s="325"/>
    </row>
    <row r="276" spans="1:135" s="319" customFormat="1" ht="14.4" thickBot="1" x14ac:dyDescent="0.3">
      <c r="A276" s="487"/>
      <c r="B276" s="403">
        <v>2060</v>
      </c>
      <c r="C276" s="624"/>
      <c r="D276" s="618"/>
      <c r="E276" s="619"/>
      <c r="F276" s="624"/>
      <c r="G276" s="625"/>
      <c r="H276" s="626"/>
      <c r="I276" s="624"/>
      <c r="J276" s="627"/>
      <c r="K276" s="628"/>
      <c r="L276" s="629"/>
      <c r="M276" s="628"/>
      <c r="N276" s="301" t="s">
        <v>446</v>
      </c>
      <c r="R276" s="301">
        <v>46</v>
      </c>
      <c r="S276" s="503" t="s">
        <v>433</v>
      </c>
      <c r="T276" s="503" t="s">
        <v>433</v>
      </c>
      <c r="U276" s="503" t="s">
        <v>433</v>
      </c>
      <c r="W276" s="503" t="e">
        <v>#N/A</v>
      </c>
      <c r="X276" s="503" t="e">
        <v>#N/A</v>
      </c>
      <c r="Y276" s="503" t="e">
        <v>#N/A</v>
      </c>
      <c r="AA276" s="365"/>
      <c r="AB276" s="365"/>
      <c r="AC276" s="365"/>
      <c r="AD276" s="365"/>
      <c r="AE276" s="365"/>
      <c r="AF276" s="365"/>
      <c r="AG276" s="365"/>
      <c r="AH276" s="365"/>
      <c r="AI276" s="365"/>
      <c r="AJ276" s="365"/>
      <c r="AK276" s="365"/>
      <c r="AL276" s="365"/>
      <c r="AM276" s="365"/>
      <c r="AN276" s="365"/>
      <c r="BI276" s="463">
        <v>2058</v>
      </c>
      <c r="BJ276" s="464" t="e">
        <v>#REF!</v>
      </c>
      <c r="BR276" s="463">
        <v>2058</v>
      </c>
      <c r="BS276" s="294">
        <v>44</v>
      </c>
      <c r="BT276" s="475" t="e">
        <v>#DIV/0!</v>
      </c>
      <c r="BU276" s="476" t="e">
        <v>#DIV/0!</v>
      </c>
      <c r="BV276" s="464" t="e">
        <v>#DIV/0!</v>
      </c>
      <c r="BY276" s="463">
        <v>2058</v>
      </c>
      <c r="BZ276" s="294">
        <v>44</v>
      </c>
      <c r="CA276" s="468" t="e">
        <v>#REF!</v>
      </c>
      <c r="CB276" s="468" t="e">
        <v>#REF!</v>
      </c>
      <c r="CC276" s="468" t="e">
        <v>#REF!</v>
      </c>
      <c r="CD276" s="464" t="e">
        <v>#REF!</v>
      </c>
      <c r="CG276" s="463">
        <v>2058</v>
      </c>
      <c r="CH276" s="294">
        <v>44</v>
      </c>
      <c r="CI276" s="468" t="e">
        <v>#REF!</v>
      </c>
      <c r="CJ276" s="468" t="e">
        <v>#REF!</v>
      </c>
      <c r="CK276" s="468" t="e">
        <v>#REF!</v>
      </c>
      <c r="CL276" s="468" t="e">
        <v>#REF!</v>
      </c>
      <c r="CM276" s="464" t="e">
        <v>#REF!</v>
      </c>
      <c r="CP276" s="463">
        <v>2058</v>
      </c>
      <c r="CQ276" s="294">
        <v>44</v>
      </c>
      <c r="CR276" s="468" t="e">
        <v>#REF!</v>
      </c>
      <c r="CS276" s="468" t="e">
        <v>#REF!</v>
      </c>
      <c r="CT276" s="464" t="e">
        <v>#REF!</v>
      </c>
      <c r="CZ276" s="447" t="b">
        <v>0</v>
      </c>
      <c r="DA276" s="448" t="b">
        <v>0</v>
      </c>
      <c r="DB276" s="449" t="b">
        <v>0</v>
      </c>
      <c r="DC276" s="447" t="s">
        <v>433</v>
      </c>
      <c r="DD276" s="449" t="s">
        <v>433</v>
      </c>
      <c r="DE276" s="447" t="s">
        <v>433</v>
      </c>
      <c r="DF276" s="449" t="s">
        <v>433</v>
      </c>
      <c r="DG276" s="447" t="s">
        <v>433</v>
      </c>
      <c r="DH276" s="449" t="s">
        <v>433</v>
      </c>
      <c r="DI276" s="447" t="s">
        <v>433</v>
      </c>
      <c r="DJ276" s="448" t="s">
        <v>433</v>
      </c>
      <c r="DK276" s="449" t="s">
        <v>433</v>
      </c>
      <c r="DL276" s="447" t="s">
        <v>433</v>
      </c>
      <c r="DM276" s="448" t="s">
        <v>433</v>
      </c>
      <c r="DN276" s="449" t="s">
        <v>433</v>
      </c>
      <c r="DO276" s="447" t="s">
        <v>433</v>
      </c>
      <c r="DP276" s="448" t="s">
        <v>433</v>
      </c>
      <c r="DQ276" s="449" t="s">
        <v>433</v>
      </c>
      <c r="DW276" s="324"/>
      <c r="EA276" s="325"/>
      <c r="EB276" s="325"/>
      <c r="EC276" s="325"/>
      <c r="ED276" s="325"/>
      <c r="EE276" s="325"/>
    </row>
    <row r="277" spans="1:135" s="319" customFormat="1" ht="13.8" x14ac:dyDescent="0.25">
      <c r="A277" s="487"/>
      <c r="B277" s="365"/>
      <c r="C277" s="489"/>
      <c r="D277" s="489"/>
      <c r="E277" s="489"/>
      <c r="F277" s="489"/>
      <c r="G277" s="489"/>
      <c r="H277" s="489"/>
      <c r="I277" s="489"/>
      <c r="J277" s="489"/>
      <c r="K277" s="489"/>
      <c r="L277" s="489"/>
      <c r="M277" s="490"/>
      <c r="S277" s="394"/>
      <c r="T277" s="394"/>
      <c r="U277" s="394"/>
      <c r="W277" s="394"/>
      <c r="X277" s="394"/>
      <c r="Y277" s="394"/>
      <c r="AA277" s="365"/>
      <c r="AB277" s="365"/>
      <c r="AC277" s="365"/>
      <c r="AD277" s="365"/>
      <c r="AE277" s="365"/>
      <c r="AF277" s="365"/>
      <c r="AG277" s="365"/>
      <c r="AH277" s="365"/>
      <c r="AI277" s="365"/>
      <c r="AJ277" s="365"/>
      <c r="AK277" s="365"/>
      <c r="AL277" s="365"/>
      <c r="AM277" s="365"/>
      <c r="AN277" s="365"/>
      <c r="BI277" s="463">
        <v>2059</v>
      </c>
      <c r="BJ277" s="464" t="e">
        <v>#REF!</v>
      </c>
      <c r="BR277" s="463">
        <v>2059</v>
      </c>
      <c r="BS277" s="294">
        <v>45</v>
      </c>
      <c r="BT277" s="475" t="e">
        <v>#DIV/0!</v>
      </c>
      <c r="BU277" s="476" t="e">
        <v>#DIV/0!</v>
      </c>
      <c r="BV277" s="464" t="e">
        <v>#DIV/0!</v>
      </c>
      <c r="BY277" s="463">
        <v>2059</v>
      </c>
      <c r="BZ277" s="294">
        <v>45</v>
      </c>
      <c r="CA277" s="468" t="e">
        <v>#REF!</v>
      </c>
      <c r="CB277" s="468" t="e">
        <v>#REF!</v>
      </c>
      <c r="CC277" s="468" t="e">
        <v>#REF!</v>
      </c>
      <c r="CD277" s="464" t="e">
        <v>#REF!</v>
      </c>
      <c r="CG277" s="463">
        <v>2059</v>
      </c>
      <c r="CH277" s="294">
        <v>45</v>
      </c>
      <c r="CI277" s="468" t="e">
        <v>#REF!</v>
      </c>
      <c r="CJ277" s="468" t="e">
        <v>#REF!</v>
      </c>
      <c r="CK277" s="468" t="e">
        <v>#REF!</v>
      </c>
      <c r="CL277" s="468" t="e">
        <v>#REF!</v>
      </c>
      <c r="CM277" s="464" t="e">
        <v>#REF!</v>
      </c>
      <c r="CP277" s="463">
        <v>2059</v>
      </c>
      <c r="CQ277" s="294">
        <v>45</v>
      </c>
      <c r="CR277" s="468" t="e">
        <v>#REF!</v>
      </c>
      <c r="CS277" s="468" t="e">
        <v>#REF!</v>
      </c>
      <c r="CT277" s="464" t="e">
        <v>#REF!</v>
      </c>
      <c r="CZ277" s="566"/>
      <c r="DA277" s="566"/>
      <c r="DB277" s="566"/>
      <c r="DC277" s="566"/>
      <c r="DD277" s="566"/>
      <c r="DE277" s="566"/>
      <c r="DF277" s="566"/>
      <c r="DG277" s="566"/>
      <c r="DH277" s="566"/>
      <c r="DI277" s="566"/>
      <c r="DJ277" s="566"/>
      <c r="DK277" s="566"/>
      <c r="DL277" s="566"/>
      <c r="DM277" s="566"/>
      <c r="DN277" s="566"/>
      <c r="DO277" s="566"/>
      <c r="DP277" s="566"/>
      <c r="DQ277" s="566"/>
      <c r="DU277" s="336"/>
      <c r="DW277" s="324"/>
      <c r="EA277" s="325"/>
      <c r="EB277" s="325"/>
      <c r="EC277" s="325"/>
      <c r="ED277" s="325"/>
      <c r="EE277" s="325"/>
    </row>
    <row r="278" spans="1:135" s="319" customFormat="1" x14ac:dyDescent="0.25">
      <c r="A278" s="487"/>
      <c r="B278" s="365"/>
      <c r="C278" s="1737" t="s">
        <v>401</v>
      </c>
      <c r="D278" s="1738"/>
      <c r="E278" s="1738"/>
      <c r="F278" s="1738"/>
      <c r="G278" s="1738"/>
      <c r="H278" s="1738"/>
      <c r="I278" s="1738"/>
      <c r="J278" s="1738"/>
      <c r="K278" s="1738"/>
      <c r="L278" s="1738"/>
      <c r="M278" s="1739"/>
      <c r="S278" s="394"/>
      <c r="T278" s="394"/>
      <c r="U278" s="394"/>
      <c r="W278" s="394"/>
      <c r="X278" s="394"/>
      <c r="Y278" s="394"/>
      <c r="AA278" s="365"/>
      <c r="AB278" s="365"/>
      <c r="AC278" s="365"/>
      <c r="AD278" s="365"/>
      <c r="AE278" s="365"/>
      <c r="AF278" s="365"/>
      <c r="AG278" s="365"/>
      <c r="AH278" s="365"/>
      <c r="AI278" s="365"/>
      <c r="AJ278" s="365"/>
      <c r="AK278" s="365"/>
      <c r="AL278" s="365"/>
      <c r="AM278" s="365"/>
      <c r="AN278" s="365"/>
      <c r="BI278" s="463">
        <v>2060</v>
      </c>
      <c r="BJ278" s="464" t="e">
        <v>#REF!</v>
      </c>
      <c r="BR278" s="463">
        <v>2060</v>
      </c>
      <c r="BS278" s="294">
        <v>46</v>
      </c>
      <c r="BT278" s="475" t="e">
        <v>#DIV/0!</v>
      </c>
      <c r="BU278" s="476" t="e">
        <v>#DIV/0!</v>
      </c>
      <c r="BV278" s="464" t="e">
        <v>#DIV/0!</v>
      </c>
      <c r="BY278" s="463">
        <v>2060</v>
      </c>
      <c r="BZ278" s="294">
        <v>46</v>
      </c>
      <c r="CA278" s="468" t="e">
        <v>#REF!</v>
      </c>
      <c r="CB278" s="468" t="e">
        <v>#REF!</v>
      </c>
      <c r="CC278" s="468" t="e">
        <v>#REF!</v>
      </c>
      <c r="CD278" s="464" t="e">
        <v>#REF!</v>
      </c>
      <c r="CG278" s="463">
        <v>2060</v>
      </c>
      <c r="CH278" s="294">
        <v>46</v>
      </c>
      <c r="CI278" s="468" t="e">
        <v>#REF!</v>
      </c>
      <c r="CJ278" s="468" t="e">
        <v>#REF!</v>
      </c>
      <c r="CK278" s="468" t="e">
        <v>#REF!</v>
      </c>
      <c r="CL278" s="468" t="e">
        <v>#REF!</v>
      </c>
      <c r="CM278" s="464" t="e">
        <v>#REF!</v>
      </c>
      <c r="CP278" s="463">
        <v>2060</v>
      </c>
      <c r="CQ278" s="294">
        <v>46</v>
      </c>
      <c r="CR278" s="468" t="e">
        <v>#REF!</v>
      </c>
      <c r="CS278" s="468" t="e">
        <v>#REF!</v>
      </c>
      <c r="CT278" s="464" t="e">
        <v>#REF!</v>
      </c>
      <c r="CZ278" s="365"/>
      <c r="DA278" s="365"/>
      <c r="DB278" s="365"/>
      <c r="DC278" s="365"/>
      <c r="DD278" s="365"/>
      <c r="DE278" s="365"/>
      <c r="DF278" s="365"/>
      <c r="DG278" s="365"/>
      <c r="DH278" s="365"/>
      <c r="DI278" s="365"/>
      <c r="DJ278" s="365"/>
      <c r="DK278" s="365"/>
      <c r="DL278" s="365"/>
      <c r="DM278" s="365"/>
      <c r="DN278" s="365"/>
      <c r="DO278" s="365"/>
      <c r="DP278" s="365"/>
      <c r="DQ278" s="365"/>
      <c r="DW278" s="324"/>
      <c r="EA278" s="325"/>
      <c r="EB278" s="325"/>
      <c r="EC278" s="325"/>
      <c r="ED278" s="325"/>
      <c r="EE278" s="325"/>
    </row>
    <row r="279" spans="1:135" s="319" customFormat="1" x14ac:dyDescent="0.25">
      <c r="A279" s="492" t="s">
        <v>311</v>
      </c>
      <c r="C279" s="1740"/>
      <c r="D279" s="1741"/>
      <c r="E279" s="1741"/>
      <c r="F279" s="1741"/>
      <c r="G279" s="1741"/>
      <c r="H279" s="1741"/>
      <c r="I279" s="1741"/>
      <c r="J279" s="1741"/>
      <c r="K279" s="1741"/>
      <c r="L279" s="1741"/>
      <c r="M279" s="1742"/>
      <c r="N279" s="365"/>
      <c r="O279" s="365"/>
      <c r="P279" s="365"/>
      <c r="Q279" s="365"/>
      <c r="R279" s="365"/>
      <c r="S279" s="365"/>
      <c r="T279" s="365"/>
      <c r="U279" s="365"/>
      <c r="V279" s="365"/>
      <c r="W279" s="365"/>
      <c r="X279" s="365"/>
      <c r="Y279" s="365"/>
      <c r="Z279" s="365"/>
      <c r="AA279" s="365"/>
      <c r="AB279" s="365"/>
      <c r="AC279" s="365"/>
      <c r="AD279" s="365"/>
      <c r="AE279" s="365"/>
      <c r="AF279" s="365"/>
      <c r="AG279" s="365"/>
      <c r="AH279" s="365"/>
      <c r="AI279" s="365"/>
      <c r="AJ279" s="365"/>
      <c r="AK279" s="365"/>
      <c r="AL279" s="365"/>
      <c r="AM279" s="365"/>
      <c r="AN279" s="365"/>
      <c r="DW279" s="324"/>
      <c r="EA279" s="325"/>
      <c r="EB279" s="325"/>
      <c r="EC279" s="325"/>
      <c r="ED279" s="325"/>
      <c r="EE279" s="325"/>
    </row>
    <row r="280" spans="1:135" s="319" customFormat="1" x14ac:dyDescent="0.25">
      <c r="A280" s="492"/>
      <c r="C280" s="1740"/>
      <c r="D280" s="1741"/>
      <c r="E280" s="1741"/>
      <c r="F280" s="1741"/>
      <c r="G280" s="1741"/>
      <c r="H280" s="1741"/>
      <c r="I280" s="1741"/>
      <c r="J280" s="1741"/>
      <c r="K280" s="1741"/>
      <c r="L280" s="1741"/>
      <c r="M280" s="1742"/>
      <c r="N280" s="365"/>
      <c r="O280" s="365"/>
      <c r="P280" s="365"/>
      <c r="Q280" s="365"/>
      <c r="R280" s="365"/>
      <c r="S280" s="365"/>
      <c r="T280" s="365"/>
      <c r="U280" s="365"/>
      <c r="V280" s="365"/>
      <c r="W280" s="365"/>
      <c r="X280" s="365"/>
      <c r="Y280" s="365"/>
      <c r="Z280" s="365"/>
      <c r="AA280" s="365"/>
      <c r="AB280" s="365"/>
      <c r="AC280" s="365"/>
      <c r="AD280" s="365"/>
      <c r="AE280" s="365"/>
      <c r="AF280" s="365"/>
      <c r="AG280" s="365"/>
      <c r="AH280" s="365"/>
      <c r="AI280" s="365"/>
      <c r="AJ280" s="365"/>
      <c r="AK280" s="365"/>
      <c r="AL280" s="365"/>
      <c r="AM280" s="365"/>
      <c r="AN280" s="365"/>
      <c r="DW280" s="324"/>
      <c r="EA280" s="325"/>
      <c r="EB280" s="325"/>
      <c r="EC280" s="325"/>
      <c r="ED280" s="325"/>
      <c r="EE280" s="325"/>
    </row>
    <row r="281" spans="1:135" x14ac:dyDescent="0.25">
      <c r="A281" s="487"/>
      <c r="B281" s="365"/>
      <c r="C281" s="1762"/>
      <c r="D281" s="1744"/>
      <c r="E281" s="1744"/>
      <c r="F281" s="1744"/>
      <c r="G281" s="1744"/>
      <c r="H281" s="1744"/>
      <c r="I281" s="1744"/>
      <c r="J281" s="1744"/>
      <c r="K281" s="1744"/>
      <c r="L281" s="1744"/>
      <c r="M281" s="1745"/>
      <c r="N281" s="319"/>
      <c r="O281" s="319"/>
      <c r="P281" s="319"/>
      <c r="Q281" s="319"/>
      <c r="R281" s="319"/>
      <c r="S281" s="394"/>
      <c r="T281" s="394"/>
      <c r="U281" s="394"/>
      <c r="V281" s="319"/>
      <c r="W281" s="394"/>
      <c r="X281" s="394"/>
      <c r="Y281" s="394"/>
      <c r="Z281" s="365"/>
      <c r="AA281" s="365"/>
      <c r="AB281" s="365"/>
      <c r="AC281" s="365"/>
      <c r="AD281" s="365"/>
      <c r="AE281" s="365"/>
      <c r="AF281" s="365"/>
      <c r="AG281" s="365"/>
      <c r="AH281" s="365"/>
      <c r="AI281" s="365"/>
      <c r="AJ281" s="365"/>
      <c r="AK281" s="365"/>
      <c r="AL281" s="365"/>
      <c r="AM281" s="365"/>
      <c r="AN281" s="365"/>
      <c r="AO281" s="319"/>
      <c r="AP281" s="319"/>
      <c r="AQ281" s="319"/>
      <c r="AR281" s="319"/>
      <c r="AS281" s="319"/>
      <c r="AT281" s="319"/>
      <c r="AU281" s="319"/>
      <c r="AV281" s="319"/>
      <c r="AW281" s="319"/>
      <c r="AX281" s="319"/>
      <c r="AY281" s="319"/>
      <c r="AZ281" s="319"/>
      <c r="BA281" s="319"/>
      <c r="BB281" s="319"/>
      <c r="BC281" s="319"/>
      <c r="BD281" s="319"/>
      <c r="BE281" s="319"/>
      <c r="BF281" s="319"/>
      <c r="BG281" s="319"/>
      <c r="BH281" s="319"/>
      <c r="BI281" s="319"/>
      <c r="BJ281" s="319"/>
      <c r="BK281" s="319"/>
      <c r="BL281" s="319"/>
    </row>
    <row r="282" spans="1:135" s="571" customFormat="1" x14ac:dyDescent="0.25">
      <c r="A282" s="567"/>
      <c r="B282" s="568"/>
      <c r="C282" s="569"/>
      <c r="D282" s="569"/>
      <c r="E282" s="569"/>
      <c r="F282" s="569"/>
      <c r="G282" s="569"/>
      <c r="H282" s="569"/>
      <c r="I282" s="569"/>
      <c r="J282" s="569"/>
      <c r="K282" s="569"/>
      <c r="L282" s="569"/>
      <c r="M282" s="570"/>
      <c r="S282" s="572"/>
      <c r="T282" s="572"/>
      <c r="U282" s="572"/>
      <c r="W282" s="572"/>
      <c r="X282" s="572"/>
      <c r="Y282" s="572"/>
      <c r="Z282" s="568"/>
      <c r="AA282" s="568"/>
      <c r="AB282" s="568"/>
      <c r="AC282" s="568"/>
      <c r="AD282" s="568"/>
      <c r="AE282" s="568"/>
      <c r="AF282" s="568"/>
      <c r="AG282" s="568"/>
      <c r="AH282" s="568"/>
      <c r="AI282" s="568"/>
      <c r="AJ282" s="568"/>
      <c r="AK282" s="568"/>
      <c r="AL282" s="568"/>
      <c r="AM282" s="568"/>
      <c r="AN282" s="568"/>
      <c r="DW282" s="573"/>
      <c r="EA282" s="574"/>
      <c r="EB282" s="574"/>
      <c r="EC282" s="574"/>
      <c r="ED282" s="574"/>
      <c r="EE282" s="574"/>
    </row>
    <row r="283" spans="1:135" s="571" customFormat="1" x14ac:dyDescent="0.25">
      <c r="A283" s="567"/>
      <c r="B283" s="568"/>
      <c r="C283" s="569"/>
      <c r="D283" s="569"/>
      <c r="E283" s="569"/>
      <c r="F283" s="569"/>
      <c r="G283" s="569"/>
      <c r="H283" s="569"/>
      <c r="I283" s="569"/>
      <c r="J283" s="569"/>
      <c r="K283" s="569"/>
      <c r="L283" s="569"/>
      <c r="M283" s="570"/>
      <c r="S283" s="572"/>
      <c r="T283" s="572"/>
      <c r="U283" s="572"/>
      <c r="W283" s="572"/>
      <c r="X283" s="572"/>
      <c r="Y283" s="572"/>
      <c r="Z283" s="568"/>
      <c r="AA283" s="568"/>
      <c r="AB283" s="568"/>
      <c r="AC283" s="568"/>
      <c r="AD283" s="568"/>
      <c r="AE283" s="568"/>
      <c r="AF283" s="568"/>
      <c r="AG283" s="568"/>
      <c r="AH283" s="568"/>
      <c r="AI283" s="568"/>
      <c r="AJ283" s="568"/>
      <c r="AK283" s="568"/>
      <c r="AL283" s="568"/>
      <c r="AM283" s="568"/>
      <c r="AN283" s="568"/>
      <c r="DW283" s="573"/>
      <c r="EA283" s="574"/>
      <c r="EB283" s="574"/>
      <c r="EC283" s="574"/>
      <c r="ED283" s="574"/>
      <c r="EE283" s="574"/>
    </row>
    <row r="284" spans="1:135" s="400" customFormat="1" x14ac:dyDescent="0.25">
      <c r="B284" s="576"/>
      <c r="C284" s="320"/>
      <c r="D284" s="287"/>
      <c r="E284" s="287"/>
      <c r="F284" s="287"/>
      <c r="G284" s="287"/>
      <c r="H284" s="287"/>
      <c r="I284" s="287"/>
      <c r="J284" s="287"/>
      <c r="K284" s="287"/>
      <c r="L284" s="287"/>
      <c r="M284" s="287"/>
      <c r="N284" s="365"/>
      <c r="O284" s="365"/>
      <c r="P284" s="365"/>
      <c r="Q284" s="365"/>
      <c r="R284" s="365"/>
      <c r="S284" s="365"/>
      <c r="T284" s="365"/>
      <c r="U284" s="365"/>
      <c r="V284" s="365"/>
      <c r="W284" s="365"/>
      <c r="X284" s="365"/>
      <c r="Y284" s="365"/>
      <c r="Z284" s="365"/>
      <c r="AA284" s="365"/>
      <c r="AB284" s="365"/>
      <c r="AC284" s="365"/>
      <c r="AD284" s="365"/>
      <c r="AE284" s="365"/>
      <c r="AF284" s="365"/>
      <c r="AG284" s="365"/>
      <c r="AH284" s="365"/>
      <c r="AI284" s="365"/>
      <c r="AJ284" s="365"/>
      <c r="AK284" s="365"/>
      <c r="AL284" s="365"/>
      <c r="AM284" s="365"/>
      <c r="AN284" s="365"/>
      <c r="AO284" s="319"/>
      <c r="AP284" s="319"/>
      <c r="AQ284" s="319"/>
      <c r="AR284" s="319"/>
      <c r="AS284" s="319"/>
      <c r="AT284" s="319"/>
      <c r="AU284" s="319"/>
      <c r="AV284" s="319"/>
      <c r="AW284" s="319"/>
      <c r="AX284" s="319"/>
      <c r="AY284" s="319"/>
      <c r="AZ284" s="319"/>
      <c r="BA284" s="319"/>
      <c r="BB284" s="319"/>
      <c r="BC284" s="319"/>
      <c r="BD284" s="319"/>
      <c r="BE284" s="319"/>
      <c r="BF284" s="319"/>
      <c r="BG284" s="319"/>
      <c r="BH284" s="319"/>
      <c r="BI284" s="319"/>
      <c r="BJ284" s="319"/>
      <c r="BK284" s="319"/>
      <c r="BL284" s="319"/>
      <c r="BM284" s="319"/>
      <c r="BN284" s="319"/>
      <c r="BO284" s="319"/>
      <c r="BP284" s="319"/>
      <c r="DW284" s="577"/>
      <c r="EA284" s="553"/>
      <c r="EB284" s="553"/>
      <c r="EC284" s="553"/>
      <c r="ED284" s="553"/>
      <c r="EE284" s="553"/>
    </row>
    <row r="285" spans="1:135" s="400" customFormat="1" x14ac:dyDescent="0.25">
      <c r="A285" s="492"/>
      <c r="B285" s="576"/>
      <c r="C285" s="320"/>
      <c r="D285" s="287"/>
      <c r="E285" s="287"/>
      <c r="F285" s="287"/>
      <c r="G285" s="287"/>
      <c r="H285" s="287"/>
      <c r="I285" s="287"/>
      <c r="J285" s="287"/>
      <c r="K285" s="287"/>
      <c r="L285" s="287"/>
      <c r="M285" s="287"/>
      <c r="N285" s="365"/>
      <c r="O285" s="365"/>
      <c r="P285" s="365"/>
      <c r="Q285" s="365"/>
      <c r="R285" s="365"/>
      <c r="S285" s="365"/>
      <c r="T285" s="365"/>
      <c r="U285" s="365"/>
      <c r="V285" s="365"/>
      <c r="W285" s="365"/>
      <c r="X285" s="365"/>
      <c r="Y285" s="365"/>
      <c r="Z285" s="365"/>
      <c r="AA285" s="365"/>
      <c r="AB285" s="365"/>
      <c r="AC285" s="365"/>
      <c r="AD285" s="365"/>
      <c r="AE285" s="365"/>
      <c r="AF285" s="365"/>
      <c r="AG285" s="365"/>
      <c r="AH285" s="365"/>
      <c r="AI285" s="365"/>
      <c r="AJ285" s="365"/>
      <c r="AK285" s="365"/>
      <c r="AL285" s="365"/>
      <c r="AM285" s="365"/>
      <c r="AN285" s="365"/>
      <c r="AO285" s="319"/>
      <c r="AP285" s="319"/>
      <c r="AQ285" s="319"/>
      <c r="AR285" s="319"/>
      <c r="AS285" s="319"/>
      <c r="AT285" s="319"/>
      <c r="AU285" s="319"/>
      <c r="AV285" s="319"/>
      <c r="AW285" s="319"/>
      <c r="AX285" s="319"/>
      <c r="AY285" s="319"/>
      <c r="AZ285" s="319"/>
      <c r="BA285" s="319"/>
      <c r="BB285" s="319"/>
      <c r="BC285" s="319"/>
      <c r="BD285" s="319"/>
      <c r="BE285" s="319"/>
      <c r="BF285" s="319"/>
      <c r="BG285" s="319"/>
      <c r="BH285" s="319"/>
      <c r="BI285" s="319"/>
      <c r="BJ285" s="319"/>
      <c r="BK285" s="319"/>
      <c r="BL285" s="319"/>
      <c r="BM285" s="319"/>
      <c r="BN285" s="319"/>
      <c r="BO285" s="319"/>
      <c r="BP285" s="319"/>
      <c r="DW285" s="577"/>
      <c r="EA285" s="553"/>
      <c r="EB285" s="553"/>
      <c r="EC285" s="553"/>
      <c r="ED285" s="553"/>
      <c r="EE285" s="553"/>
    </row>
    <row r="286" spans="1:135" s="400" customFormat="1" x14ac:dyDescent="0.25">
      <c r="A286" s="552" t="s">
        <v>152</v>
      </c>
      <c r="B286" s="576"/>
      <c r="C286" s="320"/>
      <c r="D286" s="287"/>
      <c r="E286" s="287"/>
      <c r="F286" s="287"/>
      <c r="G286" s="287"/>
      <c r="H286" s="287"/>
      <c r="I286" s="287"/>
      <c r="J286" s="287"/>
      <c r="K286" s="287"/>
      <c r="L286" s="287"/>
      <c r="M286" s="287"/>
      <c r="N286" s="365"/>
      <c r="O286" s="365"/>
      <c r="P286" s="365"/>
      <c r="Q286" s="365"/>
      <c r="R286" s="365"/>
      <c r="S286" s="365"/>
      <c r="T286" s="365"/>
      <c r="U286" s="365"/>
      <c r="V286" s="365"/>
      <c r="W286" s="365"/>
      <c r="X286" s="365"/>
      <c r="Y286" s="365"/>
      <c r="Z286" s="365"/>
      <c r="AA286" s="575" t="s">
        <v>152</v>
      </c>
      <c r="AB286" s="365"/>
      <c r="AC286" s="365"/>
      <c r="AD286" s="365"/>
      <c r="AE286" s="365"/>
      <c r="AF286" s="365"/>
      <c r="AG286" s="365"/>
      <c r="AH286" s="365"/>
      <c r="AI286" s="365"/>
      <c r="AJ286" s="365"/>
      <c r="AK286" s="365"/>
      <c r="AL286" s="365"/>
      <c r="AM286" s="575" t="s">
        <v>152</v>
      </c>
      <c r="AN286" s="365"/>
      <c r="AO286" s="319"/>
      <c r="AP286" s="319"/>
      <c r="AQ286" s="319"/>
      <c r="AR286" s="319"/>
      <c r="AS286" s="319"/>
      <c r="AT286" s="319"/>
      <c r="AU286" s="319"/>
      <c r="AV286" s="319"/>
      <c r="AW286" s="319"/>
      <c r="AX286" s="319"/>
      <c r="AY286" s="319"/>
      <c r="AZ286" s="575" t="s">
        <v>152</v>
      </c>
      <c r="BA286" s="319"/>
      <c r="BB286" s="319"/>
      <c r="BC286" s="319"/>
      <c r="BD286" s="319"/>
      <c r="BE286" s="319"/>
      <c r="BF286" s="319"/>
      <c r="BG286" s="319"/>
      <c r="BH286" s="319"/>
      <c r="BI286" s="319"/>
      <c r="BJ286" s="575" t="s">
        <v>152</v>
      </c>
      <c r="BK286" s="319"/>
      <c r="BL286" s="319"/>
      <c r="BM286" s="319"/>
      <c r="BN286" s="319"/>
      <c r="BO286" s="319"/>
      <c r="BP286" s="319"/>
      <c r="BR286" s="575" t="s">
        <v>152</v>
      </c>
      <c r="BY286" s="575" t="s">
        <v>152</v>
      </c>
      <c r="CG286" s="575" t="s">
        <v>152</v>
      </c>
      <c r="CP286" s="575" t="s">
        <v>152</v>
      </c>
      <c r="DV286" s="575" t="s">
        <v>152</v>
      </c>
      <c r="DW286" s="577"/>
      <c r="EA286" s="553"/>
      <c r="EB286" s="553"/>
      <c r="EC286" s="553"/>
      <c r="ED286" s="553"/>
      <c r="EE286" s="553"/>
    </row>
    <row r="287" spans="1:135" s="319" customFormat="1" x14ac:dyDescent="0.25">
      <c r="B287" s="1746"/>
      <c r="C287" s="1746"/>
      <c r="D287" s="389"/>
      <c r="E287" s="389"/>
      <c r="F287" s="389"/>
      <c r="G287" s="389"/>
      <c r="H287" s="389"/>
      <c r="I287" s="389"/>
      <c r="J287" s="389"/>
      <c r="K287" s="389"/>
      <c r="L287" s="389"/>
      <c r="M287" s="389"/>
      <c r="N287" s="390"/>
      <c r="O287" s="390"/>
      <c r="P287" s="390"/>
      <c r="Q287" s="390"/>
      <c r="R287" s="390"/>
      <c r="S287" s="390"/>
      <c r="T287" s="390"/>
      <c r="U287" s="390"/>
      <c r="V287" s="390"/>
      <c r="W287" s="390"/>
      <c r="X287" s="390"/>
      <c r="Y287" s="390"/>
      <c r="Z287" s="390"/>
      <c r="AA287" s="390"/>
      <c r="AB287" s="390"/>
      <c r="AC287" s="390"/>
      <c r="AD287" s="390"/>
      <c r="AE287" s="390"/>
      <c r="AF287" s="390"/>
      <c r="AG287" s="390"/>
      <c r="AH287" s="390"/>
      <c r="AI287" s="390"/>
      <c r="AJ287" s="390"/>
      <c r="AK287" s="390"/>
      <c r="AL287" s="390"/>
      <c r="AM287" s="390"/>
      <c r="AN287" s="390"/>
      <c r="AO287" s="365"/>
      <c r="DW287" s="324"/>
      <c r="EA287" s="325"/>
      <c r="EB287" s="325"/>
      <c r="EC287" s="325"/>
      <c r="ED287" s="325"/>
      <c r="EE287" s="325"/>
    </row>
    <row r="288" spans="1:135" s="336" customFormat="1" ht="13.8" thickBot="1" x14ac:dyDescent="0.3">
      <c r="A288" s="555"/>
      <c r="B288" s="1747"/>
      <c r="C288" s="1747"/>
      <c r="D288" s="389"/>
      <c r="E288" s="389"/>
      <c r="F288" s="389"/>
      <c r="G288" s="389"/>
      <c r="H288" s="389"/>
      <c r="I288" s="389"/>
      <c r="J288" s="389"/>
      <c r="K288" s="389"/>
      <c r="L288" s="389"/>
      <c r="M288" s="389"/>
      <c r="N288" s="390"/>
      <c r="O288" s="390"/>
      <c r="P288" s="390"/>
      <c r="Q288" s="390"/>
      <c r="R288" s="390"/>
      <c r="S288" s="390"/>
      <c r="T288" s="390"/>
      <c r="U288" s="390"/>
      <c r="V288" s="390"/>
      <c r="W288" s="390"/>
      <c r="X288" s="390"/>
      <c r="Y288" s="390"/>
      <c r="Z288" s="390"/>
      <c r="AA288" s="390"/>
      <c r="AB288" s="390"/>
      <c r="AC288" s="390"/>
      <c r="AD288" s="390"/>
      <c r="AE288" s="390"/>
      <c r="AF288" s="390"/>
      <c r="AG288" s="390"/>
      <c r="AH288" s="390"/>
      <c r="AI288" s="390"/>
      <c r="AJ288" s="390"/>
      <c r="AK288" s="390"/>
      <c r="AL288" s="390"/>
      <c r="AM288" s="390"/>
      <c r="DI288" s="496" t="s">
        <v>481</v>
      </c>
      <c r="DJ288" s="497" t="s">
        <v>482</v>
      </c>
      <c r="DL288" s="496" t="s">
        <v>483</v>
      </c>
      <c r="DM288" s="497" t="s">
        <v>484</v>
      </c>
      <c r="DO288" s="496" t="s">
        <v>485</v>
      </c>
      <c r="DP288" s="497" t="s">
        <v>486</v>
      </c>
      <c r="DW288" s="393"/>
      <c r="EA288" s="303"/>
      <c r="EB288" s="303"/>
      <c r="EC288" s="303"/>
      <c r="ED288" s="303"/>
      <c r="EE288" s="303"/>
    </row>
    <row r="289" spans="1:136" ht="16.2" thickBot="1" x14ac:dyDescent="0.3">
      <c r="A289" s="371" t="s">
        <v>150</v>
      </c>
      <c r="C289" s="1748" t="s">
        <v>397</v>
      </c>
      <c r="D289" s="1749"/>
      <c r="E289" s="1750"/>
      <c r="F289" s="1751" t="s">
        <v>398</v>
      </c>
      <c r="G289" s="1752"/>
      <c r="H289" s="1753"/>
      <c r="I289" s="1754" t="s">
        <v>399</v>
      </c>
      <c r="J289" s="1755"/>
      <c r="K289" s="1756"/>
      <c r="L289" s="1757" t="s">
        <v>400</v>
      </c>
      <c r="M289" s="1758"/>
      <c r="O289" s="396"/>
      <c r="P289" s="396"/>
      <c r="Q289" s="396"/>
      <c r="W289" s="1759" t="s">
        <v>355</v>
      </c>
      <c r="X289" s="1759"/>
      <c r="Y289" s="1759"/>
      <c r="Z289" s="394"/>
      <c r="AA289" s="394"/>
      <c r="AB289" s="394"/>
      <c r="AC289" s="394"/>
      <c r="AD289" s="394"/>
      <c r="AE289" s="394"/>
      <c r="AF289" s="394"/>
      <c r="AG289" s="394"/>
      <c r="AH289" s="394"/>
      <c r="AI289" s="394"/>
      <c r="AJ289" s="394"/>
      <c r="AK289" s="394"/>
      <c r="AL289" s="394"/>
      <c r="AM289" s="394"/>
      <c r="AN289" s="394"/>
      <c r="BH289" s="395"/>
      <c r="BI289" s="395"/>
      <c r="BJ289" s="395" t="s">
        <v>358</v>
      </c>
      <c r="BK289" s="395"/>
      <c r="BL289" s="395"/>
      <c r="BM289" s="395"/>
      <c r="BN289" s="395"/>
      <c r="BR289" s="395" t="s">
        <v>356</v>
      </c>
      <c r="BS289" s="395"/>
      <c r="BT289" s="395"/>
      <c r="BU289" s="395"/>
      <c r="BV289" s="395"/>
      <c r="BW289" s="396"/>
      <c r="BY289" s="395" t="s">
        <v>357</v>
      </c>
      <c r="BZ289" s="395"/>
      <c r="CA289" s="395"/>
      <c r="CB289" s="395"/>
      <c r="CC289" s="395"/>
      <c r="CD289" s="395"/>
      <c r="CG289" s="395" t="s">
        <v>358</v>
      </c>
      <c r="CH289" s="395"/>
      <c r="CI289" s="395"/>
      <c r="CJ289" s="395"/>
      <c r="CK289" s="395"/>
      <c r="CL289" s="395"/>
      <c r="CM289" s="395"/>
      <c r="CP289" s="395" t="s">
        <v>359</v>
      </c>
      <c r="CQ289" s="395"/>
      <c r="CR289" s="395"/>
      <c r="CS289" s="395"/>
      <c r="CT289" s="395"/>
      <c r="CU289" s="395"/>
      <c r="CZ289" s="397"/>
      <c r="DA289" s="397"/>
      <c r="DB289" s="397"/>
      <c r="DC289" s="397"/>
      <c r="DD289" s="397"/>
      <c r="DE289" s="397"/>
      <c r="DF289" s="397"/>
      <c r="DG289" s="397"/>
      <c r="DH289" s="397"/>
      <c r="DI289" s="398" t="s">
        <v>487</v>
      </c>
      <c r="DJ289" s="399" t="s">
        <v>488</v>
      </c>
      <c r="DK289" s="397"/>
      <c r="DL289" s="398" t="s">
        <v>489</v>
      </c>
      <c r="DM289" s="399" t="s">
        <v>490</v>
      </c>
      <c r="DN289" s="397"/>
      <c r="DO289" s="398" t="s">
        <v>491</v>
      </c>
      <c r="DP289" s="399" t="s">
        <v>492</v>
      </c>
      <c r="DQ289" s="397"/>
      <c r="DV289" s="400"/>
      <c r="DW289" s="414" t="s">
        <v>420</v>
      </c>
      <c r="DX289" s="336"/>
      <c r="DY289" s="414" t="s">
        <v>421</v>
      </c>
      <c r="DZ289" s="401" t="s">
        <v>361</v>
      </c>
      <c r="EA289" s="402" t="s">
        <v>99</v>
      </c>
    </row>
    <row r="290" spans="1:136" s="336" customFormat="1" ht="331.8" thickBot="1" x14ac:dyDescent="0.3">
      <c r="A290" s="371" t="s">
        <v>120</v>
      </c>
      <c r="B290" s="403"/>
      <c r="C290" s="578" t="s">
        <v>423</v>
      </c>
      <c r="D290" s="579" t="s">
        <v>371</v>
      </c>
      <c r="E290" s="580" t="s">
        <v>382</v>
      </c>
      <c r="F290" s="407" t="s">
        <v>424</v>
      </c>
      <c r="G290" s="408" t="s">
        <v>414</v>
      </c>
      <c r="H290" s="406" t="s">
        <v>390</v>
      </c>
      <c r="I290" s="407" t="s">
        <v>391</v>
      </c>
      <c r="J290" s="408" t="s">
        <v>392</v>
      </c>
      <c r="K290" s="406" t="s">
        <v>393</v>
      </c>
      <c r="L290" s="407" t="s">
        <v>394</v>
      </c>
      <c r="M290" s="406" t="s">
        <v>395</v>
      </c>
      <c r="N290" s="409" t="s">
        <v>121</v>
      </c>
      <c r="O290" s="410"/>
      <c r="P290" s="410"/>
      <c r="Q290" s="410"/>
      <c r="R290" s="412" t="s">
        <v>364</v>
      </c>
      <c r="S290" s="411" t="s">
        <v>365</v>
      </c>
      <c r="T290" s="411" t="s">
        <v>366</v>
      </c>
      <c r="U290" s="413" t="s">
        <v>367</v>
      </c>
      <c r="V290" s="414"/>
      <c r="W290" s="413" t="s">
        <v>88</v>
      </c>
      <c r="X290" s="411" t="s">
        <v>93</v>
      </c>
      <c r="Y290" s="413" t="s">
        <v>98</v>
      </c>
      <c r="AA290" s="415"/>
      <c r="AB290" s="415"/>
      <c r="AC290" s="415"/>
      <c r="AD290" s="415"/>
      <c r="AE290" s="415"/>
      <c r="AF290" s="415"/>
      <c r="AG290" s="415"/>
      <c r="AH290" s="415"/>
      <c r="AI290" s="415"/>
      <c r="AJ290" s="415"/>
      <c r="AK290" s="415"/>
      <c r="AL290" s="415"/>
      <c r="AM290" s="415"/>
      <c r="AN290" s="415"/>
      <c r="BJ290" s="416" t="s">
        <v>88</v>
      </c>
      <c r="BL290" s="336" t="s">
        <v>368</v>
      </c>
      <c r="BM290" s="417">
        <v>17</v>
      </c>
      <c r="BN290" s="417" t="s">
        <v>369</v>
      </c>
      <c r="BR290" s="418"/>
      <c r="BS290" s="418"/>
      <c r="BT290" s="418"/>
      <c r="BU290" s="418"/>
      <c r="BV290" s="418"/>
      <c r="BW290" s="396"/>
      <c r="BZ290" s="418"/>
      <c r="CA290" s="418"/>
      <c r="CB290" s="418"/>
      <c r="CC290" s="418"/>
      <c r="CD290" s="418"/>
      <c r="CH290" s="418"/>
      <c r="CI290" s="418"/>
      <c r="CJ290" s="418"/>
      <c r="CK290" s="418"/>
      <c r="CL290" s="418"/>
      <c r="CM290" s="418"/>
      <c r="CQ290" s="418"/>
      <c r="CR290" s="418"/>
      <c r="CS290" s="418"/>
      <c r="CT290" s="418"/>
      <c r="CU290" s="418"/>
      <c r="CZ290" s="419"/>
      <c r="DA290" s="419"/>
      <c r="DB290" s="419"/>
      <c r="DC290" s="419"/>
      <c r="DD290" s="420"/>
      <c r="DE290" s="420"/>
      <c r="DF290" s="420"/>
      <c r="DG290" s="420"/>
      <c r="DH290" s="419"/>
      <c r="DI290" s="498"/>
      <c r="DJ290" s="499"/>
      <c r="DK290" s="423"/>
      <c r="DL290" s="498"/>
      <c r="DM290" s="499"/>
      <c r="DN290" s="419"/>
      <c r="DO290" s="498"/>
      <c r="DP290" s="499"/>
      <c r="DQ290" s="419"/>
      <c r="DV290" s="450">
        <v>2014</v>
      </c>
      <c r="DW290" s="556">
        <v>4053.2987311542274</v>
      </c>
      <c r="DX290" s="427" t="s">
        <v>422</v>
      </c>
      <c r="DY290" s="557">
        <v>4053.2987311542274</v>
      </c>
      <c r="EA290" s="402" t="s">
        <v>88</v>
      </c>
      <c r="EB290" s="303"/>
      <c r="EC290" s="303"/>
      <c r="ED290" s="303"/>
      <c r="EE290" s="303"/>
    </row>
    <row r="291" spans="1:136" s="336" customFormat="1" ht="93" thickBot="1" x14ac:dyDescent="0.3">
      <c r="A291" s="430" t="s">
        <v>423</v>
      </c>
      <c r="B291" s="403">
        <v>2012</v>
      </c>
      <c r="C291" s="1354">
        <v>3057.4441037112315</v>
      </c>
      <c r="D291" s="1359">
        <v>3875.5146786024929</v>
      </c>
      <c r="E291" s="1356">
        <v>2564.1042506491731</v>
      </c>
      <c r="F291" s="1357">
        <v>6903.8629900964606</v>
      </c>
      <c r="G291" s="1358"/>
      <c r="H291" s="608"/>
      <c r="I291" s="620"/>
      <c r="J291" s="607"/>
      <c r="K291" s="608"/>
      <c r="L291" s="620"/>
      <c r="M291" s="608"/>
      <c r="N291" s="301" t="s">
        <v>446</v>
      </c>
      <c r="O291" s="394"/>
      <c r="P291" s="394"/>
      <c r="Q291" s="394"/>
      <c r="R291" s="301">
        <v>-2</v>
      </c>
      <c r="S291" s="503">
        <v>2522.890740744368</v>
      </c>
      <c r="T291" s="503">
        <v>6792.8954170534707</v>
      </c>
      <c r="U291" s="503">
        <v>1657.9924446443683</v>
      </c>
      <c r="V291" s="301"/>
      <c r="W291" s="503">
        <v>2376.334981076905</v>
      </c>
      <c r="X291" s="503">
        <v>4034.3274257212734</v>
      </c>
      <c r="Y291" s="503">
        <v>5692.3198703656417</v>
      </c>
      <c r="AA291" s="415"/>
      <c r="AB291" s="415"/>
      <c r="AC291" s="415"/>
      <c r="AD291" s="415"/>
      <c r="AE291" s="415"/>
      <c r="AF291" s="415"/>
      <c r="AG291" s="415"/>
      <c r="AH291" s="415"/>
      <c r="AI291" s="415"/>
      <c r="AJ291" s="415"/>
      <c r="AK291" s="415"/>
      <c r="AL291" s="415"/>
      <c r="AM291" s="415"/>
      <c r="AN291" s="415"/>
      <c r="BH291" s="434" t="s">
        <v>373</v>
      </c>
      <c r="BJ291" s="435" t="s">
        <v>493</v>
      </c>
      <c r="BL291" s="336" t="s">
        <v>368</v>
      </c>
      <c r="BM291" s="436">
        <v>2</v>
      </c>
      <c r="BN291" s="436" t="s">
        <v>374</v>
      </c>
      <c r="BR291" s="414" t="s">
        <v>375</v>
      </c>
      <c r="BS291" s="336" t="s">
        <v>88</v>
      </c>
      <c r="BT291" s="414" t="s">
        <v>376</v>
      </c>
      <c r="BU291" s="414" t="s">
        <v>377</v>
      </c>
      <c r="BW291" s="410"/>
      <c r="BY291" s="414" t="s">
        <v>375</v>
      </c>
      <c r="BZ291" s="336" t="s">
        <v>88</v>
      </c>
      <c r="CA291" s="414" t="s">
        <v>378</v>
      </c>
      <c r="CB291" s="414" t="s">
        <v>376</v>
      </c>
      <c r="CC291" s="414" t="s">
        <v>377</v>
      </c>
      <c r="CG291" s="414" t="s">
        <v>375</v>
      </c>
      <c r="CH291" s="336" t="s">
        <v>88</v>
      </c>
      <c r="CI291" s="414" t="s">
        <v>379</v>
      </c>
      <c r="CJ291" s="414" t="s">
        <v>378</v>
      </c>
      <c r="CK291" s="414" t="s">
        <v>376</v>
      </c>
      <c r="CL291" s="414" t="s">
        <v>377</v>
      </c>
      <c r="CP291" s="414" t="s">
        <v>375</v>
      </c>
      <c r="CQ291" s="336" t="s">
        <v>88</v>
      </c>
      <c r="CR291" s="414" t="s">
        <v>380</v>
      </c>
      <c r="CS291" s="414" t="s">
        <v>381</v>
      </c>
      <c r="CZ291" s="507" t="b">
        <v>1</v>
      </c>
      <c r="DA291" s="508" t="b">
        <v>1</v>
      </c>
      <c r="DB291" s="509" t="b">
        <v>1</v>
      </c>
      <c r="DC291" s="507">
        <v>-2</v>
      </c>
      <c r="DD291" s="509">
        <v>2376.334981076905</v>
      </c>
      <c r="DE291" s="507">
        <v>-2</v>
      </c>
      <c r="DF291" s="509">
        <v>4034.3274257212734</v>
      </c>
      <c r="DG291" s="507">
        <v>-2</v>
      </c>
      <c r="DH291" s="509">
        <v>5692.3198703656417</v>
      </c>
      <c r="DI291" s="507">
        <v>-2</v>
      </c>
      <c r="DJ291" s="508">
        <v>2376.334981076905</v>
      </c>
      <c r="DK291" s="509">
        <v>291</v>
      </c>
      <c r="DL291" s="507">
        <v>-2</v>
      </c>
      <c r="DM291" s="508">
        <v>4034.3274257212734</v>
      </c>
      <c r="DN291" s="509">
        <v>291</v>
      </c>
      <c r="DO291" s="507">
        <v>-2</v>
      </c>
      <c r="DP291" s="508">
        <v>5692.3198703656417</v>
      </c>
      <c r="DQ291" s="509">
        <v>291</v>
      </c>
      <c r="DV291" s="510">
        <v>2015</v>
      </c>
      <c r="DW291" s="511">
        <v>2504.9516182354505</v>
      </c>
      <c r="DY291" s="558">
        <v>2504.9516182354505</v>
      </c>
      <c r="EA291" s="303"/>
      <c r="EB291" s="303"/>
      <c r="EC291" s="303"/>
      <c r="ED291" s="303"/>
      <c r="EE291" s="303"/>
    </row>
    <row r="292" spans="1:136" s="336" customFormat="1" ht="79.2" x14ac:dyDescent="0.25">
      <c r="A292" s="430" t="s">
        <v>371</v>
      </c>
      <c r="B292" s="403">
        <v>2013</v>
      </c>
      <c r="C292" s="1344">
        <v>3088.533489759252</v>
      </c>
      <c r="D292" s="1359">
        <v>3911.5263578055956</v>
      </c>
      <c r="E292" s="1356">
        <v>2587.9301698819154</v>
      </c>
      <c r="F292" s="1357">
        <v>6847.6113242391566</v>
      </c>
      <c r="G292" s="1358"/>
      <c r="H292" s="611"/>
      <c r="I292" s="609"/>
      <c r="J292" s="610"/>
      <c r="K292" s="611"/>
      <c r="L292" s="609"/>
      <c r="M292" s="611"/>
      <c r="N292" s="301" t="s">
        <v>446</v>
      </c>
      <c r="O292" s="394"/>
      <c r="P292" s="394"/>
      <c r="Q292" s="394"/>
      <c r="R292" s="301">
        <v>-1</v>
      </c>
      <c r="S292" s="503">
        <v>2546.3336998232712</v>
      </c>
      <c r="T292" s="503">
        <v>6737.5478987507695</v>
      </c>
      <c r="U292" s="503">
        <v>1623.7767426909313</v>
      </c>
      <c r="V292" s="301"/>
      <c r="W292" s="503">
        <v>2419.0801763488334</v>
      </c>
      <c r="X292" s="503">
        <v>4042.8569190397648</v>
      </c>
      <c r="Y292" s="503">
        <v>5666.6336617306961</v>
      </c>
      <c r="AA292" s="415"/>
      <c r="AB292" s="415"/>
      <c r="AC292" s="415"/>
      <c r="AD292" s="415"/>
      <c r="AE292" s="415"/>
      <c r="AF292" s="415"/>
      <c r="AG292" s="415"/>
      <c r="AH292" s="415"/>
      <c r="AI292" s="415"/>
      <c r="AJ292" s="415"/>
      <c r="AK292" s="415"/>
      <c r="AL292" s="415"/>
      <c r="AM292" s="415"/>
      <c r="AN292" s="415"/>
      <c r="BK292" s="1736" t="s">
        <v>494</v>
      </c>
      <c r="BL292" s="1736"/>
      <c r="BM292" s="1736"/>
      <c r="BN292" s="1736"/>
      <c r="BO292" s="1736"/>
      <c r="BP292" s="1736"/>
      <c r="BQ292" s="1736"/>
      <c r="BS292" s="443" t="s">
        <v>98</v>
      </c>
      <c r="BT292" s="444">
        <v>-25.962068788781004</v>
      </c>
      <c r="BU292" s="445">
        <v>5657.7447971145402</v>
      </c>
      <c r="BW292" s="410"/>
      <c r="BZ292" s="443" t="s">
        <v>98</v>
      </c>
      <c r="CA292" s="444">
        <v>-3.4882201754583342E-2</v>
      </c>
      <c r="CB292" s="446">
        <v>-24.427251911579337</v>
      </c>
      <c r="CC292" s="445">
        <v>5647.838251816238</v>
      </c>
      <c r="CH292" s="443" t="s">
        <v>98</v>
      </c>
      <c r="CI292" s="444">
        <v>8.267624638643408E-4</v>
      </c>
      <c r="CJ292" s="446">
        <v>-8.9448524369629148E-2</v>
      </c>
      <c r="CK292" s="446">
        <v>-23.524261948546744</v>
      </c>
      <c r="CL292" s="445">
        <v>5645.5792060599761</v>
      </c>
      <c r="CQ292" s="443" t="s">
        <v>98</v>
      </c>
      <c r="CR292" s="444">
        <v>5678.8324567410509</v>
      </c>
      <c r="CS292" s="445">
        <v>-5.1256377209536325E-3</v>
      </c>
      <c r="CZ292" s="447" t="b">
        <v>1</v>
      </c>
      <c r="DA292" s="448" t="b">
        <v>1</v>
      </c>
      <c r="DB292" s="449" t="b">
        <v>1</v>
      </c>
      <c r="DC292" s="447">
        <v>-1</v>
      </c>
      <c r="DD292" s="449">
        <v>2419.0801763488334</v>
      </c>
      <c r="DE292" s="447">
        <v>-1</v>
      </c>
      <c r="DF292" s="449">
        <v>4042.8569190397648</v>
      </c>
      <c r="DG292" s="447">
        <v>-1</v>
      </c>
      <c r="DH292" s="449">
        <v>5666.6336617306961</v>
      </c>
      <c r="DI292" s="447">
        <v>-1</v>
      </c>
      <c r="DJ292" s="448">
        <v>2419.0801763488334</v>
      </c>
      <c r="DK292" s="449">
        <v>292</v>
      </c>
      <c r="DL292" s="447">
        <v>-1</v>
      </c>
      <c r="DM292" s="448">
        <v>4042.8569190397648</v>
      </c>
      <c r="DN292" s="449">
        <v>292</v>
      </c>
      <c r="DO292" s="447">
        <v>-1</v>
      </c>
      <c r="DP292" s="448">
        <v>5666.6336617306961</v>
      </c>
      <c r="DQ292" s="449">
        <v>292</v>
      </c>
      <c r="DV292" s="510">
        <v>2016</v>
      </c>
      <c r="DW292" s="511">
        <v>2547.2651421191517</v>
      </c>
      <c r="DY292" s="558">
        <v>2547.2651421191517</v>
      </c>
      <c r="EA292" s="303"/>
      <c r="EB292" s="303"/>
      <c r="EC292" s="303"/>
      <c r="ED292" s="303"/>
      <c r="EE292" s="303"/>
    </row>
    <row r="293" spans="1:136" s="336" customFormat="1" ht="79.8" thickBot="1" x14ac:dyDescent="0.3">
      <c r="A293" s="581" t="s">
        <v>382</v>
      </c>
      <c r="B293" s="403">
        <v>2014</v>
      </c>
      <c r="C293" s="1344">
        <v>3204.0594022737273</v>
      </c>
      <c r="D293" s="1359">
        <v>4145.6462588434679</v>
      </c>
      <c r="E293" s="1356">
        <v>2742.8277468997999</v>
      </c>
      <c r="F293" s="1357">
        <v>6791.3596583818526</v>
      </c>
      <c r="G293" s="1355"/>
      <c r="H293" s="614"/>
      <c r="I293" s="612"/>
      <c r="J293" s="613"/>
      <c r="K293" s="614"/>
      <c r="L293" s="612"/>
      <c r="M293" s="614"/>
      <c r="N293" s="301" t="s">
        <v>446</v>
      </c>
      <c r="O293" s="394"/>
      <c r="P293" s="394"/>
      <c r="Q293" s="394"/>
      <c r="R293" s="301">
        <v>0</v>
      </c>
      <c r="S293" s="503">
        <v>2569.7766589021639</v>
      </c>
      <c r="T293" s="503">
        <v>6689.8492960910562</v>
      </c>
      <c r="U293" s="503">
        <v>1592.8564489919779</v>
      </c>
      <c r="V293" s="301"/>
      <c r="W293" s="503">
        <v>2460.4422821622493</v>
      </c>
      <c r="X293" s="503">
        <v>4053.2987311542274</v>
      </c>
      <c r="Y293" s="503">
        <v>5646.1551801462056</v>
      </c>
      <c r="AA293" s="415"/>
      <c r="AB293" s="415"/>
      <c r="AC293" s="415"/>
      <c r="AD293" s="415"/>
      <c r="AE293" s="415"/>
      <c r="AF293" s="415"/>
      <c r="AG293" s="415"/>
      <c r="AH293" s="415"/>
      <c r="AI293" s="415"/>
      <c r="AJ293" s="415"/>
      <c r="AK293" s="415"/>
      <c r="AL293" s="415"/>
      <c r="AM293" s="415"/>
      <c r="AN293" s="415"/>
      <c r="BK293" s="1736"/>
      <c r="BL293" s="1736"/>
      <c r="BM293" s="1736"/>
      <c r="BN293" s="1736"/>
      <c r="BO293" s="1736"/>
      <c r="BP293" s="1736"/>
      <c r="BQ293" s="1736"/>
      <c r="BS293" s="443" t="s">
        <v>385</v>
      </c>
      <c r="BT293" s="454">
        <v>-3.3854593782893239</v>
      </c>
      <c r="BU293" s="455">
        <v>4141.2868376282167</v>
      </c>
      <c r="BZ293" s="443" t="s">
        <v>385</v>
      </c>
      <c r="CA293" s="454">
        <v>-0.30907103089009552</v>
      </c>
      <c r="CB293" s="456">
        <v>10.213665980874877</v>
      </c>
      <c r="CC293" s="455">
        <v>4053.5106648554292</v>
      </c>
      <c r="CH293" s="443" t="s">
        <v>385</v>
      </c>
      <c r="CI293" s="454">
        <v>-2.5633642430397826E-5</v>
      </c>
      <c r="CJ293" s="456">
        <v>-0.30737921048968936</v>
      </c>
      <c r="CK293" s="456">
        <v>10.185668916612403</v>
      </c>
      <c r="CL293" s="455">
        <v>4053.580706220006</v>
      </c>
      <c r="CQ293" s="443" t="s">
        <v>385</v>
      </c>
      <c r="CR293" s="454">
        <v>4142.2448663352579</v>
      </c>
      <c r="CS293" s="455">
        <v>-8.429009313764465E-4</v>
      </c>
      <c r="CZ293" s="447" t="b">
        <v>1</v>
      </c>
      <c r="DA293" s="448" t="b">
        <v>1</v>
      </c>
      <c r="DB293" s="449" t="b">
        <v>1</v>
      </c>
      <c r="DC293" s="447">
        <v>0</v>
      </c>
      <c r="DD293" s="449">
        <v>2460.4422821622493</v>
      </c>
      <c r="DE293" s="447">
        <v>0</v>
      </c>
      <c r="DF293" s="449">
        <v>4053.2987311542274</v>
      </c>
      <c r="DG293" s="447">
        <v>0</v>
      </c>
      <c r="DH293" s="449">
        <v>5646.1551801462056</v>
      </c>
      <c r="DI293" s="447">
        <v>0</v>
      </c>
      <c r="DJ293" s="448">
        <v>2460.4422821622493</v>
      </c>
      <c r="DK293" s="449">
        <v>293</v>
      </c>
      <c r="DL293" s="447">
        <v>0</v>
      </c>
      <c r="DM293" s="448">
        <v>4053.2987311542274</v>
      </c>
      <c r="DN293" s="449">
        <v>293</v>
      </c>
      <c r="DO293" s="447">
        <v>0</v>
      </c>
      <c r="DP293" s="448">
        <v>5646.1551801462056</v>
      </c>
      <c r="DQ293" s="449">
        <v>293</v>
      </c>
      <c r="DV293" s="450">
        <v>2017</v>
      </c>
      <c r="DW293" s="451">
        <v>2588.5175098526488</v>
      </c>
      <c r="DY293" s="557">
        <v>2588.5175098526488</v>
      </c>
      <c r="DZ293" s="414" t="s">
        <v>383</v>
      </c>
      <c r="EA293" s="303"/>
      <c r="EB293" s="303"/>
      <c r="EC293" s="303"/>
      <c r="ED293" s="303"/>
      <c r="EE293" s="303"/>
    </row>
    <row r="294" spans="1:136" s="336" customFormat="1" ht="15.6" thickBot="1" x14ac:dyDescent="0.3">
      <c r="A294" s="457" t="s">
        <v>424</v>
      </c>
      <c r="B294" s="403">
        <v>2015</v>
      </c>
      <c r="C294" s="1344">
        <v>3237.0548923427623</v>
      </c>
      <c r="D294" s="1363">
        <v>4186.0615126078055</v>
      </c>
      <c r="E294" s="1364">
        <v>2769.5671434863643</v>
      </c>
      <c r="F294" s="1365">
        <v>6735.1079925245485</v>
      </c>
      <c r="G294" s="1366"/>
      <c r="H294" s="611"/>
      <c r="I294" s="609"/>
      <c r="J294" s="610"/>
      <c r="K294" s="611"/>
      <c r="L294" s="609"/>
      <c r="M294" s="611"/>
      <c r="N294" s="301" t="s">
        <v>446</v>
      </c>
      <c r="O294" s="394"/>
      <c r="P294" s="394"/>
      <c r="Q294" s="394"/>
      <c r="R294" s="301">
        <v>1</v>
      </c>
      <c r="S294" s="503">
        <v>2593.2196179810567</v>
      </c>
      <c r="T294" s="503">
        <v>6635.7285339096634</v>
      </c>
      <c r="U294" s="503">
        <v>1559.4070760506852</v>
      </c>
      <c r="V294" s="301"/>
      <c r="W294" s="503">
        <v>2502.7280148029995</v>
      </c>
      <c r="X294" s="503">
        <v>4062.1350908536847</v>
      </c>
      <c r="Y294" s="503">
        <v>5621.5421669043699</v>
      </c>
      <c r="AA294" s="415"/>
      <c r="AB294" s="415"/>
      <c r="AC294" s="415"/>
      <c r="AD294" s="415"/>
      <c r="AE294" s="415"/>
      <c r="AF294" s="415"/>
      <c r="AG294" s="415"/>
      <c r="AH294" s="415"/>
      <c r="AI294" s="415"/>
      <c r="AJ294" s="415"/>
      <c r="AK294" s="415"/>
      <c r="AL294" s="415"/>
      <c r="AM294" s="415"/>
      <c r="AN294" s="415"/>
      <c r="BK294" s="1736"/>
      <c r="BL294" s="1736"/>
      <c r="BM294" s="1736"/>
      <c r="BN294" s="1736"/>
      <c r="BO294" s="1736"/>
      <c r="BP294" s="1736"/>
      <c r="BQ294" s="1736"/>
      <c r="BR294" s="301"/>
      <c r="BS294" s="443" t="s">
        <v>88</v>
      </c>
      <c r="BT294" s="459">
        <v>19.191150032202358</v>
      </c>
      <c r="BU294" s="460">
        <v>2624.8288781418937</v>
      </c>
      <c r="BV294" s="414" t="s">
        <v>387</v>
      </c>
      <c r="BY294" s="301"/>
      <c r="BZ294" s="443" t="s">
        <v>88</v>
      </c>
      <c r="CA294" s="459">
        <v>-0.58325986002560803</v>
      </c>
      <c r="CB294" s="461">
        <v>44.854583873329105</v>
      </c>
      <c r="CC294" s="460">
        <v>2459.183077894621</v>
      </c>
      <c r="CD294" s="414" t="s">
        <v>387</v>
      </c>
      <c r="CG294" s="301"/>
      <c r="CH294" s="443" t="s">
        <v>88</v>
      </c>
      <c r="CI294" s="459">
        <v>-8.7802974872508649E-4</v>
      </c>
      <c r="CJ294" s="461">
        <v>-0.52530989660975258</v>
      </c>
      <c r="CK294" s="461">
        <v>43.895599781771587</v>
      </c>
      <c r="CL294" s="460">
        <v>2461.5822063800374</v>
      </c>
      <c r="CM294" s="414" t="s">
        <v>387</v>
      </c>
      <c r="CP294" s="301"/>
      <c r="CQ294" s="443" t="s">
        <v>88</v>
      </c>
      <c r="CR294" s="459">
        <v>2626.1458416301407</v>
      </c>
      <c r="CS294" s="460">
        <v>6.5360510630386856E-3</v>
      </c>
      <c r="CT294" s="414" t="s">
        <v>387</v>
      </c>
      <c r="CZ294" s="447" t="b">
        <v>1</v>
      </c>
      <c r="DA294" s="448" t="b">
        <v>1</v>
      </c>
      <c r="DB294" s="449" t="b">
        <v>1</v>
      </c>
      <c r="DC294" s="447">
        <v>1</v>
      </c>
      <c r="DD294" s="449">
        <v>2502.7280148029995</v>
      </c>
      <c r="DE294" s="447">
        <v>1</v>
      </c>
      <c r="DF294" s="449">
        <v>4062.1350908536847</v>
      </c>
      <c r="DG294" s="447">
        <v>1</v>
      </c>
      <c r="DH294" s="449">
        <v>5621.5421669043699</v>
      </c>
      <c r="DI294" s="447">
        <v>1</v>
      </c>
      <c r="DJ294" s="448">
        <v>2502.7280148029995</v>
      </c>
      <c r="DK294" s="449">
        <v>294</v>
      </c>
      <c r="DL294" s="447">
        <v>1</v>
      </c>
      <c r="DM294" s="448">
        <v>4062.1350908536847</v>
      </c>
      <c r="DN294" s="449">
        <v>294</v>
      </c>
      <c r="DO294" s="447">
        <v>1</v>
      </c>
      <c r="DP294" s="448">
        <v>5621.5421669043699</v>
      </c>
      <c r="DQ294" s="449">
        <v>294</v>
      </c>
      <c r="DV294" s="510">
        <v>2018</v>
      </c>
      <c r="DW294" s="511">
        <v>2628.7034532574494</v>
      </c>
      <c r="DY294" s="558">
        <v>2628.7034532574494</v>
      </c>
      <c r="EA294" s="303" t="s">
        <v>379</v>
      </c>
      <c r="EB294" s="303" t="s">
        <v>378</v>
      </c>
      <c r="EC294" s="303" t="s">
        <v>376</v>
      </c>
      <c r="ED294" s="303" t="s">
        <v>377</v>
      </c>
      <c r="EE294" s="303"/>
    </row>
    <row r="295" spans="1:136" s="336" customFormat="1" ht="13.8" x14ac:dyDescent="0.25">
      <c r="A295" s="462" t="s">
        <v>414</v>
      </c>
      <c r="B295" s="403">
        <v>2016</v>
      </c>
      <c r="C295" s="1344">
        <v>3269.663797876945</v>
      </c>
      <c r="D295" s="1363">
        <v>4225.9719155295388</v>
      </c>
      <c r="E295" s="1356">
        <v>2795.9725224523495</v>
      </c>
      <c r="F295" s="1357">
        <v>6678.8563266672445</v>
      </c>
      <c r="G295" s="1358"/>
      <c r="H295" s="611"/>
      <c r="I295" s="609"/>
      <c r="J295" s="610"/>
      <c r="K295" s="611"/>
      <c r="L295" s="609"/>
      <c r="M295" s="611"/>
      <c r="N295" s="301" t="s">
        <v>446</v>
      </c>
      <c r="O295" s="394"/>
      <c r="P295" s="394"/>
      <c r="Q295" s="394"/>
      <c r="R295" s="301">
        <v>2</v>
      </c>
      <c r="S295" s="503">
        <v>2616.6625770599594</v>
      </c>
      <c r="T295" s="503">
        <v>6582.2522283488897</v>
      </c>
      <c r="U295" s="503">
        <v>1526.3672192565837</v>
      </c>
      <c r="V295" s="301"/>
      <c r="W295" s="503">
        <v>2544.765430583403</v>
      </c>
      <c r="X295" s="503">
        <v>4071.1326498399867</v>
      </c>
      <c r="Y295" s="503">
        <v>5597.4998690965704</v>
      </c>
      <c r="AA295" s="415"/>
      <c r="AB295" s="415"/>
      <c r="AC295" s="415"/>
      <c r="AD295" s="415"/>
      <c r="AE295" s="415"/>
      <c r="AF295" s="415"/>
      <c r="AG295" s="415"/>
      <c r="AH295" s="415"/>
      <c r="AI295" s="415"/>
      <c r="AJ295" s="415"/>
      <c r="AK295" s="415"/>
      <c r="AL295" s="415"/>
      <c r="AM295" s="415"/>
      <c r="AN295" s="415"/>
      <c r="BI295" s="463">
        <v>2014</v>
      </c>
      <c r="BJ295" s="464">
        <v>2461.5822063800374</v>
      </c>
      <c r="BR295" s="463">
        <v>2014</v>
      </c>
      <c r="BS295" s="294">
        <v>0</v>
      </c>
      <c r="BT295" s="475">
        <v>0</v>
      </c>
      <c r="BU295" s="476">
        <v>2624.8288781418937</v>
      </c>
      <c r="BV295" s="560">
        <v>2624.8288781418937</v>
      </c>
      <c r="BY295" s="463">
        <v>2014</v>
      </c>
      <c r="BZ295" s="294">
        <v>0</v>
      </c>
      <c r="CA295" s="475">
        <v>0</v>
      </c>
      <c r="CB295" s="475">
        <v>0</v>
      </c>
      <c r="CC295" s="476">
        <v>2459.183077894621</v>
      </c>
      <c r="CD295" s="560">
        <v>2459.183077894621</v>
      </c>
      <c r="CG295" s="463">
        <v>2014</v>
      </c>
      <c r="CH295" s="294">
        <v>0</v>
      </c>
      <c r="CI295" s="475">
        <v>0</v>
      </c>
      <c r="CJ295" s="475">
        <v>0</v>
      </c>
      <c r="CK295" s="475">
        <v>0</v>
      </c>
      <c r="CL295" s="476">
        <v>2461.5822063800374</v>
      </c>
      <c r="CM295" s="560">
        <v>2461.5822063800374</v>
      </c>
      <c r="CP295" s="463">
        <v>2014</v>
      </c>
      <c r="CQ295" s="294">
        <v>0</v>
      </c>
      <c r="CR295" s="475">
        <v>2626.1458416301407</v>
      </c>
      <c r="CS295" s="476">
        <v>1</v>
      </c>
      <c r="CT295" s="560">
        <v>2626.1458416301407</v>
      </c>
      <c r="CZ295" s="447" t="b">
        <v>1</v>
      </c>
      <c r="DA295" s="448" t="b">
        <v>1</v>
      </c>
      <c r="DB295" s="449" t="b">
        <v>1</v>
      </c>
      <c r="DC295" s="447">
        <v>2</v>
      </c>
      <c r="DD295" s="449">
        <v>2544.765430583403</v>
      </c>
      <c r="DE295" s="447">
        <v>2</v>
      </c>
      <c r="DF295" s="449">
        <v>4071.1326498399867</v>
      </c>
      <c r="DG295" s="447">
        <v>2</v>
      </c>
      <c r="DH295" s="449">
        <v>5597.4998690965704</v>
      </c>
      <c r="DI295" s="447">
        <v>2</v>
      </c>
      <c r="DJ295" s="448">
        <v>2544.765430583403</v>
      </c>
      <c r="DK295" s="449">
        <v>295</v>
      </c>
      <c r="DL295" s="447">
        <v>2</v>
      </c>
      <c r="DM295" s="448">
        <v>4071.1326498399867</v>
      </c>
      <c r="DN295" s="449">
        <v>295</v>
      </c>
      <c r="DO295" s="447">
        <v>2</v>
      </c>
      <c r="DP295" s="448">
        <v>5597.4998690965704</v>
      </c>
      <c r="DQ295" s="449">
        <v>295</v>
      </c>
      <c r="DV295" s="510">
        <v>2019</v>
      </c>
      <c r="DW295" s="511">
        <v>2667.8177041550607</v>
      </c>
      <c r="DY295" s="558">
        <v>2667.8177041550607</v>
      </c>
      <c r="DZ295" s="412" t="s">
        <v>388</v>
      </c>
      <c r="EA295" s="303">
        <v>8.267624638643408E-4</v>
      </c>
      <c r="EB295" s="303">
        <v>-8.9448524369629148E-2</v>
      </c>
      <c r="EC295" s="303">
        <v>-23.524261948546744</v>
      </c>
      <c r="ED295" s="303">
        <v>5645.5792060599761</v>
      </c>
      <c r="EE295" s="303" t="s">
        <v>98</v>
      </c>
    </row>
    <row r="296" spans="1:136" s="336" customFormat="1" ht="14.4" thickBot="1" x14ac:dyDescent="0.3">
      <c r="A296" s="559" t="s">
        <v>390</v>
      </c>
      <c r="B296" s="403">
        <v>2017</v>
      </c>
      <c r="C296" s="1344">
        <v>3301.8456997606322</v>
      </c>
      <c r="D296" s="1359">
        <v>4265.3206274112463</v>
      </c>
      <c r="E296" s="1356">
        <v>2822.0062773883101</v>
      </c>
      <c r="F296" s="1357">
        <v>6622.6046608099396</v>
      </c>
      <c r="G296" s="1355"/>
      <c r="H296" s="614"/>
      <c r="I296" s="612"/>
      <c r="J296" s="613"/>
      <c r="K296" s="614"/>
      <c r="L296" s="612"/>
      <c r="M296" s="614"/>
      <c r="N296" s="301" t="s">
        <v>446</v>
      </c>
      <c r="O296" s="394"/>
      <c r="P296" s="394"/>
      <c r="Q296" s="394"/>
      <c r="R296" s="301">
        <v>3</v>
      </c>
      <c r="S296" s="503">
        <v>2640.1055361388521</v>
      </c>
      <c r="T296" s="503">
        <v>6529.2820865057656</v>
      </c>
      <c r="U296" s="503">
        <v>1493.6871567635535</v>
      </c>
      <c r="V296" s="301"/>
      <c r="W296" s="503">
        <v>2586.569675872377</v>
      </c>
      <c r="X296" s="503">
        <v>4080.2568326359306</v>
      </c>
      <c r="Y296" s="503">
        <v>5573.9439893994841</v>
      </c>
      <c r="AA296" s="415"/>
      <c r="AB296" s="415"/>
      <c r="AC296" s="415"/>
      <c r="AD296" s="415"/>
      <c r="AE296" s="415"/>
      <c r="AF296" s="415"/>
      <c r="AG296" s="415"/>
      <c r="AH296" s="415"/>
      <c r="AI296" s="415"/>
      <c r="AJ296" s="415"/>
      <c r="AK296" s="415"/>
      <c r="AL296" s="415"/>
      <c r="AM296" s="415"/>
      <c r="AN296" s="415"/>
      <c r="BI296" s="463">
        <v>2015</v>
      </c>
      <c r="BJ296" s="464">
        <v>2504.9516182354505</v>
      </c>
      <c r="BR296" s="463">
        <v>2015</v>
      </c>
      <c r="BS296" s="294">
        <v>1</v>
      </c>
      <c r="BT296" s="475">
        <v>19.191150032202358</v>
      </c>
      <c r="BU296" s="476">
        <v>2624.8288781418937</v>
      </c>
      <c r="BV296" s="464">
        <v>2644.0200281740963</v>
      </c>
      <c r="BY296" s="463">
        <v>2015</v>
      </c>
      <c r="BZ296" s="294">
        <v>1</v>
      </c>
      <c r="CA296" s="475">
        <v>-0.58325986002560803</v>
      </c>
      <c r="CB296" s="475">
        <v>44.854583873329105</v>
      </c>
      <c r="CC296" s="476">
        <v>2459.183077894621</v>
      </c>
      <c r="CD296" s="464">
        <v>2503.4544019079244</v>
      </c>
      <c r="CG296" s="463">
        <v>2015</v>
      </c>
      <c r="CH296" s="294">
        <v>1</v>
      </c>
      <c r="CI296" s="475">
        <v>-8.7802974872508649E-4</v>
      </c>
      <c r="CJ296" s="475">
        <v>-0.52530989660975258</v>
      </c>
      <c r="CK296" s="475">
        <v>43.895599781771587</v>
      </c>
      <c r="CL296" s="476">
        <v>2461.5822063800374</v>
      </c>
      <c r="CM296" s="464">
        <v>2504.9516182354505</v>
      </c>
      <c r="CP296" s="463">
        <v>2015</v>
      </c>
      <c r="CQ296" s="294">
        <v>1</v>
      </c>
      <c r="CR296" s="475">
        <v>2626.1458416301407</v>
      </c>
      <c r="CS296" s="476">
        <v>1.0065574576575729</v>
      </c>
      <c r="CT296" s="464">
        <v>2643.3666817892413</v>
      </c>
      <c r="CZ296" s="447" t="b">
        <v>1</v>
      </c>
      <c r="DA296" s="448" t="b">
        <v>1</v>
      </c>
      <c r="DB296" s="449" t="b">
        <v>1</v>
      </c>
      <c r="DC296" s="447">
        <v>3</v>
      </c>
      <c r="DD296" s="449">
        <v>2586.569675872377</v>
      </c>
      <c r="DE296" s="447">
        <v>3</v>
      </c>
      <c r="DF296" s="449">
        <v>4080.2568326359306</v>
      </c>
      <c r="DG296" s="447">
        <v>3</v>
      </c>
      <c r="DH296" s="449">
        <v>5573.9439893994841</v>
      </c>
      <c r="DI296" s="447">
        <v>3</v>
      </c>
      <c r="DJ296" s="448">
        <v>2586.569675872377</v>
      </c>
      <c r="DK296" s="449">
        <v>296</v>
      </c>
      <c r="DL296" s="447">
        <v>3</v>
      </c>
      <c r="DM296" s="448">
        <v>4080.2568326359306</v>
      </c>
      <c r="DN296" s="449">
        <v>296</v>
      </c>
      <c r="DO296" s="447">
        <v>3</v>
      </c>
      <c r="DP296" s="448">
        <v>5573.9439893994841</v>
      </c>
      <c r="DQ296" s="449">
        <v>296</v>
      </c>
      <c r="DV296" s="450">
        <v>2020</v>
      </c>
      <c r="DW296" s="451">
        <v>2705.8549943669914</v>
      </c>
      <c r="DY296" s="557">
        <v>2705.8549943669914</v>
      </c>
      <c r="DZ296" s="412" t="s">
        <v>388</v>
      </c>
      <c r="EA296" s="303">
        <v>-2.5633642430397826E-5</v>
      </c>
      <c r="EB296" s="303">
        <v>-0.30737921048968936</v>
      </c>
      <c r="EC296" s="303">
        <v>10.185668916612403</v>
      </c>
      <c r="ED296" s="303">
        <v>4053.580706220006</v>
      </c>
      <c r="EE296" s="303" t="s">
        <v>93</v>
      </c>
    </row>
    <row r="297" spans="1:136" s="336" customFormat="1" ht="13.8" x14ac:dyDescent="0.25">
      <c r="A297" s="470" t="s">
        <v>391</v>
      </c>
      <c r="B297" s="403">
        <v>2018</v>
      </c>
      <c r="C297" s="1344">
        <v>3333.4818771480841</v>
      </c>
      <c r="D297" s="1363">
        <v>4303.9184502037961</v>
      </c>
      <c r="E297" s="1364">
        <v>2847.5432317532636</v>
      </c>
      <c r="F297" s="1365">
        <v>6566.3529949526355</v>
      </c>
      <c r="G297" s="1366"/>
      <c r="H297" s="611"/>
      <c r="I297" s="609"/>
      <c r="J297" s="610"/>
      <c r="K297" s="611"/>
      <c r="L297" s="609"/>
      <c r="M297" s="611"/>
      <c r="N297" s="301" t="s">
        <v>446</v>
      </c>
      <c r="O297" s="394"/>
      <c r="P297" s="394"/>
      <c r="Q297" s="394"/>
      <c r="R297" s="301">
        <v>4</v>
      </c>
      <c r="S297" s="503">
        <v>2663.5484952177458</v>
      </c>
      <c r="T297" s="503">
        <v>6476.5884579971416</v>
      </c>
      <c r="U297" s="503">
        <v>1461.281111852134</v>
      </c>
      <c r="V297" s="292"/>
      <c r="W297" s="503">
        <v>2628.1691126208625</v>
      </c>
      <c r="X297" s="503">
        <v>4089.4502244729965</v>
      </c>
      <c r="Y297" s="503">
        <v>5550.7313363251305</v>
      </c>
      <c r="AA297" s="415"/>
      <c r="AB297" s="415"/>
      <c r="AC297" s="415"/>
      <c r="AD297" s="415"/>
      <c r="AE297" s="415"/>
      <c r="AF297" s="415"/>
      <c r="AG297" s="415"/>
      <c r="AH297" s="415"/>
      <c r="AI297" s="415"/>
      <c r="AJ297" s="415"/>
      <c r="AK297" s="415"/>
      <c r="AL297" s="415"/>
      <c r="AM297" s="415"/>
      <c r="AN297" s="415"/>
      <c r="BI297" s="463">
        <v>2016</v>
      </c>
      <c r="BJ297" s="464">
        <v>2547.2651421191517</v>
      </c>
      <c r="BR297" s="463">
        <v>2016</v>
      </c>
      <c r="BS297" s="294">
        <v>2</v>
      </c>
      <c r="BT297" s="475">
        <v>38.382300064404717</v>
      </c>
      <c r="BU297" s="476">
        <v>2624.8288781418937</v>
      </c>
      <c r="BV297" s="464">
        <v>2663.2111782062984</v>
      </c>
      <c r="BY297" s="463">
        <v>2016</v>
      </c>
      <c r="BZ297" s="294">
        <v>2</v>
      </c>
      <c r="CA297" s="475">
        <v>-2.3330394401024321</v>
      </c>
      <c r="CB297" s="475">
        <v>89.70916774665821</v>
      </c>
      <c r="CC297" s="476">
        <v>2459.183077894621</v>
      </c>
      <c r="CD297" s="464">
        <v>2546.5592062011769</v>
      </c>
      <c r="CG297" s="463">
        <v>2016</v>
      </c>
      <c r="CH297" s="294">
        <v>2</v>
      </c>
      <c r="CI297" s="475">
        <v>-7.0242379898006919E-3</v>
      </c>
      <c r="CJ297" s="475">
        <v>-2.1012395864390103</v>
      </c>
      <c r="CK297" s="475">
        <v>87.791199563543174</v>
      </c>
      <c r="CL297" s="476">
        <v>2461.5822063800374</v>
      </c>
      <c r="CM297" s="464">
        <v>2547.2651421191517</v>
      </c>
      <c r="CP297" s="463">
        <v>2016</v>
      </c>
      <c r="CQ297" s="294">
        <v>2</v>
      </c>
      <c r="CR297" s="475">
        <v>2626.1458416301407</v>
      </c>
      <c r="CS297" s="476">
        <v>1.0131579155660764</v>
      </c>
      <c r="CT297" s="464">
        <v>2660.7004468785126</v>
      </c>
      <c r="CZ297" s="447" t="b">
        <v>1</v>
      </c>
      <c r="DA297" s="448" t="b">
        <v>1</v>
      </c>
      <c r="DB297" s="449" t="b">
        <v>1</v>
      </c>
      <c r="DC297" s="447">
        <v>4</v>
      </c>
      <c r="DD297" s="449">
        <v>2628.1691126208625</v>
      </c>
      <c r="DE297" s="447">
        <v>4</v>
      </c>
      <c r="DF297" s="449">
        <v>4089.4502244729965</v>
      </c>
      <c r="DG297" s="447">
        <v>4</v>
      </c>
      <c r="DH297" s="449">
        <v>5550.7313363251305</v>
      </c>
      <c r="DI297" s="447">
        <v>4</v>
      </c>
      <c r="DJ297" s="448">
        <v>2628.1691126208625</v>
      </c>
      <c r="DK297" s="449">
        <v>297</v>
      </c>
      <c r="DL297" s="447">
        <v>4</v>
      </c>
      <c r="DM297" s="448">
        <v>4089.4502244729965</v>
      </c>
      <c r="DN297" s="449">
        <v>297</v>
      </c>
      <c r="DO297" s="447">
        <v>4</v>
      </c>
      <c r="DP297" s="448">
        <v>5550.7313363251305</v>
      </c>
      <c r="DQ297" s="449">
        <v>297</v>
      </c>
      <c r="DV297" s="450">
        <v>2021</v>
      </c>
      <c r="DW297" s="451">
        <v>2742.8100557147482</v>
      </c>
      <c r="DY297" s="557">
        <v>2742.8100557147482</v>
      </c>
      <c r="DZ297" s="412" t="s">
        <v>388</v>
      </c>
      <c r="EA297" s="303">
        <v>-8.7802974872508649E-4</v>
      </c>
      <c r="EB297" s="303">
        <v>-0.52530989660975258</v>
      </c>
      <c r="EC297" s="303">
        <v>43.895599781771587</v>
      </c>
      <c r="ED297" s="303">
        <v>2461.5822063800374</v>
      </c>
      <c r="EE297" s="303" t="s">
        <v>88</v>
      </c>
    </row>
    <row r="298" spans="1:136" s="336" customFormat="1" ht="13.8" x14ac:dyDescent="0.25">
      <c r="A298" s="462" t="s">
        <v>392</v>
      </c>
      <c r="B298" s="403">
        <v>2019</v>
      </c>
      <c r="C298" s="1344">
        <v>3364.4236695493678</v>
      </c>
      <c r="D298" s="1363">
        <v>4341.532195449231</v>
      </c>
      <c r="E298" s="1356">
        <v>2872.4291042282543</v>
      </c>
      <c r="F298" s="1357">
        <v>6510.1013290953315</v>
      </c>
      <c r="G298" s="1358"/>
      <c r="H298" s="611"/>
      <c r="I298" s="609"/>
      <c r="J298" s="610"/>
      <c r="K298" s="611"/>
      <c r="L298" s="609"/>
      <c r="M298" s="611"/>
      <c r="N298" s="301" t="s">
        <v>446</v>
      </c>
      <c r="O298" s="394"/>
      <c r="P298" s="394"/>
      <c r="Q298" s="394"/>
      <c r="R298" s="301">
        <v>5</v>
      </c>
      <c r="S298" s="503">
        <v>2686.9914542966485</v>
      </c>
      <c r="T298" s="503">
        <v>6423.8647250913273</v>
      </c>
      <c r="U298" s="503">
        <v>1429.0340213322722</v>
      </c>
      <c r="V298" s="292"/>
      <c r="W298" s="503">
        <v>2669.6021474885392</v>
      </c>
      <c r="X298" s="503">
        <v>4098.6361688208117</v>
      </c>
      <c r="Y298" s="503">
        <v>5527.6701901530841</v>
      </c>
      <c r="AA298" s="415"/>
      <c r="AB298" s="415"/>
      <c r="AC298" s="415"/>
      <c r="AD298" s="415"/>
      <c r="AE298" s="415"/>
      <c r="AF298" s="415"/>
      <c r="AG298" s="415"/>
      <c r="AH298" s="415"/>
      <c r="AI298" s="415"/>
      <c r="AJ298" s="415"/>
      <c r="AK298" s="415"/>
      <c r="AL298" s="415"/>
      <c r="AM298" s="415"/>
      <c r="AN298" s="415"/>
      <c r="BI298" s="463">
        <v>2017</v>
      </c>
      <c r="BJ298" s="464">
        <v>2588.5175098526488</v>
      </c>
      <c r="BR298" s="463">
        <v>2017</v>
      </c>
      <c r="BS298" s="294">
        <v>3</v>
      </c>
      <c r="BT298" s="475">
        <v>57.573450096607075</v>
      </c>
      <c r="BU298" s="476">
        <v>2624.8288781418937</v>
      </c>
      <c r="BV298" s="464">
        <v>2682.4023282385006</v>
      </c>
      <c r="BY298" s="463">
        <v>2017</v>
      </c>
      <c r="BZ298" s="294">
        <v>3</v>
      </c>
      <c r="CA298" s="475">
        <v>-5.2493387402304723</v>
      </c>
      <c r="CB298" s="475">
        <v>134.56375161998733</v>
      </c>
      <c r="CC298" s="476">
        <v>2459.183077894621</v>
      </c>
      <c r="CD298" s="464">
        <v>2588.4974907743776</v>
      </c>
      <c r="CG298" s="463">
        <v>2017</v>
      </c>
      <c r="CH298" s="294">
        <v>3</v>
      </c>
      <c r="CI298" s="475">
        <v>-2.3706803215577336E-2</v>
      </c>
      <c r="CJ298" s="475">
        <v>-4.7277890694877733</v>
      </c>
      <c r="CK298" s="475">
        <v>131.68679934531477</v>
      </c>
      <c r="CL298" s="476">
        <v>2461.5822063800374</v>
      </c>
      <c r="CM298" s="464">
        <v>2588.5175098526488</v>
      </c>
      <c r="CP298" s="463">
        <v>2017</v>
      </c>
      <c r="CQ298" s="294">
        <v>3</v>
      </c>
      <c r="CR298" s="475">
        <v>2626.1458416301407</v>
      </c>
      <c r="CS298" s="476">
        <v>1.0198016556978358</v>
      </c>
      <c r="CT298" s="464">
        <v>2678.147877398404</v>
      </c>
      <c r="CZ298" s="447" t="b">
        <v>1</v>
      </c>
      <c r="DA298" s="448" t="b">
        <v>1</v>
      </c>
      <c r="DB298" s="449" t="b">
        <v>1</v>
      </c>
      <c r="DC298" s="447">
        <v>5</v>
      </c>
      <c r="DD298" s="449">
        <v>2669.6021474885392</v>
      </c>
      <c r="DE298" s="447">
        <v>5</v>
      </c>
      <c r="DF298" s="449">
        <v>4098.6361688208117</v>
      </c>
      <c r="DG298" s="447">
        <v>5</v>
      </c>
      <c r="DH298" s="449">
        <v>5527.6701901530841</v>
      </c>
      <c r="DI298" s="447">
        <v>5</v>
      </c>
      <c r="DJ298" s="448">
        <v>2669.6021474885392</v>
      </c>
      <c r="DK298" s="449">
        <v>298</v>
      </c>
      <c r="DL298" s="447">
        <v>5</v>
      </c>
      <c r="DM298" s="448">
        <v>4098.6361688208117</v>
      </c>
      <c r="DN298" s="449">
        <v>298</v>
      </c>
      <c r="DO298" s="447">
        <v>5</v>
      </c>
      <c r="DP298" s="448">
        <v>5527.6701901530841</v>
      </c>
      <c r="DQ298" s="449">
        <v>298</v>
      </c>
      <c r="DV298" s="450">
        <v>2022</v>
      </c>
      <c r="DW298" s="451">
        <v>2778.6776200198387</v>
      </c>
      <c r="DY298" s="557">
        <v>2778.6776200198387</v>
      </c>
      <c r="DZ298" s="412"/>
      <c r="EA298" s="303"/>
      <c r="EB298" s="303"/>
      <c r="EC298" s="303"/>
      <c r="ED298" s="303"/>
      <c r="EE298" s="303"/>
    </row>
    <row r="299" spans="1:136" s="336" customFormat="1" ht="14.4" thickBot="1" x14ac:dyDescent="0.3">
      <c r="A299" s="467" t="s">
        <v>393</v>
      </c>
      <c r="B299" s="403">
        <v>2020</v>
      </c>
      <c r="C299" s="1344">
        <v>3394.5589119086962</v>
      </c>
      <c r="D299" s="1359">
        <v>4377.9869408950144</v>
      </c>
      <c r="E299" s="1356">
        <v>2896.5481633741156</v>
      </c>
      <c r="F299" s="1357">
        <v>6453.8496632380275</v>
      </c>
      <c r="G299" s="1355"/>
      <c r="H299" s="614"/>
      <c r="I299" s="612"/>
      <c r="J299" s="613"/>
      <c r="K299" s="614"/>
      <c r="L299" s="612"/>
      <c r="M299" s="614"/>
      <c r="N299" s="301" t="s">
        <v>446</v>
      </c>
      <c r="O299" s="394"/>
      <c r="P299" s="394"/>
      <c r="Q299" s="394"/>
      <c r="R299" s="301">
        <v>6</v>
      </c>
      <c r="S299" s="561">
        <v>2710.434413375544</v>
      </c>
      <c r="T299" s="561">
        <v>6370.90314177251</v>
      </c>
      <c r="U299" s="503">
        <v>1396.8737534161539</v>
      </c>
      <c r="V299" s="292"/>
      <c r="W299" s="503">
        <v>2710.888973733855</v>
      </c>
      <c r="X299" s="503">
        <v>4107.7627271500087</v>
      </c>
      <c r="Y299" s="503">
        <v>5504.6364805661624</v>
      </c>
      <c r="AA299" s="415"/>
      <c r="AB299" s="415"/>
      <c r="AC299" s="415"/>
      <c r="AD299" s="415"/>
      <c r="AE299" s="415"/>
      <c r="AF299" s="415"/>
      <c r="AG299" s="415"/>
      <c r="AH299" s="415"/>
      <c r="AI299" s="415"/>
      <c r="AJ299" s="415"/>
      <c r="AK299" s="415"/>
      <c r="AL299" s="415"/>
      <c r="AM299" s="415"/>
      <c r="AN299" s="415"/>
      <c r="BI299" s="463">
        <v>2018</v>
      </c>
      <c r="BJ299" s="464">
        <v>2628.7034532574494</v>
      </c>
      <c r="BR299" s="463">
        <v>2018</v>
      </c>
      <c r="BS299" s="294">
        <v>4</v>
      </c>
      <c r="BT299" s="475">
        <v>76.764600128809434</v>
      </c>
      <c r="BU299" s="476">
        <v>2624.8288781418937</v>
      </c>
      <c r="BV299" s="464">
        <v>2701.5934782707031</v>
      </c>
      <c r="BY299" s="463">
        <v>2018</v>
      </c>
      <c r="BZ299" s="294">
        <v>4</v>
      </c>
      <c r="CA299" s="475">
        <v>-9.3321577604097286</v>
      </c>
      <c r="CB299" s="475">
        <v>179.41833549331642</v>
      </c>
      <c r="CC299" s="476">
        <v>2459.183077894621</v>
      </c>
      <c r="CD299" s="464">
        <v>2629.2692556275279</v>
      </c>
      <c r="CG299" s="463">
        <v>2018</v>
      </c>
      <c r="CH299" s="294">
        <v>4</v>
      </c>
      <c r="CI299" s="475">
        <v>-5.6193903918405536E-2</v>
      </c>
      <c r="CJ299" s="475">
        <v>-8.4049583457560413</v>
      </c>
      <c r="CK299" s="475">
        <v>175.58239912708635</v>
      </c>
      <c r="CL299" s="476">
        <v>2461.5822063800374</v>
      </c>
      <c r="CM299" s="464">
        <v>2628.7034532574494</v>
      </c>
      <c r="CP299" s="463">
        <v>2018</v>
      </c>
      <c r="CQ299" s="294">
        <v>4</v>
      </c>
      <c r="CR299" s="475">
        <v>2626.1458416301407</v>
      </c>
      <c r="CS299" s="476">
        <v>1.0264889618741968</v>
      </c>
      <c r="CT299" s="464">
        <v>2695.7097187051618</v>
      </c>
      <c r="CZ299" s="447" t="b">
        <v>1</v>
      </c>
      <c r="DA299" s="448" t="b">
        <v>1</v>
      </c>
      <c r="DB299" s="449" t="b">
        <v>1</v>
      </c>
      <c r="DC299" s="447">
        <v>6</v>
      </c>
      <c r="DD299" s="449">
        <v>2710.888973733855</v>
      </c>
      <c r="DE299" s="447">
        <v>6</v>
      </c>
      <c r="DF299" s="449">
        <v>4107.7627271500087</v>
      </c>
      <c r="DG299" s="447">
        <v>6</v>
      </c>
      <c r="DH299" s="449">
        <v>5504.6364805661624</v>
      </c>
      <c r="DI299" s="447">
        <v>6</v>
      </c>
      <c r="DJ299" s="448">
        <v>2710.888973733855</v>
      </c>
      <c r="DK299" s="449">
        <v>299</v>
      </c>
      <c r="DL299" s="447">
        <v>6</v>
      </c>
      <c r="DM299" s="448">
        <v>4107.7627271500087</v>
      </c>
      <c r="DN299" s="449">
        <v>299</v>
      </c>
      <c r="DO299" s="447">
        <v>6</v>
      </c>
      <c r="DP299" s="448">
        <v>5504.6364805661624</v>
      </c>
      <c r="DQ299" s="449">
        <v>299</v>
      </c>
      <c r="DV299" s="450">
        <v>2023</v>
      </c>
      <c r="DW299" s="451">
        <v>2813.4524191037713</v>
      </c>
      <c r="DY299" s="557">
        <v>2813.4524191037713</v>
      </c>
      <c r="DZ299" s="412"/>
      <c r="EA299" s="303" t="s">
        <v>380</v>
      </c>
      <c r="EB299" s="303" t="s">
        <v>381</v>
      </c>
      <c r="EC299" s="303"/>
      <c r="ED299" s="303"/>
      <c r="EE299" s="303"/>
    </row>
    <row r="300" spans="1:136" s="336" customFormat="1" ht="14.4" thickBot="1" x14ac:dyDescent="0.3">
      <c r="A300" s="470" t="s">
        <v>394</v>
      </c>
      <c r="B300" s="403">
        <v>2021</v>
      </c>
      <c r="C300" s="1344">
        <v>3422.0136310805651</v>
      </c>
      <c r="D300" s="1363">
        <v>4410.3785484036844</v>
      </c>
      <c r="E300" s="1364">
        <v>2917.9789836357204</v>
      </c>
      <c r="F300" s="1365">
        <v>6397.5979973807225</v>
      </c>
      <c r="G300" s="1366"/>
      <c r="H300" s="611"/>
      <c r="I300" s="609"/>
      <c r="J300" s="610"/>
      <c r="K300" s="611"/>
      <c r="L300" s="609"/>
      <c r="M300" s="611"/>
      <c r="N300" s="301" t="s">
        <v>446</v>
      </c>
      <c r="O300" s="394"/>
      <c r="P300" s="394"/>
      <c r="Q300" s="394"/>
      <c r="R300" s="301">
        <v>7</v>
      </c>
      <c r="S300" s="562">
        <v>2727.8751018727057</v>
      </c>
      <c r="T300" s="562">
        <v>6317.6558824947633</v>
      </c>
      <c r="U300" s="503">
        <v>1367.338451161989</v>
      </c>
      <c r="V300" s="292"/>
      <c r="W300" s="503">
        <v>2743.9970069992214</v>
      </c>
      <c r="X300" s="503">
        <v>4111.3354581612102</v>
      </c>
      <c r="Y300" s="503">
        <v>5478.673909323199</v>
      </c>
      <c r="AA300" s="415"/>
      <c r="AB300" s="415"/>
      <c r="AC300" s="415"/>
      <c r="AD300" s="415"/>
      <c r="AE300" s="415"/>
      <c r="AF300" s="415"/>
      <c r="AG300" s="415"/>
      <c r="AH300" s="415"/>
      <c r="AI300" s="415"/>
      <c r="AJ300" s="415"/>
      <c r="AK300" s="415"/>
      <c r="AL300" s="415"/>
      <c r="AM300" s="415"/>
      <c r="AN300" s="415"/>
      <c r="BI300" s="463">
        <v>2019</v>
      </c>
      <c r="BJ300" s="563">
        <v>2667.8177041550607</v>
      </c>
      <c r="BR300" s="463">
        <v>2019</v>
      </c>
      <c r="BS300" s="294">
        <v>5</v>
      </c>
      <c r="BT300" s="475">
        <v>95.955750161011792</v>
      </c>
      <c r="BU300" s="476">
        <v>2624.8288781418937</v>
      </c>
      <c r="BV300" s="563">
        <v>2720.7846283029057</v>
      </c>
      <c r="BY300" s="463">
        <v>2019</v>
      </c>
      <c r="BZ300" s="294">
        <v>5</v>
      </c>
      <c r="CA300" s="475">
        <v>-14.581496500640201</v>
      </c>
      <c r="CB300" s="475">
        <v>224.27291936664551</v>
      </c>
      <c r="CC300" s="476">
        <v>2459.183077894621</v>
      </c>
      <c r="CD300" s="563">
        <v>2668.8745007606262</v>
      </c>
      <c r="CG300" s="463">
        <v>2019</v>
      </c>
      <c r="CH300" s="294">
        <v>5</v>
      </c>
      <c r="CI300" s="475">
        <v>-0.10975371859063582</v>
      </c>
      <c r="CJ300" s="475">
        <v>-13.132747415243815</v>
      </c>
      <c r="CK300" s="475">
        <v>219.47799890885793</v>
      </c>
      <c r="CL300" s="476">
        <v>2461.5822063800374</v>
      </c>
      <c r="CM300" s="563">
        <v>2667.8177041550607</v>
      </c>
      <c r="CP300" s="463">
        <v>2019</v>
      </c>
      <c r="CQ300" s="294">
        <v>5</v>
      </c>
      <c r="CR300" s="475">
        <v>2626.1458416301407</v>
      </c>
      <c r="CS300" s="476">
        <v>1.0332201197776527</v>
      </c>
      <c r="CT300" s="563">
        <v>2713.3867210426783</v>
      </c>
      <c r="CZ300" s="447" t="b">
        <v>1</v>
      </c>
      <c r="DA300" s="448" t="b">
        <v>1</v>
      </c>
      <c r="DB300" s="449" t="b">
        <v>1</v>
      </c>
      <c r="DC300" s="447">
        <v>7</v>
      </c>
      <c r="DD300" s="449">
        <v>2743.9970069992214</v>
      </c>
      <c r="DE300" s="447">
        <v>7</v>
      </c>
      <c r="DF300" s="449">
        <v>4111.3354581612102</v>
      </c>
      <c r="DG300" s="447">
        <v>7</v>
      </c>
      <c r="DH300" s="449">
        <v>5478.673909323199</v>
      </c>
      <c r="DI300" s="447">
        <v>7</v>
      </c>
      <c r="DJ300" s="448">
        <v>2743.9970069992214</v>
      </c>
      <c r="DK300" s="449">
        <v>300</v>
      </c>
      <c r="DL300" s="447">
        <v>7</v>
      </c>
      <c r="DM300" s="448">
        <v>4111.3354581612102</v>
      </c>
      <c r="DN300" s="449">
        <v>300</v>
      </c>
      <c r="DO300" s="447">
        <v>7</v>
      </c>
      <c r="DP300" s="448">
        <v>5478.673909323199</v>
      </c>
      <c r="DQ300" s="449">
        <v>300</v>
      </c>
      <c r="DV300" s="510">
        <v>2024</v>
      </c>
      <c r="DW300" s="511">
        <v>2847.129184788053</v>
      </c>
      <c r="DY300" s="558">
        <v>2847.129184788053</v>
      </c>
      <c r="DZ300" s="412" t="s">
        <v>388</v>
      </c>
      <c r="EA300" s="303">
        <v>0</v>
      </c>
      <c r="EB300" s="303">
        <v>0</v>
      </c>
      <c r="EC300" s="303" t="s">
        <v>449</v>
      </c>
      <c r="ED300" s="303"/>
      <c r="EE300" s="303"/>
    </row>
    <row r="301" spans="1:136" ht="14.4" thickBot="1" x14ac:dyDescent="0.3">
      <c r="A301" s="559" t="s">
        <v>395</v>
      </c>
      <c r="B301" s="403">
        <v>2022</v>
      </c>
      <c r="C301" s="1344">
        <v>3448.32870365997</v>
      </c>
      <c r="D301" s="1363">
        <v>4441.0789554632256</v>
      </c>
      <c r="E301" s="1356">
        <v>2938.2908778655765</v>
      </c>
      <c r="F301" s="1357">
        <v>6341.3463315234185</v>
      </c>
      <c r="G301" s="1360"/>
      <c r="H301" s="617"/>
      <c r="I301" s="615"/>
      <c r="J301" s="616"/>
      <c r="K301" s="617"/>
      <c r="L301" s="615"/>
      <c r="M301" s="617"/>
      <c r="N301" s="301" t="s">
        <v>446</v>
      </c>
      <c r="O301" s="394"/>
      <c r="P301" s="394"/>
      <c r="Q301" s="394"/>
      <c r="R301" s="301">
        <v>8</v>
      </c>
      <c r="S301" s="564">
        <v>2745.3157903698652</v>
      </c>
      <c r="T301" s="564">
        <v>6264.1967668875577</v>
      </c>
      <c r="U301" s="503">
        <v>1337.8781314501523</v>
      </c>
      <c r="V301" s="292"/>
      <c r="W301" s="503">
        <v>2776.9773236197061</v>
      </c>
      <c r="X301" s="503">
        <v>4114.8554550698582</v>
      </c>
      <c r="Y301" s="503">
        <v>5452.7335865200102</v>
      </c>
      <c r="AA301" s="394"/>
      <c r="AB301" s="394"/>
      <c r="AC301" s="394"/>
      <c r="AD301" s="394"/>
      <c r="AE301" s="394"/>
      <c r="AF301" s="394"/>
      <c r="AG301" s="394"/>
      <c r="AH301" s="394"/>
      <c r="AI301" s="394"/>
      <c r="AJ301" s="394"/>
      <c r="AK301" s="394"/>
      <c r="AL301" s="394"/>
      <c r="AM301" s="394"/>
      <c r="AN301" s="394"/>
      <c r="BI301" s="463">
        <v>2020</v>
      </c>
      <c r="BJ301" s="474">
        <v>2705.8549943669914</v>
      </c>
      <c r="BR301" s="463">
        <v>2020</v>
      </c>
      <c r="BS301" s="294">
        <v>6</v>
      </c>
      <c r="BT301" s="475">
        <v>115.14690019321415</v>
      </c>
      <c r="BU301" s="476">
        <v>2624.8288781418937</v>
      </c>
      <c r="BV301" s="474">
        <v>2739.9757783351079</v>
      </c>
      <c r="BY301" s="463">
        <v>2020</v>
      </c>
      <c r="BZ301" s="294">
        <v>6</v>
      </c>
      <c r="CA301" s="475">
        <v>-20.997354960921889</v>
      </c>
      <c r="CB301" s="475">
        <v>269.12750323997466</v>
      </c>
      <c r="CC301" s="476">
        <v>2459.183077894621</v>
      </c>
      <c r="CD301" s="474">
        <v>2707.3132261736737</v>
      </c>
      <c r="CG301" s="463">
        <v>2020</v>
      </c>
      <c r="CH301" s="294">
        <v>6</v>
      </c>
      <c r="CI301" s="475">
        <v>-0.18965442572461869</v>
      </c>
      <c r="CJ301" s="475">
        <v>-18.911156277951093</v>
      </c>
      <c r="CK301" s="475">
        <v>263.37359869062954</v>
      </c>
      <c r="CL301" s="476">
        <v>2461.5822063800374</v>
      </c>
      <c r="CM301" s="474">
        <v>2705.8549943669914</v>
      </c>
      <c r="CP301" s="463">
        <v>2020</v>
      </c>
      <c r="CQ301" s="294">
        <v>6</v>
      </c>
      <c r="CR301" s="475">
        <v>2626.1458416301407</v>
      </c>
      <c r="CS301" s="476">
        <v>1.0399954169640471</v>
      </c>
      <c r="CT301" s="474">
        <v>2731.1796395745364</v>
      </c>
      <c r="CZ301" s="447" t="b">
        <v>1</v>
      </c>
      <c r="DA301" s="448" t="b">
        <v>1</v>
      </c>
      <c r="DB301" s="449" t="b">
        <v>1</v>
      </c>
      <c r="DC301" s="447">
        <v>8</v>
      </c>
      <c r="DD301" s="449">
        <v>2776.9773236197061</v>
      </c>
      <c r="DE301" s="447">
        <v>8</v>
      </c>
      <c r="DF301" s="449">
        <v>4114.8554550698582</v>
      </c>
      <c r="DG301" s="447">
        <v>8</v>
      </c>
      <c r="DH301" s="449">
        <v>5452.7335865200102</v>
      </c>
      <c r="DI301" s="447">
        <v>8</v>
      </c>
      <c r="DJ301" s="448">
        <v>2776.9773236197061</v>
      </c>
      <c r="DK301" s="449">
        <v>301</v>
      </c>
      <c r="DL301" s="447">
        <v>8</v>
      </c>
      <c r="DM301" s="448">
        <v>4114.8554550698582</v>
      </c>
      <c r="DN301" s="449">
        <v>301</v>
      </c>
      <c r="DO301" s="447">
        <v>8</v>
      </c>
      <c r="DP301" s="448">
        <v>5452.7335865200102</v>
      </c>
      <c r="DQ301" s="449">
        <v>301</v>
      </c>
      <c r="DV301" s="510">
        <v>2025</v>
      </c>
      <c r="DW301" s="511">
        <v>2879.7026488941915</v>
      </c>
      <c r="DY301" s="558">
        <v>2879.7026488941915</v>
      </c>
      <c r="DZ301" s="412" t="s">
        <v>388</v>
      </c>
      <c r="EA301" s="303">
        <v>0</v>
      </c>
      <c r="EB301" s="303">
        <v>0</v>
      </c>
      <c r="EC301" s="303" t="s">
        <v>449</v>
      </c>
    </row>
    <row r="302" spans="1:136" ht="13.8" x14ac:dyDescent="0.25">
      <c r="B302" s="403">
        <v>2023</v>
      </c>
      <c r="C302" s="1344">
        <v>3473.5580954031784</v>
      </c>
      <c r="D302" s="1363">
        <v>4470.1851390006086</v>
      </c>
      <c r="E302" s="1356">
        <v>2957.5480075935147</v>
      </c>
      <c r="F302" s="1357">
        <v>6285.0946656661145</v>
      </c>
      <c r="G302" s="1360"/>
      <c r="H302" s="617"/>
      <c r="I302" s="615"/>
      <c r="J302" s="616"/>
      <c r="K302" s="617"/>
      <c r="L302" s="615"/>
      <c r="M302" s="617"/>
      <c r="N302" s="301" t="s">
        <v>446</v>
      </c>
      <c r="O302" s="394"/>
      <c r="P302" s="394"/>
      <c r="Q302" s="394"/>
      <c r="R302" s="301">
        <v>9</v>
      </c>
      <c r="S302" s="564">
        <v>2762.7564788670247</v>
      </c>
      <c r="T302" s="564">
        <v>6210.5945187616117</v>
      </c>
      <c r="U302" s="503">
        <v>1308.5322622806982</v>
      </c>
      <c r="V302" s="292"/>
      <c r="W302" s="503">
        <v>2809.8076323035275</v>
      </c>
      <c r="X302" s="503">
        <v>4118.3398945842255</v>
      </c>
      <c r="Y302" s="503">
        <v>5426.8721568649235</v>
      </c>
      <c r="AA302" s="394"/>
      <c r="AB302" s="394"/>
      <c r="AC302" s="394"/>
      <c r="AD302" s="394"/>
      <c r="AE302" s="394"/>
      <c r="AF302" s="394"/>
      <c r="AG302" s="394"/>
      <c r="AH302" s="394"/>
      <c r="AI302" s="394"/>
      <c r="AJ302" s="394"/>
      <c r="AK302" s="394"/>
      <c r="AL302" s="394"/>
      <c r="AM302" s="394"/>
      <c r="AN302" s="394"/>
      <c r="BI302" s="463">
        <v>2021</v>
      </c>
      <c r="BJ302" s="530">
        <v>2742.8100557147482</v>
      </c>
      <c r="BR302" s="463">
        <v>2021</v>
      </c>
      <c r="BS302" s="294">
        <v>7</v>
      </c>
      <c r="BT302" s="475">
        <v>134.33805022541651</v>
      </c>
      <c r="BU302" s="476">
        <v>2624.8288781418937</v>
      </c>
      <c r="BV302" s="530">
        <v>2759.16692836731</v>
      </c>
      <c r="BY302" s="463">
        <v>2021</v>
      </c>
      <c r="BZ302" s="294">
        <v>7</v>
      </c>
      <c r="CA302" s="475">
        <v>-28.579733141254792</v>
      </c>
      <c r="CB302" s="475">
        <v>313.98208711330375</v>
      </c>
      <c r="CC302" s="476">
        <v>2459.183077894621</v>
      </c>
      <c r="CD302" s="530">
        <v>2744.5854318666698</v>
      </c>
      <c r="CG302" s="463">
        <v>2021</v>
      </c>
      <c r="CH302" s="294">
        <v>7</v>
      </c>
      <c r="CI302" s="475">
        <v>-0.30116420381270465</v>
      </c>
      <c r="CJ302" s="475">
        <v>-25.740184933877877</v>
      </c>
      <c r="CK302" s="475">
        <v>307.26919847240111</v>
      </c>
      <c r="CL302" s="476">
        <v>2461.5822063800374</v>
      </c>
      <c r="CM302" s="530">
        <v>2742.8100557147482</v>
      </c>
      <c r="CP302" s="463">
        <v>2021</v>
      </c>
      <c r="CQ302" s="294">
        <v>7</v>
      </c>
      <c r="CR302" s="475">
        <v>2626.1458416301407</v>
      </c>
      <c r="CS302" s="476">
        <v>1.0468151428748587</v>
      </c>
      <c r="CT302" s="530">
        <v>2749.0892344162717</v>
      </c>
      <c r="CZ302" s="447" t="b">
        <v>1</v>
      </c>
      <c r="DA302" s="448" t="b">
        <v>1</v>
      </c>
      <c r="DB302" s="449" t="b">
        <v>1</v>
      </c>
      <c r="DC302" s="447">
        <v>9</v>
      </c>
      <c r="DD302" s="449">
        <v>2809.8076323035275</v>
      </c>
      <c r="DE302" s="447">
        <v>9</v>
      </c>
      <c r="DF302" s="449">
        <v>4118.3398945842255</v>
      </c>
      <c r="DG302" s="447">
        <v>9</v>
      </c>
      <c r="DH302" s="449">
        <v>5426.8721568649235</v>
      </c>
      <c r="DI302" s="447">
        <v>9</v>
      </c>
      <c r="DJ302" s="448">
        <v>2809.8076323035275</v>
      </c>
      <c r="DK302" s="449">
        <v>302</v>
      </c>
      <c r="DL302" s="447">
        <v>9</v>
      </c>
      <c r="DM302" s="448">
        <v>4118.3398945842255</v>
      </c>
      <c r="DN302" s="449">
        <v>302</v>
      </c>
      <c r="DO302" s="447">
        <v>9</v>
      </c>
      <c r="DP302" s="448">
        <v>5426.8721568649235</v>
      </c>
      <c r="DQ302" s="449">
        <v>302</v>
      </c>
      <c r="DV302" s="510">
        <v>2026</v>
      </c>
      <c r="DW302" s="511">
        <v>2911.167543243695</v>
      </c>
      <c r="DY302" s="558">
        <v>2911.167543243695</v>
      </c>
      <c r="DZ302" s="412" t="s">
        <v>388</v>
      </c>
      <c r="EA302" s="303">
        <v>0</v>
      </c>
      <c r="EB302" s="303">
        <v>0</v>
      </c>
      <c r="EC302" s="303" t="s">
        <v>449</v>
      </c>
    </row>
    <row r="303" spans="1:136" ht="13.8" x14ac:dyDescent="0.25">
      <c r="B303" s="403">
        <v>2024</v>
      </c>
      <c r="C303" s="1344">
        <v>3497.7359980336246</v>
      </c>
      <c r="D303" s="1363">
        <v>4497.7679666895747</v>
      </c>
      <c r="E303" s="1364">
        <v>2975.7972600380203</v>
      </c>
      <c r="F303" s="1365">
        <v>6228.8429998088104</v>
      </c>
      <c r="G303" s="1367"/>
      <c r="H303" s="623"/>
      <c r="I303" s="621"/>
      <c r="J303" s="622"/>
      <c r="K303" s="623"/>
      <c r="L303" s="621"/>
      <c r="M303" s="623"/>
      <c r="N303" s="301" t="s">
        <v>446</v>
      </c>
      <c r="O303" s="394"/>
      <c r="P303" s="394"/>
      <c r="Q303" s="394"/>
      <c r="R303" s="301">
        <v>10</v>
      </c>
      <c r="S303" s="503">
        <v>2780.1971673641838</v>
      </c>
      <c r="T303" s="503">
        <v>6156.9561511734728</v>
      </c>
      <c r="U303" s="503">
        <v>1279.356080972595</v>
      </c>
      <c r="V303" s="292"/>
      <c r="W303" s="503">
        <v>2842.4594448552525</v>
      </c>
      <c r="X303" s="503">
        <v>4121.8155258278475</v>
      </c>
      <c r="Y303" s="503">
        <v>5401.1716068004425</v>
      </c>
      <c r="AA303" s="394"/>
      <c r="AB303" s="394"/>
      <c r="AC303" s="394"/>
      <c r="AD303" s="394"/>
      <c r="AE303" s="394"/>
      <c r="AF303" s="394"/>
      <c r="AG303" s="394"/>
      <c r="AH303" s="394"/>
      <c r="AI303" s="394"/>
      <c r="AJ303" s="394"/>
      <c r="AK303" s="394"/>
      <c r="AL303" s="394"/>
      <c r="AM303" s="394"/>
      <c r="AN303" s="394"/>
      <c r="BI303" s="463">
        <v>2022</v>
      </c>
      <c r="BJ303" s="530">
        <v>2778.6776200198387</v>
      </c>
      <c r="BR303" s="463">
        <v>2022</v>
      </c>
      <c r="BS303" s="294">
        <v>8</v>
      </c>
      <c r="BT303" s="475">
        <v>153.52920025761887</v>
      </c>
      <c r="BU303" s="476">
        <v>2624.8288781418937</v>
      </c>
      <c r="BV303" s="530">
        <v>2778.3580783995126</v>
      </c>
      <c r="BY303" s="463">
        <v>2022</v>
      </c>
      <c r="BZ303" s="294">
        <v>8</v>
      </c>
      <c r="CA303" s="475">
        <v>-37.328631041638914</v>
      </c>
      <c r="CB303" s="475">
        <v>358.83667098663284</v>
      </c>
      <c r="CC303" s="476">
        <v>2459.183077894621</v>
      </c>
      <c r="CD303" s="530">
        <v>2780.6911178396149</v>
      </c>
      <c r="CG303" s="463">
        <v>2022</v>
      </c>
      <c r="CH303" s="294">
        <v>8</v>
      </c>
      <c r="CI303" s="475">
        <v>-0.44955123134724428</v>
      </c>
      <c r="CJ303" s="475">
        <v>-33.619833383024165</v>
      </c>
      <c r="CK303" s="475">
        <v>351.16479825417269</v>
      </c>
      <c r="CL303" s="476">
        <v>2461.5822063800374</v>
      </c>
      <c r="CM303" s="530">
        <v>2778.6776200198387</v>
      </c>
      <c r="CP303" s="463">
        <v>2022</v>
      </c>
      <c r="CQ303" s="294">
        <v>8</v>
      </c>
      <c r="CR303" s="475">
        <v>2626.1458416301407</v>
      </c>
      <c r="CS303" s="476">
        <v>1.0536795888495665</v>
      </c>
      <c r="CT303" s="530">
        <v>2767.1162706678451</v>
      </c>
      <c r="CZ303" s="447" t="b">
        <v>1</v>
      </c>
      <c r="DA303" s="448" t="b">
        <v>1</v>
      </c>
      <c r="DB303" s="449" t="b">
        <v>1</v>
      </c>
      <c r="DC303" s="447">
        <v>10</v>
      </c>
      <c r="DD303" s="449">
        <v>2842.4594448552525</v>
      </c>
      <c r="DE303" s="447">
        <v>10</v>
      </c>
      <c r="DF303" s="449">
        <v>4121.8155258278475</v>
      </c>
      <c r="DG303" s="447">
        <v>10</v>
      </c>
      <c r="DH303" s="449">
        <v>5401.1716068004425</v>
      </c>
      <c r="DI303" s="447">
        <v>10</v>
      </c>
      <c r="DJ303" s="448">
        <v>2842.4594448552525</v>
      </c>
      <c r="DK303" s="449">
        <v>303</v>
      </c>
      <c r="DL303" s="447">
        <v>10</v>
      </c>
      <c r="DM303" s="448">
        <v>4121.8155258278475</v>
      </c>
      <c r="DN303" s="449">
        <v>303</v>
      </c>
      <c r="DO303" s="447">
        <v>10</v>
      </c>
      <c r="DP303" s="448">
        <v>5401.1716068004425</v>
      </c>
      <c r="DQ303" s="449">
        <v>303</v>
      </c>
      <c r="DV303" s="510">
        <v>2027</v>
      </c>
      <c r="DW303" s="511">
        <v>2941.5185996580708</v>
      </c>
      <c r="DY303" s="558">
        <v>2941.5185996580708</v>
      </c>
    </row>
    <row r="304" spans="1:136" ht="13.8" x14ac:dyDescent="0.25">
      <c r="B304" s="403">
        <v>2025</v>
      </c>
      <c r="C304" s="1368">
        <v>3520.8887489823396</v>
      </c>
      <c r="D304" s="1369">
        <v>4523.8845480031123</v>
      </c>
      <c r="E304" s="1364">
        <v>2993.0764197656808</v>
      </c>
      <c r="F304" s="1365">
        <v>6172.5913339515064</v>
      </c>
      <c r="G304" s="1367"/>
      <c r="H304" s="623"/>
      <c r="I304" s="621"/>
      <c r="J304" s="622"/>
      <c r="K304" s="623"/>
      <c r="L304" s="621"/>
      <c r="M304" s="623"/>
      <c r="N304" s="301" t="s">
        <v>446</v>
      </c>
      <c r="O304" s="394"/>
      <c r="P304" s="394"/>
      <c r="Q304" s="394"/>
      <c r="R304" s="301">
        <v>11</v>
      </c>
      <c r="S304" s="503">
        <v>2797.6378558613428</v>
      </c>
      <c r="T304" s="503">
        <v>6103.3581892536567</v>
      </c>
      <c r="U304" s="503">
        <v>1250.3929814007438</v>
      </c>
      <c r="W304" s="503">
        <v>2874.9084946426578</v>
      </c>
      <c r="X304" s="503">
        <v>4125.3014760434016</v>
      </c>
      <c r="Y304" s="503">
        <v>5375.6944574441459</v>
      </c>
      <c r="AA304" s="394"/>
      <c r="AB304" s="394"/>
      <c r="AC304" s="394"/>
      <c r="AD304" s="394"/>
      <c r="AE304" s="394"/>
      <c r="AF304" s="394"/>
      <c r="AG304" s="394"/>
      <c r="AH304" s="394"/>
      <c r="AI304" s="394"/>
      <c r="AJ304" s="394"/>
      <c r="AK304" s="394"/>
      <c r="AL304" s="394"/>
      <c r="AM304" s="394"/>
      <c r="AN304" s="394"/>
      <c r="BI304" s="463">
        <v>2023</v>
      </c>
      <c r="BJ304" s="530">
        <v>2813.4524191037713</v>
      </c>
      <c r="BR304" s="463">
        <v>2023</v>
      </c>
      <c r="BS304" s="294">
        <v>9</v>
      </c>
      <c r="BT304" s="475">
        <v>172.72035028982123</v>
      </c>
      <c r="BU304" s="476">
        <v>2624.8288781418937</v>
      </c>
      <c r="BV304" s="530">
        <v>2797.5492284317152</v>
      </c>
      <c r="BY304" s="463">
        <v>2023</v>
      </c>
      <c r="BZ304" s="294">
        <v>9</v>
      </c>
      <c r="CA304" s="475">
        <v>-47.244048662074249</v>
      </c>
      <c r="CB304" s="475">
        <v>403.69125485996193</v>
      </c>
      <c r="CC304" s="476">
        <v>2459.183077894621</v>
      </c>
      <c r="CD304" s="530">
        <v>2815.6302840925086</v>
      </c>
      <c r="CG304" s="463">
        <v>2023</v>
      </c>
      <c r="CH304" s="294">
        <v>9</v>
      </c>
      <c r="CI304" s="475">
        <v>-0.64008368682058803</v>
      </c>
      <c r="CJ304" s="475">
        <v>-42.550101625389956</v>
      </c>
      <c r="CK304" s="475">
        <v>395.06039803594427</v>
      </c>
      <c r="CL304" s="476">
        <v>2461.5822063800374</v>
      </c>
      <c r="CM304" s="530">
        <v>2813.4524191037713</v>
      </c>
      <c r="CP304" s="463">
        <v>2023</v>
      </c>
      <c r="CQ304" s="294">
        <v>9</v>
      </c>
      <c r="CR304" s="475">
        <v>2626.1458416301407</v>
      </c>
      <c r="CS304" s="476">
        <v>1.0605890481380962</v>
      </c>
      <c r="CT304" s="530">
        <v>2785.2615184463302</v>
      </c>
      <c r="CZ304" s="447" t="b">
        <v>1</v>
      </c>
      <c r="DA304" s="448" t="b">
        <v>1</v>
      </c>
      <c r="DB304" s="449" t="b">
        <v>1</v>
      </c>
      <c r="DC304" s="447">
        <v>11</v>
      </c>
      <c r="DD304" s="449">
        <v>2874.9084946426578</v>
      </c>
      <c r="DE304" s="447">
        <v>11</v>
      </c>
      <c r="DF304" s="449">
        <v>4125.3014760434016</v>
      </c>
      <c r="DG304" s="447">
        <v>11</v>
      </c>
      <c r="DH304" s="449">
        <v>5375.6944574441459</v>
      </c>
      <c r="DI304" s="447">
        <v>11</v>
      </c>
      <c r="DJ304" s="448">
        <v>2874.9084946426578</v>
      </c>
      <c r="DK304" s="449">
        <v>304</v>
      </c>
      <c r="DL304" s="447">
        <v>11</v>
      </c>
      <c r="DM304" s="448">
        <v>4125.3014760434016</v>
      </c>
      <c r="DN304" s="449">
        <v>304</v>
      </c>
      <c r="DO304" s="447">
        <v>11</v>
      </c>
      <c r="DP304" s="448">
        <v>5375.6944574441459</v>
      </c>
      <c r="DQ304" s="449">
        <v>304</v>
      </c>
      <c r="DV304" s="510">
        <v>2028</v>
      </c>
      <c r="DW304" s="511">
        <v>2970.7505499588265</v>
      </c>
      <c r="DY304" s="558">
        <v>2970.7505499588265</v>
      </c>
      <c r="EA304" s="303" t="s">
        <v>379</v>
      </c>
      <c r="EB304" s="303" t="s">
        <v>378</v>
      </c>
      <c r="EC304" s="303" t="s">
        <v>376</v>
      </c>
      <c r="ED304" s="303" t="s">
        <v>377</v>
      </c>
      <c r="EF304" s="303" t="s">
        <v>102</v>
      </c>
    </row>
    <row r="305" spans="1:136" s="319" customFormat="1" ht="13.8" x14ac:dyDescent="0.25">
      <c r="B305" s="403">
        <v>2026</v>
      </c>
      <c r="C305" s="1368">
        <v>3543.0419474511978</v>
      </c>
      <c r="D305" s="1369">
        <v>4548.5851442228968</v>
      </c>
      <c r="E305" s="1370">
        <v>3009.4187404670843</v>
      </c>
      <c r="F305" s="1371">
        <v>6116.3396680942024</v>
      </c>
      <c r="G305" s="1372"/>
      <c r="H305" s="623"/>
      <c r="I305" s="621"/>
      <c r="J305" s="622"/>
      <c r="K305" s="623"/>
      <c r="L305" s="621"/>
      <c r="M305" s="623"/>
      <c r="N305" s="301" t="s">
        <v>446</v>
      </c>
      <c r="O305" s="394"/>
      <c r="P305" s="394"/>
      <c r="Q305" s="394"/>
      <c r="R305" s="301">
        <v>12</v>
      </c>
      <c r="S305" s="503">
        <v>2815.0785443585019</v>
      </c>
      <c r="T305" s="503">
        <v>6049.8078057207631</v>
      </c>
      <c r="U305" s="503">
        <v>1221.6595357709307</v>
      </c>
      <c r="W305" s="503">
        <v>2907.1399986972688</v>
      </c>
      <c r="X305" s="503">
        <v>4128.7995344681995</v>
      </c>
      <c r="Y305" s="503">
        <v>5350.4590702391306</v>
      </c>
      <c r="AA305" s="394"/>
      <c r="AB305" s="394"/>
      <c r="AC305" s="394"/>
      <c r="AD305" s="394"/>
      <c r="AE305" s="394"/>
      <c r="AF305" s="394"/>
      <c r="AG305" s="394"/>
      <c r="AH305" s="394"/>
      <c r="AI305" s="394"/>
      <c r="AJ305" s="394"/>
      <c r="AK305" s="394"/>
      <c r="AL305" s="394"/>
      <c r="AM305" s="394"/>
      <c r="AN305" s="394"/>
      <c r="BI305" s="463">
        <v>2024</v>
      </c>
      <c r="BJ305" s="530">
        <v>2847.129184788053</v>
      </c>
      <c r="BR305" s="463">
        <v>2024</v>
      </c>
      <c r="BS305" s="294">
        <v>10</v>
      </c>
      <c r="BT305" s="475">
        <v>191.91150032202358</v>
      </c>
      <c r="BU305" s="476">
        <v>2624.8288781418937</v>
      </c>
      <c r="BV305" s="530">
        <v>2816.7403784639173</v>
      </c>
      <c r="BY305" s="463">
        <v>2024</v>
      </c>
      <c r="BZ305" s="294">
        <v>10</v>
      </c>
      <c r="CA305" s="475">
        <v>-58.325986002560803</v>
      </c>
      <c r="CB305" s="475">
        <v>448.54583873329102</v>
      </c>
      <c r="CC305" s="476">
        <v>2459.183077894621</v>
      </c>
      <c r="CD305" s="530">
        <v>2849.402930625351</v>
      </c>
      <c r="CG305" s="463">
        <v>2024</v>
      </c>
      <c r="CH305" s="294">
        <v>10</v>
      </c>
      <c r="CI305" s="475">
        <v>-0.87802974872508655</v>
      </c>
      <c r="CJ305" s="475">
        <v>-52.530989660975258</v>
      </c>
      <c r="CK305" s="475">
        <v>438.95599781771585</v>
      </c>
      <c r="CL305" s="476">
        <v>2461.5822063800374</v>
      </c>
      <c r="CM305" s="530">
        <v>2847.129184788053</v>
      </c>
      <c r="CP305" s="463">
        <v>2024</v>
      </c>
      <c r="CQ305" s="294">
        <v>10</v>
      </c>
      <c r="CR305" s="475">
        <v>2626.1458416301407</v>
      </c>
      <c r="CS305" s="476">
        <v>1.0675438159133472</v>
      </c>
      <c r="CT305" s="530">
        <v>2803.5257529188093</v>
      </c>
      <c r="CZ305" s="447" t="b">
        <v>1</v>
      </c>
      <c r="DA305" s="448" t="b">
        <v>1</v>
      </c>
      <c r="DB305" s="449" t="b">
        <v>1</v>
      </c>
      <c r="DC305" s="447">
        <v>12</v>
      </c>
      <c r="DD305" s="449">
        <v>2907.1399986972688</v>
      </c>
      <c r="DE305" s="447">
        <v>12</v>
      </c>
      <c r="DF305" s="449">
        <v>4128.7995344681995</v>
      </c>
      <c r="DG305" s="447">
        <v>12</v>
      </c>
      <c r="DH305" s="449">
        <v>5350.4590702391306</v>
      </c>
      <c r="DI305" s="447">
        <v>12</v>
      </c>
      <c r="DJ305" s="448">
        <v>2907.1399986972688</v>
      </c>
      <c r="DK305" s="449">
        <v>305</v>
      </c>
      <c r="DL305" s="447">
        <v>12</v>
      </c>
      <c r="DM305" s="448">
        <v>4128.7995344681995</v>
      </c>
      <c r="DN305" s="449">
        <v>305</v>
      </c>
      <c r="DO305" s="447">
        <v>12</v>
      </c>
      <c r="DP305" s="448">
        <v>5350.4590702391306</v>
      </c>
      <c r="DQ305" s="449">
        <v>305</v>
      </c>
      <c r="DV305" s="510">
        <v>2029</v>
      </c>
      <c r="DW305" s="511">
        <v>2998.8581259674697</v>
      </c>
      <c r="DY305" s="558">
        <v>2998.8581259674697</v>
      </c>
      <c r="DZ305" s="412" t="s">
        <v>396</v>
      </c>
      <c r="EA305" s="531">
        <v>1</v>
      </c>
      <c r="EB305" s="531">
        <v>1</v>
      </c>
      <c r="EC305" s="531">
        <v>1</v>
      </c>
      <c r="ED305" s="531">
        <v>1</v>
      </c>
      <c r="EE305" s="303"/>
      <c r="EF305" s="532">
        <v>0</v>
      </c>
    </row>
    <row r="306" spans="1:136" ht="13.8" x14ac:dyDescent="0.25">
      <c r="B306" s="403">
        <v>2027</v>
      </c>
      <c r="C306" s="1373">
        <v>3564.2139877656059</v>
      </c>
      <c r="D306" s="1374">
        <v>4571.9069405248156</v>
      </c>
      <c r="E306" s="1370">
        <v>3024.8488244661694</v>
      </c>
      <c r="F306" s="1371">
        <v>6060.0880022368974</v>
      </c>
      <c r="G306" s="1372"/>
      <c r="H306" s="623"/>
      <c r="I306" s="621"/>
      <c r="J306" s="622"/>
      <c r="K306" s="623"/>
      <c r="L306" s="621"/>
      <c r="M306" s="623"/>
      <c r="N306" s="301" t="s">
        <v>446</v>
      </c>
      <c r="O306" s="394"/>
      <c r="P306" s="394"/>
      <c r="Q306" s="394"/>
      <c r="R306" s="301">
        <v>13</v>
      </c>
      <c r="S306" s="503">
        <v>2832.5192328556618</v>
      </c>
      <c r="T306" s="503">
        <v>5996.2831819788889</v>
      </c>
      <c r="U306" s="503">
        <v>1193.1621211576958</v>
      </c>
      <c r="W306" s="503">
        <v>2939.1421214479105</v>
      </c>
      <c r="X306" s="503">
        <v>4132.3042426056063</v>
      </c>
      <c r="Y306" s="503">
        <v>5325.4663637633021</v>
      </c>
      <c r="AA306" s="365"/>
      <c r="AB306" s="365"/>
      <c r="AC306" s="365"/>
      <c r="AD306" s="365"/>
      <c r="AE306" s="365"/>
      <c r="AF306" s="365"/>
      <c r="AG306" s="365"/>
      <c r="AH306" s="365"/>
      <c r="AI306" s="365"/>
      <c r="AJ306" s="365"/>
      <c r="AK306" s="365"/>
      <c r="AL306" s="365"/>
      <c r="AM306" s="365"/>
      <c r="AN306" s="365"/>
      <c r="BI306" s="463">
        <v>2025</v>
      </c>
      <c r="BJ306" s="530">
        <v>2879.7026488941915</v>
      </c>
      <c r="BR306" s="463">
        <v>2025</v>
      </c>
      <c r="BS306" s="294">
        <v>11</v>
      </c>
      <c r="BT306" s="475">
        <v>211.10265035422594</v>
      </c>
      <c r="BU306" s="476">
        <v>2624.8288781418937</v>
      </c>
      <c r="BV306" s="530">
        <v>2835.9315284961194</v>
      </c>
      <c r="BY306" s="463">
        <v>2025</v>
      </c>
      <c r="BZ306" s="294">
        <v>11</v>
      </c>
      <c r="CA306" s="475">
        <v>-70.57444306309857</v>
      </c>
      <c r="CB306" s="475">
        <v>493.40042260662017</v>
      </c>
      <c r="CC306" s="476">
        <v>2459.183077894621</v>
      </c>
      <c r="CD306" s="530">
        <v>2882.0090574381425</v>
      </c>
      <c r="CG306" s="463">
        <v>2025</v>
      </c>
      <c r="CH306" s="294">
        <v>11</v>
      </c>
      <c r="CI306" s="475">
        <v>-1.16865759555309</v>
      </c>
      <c r="CJ306" s="475">
        <v>-63.562497489780064</v>
      </c>
      <c r="CK306" s="475">
        <v>482.85159759948743</v>
      </c>
      <c r="CL306" s="476">
        <v>2461.5822063800374</v>
      </c>
      <c r="CM306" s="530">
        <v>2879.7026488941915</v>
      </c>
      <c r="CP306" s="463">
        <v>2025</v>
      </c>
      <c r="CQ306" s="294">
        <v>11</v>
      </c>
      <c r="CR306" s="475">
        <v>2626.1458416301407</v>
      </c>
      <c r="CS306" s="476">
        <v>1.0745441892838026</v>
      </c>
      <c r="CT306" s="530">
        <v>2821.9097543354887</v>
      </c>
      <c r="CZ306" s="447" t="b">
        <v>1</v>
      </c>
      <c r="DA306" s="448" t="b">
        <v>1</v>
      </c>
      <c r="DB306" s="449" t="b">
        <v>1</v>
      </c>
      <c r="DC306" s="447">
        <v>13</v>
      </c>
      <c r="DD306" s="449">
        <v>2939.1421214479105</v>
      </c>
      <c r="DE306" s="447">
        <v>13</v>
      </c>
      <c r="DF306" s="449">
        <v>4132.3042426056063</v>
      </c>
      <c r="DG306" s="447">
        <v>13</v>
      </c>
      <c r="DH306" s="449">
        <v>5325.4663637633021</v>
      </c>
      <c r="DI306" s="447">
        <v>13</v>
      </c>
      <c r="DJ306" s="448">
        <v>2939.1421214479105</v>
      </c>
      <c r="DK306" s="449">
        <v>306</v>
      </c>
      <c r="DL306" s="447">
        <v>13</v>
      </c>
      <c r="DM306" s="448">
        <v>4132.3042426056063</v>
      </c>
      <c r="DN306" s="449">
        <v>306</v>
      </c>
      <c r="DO306" s="447">
        <v>13</v>
      </c>
      <c r="DP306" s="448">
        <v>5325.4663637633021</v>
      </c>
      <c r="DQ306" s="449">
        <v>306</v>
      </c>
      <c r="DV306" s="510">
        <v>2030</v>
      </c>
      <c r="DW306" s="511">
        <v>3025.8360595055083</v>
      </c>
      <c r="DY306" s="558">
        <v>3025.8360595055083</v>
      </c>
    </row>
    <row r="307" spans="1:136" ht="13.8" x14ac:dyDescent="0.25">
      <c r="A307" s="538" t="s">
        <v>397</v>
      </c>
      <c r="B307" s="403">
        <v>2028</v>
      </c>
      <c r="C307" s="1373">
        <v>3584.4065408413903</v>
      </c>
      <c r="D307" s="1374">
        <v>4593.8652321806931</v>
      </c>
      <c r="E307" s="1375">
        <v>3039.3767913663314</v>
      </c>
      <c r="F307" s="1376">
        <v>6003.8363363795934</v>
      </c>
      <c r="G307" s="1377"/>
      <c r="H307" s="623"/>
      <c r="I307" s="621"/>
      <c r="J307" s="622"/>
      <c r="K307" s="623"/>
      <c r="L307" s="621"/>
      <c r="M307" s="623"/>
      <c r="N307" s="301" t="s">
        <v>446</v>
      </c>
      <c r="O307" s="394"/>
      <c r="P307" s="394"/>
      <c r="Q307" s="394"/>
      <c r="R307" s="301">
        <v>14</v>
      </c>
      <c r="S307" s="503">
        <v>2849.9599213528213</v>
      </c>
      <c r="T307" s="503">
        <v>5942.7955410205086</v>
      </c>
      <c r="U307" s="503">
        <v>1164.9214792912237</v>
      </c>
      <c r="W307" s="503">
        <v>2970.8969231567125</v>
      </c>
      <c r="X307" s="503">
        <v>4135.818402447936</v>
      </c>
      <c r="Y307" s="503">
        <v>5300.7398817391595</v>
      </c>
      <c r="AA307" s="390"/>
      <c r="AB307" s="390"/>
      <c r="AC307" s="390"/>
      <c r="AD307" s="390"/>
      <c r="AE307" s="390"/>
      <c r="AF307" s="390"/>
      <c r="AG307" s="390"/>
      <c r="AH307" s="390"/>
      <c r="AI307" s="390"/>
      <c r="AJ307" s="390"/>
      <c r="AK307" s="390"/>
      <c r="AL307" s="390"/>
      <c r="AM307" s="390"/>
      <c r="AN307" s="390"/>
      <c r="BI307" s="463">
        <v>2026</v>
      </c>
      <c r="BJ307" s="530">
        <v>2911.167543243695</v>
      </c>
      <c r="BR307" s="463">
        <v>2026</v>
      </c>
      <c r="BS307" s="294">
        <v>12</v>
      </c>
      <c r="BT307" s="475">
        <v>230.2938003864283</v>
      </c>
      <c r="BU307" s="476">
        <v>2624.8288781418937</v>
      </c>
      <c r="BV307" s="530">
        <v>2855.122678528322</v>
      </c>
      <c r="BY307" s="463">
        <v>2026</v>
      </c>
      <c r="BZ307" s="294">
        <v>12</v>
      </c>
      <c r="CA307" s="475">
        <v>-83.989419843687557</v>
      </c>
      <c r="CB307" s="475">
        <v>538.25500647994932</v>
      </c>
      <c r="CC307" s="476">
        <v>2459.183077894621</v>
      </c>
      <c r="CD307" s="530">
        <v>2913.4486645308825</v>
      </c>
      <c r="CG307" s="463">
        <v>2026</v>
      </c>
      <c r="CH307" s="294">
        <v>12</v>
      </c>
      <c r="CI307" s="475">
        <v>-1.5172354057969495</v>
      </c>
      <c r="CJ307" s="475">
        <v>-75.644625111804373</v>
      </c>
      <c r="CK307" s="475">
        <v>526.74719738125907</v>
      </c>
      <c r="CL307" s="476">
        <v>2461.5822063800374</v>
      </c>
      <c r="CM307" s="530">
        <v>2911.167543243695</v>
      </c>
      <c r="CP307" s="463">
        <v>2026</v>
      </c>
      <c r="CQ307" s="294">
        <v>12</v>
      </c>
      <c r="CR307" s="475">
        <v>2626.1458416301407</v>
      </c>
      <c r="CS307" s="476">
        <v>1.081590467306222</v>
      </c>
      <c r="CT307" s="530">
        <v>2840.4143080630356</v>
      </c>
      <c r="CZ307" s="447" t="b">
        <v>1</v>
      </c>
      <c r="DA307" s="448" t="b">
        <v>1</v>
      </c>
      <c r="DB307" s="449" t="b">
        <v>1</v>
      </c>
      <c r="DC307" s="447">
        <v>14</v>
      </c>
      <c r="DD307" s="449">
        <v>2970.8969231567125</v>
      </c>
      <c r="DE307" s="447">
        <v>14</v>
      </c>
      <c r="DF307" s="449">
        <v>4135.818402447936</v>
      </c>
      <c r="DG307" s="447">
        <v>14</v>
      </c>
      <c r="DH307" s="449">
        <v>5300.7398817391595</v>
      </c>
      <c r="DI307" s="447">
        <v>14</v>
      </c>
      <c r="DJ307" s="448">
        <v>2970.8969231567125</v>
      </c>
      <c r="DK307" s="449">
        <v>307</v>
      </c>
      <c r="DL307" s="447">
        <v>14</v>
      </c>
      <c r="DM307" s="448">
        <v>4135.818402447936</v>
      </c>
      <c r="DN307" s="449">
        <v>307</v>
      </c>
      <c r="DO307" s="447">
        <v>14</v>
      </c>
      <c r="DP307" s="448">
        <v>5300.7398817391595</v>
      </c>
      <c r="DQ307" s="449">
        <v>307</v>
      </c>
      <c r="DV307" s="510">
        <v>2031</v>
      </c>
      <c r="DW307" s="511">
        <v>3051.6790823944493</v>
      </c>
      <c r="DY307" s="558">
        <v>3051.6790823944493</v>
      </c>
    </row>
    <row r="308" spans="1:136" ht="13.8" x14ac:dyDescent="0.25">
      <c r="A308" s="539" t="s">
        <v>398</v>
      </c>
      <c r="B308" s="403">
        <v>2029</v>
      </c>
      <c r="C308" s="1378">
        <v>3603.6130033963796</v>
      </c>
      <c r="D308" s="1379">
        <v>4614.4630503743601</v>
      </c>
      <c r="E308" s="1375">
        <v>3053.004646648646</v>
      </c>
      <c r="F308" s="1376">
        <v>5947.5846705222893</v>
      </c>
      <c r="G308" s="1377"/>
      <c r="H308" s="623"/>
      <c r="I308" s="621"/>
      <c r="J308" s="622"/>
      <c r="K308" s="623"/>
      <c r="L308" s="621"/>
      <c r="M308" s="623"/>
      <c r="N308" s="301" t="s">
        <v>446</v>
      </c>
      <c r="O308" s="394"/>
      <c r="P308" s="394"/>
      <c r="Q308" s="394"/>
      <c r="R308" s="301">
        <v>15</v>
      </c>
      <c r="S308" s="503">
        <v>2867.4006098499804</v>
      </c>
      <c r="T308" s="503">
        <v>5889.3537930830898</v>
      </c>
      <c r="U308" s="503">
        <v>1136.9587953306577</v>
      </c>
      <c r="W308" s="503">
        <v>3002.3854425572267</v>
      </c>
      <c r="X308" s="503">
        <v>4139.3442378878844</v>
      </c>
      <c r="Y308" s="503">
        <v>5276.3030332185426</v>
      </c>
      <c r="AA308" s="365"/>
      <c r="AB308" s="365"/>
      <c r="AC308" s="365"/>
      <c r="AD308" s="365"/>
      <c r="AE308" s="365"/>
      <c r="AF308" s="365"/>
      <c r="AG308" s="365"/>
      <c r="AH308" s="365"/>
      <c r="AI308" s="365"/>
      <c r="AJ308" s="365"/>
      <c r="AK308" s="365"/>
      <c r="AL308" s="365"/>
      <c r="AM308" s="365"/>
      <c r="AN308" s="365"/>
      <c r="BI308" s="463">
        <v>2027</v>
      </c>
      <c r="BJ308" s="530">
        <v>2941.5185996580708</v>
      </c>
      <c r="BR308" s="463">
        <v>2027</v>
      </c>
      <c r="BS308" s="294">
        <v>13</v>
      </c>
      <c r="BT308" s="475">
        <v>249.48495041863066</v>
      </c>
      <c r="BU308" s="476">
        <v>2624.8288781418937</v>
      </c>
      <c r="BV308" s="530">
        <v>2874.3138285605246</v>
      </c>
      <c r="BY308" s="463">
        <v>2027</v>
      </c>
      <c r="BZ308" s="294">
        <v>13</v>
      </c>
      <c r="CA308" s="475">
        <v>-98.570916344327756</v>
      </c>
      <c r="CB308" s="475">
        <v>583.10959035327835</v>
      </c>
      <c r="CC308" s="476">
        <v>2459.183077894621</v>
      </c>
      <c r="CD308" s="530">
        <v>2943.7217519035717</v>
      </c>
      <c r="CG308" s="463">
        <v>2027</v>
      </c>
      <c r="CH308" s="294">
        <v>13</v>
      </c>
      <c r="CI308" s="475">
        <v>-1.929031357949015</v>
      </c>
      <c r="CJ308" s="475">
        <v>-88.777372527048186</v>
      </c>
      <c r="CK308" s="475">
        <v>570.64279716303065</v>
      </c>
      <c r="CL308" s="476">
        <v>2461.5822063800374</v>
      </c>
      <c r="CM308" s="530">
        <v>2941.5185996580708</v>
      </c>
      <c r="CP308" s="463">
        <v>2027</v>
      </c>
      <c r="CQ308" s="294">
        <v>13</v>
      </c>
      <c r="CR308" s="475">
        <v>2626.1458416301407</v>
      </c>
      <c r="CS308" s="476">
        <v>1.0886829509984171</v>
      </c>
      <c r="CT308" s="530">
        <v>2859.040204618123</v>
      </c>
      <c r="CZ308" s="447" t="b">
        <v>1</v>
      </c>
      <c r="DA308" s="448" t="b">
        <v>1</v>
      </c>
      <c r="DB308" s="449" t="b">
        <v>1</v>
      </c>
      <c r="DC308" s="447">
        <v>15</v>
      </c>
      <c r="DD308" s="449">
        <v>3002.3854425572267</v>
      </c>
      <c r="DE308" s="447">
        <v>15</v>
      </c>
      <c r="DF308" s="449">
        <v>4139.3442378878844</v>
      </c>
      <c r="DG308" s="447">
        <v>15</v>
      </c>
      <c r="DH308" s="449">
        <v>5276.3030332185426</v>
      </c>
      <c r="DI308" s="447">
        <v>15</v>
      </c>
      <c r="DJ308" s="448">
        <v>3002.3854425572267</v>
      </c>
      <c r="DK308" s="449">
        <v>308</v>
      </c>
      <c r="DL308" s="447">
        <v>15</v>
      </c>
      <c r="DM308" s="448">
        <v>4139.3442378878844</v>
      </c>
      <c r="DN308" s="449">
        <v>308</v>
      </c>
      <c r="DO308" s="447">
        <v>15</v>
      </c>
      <c r="DP308" s="448">
        <v>5276.3030332185426</v>
      </c>
      <c r="DQ308" s="449">
        <v>308</v>
      </c>
      <c r="DV308" s="510">
        <v>2032</v>
      </c>
      <c r="DW308" s="511">
        <v>3076.3819264558015</v>
      </c>
      <c r="DY308" s="558">
        <v>3076.3819264558015</v>
      </c>
    </row>
    <row r="309" spans="1:136" ht="13.8" x14ac:dyDescent="0.25">
      <c r="A309" s="540" t="s">
        <v>399</v>
      </c>
      <c r="B309" s="403">
        <v>2030</v>
      </c>
      <c r="C309" s="1378">
        <v>3621.8266404548995</v>
      </c>
      <c r="D309" s="1379">
        <v>4633.7031308199357</v>
      </c>
      <c r="E309" s="1380">
        <v>3065.7342003065673</v>
      </c>
      <c r="F309" s="1381">
        <v>5891.3330046649853</v>
      </c>
      <c r="G309" s="1382"/>
      <c r="H309" s="623"/>
      <c r="I309" s="621"/>
      <c r="J309" s="622"/>
      <c r="K309" s="623"/>
      <c r="L309" s="621"/>
      <c r="M309" s="623"/>
      <c r="N309" s="301" t="s">
        <v>446</v>
      </c>
      <c r="O309" s="394"/>
      <c r="P309" s="394"/>
      <c r="Q309" s="394"/>
      <c r="R309" s="301">
        <v>16</v>
      </c>
      <c r="S309" s="503">
        <v>2884.8412983471399</v>
      </c>
      <c r="T309" s="503">
        <v>5835.9651950078905</v>
      </c>
      <c r="U309" s="503">
        <v>1109.296103959899</v>
      </c>
      <c r="W309" s="503">
        <v>3033.5874555956966</v>
      </c>
      <c r="X309" s="503">
        <v>4142.8835595555956</v>
      </c>
      <c r="Y309" s="503">
        <v>5252.1796635154951</v>
      </c>
      <c r="AA309" s="365"/>
      <c r="AB309" s="365"/>
      <c r="AC309" s="365"/>
      <c r="AD309" s="365"/>
      <c r="AE309" s="365"/>
      <c r="AF309" s="365"/>
      <c r="AG309" s="365"/>
      <c r="AH309" s="365"/>
      <c r="AI309" s="365"/>
      <c r="AJ309" s="365"/>
      <c r="AK309" s="365"/>
      <c r="AL309" s="365"/>
      <c r="AM309" s="365"/>
      <c r="AN309" s="365"/>
      <c r="BI309" s="463">
        <v>2028</v>
      </c>
      <c r="BJ309" s="530">
        <v>2970.7505499588265</v>
      </c>
      <c r="BR309" s="463">
        <v>2028</v>
      </c>
      <c r="BS309" s="294">
        <v>14</v>
      </c>
      <c r="BT309" s="475">
        <v>268.67610045083302</v>
      </c>
      <c r="BU309" s="476">
        <v>2624.8288781418937</v>
      </c>
      <c r="BV309" s="530">
        <v>2893.5049785927267</v>
      </c>
      <c r="BY309" s="463">
        <v>2028</v>
      </c>
      <c r="BZ309" s="294">
        <v>14</v>
      </c>
      <c r="CA309" s="475">
        <v>-114.31893256501917</v>
      </c>
      <c r="CB309" s="475">
        <v>627.9641742266075</v>
      </c>
      <c r="CC309" s="476">
        <v>2459.183077894621</v>
      </c>
      <c r="CD309" s="530">
        <v>2972.8283195562094</v>
      </c>
      <c r="CG309" s="463">
        <v>2028</v>
      </c>
      <c r="CH309" s="294">
        <v>14</v>
      </c>
      <c r="CI309" s="475">
        <v>-2.4093136305016372</v>
      </c>
      <c r="CJ309" s="475">
        <v>-102.96073973551151</v>
      </c>
      <c r="CK309" s="475">
        <v>614.53839694480223</v>
      </c>
      <c r="CL309" s="476">
        <v>2461.5822063800374</v>
      </c>
      <c r="CM309" s="530">
        <v>2970.7505499588265</v>
      </c>
      <c r="CP309" s="463">
        <v>2028</v>
      </c>
      <c r="CQ309" s="294">
        <v>14</v>
      </c>
      <c r="CR309" s="475">
        <v>2626.1458416301407</v>
      </c>
      <c r="CS309" s="476">
        <v>1.0958219433521106</v>
      </c>
      <c r="CT309" s="530">
        <v>2877.7882397012049</v>
      </c>
      <c r="CZ309" s="447" t="b">
        <v>1</v>
      </c>
      <c r="DA309" s="448" t="b">
        <v>1</v>
      </c>
      <c r="DB309" s="449" t="b">
        <v>1</v>
      </c>
      <c r="DC309" s="447">
        <v>16</v>
      </c>
      <c r="DD309" s="449">
        <v>3033.5874555956966</v>
      </c>
      <c r="DE309" s="447">
        <v>16</v>
      </c>
      <c r="DF309" s="449">
        <v>4142.8835595555956</v>
      </c>
      <c r="DG309" s="447">
        <v>16</v>
      </c>
      <c r="DH309" s="449">
        <v>5252.1796635154951</v>
      </c>
      <c r="DI309" s="447">
        <v>16</v>
      </c>
      <c r="DJ309" s="448">
        <v>3033.5874555956966</v>
      </c>
      <c r="DK309" s="449">
        <v>309</v>
      </c>
      <c r="DL309" s="447">
        <v>16</v>
      </c>
      <c r="DM309" s="448">
        <v>4142.8835595555956</v>
      </c>
      <c r="DN309" s="449">
        <v>309</v>
      </c>
      <c r="DO309" s="447">
        <v>16</v>
      </c>
      <c r="DP309" s="448">
        <v>5252.1796635154951</v>
      </c>
      <c r="DQ309" s="449">
        <v>309</v>
      </c>
      <c r="DV309" s="510">
        <v>2033</v>
      </c>
      <c r="DW309" s="511">
        <v>3099.9393235110715</v>
      </c>
      <c r="DY309" s="558">
        <v>3099.9393235110715</v>
      </c>
    </row>
    <row r="310" spans="1:136" ht="13.8" x14ac:dyDescent="0.25">
      <c r="A310" s="541" t="s">
        <v>400</v>
      </c>
      <c r="B310" s="403">
        <v>2031</v>
      </c>
      <c r="C310" s="1383">
        <v>3639.0562518200081</v>
      </c>
      <c r="D310" s="1384">
        <v>4651.6075184906649</v>
      </c>
      <c r="E310" s="1380">
        <v>3077.5800376569614</v>
      </c>
      <c r="F310" s="1381">
        <v>5835.0813388076804</v>
      </c>
      <c r="G310" s="1382"/>
      <c r="H310" s="623"/>
      <c r="I310" s="621"/>
      <c r="J310" s="622"/>
      <c r="K310" s="623"/>
      <c r="L310" s="621"/>
      <c r="M310" s="623"/>
      <c r="N310" s="301" t="s">
        <v>446</v>
      </c>
      <c r="O310" s="394"/>
      <c r="P310" s="394"/>
      <c r="Q310" s="394"/>
      <c r="R310" s="301">
        <v>17</v>
      </c>
      <c r="S310" s="503">
        <v>2895.4748663436485</v>
      </c>
      <c r="T310" s="503">
        <v>5782.6380310955929</v>
      </c>
      <c r="U310" s="503">
        <v>1084.5293577921318</v>
      </c>
      <c r="W310" s="503">
        <v>3055.6119280411494</v>
      </c>
      <c r="X310" s="503">
        <v>4140.1412858332815</v>
      </c>
      <c r="Y310" s="503">
        <v>5224.6706436254135</v>
      </c>
      <c r="AA310" s="365"/>
      <c r="AB310" s="365"/>
      <c r="AC310" s="365"/>
      <c r="AD310" s="365"/>
      <c r="AE310" s="365"/>
      <c r="AF310" s="365"/>
      <c r="AG310" s="365"/>
      <c r="AH310" s="365"/>
      <c r="AI310" s="365"/>
      <c r="AJ310" s="365"/>
      <c r="AK310" s="365"/>
      <c r="AL310" s="365"/>
      <c r="AM310" s="365"/>
      <c r="AN310" s="365"/>
      <c r="BI310" s="463">
        <v>2029</v>
      </c>
      <c r="BJ310" s="530">
        <v>2998.8581259674697</v>
      </c>
      <c r="BR310" s="463">
        <v>2029</v>
      </c>
      <c r="BS310" s="294">
        <v>15</v>
      </c>
      <c r="BT310" s="475">
        <v>287.86725048303538</v>
      </c>
      <c r="BU310" s="476">
        <v>2624.8288781418937</v>
      </c>
      <c r="BV310" s="530">
        <v>2912.6961286249289</v>
      </c>
      <c r="BY310" s="463">
        <v>2029</v>
      </c>
      <c r="BZ310" s="294">
        <v>15</v>
      </c>
      <c r="CA310" s="475">
        <v>-131.23346850576181</v>
      </c>
      <c r="CB310" s="475">
        <v>672.81875809993653</v>
      </c>
      <c r="CC310" s="476">
        <v>2459.183077894621</v>
      </c>
      <c r="CD310" s="530">
        <v>3000.7683674887958</v>
      </c>
      <c r="CG310" s="463">
        <v>2029</v>
      </c>
      <c r="CH310" s="294">
        <v>15</v>
      </c>
      <c r="CI310" s="475">
        <v>-2.9633504019471668</v>
      </c>
      <c r="CJ310" s="475">
        <v>-118.19472673719433</v>
      </c>
      <c r="CK310" s="475">
        <v>658.43399672657381</v>
      </c>
      <c r="CL310" s="476">
        <v>2461.5822063800374</v>
      </c>
      <c r="CM310" s="530">
        <v>2998.8581259674697</v>
      </c>
      <c r="CP310" s="463">
        <v>2029</v>
      </c>
      <c r="CQ310" s="294">
        <v>15</v>
      </c>
      <c r="CR310" s="475">
        <v>2626.1458416301407</v>
      </c>
      <c r="CS310" s="476">
        <v>1.1030077493458812</v>
      </c>
      <c r="CT310" s="530">
        <v>2896.6592142305062</v>
      </c>
      <c r="CZ310" s="447" t="b">
        <v>1</v>
      </c>
      <c r="DA310" s="448" t="b">
        <v>1</v>
      </c>
      <c r="DB310" s="449" t="b">
        <v>1</v>
      </c>
      <c r="DC310" s="447">
        <v>17</v>
      </c>
      <c r="DD310" s="449">
        <v>3055.6119280411494</v>
      </c>
      <c r="DE310" s="447">
        <v>17</v>
      </c>
      <c r="DF310" s="449">
        <v>4140.1412858332815</v>
      </c>
      <c r="DG310" s="447">
        <v>17</v>
      </c>
      <c r="DH310" s="449">
        <v>5224.6706436254135</v>
      </c>
      <c r="DI310" s="447">
        <v>17</v>
      </c>
      <c r="DJ310" s="448">
        <v>3055.6119280411494</v>
      </c>
      <c r="DK310" s="449">
        <v>310</v>
      </c>
      <c r="DL310" s="447">
        <v>17</v>
      </c>
      <c r="DM310" s="448">
        <v>4140.1412858332815</v>
      </c>
      <c r="DN310" s="449">
        <v>310</v>
      </c>
      <c r="DO310" s="447">
        <v>17</v>
      </c>
      <c r="DP310" s="448">
        <v>5224.6706436254135</v>
      </c>
      <c r="DQ310" s="449">
        <v>310</v>
      </c>
      <c r="DV310" s="510">
        <v>2034</v>
      </c>
      <c r="DW310" s="511">
        <v>3122.3460053817671</v>
      </c>
      <c r="DY310" s="558">
        <v>3122.3460053817671</v>
      </c>
    </row>
    <row r="311" spans="1:136" ht="13.8" x14ac:dyDescent="0.25">
      <c r="B311" s="403">
        <v>2032</v>
      </c>
      <c r="C311" s="1383">
        <v>3655.3183142492676</v>
      </c>
      <c r="D311" s="1384">
        <v>4668.2135609659808</v>
      </c>
      <c r="E311" s="1385">
        <v>3088.5668684726229</v>
      </c>
      <c r="F311" s="1386">
        <v>5778.8296729503763</v>
      </c>
      <c r="G311" s="1387"/>
      <c r="H311" s="623"/>
      <c r="I311" s="621"/>
      <c r="J311" s="622"/>
      <c r="K311" s="623"/>
      <c r="L311" s="621"/>
      <c r="M311" s="623"/>
      <c r="N311" s="301" t="s">
        <v>446</v>
      </c>
      <c r="O311" s="394"/>
      <c r="P311" s="394"/>
      <c r="Q311" s="394"/>
      <c r="R311" s="301">
        <v>18</v>
      </c>
      <c r="S311" s="503">
        <v>2906.1084343401562</v>
      </c>
      <c r="T311" s="503">
        <v>5729.3776217970717</v>
      </c>
      <c r="U311" s="503">
        <v>1060.0178581026678</v>
      </c>
      <c r="W311" s="503">
        <v>3077.39810994857</v>
      </c>
      <c r="X311" s="503">
        <v>4137.4159680512375</v>
      </c>
      <c r="Y311" s="503">
        <v>5197.4338261539051</v>
      </c>
      <c r="AA311" s="365"/>
      <c r="AB311" s="365"/>
      <c r="AC311" s="365"/>
      <c r="AD311" s="365"/>
      <c r="AE311" s="365"/>
      <c r="AF311" s="365"/>
      <c r="AG311" s="365"/>
      <c r="AH311" s="365"/>
      <c r="AI311" s="365"/>
      <c r="AJ311" s="365"/>
      <c r="AK311" s="365"/>
      <c r="AL311" s="365"/>
      <c r="AM311" s="365"/>
      <c r="AN311" s="365"/>
      <c r="BI311" s="463">
        <v>2030</v>
      </c>
      <c r="BJ311" s="530">
        <v>3025.8360595055083</v>
      </c>
      <c r="BR311" s="463">
        <v>2030</v>
      </c>
      <c r="BS311" s="294">
        <v>16</v>
      </c>
      <c r="BT311" s="475">
        <v>307.05840051523774</v>
      </c>
      <c r="BU311" s="476">
        <v>2624.8288781418937</v>
      </c>
      <c r="BV311" s="530">
        <v>2931.8872786571314</v>
      </c>
      <c r="BY311" s="463">
        <v>2030</v>
      </c>
      <c r="BZ311" s="294">
        <v>16</v>
      </c>
      <c r="CA311" s="475">
        <v>-149.31452416655566</v>
      </c>
      <c r="CB311" s="475">
        <v>717.67334197326568</v>
      </c>
      <c r="CC311" s="476">
        <v>2459.183077894621</v>
      </c>
      <c r="CD311" s="530">
        <v>3027.5418957013308</v>
      </c>
      <c r="CG311" s="463">
        <v>2030</v>
      </c>
      <c r="CH311" s="294">
        <v>16</v>
      </c>
      <c r="CI311" s="475">
        <v>-3.5964098507779543</v>
      </c>
      <c r="CJ311" s="475">
        <v>-134.47933353209666</v>
      </c>
      <c r="CK311" s="475">
        <v>702.32959650834539</v>
      </c>
      <c r="CL311" s="476">
        <v>2461.5822063800374</v>
      </c>
      <c r="CM311" s="530">
        <v>3025.8360595055083</v>
      </c>
      <c r="CP311" s="463">
        <v>2030</v>
      </c>
      <c r="CQ311" s="294">
        <v>16</v>
      </c>
      <c r="CR311" s="475">
        <v>2626.1458416301407</v>
      </c>
      <c r="CS311" s="476">
        <v>1.1102406759581915</v>
      </c>
      <c r="CT311" s="530">
        <v>2915.6539343762411</v>
      </c>
      <c r="CZ311" s="447" t="b">
        <v>1</v>
      </c>
      <c r="DA311" s="448" t="b">
        <v>1</v>
      </c>
      <c r="DB311" s="449" t="b">
        <v>1</v>
      </c>
      <c r="DC311" s="447">
        <v>18</v>
      </c>
      <c r="DD311" s="449">
        <v>3077.39810994857</v>
      </c>
      <c r="DE311" s="447">
        <v>18</v>
      </c>
      <c r="DF311" s="449">
        <v>4137.4159680512375</v>
      </c>
      <c r="DG311" s="447">
        <v>18</v>
      </c>
      <c r="DH311" s="449">
        <v>5197.4338261539051</v>
      </c>
      <c r="DI311" s="447">
        <v>18</v>
      </c>
      <c r="DJ311" s="448">
        <v>3077.39810994857</v>
      </c>
      <c r="DK311" s="449">
        <v>311</v>
      </c>
      <c r="DL311" s="447">
        <v>18</v>
      </c>
      <c r="DM311" s="448">
        <v>4137.4159680512375</v>
      </c>
      <c r="DN311" s="449">
        <v>311</v>
      </c>
      <c r="DO311" s="447">
        <v>18</v>
      </c>
      <c r="DP311" s="448">
        <v>5197.4338261539051</v>
      </c>
      <c r="DQ311" s="449">
        <v>311</v>
      </c>
      <c r="DV311" s="510">
        <v>2035</v>
      </c>
      <c r="DW311" s="511">
        <v>3143.5967038893968</v>
      </c>
      <c r="DY311" s="558">
        <v>3143.5967038893968</v>
      </c>
    </row>
    <row r="312" spans="1:136" ht="13.8" x14ac:dyDescent="0.25">
      <c r="B312" s="403">
        <v>2033</v>
      </c>
      <c r="C312" s="1388">
        <v>3670.6307498113092</v>
      </c>
      <c r="D312" s="1389">
        <v>4683.5694973413374</v>
      </c>
      <c r="E312" s="1385">
        <v>3098.7266085324763</v>
      </c>
      <c r="F312" s="1386">
        <v>5722.5780070930723</v>
      </c>
      <c r="G312" s="1387"/>
      <c r="H312" s="623"/>
      <c r="I312" s="621"/>
      <c r="J312" s="622"/>
      <c r="K312" s="623"/>
      <c r="L312" s="621"/>
      <c r="M312" s="623"/>
      <c r="N312" s="301" t="s">
        <v>446</v>
      </c>
      <c r="O312" s="394"/>
      <c r="P312" s="394"/>
      <c r="Q312" s="394"/>
      <c r="R312" s="301">
        <v>19</v>
      </c>
      <c r="S312" s="503">
        <v>2916.7420023366649</v>
      </c>
      <c r="T312" s="503">
        <v>5676.18392653298</v>
      </c>
      <c r="U312" s="503">
        <v>1035.7772841418989</v>
      </c>
      <c r="W312" s="503">
        <v>3098.9303091515658</v>
      </c>
      <c r="X312" s="503">
        <v>4134.7075932934649</v>
      </c>
      <c r="Y312" s="503">
        <v>5170.4848774353641</v>
      </c>
      <c r="AA312" s="365"/>
      <c r="AB312" s="365"/>
      <c r="AC312" s="365"/>
      <c r="AD312" s="365"/>
      <c r="AE312" s="365"/>
      <c r="AF312" s="365"/>
      <c r="AG312" s="365"/>
      <c r="AH312" s="365"/>
      <c r="AI312" s="365"/>
      <c r="AJ312" s="365"/>
      <c r="AK312" s="365"/>
      <c r="AL312" s="365"/>
      <c r="AM312" s="365"/>
      <c r="AN312" s="365"/>
      <c r="BI312" s="463">
        <v>2031</v>
      </c>
      <c r="BJ312" s="530">
        <v>3051.6790823944493</v>
      </c>
      <c r="BR312" s="463">
        <v>2031</v>
      </c>
      <c r="BS312" s="294">
        <v>17</v>
      </c>
      <c r="BT312" s="475">
        <v>326.24955054744009</v>
      </c>
      <c r="BU312" s="476">
        <v>2624.8288781418937</v>
      </c>
      <c r="BV312" s="530">
        <v>2951.078428689334</v>
      </c>
      <c r="BY312" s="463">
        <v>2031</v>
      </c>
      <c r="BZ312" s="294">
        <v>17</v>
      </c>
      <c r="CA312" s="475">
        <v>-168.56209954740072</v>
      </c>
      <c r="CB312" s="475">
        <v>762.52792584659483</v>
      </c>
      <c r="CC312" s="476">
        <v>2459.183077894621</v>
      </c>
      <c r="CD312" s="530">
        <v>3053.1489041938148</v>
      </c>
      <c r="CG312" s="463">
        <v>2031</v>
      </c>
      <c r="CH312" s="294">
        <v>17</v>
      </c>
      <c r="CI312" s="475">
        <v>-4.3137601554863503</v>
      </c>
      <c r="CJ312" s="475">
        <v>-151.81456012021849</v>
      </c>
      <c r="CK312" s="475">
        <v>746.22519629011697</v>
      </c>
      <c r="CL312" s="476">
        <v>2461.5822063800374</v>
      </c>
      <c r="CM312" s="530">
        <v>3051.6790823944493</v>
      </c>
      <c r="CP312" s="463">
        <v>2031</v>
      </c>
      <c r="CQ312" s="294">
        <v>17</v>
      </c>
      <c r="CR312" s="475">
        <v>2626.1458416301407</v>
      </c>
      <c r="CS312" s="476">
        <v>1.1175210321805022</v>
      </c>
      <c r="CT312" s="530">
        <v>2934.7732115950485</v>
      </c>
      <c r="CZ312" s="447" t="b">
        <v>1</v>
      </c>
      <c r="DA312" s="448" t="b">
        <v>1</v>
      </c>
      <c r="DB312" s="449" t="b">
        <v>1</v>
      </c>
      <c r="DC312" s="447">
        <v>19</v>
      </c>
      <c r="DD312" s="449">
        <v>3098.9303091515658</v>
      </c>
      <c r="DE312" s="447">
        <v>19</v>
      </c>
      <c r="DF312" s="449">
        <v>4134.7075932934649</v>
      </c>
      <c r="DG312" s="447">
        <v>19</v>
      </c>
      <c r="DH312" s="449">
        <v>5170.4848774353641</v>
      </c>
      <c r="DI312" s="447">
        <v>19</v>
      </c>
      <c r="DJ312" s="448">
        <v>3098.9303091515658</v>
      </c>
      <c r="DK312" s="449">
        <v>312</v>
      </c>
      <c r="DL312" s="447">
        <v>19</v>
      </c>
      <c r="DM312" s="448">
        <v>4134.7075932934649</v>
      </c>
      <c r="DN312" s="449">
        <v>312</v>
      </c>
      <c r="DO312" s="447">
        <v>19</v>
      </c>
      <c r="DP312" s="448">
        <v>5170.4848774353641</v>
      </c>
      <c r="DQ312" s="449">
        <v>312</v>
      </c>
      <c r="DV312" s="510">
        <v>2036</v>
      </c>
      <c r="DW312" s="511">
        <v>3163.6861508554675</v>
      </c>
      <c r="DY312" s="558">
        <v>3163.6861508554675</v>
      </c>
    </row>
    <row r="313" spans="1:136" ht="13.8" x14ac:dyDescent="0.25">
      <c r="B313" s="403">
        <v>2034</v>
      </c>
      <c r="C313" s="1388">
        <v>3685.0148752543291</v>
      </c>
      <c r="D313" s="1389">
        <v>4697.731831481613</v>
      </c>
      <c r="E313" s="1390">
        <v>3108.0966417228269</v>
      </c>
      <c r="F313" s="1391">
        <v>5666.3263412357683</v>
      </c>
      <c r="G313" s="1392"/>
      <c r="H313" s="623"/>
      <c r="I313" s="621"/>
      <c r="J313" s="622"/>
      <c r="K313" s="623"/>
      <c r="L313" s="621"/>
      <c r="M313" s="623"/>
      <c r="N313" s="301" t="s">
        <v>446</v>
      </c>
      <c r="O313" s="394"/>
      <c r="P313" s="394"/>
      <c r="Q313" s="394"/>
      <c r="R313" s="301">
        <v>20</v>
      </c>
      <c r="S313" s="503">
        <v>2927.3755703331735</v>
      </c>
      <c r="T313" s="503">
        <v>5623.054478772975</v>
      </c>
      <c r="U313" s="503">
        <v>1011.8237187366416</v>
      </c>
      <c r="W313" s="503">
        <v>3120.1918234577438</v>
      </c>
      <c r="X313" s="503">
        <v>4132.0155421943855</v>
      </c>
      <c r="Y313" s="503">
        <v>5143.8392609310267</v>
      </c>
      <c r="AA313" s="365"/>
      <c r="AB313" s="365"/>
      <c r="AC313" s="365"/>
      <c r="AD313" s="365"/>
      <c r="AE313" s="365"/>
      <c r="AF313" s="365"/>
      <c r="AG313" s="365"/>
      <c r="AH313" s="365"/>
      <c r="AI313" s="365"/>
      <c r="AJ313" s="365"/>
      <c r="AK313" s="365"/>
      <c r="AL313" s="365"/>
      <c r="AM313" s="365"/>
      <c r="AN313" s="365"/>
      <c r="BI313" s="463">
        <v>2032</v>
      </c>
      <c r="BJ313" s="530">
        <v>3076.3819264558015</v>
      </c>
      <c r="BR313" s="463">
        <v>2032</v>
      </c>
      <c r="BS313" s="294">
        <v>18</v>
      </c>
      <c r="BT313" s="475">
        <v>345.44070057964245</v>
      </c>
      <c r="BU313" s="476">
        <v>2624.8288781418937</v>
      </c>
      <c r="BV313" s="530">
        <v>2970.2695787215362</v>
      </c>
      <c r="BY313" s="463">
        <v>2032</v>
      </c>
      <c r="BZ313" s="294">
        <v>18</v>
      </c>
      <c r="CA313" s="475">
        <v>-188.976194648297</v>
      </c>
      <c r="CB313" s="475">
        <v>807.38250971992386</v>
      </c>
      <c r="CC313" s="476">
        <v>2459.183077894621</v>
      </c>
      <c r="CD313" s="530">
        <v>3077.5893929662479</v>
      </c>
      <c r="CG313" s="463">
        <v>2032</v>
      </c>
      <c r="CH313" s="294">
        <v>18</v>
      </c>
      <c r="CI313" s="475">
        <v>-5.1206694945647042</v>
      </c>
      <c r="CJ313" s="475">
        <v>-170.20040650155983</v>
      </c>
      <c r="CK313" s="475">
        <v>790.12079607188855</v>
      </c>
      <c r="CL313" s="476">
        <v>2461.5822063800374</v>
      </c>
      <c r="CM313" s="530">
        <v>3076.3819264558015</v>
      </c>
      <c r="CP313" s="463">
        <v>2032</v>
      </c>
      <c r="CQ313" s="294">
        <v>18</v>
      </c>
      <c r="CR313" s="475">
        <v>2626.1458416301407</v>
      </c>
      <c r="CS313" s="476">
        <v>1.124849129030473</v>
      </c>
      <c r="CT313" s="530">
        <v>2954.0178626646621</v>
      </c>
      <c r="CZ313" s="447" t="b">
        <v>1</v>
      </c>
      <c r="DA313" s="448" t="b">
        <v>1</v>
      </c>
      <c r="DB313" s="449" t="b">
        <v>1</v>
      </c>
      <c r="DC313" s="447">
        <v>20</v>
      </c>
      <c r="DD313" s="449">
        <v>3120.1918234577438</v>
      </c>
      <c r="DE313" s="447">
        <v>20</v>
      </c>
      <c r="DF313" s="449">
        <v>4132.0155421943855</v>
      </c>
      <c r="DG313" s="447">
        <v>20</v>
      </c>
      <c r="DH313" s="449">
        <v>5143.8392609310267</v>
      </c>
      <c r="DI313" s="447">
        <v>20</v>
      </c>
      <c r="DJ313" s="448">
        <v>3120.1918234577438</v>
      </c>
      <c r="DK313" s="449">
        <v>313</v>
      </c>
      <c r="DL313" s="447">
        <v>20</v>
      </c>
      <c r="DM313" s="448">
        <v>4132.0155421943855</v>
      </c>
      <c r="DN313" s="449">
        <v>313</v>
      </c>
      <c r="DO313" s="447">
        <v>20</v>
      </c>
      <c r="DP313" s="448">
        <v>5143.8392609310267</v>
      </c>
      <c r="DQ313" s="449">
        <v>313</v>
      </c>
      <c r="DV313" s="510">
        <v>2037</v>
      </c>
      <c r="DW313" s="511">
        <v>3182.6090781014864</v>
      </c>
      <c r="DY313" s="558">
        <v>3182.6090781014864</v>
      </c>
    </row>
    <row r="314" spans="1:136" ht="13.8" x14ac:dyDescent="0.25">
      <c r="B314" s="403">
        <v>2035</v>
      </c>
      <c r="C314" s="1393">
        <v>3698.4867168535279</v>
      </c>
      <c r="D314" s="1394">
        <v>4710.743498696389</v>
      </c>
      <c r="E314" s="1390">
        <v>3116.7053747506347</v>
      </c>
      <c r="F314" s="1391">
        <v>5610.0746753784642</v>
      </c>
      <c r="G314" s="1392"/>
      <c r="H314" s="623"/>
      <c r="I314" s="621"/>
      <c r="J314" s="622"/>
      <c r="K314" s="623"/>
      <c r="L314" s="621"/>
      <c r="M314" s="623"/>
      <c r="N314" s="301" t="s">
        <v>446</v>
      </c>
      <c r="O314" s="394"/>
      <c r="P314" s="394"/>
      <c r="Q314" s="394"/>
      <c r="R314" s="301">
        <v>21</v>
      </c>
      <c r="S314" s="503">
        <v>2938.0091383296817</v>
      </c>
      <c r="T314" s="503">
        <v>5569.9881572232835</v>
      </c>
      <c r="U314" s="503">
        <v>988.17518147735154</v>
      </c>
      <c r="W314" s="503">
        <v>3141.1643502577344</v>
      </c>
      <c r="X314" s="503">
        <v>4129.339531735086</v>
      </c>
      <c r="Y314" s="503">
        <v>5117.5147132124375</v>
      </c>
      <c r="AA314" s="365"/>
      <c r="AB314" s="365"/>
      <c r="AC314" s="365"/>
      <c r="AD314" s="365"/>
      <c r="AE314" s="365"/>
      <c r="AF314" s="365"/>
      <c r="AG314" s="365"/>
      <c r="AH314" s="365"/>
      <c r="AI314" s="365"/>
      <c r="AJ314" s="365"/>
      <c r="AK314" s="365"/>
      <c r="AL314" s="365"/>
      <c r="AM314" s="365"/>
      <c r="AN314" s="365"/>
      <c r="BI314" s="463">
        <v>2033</v>
      </c>
      <c r="BJ314" s="530">
        <v>3099.9393235110715</v>
      </c>
      <c r="BR314" s="463">
        <v>2033</v>
      </c>
      <c r="BS314" s="294">
        <v>19</v>
      </c>
      <c r="BT314" s="475">
        <v>364.63185061184481</v>
      </c>
      <c r="BU314" s="476">
        <v>2624.8288781418937</v>
      </c>
      <c r="BV314" s="530">
        <v>2989.4607287537383</v>
      </c>
      <c r="BY314" s="463">
        <v>2033</v>
      </c>
      <c r="BZ314" s="294">
        <v>19</v>
      </c>
      <c r="CA314" s="475">
        <v>-210.55680946924451</v>
      </c>
      <c r="CB314" s="475">
        <v>852.23709359325301</v>
      </c>
      <c r="CC314" s="476">
        <v>2459.183077894621</v>
      </c>
      <c r="CD314" s="530">
        <v>3100.8633620186292</v>
      </c>
      <c r="CG314" s="463">
        <v>2033</v>
      </c>
      <c r="CH314" s="294">
        <v>19</v>
      </c>
      <c r="CI314" s="475">
        <v>-6.0224060465053686</v>
      </c>
      <c r="CJ314" s="475">
        <v>-189.63687267612067</v>
      </c>
      <c r="CK314" s="475">
        <v>834.01639585366013</v>
      </c>
      <c r="CL314" s="476">
        <v>2461.5822063800374</v>
      </c>
      <c r="CM314" s="530">
        <v>3099.9393235110715</v>
      </c>
      <c r="CP314" s="463">
        <v>2033</v>
      </c>
      <c r="CQ314" s="294">
        <v>19</v>
      </c>
      <c r="CR314" s="475">
        <v>2626.1458416301407</v>
      </c>
      <c r="CS314" s="476">
        <v>1.1322252795652479</v>
      </c>
      <c r="CT314" s="530">
        <v>2973.3887097187994</v>
      </c>
      <c r="CZ314" s="447" t="b">
        <v>1</v>
      </c>
      <c r="DA314" s="448" t="b">
        <v>1</v>
      </c>
      <c r="DB314" s="449" t="b">
        <v>1</v>
      </c>
      <c r="DC314" s="447">
        <v>21</v>
      </c>
      <c r="DD314" s="449">
        <v>3141.1643502577344</v>
      </c>
      <c r="DE314" s="447">
        <v>21</v>
      </c>
      <c r="DF314" s="449">
        <v>4129.339531735086</v>
      </c>
      <c r="DG314" s="447">
        <v>21</v>
      </c>
      <c r="DH314" s="449">
        <v>5117.5147132124375</v>
      </c>
      <c r="DI314" s="447">
        <v>21</v>
      </c>
      <c r="DJ314" s="448">
        <v>3141.1643502577344</v>
      </c>
      <c r="DK314" s="449">
        <v>314</v>
      </c>
      <c r="DL314" s="447">
        <v>21</v>
      </c>
      <c r="DM314" s="448">
        <v>4129.339531735086</v>
      </c>
      <c r="DN314" s="449">
        <v>314</v>
      </c>
      <c r="DO314" s="447">
        <v>21</v>
      </c>
      <c r="DP314" s="448">
        <v>5117.5147132124375</v>
      </c>
      <c r="DQ314" s="449">
        <v>314</v>
      </c>
      <c r="DV314" s="510">
        <v>2038</v>
      </c>
      <c r="DW314" s="511">
        <v>3200.3602174489624</v>
      </c>
      <c r="DY314" s="558">
        <v>3200.3602174489624</v>
      </c>
    </row>
    <row r="315" spans="1:136" ht="13.8" x14ac:dyDescent="0.25">
      <c r="B315" s="403">
        <v>2036</v>
      </c>
      <c r="C315" s="1393">
        <v>3711.0571264931768</v>
      </c>
      <c r="D315" s="1394">
        <v>4722.6307643558848</v>
      </c>
      <c r="E315" s="1395">
        <v>3124.5701852168154</v>
      </c>
      <c r="F315" s="1396">
        <v>5553.8230095211593</v>
      </c>
      <c r="G315" s="1397"/>
      <c r="H315" s="623"/>
      <c r="I315" s="621"/>
      <c r="J315" s="622"/>
      <c r="K315" s="623"/>
      <c r="L315" s="621"/>
      <c r="M315" s="623"/>
      <c r="N315" s="301" t="s">
        <v>446</v>
      </c>
      <c r="O315" s="394"/>
      <c r="P315" s="394"/>
      <c r="Q315" s="394"/>
      <c r="R315" s="301">
        <v>22</v>
      </c>
      <c r="S315" s="503">
        <v>2948.6427063261904</v>
      </c>
      <c r="T315" s="503">
        <v>5516.9797982027685</v>
      </c>
      <c r="U315" s="503">
        <v>964.84978480057373</v>
      </c>
      <c r="W315" s="503">
        <v>3161.8284835361201</v>
      </c>
      <c r="X315" s="503">
        <v>4126.6782683366937</v>
      </c>
      <c r="Y315" s="503">
        <v>5091.5280531372673</v>
      </c>
      <c r="AA315" s="365"/>
      <c r="AB315" s="365"/>
      <c r="AC315" s="365"/>
      <c r="AD315" s="365"/>
      <c r="AE315" s="365"/>
      <c r="AF315" s="365"/>
      <c r="AG315" s="365"/>
      <c r="AH315" s="365"/>
      <c r="AI315" s="365"/>
      <c r="AJ315" s="365"/>
      <c r="AK315" s="365"/>
      <c r="AL315" s="365"/>
      <c r="AM315" s="365"/>
      <c r="AN315" s="365"/>
      <c r="BI315" s="463">
        <v>2034</v>
      </c>
      <c r="BJ315" s="530">
        <v>3122.3460053817671</v>
      </c>
      <c r="BR315" s="463">
        <v>2034</v>
      </c>
      <c r="BS315" s="294">
        <v>20</v>
      </c>
      <c r="BT315" s="475">
        <v>383.82300064404717</v>
      </c>
      <c r="BU315" s="476">
        <v>2624.8288781418937</v>
      </c>
      <c r="BV315" s="530">
        <v>3008.6518787859409</v>
      </c>
      <c r="BY315" s="463">
        <v>2034</v>
      </c>
      <c r="BZ315" s="294">
        <v>20</v>
      </c>
      <c r="CA315" s="475">
        <v>-233.30394401024321</v>
      </c>
      <c r="CB315" s="475">
        <v>897.09167746658204</v>
      </c>
      <c r="CC315" s="476">
        <v>2459.183077894621</v>
      </c>
      <c r="CD315" s="530">
        <v>3122.9708113509596</v>
      </c>
      <c r="CG315" s="463">
        <v>2034</v>
      </c>
      <c r="CH315" s="294">
        <v>20</v>
      </c>
      <c r="CI315" s="475">
        <v>-7.0242379898006924</v>
      </c>
      <c r="CJ315" s="475">
        <v>-210.12395864390103</v>
      </c>
      <c r="CK315" s="475">
        <v>877.91199563543171</v>
      </c>
      <c r="CL315" s="476">
        <v>2461.5822063800374</v>
      </c>
      <c r="CM315" s="530">
        <v>3122.3460053817671</v>
      </c>
      <c r="CP315" s="463">
        <v>2034</v>
      </c>
      <c r="CQ315" s="294">
        <v>20</v>
      </c>
      <c r="CR315" s="475">
        <v>2626.1458416301407</v>
      </c>
      <c r="CS315" s="476">
        <v>1.1396497988948306</v>
      </c>
      <c r="CT315" s="530">
        <v>2992.8865802822856</v>
      </c>
      <c r="CZ315" s="447" t="b">
        <v>1</v>
      </c>
      <c r="DA315" s="448" t="b">
        <v>1</v>
      </c>
      <c r="DB315" s="449" t="b">
        <v>1</v>
      </c>
      <c r="DC315" s="447">
        <v>22</v>
      </c>
      <c r="DD315" s="449">
        <v>3161.8284835361201</v>
      </c>
      <c r="DE315" s="447">
        <v>22</v>
      </c>
      <c r="DF315" s="449">
        <v>4126.6782683366937</v>
      </c>
      <c r="DG315" s="447">
        <v>22</v>
      </c>
      <c r="DH315" s="449">
        <v>5091.5280531372673</v>
      </c>
      <c r="DI315" s="447">
        <v>22</v>
      </c>
      <c r="DJ315" s="448">
        <v>3161.8284835361201</v>
      </c>
      <c r="DK315" s="449">
        <v>315</v>
      </c>
      <c r="DL315" s="447">
        <v>22</v>
      </c>
      <c r="DM315" s="448">
        <v>4126.6782683366937</v>
      </c>
      <c r="DN315" s="449">
        <v>315</v>
      </c>
      <c r="DO315" s="447">
        <v>22</v>
      </c>
      <c r="DP315" s="448">
        <v>5091.5280531372673</v>
      </c>
      <c r="DQ315" s="449">
        <v>315</v>
      </c>
      <c r="DV315" s="510">
        <v>2039</v>
      </c>
      <c r="DW315" s="511">
        <v>3216.934300719402</v>
      </c>
      <c r="DY315" s="558">
        <v>3216.934300719402</v>
      </c>
    </row>
    <row r="316" spans="1:136" ht="13.8" x14ac:dyDescent="0.25">
      <c r="B316" s="403">
        <v>2037</v>
      </c>
      <c r="C316" s="1398">
        <v>3722.7264543126244</v>
      </c>
      <c r="D316" s="1399">
        <v>4733.3959482115633</v>
      </c>
      <c r="E316" s="1395">
        <v>3131.6926079070886</v>
      </c>
      <c r="F316" s="1396">
        <v>5497.5713436638553</v>
      </c>
      <c r="G316" s="1397"/>
      <c r="H316" s="623"/>
      <c r="I316" s="621"/>
      <c r="J316" s="622"/>
      <c r="K316" s="623"/>
      <c r="L316" s="621"/>
      <c r="M316" s="623"/>
      <c r="N316" s="301" t="s">
        <v>446</v>
      </c>
      <c r="O316" s="394"/>
      <c r="P316" s="394"/>
      <c r="Q316" s="394"/>
      <c r="R316" s="301">
        <v>23</v>
      </c>
      <c r="S316" s="503">
        <v>2959.2762743226986</v>
      </c>
      <c r="T316" s="503">
        <v>5464.0315692783552</v>
      </c>
      <c r="U316" s="503">
        <v>941.87000029604781</v>
      </c>
      <c r="W316" s="503">
        <v>3182.1622909725502</v>
      </c>
      <c r="X316" s="503">
        <v>4124.0322912685979</v>
      </c>
      <c r="Y316" s="503">
        <v>5065.9022915646456</v>
      </c>
      <c r="AA316" s="365"/>
      <c r="AB316" s="365"/>
      <c r="AC316" s="365"/>
      <c r="AD316" s="365"/>
      <c r="AE316" s="365"/>
      <c r="AF316" s="365"/>
      <c r="AG316" s="365"/>
      <c r="AH316" s="365"/>
      <c r="AI316" s="365"/>
      <c r="AJ316" s="365"/>
      <c r="AK316" s="365"/>
      <c r="AL316" s="365"/>
      <c r="AM316" s="365"/>
      <c r="AN316" s="365"/>
      <c r="BI316" s="463">
        <v>2035</v>
      </c>
      <c r="BJ316" s="530">
        <v>3143.5967038893968</v>
      </c>
      <c r="BR316" s="463">
        <v>2035</v>
      </c>
      <c r="BS316" s="294">
        <v>21</v>
      </c>
      <c r="BT316" s="475">
        <v>403.01415067624953</v>
      </c>
      <c r="BU316" s="476">
        <v>2624.8288781418937</v>
      </c>
      <c r="BV316" s="530">
        <v>3027.8430288181435</v>
      </c>
      <c r="BY316" s="463">
        <v>2035</v>
      </c>
      <c r="BZ316" s="294">
        <v>21</v>
      </c>
      <c r="CA316" s="475">
        <v>-257.21759827129313</v>
      </c>
      <c r="CB316" s="475">
        <v>941.94626133991119</v>
      </c>
      <c r="CC316" s="476">
        <v>2459.183077894621</v>
      </c>
      <c r="CD316" s="530">
        <v>3143.911740963239</v>
      </c>
      <c r="CG316" s="463">
        <v>2035</v>
      </c>
      <c r="CH316" s="294">
        <v>21</v>
      </c>
      <c r="CI316" s="475">
        <v>-8.1314335029430254</v>
      </c>
      <c r="CJ316" s="475">
        <v>-231.66166440490088</v>
      </c>
      <c r="CK316" s="475">
        <v>921.80759541720329</v>
      </c>
      <c r="CL316" s="476">
        <v>2461.5822063800374</v>
      </c>
      <c r="CM316" s="530">
        <v>3143.5967038893968</v>
      </c>
      <c r="CP316" s="463">
        <v>2035</v>
      </c>
      <c r="CQ316" s="294">
        <v>21</v>
      </c>
      <c r="CR316" s="475">
        <v>2626.1458416301407</v>
      </c>
      <c r="CS316" s="476">
        <v>1.1471230041955447</v>
      </c>
      <c r="CT316" s="530">
        <v>3012.5123073064042</v>
      </c>
      <c r="CZ316" s="447" t="b">
        <v>1</v>
      </c>
      <c r="DA316" s="448" t="b">
        <v>1</v>
      </c>
      <c r="DB316" s="449" t="b">
        <v>1</v>
      </c>
      <c r="DC316" s="447">
        <v>23</v>
      </c>
      <c r="DD316" s="449">
        <v>3182.1622909725502</v>
      </c>
      <c r="DE316" s="447">
        <v>23</v>
      </c>
      <c r="DF316" s="449">
        <v>4124.0322912685979</v>
      </c>
      <c r="DG316" s="447">
        <v>23</v>
      </c>
      <c r="DH316" s="449">
        <v>5065.9022915646456</v>
      </c>
      <c r="DI316" s="447">
        <v>23</v>
      </c>
      <c r="DJ316" s="448">
        <v>3182.1622909725502</v>
      </c>
      <c r="DK316" s="449">
        <v>316</v>
      </c>
      <c r="DL316" s="447">
        <v>23</v>
      </c>
      <c r="DM316" s="448">
        <v>4124.0322912685979</v>
      </c>
      <c r="DN316" s="449">
        <v>316</v>
      </c>
      <c r="DO316" s="447">
        <v>23</v>
      </c>
      <c r="DP316" s="448">
        <v>5065.9022915646456</v>
      </c>
      <c r="DQ316" s="449">
        <v>316</v>
      </c>
      <c r="DV316" s="510">
        <v>2040</v>
      </c>
      <c r="DW316" s="511">
        <v>3232.3260597343137</v>
      </c>
      <c r="DY316" s="558">
        <v>3232.3260597343137</v>
      </c>
    </row>
    <row r="317" spans="1:136" ht="13.8" x14ac:dyDescent="0.25">
      <c r="B317" s="403">
        <v>2038</v>
      </c>
      <c r="C317" s="1398">
        <v>3733.4868494803404</v>
      </c>
      <c r="D317" s="1399">
        <v>4743.0268207516474</v>
      </c>
      <c r="E317" s="1400">
        <v>3138.0645515753276</v>
      </c>
      <c r="F317" s="1401">
        <v>5441.3196778065512</v>
      </c>
      <c r="G317" s="1402"/>
      <c r="H317" s="623"/>
      <c r="I317" s="621"/>
      <c r="J317" s="622"/>
      <c r="K317" s="623"/>
      <c r="L317" s="621"/>
      <c r="M317" s="623"/>
      <c r="N317" s="301" t="s">
        <v>446</v>
      </c>
      <c r="O317" s="394"/>
      <c r="P317" s="394"/>
      <c r="Q317" s="394"/>
      <c r="R317" s="301">
        <v>24</v>
      </c>
      <c r="S317" s="503">
        <v>2969.9098423192045</v>
      </c>
      <c r="T317" s="503">
        <v>5411.1568637887567</v>
      </c>
      <c r="U317" s="503">
        <v>919.26399388456798</v>
      </c>
      <c r="W317" s="503">
        <v>3202.1409523942011</v>
      </c>
      <c r="X317" s="503">
        <v>4121.4049462787689</v>
      </c>
      <c r="Y317" s="503">
        <v>5040.6689401633366</v>
      </c>
      <c r="AA317" s="365"/>
      <c r="AB317" s="365"/>
      <c r="AC317" s="365"/>
      <c r="AD317" s="365"/>
      <c r="AE317" s="365"/>
      <c r="AF317" s="365"/>
      <c r="AG317" s="365"/>
      <c r="AH317" s="365"/>
      <c r="AI317" s="365"/>
      <c r="AJ317" s="365"/>
      <c r="AK317" s="365"/>
      <c r="AL317" s="365"/>
      <c r="AM317" s="365"/>
      <c r="AN317" s="365"/>
      <c r="BI317" s="463">
        <v>2036</v>
      </c>
      <c r="BJ317" s="530">
        <v>3163.6861508554675</v>
      </c>
      <c r="BR317" s="463">
        <v>2036</v>
      </c>
      <c r="BS317" s="294">
        <v>22</v>
      </c>
      <c r="BT317" s="475">
        <v>422.20530070845189</v>
      </c>
      <c r="BU317" s="476">
        <v>2624.8288781418937</v>
      </c>
      <c r="BV317" s="530">
        <v>3047.0341788503456</v>
      </c>
      <c r="BY317" s="463">
        <v>2036</v>
      </c>
      <c r="BZ317" s="294">
        <v>22</v>
      </c>
      <c r="CA317" s="475">
        <v>-282.29777225239428</v>
      </c>
      <c r="CB317" s="475">
        <v>986.80084521324034</v>
      </c>
      <c r="CC317" s="476">
        <v>2459.183077894621</v>
      </c>
      <c r="CD317" s="530">
        <v>3163.6861508554671</v>
      </c>
      <c r="CG317" s="463">
        <v>2036</v>
      </c>
      <c r="CH317" s="294">
        <v>22</v>
      </c>
      <c r="CI317" s="475">
        <v>-9.3492607644247201</v>
      </c>
      <c r="CJ317" s="475">
        <v>-254.24998995912026</v>
      </c>
      <c r="CK317" s="475">
        <v>965.70319519897487</v>
      </c>
      <c r="CL317" s="476">
        <v>2461.5822063800374</v>
      </c>
      <c r="CM317" s="530">
        <v>3163.6861508554675</v>
      </c>
      <c r="CP317" s="463">
        <v>2036</v>
      </c>
      <c r="CQ317" s="294">
        <v>22</v>
      </c>
      <c r="CR317" s="475">
        <v>2626.1458416301407</v>
      </c>
      <c r="CS317" s="476">
        <v>1.1546452147235848</v>
      </c>
      <c r="CT317" s="530">
        <v>3032.266729204483</v>
      </c>
      <c r="CZ317" s="447" t="b">
        <v>1</v>
      </c>
      <c r="DA317" s="448" t="b">
        <v>1</v>
      </c>
      <c r="DB317" s="449" t="b">
        <v>1</v>
      </c>
      <c r="DC317" s="447">
        <v>24</v>
      </c>
      <c r="DD317" s="449">
        <v>3202.1409523942011</v>
      </c>
      <c r="DE317" s="447">
        <v>24</v>
      </c>
      <c r="DF317" s="449">
        <v>4121.4049462787689</v>
      </c>
      <c r="DG317" s="447">
        <v>24</v>
      </c>
      <c r="DH317" s="449">
        <v>5040.6689401633366</v>
      </c>
      <c r="DI317" s="447">
        <v>24</v>
      </c>
      <c r="DJ317" s="448">
        <v>3202.1409523942011</v>
      </c>
      <c r="DK317" s="449">
        <v>317</v>
      </c>
      <c r="DL317" s="447">
        <v>24</v>
      </c>
      <c r="DM317" s="448">
        <v>4121.4049462787689</v>
      </c>
      <c r="DN317" s="449">
        <v>317</v>
      </c>
      <c r="DO317" s="447">
        <v>24</v>
      </c>
      <c r="DP317" s="448">
        <v>5040.6689401633366</v>
      </c>
      <c r="DQ317" s="449">
        <v>317</v>
      </c>
      <c r="DV317" s="510">
        <v>2041</v>
      </c>
      <c r="DW317" s="511">
        <v>3246.5302263152048</v>
      </c>
      <c r="DY317" s="558">
        <v>3246.5302263152048</v>
      </c>
    </row>
    <row r="318" spans="1:136" ht="13.8" x14ac:dyDescent="0.25">
      <c r="B318" s="403">
        <v>2039</v>
      </c>
      <c r="C318" s="1403">
        <v>3743.3246417609184</v>
      </c>
      <c r="D318" s="1404">
        <v>4751.4981549409249</v>
      </c>
      <c r="E318" s="1400">
        <v>3143.6693256001363</v>
      </c>
      <c r="F318" s="1401">
        <v>5385.0680119492472</v>
      </c>
      <c r="G318" s="1402"/>
      <c r="H318" s="623"/>
      <c r="I318" s="621"/>
      <c r="J318" s="622"/>
      <c r="K318" s="623"/>
      <c r="L318" s="621"/>
      <c r="M318" s="623"/>
      <c r="N318" s="301" t="s">
        <v>446</v>
      </c>
      <c r="O318" s="394"/>
      <c r="P318" s="394"/>
      <c r="Q318" s="394"/>
      <c r="R318" s="301">
        <v>25</v>
      </c>
      <c r="S318" s="503">
        <v>2980.5434103157127</v>
      </c>
      <c r="T318" s="503">
        <v>5358.3728378213646</v>
      </c>
      <c r="U318" s="503">
        <v>897.06287838643425</v>
      </c>
      <c r="W318" s="503">
        <v>3221.7376414509527</v>
      </c>
      <c r="X318" s="503">
        <v>4118.8005198373867</v>
      </c>
      <c r="Y318" s="503">
        <v>5015.8633982238207</v>
      </c>
      <c r="AA318" s="365"/>
      <c r="AB318" s="365"/>
      <c r="AC318" s="365"/>
      <c r="AD318" s="365"/>
      <c r="AE318" s="365"/>
      <c r="AF318" s="365"/>
      <c r="AG318" s="365"/>
      <c r="AH318" s="365"/>
      <c r="AI318" s="365"/>
      <c r="AJ318" s="365"/>
      <c r="AK318" s="365"/>
      <c r="AL318" s="365"/>
      <c r="AM318" s="365"/>
      <c r="AN318" s="365"/>
      <c r="BI318" s="463">
        <v>2037</v>
      </c>
      <c r="BJ318" s="530">
        <v>3182.6090781014864</v>
      </c>
      <c r="BR318" s="463">
        <v>2037</v>
      </c>
      <c r="BS318" s="294">
        <v>23</v>
      </c>
      <c r="BT318" s="475">
        <v>441.39645074065425</v>
      </c>
      <c r="BU318" s="476">
        <v>2624.8288781418937</v>
      </c>
      <c r="BV318" s="530">
        <v>3066.2253288825477</v>
      </c>
      <c r="BY318" s="463">
        <v>2037</v>
      </c>
      <c r="BZ318" s="294">
        <v>23</v>
      </c>
      <c r="CA318" s="475">
        <v>-308.54446595354665</v>
      </c>
      <c r="CB318" s="475">
        <v>1031.6554290865695</v>
      </c>
      <c r="CC318" s="476">
        <v>2459.183077894621</v>
      </c>
      <c r="CD318" s="530">
        <v>3182.2940410276437</v>
      </c>
      <c r="CG318" s="463">
        <v>2037</v>
      </c>
      <c r="CH318" s="294">
        <v>23</v>
      </c>
      <c r="CI318" s="475">
        <v>-10.682987952738127</v>
      </c>
      <c r="CJ318" s="475">
        <v>-277.88893530655912</v>
      </c>
      <c r="CK318" s="475">
        <v>1009.5987949807464</v>
      </c>
      <c r="CL318" s="476">
        <v>2461.5822063800374</v>
      </c>
      <c r="CM318" s="530">
        <v>3182.6090781014864</v>
      </c>
      <c r="CP318" s="463">
        <v>2037</v>
      </c>
      <c r="CQ318" s="294">
        <v>23</v>
      </c>
      <c r="CR318" s="475">
        <v>2626.1458416301407</v>
      </c>
      <c r="CS318" s="476">
        <v>1.1622167518286537</v>
      </c>
      <c r="CT318" s="530">
        <v>3052.1506898877083</v>
      </c>
      <c r="CZ318" s="447" t="b">
        <v>1</v>
      </c>
      <c r="DA318" s="448" t="b">
        <v>1</v>
      </c>
      <c r="DB318" s="449" t="b">
        <v>1</v>
      </c>
      <c r="DC318" s="447">
        <v>25</v>
      </c>
      <c r="DD318" s="449">
        <v>3221.7376414509527</v>
      </c>
      <c r="DE318" s="447">
        <v>25</v>
      </c>
      <c r="DF318" s="449">
        <v>4118.8005198373867</v>
      </c>
      <c r="DG318" s="447">
        <v>25</v>
      </c>
      <c r="DH318" s="449">
        <v>5015.8633982238207</v>
      </c>
      <c r="DI318" s="447">
        <v>25</v>
      </c>
      <c r="DJ318" s="448">
        <v>3221.7376414509527</v>
      </c>
      <c r="DK318" s="449">
        <v>318</v>
      </c>
      <c r="DL318" s="447">
        <v>25</v>
      </c>
      <c r="DM318" s="448">
        <v>4118.8005198373867</v>
      </c>
      <c r="DN318" s="449">
        <v>318</v>
      </c>
      <c r="DO318" s="447">
        <v>25</v>
      </c>
      <c r="DP318" s="448">
        <v>5015.8633982238207</v>
      </c>
      <c r="DQ318" s="449">
        <v>318</v>
      </c>
      <c r="DV318" s="510">
        <v>2042</v>
      </c>
      <c r="DW318" s="511">
        <v>3259.5415322835825</v>
      </c>
      <c r="DY318" s="558">
        <v>3259.5415322835825</v>
      </c>
    </row>
    <row r="319" spans="1:136" s="319" customFormat="1" ht="13.8" x14ac:dyDescent="0.25">
      <c r="B319" s="403">
        <v>2040</v>
      </c>
      <c r="C319" s="1403">
        <v>3752.2307314393579</v>
      </c>
      <c r="D319" s="1404">
        <v>4758.7917270047001</v>
      </c>
      <c r="E319" s="1405">
        <v>3148.4948728324553</v>
      </c>
      <c r="F319" s="1406">
        <v>5328.8163460919423</v>
      </c>
      <c r="G319" s="1407"/>
      <c r="H319" s="623"/>
      <c r="I319" s="621"/>
      <c r="J319" s="622"/>
      <c r="K319" s="623"/>
      <c r="L319" s="621"/>
      <c r="M319" s="623"/>
      <c r="N319" s="301" t="s">
        <v>446</v>
      </c>
      <c r="O319" s="394"/>
      <c r="P319" s="394"/>
      <c r="Q319" s="394"/>
      <c r="R319" s="301">
        <v>26</v>
      </c>
      <c r="S319" s="503">
        <v>2991.1769783122222</v>
      </c>
      <c r="T319" s="503">
        <v>5305.6870757089528</v>
      </c>
      <c r="U319" s="503">
        <v>875.29615805182027</v>
      </c>
      <c r="W319" s="503">
        <v>3240.9247474585882</v>
      </c>
      <c r="X319" s="503">
        <v>4116.2209055104086</v>
      </c>
      <c r="Y319" s="503">
        <v>4991.5170635622289</v>
      </c>
      <c r="AA319" s="365"/>
      <c r="AB319" s="365"/>
      <c r="AC319" s="365"/>
      <c r="AD319" s="365"/>
      <c r="AE319" s="365"/>
      <c r="AF319" s="365"/>
      <c r="AG319" s="365"/>
      <c r="AH319" s="365"/>
      <c r="AI319" s="365"/>
      <c r="AJ319" s="365"/>
      <c r="AK319" s="365"/>
      <c r="AL319" s="365"/>
      <c r="AM319" s="365"/>
      <c r="AN319" s="365"/>
      <c r="BI319" s="463">
        <v>2038</v>
      </c>
      <c r="BJ319" s="530">
        <v>3200.3602174489624</v>
      </c>
      <c r="BR319" s="463">
        <v>2038</v>
      </c>
      <c r="BS319" s="294">
        <v>24</v>
      </c>
      <c r="BT319" s="475">
        <v>460.5876007728566</v>
      </c>
      <c r="BU319" s="476">
        <v>2624.8288781418937</v>
      </c>
      <c r="BV319" s="530">
        <v>3085.4164789147503</v>
      </c>
      <c r="BY319" s="463">
        <v>2038</v>
      </c>
      <c r="BZ319" s="294">
        <v>24</v>
      </c>
      <c r="CA319" s="475">
        <v>-335.95767937475023</v>
      </c>
      <c r="CB319" s="475">
        <v>1076.5100129598986</v>
      </c>
      <c r="CC319" s="476">
        <v>2459.183077894621</v>
      </c>
      <c r="CD319" s="530">
        <v>3199.7354114797695</v>
      </c>
      <c r="CG319" s="463">
        <v>2038</v>
      </c>
      <c r="CH319" s="294">
        <v>24</v>
      </c>
      <c r="CI319" s="475">
        <v>-12.137883246375596</v>
      </c>
      <c r="CJ319" s="475">
        <v>-302.57850044721749</v>
      </c>
      <c r="CK319" s="475">
        <v>1053.4943947625181</v>
      </c>
      <c r="CL319" s="476">
        <v>2461.5822063800374</v>
      </c>
      <c r="CM319" s="530">
        <v>3200.3602174489624</v>
      </c>
      <c r="CP319" s="463">
        <v>2038</v>
      </c>
      <c r="CQ319" s="294">
        <v>24</v>
      </c>
      <c r="CR319" s="475">
        <v>2626.1458416301407</v>
      </c>
      <c r="CS319" s="476">
        <v>1.1698379389676918</v>
      </c>
      <c r="CT319" s="530">
        <v>3072.1650388011781</v>
      </c>
      <c r="CZ319" s="447" t="b">
        <v>1</v>
      </c>
      <c r="DA319" s="448" t="b">
        <v>1</v>
      </c>
      <c r="DB319" s="449" t="b">
        <v>1</v>
      </c>
      <c r="DC319" s="447">
        <v>26</v>
      </c>
      <c r="DD319" s="449">
        <v>3240.9247474585882</v>
      </c>
      <c r="DE319" s="447">
        <v>26</v>
      </c>
      <c r="DF319" s="449">
        <v>4116.2209055104086</v>
      </c>
      <c r="DG319" s="447">
        <v>26</v>
      </c>
      <c r="DH319" s="449">
        <v>4991.5170635622289</v>
      </c>
      <c r="DI319" s="447">
        <v>26</v>
      </c>
      <c r="DJ319" s="448">
        <v>3240.9247474585882</v>
      </c>
      <c r="DK319" s="449">
        <v>319</v>
      </c>
      <c r="DL319" s="447">
        <v>26</v>
      </c>
      <c r="DM319" s="448">
        <v>4116.2209055104086</v>
      </c>
      <c r="DN319" s="449">
        <v>319</v>
      </c>
      <c r="DO319" s="447">
        <v>26</v>
      </c>
      <c r="DP319" s="448">
        <v>4991.5170635622289</v>
      </c>
      <c r="DQ319" s="449">
        <v>319</v>
      </c>
      <c r="DV319" s="510">
        <v>2043</v>
      </c>
      <c r="DW319" s="511">
        <v>3271.3547094609553</v>
      </c>
      <c r="DY319" s="558">
        <v>3271.3547094609553</v>
      </c>
      <c r="EA319" s="325"/>
      <c r="EB319" s="325"/>
      <c r="EC319" s="325"/>
      <c r="ED319" s="325"/>
      <c r="EE319" s="325"/>
    </row>
    <row r="320" spans="1:136" s="319" customFormat="1" ht="13.8" x14ac:dyDescent="0.25">
      <c r="B320" s="403">
        <v>2041</v>
      </c>
      <c r="C320" s="1408">
        <v>3760.2067871601362</v>
      </c>
      <c r="D320" s="1409">
        <v>4764.9121313920123</v>
      </c>
      <c r="E320" s="1405">
        <v>3152.5442330353326</v>
      </c>
      <c r="F320" s="1406">
        <v>5272.5646802346382</v>
      </c>
      <c r="G320" s="1407"/>
      <c r="H320" s="623"/>
      <c r="I320" s="621"/>
      <c r="J320" s="622"/>
      <c r="K320" s="623"/>
      <c r="L320" s="621"/>
      <c r="M320" s="623"/>
      <c r="N320" s="301" t="s">
        <v>446</v>
      </c>
      <c r="O320" s="394"/>
      <c r="P320" s="394"/>
      <c r="Q320" s="394"/>
      <c r="R320" s="301">
        <v>27</v>
      </c>
      <c r="S320" s="503">
        <v>2994.7578783751906</v>
      </c>
      <c r="T320" s="503">
        <v>5253.093861316006</v>
      </c>
      <c r="U320" s="503">
        <v>856.10423116755555</v>
      </c>
      <c r="W320" s="503">
        <v>3250.9881012957258</v>
      </c>
      <c r="X320" s="503">
        <v>4107.0923324632813</v>
      </c>
      <c r="Y320" s="503">
        <v>4963.1965636308369</v>
      </c>
      <c r="AA320" s="365"/>
      <c r="AB320" s="365"/>
      <c r="AC320" s="365"/>
      <c r="AD320" s="365"/>
      <c r="AE320" s="365"/>
      <c r="AF320" s="365"/>
      <c r="AG320" s="365"/>
      <c r="AH320" s="365"/>
      <c r="AI320" s="365"/>
      <c r="AJ320" s="365"/>
      <c r="AK320" s="365"/>
      <c r="AL320" s="365"/>
      <c r="AM320" s="365"/>
      <c r="AN320" s="365"/>
      <c r="BI320" s="463">
        <v>2039</v>
      </c>
      <c r="BJ320" s="530">
        <v>3216.934300719402</v>
      </c>
      <c r="BR320" s="463">
        <v>2039</v>
      </c>
      <c r="BS320" s="294">
        <v>25</v>
      </c>
      <c r="BT320" s="475">
        <v>479.77875080505896</v>
      </c>
      <c r="BU320" s="476">
        <v>2624.8288781418937</v>
      </c>
      <c r="BV320" s="530">
        <v>3104.6076289469529</v>
      </c>
      <c r="BY320" s="463">
        <v>2039</v>
      </c>
      <c r="BZ320" s="294">
        <v>25</v>
      </c>
      <c r="CA320" s="475">
        <v>-364.53741251600502</v>
      </c>
      <c r="CB320" s="475">
        <v>1121.3645968332276</v>
      </c>
      <c r="CC320" s="476">
        <v>2459.183077894621</v>
      </c>
      <c r="CD320" s="530">
        <v>3216.0102622118434</v>
      </c>
      <c r="CG320" s="463">
        <v>2039</v>
      </c>
      <c r="CH320" s="294">
        <v>25</v>
      </c>
      <c r="CI320" s="475">
        <v>-13.719214823829477</v>
      </c>
      <c r="CJ320" s="475">
        <v>-328.31868538109535</v>
      </c>
      <c r="CK320" s="475">
        <v>1097.3899945442897</v>
      </c>
      <c r="CL320" s="476">
        <v>2461.5822063800374</v>
      </c>
      <c r="CM320" s="530">
        <v>3216.934300719402</v>
      </c>
      <c r="CP320" s="463">
        <v>2039</v>
      </c>
      <c r="CQ320" s="294">
        <v>25</v>
      </c>
      <c r="CR320" s="475">
        <v>2626.1458416301407</v>
      </c>
      <c r="CS320" s="476">
        <v>1.1775091017186947</v>
      </c>
      <c r="CT320" s="530">
        <v>3092.3106309601926</v>
      </c>
      <c r="CZ320" s="447" t="b">
        <v>1</v>
      </c>
      <c r="DA320" s="448" t="b">
        <v>1</v>
      </c>
      <c r="DB320" s="449" t="b">
        <v>1</v>
      </c>
      <c r="DC320" s="447">
        <v>27</v>
      </c>
      <c r="DD320" s="449">
        <v>3250.9881012957258</v>
      </c>
      <c r="DE320" s="447">
        <v>27</v>
      </c>
      <c r="DF320" s="449">
        <v>4107.0923324632813</v>
      </c>
      <c r="DG320" s="447">
        <v>27</v>
      </c>
      <c r="DH320" s="449">
        <v>4963.1965636308369</v>
      </c>
      <c r="DI320" s="447">
        <v>27</v>
      </c>
      <c r="DJ320" s="448">
        <v>3250.9881012957258</v>
      </c>
      <c r="DK320" s="449">
        <v>320</v>
      </c>
      <c r="DL320" s="447">
        <v>27</v>
      </c>
      <c r="DM320" s="448">
        <v>4107.0923324632813</v>
      </c>
      <c r="DN320" s="449">
        <v>320</v>
      </c>
      <c r="DO320" s="447">
        <v>27</v>
      </c>
      <c r="DP320" s="448">
        <v>4963.1965636308369</v>
      </c>
      <c r="DQ320" s="449">
        <v>320</v>
      </c>
      <c r="DV320" s="510">
        <v>2044</v>
      </c>
      <c r="DW320" s="511">
        <v>3281.9644896688305</v>
      </c>
      <c r="DY320" s="558">
        <v>3281.9644896688305</v>
      </c>
      <c r="EA320" s="325"/>
      <c r="EB320" s="325"/>
      <c r="EC320" s="325"/>
      <c r="ED320" s="325"/>
      <c r="EE320" s="325"/>
    </row>
    <row r="321" spans="2:135" s="319" customFormat="1" ht="13.8" x14ac:dyDescent="0.25">
      <c r="B321" s="403">
        <v>2042</v>
      </c>
      <c r="C321" s="1408">
        <v>3767.2608460065226</v>
      </c>
      <c r="D321" s="1409">
        <v>4769.8711648877279</v>
      </c>
      <c r="E321" s="1410">
        <v>3155.8252111556531</v>
      </c>
      <c r="F321" s="1411">
        <v>5216.3130143773342</v>
      </c>
      <c r="G321" s="1412"/>
      <c r="H321" s="623"/>
      <c r="I321" s="621"/>
      <c r="J321" s="622"/>
      <c r="K321" s="623"/>
      <c r="L321" s="621"/>
      <c r="M321" s="623"/>
      <c r="N321" s="301" t="s">
        <v>446</v>
      </c>
      <c r="O321" s="394"/>
      <c r="P321" s="394"/>
      <c r="Q321" s="394"/>
      <c r="R321" s="301">
        <v>28</v>
      </c>
      <c r="S321" s="503">
        <v>2998.3387784381584</v>
      </c>
      <c r="T321" s="503">
        <v>5200.5752025872725</v>
      </c>
      <c r="U321" s="503">
        <v>837.25081109250743</v>
      </c>
      <c r="W321" s="503">
        <v>3260.7318716565169</v>
      </c>
      <c r="X321" s="503">
        <v>4097.9826827490242</v>
      </c>
      <c r="Y321" s="503">
        <v>4935.2334938415315</v>
      </c>
      <c r="AA321" s="365"/>
      <c r="AB321" s="365"/>
      <c r="AC321" s="365"/>
      <c r="AD321" s="365"/>
      <c r="AE321" s="365"/>
      <c r="AF321" s="365"/>
      <c r="AG321" s="365"/>
      <c r="AH321" s="365"/>
      <c r="AI321" s="365"/>
      <c r="AJ321" s="365"/>
      <c r="AK321" s="365"/>
      <c r="AL321" s="365"/>
      <c r="AM321" s="365"/>
      <c r="AN321" s="365"/>
      <c r="BI321" s="463">
        <v>2040</v>
      </c>
      <c r="BJ321" s="530">
        <v>3232.3260597343137</v>
      </c>
      <c r="BR321" s="463">
        <v>2040</v>
      </c>
      <c r="BS321" s="294">
        <v>26</v>
      </c>
      <c r="BT321" s="475">
        <v>498.96990083726132</v>
      </c>
      <c r="BU321" s="476">
        <v>2624.8288781418937</v>
      </c>
      <c r="BV321" s="530">
        <v>3123.798778979155</v>
      </c>
      <c r="BY321" s="463">
        <v>2040</v>
      </c>
      <c r="BZ321" s="294">
        <v>26</v>
      </c>
      <c r="CA321" s="475">
        <v>-394.28366537731102</v>
      </c>
      <c r="CB321" s="475">
        <v>1166.2191807065567</v>
      </c>
      <c r="CC321" s="476">
        <v>2459.183077894621</v>
      </c>
      <c r="CD321" s="530">
        <v>3231.1185932238668</v>
      </c>
      <c r="CG321" s="463">
        <v>2040</v>
      </c>
      <c r="CH321" s="294">
        <v>26</v>
      </c>
      <c r="CI321" s="475">
        <v>-15.43225086359212</v>
      </c>
      <c r="CJ321" s="475">
        <v>-355.10949010819274</v>
      </c>
      <c r="CK321" s="475">
        <v>1141.2855943260613</v>
      </c>
      <c r="CL321" s="476">
        <v>2461.5822063800374</v>
      </c>
      <c r="CM321" s="530">
        <v>3232.3260597343137</v>
      </c>
      <c r="CP321" s="463">
        <v>2040</v>
      </c>
      <c r="CQ321" s="294">
        <v>26</v>
      </c>
      <c r="CR321" s="475">
        <v>2626.1458416301407</v>
      </c>
      <c r="CS321" s="476">
        <v>1.1852305677946218</v>
      </c>
      <c r="CT321" s="530">
        <v>3112.5883269867763</v>
      </c>
      <c r="CZ321" s="447" t="b">
        <v>1</v>
      </c>
      <c r="DA321" s="448" t="b">
        <v>1</v>
      </c>
      <c r="DB321" s="449" t="b">
        <v>1</v>
      </c>
      <c r="DC321" s="447">
        <v>28</v>
      </c>
      <c r="DD321" s="449">
        <v>3260.7318716565169</v>
      </c>
      <c r="DE321" s="447">
        <v>28</v>
      </c>
      <c r="DF321" s="449">
        <v>4097.9826827490242</v>
      </c>
      <c r="DG321" s="447">
        <v>28</v>
      </c>
      <c r="DH321" s="449">
        <v>4935.2334938415315</v>
      </c>
      <c r="DI321" s="447">
        <v>28</v>
      </c>
      <c r="DJ321" s="448">
        <v>3260.7318716565169</v>
      </c>
      <c r="DK321" s="449">
        <v>321</v>
      </c>
      <c r="DL321" s="447">
        <v>28</v>
      </c>
      <c r="DM321" s="448">
        <v>4097.9826827490242</v>
      </c>
      <c r="DN321" s="449">
        <v>321</v>
      </c>
      <c r="DO321" s="447">
        <v>28</v>
      </c>
      <c r="DP321" s="448">
        <v>4935.2334938415315</v>
      </c>
      <c r="DQ321" s="449">
        <v>321</v>
      </c>
      <c r="DV321" s="510">
        <v>2045</v>
      </c>
      <c r="DW321" s="511">
        <v>3291.3656047287154</v>
      </c>
      <c r="DY321" s="558">
        <v>3291.3656047287154</v>
      </c>
      <c r="EA321" s="325"/>
      <c r="EB321" s="325"/>
      <c r="EC321" s="325"/>
      <c r="ED321" s="325"/>
      <c r="EE321" s="325"/>
    </row>
    <row r="322" spans="2:135" s="319" customFormat="1" ht="13.8" x14ac:dyDescent="0.25">
      <c r="B322" s="403">
        <v>2043</v>
      </c>
      <c r="C322" s="1413">
        <v>3773.3983263847995</v>
      </c>
      <c r="D322" s="1414">
        <v>4773.6661598824476</v>
      </c>
      <c r="E322" s="1410">
        <v>3158.3360422591654</v>
      </c>
      <c r="F322" s="1411">
        <v>5160.0613485200302</v>
      </c>
      <c r="G322" s="1412"/>
      <c r="H322" s="623"/>
      <c r="I322" s="621"/>
      <c r="J322" s="622"/>
      <c r="K322" s="623"/>
      <c r="L322" s="621"/>
      <c r="M322" s="623"/>
      <c r="N322" s="301" t="s">
        <v>446</v>
      </c>
      <c r="O322" s="394"/>
      <c r="P322" s="394"/>
      <c r="Q322" s="394"/>
      <c r="R322" s="301">
        <v>29</v>
      </c>
      <c r="S322" s="503">
        <v>3001.9196785011263</v>
      </c>
      <c r="T322" s="503">
        <v>5148.1098008388035</v>
      </c>
      <c r="U322" s="503">
        <v>818.74944647694531</v>
      </c>
      <c r="W322" s="503">
        <v>3270.1371843797515</v>
      </c>
      <c r="X322" s="503">
        <v>4088.8866308566967</v>
      </c>
      <c r="Y322" s="503">
        <v>4907.6360773336419</v>
      </c>
      <c r="AA322" s="365"/>
      <c r="AB322" s="365"/>
      <c r="AC322" s="365"/>
      <c r="AD322" s="365"/>
      <c r="AE322" s="365"/>
      <c r="AF322" s="365"/>
      <c r="AG322" s="365"/>
      <c r="AH322" s="365"/>
      <c r="AI322" s="365"/>
      <c r="AJ322" s="365"/>
      <c r="AK322" s="365"/>
      <c r="AL322" s="365"/>
      <c r="AM322" s="365"/>
      <c r="AN322" s="365"/>
      <c r="BI322" s="463">
        <v>2041</v>
      </c>
      <c r="BJ322" s="530">
        <v>3246.5302263152048</v>
      </c>
      <c r="BR322" s="463">
        <v>2041</v>
      </c>
      <c r="BS322" s="294">
        <v>27</v>
      </c>
      <c r="BT322" s="475">
        <v>518.16105086946368</v>
      </c>
      <c r="BU322" s="476">
        <v>2624.8288781418937</v>
      </c>
      <c r="BV322" s="530">
        <v>3142.9899290113572</v>
      </c>
      <c r="BY322" s="463">
        <v>2041</v>
      </c>
      <c r="BZ322" s="294">
        <v>27</v>
      </c>
      <c r="CA322" s="475">
        <v>-425.19643795866824</v>
      </c>
      <c r="CB322" s="475">
        <v>1211.0737645798858</v>
      </c>
      <c r="CC322" s="476">
        <v>2459.183077894621</v>
      </c>
      <c r="CD322" s="530">
        <v>3245.0604045158389</v>
      </c>
      <c r="CG322" s="463">
        <v>2041</v>
      </c>
      <c r="CH322" s="294">
        <v>27</v>
      </c>
      <c r="CI322" s="475">
        <v>-17.282259544155878</v>
      </c>
      <c r="CJ322" s="475">
        <v>-382.95091462850962</v>
      </c>
      <c r="CK322" s="475">
        <v>1185.1811941078329</v>
      </c>
      <c r="CL322" s="476">
        <v>2461.5822063800374</v>
      </c>
      <c r="CM322" s="530">
        <v>3246.5302263152048</v>
      </c>
      <c r="CP322" s="463">
        <v>2041</v>
      </c>
      <c r="CQ322" s="294">
        <v>27</v>
      </c>
      <c r="CR322" s="475">
        <v>2626.1458416301407</v>
      </c>
      <c r="CS322" s="476">
        <v>1.1930026670573959</v>
      </c>
      <c r="CT322" s="530">
        <v>3132.9989931464474</v>
      </c>
      <c r="CZ322" s="447" t="b">
        <v>1</v>
      </c>
      <c r="DA322" s="448" t="b">
        <v>1</v>
      </c>
      <c r="DB322" s="449" t="b">
        <v>1</v>
      </c>
      <c r="DC322" s="447">
        <v>29</v>
      </c>
      <c r="DD322" s="449">
        <v>3270.1371843797515</v>
      </c>
      <c r="DE322" s="447">
        <v>29</v>
      </c>
      <c r="DF322" s="449">
        <v>4088.8866308566967</v>
      </c>
      <c r="DG322" s="447">
        <v>29</v>
      </c>
      <c r="DH322" s="449">
        <v>4907.6360773336419</v>
      </c>
      <c r="DI322" s="447">
        <v>29</v>
      </c>
      <c r="DJ322" s="448">
        <v>3270.1371843797515</v>
      </c>
      <c r="DK322" s="449">
        <v>322</v>
      </c>
      <c r="DL322" s="447">
        <v>29</v>
      </c>
      <c r="DM322" s="448">
        <v>4088.8866308566967</v>
      </c>
      <c r="DN322" s="449">
        <v>322</v>
      </c>
      <c r="DO322" s="447">
        <v>29</v>
      </c>
      <c r="DP322" s="448">
        <v>4907.6360773336419</v>
      </c>
      <c r="DQ322" s="449">
        <v>322</v>
      </c>
      <c r="DV322" s="510">
        <v>2046</v>
      </c>
      <c r="DW322" s="511">
        <v>3299.5527864621181</v>
      </c>
      <c r="DY322" s="558">
        <v>3299.5527864621181</v>
      </c>
      <c r="EA322" s="325"/>
      <c r="EB322" s="325"/>
      <c r="EC322" s="325"/>
      <c r="ED322" s="325"/>
      <c r="EE322" s="325"/>
    </row>
    <row r="323" spans="2:135" s="319" customFormat="1" ht="13.8" x14ac:dyDescent="0.25">
      <c r="B323" s="403">
        <v>2044</v>
      </c>
      <c r="C323" s="1413">
        <v>3778.6263846784364</v>
      </c>
      <c r="D323" s="1414">
        <v>4776.2933569957477</v>
      </c>
      <c r="E323" s="1415">
        <v>3160.074239077951</v>
      </c>
      <c r="F323" s="1416">
        <v>5103.8096826627261</v>
      </c>
      <c r="G323" s="1417"/>
      <c r="H323" s="623"/>
      <c r="I323" s="621"/>
      <c r="J323" s="622"/>
      <c r="K323" s="623"/>
      <c r="L323" s="621"/>
      <c r="M323" s="623"/>
      <c r="N323" s="301" t="s">
        <v>446</v>
      </c>
      <c r="O323" s="394"/>
      <c r="P323" s="394"/>
      <c r="Q323" s="394"/>
      <c r="R323" s="301">
        <v>30</v>
      </c>
      <c r="S323" s="503">
        <v>3005.5005785640938</v>
      </c>
      <c r="T323" s="503">
        <v>5095.6709839093928</v>
      </c>
      <c r="U323" s="503">
        <v>800.61393732876081</v>
      </c>
      <c r="W323" s="503">
        <v>3279.1835705805852</v>
      </c>
      <c r="X323" s="503">
        <v>4079.7975079093458</v>
      </c>
      <c r="Y323" s="503">
        <v>4880.4114452381064</v>
      </c>
      <c r="AA323" s="365"/>
      <c r="AB323" s="365"/>
      <c r="AC323" s="365"/>
      <c r="AD323" s="365"/>
      <c r="AE323" s="365"/>
      <c r="AF323" s="365"/>
      <c r="AG323" s="365"/>
      <c r="AH323" s="365"/>
      <c r="AI323" s="365"/>
      <c r="AJ323" s="365"/>
      <c r="AK323" s="365"/>
      <c r="AL323" s="365"/>
      <c r="AM323" s="365"/>
      <c r="AN323" s="365"/>
      <c r="BI323" s="463">
        <v>2042</v>
      </c>
      <c r="BJ323" s="530">
        <v>3259.5415322835825</v>
      </c>
      <c r="BR323" s="463">
        <v>2042</v>
      </c>
      <c r="BS323" s="294">
        <v>28</v>
      </c>
      <c r="BT323" s="475">
        <v>537.35220090166604</v>
      </c>
      <c r="BU323" s="476">
        <v>2624.8288781418937</v>
      </c>
      <c r="BV323" s="530">
        <v>3162.1810790435597</v>
      </c>
      <c r="BY323" s="463">
        <v>2042</v>
      </c>
      <c r="BZ323" s="294">
        <v>28</v>
      </c>
      <c r="CA323" s="475">
        <v>-457.27573026007667</v>
      </c>
      <c r="CB323" s="475">
        <v>1255.928348453215</v>
      </c>
      <c r="CC323" s="476">
        <v>2459.183077894621</v>
      </c>
      <c r="CD323" s="530">
        <v>3257.8356960877591</v>
      </c>
      <c r="CG323" s="463">
        <v>2042</v>
      </c>
      <c r="CH323" s="294">
        <v>28</v>
      </c>
      <c r="CI323" s="475">
        <v>-19.274509044013097</v>
      </c>
      <c r="CJ323" s="475">
        <v>-411.84295894204604</v>
      </c>
      <c r="CK323" s="475">
        <v>1229.0767938896045</v>
      </c>
      <c r="CL323" s="476">
        <v>2461.5822063800374</v>
      </c>
      <c r="CM323" s="530">
        <v>3259.5415322835825</v>
      </c>
      <c r="CP323" s="463">
        <v>2042</v>
      </c>
      <c r="CQ323" s="294">
        <v>28</v>
      </c>
      <c r="CR323" s="475">
        <v>2626.1458416301407</v>
      </c>
      <c r="CS323" s="476">
        <v>1.2008257315319961</v>
      </c>
      <c r="CT323" s="530">
        <v>3153.5435013852234</v>
      </c>
      <c r="CZ323" s="447" t="b">
        <v>1</v>
      </c>
      <c r="DA323" s="448" t="b">
        <v>1</v>
      </c>
      <c r="DB323" s="449" t="b">
        <v>1</v>
      </c>
      <c r="DC323" s="447">
        <v>30</v>
      </c>
      <c r="DD323" s="449">
        <v>3279.1835705805852</v>
      </c>
      <c r="DE323" s="447">
        <v>30</v>
      </c>
      <c r="DF323" s="449">
        <v>4079.7975079093458</v>
      </c>
      <c r="DG323" s="447">
        <v>30</v>
      </c>
      <c r="DH323" s="449">
        <v>4880.4114452381064</v>
      </c>
      <c r="DI323" s="447">
        <v>30</v>
      </c>
      <c r="DJ323" s="448">
        <v>3279.1835705805852</v>
      </c>
      <c r="DK323" s="449">
        <v>323</v>
      </c>
      <c r="DL323" s="447">
        <v>30</v>
      </c>
      <c r="DM323" s="448">
        <v>4079.7975079093458</v>
      </c>
      <c r="DN323" s="449">
        <v>323</v>
      </c>
      <c r="DO323" s="447">
        <v>30</v>
      </c>
      <c r="DP323" s="448">
        <v>4880.4114452381064</v>
      </c>
      <c r="DQ323" s="449">
        <v>323</v>
      </c>
      <c r="DV323" s="510">
        <v>2047</v>
      </c>
      <c r="DW323" s="511">
        <v>3306.5207666905458</v>
      </c>
      <c r="DY323" s="558">
        <v>3306.5207666905458</v>
      </c>
      <c r="EA323" s="325"/>
      <c r="EB323" s="325"/>
      <c r="EC323" s="325"/>
      <c r="ED323" s="325"/>
      <c r="EE323" s="325"/>
    </row>
    <row r="324" spans="2:135" s="319" customFormat="1" ht="13.8" x14ac:dyDescent="0.25">
      <c r="B324" s="403">
        <v>2045</v>
      </c>
      <c r="C324" s="1418">
        <v>3782.9519753164841</v>
      </c>
      <c r="D324" s="1419">
        <v>4777.7519054425466</v>
      </c>
      <c r="E324" s="1415">
        <v>3161.0392387186093</v>
      </c>
      <c r="F324" s="1416">
        <v>5047.5580168054221</v>
      </c>
      <c r="G324" s="1417"/>
      <c r="H324" s="623"/>
      <c r="I324" s="621"/>
      <c r="J324" s="622"/>
      <c r="K324" s="623"/>
      <c r="L324" s="621"/>
      <c r="M324" s="623"/>
      <c r="N324" s="301" t="s">
        <v>446</v>
      </c>
      <c r="O324" s="394"/>
      <c r="P324" s="394"/>
      <c r="Q324" s="394"/>
      <c r="R324" s="301">
        <v>31</v>
      </c>
      <c r="S324" s="503">
        <v>3009.0814786270616</v>
      </c>
      <c r="T324" s="503">
        <v>5043.2339023315499</v>
      </c>
      <c r="U324" s="503">
        <v>782.86090606229106</v>
      </c>
      <c r="W324" s="503">
        <v>3287.8481946444472</v>
      </c>
      <c r="X324" s="503">
        <v>4070.7091007067384</v>
      </c>
      <c r="Y324" s="503">
        <v>4853.5700067690295</v>
      </c>
      <c r="AA324" s="365"/>
      <c r="AB324" s="365"/>
      <c r="AC324" s="365"/>
      <c r="AD324" s="365"/>
      <c r="AE324" s="365"/>
      <c r="AF324" s="365"/>
      <c r="AG324" s="365"/>
      <c r="AH324" s="365"/>
      <c r="AI324" s="365"/>
      <c r="AJ324" s="365"/>
      <c r="AK324" s="365"/>
      <c r="AL324" s="365"/>
      <c r="AM324" s="365"/>
      <c r="AN324" s="365"/>
      <c r="BI324" s="463">
        <v>2043</v>
      </c>
      <c r="BJ324" s="530">
        <v>3271.3547094609553</v>
      </c>
      <c r="BR324" s="463">
        <v>2043</v>
      </c>
      <c r="BS324" s="294">
        <v>29</v>
      </c>
      <c r="BT324" s="475">
        <v>556.5433509338684</v>
      </c>
      <c r="BU324" s="476">
        <v>2624.8288781418937</v>
      </c>
      <c r="BV324" s="530">
        <v>3181.3722290757623</v>
      </c>
      <c r="BY324" s="463">
        <v>2043</v>
      </c>
      <c r="BZ324" s="294">
        <v>29</v>
      </c>
      <c r="CA324" s="475">
        <v>-490.52154228153637</v>
      </c>
      <c r="CB324" s="475">
        <v>1300.7829323265441</v>
      </c>
      <c r="CC324" s="476">
        <v>2459.183077894621</v>
      </c>
      <c r="CD324" s="530">
        <v>3269.4444679396288</v>
      </c>
      <c r="CG324" s="463">
        <v>2043</v>
      </c>
      <c r="CH324" s="294">
        <v>29</v>
      </c>
      <c r="CI324" s="475">
        <v>-21.414267541656134</v>
      </c>
      <c r="CJ324" s="475">
        <v>-441.78562304880194</v>
      </c>
      <c r="CK324" s="475">
        <v>1272.972393671376</v>
      </c>
      <c r="CL324" s="476">
        <v>2461.5822063800374</v>
      </c>
      <c r="CM324" s="530">
        <v>3271.3547094609553</v>
      </c>
      <c r="CP324" s="463">
        <v>2043</v>
      </c>
      <c r="CQ324" s="294">
        <v>29</v>
      </c>
      <c r="CR324" s="475">
        <v>2626.1458416301407</v>
      </c>
      <c r="CS324" s="476">
        <v>1.2087000954206411</v>
      </c>
      <c r="CT324" s="530">
        <v>3174.2227293668707</v>
      </c>
      <c r="CZ324" s="447" t="b">
        <v>1</v>
      </c>
      <c r="DA324" s="448" t="b">
        <v>1</v>
      </c>
      <c r="DB324" s="449" t="b">
        <v>1</v>
      </c>
      <c r="DC324" s="447">
        <v>31</v>
      </c>
      <c r="DD324" s="449">
        <v>3287.8481946444472</v>
      </c>
      <c r="DE324" s="447">
        <v>31</v>
      </c>
      <c r="DF324" s="449">
        <v>4070.7091007067384</v>
      </c>
      <c r="DG324" s="447">
        <v>31</v>
      </c>
      <c r="DH324" s="449">
        <v>4853.5700067690295</v>
      </c>
      <c r="DI324" s="447">
        <v>31</v>
      </c>
      <c r="DJ324" s="448">
        <v>3287.8481946444472</v>
      </c>
      <c r="DK324" s="449">
        <v>324</v>
      </c>
      <c r="DL324" s="447">
        <v>31</v>
      </c>
      <c r="DM324" s="448">
        <v>4070.7091007067384</v>
      </c>
      <c r="DN324" s="449">
        <v>324</v>
      </c>
      <c r="DO324" s="447">
        <v>31</v>
      </c>
      <c r="DP324" s="448">
        <v>4853.5700067690295</v>
      </c>
      <c r="DQ324" s="449">
        <v>324</v>
      </c>
      <c r="DV324" s="510">
        <v>2048</v>
      </c>
      <c r="DW324" s="511">
        <v>3312.2642772355066</v>
      </c>
      <c r="DY324" s="558">
        <v>3312.2642772355066</v>
      </c>
      <c r="EA324" s="325"/>
      <c r="EB324" s="325"/>
      <c r="EC324" s="325"/>
      <c r="ED324" s="325"/>
      <c r="EE324" s="325"/>
    </row>
    <row r="325" spans="2:135" s="319" customFormat="1" ht="13.8" x14ac:dyDescent="0.25">
      <c r="B325" s="403">
        <v>2046</v>
      </c>
      <c r="C325" s="1418">
        <v>3786.3817904912307</v>
      </c>
      <c r="D325" s="1419">
        <v>4778.0483013651447</v>
      </c>
      <c r="E325" s="1420">
        <v>3161.2353391357242</v>
      </c>
      <c r="F325" s="1421">
        <v>4991.3063509481171</v>
      </c>
      <c r="G325" s="1422"/>
      <c r="H325" s="623"/>
      <c r="I325" s="621"/>
      <c r="J325" s="622"/>
      <c r="K325" s="623"/>
      <c r="L325" s="621"/>
      <c r="M325" s="623"/>
      <c r="N325" s="301" t="s">
        <v>446</v>
      </c>
      <c r="O325" s="394"/>
      <c r="P325" s="394"/>
      <c r="Q325" s="394"/>
      <c r="R325" s="301">
        <v>32</v>
      </c>
      <c r="S325" s="503">
        <v>3012.66237869003</v>
      </c>
      <c r="T325" s="503">
        <v>4990.7829173217715</v>
      </c>
      <c r="U325" s="503">
        <v>765.51216220513538</v>
      </c>
      <c r="W325" s="503">
        <v>3296.1053365177713</v>
      </c>
      <c r="X325" s="503">
        <v>4061.6174987229069</v>
      </c>
      <c r="Y325" s="503">
        <v>4827.1296609280425</v>
      </c>
      <c r="AA325" s="365"/>
      <c r="AB325" s="365"/>
      <c r="AC325" s="365"/>
      <c r="AD325" s="365"/>
      <c r="AE325" s="365"/>
      <c r="AF325" s="365"/>
      <c r="AG325" s="365"/>
      <c r="AH325" s="365"/>
      <c r="AI325" s="365"/>
      <c r="AJ325" s="365"/>
      <c r="AK325" s="365"/>
      <c r="AL325" s="365"/>
      <c r="AM325" s="365"/>
      <c r="AN325" s="365"/>
      <c r="BI325" s="463">
        <v>2044</v>
      </c>
      <c r="BJ325" s="530">
        <v>3281.9644896688305</v>
      </c>
      <c r="BR325" s="463">
        <v>2044</v>
      </c>
      <c r="BS325" s="294">
        <v>30</v>
      </c>
      <c r="BT325" s="475">
        <v>575.73450096607075</v>
      </c>
      <c r="BU325" s="476">
        <v>2624.8288781418937</v>
      </c>
      <c r="BV325" s="530">
        <v>3200.5633791079645</v>
      </c>
      <c r="BY325" s="463">
        <v>2044</v>
      </c>
      <c r="BZ325" s="294">
        <v>30</v>
      </c>
      <c r="CA325" s="475">
        <v>-524.93387402304722</v>
      </c>
      <c r="CB325" s="475">
        <v>1345.6375161998731</v>
      </c>
      <c r="CC325" s="476">
        <v>2459.183077894621</v>
      </c>
      <c r="CD325" s="530">
        <v>3279.8867200714467</v>
      </c>
      <c r="CG325" s="463">
        <v>2044</v>
      </c>
      <c r="CH325" s="294">
        <v>30</v>
      </c>
      <c r="CI325" s="475">
        <v>-23.706803215577334</v>
      </c>
      <c r="CJ325" s="475">
        <v>-472.77890694877732</v>
      </c>
      <c r="CK325" s="475">
        <v>1316.8679934531476</v>
      </c>
      <c r="CL325" s="476">
        <v>2461.5822063800374</v>
      </c>
      <c r="CM325" s="530">
        <v>3281.9644896688305</v>
      </c>
      <c r="CP325" s="463">
        <v>2044</v>
      </c>
      <c r="CQ325" s="294">
        <v>30</v>
      </c>
      <c r="CR325" s="475">
        <v>2626.1458416301407</v>
      </c>
      <c r="CS325" s="476">
        <v>1.2166260951170662</v>
      </c>
      <c r="CT325" s="530">
        <v>3195.0375605103995</v>
      </c>
      <c r="CZ325" s="447" t="b">
        <v>1</v>
      </c>
      <c r="DA325" s="448" t="b">
        <v>1</v>
      </c>
      <c r="DB325" s="449" t="b">
        <v>1</v>
      </c>
      <c r="DC325" s="447">
        <v>32</v>
      </c>
      <c r="DD325" s="449">
        <v>3296.1053365177713</v>
      </c>
      <c r="DE325" s="447">
        <v>32</v>
      </c>
      <c r="DF325" s="449">
        <v>4061.6174987229069</v>
      </c>
      <c r="DG325" s="447">
        <v>32</v>
      </c>
      <c r="DH325" s="449">
        <v>4827.1296609280425</v>
      </c>
      <c r="DI325" s="447">
        <v>32</v>
      </c>
      <c r="DJ325" s="448">
        <v>3296.1053365177713</v>
      </c>
      <c r="DK325" s="449">
        <v>325</v>
      </c>
      <c r="DL325" s="447">
        <v>32</v>
      </c>
      <c r="DM325" s="448">
        <v>4061.6174987229069</v>
      </c>
      <c r="DN325" s="449">
        <v>325</v>
      </c>
      <c r="DO325" s="447">
        <v>32</v>
      </c>
      <c r="DP325" s="448">
        <v>4827.1296609280425</v>
      </c>
      <c r="DQ325" s="449">
        <v>325</v>
      </c>
      <c r="DV325" s="510">
        <v>2049</v>
      </c>
      <c r="DW325" s="511">
        <v>3316.7780499185078</v>
      </c>
      <c r="DY325" s="558">
        <v>3316.7780499185078</v>
      </c>
      <c r="EA325" s="325"/>
      <c r="EB325" s="325"/>
      <c r="EC325" s="325"/>
      <c r="ED325" s="325"/>
      <c r="EE325" s="325"/>
    </row>
    <row r="326" spans="2:135" s="319" customFormat="1" ht="13.8" x14ac:dyDescent="0.25">
      <c r="B326" s="403">
        <v>2047</v>
      </c>
      <c r="C326" s="1423">
        <v>3788.921287390855</v>
      </c>
      <c r="D326" s="1424">
        <v>4777.1909666977108</v>
      </c>
      <c r="E326" s="1420">
        <v>3160.6681124194552</v>
      </c>
      <c r="F326" s="1421">
        <v>4935.0546850908131</v>
      </c>
      <c r="G326" s="1422"/>
      <c r="H326" s="623"/>
      <c r="I326" s="621"/>
      <c r="J326" s="622"/>
      <c r="K326" s="623"/>
      <c r="L326" s="621"/>
      <c r="M326" s="623"/>
      <c r="N326" s="301" t="s">
        <v>446</v>
      </c>
      <c r="O326" s="394"/>
      <c r="P326" s="394"/>
      <c r="Q326" s="394"/>
      <c r="R326" s="301">
        <v>33</v>
      </c>
      <c r="S326" s="503">
        <v>3016.2432787529979</v>
      </c>
      <c r="T326" s="503">
        <v>4938.3017665772913</v>
      </c>
      <c r="U326" s="503">
        <v>748.59162634604877</v>
      </c>
      <c r="W326" s="503">
        <v>3303.9270092092775</v>
      </c>
      <c r="X326" s="503">
        <v>4052.518635555326</v>
      </c>
      <c r="Y326" s="503">
        <v>4801.1102619013745</v>
      </c>
      <c r="AA326" s="365"/>
      <c r="AB326" s="365"/>
      <c r="AC326" s="365"/>
      <c r="AD326" s="365"/>
      <c r="AE326" s="365"/>
      <c r="AF326" s="365"/>
      <c r="AG326" s="365"/>
      <c r="AH326" s="365"/>
      <c r="AI326" s="365"/>
      <c r="AJ326" s="365"/>
      <c r="AK326" s="365"/>
      <c r="AL326" s="365"/>
      <c r="AM326" s="365"/>
      <c r="AN326" s="365"/>
      <c r="BI326" s="463">
        <v>2045</v>
      </c>
      <c r="BJ326" s="530">
        <v>3291.3656047287154</v>
      </c>
      <c r="BR326" s="463">
        <v>2045</v>
      </c>
      <c r="BS326" s="294">
        <v>31</v>
      </c>
      <c r="BT326" s="475">
        <v>594.92565099827311</v>
      </c>
      <c r="BU326" s="476">
        <v>2624.8288781418937</v>
      </c>
      <c r="BV326" s="530">
        <v>3219.7545291401666</v>
      </c>
      <c r="BY326" s="463">
        <v>2045</v>
      </c>
      <c r="BZ326" s="294">
        <v>31</v>
      </c>
      <c r="CA326" s="475">
        <v>-560.51272548460929</v>
      </c>
      <c r="CB326" s="475">
        <v>1390.4921000732022</v>
      </c>
      <c r="CC326" s="476">
        <v>2459.183077894621</v>
      </c>
      <c r="CD326" s="530">
        <v>3289.1624524832141</v>
      </c>
      <c r="CG326" s="463">
        <v>2045</v>
      </c>
      <c r="CH326" s="294">
        <v>31</v>
      </c>
      <c r="CI326" s="475">
        <v>-26.157384244269053</v>
      </c>
      <c r="CJ326" s="475">
        <v>-504.82281064197224</v>
      </c>
      <c r="CK326" s="475">
        <v>1360.7635932349192</v>
      </c>
      <c r="CL326" s="476">
        <v>2461.5822063800374</v>
      </c>
      <c r="CM326" s="530">
        <v>3291.3656047287154</v>
      </c>
      <c r="CP326" s="463">
        <v>2045</v>
      </c>
      <c r="CQ326" s="294">
        <v>31</v>
      </c>
      <c r="CR326" s="475">
        <v>2626.1458416301407</v>
      </c>
      <c r="CS326" s="476">
        <v>1.2246040692208946</v>
      </c>
      <c r="CT326" s="530">
        <v>3215.9888840278013</v>
      </c>
      <c r="CZ326" s="447" t="b">
        <v>1</v>
      </c>
      <c r="DA326" s="448" t="b">
        <v>1</v>
      </c>
      <c r="DB326" s="449" t="b">
        <v>1</v>
      </c>
      <c r="DC326" s="447">
        <v>33</v>
      </c>
      <c r="DD326" s="449">
        <v>3303.9270092092775</v>
      </c>
      <c r="DE326" s="447">
        <v>33</v>
      </c>
      <c r="DF326" s="449">
        <v>4052.518635555326</v>
      </c>
      <c r="DG326" s="447">
        <v>33</v>
      </c>
      <c r="DH326" s="449">
        <v>4801.1102619013745</v>
      </c>
      <c r="DI326" s="447">
        <v>33</v>
      </c>
      <c r="DJ326" s="448">
        <v>3303.9270092092775</v>
      </c>
      <c r="DK326" s="449">
        <v>326</v>
      </c>
      <c r="DL326" s="447">
        <v>33</v>
      </c>
      <c r="DM326" s="448">
        <v>4052.518635555326</v>
      </c>
      <c r="DN326" s="449">
        <v>326</v>
      </c>
      <c r="DO326" s="447">
        <v>33</v>
      </c>
      <c r="DP326" s="448">
        <v>4801.1102619013745</v>
      </c>
      <c r="DQ326" s="449">
        <v>326</v>
      </c>
      <c r="DV326" s="510">
        <v>2050</v>
      </c>
      <c r="DW326" s="511">
        <v>3320.0568165610575</v>
      </c>
      <c r="DY326" s="558">
        <v>3320.0568165610575</v>
      </c>
      <c r="EA326" s="325"/>
      <c r="EB326" s="325"/>
      <c r="EC326" s="325"/>
      <c r="ED326" s="325"/>
      <c r="EE326" s="325"/>
    </row>
    <row r="327" spans="2:135" s="319" customFormat="1" ht="13.8" x14ac:dyDescent="0.25">
      <c r="B327" s="403">
        <v>2048</v>
      </c>
      <c r="C327" s="1423">
        <v>3790.5750978108372</v>
      </c>
      <c r="D327" s="1424">
        <v>4775.1841983240583</v>
      </c>
      <c r="E327" s="1425">
        <v>3159.3404014588023</v>
      </c>
      <c r="F327" s="1426">
        <v>4878.8030192335091</v>
      </c>
      <c r="G327" s="1427"/>
      <c r="H327" s="623"/>
      <c r="I327" s="621"/>
      <c r="J327" s="622"/>
      <c r="K327" s="623"/>
      <c r="L327" s="621"/>
      <c r="M327" s="623"/>
      <c r="N327" s="301" t="s">
        <v>446</v>
      </c>
      <c r="O327" s="394"/>
      <c r="P327" s="394"/>
      <c r="Q327" s="394"/>
      <c r="R327" s="301">
        <v>34</v>
      </c>
      <c r="S327" s="503">
        <v>3019.8241788159653</v>
      </c>
      <c r="T327" s="503">
        <v>4885.7639682490117</v>
      </c>
      <c r="U327" s="503">
        <v>732.12273078823773</v>
      </c>
      <c r="W327" s="503">
        <v>3311.2831591298882</v>
      </c>
      <c r="X327" s="503">
        <v>4043.4058899181259</v>
      </c>
      <c r="Y327" s="503">
        <v>4775.5286207063637</v>
      </c>
      <c r="AA327" s="365"/>
      <c r="AB327" s="365"/>
      <c r="AC327" s="365"/>
      <c r="AD327" s="365"/>
      <c r="AE327" s="365"/>
      <c r="AF327" s="365"/>
      <c r="AG327" s="365"/>
      <c r="AH327" s="365"/>
      <c r="AI327" s="365"/>
      <c r="AJ327" s="365"/>
      <c r="AK327" s="365"/>
      <c r="AL327" s="365"/>
      <c r="AM327" s="365"/>
      <c r="AN327" s="365"/>
      <c r="BI327" s="463">
        <v>2046</v>
      </c>
      <c r="BJ327" s="530">
        <v>3299.5527864621181</v>
      </c>
      <c r="BR327" s="463">
        <v>2046</v>
      </c>
      <c r="BS327" s="294">
        <v>32</v>
      </c>
      <c r="BT327" s="475">
        <v>614.11680103047547</v>
      </c>
      <c r="BU327" s="476">
        <v>2624.8288781418937</v>
      </c>
      <c r="BV327" s="530">
        <v>3238.9456791723692</v>
      </c>
      <c r="BY327" s="463">
        <v>2046</v>
      </c>
      <c r="BZ327" s="294">
        <v>32</v>
      </c>
      <c r="CA327" s="475">
        <v>-597.25809666622263</v>
      </c>
      <c r="CB327" s="475">
        <v>1435.3466839465314</v>
      </c>
      <c r="CC327" s="476">
        <v>2459.183077894621</v>
      </c>
      <c r="CD327" s="530">
        <v>3297.2716651749297</v>
      </c>
      <c r="CG327" s="463">
        <v>2046</v>
      </c>
      <c r="CH327" s="294">
        <v>32</v>
      </c>
      <c r="CI327" s="475">
        <v>-28.771278806223634</v>
      </c>
      <c r="CJ327" s="475">
        <v>-537.91733412838664</v>
      </c>
      <c r="CK327" s="475">
        <v>1404.6591930166908</v>
      </c>
      <c r="CL327" s="476">
        <v>2461.5822063800374</v>
      </c>
      <c r="CM327" s="530">
        <v>3299.5527864621181</v>
      </c>
      <c r="CP327" s="463">
        <v>2046</v>
      </c>
      <c r="CQ327" s="294">
        <v>32</v>
      </c>
      <c r="CR327" s="475">
        <v>2626.1458416301407</v>
      </c>
      <c r="CS327" s="476">
        <v>1.2326343585521018</v>
      </c>
      <c r="CT327" s="530">
        <v>3237.0775949620379</v>
      </c>
      <c r="CZ327" s="447" t="b">
        <v>1</v>
      </c>
      <c r="DA327" s="448" t="b">
        <v>1</v>
      </c>
      <c r="DB327" s="449" t="b">
        <v>1</v>
      </c>
      <c r="DC327" s="447">
        <v>34</v>
      </c>
      <c r="DD327" s="449">
        <v>3311.2831591298882</v>
      </c>
      <c r="DE327" s="447">
        <v>34</v>
      </c>
      <c r="DF327" s="449">
        <v>4043.4058899181259</v>
      </c>
      <c r="DG327" s="447">
        <v>34</v>
      </c>
      <c r="DH327" s="449">
        <v>4775.5286207063637</v>
      </c>
      <c r="DI327" s="447">
        <v>34</v>
      </c>
      <c r="DJ327" s="448">
        <v>3311.2831591298882</v>
      </c>
      <c r="DK327" s="449">
        <v>327</v>
      </c>
      <c r="DL327" s="447">
        <v>34</v>
      </c>
      <c r="DM327" s="448">
        <v>4043.4058899181259</v>
      </c>
      <c r="DN327" s="449">
        <v>327</v>
      </c>
      <c r="DO327" s="447">
        <v>34</v>
      </c>
      <c r="DP327" s="448">
        <v>4775.5286207063637</v>
      </c>
      <c r="DQ327" s="449">
        <v>327</v>
      </c>
      <c r="DV327" s="510">
        <v>2051</v>
      </c>
      <c r="DW327" s="511">
        <v>3322.095308984663</v>
      </c>
      <c r="DY327" s="558">
        <v>3322.095308984663</v>
      </c>
      <c r="EA327" s="325"/>
      <c r="EB327" s="325"/>
      <c r="EC327" s="325"/>
      <c r="ED327" s="325"/>
      <c r="EE327" s="325"/>
    </row>
    <row r="328" spans="2:135" s="319" customFormat="1" ht="13.8" x14ac:dyDescent="0.25">
      <c r="B328" s="403">
        <v>2049</v>
      </c>
      <c r="C328" s="1428">
        <v>3791.3477992545527</v>
      </c>
      <c r="D328" s="1429">
        <v>4772.0330810471833</v>
      </c>
      <c r="E328" s="1425">
        <v>3157.2555704430565</v>
      </c>
      <c r="F328" s="1426">
        <v>4822.5513533762041</v>
      </c>
      <c r="G328" s="1427"/>
      <c r="H328" s="623"/>
      <c r="I328" s="621"/>
      <c r="J328" s="622"/>
      <c r="K328" s="623"/>
      <c r="L328" s="621"/>
      <c r="M328" s="623"/>
      <c r="N328" s="301" t="s">
        <v>446</v>
      </c>
      <c r="O328" s="394"/>
      <c r="P328" s="394"/>
      <c r="Q328" s="394"/>
      <c r="R328" s="301">
        <v>35</v>
      </c>
      <c r="S328" s="503">
        <v>3023.4050788789332</v>
      </c>
      <c r="T328" s="503">
        <v>4833.1405775162821</v>
      </c>
      <c r="U328" s="503">
        <v>716.1311584239337</v>
      </c>
      <c r="W328" s="503">
        <v>3318.1408663618417</v>
      </c>
      <c r="X328" s="503">
        <v>4034.2720247857756</v>
      </c>
      <c r="Y328" s="503">
        <v>4750.4031832097089</v>
      </c>
      <c r="AA328" s="365"/>
      <c r="AB328" s="365"/>
      <c r="AC328" s="365"/>
      <c r="AD328" s="365"/>
      <c r="AE328" s="365"/>
      <c r="AF328" s="365"/>
      <c r="AG328" s="365"/>
      <c r="AH328" s="365"/>
      <c r="AI328" s="365"/>
      <c r="AJ328" s="365"/>
      <c r="AK328" s="365"/>
      <c r="AL328" s="365"/>
      <c r="AM328" s="365"/>
      <c r="AN328" s="365"/>
      <c r="BI328" s="463">
        <v>2047</v>
      </c>
      <c r="BJ328" s="530">
        <v>3306.5207666905458</v>
      </c>
      <c r="BR328" s="463">
        <v>2047</v>
      </c>
      <c r="BS328" s="294">
        <v>33</v>
      </c>
      <c r="BT328" s="475">
        <v>633.30795106267783</v>
      </c>
      <c r="BU328" s="476">
        <v>2624.8288781418937</v>
      </c>
      <c r="BV328" s="530">
        <v>3258.1368292045718</v>
      </c>
      <c r="BY328" s="463">
        <v>2047</v>
      </c>
      <c r="BZ328" s="294">
        <v>33</v>
      </c>
      <c r="CA328" s="475">
        <v>-635.16998756788712</v>
      </c>
      <c r="CB328" s="475">
        <v>1480.2012678198605</v>
      </c>
      <c r="CC328" s="476">
        <v>2459.183077894621</v>
      </c>
      <c r="CD328" s="530">
        <v>3304.2143581465943</v>
      </c>
      <c r="CG328" s="463">
        <v>2047</v>
      </c>
      <c r="CH328" s="294">
        <v>33</v>
      </c>
      <c r="CI328" s="475">
        <v>-31.553755079933435</v>
      </c>
      <c r="CJ328" s="475">
        <v>-572.06247740802053</v>
      </c>
      <c r="CK328" s="475">
        <v>1448.5547927984624</v>
      </c>
      <c r="CL328" s="476">
        <v>2461.5822063800374</v>
      </c>
      <c r="CM328" s="530">
        <v>3306.5207666905458</v>
      </c>
      <c r="CP328" s="463">
        <v>2047</v>
      </c>
      <c r="CQ328" s="294">
        <v>33</v>
      </c>
      <c r="CR328" s="475">
        <v>2626.1458416301407</v>
      </c>
      <c r="CS328" s="476">
        <v>1.2407173061655767</v>
      </c>
      <c r="CT328" s="530">
        <v>3258.3045942252793</v>
      </c>
      <c r="CZ328" s="447" t="b">
        <v>1</v>
      </c>
      <c r="DA328" s="448" t="b">
        <v>1</v>
      </c>
      <c r="DB328" s="449" t="b">
        <v>1</v>
      </c>
      <c r="DC328" s="447">
        <v>35</v>
      </c>
      <c r="DD328" s="449">
        <v>3318.1408663618417</v>
      </c>
      <c r="DE328" s="447">
        <v>35</v>
      </c>
      <c r="DF328" s="449">
        <v>4034.2720247857756</v>
      </c>
      <c r="DG328" s="447">
        <v>35</v>
      </c>
      <c r="DH328" s="449">
        <v>4750.4031832097089</v>
      </c>
      <c r="DI328" s="447">
        <v>35</v>
      </c>
      <c r="DJ328" s="448">
        <v>3318.1408663618417</v>
      </c>
      <c r="DK328" s="449">
        <v>328</v>
      </c>
      <c r="DL328" s="447">
        <v>35</v>
      </c>
      <c r="DM328" s="448">
        <v>4034.2720247857756</v>
      </c>
      <c r="DN328" s="449">
        <v>328</v>
      </c>
      <c r="DO328" s="447">
        <v>35</v>
      </c>
      <c r="DP328" s="448">
        <v>4750.4031832097089</v>
      </c>
      <c r="DQ328" s="449">
        <v>328</v>
      </c>
      <c r="DV328" s="510">
        <v>2052</v>
      </c>
      <c r="DW328" s="511">
        <v>3322.8882590108319</v>
      </c>
      <c r="DY328" s="558">
        <v>3322.8882590108319</v>
      </c>
      <c r="EA328" s="325"/>
      <c r="EB328" s="325"/>
      <c r="EC328" s="325"/>
      <c r="ED328" s="325"/>
      <c r="EE328" s="325"/>
    </row>
    <row r="329" spans="2:135" s="319" customFormat="1" ht="13.8" x14ac:dyDescent="0.25">
      <c r="B329" s="403">
        <v>2050</v>
      </c>
      <c r="C329" s="1428">
        <v>3791.2456878347889</v>
      </c>
      <c r="D329" s="1429">
        <v>4767.7462882648324</v>
      </c>
      <c r="E329" s="1430">
        <v>3154.4193578348149</v>
      </c>
      <c r="F329" s="1431">
        <v>4766.2996875189001</v>
      </c>
      <c r="G329" s="1432"/>
      <c r="H329" s="623"/>
      <c r="I329" s="621"/>
      <c r="J329" s="622"/>
      <c r="K329" s="623"/>
      <c r="L329" s="621"/>
      <c r="M329" s="623"/>
      <c r="N329" s="301" t="s">
        <v>446</v>
      </c>
      <c r="O329" s="394"/>
      <c r="P329" s="394"/>
      <c r="Q329" s="394"/>
      <c r="R329" s="301">
        <v>36</v>
      </c>
      <c r="S329" s="503">
        <v>3026.9859789419011</v>
      </c>
      <c r="T329" s="503">
        <v>4780.4059248516314</v>
      </c>
      <c r="U329" s="503">
        <v>700.64667946928773</v>
      </c>
      <c r="W329" s="503">
        <v>3324.4639424899547</v>
      </c>
      <c r="X329" s="503">
        <v>4025.1106219592425</v>
      </c>
      <c r="Y329" s="503">
        <v>4725.7573014285299</v>
      </c>
      <c r="AA329" s="365"/>
      <c r="AB329" s="365"/>
      <c r="AC329" s="365"/>
      <c r="AD329" s="365"/>
      <c r="AE329" s="365"/>
      <c r="AF329" s="365"/>
      <c r="AG329" s="365"/>
      <c r="AH329" s="365"/>
      <c r="AI329" s="365"/>
      <c r="AJ329" s="365"/>
      <c r="AK329" s="365"/>
      <c r="AL329" s="365"/>
      <c r="AM329" s="365"/>
      <c r="AN329" s="365"/>
      <c r="BI329" s="463">
        <v>2048</v>
      </c>
      <c r="BJ329" s="530">
        <v>3312.2642772355066</v>
      </c>
      <c r="BR329" s="463">
        <v>2048</v>
      </c>
      <c r="BS329" s="294">
        <v>34</v>
      </c>
      <c r="BT329" s="475">
        <v>652.49910109488019</v>
      </c>
      <c r="BU329" s="476">
        <v>2624.8288781418937</v>
      </c>
      <c r="BV329" s="530">
        <v>3277.3279792367739</v>
      </c>
      <c r="BY329" s="463">
        <v>2048</v>
      </c>
      <c r="BZ329" s="294">
        <v>34</v>
      </c>
      <c r="CA329" s="475">
        <v>-674.24839818960288</v>
      </c>
      <c r="CB329" s="475">
        <v>1525.0558516931897</v>
      </c>
      <c r="CC329" s="476">
        <v>2459.183077894621</v>
      </c>
      <c r="CD329" s="530">
        <v>3309.9905313982076</v>
      </c>
      <c r="CG329" s="463">
        <v>2048</v>
      </c>
      <c r="CH329" s="294">
        <v>34</v>
      </c>
      <c r="CI329" s="475">
        <v>-34.510081243890802</v>
      </c>
      <c r="CJ329" s="475">
        <v>-607.25824048087395</v>
      </c>
      <c r="CK329" s="475">
        <v>1492.4503925802339</v>
      </c>
      <c r="CL329" s="476">
        <v>2461.5822063800374</v>
      </c>
      <c r="CM329" s="530">
        <v>3312.2642772355066</v>
      </c>
      <c r="CP329" s="463">
        <v>2048</v>
      </c>
      <c r="CQ329" s="294">
        <v>34</v>
      </c>
      <c r="CR329" s="475">
        <v>2626.1458416301407</v>
      </c>
      <c r="CS329" s="476">
        <v>1.2488532573657751</v>
      </c>
      <c r="CT329" s="530">
        <v>3279.6707886373861</v>
      </c>
      <c r="CZ329" s="447" t="b">
        <v>1</v>
      </c>
      <c r="DA329" s="448" t="b">
        <v>1</v>
      </c>
      <c r="DB329" s="449" t="b">
        <v>1</v>
      </c>
      <c r="DC329" s="447">
        <v>36</v>
      </c>
      <c r="DD329" s="449">
        <v>3324.4639424899547</v>
      </c>
      <c r="DE329" s="447">
        <v>36</v>
      </c>
      <c r="DF329" s="449">
        <v>4025.1106219592425</v>
      </c>
      <c r="DG329" s="447">
        <v>36</v>
      </c>
      <c r="DH329" s="449">
        <v>4725.7573014285299</v>
      </c>
      <c r="DI329" s="447">
        <v>36</v>
      </c>
      <c r="DJ329" s="448">
        <v>3324.4639424899547</v>
      </c>
      <c r="DK329" s="449">
        <v>329</v>
      </c>
      <c r="DL329" s="447">
        <v>36</v>
      </c>
      <c r="DM329" s="448">
        <v>4025.1106219592425</v>
      </c>
      <c r="DN329" s="449">
        <v>329</v>
      </c>
      <c r="DO329" s="447">
        <v>36</v>
      </c>
      <c r="DP329" s="448">
        <v>4725.7573014285299</v>
      </c>
      <c r="DQ329" s="449">
        <v>329</v>
      </c>
      <c r="DV329" s="510">
        <v>2053</v>
      </c>
      <c r="DW329" s="511">
        <v>3322.4303984610724</v>
      </c>
      <c r="DY329" s="558">
        <v>3322.4303984610724</v>
      </c>
      <c r="EA329" s="325"/>
      <c r="EB329" s="325"/>
      <c r="EC329" s="325"/>
      <c r="ED329" s="325"/>
      <c r="EE329" s="325"/>
    </row>
    <row r="330" spans="2:135" s="319" customFormat="1" ht="13.8" x14ac:dyDescent="0.25">
      <c r="B330" s="403">
        <v>2051</v>
      </c>
      <c r="C330" s="1433">
        <v>3790.2798275204914</v>
      </c>
      <c r="D330" s="1434">
        <v>4762.3389077913871</v>
      </c>
      <c r="E330" s="1430">
        <v>3150.8417459802163</v>
      </c>
      <c r="F330" s="1431">
        <v>4710.0480216615961</v>
      </c>
      <c r="G330" s="1432"/>
      <c r="H330" s="623"/>
      <c r="I330" s="621"/>
      <c r="J330" s="622"/>
      <c r="K330" s="623"/>
      <c r="L330" s="621"/>
      <c r="M330" s="623"/>
      <c r="N330" s="301" t="s">
        <v>446</v>
      </c>
      <c r="O330" s="394"/>
      <c r="P330" s="394"/>
      <c r="Q330" s="394"/>
      <c r="R330" s="301">
        <v>37</v>
      </c>
      <c r="S330" s="503">
        <v>3024.4622969927614</v>
      </c>
      <c r="T330" s="503">
        <v>4727.5502427010215</v>
      </c>
      <c r="U330" s="503">
        <v>686.82950163856765</v>
      </c>
      <c r="W330" s="503">
        <v>3323.3208833702943</v>
      </c>
      <c r="X330" s="503">
        <v>4010.150385008862</v>
      </c>
      <c r="Y330" s="503">
        <v>4696.9798866474293</v>
      </c>
      <c r="AA330" s="365"/>
      <c r="AB330" s="365"/>
      <c r="AC330" s="365"/>
      <c r="AD330" s="365"/>
      <c r="AE330" s="365"/>
      <c r="AF330" s="365"/>
      <c r="AG330" s="365"/>
      <c r="AH330" s="365"/>
      <c r="AI330" s="365"/>
      <c r="AJ330" s="365"/>
      <c r="AK330" s="365"/>
      <c r="AL330" s="365"/>
      <c r="AM330" s="365"/>
      <c r="AN330" s="365"/>
      <c r="BI330" s="463">
        <v>2049</v>
      </c>
      <c r="BJ330" s="530">
        <v>3316.7780499185078</v>
      </c>
      <c r="BR330" s="463">
        <v>2049</v>
      </c>
      <c r="BS330" s="294">
        <v>35</v>
      </c>
      <c r="BT330" s="475">
        <v>671.69025112708255</v>
      </c>
      <c r="BU330" s="476">
        <v>2624.8288781418937</v>
      </c>
      <c r="BV330" s="530">
        <v>3296.519129268976</v>
      </c>
      <c r="BY330" s="463">
        <v>2049</v>
      </c>
      <c r="BZ330" s="294">
        <v>35</v>
      </c>
      <c r="CA330" s="475">
        <v>-714.4933285313698</v>
      </c>
      <c r="CB330" s="475">
        <v>1569.9104355665186</v>
      </c>
      <c r="CC330" s="476">
        <v>2459.183077894621</v>
      </c>
      <c r="CD330" s="530">
        <v>3314.60018492977</v>
      </c>
      <c r="CG330" s="463">
        <v>2049</v>
      </c>
      <c r="CH330" s="294">
        <v>35</v>
      </c>
      <c r="CI330" s="475">
        <v>-37.645525476588084</v>
      </c>
      <c r="CJ330" s="475">
        <v>-643.50462334694691</v>
      </c>
      <c r="CK330" s="475">
        <v>1536.3459923620055</v>
      </c>
      <c r="CL330" s="476">
        <v>2461.5822063800374</v>
      </c>
      <c r="CM330" s="530">
        <v>3316.7780499185078</v>
      </c>
      <c r="CP330" s="463">
        <v>2049</v>
      </c>
      <c r="CQ330" s="294">
        <v>35</v>
      </c>
      <c r="CR330" s="475">
        <v>2626.1458416301407</v>
      </c>
      <c r="CS330" s="476">
        <v>1.2570425597214732</v>
      </c>
      <c r="CT330" s="530">
        <v>3301.1770909646543</v>
      </c>
      <c r="CZ330" s="447" t="b">
        <v>1</v>
      </c>
      <c r="DA330" s="448" t="b">
        <v>1</v>
      </c>
      <c r="DB330" s="449" t="b">
        <v>1</v>
      </c>
      <c r="DC330" s="447">
        <v>37</v>
      </c>
      <c r="DD330" s="449">
        <v>3323.3208833702943</v>
      </c>
      <c r="DE330" s="447">
        <v>37</v>
      </c>
      <c r="DF330" s="449">
        <v>4010.150385008862</v>
      </c>
      <c r="DG330" s="447">
        <v>37</v>
      </c>
      <c r="DH330" s="449">
        <v>4696.9798866474293</v>
      </c>
      <c r="DI330" s="447">
        <v>37</v>
      </c>
      <c r="DJ330" s="448">
        <v>3323.3208833702943</v>
      </c>
      <c r="DK330" s="449">
        <v>330</v>
      </c>
      <c r="DL330" s="447">
        <v>37</v>
      </c>
      <c r="DM330" s="448">
        <v>4010.150385008862</v>
      </c>
      <c r="DN330" s="449">
        <v>330</v>
      </c>
      <c r="DO330" s="447">
        <v>37</v>
      </c>
      <c r="DP330" s="448">
        <v>4696.9798866474293</v>
      </c>
      <c r="DQ330" s="449">
        <v>330</v>
      </c>
      <c r="DV330" s="510">
        <v>2054</v>
      </c>
      <c r="DW330" s="511">
        <v>3320.7164591568912</v>
      </c>
      <c r="DY330" s="558">
        <v>3320.7164591568912</v>
      </c>
      <c r="EA330" s="325"/>
      <c r="EB330" s="325"/>
      <c r="EC330" s="325"/>
      <c r="ED330" s="325"/>
      <c r="EE330" s="325"/>
    </row>
    <row r="331" spans="2:135" s="319" customFormat="1" ht="14.4" thickBot="1" x14ac:dyDescent="0.3">
      <c r="B331" s="403">
        <v>2052</v>
      </c>
      <c r="C331" s="1433">
        <v>3788.4623376832592</v>
      </c>
      <c r="D331" s="1434">
        <v>4755.8299890402859</v>
      </c>
      <c r="E331" s="1435">
        <v>3146.5353382844914</v>
      </c>
      <c r="F331" s="1436">
        <v>4653.796355804292</v>
      </c>
      <c r="G331" s="1437"/>
      <c r="H331" s="623"/>
      <c r="I331" s="621"/>
      <c r="J331" s="622"/>
      <c r="K331" s="623"/>
      <c r="L331" s="621"/>
      <c r="M331" s="623"/>
      <c r="N331" s="301" t="s">
        <v>446</v>
      </c>
      <c r="O331" s="394"/>
      <c r="P331" s="394"/>
      <c r="Q331" s="394"/>
      <c r="R331" s="301">
        <v>38</v>
      </c>
      <c r="S331" s="503">
        <v>3021.9386150436221</v>
      </c>
      <c r="T331" s="503">
        <v>4674.5594428069016</v>
      </c>
      <c r="U331" s="503">
        <v>673.40745091799079</v>
      </c>
      <c r="W331" s="503">
        <v>3321.7492302124556</v>
      </c>
      <c r="X331" s="503">
        <v>3995.1566811304465</v>
      </c>
      <c r="Y331" s="503">
        <v>4668.5641320484374</v>
      </c>
      <c r="AA331" s="365"/>
      <c r="AB331" s="365"/>
      <c r="AC331" s="365"/>
      <c r="AD331" s="365"/>
      <c r="AE331" s="365"/>
      <c r="AF331" s="365"/>
      <c r="AG331" s="365"/>
      <c r="AH331" s="365"/>
      <c r="AI331" s="365"/>
      <c r="AJ331" s="365"/>
      <c r="AK331" s="365"/>
      <c r="AL331" s="365"/>
      <c r="AM331" s="365"/>
      <c r="AN331" s="365"/>
      <c r="BI331" s="463">
        <v>2050</v>
      </c>
      <c r="BJ331" s="542">
        <v>3320.0568165610575</v>
      </c>
      <c r="BR331" s="463">
        <v>2050</v>
      </c>
      <c r="BS331" s="294">
        <v>36</v>
      </c>
      <c r="BT331" s="475">
        <v>690.88140115928491</v>
      </c>
      <c r="BU331" s="476">
        <v>2624.8288781418937</v>
      </c>
      <c r="BV331" s="542">
        <v>3315.7102793011786</v>
      </c>
      <c r="BY331" s="463">
        <v>2050</v>
      </c>
      <c r="BZ331" s="294">
        <v>36</v>
      </c>
      <c r="CA331" s="475">
        <v>-755.90477859318798</v>
      </c>
      <c r="CB331" s="475">
        <v>1614.7650194398477</v>
      </c>
      <c r="CC331" s="476">
        <v>2459.183077894621</v>
      </c>
      <c r="CD331" s="542">
        <v>3318.0433187412809</v>
      </c>
      <c r="CG331" s="463">
        <v>2050</v>
      </c>
      <c r="CH331" s="294">
        <v>36</v>
      </c>
      <c r="CI331" s="475">
        <v>-40.965355956517634</v>
      </c>
      <c r="CJ331" s="475">
        <v>-680.8016260062393</v>
      </c>
      <c r="CK331" s="475">
        <v>1580.2415921437771</v>
      </c>
      <c r="CL331" s="476">
        <v>2461.5822063800374</v>
      </c>
      <c r="CM331" s="542">
        <v>3320.0568165610575</v>
      </c>
      <c r="CP331" s="463">
        <v>2050</v>
      </c>
      <c r="CQ331" s="294">
        <v>36</v>
      </c>
      <c r="CR331" s="475">
        <v>2626.1458416301407</v>
      </c>
      <c r="CS331" s="476">
        <v>1.2652855630806137</v>
      </c>
      <c r="CT331" s="542">
        <v>3322.8244199588048</v>
      </c>
      <c r="CZ331" s="447" t="b">
        <v>1</v>
      </c>
      <c r="DA331" s="448" t="b">
        <v>1</v>
      </c>
      <c r="DB331" s="449" t="b">
        <v>1</v>
      </c>
      <c r="DC331" s="447">
        <v>38</v>
      </c>
      <c r="DD331" s="449">
        <v>3321.7492302124556</v>
      </c>
      <c r="DE331" s="447">
        <v>38</v>
      </c>
      <c r="DF331" s="449">
        <v>3995.1566811304465</v>
      </c>
      <c r="DG331" s="447">
        <v>38</v>
      </c>
      <c r="DH331" s="449">
        <v>4668.5641320484374</v>
      </c>
      <c r="DI331" s="447">
        <v>38</v>
      </c>
      <c r="DJ331" s="448">
        <v>3321.7492302124556</v>
      </c>
      <c r="DK331" s="449">
        <v>331</v>
      </c>
      <c r="DL331" s="447">
        <v>38</v>
      </c>
      <c r="DM331" s="448">
        <v>3995.1566811304465</v>
      </c>
      <c r="DN331" s="449">
        <v>331</v>
      </c>
      <c r="DO331" s="447">
        <v>38</v>
      </c>
      <c r="DP331" s="448">
        <v>4668.5641320484374</v>
      </c>
      <c r="DQ331" s="449">
        <v>331</v>
      </c>
      <c r="DV331" s="510">
        <v>2055</v>
      </c>
      <c r="DW331" s="511">
        <v>3317.7411729197966</v>
      </c>
      <c r="DY331" s="558">
        <v>3317.7411729197966</v>
      </c>
      <c r="EA331" s="325"/>
      <c r="EB331" s="325"/>
      <c r="EC331" s="325"/>
      <c r="ED331" s="325"/>
      <c r="EE331" s="325"/>
    </row>
    <row r="332" spans="2:135" s="319" customFormat="1" ht="13.8" x14ac:dyDescent="0.25">
      <c r="B332" s="403">
        <v>2053</v>
      </c>
      <c r="C332" s="1438">
        <v>3785.8024338534096</v>
      </c>
      <c r="D332" s="1439">
        <v>4748.2385101769423</v>
      </c>
      <c r="E332" s="1435">
        <v>3141.5126910140052</v>
      </c>
      <c r="F332" s="1436">
        <v>4597.544689946988</v>
      </c>
      <c r="G332" s="1437"/>
      <c r="H332" s="623"/>
      <c r="I332" s="621"/>
      <c r="J332" s="622"/>
      <c r="K332" s="623"/>
      <c r="L332" s="621"/>
      <c r="M332" s="623"/>
      <c r="N332" s="301" t="s">
        <v>446</v>
      </c>
      <c r="O332" s="394"/>
      <c r="P332" s="394"/>
      <c r="Q332" s="394"/>
      <c r="R332" s="301">
        <v>39</v>
      </c>
      <c r="S332" s="503">
        <v>3019.4149330944833</v>
      </c>
      <c r="T332" s="503">
        <v>4621.4007375078318</v>
      </c>
      <c r="U332" s="503">
        <v>660.40251029265517</v>
      </c>
      <c r="W332" s="503">
        <v>3319.7188041391637</v>
      </c>
      <c r="X332" s="503">
        <v>3980.121314431819</v>
      </c>
      <c r="Y332" s="503">
        <v>4640.5238247244743</v>
      </c>
      <c r="AA332" s="365"/>
      <c r="AB332" s="365"/>
      <c r="AC332" s="365"/>
      <c r="AD332" s="365"/>
      <c r="AE332" s="365"/>
      <c r="AF332" s="365"/>
      <c r="AG332" s="365"/>
      <c r="AH332" s="365"/>
      <c r="AI332" s="365"/>
      <c r="AJ332" s="365"/>
      <c r="AK332" s="365"/>
      <c r="AL332" s="365"/>
      <c r="AM332" s="365"/>
      <c r="AN332" s="365"/>
      <c r="BI332" s="463">
        <v>2051</v>
      </c>
      <c r="BJ332" s="486">
        <v>3322.095308984663</v>
      </c>
      <c r="BR332" s="463">
        <v>2051</v>
      </c>
      <c r="BS332" s="294">
        <v>37</v>
      </c>
      <c r="BT332" s="475">
        <v>710.07255119148726</v>
      </c>
      <c r="BU332" s="476">
        <v>2624.8288781418937</v>
      </c>
      <c r="BV332" s="486">
        <v>3334.9014293333812</v>
      </c>
      <c r="BY332" s="463">
        <v>2051</v>
      </c>
      <c r="BZ332" s="294">
        <v>37</v>
      </c>
      <c r="CA332" s="475">
        <v>-798.48274837505744</v>
      </c>
      <c r="CB332" s="475">
        <v>1659.6196033131769</v>
      </c>
      <c r="CC332" s="476">
        <v>2459.183077894621</v>
      </c>
      <c r="CD332" s="486">
        <v>3320.3199328327405</v>
      </c>
      <c r="CG332" s="463">
        <v>2051</v>
      </c>
      <c r="CH332" s="294">
        <v>37</v>
      </c>
      <c r="CI332" s="475">
        <v>-44.474840862171803</v>
      </c>
      <c r="CJ332" s="475">
        <v>-719.14924845875123</v>
      </c>
      <c r="CK332" s="475">
        <v>1624.1371919255487</v>
      </c>
      <c r="CL332" s="476">
        <v>2461.5822063800374</v>
      </c>
      <c r="CM332" s="486">
        <v>3322.095308984663</v>
      </c>
      <c r="CP332" s="463">
        <v>2051</v>
      </c>
      <c r="CQ332" s="294">
        <v>37</v>
      </c>
      <c r="CR332" s="475">
        <v>2626.1458416301407</v>
      </c>
      <c r="CS332" s="476">
        <v>1.2735826195852529</v>
      </c>
      <c r="CT332" s="486">
        <v>3344.6137003962331</v>
      </c>
      <c r="CZ332" s="447" t="b">
        <v>1</v>
      </c>
      <c r="DA332" s="448" t="b">
        <v>1</v>
      </c>
      <c r="DB332" s="449" t="b">
        <v>1</v>
      </c>
      <c r="DC332" s="447">
        <v>39</v>
      </c>
      <c r="DD332" s="449">
        <v>3319.7188041391637</v>
      </c>
      <c r="DE332" s="447">
        <v>39</v>
      </c>
      <c r="DF332" s="449">
        <v>3980.121314431819</v>
      </c>
      <c r="DG332" s="447">
        <v>39</v>
      </c>
      <c r="DH332" s="449">
        <v>4640.5238247244743</v>
      </c>
      <c r="DI332" s="447">
        <v>39</v>
      </c>
      <c r="DJ332" s="448">
        <v>3319.7188041391637</v>
      </c>
      <c r="DK332" s="449">
        <v>332</v>
      </c>
      <c r="DL332" s="447">
        <v>39</v>
      </c>
      <c r="DM332" s="448">
        <v>3980.121314431819</v>
      </c>
      <c r="DN332" s="449">
        <v>332</v>
      </c>
      <c r="DO332" s="447">
        <v>39</v>
      </c>
      <c r="DP332" s="448">
        <v>4640.5238247244743</v>
      </c>
      <c r="DQ332" s="449">
        <v>332</v>
      </c>
      <c r="DV332" s="510">
        <v>2056</v>
      </c>
      <c r="DW332" s="511">
        <v>3313.499271571296</v>
      </c>
      <c r="DY332" s="558">
        <v>3313.499271571296</v>
      </c>
      <c r="EA332" s="325"/>
      <c r="EB332" s="325"/>
      <c r="EC332" s="325"/>
      <c r="ED332" s="325"/>
      <c r="EE332" s="325"/>
    </row>
    <row r="333" spans="2:135" s="319" customFormat="1" ht="13.8" x14ac:dyDescent="0.25">
      <c r="B333" s="403">
        <v>2054</v>
      </c>
      <c r="C333" s="1438">
        <v>3782.3094559754709</v>
      </c>
      <c r="D333" s="1439">
        <v>4739.5858319841309</v>
      </c>
      <c r="E333" s="1440">
        <v>3135.7879368139547</v>
      </c>
      <c r="F333" s="1441">
        <v>4541.293024089684</v>
      </c>
      <c r="G333" s="1442"/>
      <c r="H333" s="623"/>
      <c r="I333" s="621"/>
      <c r="J333" s="622"/>
      <c r="K333" s="623"/>
      <c r="L333" s="621"/>
      <c r="M333" s="623"/>
      <c r="N333" s="301" t="s">
        <v>446</v>
      </c>
      <c r="O333" s="394"/>
      <c r="P333" s="394"/>
      <c r="Q333" s="394"/>
      <c r="R333" s="301">
        <v>40</v>
      </c>
      <c r="S333" s="503">
        <v>3016.8912511453441</v>
      </c>
      <c r="T333" s="503">
        <v>4568.0373172782056</v>
      </c>
      <c r="U333" s="503">
        <v>647.83866520233994</v>
      </c>
      <c r="W333" s="503">
        <v>3317.1964183568866</v>
      </c>
      <c r="X333" s="503">
        <v>3965.0350835592267</v>
      </c>
      <c r="Y333" s="503">
        <v>4612.8737487615663</v>
      </c>
      <c r="AA333" s="365"/>
      <c r="AB333" s="365"/>
      <c r="AC333" s="365"/>
      <c r="AD333" s="365"/>
      <c r="AE333" s="365"/>
      <c r="AF333" s="365"/>
      <c r="AG333" s="365"/>
      <c r="AH333" s="365"/>
      <c r="AI333" s="365"/>
      <c r="AJ333" s="365"/>
      <c r="AK333" s="365"/>
      <c r="AL333" s="365"/>
      <c r="AM333" s="365"/>
      <c r="AN333" s="365"/>
      <c r="BI333" s="463">
        <v>2052</v>
      </c>
      <c r="BJ333" s="464">
        <v>3322.8882590108319</v>
      </c>
      <c r="BR333" s="463">
        <v>2052</v>
      </c>
      <c r="BS333" s="294">
        <v>38</v>
      </c>
      <c r="BT333" s="475">
        <v>729.26370122368962</v>
      </c>
      <c r="BU333" s="476">
        <v>2624.8288781418937</v>
      </c>
      <c r="BV333" s="560">
        <v>3354.0925793655833</v>
      </c>
      <c r="BY333" s="463">
        <v>2052</v>
      </c>
      <c r="BZ333" s="294">
        <v>38</v>
      </c>
      <c r="CA333" s="475">
        <v>-842.22723787697805</v>
      </c>
      <c r="CB333" s="475">
        <v>1704.474187186506</v>
      </c>
      <c r="CC333" s="476">
        <v>2459.183077894621</v>
      </c>
      <c r="CD333" s="560">
        <v>3321.4300272041492</v>
      </c>
      <c r="CG333" s="463">
        <v>2052</v>
      </c>
      <c r="CH333" s="294">
        <v>38</v>
      </c>
      <c r="CI333" s="475">
        <v>-48.179248372042949</v>
      </c>
      <c r="CJ333" s="475">
        <v>-758.5474907044827</v>
      </c>
      <c r="CK333" s="475">
        <v>1668.0327917073203</v>
      </c>
      <c r="CL333" s="476">
        <v>2461.5822063800374</v>
      </c>
      <c r="CM333" s="560">
        <v>3322.8882590108319</v>
      </c>
      <c r="CP333" s="463">
        <v>2052</v>
      </c>
      <c r="CQ333" s="294">
        <v>38</v>
      </c>
      <c r="CR333" s="475">
        <v>2626.1458416301407</v>
      </c>
      <c r="CS333" s="476">
        <v>1.2819340836866038</v>
      </c>
      <c r="CT333" s="560">
        <v>3366.5458631175193</v>
      </c>
      <c r="CZ333" s="447" t="b">
        <v>1</v>
      </c>
      <c r="DA333" s="448" t="b">
        <v>1</v>
      </c>
      <c r="DB333" s="449" t="b">
        <v>1</v>
      </c>
      <c r="DC333" s="447">
        <v>40</v>
      </c>
      <c r="DD333" s="449">
        <v>3317.1964183568866</v>
      </c>
      <c r="DE333" s="447">
        <v>40</v>
      </c>
      <c r="DF333" s="449">
        <v>3965.0350835592267</v>
      </c>
      <c r="DG333" s="447">
        <v>40</v>
      </c>
      <c r="DH333" s="449">
        <v>4612.8737487615663</v>
      </c>
      <c r="DI333" s="447">
        <v>40</v>
      </c>
      <c r="DJ333" s="448">
        <v>3317.1964183568866</v>
      </c>
      <c r="DK333" s="449">
        <v>333</v>
      </c>
      <c r="DL333" s="447">
        <v>40</v>
      </c>
      <c r="DM333" s="448">
        <v>3965.0350835592267</v>
      </c>
      <c r="DN333" s="449">
        <v>333</v>
      </c>
      <c r="DO333" s="447">
        <v>40</v>
      </c>
      <c r="DP333" s="448">
        <v>4612.8737487615663</v>
      </c>
      <c r="DQ333" s="449">
        <v>333</v>
      </c>
      <c r="DV333" s="510">
        <v>2057</v>
      </c>
      <c r="DW333" s="511">
        <v>3307.9854869328974</v>
      </c>
      <c r="DY333" s="558">
        <v>3307.9854869328974</v>
      </c>
      <c r="EA333" s="325"/>
      <c r="EB333" s="325"/>
      <c r="EC333" s="325"/>
      <c r="ED333" s="325"/>
      <c r="EE333" s="325"/>
    </row>
    <row r="334" spans="2:135" s="319" customFormat="1" ht="13.8" x14ac:dyDescent="0.25">
      <c r="B334" s="403">
        <v>2055</v>
      </c>
      <c r="C334" s="1443">
        <v>3777.9957232114834</v>
      </c>
      <c r="D334" s="1444">
        <v>4729.8965612202428</v>
      </c>
      <c r="E334" s="1440">
        <v>3129.3773559203905</v>
      </c>
      <c r="F334" s="1441">
        <v>4485.0413582323799</v>
      </c>
      <c r="G334" s="1442"/>
      <c r="H334" s="623"/>
      <c r="I334" s="621"/>
      <c r="J334" s="622"/>
      <c r="K334" s="623"/>
      <c r="L334" s="621"/>
      <c r="M334" s="623"/>
      <c r="N334" s="301" t="s">
        <v>446</v>
      </c>
      <c r="O334" s="394"/>
      <c r="P334" s="394"/>
      <c r="Q334" s="394"/>
      <c r="R334" s="301">
        <v>41</v>
      </c>
      <c r="S334" s="503">
        <v>3014.3675691962044</v>
      </c>
      <c r="T334" s="503">
        <v>4556.0650500717866</v>
      </c>
      <c r="U334" s="503">
        <v>635.74596805969315</v>
      </c>
      <c r="W334" s="503">
        <v>3314.1459802722402</v>
      </c>
      <c r="X334" s="503">
        <v>3949.8919483319332</v>
      </c>
      <c r="Y334" s="503">
        <v>4585.6379163916263</v>
      </c>
      <c r="AA334" s="365"/>
      <c r="AB334" s="365"/>
      <c r="AC334" s="365"/>
      <c r="AD334" s="365"/>
      <c r="AE334" s="365"/>
      <c r="AF334" s="365"/>
      <c r="AG334" s="365"/>
      <c r="AH334" s="365"/>
      <c r="AI334" s="365"/>
      <c r="AJ334" s="365"/>
      <c r="AK334" s="365"/>
      <c r="AL334" s="365"/>
      <c r="AM334" s="365"/>
      <c r="AN334" s="365"/>
      <c r="BI334" s="463">
        <v>2053</v>
      </c>
      <c r="BJ334" s="464">
        <v>3322.4303984610724</v>
      </c>
      <c r="BR334" s="463">
        <v>2053</v>
      </c>
      <c r="BS334" s="294">
        <v>39</v>
      </c>
      <c r="BT334" s="475">
        <v>748.45485125589198</v>
      </c>
      <c r="BU334" s="476">
        <v>2624.8288781418937</v>
      </c>
      <c r="BV334" s="464">
        <v>3373.2837293977855</v>
      </c>
      <c r="BY334" s="463">
        <v>2053</v>
      </c>
      <c r="BZ334" s="294">
        <v>39</v>
      </c>
      <c r="CA334" s="475">
        <v>-887.13824709894982</v>
      </c>
      <c r="CB334" s="475">
        <v>1749.3287710598352</v>
      </c>
      <c r="CC334" s="476">
        <v>2459.183077894621</v>
      </c>
      <c r="CD334" s="464">
        <v>3321.3736018555064</v>
      </c>
      <c r="CG334" s="463">
        <v>2053</v>
      </c>
      <c r="CH334" s="294">
        <v>39</v>
      </c>
      <c r="CI334" s="475">
        <v>-52.083846664623408</v>
      </c>
      <c r="CJ334" s="475">
        <v>-798.9963527434337</v>
      </c>
      <c r="CK334" s="475">
        <v>1711.9283914890918</v>
      </c>
      <c r="CL334" s="476">
        <v>2461.5822063800374</v>
      </c>
      <c r="CM334" s="464">
        <v>3322.4303984610724</v>
      </c>
      <c r="CP334" s="463">
        <v>2053</v>
      </c>
      <c r="CQ334" s="294">
        <v>39</v>
      </c>
      <c r="CR334" s="475">
        <v>2626.1458416301407</v>
      </c>
      <c r="CS334" s="476">
        <v>1.2903403121601782</v>
      </c>
      <c r="CT334" s="464">
        <v>3388.6218450671895</v>
      </c>
      <c r="CZ334" s="447" t="b">
        <v>1</v>
      </c>
      <c r="DA334" s="448" t="b">
        <v>1</v>
      </c>
      <c r="DB334" s="449" t="b">
        <v>1</v>
      </c>
      <c r="DC334" s="447">
        <v>41</v>
      </c>
      <c r="DD334" s="449">
        <v>3314.1459802722402</v>
      </c>
      <c r="DE334" s="447">
        <v>41</v>
      </c>
      <c r="DF334" s="449">
        <v>3949.8919483319332</v>
      </c>
      <c r="DG334" s="447">
        <v>41</v>
      </c>
      <c r="DH334" s="449">
        <v>4585.6379163916263</v>
      </c>
      <c r="DI334" s="447">
        <v>41</v>
      </c>
      <c r="DJ334" s="448">
        <v>3314.1459802722402</v>
      </c>
      <c r="DK334" s="449">
        <v>334</v>
      </c>
      <c r="DL334" s="447">
        <v>41</v>
      </c>
      <c r="DM334" s="448">
        <v>3949.8919483319332</v>
      </c>
      <c r="DN334" s="449">
        <v>334</v>
      </c>
      <c r="DO334" s="447">
        <v>41</v>
      </c>
      <c r="DP334" s="448">
        <v>4585.6379163916263</v>
      </c>
      <c r="DQ334" s="449">
        <v>334</v>
      </c>
      <c r="DV334" s="450">
        <v>2058</v>
      </c>
      <c r="DW334" s="451">
        <v>3301.1945508261083</v>
      </c>
      <c r="DY334" s="557">
        <v>3301.1945508261083</v>
      </c>
      <c r="EA334" s="325"/>
      <c r="EB334" s="325"/>
      <c r="EC334" s="325"/>
      <c r="ED334" s="325"/>
      <c r="EE334" s="325"/>
    </row>
    <row r="335" spans="2:135" s="319" customFormat="1" ht="13.8" x14ac:dyDescent="0.25">
      <c r="B335" s="403">
        <v>2056</v>
      </c>
      <c r="C335" s="1443">
        <v>3772.8738903737462</v>
      </c>
      <c r="D335" s="1444">
        <v>4719.1920251395841</v>
      </c>
      <c r="E335" s="1445">
        <v>3122.2950587955238</v>
      </c>
      <c r="F335" s="1446">
        <v>4428.789692375075</v>
      </c>
      <c r="G335" s="1447"/>
      <c r="H335" s="623"/>
      <c r="I335" s="621"/>
      <c r="J335" s="622"/>
      <c r="K335" s="623"/>
      <c r="L335" s="621"/>
      <c r="M335" s="623"/>
      <c r="N335" s="301" t="s">
        <v>446</v>
      </c>
      <c r="O335" s="394"/>
      <c r="P335" s="394"/>
      <c r="Q335" s="394"/>
      <c r="R335" s="301">
        <v>42</v>
      </c>
      <c r="S335" s="503">
        <v>3011.8438872470656</v>
      </c>
      <c r="T335" s="503">
        <v>4552.2506316699082</v>
      </c>
      <c r="U335" s="503">
        <v>624.16082819325698</v>
      </c>
      <c r="W335" s="503">
        <v>3310.5292155391899</v>
      </c>
      <c r="X335" s="503">
        <v>3934.6900437324466</v>
      </c>
      <c r="Y335" s="503">
        <v>4558.8508719257034</v>
      </c>
      <c r="AA335" s="365"/>
      <c r="AB335" s="365"/>
      <c r="AC335" s="365"/>
      <c r="AD335" s="365"/>
      <c r="AE335" s="365"/>
      <c r="AF335" s="365"/>
      <c r="AG335" s="365"/>
      <c r="AH335" s="365"/>
      <c r="AI335" s="365"/>
      <c r="AJ335" s="365"/>
      <c r="AK335" s="365"/>
      <c r="AL335" s="365"/>
      <c r="AM335" s="365"/>
      <c r="AN335" s="365"/>
      <c r="BI335" s="463">
        <v>2054</v>
      </c>
      <c r="BJ335" s="464">
        <v>3320.7164591568912</v>
      </c>
      <c r="BR335" s="463">
        <v>2054</v>
      </c>
      <c r="BS335" s="294">
        <v>40</v>
      </c>
      <c r="BT335" s="475">
        <v>767.64600128809434</v>
      </c>
      <c r="BU335" s="476">
        <v>2624.8288781418937</v>
      </c>
      <c r="BV335" s="464">
        <v>3392.4748794299881</v>
      </c>
      <c r="BY335" s="463">
        <v>2054</v>
      </c>
      <c r="BZ335" s="294">
        <v>40</v>
      </c>
      <c r="CA335" s="475">
        <v>-933.21577604097286</v>
      </c>
      <c r="CB335" s="475">
        <v>1794.1833549331641</v>
      </c>
      <c r="CC335" s="476">
        <v>2459.183077894621</v>
      </c>
      <c r="CD335" s="464">
        <v>3320.1506567868123</v>
      </c>
      <c r="CG335" s="463">
        <v>2054</v>
      </c>
      <c r="CH335" s="294">
        <v>40</v>
      </c>
      <c r="CI335" s="475">
        <v>-56.193903918405539</v>
      </c>
      <c r="CJ335" s="475">
        <v>-840.49583457560414</v>
      </c>
      <c r="CK335" s="475">
        <v>1755.8239912708634</v>
      </c>
      <c r="CL335" s="476">
        <v>2461.5822063800374</v>
      </c>
      <c r="CM335" s="464">
        <v>3320.7164591568912</v>
      </c>
      <c r="CP335" s="463">
        <v>2054</v>
      </c>
      <c r="CQ335" s="294">
        <v>40</v>
      </c>
      <c r="CR335" s="475">
        <v>2626.1458416301407</v>
      </c>
      <c r="CS335" s="476">
        <v>1.2988016641210278</v>
      </c>
      <c r="CT335" s="464">
        <v>3410.8425893337439</v>
      </c>
      <c r="CZ335" s="447" t="b">
        <v>1</v>
      </c>
      <c r="DA335" s="448" t="b">
        <v>1</v>
      </c>
      <c r="DB335" s="449" t="b">
        <v>1</v>
      </c>
      <c r="DC335" s="447">
        <v>42</v>
      </c>
      <c r="DD335" s="449">
        <v>3310.5292155391899</v>
      </c>
      <c r="DE335" s="447">
        <v>42</v>
      </c>
      <c r="DF335" s="449">
        <v>3934.6900437324466</v>
      </c>
      <c r="DG335" s="447">
        <v>42</v>
      </c>
      <c r="DH335" s="449">
        <v>4558.8508719257034</v>
      </c>
      <c r="DI335" s="447">
        <v>42</v>
      </c>
      <c r="DJ335" s="448">
        <v>3310.5292155391899</v>
      </c>
      <c r="DK335" s="449">
        <v>335</v>
      </c>
      <c r="DL335" s="447">
        <v>42</v>
      </c>
      <c r="DM335" s="448">
        <v>3934.6900437324466</v>
      </c>
      <c r="DN335" s="449">
        <v>335</v>
      </c>
      <c r="DO335" s="447">
        <v>42</v>
      </c>
      <c r="DP335" s="448">
        <v>4558.8508719257034</v>
      </c>
      <c r="DQ335" s="449">
        <v>335</v>
      </c>
      <c r="DV335" s="450">
        <v>2059</v>
      </c>
      <c r="DW335" s="451">
        <v>3293.1211950724364</v>
      </c>
      <c r="DY335" s="557">
        <v>3293.1211950724364</v>
      </c>
      <c r="EA335" s="325"/>
      <c r="EB335" s="325"/>
      <c r="EC335" s="325"/>
      <c r="ED335" s="325"/>
      <c r="EE335" s="325"/>
    </row>
    <row r="336" spans="2:135" s="319" customFormat="1" ht="13.8" x14ac:dyDescent="0.25">
      <c r="B336" s="403">
        <v>2057</v>
      </c>
      <c r="C336" s="1448">
        <v>3766.9631356753498</v>
      </c>
      <c r="D336" s="1449">
        <v>4707.5021112355826</v>
      </c>
      <c r="E336" s="1445">
        <v>3114.5608194965562</v>
      </c>
      <c r="F336" s="1446">
        <v>4372.538026517771</v>
      </c>
      <c r="G336" s="1447"/>
      <c r="H336" s="623"/>
      <c r="I336" s="621"/>
      <c r="J336" s="622"/>
      <c r="K336" s="623"/>
      <c r="L336" s="621"/>
      <c r="M336" s="623"/>
      <c r="N336" s="301" t="s">
        <v>446</v>
      </c>
      <c r="O336" s="394"/>
      <c r="P336" s="394"/>
      <c r="Q336" s="394"/>
      <c r="R336" s="301">
        <v>43</v>
      </c>
      <c r="S336" s="503">
        <v>3009.3202052979259</v>
      </c>
      <c r="T336" s="503">
        <v>4548.436213268028</v>
      </c>
      <c r="U336" s="503">
        <v>613.12505521552271</v>
      </c>
      <c r="W336" s="503">
        <v>3306.3066409944777</v>
      </c>
      <c r="X336" s="503">
        <v>3919.4316962100002</v>
      </c>
      <c r="Y336" s="503">
        <v>4532.5567514255226</v>
      </c>
      <c r="AA336" s="365"/>
      <c r="AB336" s="365"/>
      <c r="AC336" s="365"/>
      <c r="AD336" s="365"/>
      <c r="AE336" s="365"/>
      <c r="AF336" s="365"/>
      <c r="AG336" s="365"/>
      <c r="AH336" s="365"/>
      <c r="AI336" s="365"/>
      <c r="AJ336" s="365"/>
      <c r="AK336" s="365"/>
      <c r="AL336" s="365"/>
      <c r="AM336" s="365"/>
      <c r="AN336" s="365"/>
      <c r="BI336" s="463">
        <v>2055</v>
      </c>
      <c r="BJ336" s="464">
        <v>3317.7411729197966</v>
      </c>
      <c r="BR336" s="463">
        <v>2055</v>
      </c>
      <c r="BS336" s="294">
        <v>41</v>
      </c>
      <c r="BT336" s="475">
        <v>786.8371513202967</v>
      </c>
      <c r="BU336" s="476">
        <v>2624.8288781418937</v>
      </c>
      <c r="BV336" s="464">
        <v>3411.6660294621906</v>
      </c>
      <c r="BY336" s="463">
        <v>2055</v>
      </c>
      <c r="BZ336" s="294">
        <v>41</v>
      </c>
      <c r="CA336" s="475">
        <v>-980.45982470304716</v>
      </c>
      <c r="CB336" s="475">
        <v>1839.0379388064932</v>
      </c>
      <c r="CC336" s="476">
        <v>2459.183077894621</v>
      </c>
      <c r="CD336" s="464">
        <v>3317.7611919980673</v>
      </c>
      <c r="CG336" s="463">
        <v>2055</v>
      </c>
      <c r="CH336" s="294">
        <v>41</v>
      </c>
      <c r="CI336" s="475">
        <v>-60.514688311881685</v>
      </c>
      <c r="CJ336" s="475">
        <v>-883.04593620099411</v>
      </c>
      <c r="CK336" s="475">
        <v>1799.719591052635</v>
      </c>
      <c r="CL336" s="476">
        <v>2461.5822063800374</v>
      </c>
      <c r="CM336" s="464">
        <v>3317.7411729197966</v>
      </c>
      <c r="CP336" s="463">
        <v>2055</v>
      </c>
      <c r="CQ336" s="294">
        <v>41</v>
      </c>
      <c r="CR336" s="475">
        <v>2626.1458416301407</v>
      </c>
      <c r="CS336" s="476">
        <v>1.3073185010390864</v>
      </c>
      <c r="CT336" s="464">
        <v>3433.2090451899458</v>
      </c>
      <c r="CZ336" s="447" t="b">
        <v>1</v>
      </c>
      <c r="DA336" s="448" t="b">
        <v>1</v>
      </c>
      <c r="DB336" s="449" t="b">
        <v>1</v>
      </c>
      <c r="DC336" s="447">
        <v>43</v>
      </c>
      <c r="DD336" s="449">
        <v>3306.3066409944777</v>
      </c>
      <c r="DE336" s="447">
        <v>43</v>
      </c>
      <c r="DF336" s="449">
        <v>3919.4316962100002</v>
      </c>
      <c r="DG336" s="447">
        <v>43</v>
      </c>
      <c r="DH336" s="449">
        <v>4532.5567514255226</v>
      </c>
      <c r="DI336" s="447">
        <v>43</v>
      </c>
      <c r="DJ336" s="448">
        <v>3306.3066409944777</v>
      </c>
      <c r="DK336" s="449">
        <v>336</v>
      </c>
      <c r="DL336" s="447">
        <v>43</v>
      </c>
      <c r="DM336" s="448">
        <v>3919.4316962100002</v>
      </c>
      <c r="DN336" s="449">
        <v>336</v>
      </c>
      <c r="DO336" s="447">
        <v>43</v>
      </c>
      <c r="DP336" s="448">
        <v>4532.5567514255226</v>
      </c>
      <c r="DQ336" s="449">
        <v>336</v>
      </c>
      <c r="DV336" s="450">
        <v>2060</v>
      </c>
      <c r="DW336" s="451">
        <v>3283.7601514933885</v>
      </c>
      <c r="DY336" s="557">
        <v>3283.7601514933885</v>
      </c>
      <c r="EA336" s="325"/>
      <c r="EB336" s="325"/>
      <c r="EC336" s="325"/>
      <c r="ED336" s="325"/>
      <c r="EE336" s="325"/>
    </row>
    <row r="337" spans="1:135" s="319" customFormat="1" ht="13.8" x14ac:dyDescent="0.25">
      <c r="A337" s="487"/>
      <c r="B337" s="403">
        <v>2058</v>
      </c>
      <c r="C337" s="1448">
        <v>3760.2912649268642</v>
      </c>
      <c r="D337" s="1449">
        <v>4694.8720829514004</v>
      </c>
      <c r="E337" s="1450">
        <v>3106.2045850619161</v>
      </c>
      <c r="F337" s="1451">
        <v>4316.286360660466</v>
      </c>
      <c r="G337" s="1452"/>
      <c r="H337" s="623"/>
      <c r="I337" s="621"/>
      <c r="J337" s="622"/>
      <c r="K337" s="623"/>
      <c r="L337" s="621"/>
      <c r="M337" s="623"/>
      <c r="N337" s="301" t="s">
        <v>446</v>
      </c>
      <c r="R337" s="301">
        <v>44</v>
      </c>
      <c r="S337" s="503">
        <v>3006.7965233487871</v>
      </c>
      <c r="T337" s="503">
        <v>4544.6217948661497</v>
      </c>
      <c r="U337" s="503">
        <v>602.68271536978557</v>
      </c>
      <c r="W337" s="503">
        <v>3301.4380933710049</v>
      </c>
      <c r="X337" s="503">
        <v>3904.1208087407904</v>
      </c>
      <c r="Y337" s="503">
        <v>4506.8035241105763</v>
      </c>
      <c r="AA337" s="365"/>
      <c r="AB337" s="365"/>
      <c r="AC337" s="365"/>
      <c r="AD337" s="365"/>
      <c r="AE337" s="365"/>
      <c r="AF337" s="365"/>
      <c r="AG337" s="365"/>
      <c r="AH337" s="365"/>
      <c r="AI337" s="365"/>
      <c r="AJ337" s="365"/>
      <c r="AK337" s="365"/>
      <c r="AL337" s="365"/>
      <c r="AM337" s="365"/>
      <c r="AN337" s="365"/>
      <c r="BI337" s="463">
        <v>2056</v>
      </c>
      <c r="BJ337" s="464">
        <v>3313.499271571296</v>
      </c>
      <c r="BR337" s="463">
        <v>2056</v>
      </c>
      <c r="BS337" s="294">
        <v>42</v>
      </c>
      <c r="BT337" s="475">
        <v>806.02830135249906</v>
      </c>
      <c r="BU337" s="476">
        <v>2624.8288781418937</v>
      </c>
      <c r="BV337" s="464">
        <v>3430.8571794943928</v>
      </c>
      <c r="BY337" s="463">
        <v>2056</v>
      </c>
      <c r="BZ337" s="294">
        <v>42</v>
      </c>
      <c r="CA337" s="475">
        <v>-1028.8703930851725</v>
      </c>
      <c r="CB337" s="475">
        <v>1883.8925226798224</v>
      </c>
      <c r="CC337" s="476">
        <v>2459.183077894621</v>
      </c>
      <c r="CD337" s="464">
        <v>3314.2052074892708</v>
      </c>
      <c r="CG337" s="463">
        <v>2056</v>
      </c>
      <c r="CH337" s="294">
        <v>42</v>
      </c>
      <c r="CI337" s="475">
        <v>-65.051468023544203</v>
      </c>
      <c r="CJ337" s="475">
        <v>-926.6466576196035</v>
      </c>
      <c r="CK337" s="475">
        <v>1843.6151908344066</v>
      </c>
      <c r="CL337" s="476">
        <v>2461.5822063800374</v>
      </c>
      <c r="CM337" s="464">
        <v>3313.499271571296</v>
      </c>
      <c r="CP337" s="463">
        <v>2056</v>
      </c>
      <c r="CQ337" s="294">
        <v>42</v>
      </c>
      <c r="CR337" s="475">
        <v>2626.1458416301407</v>
      </c>
      <c r="CS337" s="476">
        <v>1.3158911867546119</v>
      </c>
      <c r="CT337" s="464">
        <v>3455.7221681333749</v>
      </c>
      <c r="CZ337" s="447" t="b">
        <v>1</v>
      </c>
      <c r="DA337" s="448" t="b">
        <v>1</v>
      </c>
      <c r="DB337" s="449" t="b">
        <v>1</v>
      </c>
      <c r="DC337" s="447">
        <v>44</v>
      </c>
      <c r="DD337" s="449">
        <v>3301.4380933710049</v>
      </c>
      <c r="DE337" s="447">
        <v>44</v>
      </c>
      <c r="DF337" s="449">
        <v>3904.1208087407904</v>
      </c>
      <c r="DG337" s="447">
        <v>44</v>
      </c>
      <c r="DH337" s="449">
        <v>4506.8035241105763</v>
      </c>
      <c r="DI337" s="447">
        <v>44</v>
      </c>
      <c r="DJ337" s="448">
        <v>3301.4380933710049</v>
      </c>
      <c r="DK337" s="449">
        <v>337</v>
      </c>
      <c r="DL337" s="447">
        <v>44</v>
      </c>
      <c r="DM337" s="448">
        <v>3904.1208087407904</v>
      </c>
      <c r="DN337" s="449">
        <v>337</v>
      </c>
      <c r="DO337" s="447">
        <v>44</v>
      </c>
      <c r="DP337" s="448">
        <v>4506.8035241105763</v>
      </c>
      <c r="DQ337" s="449">
        <v>337</v>
      </c>
      <c r="DW337" s="324"/>
      <c r="EA337" s="325"/>
      <c r="EB337" s="325"/>
      <c r="EC337" s="325"/>
      <c r="ED337" s="325"/>
      <c r="EE337" s="325"/>
    </row>
    <row r="338" spans="1:135" s="319" customFormat="1" ht="13.8" x14ac:dyDescent="0.25">
      <c r="A338" s="487"/>
      <c r="B338" s="403">
        <v>2059</v>
      </c>
      <c r="C338" s="1453">
        <v>3752.8907252702434</v>
      </c>
      <c r="D338" s="1454">
        <v>4681.3543568210926</v>
      </c>
      <c r="E338" s="1450">
        <v>3097.2610351326116</v>
      </c>
      <c r="F338" s="1451">
        <v>4260.034694803162</v>
      </c>
      <c r="G338" s="1452"/>
      <c r="H338" s="623"/>
      <c r="I338" s="621"/>
      <c r="J338" s="622"/>
      <c r="K338" s="623"/>
      <c r="L338" s="621"/>
      <c r="M338" s="623"/>
      <c r="N338" s="301" t="s">
        <v>446</v>
      </c>
      <c r="R338" s="301">
        <v>45</v>
      </c>
      <c r="S338" s="503">
        <v>3004.2728413996479</v>
      </c>
      <c r="T338" s="503">
        <v>4540.8073764642704</v>
      </c>
      <c r="U338" s="503">
        <v>592.87966481876845</v>
      </c>
      <c r="W338" s="503">
        <v>3295.8835950296352</v>
      </c>
      <c r="X338" s="503">
        <v>3888.7632598484038</v>
      </c>
      <c r="Y338" s="503">
        <v>4481.6429246671723</v>
      </c>
      <c r="AA338" s="365"/>
      <c r="AB338" s="365"/>
      <c r="AC338" s="365"/>
      <c r="AD338" s="365"/>
      <c r="AE338" s="365"/>
      <c r="AF338" s="365"/>
      <c r="AG338" s="365"/>
      <c r="AH338" s="365"/>
      <c r="AI338" s="365"/>
      <c r="AJ338" s="365"/>
      <c r="AK338" s="365"/>
      <c r="AL338" s="365"/>
      <c r="AM338" s="365"/>
      <c r="AN338" s="365"/>
      <c r="BI338" s="463">
        <v>2057</v>
      </c>
      <c r="BJ338" s="464">
        <v>3307.9854869328974</v>
      </c>
      <c r="BR338" s="463">
        <v>2057</v>
      </c>
      <c r="BS338" s="294">
        <v>43</v>
      </c>
      <c r="BT338" s="475">
        <v>825.21945138470142</v>
      </c>
      <c r="BU338" s="476">
        <v>2624.8288781418937</v>
      </c>
      <c r="BV338" s="464">
        <v>3450.0483295265949</v>
      </c>
      <c r="BY338" s="463">
        <v>2057</v>
      </c>
      <c r="BZ338" s="294">
        <v>43</v>
      </c>
      <c r="CA338" s="475">
        <v>-1078.4474811873492</v>
      </c>
      <c r="CB338" s="475">
        <v>1928.7471065531515</v>
      </c>
      <c r="CC338" s="476">
        <v>2459.183077894621</v>
      </c>
      <c r="CD338" s="464">
        <v>3309.4827032604235</v>
      </c>
      <c r="CG338" s="463">
        <v>2057</v>
      </c>
      <c r="CH338" s="294">
        <v>43</v>
      </c>
      <c r="CI338" s="475">
        <v>-69.809511231885452</v>
      </c>
      <c r="CJ338" s="475">
        <v>-971.29799883143255</v>
      </c>
      <c r="CK338" s="475">
        <v>1887.5107906161782</v>
      </c>
      <c r="CL338" s="476">
        <v>2461.5822063800374</v>
      </c>
      <c r="CM338" s="464">
        <v>3307.9854869328974</v>
      </c>
      <c r="CP338" s="463">
        <v>2057</v>
      </c>
      <c r="CQ338" s="294">
        <v>43</v>
      </c>
      <c r="CR338" s="475">
        <v>2626.1458416301407</v>
      </c>
      <c r="CS338" s="476">
        <v>1.3245200874937284</v>
      </c>
      <c r="CT338" s="464">
        <v>3478.382919927245</v>
      </c>
      <c r="CZ338" s="447" t="b">
        <v>1</v>
      </c>
      <c r="DA338" s="448" t="b">
        <v>1</v>
      </c>
      <c r="DB338" s="449" t="b">
        <v>1</v>
      </c>
      <c r="DC338" s="447">
        <v>45</v>
      </c>
      <c r="DD338" s="449">
        <v>3295.8835950296352</v>
      </c>
      <c r="DE338" s="447">
        <v>45</v>
      </c>
      <c r="DF338" s="449">
        <v>3888.7632598484038</v>
      </c>
      <c r="DG338" s="447">
        <v>45</v>
      </c>
      <c r="DH338" s="449">
        <v>4481.6429246671723</v>
      </c>
      <c r="DI338" s="447">
        <v>45</v>
      </c>
      <c r="DJ338" s="448">
        <v>3295.8835950296352</v>
      </c>
      <c r="DK338" s="449">
        <v>338</v>
      </c>
      <c r="DL338" s="447">
        <v>45</v>
      </c>
      <c r="DM338" s="448">
        <v>3888.7632598484038</v>
      </c>
      <c r="DN338" s="449">
        <v>338</v>
      </c>
      <c r="DO338" s="447">
        <v>45</v>
      </c>
      <c r="DP338" s="448">
        <v>4481.6429246671723</v>
      </c>
      <c r="DQ338" s="449">
        <v>338</v>
      </c>
      <c r="DR338" s="365"/>
      <c r="DW338" s="324"/>
      <c r="EA338" s="325"/>
      <c r="EB338" s="325"/>
      <c r="EC338" s="325"/>
      <c r="ED338" s="325"/>
      <c r="EE338" s="325"/>
    </row>
    <row r="339" spans="1:135" s="319" customFormat="1" ht="14.4" thickBot="1" x14ac:dyDescent="0.3">
      <c r="A339" s="487"/>
      <c r="B339" s="403">
        <v>2060</v>
      </c>
      <c r="C339" s="1455">
        <v>3744.7907570819334</v>
      </c>
      <c r="D339" s="1361">
        <v>4666.9959188133089</v>
      </c>
      <c r="E339" s="1350">
        <v>3087.7612563982643</v>
      </c>
      <c r="F339" s="1451">
        <v>4203.783028945858</v>
      </c>
      <c r="G339" s="1362"/>
      <c r="H339" s="626"/>
      <c r="I339" s="624"/>
      <c r="J339" s="627"/>
      <c r="K339" s="628"/>
      <c r="L339" s="629"/>
      <c r="M339" s="628"/>
      <c r="N339" s="301" t="s">
        <v>446</v>
      </c>
      <c r="R339" s="301">
        <v>46</v>
      </c>
      <c r="S339" s="503">
        <v>3001.7491594505091</v>
      </c>
      <c r="T339" s="503">
        <v>4536.9929580623912</v>
      </c>
      <c r="U339" s="503">
        <v>583.76088780512839</v>
      </c>
      <c r="W339" s="503">
        <v>3289.6033908814393</v>
      </c>
      <c r="X339" s="503">
        <v>3873.3642786865676</v>
      </c>
      <c r="Y339" s="503">
        <v>4457.1251664916963</v>
      </c>
      <c r="AA339" s="365"/>
      <c r="AB339" s="365"/>
      <c r="AC339" s="365"/>
      <c r="AD339" s="365"/>
      <c r="AE339" s="365"/>
      <c r="AF339" s="365"/>
      <c r="AG339" s="365"/>
      <c r="AH339" s="365"/>
      <c r="AI339" s="365"/>
      <c r="AJ339" s="365"/>
      <c r="AK339" s="365"/>
      <c r="AL339" s="365"/>
      <c r="AM339" s="365"/>
      <c r="AN339" s="365"/>
      <c r="BI339" s="463">
        <v>2058</v>
      </c>
      <c r="BJ339" s="464">
        <v>3301.1945508261083</v>
      </c>
      <c r="BR339" s="463">
        <v>2058</v>
      </c>
      <c r="BS339" s="294">
        <v>44</v>
      </c>
      <c r="BT339" s="475">
        <v>844.41060141690377</v>
      </c>
      <c r="BU339" s="476">
        <v>2624.8288781418937</v>
      </c>
      <c r="BV339" s="464">
        <v>3469.2394795587975</v>
      </c>
      <c r="BY339" s="463">
        <v>2058</v>
      </c>
      <c r="BZ339" s="294">
        <v>44</v>
      </c>
      <c r="CA339" s="475">
        <v>-1129.1910890095771</v>
      </c>
      <c r="CB339" s="475">
        <v>1973.6016904264807</v>
      </c>
      <c r="CC339" s="476">
        <v>2459.183077894621</v>
      </c>
      <c r="CD339" s="464">
        <v>3303.5936793115243</v>
      </c>
      <c r="CG339" s="463">
        <v>2058</v>
      </c>
      <c r="CH339" s="294">
        <v>44</v>
      </c>
      <c r="CI339" s="475">
        <v>-74.794086115397761</v>
      </c>
      <c r="CJ339" s="475">
        <v>-1016.999959836481</v>
      </c>
      <c r="CK339" s="475">
        <v>1931.4063903979497</v>
      </c>
      <c r="CL339" s="476">
        <v>2461.5822063800374</v>
      </c>
      <c r="CM339" s="464">
        <v>3301.1945508261083</v>
      </c>
      <c r="CP339" s="463">
        <v>2058</v>
      </c>
      <c r="CQ339" s="294">
        <v>44</v>
      </c>
      <c r="CR339" s="475">
        <v>2626.1458416301407</v>
      </c>
      <c r="CS339" s="476">
        <v>1.3332055718840732</v>
      </c>
      <c r="CT339" s="464">
        <v>3501.1922686414923</v>
      </c>
      <c r="CZ339" s="582" t="b">
        <v>1</v>
      </c>
      <c r="DA339" s="583" t="b">
        <v>1</v>
      </c>
      <c r="DB339" s="584" t="b">
        <v>1</v>
      </c>
      <c r="DC339" s="582">
        <v>46</v>
      </c>
      <c r="DD339" s="584">
        <v>3289.6033908814393</v>
      </c>
      <c r="DE339" s="582">
        <v>46</v>
      </c>
      <c r="DF339" s="584">
        <v>3873.3642786865676</v>
      </c>
      <c r="DG339" s="582">
        <v>46</v>
      </c>
      <c r="DH339" s="584">
        <v>4457.1251664916963</v>
      </c>
      <c r="DI339" s="582">
        <v>46</v>
      </c>
      <c r="DJ339" s="583">
        <v>3289.6033908814393</v>
      </c>
      <c r="DK339" s="584">
        <v>339</v>
      </c>
      <c r="DL339" s="582">
        <v>46</v>
      </c>
      <c r="DM339" s="583">
        <v>3873.3642786865676</v>
      </c>
      <c r="DN339" s="584">
        <v>339</v>
      </c>
      <c r="DO339" s="582">
        <v>46</v>
      </c>
      <c r="DP339" s="583">
        <v>4457.1251664916963</v>
      </c>
      <c r="DQ339" s="584">
        <v>339</v>
      </c>
      <c r="DR339" s="365"/>
      <c r="DW339" s="324"/>
      <c r="EA339" s="325"/>
      <c r="EB339" s="325"/>
      <c r="EC339" s="325"/>
      <c r="ED339" s="325"/>
      <c r="EE339" s="325"/>
    </row>
    <row r="340" spans="1:135" s="319" customFormat="1" ht="13.8" x14ac:dyDescent="0.25">
      <c r="A340" s="487"/>
      <c r="B340" s="365"/>
      <c r="C340" s="489"/>
      <c r="D340" s="489"/>
      <c r="E340" s="489"/>
      <c r="F340" s="489"/>
      <c r="G340" s="489"/>
      <c r="H340" s="489"/>
      <c r="I340" s="489"/>
      <c r="J340" s="489"/>
      <c r="K340" s="489"/>
      <c r="L340" s="489"/>
      <c r="M340" s="490"/>
      <c r="S340" s="394"/>
      <c r="T340" s="394"/>
      <c r="U340" s="394"/>
      <c r="W340" s="394"/>
      <c r="X340" s="394"/>
      <c r="Y340" s="394"/>
      <c r="AA340" s="365"/>
      <c r="AB340" s="365"/>
      <c r="AC340" s="365"/>
      <c r="AD340" s="365"/>
      <c r="AE340" s="365"/>
      <c r="AF340" s="365"/>
      <c r="AG340" s="365"/>
      <c r="AH340" s="365"/>
      <c r="AI340" s="365"/>
      <c r="AJ340" s="365"/>
      <c r="AK340" s="365"/>
      <c r="AL340" s="365"/>
      <c r="AM340" s="365"/>
      <c r="AN340" s="365"/>
      <c r="BI340" s="463">
        <v>2059</v>
      </c>
      <c r="BJ340" s="464">
        <v>3293.1211950724364</v>
      </c>
      <c r="BR340" s="463">
        <v>2059</v>
      </c>
      <c r="BS340" s="294">
        <v>45</v>
      </c>
      <c r="BT340" s="475">
        <v>863.60175144910613</v>
      </c>
      <c r="BU340" s="476">
        <v>2624.8288781418937</v>
      </c>
      <c r="BV340" s="464">
        <v>3488.4306295910001</v>
      </c>
      <c r="BY340" s="463">
        <v>2059</v>
      </c>
      <c r="BZ340" s="294">
        <v>45</v>
      </c>
      <c r="CA340" s="475">
        <v>-1181.1012165518562</v>
      </c>
      <c r="CB340" s="475">
        <v>2018.4562742998098</v>
      </c>
      <c r="CC340" s="476">
        <v>2459.183077894621</v>
      </c>
      <c r="CD340" s="464">
        <v>3296.5381356425746</v>
      </c>
      <c r="CG340" s="463">
        <v>2059</v>
      </c>
      <c r="CH340" s="294">
        <v>45</v>
      </c>
      <c r="CI340" s="475">
        <v>-80.010460852573502</v>
      </c>
      <c r="CJ340" s="475">
        <v>-1063.752540634749</v>
      </c>
      <c r="CK340" s="475">
        <v>1975.3019901797213</v>
      </c>
      <c r="CL340" s="476">
        <v>2461.5822063800374</v>
      </c>
      <c r="CM340" s="464">
        <v>3293.1211950724364</v>
      </c>
      <c r="CP340" s="463">
        <v>2059</v>
      </c>
      <c r="CQ340" s="294">
        <v>45</v>
      </c>
      <c r="CR340" s="475">
        <v>2626.1458416301407</v>
      </c>
      <c r="CS340" s="476">
        <v>1.3419480109705431</v>
      </c>
      <c r="CT340" s="464">
        <v>3524.1511886941303</v>
      </c>
      <c r="CZ340" s="365"/>
      <c r="DA340" s="365"/>
      <c r="DB340" s="365"/>
      <c r="DC340" s="365"/>
      <c r="DD340" s="365"/>
      <c r="DE340" s="365"/>
      <c r="DF340" s="365"/>
      <c r="DG340" s="365"/>
      <c r="DH340" s="365"/>
      <c r="DI340" s="365"/>
      <c r="DJ340" s="365"/>
      <c r="DK340" s="365"/>
      <c r="DL340" s="365"/>
      <c r="DM340" s="365"/>
      <c r="DN340" s="365"/>
      <c r="DO340" s="365"/>
      <c r="DP340" s="365"/>
      <c r="DQ340" s="365"/>
      <c r="DR340" s="365"/>
      <c r="DU340" s="336"/>
      <c r="DW340" s="324"/>
      <c r="EA340" s="325"/>
      <c r="EB340" s="325"/>
      <c r="EC340" s="325"/>
      <c r="ED340" s="325"/>
      <c r="EE340" s="325"/>
    </row>
    <row r="341" spans="1:135" s="319" customFormat="1" x14ac:dyDescent="0.25">
      <c r="A341" s="487"/>
      <c r="B341" s="365"/>
      <c r="C341" s="1737" t="s">
        <v>401</v>
      </c>
      <c r="D341" s="1738"/>
      <c r="E341" s="1738"/>
      <c r="F341" s="1738"/>
      <c r="G341" s="1738"/>
      <c r="H341" s="1738"/>
      <c r="I341" s="1738"/>
      <c r="J341" s="1738"/>
      <c r="K341" s="1738"/>
      <c r="L341" s="1738"/>
      <c r="M341" s="1739"/>
      <c r="S341" s="394"/>
      <c r="T341" s="394"/>
      <c r="U341" s="394"/>
      <c r="W341" s="394"/>
      <c r="X341" s="394"/>
      <c r="Y341" s="394"/>
      <c r="AA341" s="365"/>
      <c r="AB341" s="365"/>
      <c r="AC341" s="365"/>
      <c r="AD341" s="365"/>
      <c r="AE341" s="365"/>
      <c r="AF341" s="365"/>
      <c r="AG341" s="365"/>
      <c r="AH341" s="365"/>
      <c r="AI341" s="365"/>
      <c r="AJ341" s="365"/>
      <c r="AK341" s="365"/>
      <c r="AL341" s="365"/>
      <c r="AM341" s="365"/>
      <c r="AN341" s="365"/>
      <c r="BI341" s="463">
        <v>2060</v>
      </c>
      <c r="BJ341" s="464">
        <v>3283.7601514933885</v>
      </c>
      <c r="BR341" s="463">
        <v>2060</v>
      </c>
      <c r="BS341" s="294">
        <v>46</v>
      </c>
      <c r="BT341" s="475">
        <v>882.79290148130849</v>
      </c>
      <c r="BU341" s="476">
        <v>2624.8288781418937</v>
      </c>
      <c r="BV341" s="464">
        <v>3507.6217796232022</v>
      </c>
      <c r="BY341" s="463">
        <v>2060</v>
      </c>
      <c r="BZ341" s="294">
        <v>46</v>
      </c>
      <c r="CA341" s="475">
        <v>-1234.1778638141866</v>
      </c>
      <c r="CB341" s="475">
        <v>2063.310858173139</v>
      </c>
      <c r="CC341" s="476">
        <v>2459.183077894621</v>
      </c>
      <c r="CD341" s="464">
        <v>3288.3160722535731</v>
      </c>
      <c r="CG341" s="463">
        <v>2060</v>
      </c>
      <c r="CH341" s="294">
        <v>46</v>
      </c>
      <c r="CI341" s="475">
        <v>-85.463903621905018</v>
      </c>
      <c r="CJ341" s="475">
        <v>-1111.5557412262365</v>
      </c>
      <c r="CK341" s="475">
        <v>2019.1975899614929</v>
      </c>
      <c r="CL341" s="476">
        <v>2461.5822063800374</v>
      </c>
      <c r="CM341" s="464">
        <v>3283.7601514933885</v>
      </c>
      <c r="CP341" s="463">
        <v>2060</v>
      </c>
      <c r="CQ341" s="294">
        <v>46</v>
      </c>
      <c r="CR341" s="475">
        <v>2626.1458416301407</v>
      </c>
      <c r="CS341" s="476">
        <v>1.3507477782311466</v>
      </c>
      <c r="CT341" s="464">
        <v>3547.2606608928768</v>
      </c>
      <c r="CZ341" s="365"/>
      <c r="DA341" s="365"/>
      <c r="DB341" s="365"/>
      <c r="DC341" s="365"/>
      <c r="DD341" s="365"/>
      <c r="DE341" s="365"/>
      <c r="DF341" s="365"/>
      <c r="DG341" s="365"/>
      <c r="DH341" s="365"/>
      <c r="DI341" s="365"/>
      <c r="DJ341" s="365"/>
      <c r="DK341" s="365"/>
      <c r="DL341" s="365"/>
      <c r="DM341" s="365"/>
      <c r="DN341" s="365"/>
      <c r="DO341" s="365"/>
      <c r="DP341" s="365"/>
      <c r="DQ341" s="365"/>
      <c r="DR341" s="365"/>
      <c r="DW341" s="324"/>
      <c r="EA341" s="325"/>
      <c r="EB341" s="325"/>
      <c r="EC341" s="325"/>
      <c r="ED341" s="325"/>
      <c r="EE341" s="325"/>
    </row>
    <row r="342" spans="1:135" s="319" customFormat="1" x14ac:dyDescent="0.25">
      <c r="A342" s="492" t="s">
        <v>311</v>
      </c>
      <c r="C342" s="1740"/>
      <c r="D342" s="1741"/>
      <c r="E342" s="1741"/>
      <c r="F342" s="1741"/>
      <c r="G342" s="1741"/>
      <c r="H342" s="1741"/>
      <c r="I342" s="1741"/>
      <c r="J342" s="1741"/>
      <c r="K342" s="1741"/>
      <c r="L342" s="1741"/>
      <c r="M342" s="1742"/>
      <c r="N342" s="365"/>
      <c r="O342" s="365"/>
      <c r="P342" s="365"/>
      <c r="Q342" s="365"/>
      <c r="R342" s="365"/>
      <c r="S342" s="365"/>
      <c r="T342" s="365"/>
      <c r="U342" s="365"/>
      <c r="V342" s="365"/>
      <c r="W342" s="365"/>
      <c r="X342" s="365"/>
      <c r="Y342" s="365"/>
      <c r="Z342" s="365"/>
      <c r="AA342" s="365"/>
      <c r="AB342" s="365"/>
      <c r="AC342" s="365"/>
      <c r="AD342" s="365"/>
      <c r="AE342" s="365"/>
      <c r="AF342" s="365"/>
      <c r="AG342" s="365"/>
      <c r="AH342" s="365"/>
      <c r="AI342" s="365"/>
      <c r="AJ342" s="365"/>
      <c r="AK342" s="365"/>
      <c r="AL342" s="365"/>
      <c r="AM342" s="365"/>
      <c r="AN342" s="365"/>
      <c r="DW342" s="324"/>
      <c r="EA342" s="325"/>
      <c r="EB342" s="325"/>
      <c r="EC342" s="325"/>
      <c r="ED342" s="325"/>
      <c r="EE342" s="325"/>
    </row>
    <row r="343" spans="1:135" s="319" customFormat="1" x14ac:dyDescent="0.25">
      <c r="A343" s="492"/>
      <c r="C343" s="1740"/>
      <c r="D343" s="1741"/>
      <c r="E343" s="1741"/>
      <c r="F343" s="1741"/>
      <c r="G343" s="1741"/>
      <c r="H343" s="1741"/>
      <c r="I343" s="1741"/>
      <c r="J343" s="1741"/>
      <c r="K343" s="1741"/>
      <c r="L343" s="1741"/>
      <c r="M343" s="1742"/>
      <c r="N343" s="365"/>
      <c r="O343" s="365"/>
      <c r="P343" s="365"/>
      <c r="Q343" s="365"/>
      <c r="R343" s="365"/>
      <c r="S343" s="365"/>
      <c r="T343" s="365"/>
      <c r="U343" s="365"/>
      <c r="V343" s="365"/>
      <c r="W343" s="365"/>
      <c r="X343" s="365"/>
      <c r="Y343" s="365"/>
      <c r="Z343" s="365"/>
      <c r="AA343" s="365"/>
      <c r="AB343" s="365"/>
      <c r="AC343" s="365"/>
      <c r="AD343" s="365"/>
      <c r="AE343" s="365"/>
      <c r="AF343" s="365"/>
      <c r="AG343" s="365"/>
      <c r="AH343" s="365"/>
      <c r="AI343" s="365"/>
      <c r="AJ343" s="365"/>
      <c r="AK343" s="365"/>
      <c r="AL343" s="365"/>
      <c r="AM343" s="365"/>
      <c r="AN343" s="365"/>
      <c r="DW343" s="324"/>
      <c r="EA343" s="325"/>
      <c r="EB343" s="325"/>
      <c r="EC343" s="325"/>
      <c r="ED343" s="325"/>
      <c r="EE343" s="325"/>
    </row>
    <row r="344" spans="1:135" x14ac:dyDescent="0.25">
      <c r="A344" s="487"/>
      <c r="B344" s="365"/>
      <c r="C344" s="1762"/>
      <c r="D344" s="1744"/>
      <c r="E344" s="1744"/>
      <c r="F344" s="1744"/>
      <c r="G344" s="1744"/>
      <c r="H344" s="1744"/>
      <c r="I344" s="1744"/>
      <c r="J344" s="1744"/>
      <c r="K344" s="1744"/>
      <c r="L344" s="1744"/>
      <c r="M344" s="1745"/>
      <c r="N344" s="319"/>
      <c r="O344" s="319"/>
      <c r="P344" s="319"/>
      <c r="Q344" s="319"/>
      <c r="R344" s="319"/>
      <c r="S344" s="394"/>
      <c r="T344" s="394"/>
      <c r="U344" s="394"/>
      <c r="V344" s="319"/>
      <c r="W344" s="394"/>
      <c r="X344" s="394"/>
      <c r="Y344" s="394"/>
      <c r="Z344" s="365"/>
      <c r="AA344" s="365"/>
      <c r="AB344" s="365"/>
      <c r="AC344" s="365"/>
      <c r="AD344" s="365"/>
      <c r="AE344" s="365"/>
      <c r="AF344" s="365"/>
      <c r="AG344" s="365"/>
      <c r="AH344" s="365"/>
      <c r="AI344" s="365"/>
      <c r="AJ344" s="365"/>
      <c r="AK344" s="365"/>
      <c r="AL344" s="365"/>
      <c r="AM344" s="365"/>
      <c r="AN344" s="365"/>
      <c r="AO344" s="319"/>
      <c r="AP344" s="319"/>
      <c r="AQ344" s="319"/>
      <c r="AR344" s="319"/>
      <c r="AS344" s="319"/>
      <c r="AT344" s="319"/>
      <c r="AU344" s="319"/>
      <c r="AV344" s="319"/>
      <c r="AW344" s="319"/>
      <c r="AX344" s="319"/>
      <c r="AY344" s="319"/>
      <c r="AZ344" s="319"/>
      <c r="BA344" s="319"/>
      <c r="BB344" s="319"/>
      <c r="BC344" s="319"/>
      <c r="BD344" s="319"/>
      <c r="BE344" s="319"/>
      <c r="BF344" s="319"/>
      <c r="BG344" s="319"/>
      <c r="BH344" s="319"/>
      <c r="BI344" s="319"/>
      <c r="BJ344" s="319"/>
      <c r="BK344" s="319"/>
      <c r="BL344" s="319"/>
    </row>
    <row r="345" spans="1:135" s="571" customFormat="1" x14ac:dyDescent="0.25">
      <c r="A345" s="567"/>
      <c r="B345" s="568"/>
      <c r="C345" s="569"/>
      <c r="D345" s="569"/>
      <c r="E345" s="569"/>
      <c r="F345" s="569"/>
      <c r="G345" s="569"/>
      <c r="H345" s="569"/>
      <c r="I345" s="569"/>
      <c r="J345" s="569"/>
      <c r="K345" s="569"/>
      <c r="L345" s="569"/>
      <c r="M345" s="570"/>
      <c r="S345" s="572"/>
      <c r="T345" s="572"/>
      <c r="U345" s="572"/>
      <c r="W345" s="572"/>
      <c r="X345" s="572"/>
      <c r="Y345" s="572"/>
      <c r="Z345" s="568"/>
      <c r="AA345" s="568"/>
      <c r="AB345" s="568"/>
      <c r="AC345" s="568"/>
      <c r="AD345" s="568"/>
      <c r="AE345" s="568"/>
      <c r="AF345" s="568"/>
      <c r="AG345" s="568"/>
      <c r="AH345" s="568"/>
      <c r="AI345" s="568"/>
      <c r="AJ345" s="568"/>
      <c r="AK345" s="568"/>
      <c r="AL345" s="568"/>
      <c r="AM345" s="568"/>
      <c r="AN345" s="568"/>
      <c r="DW345" s="573"/>
      <c r="EA345" s="574"/>
      <c r="EB345" s="574"/>
      <c r="EC345" s="574"/>
      <c r="ED345" s="574"/>
      <c r="EE345" s="574"/>
    </row>
    <row r="346" spans="1:135" s="571" customFormat="1" x14ac:dyDescent="0.25">
      <c r="A346" s="567"/>
      <c r="B346" s="568"/>
      <c r="C346" s="569"/>
      <c r="D346" s="569"/>
      <c r="E346" s="569"/>
      <c r="F346" s="569"/>
      <c r="G346" s="569"/>
      <c r="H346" s="569"/>
      <c r="I346" s="569"/>
      <c r="J346" s="569"/>
      <c r="K346" s="569"/>
      <c r="L346" s="569"/>
      <c r="M346" s="570"/>
      <c r="S346" s="572"/>
      <c r="T346" s="572"/>
      <c r="U346" s="572"/>
      <c r="W346" s="572"/>
      <c r="X346" s="572"/>
      <c r="Y346" s="572"/>
      <c r="Z346" s="568"/>
      <c r="AA346" s="568"/>
      <c r="AB346" s="568"/>
      <c r="AC346" s="568"/>
      <c r="AD346" s="568"/>
      <c r="AE346" s="568"/>
      <c r="AF346" s="568"/>
      <c r="AG346" s="568"/>
      <c r="AH346" s="568"/>
      <c r="AI346" s="568"/>
      <c r="AJ346" s="568"/>
      <c r="AK346" s="568"/>
      <c r="AL346" s="568"/>
      <c r="AM346" s="568"/>
      <c r="AN346" s="568"/>
      <c r="DW346" s="573"/>
      <c r="EA346" s="574"/>
      <c r="EB346" s="574"/>
      <c r="EC346" s="574"/>
      <c r="ED346" s="574"/>
      <c r="EE346" s="574"/>
    </row>
    <row r="347" spans="1:135" s="400" customFormat="1" x14ac:dyDescent="0.25">
      <c r="A347" s="492"/>
      <c r="B347" s="576"/>
      <c r="C347" s="320"/>
      <c r="D347" s="287"/>
      <c r="E347" s="287"/>
      <c r="F347" s="287"/>
      <c r="G347" s="287"/>
      <c r="H347" s="287"/>
      <c r="I347" s="287"/>
      <c r="J347" s="287"/>
      <c r="K347" s="287"/>
      <c r="L347" s="287"/>
      <c r="M347" s="287"/>
      <c r="N347" s="365"/>
      <c r="O347" s="365"/>
      <c r="P347" s="365"/>
      <c r="Q347" s="365"/>
      <c r="R347" s="365"/>
      <c r="S347" s="365"/>
      <c r="T347" s="365"/>
      <c r="U347" s="365"/>
      <c r="V347" s="365"/>
      <c r="W347" s="365"/>
      <c r="X347" s="365"/>
      <c r="Y347" s="365"/>
      <c r="Z347" s="365"/>
      <c r="AA347" s="365"/>
      <c r="AB347" s="365"/>
      <c r="AC347" s="365"/>
      <c r="AD347" s="365"/>
      <c r="AE347" s="365"/>
      <c r="AF347" s="365"/>
      <c r="AG347" s="365"/>
      <c r="AH347" s="365"/>
      <c r="AI347" s="365"/>
      <c r="AJ347" s="365"/>
      <c r="AK347" s="365"/>
      <c r="AL347" s="365"/>
      <c r="AM347" s="365"/>
      <c r="AN347" s="365"/>
      <c r="AO347" s="319"/>
      <c r="AP347" s="319"/>
      <c r="AQ347" s="319"/>
      <c r="AR347" s="319"/>
      <c r="AS347" s="319"/>
      <c r="AT347" s="319"/>
      <c r="AU347" s="319"/>
      <c r="AV347" s="319"/>
      <c r="AW347" s="319"/>
      <c r="AX347" s="319"/>
      <c r="AY347" s="319"/>
      <c r="AZ347" s="319"/>
      <c r="BA347" s="319"/>
      <c r="BB347" s="319"/>
      <c r="BC347" s="319"/>
      <c r="BD347" s="319"/>
      <c r="BE347" s="319"/>
      <c r="BF347" s="319"/>
      <c r="BG347" s="319"/>
      <c r="BH347" s="319"/>
      <c r="BI347" s="319"/>
      <c r="BJ347" s="319"/>
      <c r="BK347" s="319"/>
      <c r="BL347" s="319"/>
      <c r="BM347" s="319"/>
      <c r="BN347" s="319"/>
      <c r="BO347" s="319"/>
      <c r="BP347" s="319"/>
      <c r="DW347" s="577"/>
      <c r="EA347" s="553"/>
      <c r="EB347" s="553"/>
      <c r="EC347" s="553"/>
      <c r="ED347" s="553"/>
      <c r="EE347" s="553"/>
    </row>
    <row r="348" spans="1:135" s="400" customFormat="1" x14ac:dyDescent="0.25">
      <c r="A348" s="492"/>
      <c r="B348" s="576"/>
      <c r="C348" s="320"/>
      <c r="D348" s="287"/>
      <c r="E348" s="287"/>
      <c r="F348" s="287"/>
      <c r="G348" s="287"/>
      <c r="H348" s="287"/>
      <c r="I348" s="287"/>
      <c r="J348" s="287"/>
      <c r="K348" s="287"/>
      <c r="L348" s="287"/>
      <c r="M348" s="287"/>
      <c r="N348" s="365"/>
      <c r="O348" s="365"/>
      <c r="P348" s="365"/>
      <c r="Q348" s="365"/>
      <c r="R348" s="365"/>
      <c r="S348" s="365"/>
      <c r="T348" s="365"/>
      <c r="U348" s="365"/>
      <c r="V348" s="365"/>
      <c r="W348" s="365"/>
      <c r="X348" s="365"/>
      <c r="Y348" s="365"/>
      <c r="Z348" s="365"/>
      <c r="AA348" s="365"/>
      <c r="AB348" s="365"/>
      <c r="AC348" s="365"/>
      <c r="AD348" s="365"/>
      <c r="AE348" s="365"/>
      <c r="AF348" s="365"/>
      <c r="AG348" s="365"/>
      <c r="AH348" s="365"/>
      <c r="AI348" s="365"/>
      <c r="AJ348" s="365"/>
      <c r="AK348" s="365"/>
      <c r="AL348" s="365"/>
      <c r="AM348" s="365"/>
      <c r="AN348" s="365"/>
      <c r="AO348" s="319"/>
      <c r="AP348" s="319"/>
      <c r="AQ348" s="319"/>
      <c r="AR348" s="319"/>
      <c r="AS348" s="319"/>
      <c r="AT348" s="319"/>
      <c r="AU348" s="319"/>
      <c r="AV348" s="319"/>
      <c r="AW348" s="319"/>
      <c r="AX348" s="319"/>
      <c r="AY348" s="319"/>
      <c r="AZ348" s="319"/>
      <c r="BA348" s="319"/>
      <c r="BB348" s="319"/>
      <c r="BC348" s="319"/>
      <c r="BD348" s="319"/>
      <c r="BE348" s="319"/>
      <c r="BF348" s="319"/>
      <c r="BG348" s="319"/>
      <c r="BH348" s="319"/>
      <c r="BI348" s="319"/>
      <c r="BJ348" s="319"/>
      <c r="BK348" s="319"/>
      <c r="BL348" s="319"/>
      <c r="BM348" s="319"/>
      <c r="BN348" s="319"/>
      <c r="BO348" s="319"/>
      <c r="BP348" s="319"/>
      <c r="DW348" s="577"/>
      <c r="EA348" s="553"/>
      <c r="EB348" s="553"/>
      <c r="EC348" s="553"/>
      <c r="ED348" s="553"/>
      <c r="EE348" s="553"/>
    </row>
    <row r="349" spans="1:135" s="400" customFormat="1" x14ac:dyDescent="0.25">
      <c r="A349" s="552" t="s">
        <v>153</v>
      </c>
      <c r="B349" s="576"/>
      <c r="C349" s="320"/>
      <c r="D349" s="287"/>
      <c r="E349" s="287"/>
      <c r="F349" s="287"/>
      <c r="G349" s="287"/>
      <c r="H349" s="287"/>
      <c r="I349" s="287"/>
      <c r="J349" s="287"/>
      <c r="K349" s="287"/>
      <c r="L349" s="287"/>
      <c r="M349" s="287"/>
      <c r="N349" s="365"/>
      <c r="O349" s="365"/>
      <c r="P349" s="365"/>
      <c r="Q349" s="365"/>
      <c r="R349" s="365"/>
      <c r="S349" s="365"/>
      <c r="T349" s="365"/>
      <c r="U349" s="365"/>
      <c r="V349" s="365"/>
      <c r="W349" s="365"/>
      <c r="X349" s="365"/>
      <c r="Y349" s="365"/>
      <c r="Z349" s="365"/>
      <c r="AA349" s="365"/>
      <c r="AB349" s="575" t="s">
        <v>153</v>
      </c>
      <c r="AC349" s="365"/>
      <c r="AD349" s="365"/>
      <c r="AE349" s="365"/>
      <c r="AF349" s="365"/>
      <c r="AG349" s="365"/>
      <c r="AH349" s="365"/>
      <c r="AI349" s="365"/>
      <c r="AJ349" s="365"/>
      <c r="AK349" s="365"/>
      <c r="AL349" s="365"/>
      <c r="AM349" s="365"/>
      <c r="AN349" s="575" t="s">
        <v>153</v>
      </c>
      <c r="AO349" s="319"/>
      <c r="AP349" s="319"/>
      <c r="AQ349" s="319"/>
      <c r="AR349" s="319"/>
      <c r="AS349" s="319"/>
      <c r="AT349" s="319"/>
      <c r="AU349" s="319"/>
      <c r="AV349" s="319"/>
      <c r="AW349" s="319"/>
      <c r="AX349" s="319"/>
      <c r="AY349" s="319"/>
      <c r="AZ349" s="575" t="s">
        <v>153</v>
      </c>
      <c r="BA349" s="319"/>
      <c r="BB349" s="319"/>
      <c r="BC349" s="319"/>
      <c r="BD349" s="319"/>
      <c r="BE349" s="319"/>
      <c r="BF349" s="319"/>
      <c r="BG349" s="319"/>
      <c r="BH349" s="319"/>
      <c r="BI349" s="319"/>
      <c r="BJ349" s="575" t="s">
        <v>153</v>
      </c>
      <c r="BK349" s="319"/>
      <c r="BL349" s="319"/>
      <c r="BM349" s="319"/>
      <c r="BN349" s="319"/>
      <c r="BO349" s="319"/>
      <c r="BP349" s="319"/>
      <c r="BR349" s="575" t="s">
        <v>153</v>
      </c>
      <c r="BY349" s="575" t="s">
        <v>153</v>
      </c>
      <c r="CG349" s="575" t="s">
        <v>153</v>
      </c>
      <c r="CP349" s="575" t="s">
        <v>153</v>
      </c>
      <c r="DV349" s="575" t="s">
        <v>153</v>
      </c>
      <c r="DW349" s="577"/>
      <c r="EA349" s="553"/>
      <c r="EB349" s="553"/>
      <c r="EC349" s="553"/>
      <c r="ED349" s="553"/>
      <c r="EE349" s="553"/>
    </row>
    <row r="350" spans="1:135" s="319" customFormat="1" x14ac:dyDescent="0.25">
      <c r="B350" s="1746"/>
      <c r="C350" s="1746"/>
      <c r="D350" s="389"/>
      <c r="E350" s="389"/>
      <c r="F350" s="389"/>
      <c r="G350" s="389"/>
      <c r="H350" s="389"/>
      <c r="I350" s="389"/>
      <c r="J350" s="389"/>
      <c r="K350" s="389"/>
      <c r="L350" s="389"/>
      <c r="M350" s="389"/>
      <c r="N350" s="390"/>
      <c r="O350" s="390"/>
      <c r="P350" s="390"/>
      <c r="Q350" s="390"/>
      <c r="R350" s="390"/>
      <c r="S350" s="390"/>
      <c r="T350" s="390"/>
      <c r="U350" s="390"/>
      <c r="V350" s="390"/>
      <c r="W350" s="390"/>
      <c r="X350" s="390"/>
      <c r="Y350" s="390"/>
      <c r="Z350" s="390"/>
      <c r="AA350" s="390"/>
      <c r="AC350" s="390"/>
      <c r="AD350" s="390"/>
      <c r="AE350" s="390"/>
      <c r="AF350" s="390"/>
      <c r="AG350" s="390"/>
      <c r="AH350" s="390"/>
      <c r="AI350" s="390"/>
      <c r="AJ350" s="390"/>
      <c r="AK350" s="390"/>
      <c r="AL350" s="390"/>
      <c r="AM350" s="390"/>
      <c r="AN350" s="390"/>
      <c r="AO350" s="365"/>
      <c r="DW350" s="324"/>
      <c r="EA350" s="325"/>
      <c r="EB350" s="325"/>
      <c r="EC350" s="325"/>
      <c r="ED350" s="325"/>
      <c r="EE350" s="325"/>
    </row>
    <row r="351" spans="1:135" s="336" customFormat="1" ht="13.8" thickBot="1" x14ac:dyDescent="0.3">
      <c r="A351" s="555"/>
      <c r="B351" s="1747"/>
      <c r="C351" s="1747"/>
      <c r="D351" s="389"/>
      <c r="E351" s="389"/>
      <c r="F351" s="389"/>
      <c r="G351" s="389"/>
      <c r="H351" s="389"/>
      <c r="I351" s="389"/>
      <c r="J351" s="389"/>
      <c r="K351" s="389"/>
      <c r="L351" s="389"/>
      <c r="M351" s="389"/>
      <c r="N351" s="390"/>
      <c r="O351" s="390"/>
      <c r="P351" s="390"/>
      <c r="Q351" s="390"/>
      <c r="R351" s="390"/>
      <c r="S351" s="390"/>
      <c r="T351" s="390"/>
      <c r="U351" s="390"/>
      <c r="V351" s="390"/>
      <c r="W351" s="390"/>
      <c r="X351" s="390"/>
      <c r="Y351" s="390"/>
      <c r="Z351" s="390"/>
      <c r="AA351" s="390"/>
      <c r="AB351" s="390"/>
      <c r="AC351" s="390"/>
      <c r="AD351" s="390"/>
      <c r="AE351" s="390"/>
      <c r="AF351" s="390"/>
      <c r="AG351" s="390"/>
      <c r="AH351" s="390"/>
      <c r="AI351" s="390"/>
      <c r="AJ351" s="390"/>
      <c r="AK351" s="390"/>
      <c r="AL351" s="390"/>
      <c r="AM351" s="390"/>
      <c r="DI351" s="496" t="s">
        <v>495</v>
      </c>
      <c r="DJ351" s="497" t="s">
        <v>496</v>
      </c>
      <c r="DL351" s="496" t="s">
        <v>497</v>
      </c>
      <c r="DM351" s="497" t="s">
        <v>498</v>
      </c>
      <c r="DO351" s="496" t="s">
        <v>499</v>
      </c>
      <c r="DP351" s="497" t="s">
        <v>500</v>
      </c>
      <c r="DW351" s="393"/>
      <c r="EA351" s="303"/>
      <c r="EB351" s="303"/>
      <c r="EC351" s="303"/>
      <c r="ED351" s="303"/>
      <c r="EE351" s="303"/>
    </row>
    <row r="352" spans="1:135" ht="16.2" thickBot="1" x14ac:dyDescent="0.3">
      <c r="A352" s="371" t="s">
        <v>150</v>
      </c>
      <c r="C352" s="1748" t="s">
        <v>397</v>
      </c>
      <c r="D352" s="1749"/>
      <c r="E352" s="1750"/>
      <c r="F352" s="1751" t="s">
        <v>398</v>
      </c>
      <c r="G352" s="1752"/>
      <c r="H352" s="1753"/>
      <c r="I352" s="1754" t="s">
        <v>399</v>
      </c>
      <c r="J352" s="1755"/>
      <c r="K352" s="1756"/>
      <c r="L352" s="1757" t="s">
        <v>400</v>
      </c>
      <c r="M352" s="1758"/>
      <c r="O352" s="396"/>
      <c r="P352" s="396"/>
      <c r="Q352" s="396"/>
      <c r="W352" s="1759" t="s">
        <v>355</v>
      </c>
      <c r="X352" s="1759"/>
      <c r="Y352" s="1759"/>
      <c r="Z352" s="394"/>
      <c r="AA352" s="394"/>
      <c r="AB352" s="394"/>
      <c r="AC352" s="394"/>
      <c r="AD352" s="394"/>
      <c r="AE352" s="394"/>
      <c r="AF352" s="394"/>
      <c r="AG352" s="394"/>
      <c r="AH352" s="394"/>
      <c r="AI352" s="394"/>
      <c r="AJ352" s="394"/>
      <c r="AK352" s="394"/>
      <c r="AL352" s="394"/>
      <c r="AM352" s="394"/>
      <c r="AN352" s="394"/>
      <c r="BH352" s="395"/>
      <c r="BI352" s="395"/>
      <c r="BJ352" s="395" t="s">
        <v>358</v>
      </c>
      <c r="BK352" s="395"/>
      <c r="BL352" s="395"/>
      <c r="BM352" s="395"/>
      <c r="BN352" s="395"/>
      <c r="BR352" s="395" t="s">
        <v>356</v>
      </c>
      <c r="BS352" s="395"/>
      <c r="BT352" s="395"/>
      <c r="BU352" s="395"/>
      <c r="BV352" s="395"/>
      <c r="BW352" s="396"/>
      <c r="BY352" s="395" t="s">
        <v>357</v>
      </c>
      <c r="BZ352" s="395"/>
      <c r="CA352" s="395"/>
      <c r="CB352" s="395"/>
      <c r="CC352" s="395"/>
      <c r="CD352" s="395"/>
      <c r="CG352" s="395" t="s">
        <v>358</v>
      </c>
      <c r="CH352" s="395"/>
      <c r="CI352" s="395"/>
      <c r="CJ352" s="395"/>
      <c r="CK352" s="395"/>
      <c r="CL352" s="395"/>
      <c r="CM352" s="395"/>
      <c r="CP352" s="395" t="s">
        <v>359</v>
      </c>
      <c r="CQ352" s="395"/>
      <c r="CR352" s="395"/>
      <c r="CS352" s="395"/>
      <c r="CT352" s="395"/>
      <c r="CU352" s="395"/>
      <c r="CZ352" s="397"/>
      <c r="DA352" s="397"/>
      <c r="DB352" s="397"/>
      <c r="DC352" s="397"/>
      <c r="DD352" s="397"/>
      <c r="DE352" s="397"/>
      <c r="DF352" s="397"/>
      <c r="DG352" s="397"/>
      <c r="DH352" s="397"/>
      <c r="DI352" s="398" t="s">
        <v>501</v>
      </c>
      <c r="DJ352" s="399" t="s">
        <v>502</v>
      </c>
      <c r="DK352" s="397"/>
      <c r="DL352" s="398" t="s">
        <v>503</v>
      </c>
      <c r="DM352" s="399" t="s">
        <v>504</v>
      </c>
      <c r="DN352" s="397"/>
      <c r="DO352" s="398" t="s">
        <v>505</v>
      </c>
      <c r="DP352" s="399" t="s">
        <v>506</v>
      </c>
      <c r="DQ352" s="397"/>
      <c r="DV352" s="400"/>
      <c r="DW352" s="414" t="s">
        <v>420</v>
      </c>
      <c r="DX352" s="336"/>
      <c r="DY352" s="414" t="s">
        <v>421</v>
      </c>
      <c r="DZ352" s="401" t="s">
        <v>361</v>
      </c>
      <c r="EA352" s="557" t="s">
        <v>99</v>
      </c>
    </row>
    <row r="353" spans="1:136" s="336" customFormat="1" ht="331.8" thickBot="1" x14ac:dyDescent="0.3">
      <c r="A353" s="371" t="s">
        <v>120</v>
      </c>
      <c r="B353" s="403"/>
      <c r="C353" s="407" t="s">
        <v>425</v>
      </c>
      <c r="D353" s="579" t="s">
        <v>371</v>
      </c>
      <c r="E353" s="580" t="s">
        <v>382</v>
      </c>
      <c r="F353" s="407" t="s">
        <v>424</v>
      </c>
      <c r="G353" s="408" t="s">
        <v>414</v>
      </c>
      <c r="H353" s="406" t="s">
        <v>390</v>
      </c>
      <c r="I353" s="407" t="s">
        <v>391</v>
      </c>
      <c r="J353" s="408" t="s">
        <v>392</v>
      </c>
      <c r="K353" s="406" t="s">
        <v>393</v>
      </c>
      <c r="L353" s="407" t="s">
        <v>394</v>
      </c>
      <c r="M353" s="406" t="s">
        <v>395</v>
      </c>
      <c r="N353" s="409" t="s">
        <v>121</v>
      </c>
      <c r="O353" s="410"/>
      <c r="P353" s="410"/>
      <c r="Q353" s="410"/>
      <c r="R353" s="412" t="s">
        <v>364</v>
      </c>
      <c r="S353" s="411" t="s">
        <v>365</v>
      </c>
      <c r="T353" s="411" t="s">
        <v>366</v>
      </c>
      <c r="U353" s="413" t="s">
        <v>367</v>
      </c>
      <c r="V353" s="414"/>
      <c r="W353" s="413" t="s">
        <v>88</v>
      </c>
      <c r="X353" s="411" t="s">
        <v>93</v>
      </c>
      <c r="Y353" s="413" t="s">
        <v>98</v>
      </c>
      <c r="AA353" s="415"/>
      <c r="AB353" s="415"/>
      <c r="AC353" s="415"/>
      <c r="AD353" s="415"/>
      <c r="AE353" s="415"/>
      <c r="AF353" s="415"/>
      <c r="AG353" s="415"/>
      <c r="AH353" s="415"/>
      <c r="AI353" s="415"/>
      <c r="AJ353" s="415"/>
      <c r="AK353" s="415"/>
      <c r="AL353" s="415"/>
      <c r="AM353" s="415"/>
      <c r="AN353" s="415"/>
      <c r="BJ353" s="416" t="s">
        <v>93</v>
      </c>
      <c r="BL353" s="336" t="s">
        <v>368</v>
      </c>
      <c r="BM353" s="417">
        <v>17</v>
      </c>
      <c r="BN353" s="417" t="s">
        <v>369</v>
      </c>
      <c r="BR353" s="418"/>
      <c r="BS353" s="418"/>
      <c r="BT353" s="418"/>
      <c r="BU353" s="418"/>
      <c r="BV353" s="418"/>
      <c r="BW353" s="396"/>
      <c r="BZ353" s="418"/>
      <c r="CA353" s="418"/>
      <c r="CB353" s="418"/>
      <c r="CC353" s="418"/>
      <c r="CD353" s="418"/>
      <c r="CH353" s="418"/>
      <c r="CI353" s="418"/>
      <c r="CJ353" s="418"/>
      <c r="CK353" s="418"/>
      <c r="CL353" s="418"/>
      <c r="CM353" s="418"/>
      <c r="CQ353" s="418"/>
      <c r="CR353" s="418"/>
      <c r="CS353" s="418"/>
      <c r="CT353" s="418"/>
      <c r="CU353" s="418"/>
      <c r="CZ353" s="419"/>
      <c r="DA353" s="419"/>
      <c r="DB353" s="419"/>
      <c r="DC353" s="419"/>
      <c r="DD353" s="420"/>
      <c r="DE353" s="420"/>
      <c r="DF353" s="420"/>
      <c r="DG353" s="420"/>
      <c r="DH353" s="419"/>
      <c r="DI353" s="498"/>
      <c r="DJ353" s="499"/>
      <c r="DK353" s="423"/>
      <c r="DL353" s="498"/>
      <c r="DM353" s="499"/>
      <c r="DN353" s="419"/>
      <c r="DO353" s="498"/>
      <c r="DP353" s="499"/>
      <c r="DQ353" s="419"/>
      <c r="DV353" s="450">
        <v>2014</v>
      </c>
      <c r="DW353" s="556">
        <v>1783.7577542717631</v>
      </c>
      <c r="DX353" s="427" t="s">
        <v>422</v>
      </c>
      <c r="DY353" s="557">
        <v>1783.7577542717631</v>
      </c>
      <c r="EA353" s="557" t="s">
        <v>93</v>
      </c>
      <c r="EB353" s="303"/>
      <c r="EC353" s="303"/>
      <c r="ED353" s="303"/>
      <c r="EE353" s="303"/>
    </row>
    <row r="354" spans="1:136" s="336" customFormat="1" ht="27" thickBot="1" x14ac:dyDescent="0.3">
      <c r="A354" s="430" t="s">
        <v>425</v>
      </c>
      <c r="B354" s="403">
        <v>2012</v>
      </c>
      <c r="C354" s="1459">
        <v>1851.8663071481546</v>
      </c>
      <c r="D354" s="1444">
        <v>1446.1760865135009</v>
      </c>
      <c r="E354" s="1440">
        <v>1000.409417429331</v>
      </c>
      <c r="F354" s="1441">
        <v>2661.4681905098755</v>
      </c>
      <c r="G354" s="1460"/>
      <c r="H354" s="1461"/>
      <c r="I354" s="620"/>
      <c r="J354" s="607"/>
      <c r="K354" s="608"/>
      <c r="L354" s="620"/>
      <c r="M354" s="608"/>
      <c r="N354" s="301" t="s">
        <v>446</v>
      </c>
      <c r="O354" s="394"/>
      <c r="P354" s="394"/>
      <c r="Q354" s="394"/>
      <c r="R354" s="301">
        <v>-2</v>
      </c>
      <c r="S354" s="503">
        <v>984.32957846660361</v>
      </c>
      <c r="T354" s="503">
        <v>2618.6897248514956</v>
      </c>
      <c r="U354" s="503">
        <v>601.31330716495256</v>
      </c>
      <c r="V354" s="301"/>
      <c r="W354" s="503">
        <v>1109.5897666798683</v>
      </c>
      <c r="X354" s="503">
        <v>1710.9030738448209</v>
      </c>
      <c r="Y354" s="503">
        <v>2312.2163810097736</v>
      </c>
      <c r="AA354" s="415"/>
      <c r="AB354" s="415"/>
      <c r="AC354" s="415"/>
      <c r="AD354" s="415"/>
      <c r="AE354" s="415"/>
      <c r="AF354" s="415"/>
      <c r="AG354" s="415"/>
      <c r="AH354" s="415"/>
      <c r="AI354" s="415"/>
      <c r="AJ354" s="415"/>
      <c r="AK354" s="415"/>
      <c r="AL354" s="415"/>
      <c r="AM354" s="415"/>
      <c r="AN354" s="415"/>
      <c r="BH354" s="434" t="s">
        <v>373</v>
      </c>
      <c r="BJ354" s="435" t="s">
        <v>447</v>
      </c>
      <c r="BL354" s="336" t="s">
        <v>368</v>
      </c>
      <c r="BM354" s="585">
        <v>1</v>
      </c>
      <c r="BN354" s="585" t="s">
        <v>374</v>
      </c>
      <c r="BR354" s="414" t="s">
        <v>375</v>
      </c>
      <c r="BS354" s="336" t="s">
        <v>93</v>
      </c>
      <c r="BT354" s="414" t="s">
        <v>376</v>
      </c>
      <c r="BU354" s="414" t="s">
        <v>377</v>
      </c>
      <c r="BW354" s="410"/>
      <c r="BY354" s="414" t="s">
        <v>375</v>
      </c>
      <c r="BZ354" s="336" t="s">
        <v>93</v>
      </c>
      <c r="CA354" s="414" t="s">
        <v>378</v>
      </c>
      <c r="CB354" s="414" t="s">
        <v>376</v>
      </c>
      <c r="CC354" s="414" t="s">
        <v>377</v>
      </c>
      <c r="CG354" s="414" t="s">
        <v>375</v>
      </c>
      <c r="CH354" s="336" t="s">
        <v>93</v>
      </c>
      <c r="CI354" s="414" t="s">
        <v>379</v>
      </c>
      <c r="CJ354" s="414" t="s">
        <v>378</v>
      </c>
      <c r="CK354" s="414" t="s">
        <v>376</v>
      </c>
      <c r="CL354" s="414" t="s">
        <v>377</v>
      </c>
      <c r="CP354" s="414" t="s">
        <v>375</v>
      </c>
      <c r="CQ354" s="336" t="s">
        <v>93</v>
      </c>
      <c r="CR354" s="414" t="s">
        <v>380</v>
      </c>
      <c r="CS354" s="414" t="s">
        <v>381</v>
      </c>
      <c r="CZ354" s="507" t="b">
        <v>1</v>
      </c>
      <c r="DA354" s="508" t="b">
        <v>1</v>
      </c>
      <c r="DB354" s="509" t="b">
        <v>1</v>
      </c>
      <c r="DC354" s="507">
        <v>-2</v>
      </c>
      <c r="DD354" s="509">
        <v>1109.5897666798683</v>
      </c>
      <c r="DE354" s="507">
        <v>-2</v>
      </c>
      <c r="DF354" s="509">
        <v>1710.9030738448209</v>
      </c>
      <c r="DG354" s="507">
        <v>-2</v>
      </c>
      <c r="DH354" s="509">
        <v>2312.2163810097736</v>
      </c>
      <c r="DI354" s="507">
        <v>-2</v>
      </c>
      <c r="DJ354" s="508">
        <v>1109.5897666798683</v>
      </c>
      <c r="DK354" s="509">
        <v>354</v>
      </c>
      <c r="DL354" s="507">
        <v>-2</v>
      </c>
      <c r="DM354" s="508">
        <v>1710.9030738448209</v>
      </c>
      <c r="DN354" s="509">
        <v>354</v>
      </c>
      <c r="DO354" s="507">
        <v>-2</v>
      </c>
      <c r="DP354" s="508">
        <v>2312.2163810097736</v>
      </c>
      <c r="DQ354" s="509">
        <v>354</v>
      </c>
      <c r="DV354" s="510">
        <v>2015</v>
      </c>
      <c r="DW354" s="511">
        <v>1813.7143585332071</v>
      </c>
      <c r="DY354" s="558">
        <v>1813.7143585332071</v>
      </c>
      <c r="EA354" s="303"/>
      <c r="EB354" s="303"/>
      <c r="EC354" s="303"/>
      <c r="ED354" s="303"/>
      <c r="EE354" s="303"/>
    </row>
    <row r="355" spans="1:136" s="336" customFormat="1" ht="79.2" x14ac:dyDescent="0.25">
      <c r="A355" s="581" t="s">
        <v>371</v>
      </c>
      <c r="B355" s="403">
        <v>2013</v>
      </c>
      <c r="C355" s="1441">
        <v>1893.0694545565595</v>
      </c>
      <c r="D355" s="1439">
        <v>1479.5579545605724</v>
      </c>
      <c r="E355" s="1440">
        <v>1023.5017195888729</v>
      </c>
      <c r="F355" s="1441">
        <v>2697.5319762859872</v>
      </c>
      <c r="G355" s="1460"/>
      <c r="H355" s="1461"/>
      <c r="I355" s="609"/>
      <c r="J355" s="610"/>
      <c r="K355" s="611"/>
      <c r="L355" s="609"/>
      <c r="M355" s="611"/>
      <c r="N355" s="301" t="s">
        <v>446</v>
      </c>
      <c r="O355" s="394"/>
      <c r="P355" s="394"/>
      <c r="Q355" s="394"/>
      <c r="R355" s="301">
        <v>-1</v>
      </c>
      <c r="S355" s="503">
        <v>1007.0507120890097</v>
      </c>
      <c r="T355" s="503">
        <v>2654.1738480838894</v>
      </c>
      <c r="U355" s="503">
        <v>605.51611933866502</v>
      </c>
      <c r="V355" s="301"/>
      <c r="W355" s="503">
        <v>1137.1463642528727</v>
      </c>
      <c r="X355" s="503">
        <v>1742.6624835915377</v>
      </c>
      <c r="Y355" s="503">
        <v>2348.1786029302029</v>
      </c>
      <c r="AA355" s="415"/>
      <c r="AB355" s="415"/>
      <c r="AC355" s="415"/>
      <c r="AD355" s="415"/>
      <c r="AE355" s="415"/>
      <c r="AF355" s="415"/>
      <c r="AG355" s="415"/>
      <c r="AH355" s="415"/>
      <c r="AI355" s="415"/>
      <c r="AJ355" s="415"/>
      <c r="AK355" s="415"/>
      <c r="AL355" s="415"/>
      <c r="AM355" s="415"/>
      <c r="AN355" s="415"/>
      <c r="BK355" s="1736" t="s">
        <v>507</v>
      </c>
      <c r="BL355" s="1736"/>
      <c r="BM355" s="1736"/>
      <c r="BN355" s="1736"/>
      <c r="BO355" s="1736"/>
      <c r="BP355" s="1736"/>
      <c r="BQ355" s="1736"/>
      <c r="BS355" s="443" t="s">
        <v>98</v>
      </c>
      <c r="BT355" s="444">
        <v>38.51960811384167</v>
      </c>
      <c r="BU355" s="445">
        <v>2400.3715271747869</v>
      </c>
      <c r="BW355" s="410"/>
      <c r="BZ355" s="443" t="s">
        <v>98</v>
      </c>
      <c r="CA355" s="444">
        <v>3.5830850139692881E-3</v>
      </c>
      <c r="CB355" s="446">
        <v>38.361952373227012</v>
      </c>
      <c r="CC355" s="445">
        <v>2401.3891233187546</v>
      </c>
      <c r="CH355" s="443" t="s">
        <v>98</v>
      </c>
      <c r="CI355" s="444">
        <v>4.2900270128772754E-4</v>
      </c>
      <c r="CJ355" s="446">
        <v>-2.4731093271021465E-2</v>
      </c>
      <c r="CK355" s="446">
        <v>38.830509123573528</v>
      </c>
      <c r="CL355" s="445">
        <v>2400.2169163377553</v>
      </c>
      <c r="CQ355" s="443" t="s">
        <v>98</v>
      </c>
      <c r="CR355" s="444">
        <v>2454.893691769465</v>
      </c>
      <c r="CS355" s="445">
        <v>1.2066384349770897E-2</v>
      </c>
      <c r="CZ355" s="447" t="b">
        <v>1</v>
      </c>
      <c r="DA355" s="448" t="b">
        <v>1</v>
      </c>
      <c r="DB355" s="449" t="b">
        <v>1</v>
      </c>
      <c r="DC355" s="447">
        <v>-1</v>
      </c>
      <c r="DD355" s="449">
        <v>1137.1463642528727</v>
      </c>
      <c r="DE355" s="447">
        <v>-1</v>
      </c>
      <c r="DF355" s="449">
        <v>1742.6624835915377</v>
      </c>
      <c r="DG355" s="447">
        <v>-1</v>
      </c>
      <c r="DH355" s="449">
        <v>2348.1786029302029</v>
      </c>
      <c r="DI355" s="447">
        <v>-1</v>
      </c>
      <c r="DJ355" s="448">
        <v>1137.1463642528727</v>
      </c>
      <c r="DK355" s="449">
        <v>355</v>
      </c>
      <c r="DL355" s="447">
        <v>-1</v>
      </c>
      <c r="DM355" s="448">
        <v>1742.6624835915377</v>
      </c>
      <c r="DN355" s="449">
        <v>355</v>
      </c>
      <c r="DO355" s="447">
        <v>-1</v>
      </c>
      <c r="DP355" s="448">
        <v>2348.1786029302029</v>
      </c>
      <c r="DQ355" s="449">
        <v>355</v>
      </c>
      <c r="DV355" s="450">
        <v>2016</v>
      </c>
      <c r="DW355" s="451">
        <v>1846.4013746132573</v>
      </c>
      <c r="DY355" s="557">
        <v>1846.4013746132573</v>
      </c>
      <c r="EA355" s="303"/>
      <c r="EB355" s="303"/>
      <c r="EC355" s="303"/>
      <c r="ED355" s="303"/>
      <c r="EE355" s="303"/>
    </row>
    <row r="356" spans="1:136" s="336" customFormat="1" ht="79.8" thickBot="1" x14ac:dyDescent="0.3">
      <c r="A356" s="586" t="s">
        <v>382</v>
      </c>
      <c r="B356" s="403">
        <v>2014</v>
      </c>
      <c r="C356" s="1456">
        <v>1934.2726019649647</v>
      </c>
      <c r="D356" s="1439">
        <v>1542.0507464670011</v>
      </c>
      <c r="E356" s="1440">
        <v>1066.7318477369358</v>
      </c>
      <c r="F356" s="1457">
        <v>2733.5957620620984</v>
      </c>
      <c r="G356" s="1355"/>
      <c r="H356" s="1458"/>
      <c r="I356" s="612"/>
      <c r="J356" s="613"/>
      <c r="K356" s="614"/>
      <c r="L356" s="612"/>
      <c r="M356" s="614"/>
      <c r="N356" s="301" t="s">
        <v>446</v>
      </c>
      <c r="O356" s="394"/>
      <c r="P356" s="394"/>
      <c r="Q356" s="394"/>
      <c r="R356" s="301">
        <v>0</v>
      </c>
      <c r="S356" s="503">
        <v>1029.7718457114158</v>
      </c>
      <c r="T356" s="503">
        <v>2727.0014150503193</v>
      </c>
      <c r="U356" s="503">
        <v>623.80258470281103</v>
      </c>
      <c r="V356" s="301"/>
      <c r="W356" s="503">
        <v>1159.955169568952</v>
      </c>
      <c r="X356" s="503">
        <v>1783.7577542717631</v>
      </c>
      <c r="Y356" s="503">
        <v>2407.5603389745743</v>
      </c>
      <c r="AA356" s="415"/>
      <c r="AB356" s="415"/>
      <c r="AC356" s="415"/>
      <c r="AD356" s="415"/>
      <c r="AE356" s="415"/>
      <c r="AF356" s="415"/>
      <c r="AG356" s="415"/>
      <c r="AH356" s="415"/>
      <c r="AI356" s="415"/>
      <c r="AJ356" s="415"/>
      <c r="AK356" s="415"/>
      <c r="AL356" s="415"/>
      <c r="AM356" s="415"/>
      <c r="AN356" s="415"/>
      <c r="BK356" s="1736"/>
      <c r="BL356" s="1736"/>
      <c r="BM356" s="1736"/>
      <c r="BN356" s="1736"/>
      <c r="BO356" s="1736"/>
      <c r="BP356" s="1736"/>
      <c r="BQ356" s="1736"/>
      <c r="BS356" s="443" t="s">
        <v>385</v>
      </c>
      <c r="BT356" s="454">
        <v>34.344093888195665</v>
      </c>
      <c r="BU356" s="455">
        <v>1772.0399781465817</v>
      </c>
      <c r="BZ356" s="443" t="s">
        <v>385</v>
      </c>
      <c r="CA356" s="454">
        <v>2.5668847021479115E-2</v>
      </c>
      <c r="CB356" s="456">
        <v>33.214664619250591</v>
      </c>
      <c r="CC356" s="455">
        <v>1779.3299307006816</v>
      </c>
      <c r="CH356" s="443" t="s">
        <v>385</v>
      </c>
      <c r="CI356" s="454">
        <v>-6.7094438555796243E-4</v>
      </c>
      <c r="CJ356" s="456">
        <v>6.995117646830476E-2</v>
      </c>
      <c r="CK356" s="456">
        <v>32.481859161344182</v>
      </c>
      <c r="CL356" s="455">
        <v>1781.1632191397803</v>
      </c>
      <c r="CQ356" s="443" t="s">
        <v>385</v>
      </c>
      <c r="CR356" s="454">
        <v>1827.4263555761956</v>
      </c>
      <c r="CS356" s="455">
        <v>1.38782728176157E-2</v>
      </c>
      <c r="CZ356" s="447" t="b">
        <v>1</v>
      </c>
      <c r="DA356" s="448" t="b">
        <v>1</v>
      </c>
      <c r="DB356" s="449" t="b">
        <v>1</v>
      </c>
      <c r="DC356" s="447">
        <v>0</v>
      </c>
      <c r="DD356" s="449">
        <v>1159.955169568952</v>
      </c>
      <c r="DE356" s="447">
        <v>0</v>
      </c>
      <c r="DF356" s="449">
        <v>1783.7577542717631</v>
      </c>
      <c r="DG356" s="447">
        <v>0</v>
      </c>
      <c r="DH356" s="449">
        <v>2407.5603389745743</v>
      </c>
      <c r="DI356" s="447">
        <v>0</v>
      </c>
      <c r="DJ356" s="448">
        <v>1159.955169568952</v>
      </c>
      <c r="DK356" s="449">
        <v>356</v>
      </c>
      <c r="DL356" s="447">
        <v>0</v>
      </c>
      <c r="DM356" s="448">
        <v>1783.7577542717631</v>
      </c>
      <c r="DN356" s="449">
        <v>356</v>
      </c>
      <c r="DO356" s="447">
        <v>0</v>
      </c>
      <c r="DP356" s="448">
        <v>2407.5603389745743</v>
      </c>
      <c r="DQ356" s="449">
        <v>356</v>
      </c>
      <c r="DV356" s="450">
        <v>2017</v>
      </c>
      <c r="DW356" s="451">
        <v>1879.2202417136175</v>
      </c>
      <c r="DY356" s="557">
        <v>1879.2202417136175</v>
      </c>
      <c r="DZ356" s="414" t="s">
        <v>383</v>
      </c>
      <c r="EA356" s="303"/>
      <c r="EB356" s="303"/>
      <c r="EC356" s="303"/>
      <c r="ED356" s="303"/>
      <c r="EE356" s="303"/>
    </row>
    <row r="357" spans="1:136" s="336" customFormat="1" ht="15.6" thickBot="1" x14ac:dyDescent="0.3">
      <c r="A357" s="457" t="s">
        <v>424</v>
      </c>
      <c r="B357" s="403">
        <v>2015</v>
      </c>
      <c r="C357" s="1462">
        <v>1999.3943724610983</v>
      </c>
      <c r="D357" s="1439">
        <v>1580.2513947242755</v>
      </c>
      <c r="E357" s="1440">
        <v>1093.1575981174556</v>
      </c>
      <c r="F357" s="1441">
        <v>2769.6595478382096</v>
      </c>
      <c r="G357" s="1460"/>
      <c r="H357" s="1461"/>
      <c r="I357" s="609"/>
      <c r="J357" s="610"/>
      <c r="K357" s="611"/>
      <c r="L357" s="609"/>
      <c r="M357" s="611"/>
      <c r="N357" s="301" t="s">
        <v>446</v>
      </c>
      <c r="O357" s="394"/>
      <c r="P357" s="394"/>
      <c r="Q357" s="394"/>
      <c r="R357" s="301">
        <v>1</v>
      </c>
      <c r="S357" s="503">
        <v>1052.4929793338274</v>
      </c>
      <c r="T357" s="503">
        <v>2764.8937368751708</v>
      </c>
      <c r="U357" s="503">
        <v>630.39215606822336</v>
      </c>
      <c r="V357" s="301"/>
      <c r="W357" s="503">
        <v>1193.4376426635058</v>
      </c>
      <c r="X357" s="503">
        <v>1823.8297987317292</v>
      </c>
      <c r="Y357" s="503">
        <v>2454.2219547999525</v>
      </c>
      <c r="AA357" s="415"/>
      <c r="AB357" s="415"/>
      <c r="AC357" s="415"/>
      <c r="AD357" s="415"/>
      <c r="AE357" s="415"/>
      <c r="AF357" s="415"/>
      <c r="AG357" s="415"/>
      <c r="AH357" s="415"/>
      <c r="AI357" s="415"/>
      <c r="AJ357" s="415"/>
      <c r="AK357" s="415"/>
      <c r="AL357" s="415"/>
      <c r="AM357" s="415"/>
      <c r="AN357" s="415"/>
      <c r="BK357" s="1736"/>
      <c r="BL357" s="1736"/>
      <c r="BM357" s="1736"/>
      <c r="BN357" s="1736"/>
      <c r="BO357" s="1736"/>
      <c r="BP357" s="1736"/>
      <c r="BQ357" s="1736"/>
      <c r="BR357" s="301"/>
      <c r="BS357" s="443" t="s">
        <v>88</v>
      </c>
      <c r="BT357" s="459">
        <v>30.168579662549678</v>
      </c>
      <c r="BU357" s="460">
        <v>1143.7084291183742</v>
      </c>
      <c r="BV357" s="414" t="s">
        <v>387</v>
      </c>
      <c r="BY357" s="301"/>
      <c r="BZ357" s="443" t="s">
        <v>88</v>
      </c>
      <c r="CA357" s="459">
        <v>4.7754609028988738E-2</v>
      </c>
      <c r="CB357" s="461">
        <v>28.067376865274159</v>
      </c>
      <c r="CC357" s="460">
        <v>1157.2707380826075</v>
      </c>
      <c r="CD357" s="414" t="s">
        <v>387</v>
      </c>
      <c r="CG357" s="301"/>
      <c r="CH357" s="443" t="s">
        <v>88</v>
      </c>
      <c r="CI357" s="459">
        <v>-1.7708914724036868E-3</v>
      </c>
      <c r="CJ357" s="461">
        <v>0.16463344620763157</v>
      </c>
      <c r="CK357" s="461">
        <v>26.133209199114873</v>
      </c>
      <c r="CL357" s="460">
        <v>1162.1095219418032</v>
      </c>
      <c r="CM357" s="414" t="s">
        <v>387</v>
      </c>
      <c r="CP357" s="301"/>
      <c r="CQ357" s="443" t="s">
        <v>88</v>
      </c>
      <c r="CR357" s="459">
        <v>1202.362751558574</v>
      </c>
      <c r="CS357" s="460">
        <v>1.7204891994319016E-2</v>
      </c>
      <c r="CT357" s="414" t="s">
        <v>387</v>
      </c>
      <c r="CZ357" s="447" t="b">
        <v>1</v>
      </c>
      <c r="DA357" s="448" t="b">
        <v>1</v>
      </c>
      <c r="DB357" s="449" t="b">
        <v>1</v>
      </c>
      <c r="DC357" s="447">
        <v>1</v>
      </c>
      <c r="DD357" s="449">
        <v>1193.4376426635058</v>
      </c>
      <c r="DE357" s="447">
        <v>1</v>
      </c>
      <c r="DF357" s="449">
        <v>1823.8297987317292</v>
      </c>
      <c r="DG357" s="447">
        <v>1</v>
      </c>
      <c r="DH357" s="449">
        <v>2454.2219547999525</v>
      </c>
      <c r="DI357" s="447">
        <v>1</v>
      </c>
      <c r="DJ357" s="448">
        <v>1193.4376426635058</v>
      </c>
      <c r="DK357" s="449">
        <v>357</v>
      </c>
      <c r="DL357" s="447">
        <v>1</v>
      </c>
      <c r="DM357" s="448">
        <v>1823.8297987317292</v>
      </c>
      <c r="DN357" s="449">
        <v>357</v>
      </c>
      <c r="DO357" s="447">
        <v>1</v>
      </c>
      <c r="DP357" s="448">
        <v>2454.2219547999525</v>
      </c>
      <c r="DQ357" s="449">
        <v>357</v>
      </c>
      <c r="DV357" s="450">
        <v>2018</v>
      </c>
      <c r="DW357" s="451">
        <v>1912.1669341679742</v>
      </c>
      <c r="DY357" s="557">
        <v>1912.1669341679742</v>
      </c>
      <c r="EA357" s="303" t="s">
        <v>379</v>
      </c>
      <c r="EB357" s="303" t="s">
        <v>378</v>
      </c>
      <c r="EC357" s="303" t="s">
        <v>376</v>
      </c>
      <c r="ED357" s="303" t="s">
        <v>377</v>
      </c>
      <c r="EE357" s="303"/>
    </row>
    <row r="358" spans="1:136" s="336" customFormat="1" ht="13.8" x14ac:dyDescent="0.25">
      <c r="A358" s="462" t="s">
        <v>414</v>
      </c>
      <c r="B358" s="403">
        <v>2016</v>
      </c>
      <c r="C358" s="1441">
        <v>2016.6788967817747</v>
      </c>
      <c r="D358" s="1439">
        <v>1618.9829317150895</v>
      </c>
      <c r="E358" s="1440">
        <v>1119.9505970602997</v>
      </c>
      <c r="F358" s="1441">
        <v>2805.7233336143213</v>
      </c>
      <c r="G358" s="1460"/>
      <c r="H358" s="1461"/>
      <c r="I358" s="609"/>
      <c r="J358" s="610"/>
      <c r="K358" s="611"/>
      <c r="L358" s="609"/>
      <c r="M358" s="611"/>
      <c r="N358" s="301" t="s">
        <v>446</v>
      </c>
      <c r="O358" s="394"/>
      <c r="P358" s="394"/>
      <c r="Q358" s="394"/>
      <c r="R358" s="301">
        <v>2</v>
      </c>
      <c r="S358" s="503">
        <v>1075.2141129562335</v>
      </c>
      <c r="T358" s="503">
        <v>2802.8295534539816</v>
      </c>
      <c r="U358" s="503">
        <v>634.04575148813706</v>
      </c>
      <c r="V358" s="301"/>
      <c r="W358" s="503">
        <v>1214.4457952617811</v>
      </c>
      <c r="X358" s="503">
        <v>1848.4915467499181</v>
      </c>
      <c r="Y358" s="503">
        <v>2482.537298238055</v>
      </c>
      <c r="AA358" s="415"/>
      <c r="AB358" s="415"/>
      <c r="AC358" s="415"/>
      <c r="AD358" s="415"/>
      <c r="AE358" s="415"/>
      <c r="AF358" s="415"/>
      <c r="AG358" s="415"/>
      <c r="AH358" s="415"/>
      <c r="AI358" s="415"/>
      <c r="AJ358" s="415"/>
      <c r="AK358" s="415"/>
      <c r="AL358" s="415"/>
      <c r="AM358" s="415"/>
      <c r="AN358" s="415"/>
      <c r="BI358" s="463">
        <v>2014</v>
      </c>
      <c r="BJ358" s="464">
        <v>1781.1632191397803</v>
      </c>
      <c r="BR358" s="463">
        <v>2014</v>
      </c>
      <c r="BS358" s="294">
        <v>0</v>
      </c>
      <c r="BT358" s="475">
        <v>0</v>
      </c>
      <c r="BU358" s="476">
        <v>1772.0399781465817</v>
      </c>
      <c r="BV358" s="464">
        <v>1772.0399781465817</v>
      </c>
      <c r="BY358" s="463">
        <v>2014</v>
      </c>
      <c r="BZ358" s="294">
        <v>0</v>
      </c>
      <c r="CA358" s="475">
        <v>0</v>
      </c>
      <c r="CB358" s="475">
        <v>0</v>
      </c>
      <c r="CC358" s="476">
        <v>1779.3299307006816</v>
      </c>
      <c r="CD358" s="464">
        <v>1779.3299307006816</v>
      </c>
      <c r="CG358" s="463">
        <v>2014</v>
      </c>
      <c r="CH358" s="294">
        <v>0</v>
      </c>
      <c r="CI358" s="475">
        <v>0</v>
      </c>
      <c r="CJ358" s="475">
        <v>0</v>
      </c>
      <c r="CK358" s="475">
        <v>0</v>
      </c>
      <c r="CL358" s="476">
        <v>1781.1632191397803</v>
      </c>
      <c r="CM358" s="464">
        <v>1781.1632191397803</v>
      </c>
      <c r="CP358" s="463">
        <v>2014</v>
      </c>
      <c r="CQ358" s="294">
        <v>0</v>
      </c>
      <c r="CR358" s="475">
        <v>1827.4263555761956</v>
      </c>
      <c r="CS358" s="476">
        <v>1</v>
      </c>
      <c r="CT358" s="464">
        <v>1827.4263555761956</v>
      </c>
      <c r="CZ358" s="447" t="b">
        <v>1</v>
      </c>
      <c r="DA358" s="448" t="b">
        <v>1</v>
      </c>
      <c r="DB358" s="449" t="b">
        <v>1</v>
      </c>
      <c r="DC358" s="447">
        <v>2</v>
      </c>
      <c r="DD358" s="449">
        <v>1214.4457952617811</v>
      </c>
      <c r="DE358" s="447">
        <v>2</v>
      </c>
      <c r="DF358" s="449">
        <v>1848.4915467499181</v>
      </c>
      <c r="DG358" s="447">
        <v>2</v>
      </c>
      <c r="DH358" s="449">
        <v>2482.537298238055</v>
      </c>
      <c r="DI358" s="447">
        <v>2</v>
      </c>
      <c r="DJ358" s="448">
        <v>1214.4457952617811</v>
      </c>
      <c r="DK358" s="449">
        <v>358</v>
      </c>
      <c r="DL358" s="447">
        <v>2</v>
      </c>
      <c r="DM358" s="448">
        <v>1848.4915467499181</v>
      </c>
      <c r="DN358" s="449">
        <v>358</v>
      </c>
      <c r="DO358" s="447">
        <v>2</v>
      </c>
      <c r="DP358" s="448">
        <v>2482.537298238055</v>
      </c>
      <c r="DQ358" s="449">
        <v>358</v>
      </c>
      <c r="DV358" s="450">
        <v>2019</v>
      </c>
      <c r="DW358" s="451">
        <v>1945.2374263100141</v>
      </c>
      <c r="DY358" s="557">
        <v>1945.2374263100141</v>
      </c>
      <c r="DZ358" s="412" t="s">
        <v>388</v>
      </c>
      <c r="EA358" s="303">
        <v>4.2900270128772754E-4</v>
      </c>
      <c r="EB358" s="303">
        <v>-2.4731093271021465E-2</v>
      </c>
      <c r="EC358" s="303">
        <v>38.830509123573528</v>
      </c>
      <c r="ED358" s="303">
        <v>2400.2169163377553</v>
      </c>
      <c r="EE358" s="303" t="s">
        <v>98</v>
      </c>
    </row>
    <row r="359" spans="1:136" s="336" customFormat="1" ht="14.4" thickBot="1" x14ac:dyDescent="0.3">
      <c r="A359" s="467" t="s">
        <v>390</v>
      </c>
      <c r="B359" s="403">
        <v>2017</v>
      </c>
      <c r="C359" s="1456">
        <v>2057.8820441901798</v>
      </c>
      <c r="D359" s="1439">
        <v>1658.2280791182923</v>
      </c>
      <c r="E359" s="1440">
        <v>1147.0988920823941</v>
      </c>
      <c r="F359" s="1457">
        <v>2841.7871193904325</v>
      </c>
      <c r="G359" s="1355"/>
      <c r="H359" s="1458"/>
      <c r="I359" s="612"/>
      <c r="J359" s="613"/>
      <c r="K359" s="614"/>
      <c r="L359" s="612"/>
      <c r="M359" s="614"/>
      <c r="N359" s="301" t="s">
        <v>446</v>
      </c>
      <c r="O359" s="394"/>
      <c r="P359" s="394"/>
      <c r="Q359" s="394"/>
      <c r="R359" s="301">
        <v>3</v>
      </c>
      <c r="S359" s="503">
        <v>1097.9352465786451</v>
      </c>
      <c r="T359" s="503">
        <v>2840.7921999881373</v>
      </c>
      <c r="U359" s="503">
        <v>639.20447800610145</v>
      </c>
      <c r="V359" s="301"/>
      <c r="W359" s="503">
        <v>1241.6661093159769</v>
      </c>
      <c r="X359" s="503">
        <v>1880.8705873220783</v>
      </c>
      <c r="Y359" s="503">
        <v>2520.0750653281798</v>
      </c>
      <c r="AA359" s="415"/>
      <c r="AB359" s="415"/>
      <c r="AC359" s="415"/>
      <c r="AD359" s="415"/>
      <c r="AE359" s="415"/>
      <c r="AF359" s="415"/>
      <c r="AG359" s="415"/>
      <c r="AH359" s="415"/>
      <c r="AI359" s="415"/>
      <c r="AJ359" s="415"/>
      <c r="AK359" s="415"/>
      <c r="AL359" s="415"/>
      <c r="AM359" s="415"/>
      <c r="AN359" s="415"/>
      <c r="BI359" s="463">
        <v>2015</v>
      </c>
      <c r="BJ359" s="464">
        <v>1813.7143585332071</v>
      </c>
      <c r="BR359" s="463">
        <v>2015</v>
      </c>
      <c r="BS359" s="294">
        <v>1</v>
      </c>
      <c r="BT359" s="468">
        <v>34.344093888195665</v>
      </c>
      <c r="BU359" s="526">
        <v>1772.0399781465817</v>
      </c>
      <c r="BV359" s="464">
        <v>1806.3840720347773</v>
      </c>
      <c r="BY359" s="463">
        <v>2015</v>
      </c>
      <c r="BZ359" s="294">
        <v>1</v>
      </c>
      <c r="CA359" s="468">
        <v>2.5668847021479115E-2</v>
      </c>
      <c r="CB359" s="468">
        <v>33.214664619250591</v>
      </c>
      <c r="CC359" s="526">
        <v>1779.3299307006816</v>
      </c>
      <c r="CD359" s="464">
        <v>1812.5702641669536</v>
      </c>
      <c r="CG359" s="463">
        <v>2015</v>
      </c>
      <c r="CH359" s="294">
        <v>1</v>
      </c>
      <c r="CI359" s="468">
        <v>-6.7094438555796243E-4</v>
      </c>
      <c r="CJ359" s="468">
        <v>6.995117646830476E-2</v>
      </c>
      <c r="CK359" s="468">
        <v>32.481859161344182</v>
      </c>
      <c r="CL359" s="526">
        <v>1781.1632191397803</v>
      </c>
      <c r="CM359" s="464">
        <v>1813.7143585332071</v>
      </c>
      <c r="CP359" s="463">
        <v>2015</v>
      </c>
      <c r="CQ359" s="294">
        <v>1</v>
      </c>
      <c r="CR359" s="468">
        <v>1827.4263555761956</v>
      </c>
      <c r="CS359" s="526">
        <v>1.0139750231033262</v>
      </c>
      <c r="CT359" s="464">
        <v>1852.9646811150003</v>
      </c>
      <c r="CZ359" s="447" t="b">
        <v>1</v>
      </c>
      <c r="DA359" s="448" t="b">
        <v>1</v>
      </c>
      <c r="DB359" s="449" t="b">
        <v>1</v>
      </c>
      <c r="DC359" s="447">
        <v>3</v>
      </c>
      <c r="DD359" s="449">
        <v>1241.6661093159769</v>
      </c>
      <c r="DE359" s="447">
        <v>3</v>
      </c>
      <c r="DF359" s="449">
        <v>1880.8705873220783</v>
      </c>
      <c r="DG359" s="447">
        <v>3</v>
      </c>
      <c r="DH359" s="449">
        <v>2520.0750653281798</v>
      </c>
      <c r="DI359" s="447">
        <v>3</v>
      </c>
      <c r="DJ359" s="448">
        <v>1241.6661093159769</v>
      </c>
      <c r="DK359" s="449">
        <v>359</v>
      </c>
      <c r="DL359" s="447">
        <v>3</v>
      </c>
      <c r="DM359" s="448">
        <v>1880.8705873220783</v>
      </c>
      <c r="DN359" s="449">
        <v>359</v>
      </c>
      <c r="DO359" s="447">
        <v>3</v>
      </c>
      <c r="DP359" s="448">
        <v>2520.0750653281798</v>
      </c>
      <c r="DQ359" s="449">
        <v>359</v>
      </c>
      <c r="DV359" s="450">
        <v>2020</v>
      </c>
      <c r="DW359" s="451">
        <v>1978.4276924734238</v>
      </c>
      <c r="DY359" s="557">
        <v>1978.4276924734238</v>
      </c>
      <c r="DZ359" s="412" t="s">
        <v>388</v>
      </c>
      <c r="EA359" s="303">
        <v>-6.7094438555796243E-4</v>
      </c>
      <c r="EB359" s="303">
        <v>6.995117646830476E-2</v>
      </c>
      <c r="EC359" s="303">
        <v>32.481859161344182</v>
      </c>
      <c r="ED359" s="303">
        <v>1781.1632191397803</v>
      </c>
      <c r="EE359" s="303" t="s">
        <v>93</v>
      </c>
    </row>
    <row r="360" spans="1:136" s="336" customFormat="1" ht="13.8" x14ac:dyDescent="0.25">
      <c r="A360" s="470" t="s">
        <v>391</v>
      </c>
      <c r="B360" s="403">
        <v>2018</v>
      </c>
      <c r="C360" s="1462">
        <v>2099.085191598585</v>
      </c>
      <c r="D360" s="1439">
        <v>1698.0173699186332</v>
      </c>
      <c r="E360" s="1435">
        <v>1174.6236047371722</v>
      </c>
      <c r="F360" s="1436">
        <v>2877.8509051665442</v>
      </c>
      <c r="G360" s="1465"/>
      <c r="H360" s="1466"/>
      <c r="I360" s="609"/>
      <c r="J360" s="610"/>
      <c r="K360" s="611"/>
      <c r="L360" s="609"/>
      <c r="M360" s="611"/>
      <c r="N360" s="301" t="s">
        <v>446</v>
      </c>
      <c r="O360" s="394"/>
      <c r="P360" s="394"/>
      <c r="Q360" s="394"/>
      <c r="R360" s="301">
        <v>4</v>
      </c>
      <c r="S360" s="503">
        <v>1120.6563802010512</v>
      </c>
      <c r="T360" s="503">
        <v>2878.8258910589839</v>
      </c>
      <c r="U360" s="503">
        <v>644.40193657373936</v>
      </c>
      <c r="V360" s="292"/>
      <c r="W360" s="503">
        <v>1268.8654524546687</v>
      </c>
      <c r="X360" s="503">
        <v>1913.2673890284082</v>
      </c>
      <c r="Y360" s="503">
        <v>2557.6693256021476</v>
      </c>
      <c r="AA360" s="415"/>
      <c r="AB360" s="415"/>
      <c r="AC360" s="415"/>
      <c r="AD360" s="415"/>
      <c r="AE360" s="415"/>
      <c r="AF360" s="415"/>
      <c r="AG360" s="415"/>
      <c r="AH360" s="415"/>
      <c r="AI360" s="415"/>
      <c r="AJ360" s="415"/>
      <c r="AK360" s="415"/>
      <c r="AL360" s="415"/>
      <c r="AM360" s="415"/>
      <c r="AN360" s="415"/>
      <c r="BI360" s="463">
        <v>2016</v>
      </c>
      <c r="BJ360" s="464">
        <v>1846.4013746132573</v>
      </c>
      <c r="BR360" s="463">
        <v>2016</v>
      </c>
      <c r="BS360" s="294">
        <v>2</v>
      </c>
      <c r="BT360" s="529">
        <v>68.688187776391331</v>
      </c>
      <c r="BU360" s="526">
        <v>1772.0399781465817</v>
      </c>
      <c r="BV360" s="560">
        <v>1840.7281659229729</v>
      </c>
      <c r="BY360" s="463">
        <v>2016</v>
      </c>
      <c r="BZ360" s="294">
        <v>2</v>
      </c>
      <c r="CA360" s="529">
        <v>0.10267538808591646</v>
      </c>
      <c r="CB360" s="529">
        <v>66.429329238501182</v>
      </c>
      <c r="CC360" s="526">
        <v>1779.3299307006816</v>
      </c>
      <c r="CD360" s="560">
        <v>1845.8619353272688</v>
      </c>
      <c r="CG360" s="463">
        <v>2016</v>
      </c>
      <c r="CH360" s="294">
        <v>2</v>
      </c>
      <c r="CI360" s="529">
        <v>-5.3675550844636995E-3</v>
      </c>
      <c r="CJ360" s="529">
        <v>0.27980470587321904</v>
      </c>
      <c r="CK360" s="529">
        <v>64.963718322688365</v>
      </c>
      <c r="CL360" s="526">
        <v>1781.1632191397803</v>
      </c>
      <c r="CM360" s="560">
        <v>1846.4013746132573</v>
      </c>
      <c r="CP360" s="463">
        <v>2016</v>
      </c>
      <c r="CQ360" s="294">
        <v>2</v>
      </c>
      <c r="CR360" s="529">
        <v>1827.4263555761956</v>
      </c>
      <c r="CS360" s="526">
        <v>1.0281453474773907</v>
      </c>
      <c r="CT360" s="560">
        <v>1878.8599053432295</v>
      </c>
      <c r="CZ360" s="447" t="b">
        <v>1</v>
      </c>
      <c r="DA360" s="448" t="b">
        <v>1</v>
      </c>
      <c r="DB360" s="449" t="b">
        <v>1</v>
      </c>
      <c r="DC360" s="447">
        <v>4</v>
      </c>
      <c r="DD360" s="449">
        <v>1268.8654524546687</v>
      </c>
      <c r="DE360" s="447">
        <v>4</v>
      </c>
      <c r="DF360" s="449">
        <v>1913.2673890284082</v>
      </c>
      <c r="DG360" s="447">
        <v>4</v>
      </c>
      <c r="DH360" s="449">
        <v>2557.6693256021476</v>
      </c>
      <c r="DI360" s="447">
        <v>4</v>
      </c>
      <c r="DJ360" s="448">
        <v>1268.8654524546687</v>
      </c>
      <c r="DK360" s="449">
        <v>360</v>
      </c>
      <c r="DL360" s="447">
        <v>4</v>
      </c>
      <c r="DM360" s="448">
        <v>1913.2673890284082</v>
      </c>
      <c r="DN360" s="449">
        <v>360</v>
      </c>
      <c r="DO360" s="447">
        <v>4</v>
      </c>
      <c r="DP360" s="448">
        <v>2557.6693256021476</v>
      </c>
      <c r="DQ360" s="449">
        <v>360</v>
      </c>
      <c r="DV360" s="510">
        <v>2021</v>
      </c>
      <c r="DW360" s="511">
        <v>2011.7337069918901</v>
      </c>
      <c r="DY360" s="558">
        <v>2011.7337069918901</v>
      </c>
      <c r="DZ360" s="412" t="s">
        <v>388</v>
      </c>
      <c r="EA360" s="303">
        <v>-1.7708914724036868E-3</v>
      </c>
      <c r="EB360" s="303">
        <v>0.16463344620763157</v>
      </c>
      <c r="EC360" s="303">
        <v>26.133209199114873</v>
      </c>
      <c r="ED360" s="303">
        <v>1162.1095219418032</v>
      </c>
      <c r="EE360" s="303" t="s">
        <v>88</v>
      </c>
    </row>
    <row r="361" spans="1:136" s="336" customFormat="1" ht="13.8" x14ac:dyDescent="0.25">
      <c r="A361" s="513" t="s">
        <v>392</v>
      </c>
      <c r="B361" s="403">
        <v>2019</v>
      </c>
      <c r="C361" s="1436">
        <v>2140.2883390069901</v>
      </c>
      <c r="D361" s="1434">
        <v>1738.4039565209034</v>
      </c>
      <c r="E361" s="1435">
        <v>1202.5615038294893</v>
      </c>
      <c r="F361" s="1436">
        <v>2913.9146909426554</v>
      </c>
      <c r="G361" s="1465"/>
      <c r="H361" s="1466"/>
      <c r="I361" s="609"/>
      <c r="J361" s="610"/>
      <c r="K361" s="611"/>
      <c r="L361" s="609"/>
      <c r="M361" s="611"/>
      <c r="N361" s="301" t="s">
        <v>446</v>
      </c>
      <c r="O361" s="394"/>
      <c r="P361" s="394"/>
      <c r="Q361" s="394"/>
      <c r="R361" s="301">
        <v>5</v>
      </c>
      <c r="S361" s="503">
        <v>1143.3775138234573</v>
      </c>
      <c r="T361" s="503">
        <v>2916.9914334446985</v>
      </c>
      <c r="U361" s="503">
        <v>649.66038751095243</v>
      </c>
      <c r="V361" s="292"/>
      <c r="W361" s="503">
        <v>1296.0367660525023</v>
      </c>
      <c r="X361" s="503">
        <v>1945.6971535634548</v>
      </c>
      <c r="Y361" s="503">
        <v>2595.357541074407</v>
      </c>
      <c r="AA361" s="415"/>
      <c r="AB361" s="415"/>
      <c r="AC361" s="415"/>
      <c r="AD361" s="415"/>
      <c r="AE361" s="415"/>
      <c r="AF361" s="415"/>
      <c r="AG361" s="415"/>
      <c r="AH361" s="415"/>
      <c r="AI361" s="415"/>
      <c r="AJ361" s="415"/>
      <c r="AK361" s="415"/>
      <c r="AL361" s="415"/>
      <c r="AM361" s="415"/>
      <c r="AN361" s="415"/>
      <c r="BI361" s="463">
        <v>2017</v>
      </c>
      <c r="BJ361" s="464">
        <v>1879.2202417136175</v>
      </c>
      <c r="BR361" s="463">
        <v>2017</v>
      </c>
      <c r="BS361" s="294">
        <v>3</v>
      </c>
      <c r="BT361" s="529">
        <v>103.032281664587</v>
      </c>
      <c r="BU361" s="526">
        <v>1772.0399781465817</v>
      </c>
      <c r="BV361" s="560">
        <v>1875.0722598111688</v>
      </c>
      <c r="BY361" s="463">
        <v>2017</v>
      </c>
      <c r="BZ361" s="294">
        <v>3</v>
      </c>
      <c r="CA361" s="529">
        <v>0.23101962319331204</v>
      </c>
      <c r="CB361" s="529">
        <v>99.643993857751781</v>
      </c>
      <c r="CC361" s="526">
        <v>1779.3299307006816</v>
      </c>
      <c r="CD361" s="560">
        <v>1879.2049441816268</v>
      </c>
      <c r="CG361" s="463">
        <v>2017</v>
      </c>
      <c r="CH361" s="294">
        <v>3</v>
      </c>
      <c r="CI361" s="529">
        <v>-1.8115498410064986E-2</v>
      </c>
      <c r="CJ361" s="529">
        <v>0.62956058821474281</v>
      </c>
      <c r="CK361" s="529">
        <v>97.445577484032555</v>
      </c>
      <c r="CL361" s="526">
        <v>1781.1632191397803</v>
      </c>
      <c r="CM361" s="560">
        <v>1879.2202417136175</v>
      </c>
      <c r="CP361" s="463">
        <v>2017</v>
      </c>
      <c r="CQ361" s="294">
        <v>3</v>
      </c>
      <c r="CR361" s="529">
        <v>1827.4263555761956</v>
      </c>
      <c r="CS361" s="526">
        <v>1.0425137024619646</v>
      </c>
      <c r="CT361" s="560">
        <v>1905.1170159283145</v>
      </c>
      <c r="CZ361" s="447" t="b">
        <v>1</v>
      </c>
      <c r="DA361" s="448" t="b">
        <v>1</v>
      </c>
      <c r="DB361" s="449" t="b">
        <v>1</v>
      </c>
      <c r="DC361" s="447">
        <v>5</v>
      </c>
      <c r="DD361" s="449">
        <v>1296.0367660525023</v>
      </c>
      <c r="DE361" s="447">
        <v>5</v>
      </c>
      <c r="DF361" s="449">
        <v>1945.6971535634548</v>
      </c>
      <c r="DG361" s="447">
        <v>5</v>
      </c>
      <c r="DH361" s="449">
        <v>2595.357541074407</v>
      </c>
      <c r="DI361" s="447">
        <v>5</v>
      </c>
      <c r="DJ361" s="448">
        <v>1296.0367660525023</v>
      </c>
      <c r="DK361" s="449">
        <v>361</v>
      </c>
      <c r="DL361" s="447">
        <v>5</v>
      </c>
      <c r="DM361" s="448">
        <v>1945.6971535634548</v>
      </c>
      <c r="DN361" s="449">
        <v>361</v>
      </c>
      <c r="DO361" s="447">
        <v>5</v>
      </c>
      <c r="DP361" s="448">
        <v>2595.357541074407</v>
      </c>
      <c r="DQ361" s="449">
        <v>361</v>
      </c>
      <c r="DV361" s="510">
        <v>2022</v>
      </c>
      <c r="DW361" s="511">
        <v>2045.1514441990996</v>
      </c>
      <c r="DY361" s="558">
        <v>2045.1514441990996</v>
      </c>
      <c r="DZ361" s="412"/>
      <c r="EA361" s="303"/>
      <c r="EB361" s="303"/>
      <c r="EC361" s="303"/>
      <c r="ED361" s="303"/>
      <c r="EE361" s="303"/>
    </row>
    <row r="362" spans="1:136" s="336" customFormat="1" ht="14.4" thickBot="1" x14ac:dyDescent="0.3">
      <c r="A362" s="559" t="s">
        <v>393</v>
      </c>
      <c r="B362" s="403">
        <v>2020</v>
      </c>
      <c r="C362" s="1456">
        <v>2165.5457376902427</v>
      </c>
      <c r="D362" s="1434">
        <v>1779.4177912102452</v>
      </c>
      <c r="E362" s="1435">
        <v>1230.9333092069558</v>
      </c>
      <c r="F362" s="1457">
        <v>2949.9784767187666</v>
      </c>
      <c r="G362" s="1355"/>
      <c r="H362" s="1458"/>
      <c r="I362" s="612"/>
      <c r="J362" s="613"/>
      <c r="K362" s="614"/>
      <c r="L362" s="612"/>
      <c r="M362" s="614"/>
      <c r="N362" s="301" t="s">
        <v>446</v>
      </c>
      <c r="O362" s="394"/>
      <c r="P362" s="394"/>
      <c r="Q362" s="394"/>
      <c r="R362" s="301">
        <v>6</v>
      </c>
      <c r="S362" s="561">
        <v>1166.0986474458698</v>
      </c>
      <c r="T362" s="561">
        <v>2955.324602993689</v>
      </c>
      <c r="U362" s="503">
        <v>654.05265561729232</v>
      </c>
      <c r="V362" s="292"/>
      <c r="W362" s="503">
        <v>1318.9757792286109</v>
      </c>
      <c r="X362" s="503">
        <v>1973.0284348459031</v>
      </c>
      <c r="Y362" s="503">
        <v>2627.0810904631953</v>
      </c>
      <c r="AA362" s="415"/>
      <c r="AB362" s="415"/>
      <c r="AC362" s="415"/>
      <c r="AD362" s="415"/>
      <c r="AE362" s="415"/>
      <c r="AF362" s="415"/>
      <c r="AG362" s="415"/>
      <c r="AH362" s="415"/>
      <c r="AI362" s="415"/>
      <c r="AJ362" s="415"/>
      <c r="AK362" s="415"/>
      <c r="AL362" s="415"/>
      <c r="AM362" s="415"/>
      <c r="AN362" s="415"/>
      <c r="BI362" s="463">
        <v>2018</v>
      </c>
      <c r="BJ362" s="464">
        <v>1912.1669341679742</v>
      </c>
      <c r="BR362" s="463">
        <v>2018</v>
      </c>
      <c r="BS362" s="294">
        <v>4</v>
      </c>
      <c r="BT362" s="529">
        <v>137.37637555278266</v>
      </c>
      <c r="BU362" s="526">
        <v>1772.0399781465817</v>
      </c>
      <c r="BV362" s="560">
        <v>1909.4163536993644</v>
      </c>
      <c r="BY362" s="463">
        <v>2018</v>
      </c>
      <c r="BZ362" s="294">
        <v>4</v>
      </c>
      <c r="CA362" s="529">
        <v>0.41070155234366584</v>
      </c>
      <c r="CB362" s="529">
        <v>132.85865847700236</v>
      </c>
      <c r="CC362" s="526">
        <v>1779.3299307006816</v>
      </c>
      <c r="CD362" s="560">
        <v>1912.5992907300276</v>
      </c>
      <c r="CG362" s="463">
        <v>2018</v>
      </c>
      <c r="CH362" s="294">
        <v>4</v>
      </c>
      <c r="CI362" s="529">
        <v>-4.2940440675709596E-2</v>
      </c>
      <c r="CJ362" s="529">
        <v>1.1192188234928762</v>
      </c>
      <c r="CK362" s="529">
        <v>129.92743664537673</v>
      </c>
      <c r="CL362" s="526">
        <v>1781.1632191397803</v>
      </c>
      <c r="CM362" s="560">
        <v>1912.1669341679742</v>
      </c>
      <c r="CP362" s="463">
        <v>2018</v>
      </c>
      <c r="CQ362" s="294">
        <v>4</v>
      </c>
      <c r="CR362" s="529">
        <v>1827.4263555761956</v>
      </c>
      <c r="CS362" s="526">
        <v>1.0570828555394045</v>
      </c>
      <c r="CT362" s="560">
        <v>1931.741070240452</v>
      </c>
      <c r="CZ362" s="447" t="b">
        <v>1</v>
      </c>
      <c r="DA362" s="448" t="b">
        <v>1</v>
      </c>
      <c r="DB362" s="449" t="b">
        <v>1</v>
      </c>
      <c r="DC362" s="447">
        <v>6</v>
      </c>
      <c r="DD362" s="449">
        <v>1318.9757792286109</v>
      </c>
      <c r="DE362" s="447">
        <v>6</v>
      </c>
      <c r="DF362" s="449">
        <v>1973.0284348459031</v>
      </c>
      <c r="DG362" s="447">
        <v>6</v>
      </c>
      <c r="DH362" s="449">
        <v>2627.0810904631953</v>
      </c>
      <c r="DI362" s="447">
        <v>6</v>
      </c>
      <c r="DJ362" s="448">
        <v>1318.9757792286109</v>
      </c>
      <c r="DK362" s="449">
        <v>362</v>
      </c>
      <c r="DL362" s="447">
        <v>6</v>
      </c>
      <c r="DM362" s="448">
        <v>1973.0284348459031</v>
      </c>
      <c r="DN362" s="449">
        <v>362</v>
      </c>
      <c r="DO362" s="447">
        <v>6</v>
      </c>
      <c r="DP362" s="448">
        <v>2627.0810904631953</v>
      </c>
      <c r="DQ362" s="449">
        <v>362</v>
      </c>
      <c r="DV362" s="510">
        <v>2023</v>
      </c>
      <c r="DW362" s="511">
        <v>2078.6768784287387</v>
      </c>
      <c r="DY362" s="558">
        <v>2078.6768784287387</v>
      </c>
      <c r="DZ362" s="412"/>
      <c r="EA362" s="303" t="s">
        <v>380</v>
      </c>
      <c r="EB362" s="303" t="s">
        <v>381</v>
      </c>
      <c r="EC362" s="303"/>
      <c r="ED362" s="303"/>
      <c r="EE362" s="303"/>
    </row>
    <row r="363" spans="1:136" s="336" customFormat="1" ht="14.4" thickBot="1" x14ac:dyDescent="0.3">
      <c r="A363" s="470" t="s">
        <v>394</v>
      </c>
      <c r="B363" s="403">
        <v>2021</v>
      </c>
      <c r="C363" s="1462">
        <v>2222.6946338237999</v>
      </c>
      <c r="D363" s="1439">
        <v>1821.0124871224036</v>
      </c>
      <c r="E363" s="1435">
        <v>1259.7069322074244</v>
      </c>
      <c r="F363" s="1436">
        <v>2986.0422624948783</v>
      </c>
      <c r="G363" s="1465"/>
      <c r="H363" s="1466"/>
      <c r="I363" s="609"/>
      <c r="J363" s="610"/>
      <c r="K363" s="611"/>
      <c r="L363" s="609"/>
      <c r="M363" s="611"/>
      <c r="N363" s="301" t="s">
        <v>446</v>
      </c>
      <c r="O363" s="394"/>
      <c r="P363" s="394"/>
      <c r="Q363" s="394"/>
      <c r="R363" s="301">
        <v>7</v>
      </c>
      <c r="S363" s="587">
        <v>1190.6860244309219</v>
      </c>
      <c r="T363" s="587">
        <v>2993.8372357271724</v>
      </c>
      <c r="U363" s="503">
        <v>659.52369499263364</v>
      </c>
      <c r="V363" s="292"/>
      <c r="W363" s="503">
        <v>1352.3026808571965</v>
      </c>
      <c r="X363" s="503">
        <v>2011.8263758498301</v>
      </c>
      <c r="Y363" s="503">
        <v>2671.3500708424635</v>
      </c>
      <c r="AA363" s="415"/>
      <c r="AB363" s="415"/>
      <c r="AC363" s="415"/>
      <c r="AD363" s="415"/>
      <c r="AE363" s="415"/>
      <c r="AF363" s="415"/>
      <c r="AG363" s="415"/>
      <c r="AH363" s="415"/>
      <c r="AI363" s="415"/>
      <c r="AJ363" s="415"/>
      <c r="AK363" s="415"/>
      <c r="AL363" s="415"/>
      <c r="AM363" s="415"/>
      <c r="AN363" s="415"/>
      <c r="BI363" s="463">
        <v>2019</v>
      </c>
      <c r="BJ363" s="563">
        <v>1945.2374263100141</v>
      </c>
      <c r="BR363" s="463">
        <v>2019</v>
      </c>
      <c r="BS363" s="294">
        <v>5</v>
      </c>
      <c r="BT363" s="529">
        <v>171.72046944097832</v>
      </c>
      <c r="BU363" s="526">
        <v>1772.0399781465817</v>
      </c>
      <c r="BV363" s="563">
        <v>1943.7604475875601</v>
      </c>
      <c r="BY363" s="463">
        <v>2019</v>
      </c>
      <c r="BZ363" s="294">
        <v>5</v>
      </c>
      <c r="CA363" s="529">
        <v>0.64172117553697783</v>
      </c>
      <c r="CB363" s="529">
        <v>166.07332309625295</v>
      </c>
      <c r="CC363" s="526">
        <v>1779.3299307006816</v>
      </c>
      <c r="CD363" s="563">
        <v>1946.0449749724717</v>
      </c>
      <c r="CG363" s="463">
        <v>2019</v>
      </c>
      <c r="CH363" s="294">
        <v>5</v>
      </c>
      <c r="CI363" s="529">
        <v>-8.3868048194745304E-2</v>
      </c>
      <c r="CJ363" s="529">
        <v>1.748779411707619</v>
      </c>
      <c r="CK363" s="529">
        <v>162.40929580672091</v>
      </c>
      <c r="CL363" s="526">
        <v>1781.1632191397803</v>
      </c>
      <c r="CM363" s="563">
        <v>1945.2374263100141</v>
      </c>
      <c r="CP363" s="463">
        <v>2019</v>
      </c>
      <c r="CQ363" s="294">
        <v>5</v>
      </c>
      <c r="CR363" s="529">
        <v>1827.4263555761956</v>
      </c>
      <c r="CS363" s="526">
        <v>1.0718556128676977</v>
      </c>
      <c r="CT363" s="563">
        <v>1958.7371963267065</v>
      </c>
      <c r="CZ363" s="447" t="b">
        <v>1</v>
      </c>
      <c r="DA363" s="448" t="b">
        <v>1</v>
      </c>
      <c r="DB363" s="449" t="b">
        <v>1</v>
      </c>
      <c r="DC363" s="447">
        <v>7</v>
      </c>
      <c r="DD363" s="449">
        <v>1352.3026808571965</v>
      </c>
      <c r="DE363" s="447">
        <v>7</v>
      </c>
      <c r="DF363" s="449">
        <v>2011.8263758498301</v>
      </c>
      <c r="DG363" s="447">
        <v>7</v>
      </c>
      <c r="DH363" s="449">
        <v>2671.3500708424635</v>
      </c>
      <c r="DI363" s="447">
        <v>7</v>
      </c>
      <c r="DJ363" s="448">
        <v>1352.3026808571965</v>
      </c>
      <c r="DK363" s="449">
        <v>363</v>
      </c>
      <c r="DL363" s="447">
        <v>7</v>
      </c>
      <c r="DM363" s="448">
        <v>2011.8263758498301</v>
      </c>
      <c r="DN363" s="449">
        <v>363</v>
      </c>
      <c r="DO363" s="447">
        <v>7</v>
      </c>
      <c r="DP363" s="448">
        <v>2671.3500708424635</v>
      </c>
      <c r="DQ363" s="449">
        <v>363</v>
      </c>
      <c r="DV363" s="510">
        <v>2024</v>
      </c>
      <c r="DW363" s="511">
        <v>2112.3059840144947</v>
      </c>
      <c r="DY363" s="558">
        <v>2112.3059840144947</v>
      </c>
      <c r="DZ363" s="412" t="s">
        <v>388</v>
      </c>
      <c r="EA363" s="303">
        <v>0</v>
      </c>
      <c r="EB363" s="303">
        <v>0</v>
      </c>
      <c r="EC363" s="303" t="s">
        <v>449</v>
      </c>
      <c r="ED363" s="303"/>
      <c r="EE363" s="303"/>
    </row>
    <row r="364" spans="1:136" ht="14.4" thickBot="1" x14ac:dyDescent="0.3">
      <c r="A364" s="559" t="s">
        <v>395</v>
      </c>
      <c r="B364" s="403">
        <v>2022</v>
      </c>
      <c r="C364" s="1467">
        <v>2263.897781232205</v>
      </c>
      <c r="D364" s="1434">
        <v>1863.208530358705</v>
      </c>
      <c r="E364" s="1430">
        <v>1288.8965443338568</v>
      </c>
      <c r="F364" s="1456">
        <v>3022.1060482709895</v>
      </c>
      <c r="G364" s="1360"/>
      <c r="H364" s="1463"/>
      <c r="I364" s="615"/>
      <c r="J364" s="616"/>
      <c r="K364" s="617"/>
      <c r="L364" s="615"/>
      <c r="M364" s="617"/>
      <c r="N364" s="301" t="s">
        <v>446</v>
      </c>
      <c r="O364" s="394"/>
      <c r="P364" s="394"/>
      <c r="Q364" s="394"/>
      <c r="R364" s="301">
        <v>8</v>
      </c>
      <c r="S364" s="564">
        <v>1215.2734014159691</v>
      </c>
      <c r="T364" s="564">
        <v>3032.4949760178683</v>
      </c>
      <c r="U364" s="503">
        <v>664.12104047028845</v>
      </c>
      <c r="V364" s="292"/>
      <c r="W364" s="503">
        <v>1381.3991632293482</v>
      </c>
      <c r="X364" s="503">
        <v>2045.5202036996366</v>
      </c>
      <c r="Y364" s="503">
        <v>2709.6412441699249</v>
      </c>
      <c r="AA364" s="394"/>
      <c r="AB364" s="394"/>
      <c r="AC364" s="394"/>
      <c r="AD364" s="394"/>
      <c r="AE364" s="394"/>
      <c r="AF364" s="394"/>
      <c r="AG364" s="394"/>
      <c r="AH364" s="394"/>
      <c r="AI364" s="394"/>
      <c r="AJ364" s="394"/>
      <c r="AK364" s="394"/>
      <c r="AL364" s="394"/>
      <c r="AM364" s="394"/>
      <c r="AN364" s="394"/>
      <c r="BI364" s="463">
        <v>2020</v>
      </c>
      <c r="BJ364" s="474">
        <v>1978.4276924734238</v>
      </c>
      <c r="BR364" s="463">
        <v>2020</v>
      </c>
      <c r="BS364" s="294">
        <v>6</v>
      </c>
      <c r="BT364" s="529">
        <v>206.06456332917401</v>
      </c>
      <c r="BU364" s="526">
        <v>1772.0399781465817</v>
      </c>
      <c r="BV364" s="474">
        <v>1978.1045414757557</v>
      </c>
      <c r="BY364" s="463">
        <v>2020</v>
      </c>
      <c r="BZ364" s="294">
        <v>6</v>
      </c>
      <c r="CA364" s="529">
        <v>0.92407849277324816</v>
      </c>
      <c r="CB364" s="529">
        <v>199.28798771550356</v>
      </c>
      <c r="CC364" s="526">
        <v>1779.3299307006816</v>
      </c>
      <c r="CD364" s="474">
        <v>1979.5419969089585</v>
      </c>
      <c r="CG364" s="463">
        <v>2020</v>
      </c>
      <c r="CH364" s="294">
        <v>6</v>
      </c>
      <c r="CI364" s="529">
        <v>-0.14492398728051989</v>
      </c>
      <c r="CJ364" s="529">
        <v>2.5182423528589712</v>
      </c>
      <c r="CK364" s="529">
        <v>194.89115496806511</v>
      </c>
      <c r="CL364" s="526">
        <v>1781.1632191397803</v>
      </c>
      <c r="CM364" s="474">
        <v>1978.4276924734238</v>
      </c>
      <c r="CP364" s="463">
        <v>2020</v>
      </c>
      <c r="CQ364" s="294">
        <v>6</v>
      </c>
      <c r="CR364" s="529">
        <v>1827.4263555761956</v>
      </c>
      <c r="CS364" s="526">
        <v>1.0868348198209536</v>
      </c>
      <c r="CT364" s="474">
        <v>1986.1105938987166</v>
      </c>
      <c r="CZ364" s="447" t="b">
        <v>1</v>
      </c>
      <c r="DA364" s="448" t="b">
        <v>1</v>
      </c>
      <c r="DB364" s="449" t="b">
        <v>1</v>
      </c>
      <c r="DC364" s="447">
        <v>8</v>
      </c>
      <c r="DD364" s="449">
        <v>1381.3991632293482</v>
      </c>
      <c r="DE364" s="447">
        <v>8</v>
      </c>
      <c r="DF364" s="449">
        <v>2045.5202036996366</v>
      </c>
      <c r="DG364" s="447">
        <v>8</v>
      </c>
      <c r="DH364" s="449">
        <v>2709.6412441699249</v>
      </c>
      <c r="DI364" s="447">
        <v>8</v>
      </c>
      <c r="DJ364" s="448">
        <v>1381.3991632293482</v>
      </c>
      <c r="DK364" s="449">
        <v>364</v>
      </c>
      <c r="DL364" s="447">
        <v>8</v>
      </c>
      <c r="DM364" s="448">
        <v>2045.5202036996366</v>
      </c>
      <c r="DN364" s="449">
        <v>364</v>
      </c>
      <c r="DO364" s="447">
        <v>8</v>
      </c>
      <c r="DP364" s="448">
        <v>2709.6412441699249</v>
      </c>
      <c r="DQ364" s="449">
        <v>364</v>
      </c>
      <c r="DV364" s="510">
        <v>2025</v>
      </c>
      <c r="DW364" s="511">
        <v>2146.0347352900535</v>
      </c>
      <c r="DY364" s="558">
        <v>2146.0347352900535</v>
      </c>
      <c r="DZ364" s="412" t="s">
        <v>388</v>
      </c>
      <c r="EA364" s="303">
        <v>0</v>
      </c>
      <c r="EB364" s="303">
        <v>0</v>
      </c>
      <c r="EC364" s="303" t="s">
        <v>449</v>
      </c>
    </row>
    <row r="365" spans="1:136" ht="13.8" x14ac:dyDescent="0.25">
      <c r="B365" s="403">
        <v>2023</v>
      </c>
      <c r="C365" s="1467">
        <v>2305.1009286406102</v>
      </c>
      <c r="D365" s="1434">
        <v>1905.924595109399</v>
      </c>
      <c r="E365" s="1435">
        <v>1318.4458874951997</v>
      </c>
      <c r="F365" s="1456">
        <v>3058.1698340471012</v>
      </c>
      <c r="G365" s="1360"/>
      <c r="H365" s="1463"/>
      <c r="I365" s="615"/>
      <c r="J365" s="616"/>
      <c r="K365" s="617"/>
      <c r="L365" s="615"/>
      <c r="M365" s="617"/>
      <c r="N365" s="301" t="s">
        <v>446</v>
      </c>
      <c r="O365" s="394"/>
      <c r="P365" s="394"/>
      <c r="Q365" s="394"/>
      <c r="R365" s="301">
        <v>9</v>
      </c>
      <c r="S365" s="564">
        <v>1239.8607784010219</v>
      </c>
      <c r="T365" s="564">
        <v>3071.2309979791476</v>
      </c>
      <c r="U365" s="503">
        <v>668.75926786591572</v>
      </c>
      <c r="V365" s="292"/>
      <c r="W365" s="503">
        <v>1410.4743341011763</v>
      </c>
      <c r="X365" s="503">
        <v>2079.233601967092</v>
      </c>
      <c r="Y365" s="503">
        <v>2747.9928698330077</v>
      </c>
      <c r="AA365" s="394"/>
      <c r="AB365" s="394"/>
      <c r="AC365" s="394"/>
      <c r="AD365" s="394"/>
      <c r="AE365" s="394"/>
      <c r="AF365" s="394"/>
      <c r="AG365" s="394"/>
      <c r="AH365" s="394"/>
      <c r="AI365" s="394"/>
      <c r="AJ365" s="394"/>
      <c r="AK365" s="394"/>
      <c r="AL365" s="394"/>
      <c r="AM365" s="394"/>
      <c r="AN365" s="394"/>
      <c r="BI365" s="463">
        <v>2021</v>
      </c>
      <c r="BJ365" s="530">
        <v>2011.7337069918901</v>
      </c>
      <c r="BR365" s="463">
        <v>2021</v>
      </c>
      <c r="BS365" s="294">
        <v>7</v>
      </c>
      <c r="BT365" s="529">
        <v>240.40865721736967</v>
      </c>
      <c r="BU365" s="526">
        <v>1772.0399781465817</v>
      </c>
      <c r="BV365" s="530">
        <v>2012.4486353639513</v>
      </c>
      <c r="BY365" s="463">
        <v>2021</v>
      </c>
      <c r="BZ365" s="294">
        <v>7</v>
      </c>
      <c r="CA365" s="529">
        <v>1.2577735040524767</v>
      </c>
      <c r="CB365" s="529">
        <v>232.50265233475415</v>
      </c>
      <c r="CC365" s="526">
        <v>1779.3299307006816</v>
      </c>
      <c r="CD365" s="530">
        <v>2013.0903565394883</v>
      </c>
      <c r="CG365" s="463">
        <v>2021</v>
      </c>
      <c r="CH365" s="294">
        <v>7</v>
      </c>
      <c r="CI365" s="529">
        <v>-0.23013392424638113</v>
      </c>
      <c r="CJ365" s="529">
        <v>3.4276076469469334</v>
      </c>
      <c r="CK365" s="529">
        <v>227.37301412940928</v>
      </c>
      <c r="CL365" s="526">
        <v>1781.1632191397803</v>
      </c>
      <c r="CM365" s="530">
        <v>2011.7337069918901</v>
      </c>
      <c r="CP365" s="463">
        <v>2021</v>
      </c>
      <c r="CQ365" s="294">
        <v>7</v>
      </c>
      <c r="CR365" s="529">
        <v>1827.4263555761956</v>
      </c>
      <c r="CS365" s="526">
        <v>1.1020233615374506</v>
      </c>
      <c r="CT365" s="530">
        <v>2013.8665353342117</v>
      </c>
      <c r="CZ365" s="447" t="b">
        <v>1</v>
      </c>
      <c r="DA365" s="448" t="b">
        <v>1</v>
      </c>
      <c r="DB365" s="449" t="b">
        <v>1</v>
      </c>
      <c r="DC365" s="447">
        <v>9</v>
      </c>
      <c r="DD365" s="449">
        <v>1410.4743341011763</v>
      </c>
      <c r="DE365" s="447">
        <v>9</v>
      </c>
      <c r="DF365" s="449">
        <v>2079.233601967092</v>
      </c>
      <c r="DG365" s="447">
        <v>9</v>
      </c>
      <c r="DH365" s="449">
        <v>2747.9928698330077</v>
      </c>
      <c r="DI365" s="447">
        <v>9</v>
      </c>
      <c r="DJ365" s="448">
        <v>1410.4743341011763</v>
      </c>
      <c r="DK365" s="449">
        <v>365</v>
      </c>
      <c r="DL365" s="447">
        <v>9</v>
      </c>
      <c r="DM365" s="448">
        <v>2079.233601967092</v>
      </c>
      <c r="DN365" s="449">
        <v>365</v>
      </c>
      <c r="DO365" s="447">
        <v>9</v>
      </c>
      <c r="DP365" s="448">
        <v>2747.9928698330077</v>
      </c>
      <c r="DQ365" s="449">
        <v>365</v>
      </c>
      <c r="DV365" s="510">
        <v>2026</v>
      </c>
      <c r="DW365" s="511">
        <v>2179.8591065891023</v>
      </c>
      <c r="DY365" s="558">
        <v>2179.8591065891023</v>
      </c>
      <c r="DZ365" s="412" t="s">
        <v>388</v>
      </c>
      <c r="EA365" s="303">
        <v>0</v>
      </c>
      <c r="EB365" s="303">
        <v>0</v>
      </c>
      <c r="EC365" s="303" t="s">
        <v>449</v>
      </c>
    </row>
    <row r="366" spans="1:136" ht="13.8" x14ac:dyDescent="0.25">
      <c r="B366" s="403">
        <v>2024</v>
      </c>
      <c r="C366" s="1467">
        <v>2346.3040760490153</v>
      </c>
      <c r="D366" s="1434">
        <v>1949.0511665555591</v>
      </c>
      <c r="E366" s="1435">
        <v>1348.2792035198004</v>
      </c>
      <c r="F366" s="1467">
        <v>3094.2336198232124</v>
      </c>
      <c r="G366" s="1432"/>
      <c r="H366" s="1468"/>
      <c r="I366" s="621"/>
      <c r="J366" s="622"/>
      <c r="K366" s="623"/>
      <c r="L366" s="621"/>
      <c r="M366" s="623"/>
      <c r="N366" s="301" t="s">
        <v>446</v>
      </c>
      <c r="O366" s="394"/>
      <c r="P366" s="394"/>
      <c r="Q366" s="394"/>
      <c r="R366" s="301">
        <v>10</v>
      </c>
      <c r="S366" s="503">
        <v>1264.4481553860749</v>
      </c>
      <c r="T366" s="503">
        <v>3109.95622760379</v>
      </c>
      <c r="U366" s="503">
        <v>673.40500035125297</v>
      </c>
      <c r="V366" s="292"/>
      <c r="W366" s="503">
        <v>1439.5393017991355</v>
      </c>
      <c r="X366" s="503">
        <v>2112.9443021503885</v>
      </c>
      <c r="Y366" s="503">
        <v>2786.3493025016414</v>
      </c>
      <c r="AA366" s="394"/>
      <c r="AB366" s="394"/>
      <c r="AC366" s="394"/>
      <c r="AD366" s="394"/>
      <c r="AE366" s="394"/>
      <c r="AF366" s="394"/>
      <c r="AG366" s="394"/>
      <c r="AH366" s="394"/>
      <c r="AI366" s="394"/>
      <c r="AJ366" s="394"/>
      <c r="AK366" s="394"/>
      <c r="AL366" s="394"/>
      <c r="AM366" s="394"/>
      <c r="AN366" s="394"/>
      <c r="BI366" s="463">
        <v>2022</v>
      </c>
      <c r="BJ366" s="530">
        <v>2045.1514441990996</v>
      </c>
      <c r="BR366" s="463">
        <v>2022</v>
      </c>
      <c r="BS366" s="294">
        <v>8</v>
      </c>
      <c r="BT366" s="529">
        <v>274.75275110556532</v>
      </c>
      <c r="BU366" s="526">
        <v>1772.0399781465817</v>
      </c>
      <c r="BV366" s="530">
        <v>2046.792729252147</v>
      </c>
      <c r="BY366" s="463">
        <v>2022</v>
      </c>
      <c r="BZ366" s="294">
        <v>8</v>
      </c>
      <c r="CA366" s="529">
        <v>1.6428062093746634</v>
      </c>
      <c r="CB366" s="529">
        <v>265.71731695400473</v>
      </c>
      <c r="CC366" s="526">
        <v>1779.3299307006816</v>
      </c>
      <c r="CD366" s="530">
        <v>2046.6900538640612</v>
      </c>
      <c r="CG366" s="463">
        <v>2022</v>
      </c>
      <c r="CH366" s="294">
        <v>8</v>
      </c>
      <c r="CI366" s="529">
        <v>-0.34352352540567677</v>
      </c>
      <c r="CJ366" s="529">
        <v>4.4768752939715046</v>
      </c>
      <c r="CK366" s="529">
        <v>259.85487329075346</v>
      </c>
      <c r="CL366" s="526">
        <v>1781.1632191397803</v>
      </c>
      <c r="CM366" s="530">
        <v>2045.1514441990996</v>
      </c>
      <c r="CP366" s="463">
        <v>2022</v>
      </c>
      <c r="CQ366" s="294">
        <v>8</v>
      </c>
      <c r="CR366" s="529">
        <v>1827.4263555761956</v>
      </c>
      <c r="CS366" s="526">
        <v>1.1174241634753417</v>
      </c>
      <c r="CT366" s="530">
        <v>2042.0103666925227</v>
      </c>
      <c r="CZ366" s="447" t="b">
        <v>1</v>
      </c>
      <c r="DA366" s="448" t="b">
        <v>1</v>
      </c>
      <c r="DB366" s="449" t="b">
        <v>1</v>
      </c>
      <c r="DC366" s="447">
        <v>10</v>
      </c>
      <c r="DD366" s="449">
        <v>1439.5393017991355</v>
      </c>
      <c r="DE366" s="447">
        <v>10</v>
      </c>
      <c r="DF366" s="449">
        <v>2112.9443021503885</v>
      </c>
      <c r="DG366" s="447">
        <v>10</v>
      </c>
      <c r="DH366" s="449">
        <v>2786.3493025016414</v>
      </c>
      <c r="DI366" s="447">
        <v>10</v>
      </c>
      <c r="DJ366" s="448">
        <v>1439.5393017991355</v>
      </c>
      <c r="DK366" s="449">
        <v>366</v>
      </c>
      <c r="DL366" s="447">
        <v>10</v>
      </c>
      <c r="DM366" s="448">
        <v>2112.9443021503885</v>
      </c>
      <c r="DN366" s="449">
        <v>366</v>
      </c>
      <c r="DO366" s="447">
        <v>10</v>
      </c>
      <c r="DP366" s="448">
        <v>2786.3493025016414</v>
      </c>
      <c r="DQ366" s="449">
        <v>366</v>
      </c>
      <c r="DV366" s="510">
        <v>2027</v>
      </c>
      <c r="DW366" s="511">
        <v>2213.7750722453275</v>
      </c>
      <c r="DY366" s="558">
        <v>2213.7750722453275</v>
      </c>
    </row>
    <row r="367" spans="1:136" ht="13.8" x14ac:dyDescent="0.25">
      <c r="B367" s="403">
        <v>2025</v>
      </c>
      <c r="C367" s="1467">
        <v>2387.5072234574204</v>
      </c>
      <c r="D367" s="1434">
        <v>1992.5051478093608</v>
      </c>
      <c r="E367" s="1430">
        <v>1378.3390091523941</v>
      </c>
      <c r="F367" s="1467">
        <v>3130.2974055993241</v>
      </c>
      <c r="G367" s="1432"/>
      <c r="H367" s="1468"/>
      <c r="I367" s="621"/>
      <c r="J367" s="622"/>
      <c r="K367" s="623"/>
      <c r="L367" s="621"/>
      <c r="M367" s="623"/>
      <c r="N367" s="301" t="s">
        <v>446</v>
      </c>
      <c r="O367" s="394"/>
      <c r="P367" s="394"/>
      <c r="Q367" s="394"/>
      <c r="R367" s="301">
        <v>11</v>
      </c>
      <c r="S367" s="503">
        <v>1289.0355323711276</v>
      </c>
      <c r="T367" s="503">
        <v>3148.6066351974819</v>
      </c>
      <c r="U367" s="503">
        <v>678.03436855826033</v>
      </c>
      <c r="W367" s="503">
        <v>1468.6019282676866</v>
      </c>
      <c r="X367" s="503">
        <v>2146.6362968259468</v>
      </c>
      <c r="Y367" s="503">
        <v>2824.670665384207</v>
      </c>
      <c r="AA367" s="394"/>
      <c r="AB367" s="394"/>
      <c r="AC367" s="394"/>
      <c r="AD367" s="394"/>
      <c r="AE367" s="394"/>
      <c r="AF367" s="394"/>
      <c r="AG367" s="394"/>
      <c r="AH367" s="394"/>
      <c r="AI367" s="394"/>
      <c r="AJ367" s="394"/>
      <c r="AK367" s="394"/>
      <c r="AL367" s="394"/>
      <c r="AM367" s="394"/>
      <c r="AN367" s="394"/>
      <c r="BI367" s="463">
        <v>2023</v>
      </c>
      <c r="BJ367" s="530">
        <v>2078.6768784287387</v>
      </c>
      <c r="BR367" s="463">
        <v>2023</v>
      </c>
      <c r="BS367" s="294">
        <v>9</v>
      </c>
      <c r="BT367" s="529">
        <v>309.09684499376101</v>
      </c>
      <c r="BU367" s="526">
        <v>1772.0399781465817</v>
      </c>
      <c r="BV367" s="530">
        <v>2081.1368231403426</v>
      </c>
      <c r="BY367" s="463">
        <v>2023</v>
      </c>
      <c r="BZ367" s="294">
        <v>9</v>
      </c>
      <c r="CA367" s="529">
        <v>2.0791766087398083</v>
      </c>
      <c r="CB367" s="529">
        <v>298.93198157325531</v>
      </c>
      <c r="CC367" s="526">
        <v>1779.3299307006816</v>
      </c>
      <c r="CD367" s="530">
        <v>2080.3410888826766</v>
      </c>
      <c r="CG367" s="463">
        <v>2023</v>
      </c>
      <c r="CH367" s="294">
        <v>9</v>
      </c>
      <c r="CI367" s="529">
        <v>-0.48911845707175461</v>
      </c>
      <c r="CJ367" s="529">
        <v>5.6660452939326857</v>
      </c>
      <c r="CK367" s="529">
        <v>292.33673245209764</v>
      </c>
      <c r="CL367" s="526">
        <v>1781.1632191397803</v>
      </c>
      <c r="CM367" s="530">
        <v>2078.6768784287387</v>
      </c>
      <c r="CP367" s="463">
        <v>2023</v>
      </c>
      <c r="CQ367" s="294">
        <v>9</v>
      </c>
      <c r="CR367" s="529">
        <v>1827.4263555761956</v>
      </c>
      <c r="CS367" s="526">
        <v>1.1330401919761244</v>
      </c>
      <c r="CT367" s="530">
        <v>2070.5475087442819</v>
      </c>
      <c r="CZ367" s="447" t="b">
        <v>1</v>
      </c>
      <c r="DA367" s="448" t="b">
        <v>1</v>
      </c>
      <c r="DB367" s="449" t="b">
        <v>1</v>
      </c>
      <c r="DC367" s="447">
        <v>11</v>
      </c>
      <c r="DD367" s="449">
        <v>1468.6019282676866</v>
      </c>
      <c r="DE367" s="447">
        <v>11</v>
      </c>
      <c r="DF367" s="449">
        <v>2146.6362968259468</v>
      </c>
      <c r="DG367" s="447">
        <v>11</v>
      </c>
      <c r="DH367" s="449">
        <v>2824.670665384207</v>
      </c>
      <c r="DI367" s="447">
        <v>11</v>
      </c>
      <c r="DJ367" s="448">
        <v>1468.6019282676866</v>
      </c>
      <c r="DK367" s="449">
        <v>367</v>
      </c>
      <c r="DL367" s="447">
        <v>11</v>
      </c>
      <c r="DM367" s="448">
        <v>2146.6362968259468</v>
      </c>
      <c r="DN367" s="449">
        <v>367</v>
      </c>
      <c r="DO367" s="447">
        <v>11</v>
      </c>
      <c r="DP367" s="448">
        <v>2824.670665384207</v>
      </c>
      <c r="DQ367" s="449">
        <v>367</v>
      </c>
      <c r="DV367" s="510">
        <v>2028</v>
      </c>
      <c r="DW367" s="511">
        <v>2247.7786065924156</v>
      </c>
      <c r="DY367" s="558">
        <v>2247.7786065924156</v>
      </c>
      <c r="EA367" s="303" t="s">
        <v>379</v>
      </c>
      <c r="EB367" s="303" t="s">
        <v>378</v>
      </c>
      <c r="EC367" s="303" t="s">
        <v>376</v>
      </c>
      <c r="ED367" s="303" t="s">
        <v>377</v>
      </c>
      <c r="EF367" s="303" t="s">
        <v>102</v>
      </c>
    </row>
    <row r="368" spans="1:136" s="319" customFormat="1" ht="13.8" x14ac:dyDescent="0.25">
      <c r="B368" s="403">
        <v>2026</v>
      </c>
      <c r="C368" s="1467">
        <v>2428.7103708658256</v>
      </c>
      <c r="D368" s="1434">
        <v>2036.248258394739</v>
      </c>
      <c r="E368" s="1435">
        <v>1408.5988234207698</v>
      </c>
      <c r="F368" s="1467">
        <v>3166.3611913754353</v>
      </c>
      <c r="G368" s="1432"/>
      <c r="H368" s="1468"/>
      <c r="I368" s="621"/>
      <c r="J368" s="622"/>
      <c r="K368" s="623"/>
      <c r="L368" s="621"/>
      <c r="M368" s="623"/>
      <c r="N368" s="301" t="s">
        <v>446</v>
      </c>
      <c r="O368" s="394"/>
      <c r="P368" s="394"/>
      <c r="Q368" s="394"/>
      <c r="R368" s="301">
        <v>12</v>
      </c>
      <c r="S368" s="503">
        <v>1313.6229093561694</v>
      </c>
      <c r="T368" s="503">
        <v>3187.1650271183239</v>
      </c>
      <c r="U368" s="503">
        <v>682.64095786498604</v>
      </c>
      <c r="W368" s="503">
        <v>1497.6643297183005</v>
      </c>
      <c r="X368" s="503">
        <v>2180.3052875832864</v>
      </c>
      <c r="Y368" s="503">
        <v>2862.9462454482723</v>
      </c>
      <c r="AA368" s="394"/>
      <c r="AB368" s="394"/>
      <c r="AC368" s="394"/>
      <c r="AD368" s="394"/>
      <c r="AE368" s="394"/>
      <c r="AF368" s="394"/>
      <c r="AG368" s="394"/>
      <c r="AH368" s="394"/>
      <c r="AI368" s="394"/>
      <c r="AJ368" s="394"/>
      <c r="AK368" s="394"/>
      <c r="AL368" s="394"/>
      <c r="AM368" s="394"/>
      <c r="AN368" s="394"/>
      <c r="BI368" s="463">
        <v>2024</v>
      </c>
      <c r="BJ368" s="530">
        <v>2112.3059840144947</v>
      </c>
      <c r="BR368" s="463">
        <v>2024</v>
      </c>
      <c r="BS368" s="294">
        <v>10</v>
      </c>
      <c r="BT368" s="529">
        <v>343.44093888195664</v>
      </c>
      <c r="BU368" s="526">
        <v>1772.0399781465817</v>
      </c>
      <c r="BV368" s="530">
        <v>2115.4809170285384</v>
      </c>
      <c r="BY368" s="463">
        <v>2024</v>
      </c>
      <c r="BZ368" s="294">
        <v>10</v>
      </c>
      <c r="CA368" s="529">
        <v>2.5668847021479113</v>
      </c>
      <c r="CB368" s="529">
        <v>332.1466461925059</v>
      </c>
      <c r="CC368" s="526">
        <v>1779.3299307006816</v>
      </c>
      <c r="CD368" s="530">
        <v>2114.0434615953354</v>
      </c>
      <c r="CG368" s="463">
        <v>2024</v>
      </c>
      <c r="CH368" s="294">
        <v>10</v>
      </c>
      <c r="CI368" s="529">
        <v>-0.67094438555796243</v>
      </c>
      <c r="CJ368" s="529">
        <v>6.9951176468304759</v>
      </c>
      <c r="CK368" s="529">
        <v>324.81859161344181</v>
      </c>
      <c r="CL368" s="526">
        <v>1781.1632191397803</v>
      </c>
      <c r="CM368" s="530">
        <v>2112.3059840144947</v>
      </c>
      <c r="CP368" s="463">
        <v>2024</v>
      </c>
      <c r="CQ368" s="294">
        <v>10</v>
      </c>
      <c r="CR368" s="529">
        <v>1827.4263555761956</v>
      </c>
      <c r="CS368" s="526">
        <v>1.1488744548359879</v>
      </c>
      <c r="CT368" s="530">
        <v>2099.483458015518</v>
      </c>
      <c r="CZ368" s="447" t="b">
        <v>1</v>
      </c>
      <c r="DA368" s="448" t="b">
        <v>1</v>
      </c>
      <c r="DB368" s="449" t="b">
        <v>1</v>
      </c>
      <c r="DC368" s="447">
        <v>12</v>
      </c>
      <c r="DD368" s="449">
        <v>1497.6643297183005</v>
      </c>
      <c r="DE368" s="447">
        <v>12</v>
      </c>
      <c r="DF368" s="449">
        <v>2180.3052875832864</v>
      </c>
      <c r="DG368" s="447">
        <v>12</v>
      </c>
      <c r="DH368" s="449">
        <v>2862.9462454482723</v>
      </c>
      <c r="DI368" s="447">
        <v>12</v>
      </c>
      <c r="DJ368" s="448">
        <v>1497.6643297183005</v>
      </c>
      <c r="DK368" s="449">
        <v>368</v>
      </c>
      <c r="DL368" s="447">
        <v>12</v>
      </c>
      <c r="DM368" s="448">
        <v>2180.3052875832864</v>
      </c>
      <c r="DN368" s="449">
        <v>368</v>
      </c>
      <c r="DO368" s="447">
        <v>12</v>
      </c>
      <c r="DP368" s="448">
        <v>2862.9462454482723</v>
      </c>
      <c r="DQ368" s="449">
        <v>368</v>
      </c>
      <c r="DV368" s="510">
        <v>2029</v>
      </c>
      <c r="DW368" s="511">
        <v>2281.8656839640535</v>
      </c>
      <c r="DY368" s="558">
        <v>2281.8656839640535</v>
      </c>
      <c r="DZ368" s="412" t="s">
        <v>396</v>
      </c>
      <c r="EA368" s="531">
        <v>1</v>
      </c>
      <c r="EB368" s="531">
        <v>1</v>
      </c>
      <c r="EC368" s="531">
        <v>1</v>
      </c>
      <c r="ED368" s="531">
        <v>1</v>
      </c>
      <c r="EE368" s="303"/>
      <c r="EF368" s="532">
        <v>0</v>
      </c>
    </row>
    <row r="369" spans="1:135" ht="13.8" x14ac:dyDescent="0.25">
      <c r="B369" s="403">
        <v>2027</v>
      </c>
      <c r="C369" s="1467">
        <v>2469.9135182742302</v>
      </c>
      <c r="D369" s="1434">
        <v>2080.2862640680692</v>
      </c>
      <c r="E369" s="1430">
        <v>1439.0626348551143</v>
      </c>
      <c r="F369" s="1467">
        <v>3202.424977151547</v>
      </c>
      <c r="G369" s="1432"/>
      <c r="H369" s="1468"/>
      <c r="I369" s="621"/>
      <c r="J369" s="622"/>
      <c r="K369" s="623"/>
      <c r="L369" s="621"/>
      <c r="M369" s="623"/>
      <c r="N369" s="301" t="s">
        <v>446</v>
      </c>
      <c r="O369" s="394"/>
      <c r="P369" s="394"/>
      <c r="Q369" s="394"/>
      <c r="R369" s="301">
        <v>13</v>
      </c>
      <c r="S369" s="503">
        <v>1338.2102863412222</v>
      </c>
      <c r="T369" s="503">
        <v>3225.6455406310347</v>
      </c>
      <c r="U369" s="503">
        <v>687.22993830595328</v>
      </c>
      <c r="W369" s="503">
        <v>1526.7248704326464</v>
      </c>
      <c r="X369" s="503">
        <v>2213.9548087385997</v>
      </c>
      <c r="Y369" s="503">
        <v>2901.1847470445528</v>
      </c>
      <c r="AA369" s="365"/>
      <c r="AB369" s="365"/>
      <c r="AC369" s="365"/>
      <c r="AD369" s="365"/>
      <c r="AE369" s="365"/>
      <c r="AF369" s="365"/>
      <c r="AG369" s="365"/>
      <c r="AH369" s="365"/>
      <c r="AI369" s="365"/>
      <c r="AJ369" s="365"/>
      <c r="AK369" s="365"/>
      <c r="AL369" s="365"/>
      <c r="AM369" s="365"/>
      <c r="AN369" s="365"/>
      <c r="BI369" s="463">
        <v>2025</v>
      </c>
      <c r="BJ369" s="530">
        <v>2146.0347352900535</v>
      </c>
      <c r="BR369" s="463">
        <v>2025</v>
      </c>
      <c r="BS369" s="294">
        <v>11</v>
      </c>
      <c r="BT369" s="529">
        <v>377.78503277015233</v>
      </c>
      <c r="BU369" s="526">
        <v>1772.0399781465817</v>
      </c>
      <c r="BV369" s="530">
        <v>2149.8250109167338</v>
      </c>
      <c r="BY369" s="463">
        <v>2025</v>
      </c>
      <c r="BZ369" s="294">
        <v>11</v>
      </c>
      <c r="CA369" s="529">
        <v>3.1059304895989728</v>
      </c>
      <c r="CB369" s="529">
        <v>365.36131081175648</v>
      </c>
      <c r="CC369" s="526">
        <v>1779.3299307006816</v>
      </c>
      <c r="CD369" s="530">
        <v>2147.7971720020369</v>
      </c>
      <c r="CG369" s="463">
        <v>2025</v>
      </c>
      <c r="CH369" s="294">
        <v>11</v>
      </c>
      <c r="CI369" s="529">
        <v>-0.89302697717764801</v>
      </c>
      <c r="CJ369" s="529">
        <v>8.4640923526648759</v>
      </c>
      <c r="CK369" s="529">
        <v>357.30045077478599</v>
      </c>
      <c r="CL369" s="526">
        <v>1781.1632191397803</v>
      </c>
      <c r="CM369" s="530">
        <v>2146.0347352900535</v>
      </c>
      <c r="CP369" s="463">
        <v>2025</v>
      </c>
      <c r="CQ369" s="294">
        <v>11</v>
      </c>
      <c r="CR369" s="529">
        <v>1827.4263555761956</v>
      </c>
      <c r="CS369" s="526">
        <v>1.1649300018851421</v>
      </c>
      <c r="CT369" s="530">
        <v>2128.823787846336</v>
      </c>
      <c r="CZ369" s="447" t="b">
        <v>1</v>
      </c>
      <c r="DA369" s="448" t="b">
        <v>1</v>
      </c>
      <c r="DB369" s="449" t="b">
        <v>1</v>
      </c>
      <c r="DC369" s="447">
        <v>13</v>
      </c>
      <c r="DD369" s="449">
        <v>1526.7248704326464</v>
      </c>
      <c r="DE369" s="447">
        <v>13</v>
      </c>
      <c r="DF369" s="449">
        <v>2213.9548087385997</v>
      </c>
      <c r="DG369" s="447">
        <v>13</v>
      </c>
      <c r="DH369" s="449">
        <v>2901.1847470445528</v>
      </c>
      <c r="DI369" s="447">
        <v>13</v>
      </c>
      <c r="DJ369" s="448">
        <v>1526.7248704326464</v>
      </c>
      <c r="DK369" s="449">
        <v>369</v>
      </c>
      <c r="DL369" s="447">
        <v>13</v>
      </c>
      <c r="DM369" s="448">
        <v>2213.9548087385997</v>
      </c>
      <c r="DN369" s="449">
        <v>369</v>
      </c>
      <c r="DO369" s="447">
        <v>13</v>
      </c>
      <c r="DP369" s="448">
        <v>2901.1847470445528</v>
      </c>
      <c r="DQ369" s="449">
        <v>369</v>
      </c>
      <c r="DV369" s="510">
        <v>2030</v>
      </c>
      <c r="DW369" s="511">
        <v>2316.0322786939278</v>
      </c>
      <c r="DY369" s="558">
        <v>2316.0322786939278</v>
      </c>
    </row>
    <row r="370" spans="1:135" ht="13.8" x14ac:dyDescent="0.25">
      <c r="A370" s="538" t="s">
        <v>397</v>
      </c>
      <c r="B370" s="403">
        <v>2028</v>
      </c>
      <c r="C370" s="1467">
        <v>2511.1166656826354</v>
      </c>
      <c r="D370" s="1434">
        <v>2124.6344781343628</v>
      </c>
      <c r="E370" s="1435">
        <v>1469.7410366153401</v>
      </c>
      <c r="F370" s="1467">
        <v>3238.4887629276582</v>
      </c>
      <c r="G370" s="1432"/>
      <c r="H370" s="1468"/>
      <c r="I370" s="621"/>
      <c r="J370" s="622"/>
      <c r="K370" s="623"/>
      <c r="L370" s="621"/>
      <c r="M370" s="623"/>
      <c r="N370" s="301" t="s">
        <v>446</v>
      </c>
      <c r="O370" s="394"/>
      <c r="P370" s="394"/>
      <c r="Q370" s="394"/>
      <c r="R370" s="301">
        <v>14</v>
      </c>
      <c r="S370" s="503">
        <v>1362.7976633262749</v>
      </c>
      <c r="T370" s="503">
        <v>3264.0556569990536</v>
      </c>
      <c r="U370" s="503">
        <v>691.80400047568367</v>
      </c>
      <c r="W370" s="503">
        <v>1555.7827301320567</v>
      </c>
      <c r="X370" s="503">
        <v>2247.5867306077403</v>
      </c>
      <c r="Y370" s="503">
        <v>2939.3907310834238</v>
      </c>
      <c r="AA370" s="390"/>
      <c r="AB370" s="390"/>
      <c r="AC370" s="390"/>
      <c r="AD370" s="390"/>
      <c r="AE370" s="390"/>
      <c r="AF370" s="390"/>
      <c r="AG370" s="390"/>
      <c r="AH370" s="390"/>
      <c r="AI370" s="390"/>
      <c r="AJ370" s="390"/>
      <c r="AK370" s="390"/>
      <c r="AL370" s="390"/>
      <c r="AM370" s="390"/>
      <c r="AN370" s="390"/>
      <c r="BI370" s="463">
        <v>2026</v>
      </c>
      <c r="BJ370" s="530">
        <v>2179.8591065891023</v>
      </c>
      <c r="BR370" s="463">
        <v>2026</v>
      </c>
      <c r="BS370" s="294">
        <v>12</v>
      </c>
      <c r="BT370" s="529">
        <v>412.12912665834801</v>
      </c>
      <c r="BU370" s="526">
        <v>1772.0399781465817</v>
      </c>
      <c r="BV370" s="530">
        <v>2184.1691048049297</v>
      </c>
      <c r="BY370" s="463">
        <v>2026</v>
      </c>
      <c r="BZ370" s="294">
        <v>12</v>
      </c>
      <c r="CA370" s="529">
        <v>3.6963139710929926</v>
      </c>
      <c r="CB370" s="529">
        <v>398.57597543100712</v>
      </c>
      <c r="CC370" s="526">
        <v>1779.3299307006816</v>
      </c>
      <c r="CD370" s="530">
        <v>2181.6022201027818</v>
      </c>
      <c r="CG370" s="463">
        <v>2026</v>
      </c>
      <c r="CH370" s="294">
        <v>12</v>
      </c>
      <c r="CI370" s="529">
        <v>-1.1593918982441591</v>
      </c>
      <c r="CJ370" s="529">
        <v>10.072969411435885</v>
      </c>
      <c r="CK370" s="529">
        <v>389.78230993613022</v>
      </c>
      <c r="CL370" s="526">
        <v>1781.1632191397803</v>
      </c>
      <c r="CM370" s="530">
        <v>2179.8591065891023</v>
      </c>
      <c r="CP370" s="463">
        <v>2026</v>
      </c>
      <c r="CQ370" s="294">
        <v>12</v>
      </c>
      <c r="CR370" s="529">
        <v>1827.4263555761956</v>
      </c>
      <c r="CS370" s="526">
        <v>1.1812099255752446</v>
      </c>
      <c r="CT370" s="530">
        <v>2158.5741494643985</v>
      </c>
      <c r="CZ370" s="447" t="b">
        <v>1</v>
      </c>
      <c r="DA370" s="448" t="b">
        <v>1</v>
      </c>
      <c r="DB370" s="449" t="b">
        <v>1</v>
      </c>
      <c r="DC370" s="447">
        <v>14</v>
      </c>
      <c r="DD370" s="449">
        <v>1555.7827301320567</v>
      </c>
      <c r="DE370" s="447">
        <v>14</v>
      </c>
      <c r="DF370" s="449">
        <v>2247.5867306077403</v>
      </c>
      <c r="DG370" s="447">
        <v>14</v>
      </c>
      <c r="DH370" s="449">
        <v>2939.3907310834238</v>
      </c>
      <c r="DI370" s="447">
        <v>14</v>
      </c>
      <c r="DJ370" s="448">
        <v>1555.7827301320567</v>
      </c>
      <c r="DK370" s="449">
        <v>370</v>
      </c>
      <c r="DL370" s="447">
        <v>14</v>
      </c>
      <c r="DM370" s="448">
        <v>2247.5867306077403</v>
      </c>
      <c r="DN370" s="449">
        <v>370</v>
      </c>
      <c r="DO370" s="447">
        <v>14</v>
      </c>
      <c r="DP370" s="448">
        <v>2939.3907310834238</v>
      </c>
      <c r="DQ370" s="449">
        <v>370</v>
      </c>
      <c r="DV370" s="510">
        <v>2031</v>
      </c>
      <c r="DW370" s="511">
        <v>2350.2743651157252</v>
      </c>
      <c r="DY370" s="558">
        <v>2350.2743651157252</v>
      </c>
    </row>
    <row r="371" spans="1:135" ht="13.8" x14ac:dyDescent="0.25">
      <c r="A371" s="539" t="s">
        <v>398</v>
      </c>
      <c r="B371" s="403">
        <v>2029</v>
      </c>
      <c r="C371" s="1467">
        <v>2552.3198130910405</v>
      </c>
      <c r="D371" s="1434">
        <v>2169.3268152340524</v>
      </c>
      <c r="E371" s="1430">
        <v>1500.6574895552071</v>
      </c>
      <c r="F371" s="1467">
        <v>3274.5525487037694</v>
      </c>
      <c r="G371" s="1432"/>
      <c r="H371" s="1468"/>
      <c r="I371" s="621"/>
      <c r="J371" s="622"/>
      <c r="K371" s="623"/>
      <c r="L371" s="621"/>
      <c r="M371" s="623"/>
      <c r="N371" s="301" t="s">
        <v>446</v>
      </c>
      <c r="O371" s="394"/>
      <c r="P371" s="394"/>
      <c r="Q371" s="394"/>
      <c r="R371" s="301">
        <v>15</v>
      </c>
      <c r="S371" s="503">
        <v>1387.3850403113279</v>
      </c>
      <c r="T371" s="503">
        <v>3302.41292167749</v>
      </c>
      <c r="U371" s="503">
        <v>696.36950854106328</v>
      </c>
      <c r="W371" s="503">
        <v>1584.8359310134215</v>
      </c>
      <c r="X371" s="503">
        <v>2281.2054395544847</v>
      </c>
      <c r="Y371" s="503">
        <v>2977.5749480955478</v>
      </c>
      <c r="AA371" s="365"/>
      <c r="AB371" s="365"/>
      <c r="AC371" s="365"/>
      <c r="AD371" s="365"/>
      <c r="AE371" s="365"/>
      <c r="AF371" s="365"/>
      <c r="AG371" s="365"/>
      <c r="AH371" s="365"/>
      <c r="AI371" s="365"/>
      <c r="AJ371" s="365"/>
      <c r="AK371" s="365"/>
      <c r="AL371" s="365"/>
      <c r="AM371" s="365"/>
      <c r="AN371" s="365"/>
      <c r="BI371" s="463">
        <v>2027</v>
      </c>
      <c r="BJ371" s="530">
        <v>2213.7750722453275</v>
      </c>
      <c r="BR371" s="463">
        <v>2027</v>
      </c>
      <c r="BS371" s="294">
        <v>13</v>
      </c>
      <c r="BT371" s="529">
        <v>446.47322054654364</v>
      </c>
      <c r="BU371" s="526">
        <v>1772.0399781465817</v>
      </c>
      <c r="BV371" s="530">
        <v>2218.5131986931256</v>
      </c>
      <c r="BY371" s="463">
        <v>2027</v>
      </c>
      <c r="BZ371" s="294">
        <v>13</v>
      </c>
      <c r="CA371" s="529">
        <v>4.33803514662997</v>
      </c>
      <c r="CB371" s="529">
        <v>431.79064005025771</v>
      </c>
      <c r="CC371" s="526">
        <v>1779.3299307006816</v>
      </c>
      <c r="CD371" s="530">
        <v>2215.4586058975692</v>
      </c>
      <c r="CG371" s="463">
        <v>2027</v>
      </c>
      <c r="CH371" s="294">
        <v>13</v>
      </c>
      <c r="CI371" s="529">
        <v>-1.4740648150708435</v>
      </c>
      <c r="CJ371" s="529">
        <v>11.821748823143505</v>
      </c>
      <c r="CK371" s="529">
        <v>422.26416909747439</v>
      </c>
      <c r="CL371" s="526">
        <v>1781.1632191397803</v>
      </c>
      <c r="CM371" s="530">
        <v>2213.7750722453275</v>
      </c>
      <c r="CP371" s="463">
        <v>2027</v>
      </c>
      <c r="CQ371" s="294">
        <v>13</v>
      </c>
      <c r="CR371" s="529">
        <v>1827.4263555761956</v>
      </c>
      <c r="CS371" s="526">
        <v>1.1977173615750367</v>
      </c>
      <c r="CT371" s="530">
        <v>2188.7402730734061</v>
      </c>
      <c r="CZ371" s="447" t="b">
        <v>1</v>
      </c>
      <c r="DA371" s="448" t="b">
        <v>1</v>
      </c>
      <c r="DB371" s="449" t="b">
        <v>1</v>
      </c>
      <c r="DC371" s="447">
        <v>15</v>
      </c>
      <c r="DD371" s="449">
        <v>1584.8359310134215</v>
      </c>
      <c r="DE371" s="447">
        <v>15</v>
      </c>
      <c r="DF371" s="449">
        <v>2281.2054395544847</v>
      </c>
      <c r="DG371" s="447">
        <v>15</v>
      </c>
      <c r="DH371" s="449">
        <v>2977.5749480955478</v>
      </c>
      <c r="DI371" s="447">
        <v>15</v>
      </c>
      <c r="DJ371" s="448">
        <v>1584.8359310134215</v>
      </c>
      <c r="DK371" s="449">
        <v>371</v>
      </c>
      <c r="DL371" s="447">
        <v>15</v>
      </c>
      <c r="DM371" s="448">
        <v>2281.2054395544847</v>
      </c>
      <c r="DN371" s="449">
        <v>371</v>
      </c>
      <c r="DO371" s="447">
        <v>15</v>
      </c>
      <c r="DP371" s="448">
        <v>2977.5749480955478</v>
      </c>
      <c r="DQ371" s="449">
        <v>371</v>
      </c>
      <c r="DV371" s="510">
        <v>2032</v>
      </c>
      <c r="DW371" s="511">
        <v>2384.5879175631321</v>
      </c>
      <c r="DY371" s="558">
        <v>2384.5879175631321</v>
      </c>
    </row>
    <row r="372" spans="1:135" ht="13.8" x14ac:dyDescent="0.25">
      <c r="A372" s="540" t="s">
        <v>399</v>
      </c>
      <c r="B372" s="403">
        <v>2030</v>
      </c>
      <c r="C372" s="1467">
        <v>2593.5229604994456</v>
      </c>
      <c r="D372" s="1434">
        <v>2214.3865401328048</v>
      </c>
      <c r="E372" s="1435">
        <v>1531.8280873516092</v>
      </c>
      <c r="F372" s="1467">
        <v>3310.6163344798811</v>
      </c>
      <c r="G372" s="1432"/>
      <c r="H372" s="1468"/>
      <c r="I372" s="621"/>
      <c r="J372" s="622"/>
      <c r="K372" s="623"/>
      <c r="L372" s="621"/>
      <c r="M372" s="623"/>
      <c r="N372" s="301" t="s">
        <v>446</v>
      </c>
      <c r="O372" s="394"/>
      <c r="P372" s="394"/>
      <c r="Q372" s="394"/>
      <c r="R372" s="301">
        <v>16</v>
      </c>
      <c r="S372" s="503">
        <v>1411.972417296372</v>
      </c>
      <c r="T372" s="503">
        <v>3340.7320274963968</v>
      </c>
      <c r="U372" s="503">
        <v>700.93173795479936</v>
      </c>
      <c r="W372" s="503">
        <v>1613.8828708315427</v>
      </c>
      <c r="X372" s="503">
        <v>2314.814608786342</v>
      </c>
      <c r="Y372" s="503">
        <v>3015.7463467411412</v>
      </c>
      <c r="AA372" s="365"/>
      <c r="AB372" s="365"/>
      <c r="AC372" s="365"/>
      <c r="AD372" s="365"/>
      <c r="AE372" s="365"/>
      <c r="AF372" s="365"/>
      <c r="AG372" s="365"/>
      <c r="AH372" s="365"/>
      <c r="AI372" s="365"/>
      <c r="AJ372" s="365"/>
      <c r="AK372" s="365"/>
      <c r="AL372" s="365"/>
      <c r="AM372" s="365"/>
      <c r="AN372" s="365"/>
      <c r="BI372" s="463">
        <v>2028</v>
      </c>
      <c r="BJ372" s="530">
        <v>2247.7786065924156</v>
      </c>
      <c r="BR372" s="463">
        <v>2028</v>
      </c>
      <c r="BS372" s="294">
        <v>14</v>
      </c>
      <c r="BT372" s="529">
        <v>480.81731443473933</v>
      </c>
      <c r="BU372" s="526">
        <v>1772.0399781465817</v>
      </c>
      <c r="BV372" s="530">
        <v>2252.857292581321</v>
      </c>
      <c r="BY372" s="463">
        <v>2028</v>
      </c>
      <c r="BZ372" s="294">
        <v>14</v>
      </c>
      <c r="CA372" s="529">
        <v>5.0310940162099067</v>
      </c>
      <c r="CB372" s="529">
        <v>465.00530466950829</v>
      </c>
      <c r="CC372" s="526">
        <v>1779.3299307006816</v>
      </c>
      <c r="CD372" s="530">
        <v>2249.3663293863997</v>
      </c>
      <c r="CG372" s="463">
        <v>2028</v>
      </c>
      <c r="CH372" s="294">
        <v>14</v>
      </c>
      <c r="CI372" s="529">
        <v>-1.841071393971049</v>
      </c>
      <c r="CJ372" s="529">
        <v>13.710430587787734</v>
      </c>
      <c r="CK372" s="529">
        <v>454.74602825881857</v>
      </c>
      <c r="CL372" s="526">
        <v>1781.1632191397803</v>
      </c>
      <c r="CM372" s="530">
        <v>2247.7786065924156</v>
      </c>
      <c r="CP372" s="463">
        <v>2028</v>
      </c>
      <c r="CQ372" s="294">
        <v>14</v>
      </c>
      <c r="CR372" s="529">
        <v>1827.4263555761956</v>
      </c>
      <c r="CS372" s="526">
        <v>1.2144554893743027</v>
      </c>
      <c r="CT372" s="530">
        <v>2219.3279689567871</v>
      </c>
      <c r="CZ372" s="447" t="b">
        <v>1</v>
      </c>
      <c r="DA372" s="448" t="b">
        <v>1</v>
      </c>
      <c r="DB372" s="449" t="b">
        <v>1</v>
      </c>
      <c r="DC372" s="447">
        <v>16</v>
      </c>
      <c r="DD372" s="449">
        <v>1613.8828708315427</v>
      </c>
      <c r="DE372" s="447">
        <v>16</v>
      </c>
      <c r="DF372" s="449">
        <v>2314.814608786342</v>
      </c>
      <c r="DG372" s="447">
        <v>16</v>
      </c>
      <c r="DH372" s="449">
        <v>3015.7463467411412</v>
      </c>
      <c r="DI372" s="447">
        <v>16</v>
      </c>
      <c r="DJ372" s="448">
        <v>1613.8828708315427</v>
      </c>
      <c r="DK372" s="449">
        <v>372</v>
      </c>
      <c r="DL372" s="447">
        <v>16</v>
      </c>
      <c r="DM372" s="448">
        <v>2314.814608786342</v>
      </c>
      <c r="DN372" s="449">
        <v>372</v>
      </c>
      <c r="DO372" s="447">
        <v>16</v>
      </c>
      <c r="DP372" s="448">
        <v>3015.7463467411412</v>
      </c>
      <c r="DQ372" s="449">
        <v>372</v>
      </c>
      <c r="DV372" s="510">
        <v>2033</v>
      </c>
      <c r="DW372" s="511">
        <v>2418.9689103698356</v>
      </c>
      <c r="DY372" s="558">
        <v>2418.9689103698356</v>
      </c>
    </row>
    <row r="373" spans="1:135" ht="13.8" x14ac:dyDescent="0.25">
      <c r="A373" s="541" t="s">
        <v>400</v>
      </c>
      <c r="B373" s="403">
        <v>2031</v>
      </c>
      <c r="C373" s="1467">
        <v>2634.7261079078507</v>
      </c>
      <c r="D373" s="1434">
        <v>2259.8027733510212</v>
      </c>
      <c r="E373" s="1430">
        <v>1563.2453039958191</v>
      </c>
      <c r="F373" s="1467">
        <v>3346.6801202559923</v>
      </c>
      <c r="G373" s="1432"/>
      <c r="H373" s="1468"/>
      <c r="I373" s="621"/>
      <c r="J373" s="622"/>
      <c r="K373" s="623"/>
      <c r="L373" s="621"/>
      <c r="M373" s="623"/>
      <c r="N373" s="301" t="s">
        <v>446</v>
      </c>
      <c r="O373" s="394"/>
      <c r="P373" s="394"/>
      <c r="Q373" s="394"/>
      <c r="R373" s="301">
        <v>17</v>
      </c>
      <c r="S373" s="503">
        <v>1438.1377561490233</v>
      </c>
      <c r="T373" s="503">
        <v>3379.0080646498541</v>
      </c>
      <c r="U373" s="503">
        <v>704.75955074719479</v>
      </c>
      <c r="W373" s="503">
        <v>1644.618219772984</v>
      </c>
      <c r="X373" s="503">
        <v>2349.3777705201787</v>
      </c>
      <c r="Y373" s="503">
        <v>3054.1373212673734</v>
      </c>
      <c r="AA373" s="365"/>
      <c r="AB373" s="365"/>
      <c r="AC373" s="365"/>
      <c r="AD373" s="365"/>
      <c r="AE373" s="365"/>
      <c r="AF373" s="365"/>
      <c r="AG373" s="365"/>
      <c r="AH373" s="365"/>
      <c r="AI373" s="365"/>
      <c r="AJ373" s="365"/>
      <c r="AK373" s="365"/>
      <c r="AL373" s="365"/>
      <c r="AM373" s="365"/>
      <c r="AN373" s="365"/>
      <c r="BI373" s="463">
        <v>2029</v>
      </c>
      <c r="BJ373" s="530">
        <v>2281.8656839640535</v>
      </c>
      <c r="BR373" s="463">
        <v>2029</v>
      </c>
      <c r="BS373" s="294">
        <v>15</v>
      </c>
      <c r="BT373" s="529">
        <v>515.16140832293502</v>
      </c>
      <c r="BU373" s="526">
        <v>1772.0399781465817</v>
      </c>
      <c r="BV373" s="530">
        <v>2287.2013864695168</v>
      </c>
      <c r="BY373" s="463">
        <v>2029</v>
      </c>
      <c r="BZ373" s="294">
        <v>15</v>
      </c>
      <c r="CA373" s="529">
        <v>5.7754905798328009</v>
      </c>
      <c r="CB373" s="529">
        <v>498.21996928875888</v>
      </c>
      <c r="CC373" s="526">
        <v>1779.3299307006816</v>
      </c>
      <c r="CD373" s="530">
        <v>2283.3253905692732</v>
      </c>
      <c r="CG373" s="463">
        <v>2029</v>
      </c>
      <c r="CH373" s="294">
        <v>15</v>
      </c>
      <c r="CI373" s="529">
        <v>-2.2644373012581234</v>
      </c>
      <c r="CJ373" s="529">
        <v>15.739014705368572</v>
      </c>
      <c r="CK373" s="529">
        <v>487.22788742016274</v>
      </c>
      <c r="CL373" s="526">
        <v>1781.1632191397803</v>
      </c>
      <c r="CM373" s="530">
        <v>2281.8656839640535</v>
      </c>
      <c r="CP373" s="463">
        <v>2029</v>
      </c>
      <c r="CQ373" s="294">
        <v>15</v>
      </c>
      <c r="CR373" s="529">
        <v>1827.4263555761956</v>
      </c>
      <c r="CS373" s="526">
        <v>1.2314275328962698</v>
      </c>
      <c r="CT373" s="530">
        <v>2250.3431285968163</v>
      </c>
      <c r="CZ373" s="447" t="b">
        <v>1</v>
      </c>
      <c r="DA373" s="448" t="b">
        <v>1</v>
      </c>
      <c r="DB373" s="449" t="b">
        <v>1</v>
      </c>
      <c r="DC373" s="447">
        <v>17</v>
      </c>
      <c r="DD373" s="449">
        <v>1644.618219772984</v>
      </c>
      <c r="DE373" s="447">
        <v>17</v>
      </c>
      <c r="DF373" s="449">
        <v>2349.3777705201787</v>
      </c>
      <c r="DG373" s="447">
        <v>17</v>
      </c>
      <c r="DH373" s="449">
        <v>3054.1373212673734</v>
      </c>
      <c r="DI373" s="447">
        <v>17</v>
      </c>
      <c r="DJ373" s="448">
        <v>1644.618219772984</v>
      </c>
      <c r="DK373" s="449">
        <v>373</v>
      </c>
      <c r="DL373" s="447">
        <v>17</v>
      </c>
      <c r="DM373" s="448">
        <v>2349.3777705201787</v>
      </c>
      <c r="DN373" s="449">
        <v>373</v>
      </c>
      <c r="DO373" s="447">
        <v>17</v>
      </c>
      <c r="DP373" s="448">
        <v>3054.1373212673734</v>
      </c>
      <c r="DQ373" s="449">
        <v>373</v>
      </c>
      <c r="DV373" s="510">
        <v>2034</v>
      </c>
      <c r="DW373" s="511">
        <v>2453.413317869522</v>
      </c>
      <c r="DY373" s="558">
        <v>2453.413317869522</v>
      </c>
    </row>
    <row r="374" spans="1:135" ht="13.8" x14ac:dyDescent="0.25">
      <c r="B374" s="403">
        <v>2032</v>
      </c>
      <c r="C374" s="1467">
        <v>2675.9292553162559</v>
      </c>
      <c r="D374" s="1434">
        <v>2305.5565613439212</v>
      </c>
      <c r="E374" s="1435">
        <v>1594.8960281489976</v>
      </c>
      <c r="F374" s="1467">
        <v>3382.743906032104</v>
      </c>
      <c r="G374" s="1432"/>
      <c r="H374" s="1468"/>
      <c r="I374" s="621"/>
      <c r="J374" s="622"/>
      <c r="K374" s="623"/>
      <c r="L374" s="621"/>
      <c r="M374" s="623"/>
      <c r="N374" s="301" t="s">
        <v>446</v>
      </c>
      <c r="O374" s="394"/>
      <c r="P374" s="394"/>
      <c r="Q374" s="394"/>
      <c r="R374" s="301">
        <v>18</v>
      </c>
      <c r="S374" s="503">
        <v>1464.3030950016773</v>
      </c>
      <c r="T374" s="503">
        <v>3417.240298508113</v>
      </c>
      <c r="U374" s="503">
        <v>708.58492877807339</v>
      </c>
      <c r="W374" s="503">
        <v>1675.3450526521442</v>
      </c>
      <c r="X374" s="503">
        <v>2383.9299814302176</v>
      </c>
      <c r="Y374" s="503">
        <v>3092.514910208291</v>
      </c>
      <c r="AA374" s="365"/>
      <c r="AB374" s="365"/>
      <c r="AC374" s="365"/>
      <c r="AD374" s="365"/>
      <c r="AE374" s="365"/>
      <c r="AF374" s="365"/>
      <c r="AG374" s="365"/>
      <c r="AH374" s="365"/>
      <c r="AI374" s="365"/>
      <c r="AJ374" s="365"/>
      <c r="AK374" s="365"/>
      <c r="AL374" s="365"/>
      <c r="AM374" s="365"/>
      <c r="AN374" s="365"/>
      <c r="BI374" s="463">
        <v>2030</v>
      </c>
      <c r="BJ374" s="530">
        <v>2316.0322786939278</v>
      </c>
      <c r="BR374" s="463">
        <v>2030</v>
      </c>
      <c r="BS374" s="294">
        <v>16</v>
      </c>
      <c r="BT374" s="529">
        <v>549.50550221113065</v>
      </c>
      <c r="BU374" s="526">
        <v>1772.0399781465817</v>
      </c>
      <c r="BV374" s="530">
        <v>2321.5454803577122</v>
      </c>
      <c r="BY374" s="463">
        <v>2030</v>
      </c>
      <c r="BZ374" s="294">
        <v>16</v>
      </c>
      <c r="CA374" s="529">
        <v>6.5712248374986535</v>
      </c>
      <c r="CB374" s="529">
        <v>531.43463390800946</v>
      </c>
      <c r="CC374" s="526">
        <v>1779.3299307006816</v>
      </c>
      <c r="CD374" s="530">
        <v>2317.3357894461897</v>
      </c>
      <c r="CG374" s="463">
        <v>2030</v>
      </c>
      <c r="CH374" s="294">
        <v>16</v>
      </c>
      <c r="CI374" s="529">
        <v>-2.7481882032454141</v>
      </c>
      <c r="CJ374" s="529">
        <v>17.907501175886019</v>
      </c>
      <c r="CK374" s="529">
        <v>519.70974658150692</v>
      </c>
      <c r="CL374" s="526">
        <v>1781.1632191397803</v>
      </c>
      <c r="CM374" s="530">
        <v>2316.0322786939278</v>
      </c>
      <c r="CP374" s="463">
        <v>2030</v>
      </c>
      <c r="CQ374" s="294">
        <v>16</v>
      </c>
      <c r="CR374" s="529">
        <v>1827.4263555761956</v>
      </c>
      <c r="CS374" s="526">
        <v>1.2486367611185671</v>
      </c>
      <c r="CT374" s="530">
        <v>2281.791725809368</v>
      </c>
      <c r="CZ374" s="447" t="b">
        <v>1</v>
      </c>
      <c r="DA374" s="448" t="b">
        <v>1</v>
      </c>
      <c r="DB374" s="449" t="b">
        <v>1</v>
      </c>
      <c r="DC374" s="447">
        <v>18</v>
      </c>
      <c r="DD374" s="449">
        <v>1675.3450526521442</v>
      </c>
      <c r="DE374" s="447">
        <v>18</v>
      </c>
      <c r="DF374" s="449">
        <v>2383.9299814302176</v>
      </c>
      <c r="DG374" s="447">
        <v>18</v>
      </c>
      <c r="DH374" s="449">
        <v>3092.514910208291</v>
      </c>
      <c r="DI374" s="447">
        <v>18</v>
      </c>
      <c r="DJ374" s="448">
        <v>1675.3450526521442</v>
      </c>
      <c r="DK374" s="449">
        <v>374</v>
      </c>
      <c r="DL374" s="447">
        <v>18</v>
      </c>
      <c r="DM374" s="448">
        <v>2383.9299814302176</v>
      </c>
      <c r="DN374" s="449">
        <v>374</v>
      </c>
      <c r="DO374" s="447">
        <v>18</v>
      </c>
      <c r="DP374" s="448">
        <v>3092.514910208291</v>
      </c>
      <c r="DQ374" s="449">
        <v>374</v>
      </c>
      <c r="DV374" s="510">
        <v>2035</v>
      </c>
      <c r="DW374" s="511">
        <v>2487.9171143958783</v>
      </c>
      <c r="DY374" s="558">
        <v>2487.9171143958783</v>
      </c>
    </row>
    <row r="375" spans="1:135" ht="13.8" x14ac:dyDescent="0.25">
      <c r="B375" s="403">
        <v>2033</v>
      </c>
      <c r="C375" s="1467">
        <v>2717.132402724661</v>
      </c>
      <c r="D375" s="1434">
        <v>2351.6563415319092</v>
      </c>
      <c r="E375" s="1430">
        <v>1626.7860964965321</v>
      </c>
      <c r="F375" s="1467">
        <v>3418.8076918082152</v>
      </c>
      <c r="G375" s="1432"/>
      <c r="H375" s="1468"/>
      <c r="I375" s="621"/>
      <c r="J375" s="622"/>
      <c r="K375" s="623"/>
      <c r="L375" s="621"/>
      <c r="M375" s="623"/>
      <c r="N375" s="301" t="s">
        <v>446</v>
      </c>
      <c r="O375" s="394"/>
      <c r="P375" s="394"/>
      <c r="Q375" s="394"/>
      <c r="R375" s="301">
        <v>19</v>
      </c>
      <c r="S375" s="503">
        <v>1490.4684338543202</v>
      </c>
      <c r="T375" s="503">
        <v>3455.4525835748723</v>
      </c>
      <c r="U375" s="503">
        <v>712.41642204722291</v>
      </c>
      <c r="W375" s="503">
        <v>1706.0607830951521</v>
      </c>
      <c r="X375" s="503">
        <v>2418.4772051423752</v>
      </c>
      <c r="Y375" s="503">
        <v>3130.8936271895982</v>
      </c>
      <c r="AA375" s="365"/>
      <c r="AB375" s="365"/>
      <c r="AC375" s="365"/>
      <c r="AD375" s="365"/>
      <c r="AE375" s="365"/>
      <c r="AF375" s="365"/>
      <c r="AG375" s="365"/>
      <c r="AH375" s="365"/>
      <c r="AI375" s="365"/>
      <c r="AJ375" s="365"/>
      <c r="AK375" s="365"/>
      <c r="AL375" s="365"/>
      <c r="AM375" s="365"/>
      <c r="AN375" s="365"/>
      <c r="BI375" s="463">
        <v>2031</v>
      </c>
      <c r="BJ375" s="530">
        <v>2350.2743651157252</v>
      </c>
      <c r="BR375" s="463">
        <v>2031</v>
      </c>
      <c r="BS375" s="294">
        <v>17</v>
      </c>
      <c r="BT375" s="529">
        <v>583.84959609932628</v>
      </c>
      <c r="BU375" s="526">
        <v>1772.0399781465817</v>
      </c>
      <c r="BV375" s="530">
        <v>2355.8895742459081</v>
      </c>
      <c r="BY375" s="463">
        <v>2031</v>
      </c>
      <c r="BZ375" s="294">
        <v>17</v>
      </c>
      <c r="CA375" s="529">
        <v>7.4182967892074645</v>
      </c>
      <c r="CB375" s="529">
        <v>564.64929852726004</v>
      </c>
      <c r="CC375" s="526">
        <v>1779.3299307006816</v>
      </c>
      <c r="CD375" s="530">
        <v>2351.3975260171492</v>
      </c>
      <c r="CG375" s="463">
        <v>2031</v>
      </c>
      <c r="CH375" s="294">
        <v>17</v>
      </c>
      <c r="CI375" s="529">
        <v>-3.2963497662462693</v>
      </c>
      <c r="CJ375" s="529">
        <v>20.215889999340074</v>
      </c>
      <c r="CK375" s="529">
        <v>552.19160574285115</v>
      </c>
      <c r="CL375" s="526">
        <v>1781.1632191397803</v>
      </c>
      <c r="CM375" s="530">
        <v>2350.2743651157252</v>
      </c>
      <c r="CP375" s="463">
        <v>2031</v>
      </c>
      <c r="CQ375" s="294">
        <v>17</v>
      </c>
      <c r="CR375" s="529">
        <v>1827.4263555761956</v>
      </c>
      <c r="CS375" s="526">
        <v>1.2660864887028613</v>
      </c>
      <c r="CT375" s="530">
        <v>2313.6798178945319</v>
      </c>
      <c r="CZ375" s="447" t="b">
        <v>1</v>
      </c>
      <c r="DA375" s="448" t="b">
        <v>1</v>
      </c>
      <c r="DB375" s="449" t="b">
        <v>1</v>
      </c>
      <c r="DC375" s="447">
        <v>19</v>
      </c>
      <c r="DD375" s="449">
        <v>1706.0607830951521</v>
      </c>
      <c r="DE375" s="447">
        <v>19</v>
      </c>
      <c r="DF375" s="449">
        <v>2418.4772051423752</v>
      </c>
      <c r="DG375" s="447">
        <v>19</v>
      </c>
      <c r="DH375" s="449">
        <v>3130.8936271895982</v>
      </c>
      <c r="DI375" s="447">
        <v>19</v>
      </c>
      <c r="DJ375" s="448">
        <v>1706.0607830951521</v>
      </c>
      <c r="DK375" s="449">
        <v>375</v>
      </c>
      <c r="DL375" s="447">
        <v>19</v>
      </c>
      <c r="DM375" s="448">
        <v>2418.4772051423752</v>
      </c>
      <c r="DN375" s="449">
        <v>375</v>
      </c>
      <c r="DO375" s="447">
        <v>19</v>
      </c>
      <c r="DP375" s="448">
        <v>3130.8936271895982</v>
      </c>
      <c r="DQ375" s="449">
        <v>375</v>
      </c>
      <c r="DV375" s="510">
        <v>2036</v>
      </c>
      <c r="DW375" s="511">
        <v>2522.4762742825906</v>
      </c>
      <c r="DY375" s="558">
        <v>2522.4762742825906</v>
      </c>
    </row>
    <row r="376" spans="1:135" ht="13.8" x14ac:dyDescent="0.25">
      <c r="B376" s="403">
        <v>2034</v>
      </c>
      <c r="C376" s="1467">
        <v>2758.3355501330661</v>
      </c>
      <c r="D376" s="1434">
        <v>2398.1140555955967</v>
      </c>
      <c r="E376" s="1435">
        <v>1658.9237698372663</v>
      </c>
      <c r="F376" s="1467">
        <v>3454.8714775843264</v>
      </c>
      <c r="G376" s="1432"/>
      <c r="H376" s="1468"/>
      <c r="I376" s="621"/>
      <c r="J376" s="622"/>
      <c r="K376" s="623"/>
      <c r="L376" s="621"/>
      <c r="M376" s="623"/>
      <c r="N376" s="301" t="s">
        <v>446</v>
      </c>
      <c r="O376" s="394"/>
      <c r="P376" s="394"/>
      <c r="Q376" s="394"/>
      <c r="R376" s="301">
        <v>20</v>
      </c>
      <c r="S376" s="503">
        <v>1516.633772706974</v>
      </c>
      <c r="T376" s="503">
        <v>3493.6756131280663</v>
      </c>
      <c r="U376" s="503">
        <v>716.26500424956862</v>
      </c>
      <c r="W376" s="503">
        <v>1736.7621107265788</v>
      </c>
      <c r="X376" s="503">
        <v>2453.0271149761475</v>
      </c>
      <c r="Y376" s="503">
        <v>3169.2921192257163</v>
      </c>
      <c r="AA376" s="365"/>
      <c r="AB376" s="365"/>
      <c r="AC376" s="365"/>
      <c r="AD376" s="365"/>
      <c r="AE376" s="365"/>
      <c r="AF376" s="365"/>
      <c r="AG376" s="365"/>
      <c r="AH376" s="365"/>
      <c r="AI376" s="365"/>
      <c r="AJ376" s="365"/>
      <c r="AK376" s="365"/>
      <c r="AL376" s="365"/>
      <c r="AM376" s="365"/>
      <c r="AN376" s="365"/>
      <c r="BI376" s="463">
        <v>2032</v>
      </c>
      <c r="BJ376" s="530">
        <v>2384.5879175631321</v>
      </c>
      <c r="BR376" s="463">
        <v>2032</v>
      </c>
      <c r="BS376" s="294">
        <v>18</v>
      </c>
      <c r="BT376" s="529">
        <v>618.19368998752202</v>
      </c>
      <c r="BU376" s="526">
        <v>1772.0399781465817</v>
      </c>
      <c r="BV376" s="530">
        <v>2390.2336681341039</v>
      </c>
      <c r="BY376" s="463">
        <v>2032</v>
      </c>
      <c r="BZ376" s="294">
        <v>18</v>
      </c>
      <c r="CA376" s="529">
        <v>8.316706434959233</v>
      </c>
      <c r="CB376" s="529">
        <v>597.86396314651063</v>
      </c>
      <c r="CC376" s="526">
        <v>1779.3299307006816</v>
      </c>
      <c r="CD376" s="530">
        <v>2385.5106002821512</v>
      </c>
      <c r="CG376" s="463">
        <v>2032</v>
      </c>
      <c r="CH376" s="294">
        <v>18</v>
      </c>
      <c r="CI376" s="529">
        <v>-3.9129476565740369</v>
      </c>
      <c r="CJ376" s="529">
        <v>22.664181175730743</v>
      </c>
      <c r="CK376" s="529">
        <v>584.67346490419527</v>
      </c>
      <c r="CL376" s="526">
        <v>1781.1632191397803</v>
      </c>
      <c r="CM376" s="530">
        <v>2384.5879175631321</v>
      </c>
      <c r="CP376" s="463">
        <v>2032</v>
      </c>
      <c r="CQ376" s="294">
        <v>18</v>
      </c>
      <c r="CR376" s="529">
        <v>1827.4263555761956</v>
      </c>
      <c r="CS376" s="526">
        <v>1.283780076633293</v>
      </c>
      <c r="CT376" s="530">
        <v>2346.0135468033077</v>
      </c>
      <c r="CZ376" s="447" t="b">
        <v>1</v>
      </c>
      <c r="DA376" s="448" t="b">
        <v>1</v>
      </c>
      <c r="DB376" s="449" t="b">
        <v>1</v>
      </c>
      <c r="DC376" s="447">
        <v>20</v>
      </c>
      <c r="DD376" s="449">
        <v>1736.7621107265788</v>
      </c>
      <c r="DE376" s="447">
        <v>20</v>
      </c>
      <c r="DF376" s="449">
        <v>2453.0271149761475</v>
      </c>
      <c r="DG376" s="447">
        <v>20</v>
      </c>
      <c r="DH376" s="449">
        <v>3169.2921192257163</v>
      </c>
      <c r="DI376" s="447">
        <v>20</v>
      </c>
      <c r="DJ376" s="448">
        <v>1736.7621107265788</v>
      </c>
      <c r="DK376" s="449">
        <v>376</v>
      </c>
      <c r="DL376" s="447">
        <v>20</v>
      </c>
      <c r="DM376" s="448">
        <v>2453.0271149761475</v>
      </c>
      <c r="DN376" s="449">
        <v>376</v>
      </c>
      <c r="DO376" s="447">
        <v>20</v>
      </c>
      <c r="DP376" s="448">
        <v>3169.2921192257163</v>
      </c>
      <c r="DQ376" s="449">
        <v>376</v>
      </c>
      <c r="DV376" s="510">
        <v>2037</v>
      </c>
      <c r="DW376" s="511">
        <v>2557.0867718633458</v>
      </c>
      <c r="DY376" s="558">
        <v>2557.0867718633458</v>
      </c>
    </row>
    <row r="377" spans="1:135" ht="13.8" x14ac:dyDescent="0.25">
      <c r="B377" s="403">
        <v>2035</v>
      </c>
      <c r="C377" s="1467">
        <v>2799.5386975414708</v>
      </c>
      <c r="D377" s="1434">
        <v>2444.9336569735788</v>
      </c>
      <c r="E377" s="1430">
        <v>1691.311783009121</v>
      </c>
      <c r="F377" s="1467">
        <v>3490.9352633604381</v>
      </c>
      <c r="G377" s="1432"/>
      <c r="H377" s="1468"/>
      <c r="I377" s="621"/>
      <c r="J377" s="622"/>
      <c r="K377" s="623"/>
      <c r="L377" s="621"/>
      <c r="M377" s="623"/>
      <c r="N377" s="301" t="s">
        <v>446</v>
      </c>
      <c r="O377" s="394"/>
      <c r="P377" s="394"/>
      <c r="Q377" s="394"/>
      <c r="R377" s="301">
        <v>21</v>
      </c>
      <c r="S377" s="503">
        <v>1542.799111559628</v>
      </c>
      <c r="T377" s="503">
        <v>3531.9303391443</v>
      </c>
      <c r="U377" s="503">
        <v>720.13803863432429</v>
      </c>
      <c r="W377" s="503">
        <v>1767.4469102913558</v>
      </c>
      <c r="X377" s="503">
        <v>2487.5849489256802</v>
      </c>
      <c r="Y377" s="503">
        <v>3207.7229875600046</v>
      </c>
      <c r="AA377" s="365"/>
      <c r="AB377" s="365"/>
      <c r="AC377" s="365"/>
      <c r="AD377" s="365"/>
      <c r="AE377" s="365"/>
      <c r="AF377" s="365"/>
      <c r="AG377" s="365"/>
      <c r="AH377" s="365"/>
      <c r="AI377" s="365"/>
      <c r="AJ377" s="365"/>
      <c r="AK377" s="365"/>
      <c r="AL377" s="365"/>
      <c r="AM377" s="365"/>
      <c r="AN377" s="365"/>
      <c r="BI377" s="463">
        <v>2033</v>
      </c>
      <c r="BJ377" s="530">
        <v>2418.9689103698356</v>
      </c>
      <c r="BR377" s="463">
        <v>2033</v>
      </c>
      <c r="BS377" s="294">
        <v>19</v>
      </c>
      <c r="BT377" s="529">
        <v>652.53778387571765</v>
      </c>
      <c r="BU377" s="526">
        <v>1772.0399781465817</v>
      </c>
      <c r="BV377" s="530">
        <v>2424.5777620222993</v>
      </c>
      <c r="BY377" s="463">
        <v>2033</v>
      </c>
      <c r="BZ377" s="294">
        <v>19</v>
      </c>
      <c r="CA377" s="529">
        <v>9.2664537747539608</v>
      </c>
      <c r="CB377" s="529">
        <v>631.07862776576121</v>
      </c>
      <c r="CC377" s="526">
        <v>1779.3299307006816</v>
      </c>
      <c r="CD377" s="530">
        <v>2419.6750122411968</v>
      </c>
      <c r="CG377" s="463">
        <v>2033</v>
      </c>
      <c r="CH377" s="294">
        <v>19</v>
      </c>
      <c r="CI377" s="529">
        <v>-4.602007540542064</v>
      </c>
      <c r="CJ377" s="529">
        <v>25.252374705058017</v>
      </c>
      <c r="CK377" s="529">
        <v>617.1553240655395</v>
      </c>
      <c r="CL377" s="526">
        <v>1781.1632191397803</v>
      </c>
      <c r="CM377" s="530">
        <v>2418.9689103698356</v>
      </c>
      <c r="CP377" s="463">
        <v>2033</v>
      </c>
      <c r="CQ377" s="294">
        <v>19</v>
      </c>
      <c r="CR377" s="529">
        <v>1827.4263555761956</v>
      </c>
      <c r="CS377" s="526">
        <v>1.3017209328638331</v>
      </c>
      <c r="CT377" s="530">
        <v>2378.7991403206001</v>
      </c>
      <c r="CZ377" s="447" t="b">
        <v>1</v>
      </c>
      <c r="DA377" s="448" t="b">
        <v>1</v>
      </c>
      <c r="DB377" s="449" t="b">
        <v>1</v>
      </c>
      <c r="DC377" s="447">
        <v>21</v>
      </c>
      <c r="DD377" s="449">
        <v>1767.4469102913558</v>
      </c>
      <c r="DE377" s="447">
        <v>21</v>
      </c>
      <c r="DF377" s="449">
        <v>2487.5849489256802</v>
      </c>
      <c r="DG377" s="447">
        <v>21</v>
      </c>
      <c r="DH377" s="449">
        <v>3207.7229875600046</v>
      </c>
      <c r="DI377" s="447">
        <v>21</v>
      </c>
      <c r="DJ377" s="448">
        <v>1767.4469102913558</v>
      </c>
      <c r="DK377" s="449">
        <v>377</v>
      </c>
      <c r="DL377" s="447">
        <v>21</v>
      </c>
      <c r="DM377" s="448">
        <v>2487.5849489256802</v>
      </c>
      <c r="DN377" s="449">
        <v>377</v>
      </c>
      <c r="DO377" s="447">
        <v>21</v>
      </c>
      <c r="DP377" s="448">
        <v>3207.7229875600046</v>
      </c>
      <c r="DQ377" s="449">
        <v>377</v>
      </c>
      <c r="DV377" s="510">
        <v>2038</v>
      </c>
      <c r="DW377" s="511">
        <v>2591.7445814718312</v>
      </c>
      <c r="DY377" s="558">
        <v>2591.7445814718312</v>
      </c>
    </row>
    <row r="378" spans="1:135" ht="13.8" x14ac:dyDescent="0.25">
      <c r="B378" s="403">
        <v>2036</v>
      </c>
      <c r="C378" s="1467">
        <v>2840.7418449498759</v>
      </c>
      <c r="D378" s="1434">
        <v>2492.1076288939653</v>
      </c>
      <c r="E378" s="1435">
        <v>1723.9449361962108</v>
      </c>
      <c r="F378" s="1467">
        <v>3526.9990491365493</v>
      </c>
      <c r="G378" s="1432"/>
      <c r="H378" s="1468"/>
      <c r="I378" s="621"/>
      <c r="J378" s="622"/>
      <c r="K378" s="623"/>
      <c r="L378" s="621"/>
      <c r="M378" s="623"/>
      <c r="N378" s="301" t="s">
        <v>446</v>
      </c>
      <c r="O378" s="394"/>
      <c r="P378" s="394"/>
      <c r="Q378" s="394"/>
      <c r="R378" s="301">
        <v>22</v>
      </c>
      <c r="S378" s="503">
        <v>1568.9644504122705</v>
      </c>
      <c r="T378" s="503">
        <v>3570.2247347390958</v>
      </c>
      <c r="U378" s="503">
        <v>724.03813952328233</v>
      </c>
      <c r="W378" s="503">
        <v>1798.1145607465639</v>
      </c>
      <c r="X378" s="503">
        <v>2522.1527002698463</v>
      </c>
      <c r="Y378" s="503">
        <v>3246.1908397931284</v>
      </c>
      <c r="AA378" s="365"/>
      <c r="AB378" s="365"/>
      <c r="AC378" s="365"/>
      <c r="AD378" s="365"/>
      <c r="AE378" s="365"/>
      <c r="AF378" s="365"/>
      <c r="AG378" s="365"/>
      <c r="AH378" s="365"/>
      <c r="AI378" s="365"/>
      <c r="AJ378" s="365"/>
      <c r="AK378" s="365"/>
      <c r="AL378" s="365"/>
      <c r="AM378" s="365"/>
      <c r="AN378" s="365"/>
      <c r="BI378" s="463">
        <v>2034</v>
      </c>
      <c r="BJ378" s="530">
        <v>2453.413317869522</v>
      </c>
      <c r="BR378" s="463">
        <v>2034</v>
      </c>
      <c r="BS378" s="294">
        <v>20</v>
      </c>
      <c r="BT378" s="529">
        <v>686.88187776391328</v>
      </c>
      <c r="BU378" s="526">
        <v>1772.0399781465817</v>
      </c>
      <c r="BV378" s="530">
        <v>2458.9218559104947</v>
      </c>
      <c r="BY378" s="463">
        <v>2034</v>
      </c>
      <c r="BZ378" s="294">
        <v>20</v>
      </c>
      <c r="CA378" s="529">
        <v>10.267538808591645</v>
      </c>
      <c r="CB378" s="529">
        <v>664.2932923850118</v>
      </c>
      <c r="CC378" s="526">
        <v>1779.3299307006816</v>
      </c>
      <c r="CD378" s="530">
        <v>2453.8907618942849</v>
      </c>
      <c r="CG378" s="463">
        <v>2034</v>
      </c>
      <c r="CH378" s="294">
        <v>20</v>
      </c>
      <c r="CI378" s="529">
        <v>-5.3675550844636994</v>
      </c>
      <c r="CJ378" s="529">
        <v>27.980470587321904</v>
      </c>
      <c r="CK378" s="529">
        <v>649.63718322688362</v>
      </c>
      <c r="CL378" s="526">
        <v>1781.1632191397803</v>
      </c>
      <c r="CM378" s="530">
        <v>2453.413317869522</v>
      </c>
      <c r="CP378" s="463">
        <v>2034</v>
      </c>
      <c r="CQ378" s="294">
        <v>20</v>
      </c>
      <c r="CR378" s="529">
        <v>1827.4263555761956</v>
      </c>
      <c r="CS378" s="526">
        <v>1.3199125129746883</v>
      </c>
      <c r="CT378" s="530">
        <v>2412.0429132647528</v>
      </c>
      <c r="CZ378" s="447" t="b">
        <v>1</v>
      </c>
      <c r="DA378" s="448" t="b">
        <v>1</v>
      </c>
      <c r="DB378" s="449" t="b">
        <v>1</v>
      </c>
      <c r="DC378" s="447">
        <v>22</v>
      </c>
      <c r="DD378" s="449">
        <v>1798.1145607465639</v>
      </c>
      <c r="DE378" s="447">
        <v>22</v>
      </c>
      <c r="DF378" s="449">
        <v>2522.1527002698463</v>
      </c>
      <c r="DG378" s="447">
        <v>22</v>
      </c>
      <c r="DH378" s="449">
        <v>3246.1908397931284</v>
      </c>
      <c r="DI378" s="447">
        <v>22</v>
      </c>
      <c r="DJ378" s="448">
        <v>1798.1145607465639</v>
      </c>
      <c r="DK378" s="449">
        <v>378</v>
      </c>
      <c r="DL378" s="447">
        <v>22</v>
      </c>
      <c r="DM378" s="448">
        <v>2522.1527002698463</v>
      </c>
      <c r="DN378" s="449">
        <v>378</v>
      </c>
      <c r="DO378" s="447">
        <v>22</v>
      </c>
      <c r="DP378" s="448">
        <v>3246.1908397931284</v>
      </c>
      <c r="DQ378" s="449">
        <v>378</v>
      </c>
      <c r="DV378" s="510">
        <v>2039</v>
      </c>
      <c r="DW378" s="511">
        <v>2626.4456774417322</v>
      </c>
      <c r="DY378" s="558">
        <v>2626.4456774417322</v>
      </c>
    </row>
    <row r="379" spans="1:135" ht="13.8" x14ac:dyDescent="0.25">
      <c r="B379" s="403">
        <v>2037</v>
      </c>
      <c r="C379" s="1467">
        <v>2881.9449923582811</v>
      </c>
      <c r="D379" s="1434">
        <v>2539.6167202173615</v>
      </c>
      <c r="E379" s="1430">
        <v>1756.8099121951013</v>
      </c>
      <c r="F379" s="1467">
        <v>3563.0628349126609</v>
      </c>
      <c r="G379" s="1432"/>
      <c r="H379" s="1468"/>
      <c r="I379" s="621"/>
      <c r="J379" s="622"/>
      <c r="K379" s="623"/>
      <c r="L379" s="621"/>
      <c r="M379" s="623"/>
      <c r="N379" s="301" t="s">
        <v>446</v>
      </c>
      <c r="O379" s="394"/>
      <c r="P379" s="394"/>
      <c r="Q379" s="394"/>
      <c r="R379" s="301">
        <v>23</v>
      </c>
      <c r="S379" s="503">
        <v>1595.1297892649243</v>
      </c>
      <c r="T379" s="503">
        <v>3608.5516706303833</v>
      </c>
      <c r="U379" s="503">
        <v>727.96244894342306</v>
      </c>
      <c r="W379" s="503">
        <v>1828.7661377447193</v>
      </c>
      <c r="X379" s="503">
        <v>2556.7285866881425</v>
      </c>
      <c r="Y379" s="503">
        <v>3284.6910356315657</v>
      </c>
      <c r="AA379" s="365"/>
      <c r="AB379" s="365"/>
      <c r="AC379" s="365"/>
      <c r="AD379" s="365"/>
      <c r="AE379" s="365"/>
      <c r="AF379" s="365"/>
      <c r="AG379" s="365"/>
      <c r="AH379" s="365"/>
      <c r="AI379" s="365"/>
      <c r="AJ379" s="365"/>
      <c r="AK379" s="365"/>
      <c r="AL379" s="365"/>
      <c r="AM379" s="365"/>
      <c r="AN379" s="365"/>
      <c r="BI379" s="463">
        <v>2035</v>
      </c>
      <c r="BJ379" s="530">
        <v>2487.9171143958783</v>
      </c>
      <c r="BR379" s="463">
        <v>2035</v>
      </c>
      <c r="BS379" s="294">
        <v>21</v>
      </c>
      <c r="BT379" s="529">
        <v>721.22597165210902</v>
      </c>
      <c r="BU379" s="526">
        <v>1772.0399781465817</v>
      </c>
      <c r="BV379" s="530">
        <v>2493.2659497986906</v>
      </c>
      <c r="BY379" s="463">
        <v>2035</v>
      </c>
      <c r="BZ379" s="294">
        <v>21</v>
      </c>
      <c r="CA379" s="529">
        <v>11.31996153647229</v>
      </c>
      <c r="CB379" s="529">
        <v>697.50795700426238</v>
      </c>
      <c r="CC379" s="526">
        <v>1779.3299307006816</v>
      </c>
      <c r="CD379" s="530">
        <v>2488.1578492414164</v>
      </c>
      <c r="CG379" s="463">
        <v>2035</v>
      </c>
      <c r="CH379" s="294">
        <v>21</v>
      </c>
      <c r="CI379" s="529">
        <v>-6.2136159546522904</v>
      </c>
      <c r="CJ379" s="529">
        <v>30.848468822522399</v>
      </c>
      <c r="CK379" s="529">
        <v>682.11904238822785</v>
      </c>
      <c r="CL379" s="526">
        <v>1781.1632191397803</v>
      </c>
      <c r="CM379" s="530">
        <v>2487.9171143958783</v>
      </c>
      <c r="CP379" s="463">
        <v>2035</v>
      </c>
      <c r="CQ379" s="294">
        <v>21</v>
      </c>
      <c r="CR379" s="529">
        <v>1827.4263555761956</v>
      </c>
      <c r="CS379" s="526">
        <v>1.3383583208378789</v>
      </c>
      <c r="CT379" s="530">
        <v>2445.7512687038416</v>
      </c>
      <c r="CZ379" s="447" t="b">
        <v>1</v>
      </c>
      <c r="DA379" s="448" t="b">
        <v>1</v>
      </c>
      <c r="DB379" s="449" t="b">
        <v>1</v>
      </c>
      <c r="DC379" s="447">
        <v>23</v>
      </c>
      <c r="DD379" s="449">
        <v>1828.7661377447193</v>
      </c>
      <c r="DE379" s="447">
        <v>23</v>
      </c>
      <c r="DF379" s="449">
        <v>2556.7285866881425</v>
      </c>
      <c r="DG379" s="447">
        <v>23</v>
      </c>
      <c r="DH379" s="449">
        <v>3284.6910356315657</v>
      </c>
      <c r="DI379" s="447">
        <v>23</v>
      </c>
      <c r="DJ379" s="448">
        <v>1828.7661377447193</v>
      </c>
      <c r="DK379" s="449">
        <v>379</v>
      </c>
      <c r="DL379" s="447">
        <v>23</v>
      </c>
      <c r="DM379" s="448">
        <v>2556.7285866881425</v>
      </c>
      <c r="DN379" s="449">
        <v>379</v>
      </c>
      <c r="DO379" s="447">
        <v>23</v>
      </c>
      <c r="DP379" s="448">
        <v>3284.6910356315657</v>
      </c>
      <c r="DQ379" s="449">
        <v>379</v>
      </c>
      <c r="DV379" s="510">
        <v>2040</v>
      </c>
      <c r="DW379" s="511">
        <v>2661.1860341067363</v>
      </c>
      <c r="DY379" s="558">
        <v>2661.1860341067363</v>
      </c>
    </row>
    <row r="380" spans="1:135" ht="13.8" x14ac:dyDescent="0.25">
      <c r="B380" s="403">
        <v>2038</v>
      </c>
      <c r="C380" s="1467">
        <v>2923.1481397666862</v>
      </c>
      <c r="D380" s="1434">
        <v>2587.4369740198317</v>
      </c>
      <c r="E380" s="1435">
        <v>1789.8901385202275</v>
      </c>
      <c r="F380" s="1467">
        <v>3599.1266206887722</v>
      </c>
      <c r="G380" s="1432"/>
      <c r="H380" s="1468"/>
      <c r="I380" s="621"/>
      <c r="J380" s="622"/>
      <c r="K380" s="623"/>
      <c r="L380" s="621"/>
      <c r="M380" s="623"/>
      <c r="N380" s="301" t="s">
        <v>446</v>
      </c>
      <c r="O380" s="394"/>
      <c r="P380" s="394"/>
      <c r="Q380" s="394"/>
      <c r="R380" s="301">
        <v>24</v>
      </c>
      <c r="S380" s="503">
        <v>1621.2951281175781</v>
      </c>
      <c r="T380" s="503">
        <v>3646.8979188027515</v>
      </c>
      <c r="U380" s="503">
        <v>731.90593305187838</v>
      </c>
      <c r="W380" s="503">
        <v>1859.4033681248302</v>
      </c>
      <c r="X380" s="503">
        <v>2591.3093011767087</v>
      </c>
      <c r="Y380" s="503">
        <v>3323.2152342285872</v>
      </c>
      <c r="AA380" s="365"/>
      <c r="AB380" s="365"/>
      <c r="AC380" s="365"/>
      <c r="AD380" s="365"/>
      <c r="AE380" s="365"/>
      <c r="AF380" s="365"/>
      <c r="AG380" s="365"/>
      <c r="AH380" s="365"/>
      <c r="AI380" s="365"/>
      <c r="AJ380" s="365"/>
      <c r="AK380" s="365"/>
      <c r="AL380" s="365"/>
      <c r="AM380" s="365"/>
      <c r="AN380" s="365"/>
      <c r="BI380" s="463">
        <v>2036</v>
      </c>
      <c r="BJ380" s="530">
        <v>2522.4762742825906</v>
      </c>
      <c r="BR380" s="463">
        <v>2036</v>
      </c>
      <c r="BS380" s="294">
        <v>22</v>
      </c>
      <c r="BT380" s="529">
        <v>755.57006554030465</v>
      </c>
      <c r="BU380" s="526">
        <v>1772.0399781465817</v>
      </c>
      <c r="BV380" s="530">
        <v>2527.6100436868865</v>
      </c>
      <c r="BY380" s="463">
        <v>2036</v>
      </c>
      <c r="BZ380" s="294">
        <v>22</v>
      </c>
      <c r="CA380" s="529">
        <v>12.423721958395891</v>
      </c>
      <c r="CB380" s="529">
        <v>730.72262162351296</v>
      </c>
      <c r="CC380" s="526">
        <v>1779.3299307006816</v>
      </c>
      <c r="CD380" s="530">
        <v>2522.4762742825906</v>
      </c>
      <c r="CG380" s="463">
        <v>2036</v>
      </c>
      <c r="CH380" s="294">
        <v>22</v>
      </c>
      <c r="CI380" s="529">
        <v>-7.1442158174211841</v>
      </c>
      <c r="CJ380" s="529">
        <v>33.856369410659504</v>
      </c>
      <c r="CK380" s="529">
        <v>714.60090154957197</v>
      </c>
      <c r="CL380" s="526">
        <v>1781.1632191397803</v>
      </c>
      <c r="CM380" s="530">
        <v>2522.4762742825906</v>
      </c>
      <c r="CP380" s="463">
        <v>2036</v>
      </c>
      <c r="CQ380" s="294">
        <v>22</v>
      </c>
      <c r="CR380" s="529">
        <v>1827.4263555761956</v>
      </c>
      <c r="CS380" s="526">
        <v>1.357061909292117</v>
      </c>
      <c r="CT380" s="530">
        <v>2479.9306991889671</v>
      </c>
      <c r="CZ380" s="447" t="b">
        <v>1</v>
      </c>
      <c r="DA380" s="448" t="b">
        <v>1</v>
      </c>
      <c r="DB380" s="449" t="b">
        <v>1</v>
      </c>
      <c r="DC380" s="447">
        <v>24</v>
      </c>
      <c r="DD380" s="449">
        <v>1859.4033681248302</v>
      </c>
      <c r="DE380" s="447">
        <v>24</v>
      </c>
      <c r="DF380" s="449">
        <v>2591.3093011767087</v>
      </c>
      <c r="DG380" s="447">
        <v>24</v>
      </c>
      <c r="DH380" s="449">
        <v>3323.2152342285872</v>
      </c>
      <c r="DI380" s="447">
        <v>24</v>
      </c>
      <c r="DJ380" s="448">
        <v>1859.4033681248302</v>
      </c>
      <c r="DK380" s="449">
        <v>380</v>
      </c>
      <c r="DL380" s="447">
        <v>24</v>
      </c>
      <c r="DM380" s="448">
        <v>2591.3093011767087</v>
      </c>
      <c r="DN380" s="449">
        <v>380</v>
      </c>
      <c r="DO380" s="447">
        <v>24</v>
      </c>
      <c r="DP380" s="448">
        <v>3323.2152342285872</v>
      </c>
      <c r="DQ380" s="449">
        <v>380</v>
      </c>
      <c r="DV380" s="510">
        <v>2041</v>
      </c>
      <c r="DW380" s="511">
        <v>2695.9616258005299</v>
      </c>
      <c r="DY380" s="558">
        <v>2695.9616258005299</v>
      </c>
    </row>
    <row r="381" spans="1:135" ht="13.8" x14ac:dyDescent="0.25">
      <c r="B381" s="403">
        <v>2039</v>
      </c>
      <c r="C381" s="1467">
        <v>2964.3512871750909</v>
      </c>
      <c r="D381" s="1434">
        <v>2635.5380445671726</v>
      </c>
      <c r="E381" s="1430">
        <v>1823.1646231509367</v>
      </c>
      <c r="F381" s="1467">
        <v>3635.1904064648834</v>
      </c>
      <c r="G381" s="1432"/>
      <c r="H381" s="1468"/>
      <c r="I381" s="621"/>
      <c r="J381" s="622"/>
      <c r="K381" s="623"/>
      <c r="L381" s="621"/>
      <c r="M381" s="623"/>
      <c r="N381" s="301" t="s">
        <v>446</v>
      </c>
      <c r="O381" s="394"/>
      <c r="P381" s="394"/>
      <c r="Q381" s="394"/>
      <c r="R381" s="301">
        <v>25</v>
      </c>
      <c r="S381" s="503">
        <v>1647.4604669702208</v>
      </c>
      <c r="T381" s="503">
        <v>3685.2436259280662</v>
      </c>
      <c r="U381" s="503">
        <v>735.86121241559977</v>
      </c>
      <c r="W381" s="503">
        <v>1890.0286679879046</v>
      </c>
      <c r="X381" s="503">
        <v>2625.8898804035043</v>
      </c>
      <c r="Y381" s="503">
        <v>3361.7510928191041</v>
      </c>
      <c r="AA381" s="365"/>
      <c r="AB381" s="365"/>
      <c r="AC381" s="365"/>
      <c r="AD381" s="365"/>
      <c r="AE381" s="365"/>
      <c r="AF381" s="365"/>
      <c r="AG381" s="365"/>
      <c r="AH381" s="365"/>
      <c r="AI381" s="365"/>
      <c r="AJ381" s="365"/>
      <c r="AK381" s="365"/>
      <c r="AL381" s="365"/>
      <c r="AM381" s="365"/>
      <c r="AN381" s="365"/>
      <c r="BI381" s="463">
        <v>2037</v>
      </c>
      <c r="BJ381" s="530">
        <v>2557.0867718633458</v>
      </c>
      <c r="BR381" s="463">
        <v>2037</v>
      </c>
      <c r="BS381" s="294">
        <v>23</v>
      </c>
      <c r="BT381" s="529">
        <v>789.91415942850028</v>
      </c>
      <c r="BU381" s="526">
        <v>1772.0399781465817</v>
      </c>
      <c r="BV381" s="530">
        <v>2561.9541375750819</v>
      </c>
      <c r="BY381" s="463">
        <v>2037</v>
      </c>
      <c r="BZ381" s="294">
        <v>23</v>
      </c>
      <c r="CA381" s="529">
        <v>13.578820074362453</v>
      </c>
      <c r="CB381" s="529">
        <v>763.93728624276355</v>
      </c>
      <c r="CC381" s="526">
        <v>1779.3299307006816</v>
      </c>
      <c r="CD381" s="530">
        <v>2556.8460370178077</v>
      </c>
      <c r="CG381" s="463">
        <v>2037</v>
      </c>
      <c r="CH381" s="294">
        <v>23</v>
      </c>
      <c r="CI381" s="529">
        <v>-8.1633803390837283</v>
      </c>
      <c r="CJ381" s="529">
        <v>37.004172351733217</v>
      </c>
      <c r="CK381" s="529">
        <v>747.0827607109162</v>
      </c>
      <c r="CL381" s="526">
        <v>1781.1632191397803</v>
      </c>
      <c r="CM381" s="530">
        <v>2557.0867718633458</v>
      </c>
      <c r="CP381" s="463">
        <v>2037</v>
      </c>
      <c r="CQ381" s="294">
        <v>23</v>
      </c>
      <c r="CR381" s="529">
        <v>1827.4263555761956</v>
      </c>
      <c r="CS381" s="526">
        <v>1.3760268808271183</v>
      </c>
      <c r="CT381" s="530">
        <v>2514.587788004781</v>
      </c>
      <c r="CZ381" s="447" t="b">
        <v>1</v>
      </c>
      <c r="DA381" s="448" t="b">
        <v>1</v>
      </c>
      <c r="DB381" s="449" t="b">
        <v>1</v>
      </c>
      <c r="DC381" s="447">
        <v>25</v>
      </c>
      <c r="DD381" s="449">
        <v>1890.0286679879046</v>
      </c>
      <c r="DE381" s="447">
        <v>25</v>
      </c>
      <c r="DF381" s="449">
        <v>2625.8898804035043</v>
      </c>
      <c r="DG381" s="447">
        <v>25</v>
      </c>
      <c r="DH381" s="449">
        <v>3361.7510928191041</v>
      </c>
      <c r="DI381" s="447">
        <v>25</v>
      </c>
      <c r="DJ381" s="448">
        <v>1890.0286679879046</v>
      </c>
      <c r="DK381" s="449">
        <v>381</v>
      </c>
      <c r="DL381" s="447">
        <v>25</v>
      </c>
      <c r="DM381" s="448">
        <v>2625.8898804035043</v>
      </c>
      <c r="DN381" s="449">
        <v>381</v>
      </c>
      <c r="DO381" s="447">
        <v>25</v>
      </c>
      <c r="DP381" s="448">
        <v>3361.7510928191041</v>
      </c>
      <c r="DQ381" s="449">
        <v>381</v>
      </c>
      <c r="DV381" s="510">
        <v>2042</v>
      </c>
      <c r="DW381" s="511">
        <v>2730.7684268568</v>
      </c>
      <c r="DY381" s="558">
        <v>2730.7684268568</v>
      </c>
    </row>
    <row r="382" spans="1:135" s="319" customFormat="1" ht="13.8" x14ac:dyDescent="0.25">
      <c r="B382" s="403">
        <v>2040</v>
      </c>
      <c r="C382" s="1467">
        <v>3005.554434583496</v>
      </c>
      <c r="D382" s="1434">
        <v>2683.8904911694804</v>
      </c>
      <c r="E382" s="1435">
        <v>1856.6130001416775</v>
      </c>
      <c r="F382" s="1467">
        <v>3671.2541922409951</v>
      </c>
      <c r="G382" s="1432"/>
      <c r="H382" s="1468"/>
      <c r="I382" s="621"/>
      <c r="J382" s="622"/>
      <c r="K382" s="623"/>
      <c r="L382" s="621"/>
      <c r="M382" s="623"/>
      <c r="N382" s="301" t="s">
        <v>446</v>
      </c>
      <c r="O382" s="394"/>
      <c r="P382" s="394"/>
      <c r="Q382" s="394"/>
      <c r="R382" s="301">
        <v>26</v>
      </c>
      <c r="S382" s="503">
        <v>1673.6258058228702</v>
      </c>
      <c r="T382" s="503">
        <v>3723.5744423665847</v>
      </c>
      <c r="U382" s="503">
        <v>739.82294075999403</v>
      </c>
      <c r="W382" s="503">
        <v>1920.6437961986119</v>
      </c>
      <c r="X382" s="503">
        <v>2660.4667369586059</v>
      </c>
      <c r="Y382" s="503">
        <v>3400.2896777185997</v>
      </c>
      <c r="AA382" s="365"/>
      <c r="AB382" s="365"/>
      <c r="AC382" s="365"/>
      <c r="AD382" s="365"/>
      <c r="AE382" s="365"/>
      <c r="AF382" s="365"/>
      <c r="AG382" s="365"/>
      <c r="AH382" s="365"/>
      <c r="AI382" s="365"/>
      <c r="AJ382" s="365"/>
      <c r="AK382" s="365"/>
      <c r="AL382" s="365"/>
      <c r="AM382" s="365"/>
      <c r="AN382" s="365"/>
      <c r="BI382" s="463">
        <v>2038</v>
      </c>
      <c r="BJ382" s="530">
        <v>2591.7445814718312</v>
      </c>
      <c r="BR382" s="463">
        <v>2038</v>
      </c>
      <c r="BS382" s="294">
        <v>24</v>
      </c>
      <c r="BT382" s="529">
        <v>824.25825331669603</v>
      </c>
      <c r="BU382" s="526">
        <v>1772.0399781465817</v>
      </c>
      <c r="BV382" s="530">
        <v>2596.2982314632777</v>
      </c>
      <c r="BY382" s="463">
        <v>2038</v>
      </c>
      <c r="BZ382" s="294">
        <v>24</v>
      </c>
      <c r="CA382" s="529">
        <v>14.785255884371971</v>
      </c>
      <c r="CB382" s="529">
        <v>797.15195086201425</v>
      </c>
      <c r="CC382" s="526">
        <v>1779.3299307006816</v>
      </c>
      <c r="CD382" s="530">
        <v>2591.2671374470679</v>
      </c>
      <c r="CG382" s="463">
        <v>2038</v>
      </c>
      <c r="CH382" s="294">
        <v>24</v>
      </c>
      <c r="CI382" s="529">
        <v>-9.2751351859532729</v>
      </c>
      <c r="CJ382" s="529">
        <v>40.29187764574354</v>
      </c>
      <c r="CK382" s="529">
        <v>779.56461987226044</v>
      </c>
      <c r="CL382" s="526">
        <v>1781.1632191397803</v>
      </c>
      <c r="CM382" s="530">
        <v>2591.7445814718312</v>
      </c>
      <c r="CP382" s="463">
        <v>2038</v>
      </c>
      <c r="CQ382" s="294">
        <v>24</v>
      </c>
      <c r="CR382" s="529">
        <v>1827.4263555761956</v>
      </c>
      <c r="CS382" s="526">
        <v>1.395256888277475</v>
      </c>
      <c r="CT382" s="530">
        <v>2549.7292104374892</v>
      </c>
      <c r="CZ382" s="447" t="b">
        <v>1</v>
      </c>
      <c r="DA382" s="448" t="b">
        <v>1</v>
      </c>
      <c r="DB382" s="449" t="b">
        <v>1</v>
      </c>
      <c r="DC382" s="447">
        <v>26</v>
      </c>
      <c r="DD382" s="449">
        <v>1920.6437961986119</v>
      </c>
      <c r="DE382" s="447">
        <v>26</v>
      </c>
      <c r="DF382" s="449">
        <v>2660.4667369586059</v>
      </c>
      <c r="DG382" s="447">
        <v>26</v>
      </c>
      <c r="DH382" s="449">
        <v>3400.2896777185997</v>
      </c>
      <c r="DI382" s="447">
        <v>26</v>
      </c>
      <c r="DJ382" s="448">
        <v>1920.6437961986119</v>
      </c>
      <c r="DK382" s="449">
        <v>382</v>
      </c>
      <c r="DL382" s="447">
        <v>26</v>
      </c>
      <c r="DM382" s="448">
        <v>2660.4667369586059</v>
      </c>
      <c r="DN382" s="449">
        <v>382</v>
      </c>
      <c r="DO382" s="447">
        <v>26</v>
      </c>
      <c r="DP382" s="448">
        <v>3400.2896777185997</v>
      </c>
      <c r="DQ382" s="449">
        <v>382</v>
      </c>
      <c r="DV382" s="510">
        <v>2043</v>
      </c>
      <c r="DW382" s="511">
        <v>2765.6024116092326</v>
      </c>
      <c r="DY382" s="558">
        <v>2765.6024116092326</v>
      </c>
      <c r="EA382" s="325"/>
      <c r="EB382" s="325"/>
      <c r="EC382" s="325"/>
      <c r="ED382" s="325"/>
      <c r="EE382" s="325"/>
    </row>
    <row r="383" spans="1:135" s="319" customFormat="1" ht="13.8" x14ac:dyDescent="0.25">
      <c r="B383" s="403">
        <v>2041</v>
      </c>
      <c r="C383" s="1467">
        <v>3046.7575819919011</v>
      </c>
      <c r="D383" s="1434">
        <v>2732.4746402590454</v>
      </c>
      <c r="E383" s="1430">
        <v>1890.2216600692304</v>
      </c>
      <c r="F383" s="1467">
        <v>3707.3179780171067</v>
      </c>
      <c r="G383" s="1432"/>
      <c r="H383" s="1468"/>
      <c r="I383" s="621"/>
      <c r="J383" s="622"/>
      <c r="K383" s="623"/>
      <c r="L383" s="621"/>
      <c r="M383" s="623"/>
      <c r="N383" s="301" t="s">
        <v>446</v>
      </c>
      <c r="O383" s="394"/>
      <c r="P383" s="394"/>
      <c r="Q383" s="394"/>
      <c r="R383" s="301">
        <v>27</v>
      </c>
      <c r="S383" s="503">
        <v>1700.5877119644633</v>
      </c>
      <c r="T383" s="503">
        <v>3761.8891177551627</v>
      </c>
      <c r="U383" s="503">
        <v>743.43207036218462</v>
      </c>
      <c r="W383" s="503">
        <v>1952.0945059908486</v>
      </c>
      <c r="X383" s="503">
        <v>2695.5265763530333</v>
      </c>
      <c r="Y383" s="503">
        <v>3438.958646715218</v>
      </c>
      <c r="AA383" s="365"/>
      <c r="AB383" s="365"/>
      <c r="AC383" s="365"/>
      <c r="AD383" s="365"/>
      <c r="AE383" s="365"/>
      <c r="AF383" s="365"/>
      <c r="AG383" s="365"/>
      <c r="AH383" s="365"/>
      <c r="AI383" s="365"/>
      <c r="AJ383" s="365"/>
      <c r="AK383" s="365"/>
      <c r="AL383" s="365"/>
      <c r="AM383" s="365"/>
      <c r="AN383" s="365"/>
      <c r="BI383" s="463">
        <v>2039</v>
      </c>
      <c r="BJ383" s="530">
        <v>2626.4456774417322</v>
      </c>
      <c r="BR383" s="463">
        <v>2039</v>
      </c>
      <c r="BS383" s="294">
        <v>25</v>
      </c>
      <c r="BT383" s="529">
        <v>858.60234720489166</v>
      </c>
      <c r="BU383" s="526">
        <v>1772.0399781465817</v>
      </c>
      <c r="BV383" s="530">
        <v>2630.6423253514731</v>
      </c>
      <c r="BY383" s="463">
        <v>2039</v>
      </c>
      <c r="BZ383" s="294">
        <v>25</v>
      </c>
      <c r="CA383" s="529">
        <v>16.043029388424447</v>
      </c>
      <c r="CB383" s="529">
        <v>830.36661548126483</v>
      </c>
      <c r="CC383" s="526">
        <v>1779.3299307006816</v>
      </c>
      <c r="CD383" s="530">
        <v>2625.739575570371</v>
      </c>
      <c r="CG383" s="463">
        <v>2039</v>
      </c>
      <c r="CH383" s="294">
        <v>25</v>
      </c>
      <c r="CI383" s="529">
        <v>-10.483506024343162</v>
      </c>
      <c r="CJ383" s="529">
        <v>43.719485292690472</v>
      </c>
      <c r="CK383" s="529">
        <v>812.04647903360456</v>
      </c>
      <c r="CL383" s="526">
        <v>1781.1632191397803</v>
      </c>
      <c r="CM383" s="530">
        <v>2626.4456774417322</v>
      </c>
      <c r="CP383" s="463">
        <v>2039</v>
      </c>
      <c r="CQ383" s="294">
        <v>25</v>
      </c>
      <c r="CR383" s="529">
        <v>1827.4263555761956</v>
      </c>
      <c r="CS383" s="526">
        <v>1.4147556355262276</v>
      </c>
      <c r="CT383" s="530">
        <v>2585.3617350605787</v>
      </c>
      <c r="CZ383" s="447" t="b">
        <v>1</v>
      </c>
      <c r="DA383" s="448" t="b">
        <v>1</v>
      </c>
      <c r="DB383" s="449" t="b">
        <v>1</v>
      </c>
      <c r="DC383" s="447">
        <v>27</v>
      </c>
      <c r="DD383" s="449">
        <v>1952.0945059908486</v>
      </c>
      <c r="DE383" s="447">
        <v>27</v>
      </c>
      <c r="DF383" s="449">
        <v>2695.5265763530333</v>
      </c>
      <c r="DG383" s="447">
        <v>27</v>
      </c>
      <c r="DH383" s="449">
        <v>3438.958646715218</v>
      </c>
      <c r="DI383" s="447">
        <v>27</v>
      </c>
      <c r="DJ383" s="448">
        <v>1952.0945059908486</v>
      </c>
      <c r="DK383" s="449">
        <v>383</v>
      </c>
      <c r="DL383" s="447">
        <v>27</v>
      </c>
      <c r="DM383" s="448">
        <v>2695.5265763530333</v>
      </c>
      <c r="DN383" s="449">
        <v>383</v>
      </c>
      <c r="DO383" s="447">
        <v>27</v>
      </c>
      <c r="DP383" s="448">
        <v>3438.958646715218</v>
      </c>
      <c r="DQ383" s="449">
        <v>383</v>
      </c>
      <c r="DV383" s="510">
        <v>2044</v>
      </c>
      <c r="DW383" s="511">
        <v>2800.4595543915152</v>
      </c>
      <c r="DY383" s="558">
        <v>2800.4595543915152</v>
      </c>
      <c r="EA383" s="325"/>
      <c r="EB383" s="325"/>
      <c r="EC383" s="325"/>
      <c r="ED383" s="325"/>
      <c r="EE383" s="325"/>
    </row>
    <row r="384" spans="1:135" s="319" customFormat="1" ht="13.8" x14ac:dyDescent="0.25">
      <c r="B384" s="403">
        <v>2042</v>
      </c>
      <c r="C384" s="1467">
        <v>3087.9607294003063</v>
      </c>
      <c r="D384" s="1434">
        <v>2781.2688499082583</v>
      </c>
      <c r="E384" s="1435">
        <v>1923.9756318741279</v>
      </c>
      <c r="F384" s="1467">
        <v>3743.3817637932179</v>
      </c>
      <c r="G384" s="1432"/>
      <c r="H384" s="1468"/>
      <c r="I384" s="621"/>
      <c r="J384" s="622"/>
      <c r="K384" s="623"/>
      <c r="L384" s="621"/>
      <c r="M384" s="623"/>
      <c r="N384" s="301" t="s">
        <v>446</v>
      </c>
      <c r="O384" s="394"/>
      <c r="P384" s="394"/>
      <c r="Q384" s="394"/>
      <c r="R384" s="301">
        <v>28</v>
      </c>
      <c r="S384" s="503">
        <v>1727.5496181060405</v>
      </c>
      <c r="T384" s="503">
        <v>3800.1917090573579</v>
      </c>
      <c r="U384" s="503">
        <v>747.05034789503395</v>
      </c>
      <c r="W384" s="503">
        <v>1983.5330468308221</v>
      </c>
      <c r="X384" s="503">
        <v>2730.5833947258561</v>
      </c>
      <c r="Y384" s="503">
        <v>3477.6337426208902</v>
      </c>
      <c r="AA384" s="365"/>
      <c r="AB384" s="365"/>
      <c r="AC384" s="365"/>
      <c r="AD384" s="365"/>
      <c r="AE384" s="365"/>
      <c r="AF384" s="365"/>
      <c r="AG384" s="365"/>
      <c r="AH384" s="365"/>
      <c r="AI384" s="365"/>
      <c r="AJ384" s="365"/>
      <c r="AK384" s="365"/>
      <c r="AL384" s="365"/>
      <c r="AM384" s="365"/>
      <c r="AN384" s="365"/>
      <c r="BI384" s="463">
        <v>2040</v>
      </c>
      <c r="BJ384" s="530">
        <v>2661.1860341067363</v>
      </c>
      <c r="BR384" s="463">
        <v>2040</v>
      </c>
      <c r="BS384" s="294">
        <v>26</v>
      </c>
      <c r="BT384" s="529">
        <v>892.94644109308729</v>
      </c>
      <c r="BU384" s="526">
        <v>1772.0399781465817</v>
      </c>
      <c r="BV384" s="530">
        <v>2664.986419239669</v>
      </c>
      <c r="BY384" s="463">
        <v>2040</v>
      </c>
      <c r="BZ384" s="294">
        <v>26</v>
      </c>
      <c r="CA384" s="529">
        <v>17.35214058651988</v>
      </c>
      <c r="CB384" s="529">
        <v>863.58128010051541</v>
      </c>
      <c r="CC384" s="526">
        <v>1779.3299307006816</v>
      </c>
      <c r="CD384" s="530">
        <v>2660.2633513877172</v>
      </c>
      <c r="CG384" s="463">
        <v>2040</v>
      </c>
      <c r="CH384" s="294">
        <v>26</v>
      </c>
      <c r="CI384" s="529">
        <v>-11.792518520566748</v>
      </c>
      <c r="CJ384" s="529">
        <v>47.286995292574019</v>
      </c>
      <c r="CK384" s="529">
        <v>844.52833819494879</v>
      </c>
      <c r="CL384" s="526">
        <v>1781.1632191397803</v>
      </c>
      <c r="CM384" s="530">
        <v>2661.1860341067363</v>
      </c>
      <c r="CP384" s="463">
        <v>2040</v>
      </c>
      <c r="CQ384" s="294">
        <v>26</v>
      </c>
      <c r="CR384" s="529">
        <v>1827.4263555761956</v>
      </c>
      <c r="CS384" s="526">
        <v>1.4345268782182674</v>
      </c>
      <c r="CT384" s="530">
        <v>2621.4922250385052</v>
      </c>
      <c r="CZ384" s="447" t="b">
        <v>1</v>
      </c>
      <c r="DA384" s="448" t="b">
        <v>1</v>
      </c>
      <c r="DB384" s="449" t="b">
        <v>1</v>
      </c>
      <c r="DC384" s="447">
        <v>28</v>
      </c>
      <c r="DD384" s="449">
        <v>1983.5330468308221</v>
      </c>
      <c r="DE384" s="447">
        <v>28</v>
      </c>
      <c r="DF384" s="449">
        <v>2730.5833947258561</v>
      </c>
      <c r="DG384" s="447">
        <v>28</v>
      </c>
      <c r="DH384" s="449">
        <v>3477.6337426208902</v>
      </c>
      <c r="DI384" s="447">
        <v>28</v>
      </c>
      <c r="DJ384" s="448">
        <v>1983.5330468308221</v>
      </c>
      <c r="DK384" s="449">
        <v>384</v>
      </c>
      <c r="DL384" s="447">
        <v>28</v>
      </c>
      <c r="DM384" s="448">
        <v>2730.5833947258561</v>
      </c>
      <c r="DN384" s="449">
        <v>384</v>
      </c>
      <c r="DO384" s="447">
        <v>28</v>
      </c>
      <c r="DP384" s="448">
        <v>3477.6337426208902</v>
      </c>
      <c r="DQ384" s="449">
        <v>384</v>
      </c>
      <c r="DV384" s="510">
        <v>2045</v>
      </c>
      <c r="DW384" s="511">
        <v>2835.3358295373337</v>
      </c>
      <c r="DY384" s="558">
        <v>2835.3358295373337</v>
      </c>
      <c r="EA384" s="325"/>
      <c r="EB384" s="325"/>
      <c r="EC384" s="325"/>
      <c r="ED384" s="325"/>
      <c r="EE384" s="325"/>
    </row>
    <row r="385" spans="1:135" s="319" customFormat="1" ht="13.8" x14ac:dyDescent="0.25">
      <c r="B385" s="403">
        <v>2043</v>
      </c>
      <c r="C385" s="1467">
        <v>3129.1638768087114</v>
      </c>
      <c r="D385" s="1434">
        <v>2830.236663104703</v>
      </c>
      <c r="E385" s="1430">
        <v>1957.8496959867114</v>
      </c>
      <c r="F385" s="1467">
        <v>3779.4455495693292</v>
      </c>
      <c r="G385" s="1432"/>
      <c r="H385" s="1468"/>
      <c r="I385" s="621"/>
      <c r="J385" s="622"/>
      <c r="K385" s="623"/>
      <c r="L385" s="621"/>
      <c r="M385" s="623"/>
      <c r="N385" s="301" t="s">
        <v>446</v>
      </c>
      <c r="O385" s="394"/>
      <c r="P385" s="394"/>
      <c r="Q385" s="394"/>
      <c r="R385" s="301">
        <v>29</v>
      </c>
      <c r="S385" s="503">
        <v>1754.5115242476293</v>
      </c>
      <c r="T385" s="503">
        <v>3838.4797868988962</v>
      </c>
      <c r="U385" s="503">
        <v>750.67673389600395</v>
      </c>
      <c r="W385" s="503">
        <v>2014.959850837517</v>
      </c>
      <c r="X385" s="503">
        <v>2765.636584733521</v>
      </c>
      <c r="Y385" s="503">
        <v>3516.3133186295249</v>
      </c>
      <c r="AA385" s="365"/>
      <c r="AB385" s="365"/>
      <c r="AC385" s="365"/>
      <c r="AD385" s="365"/>
      <c r="AE385" s="365"/>
      <c r="AF385" s="365"/>
      <c r="AG385" s="365"/>
      <c r="AH385" s="365"/>
      <c r="AI385" s="365"/>
      <c r="AJ385" s="365"/>
      <c r="AK385" s="365"/>
      <c r="AL385" s="365"/>
      <c r="AM385" s="365"/>
      <c r="AN385" s="365"/>
      <c r="BI385" s="463">
        <v>2041</v>
      </c>
      <c r="BJ385" s="530">
        <v>2695.9616258005299</v>
      </c>
      <c r="BR385" s="463">
        <v>2041</v>
      </c>
      <c r="BS385" s="294">
        <v>27</v>
      </c>
      <c r="BT385" s="529">
        <v>927.29053498128292</v>
      </c>
      <c r="BU385" s="526">
        <v>1772.0399781465817</v>
      </c>
      <c r="BV385" s="530">
        <v>2699.3305131278648</v>
      </c>
      <c r="BY385" s="463">
        <v>2041</v>
      </c>
      <c r="BZ385" s="294">
        <v>27</v>
      </c>
      <c r="CA385" s="529">
        <v>18.712589478658273</v>
      </c>
      <c r="CB385" s="529">
        <v>896.795944719766</v>
      </c>
      <c r="CC385" s="526">
        <v>1779.3299307006816</v>
      </c>
      <c r="CD385" s="530">
        <v>2694.8384648991059</v>
      </c>
      <c r="CG385" s="463">
        <v>2041</v>
      </c>
      <c r="CH385" s="294">
        <v>27</v>
      </c>
      <c r="CI385" s="529">
        <v>-13.206198340937375</v>
      </c>
      <c r="CJ385" s="529">
        <v>50.994407645394169</v>
      </c>
      <c r="CK385" s="529">
        <v>877.01019735629291</v>
      </c>
      <c r="CL385" s="526">
        <v>1781.1632191397803</v>
      </c>
      <c r="CM385" s="530">
        <v>2695.9616258005299</v>
      </c>
      <c r="CP385" s="463">
        <v>2041</v>
      </c>
      <c r="CQ385" s="294">
        <v>27</v>
      </c>
      <c r="CR385" s="529">
        <v>1827.4263555761956</v>
      </c>
      <c r="CS385" s="526">
        <v>1.45457442448371</v>
      </c>
      <c r="CT385" s="530">
        <v>2658.1276394486085</v>
      </c>
      <c r="CZ385" s="447" t="b">
        <v>1</v>
      </c>
      <c r="DA385" s="448" t="b">
        <v>1</v>
      </c>
      <c r="DB385" s="449" t="b">
        <v>1</v>
      </c>
      <c r="DC385" s="447">
        <v>29</v>
      </c>
      <c r="DD385" s="449">
        <v>2014.959850837517</v>
      </c>
      <c r="DE385" s="447">
        <v>29</v>
      </c>
      <c r="DF385" s="449">
        <v>2765.636584733521</v>
      </c>
      <c r="DG385" s="447">
        <v>29</v>
      </c>
      <c r="DH385" s="449">
        <v>3516.3133186295249</v>
      </c>
      <c r="DI385" s="447">
        <v>29</v>
      </c>
      <c r="DJ385" s="448">
        <v>2014.959850837517</v>
      </c>
      <c r="DK385" s="449">
        <v>385</v>
      </c>
      <c r="DL385" s="447">
        <v>29</v>
      </c>
      <c r="DM385" s="448">
        <v>2765.636584733521</v>
      </c>
      <c r="DN385" s="449">
        <v>385</v>
      </c>
      <c r="DO385" s="447">
        <v>29</v>
      </c>
      <c r="DP385" s="448">
        <v>3516.3133186295249</v>
      </c>
      <c r="DQ385" s="449">
        <v>385</v>
      </c>
      <c r="DV385" s="510">
        <v>2046</v>
      </c>
      <c r="DW385" s="511">
        <v>2870.2272113803747</v>
      </c>
      <c r="DY385" s="558">
        <v>2870.2272113803747</v>
      </c>
      <c r="EA385" s="325"/>
      <c r="EB385" s="325"/>
      <c r="EC385" s="325"/>
      <c r="ED385" s="325"/>
      <c r="EE385" s="325"/>
    </row>
    <row r="386" spans="1:135" s="319" customFormat="1" ht="13.8" x14ac:dyDescent="0.25">
      <c r="B386" s="403">
        <v>2044</v>
      </c>
      <c r="C386" s="1467">
        <v>3170.3670242171165</v>
      </c>
      <c r="D386" s="1434">
        <v>2879.3373628860545</v>
      </c>
      <c r="E386" s="1435">
        <v>1991.8156859665739</v>
      </c>
      <c r="F386" s="1467">
        <v>3815.5093353454404</v>
      </c>
      <c r="G386" s="1432"/>
      <c r="H386" s="1468"/>
      <c r="I386" s="621"/>
      <c r="J386" s="622"/>
      <c r="K386" s="623"/>
      <c r="L386" s="621"/>
      <c r="M386" s="623"/>
      <c r="N386" s="301" t="s">
        <v>446</v>
      </c>
      <c r="O386" s="394"/>
      <c r="P386" s="394"/>
      <c r="Q386" s="394"/>
      <c r="R386" s="301">
        <v>30</v>
      </c>
      <c r="S386" s="503">
        <v>1781.4734303892067</v>
      </c>
      <c r="T386" s="503">
        <v>3876.7515559558665</v>
      </c>
      <c r="U386" s="503">
        <v>754.31042445596859</v>
      </c>
      <c r="W386" s="503">
        <v>2046.3752730890687</v>
      </c>
      <c r="X386" s="503">
        <v>2800.6856975450373</v>
      </c>
      <c r="Y386" s="503">
        <v>3554.9961220010059</v>
      </c>
      <c r="AA386" s="365"/>
      <c r="AB386" s="365"/>
      <c r="AC386" s="365"/>
      <c r="AD386" s="365"/>
      <c r="AE386" s="365"/>
      <c r="AF386" s="365"/>
      <c r="AG386" s="365"/>
      <c r="AH386" s="365"/>
      <c r="AI386" s="365"/>
      <c r="AJ386" s="365"/>
      <c r="AK386" s="365"/>
      <c r="AL386" s="365"/>
      <c r="AM386" s="365"/>
      <c r="AN386" s="365"/>
      <c r="BI386" s="463">
        <v>2042</v>
      </c>
      <c r="BJ386" s="530">
        <v>2730.7684268568</v>
      </c>
      <c r="BR386" s="463">
        <v>2042</v>
      </c>
      <c r="BS386" s="294">
        <v>28</v>
      </c>
      <c r="BT386" s="529">
        <v>961.63462886947866</v>
      </c>
      <c r="BU386" s="526">
        <v>1772.0399781465817</v>
      </c>
      <c r="BV386" s="530">
        <v>2733.6746070160602</v>
      </c>
      <c r="BY386" s="463">
        <v>2042</v>
      </c>
      <c r="BZ386" s="294">
        <v>28</v>
      </c>
      <c r="CA386" s="529">
        <v>20.124376064839627</v>
      </c>
      <c r="CB386" s="529">
        <v>930.01060933901658</v>
      </c>
      <c r="CC386" s="526">
        <v>1779.3299307006816</v>
      </c>
      <c r="CD386" s="530">
        <v>2729.4649161045381</v>
      </c>
      <c r="CG386" s="463">
        <v>2042</v>
      </c>
      <c r="CH386" s="294">
        <v>28</v>
      </c>
      <c r="CI386" s="529">
        <v>-14.728571151768392</v>
      </c>
      <c r="CJ386" s="529">
        <v>54.841722351150935</v>
      </c>
      <c r="CK386" s="529">
        <v>909.49205651763714</v>
      </c>
      <c r="CL386" s="526">
        <v>1781.1632191397803</v>
      </c>
      <c r="CM386" s="530">
        <v>2730.7684268568</v>
      </c>
      <c r="CP386" s="463">
        <v>2042</v>
      </c>
      <c r="CQ386" s="294">
        <v>28</v>
      </c>
      <c r="CR386" s="529">
        <v>1827.4263555761956</v>
      </c>
      <c r="CS386" s="526">
        <v>1.4749021356713772</v>
      </c>
      <c r="CT386" s="530">
        <v>2695.2750346214925</v>
      </c>
      <c r="CZ386" s="447" t="b">
        <v>1</v>
      </c>
      <c r="DA386" s="448" t="b">
        <v>1</v>
      </c>
      <c r="DB386" s="449" t="b">
        <v>1</v>
      </c>
      <c r="DC386" s="447">
        <v>30</v>
      </c>
      <c r="DD386" s="449">
        <v>2046.3752730890687</v>
      </c>
      <c r="DE386" s="447">
        <v>30</v>
      </c>
      <c r="DF386" s="449">
        <v>2800.6856975450373</v>
      </c>
      <c r="DG386" s="447">
        <v>30</v>
      </c>
      <c r="DH386" s="449">
        <v>3554.9961220010059</v>
      </c>
      <c r="DI386" s="447">
        <v>30</v>
      </c>
      <c r="DJ386" s="448">
        <v>2046.3752730890687</v>
      </c>
      <c r="DK386" s="449">
        <v>386</v>
      </c>
      <c r="DL386" s="447">
        <v>30</v>
      </c>
      <c r="DM386" s="448">
        <v>2800.6856975450373</v>
      </c>
      <c r="DN386" s="449">
        <v>386</v>
      </c>
      <c r="DO386" s="447">
        <v>30</v>
      </c>
      <c r="DP386" s="448">
        <v>3554.9961220010059</v>
      </c>
      <c r="DQ386" s="449">
        <v>386</v>
      </c>
      <c r="DV386" s="510">
        <v>2047</v>
      </c>
      <c r="DW386" s="511">
        <v>2905.1296742543254</v>
      </c>
      <c r="DY386" s="558">
        <v>2905.1296742543254</v>
      </c>
      <c r="EA386" s="325"/>
      <c r="EB386" s="325"/>
      <c r="EC386" s="325"/>
      <c r="ED386" s="325"/>
      <c r="EE386" s="325"/>
    </row>
    <row r="387" spans="1:135" s="319" customFormat="1" ht="13.8" x14ac:dyDescent="0.25">
      <c r="B387" s="403">
        <v>2045</v>
      </c>
      <c r="C387" s="1467">
        <v>3211.5701716255217</v>
      </c>
      <c r="D387" s="1434">
        <v>2928.534332854008</v>
      </c>
      <c r="E387" s="1430">
        <v>2025.8482719869826</v>
      </c>
      <c r="F387" s="1467">
        <v>3851.573121121552</v>
      </c>
      <c r="G387" s="1432"/>
      <c r="H387" s="1468"/>
      <c r="I387" s="621"/>
      <c r="J387" s="622"/>
      <c r="K387" s="623"/>
      <c r="L387" s="621"/>
      <c r="M387" s="623"/>
      <c r="N387" s="301" t="s">
        <v>446</v>
      </c>
      <c r="O387" s="394"/>
      <c r="P387" s="394"/>
      <c r="Q387" s="394"/>
      <c r="R387" s="301">
        <v>31</v>
      </c>
      <c r="S387" s="503">
        <v>1808.4353365307954</v>
      </c>
      <c r="T387" s="503">
        <v>3915.0064781937649</v>
      </c>
      <c r="U387" s="503">
        <v>757.95107098037374</v>
      </c>
      <c r="W387" s="503">
        <v>2077.7795276714187</v>
      </c>
      <c r="X387" s="503">
        <v>2835.7305986517927</v>
      </c>
      <c r="Y387" s="503">
        <v>3593.6816696321666</v>
      </c>
      <c r="AA387" s="365"/>
      <c r="AB387" s="365"/>
      <c r="AC387" s="365"/>
      <c r="AD387" s="365"/>
      <c r="AE387" s="365"/>
      <c r="AF387" s="365"/>
      <c r="AG387" s="365"/>
      <c r="AH387" s="365"/>
      <c r="AI387" s="365"/>
      <c r="AJ387" s="365"/>
      <c r="AK387" s="365"/>
      <c r="AL387" s="365"/>
      <c r="AM387" s="365"/>
      <c r="AN387" s="365"/>
      <c r="BI387" s="463">
        <v>2043</v>
      </c>
      <c r="BJ387" s="530">
        <v>2765.6024116092326</v>
      </c>
      <c r="BR387" s="463">
        <v>2043</v>
      </c>
      <c r="BS387" s="294">
        <v>29</v>
      </c>
      <c r="BT387" s="529">
        <v>995.97872275767429</v>
      </c>
      <c r="BU387" s="526">
        <v>1772.0399781465817</v>
      </c>
      <c r="BV387" s="530">
        <v>2768.0187009042561</v>
      </c>
      <c r="BY387" s="463">
        <v>2043</v>
      </c>
      <c r="BZ387" s="294">
        <v>29</v>
      </c>
      <c r="CA387" s="529">
        <v>21.587500345063937</v>
      </c>
      <c r="CB387" s="529">
        <v>963.22527395826717</v>
      </c>
      <c r="CC387" s="526">
        <v>1779.3299307006816</v>
      </c>
      <c r="CD387" s="530">
        <v>2764.1427050040129</v>
      </c>
      <c r="CG387" s="463">
        <v>2043</v>
      </c>
      <c r="CH387" s="294">
        <v>29</v>
      </c>
      <c r="CI387" s="529">
        <v>-16.363662619373144</v>
      </c>
      <c r="CJ387" s="529">
        <v>58.828939409844303</v>
      </c>
      <c r="CK387" s="529">
        <v>941.97391567898126</v>
      </c>
      <c r="CL387" s="526">
        <v>1781.1632191397803</v>
      </c>
      <c r="CM387" s="530">
        <v>2765.6024116092326</v>
      </c>
      <c r="CP387" s="463">
        <v>2043</v>
      </c>
      <c r="CQ387" s="294">
        <v>29</v>
      </c>
      <c r="CR387" s="529">
        <v>1827.4263555761956</v>
      </c>
      <c r="CS387" s="526">
        <v>1.4955139270925297</v>
      </c>
      <c r="CT387" s="530">
        <v>2732.9415655001458</v>
      </c>
      <c r="CZ387" s="447" t="b">
        <v>1</v>
      </c>
      <c r="DA387" s="448" t="b">
        <v>1</v>
      </c>
      <c r="DB387" s="449" t="b">
        <v>1</v>
      </c>
      <c r="DC387" s="447">
        <v>31</v>
      </c>
      <c r="DD387" s="449">
        <v>2077.7795276714187</v>
      </c>
      <c r="DE387" s="447">
        <v>31</v>
      </c>
      <c r="DF387" s="449">
        <v>2835.7305986517927</v>
      </c>
      <c r="DG387" s="447">
        <v>31</v>
      </c>
      <c r="DH387" s="449">
        <v>3593.6816696321666</v>
      </c>
      <c r="DI387" s="447">
        <v>31</v>
      </c>
      <c r="DJ387" s="448">
        <v>2077.7795276714187</v>
      </c>
      <c r="DK387" s="449">
        <v>387</v>
      </c>
      <c r="DL387" s="447">
        <v>31</v>
      </c>
      <c r="DM387" s="448">
        <v>2835.7305986517927</v>
      </c>
      <c r="DN387" s="449">
        <v>387</v>
      </c>
      <c r="DO387" s="447">
        <v>31</v>
      </c>
      <c r="DP387" s="448">
        <v>3593.6816696321666</v>
      </c>
      <c r="DQ387" s="449">
        <v>387</v>
      </c>
      <c r="DV387" s="510">
        <v>2048</v>
      </c>
      <c r="DW387" s="511">
        <v>2940.0391924928726</v>
      </c>
      <c r="DY387" s="558">
        <v>2940.0391924928726</v>
      </c>
      <c r="EA387" s="325"/>
      <c r="EB387" s="325"/>
      <c r="EC387" s="325"/>
      <c r="ED387" s="325"/>
      <c r="EE387" s="325"/>
    </row>
    <row r="388" spans="1:135" s="319" customFormat="1" ht="13.8" x14ac:dyDescent="0.25">
      <c r="B388" s="403">
        <v>2046</v>
      </c>
      <c r="C388" s="1467">
        <v>3252.7733190339268</v>
      </c>
      <c r="D388" s="1434">
        <v>2977.7989136438587</v>
      </c>
      <c r="E388" s="1435">
        <v>2059.9276285933365</v>
      </c>
      <c r="F388" s="1467">
        <v>3887.6369068976637</v>
      </c>
      <c r="G388" s="1432"/>
      <c r="H388" s="1468"/>
      <c r="I388" s="621"/>
      <c r="J388" s="622"/>
      <c r="K388" s="623"/>
      <c r="L388" s="621"/>
      <c r="M388" s="623"/>
      <c r="N388" s="301" t="s">
        <v>446</v>
      </c>
      <c r="O388" s="394"/>
      <c r="P388" s="394"/>
      <c r="Q388" s="394"/>
      <c r="R388" s="301">
        <v>32</v>
      </c>
      <c r="S388" s="503">
        <v>1835.3972426723726</v>
      </c>
      <c r="T388" s="503">
        <v>3953.2434625414758</v>
      </c>
      <c r="U388" s="503">
        <v>761.59813277045635</v>
      </c>
      <c r="W388" s="503">
        <v>2109.1728825155378</v>
      </c>
      <c r="X388" s="503">
        <v>2870.7710152859941</v>
      </c>
      <c r="Y388" s="503">
        <v>3632.3691480564503</v>
      </c>
      <c r="AA388" s="365"/>
      <c r="AB388" s="365"/>
      <c r="AC388" s="365"/>
      <c r="AD388" s="365"/>
      <c r="AE388" s="365"/>
      <c r="AF388" s="365"/>
      <c r="AG388" s="365"/>
      <c r="AH388" s="365"/>
      <c r="AI388" s="365"/>
      <c r="AJ388" s="365"/>
      <c r="AK388" s="365"/>
      <c r="AL388" s="365"/>
      <c r="AM388" s="365"/>
      <c r="AN388" s="365"/>
      <c r="BI388" s="463">
        <v>2044</v>
      </c>
      <c r="BJ388" s="530">
        <v>2800.4595543915152</v>
      </c>
      <c r="BR388" s="463">
        <v>2044</v>
      </c>
      <c r="BS388" s="294">
        <v>30</v>
      </c>
      <c r="BT388" s="529">
        <v>1030.32281664587</v>
      </c>
      <c r="BU388" s="526">
        <v>1772.0399781465817</v>
      </c>
      <c r="BV388" s="530">
        <v>2802.3627947924515</v>
      </c>
      <c r="BY388" s="463">
        <v>2044</v>
      </c>
      <c r="BZ388" s="294">
        <v>30</v>
      </c>
      <c r="CA388" s="529">
        <v>23.101962319331204</v>
      </c>
      <c r="CB388" s="529">
        <v>996.43993857751775</v>
      </c>
      <c r="CC388" s="526">
        <v>1779.3299307006816</v>
      </c>
      <c r="CD388" s="530">
        <v>2798.8718315975307</v>
      </c>
      <c r="CG388" s="463">
        <v>2044</v>
      </c>
      <c r="CH388" s="294">
        <v>30</v>
      </c>
      <c r="CI388" s="529">
        <v>-18.115498410064987</v>
      </c>
      <c r="CJ388" s="529">
        <v>62.956058821474286</v>
      </c>
      <c r="CK388" s="529">
        <v>974.45577484032549</v>
      </c>
      <c r="CL388" s="526">
        <v>1781.1632191397803</v>
      </c>
      <c r="CM388" s="530">
        <v>2800.4595543915152</v>
      </c>
      <c r="CP388" s="463">
        <v>2044</v>
      </c>
      <c r="CQ388" s="294">
        <v>30</v>
      </c>
      <c r="CR388" s="529">
        <v>1827.4263555761956</v>
      </c>
      <c r="CS388" s="526">
        <v>1.5164137687749939</v>
      </c>
      <c r="CT388" s="530">
        <v>2771.134487018051</v>
      </c>
      <c r="CZ388" s="447" t="b">
        <v>1</v>
      </c>
      <c r="DA388" s="448" t="b">
        <v>1</v>
      </c>
      <c r="DB388" s="449" t="b">
        <v>1</v>
      </c>
      <c r="DC388" s="447">
        <v>32</v>
      </c>
      <c r="DD388" s="449">
        <v>2109.1728825155378</v>
      </c>
      <c r="DE388" s="447">
        <v>32</v>
      </c>
      <c r="DF388" s="449">
        <v>2870.7710152859941</v>
      </c>
      <c r="DG388" s="447">
        <v>32</v>
      </c>
      <c r="DH388" s="449">
        <v>3632.3691480564503</v>
      </c>
      <c r="DI388" s="447">
        <v>32</v>
      </c>
      <c r="DJ388" s="448">
        <v>2109.1728825155378</v>
      </c>
      <c r="DK388" s="449">
        <v>388</v>
      </c>
      <c r="DL388" s="447">
        <v>32</v>
      </c>
      <c r="DM388" s="448">
        <v>2870.7710152859941</v>
      </c>
      <c r="DN388" s="449">
        <v>388</v>
      </c>
      <c r="DO388" s="447">
        <v>32</v>
      </c>
      <c r="DP388" s="448">
        <v>3632.3691480564503</v>
      </c>
      <c r="DQ388" s="449">
        <v>388</v>
      </c>
      <c r="DV388" s="510">
        <v>2049</v>
      </c>
      <c r="DW388" s="511">
        <v>2974.9517404297021</v>
      </c>
      <c r="DY388" s="558">
        <v>2974.9517404297021</v>
      </c>
      <c r="EA388" s="325"/>
      <c r="EB388" s="325"/>
      <c r="EC388" s="325"/>
      <c r="ED388" s="325"/>
      <c r="EE388" s="325"/>
    </row>
    <row r="389" spans="1:135" s="319" customFormat="1" ht="13.8" x14ac:dyDescent="0.25">
      <c r="B389" s="403">
        <v>2047</v>
      </c>
      <c r="C389" s="1467">
        <v>3293.9764664423319</v>
      </c>
      <c r="D389" s="1434">
        <v>3027.1089227535022</v>
      </c>
      <c r="E389" s="1430">
        <v>2094.0384107773652</v>
      </c>
      <c r="F389" s="1467">
        <v>3923.7006926737749</v>
      </c>
      <c r="G389" s="1432"/>
      <c r="H389" s="1468"/>
      <c r="I389" s="621"/>
      <c r="J389" s="622"/>
      <c r="K389" s="623"/>
      <c r="L389" s="621"/>
      <c r="M389" s="623"/>
      <c r="N389" s="301" t="s">
        <v>446</v>
      </c>
      <c r="O389" s="394"/>
      <c r="P389" s="394"/>
      <c r="Q389" s="394"/>
      <c r="R389" s="301">
        <v>33</v>
      </c>
      <c r="S389" s="503">
        <v>1862.3591488139612</v>
      </c>
      <c r="T389" s="503">
        <v>3991.4646583350655</v>
      </c>
      <c r="U389" s="503">
        <v>765.25222421829505</v>
      </c>
      <c r="W389" s="503">
        <v>2140.555260563377</v>
      </c>
      <c r="X389" s="503">
        <v>2905.807484781672</v>
      </c>
      <c r="Y389" s="503">
        <v>3671.0597089999669</v>
      </c>
      <c r="AA389" s="365"/>
      <c r="AB389" s="365"/>
      <c r="AC389" s="365"/>
      <c r="AD389" s="365"/>
      <c r="AE389" s="365"/>
      <c r="AF389" s="365"/>
      <c r="AG389" s="365"/>
      <c r="AH389" s="365"/>
      <c r="AI389" s="365"/>
      <c r="AJ389" s="365"/>
      <c r="AK389" s="365"/>
      <c r="AL389" s="365"/>
      <c r="AM389" s="365"/>
      <c r="AN389" s="365"/>
      <c r="BI389" s="463">
        <v>2045</v>
      </c>
      <c r="BJ389" s="530">
        <v>2835.3358295373337</v>
      </c>
      <c r="BR389" s="463">
        <v>2045</v>
      </c>
      <c r="BS389" s="294">
        <v>31</v>
      </c>
      <c r="BT389" s="529">
        <v>1064.6669105340657</v>
      </c>
      <c r="BU389" s="529">
        <v>1772.0399781465817</v>
      </c>
      <c r="BV389" s="530">
        <v>2836.7068886806474</v>
      </c>
      <c r="BY389" s="463">
        <v>2045</v>
      </c>
      <c r="BZ389" s="294">
        <v>31</v>
      </c>
      <c r="CA389" s="529">
        <v>24.66776198764143</v>
      </c>
      <c r="CB389" s="529">
        <v>1029.6546031967682</v>
      </c>
      <c r="CC389" s="529">
        <v>1779.3299307006816</v>
      </c>
      <c r="CD389" s="530">
        <v>2833.652295885091</v>
      </c>
      <c r="CG389" s="463">
        <v>2045</v>
      </c>
      <c r="CH389" s="294">
        <v>31</v>
      </c>
      <c r="CI389" s="529">
        <v>-19.988104190157259</v>
      </c>
      <c r="CJ389" s="529">
        <v>67.223080586040879</v>
      </c>
      <c r="CK389" s="529">
        <v>1006.9376340016696</v>
      </c>
      <c r="CL389" s="529">
        <v>1781.1632191397803</v>
      </c>
      <c r="CM389" s="530">
        <v>2835.3358295373337</v>
      </c>
      <c r="CP389" s="463">
        <v>2045</v>
      </c>
      <c r="CQ389" s="294">
        <v>31</v>
      </c>
      <c r="CR389" s="529">
        <v>1827.4263555761956</v>
      </c>
      <c r="CS389" s="529">
        <v>1.5376056862278262</v>
      </c>
      <c r="CT389" s="530">
        <v>2809.8611554965519</v>
      </c>
      <c r="CZ389" s="447" t="b">
        <v>1</v>
      </c>
      <c r="DA389" s="448" t="b">
        <v>1</v>
      </c>
      <c r="DB389" s="449" t="b">
        <v>1</v>
      </c>
      <c r="DC389" s="447">
        <v>33</v>
      </c>
      <c r="DD389" s="449">
        <v>2140.555260563377</v>
      </c>
      <c r="DE389" s="447">
        <v>33</v>
      </c>
      <c r="DF389" s="449">
        <v>2905.807484781672</v>
      </c>
      <c r="DG389" s="447">
        <v>33</v>
      </c>
      <c r="DH389" s="449">
        <v>3671.0597089999669</v>
      </c>
      <c r="DI389" s="447">
        <v>33</v>
      </c>
      <c r="DJ389" s="448">
        <v>2140.555260563377</v>
      </c>
      <c r="DK389" s="449">
        <v>389</v>
      </c>
      <c r="DL389" s="447">
        <v>33</v>
      </c>
      <c r="DM389" s="448">
        <v>2905.807484781672</v>
      </c>
      <c r="DN389" s="449">
        <v>389</v>
      </c>
      <c r="DO389" s="447">
        <v>33</v>
      </c>
      <c r="DP389" s="448">
        <v>3671.0597089999669</v>
      </c>
      <c r="DQ389" s="449">
        <v>389</v>
      </c>
      <c r="DV389" s="510">
        <v>2050</v>
      </c>
      <c r="DW389" s="511">
        <v>3009.8632923985015</v>
      </c>
      <c r="DY389" s="558">
        <v>3009.8632923985015</v>
      </c>
      <c r="EA389" s="325"/>
      <c r="EB389" s="325"/>
      <c r="EC389" s="325"/>
      <c r="ED389" s="325"/>
      <c r="EE389" s="325"/>
    </row>
    <row r="390" spans="1:135" s="319" customFormat="1" ht="13.8" x14ac:dyDescent="0.25">
      <c r="B390" s="403">
        <v>2048</v>
      </c>
      <c r="C390" s="1467">
        <v>3335.1796138507366</v>
      </c>
      <c r="D390" s="1434">
        <v>3076.4415646582233</v>
      </c>
      <c r="E390" s="1435">
        <v>2128.1648494651558</v>
      </c>
      <c r="F390" s="1467">
        <v>3959.7644784498862</v>
      </c>
      <c r="G390" s="1432"/>
      <c r="H390" s="1468"/>
      <c r="I390" s="621"/>
      <c r="J390" s="622"/>
      <c r="K390" s="623"/>
      <c r="L390" s="621"/>
      <c r="M390" s="623"/>
      <c r="N390" s="301" t="s">
        <v>446</v>
      </c>
      <c r="O390" s="394"/>
      <c r="P390" s="394"/>
      <c r="Q390" s="394"/>
      <c r="R390" s="301">
        <v>34</v>
      </c>
      <c r="S390" s="503">
        <v>1889.3210549555388</v>
      </c>
      <c r="T390" s="503">
        <v>4029.6771222498919</v>
      </c>
      <c r="U390" s="503">
        <v>768.91569423522753</v>
      </c>
      <c r="W390" s="503">
        <v>2171.926077072425</v>
      </c>
      <c r="X390" s="503">
        <v>2940.8417713076524</v>
      </c>
      <c r="Y390" s="503">
        <v>3709.7574655428798</v>
      </c>
      <c r="AA390" s="365"/>
      <c r="AB390" s="365"/>
      <c r="AC390" s="365"/>
      <c r="AD390" s="365"/>
      <c r="AE390" s="365"/>
      <c r="AF390" s="365"/>
      <c r="AG390" s="365"/>
      <c r="AH390" s="365"/>
      <c r="AI390" s="365"/>
      <c r="AJ390" s="365"/>
      <c r="AK390" s="365"/>
      <c r="AL390" s="365"/>
      <c r="AM390" s="365"/>
      <c r="AN390" s="365"/>
      <c r="BI390" s="463">
        <v>2046</v>
      </c>
      <c r="BJ390" s="530">
        <v>2870.2272113803747</v>
      </c>
      <c r="BR390" s="463">
        <v>2046</v>
      </c>
      <c r="BS390" s="294">
        <v>32</v>
      </c>
      <c r="BT390" s="529">
        <v>1099.0110044222613</v>
      </c>
      <c r="BU390" s="529">
        <v>1772.0399781465817</v>
      </c>
      <c r="BV390" s="530">
        <v>2871.0509825688432</v>
      </c>
      <c r="BY390" s="463">
        <v>2046</v>
      </c>
      <c r="BZ390" s="294">
        <v>32</v>
      </c>
      <c r="CA390" s="529">
        <v>26.284899349994614</v>
      </c>
      <c r="CB390" s="529">
        <v>1062.8692678160189</v>
      </c>
      <c r="CC390" s="529">
        <v>1779.3299307006816</v>
      </c>
      <c r="CD390" s="530">
        <v>2868.4840978666953</v>
      </c>
      <c r="CG390" s="463">
        <v>2046</v>
      </c>
      <c r="CH390" s="294">
        <v>32</v>
      </c>
      <c r="CI390" s="529">
        <v>-21.985505625963313</v>
      </c>
      <c r="CJ390" s="529">
        <v>71.630004703544074</v>
      </c>
      <c r="CK390" s="529">
        <v>1039.4194931630138</v>
      </c>
      <c r="CL390" s="529">
        <v>1781.1632191397803</v>
      </c>
      <c r="CM390" s="530">
        <v>2870.2272113803747</v>
      </c>
      <c r="CP390" s="463">
        <v>2046</v>
      </c>
      <c r="CQ390" s="294">
        <v>32</v>
      </c>
      <c r="CR390" s="529">
        <v>1827.4263555761956</v>
      </c>
      <c r="CS390" s="529">
        <v>1.5590937612166658</v>
      </c>
      <c r="CT390" s="530">
        <v>2849.1290300617547</v>
      </c>
      <c r="CZ390" s="447" t="b">
        <v>1</v>
      </c>
      <c r="DA390" s="448" t="b">
        <v>1</v>
      </c>
      <c r="DB390" s="449" t="b">
        <v>1</v>
      </c>
      <c r="DC390" s="447">
        <v>34</v>
      </c>
      <c r="DD390" s="449">
        <v>2171.926077072425</v>
      </c>
      <c r="DE390" s="447">
        <v>34</v>
      </c>
      <c r="DF390" s="449">
        <v>2940.8417713076524</v>
      </c>
      <c r="DG390" s="447">
        <v>34</v>
      </c>
      <c r="DH390" s="449">
        <v>3709.7574655428798</v>
      </c>
      <c r="DI390" s="447">
        <v>34</v>
      </c>
      <c r="DJ390" s="448">
        <v>2171.926077072425</v>
      </c>
      <c r="DK390" s="449">
        <v>390</v>
      </c>
      <c r="DL390" s="447">
        <v>34</v>
      </c>
      <c r="DM390" s="448">
        <v>2940.8417713076524</v>
      </c>
      <c r="DN390" s="449">
        <v>390</v>
      </c>
      <c r="DO390" s="447">
        <v>34</v>
      </c>
      <c r="DP390" s="448">
        <v>3709.7574655428798</v>
      </c>
      <c r="DQ390" s="449">
        <v>390</v>
      </c>
      <c r="DV390" s="510">
        <v>2051</v>
      </c>
      <c r="DW390" s="511">
        <v>3044.7698227329565</v>
      </c>
      <c r="DY390" s="558">
        <v>3044.7698227329565</v>
      </c>
      <c r="EA390" s="325"/>
      <c r="EB390" s="325"/>
      <c r="EC390" s="325"/>
      <c r="ED390" s="325"/>
      <c r="EE390" s="325"/>
    </row>
    <row r="391" spans="1:135" s="319" customFormat="1" ht="13.8" x14ac:dyDescent="0.25">
      <c r="B391" s="403">
        <v>2049</v>
      </c>
      <c r="C391" s="1467">
        <v>3376.3827612591417</v>
      </c>
      <c r="D391" s="1434">
        <v>3125.776826955992</v>
      </c>
      <c r="E391" s="1430">
        <v>2162.2931008408386</v>
      </c>
      <c r="F391" s="1467">
        <v>3995.8282642259978</v>
      </c>
      <c r="G391" s="1432"/>
      <c r="H391" s="1468"/>
      <c r="I391" s="621"/>
      <c r="J391" s="622"/>
      <c r="K391" s="623"/>
      <c r="L391" s="621"/>
      <c r="M391" s="623"/>
      <c r="N391" s="301" t="s">
        <v>446</v>
      </c>
      <c r="O391" s="394"/>
      <c r="P391" s="394"/>
      <c r="Q391" s="394"/>
      <c r="R391" s="301">
        <v>35</v>
      </c>
      <c r="S391" s="503">
        <v>1916.2829610971162</v>
      </c>
      <c r="T391" s="503">
        <v>4067.8901894530914</v>
      </c>
      <c r="U391" s="503">
        <v>772.59168114405611</v>
      </c>
      <c r="W391" s="503">
        <v>2203.2845275116701</v>
      </c>
      <c r="X391" s="503">
        <v>2975.8762086557263</v>
      </c>
      <c r="Y391" s="503">
        <v>3748.4678897997824</v>
      </c>
      <c r="AA391" s="365"/>
      <c r="AB391" s="365"/>
      <c r="AC391" s="365"/>
      <c r="AD391" s="365"/>
      <c r="AE391" s="365"/>
      <c r="AF391" s="365"/>
      <c r="AG391" s="365"/>
      <c r="AH391" s="365"/>
      <c r="AI391" s="365"/>
      <c r="AJ391" s="365"/>
      <c r="AK391" s="365"/>
      <c r="AL391" s="365"/>
      <c r="AM391" s="365"/>
      <c r="AN391" s="365"/>
      <c r="BI391" s="463">
        <v>2047</v>
      </c>
      <c r="BJ391" s="530">
        <v>2905.1296742543254</v>
      </c>
      <c r="BR391" s="463">
        <v>2047</v>
      </c>
      <c r="BS391" s="294">
        <v>33</v>
      </c>
      <c r="BT391" s="529">
        <v>1133.3550983104569</v>
      </c>
      <c r="BU391" s="529">
        <v>1772.0399781465817</v>
      </c>
      <c r="BV391" s="530">
        <v>2905.3950764570386</v>
      </c>
      <c r="BY391" s="463">
        <v>2047</v>
      </c>
      <c r="BZ391" s="294">
        <v>33</v>
      </c>
      <c r="CA391" s="529">
        <v>27.953374406390758</v>
      </c>
      <c r="CB391" s="529">
        <v>1096.0839324352696</v>
      </c>
      <c r="CC391" s="529">
        <v>1779.3299307006816</v>
      </c>
      <c r="CD391" s="530">
        <v>2903.3672375423421</v>
      </c>
      <c r="CG391" s="463">
        <v>2047</v>
      </c>
      <c r="CH391" s="294">
        <v>33</v>
      </c>
      <c r="CI391" s="529">
        <v>-24.111728383796496</v>
      </c>
      <c r="CJ391" s="529">
        <v>76.176831173983885</v>
      </c>
      <c r="CK391" s="529">
        <v>1071.901352324358</v>
      </c>
      <c r="CL391" s="529">
        <v>1781.1632191397803</v>
      </c>
      <c r="CM391" s="530">
        <v>2905.1296742543254</v>
      </c>
      <c r="CP391" s="463">
        <v>2047</v>
      </c>
      <c r="CQ391" s="294">
        <v>33</v>
      </c>
      <c r="CR391" s="529">
        <v>1827.4263555761956</v>
      </c>
      <c r="CS391" s="529">
        <v>1.5808821325499203</v>
      </c>
      <c r="CT391" s="530">
        <v>2888.9456740812252</v>
      </c>
      <c r="CZ391" s="447" t="b">
        <v>1</v>
      </c>
      <c r="DA391" s="448" t="b">
        <v>1</v>
      </c>
      <c r="DB391" s="449" t="b">
        <v>1</v>
      </c>
      <c r="DC391" s="447">
        <v>35</v>
      </c>
      <c r="DD391" s="449">
        <v>2203.2845275116701</v>
      </c>
      <c r="DE391" s="447">
        <v>35</v>
      </c>
      <c r="DF391" s="449">
        <v>2975.8762086557263</v>
      </c>
      <c r="DG391" s="447">
        <v>35</v>
      </c>
      <c r="DH391" s="449">
        <v>3748.4678897997824</v>
      </c>
      <c r="DI391" s="447">
        <v>35</v>
      </c>
      <c r="DJ391" s="448">
        <v>2203.2845275116701</v>
      </c>
      <c r="DK391" s="449">
        <v>391</v>
      </c>
      <c r="DL391" s="447">
        <v>35</v>
      </c>
      <c r="DM391" s="448">
        <v>2975.8762086557263</v>
      </c>
      <c r="DN391" s="449">
        <v>391</v>
      </c>
      <c r="DO391" s="447">
        <v>35</v>
      </c>
      <c r="DP391" s="448">
        <v>3748.4678897997824</v>
      </c>
      <c r="DQ391" s="449">
        <v>391</v>
      </c>
      <c r="DV391" s="510">
        <v>2052</v>
      </c>
      <c r="DW391" s="511">
        <v>3079.6673057667549</v>
      </c>
      <c r="DY391" s="558">
        <v>3079.6673057667549</v>
      </c>
      <c r="EA391" s="325"/>
      <c r="EB391" s="325"/>
      <c r="EC391" s="325"/>
      <c r="ED391" s="325"/>
      <c r="EE391" s="325"/>
    </row>
    <row r="392" spans="1:135" s="319" customFormat="1" ht="13.8" x14ac:dyDescent="0.25">
      <c r="B392" s="403">
        <v>2050</v>
      </c>
      <c r="C392" s="1467">
        <v>3417.5859086675468</v>
      </c>
      <c r="D392" s="1434">
        <v>3175.09298078145</v>
      </c>
      <c r="E392" s="1435">
        <v>2196.4081337047301</v>
      </c>
      <c r="F392" s="1467">
        <v>4031.892050002109</v>
      </c>
      <c r="G392" s="1432"/>
      <c r="H392" s="1468"/>
      <c r="I392" s="621"/>
      <c r="J392" s="622"/>
      <c r="K392" s="623"/>
      <c r="L392" s="621"/>
      <c r="M392" s="623"/>
      <c r="N392" s="301" t="s">
        <v>446</v>
      </c>
      <c r="O392" s="394"/>
      <c r="P392" s="394"/>
      <c r="Q392" s="394"/>
      <c r="R392" s="301">
        <v>36</v>
      </c>
      <c r="S392" s="503">
        <v>1943.244867238694</v>
      </c>
      <c r="T392" s="503">
        <v>4106.1109768353299</v>
      </c>
      <c r="U392" s="503">
        <v>776.28251914938517</v>
      </c>
      <c r="W392" s="503">
        <v>2234.6300568991742</v>
      </c>
      <c r="X392" s="503">
        <v>3010.9125760485595</v>
      </c>
      <c r="Y392" s="503">
        <v>3787.1950951979447</v>
      </c>
      <c r="AA392" s="365"/>
      <c r="AB392" s="365"/>
      <c r="AC392" s="365"/>
      <c r="AD392" s="365"/>
      <c r="AE392" s="365"/>
      <c r="AF392" s="365"/>
      <c r="AG392" s="365"/>
      <c r="AH392" s="365"/>
      <c r="AI392" s="365"/>
      <c r="AJ392" s="365"/>
      <c r="AK392" s="365"/>
      <c r="AL392" s="365"/>
      <c r="AM392" s="365"/>
      <c r="AN392" s="365"/>
      <c r="BI392" s="463">
        <v>2048</v>
      </c>
      <c r="BJ392" s="530">
        <v>2940.0391924928726</v>
      </c>
      <c r="BR392" s="463">
        <v>2048</v>
      </c>
      <c r="BS392" s="294">
        <v>34</v>
      </c>
      <c r="BT392" s="529">
        <v>1167.6991921986526</v>
      </c>
      <c r="BU392" s="529">
        <v>1772.0399781465817</v>
      </c>
      <c r="BV392" s="530">
        <v>2939.739170345234</v>
      </c>
      <c r="BY392" s="463">
        <v>2048</v>
      </c>
      <c r="BZ392" s="294">
        <v>34</v>
      </c>
      <c r="CA392" s="529">
        <v>29.673187156829858</v>
      </c>
      <c r="CB392" s="529">
        <v>1129.2985970545201</v>
      </c>
      <c r="CC392" s="529">
        <v>1779.3299307006816</v>
      </c>
      <c r="CD392" s="530">
        <v>2938.3017149120315</v>
      </c>
      <c r="CG392" s="463">
        <v>2048</v>
      </c>
      <c r="CH392" s="294">
        <v>34</v>
      </c>
      <c r="CI392" s="529">
        <v>-26.370798129970154</v>
      </c>
      <c r="CJ392" s="529">
        <v>80.863559997360298</v>
      </c>
      <c r="CK392" s="529">
        <v>1104.3832114857023</v>
      </c>
      <c r="CL392" s="529">
        <v>1781.1632191397803</v>
      </c>
      <c r="CM392" s="530">
        <v>2940.0391924928726</v>
      </c>
      <c r="CP392" s="463">
        <v>2048</v>
      </c>
      <c r="CQ392" s="294">
        <v>34</v>
      </c>
      <c r="CR392" s="529">
        <v>1827.4263555761956</v>
      </c>
      <c r="CS392" s="529">
        <v>1.6029749968759408</v>
      </c>
      <c r="CT392" s="530">
        <v>2929.3187566207639</v>
      </c>
      <c r="CZ392" s="447" t="b">
        <v>1</v>
      </c>
      <c r="DA392" s="448" t="b">
        <v>1</v>
      </c>
      <c r="DB392" s="449" t="b">
        <v>1</v>
      </c>
      <c r="DC392" s="447">
        <v>36</v>
      </c>
      <c r="DD392" s="449">
        <v>2234.6300568991742</v>
      </c>
      <c r="DE392" s="447">
        <v>36</v>
      </c>
      <c r="DF392" s="449">
        <v>3010.9125760485595</v>
      </c>
      <c r="DG392" s="447">
        <v>36</v>
      </c>
      <c r="DH392" s="449">
        <v>3787.1950951979447</v>
      </c>
      <c r="DI392" s="447">
        <v>36</v>
      </c>
      <c r="DJ392" s="448">
        <v>2234.6300568991742</v>
      </c>
      <c r="DK392" s="449">
        <v>392</v>
      </c>
      <c r="DL392" s="447">
        <v>36</v>
      </c>
      <c r="DM392" s="448">
        <v>3010.9125760485595</v>
      </c>
      <c r="DN392" s="449">
        <v>392</v>
      </c>
      <c r="DO392" s="447">
        <v>36</v>
      </c>
      <c r="DP392" s="448">
        <v>3787.1950951979447</v>
      </c>
      <c r="DQ392" s="449">
        <v>392</v>
      </c>
      <c r="DV392" s="510">
        <v>2053</v>
      </c>
      <c r="DW392" s="511">
        <v>3114.5517158335824</v>
      </c>
      <c r="DY392" s="558">
        <v>3114.5517158335824</v>
      </c>
      <c r="EA392" s="325"/>
      <c r="EB392" s="325"/>
      <c r="EC392" s="325"/>
      <c r="ED392" s="325"/>
      <c r="EE392" s="325"/>
    </row>
    <row r="393" spans="1:135" s="319" customFormat="1" ht="13.8" x14ac:dyDescent="0.25">
      <c r="B393" s="403">
        <v>2051</v>
      </c>
      <c r="C393" s="1467">
        <v>3458.7890560759515</v>
      </c>
      <c r="D393" s="1434">
        <v>3224.3680821540192</v>
      </c>
      <c r="E393" s="1430">
        <v>2230.4947680486471</v>
      </c>
      <c r="F393" s="1467">
        <v>4067.9558357782207</v>
      </c>
      <c r="G393" s="1432"/>
      <c r="H393" s="1468"/>
      <c r="I393" s="621"/>
      <c r="J393" s="622"/>
      <c r="K393" s="623"/>
      <c r="L393" s="621"/>
      <c r="M393" s="623"/>
      <c r="N393" s="301" t="s">
        <v>446</v>
      </c>
      <c r="O393" s="394"/>
      <c r="P393" s="394"/>
      <c r="Q393" s="394"/>
      <c r="R393" s="301">
        <v>37</v>
      </c>
      <c r="S393" s="503">
        <v>1969.561933193999</v>
      </c>
      <c r="T393" s="503">
        <v>4144.3435206342456</v>
      </c>
      <c r="U393" s="503">
        <v>780.27094859728766</v>
      </c>
      <c r="W393" s="503">
        <v>2265.2866811991976</v>
      </c>
      <c r="X393" s="503">
        <v>3045.5576297964853</v>
      </c>
      <c r="Y393" s="503">
        <v>3825.8285783937731</v>
      </c>
      <c r="AA393" s="365"/>
      <c r="AB393" s="365"/>
      <c r="AC393" s="365"/>
      <c r="AD393" s="365"/>
      <c r="AE393" s="365"/>
      <c r="AF393" s="365"/>
      <c r="AG393" s="365"/>
      <c r="AH393" s="365"/>
      <c r="AI393" s="365"/>
      <c r="AJ393" s="365"/>
      <c r="AK393" s="365"/>
      <c r="AL393" s="365"/>
      <c r="AM393" s="365"/>
      <c r="AN393" s="365"/>
      <c r="BI393" s="463">
        <v>2049</v>
      </c>
      <c r="BJ393" s="530">
        <v>2974.9517404297021</v>
      </c>
      <c r="BR393" s="463">
        <v>2049</v>
      </c>
      <c r="BS393" s="294">
        <v>35</v>
      </c>
      <c r="BT393" s="529">
        <v>1202.0432860868482</v>
      </c>
      <c r="BU393" s="529">
        <v>1772.0399781465817</v>
      </c>
      <c r="BV393" s="530">
        <v>2974.0832642334299</v>
      </c>
      <c r="BY393" s="463">
        <v>2049</v>
      </c>
      <c r="BZ393" s="294">
        <v>35</v>
      </c>
      <c r="CA393" s="529">
        <v>31.444337601311915</v>
      </c>
      <c r="CB393" s="529">
        <v>1162.5132616737708</v>
      </c>
      <c r="CC393" s="529">
        <v>1779.3299307006816</v>
      </c>
      <c r="CD393" s="530">
        <v>2973.2875299757643</v>
      </c>
      <c r="CG393" s="463">
        <v>2049</v>
      </c>
      <c r="CH393" s="294">
        <v>35</v>
      </c>
      <c r="CI393" s="529">
        <v>-28.766740530797641</v>
      </c>
      <c r="CJ393" s="529">
        <v>85.690191173673327</v>
      </c>
      <c r="CK393" s="529">
        <v>1136.8650706470464</v>
      </c>
      <c r="CL393" s="529">
        <v>1781.1632191397803</v>
      </c>
      <c r="CM393" s="530">
        <v>2974.9517404297021</v>
      </c>
      <c r="CP393" s="463">
        <v>2049</v>
      </c>
      <c r="CQ393" s="294">
        <v>35</v>
      </c>
      <c r="CR393" s="529">
        <v>1827.4263555761956</v>
      </c>
      <c r="CS393" s="529">
        <v>1.6253766094913362</v>
      </c>
      <c r="CT393" s="530">
        <v>2970.256053921546</v>
      </c>
      <c r="CZ393" s="447" t="b">
        <v>1</v>
      </c>
      <c r="DA393" s="448" t="b">
        <v>1</v>
      </c>
      <c r="DB393" s="449" t="b">
        <v>1</v>
      </c>
      <c r="DC393" s="447">
        <v>37</v>
      </c>
      <c r="DD393" s="449">
        <v>2265.2866811991976</v>
      </c>
      <c r="DE393" s="447">
        <v>37</v>
      </c>
      <c r="DF393" s="449">
        <v>3045.5576297964853</v>
      </c>
      <c r="DG393" s="447">
        <v>37</v>
      </c>
      <c r="DH393" s="449">
        <v>3825.8285783937731</v>
      </c>
      <c r="DI393" s="447">
        <v>37</v>
      </c>
      <c r="DJ393" s="448">
        <v>2265.2866811991976</v>
      </c>
      <c r="DK393" s="449">
        <v>393</v>
      </c>
      <c r="DL393" s="447">
        <v>37</v>
      </c>
      <c r="DM393" s="448">
        <v>3045.5576297964853</v>
      </c>
      <c r="DN393" s="449">
        <v>393</v>
      </c>
      <c r="DO393" s="447">
        <v>37</v>
      </c>
      <c r="DP393" s="448">
        <v>3825.8285783937731</v>
      </c>
      <c r="DQ393" s="449">
        <v>393</v>
      </c>
      <c r="DV393" s="510">
        <v>2054</v>
      </c>
      <c r="DW393" s="511">
        <v>3149.4190272671258</v>
      </c>
      <c r="DY393" s="558">
        <v>3149.4190272671258</v>
      </c>
      <c r="EA393" s="325"/>
      <c r="EB393" s="325"/>
      <c r="EC393" s="325"/>
      <c r="ED393" s="325"/>
      <c r="EE393" s="325"/>
    </row>
    <row r="394" spans="1:135" s="319" customFormat="1" ht="14.4" thickBot="1" x14ac:dyDescent="0.3">
      <c r="B394" s="403">
        <v>2052</v>
      </c>
      <c r="C394" s="1467">
        <v>3499.9922034843567</v>
      </c>
      <c r="D394" s="1434">
        <v>3273.5767931769988</v>
      </c>
      <c r="E394" s="1435">
        <v>2264.5354760827777</v>
      </c>
      <c r="F394" s="1467">
        <v>4104.0196215543319</v>
      </c>
      <c r="G394" s="1432"/>
      <c r="H394" s="1468"/>
      <c r="I394" s="621"/>
      <c r="J394" s="622"/>
      <c r="K394" s="623"/>
      <c r="L394" s="621"/>
      <c r="M394" s="623"/>
      <c r="N394" s="301" t="s">
        <v>446</v>
      </c>
      <c r="O394" s="394"/>
      <c r="P394" s="394"/>
      <c r="Q394" s="394"/>
      <c r="R394" s="301">
        <v>38</v>
      </c>
      <c r="S394" s="503">
        <v>1995.8789991492933</v>
      </c>
      <c r="T394" s="503">
        <v>4182.587951806614</v>
      </c>
      <c r="U394" s="503">
        <v>784.27373867631331</v>
      </c>
      <c r="W394" s="503">
        <v>2295.931916711455</v>
      </c>
      <c r="X394" s="503">
        <v>3080.2056553877683</v>
      </c>
      <c r="Y394" s="503">
        <v>3864.4793940640816</v>
      </c>
      <c r="AA394" s="365"/>
      <c r="AB394" s="365"/>
      <c r="AC394" s="365"/>
      <c r="AD394" s="365"/>
      <c r="AE394" s="365"/>
      <c r="AF394" s="365"/>
      <c r="AG394" s="365"/>
      <c r="AH394" s="365"/>
      <c r="AI394" s="365"/>
      <c r="AJ394" s="365"/>
      <c r="AK394" s="365"/>
      <c r="AL394" s="365"/>
      <c r="AM394" s="365"/>
      <c r="AN394" s="365"/>
      <c r="BI394" s="463">
        <v>2050</v>
      </c>
      <c r="BJ394" s="542">
        <v>3009.8632923985015</v>
      </c>
      <c r="BR394" s="463">
        <v>2050</v>
      </c>
      <c r="BS394" s="294">
        <v>36</v>
      </c>
      <c r="BT394" s="529">
        <v>1236.387379975044</v>
      </c>
      <c r="BU394" s="529">
        <v>1772.0399781465817</v>
      </c>
      <c r="BV394" s="542">
        <v>3008.4273581216257</v>
      </c>
      <c r="BY394" s="463">
        <v>2050</v>
      </c>
      <c r="BZ394" s="294">
        <v>36</v>
      </c>
      <c r="CA394" s="529">
        <v>33.266825739836932</v>
      </c>
      <c r="CB394" s="529">
        <v>1195.7279262930213</v>
      </c>
      <c r="CC394" s="529">
        <v>1779.3299307006816</v>
      </c>
      <c r="CD394" s="542">
        <v>3008.3246827335397</v>
      </c>
      <c r="CG394" s="463">
        <v>2050</v>
      </c>
      <c r="CH394" s="294">
        <v>36</v>
      </c>
      <c r="CI394" s="529">
        <v>-31.303581252592295</v>
      </c>
      <c r="CJ394" s="529">
        <v>90.656724702922972</v>
      </c>
      <c r="CK394" s="529">
        <v>1169.3469298083905</v>
      </c>
      <c r="CL394" s="529">
        <v>1781.1632191397803</v>
      </c>
      <c r="CM394" s="542">
        <v>3009.8632923985015</v>
      </c>
      <c r="CP394" s="463">
        <v>2050</v>
      </c>
      <c r="CQ394" s="294">
        <v>36</v>
      </c>
      <c r="CR394" s="529">
        <v>1827.4263555761956</v>
      </c>
      <c r="CS394" s="529">
        <v>1.6480912851605836</v>
      </c>
      <c r="CT394" s="542">
        <v>3011.765450897894</v>
      </c>
      <c r="CZ394" s="447" t="b">
        <v>1</v>
      </c>
      <c r="DA394" s="448" t="b">
        <v>1</v>
      </c>
      <c r="DB394" s="449" t="b">
        <v>1</v>
      </c>
      <c r="DC394" s="447">
        <v>38</v>
      </c>
      <c r="DD394" s="449">
        <v>2295.931916711455</v>
      </c>
      <c r="DE394" s="447">
        <v>38</v>
      </c>
      <c r="DF394" s="449">
        <v>3080.2056553877683</v>
      </c>
      <c r="DG394" s="447">
        <v>38</v>
      </c>
      <c r="DH394" s="449">
        <v>3864.4793940640816</v>
      </c>
      <c r="DI394" s="447">
        <v>38</v>
      </c>
      <c r="DJ394" s="448">
        <v>2295.931916711455</v>
      </c>
      <c r="DK394" s="449">
        <v>394</v>
      </c>
      <c r="DL394" s="447">
        <v>38</v>
      </c>
      <c r="DM394" s="448">
        <v>3080.2056553877683</v>
      </c>
      <c r="DN394" s="449">
        <v>394</v>
      </c>
      <c r="DO394" s="447">
        <v>38</v>
      </c>
      <c r="DP394" s="448">
        <v>3864.4793940640816</v>
      </c>
      <c r="DQ394" s="449">
        <v>394</v>
      </c>
      <c r="DV394" s="510">
        <v>2055</v>
      </c>
      <c r="DW394" s="511">
        <v>3184.2652144010717</v>
      </c>
      <c r="DY394" s="558">
        <v>3184.2652144010717</v>
      </c>
      <c r="EA394" s="325"/>
      <c r="EB394" s="325"/>
      <c r="EC394" s="325"/>
      <c r="ED394" s="325"/>
      <c r="EE394" s="325"/>
    </row>
    <row r="395" spans="1:135" s="319" customFormat="1" ht="13.8" x14ac:dyDescent="0.25">
      <c r="B395" s="403">
        <v>2053</v>
      </c>
      <c r="C395" s="1467">
        <v>3541.1953508927618</v>
      </c>
      <c r="D395" s="1434">
        <v>3322.691467644876</v>
      </c>
      <c r="E395" s="1430">
        <v>2298.5111332173778</v>
      </c>
      <c r="F395" s="1467">
        <v>4140.0834073304432</v>
      </c>
      <c r="G395" s="1432"/>
      <c r="H395" s="1468"/>
      <c r="I395" s="621"/>
      <c r="J395" s="622"/>
      <c r="K395" s="623"/>
      <c r="L395" s="621"/>
      <c r="M395" s="623"/>
      <c r="N395" s="301" t="s">
        <v>446</v>
      </c>
      <c r="O395" s="394"/>
      <c r="P395" s="394"/>
      <c r="Q395" s="394"/>
      <c r="R395" s="301">
        <v>39</v>
      </c>
      <c r="S395" s="503">
        <v>2022.196065104599</v>
      </c>
      <c r="T395" s="503">
        <v>4220.8429386877888</v>
      </c>
      <c r="U395" s="503">
        <v>788.29024421204463</v>
      </c>
      <c r="W395" s="503">
        <v>2326.5660756942152</v>
      </c>
      <c r="X395" s="503">
        <v>3114.8563199062601</v>
      </c>
      <c r="Y395" s="503">
        <v>3903.1465641183049</v>
      </c>
      <c r="AA395" s="365"/>
      <c r="AB395" s="365"/>
      <c r="AC395" s="365"/>
      <c r="AD395" s="365"/>
      <c r="AE395" s="365"/>
      <c r="AF395" s="365"/>
      <c r="AG395" s="365"/>
      <c r="AH395" s="365"/>
      <c r="AI395" s="365"/>
      <c r="AJ395" s="365"/>
      <c r="AK395" s="365"/>
      <c r="AL395" s="365"/>
      <c r="AM395" s="365"/>
      <c r="AN395" s="365"/>
      <c r="BI395" s="463">
        <v>2051</v>
      </c>
      <c r="BJ395" s="486">
        <v>3044.7698227329565</v>
      </c>
      <c r="BR395" s="463">
        <v>2051</v>
      </c>
      <c r="BS395" s="294">
        <v>37</v>
      </c>
      <c r="BT395" s="529">
        <v>1270.7314738632397</v>
      </c>
      <c r="BU395" s="529">
        <v>1772.0399781465817</v>
      </c>
      <c r="BV395" s="486">
        <v>3042.7714520098216</v>
      </c>
      <c r="BY395" s="463">
        <v>2051</v>
      </c>
      <c r="BZ395" s="294">
        <v>37</v>
      </c>
      <c r="CA395" s="529">
        <v>35.140651572404906</v>
      </c>
      <c r="CB395" s="529">
        <v>1228.942590912272</v>
      </c>
      <c r="CC395" s="529">
        <v>1779.3299307006816</v>
      </c>
      <c r="CD395" s="486">
        <v>3043.4131731853586</v>
      </c>
      <c r="CG395" s="463">
        <v>2051</v>
      </c>
      <c r="CH395" s="294">
        <v>37</v>
      </c>
      <c r="CI395" s="529">
        <v>-33.98534596166747</v>
      </c>
      <c r="CJ395" s="529">
        <v>95.763160585109219</v>
      </c>
      <c r="CK395" s="529">
        <v>1201.8287889697347</v>
      </c>
      <c r="CL395" s="529">
        <v>1781.1632191397803</v>
      </c>
      <c r="CM395" s="486">
        <v>3044.7698227329565</v>
      </c>
      <c r="CP395" s="463">
        <v>2051</v>
      </c>
      <c r="CQ395" s="294">
        <v>37</v>
      </c>
      <c r="CR395" s="529">
        <v>1827.4263555761956</v>
      </c>
      <c r="CS395" s="529">
        <v>1.6711233989470933</v>
      </c>
      <c r="CT395" s="486">
        <v>3053.8549426559916</v>
      </c>
      <c r="CZ395" s="447" t="b">
        <v>1</v>
      </c>
      <c r="DA395" s="448" t="b">
        <v>1</v>
      </c>
      <c r="DB395" s="449" t="b">
        <v>1</v>
      </c>
      <c r="DC395" s="447">
        <v>39</v>
      </c>
      <c r="DD395" s="449">
        <v>2326.5660756942152</v>
      </c>
      <c r="DE395" s="447">
        <v>39</v>
      </c>
      <c r="DF395" s="449">
        <v>3114.8563199062601</v>
      </c>
      <c r="DG395" s="447">
        <v>39</v>
      </c>
      <c r="DH395" s="449">
        <v>3903.1465641183049</v>
      </c>
      <c r="DI395" s="447">
        <v>39</v>
      </c>
      <c r="DJ395" s="448">
        <v>2326.5660756942152</v>
      </c>
      <c r="DK395" s="449">
        <v>395</v>
      </c>
      <c r="DL395" s="447">
        <v>39</v>
      </c>
      <c r="DM395" s="448">
        <v>3114.8563199062601</v>
      </c>
      <c r="DN395" s="449">
        <v>395</v>
      </c>
      <c r="DO395" s="447">
        <v>39</v>
      </c>
      <c r="DP395" s="448">
        <v>3903.1465641183049</v>
      </c>
      <c r="DQ395" s="449">
        <v>395</v>
      </c>
      <c r="DV395" s="510">
        <v>2056</v>
      </c>
      <c r="DW395" s="511">
        <v>3219.0862515691069</v>
      </c>
      <c r="DY395" s="558">
        <v>3219.0862515691069</v>
      </c>
      <c r="EA395" s="325"/>
      <c r="EB395" s="325"/>
      <c r="EC395" s="325"/>
      <c r="ED395" s="325"/>
      <c r="EE395" s="325"/>
    </row>
    <row r="396" spans="1:135" s="319" customFormat="1" ht="13.8" x14ac:dyDescent="0.25">
      <c r="B396" s="403">
        <v>2054</v>
      </c>
      <c r="C396" s="1467">
        <v>3582.3984983011669</v>
      </c>
      <c r="D396" s="1434">
        <v>3371.6827529200932</v>
      </c>
      <c r="E396" s="1435">
        <v>2332.4014344181483</v>
      </c>
      <c r="F396" s="1467">
        <v>4176.1471931065553</v>
      </c>
      <c r="G396" s="1432"/>
      <c r="H396" s="1468"/>
      <c r="I396" s="621"/>
      <c r="J396" s="622"/>
      <c r="K396" s="623"/>
      <c r="L396" s="621"/>
      <c r="M396" s="623"/>
      <c r="N396" s="301" t="s">
        <v>446</v>
      </c>
      <c r="O396" s="394"/>
      <c r="P396" s="394"/>
      <c r="Q396" s="394"/>
      <c r="R396" s="301">
        <v>40</v>
      </c>
      <c r="S396" s="503">
        <v>2048.5131310599045</v>
      </c>
      <c r="T396" s="503">
        <v>4259.1055190095994</v>
      </c>
      <c r="U396" s="503">
        <v>792.31925551436598</v>
      </c>
      <c r="W396" s="503">
        <v>2357.189627270544</v>
      </c>
      <c r="X396" s="503">
        <v>3149.5088827849099</v>
      </c>
      <c r="Y396" s="503">
        <v>3941.8281382992759</v>
      </c>
      <c r="AA396" s="365"/>
      <c r="AB396" s="365"/>
      <c r="AC396" s="365"/>
      <c r="AD396" s="365"/>
      <c r="AE396" s="365"/>
      <c r="AF396" s="365"/>
      <c r="AG396" s="365"/>
      <c r="AH396" s="365"/>
      <c r="AI396" s="365"/>
      <c r="AJ396" s="365"/>
      <c r="AK396" s="365"/>
      <c r="AL396" s="365"/>
      <c r="AM396" s="365"/>
      <c r="AN396" s="365"/>
      <c r="BI396" s="463">
        <v>2052</v>
      </c>
      <c r="BJ396" s="464">
        <v>3079.6673057667549</v>
      </c>
      <c r="BR396" s="463">
        <v>2052</v>
      </c>
      <c r="BS396" s="294">
        <v>38</v>
      </c>
      <c r="BT396" s="529">
        <v>1305.0755677514353</v>
      </c>
      <c r="BU396" s="529">
        <v>1772.0399781465817</v>
      </c>
      <c r="BV396" s="560">
        <v>3077.115545898017</v>
      </c>
      <c r="BY396" s="463">
        <v>2052</v>
      </c>
      <c r="BZ396" s="294">
        <v>38</v>
      </c>
      <c r="CA396" s="529">
        <v>37.065815099015843</v>
      </c>
      <c r="CB396" s="529">
        <v>1262.1572555315224</v>
      </c>
      <c r="CC396" s="529">
        <v>1779.3299307006816</v>
      </c>
      <c r="CD396" s="560">
        <v>3078.55300133122</v>
      </c>
      <c r="CG396" s="463">
        <v>2052</v>
      </c>
      <c r="CH396" s="294">
        <v>38</v>
      </c>
      <c r="CI396" s="529">
        <v>-36.816060324336512</v>
      </c>
      <c r="CJ396" s="529">
        <v>101.00949882023207</v>
      </c>
      <c r="CK396" s="529">
        <v>1234.310648131079</v>
      </c>
      <c r="CL396" s="529">
        <v>1781.1632191397803</v>
      </c>
      <c r="CM396" s="560">
        <v>3079.6673057667549</v>
      </c>
      <c r="CP396" s="463">
        <v>2052</v>
      </c>
      <c r="CQ396" s="294">
        <v>38</v>
      </c>
      <c r="CR396" s="529">
        <v>1827.4263555761956</v>
      </c>
      <c r="CS396" s="529">
        <v>1.6944773870558878</v>
      </c>
      <c r="CT396" s="560">
        <v>3096.5326360338158</v>
      </c>
      <c r="CZ396" s="447" t="b">
        <v>1</v>
      </c>
      <c r="DA396" s="448" t="b">
        <v>1</v>
      </c>
      <c r="DB396" s="449" t="b">
        <v>1</v>
      </c>
      <c r="DC396" s="447">
        <v>40</v>
      </c>
      <c r="DD396" s="449">
        <v>2357.189627270544</v>
      </c>
      <c r="DE396" s="447">
        <v>40</v>
      </c>
      <c r="DF396" s="449">
        <v>3149.5088827849099</v>
      </c>
      <c r="DG396" s="447">
        <v>40</v>
      </c>
      <c r="DH396" s="449">
        <v>3941.8281382992759</v>
      </c>
      <c r="DI396" s="447">
        <v>40</v>
      </c>
      <c r="DJ396" s="448">
        <v>2357.189627270544</v>
      </c>
      <c r="DK396" s="449">
        <v>396</v>
      </c>
      <c r="DL396" s="447">
        <v>40</v>
      </c>
      <c r="DM396" s="448">
        <v>3149.5088827849099</v>
      </c>
      <c r="DN396" s="449">
        <v>396</v>
      </c>
      <c r="DO396" s="447">
        <v>40</v>
      </c>
      <c r="DP396" s="448">
        <v>3941.8281382992759</v>
      </c>
      <c r="DQ396" s="449">
        <v>396</v>
      </c>
      <c r="DV396" s="510">
        <v>2057</v>
      </c>
      <c r="DW396" s="511">
        <v>3253.8781131049186</v>
      </c>
      <c r="DY396" s="558">
        <v>3253.8781131049186</v>
      </c>
      <c r="EA396" s="325"/>
      <c r="EB396" s="325"/>
      <c r="EC396" s="325"/>
      <c r="ED396" s="325"/>
      <c r="EE396" s="325"/>
    </row>
    <row r="397" spans="1:135" s="319" customFormat="1" ht="13.8" x14ac:dyDescent="0.25">
      <c r="B397" s="403">
        <v>2055</v>
      </c>
      <c r="C397" s="1467">
        <v>3623.601645709572</v>
      </c>
      <c r="D397" s="1434">
        <v>3420.5247917085931</v>
      </c>
      <c r="E397" s="1430">
        <v>2366.1884925960098</v>
      </c>
      <c r="F397" s="1467">
        <v>4212.2109788826665</v>
      </c>
      <c r="G397" s="1432"/>
      <c r="H397" s="1468"/>
      <c r="I397" s="621"/>
      <c r="J397" s="622"/>
      <c r="K397" s="623"/>
      <c r="L397" s="621"/>
      <c r="M397" s="623"/>
      <c r="N397" s="301" t="s">
        <v>446</v>
      </c>
      <c r="O397" s="394"/>
      <c r="P397" s="394"/>
      <c r="Q397" s="394"/>
      <c r="R397" s="301">
        <v>41</v>
      </c>
      <c r="S397" s="503">
        <v>2074.8301970152097</v>
      </c>
      <c r="T397" s="503">
        <v>4297.3746080396977</v>
      </c>
      <c r="U397" s="503">
        <v>796.36022950945357</v>
      </c>
      <c r="W397" s="503">
        <v>2387.8028433311783</v>
      </c>
      <c r="X397" s="503">
        <v>3184.1630728406321</v>
      </c>
      <c r="Y397" s="503">
        <v>3980.5233023500859</v>
      </c>
      <c r="AA397" s="365"/>
      <c r="AB397" s="365"/>
      <c r="AC397" s="365"/>
      <c r="AD397" s="365"/>
      <c r="AE397" s="365"/>
      <c r="AF397" s="365"/>
      <c r="AG397" s="365"/>
      <c r="AH397" s="365"/>
      <c r="AI397" s="365"/>
      <c r="AJ397" s="365"/>
      <c r="AK397" s="365"/>
      <c r="AL397" s="365"/>
      <c r="AM397" s="365"/>
      <c r="AN397" s="365"/>
      <c r="BI397" s="463">
        <v>2053</v>
      </c>
      <c r="BJ397" s="464">
        <v>3114.5517158335824</v>
      </c>
      <c r="BR397" s="463">
        <v>2053</v>
      </c>
      <c r="BS397" s="294">
        <v>39</v>
      </c>
      <c r="BT397" s="529">
        <v>1339.4196616396309</v>
      </c>
      <c r="BU397" s="529">
        <v>1772.0399781465817</v>
      </c>
      <c r="BV397" s="560">
        <v>3111.4596397862124</v>
      </c>
      <c r="BY397" s="463">
        <v>2053</v>
      </c>
      <c r="BZ397" s="294">
        <v>39</v>
      </c>
      <c r="CA397" s="529">
        <v>39.042316319669737</v>
      </c>
      <c r="CB397" s="529">
        <v>1295.3719201507731</v>
      </c>
      <c r="CC397" s="529">
        <v>1779.3299307006816</v>
      </c>
      <c r="CD397" s="560">
        <v>3113.7441671711244</v>
      </c>
      <c r="CG397" s="463">
        <v>2053</v>
      </c>
      <c r="CH397" s="294">
        <v>39</v>
      </c>
      <c r="CI397" s="529">
        <v>-39.799750006912774</v>
      </c>
      <c r="CJ397" s="529">
        <v>106.39573940829153</v>
      </c>
      <c r="CK397" s="529">
        <v>1266.7925072924231</v>
      </c>
      <c r="CL397" s="529">
        <v>1781.1632191397803</v>
      </c>
      <c r="CM397" s="560">
        <v>3114.5517158335824</v>
      </c>
      <c r="CP397" s="463">
        <v>2053</v>
      </c>
      <c r="CQ397" s="294">
        <v>39</v>
      </c>
      <c r="CR397" s="529">
        <v>1827.4263555761956</v>
      </c>
      <c r="CS397" s="529">
        <v>1.7181577476880576</v>
      </c>
      <c r="CT397" s="560">
        <v>3139.8067511625918</v>
      </c>
      <c r="CZ397" s="447" t="b">
        <v>1</v>
      </c>
      <c r="DA397" s="448" t="b">
        <v>1</v>
      </c>
      <c r="DB397" s="449" t="b">
        <v>1</v>
      </c>
      <c r="DC397" s="447">
        <v>41</v>
      </c>
      <c r="DD397" s="449">
        <v>2387.8028433311783</v>
      </c>
      <c r="DE397" s="447">
        <v>41</v>
      </c>
      <c r="DF397" s="449">
        <v>3184.1630728406321</v>
      </c>
      <c r="DG397" s="447">
        <v>41</v>
      </c>
      <c r="DH397" s="449">
        <v>3980.5233023500859</v>
      </c>
      <c r="DI397" s="447">
        <v>41</v>
      </c>
      <c r="DJ397" s="448">
        <v>2387.8028433311783</v>
      </c>
      <c r="DK397" s="449">
        <v>397</v>
      </c>
      <c r="DL397" s="447">
        <v>41</v>
      </c>
      <c r="DM397" s="448">
        <v>3184.1630728406321</v>
      </c>
      <c r="DN397" s="449">
        <v>397</v>
      </c>
      <c r="DO397" s="447">
        <v>41</v>
      </c>
      <c r="DP397" s="448">
        <v>3980.5233023500859</v>
      </c>
      <c r="DQ397" s="449">
        <v>397</v>
      </c>
      <c r="DV397" s="510">
        <v>2058</v>
      </c>
      <c r="DW397" s="511">
        <v>3288.636773342193</v>
      </c>
      <c r="DY397" s="558">
        <v>3288.636773342193</v>
      </c>
      <c r="EA397" s="325"/>
      <c r="EB397" s="325"/>
      <c r="EC397" s="325"/>
      <c r="ED397" s="325"/>
      <c r="EE397" s="325"/>
    </row>
    <row r="398" spans="1:135" s="319" customFormat="1" ht="13.8" x14ac:dyDescent="0.25">
      <c r="B398" s="403">
        <v>2056</v>
      </c>
      <c r="C398" s="1467">
        <v>3664.8047931179772</v>
      </c>
      <c r="D398" s="1434">
        <v>3469.1946681103136</v>
      </c>
      <c r="E398" s="1435">
        <v>2399.856455405979</v>
      </c>
      <c r="F398" s="1467">
        <v>4248.2747646587777</v>
      </c>
      <c r="G398" s="1432"/>
      <c r="H398" s="1468"/>
      <c r="I398" s="621"/>
      <c r="J398" s="622"/>
      <c r="K398" s="623"/>
      <c r="L398" s="621"/>
      <c r="M398" s="623"/>
      <c r="N398" s="301" t="s">
        <v>446</v>
      </c>
      <c r="O398" s="394"/>
      <c r="P398" s="394"/>
      <c r="Q398" s="394"/>
      <c r="R398" s="301">
        <v>42</v>
      </c>
      <c r="S398" s="503">
        <v>2101.1472629705149</v>
      </c>
      <c r="T398" s="503">
        <v>4335.653104560155</v>
      </c>
      <c r="U398" s="503">
        <v>800.41401824042271</v>
      </c>
      <c r="W398" s="503">
        <v>2418.4055965285215</v>
      </c>
      <c r="X398" s="503">
        <v>3218.8196147689441</v>
      </c>
      <c r="Y398" s="503">
        <v>4019.2336330093667</v>
      </c>
      <c r="AA398" s="365"/>
      <c r="AB398" s="365"/>
      <c r="AC398" s="365"/>
      <c r="AD398" s="365"/>
      <c r="AE398" s="365"/>
      <c r="AF398" s="365"/>
      <c r="AG398" s="365"/>
      <c r="AH398" s="365"/>
      <c r="AI398" s="365"/>
      <c r="AJ398" s="365"/>
      <c r="AK398" s="365"/>
      <c r="AL398" s="365"/>
      <c r="AM398" s="365"/>
      <c r="AN398" s="365"/>
      <c r="BI398" s="463">
        <v>2054</v>
      </c>
      <c r="BJ398" s="464">
        <v>3149.4190272671258</v>
      </c>
      <c r="BR398" s="463">
        <v>2054</v>
      </c>
      <c r="BS398" s="294">
        <v>40</v>
      </c>
      <c r="BT398" s="529">
        <v>1373.7637555278266</v>
      </c>
      <c r="BU398" s="529">
        <v>1772.0399781465817</v>
      </c>
      <c r="BV398" s="560">
        <v>3145.8037336744082</v>
      </c>
      <c r="BY398" s="463">
        <v>2054</v>
      </c>
      <c r="BZ398" s="294">
        <v>40</v>
      </c>
      <c r="CA398" s="529">
        <v>41.070155234366581</v>
      </c>
      <c r="CB398" s="529">
        <v>1328.5865847700236</v>
      </c>
      <c r="CC398" s="529">
        <v>1779.3299307006816</v>
      </c>
      <c r="CD398" s="560">
        <v>3148.9866707050719</v>
      </c>
      <c r="CG398" s="463">
        <v>2054</v>
      </c>
      <c r="CH398" s="294">
        <v>40</v>
      </c>
      <c r="CI398" s="529">
        <v>-42.940440675709596</v>
      </c>
      <c r="CJ398" s="529">
        <v>111.92188234928761</v>
      </c>
      <c r="CK398" s="529">
        <v>1299.2743664537672</v>
      </c>
      <c r="CL398" s="529">
        <v>1781.1632191397803</v>
      </c>
      <c r="CM398" s="560">
        <v>3149.4190272671258</v>
      </c>
      <c r="CP398" s="463">
        <v>2054</v>
      </c>
      <c r="CQ398" s="294">
        <v>40</v>
      </c>
      <c r="CR398" s="529">
        <v>1827.4263555761956</v>
      </c>
      <c r="CS398" s="529">
        <v>1.7421690419071569</v>
      </c>
      <c r="CT398" s="560">
        <v>3183.6856230500684</v>
      </c>
      <c r="CZ398" s="447" t="b">
        <v>1</v>
      </c>
      <c r="DA398" s="448" t="b">
        <v>1</v>
      </c>
      <c r="DB398" s="449" t="b">
        <v>1</v>
      </c>
      <c r="DC398" s="447">
        <v>42</v>
      </c>
      <c r="DD398" s="449">
        <v>2418.4055965285215</v>
      </c>
      <c r="DE398" s="447">
        <v>42</v>
      </c>
      <c r="DF398" s="449">
        <v>3218.8196147689441</v>
      </c>
      <c r="DG398" s="447">
        <v>42</v>
      </c>
      <c r="DH398" s="449">
        <v>4019.2336330093667</v>
      </c>
      <c r="DI398" s="447">
        <v>42</v>
      </c>
      <c r="DJ398" s="448">
        <v>2418.4055965285215</v>
      </c>
      <c r="DK398" s="449">
        <v>398</v>
      </c>
      <c r="DL398" s="447">
        <v>42</v>
      </c>
      <c r="DM398" s="448">
        <v>3218.8196147689441</v>
      </c>
      <c r="DN398" s="449">
        <v>398</v>
      </c>
      <c r="DO398" s="447">
        <v>42</v>
      </c>
      <c r="DP398" s="448">
        <v>4019.2336330093667</v>
      </c>
      <c r="DQ398" s="449">
        <v>398</v>
      </c>
      <c r="DV398" s="510">
        <v>2059</v>
      </c>
      <c r="DW398" s="511">
        <v>3323.3582066146164</v>
      </c>
      <c r="DY398" s="558">
        <v>3323.3582066146164</v>
      </c>
      <c r="EA398" s="325"/>
      <c r="EB398" s="325"/>
      <c r="EC398" s="325"/>
      <c r="ED398" s="325"/>
      <c r="EE398" s="325"/>
    </row>
    <row r="399" spans="1:135" s="319" customFormat="1" ht="13.8" x14ac:dyDescent="0.25">
      <c r="B399" s="403">
        <v>2057</v>
      </c>
      <c r="C399" s="1467">
        <v>3706.0079405263823</v>
      </c>
      <c r="D399" s="1434">
        <v>3517.6750179809278</v>
      </c>
      <c r="E399" s="1430">
        <v>2433.3933109957825</v>
      </c>
      <c r="F399" s="1467">
        <v>4284.3385504348889</v>
      </c>
      <c r="G399" s="1432"/>
      <c r="H399" s="1468"/>
      <c r="I399" s="621"/>
      <c r="J399" s="622"/>
      <c r="K399" s="623"/>
      <c r="L399" s="621"/>
      <c r="M399" s="623"/>
      <c r="N399" s="301" t="s">
        <v>446</v>
      </c>
      <c r="O399" s="394"/>
      <c r="P399" s="394"/>
      <c r="Q399" s="394"/>
      <c r="R399" s="301">
        <v>43</v>
      </c>
      <c r="S399" s="503">
        <v>2127.4643289258206</v>
      </c>
      <c r="T399" s="503">
        <v>4373.9458406898348</v>
      </c>
      <c r="U399" s="503">
        <v>804.48214227026506</v>
      </c>
      <c r="W399" s="503">
        <v>2448.9975743292962</v>
      </c>
      <c r="X399" s="503">
        <v>3253.4797165995615</v>
      </c>
      <c r="Y399" s="503">
        <v>4057.9618588698268</v>
      </c>
      <c r="AA399" s="365"/>
      <c r="AB399" s="365"/>
      <c r="AC399" s="365"/>
      <c r="AD399" s="365"/>
      <c r="AE399" s="365"/>
      <c r="AF399" s="365"/>
      <c r="AG399" s="365"/>
      <c r="AH399" s="365"/>
      <c r="AI399" s="365"/>
      <c r="AJ399" s="365"/>
      <c r="AK399" s="365"/>
      <c r="AL399" s="365"/>
      <c r="AM399" s="365"/>
      <c r="AN399" s="365"/>
      <c r="BI399" s="463">
        <v>2055</v>
      </c>
      <c r="BJ399" s="464">
        <v>3184.2652144010717</v>
      </c>
      <c r="BR399" s="463">
        <v>2055</v>
      </c>
      <c r="BS399" s="294">
        <v>41</v>
      </c>
      <c r="BT399" s="529">
        <v>1408.1078494160222</v>
      </c>
      <c r="BU399" s="529">
        <v>1772.0399781465817</v>
      </c>
      <c r="BV399" s="560">
        <v>3180.1478275626041</v>
      </c>
      <c r="BY399" s="463">
        <v>2055</v>
      </c>
      <c r="BZ399" s="294">
        <v>41</v>
      </c>
      <c r="CA399" s="529">
        <v>43.149331843106395</v>
      </c>
      <c r="CB399" s="529">
        <v>1361.8012493892743</v>
      </c>
      <c r="CC399" s="529">
        <v>1779.3299307006816</v>
      </c>
      <c r="CD399" s="560">
        <v>3184.2805119330624</v>
      </c>
      <c r="CG399" s="463">
        <v>2055</v>
      </c>
      <c r="CH399" s="294">
        <v>41</v>
      </c>
      <c r="CI399" s="529">
        <v>-46.24215799704033</v>
      </c>
      <c r="CJ399" s="529">
        <v>117.5879276432203</v>
      </c>
      <c r="CK399" s="529">
        <v>1331.7562256151116</v>
      </c>
      <c r="CL399" s="529">
        <v>1781.1632191397803</v>
      </c>
      <c r="CM399" s="560">
        <v>3184.2652144010717</v>
      </c>
      <c r="CP399" s="463">
        <v>2055</v>
      </c>
      <c r="CQ399" s="294">
        <v>41</v>
      </c>
      <c r="CR399" s="529">
        <v>1827.4263555761956</v>
      </c>
      <c r="CS399" s="529">
        <v>1.7665158945177089</v>
      </c>
      <c r="CT399" s="560">
        <v>3228.1777031859201</v>
      </c>
      <c r="CZ399" s="447" t="b">
        <v>1</v>
      </c>
      <c r="DA399" s="448" t="b">
        <v>1</v>
      </c>
      <c r="DB399" s="449" t="b">
        <v>1</v>
      </c>
      <c r="DC399" s="447">
        <v>43</v>
      </c>
      <c r="DD399" s="449">
        <v>2448.9975743292962</v>
      </c>
      <c r="DE399" s="447">
        <v>43</v>
      </c>
      <c r="DF399" s="449">
        <v>3253.4797165995615</v>
      </c>
      <c r="DG399" s="447">
        <v>43</v>
      </c>
      <c r="DH399" s="449">
        <v>4057.9618588698268</v>
      </c>
      <c r="DI399" s="447">
        <v>43</v>
      </c>
      <c r="DJ399" s="448">
        <v>2448.9975743292962</v>
      </c>
      <c r="DK399" s="449">
        <v>399</v>
      </c>
      <c r="DL399" s="447">
        <v>43</v>
      </c>
      <c r="DM399" s="448">
        <v>3253.4797165995615</v>
      </c>
      <c r="DN399" s="449">
        <v>399</v>
      </c>
      <c r="DO399" s="447">
        <v>43</v>
      </c>
      <c r="DP399" s="448">
        <v>4057.9618588698268</v>
      </c>
      <c r="DQ399" s="449">
        <v>399</v>
      </c>
      <c r="DV399" s="510">
        <v>2060</v>
      </c>
      <c r="DW399" s="511">
        <v>3358.0383872558759</v>
      </c>
      <c r="DY399" s="558">
        <v>3358.0383872558759</v>
      </c>
      <c r="EA399" s="325"/>
      <c r="EB399" s="325"/>
      <c r="EC399" s="325"/>
      <c r="ED399" s="325"/>
      <c r="EE399" s="325"/>
    </row>
    <row r="400" spans="1:135" s="319" customFormat="1" ht="13.8" x14ac:dyDescent="0.25">
      <c r="A400" s="487"/>
      <c r="B400" s="403">
        <v>2058</v>
      </c>
      <c r="C400" s="1467">
        <v>3747.2110879347874</v>
      </c>
      <c r="D400" s="1434">
        <v>3565.9516236540444</v>
      </c>
      <c r="E400" s="1435">
        <v>2466.7892241264881</v>
      </c>
      <c r="F400" s="1467">
        <v>4320.4023362110001</v>
      </c>
      <c r="G400" s="1432"/>
      <c r="H400" s="1468"/>
      <c r="I400" s="621"/>
      <c r="J400" s="622"/>
      <c r="K400" s="623"/>
      <c r="L400" s="621"/>
      <c r="M400" s="623"/>
      <c r="N400" s="301" t="s">
        <v>446</v>
      </c>
      <c r="R400" s="301">
        <v>44</v>
      </c>
      <c r="S400" s="503">
        <v>2153.7813948811149</v>
      </c>
      <c r="T400" s="503">
        <v>4412.2563179881972</v>
      </c>
      <c r="U400" s="503">
        <v>808.56565021866527</v>
      </c>
      <c r="W400" s="503">
        <v>2479.5786035036776</v>
      </c>
      <c r="X400" s="503">
        <v>3288.1442537223429</v>
      </c>
      <c r="Y400" s="503">
        <v>4096.7099039410077</v>
      </c>
      <c r="AA400" s="365"/>
      <c r="AB400" s="365"/>
      <c r="AC400" s="365"/>
      <c r="AD400" s="365"/>
      <c r="AE400" s="365"/>
      <c r="AF400" s="365"/>
      <c r="AG400" s="365"/>
      <c r="AH400" s="365"/>
      <c r="AI400" s="365"/>
      <c r="AJ400" s="365"/>
      <c r="AK400" s="365"/>
      <c r="AL400" s="365"/>
      <c r="AM400" s="365"/>
      <c r="AN400" s="365"/>
      <c r="BI400" s="463">
        <v>2056</v>
      </c>
      <c r="BJ400" s="560">
        <v>3219.0862515691069</v>
      </c>
      <c r="BR400" s="463">
        <v>2056</v>
      </c>
      <c r="BS400" s="294">
        <v>42</v>
      </c>
      <c r="BT400" s="529">
        <v>1442.451943304218</v>
      </c>
      <c r="BU400" s="529">
        <v>1772.0399781465817</v>
      </c>
      <c r="BV400" s="560">
        <v>3214.4919214508</v>
      </c>
      <c r="BY400" s="463">
        <v>2056</v>
      </c>
      <c r="BZ400" s="294">
        <v>42</v>
      </c>
      <c r="CA400" s="529">
        <v>45.279846145889159</v>
      </c>
      <c r="CB400" s="529">
        <v>1395.0159140085248</v>
      </c>
      <c r="CC400" s="529">
        <v>1779.3299307006816</v>
      </c>
      <c r="CD400" s="560">
        <v>3219.6256908550959</v>
      </c>
      <c r="CG400" s="463">
        <v>2056</v>
      </c>
      <c r="CH400" s="294">
        <v>42</v>
      </c>
      <c r="CI400" s="529">
        <v>-49.708927637218324</v>
      </c>
      <c r="CJ400" s="529">
        <v>123.3938752900896</v>
      </c>
      <c r="CK400" s="529">
        <v>1364.2380847764557</v>
      </c>
      <c r="CL400" s="529">
        <v>1781.1632191397803</v>
      </c>
      <c r="CM400" s="560">
        <v>3219.0862515691069</v>
      </c>
      <c r="CP400" s="463">
        <v>2056</v>
      </c>
      <c r="CQ400" s="294">
        <v>42</v>
      </c>
      <c r="CR400" s="529">
        <v>1827.4263555761956</v>
      </c>
      <c r="CS400" s="529">
        <v>1.7912029949559867</v>
      </c>
      <c r="CT400" s="560">
        <v>3273.2915611695853</v>
      </c>
      <c r="CZ400" s="447" t="b">
        <v>1</v>
      </c>
      <c r="DA400" s="448" t="b">
        <v>1</v>
      </c>
      <c r="DB400" s="449" t="b">
        <v>1</v>
      </c>
      <c r="DC400" s="447">
        <v>44</v>
      </c>
      <c r="DD400" s="449">
        <v>2479.5786035036776</v>
      </c>
      <c r="DE400" s="447">
        <v>44</v>
      </c>
      <c r="DF400" s="449">
        <v>3288.1442537223429</v>
      </c>
      <c r="DG400" s="447">
        <v>44</v>
      </c>
      <c r="DH400" s="449">
        <v>4096.7099039410077</v>
      </c>
      <c r="DI400" s="447">
        <v>44</v>
      </c>
      <c r="DJ400" s="448">
        <v>2479.5786035036776</v>
      </c>
      <c r="DK400" s="449">
        <v>400</v>
      </c>
      <c r="DL400" s="447">
        <v>44</v>
      </c>
      <c r="DM400" s="448">
        <v>3288.1442537223429</v>
      </c>
      <c r="DN400" s="449">
        <v>400</v>
      </c>
      <c r="DO400" s="447">
        <v>44</v>
      </c>
      <c r="DP400" s="448">
        <v>4096.7099039410077</v>
      </c>
      <c r="DQ400" s="449">
        <v>400</v>
      </c>
      <c r="DW400" s="324"/>
      <c r="EA400" s="325"/>
      <c r="EB400" s="325"/>
      <c r="EC400" s="325"/>
      <c r="ED400" s="325"/>
      <c r="EE400" s="325"/>
    </row>
    <row r="401" spans="1:135" s="319" customFormat="1" ht="13.8" x14ac:dyDescent="0.25">
      <c r="A401" s="487"/>
      <c r="B401" s="403">
        <v>2059</v>
      </c>
      <c r="C401" s="1467">
        <v>3788.4142353431926</v>
      </c>
      <c r="D401" s="1434">
        <v>3614.0135343165098</v>
      </c>
      <c r="E401" s="1435">
        <v>2500.0366194435373</v>
      </c>
      <c r="F401" s="1462">
        <v>4356.4661219871123</v>
      </c>
      <c r="G401" s="1437"/>
      <c r="H401" s="1464"/>
      <c r="I401" s="621"/>
      <c r="J401" s="622"/>
      <c r="K401" s="623"/>
      <c r="L401" s="621"/>
      <c r="M401" s="623"/>
      <c r="N401" s="301" t="s">
        <v>446</v>
      </c>
      <c r="R401" s="301">
        <v>45</v>
      </c>
      <c r="S401" s="503">
        <v>2180.0984608364206</v>
      </c>
      <c r="T401" s="503">
        <v>4450.5885197387888</v>
      </c>
      <c r="U401" s="503">
        <v>812.66575182260055</v>
      </c>
      <c r="W401" s="503">
        <v>2510.1484701355876</v>
      </c>
      <c r="X401" s="503">
        <v>3322.8142219581882</v>
      </c>
      <c r="Y401" s="503">
        <v>4135.4799737807889</v>
      </c>
      <c r="AA401" s="365"/>
      <c r="AB401" s="365"/>
      <c r="AC401" s="365"/>
      <c r="AD401" s="365"/>
      <c r="AE401" s="365"/>
      <c r="AF401" s="365"/>
      <c r="AG401" s="365"/>
      <c r="AH401" s="365"/>
      <c r="AI401" s="365"/>
      <c r="AJ401" s="365"/>
      <c r="AK401" s="365"/>
      <c r="AL401" s="365"/>
      <c r="AM401" s="365"/>
      <c r="AN401" s="365"/>
      <c r="BI401" s="463">
        <v>2057</v>
      </c>
      <c r="BJ401" s="464">
        <v>3253.8781131049186</v>
      </c>
      <c r="BR401" s="463">
        <v>2057</v>
      </c>
      <c r="BS401" s="294">
        <v>43</v>
      </c>
      <c r="BT401" s="468">
        <v>1476.7960371924137</v>
      </c>
      <c r="BU401" s="468">
        <v>1772.0399781465817</v>
      </c>
      <c r="BV401" s="464">
        <v>3248.8360153389954</v>
      </c>
      <c r="BY401" s="463">
        <v>2057</v>
      </c>
      <c r="BZ401" s="294">
        <v>43</v>
      </c>
      <c r="CA401" s="468">
        <v>47.461698142714887</v>
      </c>
      <c r="CB401" s="468">
        <v>1428.2305786277755</v>
      </c>
      <c r="CC401" s="468">
        <v>1779.3299307006816</v>
      </c>
      <c r="CD401" s="464">
        <v>3255.0222074711719</v>
      </c>
      <c r="CG401" s="463">
        <v>2057</v>
      </c>
      <c r="CH401" s="294">
        <v>43</v>
      </c>
      <c r="CI401" s="468">
        <v>-53.344775262556922</v>
      </c>
      <c r="CJ401" s="468">
        <v>129.33972528989551</v>
      </c>
      <c r="CK401" s="468">
        <v>1396.7199439377998</v>
      </c>
      <c r="CL401" s="468">
        <v>1781.1632191397803</v>
      </c>
      <c r="CM401" s="464">
        <v>3253.8781131049186</v>
      </c>
      <c r="CP401" s="463">
        <v>2057</v>
      </c>
      <c r="CQ401" s="294">
        <v>43</v>
      </c>
      <c r="CR401" s="468">
        <v>1827.4263555761956</v>
      </c>
      <c r="CS401" s="468">
        <v>1.8162350981932436</v>
      </c>
      <c r="CT401" s="464">
        <v>3319.0358863608531</v>
      </c>
      <c r="CZ401" s="447" t="b">
        <v>1</v>
      </c>
      <c r="DA401" s="448" t="b">
        <v>1</v>
      </c>
      <c r="DB401" s="449" t="b">
        <v>1</v>
      </c>
      <c r="DC401" s="447">
        <v>45</v>
      </c>
      <c r="DD401" s="449">
        <v>2510.1484701355876</v>
      </c>
      <c r="DE401" s="447">
        <v>45</v>
      </c>
      <c r="DF401" s="449">
        <v>3322.8142219581882</v>
      </c>
      <c r="DG401" s="447">
        <v>45</v>
      </c>
      <c r="DH401" s="449">
        <v>4135.4799737807889</v>
      </c>
      <c r="DI401" s="447">
        <v>45</v>
      </c>
      <c r="DJ401" s="448">
        <v>2510.1484701355876</v>
      </c>
      <c r="DK401" s="449">
        <v>401</v>
      </c>
      <c r="DL401" s="447">
        <v>45</v>
      </c>
      <c r="DM401" s="448">
        <v>3322.8142219581882</v>
      </c>
      <c r="DN401" s="449">
        <v>401</v>
      </c>
      <c r="DO401" s="447">
        <v>45</v>
      </c>
      <c r="DP401" s="448">
        <v>4135.4799737807889</v>
      </c>
      <c r="DQ401" s="449">
        <v>401</v>
      </c>
      <c r="DW401" s="324"/>
      <c r="EA401" s="325"/>
      <c r="EB401" s="325"/>
      <c r="EC401" s="325"/>
      <c r="ED401" s="325"/>
      <c r="EE401" s="325"/>
    </row>
    <row r="402" spans="1:135" s="319" customFormat="1" ht="14.4" thickBot="1" x14ac:dyDescent="0.3">
      <c r="A402" s="487"/>
      <c r="B402" s="403">
        <v>2060</v>
      </c>
      <c r="C402" s="1469">
        <v>3829.6173827515977</v>
      </c>
      <c r="D402" s="1349">
        <v>3661.8484159532445</v>
      </c>
      <c r="E402" s="1350">
        <v>2533.1269647460767</v>
      </c>
      <c r="F402" s="1469">
        <v>4392.5299077632235</v>
      </c>
      <c r="G402" s="1362"/>
      <c r="H402" s="1470"/>
      <c r="I402" s="624"/>
      <c r="J402" s="627"/>
      <c r="K402" s="628"/>
      <c r="L402" s="629"/>
      <c r="M402" s="628"/>
      <c r="N402" s="301" t="s">
        <v>446</v>
      </c>
      <c r="R402" s="301">
        <v>46</v>
      </c>
      <c r="S402" s="503">
        <v>2206.4155267917299</v>
      </c>
      <c r="T402" s="503">
        <v>4488.9470031097371</v>
      </c>
      <c r="U402" s="503">
        <v>816.7838484578574</v>
      </c>
      <c r="W402" s="503">
        <v>2540.7069121412683</v>
      </c>
      <c r="X402" s="503">
        <v>3357.4907605991257</v>
      </c>
      <c r="Y402" s="503">
        <v>4174.2746090569835</v>
      </c>
      <c r="AA402" s="365"/>
      <c r="AB402" s="365"/>
      <c r="AC402" s="365"/>
      <c r="AD402" s="365"/>
      <c r="AE402" s="365"/>
      <c r="AF402" s="365"/>
      <c r="AG402" s="365"/>
      <c r="AH402" s="365"/>
      <c r="AI402" s="365"/>
      <c r="AJ402" s="365"/>
      <c r="AK402" s="365"/>
      <c r="AL402" s="365"/>
      <c r="AM402" s="365"/>
      <c r="AN402" s="365"/>
      <c r="BI402" s="463">
        <v>2058</v>
      </c>
      <c r="BJ402" s="464">
        <v>3288.636773342193</v>
      </c>
      <c r="BR402" s="463">
        <v>2058</v>
      </c>
      <c r="BS402" s="294">
        <v>44</v>
      </c>
      <c r="BT402" s="468">
        <v>1511.1401310806093</v>
      </c>
      <c r="BU402" s="468">
        <v>1772.0399781465817</v>
      </c>
      <c r="BV402" s="464">
        <v>3283.1801092271908</v>
      </c>
      <c r="BY402" s="463">
        <v>2058</v>
      </c>
      <c r="BZ402" s="294">
        <v>44</v>
      </c>
      <c r="CA402" s="468">
        <v>49.694887833583564</v>
      </c>
      <c r="CB402" s="468">
        <v>1461.4452432470259</v>
      </c>
      <c r="CC402" s="468">
        <v>1779.3299307006816</v>
      </c>
      <c r="CD402" s="464">
        <v>3290.4700617812914</v>
      </c>
      <c r="CG402" s="463">
        <v>2058</v>
      </c>
      <c r="CH402" s="294">
        <v>44</v>
      </c>
      <c r="CI402" s="468">
        <v>-57.153726539369472</v>
      </c>
      <c r="CJ402" s="468">
        <v>135.42547764263801</v>
      </c>
      <c r="CK402" s="468">
        <v>1429.2018030991439</v>
      </c>
      <c r="CL402" s="468">
        <v>1781.1632191397803</v>
      </c>
      <c r="CM402" s="464">
        <v>3288.636773342193</v>
      </c>
      <c r="CP402" s="463">
        <v>2058</v>
      </c>
      <c r="CQ402" s="294">
        <v>44</v>
      </c>
      <c r="CR402" s="468">
        <v>1827.4263555761956</v>
      </c>
      <c r="CS402" s="468">
        <v>1.841617025651566</v>
      </c>
      <c r="CT402" s="464">
        <v>3365.4194895535147</v>
      </c>
      <c r="CZ402" s="447" t="b">
        <v>1</v>
      </c>
      <c r="DA402" s="448" t="b">
        <v>1</v>
      </c>
      <c r="DB402" s="449" t="b">
        <v>1</v>
      </c>
      <c r="DC402" s="447">
        <v>46</v>
      </c>
      <c r="DD402" s="449">
        <v>2540.7069121412683</v>
      </c>
      <c r="DE402" s="447">
        <v>46</v>
      </c>
      <c r="DF402" s="449">
        <v>3357.4907605991257</v>
      </c>
      <c r="DG402" s="447">
        <v>46</v>
      </c>
      <c r="DH402" s="449">
        <v>4174.2746090569835</v>
      </c>
      <c r="DI402" s="447">
        <v>46</v>
      </c>
      <c r="DJ402" s="448">
        <v>2540.7069121412683</v>
      </c>
      <c r="DK402" s="584">
        <v>402</v>
      </c>
      <c r="DL402" s="447">
        <v>46</v>
      </c>
      <c r="DM402" s="448">
        <v>3357.4907605991257</v>
      </c>
      <c r="DN402" s="584">
        <v>402</v>
      </c>
      <c r="DO402" s="447">
        <v>46</v>
      </c>
      <c r="DP402" s="448">
        <v>4174.2746090569835</v>
      </c>
      <c r="DQ402" s="584">
        <v>402</v>
      </c>
      <c r="DW402" s="324"/>
      <c r="EA402" s="325"/>
      <c r="EB402" s="325"/>
      <c r="EC402" s="325"/>
      <c r="ED402" s="325"/>
      <c r="EE402" s="325"/>
    </row>
    <row r="403" spans="1:135" s="319" customFormat="1" ht="13.8" x14ac:dyDescent="0.25">
      <c r="A403" s="487"/>
      <c r="B403" s="365"/>
      <c r="C403" s="489"/>
      <c r="D403" s="489"/>
      <c r="E403" s="489"/>
      <c r="F403" s="489"/>
      <c r="G403" s="489"/>
      <c r="H403" s="489"/>
      <c r="I403" s="489"/>
      <c r="J403" s="489"/>
      <c r="K403" s="489"/>
      <c r="L403" s="489"/>
      <c r="M403" s="490"/>
      <c r="S403" s="394"/>
      <c r="T403" s="394"/>
      <c r="U403" s="394"/>
      <c r="W403" s="394"/>
      <c r="X403" s="394"/>
      <c r="Y403" s="394"/>
      <c r="AA403" s="365"/>
      <c r="AB403" s="365"/>
      <c r="AC403" s="365"/>
      <c r="AD403" s="365"/>
      <c r="AE403" s="365"/>
      <c r="AF403" s="365"/>
      <c r="AG403" s="365"/>
      <c r="AH403" s="365"/>
      <c r="AI403" s="365"/>
      <c r="AJ403" s="365"/>
      <c r="AK403" s="365"/>
      <c r="AL403" s="365"/>
      <c r="AM403" s="365"/>
      <c r="AN403" s="365"/>
      <c r="BI403" s="463">
        <v>2059</v>
      </c>
      <c r="BJ403" s="464">
        <v>3323.3582066146164</v>
      </c>
      <c r="BR403" s="463">
        <v>2059</v>
      </c>
      <c r="BS403" s="294">
        <v>45</v>
      </c>
      <c r="BT403" s="468">
        <v>1545.4842249688049</v>
      </c>
      <c r="BU403" s="468">
        <v>1772.0399781465817</v>
      </c>
      <c r="BV403" s="464">
        <v>3317.5242031153866</v>
      </c>
      <c r="BY403" s="463">
        <v>2059</v>
      </c>
      <c r="BZ403" s="294">
        <v>45</v>
      </c>
      <c r="CA403" s="468">
        <v>51.979415218495205</v>
      </c>
      <c r="CB403" s="468">
        <v>1494.6599078662766</v>
      </c>
      <c r="CC403" s="468">
        <v>1779.3299307006816</v>
      </c>
      <c r="CD403" s="464">
        <v>3325.9692537854535</v>
      </c>
      <c r="CG403" s="463">
        <v>2059</v>
      </c>
      <c r="CH403" s="294">
        <v>45</v>
      </c>
      <c r="CI403" s="468">
        <v>-61.139807133969327</v>
      </c>
      <c r="CJ403" s="468">
        <v>141.65113234831713</v>
      </c>
      <c r="CK403" s="468">
        <v>1461.6836622604883</v>
      </c>
      <c r="CL403" s="468">
        <v>1781.1632191397803</v>
      </c>
      <c r="CM403" s="464">
        <v>3323.3582066146164</v>
      </c>
      <c r="CP403" s="463">
        <v>2059</v>
      </c>
      <c r="CQ403" s="294">
        <v>45</v>
      </c>
      <c r="CR403" s="468">
        <v>1827.4263555761956</v>
      </c>
      <c r="CS403" s="468">
        <v>1.8673536661325252</v>
      </c>
      <c r="CT403" s="464">
        <v>3412.4513046724087</v>
      </c>
      <c r="CZ403" s="566"/>
      <c r="DA403" s="566"/>
      <c r="DB403" s="566"/>
      <c r="DC403" s="566"/>
      <c r="DD403" s="566"/>
      <c r="DE403" s="566"/>
      <c r="DF403" s="566"/>
      <c r="DG403" s="566"/>
      <c r="DH403" s="566"/>
      <c r="DI403" s="566"/>
      <c r="DJ403" s="566"/>
      <c r="DK403" s="566"/>
      <c r="DL403" s="566"/>
      <c r="DM403" s="566"/>
      <c r="DN403" s="566"/>
      <c r="DO403" s="566"/>
      <c r="DP403" s="566"/>
      <c r="DQ403" s="566"/>
      <c r="DU403" s="336"/>
      <c r="DW403" s="324"/>
      <c r="EA403" s="325"/>
      <c r="EB403" s="325"/>
      <c r="EC403" s="325"/>
      <c r="ED403" s="325"/>
      <c r="EE403" s="325"/>
    </row>
    <row r="404" spans="1:135" s="319" customFormat="1" x14ac:dyDescent="0.25">
      <c r="A404" s="487"/>
      <c r="B404" s="365"/>
      <c r="C404" s="1737" t="s">
        <v>401</v>
      </c>
      <c r="D404" s="1738"/>
      <c r="E404" s="1738"/>
      <c r="F404" s="1738"/>
      <c r="G404" s="1738"/>
      <c r="H404" s="1738"/>
      <c r="I404" s="1738"/>
      <c r="J404" s="1738"/>
      <c r="K404" s="1738"/>
      <c r="L404" s="1738"/>
      <c r="M404" s="1739"/>
      <c r="S404" s="394"/>
      <c r="T404" s="394"/>
      <c r="U404" s="394"/>
      <c r="W404" s="394"/>
      <c r="X404" s="394"/>
      <c r="Y404" s="394"/>
      <c r="AA404" s="365"/>
      <c r="AB404" s="365"/>
      <c r="AC404" s="365"/>
      <c r="AD404" s="365"/>
      <c r="AE404" s="365"/>
      <c r="AF404" s="365"/>
      <c r="AG404" s="365"/>
      <c r="AH404" s="365"/>
      <c r="AI404" s="365"/>
      <c r="AJ404" s="365"/>
      <c r="AK404" s="365"/>
      <c r="AL404" s="365"/>
      <c r="AM404" s="365"/>
      <c r="AN404" s="365"/>
      <c r="BI404" s="463">
        <v>2060</v>
      </c>
      <c r="BJ404" s="464">
        <v>3358.0383872558759</v>
      </c>
      <c r="BR404" s="463">
        <v>2060</v>
      </c>
      <c r="BS404" s="294">
        <v>46</v>
      </c>
      <c r="BT404" s="468">
        <v>1579.8283188570006</v>
      </c>
      <c r="BU404" s="468">
        <v>1772.0399781465817</v>
      </c>
      <c r="BV404" s="464">
        <v>3351.8682970035825</v>
      </c>
      <c r="BY404" s="463">
        <v>2060</v>
      </c>
      <c r="BZ404" s="294">
        <v>46</v>
      </c>
      <c r="CA404" s="468">
        <v>54.31528029744981</v>
      </c>
      <c r="CB404" s="468">
        <v>1527.8745724855271</v>
      </c>
      <c r="CC404" s="468">
        <v>1779.3299307006816</v>
      </c>
      <c r="CD404" s="464">
        <v>3361.5197834836586</v>
      </c>
      <c r="CG404" s="463">
        <v>2060</v>
      </c>
      <c r="CH404" s="294">
        <v>46</v>
      </c>
      <c r="CI404" s="468">
        <v>-65.307042712669826</v>
      </c>
      <c r="CJ404" s="468">
        <v>148.01668940693287</v>
      </c>
      <c r="CK404" s="468">
        <v>1494.1655214218324</v>
      </c>
      <c r="CL404" s="468">
        <v>1781.1632191397803</v>
      </c>
      <c r="CM404" s="464">
        <v>3358.0383872558759</v>
      </c>
      <c r="CP404" s="463">
        <v>2060</v>
      </c>
      <c r="CQ404" s="294">
        <v>46</v>
      </c>
      <c r="CR404" s="468">
        <v>1827.4263555761956</v>
      </c>
      <c r="CS404" s="468">
        <v>1.8934499767588082</v>
      </c>
      <c r="CT404" s="464">
        <v>3460.1403904941812</v>
      </c>
      <c r="DW404" s="324"/>
      <c r="EA404" s="325"/>
      <c r="EB404" s="325"/>
      <c r="EC404" s="325"/>
      <c r="ED404" s="325"/>
      <c r="EE404" s="325"/>
    </row>
    <row r="405" spans="1:135" s="319" customFormat="1" x14ac:dyDescent="0.25">
      <c r="A405" s="492" t="s">
        <v>311</v>
      </c>
      <c r="C405" s="1740"/>
      <c r="D405" s="1741"/>
      <c r="E405" s="1741"/>
      <c r="F405" s="1741"/>
      <c r="G405" s="1741"/>
      <c r="H405" s="1741"/>
      <c r="I405" s="1741"/>
      <c r="J405" s="1741"/>
      <c r="K405" s="1741"/>
      <c r="L405" s="1741"/>
      <c r="M405" s="1742"/>
      <c r="N405" s="365"/>
      <c r="O405" s="365"/>
      <c r="P405" s="365"/>
      <c r="Q405" s="365"/>
      <c r="R405" s="365"/>
      <c r="S405" s="365"/>
      <c r="T405" s="365"/>
      <c r="U405" s="365"/>
      <c r="V405" s="365"/>
      <c r="W405" s="365"/>
      <c r="X405" s="365"/>
      <c r="Y405" s="365"/>
      <c r="Z405" s="365"/>
      <c r="AA405" s="365"/>
      <c r="AB405" s="365"/>
      <c r="AC405" s="365"/>
      <c r="AD405" s="365"/>
      <c r="AE405" s="365"/>
      <c r="AF405" s="365"/>
      <c r="AG405" s="365"/>
      <c r="AH405" s="365"/>
      <c r="AI405" s="365"/>
      <c r="AJ405" s="365"/>
      <c r="AK405" s="365"/>
      <c r="AL405" s="365"/>
      <c r="AM405" s="365"/>
      <c r="AN405" s="365"/>
      <c r="DW405" s="324"/>
      <c r="EA405" s="325"/>
      <c r="EB405" s="325"/>
      <c r="EC405" s="325"/>
      <c r="ED405" s="325"/>
      <c r="EE405" s="325"/>
    </row>
    <row r="406" spans="1:135" s="319" customFormat="1" x14ac:dyDescent="0.25">
      <c r="A406" s="492"/>
      <c r="C406" s="1740"/>
      <c r="D406" s="1741"/>
      <c r="E406" s="1741"/>
      <c r="F406" s="1741"/>
      <c r="G406" s="1741"/>
      <c r="H406" s="1741"/>
      <c r="I406" s="1741"/>
      <c r="J406" s="1741"/>
      <c r="K406" s="1741"/>
      <c r="L406" s="1741"/>
      <c r="M406" s="1742"/>
      <c r="N406" s="365"/>
      <c r="O406" s="365"/>
      <c r="P406" s="365"/>
      <c r="Q406" s="365"/>
      <c r="R406" s="365"/>
      <c r="S406" s="365"/>
      <c r="T406" s="365"/>
      <c r="U406" s="365"/>
      <c r="V406" s="365"/>
      <c r="W406" s="365"/>
      <c r="X406" s="365"/>
      <c r="Y406" s="365"/>
      <c r="Z406" s="365"/>
      <c r="AA406" s="365"/>
      <c r="AB406" s="365"/>
      <c r="AC406" s="365"/>
      <c r="AD406" s="365"/>
      <c r="AE406" s="365"/>
      <c r="AF406" s="365"/>
      <c r="AG406" s="365"/>
      <c r="AH406" s="365"/>
      <c r="AI406" s="365"/>
      <c r="AJ406" s="365"/>
      <c r="AK406" s="365"/>
      <c r="AL406" s="365"/>
      <c r="AM406" s="365"/>
      <c r="AN406" s="365"/>
      <c r="DW406" s="324"/>
      <c r="EA406" s="325"/>
      <c r="EB406" s="325"/>
      <c r="EC406" s="325"/>
      <c r="ED406" s="325"/>
      <c r="EE406" s="325"/>
    </row>
    <row r="407" spans="1:135" x14ac:dyDescent="0.25">
      <c r="A407" s="487"/>
      <c r="B407" s="365"/>
      <c r="C407" s="1762"/>
      <c r="D407" s="1744"/>
      <c r="E407" s="1744"/>
      <c r="F407" s="1744"/>
      <c r="G407" s="1744"/>
      <c r="H407" s="1744"/>
      <c r="I407" s="1744"/>
      <c r="J407" s="1744"/>
      <c r="K407" s="1744"/>
      <c r="L407" s="1744"/>
      <c r="M407" s="1745"/>
      <c r="N407" s="319"/>
      <c r="O407" s="319"/>
      <c r="P407" s="319"/>
      <c r="Q407" s="319"/>
      <c r="R407" s="319"/>
      <c r="S407" s="394"/>
      <c r="T407" s="394"/>
      <c r="U407" s="394"/>
      <c r="V407" s="319"/>
      <c r="W407" s="394"/>
      <c r="X407" s="394"/>
      <c r="Y407" s="394"/>
      <c r="Z407" s="365"/>
      <c r="AA407" s="365"/>
      <c r="AB407" s="365"/>
      <c r="AC407" s="365"/>
      <c r="AD407" s="365"/>
      <c r="AE407" s="365"/>
      <c r="AF407" s="365"/>
      <c r="AG407" s="365"/>
      <c r="AH407" s="365"/>
      <c r="AI407" s="365"/>
      <c r="AJ407" s="365"/>
      <c r="AK407" s="365"/>
      <c r="AL407" s="365"/>
      <c r="AM407" s="365"/>
      <c r="AN407" s="365"/>
      <c r="AO407" s="319"/>
      <c r="AP407" s="319"/>
      <c r="AQ407" s="319"/>
      <c r="AR407" s="319"/>
      <c r="AS407" s="319"/>
      <c r="AT407" s="319"/>
      <c r="AU407" s="319"/>
      <c r="AV407" s="319"/>
      <c r="AW407" s="319"/>
      <c r="AX407" s="319"/>
      <c r="AY407" s="319"/>
      <c r="AZ407" s="319"/>
      <c r="BA407" s="319"/>
      <c r="BB407" s="319"/>
      <c r="BC407" s="319"/>
      <c r="BD407" s="319"/>
      <c r="BE407" s="319"/>
      <c r="BF407" s="319"/>
      <c r="BG407" s="319"/>
      <c r="BH407" s="319"/>
      <c r="BI407" s="319"/>
      <c r="BJ407" s="319"/>
      <c r="BK407" s="319"/>
      <c r="BL407" s="319"/>
    </row>
    <row r="408" spans="1:135" s="571" customFormat="1" x14ac:dyDescent="0.25">
      <c r="A408" s="567"/>
      <c r="B408" s="568"/>
      <c r="C408" s="569"/>
      <c r="D408" s="569"/>
      <c r="E408" s="569"/>
      <c r="F408" s="569"/>
      <c r="G408" s="569"/>
      <c r="H408" s="569"/>
      <c r="I408" s="569"/>
      <c r="J408" s="569"/>
      <c r="K408" s="569"/>
      <c r="L408" s="569"/>
      <c r="M408" s="570"/>
      <c r="S408" s="572"/>
      <c r="T408" s="572"/>
      <c r="U408" s="572"/>
      <c r="W408" s="572"/>
      <c r="X408" s="572"/>
      <c r="Y408" s="572"/>
      <c r="Z408" s="568"/>
      <c r="AA408" s="568"/>
      <c r="AB408" s="568"/>
      <c r="AC408" s="568"/>
      <c r="AD408" s="568"/>
      <c r="AE408" s="568"/>
      <c r="AF408" s="568"/>
      <c r="AG408" s="568"/>
      <c r="AH408" s="568"/>
      <c r="AI408" s="568"/>
      <c r="AJ408" s="568"/>
      <c r="AK408" s="568"/>
      <c r="AL408" s="568"/>
      <c r="AM408" s="568"/>
      <c r="AN408" s="568"/>
      <c r="DW408" s="573"/>
      <c r="EA408" s="574"/>
      <c r="EB408" s="574"/>
      <c r="EC408" s="574"/>
      <c r="ED408" s="574"/>
      <c r="EE408" s="574"/>
    </row>
    <row r="409" spans="1:135" s="571" customFormat="1" x14ac:dyDescent="0.25">
      <c r="A409" s="567"/>
      <c r="B409" s="568"/>
      <c r="C409" s="569"/>
      <c r="D409" s="569"/>
      <c r="E409" s="569"/>
      <c r="F409" s="569"/>
      <c r="G409" s="569"/>
      <c r="H409" s="569"/>
      <c r="I409" s="569"/>
      <c r="J409" s="569"/>
      <c r="K409" s="569"/>
      <c r="L409" s="569"/>
      <c r="M409" s="570"/>
      <c r="S409" s="572"/>
      <c r="T409" s="572"/>
      <c r="U409" s="572"/>
      <c r="W409" s="572"/>
      <c r="X409" s="572"/>
      <c r="Y409" s="572"/>
      <c r="Z409" s="568"/>
      <c r="AA409" s="568"/>
      <c r="AB409" s="568"/>
      <c r="AC409" s="568"/>
      <c r="AD409" s="568"/>
      <c r="AE409" s="568"/>
      <c r="AF409" s="568"/>
      <c r="AG409" s="568"/>
      <c r="AH409" s="568"/>
      <c r="AI409" s="568"/>
      <c r="AJ409" s="568"/>
      <c r="AK409" s="568"/>
      <c r="AL409" s="568"/>
      <c r="AM409" s="568"/>
      <c r="AN409" s="568"/>
      <c r="DW409" s="573"/>
      <c r="EA409" s="574"/>
      <c r="EB409" s="574"/>
      <c r="EC409" s="574"/>
      <c r="ED409" s="574"/>
      <c r="EE409" s="574"/>
    </row>
    <row r="410" spans="1:135" s="400" customFormat="1" x14ac:dyDescent="0.25">
      <c r="A410" s="492"/>
      <c r="B410" s="365"/>
      <c r="C410" s="287"/>
      <c r="D410" s="287"/>
      <c r="E410" s="287"/>
      <c r="F410" s="287"/>
      <c r="G410" s="287"/>
      <c r="H410" s="287"/>
      <c r="I410" s="287"/>
      <c r="J410" s="287"/>
      <c r="K410" s="287"/>
      <c r="L410" s="287"/>
      <c r="M410" s="287"/>
      <c r="N410" s="365"/>
      <c r="O410" s="365"/>
      <c r="P410" s="365"/>
      <c r="Q410" s="365"/>
      <c r="R410" s="365"/>
      <c r="S410" s="365"/>
      <c r="T410" s="365"/>
      <c r="U410" s="365"/>
      <c r="V410" s="365"/>
      <c r="W410" s="365"/>
      <c r="X410" s="365"/>
      <c r="Y410" s="365"/>
      <c r="Z410" s="365"/>
      <c r="AA410" s="365"/>
      <c r="AB410" s="365"/>
      <c r="AC410" s="365"/>
      <c r="AD410" s="365"/>
      <c r="AE410" s="365"/>
      <c r="AF410" s="365"/>
      <c r="AG410" s="365"/>
      <c r="AH410" s="365"/>
      <c r="AI410" s="365"/>
      <c r="AJ410" s="365"/>
      <c r="AK410" s="365"/>
      <c r="AL410" s="365"/>
      <c r="AM410" s="365"/>
      <c r="AN410" s="365"/>
      <c r="AO410" s="365"/>
      <c r="AP410" s="365"/>
      <c r="AQ410" s="301"/>
      <c r="AR410" s="301"/>
      <c r="AS410" s="301"/>
      <c r="AT410" s="301"/>
      <c r="AU410" s="301"/>
      <c r="AV410" s="301"/>
      <c r="AW410" s="301"/>
      <c r="AX410" s="301"/>
      <c r="AY410" s="301"/>
      <c r="AZ410" s="301"/>
      <c r="BA410" s="301"/>
      <c r="BB410" s="301"/>
      <c r="BC410" s="301"/>
      <c r="BD410" s="301"/>
      <c r="BE410" s="301"/>
      <c r="BF410" s="301"/>
      <c r="BG410" s="301"/>
      <c r="BH410" s="301"/>
      <c r="BI410" s="301"/>
      <c r="BJ410" s="301"/>
      <c r="BK410" s="301"/>
      <c r="BL410" s="301"/>
      <c r="BM410" s="301"/>
      <c r="BN410" s="301"/>
      <c r="BO410" s="301"/>
      <c r="BP410" s="319"/>
      <c r="DW410" s="577"/>
      <c r="EA410" s="553"/>
      <c r="EB410" s="553"/>
      <c r="EC410" s="553"/>
      <c r="ED410" s="553"/>
      <c r="EE410" s="553"/>
    </row>
    <row r="411" spans="1:135" s="400" customFormat="1" x14ac:dyDescent="0.25">
      <c r="A411" s="492"/>
      <c r="B411" s="365"/>
      <c r="C411" s="287"/>
      <c r="D411" s="287"/>
      <c r="E411" s="287"/>
      <c r="F411" s="287"/>
      <c r="G411" s="287"/>
      <c r="H411" s="287"/>
      <c r="I411" s="287"/>
      <c r="J411" s="287"/>
      <c r="K411" s="287"/>
      <c r="L411" s="287"/>
      <c r="M411" s="287"/>
      <c r="N411" s="365"/>
      <c r="O411" s="365"/>
      <c r="P411" s="365"/>
      <c r="Q411" s="365"/>
      <c r="R411" s="365"/>
      <c r="S411" s="365"/>
      <c r="T411" s="365"/>
      <c r="U411" s="365"/>
      <c r="V411" s="365"/>
      <c r="W411" s="365"/>
      <c r="X411" s="365"/>
      <c r="Y411" s="365"/>
      <c r="Z411" s="365"/>
      <c r="AA411" s="575" t="s">
        <v>154</v>
      </c>
      <c r="AB411" s="365"/>
      <c r="AC411" s="365"/>
      <c r="AD411" s="365"/>
      <c r="AE411" s="365"/>
      <c r="AF411" s="365"/>
      <c r="AG411" s="365"/>
      <c r="AH411" s="365"/>
      <c r="AI411" s="365"/>
      <c r="AJ411" s="365"/>
      <c r="AK411" s="365"/>
      <c r="AL411" s="365"/>
      <c r="AM411" s="575" t="s">
        <v>154</v>
      </c>
      <c r="AN411" s="365"/>
      <c r="AO411" s="365"/>
      <c r="AP411" s="365"/>
      <c r="AQ411" s="301"/>
      <c r="AR411" s="301"/>
      <c r="AS411" s="301"/>
      <c r="AT411" s="301"/>
      <c r="AU411" s="301"/>
      <c r="AV411" s="301"/>
      <c r="AW411" s="301"/>
      <c r="AX411" s="301"/>
      <c r="AY411" s="301"/>
      <c r="AZ411" s="575" t="s">
        <v>154</v>
      </c>
      <c r="BA411" s="301"/>
      <c r="BB411" s="301"/>
      <c r="BC411" s="301"/>
      <c r="BD411" s="301"/>
      <c r="BE411" s="301"/>
      <c r="BF411" s="301"/>
      <c r="BG411" s="301"/>
      <c r="BH411" s="301"/>
      <c r="BI411" s="301"/>
      <c r="BJ411" s="575" t="s">
        <v>154</v>
      </c>
      <c r="BK411" s="301"/>
      <c r="BL411" s="301"/>
      <c r="BM411" s="301"/>
      <c r="BN411" s="301"/>
      <c r="BO411" s="301"/>
      <c r="BP411" s="319"/>
      <c r="BR411" s="575" t="s">
        <v>154</v>
      </c>
      <c r="BY411" s="575" t="s">
        <v>154</v>
      </c>
      <c r="CG411" s="575" t="s">
        <v>154</v>
      </c>
      <c r="CP411" s="575" t="s">
        <v>154</v>
      </c>
      <c r="DV411" s="575" t="s">
        <v>154</v>
      </c>
      <c r="DW411" s="577"/>
      <c r="EA411" s="553"/>
      <c r="EB411" s="553"/>
      <c r="EC411" s="553"/>
      <c r="ED411" s="553"/>
      <c r="EE411" s="553"/>
    </row>
    <row r="412" spans="1:135" x14ac:dyDescent="0.25">
      <c r="A412" s="552" t="s">
        <v>154</v>
      </c>
      <c r="B412" s="1746"/>
      <c r="C412" s="1746"/>
      <c r="D412" s="389"/>
      <c r="E412" s="389"/>
      <c r="F412" s="389"/>
      <c r="G412" s="389"/>
      <c r="H412" s="389"/>
      <c r="I412" s="389"/>
      <c r="J412" s="389"/>
      <c r="K412" s="389"/>
      <c r="L412" s="389"/>
      <c r="M412" s="389"/>
      <c r="N412" s="390"/>
      <c r="O412" s="390"/>
      <c r="P412" s="390"/>
      <c r="Q412" s="390"/>
      <c r="R412" s="390"/>
      <c r="S412" s="390"/>
      <c r="T412" s="390"/>
      <c r="U412" s="390"/>
      <c r="V412" s="390"/>
      <c r="W412" s="390"/>
      <c r="X412" s="390"/>
      <c r="Y412" s="390"/>
      <c r="Z412" s="390"/>
      <c r="AA412" s="390"/>
      <c r="AB412" s="390"/>
      <c r="AC412" s="390"/>
      <c r="AD412" s="390"/>
      <c r="AE412" s="390"/>
      <c r="AF412" s="390"/>
      <c r="AG412" s="390"/>
      <c r="AH412" s="390"/>
      <c r="AI412" s="390"/>
      <c r="AJ412" s="390"/>
      <c r="AK412" s="390"/>
      <c r="AL412" s="390"/>
      <c r="AM412" s="390"/>
      <c r="AN412" s="390"/>
      <c r="AO412" s="365"/>
      <c r="AP412" s="365"/>
    </row>
    <row r="413" spans="1:135" s="319" customFormat="1" x14ac:dyDescent="0.25">
      <c r="B413" s="1746"/>
      <c r="C413" s="1746"/>
      <c r="D413" s="389"/>
      <c r="E413" s="389"/>
      <c r="F413" s="389"/>
      <c r="G413" s="389"/>
      <c r="H413" s="389"/>
      <c r="I413" s="389"/>
      <c r="J413" s="389"/>
      <c r="K413" s="389"/>
      <c r="L413" s="389"/>
      <c r="M413" s="389"/>
      <c r="N413" s="390"/>
      <c r="O413" s="390"/>
      <c r="P413" s="390"/>
      <c r="Q413" s="390"/>
      <c r="R413" s="390"/>
      <c r="S413" s="390"/>
      <c r="T413" s="390"/>
      <c r="U413" s="390"/>
      <c r="V413" s="390"/>
      <c r="W413" s="390"/>
      <c r="X413" s="390"/>
      <c r="Y413" s="390"/>
      <c r="Z413" s="390"/>
      <c r="AA413" s="390"/>
      <c r="AC413" s="390"/>
      <c r="AD413" s="390"/>
      <c r="AE413" s="390"/>
      <c r="AF413" s="390"/>
      <c r="AG413" s="390"/>
      <c r="AH413" s="390"/>
      <c r="AI413" s="390"/>
      <c r="AJ413" s="390"/>
      <c r="AK413" s="390"/>
      <c r="AL413" s="390"/>
      <c r="AM413" s="390"/>
      <c r="AN413" s="390"/>
      <c r="AO413" s="365"/>
      <c r="DW413" s="324"/>
      <c r="EA413" s="325"/>
      <c r="EB413" s="325"/>
      <c r="EC413" s="325"/>
      <c r="ED413" s="325"/>
      <c r="EE413" s="325"/>
    </row>
    <row r="414" spans="1:135" s="336" customFormat="1" ht="13.8" thickBot="1" x14ac:dyDescent="0.3">
      <c r="A414" s="555"/>
      <c r="B414" s="1747"/>
      <c r="C414" s="1747"/>
      <c r="D414" s="389"/>
      <c r="E414" s="389"/>
      <c r="F414" s="389"/>
      <c r="G414" s="389"/>
      <c r="H414" s="389"/>
      <c r="I414" s="389"/>
      <c r="J414" s="389"/>
      <c r="K414" s="389"/>
      <c r="L414" s="389"/>
      <c r="M414" s="389"/>
      <c r="N414" s="390"/>
      <c r="O414" s="390"/>
      <c r="P414" s="390"/>
      <c r="Q414" s="390"/>
      <c r="R414" s="390"/>
      <c r="S414" s="390"/>
      <c r="T414" s="390"/>
      <c r="U414" s="390"/>
      <c r="V414" s="390"/>
      <c r="W414" s="390"/>
      <c r="X414" s="390"/>
      <c r="Y414" s="390"/>
      <c r="Z414" s="390"/>
      <c r="AA414" s="390"/>
      <c r="AB414" s="390"/>
      <c r="AC414" s="390"/>
      <c r="AD414" s="390"/>
      <c r="AE414" s="390"/>
      <c r="AF414" s="390"/>
      <c r="AG414" s="390"/>
      <c r="AH414" s="390"/>
      <c r="AI414" s="390"/>
      <c r="AJ414" s="390"/>
      <c r="AK414" s="390"/>
      <c r="AL414" s="390"/>
      <c r="AM414" s="390"/>
      <c r="DI414" s="496" t="s">
        <v>508</v>
      </c>
      <c r="DJ414" s="497" t="s">
        <v>509</v>
      </c>
      <c r="DL414" s="496" t="s">
        <v>510</v>
      </c>
      <c r="DM414" s="497" t="s">
        <v>511</v>
      </c>
      <c r="DO414" s="496" t="s">
        <v>512</v>
      </c>
      <c r="DP414" s="497" t="s">
        <v>513</v>
      </c>
      <c r="DW414" s="393"/>
      <c r="EA414" s="303"/>
      <c r="EB414" s="303"/>
      <c r="EC414" s="303"/>
      <c r="ED414" s="303"/>
      <c r="EE414" s="303"/>
    </row>
    <row r="415" spans="1:135" ht="16.2" thickBot="1" x14ac:dyDescent="0.3">
      <c r="A415" s="371" t="s">
        <v>150</v>
      </c>
      <c r="C415" s="1748" t="s">
        <v>397</v>
      </c>
      <c r="D415" s="1749"/>
      <c r="E415" s="1750"/>
      <c r="F415" s="1751" t="s">
        <v>398</v>
      </c>
      <c r="G415" s="1752"/>
      <c r="H415" s="1753"/>
      <c r="I415" s="1754" t="s">
        <v>399</v>
      </c>
      <c r="J415" s="1755"/>
      <c r="K415" s="1756"/>
      <c r="L415" s="1757" t="s">
        <v>400</v>
      </c>
      <c r="M415" s="1758"/>
      <c r="O415" s="396"/>
      <c r="P415" s="396"/>
      <c r="Q415" s="396"/>
      <c r="W415" s="1759" t="s">
        <v>355</v>
      </c>
      <c r="X415" s="1759"/>
      <c r="Y415" s="1759"/>
      <c r="Z415" s="394"/>
      <c r="AA415" s="394"/>
      <c r="AB415" s="394"/>
      <c r="AC415" s="394"/>
      <c r="AD415" s="394"/>
      <c r="AE415" s="394"/>
      <c r="AF415" s="394"/>
      <c r="AG415" s="394"/>
      <c r="AH415" s="394"/>
      <c r="AI415" s="394"/>
      <c r="AJ415" s="394"/>
      <c r="AK415" s="394"/>
      <c r="AL415" s="394"/>
      <c r="AM415" s="394"/>
      <c r="AN415" s="394"/>
      <c r="BH415" s="395"/>
      <c r="BI415" s="395"/>
      <c r="BJ415" s="395" t="s">
        <v>358</v>
      </c>
      <c r="BK415" s="395"/>
      <c r="BL415" s="395"/>
      <c r="BM415" s="395"/>
      <c r="BN415" s="395"/>
      <c r="BR415" s="395" t="s">
        <v>356</v>
      </c>
      <c r="BS415" s="395"/>
      <c r="BT415" s="395"/>
      <c r="BU415" s="395"/>
      <c r="BV415" s="395"/>
      <c r="BW415" s="396"/>
      <c r="BY415" s="395" t="s">
        <v>357</v>
      </c>
      <c r="BZ415" s="395"/>
      <c r="CA415" s="395"/>
      <c r="CB415" s="395"/>
      <c r="CC415" s="395"/>
      <c r="CD415" s="395"/>
      <c r="CG415" s="395" t="s">
        <v>358</v>
      </c>
      <c r="CH415" s="395"/>
      <c r="CI415" s="395"/>
      <c r="CJ415" s="395"/>
      <c r="CK415" s="395"/>
      <c r="CL415" s="395"/>
      <c r="CM415" s="395"/>
      <c r="CP415" s="395" t="s">
        <v>359</v>
      </c>
      <c r="CQ415" s="395"/>
      <c r="CR415" s="395"/>
      <c r="CS415" s="395"/>
      <c r="CT415" s="395"/>
      <c r="CU415" s="395"/>
      <c r="CZ415" s="397"/>
      <c r="DA415" s="397"/>
      <c r="DB415" s="397"/>
      <c r="DC415" s="397"/>
      <c r="DD415" s="397"/>
      <c r="DE415" s="397"/>
      <c r="DF415" s="397"/>
      <c r="DG415" s="397"/>
      <c r="DH415" s="397"/>
      <c r="DI415" s="398" t="s">
        <v>514</v>
      </c>
      <c r="DJ415" s="399" t="s">
        <v>515</v>
      </c>
      <c r="DK415" s="397"/>
      <c r="DL415" s="398" t="s">
        <v>516</v>
      </c>
      <c r="DM415" s="399" t="s">
        <v>517</v>
      </c>
      <c r="DN415" s="397"/>
      <c r="DO415" s="398" t="s">
        <v>518</v>
      </c>
      <c r="DP415" s="399" t="s">
        <v>519</v>
      </c>
      <c r="DQ415" s="397"/>
      <c r="DV415" s="400"/>
      <c r="DW415" s="414" t="s">
        <v>420</v>
      </c>
      <c r="DX415" s="336"/>
      <c r="DY415" s="414" t="s">
        <v>421</v>
      </c>
      <c r="DZ415" s="401" t="s">
        <v>361</v>
      </c>
      <c r="EA415" s="557" t="s">
        <v>99</v>
      </c>
    </row>
    <row r="416" spans="1:135" s="336" customFormat="1" ht="262.8" thickBot="1" x14ac:dyDescent="0.3">
      <c r="A416" s="371" t="s">
        <v>120</v>
      </c>
      <c r="B416" s="403"/>
      <c r="C416" s="578" t="s">
        <v>371</v>
      </c>
      <c r="D416" s="579" t="s">
        <v>382</v>
      </c>
      <c r="E416" s="406" t="s">
        <v>412</v>
      </c>
      <c r="F416" s="407" t="s">
        <v>424</v>
      </c>
      <c r="G416" s="408" t="s">
        <v>414</v>
      </c>
      <c r="H416" s="406" t="s">
        <v>390</v>
      </c>
      <c r="I416" s="407" t="s">
        <v>391</v>
      </c>
      <c r="J416" s="408" t="s">
        <v>392</v>
      </c>
      <c r="K416" s="406" t="s">
        <v>393</v>
      </c>
      <c r="L416" s="407" t="s">
        <v>394</v>
      </c>
      <c r="M416" s="406" t="s">
        <v>395</v>
      </c>
      <c r="N416" s="409" t="s">
        <v>121</v>
      </c>
      <c r="O416" s="410"/>
      <c r="P416" s="410"/>
      <c r="Q416" s="410"/>
      <c r="R416" s="412" t="s">
        <v>364</v>
      </c>
      <c r="S416" s="411" t="s">
        <v>365</v>
      </c>
      <c r="T416" s="411" t="s">
        <v>366</v>
      </c>
      <c r="U416" s="413" t="s">
        <v>367</v>
      </c>
      <c r="V416" s="414"/>
      <c r="W416" s="413" t="s">
        <v>88</v>
      </c>
      <c r="X416" s="411" t="s">
        <v>93</v>
      </c>
      <c r="Y416" s="413" t="s">
        <v>98</v>
      </c>
      <c r="AA416" s="415"/>
      <c r="AB416" s="415"/>
      <c r="AC416" s="415"/>
      <c r="AD416" s="415"/>
      <c r="AE416" s="415"/>
      <c r="AF416" s="415"/>
      <c r="AG416" s="415"/>
      <c r="AH416" s="415"/>
      <c r="AI416" s="415"/>
      <c r="AJ416" s="415"/>
      <c r="AK416" s="415"/>
      <c r="AL416" s="415"/>
      <c r="AM416" s="415"/>
      <c r="AN416" s="415"/>
      <c r="BJ416" s="416" t="s">
        <v>93</v>
      </c>
      <c r="BL416" s="336" t="s">
        <v>368</v>
      </c>
      <c r="BM416" s="417">
        <v>17</v>
      </c>
      <c r="BN416" s="417" t="s">
        <v>369</v>
      </c>
      <c r="BR416" s="418"/>
      <c r="BS416" s="418"/>
      <c r="BT416" s="418"/>
      <c r="BU416" s="418"/>
      <c r="BV416" s="418"/>
      <c r="BW416" s="396"/>
      <c r="BZ416" s="418"/>
      <c r="CA416" s="418"/>
      <c r="CB416" s="418"/>
      <c r="CC416" s="418"/>
      <c r="CD416" s="418"/>
      <c r="CH416" s="418"/>
      <c r="CI416" s="418"/>
      <c r="CJ416" s="418"/>
      <c r="CK416" s="418"/>
      <c r="CL416" s="418"/>
      <c r="CM416" s="418"/>
      <c r="CQ416" s="418"/>
      <c r="CR416" s="418"/>
      <c r="CS416" s="418"/>
      <c r="CT416" s="418"/>
      <c r="CU416" s="418"/>
      <c r="CZ416" s="419"/>
      <c r="DA416" s="419"/>
      <c r="DB416" s="419"/>
      <c r="DC416" s="419"/>
      <c r="DD416" s="420"/>
      <c r="DE416" s="420"/>
      <c r="DF416" s="420"/>
      <c r="DG416" s="420"/>
      <c r="DH416" s="419"/>
      <c r="DI416" s="498"/>
      <c r="DJ416" s="499"/>
      <c r="DK416" s="423"/>
      <c r="DL416" s="498"/>
      <c r="DM416" s="499"/>
      <c r="DN416" s="419"/>
      <c r="DO416" s="498"/>
      <c r="DP416" s="499"/>
      <c r="DQ416" s="419"/>
      <c r="DV416" s="450">
        <v>2014</v>
      </c>
      <c r="DW416" s="556">
        <v>173.25410753661035</v>
      </c>
      <c r="DX416" s="427" t="s">
        <v>422</v>
      </c>
      <c r="DY416" s="557">
        <v>173.25410753661035</v>
      </c>
      <c r="EA416" s="557" t="s">
        <v>93</v>
      </c>
      <c r="EB416" s="303"/>
      <c r="EC416" s="303"/>
      <c r="ED416" s="303"/>
      <c r="EE416" s="303"/>
    </row>
    <row r="417" spans="1:136" s="336" customFormat="1" ht="79.8" thickBot="1" x14ac:dyDescent="0.3">
      <c r="A417" s="430" t="s">
        <v>371</v>
      </c>
      <c r="B417" s="403">
        <v>2012</v>
      </c>
      <c r="C417" s="1462">
        <v>154.4898553888352</v>
      </c>
      <c r="D417" s="1439">
        <v>121.96567530697514</v>
      </c>
      <c r="E417" s="1461"/>
      <c r="F417" s="1441">
        <v>250.29051323964293</v>
      </c>
      <c r="G417" s="1460"/>
      <c r="H417" s="1461"/>
      <c r="I417" s="620"/>
      <c r="J417" s="607"/>
      <c r="K417" s="608"/>
      <c r="L417" s="620"/>
      <c r="M417" s="608"/>
      <c r="N417" s="301" t="s">
        <v>446</v>
      </c>
      <c r="O417" s="394"/>
      <c r="P417" s="394"/>
      <c r="Q417" s="394"/>
      <c r="R417" s="301">
        <v>-2</v>
      </c>
      <c r="S417" s="503">
        <v>120.00528950517413</v>
      </c>
      <c r="T417" s="503">
        <v>246.26752917264599</v>
      </c>
      <c r="U417" s="503">
        <v>53.594513971791059</v>
      </c>
      <c r="V417" s="301"/>
      <c r="W417" s="503">
        <v>119.16532560077806</v>
      </c>
      <c r="X417" s="503">
        <v>172.75983957256912</v>
      </c>
      <c r="Y417" s="503">
        <v>226.35435354436018</v>
      </c>
      <c r="AA417" s="415"/>
      <c r="AB417" s="415"/>
      <c r="AC417" s="415"/>
      <c r="AD417" s="415"/>
      <c r="AE417" s="415"/>
      <c r="AF417" s="415"/>
      <c r="AG417" s="415"/>
      <c r="AH417" s="415"/>
      <c r="AI417" s="415"/>
      <c r="AJ417" s="415"/>
      <c r="AK417" s="415"/>
      <c r="AL417" s="415"/>
      <c r="AM417" s="415"/>
      <c r="AN417" s="415"/>
      <c r="BH417" s="434" t="s">
        <v>373</v>
      </c>
      <c r="BJ417" s="435" t="s">
        <v>447</v>
      </c>
      <c r="BL417" s="336" t="s">
        <v>368</v>
      </c>
      <c r="BM417" s="436">
        <v>1</v>
      </c>
      <c r="BN417" s="436" t="s">
        <v>374</v>
      </c>
      <c r="BR417" s="414" t="s">
        <v>375</v>
      </c>
      <c r="BS417" s="336" t="s">
        <v>93</v>
      </c>
      <c r="BT417" s="414" t="s">
        <v>376</v>
      </c>
      <c r="BU417" s="414" t="s">
        <v>377</v>
      </c>
      <c r="BW417" s="410"/>
      <c r="BY417" s="414" t="s">
        <v>375</v>
      </c>
      <c r="BZ417" s="336" t="s">
        <v>93</v>
      </c>
      <c r="CA417" s="414" t="s">
        <v>378</v>
      </c>
      <c r="CB417" s="414" t="s">
        <v>376</v>
      </c>
      <c r="CC417" s="414" t="s">
        <v>377</v>
      </c>
      <c r="CG417" s="414" t="s">
        <v>375</v>
      </c>
      <c r="CH417" s="336" t="s">
        <v>93</v>
      </c>
      <c r="CI417" s="414" t="s">
        <v>379</v>
      </c>
      <c r="CJ417" s="414" t="s">
        <v>378</v>
      </c>
      <c r="CK417" s="414" t="s">
        <v>376</v>
      </c>
      <c r="CL417" s="414" t="s">
        <v>377</v>
      </c>
      <c r="CP417" s="414" t="s">
        <v>375</v>
      </c>
      <c r="CQ417" s="336" t="s">
        <v>93</v>
      </c>
      <c r="CR417" s="414" t="s">
        <v>380</v>
      </c>
      <c r="CS417" s="414" t="s">
        <v>381</v>
      </c>
      <c r="CZ417" s="507" t="b">
        <v>1</v>
      </c>
      <c r="DA417" s="508" t="b">
        <v>1</v>
      </c>
      <c r="DB417" s="509" t="b">
        <v>1</v>
      </c>
      <c r="DC417" s="507">
        <v>-2</v>
      </c>
      <c r="DD417" s="509">
        <v>119.16532560077806</v>
      </c>
      <c r="DE417" s="507">
        <v>-2</v>
      </c>
      <c r="DF417" s="509">
        <v>172.75983957256912</v>
      </c>
      <c r="DG417" s="507">
        <v>-2</v>
      </c>
      <c r="DH417" s="509">
        <v>226.35435354436018</v>
      </c>
      <c r="DI417" s="507">
        <v>-2</v>
      </c>
      <c r="DJ417" s="508">
        <v>119.16532560077806</v>
      </c>
      <c r="DK417" s="509">
        <v>417</v>
      </c>
      <c r="DL417" s="507">
        <v>-2</v>
      </c>
      <c r="DM417" s="508">
        <v>172.75983957256912</v>
      </c>
      <c r="DN417" s="509">
        <v>417</v>
      </c>
      <c r="DO417" s="507">
        <v>-2</v>
      </c>
      <c r="DP417" s="508">
        <v>226.35435354436018</v>
      </c>
      <c r="DQ417" s="509">
        <v>417</v>
      </c>
      <c r="DV417" s="510">
        <v>2015</v>
      </c>
      <c r="DW417" s="511">
        <v>173.11008613161991</v>
      </c>
      <c r="DY417" s="558">
        <v>173.11008613161991</v>
      </c>
      <c r="EA417" s="303"/>
      <c r="EB417" s="303"/>
      <c r="EC417" s="303"/>
      <c r="ED417" s="303"/>
      <c r="EE417" s="303"/>
    </row>
    <row r="418" spans="1:136" s="336" customFormat="1" ht="79.2" x14ac:dyDescent="0.25">
      <c r="A418" s="581" t="s">
        <v>382</v>
      </c>
      <c r="B418" s="403">
        <v>2013</v>
      </c>
      <c r="C418" s="1462">
        <v>156.09105415749266</v>
      </c>
      <c r="D418" s="1439">
        <v>123.22977959802051</v>
      </c>
      <c r="E418" s="1461"/>
      <c r="F418" s="1441">
        <v>247.35053070354689</v>
      </c>
      <c r="G418" s="1460"/>
      <c r="H418" s="1461"/>
      <c r="I418" s="609"/>
      <c r="J418" s="610"/>
      <c r="K418" s="611"/>
      <c r="L418" s="609"/>
      <c r="M418" s="611"/>
      <c r="N418" s="301" t="s">
        <v>446</v>
      </c>
      <c r="O418" s="394"/>
      <c r="P418" s="394"/>
      <c r="Q418" s="394"/>
      <c r="R418" s="301">
        <v>-1</v>
      </c>
      <c r="S418" s="503">
        <v>121.24907552144325</v>
      </c>
      <c r="T418" s="503">
        <v>243.3748017352226</v>
      </c>
      <c r="U418" s="503">
        <v>51.664343600995167</v>
      </c>
      <c r="V418" s="301"/>
      <c r="W418" s="503">
        <v>121.07100292694726</v>
      </c>
      <c r="X418" s="503">
        <v>172.73534652794243</v>
      </c>
      <c r="Y418" s="503">
        <v>224.39969012893761</v>
      </c>
      <c r="AA418" s="415"/>
      <c r="AB418" s="415"/>
      <c r="AC418" s="415"/>
      <c r="AD418" s="415"/>
      <c r="AE418" s="415"/>
      <c r="AF418" s="415"/>
      <c r="AG418" s="415"/>
      <c r="AH418" s="415"/>
      <c r="AI418" s="415"/>
      <c r="AJ418" s="415"/>
      <c r="AK418" s="415"/>
      <c r="AL418" s="415"/>
      <c r="AM418" s="415"/>
      <c r="AN418" s="415"/>
      <c r="BK418" s="1736" t="s">
        <v>520</v>
      </c>
      <c r="BL418" s="1736"/>
      <c r="BM418" s="1736"/>
      <c r="BN418" s="1736"/>
      <c r="BO418" s="1736"/>
      <c r="BP418" s="1736"/>
      <c r="BQ418" s="1736"/>
      <c r="BS418" s="443" t="s">
        <v>98</v>
      </c>
      <c r="BT418" s="515">
        <v>-0.94973488233371672</v>
      </c>
      <c r="BU418" s="516">
        <v>214.49899407113742</v>
      </c>
      <c r="BW418" s="410"/>
      <c r="BZ418" s="443" t="s">
        <v>98</v>
      </c>
      <c r="CA418" s="515">
        <v>3.5387344572503372E-2</v>
      </c>
      <c r="CB418" s="517">
        <v>-2.5067780435238647</v>
      </c>
      <c r="CC418" s="516">
        <v>224.54899992972838</v>
      </c>
      <c r="CH418" s="443" t="s">
        <v>98</v>
      </c>
      <c r="CI418" s="515">
        <v>2.4398505257617866E-4</v>
      </c>
      <c r="CJ418" s="517">
        <v>1.9284331102475644E-2</v>
      </c>
      <c r="CK418" s="517">
        <v>-2.2402975691001661</v>
      </c>
      <c r="CL418" s="516">
        <v>223.8823351720693</v>
      </c>
      <c r="CQ418" s="443" t="s">
        <v>98</v>
      </c>
      <c r="CR418" s="515">
        <v>214.49074375681238</v>
      </c>
      <c r="CS418" s="516">
        <v>-4.7859397878226052E-3</v>
      </c>
      <c r="CZ418" s="447" t="b">
        <v>1</v>
      </c>
      <c r="DA418" s="448" t="b">
        <v>1</v>
      </c>
      <c r="DB418" s="449" t="b">
        <v>1</v>
      </c>
      <c r="DC418" s="447">
        <v>-1</v>
      </c>
      <c r="DD418" s="449">
        <v>121.07100292694726</v>
      </c>
      <c r="DE418" s="447">
        <v>-1</v>
      </c>
      <c r="DF418" s="449">
        <v>172.73534652794243</v>
      </c>
      <c r="DG418" s="447">
        <v>-1</v>
      </c>
      <c r="DH418" s="449">
        <v>224.39969012893761</v>
      </c>
      <c r="DI418" s="447">
        <v>-1</v>
      </c>
      <c r="DJ418" s="448">
        <v>121.07100292694726</v>
      </c>
      <c r="DK418" s="449">
        <v>418</v>
      </c>
      <c r="DL418" s="447">
        <v>-1</v>
      </c>
      <c r="DM418" s="448">
        <v>172.73534652794243</v>
      </c>
      <c r="DN418" s="449">
        <v>418</v>
      </c>
      <c r="DO418" s="447">
        <v>-1</v>
      </c>
      <c r="DP418" s="448">
        <v>224.39969012893761</v>
      </c>
      <c r="DQ418" s="449">
        <v>418</v>
      </c>
      <c r="DV418" s="510">
        <v>2016</v>
      </c>
      <c r="DW418" s="511">
        <v>173.13275302879063</v>
      </c>
      <c r="DY418" s="558">
        <v>173.13275302879063</v>
      </c>
      <c r="EA418" s="303"/>
      <c r="EB418" s="303"/>
      <c r="EC418" s="303"/>
      <c r="ED418" s="303"/>
      <c r="EE418" s="303"/>
    </row>
    <row r="419" spans="1:136" s="336" customFormat="1" ht="14.4" thickBot="1" x14ac:dyDescent="0.3">
      <c r="A419" s="467" t="s">
        <v>412</v>
      </c>
      <c r="B419" s="403">
        <v>2014</v>
      </c>
      <c r="C419" s="1462">
        <v>161.97059999404536</v>
      </c>
      <c r="D419" s="1439">
        <v>127.87152631108845</v>
      </c>
      <c r="E419" s="1458"/>
      <c r="F419" s="1457">
        <v>244.41054816745086</v>
      </c>
      <c r="G419" s="1355"/>
      <c r="H419" s="1458"/>
      <c r="I419" s="612"/>
      <c r="J419" s="613"/>
      <c r="K419" s="614"/>
      <c r="L419" s="612"/>
      <c r="M419" s="614"/>
      <c r="N419" s="301" t="s">
        <v>446</v>
      </c>
      <c r="O419" s="394"/>
      <c r="P419" s="394"/>
      <c r="Q419" s="394"/>
      <c r="R419" s="301">
        <v>0</v>
      </c>
      <c r="S419" s="503">
        <v>122.49286153771233</v>
      </c>
      <c r="T419" s="503">
        <v>242.1118364576831</v>
      </c>
      <c r="U419" s="503">
        <v>50.4829133525432</v>
      </c>
      <c r="V419" s="301"/>
      <c r="W419" s="503">
        <v>122.77119418406716</v>
      </c>
      <c r="X419" s="503">
        <v>173.25410753661035</v>
      </c>
      <c r="Y419" s="503">
        <v>223.73702088915354</v>
      </c>
      <c r="AA419" s="415"/>
      <c r="AB419" s="415"/>
      <c r="AC419" s="415"/>
      <c r="AD419" s="415"/>
      <c r="AE419" s="415"/>
      <c r="AF419" s="415"/>
      <c r="AG419" s="415"/>
      <c r="AH419" s="415"/>
      <c r="AI419" s="415"/>
      <c r="AJ419" s="415"/>
      <c r="AK419" s="415"/>
      <c r="AL419" s="415"/>
      <c r="AM419" s="415"/>
      <c r="AN419" s="415"/>
      <c r="BK419" s="1736"/>
      <c r="BL419" s="1736"/>
      <c r="BM419" s="1736"/>
      <c r="BN419" s="1736"/>
      <c r="BO419" s="1736"/>
      <c r="BP419" s="1736"/>
      <c r="BQ419" s="1736"/>
      <c r="BS419" s="443" t="s">
        <v>385</v>
      </c>
      <c r="BT419" s="454">
        <v>-0.49796849972709573</v>
      </c>
      <c r="BU419" s="455">
        <v>176.56427733654107</v>
      </c>
      <c r="BZ419" s="443" t="s">
        <v>385</v>
      </c>
      <c r="CA419" s="454">
        <v>-1.2061438544845897E-2</v>
      </c>
      <c r="CB419" s="456">
        <v>3.2734796246123889E-2</v>
      </c>
      <c r="CC419" s="455">
        <v>173.13882878980482</v>
      </c>
      <c r="CH419" s="443" t="s">
        <v>385</v>
      </c>
      <c r="CI419" s="454">
        <v>2.8979601153057084E-5</v>
      </c>
      <c r="CJ419" s="456">
        <v>-1.3974092220947665E-2</v>
      </c>
      <c r="CK419" s="456">
        <v>6.4386316625492823E-2</v>
      </c>
      <c r="CL419" s="455">
        <v>173.05964492761422</v>
      </c>
      <c r="CQ419" s="443" t="s">
        <v>385</v>
      </c>
      <c r="CR419" s="454">
        <v>176.90694200112347</v>
      </c>
      <c r="CS419" s="455">
        <v>-3.0457745713622117E-3</v>
      </c>
      <c r="CZ419" s="447" t="b">
        <v>1</v>
      </c>
      <c r="DA419" s="448" t="b">
        <v>1</v>
      </c>
      <c r="DB419" s="449" t="b">
        <v>1</v>
      </c>
      <c r="DC419" s="447">
        <v>0</v>
      </c>
      <c r="DD419" s="449">
        <v>122.77119418406716</v>
      </c>
      <c r="DE419" s="447">
        <v>0</v>
      </c>
      <c r="DF419" s="449">
        <v>173.25410753661035</v>
      </c>
      <c r="DG419" s="447">
        <v>0</v>
      </c>
      <c r="DH419" s="449">
        <v>223.73702088915354</v>
      </c>
      <c r="DI419" s="447">
        <v>0</v>
      </c>
      <c r="DJ419" s="448">
        <v>122.77119418406716</v>
      </c>
      <c r="DK419" s="449">
        <v>419</v>
      </c>
      <c r="DL419" s="447">
        <v>0</v>
      </c>
      <c r="DM419" s="448">
        <v>173.25410753661035</v>
      </c>
      <c r="DN419" s="449">
        <v>419</v>
      </c>
      <c r="DO419" s="447">
        <v>0</v>
      </c>
      <c r="DP419" s="448">
        <v>223.73702088915354</v>
      </c>
      <c r="DQ419" s="449">
        <v>419</v>
      </c>
      <c r="DV419" s="450">
        <v>2017</v>
      </c>
      <c r="DW419" s="451">
        <v>173.12781949673331</v>
      </c>
      <c r="DY419" s="557">
        <v>173.12781949673331</v>
      </c>
      <c r="DZ419" s="414" t="s">
        <v>383</v>
      </c>
      <c r="EA419" s="303"/>
      <c r="EB419" s="303"/>
      <c r="EC419" s="303"/>
      <c r="ED419" s="303"/>
      <c r="EE419" s="303"/>
    </row>
    <row r="420" spans="1:136" s="336" customFormat="1" ht="15.6" thickBot="1" x14ac:dyDescent="0.3">
      <c r="A420" s="588" t="s">
        <v>424</v>
      </c>
      <c r="B420" s="403">
        <v>2015</v>
      </c>
      <c r="C420" s="1462">
        <v>163.63750292114307</v>
      </c>
      <c r="D420" s="1439">
        <v>129.18750230616556</v>
      </c>
      <c r="E420" s="1461"/>
      <c r="F420" s="1441">
        <v>241.47056563135482</v>
      </c>
      <c r="G420" s="1460"/>
      <c r="H420" s="1461"/>
      <c r="I420" s="609"/>
      <c r="J420" s="610"/>
      <c r="K420" s="611"/>
      <c r="L420" s="609"/>
      <c r="M420" s="611"/>
      <c r="N420" s="301" t="s">
        <v>446</v>
      </c>
      <c r="O420" s="394"/>
      <c r="P420" s="394"/>
      <c r="Q420" s="394"/>
      <c r="R420" s="301">
        <v>1</v>
      </c>
      <c r="S420" s="503">
        <v>123.73664755398104</v>
      </c>
      <c r="T420" s="503">
        <v>239.21098067423773</v>
      </c>
      <c r="U420" s="503">
        <v>48.563463152581015</v>
      </c>
      <c r="V420" s="301"/>
      <c r="W420" s="503">
        <v>124.66344189072834</v>
      </c>
      <c r="X420" s="503">
        <v>173.22690504330936</v>
      </c>
      <c r="Y420" s="503">
        <v>221.79036819589038</v>
      </c>
      <c r="AA420" s="415"/>
      <c r="AB420" s="415"/>
      <c r="AC420" s="415"/>
      <c r="AD420" s="415"/>
      <c r="AE420" s="415"/>
      <c r="AF420" s="415"/>
      <c r="AG420" s="415"/>
      <c r="AH420" s="415"/>
      <c r="AI420" s="415"/>
      <c r="AJ420" s="415"/>
      <c r="AK420" s="415"/>
      <c r="AL420" s="415"/>
      <c r="AM420" s="415"/>
      <c r="AN420" s="415"/>
      <c r="BK420" s="1736"/>
      <c r="BL420" s="1736"/>
      <c r="BM420" s="1736"/>
      <c r="BN420" s="1736"/>
      <c r="BO420" s="1736"/>
      <c r="BP420" s="1736"/>
      <c r="BQ420" s="1736"/>
      <c r="BR420" s="301"/>
      <c r="BS420" s="443" t="s">
        <v>88</v>
      </c>
      <c r="BT420" s="459">
        <v>-4.6202117120474478E-2</v>
      </c>
      <c r="BU420" s="460">
        <v>138.62956060194469</v>
      </c>
      <c r="BV420" s="414" t="s">
        <v>387</v>
      </c>
      <c r="BY420" s="301"/>
      <c r="BZ420" s="443" t="s">
        <v>88</v>
      </c>
      <c r="CA420" s="459">
        <v>-5.9510221662195155E-2</v>
      </c>
      <c r="CB420" s="461">
        <v>2.5722476360161122</v>
      </c>
      <c r="CC420" s="460">
        <v>121.72865764988126</v>
      </c>
      <c r="CD420" s="414" t="s">
        <v>387</v>
      </c>
      <c r="CG420" s="301"/>
      <c r="CH420" s="443" t="s">
        <v>88</v>
      </c>
      <c r="CI420" s="459">
        <v>-1.8602585027006419E-4</v>
      </c>
      <c r="CJ420" s="461">
        <v>-4.7232515544370926E-2</v>
      </c>
      <c r="CK420" s="461">
        <v>2.369070202351149</v>
      </c>
      <c r="CL420" s="460">
        <v>122.23695468315917</v>
      </c>
      <c r="CM420" s="414" t="s">
        <v>387</v>
      </c>
      <c r="CP420" s="301"/>
      <c r="CQ420" s="443" t="s">
        <v>88</v>
      </c>
      <c r="CR420" s="459">
        <v>138.3274146068452</v>
      </c>
      <c r="CS420" s="460">
        <v>-3.7700299767566819E-4</v>
      </c>
      <c r="CT420" s="414" t="s">
        <v>387</v>
      </c>
      <c r="CZ420" s="447" t="b">
        <v>1</v>
      </c>
      <c r="DA420" s="448" t="b">
        <v>1</v>
      </c>
      <c r="DB420" s="449" t="b">
        <v>1</v>
      </c>
      <c r="DC420" s="447">
        <v>1</v>
      </c>
      <c r="DD420" s="449">
        <v>124.66344189072834</v>
      </c>
      <c r="DE420" s="447">
        <v>1</v>
      </c>
      <c r="DF420" s="449">
        <v>173.22690504330936</v>
      </c>
      <c r="DG420" s="447">
        <v>1</v>
      </c>
      <c r="DH420" s="449">
        <v>221.79036819589038</v>
      </c>
      <c r="DI420" s="447">
        <v>1</v>
      </c>
      <c r="DJ420" s="448">
        <v>124.66344189072834</v>
      </c>
      <c r="DK420" s="449">
        <v>420</v>
      </c>
      <c r="DL420" s="447">
        <v>1</v>
      </c>
      <c r="DM420" s="448">
        <v>173.22690504330936</v>
      </c>
      <c r="DN420" s="449">
        <v>420</v>
      </c>
      <c r="DO420" s="447">
        <v>1</v>
      </c>
      <c r="DP420" s="448">
        <v>221.79036819589038</v>
      </c>
      <c r="DQ420" s="449">
        <v>420</v>
      </c>
      <c r="DV420" s="450">
        <v>2018</v>
      </c>
      <c r="DW420" s="451">
        <v>173.09545941305481</v>
      </c>
      <c r="DY420" s="557">
        <v>173.09545941305481</v>
      </c>
      <c r="EA420" s="303" t="s">
        <v>379</v>
      </c>
      <c r="EB420" s="303" t="s">
        <v>378</v>
      </c>
      <c r="EC420" s="303" t="s">
        <v>376</v>
      </c>
      <c r="ED420" s="303" t="s">
        <v>377</v>
      </c>
      <c r="EE420" s="303"/>
    </row>
    <row r="421" spans="1:136" s="336" customFormat="1" ht="13.8" x14ac:dyDescent="0.25">
      <c r="A421" s="462" t="s">
        <v>414</v>
      </c>
      <c r="B421" s="403">
        <v>2016</v>
      </c>
      <c r="C421" s="1462">
        <v>165.27056322097579</v>
      </c>
      <c r="D421" s="1439">
        <v>130.47676043761246</v>
      </c>
      <c r="E421" s="1466"/>
      <c r="F421" s="1436">
        <v>238.53058309525878</v>
      </c>
      <c r="G421" s="1465"/>
      <c r="H421" s="1466"/>
      <c r="I421" s="609"/>
      <c r="J421" s="610"/>
      <c r="K421" s="611"/>
      <c r="L421" s="609"/>
      <c r="M421" s="611"/>
      <c r="N421" s="301" t="s">
        <v>446</v>
      </c>
      <c r="O421" s="394"/>
      <c r="P421" s="394"/>
      <c r="Q421" s="394"/>
      <c r="R421" s="301">
        <v>2</v>
      </c>
      <c r="S421" s="503">
        <v>124.98043357025014</v>
      </c>
      <c r="T421" s="503">
        <v>236.3188129779553</v>
      </c>
      <c r="U421" s="503">
        <v>46.657855449424723</v>
      </c>
      <c r="V421" s="301"/>
      <c r="W421" s="503">
        <v>126.54474312963828</v>
      </c>
      <c r="X421" s="503">
        <v>173.20259857906299</v>
      </c>
      <c r="Y421" s="503">
        <v>219.86045402848771</v>
      </c>
      <c r="AA421" s="415"/>
      <c r="AB421" s="415"/>
      <c r="AC421" s="415"/>
      <c r="AD421" s="415"/>
      <c r="AE421" s="415"/>
      <c r="AF421" s="415"/>
      <c r="AG421" s="415"/>
      <c r="AH421" s="415"/>
      <c r="AI421" s="415"/>
      <c r="AJ421" s="415"/>
      <c r="AK421" s="415"/>
      <c r="AL421" s="415"/>
      <c r="AM421" s="415"/>
      <c r="AN421" s="415"/>
      <c r="BI421" s="463">
        <v>2014</v>
      </c>
      <c r="BJ421" s="464">
        <v>173.05964492761422</v>
      </c>
      <c r="BR421" s="463">
        <v>2014</v>
      </c>
      <c r="BS421" s="294">
        <v>0</v>
      </c>
      <c r="BT421" s="475">
        <v>0</v>
      </c>
      <c r="BU421" s="476">
        <v>176.56427733654107</v>
      </c>
      <c r="BV421" s="464">
        <v>176.56427733654107</v>
      </c>
      <c r="BY421" s="463">
        <v>2014</v>
      </c>
      <c r="BZ421" s="294">
        <v>0</v>
      </c>
      <c r="CA421" s="475">
        <v>0</v>
      </c>
      <c r="CB421" s="475">
        <v>0</v>
      </c>
      <c r="CC421" s="476">
        <v>173.13882878980482</v>
      </c>
      <c r="CD421" s="464">
        <v>173.13882878980482</v>
      </c>
      <c r="CG421" s="463">
        <v>2014</v>
      </c>
      <c r="CH421" s="294">
        <v>0</v>
      </c>
      <c r="CI421" s="475">
        <v>0</v>
      </c>
      <c r="CJ421" s="475">
        <v>0</v>
      </c>
      <c r="CK421" s="475">
        <v>0</v>
      </c>
      <c r="CL421" s="476">
        <v>173.05964492761422</v>
      </c>
      <c r="CM421" s="464">
        <v>173.05964492761422</v>
      </c>
      <c r="CP421" s="463">
        <v>2014</v>
      </c>
      <c r="CQ421" s="294">
        <v>0</v>
      </c>
      <c r="CR421" s="475">
        <v>176.90694200112347</v>
      </c>
      <c r="CS421" s="476">
        <v>1</v>
      </c>
      <c r="CT421" s="464">
        <v>176.90694200112347</v>
      </c>
      <c r="CZ421" s="447" t="b">
        <v>1</v>
      </c>
      <c r="DA421" s="448" t="b">
        <v>1</v>
      </c>
      <c r="DB421" s="449" t="b">
        <v>1</v>
      </c>
      <c r="DC421" s="447">
        <v>2</v>
      </c>
      <c r="DD421" s="449">
        <v>126.54474312963828</v>
      </c>
      <c r="DE421" s="447">
        <v>2</v>
      </c>
      <c r="DF421" s="449">
        <v>173.20259857906299</v>
      </c>
      <c r="DG421" s="447">
        <v>2</v>
      </c>
      <c r="DH421" s="449">
        <v>219.86045402848771</v>
      </c>
      <c r="DI421" s="447">
        <v>2</v>
      </c>
      <c r="DJ421" s="448">
        <v>126.54474312963828</v>
      </c>
      <c r="DK421" s="449">
        <v>421</v>
      </c>
      <c r="DL421" s="447">
        <v>2</v>
      </c>
      <c r="DM421" s="448">
        <v>173.20259857906299</v>
      </c>
      <c r="DN421" s="449">
        <v>421</v>
      </c>
      <c r="DO421" s="447">
        <v>2</v>
      </c>
      <c r="DP421" s="448">
        <v>219.86045402848771</v>
      </c>
      <c r="DQ421" s="449">
        <v>421</v>
      </c>
      <c r="DV421" s="450">
        <v>2019</v>
      </c>
      <c r="DW421" s="451">
        <v>173.03584665536212</v>
      </c>
      <c r="DY421" s="557">
        <v>173.03584665536212</v>
      </c>
      <c r="DZ421" s="412" t="s">
        <v>388</v>
      </c>
      <c r="EA421" s="303">
        <v>2.4398505257617866E-4</v>
      </c>
      <c r="EB421" s="303">
        <v>1.9284331102475644E-2</v>
      </c>
      <c r="EC421" s="303">
        <v>-2.2402975691001661</v>
      </c>
      <c r="ED421" s="303">
        <v>223.8823351720693</v>
      </c>
      <c r="EE421" s="303" t="s">
        <v>98</v>
      </c>
    </row>
    <row r="422" spans="1:136" s="336" customFormat="1" ht="14.4" thickBot="1" x14ac:dyDescent="0.3">
      <c r="A422" s="467" t="s">
        <v>390</v>
      </c>
      <c r="B422" s="403">
        <v>2017</v>
      </c>
      <c r="C422" s="1467">
        <v>166.87112460921998</v>
      </c>
      <c r="D422" s="1434">
        <v>131.74036153359469</v>
      </c>
      <c r="E422" s="1458"/>
      <c r="F422" s="1457">
        <v>235.59060055916274</v>
      </c>
      <c r="G422" s="1355"/>
      <c r="H422" s="1458"/>
      <c r="I422" s="612"/>
      <c r="J422" s="613"/>
      <c r="K422" s="614"/>
      <c r="L422" s="612"/>
      <c r="M422" s="614"/>
      <c r="N422" s="301" t="s">
        <v>446</v>
      </c>
      <c r="O422" s="394"/>
      <c r="P422" s="394"/>
      <c r="Q422" s="394"/>
      <c r="R422" s="301">
        <v>3</v>
      </c>
      <c r="S422" s="503">
        <v>126.22421958651886</v>
      </c>
      <c r="T422" s="503">
        <v>233.42943203793507</v>
      </c>
      <c r="U422" s="503">
        <v>44.764653780022826</v>
      </c>
      <c r="V422" s="301"/>
      <c r="W422" s="503">
        <v>128.41456725354755</v>
      </c>
      <c r="X422" s="503">
        <v>173.17922103357037</v>
      </c>
      <c r="Y422" s="503">
        <v>217.9438748135932</v>
      </c>
      <c r="AA422" s="415"/>
      <c r="AB422" s="415"/>
      <c r="AC422" s="415"/>
      <c r="AD422" s="415"/>
      <c r="AE422" s="415"/>
      <c r="AF422" s="415"/>
      <c r="AG422" s="415"/>
      <c r="AH422" s="415"/>
      <c r="AI422" s="415"/>
      <c r="AJ422" s="415"/>
      <c r="AK422" s="415"/>
      <c r="AL422" s="415"/>
      <c r="AM422" s="415"/>
      <c r="AN422" s="415"/>
      <c r="BI422" s="463">
        <v>2015</v>
      </c>
      <c r="BJ422" s="464">
        <v>173.11008613161991</v>
      </c>
      <c r="BR422" s="463">
        <v>2015</v>
      </c>
      <c r="BS422" s="294">
        <v>1</v>
      </c>
      <c r="BT422" s="468">
        <v>-0.49796849972709573</v>
      </c>
      <c r="BU422" s="526">
        <v>176.56427733654107</v>
      </c>
      <c r="BV422" s="464">
        <v>176.06630883681396</v>
      </c>
      <c r="BY422" s="463">
        <v>2015</v>
      </c>
      <c r="BZ422" s="294">
        <v>1</v>
      </c>
      <c r="CA422" s="468">
        <v>-1.2061438544845897E-2</v>
      </c>
      <c r="CB422" s="468">
        <v>3.2734796246123889E-2</v>
      </c>
      <c r="CC422" s="526">
        <v>173.13882878980482</v>
      </c>
      <c r="CD422" s="464">
        <v>173.15950214750609</v>
      </c>
      <c r="CG422" s="463">
        <v>2015</v>
      </c>
      <c r="CH422" s="294">
        <v>1</v>
      </c>
      <c r="CI422" s="468">
        <v>2.8979601153057084E-5</v>
      </c>
      <c r="CJ422" s="468">
        <v>-1.3974092220947665E-2</v>
      </c>
      <c r="CK422" s="468">
        <v>6.4386316625492823E-2</v>
      </c>
      <c r="CL422" s="526">
        <v>173.05964492761422</v>
      </c>
      <c r="CM422" s="464">
        <v>173.11008613161991</v>
      </c>
      <c r="CP422" s="463">
        <v>2015</v>
      </c>
      <c r="CQ422" s="294">
        <v>1</v>
      </c>
      <c r="CR422" s="468">
        <v>176.90694200112347</v>
      </c>
      <c r="CS422" s="526">
        <v>0.99695885909444659</v>
      </c>
      <c r="CT422" s="464">
        <v>176.36894306332749</v>
      </c>
      <c r="CZ422" s="447" t="b">
        <v>1</v>
      </c>
      <c r="DA422" s="448" t="b">
        <v>1</v>
      </c>
      <c r="DB422" s="449" t="b">
        <v>1</v>
      </c>
      <c r="DC422" s="447">
        <v>3</v>
      </c>
      <c r="DD422" s="449">
        <v>128.41456725354755</v>
      </c>
      <c r="DE422" s="447">
        <v>3</v>
      </c>
      <c r="DF422" s="449">
        <v>173.17922103357037</v>
      </c>
      <c r="DG422" s="447">
        <v>3</v>
      </c>
      <c r="DH422" s="449">
        <v>217.9438748135932</v>
      </c>
      <c r="DI422" s="447">
        <v>3</v>
      </c>
      <c r="DJ422" s="448">
        <v>128.41456725354755</v>
      </c>
      <c r="DK422" s="449">
        <v>422</v>
      </c>
      <c r="DL422" s="447">
        <v>3</v>
      </c>
      <c r="DM422" s="448">
        <v>173.17922103357037</v>
      </c>
      <c r="DN422" s="449">
        <v>422</v>
      </c>
      <c r="DO422" s="447">
        <v>3</v>
      </c>
      <c r="DP422" s="448">
        <v>217.9438748135932</v>
      </c>
      <c r="DQ422" s="449">
        <v>422</v>
      </c>
      <c r="DV422" s="450">
        <v>2020</v>
      </c>
      <c r="DW422" s="451">
        <v>172.94915510126211</v>
      </c>
      <c r="DY422" s="557">
        <v>172.94915510126211</v>
      </c>
      <c r="DZ422" s="412" t="s">
        <v>388</v>
      </c>
      <c r="EA422" s="303">
        <v>2.8979601153057084E-5</v>
      </c>
      <c r="EB422" s="303">
        <v>-1.3974092220947665E-2</v>
      </c>
      <c r="EC422" s="303">
        <v>6.4386316625492823E-2</v>
      </c>
      <c r="ED422" s="303">
        <v>173.05964492761422</v>
      </c>
      <c r="EE422" s="303" t="s">
        <v>93</v>
      </c>
    </row>
    <row r="423" spans="1:136" s="336" customFormat="1" ht="13.8" x14ac:dyDescent="0.25">
      <c r="A423" s="520" t="s">
        <v>391</v>
      </c>
      <c r="B423" s="403">
        <v>2018</v>
      </c>
      <c r="C423" s="1467">
        <v>168.4432737583459</v>
      </c>
      <c r="D423" s="1434">
        <v>132.98153191448361</v>
      </c>
      <c r="E423" s="1466"/>
      <c r="F423" s="1436">
        <v>232.6506180230667</v>
      </c>
      <c r="G423" s="1465"/>
      <c r="H423" s="1466"/>
      <c r="I423" s="609"/>
      <c r="J423" s="610"/>
      <c r="K423" s="611"/>
      <c r="L423" s="609"/>
      <c r="M423" s="611"/>
      <c r="N423" s="301" t="s">
        <v>446</v>
      </c>
      <c r="O423" s="394"/>
      <c r="P423" s="394"/>
      <c r="Q423" s="394"/>
      <c r="R423" s="301">
        <v>4</v>
      </c>
      <c r="S423" s="503">
        <v>127.46800560278794</v>
      </c>
      <c r="T423" s="503">
        <v>230.53920642604089</v>
      </c>
      <c r="U423" s="503">
        <v>42.883695181261274</v>
      </c>
      <c r="V423" s="292"/>
      <c r="W423" s="503">
        <v>130.27186674952549</v>
      </c>
      <c r="X423" s="503">
        <v>173.15556193078677</v>
      </c>
      <c r="Y423" s="503">
        <v>216.03925711204806</v>
      </c>
      <c r="AA423" s="415"/>
      <c r="AB423" s="415"/>
      <c r="AC423" s="415"/>
      <c r="AD423" s="415"/>
      <c r="AE423" s="415"/>
      <c r="AF423" s="415"/>
      <c r="AG423" s="415"/>
      <c r="AH423" s="415"/>
      <c r="AI423" s="415"/>
      <c r="AJ423" s="415"/>
      <c r="AK423" s="415"/>
      <c r="AL423" s="415"/>
      <c r="AM423" s="415"/>
      <c r="AN423" s="415"/>
      <c r="BI423" s="463">
        <v>2016</v>
      </c>
      <c r="BJ423" s="464">
        <v>173.13275302879063</v>
      </c>
      <c r="BR423" s="463">
        <v>2016</v>
      </c>
      <c r="BS423" s="294">
        <v>2</v>
      </c>
      <c r="BT423" s="529">
        <v>-0.99593699945419145</v>
      </c>
      <c r="BU423" s="526">
        <v>176.56427733654107</v>
      </c>
      <c r="BV423" s="560">
        <v>175.56834033708688</v>
      </c>
      <c r="BY423" s="463">
        <v>2016</v>
      </c>
      <c r="BZ423" s="294">
        <v>2</v>
      </c>
      <c r="CA423" s="529">
        <v>-4.8245754179383586E-2</v>
      </c>
      <c r="CB423" s="529">
        <v>6.5469592492247777E-2</v>
      </c>
      <c r="CC423" s="526">
        <v>173.13882878980482</v>
      </c>
      <c r="CD423" s="560">
        <v>173.15605262811769</v>
      </c>
      <c r="CG423" s="463">
        <v>2016</v>
      </c>
      <c r="CH423" s="294">
        <v>2</v>
      </c>
      <c r="CI423" s="529">
        <v>2.3183680922445667E-4</v>
      </c>
      <c r="CJ423" s="529">
        <v>-5.5896368883790661E-2</v>
      </c>
      <c r="CK423" s="529">
        <v>0.12877263325098565</v>
      </c>
      <c r="CL423" s="526">
        <v>173.05964492761422</v>
      </c>
      <c r="CM423" s="560">
        <v>173.13275302879063</v>
      </c>
      <c r="CP423" s="463">
        <v>2016</v>
      </c>
      <c r="CQ423" s="294">
        <v>2</v>
      </c>
      <c r="CR423" s="529">
        <v>176.90694200112347</v>
      </c>
      <c r="CS423" s="526">
        <v>0.99392696672690051</v>
      </c>
      <c r="CT423" s="560">
        <v>175.83258025610837</v>
      </c>
      <c r="CZ423" s="447" t="b">
        <v>1</v>
      </c>
      <c r="DA423" s="448" t="b">
        <v>1</v>
      </c>
      <c r="DB423" s="449" t="b">
        <v>1</v>
      </c>
      <c r="DC423" s="447">
        <v>4</v>
      </c>
      <c r="DD423" s="449">
        <v>130.27186674952549</v>
      </c>
      <c r="DE423" s="447">
        <v>4</v>
      </c>
      <c r="DF423" s="449">
        <v>173.15556193078677</v>
      </c>
      <c r="DG423" s="447">
        <v>4</v>
      </c>
      <c r="DH423" s="449">
        <v>216.03925711204806</v>
      </c>
      <c r="DI423" s="447">
        <v>4</v>
      </c>
      <c r="DJ423" s="448">
        <v>130.27186674952549</v>
      </c>
      <c r="DK423" s="449">
        <v>423</v>
      </c>
      <c r="DL423" s="447">
        <v>4</v>
      </c>
      <c r="DM423" s="448">
        <v>173.15556193078677</v>
      </c>
      <c r="DN423" s="449">
        <v>423</v>
      </c>
      <c r="DO423" s="447">
        <v>4</v>
      </c>
      <c r="DP423" s="448">
        <v>216.03925711204806</v>
      </c>
      <c r="DQ423" s="449">
        <v>423</v>
      </c>
      <c r="DV423" s="510">
        <v>2021</v>
      </c>
      <c r="DW423" s="511">
        <v>172.83555862836172</v>
      </c>
      <c r="DY423" s="558">
        <v>172.83555862836172</v>
      </c>
      <c r="DZ423" s="412" t="s">
        <v>388</v>
      </c>
      <c r="EA423" s="303">
        <v>-1.8602585027006419E-4</v>
      </c>
      <c r="EB423" s="303">
        <v>-4.7232515544370926E-2</v>
      </c>
      <c r="EC423" s="303">
        <v>2.369070202351149</v>
      </c>
      <c r="ED423" s="303">
        <v>122.23695468315917</v>
      </c>
      <c r="EE423" s="303" t="s">
        <v>88</v>
      </c>
    </row>
    <row r="424" spans="1:136" s="336" customFormat="1" ht="13.8" x14ac:dyDescent="0.25">
      <c r="A424" s="513" t="s">
        <v>392</v>
      </c>
      <c r="B424" s="403">
        <v>2019</v>
      </c>
      <c r="C424" s="1467">
        <v>169.99338292293686</v>
      </c>
      <c r="D424" s="1434">
        <v>134.20530230758172</v>
      </c>
      <c r="E424" s="1471"/>
      <c r="F424" s="1431">
        <v>229.71063548697066</v>
      </c>
      <c r="G424" s="1472"/>
      <c r="H424" s="1471"/>
      <c r="I424" s="609"/>
      <c r="J424" s="610"/>
      <c r="K424" s="611"/>
      <c r="L424" s="609"/>
      <c r="M424" s="611"/>
      <c r="N424" s="301" t="s">
        <v>446</v>
      </c>
      <c r="O424" s="394"/>
      <c r="P424" s="394"/>
      <c r="Q424" s="394"/>
      <c r="R424" s="301">
        <v>5</v>
      </c>
      <c r="S424" s="503">
        <v>128.71179161905704</v>
      </c>
      <c r="T424" s="503">
        <v>227.6424294846102</v>
      </c>
      <c r="U424" s="503">
        <v>41.014194778511452</v>
      </c>
      <c r="V424" s="292"/>
      <c r="W424" s="503">
        <v>132.11552427297948</v>
      </c>
      <c r="X424" s="503">
        <v>173.12971905149092</v>
      </c>
      <c r="Y424" s="503">
        <v>214.14391383000236</v>
      </c>
      <c r="AA424" s="415"/>
      <c r="AB424" s="415"/>
      <c r="AC424" s="415"/>
      <c r="AD424" s="415"/>
      <c r="AE424" s="415"/>
      <c r="AF424" s="415"/>
      <c r="AG424" s="415"/>
      <c r="AH424" s="415"/>
      <c r="AI424" s="415"/>
      <c r="AJ424" s="415"/>
      <c r="AK424" s="415"/>
      <c r="AL424" s="415"/>
      <c r="AM424" s="415"/>
      <c r="AN424" s="415"/>
      <c r="BI424" s="463">
        <v>2017</v>
      </c>
      <c r="BJ424" s="464">
        <v>173.12781949673331</v>
      </c>
      <c r="BR424" s="463">
        <v>2017</v>
      </c>
      <c r="BS424" s="294">
        <v>3</v>
      </c>
      <c r="BT424" s="529">
        <v>-1.4939054991812872</v>
      </c>
      <c r="BU424" s="526">
        <v>176.56427733654107</v>
      </c>
      <c r="BV424" s="560">
        <v>175.07037183735977</v>
      </c>
      <c r="BY424" s="463">
        <v>2017</v>
      </c>
      <c r="BZ424" s="294">
        <v>3</v>
      </c>
      <c r="CA424" s="529">
        <v>-0.10855294690361307</v>
      </c>
      <c r="CB424" s="529">
        <v>9.8204388738371673E-2</v>
      </c>
      <c r="CC424" s="526">
        <v>173.13882878980482</v>
      </c>
      <c r="CD424" s="560">
        <v>173.12848023163957</v>
      </c>
      <c r="CG424" s="463">
        <v>2017</v>
      </c>
      <c r="CH424" s="294">
        <v>3</v>
      </c>
      <c r="CI424" s="529">
        <v>7.8244923113254122E-4</v>
      </c>
      <c r="CJ424" s="529">
        <v>-0.12576682998852898</v>
      </c>
      <c r="CK424" s="529">
        <v>0.19315894987647847</v>
      </c>
      <c r="CL424" s="526">
        <v>173.05964492761422</v>
      </c>
      <c r="CM424" s="560">
        <v>173.12781949673331</v>
      </c>
      <c r="CP424" s="463">
        <v>2017</v>
      </c>
      <c r="CQ424" s="294">
        <v>3</v>
      </c>
      <c r="CR424" s="529">
        <v>176.90694200112347</v>
      </c>
      <c r="CS424" s="526">
        <v>0.99090429477125486</v>
      </c>
      <c r="CT424" s="560">
        <v>175.29784860376253</v>
      </c>
      <c r="CZ424" s="447" t="b">
        <v>1</v>
      </c>
      <c r="DA424" s="448" t="b">
        <v>1</v>
      </c>
      <c r="DB424" s="449" t="b">
        <v>1</v>
      </c>
      <c r="DC424" s="447">
        <v>5</v>
      </c>
      <c r="DD424" s="449">
        <v>132.11552427297948</v>
      </c>
      <c r="DE424" s="447">
        <v>5</v>
      </c>
      <c r="DF424" s="449">
        <v>173.12971905149092</v>
      </c>
      <c r="DG424" s="447">
        <v>5</v>
      </c>
      <c r="DH424" s="449">
        <v>214.14391383000236</v>
      </c>
      <c r="DI424" s="447">
        <v>5</v>
      </c>
      <c r="DJ424" s="448">
        <v>132.11552427297948</v>
      </c>
      <c r="DK424" s="449">
        <v>424</v>
      </c>
      <c r="DL424" s="447">
        <v>5</v>
      </c>
      <c r="DM424" s="448">
        <v>173.12971905149092</v>
      </c>
      <c r="DN424" s="449">
        <v>424</v>
      </c>
      <c r="DO424" s="447">
        <v>5</v>
      </c>
      <c r="DP424" s="448">
        <v>214.14391383000236</v>
      </c>
      <c r="DQ424" s="449">
        <v>424</v>
      </c>
      <c r="DV424" s="510">
        <v>2022</v>
      </c>
      <c r="DW424" s="511">
        <v>172.69523111426787</v>
      </c>
      <c r="DY424" s="558">
        <v>172.69523111426787</v>
      </c>
      <c r="DZ424" s="412"/>
      <c r="EA424" s="303"/>
      <c r="EB424" s="303"/>
      <c r="EC424" s="303"/>
      <c r="ED424" s="303"/>
      <c r="EE424" s="303"/>
    </row>
    <row r="425" spans="1:136" s="336" customFormat="1" ht="14.4" thickBot="1" x14ac:dyDescent="0.3">
      <c r="A425" s="559" t="s">
        <v>393</v>
      </c>
      <c r="B425" s="403">
        <v>2020</v>
      </c>
      <c r="C425" s="1467">
        <v>171.52552043915463</v>
      </c>
      <c r="D425" s="1434">
        <v>135.41488455722734</v>
      </c>
      <c r="E425" s="1458"/>
      <c r="F425" s="1457">
        <v>226.77065295087462</v>
      </c>
      <c r="G425" s="1355"/>
      <c r="H425" s="1458"/>
      <c r="I425" s="612"/>
      <c r="J425" s="613"/>
      <c r="K425" s="614"/>
      <c r="L425" s="612"/>
      <c r="M425" s="614"/>
      <c r="N425" s="301" t="s">
        <v>446</v>
      </c>
      <c r="O425" s="394"/>
      <c r="P425" s="394"/>
      <c r="Q425" s="394"/>
      <c r="R425" s="301">
        <v>6</v>
      </c>
      <c r="S425" s="561">
        <v>129.95557763532588</v>
      </c>
      <c r="T425" s="561">
        <v>224.73550154760886</v>
      </c>
      <c r="U425" s="503">
        <v>39.156691794655337</v>
      </c>
      <c r="V425" s="292"/>
      <c r="W425" s="503">
        <v>133.94380071234943</v>
      </c>
      <c r="X425" s="503">
        <v>173.10049250700476</v>
      </c>
      <c r="Y425" s="503">
        <v>212.25718430166009</v>
      </c>
      <c r="AA425" s="415"/>
      <c r="AB425" s="415"/>
      <c r="AC425" s="415"/>
      <c r="AD425" s="415"/>
      <c r="AE425" s="415"/>
      <c r="AF425" s="415"/>
      <c r="AG425" s="415"/>
      <c r="AH425" s="415"/>
      <c r="AI425" s="415"/>
      <c r="AJ425" s="415"/>
      <c r="AK425" s="415"/>
      <c r="AL425" s="415"/>
      <c r="AM425" s="415"/>
      <c r="AN425" s="415"/>
      <c r="BI425" s="463">
        <v>2018</v>
      </c>
      <c r="BJ425" s="464">
        <v>173.09545941305481</v>
      </c>
      <c r="BR425" s="463">
        <v>2018</v>
      </c>
      <c r="BS425" s="294">
        <v>4</v>
      </c>
      <c r="BT425" s="529">
        <v>-1.9918739989083829</v>
      </c>
      <c r="BU425" s="526">
        <v>176.56427733654107</v>
      </c>
      <c r="BV425" s="560">
        <v>174.57240333763269</v>
      </c>
      <c r="BY425" s="463">
        <v>2018</v>
      </c>
      <c r="BZ425" s="294">
        <v>4</v>
      </c>
      <c r="CA425" s="529">
        <v>-0.19298301671753434</v>
      </c>
      <c r="CB425" s="529">
        <v>0.13093918498449555</v>
      </c>
      <c r="CC425" s="526">
        <v>173.13882878980482</v>
      </c>
      <c r="CD425" s="560">
        <v>173.07678495807178</v>
      </c>
      <c r="CG425" s="463">
        <v>2018</v>
      </c>
      <c r="CH425" s="294">
        <v>4</v>
      </c>
      <c r="CI425" s="529">
        <v>1.8546944737956534E-3</v>
      </c>
      <c r="CJ425" s="529">
        <v>-0.22358547553516264</v>
      </c>
      <c r="CK425" s="529">
        <v>0.25754526650197129</v>
      </c>
      <c r="CL425" s="526">
        <v>173.05964492761422</v>
      </c>
      <c r="CM425" s="560">
        <v>173.09545941305481</v>
      </c>
      <c r="CP425" s="463">
        <v>2018</v>
      </c>
      <c r="CQ425" s="294">
        <v>4</v>
      </c>
      <c r="CR425" s="529">
        <v>176.90694200112347</v>
      </c>
      <c r="CS425" s="526">
        <v>0.98789081518693755</v>
      </c>
      <c r="CT425" s="560">
        <v>174.76474314571814</v>
      </c>
      <c r="CZ425" s="447" t="b">
        <v>1</v>
      </c>
      <c r="DA425" s="448" t="b">
        <v>1</v>
      </c>
      <c r="DB425" s="449" t="b">
        <v>1</v>
      </c>
      <c r="DC425" s="447">
        <v>6</v>
      </c>
      <c r="DD425" s="449">
        <v>133.94380071234943</v>
      </c>
      <c r="DE425" s="447">
        <v>6</v>
      </c>
      <c r="DF425" s="449">
        <v>173.10049250700476</v>
      </c>
      <c r="DG425" s="447">
        <v>6</v>
      </c>
      <c r="DH425" s="449">
        <v>212.25718430166009</v>
      </c>
      <c r="DI425" s="447">
        <v>6</v>
      </c>
      <c r="DJ425" s="448">
        <v>133.94380071234943</v>
      </c>
      <c r="DK425" s="449">
        <v>425</v>
      </c>
      <c r="DL425" s="447">
        <v>6</v>
      </c>
      <c r="DM425" s="448">
        <v>173.10049250700476</v>
      </c>
      <c r="DN425" s="449">
        <v>425</v>
      </c>
      <c r="DO425" s="447">
        <v>6</v>
      </c>
      <c r="DP425" s="448">
        <v>212.25718430166009</v>
      </c>
      <c r="DQ425" s="449">
        <v>425</v>
      </c>
      <c r="DV425" s="510">
        <v>2023</v>
      </c>
      <c r="DW425" s="511">
        <v>172.52834643658747</v>
      </c>
      <c r="DY425" s="558">
        <v>172.52834643658747</v>
      </c>
      <c r="DZ425" s="412"/>
      <c r="EA425" s="303" t="s">
        <v>380</v>
      </c>
      <c r="EB425" s="303" t="s">
        <v>381</v>
      </c>
      <c r="EC425" s="303"/>
      <c r="ED425" s="303"/>
      <c r="EE425" s="303"/>
    </row>
    <row r="426" spans="1:136" s="336" customFormat="1" ht="14.4" thickBot="1" x14ac:dyDescent="0.3">
      <c r="A426" s="520" t="s">
        <v>394</v>
      </c>
      <c r="B426" s="403">
        <v>2021</v>
      </c>
      <c r="C426" s="1467">
        <v>172.86537102827589</v>
      </c>
      <c r="D426" s="1434">
        <v>136.47266133811254</v>
      </c>
      <c r="E426" s="1466"/>
      <c r="F426" s="1436">
        <v>223.83067041477858</v>
      </c>
      <c r="G426" s="1465"/>
      <c r="H426" s="1466"/>
      <c r="I426" s="609"/>
      <c r="J426" s="610"/>
      <c r="K426" s="611"/>
      <c r="L426" s="609"/>
      <c r="M426" s="611"/>
      <c r="N426" s="301" t="s">
        <v>446</v>
      </c>
      <c r="O426" s="394"/>
      <c r="P426" s="394"/>
      <c r="Q426" s="394"/>
      <c r="R426" s="301">
        <v>7</v>
      </c>
      <c r="S426" s="587">
        <v>130.94659423538494</v>
      </c>
      <c r="T426" s="587">
        <v>221.81884812496315</v>
      </c>
      <c r="U426" s="503">
        <v>37.428251134812392</v>
      </c>
      <c r="V426" s="292"/>
      <c r="W426" s="503">
        <v>135.44879166246619</v>
      </c>
      <c r="X426" s="503">
        <v>172.87704279727859</v>
      </c>
      <c r="Y426" s="503">
        <v>210.30529393209099</v>
      </c>
      <c r="AA426" s="415"/>
      <c r="AB426" s="415"/>
      <c r="AC426" s="415"/>
      <c r="AD426" s="415"/>
      <c r="AE426" s="415"/>
      <c r="AF426" s="415"/>
      <c r="AG426" s="415"/>
      <c r="AH426" s="415"/>
      <c r="AI426" s="415"/>
      <c r="AJ426" s="415"/>
      <c r="AK426" s="415"/>
      <c r="AL426" s="415"/>
      <c r="AM426" s="415"/>
      <c r="AN426" s="415"/>
      <c r="BI426" s="463">
        <v>2019</v>
      </c>
      <c r="BJ426" s="563">
        <v>173.03584665536212</v>
      </c>
      <c r="BR426" s="463">
        <v>2019</v>
      </c>
      <c r="BS426" s="294">
        <v>5</v>
      </c>
      <c r="BT426" s="529">
        <v>-2.4898424986354786</v>
      </c>
      <c r="BU426" s="526">
        <v>176.56427733654107</v>
      </c>
      <c r="BV426" s="563">
        <v>174.07443483790559</v>
      </c>
      <c r="BY426" s="463">
        <v>2019</v>
      </c>
      <c r="BZ426" s="294">
        <v>5</v>
      </c>
      <c r="CA426" s="529">
        <v>-0.30153596362114743</v>
      </c>
      <c r="CB426" s="529">
        <v>0.16367398123061944</v>
      </c>
      <c r="CC426" s="526">
        <v>173.13882878980482</v>
      </c>
      <c r="CD426" s="563">
        <v>173.0009668074143</v>
      </c>
      <c r="CG426" s="463">
        <v>2019</v>
      </c>
      <c r="CH426" s="294">
        <v>5</v>
      </c>
      <c r="CI426" s="529">
        <v>3.6224501441321356E-3</v>
      </c>
      <c r="CJ426" s="529">
        <v>-0.34935230552369162</v>
      </c>
      <c r="CK426" s="529">
        <v>0.32193158312746412</v>
      </c>
      <c r="CL426" s="526">
        <v>173.05964492761422</v>
      </c>
      <c r="CM426" s="563">
        <v>173.03584665536212</v>
      </c>
      <c r="CP426" s="463">
        <v>2019</v>
      </c>
      <c r="CQ426" s="294">
        <v>5</v>
      </c>
      <c r="CR426" s="529">
        <v>176.90694200112347</v>
      </c>
      <c r="CS426" s="526">
        <v>0.98488650001865186</v>
      </c>
      <c r="CT426" s="563">
        <v>174.23325893648914</v>
      </c>
      <c r="CZ426" s="447" t="b">
        <v>1</v>
      </c>
      <c r="DA426" s="448" t="b">
        <v>1</v>
      </c>
      <c r="DB426" s="449" t="b">
        <v>1</v>
      </c>
      <c r="DC426" s="447">
        <v>7</v>
      </c>
      <c r="DD426" s="449">
        <v>135.44879166246619</v>
      </c>
      <c r="DE426" s="447">
        <v>7</v>
      </c>
      <c r="DF426" s="449">
        <v>172.87704279727859</v>
      </c>
      <c r="DG426" s="447">
        <v>7</v>
      </c>
      <c r="DH426" s="449">
        <v>210.30529393209099</v>
      </c>
      <c r="DI426" s="447">
        <v>7</v>
      </c>
      <c r="DJ426" s="448">
        <v>135.44879166246619</v>
      </c>
      <c r="DK426" s="449">
        <v>426</v>
      </c>
      <c r="DL426" s="447">
        <v>7</v>
      </c>
      <c r="DM426" s="448">
        <v>172.87704279727859</v>
      </c>
      <c r="DN426" s="449">
        <v>426</v>
      </c>
      <c r="DO426" s="447">
        <v>7</v>
      </c>
      <c r="DP426" s="448">
        <v>210.30529393209099</v>
      </c>
      <c r="DQ426" s="449">
        <v>426</v>
      </c>
      <c r="DV426" s="510">
        <v>2024</v>
      </c>
      <c r="DW426" s="511">
        <v>172.33507847292742</v>
      </c>
      <c r="DY426" s="558">
        <v>172.33507847292742</v>
      </c>
      <c r="DZ426" s="412" t="s">
        <v>388</v>
      </c>
      <c r="EA426" s="303">
        <v>0</v>
      </c>
      <c r="EB426" s="303">
        <v>0</v>
      </c>
      <c r="EC426" s="303" t="s">
        <v>449</v>
      </c>
      <c r="ED426" s="303"/>
      <c r="EE426" s="303"/>
    </row>
    <row r="427" spans="1:136" ht="14.4" thickBot="1" x14ac:dyDescent="0.3">
      <c r="A427" s="559" t="s">
        <v>395</v>
      </c>
      <c r="B427" s="403">
        <v>2022</v>
      </c>
      <c r="C427" s="1467">
        <v>174.20600413873098</v>
      </c>
      <c r="D427" s="1434">
        <v>137.53105589899815</v>
      </c>
      <c r="E427" s="1463"/>
      <c r="F427" s="1456">
        <v>220.89068787868254</v>
      </c>
      <c r="G427" s="1360"/>
      <c r="H427" s="1463"/>
      <c r="I427" s="615"/>
      <c r="J427" s="616"/>
      <c r="K427" s="617"/>
      <c r="L427" s="615"/>
      <c r="M427" s="617"/>
      <c r="N427" s="301" t="s">
        <v>446</v>
      </c>
      <c r="O427" s="394"/>
      <c r="P427" s="394"/>
      <c r="Q427" s="394"/>
      <c r="R427" s="301">
        <v>8</v>
      </c>
      <c r="S427" s="564">
        <v>131.9376108354445</v>
      </c>
      <c r="T427" s="564">
        <v>218.89501170572493</v>
      </c>
      <c r="U427" s="503">
        <v>35.714935561044051</v>
      </c>
      <c r="V427" s="292"/>
      <c r="W427" s="503">
        <v>136.93626319431121</v>
      </c>
      <c r="X427" s="503">
        <v>172.65119875535527</v>
      </c>
      <c r="Y427" s="503">
        <v>208.36613431639933</v>
      </c>
      <c r="AA427" s="394"/>
      <c r="AB427" s="394"/>
      <c r="AC427" s="394"/>
      <c r="AD427" s="394"/>
      <c r="AE427" s="394"/>
      <c r="AF427" s="394"/>
      <c r="AG427" s="394"/>
      <c r="AH427" s="394"/>
      <c r="AI427" s="394"/>
      <c r="AJ427" s="394"/>
      <c r="AK427" s="394"/>
      <c r="AL427" s="394"/>
      <c r="AM427" s="394"/>
      <c r="AN427" s="394"/>
      <c r="BI427" s="463">
        <v>2020</v>
      </c>
      <c r="BJ427" s="528">
        <v>172.94915510126211</v>
      </c>
      <c r="BR427" s="463">
        <v>2020</v>
      </c>
      <c r="BS427" s="294">
        <v>6</v>
      </c>
      <c r="BT427" s="529">
        <v>-2.9878109983625745</v>
      </c>
      <c r="BU427" s="526">
        <v>176.56427733654107</v>
      </c>
      <c r="BV427" s="528">
        <v>173.57646633817851</v>
      </c>
      <c r="BY427" s="463">
        <v>2020</v>
      </c>
      <c r="BZ427" s="294">
        <v>6</v>
      </c>
      <c r="CA427" s="529">
        <v>-0.43421178761445228</v>
      </c>
      <c r="CB427" s="529">
        <v>0.19640877747674335</v>
      </c>
      <c r="CC427" s="526">
        <v>173.13882878980482</v>
      </c>
      <c r="CD427" s="528">
        <v>172.90102577966712</v>
      </c>
      <c r="CG427" s="463">
        <v>2020</v>
      </c>
      <c r="CH427" s="294">
        <v>6</v>
      </c>
      <c r="CI427" s="529">
        <v>6.2595938490603298E-3</v>
      </c>
      <c r="CJ427" s="529">
        <v>-0.50306731995411591</v>
      </c>
      <c r="CK427" s="529">
        <v>0.38631789975295694</v>
      </c>
      <c r="CL427" s="526">
        <v>173.05964492761422</v>
      </c>
      <c r="CM427" s="528">
        <v>172.94915510126211</v>
      </c>
      <c r="CP427" s="463">
        <v>2020</v>
      </c>
      <c r="CQ427" s="294">
        <v>6</v>
      </c>
      <c r="CR427" s="529">
        <v>176.90694200112347</v>
      </c>
      <c r="CS427" s="526">
        <v>0.9818913213961179</v>
      </c>
      <c r="CT427" s="528">
        <v>173.7033910456295</v>
      </c>
      <c r="CZ427" s="447" t="b">
        <v>1</v>
      </c>
      <c r="DA427" s="448" t="b">
        <v>1</v>
      </c>
      <c r="DB427" s="449" t="b">
        <v>1</v>
      </c>
      <c r="DC427" s="447">
        <v>8</v>
      </c>
      <c r="DD427" s="449">
        <v>136.93626319431121</v>
      </c>
      <c r="DE427" s="447">
        <v>8</v>
      </c>
      <c r="DF427" s="449">
        <v>172.65119875535527</v>
      </c>
      <c r="DG427" s="447">
        <v>8</v>
      </c>
      <c r="DH427" s="449">
        <v>208.36613431639933</v>
      </c>
      <c r="DI427" s="447">
        <v>8</v>
      </c>
      <c r="DJ427" s="448">
        <v>136.93626319431121</v>
      </c>
      <c r="DK427" s="449">
        <v>427</v>
      </c>
      <c r="DL427" s="447">
        <v>8</v>
      </c>
      <c r="DM427" s="448">
        <v>172.65119875535527</v>
      </c>
      <c r="DN427" s="449">
        <v>427</v>
      </c>
      <c r="DO427" s="447">
        <v>8</v>
      </c>
      <c r="DP427" s="448">
        <v>208.36613431639933</v>
      </c>
      <c r="DQ427" s="449">
        <v>427</v>
      </c>
      <c r="DV427" s="510">
        <v>2025</v>
      </c>
      <c r="DW427" s="511">
        <v>172.11560110089468</v>
      </c>
      <c r="DY427" s="558">
        <v>172.11560110089468</v>
      </c>
      <c r="DZ427" s="412" t="s">
        <v>388</v>
      </c>
      <c r="EA427" s="303">
        <v>0</v>
      </c>
      <c r="EB427" s="303">
        <v>0</v>
      </c>
      <c r="EC427" s="303" t="s">
        <v>449</v>
      </c>
    </row>
    <row r="428" spans="1:136" ht="13.8" x14ac:dyDescent="0.25">
      <c r="B428" s="403">
        <v>2023</v>
      </c>
      <c r="C428" s="1473">
        <v>175.53020869156171</v>
      </c>
      <c r="D428" s="1429">
        <v>138.57648054596976</v>
      </c>
      <c r="E428" s="1474"/>
      <c r="F428" s="1456">
        <v>217.9507053425865</v>
      </c>
      <c r="G428" s="1360"/>
      <c r="H428" s="1463"/>
      <c r="I428" s="615"/>
      <c r="J428" s="616"/>
      <c r="K428" s="617"/>
      <c r="L428" s="615"/>
      <c r="M428" s="617"/>
      <c r="N428" s="301" t="s">
        <v>446</v>
      </c>
      <c r="O428" s="394"/>
      <c r="P428" s="394"/>
      <c r="Q428" s="394"/>
      <c r="R428" s="301">
        <v>9</v>
      </c>
      <c r="S428" s="564">
        <v>132.92862743550404</v>
      </c>
      <c r="T428" s="564">
        <v>215.96522717517402</v>
      </c>
      <c r="U428" s="503">
        <v>34.020126907322911</v>
      </c>
      <c r="V428" s="292"/>
      <c r="W428" s="503">
        <v>138.40324510233816</v>
      </c>
      <c r="X428" s="503">
        <v>172.42337200966108</v>
      </c>
      <c r="Y428" s="503">
        <v>206.443498916984</v>
      </c>
      <c r="AA428" s="394"/>
      <c r="AB428" s="394"/>
      <c r="AC428" s="394"/>
      <c r="AD428" s="394"/>
      <c r="AE428" s="394"/>
      <c r="AF428" s="394"/>
      <c r="AG428" s="394"/>
      <c r="AH428" s="394"/>
      <c r="AI428" s="394"/>
      <c r="AJ428" s="394"/>
      <c r="AK428" s="394"/>
      <c r="AL428" s="394"/>
      <c r="AM428" s="394"/>
      <c r="AN428" s="394"/>
      <c r="BI428" s="463">
        <v>2021</v>
      </c>
      <c r="BJ428" s="530">
        <v>172.83555862836172</v>
      </c>
      <c r="BR428" s="463">
        <v>2021</v>
      </c>
      <c r="BS428" s="294">
        <v>7</v>
      </c>
      <c r="BT428" s="529">
        <v>-3.4857794980896699</v>
      </c>
      <c r="BU428" s="526">
        <v>176.56427733654107</v>
      </c>
      <c r="BV428" s="530">
        <v>173.0784978384514</v>
      </c>
      <c r="BY428" s="463">
        <v>2021</v>
      </c>
      <c r="BZ428" s="294">
        <v>7</v>
      </c>
      <c r="CA428" s="529">
        <v>-0.59101048869744888</v>
      </c>
      <c r="CB428" s="529">
        <v>0.22914357372286723</v>
      </c>
      <c r="CC428" s="526">
        <v>173.13882878980482</v>
      </c>
      <c r="CD428" s="530">
        <v>172.77696187483025</v>
      </c>
      <c r="CG428" s="463">
        <v>2021</v>
      </c>
      <c r="CH428" s="294">
        <v>7</v>
      </c>
      <c r="CI428" s="529">
        <v>9.9400031954985802E-3</v>
      </c>
      <c r="CJ428" s="529">
        <v>-0.68473051882643554</v>
      </c>
      <c r="CK428" s="529">
        <v>0.45070421637844976</v>
      </c>
      <c r="CL428" s="526">
        <v>173.05964492761422</v>
      </c>
      <c r="CM428" s="530">
        <v>172.83555862836172</v>
      </c>
      <c r="CP428" s="463">
        <v>2021</v>
      </c>
      <c r="CQ428" s="294">
        <v>7</v>
      </c>
      <c r="CR428" s="529">
        <v>176.90694200112347</v>
      </c>
      <c r="CS428" s="526">
        <v>0.97890525153381236</v>
      </c>
      <c r="CT428" s="530">
        <v>173.17513455768733</v>
      </c>
      <c r="CZ428" s="447" t="b">
        <v>1</v>
      </c>
      <c r="DA428" s="448" t="b">
        <v>1</v>
      </c>
      <c r="DB428" s="449" t="b">
        <v>1</v>
      </c>
      <c r="DC428" s="447">
        <v>9</v>
      </c>
      <c r="DD428" s="449">
        <v>138.40324510233816</v>
      </c>
      <c r="DE428" s="447">
        <v>9</v>
      </c>
      <c r="DF428" s="449">
        <v>172.42337200966108</v>
      </c>
      <c r="DG428" s="447">
        <v>9</v>
      </c>
      <c r="DH428" s="449">
        <v>206.443498916984</v>
      </c>
      <c r="DI428" s="447">
        <v>9</v>
      </c>
      <c r="DJ428" s="448">
        <v>138.40324510233816</v>
      </c>
      <c r="DK428" s="449">
        <v>428</v>
      </c>
      <c r="DL428" s="447">
        <v>9</v>
      </c>
      <c r="DM428" s="448">
        <v>172.42337200966108</v>
      </c>
      <c r="DN428" s="449">
        <v>428</v>
      </c>
      <c r="DO428" s="447">
        <v>9</v>
      </c>
      <c r="DP428" s="448">
        <v>206.443498916984</v>
      </c>
      <c r="DQ428" s="449">
        <v>428</v>
      </c>
      <c r="DV428" s="510">
        <v>2026</v>
      </c>
      <c r="DW428" s="511">
        <v>171.87008819809614</v>
      </c>
      <c r="DY428" s="558">
        <v>171.87008819809614</v>
      </c>
      <c r="DZ428" s="412" t="s">
        <v>388</v>
      </c>
      <c r="EA428" s="303">
        <v>0</v>
      </c>
      <c r="EB428" s="303">
        <v>0</v>
      </c>
      <c r="EC428" s="303" t="s">
        <v>449</v>
      </c>
    </row>
    <row r="429" spans="1:136" ht="13.8" x14ac:dyDescent="0.25">
      <c r="B429" s="403">
        <v>2024</v>
      </c>
      <c r="C429" s="1473">
        <v>176.80988442315183</v>
      </c>
      <c r="D429" s="1429">
        <v>139.58675086038303</v>
      </c>
      <c r="E429" s="1474"/>
      <c r="F429" s="1473">
        <v>215.01072280649043</v>
      </c>
      <c r="G429" s="1427"/>
      <c r="H429" s="1474"/>
      <c r="I429" s="621"/>
      <c r="J429" s="622"/>
      <c r="K429" s="623"/>
      <c r="L429" s="621"/>
      <c r="M429" s="623"/>
      <c r="N429" s="301" t="s">
        <v>446</v>
      </c>
      <c r="O429" s="394"/>
      <c r="P429" s="394"/>
      <c r="Q429" s="394"/>
      <c r="R429" s="301">
        <v>10</v>
      </c>
      <c r="S429" s="503">
        <v>133.91964403556358</v>
      </c>
      <c r="T429" s="503">
        <v>213.03111133445734</v>
      </c>
      <c r="U429" s="503">
        <v>32.347911530520975</v>
      </c>
      <c r="V429" s="292"/>
      <c r="W429" s="503">
        <v>139.84618996339063</v>
      </c>
      <c r="X429" s="503">
        <v>172.1941014939116</v>
      </c>
      <c r="Y429" s="503">
        <v>204.54201302443258</v>
      </c>
      <c r="AA429" s="394"/>
      <c r="AB429" s="394"/>
      <c r="AC429" s="394"/>
      <c r="AD429" s="394"/>
      <c r="AE429" s="394"/>
      <c r="AF429" s="394"/>
      <c r="AG429" s="394"/>
      <c r="AH429" s="394"/>
      <c r="AI429" s="394"/>
      <c r="AJ429" s="394"/>
      <c r="AK429" s="394"/>
      <c r="AL429" s="394"/>
      <c r="AM429" s="394"/>
      <c r="AN429" s="394"/>
      <c r="BI429" s="463">
        <v>2022</v>
      </c>
      <c r="BJ429" s="530">
        <v>172.69523111426787</v>
      </c>
      <c r="BR429" s="463">
        <v>2022</v>
      </c>
      <c r="BS429" s="294">
        <v>8</v>
      </c>
      <c r="BT429" s="529">
        <v>-3.9837479978167658</v>
      </c>
      <c r="BU429" s="526">
        <v>176.56427733654107</v>
      </c>
      <c r="BV429" s="530">
        <v>172.58052933872429</v>
      </c>
      <c r="BY429" s="463">
        <v>2022</v>
      </c>
      <c r="BZ429" s="294">
        <v>8</v>
      </c>
      <c r="CA429" s="529">
        <v>-0.77193206687013738</v>
      </c>
      <c r="CB429" s="529">
        <v>0.26187836996899111</v>
      </c>
      <c r="CC429" s="526">
        <v>173.13882878980482</v>
      </c>
      <c r="CD429" s="530">
        <v>172.62877509290368</v>
      </c>
      <c r="CG429" s="463">
        <v>2022</v>
      </c>
      <c r="CH429" s="294">
        <v>8</v>
      </c>
      <c r="CI429" s="529">
        <v>1.4837555790365227E-2</v>
      </c>
      <c r="CJ429" s="529">
        <v>-0.89434190214065057</v>
      </c>
      <c r="CK429" s="529">
        <v>0.51509053300394259</v>
      </c>
      <c r="CL429" s="526">
        <v>173.05964492761422</v>
      </c>
      <c r="CM429" s="530">
        <v>172.69523111426787</v>
      </c>
      <c r="CP429" s="463">
        <v>2022</v>
      </c>
      <c r="CQ429" s="294">
        <v>8</v>
      </c>
      <c r="CR429" s="529">
        <v>176.90694200112347</v>
      </c>
      <c r="CS429" s="526">
        <v>0.97592826273071187</v>
      </c>
      <c r="CT429" s="530">
        <v>172.64848457215922</v>
      </c>
      <c r="CZ429" s="447" t="b">
        <v>1</v>
      </c>
      <c r="DA429" s="448" t="b">
        <v>1</v>
      </c>
      <c r="DB429" s="449" t="b">
        <v>1</v>
      </c>
      <c r="DC429" s="447">
        <v>10</v>
      </c>
      <c r="DD429" s="449">
        <v>139.84618996339063</v>
      </c>
      <c r="DE429" s="447">
        <v>10</v>
      </c>
      <c r="DF429" s="449">
        <v>172.1941014939116</v>
      </c>
      <c r="DG429" s="447">
        <v>10</v>
      </c>
      <c r="DH429" s="449">
        <v>204.54201302443258</v>
      </c>
      <c r="DI429" s="447">
        <v>10</v>
      </c>
      <c r="DJ429" s="448">
        <v>139.84618996339063</v>
      </c>
      <c r="DK429" s="449">
        <v>429</v>
      </c>
      <c r="DL429" s="447">
        <v>10</v>
      </c>
      <c r="DM429" s="448">
        <v>172.1941014939116</v>
      </c>
      <c r="DN429" s="449">
        <v>429</v>
      </c>
      <c r="DO429" s="447">
        <v>10</v>
      </c>
      <c r="DP429" s="448">
        <v>204.54201302443258</v>
      </c>
      <c r="DQ429" s="449">
        <v>429</v>
      </c>
      <c r="DV429" s="510">
        <v>2027</v>
      </c>
      <c r="DW429" s="511">
        <v>171.59871364213873</v>
      </c>
      <c r="DY429" s="558">
        <v>171.59871364213873</v>
      </c>
    </row>
    <row r="430" spans="1:136" ht="13.8" x14ac:dyDescent="0.25">
      <c r="B430" s="403">
        <v>2025</v>
      </c>
      <c r="C430" s="1473">
        <v>178.0242023200997</v>
      </c>
      <c r="D430" s="1429">
        <v>140.54542288428925</v>
      </c>
      <c r="E430" s="1474"/>
      <c r="F430" s="1473">
        <v>212.07074027039442</v>
      </c>
      <c r="G430" s="1427"/>
      <c r="H430" s="1474"/>
      <c r="I430" s="621"/>
      <c r="J430" s="622"/>
      <c r="K430" s="623"/>
      <c r="L430" s="621"/>
      <c r="M430" s="623"/>
      <c r="N430" s="301" t="s">
        <v>446</v>
      </c>
      <c r="O430" s="394"/>
      <c r="P430" s="394"/>
      <c r="Q430" s="394"/>
      <c r="R430" s="301">
        <v>11</v>
      </c>
      <c r="S430" s="503">
        <v>134.91066063562278</v>
      </c>
      <c r="T430" s="503">
        <v>210.09397926298095</v>
      </c>
      <c r="U430" s="503">
        <v>30.702907338470993</v>
      </c>
      <c r="W430" s="503">
        <v>141.26091822943764</v>
      </c>
      <c r="X430" s="503">
        <v>171.96382556790863</v>
      </c>
      <c r="Y430" s="503">
        <v>202.66673290637962</v>
      </c>
      <c r="AA430" s="394"/>
      <c r="AB430" s="394"/>
      <c r="AC430" s="394"/>
      <c r="AD430" s="394"/>
      <c r="AE430" s="394"/>
      <c r="AF430" s="394"/>
      <c r="AG430" s="394"/>
      <c r="AH430" s="394"/>
      <c r="AI430" s="394"/>
      <c r="AJ430" s="394"/>
      <c r="AK430" s="394"/>
      <c r="AL430" s="394"/>
      <c r="AM430" s="394"/>
      <c r="AN430" s="394"/>
      <c r="BI430" s="463">
        <v>2023</v>
      </c>
      <c r="BJ430" s="530">
        <v>172.52834643658747</v>
      </c>
      <c r="BR430" s="463">
        <v>2023</v>
      </c>
      <c r="BS430" s="294">
        <v>9</v>
      </c>
      <c r="BT430" s="529">
        <v>-4.4817164975438617</v>
      </c>
      <c r="BU430" s="526">
        <v>176.56427733654107</v>
      </c>
      <c r="BV430" s="530">
        <v>172.08256083899721</v>
      </c>
      <c r="BY430" s="463">
        <v>2023</v>
      </c>
      <c r="BZ430" s="294">
        <v>9</v>
      </c>
      <c r="CA430" s="529">
        <v>-0.97697652213251762</v>
      </c>
      <c r="CB430" s="529">
        <v>0.29461316621511502</v>
      </c>
      <c r="CC430" s="526">
        <v>173.13882878980482</v>
      </c>
      <c r="CD430" s="530">
        <v>172.45646543388742</v>
      </c>
      <c r="CG430" s="463">
        <v>2023</v>
      </c>
      <c r="CH430" s="294">
        <v>9</v>
      </c>
      <c r="CI430" s="529">
        <v>2.1126129240578613E-2</v>
      </c>
      <c r="CJ430" s="529">
        <v>-1.1319014698967609</v>
      </c>
      <c r="CK430" s="529">
        <v>0.57947684962943535</v>
      </c>
      <c r="CL430" s="526">
        <v>173.05964492761422</v>
      </c>
      <c r="CM430" s="530">
        <v>172.52834643658747</v>
      </c>
      <c r="CP430" s="463">
        <v>2023</v>
      </c>
      <c r="CQ430" s="294">
        <v>9</v>
      </c>
      <c r="CR430" s="529">
        <v>176.90694200112347</v>
      </c>
      <c r="CS430" s="526">
        <v>0.97296032737003568</v>
      </c>
      <c r="CT430" s="530">
        <v>172.12343620344501</v>
      </c>
      <c r="CZ430" s="447" t="b">
        <v>1</v>
      </c>
      <c r="DA430" s="448" t="b">
        <v>1</v>
      </c>
      <c r="DB430" s="449" t="b">
        <v>1</v>
      </c>
      <c r="DC430" s="447">
        <v>11</v>
      </c>
      <c r="DD430" s="449">
        <v>141.26091822943764</v>
      </c>
      <c r="DE430" s="447">
        <v>11</v>
      </c>
      <c r="DF430" s="449">
        <v>171.96382556790863</v>
      </c>
      <c r="DG430" s="447">
        <v>11</v>
      </c>
      <c r="DH430" s="449">
        <v>202.66673290637962</v>
      </c>
      <c r="DI430" s="447">
        <v>11</v>
      </c>
      <c r="DJ430" s="448">
        <v>141.26091822943764</v>
      </c>
      <c r="DK430" s="449">
        <v>430</v>
      </c>
      <c r="DL430" s="447">
        <v>11</v>
      </c>
      <c r="DM430" s="448">
        <v>171.96382556790863</v>
      </c>
      <c r="DN430" s="449">
        <v>430</v>
      </c>
      <c r="DO430" s="447">
        <v>11</v>
      </c>
      <c r="DP430" s="448">
        <v>202.66673290637962</v>
      </c>
      <c r="DQ430" s="449">
        <v>430</v>
      </c>
      <c r="DV430" s="510">
        <v>2028</v>
      </c>
      <c r="DW430" s="511">
        <v>171.30165131062935</v>
      </c>
      <c r="DY430" s="558">
        <v>171.30165131062935</v>
      </c>
      <c r="EA430" s="303" t="s">
        <v>379</v>
      </c>
      <c r="EB430" s="303" t="s">
        <v>378</v>
      </c>
      <c r="EC430" s="303" t="s">
        <v>376</v>
      </c>
      <c r="ED430" s="303" t="s">
        <v>377</v>
      </c>
      <c r="EF430" s="303" t="s">
        <v>102</v>
      </c>
    </row>
    <row r="431" spans="1:136" s="319" customFormat="1" ht="13.8" x14ac:dyDescent="0.25">
      <c r="B431" s="403">
        <v>2026</v>
      </c>
      <c r="C431" s="1473">
        <v>179.16822914065079</v>
      </c>
      <c r="D431" s="1429">
        <v>141.44860195314536</v>
      </c>
      <c r="E431" s="1474"/>
      <c r="F431" s="1473">
        <v>209.13075773429836</v>
      </c>
      <c r="G431" s="1427"/>
      <c r="H431" s="1474"/>
      <c r="I431" s="621"/>
      <c r="J431" s="622"/>
      <c r="K431" s="623"/>
      <c r="L431" s="621"/>
      <c r="M431" s="623"/>
      <c r="N431" s="301" t="s">
        <v>446</v>
      </c>
      <c r="O431" s="394"/>
      <c r="P431" s="394"/>
      <c r="Q431" s="394"/>
      <c r="R431" s="301">
        <v>12</v>
      </c>
      <c r="S431" s="503">
        <v>135.90167723568231</v>
      </c>
      <c r="T431" s="503">
        <v>207.1542202942328</v>
      </c>
      <c r="U431" s="503">
        <v>29.090169706791411</v>
      </c>
      <c r="W431" s="503">
        <v>142.64250430269061</v>
      </c>
      <c r="X431" s="503">
        <v>171.73267400948203</v>
      </c>
      <c r="Y431" s="503">
        <v>200.82284371627344</v>
      </c>
      <c r="AA431" s="394"/>
      <c r="AB431" s="394"/>
      <c r="AC431" s="394"/>
      <c r="AD431" s="394"/>
      <c r="AE431" s="394"/>
      <c r="AF431" s="394"/>
      <c r="AG431" s="394"/>
      <c r="AH431" s="394"/>
      <c r="AI431" s="394"/>
      <c r="AJ431" s="394"/>
      <c r="AK431" s="394"/>
      <c r="AL431" s="394"/>
      <c r="AM431" s="394"/>
      <c r="AN431" s="394"/>
      <c r="BI431" s="463">
        <v>2024</v>
      </c>
      <c r="BJ431" s="530">
        <v>172.33507847292742</v>
      </c>
      <c r="BR431" s="463">
        <v>2024</v>
      </c>
      <c r="BS431" s="294">
        <v>10</v>
      </c>
      <c r="BT431" s="529">
        <v>-4.9796849972709571</v>
      </c>
      <c r="BU431" s="526">
        <v>176.56427733654107</v>
      </c>
      <c r="BV431" s="530">
        <v>171.5845923392701</v>
      </c>
      <c r="BY431" s="463">
        <v>2024</v>
      </c>
      <c r="BZ431" s="294">
        <v>10</v>
      </c>
      <c r="CA431" s="529">
        <v>-1.2061438544845897</v>
      </c>
      <c r="CB431" s="529">
        <v>0.32734796246123887</v>
      </c>
      <c r="CC431" s="526">
        <v>173.13882878980482</v>
      </c>
      <c r="CD431" s="530">
        <v>172.26003289778146</v>
      </c>
      <c r="CG431" s="463">
        <v>2024</v>
      </c>
      <c r="CH431" s="294">
        <v>10</v>
      </c>
      <c r="CI431" s="529">
        <v>2.8979601153057085E-2</v>
      </c>
      <c r="CJ431" s="529">
        <v>-1.3974092220947665</v>
      </c>
      <c r="CK431" s="529">
        <v>0.64386316625492823</v>
      </c>
      <c r="CL431" s="526">
        <v>173.05964492761422</v>
      </c>
      <c r="CM431" s="530">
        <v>172.33507847292742</v>
      </c>
      <c r="CP431" s="463">
        <v>2024</v>
      </c>
      <c r="CQ431" s="294">
        <v>10</v>
      </c>
      <c r="CR431" s="529">
        <v>176.90694200112347</v>
      </c>
      <c r="CS431" s="526">
        <v>0.97000141791899019</v>
      </c>
      <c r="CT431" s="530">
        <v>171.59998458080233</v>
      </c>
      <c r="CZ431" s="447" t="b">
        <v>1</v>
      </c>
      <c r="DA431" s="448" t="b">
        <v>1</v>
      </c>
      <c r="DB431" s="449" t="b">
        <v>1</v>
      </c>
      <c r="DC431" s="447">
        <v>12</v>
      </c>
      <c r="DD431" s="449">
        <v>142.64250430269061</v>
      </c>
      <c r="DE431" s="447">
        <v>12</v>
      </c>
      <c r="DF431" s="449">
        <v>171.73267400948203</v>
      </c>
      <c r="DG431" s="447">
        <v>12</v>
      </c>
      <c r="DH431" s="449">
        <v>200.82284371627344</v>
      </c>
      <c r="DI431" s="447">
        <v>12</v>
      </c>
      <c r="DJ431" s="448">
        <v>142.64250430269061</v>
      </c>
      <c r="DK431" s="449">
        <v>431</v>
      </c>
      <c r="DL431" s="447">
        <v>12</v>
      </c>
      <c r="DM431" s="448">
        <v>171.73267400948203</v>
      </c>
      <c r="DN431" s="449">
        <v>431</v>
      </c>
      <c r="DO431" s="447">
        <v>12</v>
      </c>
      <c r="DP431" s="448">
        <v>200.82284371627344</v>
      </c>
      <c r="DQ431" s="449">
        <v>431</v>
      </c>
      <c r="DV431" s="510">
        <v>2029</v>
      </c>
      <c r="DW431" s="511">
        <v>170.97907508117495</v>
      </c>
      <c r="DY431" s="558">
        <v>170.97907508117495</v>
      </c>
      <c r="DZ431" s="412" t="s">
        <v>396</v>
      </c>
      <c r="EA431" s="531">
        <v>1</v>
      </c>
      <c r="EB431" s="531">
        <v>1</v>
      </c>
      <c r="EC431" s="531">
        <v>1</v>
      </c>
      <c r="ED431" s="531">
        <v>1</v>
      </c>
      <c r="EE431" s="303"/>
      <c r="EF431" s="532">
        <v>0</v>
      </c>
    </row>
    <row r="432" spans="1:136" ht="13.8" x14ac:dyDescent="0.25">
      <c r="B432" s="403">
        <v>2027</v>
      </c>
      <c r="C432" s="1473">
        <v>180.24776406518399</v>
      </c>
      <c r="D432" s="1429">
        <v>142.30086636725051</v>
      </c>
      <c r="E432" s="1474"/>
      <c r="F432" s="1473">
        <v>206.19077519820235</v>
      </c>
      <c r="G432" s="1427"/>
      <c r="H432" s="1474"/>
      <c r="I432" s="621"/>
      <c r="J432" s="622"/>
      <c r="K432" s="623"/>
      <c r="L432" s="621"/>
      <c r="M432" s="623"/>
      <c r="N432" s="301" t="s">
        <v>446</v>
      </c>
      <c r="O432" s="394"/>
      <c r="P432" s="394"/>
      <c r="Q432" s="394"/>
      <c r="R432" s="301">
        <v>13</v>
      </c>
      <c r="S432" s="503">
        <v>136.89269383574188</v>
      </c>
      <c r="T432" s="503">
        <v>204.21218187767764</v>
      </c>
      <c r="U432" s="503">
        <v>27.515769141992269</v>
      </c>
      <c r="W432" s="503">
        <v>143.98499349312746</v>
      </c>
      <c r="X432" s="503">
        <v>171.50076263511974</v>
      </c>
      <c r="Y432" s="503">
        <v>199.01653177711202</v>
      </c>
      <c r="AA432" s="365"/>
      <c r="AB432" s="365"/>
      <c r="AC432" s="365"/>
      <c r="AD432" s="365"/>
      <c r="AE432" s="365"/>
      <c r="AF432" s="365"/>
      <c r="AG432" s="365"/>
      <c r="AH432" s="365"/>
      <c r="AI432" s="365"/>
      <c r="AJ432" s="365"/>
      <c r="AK432" s="365"/>
      <c r="AL432" s="365"/>
      <c r="AM432" s="365"/>
      <c r="AN432" s="365"/>
      <c r="BI432" s="463">
        <v>2025</v>
      </c>
      <c r="BJ432" s="530">
        <v>172.11560110089468</v>
      </c>
      <c r="BR432" s="463">
        <v>2025</v>
      </c>
      <c r="BS432" s="294">
        <v>11</v>
      </c>
      <c r="BT432" s="529">
        <v>-5.4776534969980526</v>
      </c>
      <c r="BU432" s="526">
        <v>176.56427733654107</v>
      </c>
      <c r="BV432" s="530">
        <v>171.08662383954302</v>
      </c>
      <c r="BY432" s="463">
        <v>2025</v>
      </c>
      <c r="BZ432" s="294">
        <v>11</v>
      </c>
      <c r="CA432" s="529">
        <v>-1.4594340639263534</v>
      </c>
      <c r="CB432" s="529">
        <v>0.36008275870736278</v>
      </c>
      <c r="CC432" s="526">
        <v>173.13882878980482</v>
      </c>
      <c r="CD432" s="530">
        <v>172.03947748458583</v>
      </c>
      <c r="CG432" s="463">
        <v>2025</v>
      </c>
      <c r="CH432" s="294">
        <v>11</v>
      </c>
      <c r="CI432" s="529">
        <v>3.8571849134718977E-2</v>
      </c>
      <c r="CJ432" s="529">
        <v>-1.6908651587346675</v>
      </c>
      <c r="CK432" s="529">
        <v>0.70824948288042111</v>
      </c>
      <c r="CL432" s="526">
        <v>173.05964492761422</v>
      </c>
      <c r="CM432" s="530">
        <v>172.11560110089468</v>
      </c>
      <c r="CP432" s="463">
        <v>2025</v>
      </c>
      <c r="CQ432" s="294">
        <v>11</v>
      </c>
      <c r="CR432" s="529">
        <v>176.90694200112347</v>
      </c>
      <c r="CS432" s="526">
        <v>0.96705150692851183</v>
      </c>
      <c r="CT432" s="530">
        <v>171.07812484830129</v>
      </c>
      <c r="CZ432" s="447" t="b">
        <v>1</v>
      </c>
      <c r="DA432" s="448" t="b">
        <v>1</v>
      </c>
      <c r="DB432" s="449" t="b">
        <v>1</v>
      </c>
      <c r="DC432" s="447">
        <v>13</v>
      </c>
      <c r="DD432" s="449">
        <v>143.98499349312746</v>
      </c>
      <c r="DE432" s="447">
        <v>13</v>
      </c>
      <c r="DF432" s="449">
        <v>171.50076263511974</v>
      </c>
      <c r="DG432" s="447">
        <v>13</v>
      </c>
      <c r="DH432" s="449">
        <v>199.01653177711202</v>
      </c>
      <c r="DI432" s="447">
        <v>13</v>
      </c>
      <c r="DJ432" s="448">
        <v>143.98499349312746</v>
      </c>
      <c r="DK432" s="449">
        <v>432</v>
      </c>
      <c r="DL432" s="447">
        <v>13</v>
      </c>
      <c r="DM432" s="448">
        <v>171.50076263511974</v>
      </c>
      <c r="DN432" s="449">
        <v>432</v>
      </c>
      <c r="DO432" s="447">
        <v>13</v>
      </c>
      <c r="DP432" s="448">
        <v>199.01653177711202</v>
      </c>
      <c r="DQ432" s="449">
        <v>432</v>
      </c>
      <c r="DV432" s="510">
        <v>2030</v>
      </c>
      <c r="DW432" s="511">
        <v>170.63115883138241</v>
      </c>
      <c r="DY432" s="558">
        <v>170.63115883138241</v>
      </c>
    </row>
    <row r="433" spans="1:135" ht="13.8" x14ac:dyDescent="0.25">
      <c r="A433" s="538" t="s">
        <v>397</v>
      </c>
      <c r="B433" s="403">
        <v>2028</v>
      </c>
      <c r="C433" s="1473">
        <v>181.26464149932107</v>
      </c>
      <c r="D433" s="1429">
        <v>143.10366434156927</v>
      </c>
      <c r="E433" s="1474"/>
      <c r="F433" s="1473">
        <v>203.25079266210628</v>
      </c>
      <c r="G433" s="1427"/>
      <c r="H433" s="1474"/>
      <c r="I433" s="621"/>
      <c r="J433" s="622"/>
      <c r="K433" s="623"/>
      <c r="L433" s="621"/>
      <c r="M433" s="623"/>
      <c r="N433" s="301" t="s">
        <v>446</v>
      </c>
      <c r="O433" s="394"/>
      <c r="P433" s="394"/>
      <c r="Q433" s="394"/>
      <c r="R433" s="301">
        <v>14</v>
      </c>
      <c r="S433" s="503">
        <v>137.88371043580105</v>
      </c>
      <c r="T433" s="503">
        <v>201.26899840993946</v>
      </c>
      <c r="U433" s="503">
        <v>25.987348767889774</v>
      </c>
      <c r="W433" s="503">
        <v>145.28112080913971</v>
      </c>
      <c r="X433" s="503">
        <v>171.26846957702949</v>
      </c>
      <c r="Y433" s="503">
        <v>197.25581834491928</v>
      </c>
      <c r="AA433" s="390"/>
      <c r="AB433" s="390"/>
      <c r="AC433" s="390"/>
      <c r="AD433" s="390"/>
      <c r="AE433" s="390"/>
      <c r="AF433" s="390"/>
      <c r="AG433" s="390"/>
      <c r="AH433" s="390"/>
      <c r="AI433" s="390"/>
      <c r="AJ433" s="390"/>
      <c r="AK433" s="390"/>
      <c r="AL433" s="390"/>
      <c r="AM433" s="390"/>
      <c r="AN433" s="390"/>
      <c r="BI433" s="463">
        <v>2026</v>
      </c>
      <c r="BJ433" s="530">
        <v>171.87008819809614</v>
      </c>
      <c r="BR433" s="463">
        <v>2026</v>
      </c>
      <c r="BS433" s="294">
        <v>12</v>
      </c>
      <c r="BT433" s="529">
        <v>-5.9756219967251489</v>
      </c>
      <c r="BU433" s="526">
        <v>176.56427733654107</v>
      </c>
      <c r="BV433" s="530">
        <v>170.58865533981592</v>
      </c>
      <c r="BY433" s="463">
        <v>2026</v>
      </c>
      <c r="BZ433" s="294">
        <v>12</v>
      </c>
      <c r="CA433" s="529">
        <v>-1.7368471504578091</v>
      </c>
      <c r="CB433" s="529">
        <v>0.39281755495348669</v>
      </c>
      <c r="CC433" s="526">
        <v>173.13882878980482</v>
      </c>
      <c r="CD433" s="530">
        <v>171.79479919430051</v>
      </c>
      <c r="CG433" s="463">
        <v>2026</v>
      </c>
      <c r="CH433" s="294">
        <v>12</v>
      </c>
      <c r="CI433" s="529">
        <v>5.0076750792482638E-2</v>
      </c>
      <c r="CJ433" s="529">
        <v>-2.0122692798164636</v>
      </c>
      <c r="CK433" s="529">
        <v>0.77263579950591388</v>
      </c>
      <c r="CL433" s="526">
        <v>173.05964492761422</v>
      </c>
      <c r="CM433" s="530">
        <v>171.87008819809614</v>
      </c>
      <c r="CP433" s="463">
        <v>2026</v>
      </c>
      <c r="CQ433" s="294">
        <v>12</v>
      </c>
      <c r="CR433" s="529">
        <v>176.90694200112347</v>
      </c>
      <c r="CS433" s="526">
        <v>0.96411056703301468</v>
      </c>
      <c r="CT433" s="530">
        <v>170.55785216477977</v>
      </c>
      <c r="CZ433" s="447" t="b">
        <v>1</v>
      </c>
      <c r="DA433" s="448" t="b">
        <v>1</v>
      </c>
      <c r="DB433" s="449" t="b">
        <v>1</v>
      </c>
      <c r="DC433" s="447">
        <v>14</v>
      </c>
      <c r="DD433" s="449">
        <v>145.28112080913971</v>
      </c>
      <c r="DE433" s="447">
        <v>14</v>
      </c>
      <c r="DF433" s="449">
        <v>171.26846957702949</v>
      </c>
      <c r="DG433" s="447">
        <v>14</v>
      </c>
      <c r="DH433" s="449">
        <v>197.25581834491928</v>
      </c>
      <c r="DI433" s="447">
        <v>14</v>
      </c>
      <c r="DJ433" s="448">
        <v>145.28112080913971</v>
      </c>
      <c r="DK433" s="449">
        <v>433</v>
      </c>
      <c r="DL433" s="447">
        <v>14</v>
      </c>
      <c r="DM433" s="448">
        <v>171.26846957702949</v>
      </c>
      <c r="DN433" s="449">
        <v>433</v>
      </c>
      <c r="DO433" s="447">
        <v>14</v>
      </c>
      <c r="DP433" s="448">
        <v>197.25581834491928</v>
      </c>
      <c r="DQ433" s="449">
        <v>433</v>
      </c>
      <c r="DV433" s="510">
        <v>2031</v>
      </c>
      <c r="DW433" s="511">
        <v>170.25807643885869</v>
      </c>
      <c r="DY433" s="558">
        <v>170.25807643885869</v>
      </c>
    </row>
    <row r="434" spans="1:135" ht="13.8" x14ac:dyDescent="0.25">
      <c r="A434" s="539" t="s">
        <v>398</v>
      </c>
      <c r="B434" s="403">
        <v>2029</v>
      </c>
      <c r="C434" s="1473">
        <v>182.22375672091022</v>
      </c>
      <c r="D434" s="1429">
        <v>143.86086056913965</v>
      </c>
      <c r="E434" s="1474"/>
      <c r="F434" s="1473">
        <v>200.31081012601024</v>
      </c>
      <c r="G434" s="1427"/>
      <c r="H434" s="1474"/>
      <c r="I434" s="621"/>
      <c r="J434" s="622"/>
      <c r="K434" s="623"/>
      <c r="L434" s="621"/>
      <c r="M434" s="623"/>
      <c r="N434" s="301" t="s">
        <v>446</v>
      </c>
      <c r="O434" s="394"/>
      <c r="P434" s="394"/>
      <c r="Q434" s="394"/>
      <c r="R434" s="301">
        <v>15</v>
      </c>
      <c r="S434" s="503">
        <v>138.87472703586062</v>
      </c>
      <c r="T434" s="503">
        <v>198.32589632084429</v>
      </c>
      <c r="U434" s="503">
        <v>24.514092428094362</v>
      </c>
      <c r="W434" s="503">
        <v>146.52211121705955</v>
      </c>
      <c r="X434" s="503">
        <v>171.0362036451539</v>
      </c>
      <c r="Y434" s="503">
        <v>195.55029607324826</v>
      </c>
      <c r="AA434" s="365"/>
      <c r="AB434" s="365"/>
      <c r="AC434" s="365"/>
      <c r="AD434" s="365"/>
      <c r="AE434" s="365"/>
      <c r="AF434" s="365"/>
      <c r="AG434" s="365"/>
      <c r="AH434" s="365"/>
      <c r="AI434" s="365"/>
      <c r="AJ434" s="365"/>
      <c r="AK434" s="365"/>
      <c r="AL434" s="365"/>
      <c r="AM434" s="365"/>
      <c r="AN434" s="365"/>
      <c r="BI434" s="463">
        <v>2027</v>
      </c>
      <c r="BJ434" s="530">
        <v>171.59871364213873</v>
      </c>
      <c r="BR434" s="463">
        <v>2027</v>
      </c>
      <c r="BS434" s="294">
        <v>13</v>
      </c>
      <c r="BT434" s="529">
        <v>-6.4735904964522444</v>
      </c>
      <c r="BU434" s="526">
        <v>176.56427733654107</v>
      </c>
      <c r="BV434" s="530">
        <v>170.09068684008884</v>
      </c>
      <c r="BY434" s="463">
        <v>2027</v>
      </c>
      <c r="BZ434" s="294">
        <v>13</v>
      </c>
      <c r="CA434" s="529">
        <v>-2.0383831140789566</v>
      </c>
      <c r="CB434" s="529">
        <v>0.42555235119961055</v>
      </c>
      <c r="CC434" s="526">
        <v>173.13882878980482</v>
      </c>
      <c r="CD434" s="530">
        <v>171.52599802692546</v>
      </c>
      <c r="CG434" s="463">
        <v>2027</v>
      </c>
      <c r="CH434" s="294">
        <v>13</v>
      </c>
      <c r="CI434" s="529">
        <v>6.3668183733266409E-2</v>
      </c>
      <c r="CJ434" s="529">
        <v>-2.3616215853401554</v>
      </c>
      <c r="CK434" s="529">
        <v>0.83702211613140665</v>
      </c>
      <c r="CL434" s="526">
        <v>173.05964492761422</v>
      </c>
      <c r="CM434" s="530">
        <v>171.59871364213873</v>
      </c>
      <c r="CP434" s="463">
        <v>2027</v>
      </c>
      <c r="CQ434" s="294">
        <v>13</v>
      </c>
      <c r="CR434" s="529">
        <v>176.90694200112347</v>
      </c>
      <c r="CS434" s="526">
        <v>0.96117857095013415</v>
      </c>
      <c r="CT434" s="530">
        <v>170.03916170379813</v>
      </c>
      <c r="CZ434" s="447" t="b">
        <v>1</v>
      </c>
      <c r="DA434" s="448" t="b">
        <v>1</v>
      </c>
      <c r="DB434" s="449" t="b">
        <v>1</v>
      </c>
      <c r="DC434" s="447">
        <v>15</v>
      </c>
      <c r="DD434" s="449">
        <v>146.52211121705955</v>
      </c>
      <c r="DE434" s="447">
        <v>15</v>
      </c>
      <c r="DF434" s="449">
        <v>171.0362036451539</v>
      </c>
      <c r="DG434" s="447">
        <v>15</v>
      </c>
      <c r="DH434" s="449">
        <v>195.55029607324826</v>
      </c>
      <c r="DI434" s="447">
        <v>15</v>
      </c>
      <c r="DJ434" s="448">
        <v>146.52211121705955</v>
      </c>
      <c r="DK434" s="449">
        <v>434</v>
      </c>
      <c r="DL434" s="447">
        <v>15</v>
      </c>
      <c r="DM434" s="448">
        <v>171.0362036451539</v>
      </c>
      <c r="DN434" s="449">
        <v>434</v>
      </c>
      <c r="DO434" s="447">
        <v>15</v>
      </c>
      <c r="DP434" s="448">
        <v>195.55029607324826</v>
      </c>
      <c r="DQ434" s="449">
        <v>434</v>
      </c>
      <c r="DV434" s="510">
        <v>2032</v>
      </c>
      <c r="DW434" s="511">
        <v>169.86000178121068</v>
      </c>
      <c r="DY434" s="558">
        <v>169.86000178121068</v>
      </c>
    </row>
    <row r="435" spans="1:135" ht="13.8" x14ac:dyDescent="0.25">
      <c r="A435" s="540" t="s">
        <v>399</v>
      </c>
      <c r="B435" s="403">
        <v>2030</v>
      </c>
      <c r="C435" s="1473">
        <v>183.12871061937602</v>
      </c>
      <c r="D435" s="1429">
        <v>144.57529785740212</v>
      </c>
      <c r="E435" s="1474"/>
      <c r="F435" s="1473">
        <v>197.3708275899142</v>
      </c>
      <c r="G435" s="1427"/>
      <c r="H435" s="1474"/>
      <c r="I435" s="621"/>
      <c r="J435" s="622"/>
      <c r="K435" s="623"/>
      <c r="L435" s="621"/>
      <c r="M435" s="623"/>
      <c r="N435" s="301" t="s">
        <v>446</v>
      </c>
      <c r="O435" s="394"/>
      <c r="P435" s="394"/>
      <c r="Q435" s="394"/>
      <c r="R435" s="301">
        <v>16</v>
      </c>
      <c r="S435" s="503">
        <v>139.86574363592038</v>
      </c>
      <c r="T435" s="503">
        <v>195.38375206809476</v>
      </c>
      <c r="U435" s="503">
        <v>23.106855406766222</v>
      </c>
      <c r="W435" s="503">
        <v>147.6974015852941</v>
      </c>
      <c r="X435" s="503">
        <v>170.80425699206032</v>
      </c>
      <c r="Y435" s="503">
        <v>193.91111239882653</v>
      </c>
      <c r="AA435" s="365"/>
      <c r="AB435" s="365"/>
      <c r="AC435" s="365"/>
      <c r="AD435" s="365"/>
      <c r="AE435" s="365"/>
      <c r="AF435" s="365"/>
      <c r="AG435" s="365"/>
      <c r="AH435" s="365"/>
      <c r="AI435" s="365"/>
      <c r="AJ435" s="365"/>
      <c r="AK435" s="365"/>
      <c r="AL435" s="365"/>
      <c r="AM435" s="365"/>
      <c r="AN435" s="365"/>
      <c r="BI435" s="463">
        <v>2028</v>
      </c>
      <c r="BJ435" s="530">
        <v>171.30165131062935</v>
      </c>
      <c r="BR435" s="463">
        <v>2028</v>
      </c>
      <c r="BS435" s="294">
        <v>14</v>
      </c>
      <c r="BT435" s="529">
        <v>-6.9715589961793398</v>
      </c>
      <c r="BU435" s="526">
        <v>176.56427733654107</v>
      </c>
      <c r="BV435" s="530">
        <v>169.59271834036173</v>
      </c>
      <c r="BY435" s="463">
        <v>2028</v>
      </c>
      <c r="BZ435" s="294">
        <v>14</v>
      </c>
      <c r="CA435" s="529">
        <v>-2.3640419547897955</v>
      </c>
      <c r="CB435" s="529">
        <v>0.45828714744573446</v>
      </c>
      <c r="CC435" s="526">
        <v>173.13882878980482</v>
      </c>
      <c r="CD435" s="530">
        <v>171.23307398246075</v>
      </c>
      <c r="CG435" s="463">
        <v>2028</v>
      </c>
      <c r="CH435" s="294">
        <v>14</v>
      </c>
      <c r="CI435" s="529">
        <v>7.9520025563988642E-2</v>
      </c>
      <c r="CJ435" s="529">
        <v>-2.7389220753057422</v>
      </c>
      <c r="CK435" s="529">
        <v>0.90140843275689952</v>
      </c>
      <c r="CL435" s="526">
        <v>173.05964492761422</v>
      </c>
      <c r="CM435" s="530">
        <v>171.30165131062935</v>
      </c>
      <c r="CP435" s="463">
        <v>2028</v>
      </c>
      <c r="CQ435" s="294">
        <v>14</v>
      </c>
      <c r="CR435" s="529">
        <v>176.90694200112347</v>
      </c>
      <c r="CS435" s="526">
        <v>0.9582554914804764</v>
      </c>
      <c r="CT435" s="530">
        <v>169.52204865359471</v>
      </c>
      <c r="CZ435" s="447" t="b">
        <v>1</v>
      </c>
      <c r="DA435" s="448" t="b">
        <v>1</v>
      </c>
      <c r="DB435" s="449" t="b">
        <v>1</v>
      </c>
      <c r="DC435" s="447">
        <v>16</v>
      </c>
      <c r="DD435" s="449">
        <v>147.6974015852941</v>
      </c>
      <c r="DE435" s="447">
        <v>16</v>
      </c>
      <c r="DF435" s="449">
        <v>170.80425699206032</v>
      </c>
      <c r="DG435" s="447">
        <v>16</v>
      </c>
      <c r="DH435" s="449">
        <v>193.91111239882653</v>
      </c>
      <c r="DI435" s="447">
        <v>16</v>
      </c>
      <c r="DJ435" s="448">
        <v>147.6974015852941</v>
      </c>
      <c r="DK435" s="449">
        <v>435</v>
      </c>
      <c r="DL435" s="447">
        <v>16</v>
      </c>
      <c r="DM435" s="448">
        <v>170.80425699206032</v>
      </c>
      <c r="DN435" s="449">
        <v>435</v>
      </c>
      <c r="DO435" s="447">
        <v>16</v>
      </c>
      <c r="DP435" s="448">
        <v>193.91111239882653</v>
      </c>
      <c r="DQ435" s="449">
        <v>435</v>
      </c>
      <c r="DV435" s="510">
        <v>2033</v>
      </c>
      <c r="DW435" s="511">
        <v>169.4371087360453</v>
      </c>
      <c r="DY435" s="558">
        <v>169.4371087360453</v>
      </c>
    </row>
    <row r="436" spans="1:135" ht="13.8" x14ac:dyDescent="0.25">
      <c r="A436" s="541" t="s">
        <v>400</v>
      </c>
      <c r="B436" s="403">
        <v>2031</v>
      </c>
      <c r="C436" s="1473">
        <v>183.97876121986954</v>
      </c>
      <c r="D436" s="1429">
        <v>145.24639043673912</v>
      </c>
      <c r="E436" s="1474"/>
      <c r="F436" s="1473">
        <v>194.43084505381816</v>
      </c>
      <c r="G436" s="1427"/>
      <c r="H436" s="1474"/>
      <c r="I436" s="621"/>
      <c r="J436" s="622"/>
      <c r="K436" s="623"/>
      <c r="L436" s="621"/>
      <c r="M436" s="623"/>
      <c r="N436" s="301" t="s">
        <v>446</v>
      </c>
      <c r="O436" s="394"/>
      <c r="P436" s="394"/>
      <c r="Q436" s="394"/>
      <c r="R436" s="301">
        <v>17</v>
      </c>
      <c r="S436" s="503">
        <v>140.53177098656769</v>
      </c>
      <c r="T436" s="503">
        <v>192.4430645689842</v>
      </c>
      <c r="U436" s="503">
        <v>21.877362730456465</v>
      </c>
      <c r="W436" s="503">
        <v>148.44988576016718</v>
      </c>
      <c r="X436" s="503">
        <v>170.32724849062365</v>
      </c>
      <c r="Y436" s="503">
        <v>192.20461122108011</v>
      </c>
      <c r="AA436" s="365"/>
      <c r="AB436" s="365"/>
      <c r="AC436" s="365"/>
      <c r="AD436" s="365"/>
      <c r="AE436" s="365"/>
      <c r="AF436" s="365"/>
      <c r="AG436" s="365"/>
      <c r="AH436" s="365"/>
      <c r="AI436" s="365"/>
      <c r="AJ436" s="365"/>
      <c r="AK436" s="365"/>
      <c r="AL436" s="365"/>
      <c r="AM436" s="365"/>
      <c r="AN436" s="365"/>
      <c r="BI436" s="463">
        <v>2029</v>
      </c>
      <c r="BJ436" s="530">
        <v>170.97907508117495</v>
      </c>
      <c r="BR436" s="463">
        <v>2029</v>
      </c>
      <c r="BS436" s="294">
        <v>15</v>
      </c>
      <c r="BT436" s="529">
        <v>-7.4695274959064362</v>
      </c>
      <c r="BU436" s="526">
        <v>176.56427733654107</v>
      </c>
      <c r="BV436" s="530">
        <v>169.09474984063462</v>
      </c>
      <c r="BY436" s="463">
        <v>2029</v>
      </c>
      <c r="BZ436" s="294">
        <v>15</v>
      </c>
      <c r="CA436" s="529">
        <v>-2.7138236725903266</v>
      </c>
      <c r="CB436" s="529">
        <v>0.49102194369185831</v>
      </c>
      <c r="CC436" s="526">
        <v>173.13882878980482</v>
      </c>
      <c r="CD436" s="530">
        <v>170.91602706090634</v>
      </c>
      <c r="CG436" s="463">
        <v>2029</v>
      </c>
      <c r="CH436" s="294">
        <v>15</v>
      </c>
      <c r="CI436" s="529">
        <v>9.780615389156766E-2</v>
      </c>
      <c r="CJ436" s="529">
        <v>-3.1441707497132247</v>
      </c>
      <c r="CK436" s="529">
        <v>0.9657947493823924</v>
      </c>
      <c r="CL436" s="526">
        <v>173.05964492761422</v>
      </c>
      <c r="CM436" s="530">
        <v>170.97907508117495</v>
      </c>
      <c r="CP436" s="463">
        <v>2029</v>
      </c>
      <c r="CQ436" s="294">
        <v>15</v>
      </c>
      <c r="CR436" s="529">
        <v>176.90694200112347</v>
      </c>
      <c r="CS436" s="526">
        <v>0.95534130150736396</v>
      </c>
      <c r="CT436" s="530">
        <v>169.00650821704104</v>
      </c>
      <c r="CZ436" s="447" t="b">
        <v>1</v>
      </c>
      <c r="DA436" s="448" t="b">
        <v>1</v>
      </c>
      <c r="DB436" s="449" t="b">
        <v>1</v>
      </c>
      <c r="DC436" s="447">
        <v>17</v>
      </c>
      <c r="DD436" s="449">
        <v>148.44988576016718</v>
      </c>
      <c r="DE436" s="447">
        <v>17</v>
      </c>
      <c r="DF436" s="449">
        <v>170.32724849062365</v>
      </c>
      <c r="DG436" s="447">
        <v>17</v>
      </c>
      <c r="DH436" s="449">
        <v>192.20461122108011</v>
      </c>
      <c r="DI436" s="447">
        <v>17</v>
      </c>
      <c r="DJ436" s="448">
        <v>148.44988576016718</v>
      </c>
      <c r="DK436" s="449">
        <v>436</v>
      </c>
      <c r="DL436" s="447">
        <v>17</v>
      </c>
      <c r="DM436" s="448">
        <v>170.32724849062365</v>
      </c>
      <c r="DN436" s="449">
        <v>436</v>
      </c>
      <c r="DO436" s="447">
        <v>17</v>
      </c>
      <c r="DP436" s="448">
        <v>192.20461122108011</v>
      </c>
      <c r="DQ436" s="449">
        <v>436</v>
      </c>
      <c r="DV436" s="510">
        <v>2034</v>
      </c>
      <c r="DW436" s="511">
        <v>168.98957118096945</v>
      </c>
      <c r="DY436" s="558">
        <v>168.98957118096945</v>
      </c>
    </row>
    <row r="437" spans="1:135" ht="13.8" x14ac:dyDescent="0.25">
      <c r="B437" s="403">
        <v>2032</v>
      </c>
      <c r="C437" s="1473">
        <v>184.77304774892386</v>
      </c>
      <c r="D437" s="1429">
        <v>145.87345874915039</v>
      </c>
      <c r="E437" s="1474"/>
      <c r="F437" s="1473">
        <v>191.49086251772212</v>
      </c>
      <c r="G437" s="1427"/>
      <c r="H437" s="1474"/>
      <c r="I437" s="621"/>
      <c r="J437" s="622"/>
      <c r="K437" s="623"/>
      <c r="L437" s="621"/>
      <c r="M437" s="623"/>
      <c r="N437" s="301" t="s">
        <v>446</v>
      </c>
      <c r="O437" s="394"/>
      <c r="P437" s="394"/>
      <c r="Q437" s="394"/>
      <c r="R437" s="301">
        <v>18</v>
      </c>
      <c r="S437" s="503">
        <v>141.19779833721489</v>
      </c>
      <c r="T437" s="503">
        <v>189.50384462240933</v>
      </c>
      <c r="U437" s="503">
        <v>20.722226950440184</v>
      </c>
      <c r="W437" s="503">
        <v>149.12850222292531</v>
      </c>
      <c r="X437" s="503">
        <v>169.85072917336549</v>
      </c>
      <c r="Y437" s="503">
        <v>190.57295612380568</v>
      </c>
      <c r="AA437" s="365"/>
      <c r="AB437" s="365"/>
      <c r="AC437" s="365"/>
      <c r="AD437" s="365"/>
      <c r="AE437" s="365"/>
      <c r="AF437" s="365"/>
      <c r="AG437" s="365"/>
      <c r="AH437" s="365"/>
      <c r="AI437" s="365"/>
      <c r="AJ437" s="365"/>
      <c r="AK437" s="365"/>
      <c r="AL437" s="365"/>
      <c r="AM437" s="365"/>
      <c r="AN437" s="365"/>
      <c r="BI437" s="463">
        <v>2030</v>
      </c>
      <c r="BJ437" s="530">
        <v>170.63115883138241</v>
      </c>
      <c r="BR437" s="463">
        <v>2030</v>
      </c>
      <c r="BS437" s="294">
        <v>16</v>
      </c>
      <c r="BT437" s="529">
        <v>-7.9674959956335316</v>
      </c>
      <c r="BU437" s="526">
        <v>176.56427733654107</v>
      </c>
      <c r="BV437" s="530">
        <v>168.59678134090754</v>
      </c>
      <c r="BY437" s="463">
        <v>2030</v>
      </c>
      <c r="BZ437" s="294">
        <v>16</v>
      </c>
      <c r="CA437" s="529">
        <v>-3.0877282674805495</v>
      </c>
      <c r="CB437" s="529">
        <v>0.52375673993798222</v>
      </c>
      <c r="CC437" s="526">
        <v>173.13882878980482</v>
      </c>
      <c r="CD437" s="530">
        <v>170.57485726226224</v>
      </c>
      <c r="CG437" s="463">
        <v>2030</v>
      </c>
      <c r="CH437" s="294">
        <v>16</v>
      </c>
      <c r="CI437" s="529">
        <v>0.11870044632292182</v>
      </c>
      <c r="CJ437" s="529">
        <v>-3.5773676085626023</v>
      </c>
      <c r="CK437" s="529">
        <v>1.0301810660078852</v>
      </c>
      <c r="CL437" s="526">
        <v>173.05964492761422</v>
      </c>
      <c r="CM437" s="530">
        <v>170.63115883138241</v>
      </c>
      <c r="CP437" s="463">
        <v>2030</v>
      </c>
      <c r="CQ437" s="294">
        <v>16</v>
      </c>
      <c r="CR437" s="529">
        <v>176.90694200112347</v>
      </c>
      <c r="CS437" s="526">
        <v>0.95243597399658531</v>
      </c>
      <c r="CT437" s="530">
        <v>168.49253561159745</v>
      </c>
      <c r="CZ437" s="447" t="b">
        <v>1</v>
      </c>
      <c r="DA437" s="448" t="b">
        <v>1</v>
      </c>
      <c r="DB437" s="449" t="b">
        <v>1</v>
      </c>
      <c r="DC437" s="447">
        <v>18</v>
      </c>
      <c r="DD437" s="449">
        <v>149.12850222292531</v>
      </c>
      <c r="DE437" s="447">
        <v>18</v>
      </c>
      <c r="DF437" s="449">
        <v>169.85072917336549</v>
      </c>
      <c r="DG437" s="447">
        <v>18</v>
      </c>
      <c r="DH437" s="449">
        <v>190.57295612380568</v>
      </c>
      <c r="DI437" s="447">
        <v>18</v>
      </c>
      <c r="DJ437" s="448">
        <v>149.12850222292531</v>
      </c>
      <c r="DK437" s="449">
        <v>437</v>
      </c>
      <c r="DL437" s="447">
        <v>18</v>
      </c>
      <c r="DM437" s="448">
        <v>169.85072917336549</v>
      </c>
      <c r="DN437" s="449">
        <v>437</v>
      </c>
      <c r="DO437" s="447">
        <v>18</v>
      </c>
      <c r="DP437" s="448">
        <v>190.57295612380568</v>
      </c>
      <c r="DQ437" s="449">
        <v>437</v>
      </c>
      <c r="DV437" s="510">
        <v>2035</v>
      </c>
      <c r="DW437" s="511">
        <v>168.5175629935901</v>
      </c>
      <c r="DY437" s="558">
        <v>168.5175629935901</v>
      </c>
    </row>
    <row r="438" spans="1:135" ht="13.8" x14ac:dyDescent="0.25">
      <c r="B438" s="403">
        <v>2033</v>
      </c>
      <c r="C438" s="1473">
        <v>185.51599364726607</v>
      </c>
      <c r="D438" s="1429">
        <v>146.45999498468373</v>
      </c>
      <c r="E438" s="1474"/>
      <c r="F438" s="1473">
        <v>188.55087998162608</v>
      </c>
      <c r="G438" s="1427"/>
      <c r="H438" s="1474"/>
      <c r="I438" s="621"/>
      <c r="J438" s="622"/>
      <c r="K438" s="623"/>
      <c r="L438" s="621"/>
      <c r="M438" s="623"/>
      <c r="N438" s="301" t="s">
        <v>446</v>
      </c>
      <c r="O438" s="394"/>
      <c r="P438" s="394"/>
      <c r="Q438" s="394"/>
      <c r="R438" s="301">
        <v>19</v>
      </c>
      <c r="S438" s="503">
        <v>141.86382568786206</v>
      </c>
      <c r="T438" s="503">
        <v>186.5658492955769</v>
      </c>
      <c r="U438" s="503">
        <v>19.654308014238083</v>
      </c>
      <c r="W438" s="503">
        <v>149.72031004845002</v>
      </c>
      <c r="X438" s="503">
        <v>169.37461806268809</v>
      </c>
      <c r="Y438" s="503">
        <v>189.02892607692615</v>
      </c>
      <c r="AA438" s="365"/>
      <c r="AB438" s="365"/>
      <c r="AC438" s="365"/>
      <c r="AD438" s="365"/>
      <c r="AE438" s="365"/>
      <c r="AF438" s="365"/>
      <c r="AG438" s="365"/>
      <c r="AH438" s="365"/>
      <c r="AI438" s="365"/>
      <c r="AJ438" s="365"/>
      <c r="AK438" s="365"/>
      <c r="AL438" s="365"/>
      <c r="AM438" s="365"/>
      <c r="AN438" s="365"/>
      <c r="BI438" s="463">
        <v>2031</v>
      </c>
      <c r="BJ438" s="530">
        <v>170.25807643885869</v>
      </c>
      <c r="BR438" s="463">
        <v>2031</v>
      </c>
      <c r="BS438" s="294">
        <v>17</v>
      </c>
      <c r="BT438" s="529">
        <v>-8.465464495360628</v>
      </c>
      <c r="BU438" s="526">
        <v>176.56427733654107</v>
      </c>
      <c r="BV438" s="530">
        <v>168.09881284118043</v>
      </c>
      <c r="BY438" s="463">
        <v>2031</v>
      </c>
      <c r="BZ438" s="294">
        <v>17</v>
      </c>
      <c r="CA438" s="529">
        <v>-3.4857557394604641</v>
      </c>
      <c r="CB438" s="529">
        <v>0.55649153618410607</v>
      </c>
      <c r="CC438" s="526">
        <v>173.13882878980482</v>
      </c>
      <c r="CD438" s="530">
        <v>170.20956458652847</v>
      </c>
      <c r="CG438" s="463">
        <v>2031</v>
      </c>
      <c r="CH438" s="294">
        <v>17</v>
      </c>
      <c r="CI438" s="529">
        <v>0.14237678046496946</v>
      </c>
      <c r="CJ438" s="529">
        <v>-4.0385126518538756</v>
      </c>
      <c r="CK438" s="529">
        <v>1.0945673826333779</v>
      </c>
      <c r="CL438" s="526">
        <v>173.05964492761422</v>
      </c>
      <c r="CM438" s="530">
        <v>170.25807643885869</v>
      </c>
      <c r="CP438" s="463">
        <v>2031</v>
      </c>
      <c r="CQ438" s="294">
        <v>17</v>
      </c>
      <c r="CR438" s="529">
        <v>176.90694200112347</v>
      </c>
      <c r="CS438" s="526">
        <v>0.94953948199614358</v>
      </c>
      <c r="CT438" s="530">
        <v>167.98012606926861</v>
      </c>
      <c r="CZ438" s="447" t="b">
        <v>1</v>
      </c>
      <c r="DA438" s="448" t="b">
        <v>1</v>
      </c>
      <c r="DB438" s="449" t="b">
        <v>1</v>
      </c>
      <c r="DC438" s="447">
        <v>19</v>
      </c>
      <c r="DD438" s="449">
        <v>149.72031004845002</v>
      </c>
      <c r="DE438" s="447">
        <v>19</v>
      </c>
      <c r="DF438" s="449">
        <v>169.37461806268809</v>
      </c>
      <c r="DG438" s="447">
        <v>19</v>
      </c>
      <c r="DH438" s="449">
        <v>189.02892607692615</v>
      </c>
      <c r="DI438" s="447">
        <v>19</v>
      </c>
      <c r="DJ438" s="448">
        <v>149.72031004845002</v>
      </c>
      <c r="DK438" s="449">
        <v>438</v>
      </c>
      <c r="DL438" s="447">
        <v>19</v>
      </c>
      <c r="DM438" s="448">
        <v>169.37461806268809</v>
      </c>
      <c r="DN438" s="449">
        <v>438</v>
      </c>
      <c r="DO438" s="447">
        <v>19</v>
      </c>
      <c r="DP438" s="448">
        <v>189.02892607692615</v>
      </c>
      <c r="DQ438" s="449">
        <v>438</v>
      </c>
      <c r="DV438" s="510">
        <v>2036</v>
      </c>
      <c r="DW438" s="511">
        <v>168.02125805151414</v>
      </c>
      <c r="DY438" s="558">
        <v>168.02125805151414</v>
      </c>
    </row>
    <row r="439" spans="1:135" ht="13.8" x14ac:dyDescent="0.25">
      <c r="B439" s="403">
        <v>2034</v>
      </c>
      <c r="C439" s="1473">
        <v>186.21340894210601</v>
      </c>
      <c r="D439" s="1429">
        <v>147.01058600692579</v>
      </c>
      <c r="E439" s="1474"/>
      <c r="F439" s="1473">
        <v>185.61089744553004</v>
      </c>
      <c r="G439" s="1427"/>
      <c r="H439" s="1474"/>
      <c r="I439" s="621"/>
      <c r="J439" s="622"/>
      <c r="K439" s="623"/>
      <c r="L439" s="621"/>
      <c r="M439" s="623"/>
      <c r="N439" s="301" t="s">
        <v>446</v>
      </c>
      <c r="O439" s="394"/>
      <c r="P439" s="394"/>
      <c r="Q439" s="394"/>
      <c r="R439" s="301">
        <v>20</v>
      </c>
      <c r="S439" s="503">
        <v>142.52985303850946</v>
      </c>
      <c r="T439" s="503">
        <v>183.62863347271238</v>
      </c>
      <c r="U439" s="503">
        <v>18.68828511269837</v>
      </c>
      <c r="W439" s="503">
        <v>150.21048167396845</v>
      </c>
      <c r="X439" s="503">
        <v>168.89876678666681</v>
      </c>
      <c r="Y439" s="503">
        <v>187.58705189936518</v>
      </c>
      <c r="AA439" s="365"/>
      <c r="AB439" s="365"/>
      <c r="AC439" s="365"/>
      <c r="AD439" s="365"/>
      <c r="AE439" s="365"/>
      <c r="AF439" s="365"/>
      <c r="AG439" s="365"/>
      <c r="AH439" s="365"/>
      <c r="AI439" s="365"/>
      <c r="AJ439" s="365"/>
      <c r="AK439" s="365"/>
      <c r="AL439" s="365"/>
      <c r="AM439" s="365"/>
      <c r="AN439" s="365"/>
      <c r="BI439" s="463">
        <v>2032</v>
      </c>
      <c r="BJ439" s="530">
        <v>169.86000178121068</v>
      </c>
      <c r="BR439" s="463">
        <v>2032</v>
      </c>
      <c r="BS439" s="294">
        <v>18</v>
      </c>
      <c r="BT439" s="529">
        <v>-8.9634329950877234</v>
      </c>
      <c r="BU439" s="526">
        <v>176.56427733654107</v>
      </c>
      <c r="BV439" s="530">
        <v>167.60084434145335</v>
      </c>
      <c r="BY439" s="463">
        <v>2032</v>
      </c>
      <c r="BZ439" s="294">
        <v>18</v>
      </c>
      <c r="CA439" s="529">
        <v>-3.9079060885300705</v>
      </c>
      <c r="CB439" s="529">
        <v>0.58922633243023004</v>
      </c>
      <c r="CC439" s="526">
        <v>173.13882878980482</v>
      </c>
      <c r="CD439" s="530">
        <v>169.82014903370498</v>
      </c>
      <c r="CG439" s="463">
        <v>2032</v>
      </c>
      <c r="CH439" s="294">
        <v>18</v>
      </c>
      <c r="CI439" s="529">
        <v>0.1690090339246289</v>
      </c>
      <c r="CJ439" s="529">
        <v>-4.5276058795870435</v>
      </c>
      <c r="CK439" s="529">
        <v>1.1589536992588707</v>
      </c>
      <c r="CL439" s="526">
        <v>173.05964492761422</v>
      </c>
      <c r="CM439" s="530">
        <v>169.86000178121068</v>
      </c>
      <c r="CP439" s="463">
        <v>2032</v>
      </c>
      <c r="CQ439" s="294">
        <v>18</v>
      </c>
      <c r="CR439" s="529">
        <v>176.90694200112347</v>
      </c>
      <c r="CS439" s="526">
        <v>0.94665179863600712</v>
      </c>
      <c r="CT439" s="530">
        <v>167.46927483655932</v>
      </c>
      <c r="CZ439" s="447" t="b">
        <v>1</v>
      </c>
      <c r="DA439" s="448" t="b">
        <v>1</v>
      </c>
      <c r="DB439" s="449" t="b">
        <v>1</v>
      </c>
      <c r="DC439" s="447">
        <v>20</v>
      </c>
      <c r="DD439" s="449">
        <v>150.21048167396845</v>
      </c>
      <c r="DE439" s="447">
        <v>20</v>
      </c>
      <c r="DF439" s="449">
        <v>168.89876678666681</v>
      </c>
      <c r="DG439" s="447">
        <v>20</v>
      </c>
      <c r="DH439" s="449">
        <v>187.58705189936518</v>
      </c>
      <c r="DI439" s="447">
        <v>20</v>
      </c>
      <c r="DJ439" s="448">
        <v>150.21048167396845</v>
      </c>
      <c r="DK439" s="449">
        <v>439</v>
      </c>
      <c r="DL439" s="447">
        <v>20</v>
      </c>
      <c r="DM439" s="448">
        <v>168.89876678666681</v>
      </c>
      <c r="DN439" s="449">
        <v>439</v>
      </c>
      <c r="DO439" s="447">
        <v>20</v>
      </c>
      <c r="DP439" s="448">
        <v>187.58705189936518</v>
      </c>
      <c r="DQ439" s="449">
        <v>439</v>
      </c>
      <c r="DV439" s="510">
        <v>2037</v>
      </c>
      <c r="DW439" s="511">
        <v>167.50083023234848</v>
      </c>
      <c r="DY439" s="558">
        <v>167.50083023234848</v>
      </c>
    </row>
    <row r="440" spans="1:135" ht="13.8" x14ac:dyDescent="0.25">
      <c r="B440" s="403">
        <v>2035</v>
      </c>
      <c r="C440" s="1473">
        <v>186.8696481193204</v>
      </c>
      <c r="D440" s="1429">
        <v>147.52866956788452</v>
      </c>
      <c r="E440" s="1474"/>
      <c r="F440" s="1473">
        <v>182.670914909434</v>
      </c>
      <c r="G440" s="1427"/>
      <c r="H440" s="1474"/>
      <c r="I440" s="621"/>
      <c r="J440" s="622"/>
      <c r="K440" s="623"/>
      <c r="L440" s="621"/>
      <c r="M440" s="623"/>
      <c r="N440" s="301" t="s">
        <v>446</v>
      </c>
      <c r="O440" s="394"/>
      <c r="P440" s="394"/>
      <c r="Q440" s="394"/>
      <c r="R440" s="301">
        <v>21</v>
      </c>
      <c r="S440" s="503">
        <v>143.19588038915663</v>
      </c>
      <c r="T440" s="503">
        <v>181.38144849293172</v>
      </c>
      <c r="U440" s="503">
        <v>17.840549913150795</v>
      </c>
      <c r="W440" s="503">
        <v>150.58253731936097</v>
      </c>
      <c r="X440" s="503">
        <v>168.42308723251176</v>
      </c>
      <c r="Y440" s="503">
        <v>186.26363714566256</v>
      </c>
      <c r="AA440" s="365"/>
      <c r="AB440" s="365"/>
      <c r="AC440" s="365"/>
      <c r="AD440" s="365"/>
      <c r="AE440" s="365"/>
      <c r="AF440" s="365"/>
      <c r="AG440" s="365"/>
      <c r="AH440" s="365"/>
      <c r="AI440" s="365"/>
      <c r="AJ440" s="365"/>
      <c r="AK440" s="365"/>
      <c r="AL440" s="365"/>
      <c r="AM440" s="365"/>
      <c r="AN440" s="365"/>
      <c r="BI440" s="463">
        <v>2033</v>
      </c>
      <c r="BJ440" s="530">
        <v>169.4371087360453</v>
      </c>
      <c r="BR440" s="463">
        <v>2033</v>
      </c>
      <c r="BS440" s="294">
        <v>19</v>
      </c>
      <c r="BT440" s="529">
        <v>-9.4614014948148188</v>
      </c>
      <c r="BU440" s="526">
        <v>176.56427733654107</v>
      </c>
      <c r="BV440" s="530">
        <v>167.10287584172625</v>
      </c>
      <c r="BY440" s="463">
        <v>2033</v>
      </c>
      <c r="BZ440" s="294">
        <v>19</v>
      </c>
      <c r="CA440" s="529">
        <v>-4.354179314689369</v>
      </c>
      <c r="CB440" s="529">
        <v>0.62196112867635389</v>
      </c>
      <c r="CC440" s="526">
        <v>173.13882878980482</v>
      </c>
      <c r="CD440" s="530">
        <v>169.40661060379179</v>
      </c>
      <c r="CG440" s="463">
        <v>2033</v>
      </c>
      <c r="CH440" s="294">
        <v>19</v>
      </c>
      <c r="CI440" s="529">
        <v>0.19877108430881854</v>
      </c>
      <c r="CJ440" s="529">
        <v>-5.0446472917621072</v>
      </c>
      <c r="CK440" s="529">
        <v>1.2233400158843637</v>
      </c>
      <c r="CL440" s="526">
        <v>173.05964492761422</v>
      </c>
      <c r="CM440" s="530">
        <v>169.4371087360453</v>
      </c>
      <c r="CP440" s="463">
        <v>2033</v>
      </c>
      <c r="CQ440" s="294">
        <v>19</v>
      </c>
      <c r="CR440" s="529">
        <v>176.90694200112347</v>
      </c>
      <c r="CS440" s="526">
        <v>0.94377289712785961</v>
      </c>
      <c r="CT440" s="530">
        <v>166.95997717443052</v>
      </c>
      <c r="CZ440" s="447" t="b">
        <v>1</v>
      </c>
      <c r="DA440" s="448" t="b">
        <v>1</v>
      </c>
      <c r="DB440" s="449" t="b">
        <v>1</v>
      </c>
      <c r="DC440" s="447">
        <v>21</v>
      </c>
      <c r="DD440" s="449">
        <v>150.58253731936097</v>
      </c>
      <c r="DE440" s="447">
        <v>21</v>
      </c>
      <c r="DF440" s="449">
        <v>168.42308723251176</v>
      </c>
      <c r="DG440" s="447">
        <v>21</v>
      </c>
      <c r="DH440" s="449">
        <v>186.26363714566256</v>
      </c>
      <c r="DI440" s="447">
        <v>21</v>
      </c>
      <c r="DJ440" s="448">
        <v>150.58253731936097</v>
      </c>
      <c r="DK440" s="449">
        <v>440</v>
      </c>
      <c r="DL440" s="447">
        <v>21</v>
      </c>
      <c r="DM440" s="448">
        <v>168.42308723251176</v>
      </c>
      <c r="DN440" s="449">
        <v>440</v>
      </c>
      <c r="DO440" s="447">
        <v>21</v>
      </c>
      <c r="DP440" s="448">
        <v>186.26363714566256</v>
      </c>
      <c r="DQ440" s="449">
        <v>440</v>
      </c>
      <c r="DV440" s="510">
        <v>2038</v>
      </c>
      <c r="DW440" s="511">
        <v>166.95645341370005</v>
      </c>
      <c r="DY440" s="558">
        <v>166.95645341370005</v>
      </c>
    </row>
    <row r="441" spans="1:135" ht="13.8" x14ac:dyDescent="0.25">
      <c r="B441" s="403">
        <v>2036</v>
      </c>
      <c r="C441" s="1473">
        <v>187.48663571652639</v>
      </c>
      <c r="D441" s="1429">
        <v>148.01576503936292</v>
      </c>
      <c r="E441" s="1474"/>
      <c r="F441" s="1473">
        <v>179.73093237333796</v>
      </c>
      <c r="G441" s="1427"/>
      <c r="H441" s="1474"/>
      <c r="I441" s="621"/>
      <c r="J441" s="622"/>
      <c r="K441" s="623"/>
      <c r="L441" s="621"/>
      <c r="M441" s="623"/>
      <c r="N441" s="301" t="s">
        <v>446</v>
      </c>
      <c r="O441" s="394"/>
      <c r="P441" s="394"/>
      <c r="Q441" s="394"/>
      <c r="R441" s="301">
        <v>22</v>
      </c>
      <c r="S441" s="503">
        <v>143.8619077398038</v>
      </c>
      <c r="T441" s="503">
        <v>182.22508313708482</v>
      </c>
      <c r="U441" s="503">
        <v>17.128616815911773</v>
      </c>
      <c r="W441" s="503">
        <v>150.81899133191115</v>
      </c>
      <c r="X441" s="503">
        <v>167.94760814782293</v>
      </c>
      <c r="Y441" s="503">
        <v>185.07622496373472</v>
      </c>
      <c r="AA441" s="365"/>
      <c r="AB441" s="365"/>
      <c r="AC441" s="365"/>
      <c r="AD441" s="365"/>
      <c r="AE441" s="365"/>
      <c r="AF441" s="365"/>
      <c r="AG441" s="365"/>
      <c r="AH441" s="365"/>
      <c r="AI441" s="365"/>
      <c r="AJ441" s="365"/>
      <c r="AK441" s="365"/>
      <c r="AL441" s="365"/>
      <c r="AM441" s="365"/>
      <c r="AN441" s="365"/>
      <c r="BI441" s="463">
        <v>2034</v>
      </c>
      <c r="BJ441" s="530">
        <v>168.98957118096945</v>
      </c>
      <c r="BR441" s="463">
        <v>2034</v>
      </c>
      <c r="BS441" s="294">
        <v>20</v>
      </c>
      <c r="BT441" s="529">
        <v>-9.9593699945419143</v>
      </c>
      <c r="BU441" s="526">
        <v>176.56427733654107</v>
      </c>
      <c r="BV441" s="530">
        <v>166.60490734199917</v>
      </c>
      <c r="BY441" s="463">
        <v>2034</v>
      </c>
      <c r="BZ441" s="294">
        <v>20</v>
      </c>
      <c r="CA441" s="529">
        <v>-4.8245754179383589</v>
      </c>
      <c r="CB441" s="529">
        <v>0.65469592492247775</v>
      </c>
      <c r="CC441" s="526">
        <v>173.13882878980482</v>
      </c>
      <c r="CD441" s="530">
        <v>168.96894929678894</v>
      </c>
      <c r="CG441" s="463">
        <v>2034</v>
      </c>
      <c r="CH441" s="294">
        <v>20</v>
      </c>
      <c r="CI441" s="529">
        <v>0.23183680922445668</v>
      </c>
      <c r="CJ441" s="529">
        <v>-5.5896368883790659</v>
      </c>
      <c r="CK441" s="529">
        <v>1.2877263325098565</v>
      </c>
      <c r="CL441" s="526">
        <v>173.05964492761422</v>
      </c>
      <c r="CM441" s="530">
        <v>168.98957118096945</v>
      </c>
      <c r="CP441" s="463">
        <v>2034</v>
      </c>
      <c r="CQ441" s="294">
        <v>20</v>
      </c>
      <c r="CR441" s="529">
        <v>176.90694200112347</v>
      </c>
      <c r="CS441" s="526">
        <v>0.94090275076485141</v>
      </c>
      <c r="CT441" s="530">
        <v>166.4522283582551</v>
      </c>
      <c r="CZ441" s="447" t="b">
        <v>1</v>
      </c>
      <c r="DA441" s="448" t="b">
        <v>1</v>
      </c>
      <c r="DB441" s="449" t="b">
        <v>1</v>
      </c>
      <c r="DC441" s="447">
        <v>22</v>
      </c>
      <c r="DD441" s="449">
        <v>150.81899133191115</v>
      </c>
      <c r="DE441" s="447">
        <v>22</v>
      </c>
      <c r="DF441" s="449">
        <v>167.94760814782293</v>
      </c>
      <c r="DG441" s="447">
        <v>22</v>
      </c>
      <c r="DH441" s="449">
        <v>185.07622496373472</v>
      </c>
      <c r="DI441" s="447">
        <v>22</v>
      </c>
      <c r="DJ441" s="448">
        <v>150.81899133191115</v>
      </c>
      <c r="DK441" s="449">
        <v>441</v>
      </c>
      <c r="DL441" s="447">
        <v>22</v>
      </c>
      <c r="DM441" s="448">
        <v>167.94760814782293</v>
      </c>
      <c r="DN441" s="449">
        <v>441</v>
      </c>
      <c r="DO441" s="447">
        <v>22</v>
      </c>
      <c r="DP441" s="448">
        <v>185.07622496373472</v>
      </c>
      <c r="DQ441" s="449">
        <v>441</v>
      </c>
      <c r="DV441" s="510">
        <v>2039</v>
      </c>
      <c r="DW441" s="511">
        <v>166.38830147317577</v>
      </c>
      <c r="DY441" s="558">
        <v>166.38830147317577</v>
      </c>
    </row>
    <row r="442" spans="1:135" ht="13.8" x14ac:dyDescent="0.25">
      <c r="B442" s="403">
        <v>2037</v>
      </c>
      <c r="C442" s="1473">
        <v>188.06395025688659</v>
      </c>
      <c r="D442" s="1429">
        <v>148.47153967648941</v>
      </c>
      <c r="E442" s="1474"/>
      <c r="F442" s="1473">
        <v>176.79094983724193</v>
      </c>
      <c r="G442" s="1427"/>
      <c r="H442" s="1474"/>
      <c r="I442" s="621"/>
      <c r="J442" s="622"/>
      <c r="K442" s="623"/>
      <c r="L442" s="621"/>
      <c r="M442" s="623"/>
      <c r="N442" s="301" t="s">
        <v>446</v>
      </c>
      <c r="O442" s="394"/>
      <c r="P442" s="394"/>
      <c r="Q442" s="394"/>
      <c r="R442" s="301">
        <v>23</v>
      </c>
      <c r="S442" s="503">
        <v>144.52793509045117</v>
      </c>
      <c r="T442" s="503">
        <v>183.06871778123815</v>
      </c>
      <c r="U442" s="503">
        <v>16.569952499489183</v>
      </c>
      <c r="W442" s="503">
        <v>150.9024727441529</v>
      </c>
      <c r="X442" s="503">
        <v>167.47242524364208</v>
      </c>
      <c r="Y442" s="503">
        <v>184.04237774313125</v>
      </c>
      <c r="AA442" s="365"/>
      <c r="AB442" s="365"/>
      <c r="AC442" s="365"/>
      <c r="AD442" s="365"/>
      <c r="AE442" s="365"/>
      <c r="AF442" s="365"/>
      <c r="AG442" s="365"/>
      <c r="AH442" s="365"/>
      <c r="AI442" s="365"/>
      <c r="AJ442" s="365"/>
      <c r="AK442" s="365"/>
      <c r="AL442" s="365"/>
      <c r="AM442" s="365"/>
      <c r="AN442" s="365"/>
      <c r="BI442" s="463">
        <v>2035</v>
      </c>
      <c r="BJ442" s="530">
        <v>168.5175629935901</v>
      </c>
      <c r="BR442" s="463">
        <v>2035</v>
      </c>
      <c r="BS442" s="294">
        <v>21</v>
      </c>
      <c r="BT442" s="529">
        <v>-10.45733849426901</v>
      </c>
      <c r="BU442" s="526">
        <v>176.56427733654107</v>
      </c>
      <c r="BV442" s="530">
        <v>166.10693884227206</v>
      </c>
      <c r="BY442" s="463">
        <v>2035</v>
      </c>
      <c r="BZ442" s="294">
        <v>21</v>
      </c>
      <c r="CA442" s="529">
        <v>-5.3190943982770404</v>
      </c>
      <c r="CB442" s="529">
        <v>0.68743072116860171</v>
      </c>
      <c r="CC442" s="526">
        <v>173.13882878980482</v>
      </c>
      <c r="CD442" s="530">
        <v>168.50716511269638</v>
      </c>
      <c r="CG442" s="463">
        <v>2035</v>
      </c>
      <c r="CH442" s="294">
        <v>21</v>
      </c>
      <c r="CI442" s="529">
        <v>0.26838008627846166</v>
      </c>
      <c r="CJ442" s="529">
        <v>-6.1625746694379204</v>
      </c>
      <c r="CK442" s="529">
        <v>1.3521126491353492</v>
      </c>
      <c r="CL442" s="526">
        <v>173.05964492761422</v>
      </c>
      <c r="CM442" s="530">
        <v>168.5175629935901</v>
      </c>
      <c r="CP442" s="463">
        <v>2035</v>
      </c>
      <c r="CQ442" s="294">
        <v>21</v>
      </c>
      <c r="CR442" s="529">
        <v>176.90694200112347</v>
      </c>
      <c r="CS442" s="526">
        <v>0.93804133292135283</v>
      </c>
      <c r="CT442" s="530">
        <v>165.94602367777432</v>
      </c>
      <c r="CZ442" s="447" t="b">
        <v>1</v>
      </c>
      <c r="DA442" s="448" t="b">
        <v>1</v>
      </c>
      <c r="DB442" s="449" t="b">
        <v>1</v>
      </c>
      <c r="DC442" s="447">
        <v>23</v>
      </c>
      <c r="DD442" s="449">
        <v>150.9024727441529</v>
      </c>
      <c r="DE442" s="447">
        <v>23</v>
      </c>
      <c r="DF442" s="449">
        <v>167.47242524364208</v>
      </c>
      <c r="DG442" s="447">
        <v>23</v>
      </c>
      <c r="DH442" s="449">
        <v>184.04237774313125</v>
      </c>
      <c r="DI442" s="447">
        <v>23</v>
      </c>
      <c r="DJ442" s="448">
        <v>150.9024727441529</v>
      </c>
      <c r="DK442" s="449">
        <v>442</v>
      </c>
      <c r="DL442" s="447">
        <v>23</v>
      </c>
      <c r="DM442" s="448">
        <v>167.47242524364208</v>
      </c>
      <c r="DN442" s="449">
        <v>442</v>
      </c>
      <c r="DO442" s="447">
        <v>23</v>
      </c>
      <c r="DP442" s="448">
        <v>184.04237774313125</v>
      </c>
      <c r="DQ442" s="449">
        <v>442</v>
      </c>
      <c r="DV442" s="510">
        <v>2040</v>
      </c>
      <c r="DW442" s="511">
        <v>165.79654828838255</v>
      </c>
      <c r="DY442" s="558">
        <v>165.79654828838255</v>
      </c>
    </row>
    <row r="443" spans="1:135" ht="13.8" x14ac:dyDescent="0.25">
      <c r="B443" s="403">
        <v>2038</v>
      </c>
      <c r="C443" s="1473">
        <v>188.60058066085597</v>
      </c>
      <c r="D443" s="1429">
        <v>148.89519525857051</v>
      </c>
      <c r="E443" s="1474"/>
      <c r="F443" s="1473">
        <v>173.85096730114589</v>
      </c>
      <c r="G443" s="1427"/>
      <c r="H443" s="1474"/>
      <c r="I443" s="621"/>
      <c r="J443" s="622"/>
      <c r="K443" s="623"/>
      <c r="L443" s="621"/>
      <c r="M443" s="623"/>
      <c r="N443" s="301" t="s">
        <v>446</v>
      </c>
      <c r="O443" s="394"/>
      <c r="P443" s="394"/>
      <c r="Q443" s="394"/>
      <c r="R443" s="301">
        <v>24</v>
      </c>
      <c r="S443" s="503">
        <v>145.19396244109834</v>
      </c>
      <c r="T443" s="503">
        <v>183.91235242539122</v>
      </c>
      <c r="U443" s="503">
        <v>16.18032639271275</v>
      </c>
      <c r="W443" s="503">
        <v>150.81728138898308</v>
      </c>
      <c r="X443" s="503">
        <v>166.99760778169582</v>
      </c>
      <c r="Y443" s="503">
        <v>183.17793417440856</v>
      </c>
      <c r="AA443" s="365"/>
      <c r="AB443" s="365"/>
      <c r="AC443" s="365"/>
      <c r="AD443" s="365"/>
      <c r="AE443" s="365"/>
      <c r="AF443" s="365"/>
      <c r="AG443" s="365"/>
      <c r="AH443" s="365"/>
      <c r="AI443" s="365"/>
      <c r="AJ443" s="365"/>
      <c r="AK443" s="365"/>
      <c r="AL443" s="365"/>
      <c r="AM443" s="365"/>
      <c r="AN443" s="365"/>
      <c r="BI443" s="463">
        <v>2036</v>
      </c>
      <c r="BJ443" s="530">
        <v>168.02125805151414</v>
      </c>
      <c r="BR443" s="463">
        <v>2036</v>
      </c>
      <c r="BS443" s="294">
        <v>22</v>
      </c>
      <c r="BT443" s="529">
        <v>-10.955306993996105</v>
      </c>
      <c r="BU443" s="526">
        <v>176.56427733654107</v>
      </c>
      <c r="BV443" s="530">
        <v>165.60897034254495</v>
      </c>
      <c r="BY443" s="463">
        <v>2036</v>
      </c>
      <c r="BZ443" s="294">
        <v>22</v>
      </c>
      <c r="CA443" s="529">
        <v>-5.8377362557054138</v>
      </c>
      <c r="CB443" s="529">
        <v>0.72016551741472556</v>
      </c>
      <c r="CC443" s="526">
        <v>173.13882878980482</v>
      </c>
      <c r="CD443" s="530">
        <v>168.02125805151414</v>
      </c>
      <c r="CG443" s="463">
        <v>2036</v>
      </c>
      <c r="CH443" s="294">
        <v>22</v>
      </c>
      <c r="CI443" s="529">
        <v>0.30857479307775182</v>
      </c>
      <c r="CJ443" s="529">
        <v>-6.7634606349386699</v>
      </c>
      <c r="CK443" s="529">
        <v>1.4164989657608422</v>
      </c>
      <c r="CL443" s="526">
        <v>173.05964492761422</v>
      </c>
      <c r="CM443" s="530">
        <v>168.02125805151414</v>
      </c>
      <c r="CP443" s="463">
        <v>2036</v>
      </c>
      <c r="CQ443" s="294">
        <v>22</v>
      </c>
      <c r="CR443" s="529">
        <v>176.90694200112347</v>
      </c>
      <c r="CS443" s="526">
        <v>0.93518861705270573</v>
      </c>
      <c r="CT443" s="530">
        <v>165.44135843705388</v>
      </c>
      <c r="CZ443" s="447" t="b">
        <v>1</v>
      </c>
      <c r="DA443" s="448" t="b">
        <v>1</v>
      </c>
      <c r="DB443" s="449" t="b">
        <v>1</v>
      </c>
      <c r="DC443" s="447">
        <v>24</v>
      </c>
      <c r="DD443" s="449">
        <v>150.81728138898308</v>
      </c>
      <c r="DE443" s="447">
        <v>24</v>
      </c>
      <c r="DF443" s="449">
        <v>166.99760778169582</v>
      </c>
      <c r="DG443" s="447">
        <v>24</v>
      </c>
      <c r="DH443" s="449">
        <v>183.17793417440856</v>
      </c>
      <c r="DI443" s="447">
        <v>24</v>
      </c>
      <c r="DJ443" s="448">
        <v>150.81728138898308</v>
      </c>
      <c r="DK443" s="449">
        <v>443</v>
      </c>
      <c r="DL443" s="447">
        <v>24</v>
      </c>
      <c r="DM443" s="448">
        <v>166.99760778169582</v>
      </c>
      <c r="DN443" s="449">
        <v>443</v>
      </c>
      <c r="DO443" s="447">
        <v>24</v>
      </c>
      <c r="DP443" s="448">
        <v>183.17793417440856</v>
      </c>
      <c r="DQ443" s="449">
        <v>443</v>
      </c>
      <c r="DV443" s="510">
        <v>2041</v>
      </c>
      <c r="DW443" s="511">
        <v>165.18136773692729</v>
      </c>
      <c r="DY443" s="558">
        <v>165.18136773692729</v>
      </c>
    </row>
    <row r="444" spans="1:135" ht="13.8" x14ac:dyDescent="0.25">
      <c r="B444" s="403">
        <v>2039</v>
      </c>
      <c r="C444" s="1473">
        <v>189.09457811457835</v>
      </c>
      <c r="D444" s="1429">
        <v>149.28519324835131</v>
      </c>
      <c r="E444" s="1474"/>
      <c r="F444" s="1473">
        <v>170.91098476504985</v>
      </c>
      <c r="G444" s="1427"/>
      <c r="H444" s="1474"/>
      <c r="I444" s="621"/>
      <c r="J444" s="622"/>
      <c r="K444" s="623"/>
      <c r="L444" s="621"/>
      <c r="M444" s="623"/>
      <c r="N444" s="301" t="s">
        <v>446</v>
      </c>
      <c r="O444" s="394"/>
      <c r="P444" s="394"/>
      <c r="Q444" s="394"/>
      <c r="R444" s="301">
        <v>25</v>
      </c>
      <c r="S444" s="503">
        <v>145.85998979174551</v>
      </c>
      <c r="T444" s="503">
        <v>184.75598706954432</v>
      </c>
      <c r="U444" s="503">
        <v>15.971957180428603</v>
      </c>
      <c r="W444" s="503">
        <v>150.55127789205957</v>
      </c>
      <c r="X444" s="503">
        <v>166.52323507248818</v>
      </c>
      <c r="Y444" s="503">
        <v>182.49519225291678</v>
      </c>
      <c r="AA444" s="365"/>
      <c r="AB444" s="365"/>
      <c r="AC444" s="365"/>
      <c r="AD444" s="365"/>
      <c r="AE444" s="365"/>
      <c r="AF444" s="365"/>
      <c r="AG444" s="365"/>
      <c r="AH444" s="365"/>
      <c r="AI444" s="365"/>
      <c r="AJ444" s="365"/>
      <c r="AK444" s="365"/>
      <c r="AL444" s="365"/>
      <c r="AM444" s="365"/>
      <c r="AN444" s="365"/>
      <c r="BI444" s="463">
        <v>2037</v>
      </c>
      <c r="BJ444" s="530">
        <v>167.50083023234848</v>
      </c>
      <c r="BR444" s="463">
        <v>2037</v>
      </c>
      <c r="BS444" s="294">
        <v>23</v>
      </c>
      <c r="BT444" s="529">
        <v>-11.453275493723202</v>
      </c>
      <c r="BU444" s="526">
        <v>176.56427733654107</v>
      </c>
      <c r="BV444" s="530">
        <v>165.11100184281787</v>
      </c>
      <c r="BY444" s="463">
        <v>2037</v>
      </c>
      <c r="BZ444" s="294">
        <v>23</v>
      </c>
      <c r="CA444" s="529">
        <v>-6.3805009902234788</v>
      </c>
      <c r="CB444" s="529">
        <v>0.75290031366084942</v>
      </c>
      <c r="CC444" s="526">
        <v>173.13882878980482</v>
      </c>
      <c r="CD444" s="530">
        <v>167.5112281132422</v>
      </c>
      <c r="CG444" s="463">
        <v>2037</v>
      </c>
      <c r="CH444" s="294">
        <v>23</v>
      </c>
      <c r="CI444" s="529">
        <v>0.35259480722924552</v>
      </c>
      <c r="CJ444" s="529">
        <v>-7.3922947848813152</v>
      </c>
      <c r="CK444" s="529">
        <v>1.480885282386335</v>
      </c>
      <c r="CL444" s="526">
        <v>173.05964492761422</v>
      </c>
      <c r="CM444" s="530">
        <v>167.50083023234848</v>
      </c>
      <c r="CP444" s="463">
        <v>2037</v>
      </c>
      <c r="CQ444" s="294">
        <v>23</v>
      </c>
      <c r="CR444" s="529">
        <v>176.90694200112347</v>
      </c>
      <c r="CS444" s="526">
        <v>0.93234457669497883</v>
      </c>
      <c r="CT444" s="530">
        <v>164.93822795444063</v>
      </c>
      <c r="CZ444" s="447" t="b">
        <v>1</v>
      </c>
      <c r="DA444" s="448" t="b">
        <v>1</v>
      </c>
      <c r="DB444" s="449" t="b">
        <v>1</v>
      </c>
      <c r="DC444" s="447">
        <v>25</v>
      </c>
      <c r="DD444" s="449">
        <v>150.55127789205957</v>
      </c>
      <c r="DE444" s="447">
        <v>25</v>
      </c>
      <c r="DF444" s="449">
        <v>166.52323507248818</v>
      </c>
      <c r="DG444" s="447">
        <v>25</v>
      </c>
      <c r="DH444" s="449">
        <v>182.49519225291678</v>
      </c>
      <c r="DI444" s="447">
        <v>25</v>
      </c>
      <c r="DJ444" s="448">
        <v>150.55127789205957</v>
      </c>
      <c r="DK444" s="449">
        <v>444</v>
      </c>
      <c r="DL444" s="447">
        <v>25</v>
      </c>
      <c r="DM444" s="448">
        <v>166.52323507248818</v>
      </c>
      <c r="DN444" s="449">
        <v>444</v>
      </c>
      <c r="DO444" s="447">
        <v>25</v>
      </c>
      <c r="DP444" s="448">
        <v>182.49519225291678</v>
      </c>
      <c r="DQ444" s="449">
        <v>444</v>
      </c>
      <c r="DV444" s="510">
        <v>2042</v>
      </c>
      <c r="DW444" s="511">
        <v>164.54293369641695</v>
      </c>
      <c r="DY444" s="558">
        <v>164.54293369641695</v>
      </c>
    </row>
    <row r="445" spans="1:135" s="319" customFormat="1" ht="13.8" x14ac:dyDescent="0.25">
      <c r="B445" s="403">
        <v>2040</v>
      </c>
      <c r="C445" s="1473">
        <v>189.54444472243156</v>
      </c>
      <c r="D445" s="1429">
        <v>149.64035109665647</v>
      </c>
      <c r="E445" s="1474"/>
      <c r="F445" s="1473">
        <v>167.97100222895381</v>
      </c>
      <c r="G445" s="1427"/>
      <c r="H445" s="1474"/>
      <c r="I445" s="621"/>
      <c r="J445" s="622"/>
      <c r="K445" s="623"/>
      <c r="L445" s="621"/>
      <c r="M445" s="623"/>
      <c r="N445" s="301" t="s">
        <v>446</v>
      </c>
      <c r="O445" s="394"/>
      <c r="P445" s="394"/>
      <c r="Q445" s="394"/>
      <c r="R445" s="301">
        <v>26</v>
      </c>
      <c r="S445" s="503">
        <v>146.52601714239276</v>
      </c>
      <c r="T445" s="503">
        <v>185.59962171369753</v>
      </c>
      <c r="U445" s="503">
        <v>15.951743612764458</v>
      </c>
      <c r="W445" s="503">
        <v>150.09762364835117</v>
      </c>
      <c r="X445" s="503">
        <v>166.04936726111563</v>
      </c>
      <c r="Y445" s="503">
        <v>182.00111087388009</v>
      </c>
      <c r="AA445" s="365"/>
      <c r="AB445" s="365"/>
      <c r="AC445" s="365"/>
      <c r="AD445" s="365"/>
      <c r="AE445" s="365"/>
      <c r="AF445" s="365"/>
      <c r="AG445" s="365"/>
      <c r="AH445" s="365"/>
      <c r="AI445" s="365"/>
      <c r="AJ445" s="365"/>
      <c r="AK445" s="365"/>
      <c r="AL445" s="365"/>
      <c r="AM445" s="365"/>
      <c r="AN445" s="365"/>
      <c r="BI445" s="463">
        <v>2038</v>
      </c>
      <c r="BJ445" s="530">
        <v>166.95645341370005</v>
      </c>
      <c r="BR445" s="463">
        <v>2038</v>
      </c>
      <c r="BS445" s="294">
        <v>24</v>
      </c>
      <c r="BT445" s="529">
        <v>-11.951243993450298</v>
      </c>
      <c r="BU445" s="526">
        <v>176.56427733654107</v>
      </c>
      <c r="BV445" s="530">
        <v>164.61303334309076</v>
      </c>
      <c r="BY445" s="463">
        <v>2038</v>
      </c>
      <c r="BZ445" s="294">
        <v>24</v>
      </c>
      <c r="CA445" s="529">
        <v>-6.9473886018312365</v>
      </c>
      <c r="CB445" s="529">
        <v>0.78563510990697338</v>
      </c>
      <c r="CC445" s="526">
        <v>173.13882878980482</v>
      </c>
      <c r="CD445" s="530">
        <v>166.97707529788056</v>
      </c>
      <c r="CG445" s="463">
        <v>2038</v>
      </c>
      <c r="CH445" s="294">
        <v>24</v>
      </c>
      <c r="CI445" s="529">
        <v>0.40061400633986111</v>
      </c>
      <c r="CJ445" s="529">
        <v>-8.0490771192658546</v>
      </c>
      <c r="CK445" s="529">
        <v>1.5452715990118278</v>
      </c>
      <c r="CL445" s="526">
        <v>173.05964492761422</v>
      </c>
      <c r="CM445" s="530">
        <v>166.95645341370005</v>
      </c>
      <c r="CP445" s="463">
        <v>2038</v>
      </c>
      <c r="CQ445" s="294">
        <v>24</v>
      </c>
      <c r="CR445" s="529">
        <v>176.90694200112347</v>
      </c>
      <c r="CS445" s="526">
        <v>0.92950918546472094</v>
      </c>
      <c r="CT445" s="530">
        <v>164.43662756251891</v>
      </c>
      <c r="CZ445" s="447" t="b">
        <v>1</v>
      </c>
      <c r="DA445" s="448" t="b">
        <v>1</v>
      </c>
      <c r="DB445" s="449" t="b">
        <v>1</v>
      </c>
      <c r="DC445" s="447">
        <v>26</v>
      </c>
      <c r="DD445" s="449">
        <v>150.09762364835117</v>
      </c>
      <c r="DE445" s="447">
        <v>26</v>
      </c>
      <c r="DF445" s="449">
        <v>166.04936726111563</v>
      </c>
      <c r="DG445" s="447">
        <v>26</v>
      </c>
      <c r="DH445" s="449">
        <v>182.00111087388009</v>
      </c>
      <c r="DI445" s="447">
        <v>26</v>
      </c>
      <c r="DJ445" s="448">
        <v>150.09762364835117</v>
      </c>
      <c r="DK445" s="449">
        <v>445</v>
      </c>
      <c r="DL445" s="447">
        <v>26</v>
      </c>
      <c r="DM445" s="448">
        <v>166.04936726111563</v>
      </c>
      <c r="DN445" s="449">
        <v>445</v>
      </c>
      <c r="DO445" s="447">
        <v>26</v>
      </c>
      <c r="DP445" s="448">
        <v>182.00111087388009</v>
      </c>
      <c r="DQ445" s="449">
        <v>445</v>
      </c>
      <c r="DV445" s="510">
        <v>2043</v>
      </c>
      <c r="DW445" s="511">
        <v>163.88142004445842</v>
      </c>
      <c r="DY445" s="558">
        <v>163.88142004445842</v>
      </c>
      <c r="EA445" s="325"/>
      <c r="EB445" s="325"/>
      <c r="EC445" s="325"/>
      <c r="ED445" s="325"/>
      <c r="EE445" s="325"/>
    </row>
    <row r="446" spans="1:135" s="319" customFormat="1" ht="13.8" x14ac:dyDescent="0.25">
      <c r="B446" s="403">
        <v>2041</v>
      </c>
      <c r="C446" s="1473">
        <v>189.95025692874387</v>
      </c>
      <c r="D446" s="1429">
        <v>149.96072915427146</v>
      </c>
      <c r="E446" s="1474"/>
      <c r="F446" s="1473">
        <v>165.03101969285774</v>
      </c>
      <c r="G446" s="1427"/>
      <c r="H446" s="1474"/>
      <c r="I446" s="621"/>
      <c r="J446" s="622"/>
      <c r="K446" s="623"/>
      <c r="L446" s="621"/>
      <c r="M446" s="623"/>
      <c r="N446" s="301" t="s">
        <v>446</v>
      </c>
      <c r="O446" s="394"/>
      <c r="P446" s="394"/>
      <c r="Q446" s="394"/>
      <c r="R446" s="301">
        <v>27</v>
      </c>
      <c r="S446" s="503">
        <v>146.85301249828288</v>
      </c>
      <c r="T446" s="503">
        <v>186.01381583115833</v>
      </c>
      <c r="U446" s="503">
        <v>16.064709354738895</v>
      </c>
      <c r="W446" s="503">
        <v>149.25512191988986</v>
      </c>
      <c r="X446" s="503">
        <v>165.31983127462877</v>
      </c>
      <c r="Y446" s="503">
        <v>181.38454062936768</v>
      </c>
      <c r="AA446" s="365"/>
      <c r="AB446" s="365"/>
      <c r="AC446" s="365"/>
      <c r="AD446" s="365"/>
      <c r="AE446" s="365"/>
      <c r="AF446" s="365"/>
      <c r="AG446" s="365"/>
      <c r="AH446" s="365"/>
      <c r="AI446" s="365"/>
      <c r="AJ446" s="365"/>
      <c r="AK446" s="365"/>
      <c r="AL446" s="365"/>
      <c r="AM446" s="365"/>
      <c r="AN446" s="365"/>
      <c r="BI446" s="463">
        <v>2039</v>
      </c>
      <c r="BJ446" s="530">
        <v>166.38830147317577</v>
      </c>
      <c r="BR446" s="463">
        <v>2039</v>
      </c>
      <c r="BS446" s="294">
        <v>25</v>
      </c>
      <c r="BT446" s="529">
        <v>-12.449212493177393</v>
      </c>
      <c r="BU446" s="526">
        <v>176.56427733654107</v>
      </c>
      <c r="BV446" s="530">
        <v>164.11506484336368</v>
      </c>
      <c r="BY446" s="463">
        <v>2039</v>
      </c>
      <c r="BZ446" s="294">
        <v>25</v>
      </c>
      <c r="CA446" s="529">
        <v>-7.5383990905286851</v>
      </c>
      <c r="CB446" s="529">
        <v>0.81836990615309724</v>
      </c>
      <c r="CC446" s="526">
        <v>173.13882878980482</v>
      </c>
      <c r="CD446" s="530">
        <v>166.41879960542923</v>
      </c>
      <c r="CG446" s="463">
        <v>2039</v>
      </c>
      <c r="CH446" s="294">
        <v>25</v>
      </c>
      <c r="CI446" s="529">
        <v>0.45280626801651691</v>
      </c>
      <c r="CJ446" s="529">
        <v>-8.7338076380922907</v>
      </c>
      <c r="CK446" s="529">
        <v>1.6096579156373205</v>
      </c>
      <c r="CL446" s="526">
        <v>173.05964492761422</v>
      </c>
      <c r="CM446" s="530">
        <v>166.38830147317577</v>
      </c>
      <c r="CP446" s="463">
        <v>2039</v>
      </c>
      <c r="CQ446" s="294">
        <v>25</v>
      </c>
      <c r="CR446" s="529">
        <v>176.90694200112347</v>
      </c>
      <c r="CS446" s="526">
        <v>0.92668241705871668</v>
      </c>
      <c r="CT446" s="530">
        <v>163.9365526080673</v>
      </c>
      <c r="CZ446" s="447" t="b">
        <v>1</v>
      </c>
      <c r="DA446" s="448" t="b">
        <v>1</v>
      </c>
      <c r="DB446" s="449" t="b">
        <v>1</v>
      </c>
      <c r="DC446" s="447">
        <v>27</v>
      </c>
      <c r="DD446" s="449">
        <v>149.25512191988986</v>
      </c>
      <c r="DE446" s="447">
        <v>27</v>
      </c>
      <c r="DF446" s="449">
        <v>165.31983127462877</v>
      </c>
      <c r="DG446" s="447">
        <v>27</v>
      </c>
      <c r="DH446" s="449">
        <v>181.38454062936768</v>
      </c>
      <c r="DI446" s="447">
        <v>27</v>
      </c>
      <c r="DJ446" s="448">
        <v>149.25512191988986</v>
      </c>
      <c r="DK446" s="449">
        <v>446</v>
      </c>
      <c r="DL446" s="447">
        <v>27</v>
      </c>
      <c r="DM446" s="448">
        <v>165.31983127462877</v>
      </c>
      <c r="DN446" s="449">
        <v>446</v>
      </c>
      <c r="DO446" s="447">
        <v>27</v>
      </c>
      <c r="DP446" s="448">
        <v>181.38454062936768</v>
      </c>
      <c r="DQ446" s="449">
        <v>446</v>
      </c>
      <c r="DV446" s="510">
        <v>2044</v>
      </c>
      <c r="DW446" s="511">
        <v>163.19700065865865</v>
      </c>
      <c r="DY446" s="558">
        <v>163.19700065865865</v>
      </c>
      <c r="EA446" s="325"/>
      <c r="EB446" s="325"/>
      <c r="EC446" s="325"/>
      <c r="ED446" s="325"/>
      <c r="EE446" s="325"/>
    </row>
    <row r="447" spans="1:135" s="319" customFormat="1" ht="13.8" x14ac:dyDescent="0.25">
      <c r="B447" s="403">
        <v>2042</v>
      </c>
      <c r="C447" s="1473">
        <v>190.31284916467988</v>
      </c>
      <c r="D447" s="1429">
        <v>150.24698618264199</v>
      </c>
      <c r="E447" s="1474"/>
      <c r="F447" s="1473">
        <v>162.09103715676173</v>
      </c>
      <c r="G447" s="1427"/>
      <c r="H447" s="1474"/>
      <c r="I447" s="621"/>
      <c r="J447" s="622"/>
      <c r="K447" s="623"/>
      <c r="L447" s="621"/>
      <c r="M447" s="623"/>
      <c r="N447" s="301" t="s">
        <v>446</v>
      </c>
      <c r="O447" s="394"/>
      <c r="P447" s="394"/>
      <c r="Q447" s="394"/>
      <c r="R447" s="301">
        <v>28</v>
      </c>
      <c r="S447" s="503">
        <v>147.18000785417286</v>
      </c>
      <c r="T447" s="503">
        <v>186.42800994861895</v>
      </c>
      <c r="U447" s="503">
        <v>16.325778185081223</v>
      </c>
      <c r="W447" s="503">
        <v>148.26500283820695</v>
      </c>
      <c r="X447" s="503">
        <v>164.59078102328817</v>
      </c>
      <c r="Y447" s="503">
        <v>180.91655920836939</v>
      </c>
      <c r="AA447" s="365"/>
      <c r="AB447" s="365"/>
      <c r="AC447" s="365"/>
      <c r="AD447" s="365"/>
      <c r="AE447" s="365"/>
      <c r="AF447" s="365"/>
      <c r="AG447" s="365"/>
      <c r="AH447" s="365"/>
      <c r="AI447" s="365"/>
      <c r="AJ447" s="365"/>
      <c r="AK447" s="365"/>
      <c r="AL447" s="365"/>
      <c r="AM447" s="365"/>
      <c r="AN447" s="365"/>
      <c r="BI447" s="463">
        <v>2040</v>
      </c>
      <c r="BJ447" s="530">
        <v>165.79654828838255</v>
      </c>
      <c r="BR447" s="463">
        <v>2040</v>
      </c>
      <c r="BS447" s="294">
        <v>26</v>
      </c>
      <c r="BT447" s="529">
        <v>-12.947180992904489</v>
      </c>
      <c r="BU447" s="526">
        <v>176.56427733654107</v>
      </c>
      <c r="BV447" s="530">
        <v>163.61709634363658</v>
      </c>
      <c r="BY447" s="463">
        <v>2040</v>
      </c>
      <c r="BZ447" s="294">
        <v>26</v>
      </c>
      <c r="CA447" s="529">
        <v>-8.1535324563158262</v>
      </c>
      <c r="CB447" s="529">
        <v>0.85110470239922109</v>
      </c>
      <c r="CC447" s="526">
        <v>173.13882878980482</v>
      </c>
      <c r="CD447" s="530">
        <v>165.8364010358882</v>
      </c>
      <c r="CG447" s="463">
        <v>2040</v>
      </c>
      <c r="CH447" s="294">
        <v>26</v>
      </c>
      <c r="CI447" s="529">
        <v>0.50934546986613127</v>
      </c>
      <c r="CJ447" s="529">
        <v>-9.4464863413606217</v>
      </c>
      <c r="CK447" s="529">
        <v>1.6740442322628133</v>
      </c>
      <c r="CL447" s="526">
        <v>173.05964492761422</v>
      </c>
      <c r="CM447" s="530">
        <v>165.79654828838255</v>
      </c>
      <c r="CP447" s="463">
        <v>2040</v>
      </c>
      <c r="CQ447" s="294">
        <v>26</v>
      </c>
      <c r="CR447" s="529">
        <v>176.90694200112347</v>
      </c>
      <c r="CS447" s="526">
        <v>0.92386424525374211</v>
      </c>
      <c r="CT447" s="530">
        <v>163.43799845201545</v>
      </c>
      <c r="CZ447" s="447" t="b">
        <v>1</v>
      </c>
      <c r="DA447" s="448" t="b">
        <v>1</v>
      </c>
      <c r="DB447" s="449" t="b">
        <v>1</v>
      </c>
      <c r="DC447" s="447">
        <v>28</v>
      </c>
      <c r="DD447" s="449">
        <v>148.26500283820695</v>
      </c>
      <c r="DE447" s="447">
        <v>28</v>
      </c>
      <c r="DF447" s="449">
        <v>164.59078102328817</v>
      </c>
      <c r="DG447" s="447">
        <v>28</v>
      </c>
      <c r="DH447" s="449">
        <v>180.91655920836939</v>
      </c>
      <c r="DI447" s="447">
        <v>28</v>
      </c>
      <c r="DJ447" s="448">
        <v>148.26500283820695</v>
      </c>
      <c r="DK447" s="449">
        <v>447</v>
      </c>
      <c r="DL447" s="447">
        <v>28</v>
      </c>
      <c r="DM447" s="448">
        <v>164.59078102328817</v>
      </c>
      <c r="DN447" s="449">
        <v>447</v>
      </c>
      <c r="DO447" s="447">
        <v>28</v>
      </c>
      <c r="DP447" s="448">
        <v>180.91655920836939</v>
      </c>
      <c r="DQ447" s="449">
        <v>447</v>
      </c>
      <c r="DV447" s="510">
        <v>2045</v>
      </c>
      <c r="DW447" s="511">
        <v>162.48984941662451</v>
      </c>
      <c r="DY447" s="558">
        <v>162.48984941662451</v>
      </c>
      <c r="EA447" s="325"/>
      <c r="EB447" s="325"/>
      <c r="EC447" s="325"/>
      <c r="ED447" s="325"/>
      <c r="EE447" s="325"/>
    </row>
    <row r="448" spans="1:135" s="319" customFormat="1" ht="13.8" x14ac:dyDescent="0.25">
      <c r="B448" s="403">
        <v>2043</v>
      </c>
      <c r="C448" s="1473">
        <v>190.63242648698511</v>
      </c>
      <c r="D448" s="1429">
        <v>150.49928406867244</v>
      </c>
      <c r="E448" s="1474"/>
      <c r="F448" s="1473">
        <v>159.15105462066566</v>
      </c>
      <c r="G448" s="1427"/>
      <c r="H448" s="1474"/>
      <c r="I448" s="621"/>
      <c r="J448" s="622"/>
      <c r="K448" s="623"/>
      <c r="L448" s="621"/>
      <c r="M448" s="623"/>
      <c r="N448" s="301" t="s">
        <v>446</v>
      </c>
      <c r="O448" s="394"/>
      <c r="P448" s="394"/>
      <c r="Q448" s="394"/>
      <c r="R448" s="301">
        <v>29</v>
      </c>
      <c r="S448" s="503">
        <v>147.50700321006295</v>
      </c>
      <c r="T448" s="503">
        <v>186.84220406607974</v>
      </c>
      <c r="U448" s="503">
        <v>16.727798076888256</v>
      </c>
      <c r="W448" s="503">
        <v>147.13448833825473</v>
      </c>
      <c r="X448" s="503">
        <v>163.86228641514299</v>
      </c>
      <c r="Y448" s="503">
        <v>180.59008449203125</v>
      </c>
      <c r="AA448" s="365"/>
      <c r="AB448" s="365"/>
      <c r="AC448" s="365"/>
      <c r="AD448" s="365"/>
      <c r="AE448" s="365"/>
      <c r="AF448" s="365"/>
      <c r="AG448" s="365"/>
      <c r="AH448" s="365"/>
      <c r="AI448" s="365"/>
      <c r="AJ448" s="365"/>
      <c r="AK448" s="365"/>
      <c r="AL448" s="365"/>
      <c r="AM448" s="365"/>
      <c r="AN448" s="365"/>
      <c r="BI448" s="463">
        <v>2041</v>
      </c>
      <c r="BJ448" s="530">
        <v>165.18136773692729</v>
      </c>
      <c r="BR448" s="463">
        <v>2041</v>
      </c>
      <c r="BS448" s="294">
        <v>27</v>
      </c>
      <c r="BT448" s="529">
        <v>-13.445149492631584</v>
      </c>
      <c r="BU448" s="526">
        <v>176.56427733654107</v>
      </c>
      <c r="BV448" s="530">
        <v>163.1191278439095</v>
      </c>
      <c r="BY448" s="463">
        <v>2041</v>
      </c>
      <c r="BZ448" s="294">
        <v>27</v>
      </c>
      <c r="CA448" s="529">
        <v>-8.7927886991926592</v>
      </c>
      <c r="CB448" s="529">
        <v>0.88383949864534495</v>
      </c>
      <c r="CC448" s="526">
        <v>173.13882878980482</v>
      </c>
      <c r="CD448" s="530">
        <v>165.22987958925751</v>
      </c>
      <c r="CG448" s="463">
        <v>2041</v>
      </c>
      <c r="CH448" s="294">
        <v>27</v>
      </c>
      <c r="CI448" s="529">
        <v>0.57040548949562253</v>
      </c>
      <c r="CJ448" s="529">
        <v>-10.187113229070848</v>
      </c>
      <c r="CK448" s="529">
        <v>1.7384305488883063</v>
      </c>
      <c r="CL448" s="526">
        <v>173.05964492761422</v>
      </c>
      <c r="CM448" s="530">
        <v>165.18136773692729</v>
      </c>
      <c r="CP448" s="463">
        <v>2041</v>
      </c>
      <c r="CQ448" s="294">
        <v>27</v>
      </c>
      <c r="CR448" s="529">
        <v>176.90694200112347</v>
      </c>
      <c r="CS448" s="526">
        <v>0.92105464390632286</v>
      </c>
      <c r="CT448" s="530">
        <v>162.94096046940129</v>
      </c>
      <c r="CZ448" s="447" t="b">
        <v>1</v>
      </c>
      <c r="DA448" s="448" t="b">
        <v>1</v>
      </c>
      <c r="DB448" s="449" t="b">
        <v>1</v>
      </c>
      <c r="DC448" s="447">
        <v>29</v>
      </c>
      <c r="DD448" s="449">
        <v>147.13448833825473</v>
      </c>
      <c r="DE448" s="447">
        <v>29</v>
      </c>
      <c r="DF448" s="449">
        <v>163.86228641514299</v>
      </c>
      <c r="DG448" s="447">
        <v>29</v>
      </c>
      <c r="DH448" s="449">
        <v>180.59008449203125</v>
      </c>
      <c r="DI448" s="447">
        <v>29</v>
      </c>
      <c r="DJ448" s="448">
        <v>147.13448833825473</v>
      </c>
      <c r="DK448" s="449">
        <v>448</v>
      </c>
      <c r="DL448" s="447">
        <v>29</v>
      </c>
      <c r="DM448" s="448">
        <v>163.86228641514299</v>
      </c>
      <c r="DN448" s="449">
        <v>448</v>
      </c>
      <c r="DO448" s="447">
        <v>29</v>
      </c>
      <c r="DP448" s="448">
        <v>180.59008449203125</v>
      </c>
      <c r="DQ448" s="449">
        <v>448</v>
      </c>
      <c r="DV448" s="510">
        <v>2046</v>
      </c>
      <c r="DW448" s="511">
        <v>161.76014019596295</v>
      </c>
      <c r="DY448" s="558">
        <v>161.76014019596295</v>
      </c>
      <c r="EA448" s="325"/>
      <c r="EB448" s="325"/>
      <c r="EC448" s="325"/>
      <c r="ED448" s="325"/>
      <c r="EE448" s="325"/>
    </row>
    <row r="449" spans="1:135" s="319" customFormat="1" ht="13.8" x14ac:dyDescent="0.25">
      <c r="B449" s="403">
        <v>2044</v>
      </c>
      <c r="C449" s="1473">
        <v>190.90934374196775</v>
      </c>
      <c r="D449" s="1429">
        <v>150.71790295418506</v>
      </c>
      <c r="E449" s="1474"/>
      <c r="F449" s="1473">
        <v>156.21107208456965</v>
      </c>
      <c r="G449" s="1427"/>
      <c r="H449" s="1474"/>
      <c r="I449" s="621"/>
      <c r="J449" s="622"/>
      <c r="K449" s="623"/>
      <c r="L449" s="621"/>
      <c r="M449" s="623"/>
      <c r="N449" s="301" t="s">
        <v>446</v>
      </c>
      <c r="O449" s="394"/>
      <c r="P449" s="394"/>
      <c r="Q449" s="394"/>
      <c r="R449" s="301">
        <v>30</v>
      </c>
      <c r="S449" s="503">
        <v>147.83399856595304</v>
      </c>
      <c r="T449" s="503">
        <v>187.25639818354051</v>
      </c>
      <c r="U449" s="503">
        <v>17.260667631761681</v>
      </c>
      <c r="W449" s="503">
        <v>145.87376464403184</v>
      </c>
      <c r="X449" s="503">
        <v>163.13443227579353</v>
      </c>
      <c r="Y449" s="503">
        <v>180.39509990755522</v>
      </c>
      <c r="AA449" s="365"/>
      <c r="AB449" s="365"/>
      <c r="AC449" s="365"/>
      <c r="AD449" s="365"/>
      <c r="AE449" s="365"/>
      <c r="AF449" s="365"/>
      <c r="AG449" s="365"/>
      <c r="AH449" s="365"/>
      <c r="AI449" s="365"/>
      <c r="AJ449" s="365"/>
      <c r="AK449" s="365"/>
      <c r="AL449" s="365"/>
      <c r="AM449" s="365"/>
      <c r="AN449" s="365"/>
      <c r="BI449" s="463">
        <v>2042</v>
      </c>
      <c r="BJ449" s="530">
        <v>164.54293369641695</v>
      </c>
      <c r="BR449" s="463">
        <v>2042</v>
      </c>
      <c r="BS449" s="294">
        <v>28</v>
      </c>
      <c r="BT449" s="529">
        <v>-13.94311799235868</v>
      </c>
      <c r="BU449" s="526">
        <v>176.56427733654107</v>
      </c>
      <c r="BV449" s="530">
        <v>162.62115934418239</v>
      </c>
      <c r="BY449" s="463">
        <v>2042</v>
      </c>
      <c r="BZ449" s="294">
        <v>28</v>
      </c>
      <c r="CA449" s="529">
        <v>-9.456167819159182</v>
      </c>
      <c r="CB449" s="529">
        <v>0.91657429489146891</v>
      </c>
      <c r="CC449" s="526">
        <v>173.13882878980482</v>
      </c>
      <c r="CD449" s="530">
        <v>164.59923526553712</v>
      </c>
      <c r="CG449" s="463">
        <v>2042</v>
      </c>
      <c r="CH449" s="294">
        <v>28</v>
      </c>
      <c r="CI449" s="529">
        <v>0.63616020451190913</v>
      </c>
      <c r="CJ449" s="529">
        <v>-10.955688301222969</v>
      </c>
      <c r="CK449" s="529">
        <v>1.802816865513799</v>
      </c>
      <c r="CL449" s="526">
        <v>173.05964492761422</v>
      </c>
      <c r="CM449" s="530">
        <v>164.54293369641695</v>
      </c>
      <c r="CP449" s="463">
        <v>2042</v>
      </c>
      <c r="CQ449" s="294">
        <v>28</v>
      </c>
      <c r="CR449" s="529">
        <v>176.90694200112347</v>
      </c>
      <c r="CS449" s="526">
        <v>0.91825358695248949</v>
      </c>
      <c r="CT449" s="530">
        <v>162.44543404932764</v>
      </c>
      <c r="CZ449" s="447" t="b">
        <v>1</v>
      </c>
      <c r="DA449" s="448" t="b">
        <v>1</v>
      </c>
      <c r="DB449" s="449" t="b">
        <v>1</v>
      </c>
      <c r="DC449" s="447">
        <v>30</v>
      </c>
      <c r="DD449" s="449">
        <v>145.87376464403184</v>
      </c>
      <c r="DE449" s="447">
        <v>30</v>
      </c>
      <c r="DF449" s="449">
        <v>163.13443227579353</v>
      </c>
      <c r="DG449" s="447">
        <v>30</v>
      </c>
      <c r="DH449" s="449">
        <v>180.39509990755522</v>
      </c>
      <c r="DI449" s="447">
        <v>30</v>
      </c>
      <c r="DJ449" s="448">
        <v>145.87376464403184</v>
      </c>
      <c r="DK449" s="449">
        <v>449</v>
      </c>
      <c r="DL449" s="447">
        <v>30</v>
      </c>
      <c r="DM449" s="448">
        <v>163.13443227579353</v>
      </c>
      <c r="DN449" s="449">
        <v>449</v>
      </c>
      <c r="DO449" s="447">
        <v>30</v>
      </c>
      <c r="DP449" s="448">
        <v>180.39509990755522</v>
      </c>
      <c r="DQ449" s="449">
        <v>449</v>
      </c>
      <c r="DV449" s="510">
        <v>2047</v>
      </c>
      <c r="DW449" s="511">
        <v>161.00804687428089</v>
      </c>
      <c r="DY449" s="558">
        <v>161.00804687428089</v>
      </c>
      <c r="EA449" s="325"/>
      <c r="EB449" s="325"/>
      <c r="EC449" s="325"/>
      <c r="ED449" s="325"/>
      <c r="EE449" s="325"/>
    </row>
    <row r="450" spans="1:135" s="319" customFormat="1" ht="13.8" x14ac:dyDescent="0.25">
      <c r="B450" s="403">
        <v>2045</v>
      </c>
      <c r="C450" s="1473">
        <v>191.14376234079353</v>
      </c>
      <c r="D450" s="1429">
        <v>150.9029702690475</v>
      </c>
      <c r="E450" s="1474"/>
      <c r="F450" s="1473">
        <v>153.27108954847358</v>
      </c>
      <c r="G450" s="1427"/>
      <c r="H450" s="1474"/>
      <c r="I450" s="621"/>
      <c r="J450" s="622"/>
      <c r="K450" s="623"/>
      <c r="L450" s="621"/>
      <c r="M450" s="623"/>
      <c r="N450" s="301" t="s">
        <v>446</v>
      </c>
      <c r="O450" s="394"/>
      <c r="P450" s="394"/>
      <c r="Q450" s="394"/>
      <c r="R450" s="301">
        <v>31</v>
      </c>
      <c r="S450" s="503">
        <v>148.1609939218431</v>
      </c>
      <c r="T450" s="503">
        <v>187.67059230100128</v>
      </c>
      <c r="U450" s="503">
        <v>17.912459096936754</v>
      </c>
      <c r="W450" s="503">
        <v>144.49478927839405</v>
      </c>
      <c r="X450" s="503">
        <v>162.40724837533079</v>
      </c>
      <c r="Y450" s="503">
        <v>180.31970747226754</v>
      </c>
      <c r="AA450" s="365"/>
      <c r="AB450" s="365"/>
      <c r="AC450" s="365"/>
      <c r="AD450" s="365"/>
      <c r="AE450" s="365"/>
      <c r="AF450" s="365"/>
      <c r="AG450" s="365"/>
      <c r="AH450" s="365"/>
      <c r="AI450" s="365"/>
      <c r="AJ450" s="365"/>
      <c r="AK450" s="365"/>
      <c r="AL450" s="365"/>
      <c r="AM450" s="365"/>
      <c r="AN450" s="365"/>
      <c r="BI450" s="463">
        <v>2043</v>
      </c>
      <c r="BJ450" s="530">
        <v>163.88142004445842</v>
      </c>
      <c r="BR450" s="463">
        <v>2043</v>
      </c>
      <c r="BS450" s="294">
        <v>29</v>
      </c>
      <c r="BT450" s="529">
        <v>-14.441086492085777</v>
      </c>
      <c r="BU450" s="526">
        <v>176.56427733654107</v>
      </c>
      <c r="BV450" s="530">
        <v>162.12319084445528</v>
      </c>
      <c r="BY450" s="463">
        <v>2043</v>
      </c>
      <c r="BZ450" s="294">
        <v>29</v>
      </c>
      <c r="CA450" s="529">
        <v>-10.143669816215398</v>
      </c>
      <c r="CB450" s="529">
        <v>0.94930909113759276</v>
      </c>
      <c r="CC450" s="526">
        <v>173.13882878980482</v>
      </c>
      <c r="CD450" s="530">
        <v>163.944468064727</v>
      </c>
      <c r="CG450" s="463">
        <v>2043</v>
      </c>
      <c r="CH450" s="294">
        <v>29</v>
      </c>
      <c r="CI450" s="529">
        <v>0.7067834925219092</v>
      </c>
      <c r="CJ450" s="529">
        <v>-11.752211557816986</v>
      </c>
      <c r="CK450" s="529">
        <v>1.8672031821392918</v>
      </c>
      <c r="CL450" s="526">
        <v>173.05964492761422</v>
      </c>
      <c r="CM450" s="530">
        <v>163.88142004445842</v>
      </c>
      <c r="CP450" s="463">
        <v>2043</v>
      </c>
      <c r="CQ450" s="294">
        <v>29</v>
      </c>
      <c r="CR450" s="529">
        <v>176.90694200112347</v>
      </c>
      <c r="CS450" s="526">
        <v>0.91546104840753706</v>
      </c>
      <c r="CT450" s="530">
        <v>161.95141459491984</v>
      </c>
      <c r="CZ450" s="447" t="b">
        <v>1</v>
      </c>
      <c r="DA450" s="448" t="b">
        <v>1</v>
      </c>
      <c r="DB450" s="449" t="b">
        <v>1</v>
      </c>
      <c r="DC450" s="447">
        <v>31</v>
      </c>
      <c r="DD450" s="449">
        <v>144.49478927839405</v>
      </c>
      <c r="DE450" s="447">
        <v>31</v>
      </c>
      <c r="DF450" s="449">
        <v>162.40724837533079</v>
      </c>
      <c r="DG450" s="447">
        <v>31</v>
      </c>
      <c r="DH450" s="449">
        <v>180.31970747226754</v>
      </c>
      <c r="DI450" s="447">
        <v>31</v>
      </c>
      <c r="DJ450" s="448">
        <v>144.49478927839405</v>
      </c>
      <c r="DK450" s="449">
        <v>450</v>
      </c>
      <c r="DL450" s="447">
        <v>31</v>
      </c>
      <c r="DM450" s="448">
        <v>162.40724837533079</v>
      </c>
      <c r="DN450" s="449">
        <v>450</v>
      </c>
      <c r="DO450" s="447">
        <v>31</v>
      </c>
      <c r="DP450" s="448">
        <v>180.31970747226754</v>
      </c>
      <c r="DQ450" s="449">
        <v>450</v>
      </c>
      <c r="DV450" s="510">
        <v>2048</v>
      </c>
      <c r="DW450" s="511">
        <v>160.23374332918522</v>
      </c>
      <c r="DY450" s="558">
        <v>160.23374332918522</v>
      </c>
      <c r="EA450" s="325"/>
      <c r="EB450" s="325"/>
      <c r="EC450" s="325"/>
      <c r="ED450" s="325"/>
      <c r="EE450" s="325"/>
    </row>
    <row r="451" spans="1:135" s="319" customFormat="1" ht="13.8" x14ac:dyDescent="0.25">
      <c r="B451" s="403">
        <v>2046</v>
      </c>
      <c r="C451" s="1473">
        <v>191.33588165853504</v>
      </c>
      <c r="D451" s="1429">
        <v>151.05464341463292</v>
      </c>
      <c r="E451" s="1474"/>
      <c r="F451" s="1473">
        <v>150.33110701237757</v>
      </c>
      <c r="G451" s="1427"/>
      <c r="H451" s="1474"/>
      <c r="I451" s="621"/>
      <c r="J451" s="622"/>
      <c r="K451" s="623"/>
      <c r="L451" s="621"/>
      <c r="M451" s="623"/>
      <c r="N451" s="301" t="s">
        <v>446</v>
      </c>
      <c r="O451" s="394"/>
      <c r="P451" s="394"/>
      <c r="Q451" s="394"/>
      <c r="R451" s="301">
        <v>32</v>
      </c>
      <c r="S451" s="503">
        <v>148.46939314352909</v>
      </c>
      <c r="T451" s="503">
        <v>188.08478641846196</v>
      </c>
      <c r="U451" s="503">
        <v>18.670493875357476</v>
      </c>
      <c r="W451" s="503">
        <v>143.01022907121725</v>
      </c>
      <c r="X451" s="503">
        <v>161.68072294657472</v>
      </c>
      <c r="Y451" s="503">
        <v>180.35121682193218</v>
      </c>
      <c r="AA451" s="365"/>
      <c r="AB451" s="365"/>
      <c r="AC451" s="365"/>
      <c r="AD451" s="365"/>
      <c r="AE451" s="365"/>
      <c r="AF451" s="365"/>
      <c r="AG451" s="365"/>
      <c r="AH451" s="365"/>
      <c r="AI451" s="365"/>
      <c r="AJ451" s="365"/>
      <c r="AK451" s="365"/>
      <c r="AL451" s="365"/>
      <c r="AM451" s="365"/>
      <c r="AN451" s="365"/>
      <c r="BI451" s="463">
        <v>2044</v>
      </c>
      <c r="BJ451" s="530">
        <v>163.19700065865865</v>
      </c>
      <c r="BR451" s="463">
        <v>2044</v>
      </c>
      <c r="BS451" s="294">
        <v>30</v>
      </c>
      <c r="BT451" s="529">
        <v>-14.939054991812872</v>
      </c>
      <c r="BU451" s="526">
        <v>176.56427733654107</v>
      </c>
      <c r="BV451" s="530">
        <v>161.6252223447282</v>
      </c>
      <c r="BY451" s="463">
        <v>2044</v>
      </c>
      <c r="BZ451" s="294">
        <v>30</v>
      </c>
      <c r="CA451" s="529">
        <v>-10.855294690361307</v>
      </c>
      <c r="CB451" s="529">
        <v>0.98204388738371662</v>
      </c>
      <c r="CC451" s="526">
        <v>173.13882878980482</v>
      </c>
      <c r="CD451" s="530">
        <v>163.26557798682722</v>
      </c>
      <c r="CG451" s="463">
        <v>2044</v>
      </c>
      <c r="CH451" s="294">
        <v>30</v>
      </c>
      <c r="CI451" s="529">
        <v>0.78244923113254128</v>
      </c>
      <c r="CJ451" s="529">
        <v>-12.576682998852899</v>
      </c>
      <c r="CK451" s="529">
        <v>1.9315894987647848</v>
      </c>
      <c r="CL451" s="526">
        <v>173.05964492761422</v>
      </c>
      <c r="CM451" s="530">
        <v>163.19700065865865</v>
      </c>
      <c r="CP451" s="463">
        <v>2044</v>
      </c>
      <c r="CQ451" s="294">
        <v>30</v>
      </c>
      <c r="CR451" s="529">
        <v>176.90694200112347</v>
      </c>
      <c r="CS451" s="526">
        <v>0.9126770023657842</v>
      </c>
      <c r="CT451" s="530">
        <v>161.45889752328301</v>
      </c>
      <c r="CZ451" s="447" t="b">
        <v>1</v>
      </c>
      <c r="DA451" s="448" t="b">
        <v>1</v>
      </c>
      <c r="DB451" s="449" t="b">
        <v>1</v>
      </c>
      <c r="DC451" s="447">
        <v>32</v>
      </c>
      <c r="DD451" s="449">
        <v>143.01022907121725</v>
      </c>
      <c r="DE451" s="447">
        <v>32</v>
      </c>
      <c r="DF451" s="449">
        <v>161.68072294657472</v>
      </c>
      <c r="DG451" s="447">
        <v>32</v>
      </c>
      <c r="DH451" s="449">
        <v>180.35121682193218</v>
      </c>
      <c r="DI451" s="447">
        <v>32</v>
      </c>
      <c r="DJ451" s="448">
        <v>143.01022907121725</v>
      </c>
      <c r="DK451" s="449">
        <v>451</v>
      </c>
      <c r="DL451" s="447">
        <v>32</v>
      </c>
      <c r="DM451" s="448">
        <v>161.68072294657472</v>
      </c>
      <c r="DN451" s="449">
        <v>451</v>
      </c>
      <c r="DO451" s="447">
        <v>32</v>
      </c>
      <c r="DP451" s="448">
        <v>180.35121682193218</v>
      </c>
      <c r="DQ451" s="449">
        <v>451</v>
      </c>
      <c r="DV451" s="510">
        <v>2049</v>
      </c>
      <c r="DW451" s="511">
        <v>159.4374034382829</v>
      </c>
      <c r="DY451" s="558">
        <v>159.4374034382829</v>
      </c>
      <c r="EA451" s="325"/>
      <c r="EB451" s="325"/>
      <c r="EC451" s="325"/>
      <c r="ED451" s="325"/>
      <c r="EE451" s="325"/>
    </row>
    <row r="452" spans="1:135" s="319" customFormat="1" ht="13.8" x14ac:dyDescent="0.25">
      <c r="B452" s="403">
        <v>2047</v>
      </c>
      <c r="C452" s="1473">
        <v>191.48543284875407</v>
      </c>
      <c r="D452" s="1429">
        <v>151.17271014375319</v>
      </c>
      <c r="E452" s="1474"/>
      <c r="F452" s="1473">
        <v>147.3911244762815</v>
      </c>
      <c r="G452" s="1427"/>
      <c r="H452" s="1474"/>
      <c r="I452" s="621"/>
      <c r="J452" s="622"/>
      <c r="K452" s="623"/>
      <c r="L452" s="621"/>
      <c r="M452" s="623"/>
      <c r="N452" s="301" t="s">
        <v>446</v>
      </c>
      <c r="O452" s="394"/>
      <c r="P452" s="394"/>
      <c r="Q452" s="394"/>
      <c r="R452" s="301">
        <v>33</v>
      </c>
      <c r="S452" s="503">
        <v>145.55033908206792</v>
      </c>
      <c r="T452" s="503">
        <v>188.49898053592273</v>
      </c>
      <c r="U452" s="503">
        <v>19.522247263863459</v>
      </c>
      <c r="W452" s="503">
        <v>141.43252082000782</v>
      </c>
      <c r="X452" s="503">
        <v>160.95476808387127</v>
      </c>
      <c r="Y452" s="503">
        <v>180.47701534773472</v>
      </c>
      <c r="AA452" s="365"/>
      <c r="AB452" s="365"/>
      <c r="AC452" s="365"/>
      <c r="AD452" s="365"/>
      <c r="AE452" s="365"/>
      <c r="AF452" s="365"/>
      <c r="AG452" s="365"/>
      <c r="AH452" s="365"/>
      <c r="AI452" s="365"/>
      <c r="AJ452" s="365"/>
      <c r="AK452" s="365"/>
      <c r="AL452" s="365"/>
      <c r="AM452" s="365"/>
      <c r="AN452" s="365"/>
      <c r="BI452" s="463">
        <v>2045</v>
      </c>
      <c r="BJ452" s="530">
        <v>162.48984941662451</v>
      </c>
      <c r="BR452" s="463">
        <v>2045</v>
      </c>
      <c r="BS452" s="294">
        <v>31</v>
      </c>
      <c r="BT452" s="529">
        <v>-15.437023491539968</v>
      </c>
      <c r="BU452" s="529">
        <v>176.56427733654107</v>
      </c>
      <c r="BV452" s="530">
        <v>161.12725384500109</v>
      </c>
      <c r="BY452" s="463">
        <v>2045</v>
      </c>
      <c r="BZ452" s="294">
        <v>31</v>
      </c>
      <c r="CA452" s="529">
        <v>-11.591042441596906</v>
      </c>
      <c r="CB452" s="529">
        <v>1.0147786836298405</v>
      </c>
      <c r="CC452" s="529">
        <v>173.13882878980482</v>
      </c>
      <c r="CD452" s="530">
        <v>162.56256503183775</v>
      </c>
      <c r="CG452" s="463">
        <v>2045</v>
      </c>
      <c r="CH452" s="294">
        <v>31</v>
      </c>
      <c r="CI452" s="529">
        <v>0.86333129795072361</v>
      </c>
      <c r="CJ452" s="529">
        <v>-13.429102624330707</v>
      </c>
      <c r="CK452" s="529">
        <v>1.9959758153902776</v>
      </c>
      <c r="CL452" s="529">
        <v>173.05964492761422</v>
      </c>
      <c r="CM452" s="530">
        <v>162.48984941662451</v>
      </c>
      <c r="CP452" s="463">
        <v>2045</v>
      </c>
      <c r="CQ452" s="294">
        <v>31</v>
      </c>
      <c r="CR452" s="529">
        <v>176.90694200112347</v>
      </c>
      <c r="CS452" s="529">
        <v>0.90990142300033172</v>
      </c>
      <c r="CT452" s="530">
        <v>160.9678782654594</v>
      </c>
      <c r="CZ452" s="447" t="b">
        <v>1</v>
      </c>
      <c r="DA452" s="448" t="b">
        <v>1</v>
      </c>
      <c r="DB452" s="449" t="b">
        <v>1</v>
      </c>
      <c r="DC452" s="447">
        <v>33</v>
      </c>
      <c r="DD452" s="449">
        <v>141.43252082000782</v>
      </c>
      <c r="DE452" s="447">
        <v>33</v>
      </c>
      <c r="DF452" s="449">
        <v>160.95476808387127</v>
      </c>
      <c r="DG452" s="447">
        <v>33</v>
      </c>
      <c r="DH452" s="449">
        <v>180.47701534773472</v>
      </c>
      <c r="DI452" s="447">
        <v>33</v>
      </c>
      <c r="DJ452" s="448">
        <v>141.43252082000782</v>
      </c>
      <c r="DK452" s="449">
        <v>452</v>
      </c>
      <c r="DL452" s="447">
        <v>33</v>
      </c>
      <c r="DM452" s="448">
        <v>160.95476808387127</v>
      </c>
      <c r="DN452" s="449">
        <v>452</v>
      </c>
      <c r="DO452" s="447">
        <v>33</v>
      </c>
      <c r="DP452" s="448">
        <v>180.47701534773472</v>
      </c>
      <c r="DQ452" s="449">
        <v>452</v>
      </c>
      <c r="DV452" s="510">
        <v>2050</v>
      </c>
      <c r="DW452" s="511">
        <v>158.61920107918081</v>
      </c>
      <c r="DY452" s="558">
        <v>158.61920107918081</v>
      </c>
      <c r="EA452" s="325"/>
      <c r="EB452" s="325"/>
      <c r="EC452" s="325"/>
      <c r="ED452" s="325"/>
      <c r="EE452" s="325"/>
    </row>
    <row r="453" spans="1:135" s="319" customFormat="1" ht="13.8" x14ac:dyDescent="0.25">
      <c r="B453" s="403">
        <v>2048</v>
      </c>
      <c r="C453" s="1473">
        <v>191.59188984017766</v>
      </c>
      <c r="D453" s="1429">
        <v>151.25675513698235</v>
      </c>
      <c r="E453" s="1474"/>
      <c r="F453" s="1473">
        <v>144.45114194018549</v>
      </c>
      <c r="G453" s="1427"/>
      <c r="H453" s="1474"/>
      <c r="I453" s="621"/>
      <c r="J453" s="622"/>
      <c r="K453" s="623"/>
      <c r="L453" s="621"/>
      <c r="M453" s="623"/>
      <c r="N453" s="301" t="s">
        <v>446</v>
      </c>
      <c r="O453" s="394"/>
      <c r="P453" s="394"/>
      <c r="Q453" s="394"/>
      <c r="R453" s="301">
        <v>34</v>
      </c>
      <c r="S453" s="503">
        <v>142.63257628409943</v>
      </c>
      <c r="T453" s="503">
        <v>188.91317465338349</v>
      </c>
      <c r="U453" s="503">
        <v>20.45595280653988</v>
      </c>
      <c r="W453" s="503">
        <v>139.77329083579221</v>
      </c>
      <c r="X453" s="503">
        <v>160.22924364233208</v>
      </c>
      <c r="Y453" s="503">
        <v>180.68519644887195</v>
      </c>
      <c r="AA453" s="365"/>
      <c r="AB453" s="365"/>
      <c r="AC453" s="365"/>
      <c r="AD453" s="365"/>
      <c r="AE453" s="365"/>
      <c r="AF453" s="365"/>
      <c r="AG453" s="365"/>
      <c r="AH453" s="365"/>
      <c r="AI453" s="365"/>
      <c r="AJ453" s="365"/>
      <c r="AK453" s="365"/>
      <c r="AL453" s="365"/>
      <c r="AM453" s="365"/>
      <c r="AN453" s="365"/>
      <c r="BI453" s="463">
        <v>2046</v>
      </c>
      <c r="BJ453" s="530">
        <v>161.76014019596295</v>
      </c>
      <c r="BR453" s="463">
        <v>2046</v>
      </c>
      <c r="BS453" s="294">
        <v>32</v>
      </c>
      <c r="BT453" s="529">
        <v>-15.934991991267063</v>
      </c>
      <c r="BU453" s="529">
        <v>176.56427733654107</v>
      </c>
      <c r="BV453" s="530">
        <v>160.62928534527401</v>
      </c>
      <c r="BY453" s="463">
        <v>2046</v>
      </c>
      <c r="BZ453" s="294">
        <v>32</v>
      </c>
      <c r="CA453" s="529">
        <v>-12.350913069922198</v>
      </c>
      <c r="CB453" s="529">
        <v>1.0475134798759644</v>
      </c>
      <c r="CC453" s="529">
        <v>173.13882878980482</v>
      </c>
      <c r="CD453" s="530">
        <v>161.83542919975858</v>
      </c>
      <c r="CG453" s="463">
        <v>2046</v>
      </c>
      <c r="CH453" s="294">
        <v>32</v>
      </c>
      <c r="CI453" s="529">
        <v>0.94960357058337452</v>
      </c>
      <c r="CJ453" s="529">
        <v>-14.309470434250409</v>
      </c>
      <c r="CK453" s="529">
        <v>2.0603621320157703</v>
      </c>
      <c r="CL453" s="529">
        <v>173.05964492761422</v>
      </c>
      <c r="CM453" s="530">
        <v>161.76014019596295</v>
      </c>
      <c r="CP453" s="463">
        <v>2046</v>
      </c>
      <c r="CQ453" s="294">
        <v>32</v>
      </c>
      <c r="CR453" s="529">
        <v>176.90694200112347</v>
      </c>
      <c r="CS453" s="529">
        <v>0.90713428456282419</v>
      </c>
      <c r="CT453" s="530">
        <v>160.47835226638617</v>
      </c>
      <c r="CZ453" s="447" t="b">
        <v>1</v>
      </c>
      <c r="DA453" s="448" t="b">
        <v>1</v>
      </c>
      <c r="DB453" s="449" t="b">
        <v>1</v>
      </c>
      <c r="DC453" s="447">
        <v>34</v>
      </c>
      <c r="DD453" s="449">
        <v>139.77329083579221</v>
      </c>
      <c r="DE453" s="447">
        <v>34</v>
      </c>
      <c r="DF453" s="449">
        <v>160.22924364233208</v>
      </c>
      <c r="DG453" s="447">
        <v>34</v>
      </c>
      <c r="DH453" s="449">
        <v>180.68519644887195</v>
      </c>
      <c r="DI453" s="447">
        <v>34</v>
      </c>
      <c r="DJ453" s="448">
        <v>139.77329083579221</v>
      </c>
      <c r="DK453" s="449">
        <v>453</v>
      </c>
      <c r="DL453" s="447">
        <v>34</v>
      </c>
      <c r="DM453" s="448">
        <v>160.22924364233208</v>
      </c>
      <c r="DN453" s="449">
        <v>453</v>
      </c>
      <c r="DO453" s="447">
        <v>34</v>
      </c>
      <c r="DP453" s="448">
        <v>180.68519644887195</v>
      </c>
      <c r="DQ453" s="449">
        <v>453</v>
      </c>
      <c r="DV453" s="510">
        <v>2051</v>
      </c>
      <c r="DW453" s="511">
        <v>157.77931012948591</v>
      </c>
      <c r="DY453" s="558">
        <v>157.77931012948591</v>
      </c>
      <c r="EA453" s="325"/>
      <c r="EB453" s="325"/>
      <c r="EC453" s="325"/>
      <c r="ED453" s="325"/>
      <c r="EE453" s="325"/>
    </row>
    <row r="454" spans="1:135" s="319" customFormat="1" ht="13.8" x14ac:dyDescent="0.25">
      <c r="B454" s="403">
        <v>2049</v>
      </c>
      <c r="C454" s="1473">
        <v>191.65441045390489</v>
      </c>
      <c r="D454" s="1429">
        <v>151.30611351624069</v>
      </c>
      <c r="E454" s="1474"/>
      <c r="F454" s="1473">
        <v>141.51115940408943</v>
      </c>
      <c r="G454" s="1427"/>
      <c r="H454" s="1474"/>
      <c r="I454" s="621"/>
      <c r="J454" s="622"/>
      <c r="K454" s="623"/>
      <c r="L454" s="621"/>
      <c r="M454" s="623"/>
      <c r="N454" s="301" t="s">
        <v>446</v>
      </c>
      <c r="O454" s="394"/>
      <c r="P454" s="394"/>
      <c r="Q454" s="394"/>
      <c r="R454" s="301">
        <v>35</v>
      </c>
      <c r="S454" s="503">
        <v>139.7155887680413</v>
      </c>
      <c r="T454" s="503">
        <v>189.32736877084429</v>
      </c>
      <c r="U454" s="503">
        <v>21.460943313717117</v>
      </c>
      <c r="W454" s="503">
        <v>138.04303431437921</v>
      </c>
      <c r="X454" s="503">
        <v>159.50397762809632</v>
      </c>
      <c r="Y454" s="503">
        <v>180.96492094181343</v>
      </c>
      <c r="AA454" s="365"/>
      <c r="AB454" s="365"/>
      <c r="AC454" s="365"/>
      <c r="AD454" s="365"/>
      <c r="AE454" s="365"/>
      <c r="AF454" s="365"/>
      <c r="AG454" s="365"/>
      <c r="AH454" s="365"/>
      <c r="AI454" s="365"/>
      <c r="AJ454" s="365"/>
      <c r="AK454" s="365"/>
      <c r="AL454" s="365"/>
      <c r="AM454" s="365"/>
      <c r="AN454" s="365"/>
      <c r="BI454" s="463">
        <v>2047</v>
      </c>
      <c r="BJ454" s="530">
        <v>161.00804687428089</v>
      </c>
      <c r="BR454" s="463">
        <v>2047</v>
      </c>
      <c r="BS454" s="294">
        <v>33</v>
      </c>
      <c r="BT454" s="529">
        <v>-16.432960490994159</v>
      </c>
      <c r="BU454" s="529">
        <v>176.56427733654107</v>
      </c>
      <c r="BV454" s="530">
        <v>160.13131684554691</v>
      </c>
      <c r="BY454" s="463">
        <v>2047</v>
      </c>
      <c r="BZ454" s="294">
        <v>33</v>
      </c>
      <c r="CA454" s="529">
        <v>-13.134906575337181</v>
      </c>
      <c r="CB454" s="529">
        <v>1.0802482761220884</v>
      </c>
      <c r="CC454" s="529">
        <v>173.13882878980482</v>
      </c>
      <c r="CD454" s="530">
        <v>161.08417049058971</v>
      </c>
      <c r="CG454" s="463">
        <v>2047</v>
      </c>
      <c r="CH454" s="294">
        <v>33</v>
      </c>
      <c r="CI454" s="529">
        <v>1.0414399266374124</v>
      </c>
      <c r="CJ454" s="529">
        <v>-15.217786428612007</v>
      </c>
      <c r="CK454" s="529">
        <v>2.1247484486412631</v>
      </c>
      <c r="CL454" s="529">
        <v>173.05964492761422</v>
      </c>
      <c r="CM454" s="530">
        <v>161.00804687428089</v>
      </c>
      <c r="CP454" s="463">
        <v>2047</v>
      </c>
      <c r="CQ454" s="294">
        <v>33</v>
      </c>
      <c r="CR454" s="529">
        <v>176.90694200112347</v>
      </c>
      <c r="CS454" s="529">
        <v>0.90437556138321018</v>
      </c>
      <c r="CT454" s="530">
        <v>159.99031498485303</v>
      </c>
      <c r="CZ454" s="447" t="b">
        <v>1</v>
      </c>
      <c r="DA454" s="448" t="b">
        <v>1</v>
      </c>
      <c r="DB454" s="449" t="b">
        <v>1</v>
      </c>
      <c r="DC454" s="447">
        <v>35</v>
      </c>
      <c r="DD454" s="449">
        <v>138.04303431437921</v>
      </c>
      <c r="DE454" s="447">
        <v>35</v>
      </c>
      <c r="DF454" s="449">
        <v>159.50397762809632</v>
      </c>
      <c r="DG454" s="447">
        <v>35</v>
      </c>
      <c r="DH454" s="449">
        <v>180.96492094181343</v>
      </c>
      <c r="DI454" s="447">
        <v>35</v>
      </c>
      <c r="DJ454" s="448">
        <v>138.04303431437921</v>
      </c>
      <c r="DK454" s="449">
        <v>454</v>
      </c>
      <c r="DL454" s="447">
        <v>35</v>
      </c>
      <c r="DM454" s="448">
        <v>159.50397762809632</v>
      </c>
      <c r="DN454" s="449">
        <v>454</v>
      </c>
      <c r="DO454" s="447">
        <v>35</v>
      </c>
      <c r="DP454" s="448">
        <v>180.96492094181343</v>
      </c>
      <c r="DQ454" s="449">
        <v>454</v>
      </c>
      <c r="DV454" s="510">
        <v>2052</v>
      </c>
      <c r="DW454" s="511">
        <v>156.91790446680506</v>
      </c>
      <c r="DY454" s="558">
        <v>156.91790446680506</v>
      </c>
      <c r="EA454" s="325"/>
      <c r="EB454" s="325"/>
      <c r="EC454" s="325"/>
      <c r="ED454" s="325"/>
      <c r="EE454" s="325"/>
    </row>
    <row r="455" spans="1:135" s="319" customFormat="1" ht="13.8" x14ac:dyDescent="0.25">
      <c r="B455" s="403">
        <v>2050</v>
      </c>
      <c r="C455" s="1473">
        <v>191.6724415015872</v>
      </c>
      <c r="D455" s="1429">
        <v>151.32034855388463</v>
      </c>
      <c r="E455" s="1474"/>
      <c r="F455" s="1473">
        <v>138.57117686799342</v>
      </c>
      <c r="G455" s="1427"/>
      <c r="H455" s="1474"/>
      <c r="I455" s="621"/>
      <c r="J455" s="622"/>
      <c r="K455" s="623"/>
      <c r="L455" s="621"/>
      <c r="M455" s="623"/>
      <c r="N455" s="301" t="s">
        <v>446</v>
      </c>
      <c r="O455" s="394"/>
      <c r="P455" s="394"/>
      <c r="Q455" s="394"/>
      <c r="R455" s="301">
        <v>36</v>
      </c>
      <c r="S455" s="503">
        <v>136.79897730038755</v>
      </c>
      <c r="T455" s="503">
        <v>189.74156288830497</v>
      </c>
      <c r="U455" s="503">
        <v>22.52773486016288</v>
      </c>
      <c r="W455" s="503">
        <v>136.25110210316575</v>
      </c>
      <c r="X455" s="503">
        <v>158.77883696332864</v>
      </c>
      <c r="Y455" s="503">
        <v>181.30657182349154</v>
      </c>
      <c r="AA455" s="365"/>
      <c r="AB455" s="365"/>
      <c r="AC455" s="365"/>
      <c r="AD455" s="365"/>
      <c r="AE455" s="365"/>
      <c r="AF455" s="365"/>
      <c r="AG455" s="365"/>
      <c r="AH455" s="365"/>
      <c r="AI455" s="365"/>
      <c r="AJ455" s="365"/>
      <c r="AK455" s="365"/>
      <c r="AL455" s="365"/>
      <c r="AM455" s="365"/>
      <c r="AN455" s="365"/>
      <c r="BI455" s="463">
        <v>2048</v>
      </c>
      <c r="BJ455" s="530">
        <v>160.23374332918522</v>
      </c>
      <c r="BR455" s="463">
        <v>2048</v>
      </c>
      <c r="BS455" s="294">
        <v>34</v>
      </c>
      <c r="BT455" s="529">
        <v>-16.930928990721256</v>
      </c>
      <c r="BU455" s="529">
        <v>176.56427733654107</v>
      </c>
      <c r="BV455" s="530">
        <v>159.6333483458198</v>
      </c>
      <c r="BY455" s="463">
        <v>2048</v>
      </c>
      <c r="BZ455" s="294">
        <v>34</v>
      </c>
      <c r="CA455" s="529">
        <v>-13.943022957841857</v>
      </c>
      <c r="CB455" s="529">
        <v>1.1129830723682121</v>
      </c>
      <c r="CC455" s="529">
        <v>173.13882878980482</v>
      </c>
      <c r="CD455" s="530">
        <v>160.30878890433118</v>
      </c>
      <c r="CG455" s="463">
        <v>2048</v>
      </c>
      <c r="CH455" s="294">
        <v>34</v>
      </c>
      <c r="CI455" s="529">
        <v>1.1390142437197557</v>
      </c>
      <c r="CJ455" s="529">
        <v>-16.154050607415503</v>
      </c>
      <c r="CK455" s="529">
        <v>2.1891347652667559</v>
      </c>
      <c r="CL455" s="529">
        <v>173.05964492761422</v>
      </c>
      <c r="CM455" s="530">
        <v>160.23374332918522</v>
      </c>
      <c r="CP455" s="463">
        <v>2048</v>
      </c>
      <c r="CQ455" s="294">
        <v>34</v>
      </c>
      <c r="CR455" s="529">
        <v>176.90694200112347</v>
      </c>
      <c r="CS455" s="529">
        <v>0.90162522786950494</v>
      </c>
      <c r="CT455" s="530">
        <v>159.50376189346025</v>
      </c>
      <c r="CZ455" s="447" t="b">
        <v>1</v>
      </c>
      <c r="DA455" s="448" t="b">
        <v>1</v>
      </c>
      <c r="DB455" s="449" t="b">
        <v>1</v>
      </c>
      <c r="DC455" s="447">
        <v>36</v>
      </c>
      <c r="DD455" s="449">
        <v>136.25110210316575</v>
      </c>
      <c r="DE455" s="447">
        <v>36</v>
      </c>
      <c r="DF455" s="449">
        <v>158.77883696332864</v>
      </c>
      <c r="DG455" s="447">
        <v>36</v>
      </c>
      <c r="DH455" s="449">
        <v>181.30657182349154</v>
      </c>
      <c r="DI455" s="447">
        <v>36</v>
      </c>
      <c r="DJ455" s="448">
        <v>136.25110210316575</v>
      </c>
      <c r="DK455" s="449">
        <v>455</v>
      </c>
      <c r="DL455" s="447">
        <v>36</v>
      </c>
      <c r="DM455" s="448">
        <v>158.77883696332864</v>
      </c>
      <c r="DN455" s="449">
        <v>455</v>
      </c>
      <c r="DO455" s="447">
        <v>36</v>
      </c>
      <c r="DP455" s="448">
        <v>181.30657182349154</v>
      </c>
      <c r="DQ455" s="449">
        <v>455</v>
      </c>
      <c r="DV455" s="510">
        <v>2053</v>
      </c>
      <c r="DW455" s="511">
        <v>156.03515796874524</v>
      </c>
      <c r="DY455" s="558">
        <v>156.03515796874524</v>
      </c>
      <c r="EA455" s="325"/>
      <c r="EB455" s="325"/>
      <c r="EC455" s="325"/>
      <c r="ED455" s="325"/>
      <c r="EE455" s="325"/>
    </row>
    <row r="456" spans="1:135" s="319" customFormat="1" ht="13.8" x14ac:dyDescent="0.25">
      <c r="B456" s="403">
        <v>2051</v>
      </c>
      <c r="C456" s="1473">
        <v>191.64600209430657</v>
      </c>
      <c r="D456" s="1429">
        <v>151.29947533761043</v>
      </c>
      <c r="E456" s="1474"/>
      <c r="F456" s="1473">
        <v>135.63119433189735</v>
      </c>
      <c r="G456" s="1427"/>
      <c r="H456" s="1474"/>
      <c r="I456" s="621"/>
      <c r="J456" s="622"/>
      <c r="K456" s="623"/>
      <c r="L456" s="621"/>
      <c r="M456" s="623"/>
      <c r="N456" s="301" t="s">
        <v>446</v>
      </c>
      <c r="O456" s="394"/>
      <c r="P456" s="394"/>
      <c r="Q456" s="394"/>
      <c r="R456" s="301">
        <v>37</v>
      </c>
      <c r="S456" s="503">
        <v>133.8825692080043</v>
      </c>
      <c r="T456" s="503">
        <v>189.80254852523171</v>
      </c>
      <c r="U456" s="503">
        <v>23.519474985610799</v>
      </c>
      <c r="W456" s="503">
        <v>134.32360334438852</v>
      </c>
      <c r="X456" s="503">
        <v>157.84307832999932</v>
      </c>
      <c r="Y456" s="503">
        <v>181.36255331561011</v>
      </c>
      <c r="AA456" s="365"/>
      <c r="AB456" s="365"/>
      <c r="AC456" s="365"/>
      <c r="AD456" s="365"/>
      <c r="AE456" s="365"/>
      <c r="AF456" s="365"/>
      <c r="AG456" s="365"/>
      <c r="AH456" s="365"/>
      <c r="AI456" s="365"/>
      <c r="AJ456" s="365"/>
      <c r="AK456" s="365"/>
      <c r="AL456" s="365"/>
      <c r="AM456" s="365"/>
      <c r="AN456" s="365"/>
      <c r="BI456" s="463">
        <v>2049</v>
      </c>
      <c r="BJ456" s="530">
        <v>159.4374034382829</v>
      </c>
      <c r="BR456" s="463">
        <v>2049</v>
      </c>
      <c r="BS456" s="294">
        <v>35</v>
      </c>
      <c r="BT456" s="529">
        <v>-17.42889749044835</v>
      </c>
      <c r="BU456" s="529">
        <v>176.56427733654107</v>
      </c>
      <c r="BV456" s="530">
        <v>159.13537984609272</v>
      </c>
      <c r="BY456" s="463">
        <v>2049</v>
      </c>
      <c r="BZ456" s="294">
        <v>35</v>
      </c>
      <c r="CA456" s="529">
        <v>-14.775262217436223</v>
      </c>
      <c r="CB456" s="529">
        <v>1.1457178686143361</v>
      </c>
      <c r="CC456" s="529">
        <v>173.13882878980482</v>
      </c>
      <c r="CD456" s="530">
        <v>159.50928444098292</v>
      </c>
      <c r="CG456" s="463">
        <v>2049</v>
      </c>
      <c r="CH456" s="294">
        <v>35</v>
      </c>
      <c r="CI456" s="529">
        <v>1.2425003994373225</v>
      </c>
      <c r="CJ456" s="529">
        <v>-17.11826297066089</v>
      </c>
      <c r="CK456" s="529">
        <v>2.2535210818922486</v>
      </c>
      <c r="CL456" s="529">
        <v>173.05964492761422</v>
      </c>
      <c r="CM456" s="530">
        <v>159.4374034382829</v>
      </c>
      <c r="CP456" s="463">
        <v>2049</v>
      </c>
      <c r="CQ456" s="294">
        <v>35</v>
      </c>
      <c r="CR456" s="529">
        <v>176.90694200112347</v>
      </c>
      <c r="CS456" s="529">
        <v>0.89888325850755202</v>
      </c>
      <c r="CT456" s="530">
        <v>159.01868847857637</v>
      </c>
      <c r="CZ456" s="447" t="b">
        <v>1</v>
      </c>
      <c r="DA456" s="448" t="b">
        <v>1</v>
      </c>
      <c r="DB456" s="449" t="b">
        <v>1</v>
      </c>
      <c r="DC456" s="447">
        <v>37</v>
      </c>
      <c r="DD456" s="449">
        <v>134.32360334438852</v>
      </c>
      <c r="DE456" s="447">
        <v>37</v>
      </c>
      <c r="DF456" s="449">
        <v>157.84307832999932</v>
      </c>
      <c r="DG456" s="447">
        <v>37</v>
      </c>
      <c r="DH456" s="449">
        <v>181.36255331561011</v>
      </c>
      <c r="DI456" s="447">
        <v>37</v>
      </c>
      <c r="DJ456" s="448">
        <v>134.32360334438852</v>
      </c>
      <c r="DK456" s="449">
        <v>456</v>
      </c>
      <c r="DL456" s="447">
        <v>37</v>
      </c>
      <c r="DM456" s="448">
        <v>157.84307832999932</v>
      </c>
      <c r="DN456" s="449">
        <v>456</v>
      </c>
      <c r="DO456" s="447">
        <v>37</v>
      </c>
      <c r="DP456" s="448">
        <v>181.36255331561011</v>
      </c>
      <c r="DQ456" s="449">
        <v>456</v>
      </c>
      <c r="DV456" s="510">
        <v>2054</v>
      </c>
      <c r="DW456" s="511">
        <v>155.13124451291333</v>
      </c>
      <c r="DY456" s="558">
        <v>155.13124451291333</v>
      </c>
      <c r="EA456" s="325"/>
      <c r="EB456" s="325"/>
      <c r="EC456" s="325"/>
      <c r="ED456" s="325"/>
      <c r="EE456" s="325"/>
    </row>
    <row r="457" spans="1:135" s="319" customFormat="1" ht="14.4" thickBot="1" x14ac:dyDescent="0.3">
      <c r="B457" s="403">
        <v>2052</v>
      </c>
      <c r="C457" s="1473">
        <v>191.57538277216213</v>
      </c>
      <c r="D457" s="1429">
        <v>151.24372324118062</v>
      </c>
      <c r="E457" s="1474"/>
      <c r="F457" s="1473">
        <v>132.69121179580131</v>
      </c>
      <c r="G457" s="1427"/>
      <c r="H457" s="1474"/>
      <c r="I457" s="621"/>
      <c r="J457" s="622"/>
      <c r="K457" s="623"/>
      <c r="L457" s="621"/>
      <c r="M457" s="623"/>
      <c r="N457" s="301" t="s">
        <v>446</v>
      </c>
      <c r="O457" s="394"/>
      <c r="P457" s="394"/>
      <c r="Q457" s="394"/>
      <c r="R457" s="301">
        <v>38</v>
      </c>
      <c r="S457" s="503">
        <v>130.96629886831644</v>
      </c>
      <c r="T457" s="503">
        <v>189.86353416215846</v>
      </c>
      <c r="U457" s="503">
        <v>24.551032853818494</v>
      </c>
      <c r="W457" s="503">
        <v>132.35633276041659</v>
      </c>
      <c r="X457" s="503">
        <v>156.90736561423509</v>
      </c>
      <c r="Y457" s="503">
        <v>181.45839846805359</v>
      </c>
      <c r="AA457" s="365"/>
      <c r="AB457" s="365"/>
      <c r="AC457" s="365"/>
      <c r="AD457" s="365"/>
      <c r="AE457" s="365"/>
      <c r="AF457" s="365"/>
      <c r="AG457" s="365"/>
      <c r="AH457" s="365"/>
      <c r="AI457" s="365"/>
      <c r="AJ457" s="365"/>
      <c r="AK457" s="365"/>
      <c r="AL457" s="365"/>
      <c r="AM457" s="365"/>
      <c r="AN457" s="365"/>
      <c r="BI457" s="463">
        <v>2050</v>
      </c>
      <c r="BJ457" s="542">
        <v>158.61920107918081</v>
      </c>
      <c r="BR457" s="463">
        <v>2050</v>
      </c>
      <c r="BS457" s="294">
        <v>36</v>
      </c>
      <c r="BT457" s="529">
        <v>-17.926865990175447</v>
      </c>
      <c r="BU457" s="529">
        <v>176.56427733654107</v>
      </c>
      <c r="BV457" s="542">
        <v>158.63741134636561</v>
      </c>
      <c r="BY457" s="463">
        <v>2050</v>
      </c>
      <c r="BZ457" s="294">
        <v>36</v>
      </c>
      <c r="CA457" s="529">
        <v>-15.631624354120282</v>
      </c>
      <c r="CB457" s="529">
        <v>1.1784526648604601</v>
      </c>
      <c r="CC457" s="529">
        <v>173.13882878980482</v>
      </c>
      <c r="CD457" s="542">
        <v>158.685657100545</v>
      </c>
      <c r="CG457" s="463">
        <v>2050</v>
      </c>
      <c r="CH457" s="294">
        <v>36</v>
      </c>
      <c r="CI457" s="529">
        <v>1.3520722713970312</v>
      </c>
      <c r="CJ457" s="529">
        <v>-18.110423518348174</v>
      </c>
      <c r="CK457" s="529">
        <v>2.3179073985177414</v>
      </c>
      <c r="CL457" s="529">
        <v>173.05964492761422</v>
      </c>
      <c r="CM457" s="542">
        <v>158.61920107918081</v>
      </c>
      <c r="CP457" s="463">
        <v>2050</v>
      </c>
      <c r="CQ457" s="294">
        <v>36</v>
      </c>
      <c r="CR457" s="529">
        <v>176.90694200112347</v>
      </c>
      <c r="CS457" s="529">
        <v>0.89614962786078756</v>
      </c>
      <c r="CT457" s="542">
        <v>158.53509024029671</v>
      </c>
      <c r="CZ457" s="447" t="b">
        <v>1</v>
      </c>
      <c r="DA457" s="448" t="b">
        <v>1</v>
      </c>
      <c r="DB457" s="449" t="b">
        <v>1</v>
      </c>
      <c r="DC457" s="447">
        <v>38</v>
      </c>
      <c r="DD457" s="449">
        <v>132.35633276041659</v>
      </c>
      <c r="DE457" s="447">
        <v>38</v>
      </c>
      <c r="DF457" s="449">
        <v>156.90736561423509</v>
      </c>
      <c r="DG457" s="447">
        <v>38</v>
      </c>
      <c r="DH457" s="449">
        <v>181.45839846805359</v>
      </c>
      <c r="DI457" s="447">
        <v>38</v>
      </c>
      <c r="DJ457" s="448">
        <v>132.35633276041659</v>
      </c>
      <c r="DK457" s="449">
        <v>457</v>
      </c>
      <c r="DL457" s="447">
        <v>38</v>
      </c>
      <c r="DM457" s="448">
        <v>156.90736561423509</v>
      </c>
      <c r="DN457" s="449">
        <v>457</v>
      </c>
      <c r="DO457" s="447">
        <v>38</v>
      </c>
      <c r="DP457" s="448">
        <v>181.45839846805359</v>
      </c>
      <c r="DQ457" s="449">
        <v>457</v>
      </c>
      <c r="DV457" s="510">
        <v>2055</v>
      </c>
      <c r="DW457" s="511">
        <v>154.20633797691625</v>
      </c>
      <c r="DY457" s="558">
        <v>154.20633797691625</v>
      </c>
      <c r="EA457" s="325"/>
      <c r="EB457" s="325"/>
      <c r="EC457" s="325"/>
      <c r="ED457" s="325"/>
      <c r="EE457" s="325"/>
    </row>
    <row r="458" spans="1:135" s="319" customFormat="1" ht="13.8" x14ac:dyDescent="0.25">
      <c r="B458" s="403">
        <v>2053</v>
      </c>
      <c r="C458" s="1473">
        <v>191.46071343886049</v>
      </c>
      <c r="D458" s="1429">
        <v>151.153194820153</v>
      </c>
      <c r="E458" s="1474"/>
      <c r="F458" s="1473">
        <v>129.75122925970527</v>
      </c>
      <c r="G458" s="1427"/>
      <c r="H458" s="1474"/>
      <c r="I458" s="621"/>
      <c r="J458" s="622"/>
      <c r="K458" s="623"/>
      <c r="L458" s="621"/>
      <c r="M458" s="623"/>
      <c r="N458" s="301" t="s">
        <v>446</v>
      </c>
      <c r="O458" s="394"/>
      <c r="P458" s="394"/>
      <c r="Q458" s="394"/>
      <c r="R458" s="301">
        <v>39</v>
      </c>
      <c r="S458" s="503">
        <v>128.05003493371123</v>
      </c>
      <c r="T458" s="503">
        <v>189.92451979908518</v>
      </c>
      <c r="U458" s="503">
        <v>25.61763589798888</v>
      </c>
      <c r="W458" s="503">
        <v>130.35401913550953</v>
      </c>
      <c r="X458" s="503">
        <v>155.97165503349842</v>
      </c>
      <c r="Y458" s="503">
        <v>181.58929093148731</v>
      </c>
      <c r="AA458" s="365"/>
      <c r="AB458" s="365"/>
      <c r="AC458" s="365"/>
      <c r="AD458" s="365"/>
      <c r="AE458" s="365"/>
      <c r="AF458" s="365"/>
      <c r="AG458" s="365"/>
      <c r="AH458" s="365"/>
      <c r="AI458" s="365"/>
      <c r="AJ458" s="365"/>
      <c r="AK458" s="365"/>
      <c r="AL458" s="365"/>
      <c r="AM458" s="365"/>
      <c r="AN458" s="365"/>
      <c r="BI458" s="463">
        <v>2051</v>
      </c>
      <c r="BJ458" s="486">
        <v>157.77931012948591</v>
      </c>
      <c r="BR458" s="463">
        <v>2051</v>
      </c>
      <c r="BS458" s="294">
        <v>37</v>
      </c>
      <c r="BT458" s="529">
        <v>-18.42483448990254</v>
      </c>
      <c r="BU458" s="529">
        <v>176.56427733654107</v>
      </c>
      <c r="BV458" s="486">
        <v>158.13944284663853</v>
      </c>
      <c r="BY458" s="463">
        <v>2051</v>
      </c>
      <c r="BZ458" s="294">
        <v>37</v>
      </c>
      <c r="CA458" s="529">
        <v>-16.512109367894034</v>
      </c>
      <c r="CB458" s="529">
        <v>1.2111874611065838</v>
      </c>
      <c r="CC458" s="529">
        <v>173.13882878980482</v>
      </c>
      <c r="CD458" s="486">
        <v>157.83790688301735</v>
      </c>
      <c r="CG458" s="463">
        <v>2051</v>
      </c>
      <c r="CH458" s="294">
        <v>37</v>
      </c>
      <c r="CI458" s="529">
        <v>1.4679037372058004</v>
      </c>
      <c r="CJ458" s="529">
        <v>-19.130532250477355</v>
      </c>
      <c r="CK458" s="529">
        <v>2.3822937151432346</v>
      </c>
      <c r="CL458" s="529">
        <v>173.05964492761422</v>
      </c>
      <c r="CM458" s="486">
        <v>157.77931012948591</v>
      </c>
      <c r="CP458" s="463">
        <v>2051</v>
      </c>
      <c r="CQ458" s="294">
        <v>37</v>
      </c>
      <c r="CR458" s="529">
        <v>176.90694200112347</v>
      </c>
      <c r="CS458" s="529">
        <v>0.89342431057000371</v>
      </c>
      <c r="CT458" s="486">
        <v>158.05296269240137</v>
      </c>
      <c r="CZ458" s="447" t="b">
        <v>1</v>
      </c>
      <c r="DA458" s="448" t="b">
        <v>1</v>
      </c>
      <c r="DB458" s="449" t="b">
        <v>1</v>
      </c>
      <c r="DC458" s="447">
        <v>39</v>
      </c>
      <c r="DD458" s="449">
        <v>130.35401913550953</v>
      </c>
      <c r="DE458" s="447">
        <v>39</v>
      </c>
      <c r="DF458" s="449">
        <v>155.97165503349842</v>
      </c>
      <c r="DG458" s="447">
        <v>39</v>
      </c>
      <c r="DH458" s="449">
        <v>181.58929093148731</v>
      </c>
      <c r="DI458" s="447">
        <v>39</v>
      </c>
      <c r="DJ458" s="448">
        <v>130.35401913550953</v>
      </c>
      <c r="DK458" s="449">
        <v>458</v>
      </c>
      <c r="DL458" s="447">
        <v>39</v>
      </c>
      <c r="DM458" s="448">
        <v>155.97165503349842</v>
      </c>
      <c r="DN458" s="449">
        <v>458</v>
      </c>
      <c r="DO458" s="447">
        <v>39</v>
      </c>
      <c r="DP458" s="448">
        <v>181.58929093148731</v>
      </c>
      <c r="DQ458" s="449">
        <v>458</v>
      </c>
      <c r="DV458" s="510">
        <v>2056</v>
      </c>
      <c r="DW458" s="511">
        <v>153.26061223836092</v>
      </c>
      <c r="DY458" s="558">
        <v>153.26061223836092</v>
      </c>
      <c r="EA458" s="325"/>
      <c r="EB458" s="325"/>
      <c r="EC458" s="325"/>
      <c r="ED458" s="325"/>
      <c r="EE458" s="325"/>
    </row>
    <row r="459" spans="1:135" s="319" customFormat="1" ht="13.8" x14ac:dyDescent="0.25">
      <c r="B459" s="403">
        <v>2054</v>
      </c>
      <c r="C459" s="1473">
        <v>191.30228282669563</v>
      </c>
      <c r="D459" s="1429">
        <v>151.0281180210755</v>
      </c>
      <c r="E459" s="1474"/>
      <c r="F459" s="1473">
        <v>126.81124672360923</v>
      </c>
      <c r="G459" s="1427"/>
      <c r="H459" s="1474"/>
      <c r="I459" s="621"/>
      <c r="J459" s="622"/>
      <c r="K459" s="623"/>
      <c r="L459" s="621"/>
      <c r="M459" s="623"/>
      <c r="N459" s="301" t="s">
        <v>446</v>
      </c>
      <c r="O459" s="394"/>
      <c r="P459" s="394"/>
      <c r="Q459" s="394"/>
      <c r="R459" s="301">
        <v>40</v>
      </c>
      <c r="S459" s="503">
        <v>125.13366726545297</v>
      </c>
      <c r="T459" s="503">
        <v>189.98550543601192</v>
      </c>
      <c r="U459" s="503">
        <v>26.715127517188172</v>
      </c>
      <c r="W459" s="503">
        <v>128.32078235768924</v>
      </c>
      <c r="X459" s="503">
        <v>155.0359098748774</v>
      </c>
      <c r="Y459" s="503">
        <v>181.75103739206557</v>
      </c>
      <c r="AA459" s="365"/>
      <c r="AB459" s="365"/>
      <c r="AC459" s="365"/>
      <c r="AD459" s="365"/>
      <c r="AE459" s="365"/>
      <c r="AF459" s="365"/>
      <c r="AG459" s="365"/>
      <c r="AH459" s="365"/>
      <c r="AI459" s="365"/>
      <c r="AJ459" s="365"/>
      <c r="AK459" s="365"/>
      <c r="AL459" s="365"/>
      <c r="AM459" s="365"/>
      <c r="AN459" s="365"/>
      <c r="BI459" s="463">
        <v>2052</v>
      </c>
      <c r="BJ459" s="464">
        <v>156.91790446680506</v>
      </c>
      <c r="BR459" s="463">
        <v>2052</v>
      </c>
      <c r="BS459" s="294">
        <v>38</v>
      </c>
      <c r="BT459" s="529">
        <v>-18.922802989629638</v>
      </c>
      <c r="BU459" s="529">
        <v>176.56427733654107</v>
      </c>
      <c r="BV459" s="560">
        <v>157.64147434691142</v>
      </c>
      <c r="BY459" s="463">
        <v>2052</v>
      </c>
      <c r="BZ459" s="294">
        <v>38</v>
      </c>
      <c r="CA459" s="529">
        <v>-17.416717258757476</v>
      </c>
      <c r="CB459" s="529">
        <v>1.2439222573527078</v>
      </c>
      <c r="CC459" s="529">
        <v>173.13882878980482</v>
      </c>
      <c r="CD459" s="560">
        <v>156.96603378840004</v>
      </c>
      <c r="CG459" s="463">
        <v>2052</v>
      </c>
      <c r="CH459" s="294">
        <v>38</v>
      </c>
      <c r="CI459" s="529">
        <v>1.5901686744705483</v>
      </c>
      <c r="CJ459" s="529">
        <v>-20.178589167048429</v>
      </c>
      <c r="CK459" s="529">
        <v>2.4466800317687274</v>
      </c>
      <c r="CL459" s="529">
        <v>173.05964492761422</v>
      </c>
      <c r="CM459" s="560">
        <v>156.91790446680506</v>
      </c>
      <c r="CP459" s="463">
        <v>2052</v>
      </c>
      <c r="CQ459" s="294">
        <v>38</v>
      </c>
      <c r="CR459" s="529">
        <v>176.90694200112347</v>
      </c>
      <c r="CS459" s="529">
        <v>0.89070728135311339</v>
      </c>
      <c r="CT459" s="560">
        <v>157.5723013623136</v>
      </c>
      <c r="CZ459" s="447" t="b">
        <v>1</v>
      </c>
      <c r="DA459" s="448" t="b">
        <v>1</v>
      </c>
      <c r="DB459" s="449" t="b">
        <v>1</v>
      </c>
      <c r="DC459" s="447">
        <v>40</v>
      </c>
      <c r="DD459" s="449">
        <v>128.32078235768924</v>
      </c>
      <c r="DE459" s="447">
        <v>40</v>
      </c>
      <c r="DF459" s="449">
        <v>155.0359098748774</v>
      </c>
      <c r="DG459" s="447">
        <v>40</v>
      </c>
      <c r="DH459" s="449">
        <v>181.75103739206557</v>
      </c>
      <c r="DI459" s="447">
        <v>40</v>
      </c>
      <c r="DJ459" s="448">
        <v>128.32078235768924</v>
      </c>
      <c r="DK459" s="449">
        <v>459</v>
      </c>
      <c r="DL459" s="447">
        <v>40</v>
      </c>
      <c r="DM459" s="448">
        <v>155.0359098748774</v>
      </c>
      <c r="DN459" s="449">
        <v>459</v>
      </c>
      <c r="DO459" s="447">
        <v>40</v>
      </c>
      <c r="DP459" s="448">
        <v>181.75103739206557</v>
      </c>
      <c r="DQ459" s="449">
        <v>459</v>
      </c>
      <c r="DV459" s="510">
        <v>2057</v>
      </c>
      <c r="DW459" s="511">
        <v>152.29424117485428</v>
      </c>
      <c r="DY459" s="558">
        <v>152.29424117485428</v>
      </c>
      <c r="EA459" s="325"/>
      <c r="EB459" s="325"/>
      <c r="EC459" s="325"/>
      <c r="ED459" s="325"/>
      <c r="EE459" s="325"/>
    </row>
    <row r="460" spans="1:135" s="319" customFormat="1" ht="13.8" x14ac:dyDescent="0.25">
      <c r="B460" s="403">
        <v>2055</v>
      </c>
      <c r="C460" s="1473">
        <v>191.10045637054793</v>
      </c>
      <c r="D460" s="1429">
        <v>150.86878134516942</v>
      </c>
      <c r="E460" s="1474"/>
      <c r="F460" s="1473">
        <v>123.87126418751319</v>
      </c>
      <c r="G460" s="1427"/>
      <c r="H460" s="1474"/>
      <c r="I460" s="621"/>
      <c r="J460" s="622"/>
      <c r="K460" s="623"/>
      <c r="L460" s="621"/>
      <c r="M460" s="623"/>
      <c r="N460" s="301" t="s">
        <v>446</v>
      </c>
      <c r="O460" s="394"/>
      <c r="P460" s="394"/>
      <c r="Q460" s="394"/>
      <c r="R460" s="301">
        <v>41</v>
      </c>
      <c r="S460" s="503">
        <v>122.21709607143592</v>
      </c>
      <c r="T460" s="503">
        <v>190.04649107293866</v>
      </c>
      <c r="U460" s="503">
        <v>27.83990039474083</v>
      </c>
      <c r="W460" s="503">
        <v>126.26019647959598</v>
      </c>
      <c r="X460" s="503">
        <v>154.1000968743368</v>
      </c>
      <c r="Y460" s="503">
        <v>181.93999726907762</v>
      </c>
      <c r="AA460" s="365"/>
      <c r="AB460" s="365"/>
      <c r="AC460" s="365"/>
      <c r="AD460" s="365"/>
      <c r="AE460" s="365"/>
      <c r="AF460" s="365"/>
      <c r="AG460" s="365"/>
      <c r="AH460" s="365"/>
      <c r="AI460" s="365"/>
      <c r="AJ460" s="365"/>
      <c r="AK460" s="365"/>
      <c r="AL460" s="365"/>
      <c r="AM460" s="365"/>
      <c r="AN460" s="365"/>
      <c r="BI460" s="463">
        <v>2053</v>
      </c>
      <c r="BJ460" s="464">
        <v>156.03515796874524</v>
      </c>
      <c r="BR460" s="463">
        <v>2053</v>
      </c>
      <c r="BS460" s="294">
        <v>39</v>
      </c>
      <c r="BT460" s="529">
        <v>-19.420771489356735</v>
      </c>
      <c r="BU460" s="529">
        <v>176.56427733654107</v>
      </c>
      <c r="BV460" s="560">
        <v>157.14350584718434</v>
      </c>
      <c r="BY460" s="463">
        <v>2053</v>
      </c>
      <c r="BZ460" s="294">
        <v>39</v>
      </c>
      <c r="CA460" s="529">
        <v>-18.34544802671061</v>
      </c>
      <c r="CB460" s="529">
        <v>1.2766570535988317</v>
      </c>
      <c r="CC460" s="529">
        <v>173.13882878980482</v>
      </c>
      <c r="CD460" s="560">
        <v>156.07003781669303</v>
      </c>
      <c r="CG460" s="463">
        <v>2053</v>
      </c>
      <c r="CH460" s="294">
        <v>39</v>
      </c>
      <c r="CI460" s="529">
        <v>1.7190409607981931</v>
      </c>
      <c r="CJ460" s="529">
        <v>-21.2545942680614</v>
      </c>
      <c r="CK460" s="529">
        <v>2.5110663483942202</v>
      </c>
      <c r="CL460" s="529">
        <v>173.05964492761422</v>
      </c>
      <c r="CM460" s="560">
        <v>156.03515796874524</v>
      </c>
      <c r="CP460" s="463">
        <v>2053</v>
      </c>
      <c r="CQ460" s="294">
        <v>39</v>
      </c>
      <c r="CR460" s="529">
        <v>176.90694200112347</v>
      </c>
      <c r="CS460" s="529">
        <v>0.88799851500491622</v>
      </c>
      <c r="CT460" s="560">
        <v>157.09310179105847</v>
      </c>
      <c r="CZ460" s="447" t="b">
        <v>1</v>
      </c>
      <c r="DA460" s="448" t="b">
        <v>1</v>
      </c>
      <c r="DB460" s="449" t="b">
        <v>1</v>
      </c>
      <c r="DC460" s="447">
        <v>41</v>
      </c>
      <c r="DD460" s="449">
        <v>126.26019647959598</v>
      </c>
      <c r="DE460" s="447">
        <v>41</v>
      </c>
      <c r="DF460" s="449">
        <v>154.1000968743368</v>
      </c>
      <c r="DG460" s="447">
        <v>41</v>
      </c>
      <c r="DH460" s="449">
        <v>181.93999726907762</v>
      </c>
      <c r="DI460" s="447">
        <v>41</v>
      </c>
      <c r="DJ460" s="448">
        <v>126.26019647959598</v>
      </c>
      <c r="DK460" s="449">
        <v>460</v>
      </c>
      <c r="DL460" s="447">
        <v>41</v>
      </c>
      <c r="DM460" s="448">
        <v>154.1000968743368</v>
      </c>
      <c r="DN460" s="449">
        <v>460</v>
      </c>
      <c r="DO460" s="447">
        <v>41</v>
      </c>
      <c r="DP460" s="448">
        <v>181.93999726907762</v>
      </c>
      <c r="DQ460" s="449">
        <v>460</v>
      </c>
      <c r="DV460" s="510">
        <v>2058</v>
      </c>
      <c r="DW460" s="511">
        <v>151.30739866400324</v>
      </c>
      <c r="DY460" s="558">
        <v>151.30739866400324</v>
      </c>
      <c r="EA460" s="325"/>
      <c r="EB460" s="325"/>
      <c r="EC460" s="325"/>
      <c r="ED460" s="325"/>
      <c r="EE460" s="325"/>
    </row>
    <row r="461" spans="1:135" s="319" customFormat="1" ht="13.8" x14ac:dyDescent="0.25">
      <c r="B461" s="403">
        <v>2056</v>
      </c>
      <c r="C461" s="1473">
        <v>190.85559330710893</v>
      </c>
      <c r="D461" s="1429">
        <v>150.67546840034916</v>
      </c>
      <c r="E461" s="1474"/>
      <c r="F461" s="1473">
        <v>120.93128165141715</v>
      </c>
      <c r="G461" s="1427"/>
      <c r="H461" s="1474"/>
      <c r="I461" s="621"/>
      <c r="J461" s="622"/>
      <c r="K461" s="623"/>
      <c r="L461" s="621"/>
      <c r="M461" s="623"/>
      <c r="N461" s="301" t="s">
        <v>446</v>
      </c>
      <c r="O461" s="394"/>
      <c r="P461" s="394"/>
      <c r="Q461" s="394"/>
      <c r="R461" s="301">
        <v>42</v>
      </c>
      <c r="S461" s="503">
        <v>119.30023745374305</v>
      </c>
      <c r="T461" s="503">
        <v>190.10747670986535</v>
      </c>
      <c r="U461" s="503">
        <v>28.988825718472942</v>
      </c>
      <c r="W461" s="503">
        <v>124.17536234743129</v>
      </c>
      <c r="X461" s="503">
        <v>153.16418806590423</v>
      </c>
      <c r="Y461" s="503">
        <v>182.15301378437718</v>
      </c>
      <c r="AA461" s="365"/>
      <c r="AB461" s="365"/>
      <c r="AC461" s="365"/>
      <c r="AD461" s="365"/>
      <c r="AE461" s="365"/>
      <c r="AF461" s="365"/>
      <c r="AG461" s="365"/>
      <c r="AH461" s="365"/>
      <c r="AI461" s="365"/>
      <c r="AJ461" s="365"/>
      <c r="AK461" s="365"/>
      <c r="AL461" s="365"/>
      <c r="AM461" s="365"/>
      <c r="AN461" s="365"/>
      <c r="BI461" s="463">
        <v>2054</v>
      </c>
      <c r="BJ461" s="464">
        <v>155.13124451291333</v>
      </c>
      <c r="BR461" s="463">
        <v>2054</v>
      </c>
      <c r="BS461" s="294">
        <v>40</v>
      </c>
      <c r="BT461" s="529">
        <v>-19.918739989083829</v>
      </c>
      <c r="BU461" s="529">
        <v>176.56427733654107</v>
      </c>
      <c r="BV461" s="560">
        <v>156.64553734745724</v>
      </c>
      <c r="BY461" s="463">
        <v>2054</v>
      </c>
      <c r="BZ461" s="294">
        <v>40</v>
      </c>
      <c r="CA461" s="529">
        <v>-19.298301671753435</v>
      </c>
      <c r="CB461" s="529">
        <v>1.3093918498449555</v>
      </c>
      <c r="CC461" s="529">
        <v>173.13882878980482</v>
      </c>
      <c r="CD461" s="560">
        <v>155.14991896789633</v>
      </c>
      <c r="CG461" s="463">
        <v>2054</v>
      </c>
      <c r="CH461" s="294">
        <v>40</v>
      </c>
      <c r="CI461" s="529">
        <v>1.8546944737956534</v>
      </c>
      <c r="CJ461" s="529">
        <v>-22.358547553516264</v>
      </c>
      <c r="CK461" s="529">
        <v>2.5754526650197129</v>
      </c>
      <c r="CL461" s="529">
        <v>173.05964492761422</v>
      </c>
      <c r="CM461" s="560">
        <v>155.13124451291333</v>
      </c>
      <c r="CP461" s="463">
        <v>2054</v>
      </c>
      <c r="CQ461" s="294">
        <v>40</v>
      </c>
      <c r="CR461" s="529">
        <v>176.90694200112347</v>
      </c>
      <c r="CS461" s="529">
        <v>0.88529798639686408</v>
      </c>
      <c r="CT461" s="560">
        <v>156.61535953322144</v>
      </c>
      <c r="CZ461" s="447" t="b">
        <v>1</v>
      </c>
      <c r="DA461" s="448" t="b">
        <v>1</v>
      </c>
      <c r="DB461" s="449" t="b">
        <v>1</v>
      </c>
      <c r="DC461" s="447">
        <v>42</v>
      </c>
      <c r="DD461" s="449">
        <v>124.17536234743129</v>
      </c>
      <c r="DE461" s="447">
        <v>42</v>
      </c>
      <c r="DF461" s="449">
        <v>153.16418806590423</v>
      </c>
      <c r="DG461" s="447">
        <v>42</v>
      </c>
      <c r="DH461" s="449">
        <v>182.15301378437718</v>
      </c>
      <c r="DI461" s="447">
        <v>42</v>
      </c>
      <c r="DJ461" s="448">
        <v>124.17536234743129</v>
      </c>
      <c r="DK461" s="449">
        <v>461</v>
      </c>
      <c r="DL461" s="447">
        <v>42</v>
      </c>
      <c r="DM461" s="448">
        <v>153.16418806590423</v>
      </c>
      <c r="DN461" s="449">
        <v>461</v>
      </c>
      <c r="DO461" s="447">
        <v>42</v>
      </c>
      <c r="DP461" s="448">
        <v>182.15301378437718</v>
      </c>
      <c r="DQ461" s="449">
        <v>461</v>
      </c>
      <c r="DV461" s="510">
        <v>2059</v>
      </c>
      <c r="DW461" s="511">
        <v>150.30025858341469</v>
      </c>
      <c r="DY461" s="558">
        <v>150.30025858341469</v>
      </c>
      <c r="EA461" s="325"/>
      <c r="EB461" s="325"/>
      <c r="EC461" s="325"/>
      <c r="ED461" s="325"/>
      <c r="EE461" s="325"/>
    </row>
    <row r="462" spans="1:135" s="319" customFormat="1" ht="13.8" x14ac:dyDescent="0.25">
      <c r="B462" s="403">
        <v>2057</v>
      </c>
      <c r="C462" s="1473">
        <v>190.56817502904048</v>
      </c>
      <c r="D462" s="1429">
        <v>150.44855923345298</v>
      </c>
      <c r="E462" s="1474"/>
      <c r="F462" s="1473">
        <v>117.99129911532111</v>
      </c>
      <c r="G462" s="1427"/>
      <c r="H462" s="1474"/>
      <c r="I462" s="621"/>
      <c r="J462" s="622"/>
      <c r="K462" s="623"/>
      <c r="L462" s="621"/>
      <c r="M462" s="623"/>
      <c r="N462" s="301" t="s">
        <v>446</v>
      </c>
      <c r="O462" s="394"/>
      <c r="P462" s="394"/>
      <c r="Q462" s="394"/>
      <c r="R462" s="301">
        <v>43</v>
      </c>
      <c r="S462" s="503">
        <v>116.3830032090821</v>
      </c>
      <c r="T462" s="503">
        <v>190.1684623467921</v>
      </c>
      <c r="U462" s="503">
        <v>30.159197144750383</v>
      </c>
      <c r="W462" s="503">
        <v>122.06895690373193</v>
      </c>
      <c r="X462" s="503">
        <v>152.22815404848231</v>
      </c>
      <c r="Y462" s="503">
        <v>182.38735119323269</v>
      </c>
      <c r="AA462" s="365"/>
      <c r="AB462" s="365"/>
      <c r="AC462" s="365"/>
      <c r="AD462" s="365"/>
      <c r="AE462" s="365"/>
      <c r="AF462" s="365"/>
      <c r="AG462" s="365"/>
      <c r="AH462" s="365"/>
      <c r="AI462" s="365"/>
      <c r="AJ462" s="365"/>
      <c r="AK462" s="365"/>
      <c r="AL462" s="365"/>
      <c r="AM462" s="365"/>
      <c r="AN462" s="365"/>
      <c r="BI462" s="463">
        <v>2055</v>
      </c>
      <c r="BJ462" s="464">
        <v>154.20633797691625</v>
      </c>
      <c r="BR462" s="463">
        <v>2055</v>
      </c>
      <c r="BS462" s="294">
        <v>41</v>
      </c>
      <c r="BT462" s="529">
        <v>-20.416708488810926</v>
      </c>
      <c r="BU462" s="529">
        <v>176.56427733654107</v>
      </c>
      <c r="BV462" s="560">
        <v>156.14756884773016</v>
      </c>
      <c r="BY462" s="463">
        <v>2055</v>
      </c>
      <c r="BZ462" s="294">
        <v>41</v>
      </c>
      <c r="CA462" s="529">
        <v>-20.275278193885953</v>
      </c>
      <c r="CB462" s="529">
        <v>1.3421266460910795</v>
      </c>
      <c r="CC462" s="529">
        <v>173.13882878980482</v>
      </c>
      <c r="CD462" s="560">
        <v>154.20567724200995</v>
      </c>
      <c r="CG462" s="463">
        <v>2055</v>
      </c>
      <c r="CH462" s="294">
        <v>41</v>
      </c>
      <c r="CI462" s="529">
        <v>1.9973030910698473</v>
      </c>
      <c r="CJ462" s="529">
        <v>-23.490449023413024</v>
      </c>
      <c r="CK462" s="529">
        <v>2.6398389816452057</v>
      </c>
      <c r="CL462" s="529">
        <v>173.05964492761422</v>
      </c>
      <c r="CM462" s="560">
        <v>154.20633797691625</v>
      </c>
      <c r="CP462" s="463">
        <v>2055</v>
      </c>
      <c r="CQ462" s="294">
        <v>41</v>
      </c>
      <c r="CR462" s="529">
        <v>176.90694200112347</v>
      </c>
      <c r="CS462" s="529">
        <v>0.88260567047682859</v>
      </c>
      <c r="CT462" s="560">
        <v>156.139070156907</v>
      </c>
      <c r="CZ462" s="447" t="b">
        <v>1</v>
      </c>
      <c r="DA462" s="448" t="b">
        <v>1</v>
      </c>
      <c r="DB462" s="449" t="b">
        <v>1</v>
      </c>
      <c r="DC462" s="447">
        <v>43</v>
      </c>
      <c r="DD462" s="449">
        <v>122.06895690373193</v>
      </c>
      <c r="DE462" s="447">
        <v>43</v>
      </c>
      <c r="DF462" s="449">
        <v>152.22815404848231</v>
      </c>
      <c r="DG462" s="447">
        <v>43</v>
      </c>
      <c r="DH462" s="449">
        <v>182.38735119323269</v>
      </c>
      <c r="DI462" s="447">
        <v>43</v>
      </c>
      <c r="DJ462" s="448">
        <v>122.06895690373193</v>
      </c>
      <c r="DK462" s="449">
        <v>462</v>
      </c>
      <c r="DL462" s="447">
        <v>43</v>
      </c>
      <c r="DM462" s="448">
        <v>152.22815404848231</v>
      </c>
      <c r="DN462" s="449">
        <v>462</v>
      </c>
      <c r="DO462" s="447">
        <v>43</v>
      </c>
      <c r="DP462" s="448">
        <v>182.38735119323269</v>
      </c>
      <c r="DQ462" s="449">
        <v>462</v>
      </c>
      <c r="DV462" s="510">
        <v>2060</v>
      </c>
      <c r="DW462" s="511">
        <v>149.27299481069559</v>
      </c>
      <c r="DY462" s="558">
        <v>149.27299481069559</v>
      </c>
      <c r="EA462" s="325"/>
      <c r="EB462" s="325"/>
      <c r="EC462" s="325"/>
      <c r="ED462" s="325"/>
      <c r="EE462" s="325"/>
    </row>
    <row r="463" spans="1:135" s="319" customFormat="1" ht="13.8" x14ac:dyDescent="0.25">
      <c r="A463" s="487"/>
      <c r="B463" s="403">
        <v>2058</v>
      </c>
      <c r="C463" s="1473">
        <v>190.23881567354786</v>
      </c>
      <c r="D463" s="1429">
        <v>150.18853868964305</v>
      </c>
      <c r="E463" s="1474"/>
      <c r="F463" s="1473">
        <v>115.05131657922507</v>
      </c>
      <c r="G463" s="1427"/>
      <c r="H463" s="1474"/>
      <c r="I463" s="621"/>
      <c r="J463" s="622"/>
      <c r="K463" s="623"/>
      <c r="L463" s="621"/>
      <c r="M463" s="623"/>
      <c r="N463" s="301" t="s">
        <v>446</v>
      </c>
      <c r="R463" s="301">
        <v>44</v>
      </c>
      <c r="S463" s="503">
        <v>113.46530213795843</v>
      </c>
      <c r="T463" s="503">
        <v>190.22944798371884</v>
      </c>
      <c r="U463" s="503">
        <v>31.348673175428093</v>
      </c>
      <c r="W463" s="503">
        <v>119.9432912468114</v>
      </c>
      <c r="X463" s="503">
        <v>151.29196442223949</v>
      </c>
      <c r="Y463" s="503">
        <v>182.64063759766759</v>
      </c>
      <c r="AA463" s="365"/>
      <c r="AB463" s="365"/>
      <c r="AC463" s="365"/>
      <c r="AD463" s="365"/>
      <c r="AE463" s="365"/>
      <c r="AF463" s="365"/>
      <c r="AG463" s="365"/>
      <c r="AH463" s="365"/>
      <c r="AI463" s="365"/>
      <c r="AJ463" s="365"/>
      <c r="AK463" s="365"/>
      <c r="AL463" s="365"/>
      <c r="AM463" s="365"/>
      <c r="AN463" s="365"/>
      <c r="BI463" s="463">
        <v>2056</v>
      </c>
      <c r="BJ463" s="560">
        <v>153.26061223836092</v>
      </c>
      <c r="BR463" s="463">
        <v>2056</v>
      </c>
      <c r="BS463" s="294">
        <v>42</v>
      </c>
      <c r="BT463" s="529">
        <v>-20.914676988538019</v>
      </c>
      <c r="BU463" s="529">
        <v>176.56427733654107</v>
      </c>
      <c r="BV463" s="560">
        <v>155.64960034800305</v>
      </c>
      <c r="BY463" s="463">
        <v>2056</v>
      </c>
      <c r="BZ463" s="294">
        <v>42</v>
      </c>
      <c r="CA463" s="529">
        <v>-21.276377593108162</v>
      </c>
      <c r="CB463" s="529">
        <v>1.3748614423372034</v>
      </c>
      <c r="CC463" s="529">
        <v>173.13882878980482</v>
      </c>
      <c r="CD463" s="560">
        <v>153.23731263903386</v>
      </c>
      <c r="CG463" s="463">
        <v>2056</v>
      </c>
      <c r="CH463" s="294">
        <v>42</v>
      </c>
      <c r="CI463" s="529">
        <v>2.1470406902276933</v>
      </c>
      <c r="CJ463" s="529">
        <v>-24.650298677751682</v>
      </c>
      <c r="CK463" s="529">
        <v>2.7042252982706985</v>
      </c>
      <c r="CL463" s="529">
        <v>173.05964492761422</v>
      </c>
      <c r="CM463" s="560">
        <v>153.26061223836092</v>
      </c>
      <c r="CP463" s="463">
        <v>2056</v>
      </c>
      <c r="CQ463" s="294">
        <v>42</v>
      </c>
      <c r="CR463" s="529">
        <v>176.90694200112347</v>
      </c>
      <c r="CS463" s="529">
        <v>0.87992154226886821</v>
      </c>
      <c r="CT463" s="560">
        <v>155.66422924369778</v>
      </c>
      <c r="CZ463" s="447" t="b">
        <v>1</v>
      </c>
      <c r="DA463" s="448" t="b">
        <v>1</v>
      </c>
      <c r="DB463" s="449" t="b">
        <v>1</v>
      </c>
      <c r="DC463" s="447">
        <v>44</v>
      </c>
      <c r="DD463" s="449">
        <v>119.9432912468114</v>
      </c>
      <c r="DE463" s="447">
        <v>44</v>
      </c>
      <c r="DF463" s="449">
        <v>151.29196442223949</v>
      </c>
      <c r="DG463" s="447">
        <v>44</v>
      </c>
      <c r="DH463" s="449">
        <v>182.64063759766759</v>
      </c>
      <c r="DI463" s="447">
        <v>44</v>
      </c>
      <c r="DJ463" s="448">
        <v>119.9432912468114</v>
      </c>
      <c r="DK463" s="449">
        <v>463</v>
      </c>
      <c r="DL463" s="447">
        <v>44</v>
      </c>
      <c r="DM463" s="448">
        <v>151.29196442223949</v>
      </c>
      <c r="DN463" s="449">
        <v>463</v>
      </c>
      <c r="DO463" s="447">
        <v>44</v>
      </c>
      <c r="DP463" s="448">
        <v>182.64063759766759</v>
      </c>
      <c r="DQ463" s="449">
        <v>463</v>
      </c>
      <c r="DW463" s="324"/>
      <c r="EA463" s="325"/>
      <c r="EB463" s="325"/>
      <c r="EC463" s="325"/>
      <c r="ED463" s="325"/>
      <c r="EE463" s="325"/>
    </row>
    <row r="464" spans="1:135" s="319" customFormat="1" ht="13.8" x14ac:dyDescent="0.25">
      <c r="A464" s="487"/>
      <c r="B464" s="403">
        <v>2059</v>
      </c>
      <c r="C464" s="1473">
        <v>189.86831248266338</v>
      </c>
      <c r="D464" s="1429">
        <v>149.89603617052373</v>
      </c>
      <c r="E464" s="1474"/>
      <c r="F464" s="1473">
        <v>112.11133404312903</v>
      </c>
      <c r="G464" s="1427"/>
      <c r="H464" s="1474"/>
      <c r="I464" s="621"/>
      <c r="J464" s="622"/>
      <c r="K464" s="623"/>
      <c r="L464" s="621"/>
      <c r="M464" s="623"/>
      <c r="N464" s="301" t="s">
        <v>446</v>
      </c>
      <c r="R464" s="301">
        <v>45</v>
      </c>
      <c r="S464" s="503">
        <v>110.54705281276243</v>
      </c>
      <c r="T464" s="503">
        <v>190.29043362064559</v>
      </c>
      <c r="U464" s="503">
        <v>32.555221392575071</v>
      </c>
      <c r="W464" s="503">
        <v>117.80037065206415</v>
      </c>
      <c r="X464" s="503">
        <v>150.35559204463922</v>
      </c>
      <c r="Y464" s="503">
        <v>182.9108134372143</v>
      </c>
      <c r="AA464" s="365"/>
      <c r="AB464" s="365"/>
      <c r="AC464" s="365"/>
      <c r="AD464" s="365"/>
      <c r="AE464" s="365"/>
      <c r="AF464" s="365"/>
      <c r="AG464" s="365"/>
      <c r="AH464" s="365"/>
      <c r="AI464" s="365"/>
      <c r="AJ464" s="365"/>
      <c r="AK464" s="365"/>
      <c r="AL464" s="365"/>
      <c r="AM464" s="365"/>
      <c r="AN464" s="365"/>
      <c r="BI464" s="463">
        <v>2057</v>
      </c>
      <c r="BJ464" s="464">
        <v>152.29424117485428</v>
      </c>
      <c r="BR464" s="463">
        <v>2057</v>
      </c>
      <c r="BS464" s="294">
        <v>43</v>
      </c>
      <c r="BT464" s="529">
        <v>-21.412645488265117</v>
      </c>
      <c r="BU464" s="529">
        <v>176.56427733654107</v>
      </c>
      <c r="BV464" s="560">
        <v>155.15163184827594</v>
      </c>
      <c r="BY464" s="463">
        <v>2057</v>
      </c>
      <c r="BZ464" s="294">
        <v>43</v>
      </c>
      <c r="CA464" s="529">
        <v>-22.301599869420063</v>
      </c>
      <c r="CB464" s="529">
        <v>1.4075962385833272</v>
      </c>
      <c r="CC464" s="529">
        <v>173.13882878980482</v>
      </c>
      <c r="CD464" s="560">
        <v>152.24482515896807</v>
      </c>
      <c r="CG464" s="463">
        <v>2057</v>
      </c>
      <c r="CH464" s="294">
        <v>43</v>
      </c>
      <c r="CI464" s="529">
        <v>2.3040811488761097</v>
      </c>
      <c r="CJ464" s="529">
        <v>-25.838096516532232</v>
      </c>
      <c r="CK464" s="529">
        <v>2.7686116148961912</v>
      </c>
      <c r="CL464" s="529">
        <v>173.05964492761422</v>
      </c>
      <c r="CM464" s="560">
        <v>152.29424117485428</v>
      </c>
      <c r="CP464" s="463">
        <v>2057</v>
      </c>
      <c r="CQ464" s="294">
        <v>43</v>
      </c>
      <c r="CR464" s="529">
        <v>176.90694200112347</v>
      </c>
      <c r="CS464" s="529">
        <v>0.87724557687299665</v>
      </c>
      <c r="CT464" s="560">
        <v>155.19083238861333</v>
      </c>
      <c r="CZ464" s="447" t="b">
        <v>1</v>
      </c>
      <c r="DA464" s="448" t="b">
        <v>1</v>
      </c>
      <c r="DB464" s="449" t="b">
        <v>1</v>
      </c>
      <c r="DC464" s="447">
        <v>45</v>
      </c>
      <c r="DD464" s="449">
        <v>117.80037065206415</v>
      </c>
      <c r="DE464" s="447">
        <v>45</v>
      </c>
      <c r="DF464" s="449">
        <v>150.35559204463922</v>
      </c>
      <c r="DG464" s="447">
        <v>45</v>
      </c>
      <c r="DH464" s="449">
        <v>182.9108134372143</v>
      </c>
      <c r="DI464" s="447">
        <v>45</v>
      </c>
      <c r="DJ464" s="448">
        <v>117.80037065206415</v>
      </c>
      <c r="DK464" s="449">
        <v>464</v>
      </c>
      <c r="DL464" s="447">
        <v>45</v>
      </c>
      <c r="DM464" s="448">
        <v>150.35559204463922</v>
      </c>
      <c r="DN464" s="449">
        <v>464</v>
      </c>
      <c r="DO464" s="447">
        <v>45</v>
      </c>
      <c r="DP464" s="448">
        <v>182.9108134372143</v>
      </c>
      <c r="DQ464" s="449">
        <v>464</v>
      </c>
      <c r="DR464" s="365"/>
      <c r="DW464" s="324"/>
      <c r="EA464" s="325"/>
      <c r="EB464" s="325"/>
      <c r="EC464" s="325"/>
      <c r="ED464" s="325"/>
      <c r="EE464" s="325"/>
    </row>
    <row r="465" spans="1:135" s="319" customFormat="1" ht="14.4" thickBot="1" x14ac:dyDescent="0.3">
      <c r="A465" s="487"/>
      <c r="B465" s="403">
        <v>2060</v>
      </c>
      <c r="C465" s="1475">
        <v>189.4574252510281</v>
      </c>
      <c r="D465" s="1349">
        <v>149.57165151396956</v>
      </c>
      <c r="E465" s="1476"/>
      <c r="F465" s="1477">
        <v>109.17135150703299</v>
      </c>
      <c r="G465" s="1362"/>
      <c r="H465" s="1478"/>
      <c r="I465" s="624"/>
      <c r="J465" s="627"/>
      <c r="K465" s="628"/>
      <c r="L465" s="629"/>
      <c r="M465" s="628"/>
      <c r="N465" s="301" t="s">
        <v>446</v>
      </c>
      <c r="R465" s="301">
        <v>46</v>
      </c>
      <c r="S465" s="503">
        <v>107.62820847697665</v>
      </c>
      <c r="T465" s="503">
        <v>190.3514192575723</v>
      </c>
      <c r="U465" s="503">
        <v>33.777063791882476</v>
      </c>
      <c r="W465" s="503">
        <v>115.64195753829321</v>
      </c>
      <c r="X465" s="503">
        <v>149.4190213301757</v>
      </c>
      <c r="Y465" s="503">
        <v>183.19608512205818</v>
      </c>
      <c r="AA465" s="365"/>
      <c r="AB465" s="365"/>
      <c r="AC465" s="365"/>
      <c r="AD465" s="365"/>
      <c r="AE465" s="365"/>
      <c r="AF465" s="365"/>
      <c r="AG465" s="365"/>
      <c r="AH465" s="365"/>
      <c r="AI465" s="365"/>
      <c r="AJ465" s="365"/>
      <c r="AK465" s="365"/>
      <c r="AL465" s="365"/>
      <c r="AM465" s="365"/>
      <c r="AN465" s="365"/>
      <c r="BI465" s="463">
        <v>2058</v>
      </c>
      <c r="BJ465" s="464">
        <v>151.30739866400324</v>
      </c>
      <c r="BR465" s="463">
        <v>2058</v>
      </c>
      <c r="BS465" s="294">
        <v>44</v>
      </c>
      <c r="BT465" s="529">
        <v>-21.91061398799221</v>
      </c>
      <c r="BU465" s="529">
        <v>176.56427733654107</v>
      </c>
      <c r="BV465" s="560">
        <v>154.65366334854886</v>
      </c>
      <c r="BY465" s="463">
        <v>2058</v>
      </c>
      <c r="BZ465" s="294">
        <v>44</v>
      </c>
      <c r="CA465" s="529">
        <v>-23.350945022821655</v>
      </c>
      <c r="CB465" s="529">
        <v>1.4403310348294511</v>
      </c>
      <c r="CC465" s="529">
        <v>173.13882878980482</v>
      </c>
      <c r="CD465" s="560">
        <v>151.22821480181261</v>
      </c>
      <c r="CG465" s="463">
        <v>2058</v>
      </c>
      <c r="CH465" s="294">
        <v>44</v>
      </c>
      <c r="CI465" s="529">
        <v>2.4685983446220146</v>
      </c>
      <c r="CJ465" s="529">
        <v>-27.05384253975468</v>
      </c>
      <c r="CK465" s="529">
        <v>2.8329979315216844</v>
      </c>
      <c r="CL465" s="529">
        <v>173.05964492761422</v>
      </c>
      <c r="CM465" s="560">
        <v>151.30739866400324</v>
      </c>
      <c r="CP465" s="463">
        <v>2058</v>
      </c>
      <c r="CQ465" s="294">
        <v>44</v>
      </c>
      <c r="CR465" s="529">
        <v>176.90694200112347</v>
      </c>
      <c r="CS465" s="529">
        <v>0.87457774946495237</v>
      </c>
      <c r="CT465" s="560">
        <v>154.71887520006942</v>
      </c>
      <c r="CZ465" s="447" t="b">
        <v>1</v>
      </c>
      <c r="DA465" s="448" t="b">
        <v>1</v>
      </c>
      <c r="DB465" s="449" t="b">
        <v>1</v>
      </c>
      <c r="DC465" s="447">
        <v>46</v>
      </c>
      <c r="DD465" s="449">
        <v>115.64195753829321</v>
      </c>
      <c r="DE465" s="447">
        <v>46</v>
      </c>
      <c r="DF465" s="449">
        <v>149.4190213301757</v>
      </c>
      <c r="DG465" s="447">
        <v>46</v>
      </c>
      <c r="DH465" s="449">
        <v>183.19608512205818</v>
      </c>
      <c r="DI465" s="447">
        <v>46</v>
      </c>
      <c r="DJ465" s="448">
        <v>115.64195753829321</v>
      </c>
      <c r="DK465" s="584">
        <v>465</v>
      </c>
      <c r="DL465" s="447">
        <v>46</v>
      </c>
      <c r="DM465" s="448">
        <v>149.4190213301757</v>
      </c>
      <c r="DN465" s="584">
        <v>465</v>
      </c>
      <c r="DO465" s="447">
        <v>46</v>
      </c>
      <c r="DP465" s="448">
        <v>183.19608512205818</v>
      </c>
      <c r="DQ465" s="584">
        <v>465</v>
      </c>
      <c r="DR465" s="365"/>
      <c r="DW465" s="324"/>
      <c r="EA465" s="325"/>
      <c r="EB465" s="325"/>
      <c r="EC465" s="325"/>
      <c r="ED465" s="325"/>
      <c r="EE465" s="325"/>
    </row>
    <row r="466" spans="1:135" s="319" customFormat="1" ht="13.8" x14ac:dyDescent="0.25">
      <c r="A466" s="487"/>
      <c r="B466" s="365"/>
      <c r="C466" s="489"/>
      <c r="D466" s="489"/>
      <c r="E466" s="489"/>
      <c r="F466" s="489"/>
      <c r="G466" s="489"/>
      <c r="H466" s="489"/>
      <c r="I466" s="489"/>
      <c r="J466" s="489"/>
      <c r="K466" s="489"/>
      <c r="L466" s="489"/>
      <c r="M466" s="490"/>
      <c r="S466" s="394"/>
      <c r="T466" s="394"/>
      <c r="U466" s="394"/>
      <c r="W466" s="394"/>
      <c r="X466" s="394"/>
      <c r="Y466" s="394"/>
      <c r="AA466" s="365"/>
      <c r="AB466" s="365"/>
      <c r="AC466" s="365"/>
      <c r="AD466" s="365"/>
      <c r="AE466" s="365"/>
      <c r="AF466" s="365"/>
      <c r="AG466" s="365"/>
      <c r="AH466" s="365"/>
      <c r="AI466" s="365"/>
      <c r="AJ466" s="365"/>
      <c r="AK466" s="365"/>
      <c r="AL466" s="365"/>
      <c r="AM466" s="365"/>
      <c r="AN466" s="365"/>
      <c r="BI466" s="463">
        <v>2059</v>
      </c>
      <c r="BJ466" s="560">
        <v>150.30025858341469</v>
      </c>
      <c r="BR466" s="463">
        <v>2059</v>
      </c>
      <c r="BS466" s="294">
        <v>45</v>
      </c>
      <c r="BT466" s="529">
        <v>-22.408582487719308</v>
      </c>
      <c r="BU466" s="529">
        <v>176.56427733654107</v>
      </c>
      <c r="BV466" s="560">
        <v>154.15569484882175</v>
      </c>
      <c r="BY466" s="463">
        <v>2059</v>
      </c>
      <c r="BZ466" s="294">
        <v>45</v>
      </c>
      <c r="CA466" s="529">
        <v>-24.424413053312939</v>
      </c>
      <c r="CB466" s="529">
        <v>1.4730658310755751</v>
      </c>
      <c r="CC466" s="529">
        <v>173.13882878980482</v>
      </c>
      <c r="CD466" s="560">
        <v>150.18748156756746</v>
      </c>
      <c r="CG466" s="463">
        <v>2059</v>
      </c>
      <c r="CH466" s="294">
        <v>45</v>
      </c>
      <c r="CI466" s="529">
        <v>2.6407661550723267</v>
      </c>
      <c r="CJ466" s="529">
        <v>-28.297536747419024</v>
      </c>
      <c r="CK466" s="529">
        <v>2.8973842481471772</v>
      </c>
      <c r="CL466" s="529">
        <v>173.05964492761422</v>
      </c>
      <c r="CM466" s="560">
        <v>150.30025858341469</v>
      </c>
      <c r="CP466" s="463">
        <v>2059</v>
      </c>
      <c r="CQ466" s="294">
        <v>45</v>
      </c>
      <c r="CR466" s="529">
        <v>176.90694200112347</v>
      </c>
      <c r="CS466" s="529">
        <v>0.87191803529596767</v>
      </c>
      <c r="CT466" s="560">
        <v>154.24835329983728</v>
      </c>
      <c r="CZ466" s="566"/>
      <c r="DA466" s="566"/>
      <c r="DB466" s="566"/>
      <c r="DC466" s="566"/>
      <c r="DD466" s="566"/>
      <c r="DE466" s="566"/>
      <c r="DF466" s="566"/>
      <c r="DG466" s="566"/>
      <c r="DH466" s="566"/>
      <c r="DI466" s="566"/>
      <c r="DJ466" s="566"/>
      <c r="DK466" s="566"/>
      <c r="DL466" s="566"/>
      <c r="DM466" s="566"/>
      <c r="DN466" s="566"/>
      <c r="DO466" s="566"/>
      <c r="DP466" s="566"/>
      <c r="DQ466" s="566"/>
      <c r="DR466" s="365"/>
      <c r="DU466" s="336"/>
      <c r="DW466" s="324"/>
      <c r="EA466" s="325"/>
      <c r="EB466" s="325"/>
      <c r="EC466" s="325"/>
      <c r="ED466" s="325"/>
      <c r="EE466" s="325"/>
    </row>
    <row r="467" spans="1:135" s="319" customFormat="1" x14ac:dyDescent="0.25">
      <c r="A467" s="487"/>
      <c r="B467" s="365"/>
      <c r="C467" s="1760" t="s">
        <v>401</v>
      </c>
      <c r="D467" s="1738"/>
      <c r="E467" s="1738"/>
      <c r="F467" s="1738"/>
      <c r="G467" s="1738"/>
      <c r="H467" s="1738"/>
      <c r="I467" s="1738"/>
      <c r="J467" s="1738"/>
      <c r="K467" s="1738"/>
      <c r="L467" s="1738"/>
      <c r="M467" s="1761"/>
      <c r="S467" s="394"/>
      <c r="T467" s="394"/>
      <c r="U467" s="394"/>
      <c r="W467" s="394"/>
      <c r="X467" s="394"/>
      <c r="Y467" s="394"/>
      <c r="AA467" s="365"/>
      <c r="AB467" s="365"/>
      <c r="AC467" s="365"/>
      <c r="AD467" s="365"/>
      <c r="AE467" s="365"/>
      <c r="AF467" s="365"/>
      <c r="AG467" s="365"/>
      <c r="AH467" s="365"/>
      <c r="AI467" s="365"/>
      <c r="AJ467" s="365"/>
      <c r="AK467" s="365"/>
      <c r="AL467" s="365"/>
      <c r="AM467" s="365"/>
      <c r="AN467" s="365"/>
      <c r="BI467" s="463">
        <v>2060</v>
      </c>
      <c r="BJ467" s="560">
        <v>149.27299481069559</v>
      </c>
      <c r="BR467" s="463">
        <v>2060</v>
      </c>
      <c r="BS467" s="294">
        <v>46</v>
      </c>
      <c r="BT467" s="529">
        <v>-22.906550987446405</v>
      </c>
      <c r="BU467" s="529">
        <v>176.56427733654107</v>
      </c>
      <c r="BV467" s="560">
        <v>153.65772634909467</v>
      </c>
      <c r="BY467" s="463">
        <v>2060</v>
      </c>
      <c r="BZ467" s="294">
        <v>46</v>
      </c>
      <c r="CA467" s="529">
        <v>-25.522003960893915</v>
      </c>
      <c r="CB467" s="529">
        <v>1.5058006273216988</v>
      </c>
      <c r="CC467" s="529">
        <v>173.13882878980482</v>
      </c>
      <c r="CD467" s="560">
        <v>149.12262545623261</v>
      </c>
      <c r="CG467" s="463">
        <v>2060</v>
      </c>
      <c r="CH467" s="294">
        <v>46</v>
      </c>
      <c r="CI467" s="529">
        <v>2.8207584578339642</v>
      </c>
      <c r="CJ467" s="529">
        <v>-29.569179139525261</v>
      </c>
      <c r="CK467" s="529">
        <v>2.96177056477267</v>
      </c>
      <c r="CL467" s="529">
        <v>173.05964492761422</v>
      </c>
      <c r="CM467" s="560">
        <v>149.27299481069559</v>
      </c>
      <c r="CP467" s="463">
        <v>2060</v>
      </c>
      <c r="CQ467" s="294">
        <v>46</v>
      </c>
      <c r="CR467" s="529">
        <v>176.90694200112347</v>
      </c>
      <c r="CS467" s="529">
        <v>0.86926640969253932</v>
      </c>
      <c r="CT467" s="560">
        <v>153.77926232300288</v>
      </c>
      <c r="CZ467" s="365"/>
      <c r="DA467" s="365"/>
      <c r="DB467" s="365"/>
      <c r="DC467" s="365"/>
      <c r="DD467" s="365"/>
      <c r="DE467" s="365"/>
      <c r="DF467" s="365"/>
      <c r="DG467" s="365"/>
      <c r="DH467" s="365"/>
      <c r="DI467" s="365"/>
      <c r="DJ467" s="365"/>
      <c r="DK467" s="365"/>
      <c r="DL467" s="365"/>
      <c r="DM467" s="365"/>
      <c r="DN467" s="365"/>
      <c r="DO467" s="365"/>
      <c r="DP467" s="365"/>
      <c r="DQ467" s="365"/>
      <c r="DR467" s="365"/>
      <c r="DW467" s="324"/>
      <c r="EA467" s="325"/>
      <c r="EB467" s="325"/>
      <c r="EC467" s="325"/>
      <c r="ED467" s="325"/>
      <c r="EE467" s="325"/>
    </row>
    <row r="468" spans="1:135" s="319" customFormat="1" x14ac:dyDescent="0.25">
      <c r="A468" s="492" t="s">
        <v>311</v>
      </c>
      <c r="C468" s="1740"/>
      <c r="D468" s="1741"/>
      <c r="E468" s="1741"/>
      <c r="F468" s="1741"/>
      <c r="G468" s="1741"/>
      <c r="H468" s="1741"/>
      <c r="I468" s="1741"/>
      <c r="J468" s="1741"/>
      <c r="K468" s="1741"/>
      <c r="L468" s="1741"/>
      <c r="M468" s="1742"/>
      <c r="N468" s="365"/>
      <c r="O468" s="365"/>
      <c r="P468" s="365"/>
      <c r="Q468" s="365"/>
      <c r="R468" s="365"/>
      <c r="S468" s="365"/>
      <c r="T468" s="365"/>
      <c r="U468" s="365"/>
      <c r="V468" s="365"/>
      <c r="W468" s="365"/>
      <c r="X468" s="365"/>
      <c r="Y468" s="365"/>
      <c r="Z468" s="365"/>
      <c r="AA468" s="365"/>
      <c r="AB468" s="365"/>
      <c r="AC468" s="365"/>
      <c r="AD468" s="365"/>
      <c r="AE468" s="365"/>
      <c r="AF468" s="365"/>
      <c r="AG468" s="365"/>
      <c r="AH468" s="365"/>
      <c r="AI468" s="365"/>
      <c r="AJ468" s="365"/>
      <c r="AK468" s="365"/>
      <c r="AL468" s="365"/>
      <c r="AM468" s="365"/>
      <c r="AN468" s="365"/>
      <c r="CZ468" s="365"/>
      <c r="DA468" s="365"/>
      <c r="DB468" s="365"/>
      <c r="DC468" s="365"/>
      <c r="DD468" s="365"/>
      <c r="DE468" s="365"/>
      <c r="DF468" s="365"/>
      <c r="DG468" s="365"/>
      <c r="DH468" s="365"/>
      <c r="DI468" s="365"/>
      <c r="DJ468" s="365"/>
      <c r="DK468" s="365"/>
      <c r="DL468" s="365"/>
      <c r="DM468" s="365"/>
      <c r="DN468" s="365"/>
      <c r="DO468" s="365"/>
      <c r="DP468" s="365"/>
      <c r="DQ468" s="365"/>
      <c r="DR468" s="365"/>
      <c r="DW468" s="324"/>
      <c r="EA468" s="325"/>
      <c r="EB468" s="325"/>
      <c r="EC468" s="325"/>
      <c r="ED468" s="325"/>
      <c r="EE468" s="325"/>
    </row>
    <row r="469" spans="1:135" s="319" customFormat="1" x14ac:dyDescent="0.25">
      <c r="A469" s="492"/>
      <c r="C469" s="1740"/>
      <c r="D469" s="1741"/>
      <c r="E469" s="1741"/>
      <c r="F469" s="1741"/>
      <c r="G469" s="1741"/>
      <c r="H469" s="1741"/>
      <c r="I469" s="1741"/>
      <c r="J469" s="1741"/>
      <c r="K469" s="1741"/>
      <c r="L469" s="1741"/>
      <c r="M469" s="1742"/>
      <c r="N469" s="365"/>
      <c r="O469" s="365"/>
      <c r="P469" s="365"/>
      <c r="Q469" s="365"/>
      <c r="R469" s="365"/>
      <c r="S469" s="365"/>
      <c r="T469" s="365"/>
      <c r="U469" s="365"/>
      <c r="V469" s="365"/>
      <c r="W469" s="365"/>
      <c r="X469" s="365"/>
      <c r="Y469" s="365"/>
      <c r="Z469" s="365"/>
      <c r="AA469" s="365"/>
      <c r="AB469" s="365"/>
      <c r="AC469" s="365"/>
      <c r="AD469" s="365"/>
      <c r="AE469" s="365"/>
      <c r="AF469" s="365"/>
      <c r="AG469" s="365"/>
      <c r="AH469" s="365"/>
      <c r="AI469" s="365"/>
      <c r="AJ469" s="365"/>
      <c r="AK469" s="365"/>
      <c r="AL469" s="365"/>
      <c r="AM469" s="365"/>
      <c r="AN469" s="365"/>
      <c r="CZ469" s="365"/>
      <c r="DA469" s="365"/>
      <c r="DB469" s="365"/>
      <c r="DC469" s="365"/>
      <c r="DD469" s="365"/>
      <c r="DE469" s="365"/>
      <c r="DF469" s="365"/>
      <c r="DG469" s="365"/>
      <c r="DH469" s="365"/>
      <c r="DI469" s="365"/>
      <c r="DJ469" s="365"/>
      <c r="DK469" s="365"/>
      <c r="DL469" s="365"/>
      <c r="DM469" s="365"/>
      <c r="DN469" s="365"/>
      <c r="DO469" s="365"/>
      <c r="DP469" s="365"/>
      <c r="DQ469" s="365"/>
      <c r="DR469" s="365"/>
      <c r="DW469" s="324"/>
      <c r="EA469" s="325"/>
      <c r="EB469" s="325"/>
      <c r="EC469" s="325"/>
      <c r="ED469" s="325"/>
      <c r="EE469" s="325"/>
    </row>
    <row r="470" spans="1:135" x14ac:dyDescent="0.25">
      <c r="A470" s="487"/>
      <c r="B470" s="365"/>
      <c r="C470" s="1762"/>
      <c r="D470" s="1744"/>
      <c r="E470" s="1744"/>
      <c r="F470" s="1744"/>
      <c r="G470" s="1744"/>
      <c r="H470" s="1744"/>
      <c r="I470" s="1744"/>
      <c r="J470" s="1744"/>
      <c r="K470" s="1744"/>
      <c r="L470" s="1744"/>
      <c r="M470" s="1745"/>
      <c r="N470" s="319"/>
      <c r="O470" s="319"/>
      <c r="P470" s="319"/>
      <c r="Q470" s="319"/>
      <c r="R470" s="319"/>
      <c r="S470" s="394"/>
      <c r="T470" s="394"/>
      <c r="U470" s="394"/>
      <c r="V470" s="319"/>
      <c r="W470" s="394"/>
      <c r="X470" s="394"/>
      <c r="Y470" s="394"/>
      <c r="Z470" s="365"/>
      <c r="AA470" s="365"/>
      <c r="AB470" s="365"/>
      <c r="AC470" s="365"/>
      <c r="AD470" s="365"/>
      <c r="AE470" s="365"/>
      <c r="AF470" s="365"/>
      <c r="AG470" s="365"/>
      <c r="AH470" s="365"/>
      <c r="AI470" s="365"/>
      <c r="AJ470" s="365"/>
      <c r="AK470" s="365"/>
      <c r="AL470" s="365"/>
      <c r="AM470" s="365"/>
      <c r="AN470" s="365"/>
      <c r="AO470" s="319"/>
      <c r="AP470" s="319"/>
      <c r="AQ470" s="319"/>
      <c r="AR470" s="319"/>
      <c r="AS470" s="319"/>
      <c r="AT470" s="319"/>
      <c r="AU470" s="319"/>
      <c r="AV470" s="319"/>
      <c r="AW470" s="319"/>
      <c r="AX470" s="319"/>
      <c r="AY470" s="319"/>
      <c r="AZ470" s="319"/>
      <c r="BA470" s="319"/>
      <c r="BB470" s="319"/>
      <c r="BC470" s="319"/>
      <c r="BD470" s="319"/>
      <c r="BE470" s="319"/>
      <c r="BF470" s="319"/>
      <c r="BG470" s="319"/>
      <c r="BH470" s="319"/>
      <c r="BI470" s="319"/>
      <c r="BJ470" s="319"/>
      <c r="BK470" s="319"/>
      <c r="BL470" s="319"/>
    </row>
    <row r="471" spans="1:135" s="571" customFormat="1" x14ac:dyDescent="0.25">
      <c r="A471" s="567"/>
      <c r="B471" s="568"/>
      <c r="C471" s="569"/>
      <c r="D471" s="569"/>
      <c r="E471" s="569"/>
      <c r="F471" s="569"/>
      <c r="G471" s="569"/>
      <c r="H471" s="569"/>
      <c r="I471" s="569"/>
      <c r="J471" s="569"/>
      <c r="K471" s="569"/>
      <c r="L471" s="569"/>
      <c r="M471" s="570"/>
      <c r="S471" s="572"/>
      <c r="T471" s="572"/>
      <c r="U471" s="572"/>
      <c r="W471" s="572"/>
      <c r="X471" s="572"/>
      <c r="Y471" s="572"/>
      <c r="Z471" s="568"/>
      <c r="AA471" s="568"/>
      <c r="AB471" s="568"/>
      <c r="AC471" s="568"/>
      <c r="AD471" s="568"/>
      <c r="AE471" s="568"/>
      <c r="AF471" s="568"/>
      <c r="AG471" s="568"/>
      <c r="AH471" s="568"/>
      <c r="AI471" s="568"/>
      <c r="AJ471" s="568"/>
      <c r="AK471" s="568"/>
      <c r="AL471" s="568"/>
      <c r="AM471" s="568"/>
      <c r="AN471" s="568"/>
      <c r="DW471" s="573"/>
      <c r="EA471" s="574"/>
      <c r="EB471" s="574"/>
      <c r="EC471" s="574"/>
      <c r="ED471" s="574"/>
      <c r="EE471" s="574"/>
    </row>
    <row r="472" spans="1:135" s="571" customFormat="1" x14ac:dyDescent="0.25">
      <c r="A472" s="567"/>
      <c r="B472" s="568"/>
      <c r="C472" s="569"/>
      <c r="D472" s="569"/>
      <c r="E472" s="569"/>
      <c r="F472" s="569"/>
      <c r="G472" s="569"/>
      <c r="H472" s="569"/>
      <c r="I472" s="569"/>
      <c r="J472" s="569"/>
      <c r="K472" s="569"/>
      <c r="L472" s="569"/>
      <c r="M472" s="570"/>
      <c r="S472" s="572"/>
      <c r="T472" s="572"/>
      <c r="U472" s="572"/>
      <c r="W472" s="572"/>
      <c r="X472" s="572"/>
      <c r="Y472" s="572"/>
      <c r="Z472" s="568"/>
      <c r="AA472" s="568"/>
      <c r="AB472" s="568"/>
      <c r="AC472" s="568"/>
      <c r="AD472" s="568"/>
      <c r="AE472" s="568"/>
      <c r="AF472" s="568"/>
      <c r="AG472" s="568"/>
      <c r="AH472" s="568"/>
      <c r="AI472" s="568"/>
      <c r="AJ472" s="568"/>
      <c r="AK472" s="568"/>
      <c r="AL472" s="568"/>
      <c r="AM472" s="568"/>
      <c r="AN472" s="568"/>
      <c r="DW472" s="573"/>
      <c r="EA472" s="574"/>
      <c r="EB472" s="574"/>
      <c r="EC472" s="574"/>
      <c r="ED472" s="574"/>
      <c r="EE472" s="574"/>
    </row>
    <row r="473" spans="1:135" s="365" customFormat="1" x14ac:dyDescent="0.25">
      <c r="A473" s="492"/>
      <c r="C473" s="287"/>
      <c r="D473" s="287"/>
      <c r="E473" s="287"/>
      <c r="F473" s="287"/>
      <c r="G473" s="287"/>
      <c r="H473" s="287"/>
      <c r="I473" s="287"/>
      <c r="J473" s="287"/>
      <c r="K473" s="287"/>
      <c r="L473" s="287"/>
      <c r="M473" s="287"/>
      <c r="DW473" s="324"/>
      <c r="EA473" s="589"/>
      <c r="EB473" s="589"/>
      <c r="EC473" s="589"/>
      <c r="ED473" s="589"/>
      <c r="EE473" s="589"/>
    </row>
    <row r="474" spans="1:135" s="365" customFormat="1" x14ac:dyDescent="0.25">
      <c r="A474" s="552" t="s">
        <v>155</v>
      </c>
      <c r="C474" s="287"/>
      <c r="D474" s="287"/>
      <c r="E474" s="287"/>
      <c r="F474" s="287"/>
      <c r="G474" s="287"/>
      <c r="H474" s="287"/>
      <c r="I474" s="287"/>
      <c r="J474" s="287"/>
      <c r="K474" s="287"/>
      <c r="L474" s="287"/>
      <c r="M474" s="287"/>
      <c r="AA474" s="590" t="s">
        <v>155</v>
      </c>
      <c r="AM474" s="590" t="s">
        <v>155</v>
      </c>
      <c r="AZ474" s="590" t="s">
        <v>155</v>
      </c>
      <c r="BJ474" s="590" t="s">
        <v>155</v>
      </c>
      <c r="BR474" s="590" t="s">
        <v>155</v>
      </c>
      <c r="BY474" s="590" t="s">
        <v>155</v>
      </c>
      <c r="CG474" s="590" t="s">
        <v>155</v>
      </c>
      <c r="CP474" s="590" t="s">
        <v>155</v>
      </c>
      <c r="DV474" s="590" t="s">
        <v>155</v>
      </c>
      <c r="DW474" s="324"/>
      <c r="EA474" s="589"/>
      <c r="EB474" s="589"/>
      <c r="EC474" s="589"/>
      <c r="ED474" s="589"/>
      <c r="EE474" s="589"/>
    </row>
    <row r="475" spans="1:135" s="365" customFormat="1" x14ac:dyDescent="0.25">
      <c r="A475" s="492"/>
      <c r="C475" s="287"/>
      <c r="D475" s="287"/>
      <c r="E475" s="287"/>
      <c r="F475" s="287"/>
      <c r="G475" s="287"/>
      <c r="H475" s="287"/>
      <c r="I475" s="287"/>
      <c r="J475" s="287"/>
      <c r="K475" s="287"/>
      <c r="L475" s="287"/>
      <c r="M475" s="287"/>
      <c r="DW475" s="324"/>
      <c r="EA475" s="589"/>
      <c r="EB475" s="589"/>
      <c r="EC475" s="589"/>
      <c r="ED475" s="589"/>
      <c r="EE475" s="589"/>
    </row>
    <row r="476" spans="1:135" s="319" customFormat="1" x14ac:dyDescent="0.25">
      <c r="B476" s="1746"/>
      <c r="C476" s="1746"/>
      <c r="D476" s="389"/>
      <c r="E476" s="389"/>
      <c r="F476" s="389"/>
      <c r="G476" s="389"/>
      <c r="H476" s="389"/>
      <c r="I476" s="389"/>
      <c r="J476" s="389"/>
      <c r="K476" s="389"/>
      <c r="L476" s="389"/>
      <c r="M476" s="389"/>
      <c r="N476" s="390"/>
      <c r="O476" s="390"/>
      <c r="P476" s="390"/>
      <c r="Q476" s="390"/>
      <c r="R476" s="390"/>
      <c r="S476" s="390"/>
      <c r="T476" s="390"/>
      <c r="U476" s="390"/>
      <c r="V476" s="390"/>
      <c r="W476" s="390"/>
      <c r="X476" s="390"/>
      <c r="Y476" s="390"/>
      <c r="Z476" s="390"/>
      <c r="AA476" s="390"/>
      <c r="AC476" s="390"/>
      <c r="AD476" s="390"/>
      <c r="AE476" s="390"/>
      <c r="AF476" s="390"/>
      <c r="AG476" s="390"/>
      <c r="AH476" s="390"/>
      <c r="AI476" s="390"/>
      <c r="AJ476" s="390"/>
      <c r="AK476" s="390"/>
      <c r="AL476" s="390"/>
      <c r="AM476" s="390"/>
      <c r="AN476" s="390"/>
      <c r="AO476" s="365"/>
      <c r="DW476" s="324"/>
      <c r="EA476" s="325"/>
      <c r="EB476" s="325"/>
      <c r="EC476" s="325"/>
      <c r="ED476" s="325"/>
      <c r="EE476" s="325"/>
    </row>
    <row r="477" spans="1:135" s="336" customFormat="1" ht="13.8" thickBot="1" x14ac:dyDescent="0.3">
      <c r="A477" s="555"/>
      <c r="B477" s="1747"/>
      <c r="C477" s="1747"/>
      <c r="D477" s="389"/>
      <c r="E477" s="389"/>
      <c r="F477" s="389"/>
      <c r="G477" s="389"/>
      <c r="H477" s="389"/>
      <c r="I477" s="389"/>
      <c r="J477" s="389"/>
      <c r="K477" s="389"/>
      <c r="L477" s="389"/>
      <c r="M477" s="389"/>
      <c r="N477" s="390"/>
      <c r="O477" s="390"/>
      <c r="P477" s="390"/>
      <c r="Q477" s="390"/>
      <c r="R477" s="390"/>
      <c r="S477" s="390"/>
      <c r="T477" s="390"/>
      <c r="U477" s="390"/>
      <c r="V477" s="390"/>
      <c r="W477" s="390"/>
      <c r="X477" s="390"/>
      <c r="Y477" s="390"/>
      <c r="Z477" s="390"/>
      <c r="AA477" s="390"/>
      <c r="AB477" s="390"/>
      <c r="AC477" s="390"/>
      <c r="AD477" s="390"/>
      <c r="AE477" s="390"/>
      <c r="AF477" s="390"/>
      <c r="AG477" s="390"/>
      <c r="AH477" s="390"/>
      <c r="AI477" s="390"/>
      <c r="AJ477" s="390"/>
      <c r="AK477" s="390"/>
      <c r="AL477" s="390"/>
      <c r="AM477" s="390"/>
      <c r="DI477" s="591" t="s">
        <v>521</v>
      </c>
      <c r="DJ477" s="592" t="s">
        <v>522</v>
      </c>
      <c r="DL477" s="591" t="s">
        <v>523</v>
      </c>
      <c r="DM477" s="592" t="s">
        <v>524</v>
      </c>
      <c r="DO477" s="591" t="s">
        <v>525</v>
      </c>
      <c r="DP477" s="592" t="s">
        <v>526</v>
      </c>
      <c r="DW477" s="393"/>
      <c r="EA477" s="303"/>
      <c r="EB477" s="303"/>
      <c r="EC477" s="303"/>
      <c r="ED477" s="303"/>
      <c r="EE477" s="303"/>
    </row>
    <row r="478" spans="1:135" ht="16.2" thickBot="1" x14ac:dyDescent="0.3">
      <c r="A478" s="371" t="s">
        <v>150</v>
      </c>
      <c r="C478" s="1748" t="s">
        <v>397</v>
      </c>
      <c r="D478" s="1749"/>
      <c r="E478" s="1750"/>
      <c r="F478" s="1751" t="s">
        <v>398</v>
      </c>
      <c r="G478" s="1752"/>
      <c r="H478" s="1753"/>
      <c r="I478" s="1754" t="s">
        <v>399</v>
      </c>
      <c r="J478" s="1755"/>
      <c r="K478" s="1756"/>
      <c r="L478" s="1757" t="s">
        <v>400</v>
      </c>
      <c r="M478" s="1758"/>
      <c r="O478" s="396"/>
      <c r="P478" s="396"/>
      <c r="Q478" s="396"/>
      <c r="W478" s="1759" t="s">
        <v>355</v>
      </c>
      <c r="X478" s="1759"/>
      <c r="Y478" s="1759"/>
      <c r="Z478" s="394"/>
      <c r="AA478" s="394"/>
      <c r="AB478" s="394"/>
      <c r="AC478" s="394"/>
      <c r="AD478" s="394"/>
      <c r="AE478" s="394"/>
      <c r="AF478" s="394"/>
      <c r="AG478" s="394"/>
      <c r="AH478" s="394"/>
      <c r="AI478" s="394"/>
      <c r="AJ478" s="394"/>
      <c r="AK478" s="394"/>
      <c r="AL478" s="394"/>
      <c r="AM478" s="394"/>
      <c r="AN478" s="394"/>
      <c r="BH478" s="395"/>
      <c r="BI478" s="395"/>
      <c r="BJ478" s="395" t="s">
        <v>358</v>
      </c>
      <c r="BK478" s="395"/>
      <c r="BL478" s="395"/>
      <c r="BM478" s="395"/>
      <c r="BN478" s="395"/>
      <c r="BR478" s="395" t="s">
        <v>356</v>
      </c>
      <c r="BS478" s="395"/>
      <c r="BT478" s="395"/>
      <c r="BU478" s="395"/>
      <c r="BV478" s="395"/>
      <c r="BW478" s="396"/>
      <c r="BY478" s="395" t="s">
        <v>357</v>
      </c>
      <c r="BZ478" s="395"/>
      <c r="CA478" s="395"/>
      <c r="CB478" s="395"/>
      <c r="CC478" s="395"/>
      <c r="CD478" s="395"/>
      <c r="CG478" s="395" t="s">
        <v>358</v>
      </c>
      <c r="CH478" s="395"/>
      <c r="CI478" s="395"/>
      <c r="CJ478" s="395"/>
      <c r="CK478" s="395"/>
      <c r="CL478" s="395"/>
      <c r="CM478" s="395"/>
      <c r="CP478" s="395" t="s">
        <v>359</v>
      </c>
      <c r="CQ478" s="395"/>
      <c r="CR478" s="395"/>
      <c r="CS478" s="395"/>
      <c r="CT478" s="395"/>
      <c r="CU478" s="395"/>
      <c r="CZ478" s="397"/>
      <c r="DA478" s="397"/>
      <c r="DB478" s="397"/>
      <c r="DC478" s="397"/>
      <c r="DD478" s="397"/>
      <c r="DE478" s="397"/>
      <c r="DF478" s="397"/>
      <c r="DG478" s="397"/>
      <c r="DH478" s="397"/>
      <c r="DI478" s="398" t="s">
        <v>527</v>
      </c>
      <c r="DJ478" s="399" t="s">
        <v>528</v>
      </c>
      <c r="DK478" s="397"/>
      <c r="DL478" s="398" t="s">
        <v>529</v>
      </c>
      <c r="DM478" s="399" t="s">
        <v>530</v>
      </c>
      <c r="DN478" s="397"/>
      <c r="DO478" s="398" t="s">
        <v>531</v>
      </c>
      <c r="DP478" s="399" t="s">
        <v>532</v>
      </c>
      <c r="DQ478" s="397"/>
      <c r="DV478" s="400"/>
      <c r="DW478" s="414" t="s">
        <v>420</v>
      </c>
      <c r="DX478" s="336"/>
      <c r="DY478" s="414" t="s">
        <v>421</v>
      </c>
      <c r="DZ478" s="401" t="s">
        <v>361</v>
      </c>
      <c r="EA478" s="557" t="s">
        <v>99</v>
      </c>
    </row>
    <row r="479" spans="1:135" s="336" customFormat="1" ht="262.8" thickBot="1" x14ac:dyDescent="0.3">
      <c r="A479" s="371" t="s">
        <v>120</v>
      </c>
      <c r="B479" s="403"/>
      <c r="C479" s="578" t="s">
        <v>371</v>
      </c>
      <c r="D479" s="579" t="s">
        <v>382</v>
      </c>
      <c r="E479" s="406" t="s">
        <v>426</v>
      </c>
      <c r="F479" s="407" t="s">
        <v>427</v>
      </c>
      <c r="G479" s="408" t="s">
        <v>414</v>
      </c>
      <c r="H479" s="406" t="s">
        <v>390</v>
      </c>
      <c r="I479" s="407" t="s">
        <v>424</v>
      </c>
      <c r="J479" s="408" t="s">
        <v>428</v>
      </c>
      <c r="K479" s="406" t="s">
        <v>393</v>
      </c>
      <c r="L479" s="407" t="s">
        <v>394</v>
      </c>
      <c r="M479" s="406" t="s">
        <v>395</v>
      </c>
      <c r="N479" s="409" t="s">
        <v>121</v>
      </c>
      <c r="O479" s="410"/>
      <c r="P479" s="410"/>
      <c r="Q479" s="410"/>
      <c r="R479" s="412" t="s">
        <v>364</v>
      </c>
      <c r="S479" s="411" t="s">
        <v>365</v>
      </c>
      <c r="T479" s="411" t="s">
        <v>366</v>
      </c>
      <c r="U479" s="413" t="s">
        <v>367</v>
      </c>
      <c r="V479" s="414"/>
      <c r="W479" s="413" t="s">
        <v>88</v>
      </c>
      <c r="X479" s="411" t="s">
        <v>93</v>
      </c>
      <c r="Y479" s="413" t="s">
        <v>98</v>
      </c>
      <c r="AA479" s="415"/>
      <c r="AB479" s="415"/>
      <c r="AC479" s="415"/>
      <c r="AD479" s="415"/>
      <c r="AE479" s="415"/>
      <c r="AF479" s="415"/>
      <c r="AG479" s="415"/>
      <c r="AH479" s="415"/>
      <c r="AI479" s="415"/>
      <c r="AJ479" s="415"/>
      <c r="AK479" s="415"/>
      <c r="AL479" s="415"/>
      <c r="AM479" s="415"/>
      <c r="AN479" s="415"/>
      <c r="BJ479" s="416" t="s">
        <v>93</v>
      </c>
      <c r="BL479" s="336" t="s">
        <v>368</v>
      </c>
      <c r="BM479" s="417">
        <v>17</v>
      </c>
      <c r="BN479" s="417" t="s">
        <v>369</v>
      </c>
      <c r="BR479" s="418"/>
      <c r="BS479" s="418"/>
      <c r="BT479" s="418"/>
      <c r="BU479" s="418"/>
      <c r="BV479" s="418"/>
      <c r="BW479" s="396"/>
      <c r="BZ479" s="418"/>
      <c r="CA479" s="418"/>
      <c r="CB479" s="418"/>
      <c r="CC479" s="418"/>
      <c r="CD479" s="418"/>
      <c r="CH479" s="418"/>
      <c r="CI479" s="418"/>
      <c r="CJ479" s="418"/>
      <c r="CK479" s="418"/>
      <c r="CL479" s="418"/>
      <c r="CM479" s="418"/>
      <c r="CQ479" s="418"/>
      <c r="CR479" s="418"/>
      <c r="CS479" s="418"/>
      <c r="CT479" s="418"/>
      <c r="CU479" s="418"/>
      <c r="CZ479" s="419"/>
      <c r="DA479" s="419"/>
      <c r="DB479" s="419"/>
      <c r="DC479" s="419"/>
      <c r="DD479" s="420"/>
      <c r="DE479" s="420"/>
      <c r="DF479" s="420"/>
      <c r="DG479" s="420"/>
      <c r="DH479" s="419"/>
      <c r="DI479" s="498"/>
      <c r="DJ479" s="499"/>
      <c r="DK479" s="423"/>
      <c r="DL479" s="498"/>
      <c r="DM479" s="499"/>
      <c r="DN479" s="419"/>
      <c r="DO479" s="498"/>
      <c r="DP479" s="499"/>
      <c r="DQ479" s="419"/>
      <c r="DV479" s="450">
        <v>2014</v>
      </c>
      <c r="DW479" s="556">
        <v>1086.4921571737311</v>
      </c>
      <c r="DX479" s="427" t="s">
        <v>422</v>
      </c>
      <c r="DY479" s="557">
        <v>1086.4921571737311</v>
      </c>
      <c r="EA479" s="557" t="s">
        <v>93</v>
      </c>
      <c r="EB479" s="303"/>
      <c r="EC479" s="303"/>
      <c r="ED479" s="303"/>
      <c r="EE479" s="303"/>
    </row>
    <row r="480" spans="1:135" s="336" customFormat="1" ht="79.8" thickBot="1" x14ac:dyDescent="0.3">
      <c r="A480" s="593" t="s">
        <v>371</v>
      </c>
      <c r="B480" s="403">
        <v>2012</v>
      </c>
      <c r="C480" s="1428">
        <v>962.8445875056309</v>
      </c>
      <c r="D480" s="1479">
        <v>648.44635485073104</v>
      </c>
      <c r="E480" s="1480"/>
      <c r="F480" s="1481">
        <v>928.06518592763791</v>
      </c>
      <c r="G480" s="1482"/>
      <c r="H480" s="1483"/>
      <c r="I480" s="1484">
        <v>1620.7143727318773</v>
      </c>
      <c r="J480" s="1479">
        <v>1443.772890043907</v>
      </c>
      <c r="K480" s="1466"/>
      <c r="L480" s="1485"/>
      <c r="M480" s="1466"/>
      <c r="N480" s="301" t="s">
        <v>446</v>
      </c>
      <c r="O480" s="394"/>
      <c r="P480" s="394"/>
      <c r="Q480" s="394"/>
      <c r="R480" s="301">
        <v>-2</v>
      </c>
      <c r="S480" s="503">
        <v>638.02370910159311</v>
      </c>
      <c r="T480" s="503">
        <v>1594.6642120036097</v>
      </c>
      <c r="U480" s="503">
        <v>354.5740856086307</v>
      </c>
      <c r="V480" s="301"/>
      <c r="W480" s="503">
        <v>755.80482135810098</v>
      </c>
      <c r="X480" s="503">
        <v>1110.3789069667316</v>
      </c>
      <c r="Y480" s="503">
        <v>1464.9529925753623</v>
      </c>
      <c r="AA480" s="415"/>
      <c r="AB480" s="415"/>
      <c r="AC480" s="415"/>
      <c r="AD480" s="415"/>
      <c r="AE480" s="415"/>
      <c r="AF480" s="415"/>
      <c r="AG480" s="415"/>
      <c r="AH480" s="415"/>
      <c r="AI480" s="415"/>
      <c r="AJ480" s="415"/>
      <c r="AK480" s="415"/>
      <c r="AL480" s="415"/>
      <c r="AM480" s="415"/>
      <c r="AN480" s="415"/>
      <c r="BH480" s="434" t="s">
        <v>373</v>
      </c>
      <c r="BJ480" s="435" t="s">
        <v>447</v>
      </c>
      <c r="BL480" s="336" t="s">
        <v>368</v>
      </c>
      <c r="BM480" s="436">
        <v>1</v>
      </c>
      <c r="BN480" s="436" t="s">
        <v>374</v>
      </c>
      <c r="BR480" s="414" t="s">
        <v>375</v>
      </c>
      <c r="BS480" s="336" t="s">
        <v>93</v>
      </c>
      <c r="BT480" s="414" t="s">
        <v>376</v>
      </c>
      <c r="BU480" s="414" t="s">
        <v>377</v>
      </c>
      <c r="BW480" s="410"/>
      <c r="BY480" s="414" t="s">
        <v>375</v>
      </c>
      <c r="BZ480" s="336" t="s">
        <v>93</v>
      </c>
      <c r="CA480" s="414" t="s">
        <v>378</v>
      </c>
      <c r="CB480" s="414" t="s">
        <v>376</v>
      </c>
      <c r="CC480" s="414" t="s">
        <v>377</v>
      </c>
      <c r="CG480" s="414" t="s">
        <v>375</v>
      </c>
      <c r="CH480" s="336" t="s">
        <v>93</v>
      </c>
      <c r="CI480" s="414" t="s">
        <v>379</v>
      </c>
      <c r="CJ480" s="414" t="s">
        <v>378</v>
      </c>
      <c r="CK480" s="414" t="s">
        <v>376</v>
      </c>
      <c r="CL480" s="414" t="s">
        <v>377</v>
      </c>
      <c r="CP480" s="414" t="s">
        <v>375</v>
      </c>
      <c r="CQ480" s="336" t="s">
        <v>93</v>
      </c>
      <c r="CR480" s="414" t="s">
        <v>380</v>
      </c>
      <c r="CS480" s="414" t="s">
        <v>381</v>
      </c>
      <c r="CZ480" s="507" t="b">
        <v>1</v>
      </c>
      <c r="DA480" s="508" t="b">
        <v>1</v>
      </c>
      <c r="DB480" s="509" t="b">
        <v>1</v>
      </c>
      <c r="DC480" s="507">
        <v>-2</v>
      </c>
      <c r="DD480" s="509">
        <v>755.80482135810098</v>
      </c>
      <c r="DE480" s="507">
        <v>-2</v>
      </c>
      <c r="DF480" s="509">
        <v>1110.3789069667316</v>
      </c>
      <c r="DG480" s="507">
        <v>-2</v>
      </c>
      <c r="DH480" s="509">
        <v>1464.9529925753623</v>
      </c>
      <c r="DI480" s="507">
        <v>-2</v>
      </c>
      <c r="DJ480" s="508">
        <v>755.80482135810098</v>
      </c>
      <c r="DK480" s="509">
        <v>480</v>
      </c>
      <c r="DL480" s="507">
        <v>-2</v>
      </c>
      <c r="DM480" s="508">
        <v>1110.3789069667316</v>
      </c>
      <c r="DN480" s="509">
        <v>480</v>
      </c>
      <c r="DO480" s="507">
        <v>-2</v>
      </c>
      <c r="DP480" s="508">
        <v>1464.9529925753623</v>
      </c>
      <c r="DQ480" s="509">
        <v>480</v>
      </c>
      <c r="DV480" s="510">
        <v>2015</v>
      </c>
      <c r="DW480" s="511">
        <v>1083.1677488787807</v>
      </c>
      <c r="DY480" s="558">
        <v>1083.1677488787807</v>
      </c>
      <c r="EA480" s="303"/>
      <c r="EB480" s="303"/>
      <c r="EC480" s="303"/>
      <c r="ED480" s="303"/>
      <c r="EE480" s="303"/>
    </row>
    <row r="481" spans="1:136" s="336" customFormat="1" ht="79.2" x14ac:dyDescent="0.25">
      <c r="A481" s="581" t="s">
        <v>382</v>
      </c>
      <c r="B481" s="403">
        <v>2013</v>
      </c>
      <c r="C481" s="1438">
        <v>966.68760047559999</v>
      </c>
      <c r="D481" s="1479">
        <v>651.03450644275108</v>
      </c>
      <c r="E481" s="1480"/>
      <c r="F481" s="1486">
        <v>931.76938346146471</v>
      </c>
      <c r="G481" s="1487"/>
      <c r="H481" s="1488"/>
      <c r="I481" s="1484">
        <v>1580.5346114052313</v>
      </c>
      <c r="J481" s="1479">
        <v>1438.885630780738</v>
      </c>
      <c r="K481" s="1461"/>
      <c r="L481" s="1489"/>
      <c r="M481" s="1461"/>
      <c r="N481" s="301" t="s">
        <v>446</v>
      </c>
      <c r="O481" s="394"/>
      <c r="P481" s="394"/>
      <c r="Q481" s="394"/>
      <c r="R481" s="301">
        <v>-1</v>
      </c>
      <c r="S481" s="503">
        <v>640.57026066457922</v>
      </c>
      <c r="T481" s="503">
        <v>1555.1302703588233</v>
      </c>
      <c r="U481" s="503">
        <v>341.60192033539249</v>
      </c>
      <c r="V481" s="301"/>
      <c r="W481" s="503">
        <v>761.89914491508864</v>
      </c>
      <c r="X481" s="503">
        <v>1103.5010652504811</v>
      </c>
      <c r="Y481" s="503">
        <v>1445.1029855858737</v>
      </c>
      <c r="AA481" s="415"/>
      <c r="AB481" s="415"/>
      <c r="AC481" s="415"/>
      <c r="AD481" s="415"/>
      <c r="AE481" s="415"/>
      <c r="AF481" s="415"/>
      <c r="AG481" s="415"/>
      <c r="AH481" s="415"/>
      <c r="AI481" s="415"/>
      <c r="AJ481" s="415"/>
      <c r="AK481" s="415"/>
      <c r="AL481" s="415"/>
      <c r="AM481" s="415"/>
      <c r="AN481" s="415"/>
      <c r="BK481" s="1736" t="s">
        <v>533</v>
      </c>
      <c r="BL481" s="1736"/>
      <c r="BM481" s="1736"/>
      <c r="BN481" s="1736"/>
      <c r="BO481" s="1736"/>
      <c r="BP481" s="1736"/>
      <c r="BQ481" s="1736"/>
      <c r="BS481" s="443" t="s">
        <v>98</v>
      </c>
      <c r="BT481" s="515">
        <v>-7.9430614598343006</v>
      </c>
      <c r="BU481" s="516">
        <v>1354.2472957647942</v>
      </c>
      <c r="BW481" s="410"/>
      <c r="BZ481" s="443" t="s">
        <v>98</v>
      </c>
      <c r="CA481" s="515">
        <v>0.1588487125040795</v>
      </c>
      <c r="CB481" s="517">
        <v>-14.932404810013796</v>
      </c>
      <c r="CC481" s="516">
        <v>1399.3603301159526</v>
      </c>
      <c r="CH481" s="443" t="s">
        <v>98</v>
      </c>
      <c r="CI481" s="515">
        <v>-3.4700798047210854E-3</v>
      </c>
      <c r="CJ481" s="517">
        <v>0.38787397961567105</v>
      </c>
      <c r="CK481" s="517">
        <v>-18.722425972730168</v>
      </c>
      <c r="CL481" s="516">
        <v>1408.8419761743726</v>
      </c>
      <c r="CQ481" s="443" t="s">
        <v>98</v>
      </c>
      <c r="CR481" s="515">
        <v>1358.4121366319623</v>
      </c>
      <c r="CS481" s="516">
        <v>-6.6438315652281388E-3</v>
      </c>
      <c r="CZ481" s="447" t="b">
        <v>1</v>
      </c>
      <c r="DA481" s="448" t="b">
        <v>1</v>
      </c>
      <c r="DB481" s="449" t="b">
        <v>1</v>
      </c>
      <c r="DC481" s="447">
        <v>-1</v>
      </c>
      <c r="DD481" s="449">
        <v>761.89914491508864</v>
      </c>
      <c r="DE481" s="447">
        <v>-1</v>
      </c>
      <c r="DF481" s="449">
        <v>1103.5010652504811</v>
      </c>
      <c r="DG481" s="447">
        <v>-1</v>
      </c>
      <c r="DH481" s="449">
        <v>1445.1029855858737</v>
      </c>
      <c r="DI481" s="447">
        <v>-1</v>
      </c>
      <c r="DJ481" s="448">
        <v>761.89914491508864</v>
      </c>
      <c r="DK481" s="449">
        <v>481</v>
      </c>
      <c r="DL481" s="447">
        <v>-1</v>
      </c>
      <c r="DM481" s="448">
        <v>1103.5010652504811</v>
      </c>
      <c r="DN481" s="449">
        <v>481</v>
      </c>
      <c r="DO481" s="447">
        <v>-1</v>
      </c>
      <c r="DP481" s="448">
        <v>1445.1029855858737</v>
      </c>
      <c r="DQ481" s="449">
        <v>481</v>
      </c>
      <c r="DV481" s="510">
        <v>2016</v>
      </c>
      <c r="DW481" s="511">
        <v>1079.2916426316124</v>
      </c>
      <c r="DY481" s="558">
        <v>1079.2916426316124</v>
      </c>
      <c r="EA481" s="303"/>
      <c r="EB481" s="303"/>
      <c r="EC481" s="303"/>
      <c r="ED481" s="303"/>
      <c r="EE481" s="303"/>
    </row>
    <row r="482" spans="1:136" s="336" customFormat="1" ht="14.4" thickBot="1" x14ac:dyDescent="0.3">
      <c r="A482" s="452" t="s">
        <v>426</v>
      </c>
      <c r="B482" s="403">
        <v>2014</v>
      </c>
      <c r="C482" s="1443">
        <v>932.08314423119725</v>
      </c>
      <c r="D482" s="1479">
        <v>627.7294644822349</v>
      </c>
      <c r="E482" s="1490"/>
      <c r="F482" s="1491">
        <v>898.41489247181823</v>
      </c>
      <c r="G482" s="1492"/>
      <c r="H482" s="1493"/>
      <c r="I482" s="1494">
        <v>1540.3548500785855</v>
      </c>
      <c r="J482" s="1495">
        <v>1440.7226717866818</v>
      </c>
      <c r="K482" s="1458"/>
      <c r="L482" s="1496"/>
      <c r="M482" s="1458"/>
      <c r="N482" s="301" t="s">
        <v>446</v>
      </c>
      <c r="O482" s="394"/>
      <c r="P482" s="394"/>
      <c r="Q482" s="394"/>
      <c r="R482" s="301">
        <v>0</v>
      </c>
      <c r="S482" s="503">
        <v>643.11681222756624</v>
      </c>
      <c r="T482" s="503">
        <v>1489.1202066301241</v>
      </c>
      <c r="U482" s="503">
        <v>317.2842059387873</v>
      </c>
      <c r="V482" s="301"/>
      <c r="W482" s="503">
        <v>769.20795123494383</v>
      </c>
      <c r="X482" s="503">
        <v>1086.4921571737311</v>
      </c>
      <c r="Y482" s="503">
        <v>1403.7763631125185</v>
      </c>
      <c r="AA482" s="415"/>
      <c r="AB482" s="415"/>
      <c r="AC482" s="415"/>
      <c r="AD482" s="415"/>
      <c r="AE482" s="415"/>
      <c r="AF482" s="415"/>
      <c r="AG482" s="415"/>
      <c r="AH482" s="415"/>
      <c r="AI482" s="415"/>
      <c r="AJ482" s="415"/>
      <c r="AK482" s="415"/>
      <c r="AL482" s="415"/>
      <c r="AM482" s="415"/>
      <c r="AN482" s="415"/>
      <c r="BK482" s="1736"/>
      <c r="BL482" s="1736"/>
      <c r="BM482" s="1736"/>
      <c r="BN482" s="1736"/>
      <c r="BO482" s="1736"/>
      <c r="BP482" s="1736"/>
      <c r="BQ482" s="1736"/>
      <c r="BS482" s="443" t="s">
        <v>385</v>
      </c>
      <c r="BT482" s="454">
        <v>-9.289095839606972</v>
      </c>
      <c r="BU482" s="455">
        <v>1100.8866291761267</v>
      </c>
      <c r="BZ482" s="443" t="s">
        <v>385</v>
      </c>
      <c r="CA482" s="454">
        <v>1.1090117192972395E-2</v>
      </c>
      <c r="CB482" s="456">
        <v>-9.7770609960977541</v>
      </c>
      <c r="CC482" s="455">
        <v>1104.0362224589308</v>
      </c>
      <c r="CH482" s="443" t="s">
        <v>385</v>
      </c>
      <c r="CI482" s="454">
        <v>6.5109680396701185E-3</v>
      </c>
      <c r="CJ482" s="456">
        <v>-0.41863377342525521</v>
      </c>
      <c r="CK482" s="456">
        <v>-2.6657817031700612</v>
      </c>
      <c r="CL482" s="455">
        <v>1086.2456533873362</v>
      </c>
      <c r="CQ482" s="443" t="s">
        <v>385</v>
      </c>
      <c r="CR482" s="454">
        <v>1116.7643852433082</v>
      </c>
      <c r="CS482" s="455">
        <v>-1.051484160665218E-2</v>
      </c>
      <c r="CZ482" s="447" t="b">
        <v>1</v>
      </c>
      <c r="DA482" s="448" t="b">
        <v>1</v>
      </c>
      <c r="DB482" s="449" t="b">
        <v>1</v>
      </c>
      <c r="DC482" s="447">
        <v>0</v>
      </c>
      <c r="DD482" s="449">
        <v>769.20795123494383</v>
      </c>
      <c r="DE482" s="447">
        <v>0</v>
      </c>
      <c r="DF482" s="449">
        <v>1086.4921571737311</v>
      </c>
      <c r="DG482" s="447">
        <v>0</v>
      </c>
      <c r="DH482" s="449">
        <v>1403.7763631125185</v>
      </c>
      <c r="DI482" s="447">
        <v>0</v>
      </c>
      <c r="DJ482" s="448">
        <v>769.20795123494383</v>
      </c>
      <c r="DK482" s="449">
        <v>482</v>
      </c>
      <c r="DL482" s="447">
        <v>0</v>
      </c>
      <c r="DM482" s="448">
        <v>1086.4921571737311</v>
      </c>
      <c r="DN482" s="449">
        <v>482</v>
      </c>
      <c r="DO482" s="447">
        <v>0</v>
      </c>
      <c r="DP482" s="448">
        <v>1403.7763631125185</v>
      </c>
      <c r="DQ482" s="449">
        <v>482</v>
      </c>
      <c r="DV482" s="450">
        <v>2017</v>
      </c>
      <c r="DW482" s="451">
        <v>1074.6564004540699</v>
      </c>
      <c r="DY482" s="557">
        <v>1074.6564004540699</v>
      </c>
      <c r="DZ482" s="414" t="s">
        <v>383</v>
      </c>
      <c r="EA482" s="303"/>
      <c r="EB482" s="303"/>
      <c r="EC482" s="303"/>
      <c r="ED482" s="303"/>
      <c r="EE482" s="303"/>
    </row>
    <row r="483" spans="1:136" s="336" customFormat="1" ht="27" thickBot="1" x14ac:dyDescent="0.3">
      <c r="A483" s="593" t="s">
        <v>427</v>
      </c>
      <c r="B483" s="403">
        <v>2015</v>
      </c>
      <c r="C483" s="1497">
        <v>937.00773024240834</v>
      </c>
      <c r="D483" s="1479">
        <v>631.04602240815257</v>
      </c>
      <c r="E483" s="1480"/>
      <c r="F483" s="1491">
        <v>903.16159499413402</v>
      </c>
      <c r="G483" s="1487"/>
      <c r="H483" s="1493"/>
      <c r="I483" s="1484">
        <v>1500.1750887519397</v>
      </c>
      <c r="J483" s="1479">
        <v>1437.0408409759402</v>
      </c>
      <c r="K483" s="1498"/>
      <c r="L483" s="1499"/>
      <c r="M483" s="1498"/>
      <c r="N483" s="301" t="s">
        <v>446</v>
      </c>
      <c r="O483" s="394"/>
      <c r="P483" s="394"/>
      <c r="Q483" s="394"/>
      <c r="R483" s="301">
        <v>1</v>
      </c>
      <c r="S483" s="503">
        <v>645.66336379055303</v>
      </c>
      <c r="T483" s="503">
        <v>1449.1677321160098</v>
      </c>
      <c r="U483" s="503">
        <v>305.11542191988713</v>
      </c>
      <c r="V483" s="301"/>
      <c r="W483" s="503">
        <v>774.54499183116934</v>
      </c>
      <c r="X483" s="503">
        <v>1079.6604137510565</v>
      </c>
      <c r="Y483" s="503">
        <v>1384.7758356709437</v>
      </c>
      <c r="AA483" s="415"/>
      <c r="AB483" s="415"/>
      <c r="AC483" s="415"/>
      <c r="AD483" s="415"/>
      <c r="AE483" s="415"/>
      <c r="AF483" s="415"/>
      <c r="AG483" s="415"/>
      <c r="AH483" s="415"/>
      <c r="AI483" s="415"/>
      <c r="AJ483" s="415"/>
      <c r="AK483" s="415"/>
      <c r="AL483" s="415"/>
      <c r="AM483" s="415"/>
      <c r="AN483" s="415"/>
      <c r="BK483" s="1736"/>
      <c r="BL483" s="1736"/>
      <c r="BM483" s="1736"/>
      <c r="BN483" s="1736"/>
      <c r="BO483" s="1736"/>
      <c r="BP483" s="1736"/>
      <c r="BQ483" s="1736"/>
      <c r="BR483" s="301"/>
      <c r="BS483" s="443" t="s">
        <v>88</v>
      </c>
      <c r="BT483" s="459">
        <v>-10.63513021937964</v>
      </c>
      <c r="BU483" s="460">
        <v>847.52596258745939</v>
      </c>
      <c r="BV483" s="414" t="s">
        <v>387</v>
      </c>
      <c r="BY483" s="301"/>
      <c r="BZ483" s="443" t="s">
        <v>88</v>
      </c>
      <c r="CA483" s="459">
        <v>-0.13666847811813429</v>
      </c>
      <c r="CB483" s="461">
        <v>-4.621717182181734</v>
      </c>
      <c r="CC483" s="460">
        <v>808.71211480190937</v>
      </c>
      <c r="CD483" s="414" t="s">
        <v>387</v>
      </c>
      <c r="CG483" s="301"/>
      <c r="CH483" s="443" t="s">
        <v>88</v>
      </c>
      <c r="CI483" s="459">
        <v>1.6492015884061309E-2</v>
      </c>
      <c r="CJ483" s="461">
        <v>-1.2251415264661805</v>
      </c>
      <c r="CK483" s="461">
        <v>13.390862566390023</v>
      </c>
      <c r="CL483" s="460">
        <v>763.64933060030012</v>
      </c>
      <c r="CM483" s="414" t="s">
        <v>387</v>
      </c>
      <c r="CP483" s="301"/>
      <c r="CQ483" s="443" t="s">
        <v>88</v>
      </c>
      <c r="CR483" s="459">
        <v>890.03438150378531</v>
      </c>
      <c r="CS483" s="460">
        <v>-1.8640982960159161E-2</v>
      </c>
      <c r="CT483" s="414" t="s">
        <v>387</v>
      </c>
      <c r="CZ483" s="447" t="b">
        <v>1</v>
      </c>
      <c r="DA483" s="448" t="b">
        <v>1</v>
      </c>
      <c r="DB483" s="449" t="b">
        <v>1</v>
      </c>
      <c r="DC483" s="447">
        <v>1</v>
      </c>
      <c r="DD483" s="449">
        <v>774.54499183116934</v>
      </c>
      <c r="DE483" s="447">
        <v>1</v>
      </c>
      <c r="DF483" s="449">
        <v>1079.6604137510565</v>
      </c>
      <c r="DG483" s="447">
        <v>1</v>
      </c>
      <c r="DH483" s="449">
        <v>1384.7758356709437</v>
      </c>
      <c r="DI483" s="447">
        <v>1</v>
      </c>
      <c r="DJ483" s="448">
        <v>774.54499183116934</v>
      </c>
      <c r="DK483" s="449">
        <v>483</v>
      </c>
      <c r="DL483" s="447">
        <v>1</v>
      </c>
      <c r="DM483" s="448">
        <v>1079.6604137510565</v>
      </c>
      <c r="DN483" s="449">
        <v>483</v>
      </c>
      <c r="DO483" s="447">
        <v>1</v>
      </c>
      <c r="DP483" s="448">
        <v>1384.7758356709437</v>
      </c>
      <c r="DQ483" s="449">
        <v>483</v>
      </c>
      <c r="DV483" s="450">
        <v>2018</v>
      </c>
      <c r="DW483" s="451">
        <v>1069.3010881543908</v>
      </c>
      <c r="DY483" s="557">
        <v>1069.3010881543908</v>
      </c>
      <c r="EA483" s="303" t="s">
        <v>379</v>
      </c>
      <c r="EB483" s="303" t="s">
        <v>378</v>
      </c>
      <c r="EC483" s="303" t="s">
        <v>376</v>
      </c>
      <c r="ED483" s="303" t="s">
        <v>377</v>
      </c>
      <c r="EE483" s="303"/>
    </row>
    <row r="484" spans="1:136" s="336" customFormat="1" ht="13.8" x14ac:dyDescent="0.25">
      <c r="A484" s="462" t="s">
        <v>414</v>
      </c>
      <c r="B484" s="403">
        <v>2016</v>
      </c>
      <c r="C484" s="1497">
        <v>941.80416009648866</v>
      </c>
      <c r="D484" s="1479">
        <v>634.27627108539036</v>
      </c>
      <c r="E484" s="1500"/>
      <c r="F484" s="1491">
        <v>907.78477055338806</v>
      </c>
      <c r="G484" s="1487"/>
      <c r="H484" s="1493"/>
      <c r="I484" s="1501">
        <v>1459.9953274252937</v>
      </c>
      <c r="J484" s="1479">
        <v>1434.3248143881312</v>
      </c>
      <c r="K484" s="1498"/>
      <c r="L484" s="1499"/>
      <c r="M484" s="1498"/>
      <c r="N484" s="301" t="s">
        <v>446</v>
      </c>
      <c r="O484" s="394"/>
      <c r="P484" s="394"/>
      <c r="Q484" s="394"/>
      <c r="R484" s="301">
        <v>2</v>
      </c>
      <c r="S484" s="503">
        <v>648.20991535354005</v>
      </c>
      <c r="T484" s="503">
        <v>1409.4082524788712</v>
      </c>
      <c r="U484" s="503">
        <v>293.63079110471625</v>
      </c>
      <c r="V484" s="301"/>
      <c r="W484" s="503">
        <v>779.39671726198526</v>
      </c>
      <c r="X484" s="503">
        <v>1073.0275083667016</v>
      </c>
      <c r="Y484" s="503">
        <v>1366.6582994714179</v>
      </c>
      <c r="AA484" s="415"/>
      <c r="AB484" s="415"/>
      <c r="AC484" s="415"/>
      <c r="AD484" s="415"/>
      <c r="AE484" s="415"/>
      <c r="AF484" s="415"/>
      <c r="AG484" s="415"/>
      <c r="AH484" s="415"/>
      <c r="AI484" s="415"/>
      <c r="AJ484" s="415"/>
      <c r="AK484" s="415"/>
      <c r="AL484" s="415"/>
      <c r="AM484" s="415"/>
      <c r="AN484" s="415"/>
      <c r="BI484" s="463">
        <v>2014</v>
      </c>
      <c r="BJ484" s="464">
        <v>1086.2456533873362</v>
      </c>
      <c r="BR484" s="463">
        <v>2014</v>
      </c>
      <c r="BS484" s="294">
        <v>0</v>
      </c>
      <c r="BT484" s="475">
        <v>0</v>
      </c>
      <c r="BU484" s="476">
        <v>1100.8866291761267</v>
      </c>
      <c r="BV484" s="464">
        <v>1100.8866291761267</v>
      </c>
      <c r="BY484" s="463">
        <v>2014</v>
      </c>
      <c r="BZ484" s="294">
        <v>0</v>
      </c>
      <c r="CA484" s="475">
        <v>0</v>
      </c>
      <c r="CB484" s="475">
        <v>0</v>
      </c>
      <c r="CC484" s="476">
        <v>1104.0362224589308</v>
      </c>
      <c r="CD484" s="464">
        <v>1104.0362224589308</v>
      </c>
      <c r="CG484" s="463">
        <v>2014</v>
      </c>
      <c r="CH484" s="294">
        <v>0</v>
      </c>
      <c r="CI484" s="475">
        <v>0</v>
      </c>
      <c r="CJ484" s="475">
        <v>0</v>
      </c>
      <c r="CK484" s="475">
        <v>0</v>
      </c>
      <c r="CL484" s="476">
        <v>1086.2456533873362</v>
      </c>
      <c r="CM484" s="464">
        <v>1086.2456533873362</v>
      </c>
      <c r="CP484" s="463">
        <v>2014</v>
      </c>
      <c r="CQ484" s="294">
        <v>0</v>
      </c>
      <c r="CR484" s="475">
        <v>1116.7643852433082</v>
      </c>
      <c r="CS484" s="476">
        <v>1</v>
      </c>
      <c r="CT484" s="464">
        <v>1116.7643852433082</v>
      </c>
      <c r="CZ484" s="447" t="b">
        <v>1</v>
      </c>
      <c r="DA484" s="448" t="b">
        <v>1</v>
      </c>
      <c r="DB484" s="449" t="b">
        <v>1</v>
      </c>
      <c r="DC484" s="447">
        <v>2</v>
      </c>
      <c r="DD484" s="449">
        <v>779.39671726198526</v>
      </c>
      <c r="DE484" s="447">
        <v>2</v>
      </c>
      <c r="DF484" s="449">
        <v>1073.0275083667016</v>
      </c>
      <c r="DG484" s="447">
        <v>2</v>
      </c>
      <c r="DH484" s="449">
        <v>1366.6582994714179</v>
      </c>
      <c r="DI484" s="447">
        <v>2</v>
      </c>
      <c r="DJ484" s="448">
        <v>779.39671726198526</v>
      </c>
      <c r="DK484" s="449">
        <v>484</v>
      </c>
      <c r="DL484" s="447">
        <v>2</v>
      </c>
      <c r="DM484" s="448">
        <v>1073.0275083667016</v>
      </c>
      <c r="DN484" s="449">
        <v>484</v>
      </c>
      <c r="DO484" s="447">
        <v>2</v>
      </c>
      <c r="DP484" s="448">
        <v>1366.6582994714179</v>
      </c>
      <c r="DQ484" s="449">
        <v>484</v>
      </c>
      <c r="DV484" s="450">
        <v>2019</v>
      </c>
      <c r="DW484" s="451">
        <v>1063.2647715408134</v>
      </c>
      <c r="DY484" s="557">
        <v>1063.2647715408134</v>
      </c>
      <c r="DZ484" s="412" t="s">
        <v>388</v>
      </c>
      <c r="EA484" s="303">
        <v>-3.4700798047210854E-3</v>
      </c>
      <c r="EB484" s="303">
        <v>0.38787397961567105</v>
      </c>
      <c r="EC484" s="303">
        <v>-18.722425972730168</v>
      </c>
      <c r="ED484" s="303">
        <v>1408.8419761743726</v>
      </c>
      <c r="EE484" s="303" t="s">
        <v>98</v>
      </c>
    </row>
    <row r="485" spans="1:136" s="336" customFormat="1" ht="14.4" thickBot="1" x14ac:dyDescent="0.3">
      <c r="A485" s="467" t="s">
        <v>390</v>
      </c>
      <c r="B485" s="403">
        <v>2017</v>
      </c>
      <c r="C485" s="1497">
        <v>946.44803898649764</v>
      </c>
      <c r="D485" s="1479">
        <v>637.40378135825358</v>
      </c>
      <c r="E485" s="1490"/>
      <c r="F485" s="1491">
        <v>912.26090551993207</v>
      </c>
      <c r="G485" s="1487"/>
      <c r="H485" s="1493"/>
      <c r="I485" s="1494">
        <v>1419.8155660986479</v>
      </c>
      <c r="J485" s="1479">
        <v>1432.4465466055362</v>
      </c>
      <c r="K485" s="1458"/>
      <c r="L485" s="1496"/>
      <c r="M485" s="1458"/>
      <c r="N485" s="301" t="s">
        <v>446</v>
      </c>
      <c r="O485" s="394"/>
      <c r="P485" s="394"/>
      <c r="Q485" s="394"/>
      <c r="R485" s="301">
        <v>3</v>
      </c>
      <c r="S485" s="503">
        <v>650.75646691652628</v>
      </c>
      <c r="T485" s="503">
        <v>1399.3938272932312</v>
      </c>
      <c r="U485" s="503">
        <v>282.87440672978829</v>
      </c>
      <c r="V485" s="301"/>
      <c r="W485" s="503">
        <v>783.69224591243847</v>
      </c>
      <c r="X485" s="503">
        <v>1066.5666526422267</v>
      </c>
      <c r="Y485" s="503">
        <v>1349.4410593720149</v>
      </c>
      <c r="AA485" s="415"/>
      <c r="AB485" s="415"/>
      <c r="AC485" s="415"/>
      <c r="AD485" s="415"/>
      <c r="AE485" s="415"/>
      <c r="AF485" s="415"/>
      <c r="AG485" s="415"/>
      <c r="AH485" s="415"/>
      <c r="AI485" s="415"/>
      <c r="AJ485" s="415"/>
      <c r="AK485" s="415"/>
      <c r="AL485" s="415"/>
      <c r="AM485" s="415"/>
      <c r="AN485" s="415"/>
      <c r="BI485" s="463">
        <v>2015</v>
      </c>
      <c r="BJ485" s="464">
        <v>1083.1677488787807</v>
      </c>
      <c r="BR485" s="463">
        <v>2015</v>
      </c>
      <c r="BS485" s="294">
        <v>1</v>
      </c>
      <c r="BT485" s="468">
        <v>-9.289095839606972</v>
      </c>
      <c r="BU485" s="526">
        <v>1100.8866291761267</v>
      </c>
      <c r="BV485" s="464">
        <v>1091.5975333365197</v>
      </c>
      <c r="BY485" s="463">
        <v>2015</v>
      </c>
      <c r="BZ485" s="294">
        <v>1</v>
      </c>
      <c r="CA485" s="468">
        <v>1.1090117192972395E-2</v>
      </c>
      <c r="CB485" s="468">
        <v>-9.7770609960977541</v>
      </c>
      <c r="CC485" s="526">
        <v>1104.0362224589308</v>
      </c>
      <c r="CD485" s="464">
        <v>1094.2702515800261</v>
      </c>
      <c r="CG485" s="463">
        <v>2015</v>
      </c>
      <c r="CH485" s="294">
        <v>1</v>
      </c>
      <c r="CI485" s="468">
        <v>6.5109680396701185E-3</v>
      </c>
      <c r="CJ485" s="468">
        <v>-0.41863377342525521</v>
      </c>
      <c r="CK485" s="468">
        <v>-2.6657817031700612</v>
      </c>
      <c r="CL485" s="526">
        <v>1086.2456533873362</v>
      </c>
      <c r="CM485" s="464">
        <v>1083.1677488787807</v>
      </c>
      <c r="CP485" s="463">
        <v>2015</v>
      </c>
      <c r="CQ485" s="294">
        <v>1</v>
      </c>
      <c r="CR485" s="468">
        <v>1116.7643852433082</v>
      </c>
      <c r="CS485" s="526">
        <v>0.98954024609181512</v>
      </c>
      <c r="CT485" s="464">
        <v>1105.0833046002379</v>
      </c>
      <c r="CZ485" s="447" t="b">
        <v>1</v>
      </c>
      <c r="DA485" s="448" t="b">
        <v>1</v>
      </c>
      <c r="DB485" s="449" t="b">
        <v>1</v>
      </c>
      <c r="DC485" s="447">
        <v>3</v>
      </c>
      <c r="DD485" s="449">
        <v>783.69224591243847</v>
      </c>
      <c r="DE485" s="447">
        <v>3</v>
      </c>
      <c r="DF485" s="449">
        <v>1066.5666526422267</v>
      </c>
      <c r="DG485" s="447">
        <v>3</v>
      </c>
      <c r="DH485" s="449">
        <v>1349.4410593720149</v>
      </c>
      <c r="DI485" s="447">
        <v>3</v>
      </c>
      <c r="DJ485" s="448">
        <v>783.69224591243847</v>
      </c>
      <c r="DK485" s="449">
        <v>485</v>
      </c>
      <c r="DL485" s="447">
        <v>3</v>
      </c>
      <c r="DM485" s="448">
        <v>1066.5666526422267</v>
      </c>
      <c r="DN485" s="449">
        <v>485</v>
      </c>
      <c r="DO485" s="447">
        <v>3</v>
      </c>
      <c r="DP485" s="448">
        <v>1349.4410593720149</v>
      </c>
      <c r="DQ485" s="449">
        <v>485</v>
      </c>
      <c r="DV485" s="450">
        <v>2020</v>
      </c>
      <c r="DW485" s="451">
        <v>1056.5865164215754</v>
      </c>
      <c r="DY485" s="557">
        <v>1056.5865164215754</v>
      </c>
      <c r="DZ485" s="412" t="s">
        <v>388</v>
      </c>
      <c r="EA485" s="303">
        <v>6.5109680396701185E-3</v>
      </c>
      <c r="EB485" s="303">
        <v>-0.41863377342525521</v>
      </c>
      <c r="EC485" s="303">
        <v>-2.6657817031700612</v>
      </c>
      <c r="ED485" s="303">
        <v>1086.2456533873362</v>
      </c>
      <c r="EE485" s="303" t="s">
        <v>93</v>
      </c>
    </row>
    <row r="486" spans="1:136" s="336" customFormat="1" ht="15.6" thickBot="1" x14ac:dyDescent="0.3">
      <c r="A486" s="588" t="s">
        <v>424</v>
      </c>
      <c r="B486" s="403">
        <v>2018</v>
      </c>
      <c r="C486" s="1497">
        <v>950.861173254081</v>
      </c>
      <c r="D486" s="1479">
        <v>640.37589219152403</v>
      </c>
      <c r="E486" s="1500"/>
      <c r="F486" s="1491">
        <v>916.51463070852026</v>
      </c>
      <c r="G486" s="1487"/>
      <c r="H486" s="1493"/>
      <c r="I486" s="1501">
        <v>1379.6358047720018</v>
      </c>
      <c r="J486" s="1479">
        <v>1431.2343071569128</v>
      </c>
      <c r="K486" s="1498"/>
      <c r="L486" s="1499"/>
      <c r="M486" s="1498"/>
      <c r="N486" s="301" t="s">
        <v>446</v>
      </c>
      <c r="O486" s="394"/>
      <c r="P486" s="394"/>
      <c r="Q486" s="394"/>
      <c r="R486" s="301">
        <v>4</v>
      </c>
      <c r="S486" s="503">
        <v>653.30301847951318</v>
      </c>
      <c r="T486" s="503">
        <v>1397.1876940320064</v>
      </c>
      <c r="U486" s="503">
        <v>272.88077826563682</v>
      </c>
      <c r="V486" s="292"/>
      <c r="W486" s="503">
        <v>787.35910087888396</v>
      </c>
      <c r="X486" s="503">
        <v>1060.2398791445207</v>
      </c>
      <c r="Y486" s="503">
        <v>1333.1206574101575</v>
      </c>
      <c r="AA486" s="415"/>
      <c r="AB486" s="415"/>
      <c r="AC486" s="415"/>
      <c r="AD486" s="415"/>
      <c r="AE486" s="415"/>
      <c r="AF486" s="415"/>
      <c r="AG486" s="415"/>
      <c r="AH486" s="415"/>
      <c r="AI486" s="415"/>
      <c r="AJ486" s="415"/>
      <c r="AK486" s="415"/>
      <c r="AL486" s="415"/>
      <c r="AM486" s="415"/>
      <c r="AN486" s="415"/>
      <c r="BI486" s="463">
        <v>2016</v>
      </c>
      <c r="BJ486" s="464">
        <v>1079.2916426316124</v>
      </c>
      <c r="BR486" s="463">
        <v>2016</v>
      </c>
      <c r="BS486" s="294">
        <v>2</v>
      </c>
      <c r="BT486" s="529">
        <v>-18.578191679213944</v>
      </c>
      <c r="BU486" s="526">
        <v>1100.8866291761267</v>
      </c>
      <c r="BV486" s="560">
        <v>1082.3084374969128</v>
      </c>
      <c r="BY486" s="463">
        <v>2016</v>
      </c>
      <c r="BZ486" s="294">
        <v>2</v>
      </c>
      <c r="CA486" s="529">
        <v>4.436046877188958E-2</v>
      </c>
      <c r="CB486" s="529">
        <v>-19.554121992195508</v>
      </c>
      <c r="CC486" s="526">
        <v>1104.0362224589308</v>
      </c>
      <c r="CD486" s="560">
        <v>1084.5264609355072</v>
      </c>
      <c r="CG486" s="463">
        <v>2016</v>
      </c>
      <c r="CH486" s="294">
        <v>2</v>
      </c>
      <c r="CI486" s="529">
        <v>5.2087744317360948E-2</v>
      </c>
      <c r="CJ486" s="529">
        <v>-1.6745350937010208</v>
      </c>
      <c r="CK486" s="529">
        <v>-5.3315634063401225</v>
      </c>
      <c r="CL486" s="526">
        <v>1086.2456533873362</v>
      </c>
      <c r="CM486" s="560">
        <v>1079.2916426316124</v>
      </c>
      <c r="CP486" s="463">
        <v>2016</v>
      </c>
      <c r="CQ486" s="294">
        <v>2</v>
      </c>
      <c r="CR486" s="529">
        <v>1116.7643852433082</v>
      </c>
      <c r="CS486" s="526">
        <v>0.97918989863545003</v>
      </c>
      <c r="CT486" s="560">
        <v>1093.5244051860757</v>
      </c>
      <c r="CZ486" s="447" t="b">
        <v>1</v>
      </c>
      <c r="DA486" s="448" t="b">
        <v>1</v>
      </c>
      <c r="DB486" s="449" t="b">
        <v>1</v>
      </c>
      <c r="DC486" s="447">
        <v>4</v>
      </c>
      <c r="DD486" s="449">
        <v>787.35910087888396</v>
      </c>
      <c r="DE486" s="447">
        <v>4</v>
      </c>
      <c r="DF486" s="449">
        <v>1060.2398791445207</v>
      </c>
      <c r="DG486" s="447">
        <v>4</v>
      </c>
      <c r="DH486" s="449">
        <v>1333.1206574101575</v>
      </c>
      <c r="DI486" s="447">
        <v>4</v>
      </c>
      <c r="DJ486" s="448">
        <v>787.35910087888396</v>
      </c>
      <c r="DK486" s="449">
        <v>486</v>
      </c>
      <c r="DL486" s="447">
        <v>4</v>
      </c>
      <c r="DM486" s="448">
        <v>1060.2398791445207</v>
      </c>
      <c r="DN486" s="449">
        <v>486</v>
      </c>
      <c r="DO486" s="447">
        <v>4</v>
      </c>
      <c r="DP486" s="448">
        <v>1333.1206574101575</v>
      </c>
      <c r="DQ486" s="449">
        <v>486</v>
      </c>
      <c r="DV486" s="510">
        <v>2021</v>
      </c>
      <c r="DW486" s="511">
        <v>1049.3053886049152</v>
      </c>
      <c r="DY486" s="558">
        <v>1049.3053886049152</v>
      </c>
      <c r="DZ486" s="412" t="s">
        <v>388</v>
      </c>
      <c r="EA486" s="303">
        <v>1.6492015884061309E-2</v>
      </c>
      <c r="EB486" s="303">
        <v>-1.2251415264661805</v>
      </c>
      <c r="EC486" s="303">
        <v>13.390862566390023</v>
      </c>
      <c r="ED486" s="303">
        <v>763.64933060030012</v>
      </c>
      <c r="EE486" s="303" t="s">
        <v>88</v>
      </c>
    </row>
    <row r="487" spans="1:136" s="336" customFormat="1" ht="39.6" x14ac:dyDescent="0.25">
      <c r="A487" s="593" t="s">
        <v>428</v>
      </c>
      <c r="B487" s="403">
        <v>2019</v>
      </c>
      <c r="C487" s="1497">
        <v>954.9478898591899</v>
      </c>
      <c r="D487" s="1479">
        <v>643.12817072149528</v>
      </c>
      <c r="E487" s="1500"/>
      <c r="F487" s="1491">
        <v>920.45372893389367</v>
      </c>
      <c r="G487" s="1487"/>
      <c r="H487" s="1493"/>
      <c r="I487" s="1501">
        <v>1339.456043445356</v>
      </c>
      <c r="J487" s="1479">
        <v>1430.4866332293902</v>
      </c>
      <c r="K487" s="1498"/>
      <c r="L487" s="1499"/>
      <c r="M487" s="1498"/>
      <c r="N487" s="301" t="s">
        <v>446</v>
      </c>
      <c r="O487" s="394"/>
      <c r="P487" s="394"/>
      <c r="Q487" s="394"/>
      <c r="R487" s="301">
        <v>5</v>
      </c>
      <c r="S487" s="503">
        <v>655.8495700425002</v>
      </c>
      <c r="T487" s="503">
        <v>1395.3661856336396</v>
      </c>
      <c r="U487" s="503">
        <v>263.68049943245916</v>
      </c>
      <c r="V487" s="292"/>
      <c r="W487" s="503">
        <v>790.3232060118778</v>
      </c>
      <c r="X487" s="503">
        <v>1054.0037054443369</v>
      </c>
      <c r="Y487" s="503">
        <v>1317.684204876796</v>
      </c>
      <c r="AA487" s="415"/>
      <c r="AB487" s="415"/>
      <c r="AC487" s="415"/>
      <c r="AD487" s="415"/>
      <c r="AE487" s="415"/>
      <c r="AF487" s="415"/>
      <c r="AG487" s="415"/>
      <c r="AH487" s="415"/>
      <c r="AI487" s="415"/>
      <c r="AJ487" s="415"/>
      <c r="AK487" s="415"/>
      <c r="AL487" s="415"/>
      <c r="AM487" s="415"/>
      <c r="AN487" s="415"/>
      <c r="BI487" s="463">
        <v>2017</v>
      </c>
      <c r="BJ487" s="464">
        <v>1074.6564004540699</v>
      </c>
      <c r="BR487" s="463">
        <v>2017</v>
      </c>
      <c r="BS487" s="294">
        <v>3</v>
      </c>
      <c r="BT487" s="529">
        <v>-27.867287518820916</v>
      </c>
      <c r="BU487" s="526">
        <v>1100.8866291761267</v>
      </c>
      <c r="BV487" s="560">
        <v>1073.0193416573059</v>
      </c>
      <c r="BY487" s="463">
        <v>2017</v>
      </c>
      <c r="BZ487" s="294">
        <v>3</v>
      </c>
      <c r="CA487" s="529">
        <v>9.9811054736751559E-2</v>
      </c>
      <c r="CB487" s="529">
        <v>-29.331182988293264</v>
      </c>
      <c r="CC487" s="526">
        <v>1104.0362224589308</v>
      </c>
      <c r="CD487" s="560">
        <v>1074.8048505253741</v>
      </c>
      <c r="CG487" s="463">
        <v>2017</v>
      </c>
      <c r="CH487" s="294">
        <v>3</v>
      </c>
      <c r="CI487" s="529">
        <v>0.17579613707109321</v>
      </c>
      <c r="CJ487" s="529">
        <v>-3.7677039608272969</v>
      </c>
      <c r="CK487" s="529">
        <v>-7.9973451095101833</v>
      </c>
      <c r="CL487" s="526">
        <v>1086.2456533873362</v>
      </c>
      <c r="CM487" s="560">
        <v>1074.6564004540699</v>
      </c>
      <c r="CP487" s="463">
        <v>2017</v>
      </c>
      <c r="CQ487" s="294">
        <v>3</v>
      </c>
      <c r="CR487" s="529">
        <v>1116.7643852433082</v>
      </c>
      <c r="CS487" s="526">
        <v>0.96894781326634261</v>
      </c>
      <c r="CT487" s="560">
        <v>1082.0864090152349</v>
      </c>
      <c r="CZ487" s="447" t="b">
        <v>1</v>
      </c>
      <c r="DA487" s="448" t="b">
        <v>1</v>
      </c>
      <c r="DB487" s="449" t="b">
        <v>1</v>
      </c>
      <c r="DC487" s="447">
        <v>5</v>
      </c>
      <c r="DD487" s="449">
        <v>790.3232060118778</v>
      </c>
      <c r="DE487" s="447">
        <v>5</v>
      </c>
      <c r="DF487" s="449">
        <v>1054.0037054443369</v>
      </c>
      <c r="DG487" s="447">
        <v>5</v>
      </c>
      <c r="DH487" s="449">
        <v>1317.684204876796</v>
      </c>
      <c r="DI487" s="447">
        <v>5</v>
      </c>
      <c r="DJ487" s="448">
        <v>790.3232060118778</v>
      </c>
      <c r="DK487" s="449">
        <v>487</v>
      </c>
      <c r="DL487" s="447">
        <v>5</v>
      </c>
      <c r="DM487" s="448">
        <v>1054.0037054443369</v>
      </c>
      <c r="DN487" s="449">
        <v>487</v>
      </c>
      <c r="DO487" s="447">
        <v>5</v>
      </c>
      <c r="DP487" s="448">
        <v>1317.684204876796</v>
      </c>
      <c r="DQ487" s="449">
        <v>487</v>
      </c>
      <c r="DV487" s="510">
        <v>2022</v>
      </c>
      <c r="DW487" s="511">
        <v>1041.4604538990704</v>
      </c>
      <c r="DY487" s="558">
        <v>1041.4604538990704</v>
      </c>
      <c r="DZ487" s="412"/>
      <c r="EA487" s="303"/>
      <c r="EB487" s="303"/>
      <c r="EC487" s="303"/>
      <c r="ED487" s="303"/>
      <c r="EE487" s="303"/>
    </row>
    <row r="488" spans="1:136" s="336" customFormat="1" ht="14.4" thickBot="1" x14ac:dyDescent="0.3">
      <c r="A488" s="559" t="s">
        <v>393</v>
      </c>
      <c r="B488" s="403">
        <v>2020</v>
      </c>
      <c r="C488" s="1497">
        <v>958.63776975185851</v>
      </c>
      <c r="D488" s="1479">
        <v>645.61319187370066</v>
      </c>
      <c r="E488" s="1490"/>
      <c r="F488" s="1491">
        <v>924.01032478859076</v>
      </c>
      <c r="G488" s="1487"/>
      <c r="H488" s="1493"/>
      <c r="I488" s="1494">
        <v>1299.2762821187102</v>
      </c>
      <c r="J488" s="1479">
        <v>1430.0256125638391</v>
      </c>
      <c r="K488" s="1458"/>
      <c r="L488" s="1496"/>
      <c r="M488" s="1458"/>
      <c r="N488" s="301" t="s">
        <v>446</v>
      </c>
      <c r="O488" s="394"/>
      <c r="P488" s="394"/>
      <c r="Q488" s="394"/>
      <c r="R488" s="301">
        <v>6</v>
      </c>
      <c r="S488" s="561">
        <v>658.39612160548666</v>
      </c>
      <c r="T488" s="561">
        <v>1393.7853144012663</v>
      </c>
      <c r="U488" s="503">
        <v>255.31280190193473</v>
      </c>
      <c r="V488" s="292"/>
      <c r="W488" s="503">
        <v>792.50880005414024</v>
      </c>
      <c r="X488" s="503">
        <v>1047.821601956075</v>
      </c>
      <c r="Y488" s="503">
        <v>1303.1344038580098</v>
      </c>
      <c r="AA488" s="415"/>
      <c r="AB488" s="415"/>
      <c r="AC488" s="415"/>
      <c r="AD488" s="415"/>
      <c r="AE488" s="415"/>
      <c r="AF488" s="415"/>
      <c r="AG488" s="415"/>
      <c r="AH488" s="415"/>
      <c r="AI488" s="415"/>
      <c r="AJ488" s="415"/>
      <c r="AK488" s="415"/>
      <c r="AL488" s="415"/>
      <c r="AM488" s="415"/>
      <c r="AN488" s="415"/>
      <c r="BI488" s="463">
        <v>2018</v>
      </c>
      <c r="BJ488" s="464">
        <v>1069.3010881543908</v>
      </c>
      <c r="BR488" s="463">
        <v>2018</v>
      </c>
      <c r="BS488" s="294">
        <v>4</v>
      </c>
      <c r="BT488" s="468">
        <v>-37.156383358427888</v>
      </c>
      <c r="BU488" s="526">
        <v>1100.8866291761267</v>
      </c>
      <c r="BV488" s="464">
        <v>1063.7302458176987</v>
      </c>
      <c r="BY488" s="463">
        <v>2018</v>
      </c>
      <c r="BZ488" s="294">
        <v>4</v>
      </c>
      <c r="CA488" s="468">
        <v>0.17744187508755832</v>
      </c>
      <c r="CB488" s="468">
        <v>-39.108243984391017</v>
      </c>
      <c r="CC488" s="526">
        <v>1104.0362224589308</v>
      </c>
      <c r="CD488" s="464">
        <v>1065.1054203496274</v>
      </c>
      <c r="CG488" s="463">
        <v>2018</v>
      </c>
      <c r="CH488" s="294">
        <v>4</v>
      </c>
      <c r="CI488" s="468">
        <v>0.41670195453888759</v>
      </c>
      <c r="CJ488" s="468">
        <v>-6.6981403748040833</v>
      </c>
      <c r="CK488" s="468">
        <v>-10.663126812680245</v>
      </c>
      <c r="CL488" s="526">
        <v>1086.2456533873362</v>
      </c>
      <c r="CM488" s="464">
        <v>1069.3010881543908</v>
      </c>
      <c r="CP488" s="463">
        <v>2018</v>
      </c>
      <c r="CQ488" s="294">
        <v>4</v>
      </c>
      <c r="CR488" s="468">
        <v>1116.7643852433082</v>
      </c>
      <c r="CS488" s="526">
        <v>0.95881285758970269</v>
      </c>
      <c r="CT488" s="464">
        <v>1070.7680514695439</v>
      </c>
      <c r="CZ488" s="447" t="b">
        <v>1</v>
      </c>
      <c r="DA488" s="448" t="b">
        <v>1</v>
      </c>
      <c r="DB488" s="449" t="b">
        <v>1</v>
      </c>
      <c r="DC488" s="447">
        <v>6</v>
      </c>
      <c r="DD488" s="449">
        <v>792.50880005414024</v>
      </c>
      <c r="DE488" s="447">
        <v>6</v>
      </c>
      <c r="DF488" s="449">
        <v>1047.821601956075</v>
      </c>
      <c r="DG488" s="447">
        <v>6</v>
      </c>
      <c r="DH488" s="449">
        <v>1303.1344038580098</v>
      </c>
      <c r="DI488" s="447">
        <v>6</v>
      </c>
      <c r="DJ488" s="448">
        <v>792.50880005414024</v>
      </c>
      <c r="DK488" s="449">
        <v>488</v>
      </c>
      <c r="DL488" s="447">
        <v>6</v>
      </c>
      <c r="DM488" s="448">
        <v>1047.821601956075</v>
      </c>
      <c r="DN488" s="449">
        <v>488</v>
      </c>
      <c r="DO488" s="447">
        <v>6</v>
      </c>
      <c r="DP488" s="448">
        <v>1303.1344038580098</v>
      </c>
      <c r="DQ488" s="449">
        <v>488</v>
      </c>
      <c r="DV488" s="450">
        <v>2023</v>
      </c>
      <c r="DW488" s="451">
        <v>1033.0907781122796</v>
      </c>
      <c r="DY488" s="557">
        <v>1033.0907781122796</v>
      </c>
      <c r="DZ488" s="412"/>
      <c r="EA488" s="303" t="s">
        <v>380</v>
      </c>
      <c r="EB488" s="303" t="s">
        <v>381</v>
      </c>
      <c r="EC488" s="303"/>
      <c r="ED488" s="303"/>
      <c r="EE488" s="303"/>
    </row>
    <row r="489" spans="1:136" s="336" customFormat="1" ht="14.4" thickBot="1" x14ac:dyDescent="0.3">
      <c r="A489" s="520" t="s">
        <v>394</v>
      </c>
      <c r="B489" s="403">
        <v>2021</v>
      </c>
      <c r="C489" s="1497">
        <v>960.77814281883445</v>
      </c>
      <c r="D489" s="1479">
        <v>647.05466761268451</v>
      </c>
      <c r="E489" s="1500"/>
      <c r="F489" s="1491">
        <v>926.07338434579674</v>
      </c>
      <c r="G489" s="1487"/>
      <c r="H489" s="1493"/>
      <c r="I489" s="1501">
        <v>1259.0965207920644</v>
      </c>
      <c r="J489" s="1479">
        <v>1428.066076177847</v>
      </c>
      <c r="K489" s="1498"/>
      <c r="L489" s="1499"/>
      <c r="M489" s="1498"/>
      <c r="N489" s="301" t="s">
        <v>446</v>
      </c>
      <c r="O489" s="394"/>
      <c r="P489" s="394"/>
      <c r="Q489" s="394"/>
      <c r="R489" s="301">
        <v>7</v>
      </c>
      <c r="S489" s="587">
        <v>658.97428149240386</v>
      </c>
      <c r="T489" s="587">
        <v>1392.3320529581745</v>
      </c>
      <c r="U489" s="503">
        <v>248.76341131989125</v>
      </c>
      <c r="V489" s="292"/>
      <c r="W489" s="503">
        <v>791.35517698911622</v>
      </c>
      <c r="X489" s="503">
        <v>1040.1185883090075</v>
      </c>
      <c r="Y489" s="503">
        <v>1288.8819996288987</v>
      </c>
      <c r="AA489" s="415"/>
      <c r="AB489" s="415"/>
      <c r="AC489" s="415"/>
      <c r="AD489" s="415"/>
      <c r="AE489" s="415"/>
      <c r="AF489" s="415"/>
      <c r="AG489" s="415"/>
      <c r="AH489" s="415"/>
      <c r="AI489" s="415"/>
      <c r="AJ489" s="415"/>
      <c r="AK489" s="415"/>
      <c r="AL489" s="415"/>
      <c r="AM489" s="415"/>
      <c r="AN489" s="415"/>
      <c r="BI489" s="463">
        <v>2019</v>
      </c>
      <c r="BJ489" s="563">
        <v>1063.2647715408134</v>
      </c>
      <c r="BR489" s="463">
        <v>2019</v>
      </c>
      <c r="BS489" s="294">
        <v>5</v>
      </c>
      <c r="BT489" s="529">
        <v>-46.44547919803486</v>
      </c>
      <c r="BU489" s="526">
        <v>1100.8866291761267</v>
      </c>
      <c r="BV489" s="563">
        <v>1054.4411499780917</v>
      </c>
      <c r="BY489" s="463">
        <v>2019</v>
      </c>
      <c r="BZ489" s="294">
        <v>5</v>
      </c>
      <c r="CA489" s="529">
        <v>0.27725292982430988</v>
      </c>
      <c r="CB489" s="529">
        <v>-48.885304980488769</v>
      </c>
      <c r="CC489" s="526">
        <v>1104.0362224589308</v>
      </c>
      <c r="CD489" s="563">
        <v>1055.4281704082664</v>
      </c>
      <c r="CG489" s="463">
        <v>2019</v>
      </c>
      <c r="CH489" s="294">
        <v>5</v>
      </c>
      <c r="CI489" s="529">
        <v>0.81387100495876485</v>
      </c>
      <c r="CJ489" s="529">
        <v>-10.465844335631381</v>
      </c>
      <c r="CK489" s="529">
        <v>-13.328908515850307</v>
      </c>
      <c r="CL489" s="526">
        <v>1086.2456533873362</v>
      </c>
      <c r="CM489" s="563">
        <v>1063.2647715408134</v>
      </c>
      <c r="CP489" s="463">
        <v>2019</v>
      </c>
      <c r="CQ489" s="294">
        <v>5</v>
      </c>
      <c r="CR489" s="529">
        <v>1116.7643852433082</v>
      </c>
      <c r="CS489" s="526">
        <v>0.94878391105531079</v>
      </c>
      <c r="CT489" s="563">
        <v>1059.5680811584257</v>
      </c>
      <c r="CZ489" s="447" t="b">
        <v>1</v>
      </c>
      <c r="DA489" s="448" t="b">
        <v>1</v>
      </c>
      <c r="DB489" s="449" t="b">
        <v>1</v>
      </c>
      <c r="DC489" s="447">
        <v>7</v>
      </c>
      <c r="DD489" s="449">
        <v>791.35517698911622</v>
      </c>
      <c r="DE489" s="447">
        <v>7</v>
      </c>
      <c r="DF489" s="449">
        <v>1040.1185883090075</v>
      </c>
      <c r="DG489" s="447">
        <v>7</v>
      </c>
      <c r="DH489" s="449">
        <v>1288.8819996288987</v>
      </c>
      <c r="DI489" s="447">
        <v>7</v>
      </c>
      <c r="DJ489" s="448">
        <v>791.35517698911622</v>
      </c>
      <c r="DK489" s="449">
        <v>489</v>
      </c>
      <c r="DL489" s="447">
        <v>7</v>
      </c>
      <c r="DM489" s="448">
        <v>1040.1185883090075</v>
      </c>
      <c r="DN489" s="449">
        <v>489</v>
      </c>
      <c r="DO489" s="447">
        <v>7</v>
      </c>
      <c r="DP489" s="448">
        <v>1288.8819996288987</v>
      </c>
      <c r="DQ489" s="449">
        <v>489</v>
      </c>
      <c r="DV489" s="510">
        <v>2024</v>
      </c>
      <c r="DW489" s="511">
        <v>1024.2354270527803</v>
      </c>
      <c r="DY489" s="558">
        <v>1024.2354270527803</v>
      </c>
      <c r="DZ489" s="412" t="s">
        <v>388</v>
      </c>
      <c r="EA489" s="303">
        <v>0</v>
      </c>
      <c r="EB489" s="303">
        <v>0</v>
      </c>
      <c r="EC489" s="303" t="s">
        <v>449</v>
      </c>
      <c r="ED489" s="303"/>
      <c r="EE489" s="303"/>
    </row>
    <row r="490" spans="1:136" ht="14.4" thickBot="1" x14ac:dyDescent="0.3">
      <c r="A490" s="559" t="s">
        <v>395</v>
      </c>
      <c r="B490" s="403">
        <v>2022</v>
      </c>
      <c r="C490" s="1497">
        <v>962.28804196769875</v>
      </c>
      <c r="D490" s="1479">
        <v>648.07153846804204</v>
      </c>
      <c r="E490" s="1502"/>
      <c r="F490" s="1491">
        <v>927.52874365560319</v>
      </c>
      <c r="G490" s="1487"/>
      <c r="H490" s="1493"/>
      <c r="I490" s="1503">
        <v>1218.9167594654184</v>
      </c>
      <c r="J490" s="1479">
        <v>1425.8782946959825</v>
      </c>
      <c r="K490" s="1463"/>
      <c r="L490" s="1504"/>
      <c r="M490" s="1463"/>
      <c r="N490" s="301" t="s">
        <v>446</v>
      </c>
      <c r="O490" s="394"/>
      <c r="P490" s="394"/>
      <c r="Q490" s="394"/>
      <c r="R490" s="301">
        <v>8</v>
      </c>
      <c r="S490" s="564">
        <v>659.55244137932107</v>
      </c>
      <c r="T490" s="564">
        <v>1390.9129912398803</v>
      </c>
      <c r="U490" s="503">
        <v>243.08531772074917</v>
      </c>
      <c r="V490" s="292"/>
      <c r="W490" s="503">
        <v>789.34352002727883</v>
      </c>
      <c r="X490" s="503">
        <v>1032.4288377480279</v>
      </c>
      <c r="Y490" s="503">
        <v>1275.5141554687771</v>
      </c>
      <c r="AA490" s="394"/>
      <c r="AB490" s="394"/>
      <c r="AC490" s="394"/>
      <c r="AD490" s="394"/>
      <c r="AE490" s="394"/>
      <c r="AF490" s="394"/>
      <c r="AG490" s="394"/>
      <c r="AH490" s="394"/>
      <c r="AI490" s="394"/>
      <c r="AJ490" s="394"/>
      <c r="AK490" s="394"/>
      <c r="AL490" s="394"/>
      <c r="AM490" s="394"/>
      <c r="AN490" s="394"/>
      <c r="BI490" s="463">
        <v>2020</v>
      </c>
      <c r="BJ490" s="528">
        <v>1056.5865164215754</v>
      </c>
      <c r="BR490" s="463">
        <v>2020</v>
      </c>
      <c r="BS490" s="294">
        <v>6</v>
      </c>
      <c r="BT490" s="529">
        <v>-55.734575037641832</v>
      </c>
      <c r="BU490" s="526">
        <v>1100.8866291761267</v>
      </c>
      <c r="BV490" s="528">
        <v>1045.1520541384848</v>
      </c>
      <c r="BY490" s="463">
        <v>2020</v>
      </c>
      <c r="BZ490" s="294">
        <v>6</v>
      </c>
      <c r="CA490" s="529">
        <v>0.39924421894700624</v>
      </c>
      <c r="CB490" s="529">
        <v>-58.662365976586528</v>
      </c>
      <c r="CC490" s="526">
        <v>1104.0362224589308</v>
      </c>
      <c r="CD490" s="528">
        <v>1045.7731007012912</v>
      </c>
      <c r="CG490" s="463">
        <v>2020</v>
      </c>
      <c r="CH490" s="294">
        <v>6</v>
      </c>
      <c r="CI490" s="529">
        <v>1.4063690965687456</v>
      </c>
      <c r="CJ490" s="529">
        <v>-15.070815843309187</v>
      </c>
      <c r="CK490" s="529">
        <v>-15.994690219020367</v>
      </c>
      <c r="CL490" s="526">
        <v>1086.2456533873362</v>
      </c>
      <c r="CM490" s="528">
        <v>1056.5865164215754</v>
      </c>
      <c r="CP490" s="463">
        <v>2020</v>
      </c>
      <c r="CQ490" s="294">
        <v>6</v>
      </c>
      <c r="CR490" s="529">
        <v>1116.7643852433082</v>
      </c>
      <c r="CS490" s="526">
        <v>0.93885986483362704</v>
      </c>
      <c r="CT490" s="528">
        <v>1048.4852597805409</v>
      </c>
      <c r="CZ490" s="447" t="b">
        <v>1</v>
      </c>
      <c r="DA490" s="448" t="b">
        <v>1</v>
      </c>
      <c r="DB490" s="449" t="b">
        <v>1</v>
      </c>
      <c r="DC490" s="447">
        <v>8</v>
      </c>
      <c r="DD490" s="449">
        <v>789.34352002727883</v>
      </c>
      <c r="DE490" s="447">
        <v>8</v>
      </c>
      <c r="DF490" s="449">
        <v>1032.4288377480279</v>
      </c>
      <c r="DG490" s="447">
        <v>8</v>
      </c>
      <c r="DH490" s="449">
        <v>1275.5141554687771</v>
      </c>
      <c r="DI490" s="447">
        <v>8</v>
      </c>
      <c r="DJ490" s="448">
        <v>789.34352002727883</v>
      </c>
      <c r="DK490" s="449">
        <v>490</v>
      </c>
      <c r="DL490" s="447">
        <v>8</v>
      </c>
      <c r="DM490" s="448">
        <v>1032.4288377480279</v>
      </c>
      <c r="DN490" s="449">
        <v>490</v>
      </c>
      <c r="DO490" s="447">
        <v>8</v>
      </c>
      <c r="DP490" s="448">
        <v>1275.5141554687771</v>
      </c>
      <c r="DQ490" s="449">
        <v>490</v>
      </c>
      <c r="DR490" s="336"/>
      <c r="DV490" s="510">
        <v>2025</v>
      </c>
      <c r="DW490" s="511">
        <v>1014.9334665288106</v>
      </c>
      <c r="DY490" s="558">
        <v>1014.9334665288106</v>
      </c>
      <c r="DZ490" s="412" t="s">
        <v>388</v>
      </c>
      <c r="EA490" s="303">
        <v>0</v>
      </c>
      <c r="EB490" s="303">
        <v>0</v>
      </c>
      <c r="EC490" s="303" t="s">
        <v>449</v>
      </c>
    </row>
    <row r="491" spans="1:136" ht="13.8" x14ac:dyDescent="0.25">
      <c r="B491" s="403">
        <v>2023</v>
      </c>
      <c r="C491" s="1497">
        <v>963.22285920186141</v>
      </c>
      <c r="D491" s="1479">
        <v>648.70110925839651</v>
      </c>
      <c r="E491" s="1505"/>
      <c r="F491" s="1491">
        <v>928.42979387854609</v>
      </c>
      <c r="G491" s="1487"/>
      <c r="H491" s="1493"/>
      <c r="I491" s="1503">
        <v>1178.7369981387724</v>
      </c>
      <c r="J491" s="1479">
        <v>1423.3886197244392</v>
      </c>
      <c r="K491" s="1463"/>
      <c r="L491" s="1504"/>
      <c r="M491" s="1463"/>
      <c r="N491" s="301" t="s">
        <v>446</v>
      </c>
      <c r="O491" s="394"/>
      <c r="P491" s="394"/>
      <c r="Q491" s="394"/>
      <c r="R491" s="301">
        <v>9</v>
      </c>
      <c r="S491" s="564">
        <v>660.13060126623839</v>
      </c>
      <c r="T491" s="564">
        <v>1389.4281741126333</v>
      </c>
      <c r="U491" s="503">
        <v>238.30849378247001</v>
      </c>
      <c r="V491" s="292"/>
      <c r="W491" s="503">
        <v>786.42452994081157</v>
      </c>
      <c r="X491" s="503">
        <v>1024.7330237232816</v>
      </c>
      <c r="Y491" s="503">
        <v>1263.0415175057515</v>
      </c>
      <c r="AA491" s="394"/>
      <c r="AB491" s="394"/>
      <c r="AC491" s="394"/>
      <c r="AD491" s="394"/>
      <c r="AE491" s="394"/>
      <c r="AF491" s="394"/>
      <c r="AG491" s="394"/>
      <c r="AH491" s="394"/>
      <c r="AI491" s="394"/>
      <c r="AJ491" s="394"/>
      <c r="AK491" s="394"/>
      <c r="AL491" s="394"/>
      <c r="AM491" s="394"/>
      <c r="AN491" s="394"/>
      <c r="BI491" s="463">
        <v>2021</v>
      </c>
      <c r="BJ491" s="530">
        <v>1049.3053886049152</v>
      </c>
      <c r="BR491" s="463">
        <v>2021</v>
      </c>
      <c r="BS491" s="294">
        <v>7</v>
      </c>
      <c r="BT491" s="529">
        <v>-65.023670877248804</v>
      </c>
      <c r="BU491" s="526">
        <v>1100.8866291761267</v>
      </c>
      <c r="BV491" s="530">
        <v>1035.8629582988779</v>
      </c>
      <c r="BY491" s="463">
        <v>2021</v>
      </c>
      <c r="BZ491" s="294">
        <v>7</v>
      </c>
      <c r="CA491" s="529">
        <v>0.54341574245564739</v>
      </c>
      <c r="CB491" s="529">
        <v>-68.439426972684274</v>
      </c>
      <c r="CC491" s="526">
        <v>1104.0362224589308</v>
      </c>
      <c r="CD491" s="530">
        <v>1036.1402112287021</v>
      </c>
      <c r="CG491" s="463">
        <v>2021</v>
      </c>
      <c r="CH491" s="294">
        <v>7</v>
      </c>
      <c r="CI491" s="529">
        <v>2.2332620376068508</v>
      </c>
      <c r="CJ491" s="529">
        <v>-20.513054897837506</v>
      </c>
      <c r="CK491" s="529">
        <v>-18.660471922190428</v>
      </c>
      <c r="CL491" s="526">
        <v>1086.2456533873362</v>
      </c>
      <c r="CM491" s="530">
        <v>1049.3053886049152</v>
      </c>
      <c r="CP491" s="463">
        <v>2021</v>
      </c>
      <c r="CQ491" s="294">
        <v>7</v>
      </c>
      <c r="CR491" s="529">
        <v>1116.7643852433082</v>
      </c>
      <c r="CS491" s="526">
        <v>0.92903962169319543</v>
      </c>
      <c r="CT491" s="530">
        <v>1037.5183619868769</v>
      </c>
      <c r="CZ491" s="447" t="b">
        <v>1</v>
      </c>
      <c r="DA491" s="448" t="b">
        <v>1</v>
      </c>
      <c r="DB491" s="449" t="b">
        <v>1</v>
      </c>
      <c r="DC491" s="447">
        <v>9</v>
      </c>
      <c r="DD491" s="449">
        <v>786.42452994081157</v>
      </c>
      <c r="DE491" s="447">
        <v>9</v>
      </c>
      <c r="DF491" s="449">
        <v>1024.7330237232816</v>
      </c>
      <c r="DG491" s="447">
        <v>9</v>
      </c>
      <c r="DH491" s="449">
        <v>1263.0415175057515</v>
      </c>
      <c r="DI491" s="447">
        <v>9</v>
      </c>
      <c r="DJ491" s="448">
        <v>786.42452994081157</v>
      </c>
      <c r="DK491" s="449">
        <v>491</v>
      </c>
      <c r="DL491" s="447">
        <v>9</v>
      </c>
      <c r="DM491" s="448">
        <v>1024.7330237232816</v>
      </c>
      <c r="DN491" s="449">
        <v>491</v>
      </c>
      <c r="DO491" s="447">
        <v>9</v>
      </c>
      <c r="DP491" s="448">
        <v>1263.0415175057515</v>
      </c>
      <c r="DQ491" s="449">
        <v>491</v>
      </c>
      <c r="DR491" s="336"/>
      <c r="DV491" s="510">
        <v>2026</v>
      </c>
      <c r="DW491" s="511">
        <v>1005.2239623486087</v>
      </c>
      <c r="DY491" s="558">
        <v>1005.2239623486087</v>
      </c>
      <c r="DZ491" s="412" t="s">
        <v>388</v>
      </c>
      <c r="EA491" s="303">
        <v>0</v>
      </c>
      <c r="EB491" s="303">
        <v>0</v>
      </c>
      <c r="EC491" s="303" t="s">
        <v>449</v>
      </c>
    </row>
    <row r="492" spans="1:136" ht="13.8" x14ac:dyDescent="0.25">
      <c r="B492" s="403">
        <v>2024</v>
      </c>
      <c r="C492" s="1497">
        <v>963.63076539013571</v>
      </c>
      <c r="D492" s="1479">
        <v>648.97582158927514</v>
      </c>
      <c r="E492" s="1505"/>
      <c r="F492" s="1491">
        <v>928.82296587886083</v>
      </c>
      <c r="G492" s="1487"/>
      <c r="H492" s="1493"/>
      <c r="I492" s="1506">
        <v>1138.5572368121266</v>
      </c>
      <c r="J492" s="1479">
        <v>1420.485510469143</v>
      </c>
      <c r="K492" s="1507"/>
      <c r="L492" s="1508"/>
      <c r="M492" s="1507"/>
      <c r="N492" s="301" t="s">
        <v>446</v>
      </c>
      <c r="O492" s="394"/>
      <c r="P492" s="394"/>
      <c r="Q492" s="394"/>
      <c r="R492" s="301">
        <v>10</v>
      </c>
      <c r="S492" s="503">
        <v>660.70876115315559</v>
      </c>
      <c r="T492" s="503">
        <v>1387.7835907917959</v>
      </c>
      <c r="U492" s="503">
        <v>234.45487800358066</v>
      </c>
      <c r="V492" s="292"/>
      <c r="W492" s="503">
        <v>782.55896617755548</v>
      </c>
      <c r="X492" s="503">
        <v>1017.0138441811362</v>
      </c>
      <c r="Y492" s="503">
        <v>1251.4687221847169</v>
      </c>
      <c r="AA492" s="394"/>
      <c r="AB492" s="394"/>
      <c r="AC492" s="394"/>
      <c r="AD492" s="394"/>
      <c r="AE492" s="394"/>
      <c r="AF492" s="394"/>
      <c r="AG492" s="394"/>
      <c r="AH492" s="394"/>
      <c r="AI492" s="394"/>
      <c r="AJ492" s="394"/>
      <c r="AK492" s="394"/>
      <c r="AL492" s="394"/>
      <c r="AM492" s="394"/>
      <c r="AN492" s="394"/>
      <c r="BI492" s="463">
        <v>2022</v>
      </c>
      <c r="BJ492" s="530">
        <v>1041.4604538990704</v>
      </c>
      <c r="BR492" s="463">
        <v>2022</v>
      </c>
      <c r="BS492" s="294">
        <v>8</v>
      </c>
      <c r="BT492" s="529">
        <v>-74.312766716855776</v>
      </c>
      <c r="BU492" s="526">
        <v>1100.8866291761267</v>
      </c>
      <c r="BV492" s="530">
        <v>1026.5738624592709</v>
      </c>
      <c r="BY492" s="463">
        <v>2022</v>
      </c>
      <c r="BZ492" s="294">
        <v>8</v>
      </c>
      <c r="CA492" s="529">
        <v>0.70976750035023328</v>
      </c>
      <c r="CB492" s="529">
        <v>-78.216487968782033</v>
      </c>
      <c r="CC492" s="526">
        <v>1104.0362224589308</v>
      </c>
      <c r="CD492" s="530">
        <v>1026.5295019904991</v>
      </c>
      <c r="CG492" s="463">
        <v>2022</v>
      </c>
      <c r="CH492" s="294">
        <v>8</v>
      </c>
      <c r="CI492" s="529">
        <v>3.3336156363111007</v>
      </c>
      <c r="CJ492" s="529">
        <v>-26.792561499216333</v>
      </c>
      <c r="CK492" s="529">
        <v>-21.32625362536049</v>
      </c>
      <c r="CL492" s="526">
        <v>1086.2456533873362</v>
      </c>
      <c r="CM492" s="530">
        <v>1041.4604538990704</v>
      </c>
      <c r="CP492" s="463">
        <v>2022</v>
      </c>
      <c r="CQ492" s="294">
        <v>8</v>
      </c>
      <c r="CR492" s="529">
        <v>1116.7643852433082</v>
      </c>
      <c r="CS492" s="526">
        <v>0.91932209587933134</v>
      </c>
      <c r="CT492" s="530">
        <v>1026.666175245271</v>
      </c>
      <c r="CZ492" s="447" t="b">
        <v>1</v>
      </c>
      <c r="DA492" s="448" t="b">
        <v>1</v>
      </c>
      <c r="DB492" s="449" t="b">
        <v>1</v>
      </c>
      <c r="DC492" s="447">
        <v>10</v>
      </c>
      <c r="DD492" s="449">
        <v>782.55896617755548</v>
      </c>
      <c r="DE492" s="447">
        <v>10</v>
      </c>
      <c r="DF492" s="449">
        <v>1017.0138441811362</v>
      </c>
      <c r="DG492" s="447">
        <v>10</v>
      </c>
      <c r="DH492" s="449">
        <v>1251.4687221847169</v>
      </c>
      <c r="DI492" s="447">
        <v>10</v>
      </c>
      <c r="DJ492" s="448">
        <v>782.55896617755548</v>
      </c>
      <c r="DK492" s="449">
        <v>492</v>
      </c>
      <c r="DL492" s="447">
        <v>10</v>
      </c>
      <c r="DM492" s="448">
        <v>1017.0138441811362</v>
      </c>
      <c r="DN492" s="449">
        <v>492</v>
      </c>
      <c r="DO492" s="447">
        <v>10</v>
      </c>
      <c r="DP492" s="448">
        <v>1251.4687221847169</v>
      </c>
      <c r="DQ492" s="449">
        <v>492</v>
      </c>
      <c r="DR492" s="336"/>
      <c r="DV492" s="510">
        <v>2027</v>
      </c>
      <c r="DW492" s="511">
        <v>995.1459803204126</v>
      </c>
      <c r="DY492" s="558">
        <v>995.1459803204126</v>
      </c>
    </row>
    <row r="493" spans="1:136" ht="13.8" x14ac:dyDescent="0.25">
      <c r="B493" s="403">
        <v>2025</v>
      </c>
      <c r="C493" s="1497">
        <v>963.55267763109941</v>
      </c>
      <c r="D493" s="1479">
        <v>648.92323187400575</v>
      </c>
      <c r="E493" s="1505"/>
      <c r="F493" s="1491">
        <v>928.74769876768937</v>
      </c>
      <c r="G493" s="1487"/>
      <c r="H493" s="1493"/>
      <c r="I493" s="1506">
        <v>1098.3774754854808</v>
      </c>
      <c r="J493" s="1479">
        <v>1417.0626620415494</v>
      </c>
      <c r="K493" s="1507"/>
      <c r="L493" s="1508"/>
      <c r="M493" s="1507"/>
      <c r="N493" s="301" t="s">
        <v>446</v>
      </c>
      <c r="O493" s="394"/>
      <c r="P493" s="394"/>
      <c r="Q493" s="394"/>
      <c r="R493" s="301">
        <v>11</v>
      </c>
      <c r="S493" s="503">
        <v>661.28692104007303</v>
      </c>
      <c r="T493" s="503">
        <v>1385.8840179707231</v>
      </c>
      <c r="U493" s="503">
        <v>231.53378056026637</v>
      </c>
      <c r="W493" s="503">
        <v>777.71956369138172</v>
      </c>
      <c r="X493" s="503">
        <v>1009.2533442516481</v>
      </c>
      <c r="Y493" s="503">
        <v>1240.7871248119145</v>
      </c>
      <c r="AA493" s="394"/>
      <c r="AB493" s="394"/>
      <c r="AC493" s="394"/>
      <c r="AD493" s="394"/>
      <c r="AE493" s="394"/>
      <c r="AF493" s="394"/>
      <c r="AG493" s="394"/>
      <c r="AH493" s="394"/>
      <c r="AI493" s="394"/>
      <c r="AJ493" s="394"/>
      <c r="AK493" s="394"/>
      <c r="AL493" s="394"/>
      <c r="AM493" s="394"/>
      <c r="AN493" s="394"/>
      <c r="BI493" s="463">
        <v>2023</v>
      </c>
      <c r="BJ493" s="530">
        <v>1033.0907781122796</v>
      </c>
      <c r="BR493" s="463">
        <v>2023</v>
      </c>
      <c r="BS493" s="294">
        <v>9</v>
      </c>
      <c r="BT493" s="529">
        <v>-83.601862556462748</v>
      </c>
      <c r="BU493" s="526">
        <v>1100.8866291761267</v>
      </c>
      <c r="BV493" s="530">
        <v>1017.284766619664</v>
      </c>
      <c r="BY493" s="463">
        <v>2023</v>
      </c>
      <c r="BZ493" s="294">
        <v>9</v>
      </c>
      <c r="CA493" s="529">
        <v>0.89829949263076403</v>
      </c>
      <c r="CB493" s="529">
        <v>-87.993548964879793</v>
      </c>
      <c r="CC493" s="526">
        <v>1104.0362224589308</v>
      </c>
      <c r="CD493" s="530">
        <v>1016.9409729866817</v>
      </c>
      <c r="CG493" s="463">
        <v>2023</v>
      </c>
      <c r="CH493" s="294">
        <v>9</v>
      </c>
      <c r="CI493" s="529">
        <v>4.7464957009195166</v>
      </c>
      <c r="CJ493" s="529">
        <v>-33.909335647445673</v>
      </c>
      <c r="CK493" s="529">
        <v>-23.992035328530552</v>
      </c>
      <c r="CL493" s="526">
        <v>1086.2456533873362</v>
      </c>
      <c r="CM493" s="530">
        <v>1033.0907781122796</v>
      </c>
      <c r="CP493" s="463">
        <v>2023</v>
      </c>
      <c r="CQ493" s="294">
        <v>9</v>
      </c>
      <c r="CR493" s="529">
        <v>1116.7643852433082</v>
      </c>
      <c r="CS493" s="526">
        <v>0.90970621299407672</v>
      </c>
      <c r="CT493" s="530">
        <v>1015.927499706348</v>
      </c>
      <c r="CZ493" s="447" t="b">
        <v>1</v>
      </c>
      <c r="DA493" s="448" t="b">
        <v>1</v>
      </c>
      <c r="DB493" s="449" t="b">
        <v>1</v>
      </c>
      <c r="DC493" s="447">
        <v>11</v>
      </c>
      <c r="DD493" s="449">
        <v>777.71956369138172</v>
      </c>
      <c r="DE493" s="447">
        <v>11</v>
      </c>
      <c r="DF493" s="449">
        <v>1009.2533442516481</v>
      </c>
      <c r="DG493" s="447">
        <v>11</v>
      </c>
      <c r="DH493" s="449">
        <v>1240.7871248119145</v>
      </c>
      <c r="DI493" s="447">
        <v>11</v>
      </c>
      <c r="DJ493" s="448">
        <v>777.71956369138172</v>
      </c>
      <c r="DK493" s="449">
        <v>493</v>
      </c>
      <c r="DL493" s="447">
        <v>11</v>
      </c>
      <c r="DM493" s="448">
        <v>1009.2533442516481</v>
      </c>
      <c r="DN493" s="449">
        <v>493</v>
      </c>
      <c r="DO493" s="447">
        <v>11</v>
      </c>
      <c r="DP493" s="448">
        <v>1240.7871248119145</v>
      </c>
      <c r="DQ493" s="449">
        <v>493</v>
      </c>
      <c r="DR493" s="336"/>
      <c r="DV493" s="510">
        <v>2028</v>
      </c>
      <c r="DW493" s="511">
        <v>984.73858625246021</v>
      </c>
      <c r="DY493" s="558">
        <v>984.73858625246021</v>
      </c>
      <c r="EA493" s="303" t="s">
        <v>379</v>
      </c>
      <c r="EB493" s="303" t="s">
        <v>378</v>
      </c>
      <c r="EC493" s="303" t="s">
        <v>376</v>
      </c>
      <c r="ED493" s="303" t="s">
        <v>377</v>
      </c>
      <c r="EF493" s="303" t="s">
        <v>102</v>
      </c>
    </row>
    <row r="494" spans="1:136" s="319" customFormat="1" ht="13.8" x14ac:dyDescent="0.25">
      <c r="B494" s="403">
        <v>2026</v>
      </c>
      <c r="C494" s="1497">
        <v>963.02203812999335</v>
      </c>
      <c r="D494" s="1479">
        <v>648.56586241407717</v>
      </c>
      <c r="E494" s="1505"/>
      <c r="F494" s="1491">
        <v>928.2362267672803</v>
      </c>
      <c r="G494" s="1487"/>
      <c r="H494" s="1493"/>
      <c r="I494" s="1506">
        <v>1058.197714158835</v>
      </c>
      <c r="J494" s="1479">
        <v>1413.0497943377636</v>
      </c>
      <c r="K494" s="1507"/>
      <c r="L494" s="1508"/>
      <c r="M494" s="1507"/>
      <c r="N494" s="301" t="s">
        <v>446</v>
      </c>
      <c r="O494" s="394"/>
      <c r="P494" s="394"/>
      <c r="Q494" s="394"/>
      <c r="R494" s="301">
        <v>12</v>
      </c>
      <c r="S494" s="503">
        <v>661.86508092699034</v>
      </c>
      <c r="T494" s="503">
        <v>1383.6272770559779</v>
      </c>
      <c r="U494" s="503">
        <v>229.53888426178321</v>
      </c>
      <c r="W494" s="503">
        <v>771.89208071741018</v>
      </c>
      <c r="X494" s="503">
        <v>1001.4309649791934</v>
      </c>
      <c r="Y494" s="503">
        <v>1230.9698492409766</v>
      </c>
      <c r="AA494" s="394"/>
      <c r="AB494" s="394"/>
      <c r="AC494" s="394"/>
      <c r="AD494" s="394"/>
      <c r="AE494" s="394"/>
      <c r="AF494" s="394"/>
      <c r="AG494" s="394"/>
      <c r="AH494" s="394"/>
      <c r="AI494" s="394"/>
      <c r="AJ494" s="394"/>
      <c r="AK494" s="394"/>
      <c r="AL494" s="394"/>
      <c r="AM494" s="394"/>
      <c r="AN494" s="394"/>
      <c r="BI494" s="463">
        <v>2024</v>
      </c>
      <c r="BJ494" s="530">
        <v>1024.2354270527803</v>
      </c>
      <c r="BR494" s="463">
        <v>2024</v>
      </c>
      <c r="BS494" s="294">
        <v>10</v>
      </c>
      <c r="BT494" s="529">
        <v>-92.89095839606972</v>
      </c>
      <c r="BU494" s="526">
        <v>1100.8866291761267</v>
      </c>
      <c r="BV494" s="530">
        <v>1007.995670780057</v>
      </c>
      <c r="BY494" s="463">
        <v>2024</v>
      </c>
      <c r="BZ494" s="294">
        <v>10</v>
      </c>
      <c r="CA494" s="529">
        <v>1.1090117192972395</v>
      </c>
      <c r="CB494" s="529">
        <v>-97.770609960977538</v>
      </c>
      <c r="CC494" s="526">
        <v>1104.0362224589308</v>
      </c>
      <c r="CD494" s="530">
        <v>1007.3746242172505</v>
      </c>
      <c r="CG494" s="463">
        <v>2024</v>
      </c>
      <c r="CH494" s="294">
        <v>10</v>
      </c>
      <c r="CI494" s="529">
        <v>6.5109680396701188</v>
      </c>
      <c r="CJ494" s="529">
        <v>-41.863377342525524</v>
      </c>
      <c r="CK494" s="529">
        <v>-26.657817031700613</v>
      </c>
      <c r="CL494" s="526">
        <v>1086.2456533873362</v>
      </c>
      <c r="CM494" s="530">
        <v>1024.2354270527803</v>
      </c>
      <c r="CP494" s="463">
        <v>2024</v>
      </c>
      <c r="CQ494" s="294">
        <v>10</v>
      </c>
      <c r="CR494" s="529">
        <v>1116.7643852433082</v>
      </c>
      <c r="CS494" s="526">
        <v>0.90019090987741179</v>
      </c>
      <c r="CT494" s="530">
        <v>1005.301148070862</v>
      </c>
      <c r="CZ494" s="447" t="b">
        <v>1</v>
      </c>
      <c r="DA494" s="448" t="b">
        <v>1</v>
      </c>
      <c r="DB494" s="449" t="b">
        <v>1</v>
      </c>
      <c r="DC494" s="447">
        <v>12</v>
      </c>
      <c r="DD494" s="449">
        <v>771.89208071741018</v>
      </c>
      <c r="DE494" s="447">
        <v>12</v>
      </c>
      <c r="DF494" s="449">
        <v>1001.4309649791934</v>
      </c>
      <c r="DG494" s="447">
        <v>12</v>
      </c>
      <c r="DH494" s="449">
        <v>1230.9698492409766</v>
      </c>
      <c r="DI494" s="447">
        <v>12</v>
      </c>
      <c r="DJ494" s="448">
        <v>771.89208071741018</v>
      </c>
      <c r="DK494" s="449">
        <v>494</v>
      </c>
      <c r="DL494" s="447">
        <v>12</v>
      </c>
      <c r="DM494" s="448">
        <v>1001.4309649791934</v>
      </c>
      <c r="DN494" s="449">
        <v>494</v>
      </c>
      <c r="DO494" s="447">
        <v>12</v>
      </c>
      <c r="DP494" s="448">
        <v>1230.9698492409766</v>
      </c>
      <c r="DQ494" s="449">
        <v>494</v>
      </c>
      <c r="DR494" s="336"/>
      <c r="DV494" s="510">
        <v>2029</v>
      </c>
      <c r="DW494" s="511">
        <v>974.04084595298957</v>
      </c>
      <c r="DY494" s="558">
        <v>974.04084595298957</v>
      </c>
      <c r="DZ494" s="412" t="s">
        <v>396</v>
      </c>
      <c r="EA494" s="531">
        <v>1</v>
      </c>
      <c r="EB494" s="531">
        <v>1</v>
      </c>
      <c r="EC494" s="531">
        <v>1</v>
      </c>
      <c r="ED494" s="531">
        <v>1</v>
      </c>
      <c r="EE494" s="303"/>
      <c r="EF494" s="532">
        <v>0</v>
      </c>
    </row>
    <row r="495" spans="1:136" ht="13.8" x14ac:dyDescent="0.25">
      <c r="B495" s="403">
        <v>2027</v>
      </c>
      <c r="C495" s="1497">
        <v>962.06503798595588</v>
      </c>
      <c r="D495" s="1479">
        <v>647.92135211299069</v>
      </c>
      <c r="E495" s="1505"/>
      <c r="F495" s="1491">
        <v>927.31379491469045</v>
      </c>
      <c r="G495" s="1487"/>
      <c r="H495" s="1493"/>
      <c r="I495" s="1506">
        <v>1018.0179528321889</v>
      </c>
      <c r="J495" s="1479">
        <v>1408.381745118299</v>
      </c>
      <c r="K495" s="1507"/>
      <c r="L495" s="1508"/>
      <c r="M495" s="1507"/>
      <c r="N495" s="301" t="s">
        <v>446</v>
      </c>
      <c r="O495" s="394"/>
      <c r="P495" s="394"/>
      <c r="Q495" s="394"/>
      <c r="R495" s="301">
        <v>13</v>
      </c>
      <c r="S495" s="503">
        <v>662.44324081390755</v>
      </c>
      <c r="T495" s="503">
        <v>1380.9102303869681</v>
      </c>
      <c r="U495" s="503">
        <v>228.45034338432276</v>
      </c>
      <c r="W495" s="503">
        <v>765.0754432377729</v>
      </c>
      <c r="X495" s="503">
        <v>993.52578662209567</v>
      </c>
      <c r="Y495" s="503">
        <v>1221.9761300064183</v>
      </c>
      <c r="AA495" s="365"/>
      <c r="AB495" s="365"/>
      <c r="AC495" s="365"/>
      <c r="AD495" s="365"/>
      <c r="AE495" s="365"/>
      <c r="AF495" s="365"/>
      <c r="AG495" s="365"/>
      <c r="AH495" s="365"/>
      <c r="AI495" s="365"/>
      <c r="AJ495" s="365"/>
      <c r="AK495" s="365"/>
      <c r="AL495" s="365"/>
      <c r="AM495" s="365"/>
      <c r="AN495" s="365"/>
      <c r="BI495" s="463">
        <v>2025</v>
      </c>
      <c r="BJ495" s="530">
        <v>1014.9334665288106</v>
      </c>
      <c r="BR495" s="463">
        <v>2025</v>
      </c>
      <c r="BS495" s="294">
        <v>11</v>
      </c>
      <c r="BT495" s="529">
        <v>-102.18005423567669</v>
      </c>
      <c r="BU495" s="526">
        <v>1100.8866291761267</v>
      </c>
      <c r="BV495" s="530">
        <v>998.70657494044997</v>
      </c>
      <c r="BY495" s="463">
        <v>2025</v>
      </c>
      <c r="BZ495" s="294">
        <v>11</v>
      </c>
      <c r="CA495" s="529">
        <v>1.3419041803496599</v>
      </c>
      <c r="CB495" s="529">
        <v>-107.5476709570753</v>
      </c>
      <c r="CC495" s="526">
        <v>1104.0362224589308</v>
      </c>
      <c r="CD495" s="530">
        <v>997.83045568220507</v>
      </c>
      <c r="CG495" s="463">
        <v>2025</v>
      </c>
      <c r="CH495" s="294">
        <v>11</v>
      </c>
      <c r="CI495" s="529">
        <v>8.6660984608009279</v>
      </c>
      <c r="CJ495" s="529">
        <v>-50.654686584455881</v>
      </c>
      <c r="CK495" s="529">
        <v>-29.323598734870675</v>
      </c>
      <c r="CL495" s="526">
        <v>1086.2456533873362</v>
      </c>
      <c r="CM495" s="530">
        <v>1014.9334665288106</v>
      </c>
      <c r="CP495" s="463">
        <v>2025</v>
      </c>
      <c r="CQ495" s="294">
        <v>11</v>
      </c>
      <c r="CR495" s="529">
        <v>1116.7643852433082</v>
      </c>
      <c r="CS495" s="526">
        <v>0.89077513448970902</v>
      </c>
      <c r="CT495" s="530">
        <v>994.78594545842509</v>
      </c>
      <c r="CZ495" s="447" t="b">
        <v>1</v>
      </c>
      <c r="DA495" s="448" t="b">
        <v>1</v>
      </c>
      <c r="DB495" s="449" t="b">
        <v>1</v>
      </c>
      <c r="DC495" s="447">
        <v>13</v>
      </c>
      <c r="DD495" s="449">
        <v>765.0754432377729</v>
      </c>
      <c r="DE495" s="447">
        <v>13</v>
      </c>
      <c r="DF495" s="449">
        <v>993.52578662209567</v>
      </c>
      <c r="DG495" s="447">
        <v>13</v>
      </c>
      <c r="DH495" s="449">
        <v>1221.9761300064183</v>
      </c>
      <c r="DI495" s="447">
        <v>13</v>
      </c>
      <c r="DJ495" s="448">
        <v>765.0754432377729</v>
      </c>
      <c r="DK495" s="449">
        <v>495</v>
      </c>
      <c r="DL495" s="447">
        <v>13</v>
      </c>
      <c r="DM495" s="448">
        <v>993.52578662209567</v>
      </c>
      <c r="DN495" s="449">
        <v>495</v>
      </c>
      <c r="DO495" s="447">
        <v>13</v>
      </c>
      <c r="DP495" s="448">
        <v>1221.9761300064183</v>
      </c>
      <c r="DQ495" s="449">
        <v>495</v>
      </c>
      <c r="DR495" s="336"/>
      <c r="DV495" s="510">
        <v>2030</v>
      </c>
      <c r="DW495" s="511">
        <v>963.09182523023878</v>
      </c>
      <c r="DY495" s="558">
        <v>963.09182523023878</v>
      </c>
    </row>
    <row r="496" spans="1:136" ht="13.8" x14ac:dyDescent="0.25">
      <c r="A496" s="538" t="s">
        <v>397</v>
      </c>
      <c r="B496" s="403">
        <v>2028</v>
      </c>
      <c r="C496" s="1497">
        <v>960.70152832577571</v>
      </c>
      <c r="D496" s="1479">
        <v>647.00307009695098</v>
      </c>
      <c r="E496" s="1505"/>
      <c r="F496" s="1491">
        <v>925.99953728400931</v>
      </c>
      <c r="G496" s="1487"/>
      <c r="H496" s="1493"/>
      <c r="I496" s="1506">
        <v>977.83819150554314</v>
      </c>
      <c r="J496" s="1479">
        <v>1402.9555636024847</v>
      </c>
      <c r="K496" s="1507"/>
      <c r="L496" s="1508"/>
      <c r="M496" s="1507"/>
      <c r="N496" s="301" t="s">
        <v>446</v>
      </c>
      <c r="O496" s="394"/>
      <c r="P496" s="394"/>
      <c r="Q496" s="394"/>
      <c r="R496" s="301">
        <v>14</v>
      </c>
      <c r="S496" s="503">
        <v>663.02140070082476</v>
      </c>
      <c r="T496" s="503">
        <v>1377.636802164001</v>
      </c>
      <c r="U496" s="503">
        <v>228.23790064912163</v>
      </c>
      <c r="W496" s="503">
        <v>757.28135642432062</v>
      </c>
      <c r="X496" s="503">
        <v>985.5192570734423</v>
      </c>
      <c r="Y496" s="503">
        <v>1213.757157722564</v>
      </c>
      <c r="AA496" s="390"/>
      <c r="AB496" s="390"/>
      <c r="AC496" s="390"/>
      <c r="AD496" s="390"/>
      <c r="AE496" s="390"/>
      <c r="AF496" s="390"/>
      <c r="AG496" s="390"/>
      <c r="AH496" s="390"/>
      <c r="AI496" s="390"/>
      <c r="AJ496" s="390"/>
      <c r="AK496" s="390"/>
      <c r="AL496" s="390"/>
      <c r="AM496" s="390"/>
      <c r="AN496" s="390"/>
      <c r="BI496" s="463">
        <v>2026</v>
      </c>
      <c r="BJ496" s="530">
        <v>1005.2239623486087</v>
      </c>
      <c r="BR496" s="463">
        <v>2026</v>
      </c>
      <c r="BS496" s="294">
        <v>12</v>
      </c>
      <c r="BT496" s="529">
        <v>-111.46915007528366</v>
      </c>
      <c r="BU496" s="526">
        <v>1100.8866291761267</v>
      </c>
      <c r="BV496" s="530">
        <v>989.41747910084302</v>
      </c>
      <c r="BY496" s="463">
        <v>2026</v>
      </c>
      <c r="BZ496" s="294">
        <v>12</v>
      </c>
      <c r="CA496" s="529">
        <v>1.5969768757880249</v>
      </c>
      <c r="CB496" s="529">
        <v>-117.32473195317306</v>
      </c>
      <c r="CC496" s="526">
        <v>1104.0362224589308</v>
      </c>
      <c r="CD496" s="530">
        <v>988.30846738154571</v>
      </c>
      <c r="CG496" s="463">
        <v>2026</v>
      </c>
      <c r="CH496" s="294">
        <v>12</v>
      </c>
      <c r="CI496" s="529">
        <v>11.250952772549965</v>
      </c>
      <c r="CJ496" s="529">
        <v>-60.28326337323675</v>
      </c>
      <c r="CK496" s="529">
        <v>-31.989380438040733</v>
      </c>
      <c r="CL496" s="526">
        <v>1086.2456533873362</v>
      </c>
      <c r="CM496" s="530">
        <v>1005.2239623486087</v>
      </c>
      <c r="CP496" s="463">
        <v>2026</v>
      </c>
      <c r="CQ496" s="294">
        <v>12</v>
      </c>
      <c r="CR496" s="529">
        <v>1116.7643852433082</v>
      </c>
      <c r="CS496" s="526">
        <v>0.88145784579541631</v>
      </c>
      <c r="CT496" s="530">
        <v>984.38072927760879</v>
      </c>
      <c r="CZ496" s="447" t="b">
        <v>1</v>
      </c>
      <c r="DA496" s="448" t="b">
        <v>1</v>
      </c>
      <c r="DB496" s="449" t="b">
        <v>1</v>
      </c>
      <c r="DC496" s="447">
        <v>14</v>
      </c>
      <c r="DD496" s="449">
        <v>757.28135642432062</v>
      </c>
      <c r="DE496" s="447">
        <v>14</v>
      </c>
      <c r="DF496" s="449">
        <v>985.5192570734423</v>
      </c>
      <c r="DG496" s="447">
        <v>14</v>
      </c>
      <c r="DH496" s="449">
        <v>1213.757157722564</v>
      </c>
      <c r="DI496" s="447">
        <v>14</v>
      </c>
      <c r="DJ496" s="448">
        <v>757.28135642432062</v>
      </c>
      <c r="DK496" s="449">
        <v>496</v>
      </c>
      <c r="DL496" s="447">
        <v>14</v>
      </c>
      <c r="DM496" s="448">
        <v>985.5192570734423</v>
      </c>
      <c r="DN496" s="449">
        <v>496</v>
      </c>
      <c r="DO496" s="447">
        <v>14</v>
      </c>
      <c r="DP496" s="448">
        <v>1213.757157722564</v>
      </c>
      <c r="DQ496" s="449">
        <v>496</v>
      </c>
      <c r="DR496" s="336"/>
      <c r="DV496" s="510">
        <v>2031</v>
      </c>
      <c r="DW496" s="511">
        <v>951.93058989244571</v>
      </c>
      <c r="DY496" s="558">
        <v>951.93058989244571</v>
      </c>
    </row>
    <row r="497" spans="1:135" ht="13.8" x14ac:dyDescent="0.25">
      <c r="A497" s="539" t="s">
        <v>398</v>
      </c>
      <c r="B497" s="403">
        <v>2029</v>
      </c>
      <c r="C497" s="1497">
        <v>958.94645827009595</v>
      </c>
      <c r="D497" s="1479">
        <v>645.82108414108507</v>
      </c>
      <c r="E497" s="1505"/>
      <c r="F497" s="1491">
        <v>924.30786301105104</v>
      </c>
      <c r="G497" s="1487"/>
      <c r="H497" s="1493"/>
      <c r="I497" s="1506">
        <v>937.65843017889722</v>
      </c>
      <c r="J497" s="1479">
        <v>1396.6607000727088</v>
      </c>
      <c r="K497" s="1507"/>
      <c r="L497" s="1508"/>
      <c r="M497" s="1507"/>
      <c r="N497" s="301" t="s">
        <v>446</v>
      </c>
      <c r="O497" s="394"/>
      <c r="P497" s="394"/>
      <c r="Q497" s="394"/>
      <c r="R497" s="301">
        <v>15</v>
      </c>
      <c r="S497" s="503">
        <v>663.59956058774208</v>
      </c>
      <c r="T497" s="503">
        <v>1373.712753295709</v>
      </c>
      <c r="U497" s="503">
        <v>228.86015839687229</v>
      </c>
      <c r="W497" s="503">
        <v>748.53312346098983</v>
      </c>
      <c r="X497" s="503">
        <v>977.39328185786212</v>
      </c>
      <c r="Y497" s="503">
        <v>1206.2534402547344</v>
      </c>
      <c r="AA497" s="365"/>
      <c r="AB497" s="365"/>
      <c r="AC497" s="365"/>
      <c r="AD497" s="365"/>
      <c r="AE497" s="365"/>
      <c r="AF497" s="365"/>
      <c r="AG497" s="365"/>
      <c r="AH497" s="365"/>
      <c r="AI497" s="365"/>
      <c r="AJ497" s="365"/>
      <c r="AK497" s="365"/>
      <c r="AL497" s="365"/>
      <c r="AM497" s="365"/>
      <c r="AN497" s="365"/>
      <c r="BI497" s="463">
        <v>2027</v>
      </c>
      <c r="BJ497" s="530">
        <v>995.1459803204126</v>
      </c>
      <c r="BR497" s="463">
        <v>2027</v>
      </c>
      <c r="BS497" s="294">
        <v>13</v>
      </c>
      <c r="BT497" s="529">
        <v>-120.75824591489064</v>
      </c>
      <c r="BU497" s="526">
        <v>1100.8866291761267</v>
      </c>
      <c r="BV497" s="530">
        <v>980.12838326123608</v>
      </c>
      <c r="BY497" s="463">
        <v>2027</v>
      </c>
      <c r="BZ497" s="294">
        <v>13</v>
      </c>
      <c r="CA497" s="529">
        <v>1.8742298056123348</v>
      </c>
      <c r="CB497" s="529">
        <v>-127.1017929492708</v>
      </c>
      <c r="CC497" s="526">
        <v>1104.0362224589308</v>
      </c>
      <c r="CD497" s="530">
        <v>978.80865931527228</v>
      </c>
      <c r="CG497" s="463">
        <v>2027</v>
      </c>
      <c r="CH497" s="294">
        <v>13</v>
      </c>
      <c r="CI497" s="529">
        <v>14.304596783155251</v>
      </c>
      <c r="CJ497" s="529">
        <v>-70.749107708868124</v>
      </c>
      <c r="CK497" s="529">
        <v>-34.655162141210795</v>
      </c>
      <c r="CL497" s="526">
        <v>1086.2456533873362</v>
      </c>
      <c r="CM497" s="530">
        <v>995.1459803204126</v>
      </c>
      <c r="CP497" s="463">
        <v>2027</v>
      </c>
      <c r="CQ497" s="294">
        <v>13</v>
      </c>
      <c r="CR497" s="529">
        <v>1116.7643852433082</v>
      </c>
      <c r="CS497" s="526">
        <v>0.87223801364795739</v>
      </c>
      <c r="CT497" s="530">
        <v>974.08434909740538</v>
      </c>
      <c r="CZ497" s="447" t="b">
        <v>1</v>
      </c>
      <c r="DA497" s="448" t="b">
        <v>1</v>
      </c>
      <c r="DB497" s="449" t="b">
        <v>1</v>
      </c>
      <c r="DC497" s="447">
        <v>15</v>
      </c>
      <c r="DD497" s="449">
        <v>748.53312346098983</v>
      </c>
      <c r="DE497" s="447">
        <v>15</v>
      </c>
      <c r="DF497" s="449">
        <v>977.39328185786212</v>
      </c>
      <c r="DG497" s="447">
        <v>15</v>
      </c>
      <c r="DH497" s="449">
        <v>1206.2534402547344</v>
      </c>
      <c r="DI497" s="447">
        <v>15</v>
      </c>
      <c r="DJ497" s="448">
        <v>748.53312346098983</v>
      </c>
      <c r="DK497" s="449">
        <v>497</v>
      </c>
      <c r="DL497" s="447">
        <v>15</v>
      </c>
      <c r="DM497" s="448">
        <v>977.39328185786212</v>
      </c>
      <c r="DN497" s="449">
        <v>497</v>
      </c>
      <c r="DO497" s="447">
        <v>15</v>
      </c>
      <c r="DP497" s="448">
        <v>1206.2534402547344</v>
      </c>
      <c r="DQ497" s="449">
        <v>497</v>
      </c>
      <c r="DR497" s="336"/>
      <c r="DV497" s="510">
        <v>2032</v>
      </c>
      <c r="DW497" s="511">
        <v>940.59620574784856</v>
      </c>
      <c r="DY497" s="558">
        <v>940.59620574784856</v>
      </c>
    </row>
    <row r="498" spans="1:135" ht="13.8" x14ac:dyDescent="0.25">
      <c r="A498" s="540" t="s">
        <v>399</v>
      </c>
      <c r="B498" s="403">
        <v>2030</v>
      </c>
      <c r="C498" s="1497">
        <v>956.81425277123992</v>
      </c>
      <c r="D498" s="1479">
        <v>644.38510900920244</v>
      </c>
      <c r="E498" s="1505"/>
      <c r="F498" s="1491">
        <v>922.25267599706115</v>
      </c>
      <c r="G498" s="1487"/>
      <c r="H498" s="1493"/>
      <c r="I498" s="1506">
        <v>897.4786688522513</v>
      </c>
      <c r="J498" s="1479">
        <v>1389.3931310712924</v>
      </c>
      <c r="K498" s="1507"/>
      <c r="L498" s="1508"/>
      <c r="M498" s="1507"/>
      <c r="N498" s="301" t="s">
        <v>446</v>
      </c>
      <c r="O498" s="394"/>
      <c r="P498" s="394"/>
      <c r="Q498" s="394"/>
      <c r="R498" s="301">
        <v>16</v>
      </c>
      <c r="S498" s="503">
        <v>664.1777204746594</v>
      </c>
      <c r="T498" s="503">
        <v>1369.0435454672433</v>
      </c>
      <c r="U498" s="503">
        <v>230.26584421060525</v>
      </c>
      <c r="W498" s="503">
        <v>738.86364472497758</v>
      </c>
      <c r="X498" s="503">
        <v>969.1294889355828</v>
      </c>
      <c r="Y498" s="503">
        <v>1199.395333146188</v>
      </c>
      <c r="AA498" s="365"/>
      <c r="AB498" s="365"/>
      <c r="AC498" s="365"/>
      <c r="AD498" s="365"/>
      <c r="AE498" s="365"/>
      <c r="AF498" s="365"/>
      <c r="AG498" s="365"/>
      <c r="AH498" s="365"/>
      <c r="AI498" s="365"/>
      <c r="AJ498" s="365"/>
      <c r="AK498" s="365"/>
      <c r="AL498" s="365"/>
      <c r="AM498" s="365"/>
      <c r="AN498" s="365"/>
      <c r="BI498" s="463">
        <v>2028</v>
      </c>
      <c r="BJ498" s="530">
        <v>984.73858625246021</v>
      </c>
      <c r="BR498" s="463">
        <v>2028</v>
      </c>
      <c r="BS498" s="294">
        <v>14</v>
      </c>
      <c r="BT498" s="529">
        <v>-130.04734175449761</v>
      </c>
      <c r="BU498" s="526">
        <v>1100.8866291761267</v>
      </c>
      <c r="BV498" s="530">
        <v>970.83928742162902</v>
      </c>
      <c r="BY498" s="463">
        <v>2028</v>
      </c>
      <c r="BZ498" s="294">
        <v>14</v>
      </c>
      <c r="CA498" s="529">
        <v>2.1736629698225896</v>
      </c>
      <c r="CB498" s="529">
        <v>-136.87885394536855</v>
      </c>
      <c r="CC498" s="526">
        <v>1104.0362224589308</v>
      </c>
      <c r="CD498" s="530">
        <v>969.33103148338478</v>
      </c>
      <c r="CG498" s="463">
        <v>2028</v>
      </c>
      <c r="CH498" s="294">
        <v>14</v>
      </c>
      <c r="CI498" s="529">
        <v>17.866096300854807</v>
      </c>
      <c r="CJ498" s="529">
        <v>-82.052219591350024</v>
      </c>
      <c r="CK498" s="529">
        <v>-37.320943844380857</v>
      </c>
      <c r="CL498" s="526">
        <v>1086.2456533873362</v>
      </c>
      <c r="CM498" s="530">
        <v>984.73858625246021</v>
      </c>
      <c r="CP498" s="463">
        <v>2028</v>
      </c>
      <c r="CQ498" s="294">
        <v>14</v>
      </c>
      <c r="CR498" s="529">
        <v>1116.7643852433082</v>
      </c>
      <c r="CS498" s="526">
        <v>0.86311461867583572</v>
      </c>
      <c r="CT498" s="530">
        <v>963.89566652003202</v>
      </c>
      <c r="CZ498" s="447" t="b">
        <v>1</v>
      </c>
      <c r="DA498" s="448" t="b">
        <v>1</v>
      </c>
      <c r="DB498" s="449" t="b">
        <v>1</v>
      </c>
      <c r="DC498" s="447">
        <v>16</v>
      </c>
      <c r="DD498" s="449">
        <v>738.86364472497758</v>
      </c>
      <c r="DE498" s="447">
        <v>16</v>
      </c>
      <c r="DF498" s="449">
        <v>969.1294889355828</v>
      </c>
      <c r="DG498" s="447">
        <v>16</v>
      </c>
      <c r="DH498" s="449">
        <v>1199.395333146188</v>
      </c>
      <c r="DI498" s="447">
        <v>16</v>
      </c>
      <c r="DJ498" s="448">
        <v>738.86364472497758</v>
      </c>
      <c r="DK498" s="449">
        <v>498</v>
      </c>
      <c r="DL498" s="447">
        <v>16</v>
      </c>
      <c r="DM498" s="448">
        <v>969.1294889355828</v>
      </c>
      <c r="DN498" s="449">
        <v>498</v>
      </c>
      <c r="DO498" s="447">
        <v>16</v>
      </c>
      <c r="DP498" s="448">
        <v>1199.395333146188</v>
      </c>
      <c r="DQ498" s="449">
        <v>498</v>
      </c>
      <c r="DR498" s="336"/>
      <c r="DV498" s="510">
        <v>2033</v>
      </c>
      <c r="DW498" s="511">
        <v>929.12773860468531</v>
      </c>
      <c r="DY498" s="558">
        <v>929.12773860468531</v>
      </c>
    </row>
    <row r="499" spans="1:135" ht="13.8" x14ac:dyDescent="0.25">
      <c r="A499" s="541" t="s">
        <v>400</v>
      </c>
      <c r="B499" s="403">
        <v>2031</v>
      </c>
      <c r="C499" s="1497">
        <v>954.32348683591738</v>
      </c>
      <c r="D499" s="1479">
        <v>642.70765439969955</v>
      </c>
      <c r="E499" s="1505"/>
      <c r="F499" s="1491">
        <v>919.85188029143694</v>
      </c>
      <c r="G499" s="1487"/>
      <c r="H499" s="1493"/>
      <c r="I499" s="1506">
        <v>857.29890752560539</v>
      </c>
      <c r="J499" s="1479">
        <v>1381.0629187425561</v>
      </c>
      <c r="K499" s="1507"/>
      <c r="L499" s="1508"/>
      <c r="M499" s="1507"/>
      <c r="N499" s="301" t="s">
        <v>446</v>
      </c>
      <c r="O499" s="394"/>
      <c r="P499" s="394"/>
      <c r="Q499" s="394"/>
      <c r="R499" s="301">
        <v>17</v>
      </c>
      <c r="S499" s="503">
        <v>662.97726635831179</v>
      </c>
      <c r="T499" s="503">
        <v>1363.5297982116783</v>
      </c>
      <c r="U499" s="503">
        <v>232.77698329030133</v>
      </c>
      <c r="W499" s="503">
        <v>726.52945708827679</v>
      </c>
      <c r="X499" s="503">
        <v>959.30644037857815</v>
      </c>
      <c r="Y499" s="503">
        <v>1192.0834236688795</v>
      </c>
      <c r="AA499" s="365"/>
      <c r="AB499" s="365"/>
      <c r="AC499" s="365"/>
      <c r="AD499" s="365"/>
      <c r="AE499" s="365"/>
      <c r="AF499" s="365"/>
      <c r="AG499" s="365"/>
      <c r="AH499" s="365"/>
      <c r="AI499" s="365"/>
      <c r="AJ499" s="365"/>
      <c r="AK499" s="365"/>
      <c r="AL499" s="365"/>
      <c r="AM499" s="365"/>
      <c r="AN499" s="365"/>
      <c r="BI499" s="463">
        <v>2029</v>
      </c>
      <c r="BJ499" s="530">
        <v>974.04084595298957</v>
      </c>
      <c r="BR499" s="463">
        <v>2029</v>
      </c>
      <c r="BS499" s="294">
        <v>15</v>
      </c>
      <c r="BT499" s="529">
        <v>-139.33643759410458</v>
      </c>
      <c r="BU499" s="526">
        <v>1100.8866291761267</v>
      </c>
      <c r="BV499" s="530">
        <v>961.55019158202208</v>
      </c>
      <c r="BY499" s="463">
        <v>2029</v>
      </c>
      <c r="BZ499" s="294">
        <v>15</v>
      </c>
      <c r="CA499" s="529">
        <v>2.4952763684187889</v>
      </c>
      <c r="CB499" s="529">
        <v>-146.65591494146631</v>
      </c>
      <c r="CC499" s="526">
        <v>1104.0362224589308</v>
      </c>
      <c r="CD499" s="530">
        <v>959.8755838858832</v>
      </c>
      <c r="CG499" s="463">
        <v>2029</v>
      </c>
      <c r="CH499" s="294">
        <v>15</v>
      </c>
      <c r="CI499" s="529">
        <v>21.97451713388665</v>
      </c>
      <c r="CJ499" s="529">
        <v>-94.192599020682422</v>
      </c>
      <c r="CK499" s="529">
        <v>-39.986725547550918</v>
      </c>
      <c r="CL499" s="526">
        <v>1086.2456533873362</v>
      </c>
      <c r="CM499" s="530">
        <v>974.04084595298957</v>
      </c>
      <c r="CP499" s="463">
        <v>2029</v>
      </c>
      <c r="CQ499" s="294">
        <v>15</v>
      </c>
      <c r="CR499" s="529">
        <v>1116.7643852433082</v>
      </c>
      <c r="CS499" s="526">
        <v>0.85408665216992963</v>
      </c>
      <c r="CT499" s="530">
        <v>953.81355505506667</v>
      </c>
      <c r="CZ499" s="447" t="b">
        <v>1</v>
      </c>
      <c r="DA499" s="448" t="b">
        <v>1</v>
      </c>
      <c r="DB499" s="449" t="b">
        <v>1</v>
      </c>
      <c r="DC499" s="447">
        <v>17</v>
      </c>
      <c r="DD499" s="449">
        <v>726.52945708827679</v>
      </c>
      <c r="DE499" s="447">
        <v>17</v>
      </c>
      <c r="DF499" s="449">
        <v>959.30644037857815</v>
      </c>
      <c r="DG499" s="447">
        <v>17</v>
      </c>
      <c r="DH499" s="449">
        <v>1192.0834236688795</v>
      </c>
      <c r="DI499" s="447">
        <v>17</v>
      </c>
      <c r="DJ499" s="448">
        <v>726.52945708827679</v>
      </c>
      <c r="DK499" s="449">
        <v>499</v>
      </c>
      <c r="DL499" s="447">
        <v>17</v>
      </c>
      <c r="DM499" s="448">
        <v>959.30644037857815</v>
      </c>
      <c r="DN499" s="449">
        <v>499</v>
      </c>
      <c r="DO499" s="447">
        <v>17</v>
      </c>
      <c r="DP499" s="448">
        <v>1192.0834236688795</v>
      </c>
      <c r="DQ499" s="449">
        <v>499</v>
      </c>
      <c r="DR499" s="336"/>
      <c r="DV499" s="510">
        <v>2034</v>
      </c>
      <c r="DW499" s="511">
        <v>917.56425427119382</v>
      </c>
      <c r="DY499" s="558">
        <v>917.56425427119382</v>
      </c>
    </row>
    <row r="500" spans="1:135" ht="13.8" x14ac:dyDescent="0.25">
      <c r="B500" s="403">
        <v>2032</v>
      </c>
      <c r="C500" s="1497">
        <v>951.5008983767251</v>
      </c>
      <c r="D500" s="1479">
        <v>640.80672747820267</v>
      </c>
      <c r="E500" s="1505"/>
      <c r="F500" s="1491">
        <v>917.13124799296406</v>
      </c>
      <c r="G500" s="1487"/>
      <c r="H500" s="1493"/>
      <c r="I500" s="1506">
        <v>817.11914619895947</v>
      </c>
      <c r="J500" s="1479">
        <v>1371.6028371326063</v>
      </c>
      <c r="K500" s="1507"/>
      <c r="L500" s="1508"/>
      <c r="M500" s="1507"/>
      <c r="N500" s="301" t="s">
        <v>446</v>
      </c>
      <c r="O500" s="394"/>
      <c r="P500" s="394"/>
      <c r="Q500" s="394"/>
      <c r="R500" s="301">
        <v>18</v>
      </c>
      <c r="S500" s="503">
        <v>661.77681224196476</v>
      </c>
      <c r="T500" s="503">
        <v>1357.0740710030755</v>
      </c>
      <c r="U500" s="503">
        <v>235.83279978317918</v>
      </c>
      <c r="W500" s="503">
        <v>713.47315213575416</v>
      </c>
      <c r="X500" s="503">
        <v>949.30595191893337</v>
      </c>
      <c r="Y500" s="503">
        <v>1185.1387517021126</v>
      </c>
      <c r="AA500" s="365"/>
      <c r="AB500" s="365"/>
      <c r="AC500" s="365"/>
      <c r="AD500" s="365"/>
      <c r="AE500" s="365"/>
      <c r="AF500" s="365"/>
      <c r="AG500" s="365"/>
      <c r="AH500" s="365"/>
      <c r="AI500" s="365"/>
      <c r="AJ500" s="365"/>
      <c r="AK500" s="365"/>
      <c r="AL500" s="365"/>
      <c r="AM500" s="365"/>
      <c r="AN500" s="365"/>
      <c r="BI500" s="463">
        <v>2030</v>
      </c>
      <c r="BJ500" s="530">
        <v>963.09182523023878</v>
      </c>
      <c r="BR500" s="463">
        <v>2030</v>
      </c>
      <c r="BS500" s="294">
        <v>16</v>
      </c>
      <c r="BT500" s="529">
        <v>-148.62553343371155</v>
      </c>
      <c r="BU500" s="526">
        <v>1100.8866291761267</v>
      </c>
      <c r="BV500" s="530">
        <v>952.26109574241514</v>
      </c>
      <c r="BY500" s="463">
        <v>2030</v>
      </c>
      <c r="BZ500" s="294">
        <v>16</v>
      </c>
      <c r="CA500" s="529">
        <v>2.8390700014009331</v>
      </c>
      <c r="CB500" s="529">
        <v>-156.43297593756407</v>
      </c>
      <c r="CC500" s="526">
        <v>1104.0362224589308</v>
      </c>
      <c r="CD500" s="530">
        <v>950.44231652276767</v>
      </c>
      <c r="CG500" s="463">
        <v>2030</v>
      </c>
      <c r="CH500" s="294">
        <v>16</v>
      </c>
      <c r="CI500" s="529">
        <v>26.668925090488806</v>
      </c>
      <c r="CJ500" s="529">
        <v>-107.17024599686533</v>
      </c>
      <c r="CK500" s="529">
        <v>-42.65250725072098</v>
      </c>
      <c r="CL500" s="526">
        <v>1086.2456533873362</v>
      </c>
      <c r="CM500" s="530">
        <v>963.09182523023878</v>
      </c>
      <c r="CP500" s="463">
        <v>2030</v>
      </c>
      <c r="CQ500" s="294">
        <v>16</v>
      </c>
      <c r="CR500" s="529">
        <v>1116.7643852433082</v>
      </c>
      <c r="CS500" s="526">
        <v>0.84515311597196663</v>
      </c>
      <c r="CT500" s="530">
        <v>943.83689999489968</v>
      </c>
      <c r="CZ500" s="447" t="b">
        <v>1</v>
      </c>
      <c r="DA500" s="448" t="b">
        <v>1</v>
      </c>
      <c r="DB500" s="449" t="b">
        <v>1</v>
      </c>
      <c r="DC500" s="447">
        <v>18</v>
      </c>
      <c r="DD500" s="449">
        <v>713.47315213575416</v>
      </c>
      <c r="DE500" s="447">
        <v>18</v>
      </c>
      <c r="DF500" s="449">
        <v>949.30595191893337</v>
      </c>
      <c r="DG500" s="447">
        <v>18</v>
      </c>
      <c r="DH500" s="449">
        <v>1185.1387517021126</v>
      </c>
      <c r="DI500" s="447">
        <v>18</v>
      </c>
      <c r="DJ500" s="448">
        <v>713.47315213575416</v>
      </c>
      <c r="DK500" s="449">
        <v>500</v>
      </c>
      <c r="DL500" s="447">
        <v>18</v>
      </c>
      <c r="DM500" s="448">
        <v>949.30595191893337</v>
      </c>
      <c r="DN500" s="449">
        <v>500</v>
      </c>
      <c r="DO500" s="447">
        <v>18</v>
      </c>
      <c r="DP500" s="448">
        <v>1185.1387517021126</v>
      </c>
      <c r="DQ500" s="449">
        <v>500</v>
      </c>
      <c r="DR500" s="336"/>
      <c r="DV500" s="510">
        <v>2035</v>
      </c>
      <c r="DW500" s="511">
        <v>905.9448185556123</v>
      </c>
      <c r="DY500" s="558">
        <v>905.9448185556123</v>
      </c>
    </row>
    <row r="501" spans="1:135" ht="13.8" x14ac:dyDescent="0.25">
      <c r="B501" s="403">
        <v>2033</v>
      </c>
      <c r="C501" s="1497">
        <v>948.38321847204782</v>
      </c>
      <c r="D501" s="1479">
        <v>638.70706550158332</v>
      </c>
      <c r="E501" s="1505"/>
      <c r="F501" s="1491">
        <v>914.12618339796745</v>
      </c>
      <c r="G501" s="1487"/>
      <c r="H501" s="1493"/>
      <c r="I501" s="1506">
        <v>776.93938487231367</v>
      </c>
      <c r="J501" s="1479">
        <v>1360.9676257257722</v>
      </c>
      <c r="K501" s="1507"/>
      <c r="L501" s="1508"/>
      <c r="M501" s="1507"/>
      <c r="N501" s="301" t="s">
        <v>446</v>
      </c>
      <c r="O501" s="394"/>
      <c r="P501" s="394"/>
      <c r="Q501" s="394"/>
      <c r="R501" s="301">
        <v>19</v>
      </c>
      <c r="S501" s="503">
        <v>660.57635812561739</v>
      </c>
      <c r="T501" s="503">
        <v>1349.5859979885893</v>
      </c>
      <c r="U501" s="503">
        <v>239.36859518051114</v>
      </c>
      <c r="W501" s="503">
        <v>699.74199834508886</v>
      </c>
      <c r="X501" s="503">
        <v>939.11059352560005</v>
      </c>
      <c r="Y501" s="503">
        <v>1178.4791887061112</v>
      </c>
      <c r="AA501" s="365"/>
      <c r="AB501" s="365"/>
      <c r="AC501" s="365"/>
      <c r="AD501" s="365"/>
      <c r="AE501" s="365"/>
      <c r="AF501" s="365"/>
      <c r="AG501" s="365"/>
      <c r="AH501" s="365"/>
      <c r="AI501" s="365"/>
      <c r="AJ501" s="365"/>
      <c r="AK501" s="365"/>
      <c r="AL501" s="365"/>
      <c r="AM501" s="365"/>
      <c r="AN501" s="365"/>
      <c r="BI501" s="463">
        <v>2031</v>
      </c>
      <c r="BJ501" s="530">
        <v>951.93058989244571</v>
      </c>
      <c r="BR501" s="463">
        <v>2031</v>
      </c>
      <c r="BS501" s="294">
        <v>17</v>
      </c>
      <c r="BT501" s="529">
        <v>-157.91462927331852</v>
      </c>
      <c r="BU501" s="526">
        <v>1100.8866291761267</v>
      </c>
      <c r="BV501" s="530">
        <v>942.97199990280819</v>
      </c>
      <c r="BY501" s="463">
        <v>2031</v>
      </c>
      <c r="BZ501" s="294">
        <v>17</v>
      </c>
      <c r="CA501" s="529">
        <v>3.2050438687690224</v>
      </c>
      <c r="CB501" s="529">
        <v>-166.21003693366183</v>
      </c>
      <c r="CC501" s="526">
        <v>1104.0362224589308</v>
      </c>
      <c r="CD501" s="530">
        <v>941.03122939403795</v>
      </c>
      <c r="CG501" s="463">
        <v>2031</v>
      </c>
      <c r="CH501" s="294">
        <v>17</v>
      </c>
      <c r="CI501" s="529">
        <v>31.988385978899291</v>
      </c>
      <c r="CJ501" s="529">
        <v>-120.98516051989876</v>
      </c>
      <c r="CK501" s="529">
        <v>-45.318288953891042</v>
      </c>
      <c r="CL501" s="526">
        <v>1086.2456533873362</v>
      </c>
      <c r="CM501" s="530">
        <v>951.93058989244571</v>
      </c>
      <c r="CP501" s="463">
        <v>2031</v>
      </c>
      <c r="CQ501" s="294">
        <v>17</v>
      </c>
      <c r="CR501" s="529">
        <v>1116.7643852433082</v>
      </c>
      <c r="CS501" s="526">
        <v>0.83631302236416405</v>
      </c>
      <c r="CT501" s="530">
        <v>933.96459829148876</v>
      </c>
      <c r="CZ501" s="447" t="b">
        <v>1</v>
      </c>
      <c r="DA501" s="448" t="b">
        <v>1</v>
      </c>
      <c r="DB501" s="449" t="b">
        <v>1</v>
      </c>
      <c r="DC501" s="447">
        <v>19</v>
      </c>
      <c r="DD501" s="449">
        <v>699.74199834508886</v>
      </c>
      <c r="DE501" s="447">
        <v>19</v>
      </c>
      <c r="DF501" s="449">
        <v>939.11059352560005</v>
      </c>
      <c r="DG501" s="447">
        <v>19</v>
      </c>
      <c r="DH501" s="449">
        <v>1178.4791887061112</v>
      </c>
      <c r="DI501" s="447">
        <v>19</v>
      </c>
      <c r="DJ501" s="448">
        <v>699.74199834508886</v>
      </c>
      <c r="DK501" s="449">
        <v>501</v>
      </c>
      <c r="DL501" s="447">
        <v>19</v>
      </c>
      <c r="DM501" s="448">
        <v>939.11059352560005</v>
      </c>
      <c r="DN501" s="449">
        <v>501</v>
      </c>
      <c r="DO501" s="447">
        <v>19</v>
      </c>
      <c r="DP501" s="448">
        <v>1178.4791887061112</v>
      </c>
      <c r="DQ501" s="449">
        <v>501</v>
      </c>
      <c r="DR501" s="336"/>
      <c r="DV501" s="510">
        <v>2036</v>
      </c>
      <c r="DW501" s="511">
        <v>894.30849726617885</v>
      </c>
      <c r="DY501" s="558">
        <v>894.30849726617885</v>
      </c>
    </row>
    <row r="502" spans="1:135" ht="13.8" x14ac:dyDescent="0.25">
      <c r="B502" s="403">
        <v>2034</v>
      </c>
      <c r="C502" s="1497">
        <v>945.01218477366626</v>
      </c>
      <c r="D502" s="1479">
        <v>636.43677750063239</v>
      </c>
      <c r="E502" s="1505"/>
      <c r="F502" s="1491">
        <v>910.87691653117076</v>
      </c>
      <c r="G502" s="1487"/>
      <c r="H502" s="1493"/>
      <c r="I502" s="1506">
        <v>736.75962354566775</v>
      </c>
      <c r="J502" s="1479">
        <v>1349.1254768057761</v>
      </c>
      <c r="K502" s="1507"/>
      <c r="L502" s="1508"/>
      <c r="M502" s="1507"/>
      <c r="N502" s="301" t="s">
        <v>446</v>
      </c>
      <c r="O502" s="394"/>
      <c r="P502" s="394"/>
      <c r="Q502" s="394"/>
      <c r="R502" s="301">
        <v>20</v>
      </c>
      <c r="S502" s="503">
        <v>659.3759040092699</v>
      </c>
      <c r="T502" s="503">
        <v>1340.9772319047224</v>
      </c>
      <c r="U502" s="503">
        <v>243.32195969343735</v>
      </c>
      <c r="W502" s="503">
        <v>685.38136234631315</v>
      </c>
      <c r="X502" s="503">
        <v>928.70332203975045</v>
      </c>
      <c r="Y502" s="503">
        <v>1172.0252817331877</v>
      </c>
      <c r="AA502" s="365"/>
      <c r="AB502" s="365"/>
      <c r="AC502" s="365"/>
      <c r="AD502" s="365"/>
      <c r="AE502" s="365"/>
      <c r="AF502" s="365"/>
      <c r="AG502" s="365"/>
      <c r="AH502" s="365"/>
      <c r="AI502" s="365"/>
      <c r="AJ502" s="365"/>
      <c r="AK502" s="365"/>
      <c r="AL502" s="365"/>
      <c r="AM502" s="365"/>
      <c r="AN502" s="365"/>
      <c r="BI502" s="463">
        <v>2032</v>
      </c>
      <c r="BJ502" s="530">
        <v>940.59620574784856</v>
      </c>
      <c r="BR502" s="463">
        <v>2032</v>
      </c>
      <c r="BS502" s="294">
        <v>18</v>
      </c>
      <c r="BT502" s="529">
        <v>-167.2037251129255</v>
      </c>
      <c r="BU502" s="526">
        <v>1100.8866291761267</v>
      </c>
      <c r="BV502" s="530">
        <v>933.68290406320125</v>
      </c>
      <c r="BY502" s="463">
        <v>2032</v>
      </c>
      <c r="BZ502" s="294">
        <v>18</v>
      </c>
      <c r="CA502" s="529">
        <v>3.5931979705230561</v>
      </c>
      <c r="CB502" s="529">
        <v>-175.98709792975959</v>
      </c>
      <c r="CC502" s="526">
        <v>1104.0362224589308</v>
      </c>
      <c r="CD502" s="530">
        <v>931.64232249969427</v>
      </c>
      <c r="CG502" s="463">
        <v>2032</v>
      </c>
      <c r="CH502" s="294">
        <v>18</v>
      </c>
      <c r="CI502" s="529">
        <v>37.971965607356132</v>
      </c>
      <c r="CJ502" s="529">
        <v>-135.63734258978269</v>
      </c>
      <c r="CK502" s="529">
        <v>-47.984070657061103</v>
      </c>
      <c r="CL502" s="526">
        <v>1086.2456533873362</v>
      </c>
      <c r="CM502" s="530">
        <v>940.59620574784856</v>
      </c>
      <c r="CP502" s="463">
        <v>2032</v>
      </c>
      <c r="CQ502" s="294">
        <v>18</v>
      </c>
      <c r="CR502" s="529">
        <v>1116.7643852433082</v>
      </c>
      <c r="CS502" s="526">
        <v>0.8275653939600246</v>
      </c>
      <c r="CT502" s="530">
        <v>924.19555843440298</v>
      </c>
      <c r="CZ502" s="447" t="b">
        <v>1</v>
      </c>
      <c r="DA502" s="448" t="b">
        <v>1</v>
      </c>
      <c r="DB502" s="449" t="b">
        <v>1</v>
      </c>
      <c r="DC502" s="447">
        <v>20</v>
      </c>
      <c r="DD502" s="449">
        <v>685.38136234631315</v>
      </c>
      <c r="DE502" s="447">
        <v>20</v>
      </c>
      <c r="DF502" s="449">
        <v>928.70332203975045</v>
      </c>
      <c r="DG502" s="447">
        <v>20</v>
      </c>
      <c r="DH502" s="449">
        <v>1172.0252817331877</v>
      </c>
      <c r="DI502" s="447">
        <v>20</v>
      </c>
      <c r="DJ502" s="448">
        <v>685.38136234631315</v>
      </c>
      <c r="DK502" s="449">
        <v>502</v>
      </c>
      <c r="DL502" s="447">
        <v>20</v>
      </c>
      <c r="DM502" s="448">
        <v>928.70332203975045</v>
      </c>
      <c r="DN502" s="449">
        <v>502</v>
      </c>
      <c r="DO502" s="447">
        <v>20</v>
      </c>
      <c r="DP502" s="448">
        <v>1172.0252817331877</v>
      </c>
      <c r="DQ502" s="449">
        <v>502</v>
      </c>
      <c r="DR502" s="336"/>
      <c r="DV502" s="510">
        <v>2037</v>
      </c>
      <c r="DW502" s="511">
        <v>882.69435621113121</v>
      </c>
      <c r="DY502" s="558">
        <v>882.69435621113121</v>
      </c>
    </row>
    <row r="503" spans="1:135" ht="13.8" x14ac:dyDescent="0.25">
      <c r="B503" s="403">
        <v>2035</v>
      </c>
      <c r="C503" s="1497">
        <v>941.41996203467534</v>
      </c>
      <c r="D503" s="1479">
        <v>634.01752545192426</v>
      </c>
      <c r="E503" s="1505"/>
      <c r="F503" s="1491">
        <v>907.4144503061782</v>
      </c>
      <c r="G503" s="1487"/>
      <c r="H503" s="1493"/>
      <c r="I503" s="1506">
        <v>696.57986221902183</v>
      </c>
      <c r="J503" s="1479">
        <v>1336.0294621549101</v>
      </c>
      <c r="K503" s="1507"/>
      <c r="L503" s="1508"/>
      <c r="M503" s="1507"/>
      <c r="N503" s="301" t="s">
        <v>446</v>
      </c>
      <c r="O503" s="394"/>
      <c r="P503" s="394"/>
      <c r="Q503" s="394"/>
      <c r="R503" s="301">
        <v>21</v>
      </c>
      <c r="S503" s="503">
        <v>658.17544989292242</v>
      </c>
      <c r="T503" s="503">
        <v>1331.1555243193218</v>
      </c>
      <c r="U503" s="503">
        <v>247.63307602004559</v>
      </c>
      <c r="W503" s="503">
        <v>670.43258433133008</v>
      </c>
      <c r="X503" s="503">
        <v>918.06566035137564</v>
      </c>
      <c r="Y503" s="503">
        <v>1165.6987363714213</v>
      </c>
      <c r="AA503" s="365"/>
      <c r="AB503" s="365"/>
      <c r="AC503" s="365"/>
      <c r="AD503" s="365"/>
      <c r="AE503" s="365"/>
      <c r="AF503" s="365"/>
      <c r="AG503" s="365"/>
      <c r="AH503" s="365"/>
      <c r="AI503" s="365"/>
      <c r="AJ503" s="365"/>
      <c r="AK503" s="365"/>
      <c r="AL503" s="365"/>
      <c r="AM503" s="365"/>
      <c r="AN503" s="365"/>
      <c r="BI503" s="463">
        <v>2033</v>
      </c>
      <c r="BJ503" s="530">
        <v>929.12773860468531</v>
      </c>
      <c r="BR503" s="463">
        <v>2033</v>
      </c>
      <c r="BS503" s="294">
        <v>19</v>
      </c>
      <c r="BT503" s="529">
        <v>-176.49282095253247</v>
      </c>
      <c r="BU503" s="526">
        <v>1100.8866291761267</v>
      </c>
      <c r="BV503" s="530">
        <v>924.39380822359419</v>
      </c>
      <c r="BY503" s="463">
        <v>2033</v>
      </c>
      <c r="BZ503" s="294">
        <v>19</v>
      </c>
      <c r="CA503" s="529">
        <v>4.0035323066630344</v>
      </c>
      <c r="CB503" s="529">
        <v>-185.76415892585732</v>
      </c>
      <c r="CC503" s="526">
        <v>1104.0362224589308</v>
      </c>
      <c r="CD503" s="530">
        <v>922.27559583973652</v>
      </c>
      <c r="CG503" s="463">
        <v>2033</v>
      </c>
      <c r="CH503" s="294">
        <v>19</v>
      </c>
      <c r="CI503" s="529">
        <v>44.658729784097346</v>
      </c>
      <c r="CJ503" s="529">
        <v>-151.12679220651714</v>
      </c>
      <c r="CK503" s="529">
        <v>-50.649852360231165</v>
      </c>
      <c r="CL503" s="526">
        <v>1086.2456533873362</v>
      </c>
      <c r="CM503" s="530">
        <v>929.12773860468531</v>
      </c>
      <c r="CP503" s="463">
        <v>2033</v>
      </c>
      <c r="CQ503" s="294">
        <v>19</v>
      </c>
      <c r="CR503" s="529">
        <v>1116.7643852433082</v>
      </c>
      <c r="CS503" s="526">
        <v>0.81890926359627259</v>
      </c>
      <c r="CT503" s="530">
        <v>914.52870033014153</v>
      </c>
      <c r="CZ503" s="447" t="b">
        <v>1</v>
      </c>
      <c r="DA503" s="448" t="b">
        <v>1</v>
      </c>
      <c r="DB503" s="449" t="b">
        <v>1</v>
      </c>
      <c r="DC503" s="447">
        <v>21</v>
      </c>
      <c r="DD503" s="449">
        <v>670.43258433133008</v>
      </c>
      <c r="DE503" s="447">
        <v>21</v>
      </c>
      <c r="DF503" s="449">
        <v>918.06566035137564</v>
      </c>
      <c r="DG503" s="447">
        <v>21</v>
      </c>
      <c r="DH503" s="449">
        <v>1165.6987363714213</v>
      </c>
      <c r="DI503" s="447">
        <v>21</v>
      </c>
      <c r="DJ503" s="448">
        <v>670.43258433133008</v>
      </c>
      <c r="DK503" s="449">
        <v>503</v>
      </c>
      <c r="DL503" s="447">
        <v>21</v>
      </c>
      <c r="DM503" s="448">
        <v>918.06566035137564</v>
      </c>
      <c r="DN503" s="449">
        <v>503</v>
      </c>
      <c r="DO503" s="447">
        <v>21</v>
      </c>
      <c r="DP503" s="448">
        <v>1165.6987363714213</v>
      </c>
      <c r="DQ503" s="449">
        <v>503</v>
      </c>
      <c r="DR503" s="336"/>
      <c r="DV503" s="510">
        <v>2038</v>
      </c>
      <c r="DW503" s="511">
        <v>871.14146119870747</v>
      </c>
      <c r="DY503" s="558">
        <v>871.14146119870747</v>
      </c>
    </row>
    <row r="504" spans="1:135" ht="13.8" x14ac:dyDescent="0.25">
      <c r="B504" s="403">
        <v>2036</v>
      </c>
      <c r="C504" s="1497">
        <v>937.62622221886807</v>
      </c>
      <c r="D504" s="1479">
        <v>631.46255782087042</v>
      </c>
      <c r="E504" s="1505"/>
      <c r="F504" s="1491">
        <v>903.75774610572216</v>
      </c>
      <c r="G504" s="1487"/>
      <c r="H504" s="1493"/>
      <c r="I504" s="1506">
        <v>656.40010089237603</v>
      </c>
      <c r="J504" s="1479">
        <v>1321.6061731133786</v>
      </c>
      <c r="K504" s="1507"/>
      <c r="L504" s="1508"/>
      <c r="M504" s="1507"/>
      <c r="N504" s="301" t="s">
        <v>446</v>
      </c>
      <c r="O504" s="394"/>
      <c r="P504" s="394"/>
      <c r="Q504" s="394"/>
      <c r="R504" s="301">
        <v>22</v>
      </c>
      <c r="S504" s="503">
        <v>627.74821719757063</v>
      </c>
      <c r="T504" s="503">
        <v>1320.0223549649913</v>
      </c>
      <c r="U504" s="503">
        <v>252.24583000076601</v>
      </c>
      <c r="W504" s="503">
        <v>654.93127014005438</v>
      </c>
      <c r="X504" s="503">
        <v>907.17710014082036</v>
      </c>
      <c r="Y504" s="503">
        <v>1159.4229301415864</v>
      </c>
      <c r="AA504" s="365"/>
      <c r="AB504" s="365"/>
      <c r="AC504" s="365"/>
      <c r="AD504" s="365"/>
      <c r="AE504" s="365"/>
      <c r="AF504" s="365"/>
      <c r="AG504" s="365"/>
      <c r="AH504" s="365"/>
      <c r="AI504" s="365"/>
      <c r="AJ504" s="365"/>
      <c r="AK504" s="365"/>
      <c r="AL504" s="365"/>
      <c r="AM504" s="365"/>
      <c r="AN504" s="365"/>
      <c r="BI504" s="463">
        <v>2034</v>
      </c>
      <c r="BJ504" s="530">
        <v>917.56425427119382</v>
      </c>
      <c r="BR504" s="463">
        <v>2034</v>
      </c>
      <c r="BS504" s="294">
        <v>20</v>
      </c>
      <c r="BT504" s="529">
        <v>-185.78191679213944</v>
      </c>
      <c r="BU504" s="526">
        <v>1100.8866291761267</v>
      </c>
      <c r="BV504" s="530">
        <v>915.10471238398725</v>
      </c>
      <c r="BY504" s="463">
        <v>2034</v>
      </c>
      <c r="BZ504" s="294">
        <v>20</v>
      </c>
      <c r="CA504" s="529">
        <v>4.4360468771889581</v>
      </c>
      <c r="CB504" s="529">
        <v>-195.54121992195508</v>
      </c>
      <c r="CC504" s="526">
        <v>1104.0362224589308</v>
      </c>
      <c r="CD504" s="530">
        <v>912.93104941416459</v>
      </c>
      <c r="CG504" s="463">
        <v>2034</v>
      </c>
      <c r="CH504" s="294">
        <v>20</v>
      </c>
      <c r="CI504" s="529">
        <v>52.087744317360951</v>
      </c>
      <c r="CJ504" s="529">
        <v>-167.4535093701021</v>
      </c>
      <c r="CK504" s="529">
        <v>-53.315634063401227</v>
      </c>
      <c r="CL504" s="526">
        <v>1086.2456533873362</v>
      </c>
      <c r="CM504" s="530">
        <v>917.56425427119382</v>
      </c>
      <c r="CP504" s="463">
        <v>2034</v>
      </c>
      <c r="CQ504" s="294">
        <v>20</v>
      </c>
      <c r="CR504" s="529">
        <v>1116.7643852433082</v>
      </c>
      <c r="CS504" s="526">
        <v>0.81034367422592257</v>
      </c>
      <c r="CT504" s="530">
        <v>904.96295518271609</v>
      </c>
      <c r="CZ504" s="447" t="b">
        <v>1</v>
      </c>
      <c r="DA504" s="448" t="b">
        <v>1</v>
      </c>
      <c r="DB504" s="449" t="b">
        <v>1</v>
      </c>
      <c r="DC504" s="447">
        <v>22</v>
      </c>
      <c r="DD504" s="449">
        <v>654.93127014005438</v>
      </c>
      <c r="DE504" s="447">
        <v>22</v>
      </c>
      <c r="DF504" s="449">
        <v>907.17710014082036</v>
      </c>
      <c r="DG504" s="447">
        <v>22</v>
      </c>
      <c r="DH504" s="449">
        <v>1159.4229301415864</v>
      </c>
      <c r="DI504" s="447">
        <v>22</v>
      </c>
      <c r="DJ504" s="448">
        <v>654.93127014005438</v>
      </c>
      <c r="DK504" s="449">
        <v>504</v>
      </c>
      <c r="DL504" s="447">
        <v>22</v>
      </c>
      <c r="DM504" s="448">
        <v>907.17710014082036</v>
      </c>
      <c r="DN504" s="449">
        <v>504</v>
      </c>
      <c r="DO504" s="447">
        <v>22</v>
      </c>
      <c r="DP504" s="448">
        <v>1159.4229301415864</v>
      </c>
      <c r="DQ504" s="449">
        <v>504</v>
      </c>
      <c r="DR504" s="336"/>
      <c r="DV504" s="510">
        <v>2039</v>
      </c>
      <c r="DW504" s="511">
        <v>859.68887803714574</v>
      </c>
      <c r="DY504" s="558">
        <v>859.68887803714574</v>
      </c>
    </row>
    <row r="505" spans="1:135" ht="13.8" x14ac:dyDescent="0.25">
      <c r="B505" s="403">
        <v>2037</v>
      </c>
      <c r="C505" s="1497">
        <v>933.63496152690595</v>
      </c>
      <c r="D505" s="1479">
        <v>628.77456592628369</v>
      </c>
      <c r="E505" s="1505"/>
      <c r="F505" s="1491">
        <v>899.91065578165671</v>
      </c>
      <c r="G505" s="1487"/>
      <c r="H505" s="1493"/>
      <c r="I505" s="1506">
        <v>616.22033956573011</v>
      </c>
      <c r="J505" s="1479">
        <v>1305.7609289294332</v>
      </c>
      <c r="K505" s="1507"/>
      <c r="L505" s="1508"/>
      <c r="M505" s="1507"/>
      <c r="N505" s="301" t="s">
        <v>446</v>
      </c>
      <c r="O505" s="394"/>
      <c r="P505" s="394"/>
      <c r="Q505" s="394"/>
      <c r="R505" s="301">
        <v>23</v>
      </c>
      <c r="S505" s="503">
        <v>589.21799038461472</v>
      </c>
      <c r="T505" s="503">
        <v>1307.4739014495497</v>
      </c>
      <c r="U505" s="503">
        <v>257.109420801569</v>
      </c>
      <c r="W505" s="503">
        <v>638.90611938696406</v>
      </c>
      <c r="X505" s="503">
        <v>896.01554018853312</v>
      </c>
      <c r="Y505" s="503">
        <v>1153.1249609901022</v>
      </c>
      <c r="AA505" s="365"/>
      <c r="AB505" s="365"/>
      <c r="AC505" s="365"/>
      <c r="AD505" s="365"/>
      <c r="AE505" s="365"/>
      <c r="AF505" s="365"/>
      <c r="AG505" s="365"/>
      <c r="AH505" s="365"/>
      <c r="AI505" s="365"/>
      <c r="AJ505" s="365"/>
      <c r="AK505" s="365"/>
      <c r="AL505" s="365"/>
      <c r="AM505" s="365"/>
      <c r="AN505" s="365"/>
      <c r="BI505" s="463">
        <v>2035</v>
      </c>
      <c r="BJ505" s="530">
        <v>905.9448185556123</v>
      </c>
      <c r="BR505" s="463">
        <v>2035</v>
      </c>
      <c r="BS505" s="294">
        <v>21</v>
      </c>
      <c r="BT505" s="529">
        <v>-195.07101263174641</v>
      </c>
      <c r="BU505" s="526">
        <v>1100.8866291761267</v>
      </c>
      <c r="BV505" s="530">
        <v>905.8156165443803</v>
      </c>
      <c r="BY505" s="463">
        <v>2035</v>
      </c>
      <c r="BZ505" s="294">
        <v>21</v>
      </c>
      <c r="CA505" s="529">
        <v>4.8907416821008258</v>
      </c>
      <c r="CB505" s="529">
        <v>-205.31828091805284</v>
      </c>
      <c r="CC505" s="526">
        <v>1104.0362224589308</v>
      </c>
      <c r="CD505" s="530">
        <v>903.6086832229787</v>
      </c>
      <c r="CG505" s="463">
        <v>2035</v>
      </c>
      <c r="CH505" s="294">
        <v>21</v>
      </c>
      <c r="CI505" s="529">
        <v>60.298075015384967</v>
      </c>
      <c r="CJ505" s="529">
        <v>-184.61749408053754</v>
      </c>
      <c r="CK505" s="529">
        <v>-55.981415766571288</v>
      </c>
      <c r="CL505" s="526">
        <v>1086.2456533873362</v>
      </c>
      <c r="CM505" s="530">
        <v>905.9448185556123</v>
      </c>
      <c r="CP505" s="463">
        <v>2035</v>
      </c>
      <c r="CQ505" s="294">
        <v>21</v>
      </c>
      <c r="CR505" s="529">
        <v>1116.7643852433082</v>
      </c>
      <c r="CS505" s="526">
        <v>0.80186767881246501</v>
      </c>
      <c r="CT505" s="530">
        <v>895.49726537548099</v>
      </c>
      <c r="CZ505" s="447" t="b">
        <v>1</v>
      </c>
      <c r="DA505" s="448" t="b">
        <v>1</v>
      </c>
      <c r="DB505" s="449" t="b">
        <v>1</v>
      </c>
      <c r="DC505" s="447">
        <v>23</v>
      </c>
      <c r="DD505" s="449">
        <v>638.90611938696406</v>
      </c>
      <c r="DE505" s="447">
        <v>23</v>
      </c>
      <c r="DF505" s="449">
        <v>896.01554018853312</v>
      </c>
      <c r="DG505" s="447">
        <v>23</v>
      </c>
      <c r="DH505" s="449">
        <v>1153.1249609901022</v>
      </c>
      <c r="DI505" s="447">
        <v>23</v>
      </c>
      <c r="DJ505" s="448">
        <v>638.90611938696406</v>
      </c>
      <c r="DK505" s="449">
        <v>505</v>
      </c>
      <c r="DL505" s="447">
        <v>23</v>
      </c>
      <c r="DM505" s="448">
        <v>896.01554018853312</v>
      </c>
      <c r="DN505" s="449">
        <v>505</v>
      </c>
      <c r="DO505" s="447">
        <v>23</v>
      </c>
      <c r="DP505" s="448">
        <v>1153.1249609901022</v>
      </c>
      <c r="DQ505" s="449">
        <v>505</v>
      </c>
      <c r="DR505" s="336"/>
      <c r="DV505" s="510">
        <v>2040</v>
      </c>
      <c r="DW505" s="511">
        <v>848.3756725346841</v>
      </c>
      <c r="DY505" s="558">
        <v>848.3756725346841</v>
      </c>
    </row>
    <row r="506" spans="1:135" ht="13.8" x14ac:dyDescent="0.25">
      <c r="B506" s="403">
        <v>2038</v>
      </c>
      <c r="C506" s="1497">
        <v>929.44187538464246</v>
      </c>
      <c r="D506" s="1479">
        <v>625.95065076924902</v>
      </c>
      <c r="E506" s="1505"/>
      <c r="F506" s="1491">
        <v>895.86903024755929</v>
      </c>
      <c r="G506" s="1487"/>
      <c r="H506" s="1493"/>
      <c r="I506" s="1506">
        <v>576.0405782390842</v>
      </c>
      <c r="J506" s="1479">
        <v>1288.3983272303208</v>
      </c>
      <c r="K506" s="1507"/>
      <c r="L506" s="1508"/>
      <c r="M506" s="1507"/>
      <c r="N506" s="301" t="s">
        <v>446</v>
      </c>
      <c r="O506" s="394"/>
      <c r="P506" s="394"/>
      <c r="Q506" s="394"/>
      <c r="R506" s="301">
        <v>24</v>
      </c>
      <c r="S506" s="503">
        <v>550.73112480354337</v>
      </c>
      <c r="T506" s="503">
        <v>1293.4052171475662</v>
      </c>
      <c r="U506" s="503">
        <v>262.18026404797723</v>
      </c>
      <c r="W506" s="503">
        <v>622.37834227733697</v>
      </c>
      <c r="X506" s="503">
        <v>884.55860632531426</v>
      </c>
      <c r="Y506" s="503">
        <v>1146.7388703732915</v>
      </c>
      <c r="AA506" s="365"/>
      <c r="AB506" s="365"/>
      <c r="AC506" s="365"/>
      <c r="AD506" s="365"/>
      <c r="AE506" s="365"/>
      <c r="AF506" s="365"/>
      <c r="AG506" s="365"/>
      <c r="AH506" s="365"/>
      <c r="AI506" s="365"/>
      <c r="AJ506" s="365"/>
      <c r="AK506" s="365"/>
      <c r="AL506" s="365"/>
      <c r="AM506" s="365"/>
      <c r="AN506" s="365"/>
      <c r="BI506" s="463">
        <v>2036</v>
      </c>
      <c r="BJ506" s="530">
        <v>894.30849726617885</v>
      </c>
      <c r="BR506" s="463">
        <v>2036</v>
      </c>
      <c r="BS506" s="294">
        <v>22</v>
      </c>
      <c r="BT506" s="529">
        <v>-204.36010847135339</v>
      </c>
      <c r="BU506" s="526">
        <v>1100.8866291761267</v>
      </c>
      <c r="BV506" s="530">
        <v>896.52652070477325</v>
      </c>
      <c r="BY506" s="463">
        <v>2036</v>
      </c>
      <c r="BZ506" s="294">
        <v>22</v>
      </c>
      <c r="CA506" s="529">
        <v>5.3676167213986394</v>
      </c>
      <c r="CB506" s="529">
        <v>-215.09534191415059</v>
      </c>
      <c r="CC506" s="526">
        <v>1104.0362224589308</v>
      </c>
      <c r="CD506" s="530">
        <v>894.30849726617885</v>
      </c>
      <c r="CG506" s="463">
        <v>2036</v>
      </c>
      <c r="CH506" s="294">
        <v>22</v>
      </c>
      <c r="CI506" s="529">
        <v>69.328787686407424</v>
      </c>
      <c r="CJ506" s="529">
        <v>-202.61874633782352</v>
      </c>
      <c r="CK506" s="529">
        <v>-58.64719746974135</v>
      </c>
      <c r="CL506" s="526">
        <v>1086.2456533873362</v>
      </c>
      <c r="CM506" s="530">
        <v>894.30849726617885</v>
      </c>
      <c r="CP506" s="463">
        <v>2036</v>
      </c>
      <c r="CQ506" s="294">
        <v>22</v>
      </c>
      <c r="CR506" s="529">
        <v>1116.7643852433082</v>
      </c>
      <c r="CS506" s="526">
        <v>0.79348034022515923</v>
      </c>
      <c r="CT506" s="530">
        <v>886.13058435420101</v>
      </c>
      <c r="CZ506" s="447" t="b">
        <v>1</v>
      </c>
      <c r="DA506" s="448" t="b">
        <v>1</v>
      </c>
      <c r="DB506" s="449" t="b">
        <v>1</v>
      </c>
      <c r="DC506" s="447">
        <v>24</v>
      </c>
      <c r="DD506" s="449">
        <v>622.37834227733697</v>
      </c>
      <c r="DE506" s="447">
        <v>24</v>
      </c>
      <c r="DF506" s="449">
        <v>884.55860632531426</v>
      </c>
      <c r="DG506" s="447">
        <v>24</v>
      </c>
      <c r="DH506" s="449">
        <v>1146.7388703732915</v>
      </c>
      <c r="DI506" s="447">
        <v>24</v>
      </c>
      <c r="DJ506" s="448">
        <v>622.37834227733697</v>
      </c>
      <c r="DK506" s="449">
        <v>506</v>
      </c>
      <c r="DL506" s="447">
        <v>24</v>
      </c>
      <c r="DM506" s="448">
        <v>884.55860632531426</v>
      </c>
      <c r="DN506" s="449">
        <v>506</v>
      </c>
      <c r="DO506" s="447">
        <v>24</v>
      </c>
      <c r="DP506" s="448">
        <v>1146.7388703732915</v>
      </c>
      <c r="DQ506" s="449">
        <v>506</v>
      </c>
      <c r="DR506" s="336"/>
      <c r="DV506" s="510">
        <v>2041</v>
      </c>
      <c r="DW506" s="511">
        <v>837.24091049956041</v>
      </c>
      <c r="DY506" s="558">
        <v>837.24091049956041</v>
      </c>
    </row>
    <row r="507" spans="1:135" ht="13.8" x14ac:dyDescent="0.25">
      <c r="B507" s="403">
        <v>2039</v>
      </c>
      <c r="C507" s="1497">
        <v>925.03406339030732</v>
      </c>
      <c r="D507" s="1479">
        <v>622.98212432408457</v>
      </c>
      <c r="E507" s="1505"/>
      <c r="F507" s="1491">
        <v>891.62043508366662</v>
      </c>
      <c r="G507" s="1487"/>
      <c r="H507" s="1493"/>
      <c r="I507" s="1506">
        <v>535.86081691243828</v>
      </c>
      <c r="J507" s="1479">
        <v>1269.4148987585206</v>
      </c>
      <c r="K507" s="1507"/>
      <c r="L507" s="1508"/>
      <c r="M507" s="1507"/>
      <c r="N507" s="301" t="s">
        <v>446</v>
      </c>
      <c r="O507" s="394"/>
      <c r="P507" s="394"/>
      <c r="Q507" s="394"/>
      <c r="R507" s="301">
        <v>25</v>
      </c>
      <c r="S507" s="503">
        <v>512.27995646544241</v>
      </c>
      <c r="T507" s="503">
        <v>1277.70870869445</v>
      </c>
      <c r="U507" s="503">
        <v>267.4223309039117</v>
      </c>
      <c r="W507" s="503">
        <v>605.36091617655165</v>
      </c>
      <c r="X507" s="503">
        <v>872.7832470804633</v>
      </c>
      <c r="Y507" s="503">
        <v>1140.2055779843749</v>
      </c>
      <c r="AA507" s="365"/>
      <c r="AB507" s="365"/>
      <c r="AC507" s="365"/>
      <c r="AD507" s="365"/>
      <c r="AE507" s="365"/>
      <c r="AF507" s="365"/>
      <c r="AG507" s="365"/>
      <c r="AH507" s="365"/>
      <c r="AI507" s="365"/>
      <c r="AJ507" s="365"/>
      <c r="AK507" s="365"/>
      <c r="AL507" s="365"/>
      <c r="AM507" s="365"/>
      <c r="AN507" s="365"/>
      <c r="BI507" s="463">
        <v>2037</v>
      </c>
      <c r="BJ507" s="530">
        <v>882.69435621113121</v>
      </c>
      <c r="BR507" s="463">
        <v>2037</v>
      </c>
      <c r="BS507" s="294">
        <v>23</v>
      </c>
      <c r="BT507" s="529">
        <v>-213.64920431096036</v>
      </c>
      <c r="BU507" s="526">
        <v>1100.8866291761267</v>
      </c>
      <c r="BV507" s="530">
        <v>887.2374248651663</v>
      </c>
      <c r="BY507" s="463">
        <v>2037</v>
      </c>
      <c r="BZ507" s="294">
        <v>23</v>
      </c>
      <c r="CA507" s="529">
        <v>5.8666719950823971</v>
      </c>
      <c r="CB507" s="529">
        <v>-224.87240291024835</v>
      </c>
      <c r="CC507" s="526">
        <v>1104.0362224589308</v>
      </c>
      <c r="CD507" s="530">
        <v>885.03049154376481</v>
      </c>
      <c r="CG507" s="463">
        <v>2037</v>
      </c>
      <c r="CH507" s="294">
        <v>23</v>
      </c>
      <c r="CI507" s="529">
        <v>79.218948138666335</v>
      </c>
      <c r="CJ507" s="529">
        <v>-221.45726614195999</v>
      </c>
      <c r="CK507" s="529">
        <v>-61.312979172911412</v>
      </c>
      <c r="CL507" s="526">
        <v>1086.2456533873362</v>
      </c>
      <c r="CM507" s="530">
        <v>882.69435621113121</v>
      </c>
      <c r="CP507" s="463">
        <v>2037</v>
      </c>
      <c r="CQ507" s="294">
        <v>23</v>
      </c>
      <c r="CR507" s="529">
        <v>1116.7643852433082</v>
      </c>
      <c r="CS507" s="526">
        <v>0.78518073113542119</v>
      </c>
      <c r="CT507" s="530">
        <v>876.86187651133991</v>
      </c>
      <c r="CZ507" s="447" t="b">
        <v>1</v>
      </c>
      <c r="DA507" s="448" t="b">
        <v>1</v>
      </c>
      <c r="DB507" s="449" t="b">
        <v>1</v>
      </c>
      <c r="DC507" s="447">
        <v>25</v>
      </c>
      <c r="DD507" s="449">
        <v>605.36091617655165</v>
      </c>
      <c r="DE507" s="447">
        <v>25</v>
      </c>
      <c r="DF507" s="449">
        <v>872.7832470804633</v>
      </c>
      <c r="DG507" s="447">
        <v>25</v>
      </c>
      <c r="DH507" s="449">
        <v>1140.2055779843749</v>
      </c>
      <c r="DI507" s="447">
        <v>25</v>
      </c>
      <c r="DJ507" s="448">
        <v>605.36091617655165</v>
      </c>
      <c r="DK507" s="449">
        <v>507</v>
      </c>
      <c r="DL507" s="447">
        <v>25</v>
      </c>
      <c r="DM507" s="448">
        <v>872.7832470804633</v>
      </c>
      <c r="DN507" s="449">
        <v>507</v>
      </c>
      <c r="DO507" s="447">
        <v>25</v>
      </c>
      <c r="DP507" s="448">
        <v>1140.2055779843749</v>
      </c>
      <c r="DQ507" s="449">
        <v>507</v>
      </c>
      <c r="DR507" s="336"/>
      <c r="DV507" s="510">
        <v>2042</v>
      </c>
      <c r="DW507" s="511">
        <v>826.32365774001289</v>
      </c>
      <c r="DY507" s="558">
        <v>826.32365774001289</v>
      </c>
    </row>
    <row r="508" spans="1:135" s="319" customFormat="1" ht="13.8" x14ac:dyDescent="0.25">
      <c r="B508" s="403">
        <v>2040</v>
      </c>
      <c r="C508" s="1497">
        <v>920.40177548031875</v>
      </c>
      <c r="D508" s="1479">
        <v>619.86242022143915</v>
      </c>
      <c r="E508" s="1505"/>
      <c r="F508" s="1491">
        <v>887.15547241342801</v>
      </c>
      <c r="G508" s="1487"/>
      <c r="H508" s="1493"/>
      <c r="I508" s="1506">
        <v>495.68105558579236</v>
      </c>
      <c r="J508" s="1479">
        <v>1248.7106606227896</v>
      </c>
      <c r="K508" s="1507"/>
      <c r="L508" s="1508"/>
      <c r="M508" s="1507"/>
      <c r="N508" s="301" t="s">
        <v>446</v>
      </c>
      <c r="O508" s="394"/>
      <c r="P508" s="394"/>
      <c r="Q508" s="394"/>
      <c r="R508" s="301">
        <v>26</v>
      </c>
      <c r="S508" s="503">
        <v>473.85727378365505</v>
      </c>
      <c r="T508" s="503">
        <v>1260.2765241066311</v>
      </c>
      <c r="U508" s="503">
        <v>272.80814177893086</v>
      </c>
      <c r="W508" s="503">
        <v>587.85830796100322</v>
      </c>
      <c r="X508" s="503">
        <v>860.66644973993402</v>
      </c>
      <c r="Y508" s="503">
        <v>1133.4745915188648</v>
      </c>
      <c r="AA508" s="365"/>
      <c r="AB508" s="365"/>
      <c r="AC508" s="365"/>
      <c r="AD508" s="365"/>
      <c r="AE508" s="365"/>
      <c r="AF508" s="365"/>
      <c r="AG508" s="365"/>
      <c r="AH508" s="365"/>
      <c r="AI508" s="365"/>
      <c r="AJ508" s="365"/>
      <c r="AK508" s="365"/>
      <c r="AL508" s="365"/>
      <c r="AM508" s="365"/>
      <c r="AN508" s="365"/>
      <c r="BI508" s="463">
        <v>2038</v>
      </c>
      <c r="BJ508" s="530">
        <v>871.14146119870747</v>
      </c>
      <c r="BR508" s="463">
        <v>2038</v>
      </c>
      <c r="BS508" s="294">
        <v>24</v>
      </c>
      <c r="BT508" s="529">
        <v>-222.93830015056733</v>
      </c>
      <c r="BU508" s="526">
        <v>1100.8866291761267</v>
      </c>
      <c r="BV508" s="530">
        <v>877.94832902555936</v>
      </c>
      <c r="BY508" s="463">
        <v>2038</v>
      </c>
      <c r="BZ508" s="294">
        <v>24</v>
      </c>
      <c r="CA508" s="529">
        <v>6.3879075031520998</v>
      </c>
      <c r="CB508" s="529">
        <v>-234.64946390634611</v>
      </c>
      <c r="CC508" s="526">
        <v>1104.0362224589308</v>
      </c>
      <c r="CD508" s="530">
        <v>875.7746660557367</v>
      </c>
      <c r="CG508" s="463">
        <v>2038</v>
      </c>
      <c r="CH508" s="294">
        <v>24</v>
      </c>
      <c r="CI508" s="529">
        <v>90.007622180399721</v>
      </c>
      <c r="CJ508" s="529">
        <v>-241.133053492947</v>
      </c>
      <c r="CK508" s="529">
        <v>-63.978760876081466</v>
      </c>
      <c r="CL508" s="526">
        <v>1086.2456533873362</v>
      </c>
      <c r="CM508" s="530">
        <v>871.14146119870747</v>
      </c>
      <c r="CP508" s="463">
        <v>2038</v>
      </c>
      <c r="CQ508" s="294">
        <v>24</v>
      </c>
      <c r="CR508" s="529">
        <v>1116.7643852433082</v>
      </c>
      <c r="CS508" s="526">
        <v>0.77696793391429586</v>
      </c>
      <c r="CT508" s="530">
        <v>867.69011707156187</v>
      </c>
      <c r="CZ508" s="447" t="b">
        <v>1</v>
      </c>
      <c r="DA508" s="448" t="b">
        <v>1</v>
      </c>
      <c r="DB508" s="449" t="b">
        <v>1</v>
      </c>
      <c r="DC508" s="447">
        <v>26</v>
      </c>
      <c r="DD508" s="449">
        <v>587.85830796100322</v>
      </c>
      <c r="DE508" s="447">
        <v>26</v>
      </c>
      <c r="DF508" s="449">
        <v>860.66644973993402</v>
      </c>
      <c r="DG508" s="447">
        <v>26</v>
      </c>
      <c r="DH508" s="449">
        <v>1133.4745915188648</v>
      </c>
      <c r="DI508" s="447">
        <v>26</v>
      </c>
      <c r="DJ508" s="448">
        <v>587.85830796100322</v>
      </c>
      <c r="DK508" s="449">
        <v>508</v>
      </c>
      <c r="DL508" s="447">
        <v>26</v>
      </c>
      <c r="DM508" s="448">
        <v>860.66644973993402</v>
      </c>
      <c r="DN508" s="449">
        <v>508</v>
      </c>
      <c r="DO508" s="447">
        <v>26</v>
      </c>
      <c r="DP508" s="448">
        <v>1133.4745915188648</v>
      </c>
      <c r="DQ508" s="449">
        <v>508</v>
      </c>
      <c r="DR508" s="336"/>
      <c r="DV508" s="510">
        <v>2043</v>
      </c>
      <c r="DW508" s="511">
        <v>815.66298006427928</v>
      </c>
      <c r="DY508" s="558">
        <v>815.66298006427928</v>
      </c>
      <c r="EA508" s="325"/>
      <c r="EB508" s="325"/>
      <c r="EC508" s="325"/>
      <c r="ED508" s="325"/>
      <c r="EE508" s="325"/>
    </row>
    <row r="509" spans="1:135" s="319" customFormat="1" ht="13.8" x14ac:dyDescent="0.25">
      <c r="B509" s="403">
        <v>2041</v>
      </c>
      <c r="C509" s="1497">
        <v>915.5498650403805</v>
      </c>
      <c r="D509" s="1479">
        <v>616.59480706801139</v>
      </c>
      <c r="E509" s="1505"/>
      <c r="F509" s="1491">
        <v>882.47882031092115</v>
      </c>
      <c r="G509" s="1487"/>
      <c r="H509" s="1493"/>
      <c r="I509" s="1506">
        <v>455.50129425914656</v>
      </c>
      <c r="J509" s="1479">
        <v>1226.1988709143634</v>
      </c>
      <c r="K509" s="1507"/>
      <c r="L509" s="1508"/>
      <c r="M509" s="1507"/>
      <c r="N509" s="301" t="s">
        <v>446</v>
      </c>
      <c r="O509" s="394"/>
      <c r="P509" s="394"/>
      <c r="Q509" s="394"/>
      <c r="R509" s="301">
        <v>27</v>
      </c>
      <c r="S509" s="503">
        <v>435.45617647046743</v>
      </c>
      <c r="T509" s="503">
        <v>1241.0001690606832</v>
      </c>
      <c r="U509" s="503">
        <v>278.18187595870427</v>
      </c>
      <c r="W509" s="503">
        <v>568.75491098422117</v>
      </c>
      <c r="X509" s="503">
        <v>846.93678694292544</v>
      </c>
      <c r="Y509" s="503">
        <v>1125.1186629016297</v>
      </c>
      <c r="AA509" s="365"/>
      <c r="AB509" s="365"/>
      <c r="AC509" s="365"/>
      <c r="AD509" s="365"/>
      <c r="AE509" s="365"/>
      <c r="AF509" s="365"/>
      <c r="AG509" s="365"/>
      <c r="AH509" s="365"/>
      <c r="AI509" s="365"/>
      <c r="AJ509" s="365"/>
      <c r="AK509" s="365"/>
      <c r="AL509" s="365"/>
      <c r="AM509" s="365"/>
      <c r="AN509" s="365"/>
      <c r="BI509" s="463">
        <v>2039</v>
      </c>
      <c r="BJ509" s="530">
        <v>859.68887803714574</v>
      </c>
      <c r="BR509" s="463">
        <v>2039</v>
      </c>
      <c r="BS509" s="294">
        <v>25</v>
      </c>
      <c r="BT509" s="529">
        <v>-232.2273959901743</v>
      </c>
      <c r="BU509" s="526">
        <v>1100.8866291761267</v>
      </c>
      <c r="BV509" s="530">
        <v>868.65923318595242</v>
      </c>
      <c r="BY509" s="463">
        <v>2039</v>
      </c>
      <c r="BZ509" s="294">
        <v>25</v>
      </c>
      <c r="CA509" s="529">
        <v>6.9313232456077465</v>
      </c>
      <c r="CB509" s="529">
        <v>-244.42652490244384</v>
      </c>
      <c r="CC509" s="526">
        <v>1104.0362224589308</v>
      </c>
      <c r="CD509" s="530">
        <v>866.54102080209464</v>
      </c>
      <c r="CG509" s="463">
        <v>2039</v>
      </c>
      <c r="CH509" s="294">
        <v>25</v>
      </c>
      <c r="CI509" s="529">
        <v>101.73387561984561</v>
      </c>
      <c r="CJ509" s="529">
        <v>-261.64610839078449</v>
      </c>
      <c r="CK509" s="529">
        <v>-66.644542579251535</v>
      </c>
      <c r="CL509" s="526">
        <v>1086.2456533873362</v>
      </c>
      <c r="CM509" s="530">
        <v>859.68887803714574</v>
      </c>
      <c r="CP509" s="463">
        <v>2039</v>
      </c>
      <c r="CQ509" s="294">
        <v>25</v>
      </c>
      <c r="CR509" s="529">
        <v>1116.7643852433082</v>
      </c>
      <c r="CS509" s="526">
        <v>0.76884104053100144</v>
      </c>
      <c r="CT509" s="530">
        <v>858.61429197842926</v>
      </c>
      <c r="CZ509" s="447" t="b">
        <v>1</v>
      </c>
      <c r="DA509" s="448" t="b">
        <v>1</v>
      </c>
      <c r="DB509" s="449" t="b">
        <v>1</v>
      </c>
      <c r="DC509" s="447">
        <v>27</v>
      </c>
      <c r="DD509" s="449">
        <v>568.75491098422117</v>
      </c>
      <c r="DE509" s="447">
        <v>27</v>
      </c>
      <c r="DF509" s="449">
        <v>846.93678694292544</v>
      </c>
      <c r="DG509" s="447">
        <v>27</v>
      </c>
      <c r="DH509" s="449">
        <v>1125.1186629016297</v>
      </c>
      <c r="DI509" s="447">
        <v>27</v>
      </c>
      <c r="DJ509" s="448">
        <v>568.75491098422117</v>
      </c>
      <c r="DK509" s="449">
        <v>509</v>
      </c>
      <c r="DL509" s="447">
        <v>27</v>
      </c>
      <c r="DM509" s="448">
        <v>846.93678694292544</v>
      </c>
      <c r="DN509" s="449">
        <v>509</v>
      </c>
      <c r="DO509" s="447">
        <v>27</v>
      </c>
      <c r="DP509" s="448">
        <v>1125.1186629016297</v>
      </c>
      <c r="DQ509" s="449">
        <v>509</v>
      </c>
      <c r="DR509" s="336"/>
      <c r="DV509" s="510">
        <v>2044</v>
      </c>
      <c r="DW509" s="511">
        <v>805.29794328059791</v>
      </c>
      <c r="DY509" s="558">
        <v>805.29794328059791</v>
      </c>
      <c r="EA509" s="325"/>
      <c r="EB509" s="325"/>
      <c r="EC509" s="325"/>
      <c r="ED509" s="325"/>
      <c r="EE509" s="325"/>
    </row>
    <row r="510" spans="1:135" s="319" customFormat="1" ht="13.8" x14ac:dyDescent="0.25">
      <c r="B510" s="403">
        <v>2042</v>
      </c>
      <c r="C510" s="1497">
        <v>910.4843163809843</v>
      </c>
      <c r="D510" s="1479">
        <v>613.18331511372412</v>
      </c>
      <c r="E510" s="1505"/>
      <c r="F510" s="1491">
        <v>877.59624692429918</v>
      </c>
      <c r="G510" s="1487"/>
      <c r="H510" s="1493"/>
      <c r="I510" s="1506">
        <v>415.32153293250076</v>
      </c>
      <c r="J510" s="1479">
        <v>1201.7949028447692</v>
      </c>
      <c r="K510" s="1507"/>
      <c r="L510" s="1508"/>
      <c r="M510" s="1507"/>
      <c r="N510" s="301" t="s">
        <v>446</v>
      </c>
      <c r="O510" s="394"/>
      <c r="P510" s="394"/>
      <c r="Q510" s="394"/>
      <c r="R510" s="301">
        <v>28</v>
      </c>
      <c r="S510" s="503">
        <v>397.07075736480226</v>
      </c>
      <c r="T510" s="503">
        <v>1219.7724791179833</v>
      </c>
      <c r="U510" s="503">
        <v>283.58181059299551</v>
      </c>
      <c r="W510" s="503">
        <v>549.23818221507508</v>
      </c>
      <c r="X510" s="503">
        <v>832.81999280807065</v>
      </c>
      <c r="Y510" s="503">
        <v>1116.4018034010662</v>
      </c>
      <c r="AA510" s="365"/>
      <c r="AB510" s="365"/>
      <c r="AC510" s="365"/>
      <c r="AD510" s="365"/>
      <c r="AE510" s="365"/>
      <c r="AF510" s="365"/>
      <c r="AG510" s="365"/>
      <c r="AH510" s="365"/>
      <c r="AI510" s="365"/>
      <c r="AJ510" s="365"/>
      <c r="AK510" s="365"/>
      <c r="AL510" s="365"/>
      <c r="AM510" s="365"/>
      <c r="AN510" s="365"/>
      <c r="BI510" s="463">
        <v>2040</v>
      </c>
      <c r="BJ510" s="530">
        <v>848.3756725346841</v>
      </c>
      <c r="BR510" s="463">
        <v>2040</v>
      </c>
      <c r="BS510" s="294">
        <v>26</v>
      </c>
      <c r="BT510" s="529">
        <v>-241.51649182978127</v>
      </c>
      <c r="BU510" s="526">
        <v>1100.8866291761267</v>
      </c>
      <c r="BV510" s="530">
        <v>859.37013734634547</v>
      </c>
      <c r="BY510" s="463">
        <v>2040</v>
      </c>
      <c r="BZ510" s="294">
        <v>26</v>
      </c>
      <c r="CA510" s="529">
        <v>7.4969192224493391</v>
      </c>
      <c r="CB510" s="529">
        <v>-254.2035858985416</v>
      </c>
      <c r="CC510" s="526">
        <v>1104.0362224589308</v>
      </c>
      <c r="CD510" s="530">
        <v>857.3295557828385</v>
      </c>
      <c r="CG510" s="463">
        <v>2040</v>
      </c>
      <c r="CH510" s="294">
        <v>26</v>
      </c>
      <c r="CI510" s="529">
        <v>114.43677426524201</v>
      </c>
      <c r="CJ510" s="529">
        <v>-282.99643083547249</v>
      </c>
      <c r="CK510" s="529">
        <v>-69.31032428242159</v>
      </c>
      <c r="CL510" s="526">
        <v>1086.2456533873362</v>
      </c>
      <c r="CM510" s="530">
        <v>848.3756725346841</v>
      </c>
      <c r="CP510" s="463">
        <v>2040</v>
      </c>
      <c r="CQ510" s="294">
        <v>26</v>
      </c>
      <c r="CR510" s="529">
        <v>1116.7643852433082</v>
      </c>
      <c r="CS510" s="526">
        <v>0.76079915245253438</v>
      </c>
      <c r="CT510" s="530">
        <v>849.63339778228442</v>
      </c>
      <c r="CZ510" s="447" t="b">
        <v>1</v>
      </c>
      <c r="DA510" s="448" t="b">
        <v>1</v>
      </c>
      <c r="DB510" s="449" t="b">
        <v>1</v>
      </c>
      <c r="DC510" s="447">
        <v>28</v>
      </c>
      <c r="DD510" s="449">
        <v>549.23818221507508</v>
      </c>
      <c r="DE510" s="447">
        <v>28</v>
      </c>
      <c r="DF510" s="449">
        <v>832.81999280807065</v>
      </c>
      <c r="DG510" s="447">
        <v>28</v>
      </c>
      <c r="DH510" s="449">
        <v>1116.4018034010662</v>
      </c>
      <c r="DI510" s="447">
        <v>28</v>
      </c>
      <c r="DJ510" s="448">
        <v>549.23818221507508</v>
      </c>
      <c r="DK510" s="449">
        <v>510</v>
      </c>
      <c r="DL510" s="447">
        <v>28</v>
      </c>
      <c r="DM510" s="448">
        <v>832.81999280807065</v>
      </c>
      <c r="DN510" s="449">
        <v>510</v>
      </c>
      <c r="DO510" s="447">
        <v>28</v>
      </c>
      <c r="DP510" s="448">
        <v>1116.4018034010662</v>
      </c>
      <c r="DQ510" s="449">
        <v>510</v>
      </c>
      <c r="DR510" s="336"/>
      <c r="DV510" s="510">
        <v>2045</v>
      </c>
      <c r="DW510" s="511">
        <v>795.26761319720663</v>
      </c>
      <c r="DY510" s="558">
        <v>795.26761319720663</v>
      </c>
      <c r="EA510" s="325"/>
      <c r="EB510" s="325"/>
      <c r="EC510" s="325"/>
      <c r="ED510" s="325"/>
      <c r="EE510" s="325"/>
    </row>
    <row r="511" spans="1:135" s="319" customFormat="1" ht="13.8" x14ac:dyDescent="0.25">
      <c r="B511" s="403">
        <v>2043</v>
      </c>
      <c r="C511" s="1497">
        <v>905.19689133446479</v>
      </c>
      <c r="D511" s="1479">
        <v>609.62239620484365</v>
      </c>
      <c r="E511" s="1505"/>
      <c r="F511" s="1491">
        <v>872.49981166096268</v>
      </c>
      <c r="G511" s="1487"/>
      <c r="H511" s="1493"/>
      <c r="I511" s="1506">
        <v>375.14177160585473</v>
      </c>
      <c r="J511" s="1479">
        <v>1175.4033722594143</v>
      </c>
      <c r="K511" s="1507"/>
      <c r="L511" s="1508"/>
      <c r="M511" s="1507"/>
      <c r="N511" s="301" t="s">
        <v>446</v>
      </c>
      <c r="O511" s="394"/>
      <c r="P511" s="394"/>
      <c r="Q511" s="394"/>
      <c r="R511" s="301">
        <v>29</v>
      </c>
      <c r="S511" s="503">
        <v>358.69576760151824</v>
      </c>
      <c r="T511" s="503">
        <v>1196.4872147874894</v>
      </c>
      <c r="U511" s="503">
        <v>289.00835564619496</v>
      </c>
      <c r="W511" s="503">
        <v>529.28541401793768</v>
      </c>
      <c r="X511" s="503">
        <v>818.29376966413258</v>
      </c>
      <c r="Y511" s="503">
        <v>1107.3021253103275</v>
      </c>
      <c r="AA511" s="365"/>
      <c r="AB511" s="365"/>
      <c r="AC511" s="365"/>
      <c r="AD511" s="365"/>
      <c r="AE511" s="365"/>
      <c r="AF511" s="365"/>
      <c r="AG511" s="365"/>
      <c r="AH511" s="365"/>
      <c r="AI511" s="365"/>
      <c r="AJ511" s="365"/>
      <c r="AK511" s="365"/>
      <c r="AL511" s="365"/>
      <c r="AM511" s="365"/>
      <c r="AN511" s="365"/>
      <c r="BI511" s="463">
        <v>2041</v>
      </c>
      <c r="BJ511" s="530">
        <v>837.24091049956041</v>
      </c>
      <c r="BR511" s="463">
        <v>2041</v>
      </c>
      <c r="BS511" s="294">
        <v>27</v>
      </c>
      <c r="BT511" s="529">
        <v>-250.80558766938825</v>
      </c>
      <c r="BU511" s="526">
        <v>1100.8866291761267</v>
      </c>
      <c r="BV511" s="530">
        <v>850.08104150673842</v>
      </c>
      <c r="BY511" s="463">
        <v>2041</v>
      </c>
      <c r="BZ511" s="294">
        <v>27</v>
      </c>
      <c r="CA511" s="529">
        <v>8.0846954336768757</v>
      </c>
      <c r="CB511" s="529">
        <v>-263.98064689463934</v>
      </c>
      <c r="CC511" s="526">
        <v>1104.0362224589308</v>
      </c>
      <c r="CD511" s="530">
        <v>848.14027099796829</v>
      </c>
      <c r="CG511" s="463">
        <v>2041</v>
      </c>
      <c r="CH511" s="294">
        <v>27</v>
      </c>
      <c r="CI511" s="529">
        <v>128.15538392482694</v>
      </c>
      <c r="CJ511" s="529">
        <v>-305.18402082701107</v>
      </c>
      <c r="CK511" s="529">
        <v>-71.976105985591659</v>
      </c>
      <c r="CL511" s="526">
        <v>1086.2456533873362</v>
      </c>
      <c r="CM511" s="530">
        <v>837.24091049956041</v>
      </c>
      <c r="CP511" s="463">
        <v>2041</v>
      </c>
      <c r="CQ511" s="294">
        <v>27</v>
      </c>
      <c r="CR511" s="529">
        <v>1116.7643852433082</v>
      </c>
      <c r="CS511" s="526">
        <v>0.75284138054432514</v>
      </c>
      <c r="CT511" s="530">
        <v>840.74644152930671</v>
      </c>
      <c r="CZ511" s="447" t="b">
        <v>1</v>
      </c>
      <c r="DA511" s="448" t="b">
        <v>1</v>
      </c>
      <c r="DB511" s="449" t="b">
        <v>1</v>
      </c>
      <c r="DC511" s="447">
        <v>29</v>
      </c>
      <c r="DD511" s="449">
        <v>529.28541401793768</v>
      </c>
      <c r="DE511" s="447">
        <v>29</v>
      </c>
      <c r="DF511" s="449">
        <v>818.29376966413258</v>
      </c>
      <c r="DG511" s="447">
        <v>29</v>
      </c>
      <c r="DH511" s="449">
        <v>1107.3021253103275</v>
      </c>
      <c r="DI511" s="447">
        <v>29</v>
      </c>
      <c r="DJ511" s="448">
        <v>529.28541401793768</v>
      </c>
      <c r="DK511" s="449">
        <v>511</v>
      </c>
      <c r="DL511" s="447">
        <v>29</v>
      </c>
      <c r="DM511" s="448">
        <v>818.29376966413258</v>
      </c>
      <c r="DN511" s="449">
        <v>511</v>
      </c>
      <c r="DO511" s="447">
        <v>29</v>
      </c>
      <c r="DP511" s="448">
        <v>1107.3021253103275</v>
      </c>
      <c r="DQ511" s="449">
        <v>511</v>
      </c>
      <c r="DR511" s="336"/>
      <c r="DV511" s="510">
        <v>2046</v>
      </c>
      <c r="DW511" s="511">
        <v>785.61105562234343</v>
      </c>
      <c r="DY511" s="558">
        <v>785.61105562234343</v>
      </c>
      <c r="EA511" s="325"/>
      <c r="EB511" s="325"/>
      <c r="EC511" s="325"/>
      <c r="ED511" s="325"/>
      <c r="EE511" s="325"/>
    </row>
    <row r="512" spans="1:135" s="319" customFormat="1" ht="13.8" x14ac:dyDescent="0.25">
      <c r="B512" s="403">
        <v>2044</v>
      </c>
      <c r="C512" s="1497">
        <v>899.67610681822066</v>
      </c>
      <c r="D512" s="1479">
        <v>605.90431683676093</v>
      </c>
      <c r="E512" s="1505"/>
      <c r="F512" s="1491">
        <v>867.17844622460677</v>
      </c>
      <c r="G512" s="1487"/>
      <c r="H512" s="1493"/>
      <c r="I512" s="1506">
        <v>334.96201027920893</v>
      </c>
      <c r="J512" s="1479">
        <v>1146.9278153363148</v>
      </c>
      <c r="K512" s="1507"/>
      <c r="L512" s="1508"/>
      <c r="M512" s="1507"/>
      <c r="N512" s="301" t="s">
        <v>446</v>
      </c>
      <c r="O512" s="394"/>
      <c r="P512" s="394"/>
      <c r="Q512" s="394"/>
      <c r="R512" s="301">
        <v>30</v>
      </c>
      <c r="S512" s="503">
        <v>320.32616158320064</v>
      </c>
      <c r="T512" s="503">
        <v>1171.0380278491155</v>
      </c>
      <c r="U512" s="503">
        <v>294.4713479531722</v>
      </c>
      <c r="W512" s="503">
        <v>508.86449079444026</v>
      </c>
      <c r="X512" s="503">
        <v>803.33583874761246</v>
      </c>
      <c r="Y512" s="503">
        <v>1097.8071867007848</v>
      </c>
      <c r="AA512" s="365"/>
      <c r="AB512" s="365"/>
      <c r="AC512" s="365"/>
      <c r="AD512" s="365"/>
      <c r="AE512" s="365"/>
      <c r="AF512" s="365"/>
      <c r="AG512" s="365"/>
      <c r="AH512" s="365"/>
      <c r="AI512" s="365"/>
      <c r="AJ512" s="365"/>
      <c r="AK512" s="365"/>
      <c r="AL512" s="365"/>
      <c r="AM512" s="365"/>
      <c r="AN512" s="365"/>
      <c r="BI512" s="463">
        <v>2042</v>
      </c>
      <c r="BJ512" s="530">
        <v>826.32365774001289</v>
      </c>
      <c r="BR512" s="463">
        <v>2042</v>
      </c>
      <c r="BS512" s="294">
        <v>28</v>
      </c>
      <c r="BT512" s="529">
        <v>-260.09468350899522</v>
      </c>
      <c r="BU512" s="526">
        <v>1100.8866291761267</v>
      </c>
      <c r="BV512" s="530">
        <v>840.79194566713147</v>
      </c>
      <c r="BY512" s="463">
        <v>2042</v>
      </c>
      <c r="BZ512" s="294">
        <v>28</v>
      </c>
      <c r="CA512" s="529">
        <v>8.6946518792903582</v>
      </c>
      <c r="CB512" s="529">
        <v>-273.75770789073709</v>
      </c>
      <c r="CC512" s="526">
        <v>1104.0362224589308</v>
      </c>
      <c r="CD512" s="530">
        <v>838.973166447484</v>
      </c>
      <c r="CG512" s="463">
        <v>2042</v>
      </c>
      <c r="CH512" s="294">
        <v>28</v>
      </c>
      <c r="CI512" s="529">
        <v>142.92877040683845</v>
      </c>
      <c r="CJ512" s="529">
        <v>-328.2088783654001</v>
      </c>
      <c r="CK512" s="529">
        <v>-74.641887688761713</v>
      </c>
      <c r="CL512" s="526">
        <v>1086.2456533873362</v>
      </c>
      <c r="CM512" s="530">
        <v>826.32365774001289</v>
      </c>
      <c r="CP512" s="463">
        <v>2042</v>
      </c>
      <c r="CQ512" s="294">
        <v>28</v>
      </c>
      <c r="CR512" s="529">
        <v>1116.7643852433082</v>
      </c>
      <c r="CS512" s="526">
        <v>0.74496684497193322</v>
      </c>
      <c r="CT512" s="530">
        <v>831.9524406517279</v>
      </c>
      <c r="CZ512" s="447" t="b">
        <v>1</v>
      </c>
      <c r="DA512" s="448" t="b">
        <v>1</v>
      </c>
      <c r="DB512" s="449" t="b">
        <v>1</v>
      </c>
      <c r="DC512" s="447">
        <v>30</v>
      </c>
      <c r="DD512" s="449">
        <v>508.86449079444026</v>
      </c>
      <c r="DE512" s="447">
        <v>30</v>
      </c>
      <c r="DF512" s="449">
        <v>803.33583874761246</v>
      </c>
      <c r="DG512" s="447">
        <v>30</v>
      </c>
      <c r="DH512" s="449">
        <v>1097.8071867007848</v>
      </c>
      <c r="DI512" s="447">
        <v>30</v>
      </c>
      <c r="DJ512" s="448">
        <v>508.86449079444026</v>
      </c>
      <c r="DK512" s="449">
        <v>512</v>
      </c>
      <c r="DL512" s="447">
        <v>30</v>
      </c>
      <c r="DM512" s="448">
        <v>803.33583874761246</v>
      </c>
      <c r="DN512" s="449">
        <v>512</v>
      </c>
      <c r="DO512" s="447">
        <v>30</v>
      </c>
      <c r="DP512" s="448">
        <v>1097.8071867007848</v>
      </c>
      <c r="DQ512" s="449">
        <v>512</v>
      </c>
      <c r="DR512" s="336"/>
      <c r="DV512" s="510">
        <v>2047</v>
      </c>
      <c r="DW512" s="511">
        <v>776.36733636424628</v>
      </c>
      <c r="DY512" s="558">
        <v>776.36733636424628</v>
      </c>
      <c r="EA512" s="325"/>
      <c r="EB512" s="325"/>
      <c r="EC512" s="325"/>
      <c r="ED512" s="325"/>
      <c r="EE512" s="325"/>
    </row>
    <row r="513" spans="1:135" s="319" customFormat="1" ht="13.8" x14ac:dyDescent="0.25">
      <c r="B513" s="403">
        <v>2045</v>
      </c>
      <c r="C513" s="1497">
        <v>893.91435539825738</v>
      </c>
      <c r="D513" s="1479">
        <v>602.02395363556116</v>
      </c>
      <c r="E513" s="1505"/>
      <c r="F513" s="1491">
        <v>861.62481797325029</v>
      </c>
      <c r="G513" s="1487"/>
      <c r="H513" s="1493"/>
      <c r="I513" s="1506">
        <v>294.7822489525629</v>
      </c>
      <c r="J513" s="1479">
        <v>1116.2757599218505</v>
      </c>
      <c r="K513" s="1507"/>
      <c r="L513" s="1508"/>
      <c r="M513" s="1507"/>
      <c r="N513" s="301" t="s">
        <v>446</v>
      </c>
      <c r="O513" s="394"/>
      <c r="P513" s="394"/>
      <c r="Q513" s="394"/>
      <c r="R513" s="301">
        <v>31</v>
      </c>
      <c r="S513" s="503">
        <v>281.95624973448076</v>
      </c>
      <c r="T513" s="503">
        <v>1143.3152244535127</v>
      </c>
      <c r="U513" s="503">
        <v>299.98987657383486</v>
      </c>
      <c r="W513" s="503">
        <v>487.93324679973125</v>
      </c>
      <c r="X513" s="503">
        <v>787.92312337356611</v>
      </c>
      <c r="Y513" s="503">
        <v>1087.912999947401</v>
      </c>
      <c r="AA513" s="365"/>
      <c r="AB513" s="365"/>
      <c r="AC513" s="365"/>
      <c r="AD513" s="365"/>
      <c r="AE513" s="365"/>
      <c r="AF513" s="365"/>
      <c r="AG513" s="365"/>
      <c r="AH513" s="365"/>
      <c r="AI513" s="365"/>
      <c r="AJ513" s="365"/>
      <c r="AK513" s="365"/>
      <c r="AL513" s="365"/>
      <c r="AM513" s="365"/>
      <c r="AN513" s="365"/>
      <c r="BI513" s="463">
        <v>2043</v>
      </c>
      <c r="BJ513" s="530">
        <v>815.66298006427928</v>
      </c>
      <c r="BR513" s="463">
        <v>2043</v>
      </c>
      <c r="BS513" s="294">
        <v>29</v>
      </c>
      <c r="BT513" s="529">
        <v>-269.38377934860216</v>
      </c>
      <c r="BU513" s="526">
        <v>1100.8866291761267</v>
      </c>
      <c r="BV513" s="530">
        <v>831.50284982752453</v>
      </c>
      <c r="BY513" s="463">
        <v>2043</v>
      </c>
      <c r="BZ513" s="294">
        <v>29</v>
      </c>
      <c r="CA513" s="529">
        <v>9.3267885592897848</v>
      </c>
      <c r="CB513" s="529">
        <v>-283.53476888683485</v>
      </c>
      <c r="CC513" s="526">
        <v>1104.0362224589308</v>
      </c>
      <c r="CD513" s="530">
        <v>829.82824213138565</v>
      </c>
      <c r="CG513" s="463">
        <v>2043</v>
      </c>
      <c r="CH513" s="294">
        <v>29</v>
      </c>
      <c r="CI513" s="529">
        <v>158.79599951951451</v>
      </c>
      <c r="CJ513" s="529">
        <v>-352.07100345063964</v>
      </c>
      <c r="CK513" s="529">
        <v>-77.307669391931782</v>
      </c>
      <c r="CL513" s="526">
        <v>1086.2456533873362</v>
      </c>
      <c r="CM513" s="530">
        <v>815.66298006427928</v>
      </c>
      <c r="CP513" s="463">
        <v>2043</v>
      </c>
      <c r="CQ513" s="294">
        <v>29</v>
      </c>
      <c r="CR513" s="529">
        <v>1116.7643852433082</v>
      </c>
      <c r="CS513" s="526">
        <v>0.73717467510376988</v>
      </c>
      <c r="CT513" s="530">
        <v>823.25042285919699</v>
      </c>
      <c r="CZ513" s="447" t="b">
        <v>1</v>
      </c>
      <c r="DA513" s="448" t="b">
        <v>1</v>
      </c>
      <c r="DB513" s="449" t="b">
        <v>1</v>
      </c>
      <c r="DC513" s="447">
        <v>31</v>
      </c>
      <c r="DD513" s="449">
        <v>487.93324679973125</v>
      </c>
      <c r="DE513" s="447">
        <v>31</v>
      </c>
      <c r="DF513" s="449">
        <v>787.92312337356611</v>
      </c>
      <c r="DG513" s="447">
        <v>31</v>
      </c>
      <c r="DH513" s="449">
        <v>1087.912999947401</v>
      </c>
      <c r="DI513" s="447">
        <v>31</v>
      </c>
      <c r="DJ513" s="448">
        <v>487.93324679973125</v>
      </c>
      <c r="DK513" s="449">
        <v>513</v>
      </c>
      <c r="DL513" s="447">
        <v>31</v>
      </c>
      <c r="DM513" s="448">
        <v>787.92312337356611</v>
      </c>
      <c r="DN513" s="449">
        <v>513</v>
      </c>
      <c r="DO513" s="447">
        <v>31</v>
      </c>
      <c r="DP513" s="448">
        <v>1087.912999947401</v>
      </c>
      <c r="DQ513" s="449">
        <v>513</v>
      </c>
      <c r="DR513" s="336"/>
      <c r="DV513" s="510">
        <v>2048</v>
      </c>
      <c r="DW513" s="511">
        <v>767.57552123115352</v>
      </c>
      <c r="DY513" s="558">
        <v>767.57552123115352</v>
      </c>
      <c r="EA513" s="325"/>
      <c r="EB513" s="325"/>
      <c r="EC513" s="325"/>
      <c r="ED513" s="325"/>
      <c r="EE513" s="325"/>
    </row>
    <row r="514" spans="1:135" s="319" customFormat="1" ht="13.8" x14ac:dyDescent="0.25">
      <c r="B514" s="403">
        <v>2046</v>
      </c>
      <c r="C514" s="1497">
        <v>887.9129305115232</v>
      </c>
      <c r="D514" s="1479">
        <v>597.982177691434</v>
      </c>
      <c r="E514" s="1505"/>
      <c r="F514" s="1491">
        <v>855.84017362294378</v>
      </c>
      <c r="G514" s="1487"/>
      <c r="H514" s="1493"/>
      <c r="I514" s="1506">
        <v>254.60248762591709</v>
      </c>
      <c r="J514" s="1479">
        <v>1083.364833103765</v>
      </c>
      <c r="K514" s="1507"/>
      <c r="L514" s="1508"/>
      <c r="M514" s="1507"/>
      <c r="N514" s="301" t="s">
        <v>446</v>
      </c>
      <c r="O514" s="394"/>
      <c r="P514" s="394"/>
      <c r="Q514" s="394"/>
      <c r="R514" s="301">
        <v>32</v>
      </c>
      <c r="S514" s="503">
        <v>243.58039515809094</v>
      </c>
      <c r="T514" s="503">
        <v>1113.2071668887975</v>
      </c>
      <c r="U514" s="503">
        <v>305.59291940313034</v>
      </c>
      <c r="W514" s="503">
        <v>466.43924921703302</v>
      </c>
      <c r="X514" s="503">
        <v>772.03216862016336</v>
      </c>
      <c r="Y514" s="503">
        <v>1077.6250880232938</v>
      </c>
      <c r="AA514" s="365"/>
      <c r="AB514" s="365"/>
      <c r="AC514" s="365"/>
      <c r="AD514" s="365"/>
      <c r="AE514" s="365"/>
      <c r="AF514" s="365"/>
      <c r="AG514" s="365"/>
      <c r="AH514" s="365"/>
      <c r="AI514" s="365"/>
      <c r="AJ514" s="365"/>
      <c r="AK514" s="365"/>
      <c r="AL514" s="365"/>
      <c r="AM514" s="365"/>
      <c r="AN514" s="365"/>
      <c r="BI514" s="463">
        <v>2044</v>
      </c>
      <c r="BJ514" s="530">
        <v>805.29794328059791</v>
      </c>
      <c r="BR514" s="463">
        <v>2044</v>
      </c>
      <c r="BS514" s="294">
        <v>30</v>
      </c>
      <c r="BT514" s="529">
        <v>-278.67287518820916</v>
      </c>
      <c r="BU514" s="526">
        <v>1100.8866291761267</v>
      </c>
      <c r="BV514" s="530">
        <v>822.21375398791747</v>
      </c>
      <c r="BY514" s="463">
        <v>2044</v>
      </c>
      <c r="BZ514" s="294">
        <v>30</v>
      </c>
      <c r="CA514" s="529">
        <v>9.9811054736751554</v>
      </c>
      <c r="CB514" s="529">
        <v>-293.31182988293261</v>
      </c>
      <c r="CC514" s="526">
        <v>1104.0362224589308</v>
      </c>
      <c r="CD514" s="530">
        <v>820.70549804967322</v>
      </c>
      <c r="CG514" s="463">
        <v>2044</v>
      </c>
      <c r="CH514" s="294">
        <v>30</v>
      </c>
      <c r="CI514" s="529">
        <v>175.7961370710932</v>
      </c>
      <c r="CJ514" s="529">
        <v>-376.77039608272969</v>
      </c>
      <c r="CK514" s="529">
        <v>-79.973451095101836</v>
      </c>
      <c r="CL514" s="526">
        <v>1086.2456533873362</v>
      </c>
      <c r="CM514" s="530">
        <v>805.29794328059791</v>
      </c>
      <c r="CP514" s="463">
        <v>2044</v>
      </c>
      <c r="CQ514" s="294">
        <v>30</v>
      </c>
      <c r="CR514" s="529">
        <v>1116.7643852433082</v>
      </c>
      <c r="CS514" s="526">
        <v>0.72946400941483824</v>
      </c>
      <c r="CT514" s="530">
        <v>814.63942603128066</v>
      </c>
      <c r="CZ514" s="447" t="b">
        <v>1</v>
      </c>
      <c r="DA514" s="448" t="b">
        <v>1</v>
      </c>
      <c r="DB514" s="449" t="b">
        <v>1</v>
      </c>
      <c r="DC514" s="447">
        <v>32</v>
      </c>
      <c r="DD514" s="449">
        <v>466.43924921703302</v>
      </c>
      <c r="DE514" s="447">
        <v>32</v>
      </c>
      <c r="DF514" s="449">
        <v>772.03216862016336</v>
      </c>
      <c r="DG514" s="447">
        <v>32</v>
      </c>
      <c r="DH514" s="449">
        <v>1077.6250880232938</v>
      </c>
      <c r="DI514" s="447">
        <v>32</v>
      </c>
      <c r="DJ514" s="448">
        <v>466.43924921703302</v>
      </c>
      <c r="DK514" s="449">
        <v>514</v>
      </c>
      <c r="DL514" s="447">
        <v>32</v>
      </c>
      <c r="DM514" s="448">
        <v>772.03216862016336</v>
      </c>
      <c r="DN514" s="449">
        <v>514</v>
      </c>
      <c r="DO514" s="447">
        <v>32</v>
      </c>
      <c r="DP514" s="448">
        <v>1077.6250880232938</v>
      </c>
      <c r="DQ514" s="449">
        <v>514</v>
      </c>
      <c r="DR514" s="336"/>
      <c r="DV514" s="510">
        <v>2049</v>
      </c>
      <c r="DW514" s="511">
        <v>759.27467603130276</v>
      </c>
      <c r="DY514" s="558">
        <v>759.27467603130276</v>
      </c>
      <c r="EA514" s="325"/>
      <c r="EB514" s="325"/>
      <c r="EC514" s="325"/>
      <c r="ED514" s="325"/>
      <c r="EE514" s="325"/>
    </row>
    <row r="515" spans="1:135" s="319" customFormat="1" ht="13.8" x14ac:dyDescent="0.25">
      <c r="B515" s="403">
        <v>2047</v>
      </c>
      <c r="C515" s="1497">
        <v>881.67725899851655</v>
      </c>
      <c r="D515" s="1479">
        <v>593.78264381532756</v>
      </c>
      <c r="E515" s="1505"/>
      <c r="F515" s="1491">
        <v>849.8297439885057</v>
      </c>
      <c r="G515" s="1487"/>
      <c r="H515" s="1493"/>
      <c r="I515" s="1506">
        <v>214.42272629927129</v>
      </c>
      <c r="J515" s="1479">
        <v>1048.1146998909821</v>
      </c>
      <c r="K515" s="1507"/>
      <c r="L515" s="1508"/>
      <c r="M515" s="1507"/>
      <c r="N515" s="301" t="s">
        <v>446</v>
      </c>
      <c r="O515" s="394"/>
      <c r="P515" s="394"/>
      <c r="Q515" s="394"/>
      <c r="R515" s="301">
        <v>33</v>
      </c>
      <c r="S515" s="503">
        <v>205.19257764908565</v>
      </c>
      <c r="T515" s="503">
        <v>1080.5967854099683</v>
      </c>
      <c r="U515" s="503">
        <v>311.31921572492871</v>
      </c>
      <c r="W515" s="503">
        <v>444.31914077248524</v>
      </c>
      <c r="X515" s="503">
        <v>755.63835649741395</v>
      </c>
      <c r="Y515" s="503">
        <v>1066.9575722223426</v>
      </c>
      <c r="AA515" s="365"/>
      <c r="AB515" s="365"/>
      <c r="AC515" s="365"/>
      <c r="AD515" s="365"/>
      <c r="AE515" s="365"/>
      <c r="AF515" s="365"/>
      <c r="AG515" s="365"/>
      <c r="AH515" s="365"/>
      <c r="AI515" s="365"/>
      <c r="AJ515" s="365"/>
      <c r="AK515" s="365"/>
      <c r="AL515" s="365"/>
      <c r="AM515" s="365"/>
      <c r="AN515" s="365"/>
      <c r="BI515" s="463">
        <v>2045</v>
      </c>
      <c r="BJ515" s="530">
        <v>795.26761319720663</v>
      </c>
      <c r="BR515" s="463">
        <v>2045</v>
      </c>
      <c r="BS515" s="294">
        <v>31</v>
      </c>
      <c r="BT515" s="529">
        <v>-287.96197102781616</v>
      </c>
      <c r="BU515" s="529">
        <v>1100.8866291761267</v>
      </c>
      <c r="BV515" s="530">
        <v>812.92465814831053</v>
      </c>
      <c r="BY515" s="463">
        <v>2045</v>
      </c>
      <c r="BZ515" s="294">
        <v>31</v>
      </c>
      <c r="CA515" s="529">
        <v>10.657602622446472</v>
      </c>
      <c r="CB515" s="529">
        <v>-303.08889087903037</v>
      </c>
      <c r="CC515" s="529">
        <v>1104.0362224589308</v>
      </c>
      <c r="CD515" s="530">
        <v>811.60493420234684</v>
      </c>
      <c r="CG515" s="463">
        <v>2045</v>
      </c>
      <c r="CH515" s="294">
        <v>31</v>
      </c>
      <c r="CI515" s="529">
        <v>193.9682488698125</v>
      </c>
      <c r="CJ515" s="529">
        <v>-402.30705626167025</v>
      </c>
      <c r="CK515" s="529">
        <v>-82.639232798271905</v>
      </c>
      <c r="CL515" s="529">
        <v>1086.2456533873362</v>
      </c>
      <c r="CM515" s="530">
        <v>795.26761319720663</v>
      </c>
      <c r="CP515" s="463">
        <v>2045</v>
      </c>
      <c r="CQ515" s="294">
        <v>31</v>
      </c>
      <c r="CR515" s="529">
        <v>1116.7643852433082</v>
      </c>
      <c r="CS515" s="529">
        <v>0.72183399539148119</v>
      </c>
      <c r="CT515" s="530">
        <v>806.11849811108846</v>
      </c>
      <c r="CZ515" s="447" t="b">
        <v>1</v>
      </c>
      <c r="DA515" s="448" t="b">
        <v>1</v>
      </c>
      <c r="DB515" s="449" t="b">
        <v>1</v>
      </c>
      <c r="DC515" s="447">
        <v>33</v>
      </c>
      <c r="DD515" s="449">
        <v>444.31914077248524</v>
      </c>
      <c r="DE515" s="447">
        <v>33</v>
      </c>
      <c r="DF515" s="449">
        <v>755.63835649741395</v>
      </c>
      <c r="DG515" s="447">
        <v>33</v>
      </c>
      <c r="DH515" s="449">
        <v>1066.9575722223426</v>
      </c>
      <c r="DI515" s="447">
        <v>33</v>
      </c>
      <c r="DJ515" s="448">
        <v>444.31914077248524</v>
      </c>
      <c r="DK515" s="449">
        <v>515</v>
      </c>
      <c r="DL515" s="447">
        <v>33</v>
      </c>
      <c r="DM515" s="448">
        <v>755.63835649741395</v>
      </c>
      <c r="DN515" s="449">
        <v>515</v>
      </c>
      <c r="DO515" s="447">
        <v>33</v>
      </c>
      <c r="DP515" s="448">
        <v>1066.9575722223426</v>
      </c>
      <c r="DQ515" s="449">
        <v>515</v>
      </c>
      <c r="DR515" s="336"/>
      <c r="DV515" s="510">
        <v>2050</v>
      </c>
      <c r="DW515" s="511">
        <v>751.50386657293234</v>
      </c>
      <c r="DY515" s="558">
        <v>751.50386657293234</v>
      </c>
      <c r="EA515" s="325"/>
      <c r="EB515" s="325"/>
      <c r="EC515" s="325"/>
      <c r="ED515" s="325"/>
      <c r="EE515" s="325"/>
    </row>
    <row r="516" spans="1:135" s="319" customFormat="1" ht="13.8" x14ac:dyDescent="0.25">
      <c r="B516" s="403">
        <v>2048</v>
      </c>
      <c r="C516" s="1497">
        <v>875.20953477340129</v>
      </c>
      <c r="D516" s="1479">
        <v>589.42682954127031</v>
      </c>
      <c r="E516" s="1505"/>
      <c r="F516" s="1491">
        <v>843.59564373660487</v>
      </c>
      <c r="G516" s="1487"/>
      <c r="H516" s="1493"/>
      <c r="I516" s="1506">
        <v>174.24296497262526</v>
      </c>
      <c r="J516" s="1479">
        <v>1010.4404539380799</v>
      </c>
      <c r="K516" s="1507"/>
      <c r="L516" s="1508"/>
      <c r="M516" s="1507"/>
      <c r="N516" s="301" t="s">
        <v>446</v>
      </c>
      <c r="O516" s="394"/>
      <c r="P516" s="394"/>
      <c r="Q516" s="394"/>
      <c r="R516" s="301">
        <v>34</v>
      </c>
      <c r="S516" s="503">
        <v>166.78727659331881</v>
      </c>
      <c r="T516" s="503">
        <v>1045.3621448832143</v>
      </c>
      <c r="U516" s="503">
        <v>317.21775809020454</v>
      </c>
      <c r="W516" s="503">
        <v>421.49843776552353</v>
      </c>
      <c r="X516" s="503">
        <v>738.71619585572807</v>
      </c>
      <c r="Y516" s="503">
        <v>1055.9339539459327</v>
      </c>
      <c r="AA516" s="365"/>
      <c r="AB516" s="365"/>
      <c r="AC516" s="365"/>
      <c r="AD516" s="365"/>
      <c r="AE516" s="365"/>
      <c r="AF516" s="365"/>
      <c r="AG516" s="365"/>
      <c r="AH516" s="365"/>
      <c r="AI516" s="365"/>
      <c r="AJ516" s="365"/>
      <c r="AK516" s="365"/>
      <c r="AL516" s="365"/>
      <c r="AM516" s="365"/>
      <c r="AN516" s="365"/>
      <c r="BI516" s="463">
        <v>2046</v>
      </c>
      <c r="BJ516" s="530">
        <v>785.61105562234343</v>
      </c>
      <c r="BR516" s="463">
        <v>2046</v>
      </c>
      <c r="BS516" s="294">
        <v>32</v>
      </c>
      <c r="BT516" s="529">
        <v>-297.25106686742311</v>
      </c>
      <c r="BU516" s="529">
        <v>1100.8866291761267</v>
      </c>
      <c r="BV516" s="530">
        <v>803.63556230870358</v>
      </c>
      <c r="BY516" s="463">
        <v>2046</v>
      </c>
      <c r="BZ516" s="294">
        <v>32</v>
      </c>
      <c r="CA516" s="529">
        <v>11.356280005603733</v>
      </c>
      <c r="CB516" s="529">
        <v>-312.86595187512813</v>
      </c>
      <c r="CC516" s="529">
        <v>1104.0362224589308</v>
      </c>
      <c r="CD516" s="530">
        <v>802.52655058940627</v>
      </c>
      <c r="CG516" s="463">
        <v>2046</v>
      </c>
      <c r="CH516" s="294">
        <v>32</v>
      </c>
      <c r="CI516" s="529">
        <v>213.35140072391044</v>
      </c>
      <c r="CJ516" s="529">
        <v>-428.68098398746133</v>
      </c>
      <c r="CK516" s="529">
        <v>-85.30501450144196</v>
      </c>
      <c r="CL516" s="529">
        <v>1086.2456533873362</v>
      </c>
      <c r="CM516" s="530">
        <v>785.61105562234343</v>
      </c>
      <c r="CP516" s="463">
        <v>2046</v>
      </c>
      <c r="CQ516" s="294">
        <v>32</v>
      </c>
      <c r="CR516" s="529">
        <v>1116.7643852433082</v>
      </c>
      <c r="CS516" s="529">
        <v>0.71428378943712434</v>
      </c>
      <c r="CT516" s="530">
        <v>797.68669700001078</v>
      </c>
      <c r="CZ516" s="447" t="b">
        <v>1</v>
      </c>
      <c r="DA516" s="448" t="b">
        <v>1</v>
      </c>
      <c r="DB516" s="449" t="b">
        <v>1</v>
      </c>
      <c r="DC516" s="447">
        <v>34</v>
      </c>
      <c r="DD516" s="449">
        <v>421.49843776552353</v>
      </c>
      <c r="DE516" s="447">
        <v>34</v>
      </c>
      <c r="DF516" s="449">
        <v>738.71619585572807</v>
      </c>
      <c r="DG516" s="447">
        <v>34</v>
      </c>
      <c r="DH516" s="449">
        <v>1055.9339539459327</v>
      </c>
      <c r="DI516" s="447">
        <v>34</v>
      </c>
      <c r="DJ516" s="448">
        <v>421.49843776552353</v>
      </c>
      <c r="DK516" s="449">
        <v>516</v>
      </c>
      <c r="DL516" s="447">
        <v>34</v>
      </c>
      <c r="DM516" s="448">
        <v>738.71619585572807</v>
      </c>
      <c r="DN516" s="449">
        <v>516</v>
      </c>
      <c r="DO516" s="447">
        <v>34</v>
      </c>
      <c r="DP516" s="448">
        <v>1055.9339539459327</v>
      </c>
      <c r="DQ516" s="449">
        <v>516</v>
      </c>
      <c r="DR516" s="336"/>
      <c r="DV516" s="510">
        <v>2051</v>
      </c>
      <c r="DW516" s="511">
        <v>744.30215866428011</v>
      </c>
      <c r="DY516" s="558">
        <v>744.30215866428011</v>
      </c>
      <c r="EA516" s="325"/>
      <c r="EB516" s="325"/>
      <c r="EC516" s="325"/>
      <c r="ED516" s="325"/>
      <c r="EE516" s="325"/>
    </row>
    <row r="517" spans="1:135" s="319" customFormat="1" ht="13.8" x14ac:dyDescent="0.25">
      <c r="B517" s="403">
        <v>2049</v>
      </c>
      <c r="C517" s="1497">
        <v>868.51318457824516</v>
      </c>
      <c r="D517" s="1479">
        <v>584.91704267514478</v>
      </c>
      <c r="E517" s="1505"/>
      <c r="F517" s="1491">
        <v>837.14117583020663</v>
      </c>
      <c r="G517" s="1487"/>
      <c r="H517" s="1493"/>
      <c r="I517" s="1506">
        <v>134.06320364597946</v>
      </c>
      <c r="J517" s="1479">
        <v>970.25971866244799</v>
      </c>
      <c r="K517" s="1507"/>
      <c r="L517" s="1508"/>
      <c r="M517" s="1507"/>
      <c r="N517" s="301" t="s">
        <v>446</v>
      </c>
      <c r="O517" s="394"/>
      <c r="P517" s="394"/>
      <c r="Q517" s="394"/>
      <c r="R517" s="301">
        <v>35</v>
      </c>
      <c r="S517" s="503">
        <v>128.36069685580023</v>
      </c>
      <c r="T517" s="503">
        <v>1007.3793553115225</v>
      </c>
      <c r="U517" s="503">
        <v>323.34845713769016</v>
      </c>
      <c r="W517" s="503">
        <v>397.89169253101386</v>
      </c>
      <c r="X517" s="503">
        <v>721.24014966870402</v>
      </c>
      <c r="Y517" s="503">
        <v>1044.5886068063942</v>
      </c>
      <c r="AA517" s="365"/>
      <c r="AB517" s="365"/>
      <c r="AC517" s="365"/>
      <c r="AD517" s="365"/>
      <c r="AE517" s="365"/>
      <c r="AF517" s="365"/>
      <c r="AG517" s="365"/>
      <c r="AH517" s="365"/>
      <c r="AI517" s="365"/>
      <c r="AJ517" s="365"/>
      <c r="AK517" s="365"/>
      <c r="AL517" s="365"/>
      <c r="AM517" s="365"/>
      <c r="AN517" s="365"/>
      <c r="BI517" s="463">
        <v>2047</v>
      </c>
      <c r="BJ517" s="530">
        <v>776.36733636424628</v>
      </c>
      <c r="BR517" s="463">
        <v>2047</v>
      </c>
      <c r="BS517" s="294">
        <v>33</v>
      </c>
      <c r="BT517" s="529">
        <v>-306.54016270703005</v>
      </c>
      <c r="BU517" s="529">
        <v>1100.8866291761267</v>
      </c>
      <c r="BV517" s="530">
        <v>794.34646646909664</v>
      </c>
      <c r="BY517" s="463">
        <v>2047</v>
      </c>
      <c r="BZ517" s="294">
        <v>33</v>
      </c>
      <c r="CA517" s="529">
        <v>12.077137623146939</v>
      </c>
      <c r="CB517" s="529">
        <v>-322.64301287122589</v>
      </c>
      <c r="CC517" s="529">
        <v>1104.0362224589308</v>
      </c>
      <c r="CD517" s="530">
        <v>793.47034721085174</v>
      </c>
      <c r="CG517" s="463">
        <v>2047</v>
      </c>
      <c r="CH517" s="294">
        <v>33</v>
      </c>
      <c r="CI517" s="529">
        <v>233.98465844162504</v>
      </c>
      <c r="CJ517" s="529">
        <v>-455.89217926010292</v>
      </c>
      <c r="CK517" s="529">
        <v>-87.970796204612014</v>
      </c>
      <c r="CL517" s="529">
        <v>1086.2456533873362</v>
      </c>
      <c r="CM517" s="530">
        <v>776.36733636424628</v>
      </c>
      <c r="CP517" s="463">
        <v>2047</v>
      </c>
      <c r="CQ517" s="294">
        <v>33</v>
      </c>
      <c r="CR517" s="529">
        <v>1116.7643852433082</v>
      </c>
      <c r="CS517" s="529">
        <v>0.70681255677900623</v>
      </c>
      <c r="CT517" s="530">
        <v>789.34309045355781</v>
      </c>
      <c r="CZ517" s="447" t="b">
        <v>1</v>
      </c>
      <c r="DA517" s="448" t="b">
        <v>1</v>
      </c>
      <c r="DB517" s="449" t="b">
        <v>1</v>
      </c>
      <c r="DC517" s="447">
        <v>35</v>
      </c>
      <c r="DD517" s="449">
        <v>397.89169253101386</v>
      </c>
      <c r="DE517" s="447">
        <v>35</v>
      </c>
      <c r="DF517" s="449">
        <v>721.24014966870402</v>
      </c>
      <c r="DG517" s="447">
        <v>35</v>
      </c>
      <c r="DH517" s="449">
        <v>1044.5886068063942</v>
      </c>
      <c r="DI517" s="447">
        <v>35</v>
      </c>
      <c r="DJ517" s="448">
        <v>397.89169253101386</v>
      </c>
      <c r="DK517" s="449">
        <v>517</v>
      </c>
      <c r="DL517" s="447">
        <v>35</v>
      </c>
      <c r="DM517" s="448">
        <v>721.24014966870402</v>
      </c>
      <c r="DN517" s="449">
        <v>517</v>
      </c>
      <c r="DO517" s="447">
        <v>35</v>
      </c>
      <c r="DP517" s="448">
        <v>1044.5886068063942</v>
      </c>
      <c r="DQ517" s="449">
        <v>517</v>
      </c>
      <c r="DR517" s="336"/>
      <c r="DV517" s="510">
        <v>2052</v>
      </c>
      <c r="DW517" s="511">
        <v>737.70861811358418</v>
      </c>
      <c r="DY517" s="558">
        <v>737.70861811358418</v>
      </c>
      <c r="EA517" s="325"/>
      <c r="EB517" s="325"/>
      <c r="EC517" s="325"/>
      <c r="ED517" s="325"/>
      <c r="EE517" s="325"/>
    </row>
    <row r="518" spans="1:135" s="319" customFormat="1" ht="13.8" x14ac:dyDescent="0.25">
      <c r="B518" s="403">
        <v>2050</v>
      </c>
      <c r="C518" s="1497">
        <v>861.59356332193499</v>
      </c>
      <c r="D518" s="1479">
        <v>580.25688958416038</v>
      </c>
      <c r="E518" s="1505"/>
      <c r="F518" s="1491">
        <v>830.47150175079685</v>
      </c>
      <c r="G518" s="1487"/>
      <c r="H518" s="1493"/>
      <c r="I518" s="1506">
        <v>93.883442319333426</v>
      </c>
      <c r="J518" s="1479">
        <v>927.49826084086874</v>
      </c>
      <c r="K518" s="1507"/>
      <c r="L518" s="1508"/>
      <c r="M518" s="1507"/>
      <c r="N518" s="301" t="s">
        <v>446</v>
      </c>
      <c r="O518" s="394"/>
      <c r="P518" s="394"/>
      <c r="Q518" s="394"/>
      <c r="R518" s="301">
        <v>36</v>
      </c>
      <c r="S518" s="503">
        <v>89.911916643972432</v>
      </c>
      <c r="T518" s="503">
        <v>966.52865712396544</v>
      </c>
      <c r="U518" s="503">
        <v>329.782929396925</v>
      </c>
      <c r="W518" s="503">
        <v>373.40315226671936</v>
      </c>
      <c r="X518" s="503">
        <v>703.18608166364436</v>
      </c>
      <c r="Y518" s="503">
        <v>1032.9690110605693</v>
      </c>
      <c r="AA518" s="365"/>
      <c r="AB518" s="365"/>
      <c r="AC518" s="365"/>
      <c r="AD518" s="365"/>
      <c r="AE518" s="365"/>
      <c r="AF518" s="365"/>
      <c r="AG518" s="365"/>
      <c r="AH518" s="365"/>
      <c r="AI518" s="365"/>
      <c r="AJ518" s="365"/>
      <c r="AK518" s="365"/>
      <c r="AL518" s="365"/>
      <c r="AM518" s="365"/>
      <c r="AN518" s="365"/>
      <c r="BI518" s="463">
        <v>2048</v>
      </c>
      <c r="BJ518" s="530">
        <v>767.57552123115352</v>
      </c>
      <c r="BR518" s="463">
        <v>2048</v>
      </c>
      <c r="BS518" s="294">
        <v>34</v>
      </c>
      <c r="BT518" s="529">
        <v>-315.82925854663705</v>
      </c>
      <c r="BU518" s="529">
        <v>1100.8866291761267</v>
      </c>
      <c r="BV518" s="530">
        <v>785.0573706294897</v>
      </c>
      <c r="BY518" s="463">
        <v>2048</v>
      </c>
      <c r="BZ518" s="294">
        <v>34</v>
      </c>
      <c r="CA518" s="529">
        <v>12.820175475076089</v>
      </c>
      <c r="CB518" s="529">
        <v>-332.42007386732365</v>
      </c>
      <c r="CC518" s="529">
        <v>1104.0362224589308</v>
      </c>
      <c r="CD518" s="530">
        <v>784.43632406668326</v>
      </c>
      <c r="CG518" s="463">
        <v>2048</v>
      </c>
      <c r="CH518" s="294">
        <v>34</v>
      </c>
      <c r="CI518" s="529">
        <v>255.90708783119433</v>
      </c>
      <c r="CJ518" s="529">
        <v>-483.94064207959502</v>
      </c>
      <c r="CK518" s="529">
        <v>-90.636577907782083</v>
      </c>
      <c r="CL518" s="529">
        <v>1086.2456533873362</v>
      </c>
      <c r="CM518" s="530">
        <v>767.57552123115352</v>
      </c>
      <c r="CP518" s="463">
        <v>2048</v>
      </c>
      <c r="CQ518" s="294">
        <v>34</v>
      </c>
      <c r="CR518" s="529">
        <v>1116.7643852433082</v>
      </c>
      <c r="CS518" s="529">
        <v>0.69941947137588278</v>
      </c>
      <c r="CT518" s="530">
        <v>781.08675597828733</v>
      </c>
      <c r="CZ518" s="447" t="b">
        <v>1</v>
      </c>
      <c r="DA518" s="448" t="b">
        <v>1</v>
      </c>
      <c r="DB518" s="449" t="b">
        <v>1</v>
      </c>
      <c r="DC518" s="447">
        <v>36</v>
      </c>
      <c r="DD518" s="449">
        <v>373.40315226671936</v>
      </c>
      <c r="DE518" s="447">
        <v>36</v>
      </c>
      <c r="DF518" s="449">
        <v>703.18608166364436</v>
      </c>
      <c r="DG518" s="447">
        <v>36</v>
      </c>
      <c r="DH518" s="449">
        <v>1032.9690110605693</v>
      </c>
      <c r="DI518" s="447">
        <v>36</v>
      </c>
      <c r="DJ518" s="448">
        <v>373.40315226671936</v>
      </c>
      <c r="DK518" s="449">
        <v>518</v>
      </c>
      <c r="DL518" s="447">
        <v>36</v>
      </c>
      <c r="DM518" s="448">
        <v>703.18608166364436</v>
      </c>
      <c r="DN518" s="449">
        <v>518</v>
      </c>
      <c r="DO518" s="447">
        <v>36</v>
      </c>
      <c r="DP518" s="448">
        <v>1032.9690110605693</v>
      </c>
      <c r="DQ518" s="449">
        <v>518</v>
      </c>
      <c r="DR518" s="336"/>
      <c r="DV518" s="510">
        <v>2053</v>
      </c>
      <c r="DW518" s="511">
        <v>731.7623107290824</v>
      </c>
      <c r="DY518" s="558">
        <v>731.7623107290824</v>
      </c>
      <c r="EA518" s="325"/>
      <c r="EB518" s="325"/>
      <c r="EC518" s="325"/>
      <c r="ED518" s="325"/>
      <c r="EE518" s="325"/>
    </row>
    <row r="519" spans="1:135" s="319" customFormat="1" ht="13.8" x14ac:dyDescent="0.25">
      <c r="B519" s="403">
        <v>2051</v>
      </c>
      <c r="C519" s="1497">
        <v>854.45680117628638</v>
      </c>
      <c r="D519" s="1479">
        <v>575.45049875137659</v>
      </c>
      <c r="E519" s="1505"/>
      <c r="F519" s="1491">
        <v>823.59253023912083</v>
      </c>
      <c r="G519" s="1487"/>
      <c r="H519" s="1493"/>
      <c r="I519" s="1506">
        <v>53.703680992687623</v>
      </c>
      <c r="J519" s="1479">
        <v>882.09197834586894</v>
      </c>
      <c r="K519" s="1507"/>
      <c r="L519" s="1508"/>
      <c r="M519" s="1507"/>
      <c r="N519" s="301" t="s">
        <v>446</v>
      </c>
      <c r="O519" s="394"/>
      <c r="P519" s="394"/>
      <c r="Q519" s="394"/>
      <c r="R519" s="301">
        <v>37</v>
      </c>
      <c r="S519" s="503">
        <v>51.443044592143842</v>
      </c>
      <c r="T519" s="503">
        <v>922.70290270632972</v>
      </c>
      <c r="U519" s="503">
        <v>336.25030887172068</v>
      </c>
      <c r="W519" s="503">
        <v>347.51071597127918</v>
      </c>
      <c r="X519" s="503">
        <v>683.76102484299986</v>
      </c>
      <c r="Y519" s="503">
        <v>1020.0113337147205</v>
      </c>
      <c r="AA519" s="365"/>
      <c r="AB519" s="365"/>
      <c r="AC519" s="365"/>
      <c r="AD519" s="365"/>
      <c r="AE519" s="365"/>
      <c r="AF519" s="365"/>
      <c r="AG519" s="365"/>
      <c r="AH519" s="365"/>
      <c r="AI519" s="365"/>
      <c r="AJ519" s="365"/>
      <c r="AK519" s="365"/>
      <c r="AL519" s="365"/>
      <c r="AM519" s="365"/>
      <c r="AN519" s="365"/>
      <c r="BI519" s="463">
        <v>2049</v>
      </c>
      <c r="BJ519" s="530">
        <v>759.27467603130276</v>
      </c>
      <c r="BR519" s="463">
        <v>2049</v>
      </c>
      <c r="BS519" s="294">
        <v>35</v>
      </c>
      <c r="BT519" s="529">
        <v>-325.11835438624405</v>
      </c>
      <c r="BU519" s="529">
        <v>1100.8866291761267</v>
      </c>
      <c r="BV519" s="530">
        <v>775.76827478988264</v>
      </c>
      <c r="BY519" s="463">
        <v>2049</v>
      </c>
      <c r="BZ519" s="294">
        <v>35</v>
      </c>
      <c r="CA519" s="529">
        <v>13.585393561391184</v>
      </c>
      <c r="CB519" s="529">
        <v>-342.19713486342141</v>
      </c>
      <c r="CC519" s="529">
        <v>1104.0362224589308</v>
      </c>
      <c r="CD519" s="530">
        <v>775.42448115690058</v>
      </c>
      <c r="CG519" s="463">
        <v>2049</v>
      </c>
      <c r="CH519" s="294">
        <v>35</v>
      </c>
      <c r="CI519" s="529">
        <v>279.15775470085634</v>
      </c>
      <c r="CJ519" s="529">
        <v>-512.82637244593764</v>
      </c>
      <c r="CK519" s="529">
        <v>-93.302359610952138</v>
      </c>
      <c r="CL519" s="529">
        <v>1086.2456533873362</v>
      </c>
      <c r="CM519" s="530">
        <v>759.27467603130276</v>
      </c>
      <c r="CP519" s="463">
        <v>2049</v>
      </c>
      <c r="CQ519" s="294">
        <v>35</v>
      </c>
      <c r="CR519" s="529">
        <v>1116.7643852433082</v>
      </c>
      <c r="CS519" s="529">
        <v>0.69210371582669827</v>
      </c>
      <c r="CT519" s="530">
        <v>772.91678072981199</v>
      </c>
      <c r="CZ519" s="447" t="b">
        <v>1</v>
      </c>
      <c r="DA519" s="448" t="b">
        <v>1</v>
      </c>
      <c r="DB519" s="449" t="b">
        <v>1</v>
      </c>
      <c r="DC519" s="447">
        <v>37</v>
      </c>
      <c r="DD519" s="449">
        <v>347.51071597127918</v>
      </c>
      <c r="DE519" s="447">
        <v>37</v>
      </c>
      <c r="DF519" s="449">
        <v>683.76102484299986</v>
      </c>
      <c r="DG519" s="447">
        <v>37</v>
      </c>
      <c r="DH519" s="449">
        <v>1020.0113337147205</v>
      </c>
      <c r="DI519" s="447">
        <v>37</v>
      </c>
      <c r="DJ519" s="448">
        <v>347.51071597127918</v>
      </c>
      <c r="DK519" s="449">
        <v>519</v>
      </c>
      <c r="DL519" s="447">
        <v>37</v>
      </c>
      <c r="DM519" s="448">
        <v>683.76102484299986</v>
      </c>
      <c r="DN519" s="449">
        <v>519</v>
      </c>
      <c r="DO519" s="447">
        <v>37</v>
      </c>
      <c r="DP519" s="448">
        <v>1020.0113337147205</v>
      </c>
      <c r="DQ519" s="449">
        <v>519</v>
      </c>
      <c r="DR519" s="336"/>
      <c r="DV519" s="510">
        <v>2054</v>
      </c>
      <c r="DW519" s="511">
        <v>726.50230231901298</v>
      </c>
      <c r="DY519" s="558">
        <v>726.50230231901298</v>
      </c>
      <c r="EA519" s="325"/>
      <c r="EB519" s="325"/>
      <c r="EC519" s="325"/>
      <c r="ED519" s="325"/>
      <c r="EE519" s="325"/>
    </row>
    <row r="520" spans="1:135" s="319" customFormat="1" ht="14.4" thickBot="1" x14ac:dyDescent="0.3">
      <c r="B520" s="403">
        <v>2052</v>
      </c>
      <c r="C520" s="1497">
        <v>847.11245572121618</v>
      </c>
      <c r="D520" s="1479">
        <v>570.50430691428846</v>
      </c>
      <c r="E520" s="1505"/>
      <c r="F520" s="1491">
        <v>816.51347364086507</v>
      </c>
      <c r="G520" s="1487"/>
      <c r="H520" s="1493"/>
      <c r="I520" s="1506">
        <v>13.52391966604182</v>
      </c>
      <c r="J520" s="1479">
        <v>833.9855824999521</v>
      </c>
      <c r="K520" s="1507"/>
      <c r="L520" s="1508"/>
      <c r="M520" s="1507"/>
      <c r="N520" s="301" t="s">
        <v>446</v>
      </c>
      <c r="O520" s="394"/>
      <c r="P520" s="394"/>
      <c r="Q520" s="394"/>
      <c r="R520" s="301">
        <v>38</v>
      </c>
      <c r="S520" s="503">
        <v>12.957010183008736</v>
      </c>
      <c r="T520" s="503">
        <v>915.8472553725635</v>
      </c>
      <c r="U520" s="503">
        <v>343.14561096493225</v>
      </c>
      <c r="W520" s="503">
        <v>320.5703642763072</v>
      </c>
      <c r="X520" s="503">
        <v>663.71597524123945</v>
      </c>
      <c r="Y520" s="503">
        <v>1006.8615862061718</v>
      </c>
      <c r="AA520" s="365"/>
      <c r="AB520" s="365"/>
      <c r="AC520" s="365"/>
      <c r="AD520" s="365"/>
      <c r="AE520" s="365"/>
      <c r="AF520" s="365"/>
      <c r="AG520" s="365"/>
      <c r="AH520" s="365"/>
      <c r="AI520" s="365"/>
      <c r="AJ520" s="365"/>
      <c r="AK520" s="365"/>
      <c r="AL520" s="365"/>
      <c r="AM520" s="365"/>
      <c r="AN520" s="365"/>
      <c r="BI520" s="463">
        <v>2050</v>
      </c>
      <c r="BJ520" s="542">
        <v>751.50386657293234</v>
      </c>
      <c r="BR520" s="463">
        <v>2050</v>
      </c>
      <c r="BS520" s="294">
        <v>36</v>
      </c>
      <c r="BT520" s="529">
        <v>-334.40745022585099</v>
      </c>
      <c r="BU520" s="529">
        <v>1100.8866291761267</v>
      </c>
      <c r="BV520" s="542">
        <v>766.4791789502757</v>
      </c>
      <c r="BY520" s="463">
        <v>2050</v>
      </c>
      <c r="BZ520" s="294">
        <v>36</v>
      </c>
      <c r="CA520" s="529">
        <v>14.372791882092224</v>
      </c>
      <c r="CB520" s="529">
        <v>-351.97419585951917</v>
      </c>
      <c r="CC520" s="529">
        <v>1104.0362224589308</v>
      </c>
      <c r="CD520" s="542">
        <v>766.43481848150373</v>
      </c>
      <c r="CG520" s="463">
        <v>2050</v>
      </c>
      <c r="CH520" s="294">
        <v>36</v>
      </c>
      <c r="CI520" s="529">
        <v>303.77572485884906</v>
      </c>
      <c r="CJ520" s="529">
        <v>-542.54937035913076</v>
      </c>
      <c r="CK520" s="529">
        <v>-95.968141314122207</v>
      </c>
      <c r="CL520" s="529">
        <v>1086.2456533873362</v>
      </c>
      <c r="CM520" s="542">
        <v>751.50386657293234</v>
      </c>
      <c r="CP520" s="463">
        <v>2050</v>
      </c>
      <c r="CQ520" s="294">
        <v>36</v>
      </c>
      <c r="CR520" s="529">
        <v>1116.7643852433082</v>
      </c>
      <c r="CS520" s="529">
        <v>0.68486448128021071</v>
      </c>
      <c r="CT520" s="542">
        <v>764.83226141187163</v>
      </c>
      <c r="CZ520" s="447" t="b">
        <v>1</v>
      </c>
      <c r="DA520" s="448" t="b">
        <v>1</v>
      </c>
      <c r="DB520" s="449" t="b">
        <v>1</v>
      </c>
      <c r="DC520" s="447">
        <v>38</v>
      </c>
      <c r="DD520" s="449">
        <v>320.5703642763072</v>
      </c>
      <c r="DE520" s="447">
        <v>38</v>
      </c>
      <c r="DF520" s="449">
        <v>663.71597524123945</v>
      </c>
      <c r="DG520" s="447">
        <v>38</v>
      </c>
      <c r="DH520" s="449">
        <v>1006.8615862061718</v>
      </c>
      <c r="DI520" s="447">
        <v>38</v>
      </c>
      <c r="DJ520" s="448">
        <v>320.5703642763072</v>
      </c>
      <c r="DK520" s="449">
        <v>520</v>
      </c>
      <c r="DL520" s="447">
        <v>38</v>
      </c>
      <c r="DM520" s="448">
        <v>663.71597524123945</v>
      </c>
      <c r="DN520" s="449">
        <v>520</v>
      </c>
      <c r="DO520" s="447">
        <v>38</v>
      </c>
      <c r="DP520" s="448">
        <v>1006.8615862061718</v>
      </c>
      <c r="DQ520" s="449">
        <v>520</v>
      </c>
      <c r="DR520" s="336"/>
      <c r="DV520" s="510">
        <v>2055</v>
      </c>
      <c r="DW520" s="511">
        <v>721.96765869161402</v>
      </c>
      <c r="DY520" s="558">
        <v>721.96765869161402</v>
      </c>
      <c r="EA520" s="325"/>
      <c r="EB520" s="325"/>
      <c r="EC520" s="325"/>
      <c r="ED520" s="325"/>
      <c r="EE520" s="325"/>
    </row>
    <row r="521" spans="1:135" s="319" customFormat="1" ht="13.8" x14ac:dyDescent="0.25">
      <c r="B521" s="403">
        <v>2053</v>
      </c>
      <c r="C521" s="1497">
        <v>839.57460224148917</v>
      </c>
      <c r="D521" s="1479">
        <v>565.42779334630904</v>
      </c>
      <c r="E521" s="1505"/>
      <c r="F521" s="1491">
        <v>809.24789882023776</v>
      </c>
      <c r="G521" s="1487"/>
      <c r="H521" s="1493"/>
      <c r="I521" s="1506">
        <v>0</v>
      </c>
      <c r="J521" s="1479">
        <v>783.12903877566043</v>
      </c>
      <c r="K521" s="1507"/>
      <c r="L521" s="1508"/>
      <c r="M521" s="1507"/>
      <c r="N521" s="301" t="s">
        <v>446</v>
      </c>
      <c r="O521" s="394"/>
      <c r="P521" s="394"/>
      <c r="Q521" s="394"/>
      <c r="R521" s="301">
        <v>39</v>
      </c>
      <c r="S521" s="503" t="s">
        <v>433</v>
      </c>
      <c r="T521" s="503">
        <v>910.25730654224014</v>
      </c>
      <c r="U521" s="503">
        <v>340.8438624128047</v>
      </c>
      <c r="W521" s="503">
        <v>469.3271603366444</v>
      </c>
      <c r="X521" s="503">
        <v>810.17102274944909</v>
      </c>
      <c r="Y521" s="503">
        <v>1151.0148851622539</v>
      </c>
      <c r="AA521" s="365"/>
      <c r="AB521" s="365"/>
      <c r="AC521" s="365"/>
      <c r="AD521" s="365"/>
      <c r="AE521" s="365"/>
      <c r="AF521" s="365"/>
      <c r="AG521" s="365"/>
      <c r="AH521" s="365"/>
      <c r="AI521" s="365"/>
      <c r="AJ521" s="365"/>
      <c r="AK521" s="365"/>
      <c r="AL521" s="365"/>
      <c r="AM521" s="365"/>
      <c r="AN521" s="365"/>
      <c r="BI521" s="463">
        <v>2051</v>
      </c>
      <c r="BJ521" s="486">
        <v>744.30215866428011</v>
      </c>
      <c r="BR521" s="463">
        <v>2051</v>
      </c>
      <c r="BS521" s="294">
        <v>37</v>
      </c>
      <c r="BT521" s="529">
        <v>-343.69654606545794</v>
      </c>
      <c r="BU521" s="529">
        <v>1100.8866291761267</v>
      </c>
      <c r="BV521" s="486">
        <v>757.19008311066875</v>
      </c>
      <c r="BY521" s="463">
        <v>2051</v>
      </c>
      <c r="BZ521" s="294">
        <v>37</v>
      </c>
      <c r="CA521" s="529">
        <v>15.182370437179209</v>
      </c>
      <c r="CB521" s="529">
        <v>-361.75125685561693</v>
      </c>
      <c r="CC521" s="529">
        <v>1104.0362224589308</v>
      </c>
      <c r="CD521" s="486">
        <v>757.46733604049302</v>
      </c>
      <c r="CG521" s="463">
        <v>2051</v>
      </c>
      <c r="CH521" s="294">
        <v>37</v>
      </c>
      <c r="CI521" s="529">
        <v>329.80006411341054</v>
      </c>
      <c r="CJ521" s="529">
        <v>-573.1096358191744</v>
      </c>
      <c r="CK521" s="529">
        <v>-98.633923017292261</v>
      </c>
      <c r="CL521" s="529">
        <v>1086.2456533873362</v>
      </c>
      <c r="CM521" s="486">
        <v>744.30215866428011</v>
      </c>
      <c r="CP521" s="463">
        <v>2051</v>
      </c>
      <c r="CQ521" s="294">
        <v>37</v>
      </c>
      <c r="CR521" s="529">
        <v>1116.7643852433082</v>
      </c>
      <c r="CS521" s="529">
        <v>0.67770096734556295</v>
      </c>
      <c r="CT521" s="486">
        <v>756.83230417646291</v>
      </c>
      <c r="CZ521" s="447" t="b">
        <v>1</v>
      </c>
      <c r="DA521" s="448" t="b">
        <v>1</v>
      </c>
      <c r="DB521" s="449" t="b">
        <v>1</v>
      </c>
      <c r="DC521" s="447">
        <v>39</v>
      </c>
      <c r="DD521" s="449">
        <v>469.3271603366444</v>
      </c>
      <c r="DE521" s="447">
        <v>39</v>
      </c>
      <c r="DF521" s="449">
        <v>810.17102274944909</v>
      </c>
      <c r="DG521" s="447">
        <v>39</v>
      </c>
      <c r="DH521" s="449">
        <v>1151.0148851622539</v>
      </c>
      <c r="DI521" s="447">
        <v>39</v>
      </c>
      <c r="DJ521" s="448">
        <v>469.3271603366444</v>
      </c>
      <c r="DK521" s="449">
        <v>521</v>
      </c>
      <c r="DL521" s="447">
        <v>39</v>
      </c>
      <c r="DM521" s="448">
        <v>810.17102274944909</v>
      </c>
      <c r="DN521" s="449">
        <v>521</v>
      </c>
      <c r="DO521" s="447">
        <v>39</v>
      </c>
      <c r="DP521" s="448">
        <v>1151.0148851622539</v>
      </c>
      <c r="DQ521" s="449">
        <v>521</v>
      </c>
      <c r="DR521" s="336"/>
      <c r="DV521" s="510">
        <v>2056</v>
      </c>
      <c r="DW521" s="511">
        <v>718.19744565512326</v>
      </c>
      <c r="DY521" s="558">
        <v>718.19744565512326</v>
      </c>
      <c r="EA521" s="325"/>
      <c r="EB521" s="325"/>
      <c r="EC521" s="325"/>
      <c r="ED521" s="325"/>
      <c r="EE521" s="325"/>
    </row>
    <row r="522" spans="1:135" s="319" customFormat="1" ht="13.8" x14ac:dyDescent="0.25">
      <c r="B522" s="403">
        <v>2054</v>
      </c>
      <c r="C522" s="1497">
        <v>831.86015066020673</v>
      </c>
      <c r="D522" s="1479">
        <v>560.2323463629964</v>
      </c>
      <c r="E522" s="1505"/>
      <c r="F522" s="1491">
        <v>801.81210488836314</v>
      </c>
      <c r="G522" s="1487"/>
      <c r="H522" s="1493"/>
      <c r="I522" s="1506">
        <v>0</v>
      </c>
      <c r="J522" s="1479">
        <v>729.47873257604772</v>
      </c>
      <c r="K522" s="1507"/>
      <c r="L522" s="1508"/>
      <c r="M522" s="1507"/>
      <c r="N522" s="301" t="s">
        <v>446</v>
      </c>
      <c r="O522" s="394"/>
      <c r="P522" s="394"/>
      <c r="Q522" s="394"/>
      <c r="R522" s="301">
        <v>40</v>
      </c>
      <c r="S522" s="503" t="s">
        <v>433</v>
      </c>
      <c r="T522" s="503">
        <v>904.66735771191907</v>
      </c>
      <c r="U522" s="503">
        <v>334.23534398393696</v>
      </c>
      <c r="W522" s="503">
        <v>458.87240732386368</v>
      </c>
      <c r="X522" s="503">
        <v>793.10775130780064</v>
      </c>
      <c r="Y522" s="503">
        <v>1127.3430952917377</v>
      </c>
      <c r="AA522" s="365"/>
      <c r="AB522" s="365"/>
      <c r="AC522" s="365"/>
      <c r="AD522" s="365"/>
      <c r="AE522" s="365"/>
      <c r="AF522" s="365"/>
      <c r="AG522" s="365"/>
      <c r="AH522" s="365"/>
      <c r="AI522" s="365"/>
      <c r="AJ522" s="365"/>
      <c r="AK522" s="365"/>
      <c r="AL522" s="365"/>
      <c r="AM522" s="365"/>
      <c r="AN522" s="365"/>
      <c r="BI522" s="463">
        <v>2052</v>
      </c>
      <c r="BJ522" s="464">
        <v>737.70861811358418</v>
      </c>
      <c r="BR522" s="463">
        <v>2052</v>
      </c>
      <c r="BS522" s="294">
        <v>38</v>
      </c>
      <c r="BT522" s="529">
        <v>-352.98564190506494</v>
      </c>
      <c r="BU522" s="529">
        <v>1100.8866291761267</v>
      </c>
      <c r="BV522" s="560">
        <v>747.90098727106169</v>
      </c>
      <c r="BY522" s="463">
        <v>2052</v>
      </c>
      <c r="BZ522" s="294">
        <v>38</v>
      </c>
      <c r="CA522" s="529">
        <v>16.014129226652138</v>
      </c>
      <c r="CB522" s="529">
        <v>-371.52831785171463</v>
      </c>
      <c r="CC522" s="529">
        <v>1104.0362224589308</v>
      </c>
      <c r="CD522" s="560">
        <v>748.52203383386825</v>
      </c>
      <c r="CG522" s="463">
        <v>2052</v>
      </c>
      <c r="CH522" s="294">
        <v>38</v>
      </c>
      <c r="CI522" s="529">
        <v>357.26983827277877</v>
      </c>
      <c r="CJ522" s="529">
        <v>-604.50716882606855</v>
      </c>
      <c r="CK522" s="529">
        <v>-101.29970472046233</v>
      </c>
      <c r="CL522" s="529">
        <v>1086.2456533873362</v>
      </c>
      <c r="CM522" s="560">
        <v>737.70861811358418</v>
      </c>
      <c r="CP522" s="463">
        <v>2052</v>
      </c>
      <c r="CQ522" s="294">
        <v>38</v>
      </c>
      <c r="CR522" s="529">
        <v>1116.7643852433082</v>
      </c>
      <c r="CS522" s="529">
        <v>0.67061238200378948</v>
      </c>
      <c r="CT522" s="560">
        <v>748.91602452501252</v>
      </c>
      <c r="CZ522" s="447" t="b">
        <v>1</v>
      </c>
      <c r="DA522" s="448" t="b">
        <v>1</v>
      </c>
      <c r="DB522" s="449" t="b">
        <v>1</v>
      </c>
      <c r="DC522" s="447">
        <v>40</v>
      </c>
      <c r="DD522" s="449">
        <v>458.87240732386368</v>
      </c>
      <c r="DE522" s="447">
        <v>40</v>
      </c>
      <c r="DF522" s="449">
        <v>793.10775130780064</v>
      </c>
      <c r="DG522" s="447">
        <v>40</v>
      </c>
      <c r="DH522" s="449">
        <v>1127.3430952917377</v>
      </c>
      <c r="DI522" s="447">
        <v>40</v>
      </c>
      <c r="DJ522" s="448">
        <v>458.87240732386368</v>
      </c>
      <c r="DK522" s="449">
        <v>522</v>
      </c>
      <c r="DL522" s="447">
        <v>40</v>
      </c>
      <c r="DM522" s="448">
        <v>793.10775130780064</v>
      </c>
      <c r="DN522" s="449">
        <v>522</v>
      </c>
      <c r="DO522" s="447">
        <v>40</v>
      </c>
      <c r="DP522" s="448">
        <v>1127.3430952917377</v>
      </c>
      <c r="DQ522" s="449">
        <v>522</v>
      </c>
      <c r="DR522" s="336"/>
      <c r="DV522" s="510">
        <v>2057</v>
      </c>
      <c r="DW522" s="511">
        <v>715.23072901777891</v>
      </c>
      <c r="DY522" s="558">
        <v>715.23072901777891</v>
      </c>
      <c r="EA522" s="325"/>
      <c r="EB522" s="325"/>
      <c r="EC522" s="325"/>
      <c r="ED522" s="325"/>
      <c r="EE522" s="325"/>
    </row>
    <row r="523" spans="1:135" s="319" customFormat="1" ht="13.8" x14ac:dyDescent="0.25">
      <c r="B523" s="403">
        <v>2055</v>
      </c>
      <c r="C523" s="1497">
        <v>823.98555333549439</v>
      </c>
      <c r="D523" s="1479">
        <v>554.92904612390441</v>
      </c>
      <c r="E523" s="1505"/>
      <c r="F523" s="1491">
        <v>794.22194991932804</v>
      </c>
      <c r="G523" s="1487"/>
      <c r="H523" s="1493"/>
      <c r="I523" s="1506">
        <v>0</v>
      </c>
      <c r="J523" s="1479">
        <v>672.99558048718598</v>
      </c>
      <c r="K523" s="1507"/>
      <c r="L523" s="1508"/>
      <c r="M523" s="1507"/>
      <c r="N523" s="301" t="s">
        <v>446</v>
      </c>
      <c r="O523" s="394"/>
      <c r="P523" s="394"/>
      <c r="Q523" s="394"/>
      <c r="R523" s="301">
        <v>41</v>
      </c>
      <c r="S523" s="503" t="s">
        <v>433</v>
      </c>
      <c r="T523" s="503">
        <v>899.07740888159799</v>
      </c>
      <c r="U523" s="503">
        <v>328.51019270414298</v>
      </c>
      <c r="W523" s="503">
        <v>446.67987009712004</v>
      </c>
      <c r="X523" s="503">
        <v>775.19006280126302</v>
      </c>
      <c r="Y523" s="503">
        <v>1103.7002555054059</v>
      </c>
      <c r="AA523" s="365"/>
      <c r="AB523" s="365"/>
      <c r="AC523" s="365"/>
      <c r="AD523" s="365"/>
      <c r="AE523" s="365"/>
      <c r="AF523" s="365"/>
      <c r="AG523" s="365"/>
      <c r="AH523" s="365"/>
      <c r="AI523" s="365"/>
      <c r="AJ523" s="365"/>
      <c r="AK523" s="365"/>
      <c r="AL523" s="365"/>
      <c r="AM523" s="365"/>
      <c r="AN523" s="365"/>
      <c r="BI523" s="463">
        <v>2053</v>
      </c>
      <c r="BJ523" s="464">
        <v>731.7623107290824</v>
      </c>
      <c r="BR523" s="463">
        <v>2053</v>
      </c>
      <c r="BS523" s="294">
        <v>39</v>
      </c>
      <c r="BT523" s="529">
        <v>-362.27473774467194</v>
      </c>
      <c r="BU523" s="529">
        <v>1100.8866291761267</v>
      </c>
      <c r="BV523" s="560">
        <v>738.61189143145475</v>
      </c>
      <c r="BY523" s="463">
        <v>2053</v>
      </c>
      <c r="BZ523" s="294">
        <v>39</v>
      </c>
      <c r="CA523" s="529">
        <v>16.868068250511012</v>
      </c>
      <c r="CB523" s="529">
        <v>-381.30537884781239</v>
      </c>
      <c r="CC523" s="529">
        <v>1104.0362224589308</v>
      </c>
      <c r="CD523" s="560">
        <v>739.5989118616294</v>
      </c>
      <c r="CG523" s="463">
        <v>2053</v>
      </c>
      <c r="CH523" s="294">
        <v>39</v>
      </c>
      <c r="CI523" s="529">
        <v>386.22411314519178</v>
      </c>
      <c r="CJ523" s="529">
        <v>-636.74196937981321</v>
      </c>
      <c r="CK523" s="529">
        <v>-103.96548642363238</v>
      </c>
      <c r="CL523" s="529">
        <v>1086.2456533873362</v>
      </c>
      <c r="CM523" s="560">
        <v>731.7623107290824</v>
      </c>
      <c r="CP523" s="463">
        <v>2053</v>
      </c>
      <c r="CQ523" s="294">
        <v>39</v>
      </c>
      <c r="CR523" s="529">
        <v>1116.7643852433082</v>
      </c>
      <c r="CS523" s="529">
        <v>0.66359794152024809</v>
      </c>
      <c r="CT523" s="560">
        <v>741.08254721058461</v>
      </c>
      <c r="CZ523" s="447" t="b">
        <v>1</v>
      </c>
      <c r="DA523" s="448" t="b">
        <v>1</v>
      </c>
      <c r="DB523" s="449" t="b">
        <v>1</v>
      </c>
      <c r="DC523" s="447">
        <v>41</v>
      </c>
      <c r="DD523" s="449">
        <v>446.67987009712004</v>
      </c>
      <c r="DE523" s="447">
        <v>41</v>
      </c>
      <c r="DF523" s="449">
        <v>775.19006280126302</v>
      </c>
      <c r="DG523" s="447">
        <v>41</v>
      </c>
      <c r="DH523" s="449">
        <v>1103.7002555054059</v>
      </c>
      <c r="DI523" s="447">
        <v>41</v>
      </c>
      <c r="DJ523" s="448">
        <v>446.67987009712004</v>
      </c>
      <c r="DK523" s="449">
        <v>523</v>
      </c>
      <c r="DL523" s="447">
        <v>41</v>
      </c>
      <c r="DM523" s="448">
        <v>775.19006280126302</v>
      </c>
      <c r="DN523" s="449">
        <v>523</v>
      </c>
      <c r="DO523" s="447">
        <v>41</v>
      </c>
      <c r="DP523" s="448">
        <v>1103.7002555054059</v>
      </c>
      <c r="DQ523" s="449">
        <v>523</v>
      </c>
      <c r="DR523" s="336"/>
      <c r="DV523" s="510">
        <v>2058</v>
      </c>
      <c r="DW523" s="511">
        <v>713.10657458781884</v>
      </c>
      <c r="DY523" s="558">
        <v>713.10657458781884</v>
      </c>
      <c r="EA523" s="325"/>
      <c r="EB523" s="325"/>
      <c r="EC523" s="325"/>
      <c r="ED523" s="325"/>
      <c r="EE523" s="325"/>
    </row>
    <row r="524" spans="1:135" s="319" customFormat="1" ht="13.8" x14ac:dyDescent="0.25">
      <c r="B524" s="403">
        <v>2056</v>
      </c>
      <c r="C524" s="1497">
        <v>815.96207355891795</v>
      </c>
      <c r="D524" s="1479">
        <v>549.5254781111081</v>
      </c>
      <c r="E524" s="1505"/>
      <c r="F524" s="1491">
        <v>786.48829035758558</v>
      </c>
      <c r="G524" s="1487"/>
      <c r="H524" s="1493"/>
      <c r="I524" s="1506">
        <v>0</v>
      </c>
      <c r="J524" s="1479">
        <v>613.64453503916025</v>
      </c>
      <c r="K524" s="1507"/>
      <c r="L524" s="1508"/>
      <c r="M524" s="1507"/>
      <c r="N524" s="301" t="s">
        <v>446</v>
      </c>
      <c r="O524" s="394"/>
      <c r="P524" s="394"/>
      <c r="Q524" s="394"/>
      <c r="R524" s="301">
        <v>42</v>
      </c>
      <c r="S524" s="503" t="s">
        <v>433</v>
      </c>
      <c r="T524" s="503">
        <v>893.48746005127452</v>
      </c>
      <c r="U524" s="503">
        <v>323.9816010577249</v>
      </c>
      <c r="W524" s="503">
        <v>432.41346869749987</v>
      </c>
      <c r="X524" s="503">
        <v>756.39506975522477</v>
      </c>
      <c r="Y524" s="503">
        <v>1080.3766708129497</v>
      </c>
      <c r="AA524" s="365"/>
      <c r="AB524" s="365"/>
      <c r="AC524" s="365"/>
      <c r="AD524" s="365"/>
      <c r="AE524" s="365"/>
      <c r="AF524" s="365"/>
      <c r="AG524" s="365"/>
      <c r="AH524" s="365"/>
      <c r="AI524" s="365"/>
      <c r="AJ524" s="365"/>
      <c r="AK524" s="365"/>
      <c r="AL524" s="365"/>
      <c r="AM524" s="365"/>
      <c r="AN524" s="365"/>
      <c r="BI524" s="463">
        <v>2054</v>
      </c>
      <c r="BJ524" s="464">
        <v>726.50230231901298</v>
      </c>
      <c r="BR524" s="463">
        <v>2054</v>
      </c>
      <c r="BS524" s="294">
        <v>40</v>
      </c>
      <c r="BT524" s="529">
        <v>-371.56383358427888</v>
      </c>
      <c r="BU524" s="529">
        <v>1100.8866291761267</v>
      </c>
      <c r="BV524" s="560">
        <v>729.32279559184781</v>
      </c>
      <c r="BY524" s="463">
        <v>2054</v>
      </c>
      <c r="BZ524" s="294">
        <v>40</v>
      </c>
      <c r="CA524" s="529">
        <v>17.744187508755832</v>
      </c>
      <c r="CB524" s="529">
        <v>-391.08243984391015</v>
      </c>
      <c r="CC524" s="529">
        <v>1104.0362224589308</v>
      </c>
      <c r="CD524" s="560">
        <v>730.69797012377649</v>
      </c>
      <c r="CG524" s="463">
        <v>2054</v>
      </c>
      <c r="CH524" s="294">
        <v>40</v>
      </c>
      <c r="CI524" s="529">
        <v>416.70195453888761</v>
      </c>
      <c r="CJ524" s="529">
        <v>-669.81403748040839</v>
      </c>
      <c r="CK524" s="529">
        <v>-106.63126812680245</v>
      </c>
      <c r="CL524" s="529">
        <v>1086.2456533873362</v>
      </c>
      <c r="CM524" s="560">
        <v>726.50230231901298</v>
      </c>
      <c r="CP524" s="463">
        <v>2054</v>
      </c>
      <c r="CQ524" s="294">
        <v>40</v>
      </c>
      <c r="CR524" s="529">
        <v>1116.7643852433082</v>
      </c>
      <c r="CS524" s="529">
        <v>0.65665687035796816</v>
      </c>
      <c r="CT524" s="560">
        <v>733.33100614111106</v>
      </c>
      <c r="CZ524" s="447" t="b">
        <v>1</v>
      </c>
      <c r="DA524" s="448" t="b">
        <v>1</v>
      </c>
      <c r="DB524" s="449" t="b">
        <v>1</v>
      </c>
      <c r="DC524" s="447">
        <v>42</v>
      </c>
      <c r="DD524" s="449">
        <v>432.41346869749987</v>
      </c>
      <c r="DE524" s="447">
        <v>42</v>
      </c>
      <c r="DF524" s="449">
        <v>756.39506975522477</v>
      </c>
      <c r="DG524" s="447">
        <v>42</v>
      </c>
      <c r="DH524" s="449">
        <v>1080.3766708129497</v>
      </c>
      <c r="DI524" s="447">
        <v>42</v>
      </c>
      <c r="DJ524" s="448">
        <v>432.41346869749987</v>
      </c>
      <c r="DK524" s="449">
        <v>524</v>
      </c>
      <c r="DL524" s="447">
        <v>42</v>
      </c>
      <c r="DM524" s="448">
        <v>756.39506975522477</v>
      </c>
      <c r="DN524" s="449">
        <v>524</v>
      </c>
      <c r="DO524" s="447">
        <v>42</v>
      </c>
      <c r="DP524" s="448">
        <v>1080.3766708129497</v>
      </c>
      <c r="DQ524" s="449">
        <v>524</v>
      </c>
      <c r="DR524" s="336"/>
      <c r="DV524" s="510">
        <v>2059</v>
      </c>
      <c r="DW524" s="511">
        <v>711.86404817348125</v>
      </c>
      <c r="DY524" s="558">
        <v>711.86404817348125</v>
      </c>
      <c r="EA524" s="325"/>
      <c r="EB524" s="325"/>
      <c r="EC524" s="325"/>
      <c r="ED524" s="325"/>
      <c r="EE524" s="325"/>
    </row>
    <row r="525" spans="1:135" s="319" customFormat="1" ht="13.8" x14ac:dyDescent="0.25">
      <c r="B525" s="403">
        <v>2057</v>
      </c>
      <c r="C525" s="1497">
        <v>807.80225740245635</v>
      </c>
      <c r="D525" s="1479">
        <v>544.03009172002157</v>
      </c>
      <c r="E525" s="1505"/>
      <c r="F525" s="1491">
        <v>778.62321909203433</v>
      </c>
      <c r="G525" s="1487"/>
      <c r="H525" s="1493"/>
      <c r="I525" s="1506">
        <v>0</v>
      </c>
      <c r="J525" s="1479">
        <v>551.3952952428042</v>
      </c>
      <c r="K525" s="1507"/>
      <c r="L525" s="1508"/>
      <c r="M525" s="1507"/>
      <c r="N525" s="301" t="s">
        <v>446</v>
      </c>
      <c r="O525" s="394"/>
      <c r="P525" s="394"/>
      <c r="Q525" s="394"/>
      <c r="R525" s="301">
        <v>43</v>
      </c>
      <c r="S525" s="503" t="s">
        <v>433</v>
      </c>
      <c r="T525" s="503">
        <v>887.89751122095345</v>
      </c>
      <c r="U525" s="503">
        <v>320.99753543858566</v>
      </c>
      <c r="W525" s="503">
        <v>415.70517996924713</v>
      </c>
      <c r="X525" s="503">
        <v>736.70271540783278</v>
      </c>
      <c r="Y525" s="503">
        <v>1057.7002508464184</v>
      </c>
      <c r="AA525" s="365"/>
      <c r="AB525" s="365"/>
      <c r="AC525" s="365"/>
      <c r="AD525" s="365"/>
      <c r="AE525" s="365"/>
      <c r="AF525" s="365"/>
      <c r="AG525" s="365"/>
      <c r="AH525" s="365"/>
      <c r="AI525" s="365"/>
      <c r="AJ525" s="365"/>
      <c r="AK525" s="365"/>
      <c r="AL525" s="365"/>
      <c r="AM525" s="365"/>
      <c r="AN525" s="365"/>
      <c r="BI525" s="463">
        <v>2055</v>
      </c>
      <c r="BJ525" s="464">
        <v>721.96765869161402</v>
      </c>
      <c r="BR525" s="463">
        <v>2055</v>
      </c>
      <c r="BS525" s="294">
        <v>41</v>
      </c>
      <c r="BT525" s="529">
        <v>-380.85292942388583</v>
      </c>
      <c r="BU525" s="529">
        <v>1100.8866291761267</v>
      </c>
      <c r="BV525" s="560">
        <v>720.03369975224086</v>
      </c>
      <c r="BY525" s="463">
        <v>2055</v>
      </c>
      <c r="BZ525" s="294">
        <v>41</v>
      </c>
      <c r="CA525" s="529">
        <v>18.642487001386595</v>
      </c>
      <c r="CB525" s="529">
        <v>-400.85950084000791</v>
      </c>
      <c r="CC525" s="529">
        <v>1104.0362224589308</v>
      </c>
      <c r="CD525" s="560">
        <v>721.81920862030938</v>
      </c>
      <c r="CG525" s="463">
        <v>2055</v>
      </c>
      <c r="CH525" s="294">
        <v>41</v>
      </c>
      <c r="CI525" s="529">
        <v>448.74242826210423</v>
      </c>
      <c r="CJ525" s="529">
        <v>-703.72337312785396</v>
      </c>
      <c r="CK525" s="529">
        <v>-109.29704982997251</v>
      </c>
      <c r="CL525" s="529">
        <v>1086.2456533873362</v>
      </c>
      <c r="CM525" s="560">
        <v>721.96765869161402</v>
      </c>
      <c r="CP525" s="463">
        <v>2055</v>
      </c>
      <c r="CQ525" s="294">
        <v>41</v>
      </c>
      <c r="CR525" s="529">
        <v>1116.7643852433082</v>
      </c>
      <c r="CS525" s="529">
        <v>0.64978840109190494</v>
      </c>
      <c r="CT525" s="560">
        <v>725.66054428363339</v>
      </c>
      <c r="CZ525" s="447" t="b">
        <v>1</v>
      </c>
      <c r="DA525" s="448" t="b">
        <v>1</v>
      </c>
      <c r="DB525" s="449" t="b">
        <v>1</v>
      </c>
      <c r="DC525" s="447">
        <v>43</v>
      </c>
      <c r="DD525" s="449">
        <v>415.70517996924713</v>
      </c>
      <c r="DE525" s="447">
        <v>43</v>
      </c>
      <c r="DF525" s="449">
        <v>736.70271540783278</v>
      </c>
      <c r="DG525" s="447">
        <v>43</v>
      </c>
      <c r="DH525" s="449">
        <v>1057.7002508464184</v>
      </c>
      <c r="DI525" s="447">
        <v>43</v>
      </c>
      <c r="DJ525" s="448">
        <v>415.70517996924713</v>
      </c>
      <c r="DK525" s="449">
        <v>525</v>
      </c>
      <c r="DL525" s="447">
        <v>43</v>
      </c>
      <c r="DM525" s="448">
        <v>736.70271540783278</v>
      </c>
      <c r="DN525" s="449">
        <v>525</v>
      </c>
      <c r="DO525" s="447">
        <v>43</v>
      </c>
      <c r="DP525" s="448">
        <v>1057.7002508464184</v>
      </c>
      <c r="DQ525" s="449">
        <v>525</v>
      </c>
      <c r="DR525" s="336"/>
      <c r="DV525" s="510">
        <v>2060</v>
      </c>
      <c r="DW525" s="511">
        <v>711.54221558300412</v>
      </c>
      <c r="DY525" s="558">
        <v>711.54221558300412</v>
      </c>
      <c r="EA525" s="325"/>
      <c r="EB525" s="325"/>
      <c r="EC525" s="325"/>
      <c r="ED525" s="325"/>
      <c r="EE525" s="325"/>
    </row>
    <row r="526" spans="1:135" s="319" customFormat="1" ht="13.8" x14ac:dyDescent="0.25">
      <c r="A526" s="487"/>
      <c r="B526" s="403">
        <v>2058</v>
      </c>
      <c r="C526" s="1497">
        <v>799.52584409927874</v>
      </c>
      <c r="D526" s="1479">
        <v>538.45618071992237</v>
      </c>
      <c r="E526" s="1505"/>
      <c r="F526" s="1491">
        <v>770.64576234491142</v>
      </c>
      <c r="G526" s="1487"/>
      <c r="H526" s="1493"/>
      <c r="I526" s="1506">
        <v>0</v>
      </c>
      <c r="J526" s="1479">
        <v>486.22367242918847</v>
      </c>
      <c r="K526" s="1507"/>
      <c r="L526" s="1508"/>
      <c r="M526" s="1507"/>
      <c r="N526" s="301" t="s">
        <v>446</v>
      </c>
      <c r="R526" s="301">
        <v>44</v>
      </c>
      <c r="S526" s="503" t="s">
        <v>433</v>
      </c>
      <c r="T526" s="503">
        <v>882.30756239063248</v>
      </c>
      <c r="U526" s="503">
        <v>319.92810837981011</v>
      </c>
      <c r="W526" s="503">
        <v>396.16613805015066</v>
      </c>
      <c r="X526" s="503">
        <v>716.09424642996078</v>
      </c>
      <c r="Y526" s="503">
        <v>1036.0223548097708</v>
      </c>
      <c r="AA526" s="365"/>
      <c r="AB526" s="365"/>
      <c r="AC526" s="365"/>
      <c r="AD526" s="365"/>
      <c r="AE526" s="365"/>
      <c r="AF526" s="365"/>
      <c r="AG526" s="365"/>
      <c r="AH526" s="365"/>
      <c r="AI526" s="365"/>
      <c r="AJ526" s="365"/>
      <c r="AK526" s="365"/>
      <c r="AL526" s="365"/>
      <c r="AM526" s="365"/>
      <c r="AN526" s="365"/>
      <c r="BI526" s="463">
        <v>2056</v>
      </c>
      <c r="BJ526" s="464">
        <v>718.19744565512326</v>
      </c>
      <c r="BR526" s="463">
        <v>2056</v>
      </c>
      <c r="BS526" s="294">
        <v>42</v>
      </c>
      <c r="BT526" s="529">
        <v>-390.14202526349283</v>
      </c>
      <c r="BU526" s="529">
        <v>1100.8866291761267</v>
      </c>
      <c r="BV526" s="560">
        <v>710.74460391263392</v>
      </c>
      <c r="BY526" s="463">
        <v>2056</v>
      </c>
      <c r="BZ526" s="294">
        <v>42</v>
      </c>
      <c r="CA526" s="529">
        <v>19.562966728403303</v>
      </c>
      <c r="CB526" s="529">
        <v>-410.63656183610567</v>
      </c>
      <c r="CC526" s="529">
        <v>1104.0362224589308</v>
      </c>
      <c r="CD526" s="560">
        <v>712.96262735122832</v>
      </c>
      <c r="CG526" s="463">
        <v>2056</v>
      </c>
      <c r="CH526" s="294">
        <v>42</v>
      </c>
      <c r="CI526" s="529">
        <v>482.38460012307974</v>
      </c>
      <c r="CJ526" s="529">
        <v>-738.46997632215016</v>
      </c>
      <c r="CK526" s="529">
        <v>-111.96283153314258</v>
      </c>
      <c r="CL526" s="529">
        <v>1086.2456533873362</v>
      </c>
      <c r="CM526" s="560">
        <v>718.19744565512326</v>
      </c>
      <c r="CP526" s="463">
        <v>2056</v>
      </c>
      <c r="CQ526" s="294">
        <v>42</v>
      </c>
      <c r="CR526" s="529">
        <v>1116.7643852433082</v>
      </c>
      <c r="CS526" s="529">
        <v>0.6429917743240906</v>
      </c>
      <c r="CT526" s="560">
        <v>718.07031356954701</v>
      </c>
      <c r="CZ526" s="447" t="b">
        <v>1</v>
      </c>
      <c r="DA526" s="448" t="b">
        <v>1</v>
      </c>
      <c r="DB526" s="449" t="b">
        <v>1</v>
      </c>
      <c r="DC526" s="447">
        <v>44</v>
      </c>
      <c r="DD526" s="449">
        <v>396.16613805015066</v>
      </c>
      <c r="DE526" s="447">
        <v>44</v>
      </c>
      <c r="DF526" s="449">
        <v>716.09424642996078</v>
      </c>
      <c r="DG526" s="447">
        <v>44</v>
      </c>
      <c r="DH526" s="449">
        <v>1036.0223548097708</v>
      </c>
      <c r="DI526" s="447">
        <v>44</v>
      </c>
      <c r="DJ526" s="448">
        <v>396.16613805015066</v>
      </c>
      <c r="DK526" s="449">
        <v>526</v>
      </c>
      <c r="DL526" s="447">
        <v>44</v>
      </c>
      <c r="DM526" s="448">
        <v>716.09424642996078</v>
      </c>
      <c r="DN526" s="449">
        <v>526</v>
      </c>
      <c r="DO526" s="447">
        <v>44</v>
      </c>
      <c r="DP526" s="448">
        <v>1036.0223548097708</v>
      </c>
      <c r="DQ526" s="449">
        <v>526</v>
      </c>
      <c r="DR526" s="336"/>
      <c r="DW526" s="324"/>
      <c r="EA526" s="325"/>
      <c r="EB526" s="325"/>
      <c r="EC526" s="325"/>
      <c r="ED526" s="325"/>
      <c r="EE526" s="325"/>
    </row>
    <row r="527" spans="1:135" s="319" customFormat="1" ht="13.8" x14ac:dyDescent="0.25">
      <c r="A527" s="487"/>
      <c r="B527" s="403">
        <v>2059</v>
      </c>
      <c r="C527" s="1497">
        <v>791.15489400910678</v>
      </c>
      <c r="D527" s="1479">
        <v>532.81860208776584</v>
      </c>
      <c r="E527" s="1505"/>
      <c r="F527" s="1491">
        <v>762.57718362240723</v>
      </c>
      <c r="G527" s="1487"/>
      <c r="H527" s="1493"/>
      <c r="I527" s="1506">
        <v>0</v>
      </c>
      <c r="J527" s="1479">
        <v>418.11110148382602</v>
      </c>
      <c r="K527" s="1507"/>
      <c r="L527" s="1508"/>
      <c r="M527" s="1507"/>
      <c r="N527" s="301" t="s">
        <v>446</v>
      </c>
      <c r="R527" s="301">
        <v>45</v>
      </c>
      <c r="S527" s="503" t="s">
        <v>433</v>
      </c>
      <c r="T527" s="503">
        <v>876.71761356030902</v>
      </c>
      <c r="U527" s="503">
        <v>321.14725656380028</v>
      </c>
      <c r="W527" s="503">
        <v>373.4044252267006</v>
      </c>
      <c r="X527" s="503">
        <v>694.55168179050088</v>
      </c>
      <c r="Y527" s="503">
        <v>1015.6989383543012</v>
      </c>
      <c r="AA527" s="365"/>
      <c r="AB527" s="365"/>
      <c r="AC527" s="365"/>
      <c r="AD527" s="365"/>
      <c r="AE527" s="365"/>
      <c r="AF527" s="365"/>
      <c r="AG527" s="365"/>
      <c r="AH527" s="365"/>
      <c r="AI527" s="365"/>
      <c r="AJ527" s="365"/>
      <c r="AK527" s="365"/>
      <c r="AL527" s="365"/>
      <c r="AM527" s="365"/>
      <c r="AN527" s="365"/>
      <c r="BI527" s="463">
        <v>2057</v>
      </c>
      <c r="BJ527" s="464">
        <v>715.23072901777891</v>
      </c>
      <c r="BR527" s="463">
        <v>2057</v>
      </c>
      <c r="BS527" s="294">
        <v>43</v>
      </c>
      <c r="BT527" s="529">
        <v>-399.43112110309983</v>
      </c>
      <c r="BU527" s="529">
        <v>1100.8866291761267</v>
      </c>
      <c r="BV527" s="560">
        <v>701.45550807302686</v>
      </c>
      <c r="BY527" s="463">
        <v>2057</v>
      </c>
      <c r="BZ527" s="294">
        <v>43</v>
      </c>
      <c r="CA527" s="529">
        <v>20.505626689805958</v>
      </c>
      <c r="CB527" s="529">
        <v>-420.41362283220343</v>
      </c>
      <c r="CC527" s="529">
        <v>1104.0362224589308</v>
      </c>
      <c r="CD527" s="560">
        <v>704.1282263165333</v>
      </c>
      <c r="CG527" s="463">
        <v>2057</v>
      </c>
      <c r="CH527" s="294">
        <v>43</v>
      </c>
      <c r="CI527" s="529">
        <v>517.66753593005217</v>
      </c>
      <c r="CJ527" s="529">
        <v>-774.05384706329687</v>
      </c>
      <c r="CK527" s="529">
        <v>-114.62861323631263</v>
      </c>
      <c r="CL527" s="529">
        <v>1086.2456533873362</v>
      </c>
      <c r="CM527" s="560">
        <v>715.23072901777891</v>
      </c>
      <c r="CP527" s="463">
        <v>2057</v>
      </c>
      <c r="CQ527" s="294">
        <v>43</v>
      </c>
      <c r="CR527" s="529">
        <v>1116.7643852433082</v>
      </c>
      <c r="CS527" s="529">
        <v>0.63626623859967346</v>
      </c>
      <c r="CT527" s="560">
        <v>710.55947480083637</v>
      </c>
      <c r="CZ527" s="447" t="b">
        <v>1</v>
      </c>
      <c r="DA527" s="448" t="b">
        <v>1</v>
      </c>
      <c r="DB527" s="449" t="b">
        <v>1</v>
      </c>
      <c r="DC527" s="447">
        <v>45</v>
      </c>
      <c r="DD527" s="449">
        <v>373.4044252267006</v>
      </c>
      <c r="DE527" s="447">
        <v>45</v>
      </c>
      <c r="DF527" s="449">
        <v>694.55168179050088</v>
      </c>
      <c r="DG527" s="447">
        <v>45</v>
      </c>
      <c r="DH527" s="449">
        <v>1015.6989383543012</v>
      </c>
      <c r="DI527" s="447">
        <v>45</v>
      </c>
      <c r="DJ527" s="448">
        <v>373.4044252267006</v>
      </c>
      <c r="DK527" s="449">
        <v>527</v>
      </c>
      <c r="DL527" s="447">
        <v>45</v>
      </c>
      <c r="DM527" s="448">
        <v>694.55168179050088</v>
      </c>
      <c r="DN527" s="449">
        <v>527</v>
      </c>
      <c r="DO527" s="447">
        <v>45</v>
      </c>
      <c r="DP527" s="448">
        <v>1015.6989383543012</v>
      </c>
      <c r="DQ527" s="449">
        <v>527</v>
      </c>
      <c r="DR527" s="336"/>
      <c r="DW527" s="324"/>
      <c r="EA527" s="325"/>
      <c r="EB527" s="325"/>
      <c r="EC527" s="325"/>
      <c r="ED527" s="325"/>
      <c r="EE527" s="325"/>
    </row>
    <row r="528" spans="1:135" s="319" customFormat="1" ht="14.4" thickBot="1" x14ac:dyDescent="0.3">
      <c r="A528" s="487"/>
      <c r="B528" s="403">
        <v>2060</v>
      </c>
      <c r="C528" s="1509">
        <v>782.70891391943883</v>
      </c>
      <c r="D528" s="1510">
        <v>527.13049304778542</v>
      </c>
      <c r="E528" s="1511"/>
      <c r="F528" s="1512">
        <v>754.43628509737607</v>
      </c>
      <c r="G528" s="1513"/>
      <c r="H528" s="1514"/>
      <c r="I528" s="1515">
        <v>0</v>
      </c>
      <c r="J528" s="1479">
        <v>347.04480827815877</v>
      </c>
      <c r="K528" s="1516"/>
      <c r="L528" s="1517"/>
      <c r="M528" s="1516"/>
      <c r="N528" s="301" t="s">
        <v>446</v>
      </c>
      <c r="R528" s="301">
        <v>46</v>
      </c>
      <c r="S528" s="503" t="s">
        <v>433</v>
      </c>
      <c r="T528" s="503">
        <v>871.1276647299884</v>
      </c>
      <c r="U528" s="503">
        <v>325.01003235688154</v>
      </c>
      <c r="W528" s="503">
        <v>347.04624794234519</v>
      </c>
      <c r="X528" s="503">
        <v>672.05628029922673</v>
      </c>
      <c r="Y528" s="503">
        <v>997.06631265610827</v>
      </c>
      <c r="AA528" s="365"/>
      <c r="AB528" s="365"/>
      <c r="AC528" s="365"/>
      <c r="AD528" s="365"/>
      <c r="AE528" s="365"/>
      <c r="AF528" s="365"/>
      <c r="AG528" s="365"/>
      <c r="AH528" s="365"/>
      <c r="AI528" s="365"/>
      <c r="AJ528" s="365"/>
      <c r="AK528" s="365"/>
      <c r="AL528" s="365"/>
      <c r="AM528" s="365"/>
      <c r="AN528" s="365"/>
      <c r="BI528" s="463">
        <v>2058</v>
      </c>
      <c r="BJ528" s="464">
        <v>713.10657458781884</v>
      </c>
      <c r="BR528" s="463">
        <v>2058</v>
      </c>
      <c r="BS528" s="294">
        <v>44</v>
      </c>
      <c r="BT528" s="468">
        <v>-408.72021694270677</v>
      </c>
      <c r="BU528" s="468">
        <v>1100.8866291761267</v>
      </c>
      <c r="BV528" s="464">
        <v>692.16641223341992</v>
      </c>
      <c r="BY528" s="463">
        <v>2058</v>
      </c>
      <c r="BZ528" s="294">
        <v>44</v>
      </c>
      <c r="CA528" s="468">
        <v>21.470466885594558</v>
      </c>
      <c r="CB528" s="468">
        <v>-430.19068382830119</v>
      </c>
      <c r="CC528" s="468">
        <v>1104.0362224589308</v>
      </c>
      <c r="CD528" s="464">
        <v>695.3160055162241</v>
      </c>
      <c r="CG528" s="463">
        <v>2058</v>
      </c>
      <c r="CH528" s="294">
        <v>44</v>
      </c>
      <c r="CI528" s="468">
        <v>554.63030149125939</v>
      </c>
      <c r="CJ528" s="468">
        <v>-810.47498535129409</v>
      </c>
      <c r="CK528" s="468">
        <v>-117.2943949394827</v>
      </c>
      <c r="CL528" s="468">
        <v>1086.2456533873362</v>
      </c>
      <c r="CM528" s="464">
        <v>713.10657458781884</v>
      </c>
      <c r="CP528" s="463">
        <v>2058</v>
      </c>
      <c r="CQ528" s="294">
        <v>44</v>
      </c>
      <c r="CR528" s="468">
        <v>1116.7643852433082</v>
      </c>
      <c r="CS528" s="468">
        <v>0.62961105032383446</v>
      </c>
      <c r="CT528" s="464">
        <v>703.12719755729063</v>
      </c>
      <c r="CZ528" s="447" t="b">
        <v>1</v>
      </c>
      <c r="DA528" s="448" t="b">
        <v>1</v>
      </c>
      <c r="DB528" s="449" t="b">
        <v>1</v>
      </c>
      <c r="DC528" s="447">
        <v>46</v>
      </c>
      <c r="DD528" s="449">
        <v>347.04624794234519</v>
      </c>
      <c r="DE528" s="447">
        <v>46</v>
      </c>
      <c r="DF528" s="449">
        <v>672.05628029922673</v>
      </c>
      <c r="DG528" s="447">
        <v>46</v>
      </c>
      <c r="DH528" s="449">
        <v>997.06631265610827</v>
      </c>
      <c r="DI528" s="447">
        <v>46</v>
      </c>
      <c r="DJ528" s="448">
        <v>347.04624794234519</v>
      </c>
      <c r="DK528" s="584">
        <v>528</v>
      </c>
      <c r="DL528" s="447">
        <v>46</v>
      </c>
      <c r="DM528" s="448">
        <v>672.05628029922673</v>
      </c>
      <c r="DN528" s="584">
        <v>528</v>
      </c>
      <c r="DO528" s="447">
        <v>46</v>
      </c>
      <c r="DP528" s="448">
        <v>997.06631265610827</v>
      </c>
      <c r="DQ528" s="584">
        <v>528</v>
      </c>
      <c r="DR528" s="336"/>
      <c r="DW528" s="324"/>
      <c r="EA528" s="325"/>
      <c r="EB528" s="325"/>
      <c r="EC528" s="325"/>
      <c r="ED528" s="325"/>
      <c r="EE528" s="325"/>
    </row>
    <row r="529" spans="1:135" s="319" customFormat="1" ht="13.8" x14ac:dyDescent="0.25">
      <c r="A529" s="487"/>
      <c r="B529" s="365"/>
      <c r="C529" s="489"/>
      <c r="D529" s="489"/>
      <c r="E529" s="489"/>
      <c r="F529" s="489"/>
      <c r="G529" s="489"/>
      <c r="H529" s="489"/>
      <c r="I529" s="489"/>
      <c r="J529" s="489"/>
      <c r="K529" s="489"/>
      <c r="L529" s="489"/>
      <c r="M529" s="490"/>
      <c r="S529" s="394"/>
      <c r="T529" s="394"/>
      <c r="U529" s="394"/>
      <c r="W529" s="394"/>
      <c r="X529" s="394"/>
      <c r="Y529" s="394"/>
      <c r="AA529" s="365"/>
      <c r="AB529" s="365"/>
      <c r="AC529" s="365"/>
      <c r="AD529" s="365"/>
      <c r="AE529" s="365"/>
      <c r="AF529" s="365"/>
      <c r="AG529" s="365"/>
      <c r="AH529" s="365"/>
      <c r="AI529" s="365"/>
      <c r="AJ529" s="365"/>
      <c r="AK529" s="365"/>
      <c r="AL529" s="365"/>
      <c r="AM529" s="365"/>
      <c r="AN529" s="365"/>
      <c r="BI529" s="463">
        <v>2059</v>
      </c>
      <c r="BJ529" s="464">
        <v>711.86404817348125</v>
      </c>
      <c r="BR529" s="463">
        <v>2059</v>
      </c>
      <c r="BS529" s="294">
        <v>45</v>
      </c>
      <c r="BT529" s="468">
        <v>-418.00931278231371</v>
      </c>
      <c r="BU529" s="468">
        <v>1100.8866291761267</v>
      </c>
      <c r="BV529" s="464">
        <v>682.87731639381298</v>
      </c>
      <c r="BY529" s="463">
        <v>2059</v>
      </c>
      <c r="BZ529" s="294">
        <v>45</v>
      </c>
      <c r="CA529" s="468">
        <v>22.4574873157691</v>
      </c>
      <c r="CB529" s="468">
        <v>-439.96774482439895</v>
      </c>
      <c r="CC529" s="468">
        <v>1104.0362224589308</v>
      </c>
      <c r="CD529" s="464">
        <v>686.52596495030093</v>
      </c>
      <c r="CG529" s="463">
        <v>2059</v>
      </c>
      <c r="CH529" s="294">
        <v>45</v>
      </c>
      <c r="CI529" s="468">
        <v>593.3119626149396</v>
      </c>
      <c r="CJ529" s="468">
        <v>-847.73339118614183</v>
      </c>
      <c r="CK529" s="468">
        <v>-119.96017664265275</v>
      </c>
      <c r="CL529" s="468">
        <v>1086.2456533873362</v>
      </c>
      <c r="CM529" s="464">
        <v>711.86404817348125</v>
      </c>
      <c r="CP529" s="463">
        <v>2059</v>
      </c>
      <c r="CQ529" s="294">
        <v>45</v>
      </c>
      <c r="CR529" s="468">
        <v>1116.7643852433082</v>
      </c>
      <c r="CS529" s="468">
        <v>0.62302547367957328</v>
      </c>
      <c r="CT529" s="464">
        <v>695.77266010468952</v>
      </c>
      <c r="CZ529" s="566"/>
      <c r="DA529" s="566"/>
      <c r="DB529" s="566"/>
      <c r="DC529" s="566"/>
      <c r="DD529" s="566"/>
      <c r="DE529" s="566"/>
      <c r="DF529" s="566"/>
      <c r="DG529" s="566"/>
      <c r="DH529" s="566"/>
      <c r="DI529" s="566"/>
      <c r="DJ529" s="566"/>
      <c r="DK529" s="566"/>
      <c r="DL529" s="566"/>
      <c r="DM529" s="566"/>
      <c r="DN529" s="566"/>
      <c r="DO529" s="566"/>
      <c r="DP529" s="566"/>
      <c r="DQ529" s="566"/>
      <c r="DR529" s="336"/>
      <c r="DU529" s="336"/>
      <c r="DW529" s="324"/>
      <c r="EA529" s="325"/>
      <c r="EB529" s="325"/>
      <c r="EC529" s="325"/>
      <c r="ED529" s="325"/>
      <c r="EE529" s="325"/>
    </row>
    <row r="530" spans="1:135" s="319" customFormat="1" x14ac:dyDescent="0.25">
      <c r="A530" s="487"/>
      <c r="B530" s="365"/>
      <c r="C530" s="1737" t="s">
        <v>401</v>
      </c>
      <c r="D530" s="1738"/>
      <c r="E530" s="1738"/>
      <c r="F530" s="1738"/>
      <c r="G530" s="1738"/>
      <c r="H530" s="1738"/>
      <c r="I530" s="1738"/>
      <c r="J530" s="1738"/>
      <c r="K530" s="1738"/>
      <c r="L530" s="1738"/>
      <c r="M530" s="1739"/>
      <c r="S530" s="394"/>
      <c r="T530" s="394"/>
      <c r="U530" s="394"/>
      <c r="W530" s="394"/>
      <c r="X530" s="394"/>
      <c r="Y530" s="394"/>
      <c r="AA530" s="365"/>
      <c r="AB530" s="365"/>
      <c r="AC530" s="365"/>
      <c r="AD530" s="365"/>
      <c r="AE530" s="365"/>
      <c r="AF530" s="365"/>
      <c r="AG530" s="365"/>
      <c r="AH530" s="365"/>
      <c r="AI530" s="365"/>
      <c r="AJ530" s="365"/>
      <c r="AK530" s="365"/>
      <c r="AL530" s="365"/>
      <c r="AM530" s="365"/>
      <c r="AN530" s="365"/>
      <c r="BI530" s="463">
        <v>2060</v>
      </c>
      <c r="BJ530" s="464">
        <v>711.54221558300412</v>
      </c>
      <c r="BR530" s="463">
        <v>2060</v>
      </c>
      <c r="BS530" s="294">
        <v>46</v>
      </c>
      <c r="BT530" s="468">
        <v>-427.29840862192071</v>
      </c>
      <c r="BU530" s="468">
        <v>1100.8866291761267</v>
      </c>
      <c r="BV530" s="464">
        <v>673.58822055420592</v>
      </c>
      <c r="BY530" s="463">
        <v>2060</v>
      </c>
      <c r="BZ530" s="294">
        <v>46</v>
      </c>
      <c r="CA530" s="468">
        <v>23.466687980329588</v>
      </c>
      <c r="CB530" s="468">
        <v>-449.74480582049671</v>
      </c>
      <c r="CC530" s="468">
        <v>1104.0362224589308</v>
      </c>
      <c r="CD530" s="464">
        <v>677.75810461876358</v>
      </c>
      <c r="CG530" s="463">
        <v>2060</v>
      </c>
      <c r="CH530" s="294">
        <v>46</v>
      </c>
      <c r="CI530" s="468">
        <v>633.75158510933068</v>
      </c>
      <c r="CJ530" s="468">
        <v>-885.82906456783996</v>
      </c>
      <c r="CK530" s="468">
        <v>-122.62595834582282</v>
      </c>
      <c r="CL530" s="468">
        <v>1086.2456533873362</v>
      </c>
      <c r="CM530" s="464">
        <v>711.54221558300412</v>
      </c>
      <c r="CP530" s="463">
        <v>2060</v>
      </c>
      <c r="CQ530" s="294">
        <v>46</v>
      </c>
      <c r="CR530" s="468">
        <v>1116.7643852433082</v>
      </c>
      <c r="CS530" s="468">
        <v>0.6165087805463545</v>
      </c>
      <c r="CT530" s="464">
        <v>688.49504930395119</v>
      </c>
      <c r="DW530" s="324"/>
      <c r="EA530" s="325"/>
      <c r="EB530" s="325"/>
      <c r="EC530" s="325"/>
      <c r="ED530" s="325"/>
      <c r="EE530" s="325"/>
    </row>
    <row r="531" spans="1:135" s="319" customFormat="1" x14ac:dyDescent="0.25">
      <c r="A531" s="492" t="s">
        <v>311</v>
      </c>
      <c r="C531" s="1740"/>
      <c r="D531" s="1741"/>
      <c r="E531" s="1741"/>
      <c r="F531" s="1741"/>
      <c r="G531" s="1741"/>
      <c r="H531" s="1741"/>
      <c r="I531" s="1741"/>
      <c r="J531" s="1741"/>
      <c r="K531" s="1741"/>
      <c r="L531" s="1741"/>
      <c r="M531" s="1742"/>
      <c r="N531" s="365"/>
      <c r="O531" s="365"/>
      <c r="P531" s="365"/>
      <c r="Q531" s="365"/>
      <c r="R531" s="365"/>
      <c r="S531" s="365"/>
      <c r="T531" s="365"/>
      <c r="U531" s="365"/>
      <c r="V531" s="365"/>
      <c r="W531" s="365"/>
      <c r="X531" s="365"/>
      <c r="Y531" s="365"/>
      <c r="Z531" s="365"/>
      <c r="AA531" s="365"/>
      <c r="AB531" s="365"/>
      <c r="AC531" s="365"/>
      <c r="AD531" s="365"/>
      <c r="AE531" s="365"/>
      <c r="AF531" s="365"/>
      <c r="AG531" s="365"/>
      <c r="AH531" s="365"/>
      <c r="AI531" s="365"/>
      <c r="AJ531" s="365"/>
      <c r="AK531" s="365"/>
      <c r="AL531" s="365"/>
      <c r="AM531" s="365"/>
      <c r="AN531" s="365"/>
      <c r="DW531" s="324"/>
      <c r="EA531" s="325"/>
      <c r="EB531" s="325"/>
      <c r="EC531" s="325"/>
      <c r="ED531" s="325"/>
      <c r="EE531" s="325"/>
    </row>
    <row r="532" spans="1:135" s="319" customFormat="1" x14ac:dyDescent="0.25">
      <c r="A532" s="492"/>
      <c r="C532" s="1740"/>
      <c r="D532" s="1741"/>
      <c r="E532" s="1741"/>
      <c r="F532" s="1741"/>
      <c r="G532" s="1741"/>
      <c r="H532" s="1741"/>
      <c r="I532" s="1741"/>
      <c r="J532" s="1741"/>
      <c r="K532" s="1741"/>
      <c r="L532" s="1741"/>
      <c r="M532" s="1742"/>
      <c r="N532" s="365"/>
      <c r="O532" s="365"/>
      <c r="P532" s="365"/>
      <c r="Q532" s="365"/>
      <c r="R532" s="365"/>
      <c r="S532" s="365"/>
      <c r="T532" s="365"/>
      <c r="U532" s="365"/>
      <c r="V532" s="365"/>
      <c r="W532" s="365"/>
      <c r="X532" s="365"/>
      <c r="Y532" s="365"/>
      <c r="Z532" s="365"/>
      <c r="AA532" s="365"/>
      <c r="AB532" s="365"/>
      <c r="AC532" s="365"/>
      <c r="AD532" s="365"/>
      <c r="AE532" s="365"/>
      <c r="AF532" s="365"/>
      <c r="AG532" s="365"/>
      <c r="AH532" s="365"/>
      <c r="AI532" s="365"/>
      <c r="AJ532" s="365"/>
      <c r="AK532" s="365"/>
      <c r="AL532" s="365"/>
      <c r="AM532" s="365"/>
      <c r="AN532" s="365"/>
      <c r="DW532" s="324"/>
      <c r="EA532" s="325"/>
      <c r="EB532" s="325"/>
      <c r="EC532" s="325"/>
      <c r="ED532" s="325"/>
      <c r="EE532" s="325"/>
    </row>
    <row r="533" spans="1:135" x14ac:dyDescent="0.25">
      <c r="A533" s="487"/>
      <c r="B533" s="365"/>
      <c r="C533" s="1762"/>
      <c r="D533" s="1744"/>
      <c r="E533" s="1744"/>
      <c r="F533" s="1744"/>
      <c r="G533" s="1744"/>
      <c r="H533" s="1744"/>
      <c r="I533" s="1744"/>
      <c r="J533" s="1744"/>
      <c r="K533" s="1744"/>
      <c r="L533" s="1744"/>
      <c r="M533" s="1745"/>
      <c r="N533" s="319"/>
      <c r="O533" s="319"/>
      <c r="P533" s="319"/>
      <c r="Q533" s="319"/>
      <c r="R533" s="319"/>
      <c r="S533" s="394"/>
      <c r="T533" s="394"/>
      <c r="U533" s="394"/>
      <c r="V533" s="319"/>
      <c r="W533" s="394"/>
      <c r="X533" s="394"/>
      <c r="Y533" s="394"/>
      <c r="Z533" s="365"/>
      <c r="AA533" s="365"/>
      <c r="AB533" s="365"/>
      <c r="AC533" s="365"/>
      <c r="AD533" s="365"/>
      <c r="AE533" s="365"/>
      <c r="AF533" s="365"/>
      <c r="AG533" s="365"/>
      <c r="AH533" s="365"/>
      <c r="AI533" s="365"/>
      <c r="AJ533" s="365"/>
      <c r="AK533" s="365"/>
      <c r="AL533" s="365"/>
      <c r="AM533" s="365"/>
      <c r="AN533" s="365"/>
      <c r="AO533" s="319"/>
      <c r="AP533" s="319"/>
      <c r="AQ533" s="319"/>
      <c r="AR533" s="319"/>
      <c r="AS533" s="319"/>
      <c r="AT533" s="319"/>
      <c r="AU533" s="319"/>
      <c r="AV533" s="319"/>
      <c r="AW533" s="319"/>
      <c r="AX533" s="319"/>
      <c r="AY533" s="319"/>
      <c r="AZ533" s="319"/>
      <c r="BA533" s="319"/>
      <c r="BB533" s="319"/>
      <c r="BC533" s="319"/>
      <c r="BD533" s="319"/>
      <c r="BE533" s="319"/>
      <c r="BF533" s="319"/>
      <c r="BG533" s="319"/>
      <c r="BH533" s="319"/>
      <c r="BI533" s="319"/>
      <c r="BJ533" s="319"/>
      <c r="BK533" s="319"/>
      <c r="BL533" s="319"/>
    </row>
    <row r="534" spans="1:135" s="571" customFormat="1" x14ac:dyDescent="0.25">
      <c r="A534" s="567"/>
      <c r="B534" s="568"/>
      <c r="C534" s="569"/>
      <c r="D534" s="569"/>
      <c r="E534" s="569"/>
      <c r="F534" s="569"/>
      <c r="G534" s="569"/>
      <c r="H534" s="569"/>
      <c r="I534" s="569"/>
      <c r="J534" s="569"/>
      <c r="K534" s="569"/>
      <c r="L534" s="569"/>
      <c r="M534" s="570"/>
      <c r="S534" s="572"/>
      <c r="T534" s="572"/>
      <c r="U534" s="572"/>
      <c r="W534" s="572"/>
      <c r="X534" s="572"/>
      <c r="Y534" s="572"/>
      <c r="Z534" s="568"/>
      <c r="AA534" s="568"/>
      <c r="AB534" s="568"/>
      <c r="AC534" s="568"/>
      <c r="AD534" s="568"/>
      <c r="AE534" s="568"/>
      <c r="AF534" s="568"/>
      <c r="AG534" s="568"/>
      <c r="AH534" s="568"/>
      <c r="AI534" s="568"/>
      <c r="AJ534" s="568"/>
      <c r="AK534" s="568"/>
      <c r="AL534" s="568"/>
      <c r="AM534" s="568"/>
      <c r="AN534" s="568"/>
      <c r="DW534" s="573"/>
      <c r="EA534" s="574"/>
      <c r="EB534" s="574"/>
      <c r="EC534" s="574"/>
      <c r="ED534" s="574"/>
      <c r="EE534" s="574"/>
    </row>
    <row r="535" spans="1:135" s="571" customFormat="1" x14ac:dyDescent="0.25">
      <c r="A535" s="567"/>
      <c r="B535" s="568"/>
      <c r="C535" s="569"/>
      <c r="D535" s="569"/>
      <c r="E535" s="569"/>
      <c r="F535" s="569"/>
      <c r="G535" s="569"/>
      <c r="H535" s="569"/>
      <c r="I535" s="569"/>
      <c r="J535" s="569"/>
      <c r="K535" s="569"/>
      <c r="L535" s="569"/>
      <c r="M535" s="570"/>
      <c r="S535" s="572"/>
      <c r="T535" s="572"/>
      <c r="U535" s="572"/>
      <c r="W535" s="572"/>
      <c r="X535" s="572"/>
      <c r="Y535" s="572"/>
      <c r="Z535" s="568"/>
      <c r="AA535" s="568"/>
      <c r="AB535" s="568"/>
      <c r="AC535" s="568"/>
      <c r="AD535" s="568"/>
      <c r="AE535" s="568"/>
      <c r="AF535" s="568"/>
      <c r="AG535" s="568"/>
      <c r="AH535" s="568"/>
      <c r="AI535" s="568"/>
      <c r="AJ535" s="568"/>
      <c r="AK535" s="568"/>
      <c r="AL535" s="568"/>
      <c r="AM535" s="568"/>
      <c r="AN535" s="568"/>
      <c r="DW535" s="573"/>
      <c r="EA535" s="574"/>
      <c r="EB535" s="574"/>
      <c r="EC535" s="574"/>
      <c r="ED535" s="574"/>
      <c r="EE535" s="574"/>
    </row>
    <row r="536" spans="1:135" s="365" customFormat="1" x14ac:dyDescent="0.25">
      <c r="A536" s="492"/>
      <c r="C536" s="287"/>
      <c r="D536" s="287"/>
      <c r="E536" s="287"/>
      <c r="F536" s="287"/>
      <c r="G536" s="287"/>
      <c r="H536" s="287"/>
      <c r="I536" s="287"/>
      <c r="J536" s="287"/>
      <c r="K536" s="287"/>
      <c r="L536" s="287"/>
      <c r="M536" s="287"/>
      <c r="DW536" s="324"/>
      <c r="EA536" s="589"/>
      <c r="EB536" s="589"/>
      <c r="EC536" s="589"/>
      <c r="ED536" s="589"/>
      <c r="EE536" s="589"/>
    </row>
    <row r="537" spans="1:135" s="365" customFormat="1" x14ac:dyDescent="0.25">
      <c r="A537" s="552" t="s">
        <v>159</v>
      </c>
      <c r="C537" s="287"/>
      <c r="D537" s="287"/>
      <c r="E537" s="287"/>
      <c r="F537" s="287"/>
      <c r="G537" s="287"/>
      <c r="H537" s="287"/>
      <c r="I537" s="287"/>
      <c r="J537" s="287"/>
      <c r="K537" s="287"/>
      <c r="L537" s="287"/>
      <c r="M537" s="287"/>
      <c r="AA537" s="590" t="s">
        <v>159</v>
      </c>
      <c r="AM537" s="590" t="s">
        <v>159</v>
      </c>
      <c r="AZ537" s="590" t="s">
        <v>159</v>
      </c>
      <c r="BJ537" s="590" t="s">
        <v>159</v>
      </c>
      <c r="BR537" s="590" t="s">
        <v>159</v>
      </c>
      <c r="BY537" s="590" t="s">
        <v>159</v>
      </c>
      <c r="CG537" s="590" t="s">
        <v>159</v>
      </c>
      <c r="CP537" s="590" t="s">
        <v>159</v>
      </c>
      <c r="DV537" s="590" t="s">
        <v>159</v>
      </c>
      <c r="DW537" s="324"/>
      <c r="EA537" s="589"/>
      <c r="EB537" s="589"/>
      <c r="EC537" s="589"/>
      <c r="ED537" s="589"/>
      <c r="EE537" s="589"/>
    </row>
    <row r="538" spans="1:135" s="365" customFormat="1" x14ac:dyDescent="0.25">
      <c r="A538" s="492"/>
      <c r="C538" s="287"/>
      <c r="D538" s="287"/>
      <c r="E538" s="287"/>
      <c r="F538" s="287"/>
      <c r="G538" s="287"/>
      <c r="H538" s="287"/>
      <c r="I538" s="287"/>
      <c r="J538" s="287"/>
      <c r="K538" s="287"/>
      <c r="L538" s="287"/>
      <c r="M538" s="287"/>
      <c r="DW538" s="324"/>
      <c r="EA538" s="589"/>
      <c r="EB538" s="589"/>
      <c r="EC538" s="589"/>
      <c r="ED538" s="589"/>
      <c r="EE538" s="589"/>
    </row>
    <row r="539" spans="1:135" s="365" customFormat="1" x14ac:dyDescent="0.25">
      <c r="A539" s="492"/>
      <c r="C539" s="287"/>
      <c r="D539" s="287"/>
      <c r="E539" s="287"/>
      <c r="F539" s="287"/>
      <c r="G539" s="287"/>
      <c r="H539" s="287"/>
      <c r="I539" s="287"/>
      <c r="J539" s="287"/>
      <c r="K539" s="287"/>
      <c r="L539" s="287"/>
      <c r="M539" s="287"/>
      <c r="DW539" s="324"/>
      <c r="EA539" s="589"/>
      <c r="EB539" s="589"/>
      <c r="EC539" s="589"/>
      <c r="ED539" s="589"/>
      <c r="EE539" s="589"/>
    </row>
    <row r="540" spans="1:135" s="319" customFormat="1" x14ac:dyDescent="0.25">
      <c r="B540" s="1746"/>
      <c r="C540" s="1746"/>
      <c r="D540" s="389"/>
      <c r="E540" s="389"/>
      <c r="F540" s="389"/>
      <c r="G540" s="389"/>
      <c r="H540" s="389"/>
      <c r="I540" s="389"/>
      <c r="J540" s="389"/>
      <c r="K540" s="389"/>
      <c r="L540" s="389"/>
      <c r="M540" s="389"/>
      <c r="N540" s="390"/>
      <c r="O540" s="390"/>
      <c r="P540" s="390"/>
      <c r="Q540" s="390"/>
      <c r="R540" s="390"/>
      <c r="S540" s="390"/>
      <c r="T540" s="390"/>
      <c r="U540" s="390"/>
      <c r="V540" s="390"/>
      <c r="W540" s="390"/>
      <c r="X540" s="390"/>
      <c r="Y540" s="390"/>
      <c r="Z540" s="390"/>
      <c r="AA540" s="390"/>
      <c r="AC540" s="390"/>
      <c r="AD540" s="390"/>
      <c r="AE540" s="390"/>
      <c r="AF540" s="390"/>
      <c r="AG540" s="390"/>
      <c r="AH540" s="390"/>
      <c r="AI540" s="390"/>
      <c r="AJ540" s="390"/>
      <c r="AK540" s="390"/>
      <c r="AL540" s="390"/>
      <c r="AM540" s="390"/>
      <c r="AN540" s="390"/>
      <c r="AO540" s="365"/>
      <c r="DW540" s="324"/>
      <c r="EA540" s="325"/>
      <c r="EB540" s="325"/>
      <c r="EC540" s="325"/>
      <c r="ED540" s="325"/>
      <c r="EE540" s="325"/>
    </row>
    <row r="541" spans="1:135" s="336" customFormat="1" ht="13.8" thickBot="1" x14ac:dyDescent="0.3">
      <c r="A541" s="555"/>
      <c r="B541" s="1747"/>
      <c r="C541" s="1747"/>
      <c r="D541" s="389"/>
      <c r="E541" s="389"/>
      <c r="F541" s="389"/>
      <c r="G541" s="389"/>
      <c r="H541" s="389"/>
      <c r="I541" s="389"/>
      <c r="J541" s="389"/>
      <c r="K541" s="389"/>
      <c r="L541" s="389"/>
      <c r="M541" s="389"/>
      <c r="N541" s="390"/>
      <c r="O541" s="390"/>
      <c r="P541" s="390"/>
      <c r="Q541" s="390"/>
      <c r="R541" s="390"/>
      <c r="S541" s="390"/>
      <c r="T541" s="390"/>
      <c r="U541" s="390"/>
      <c r="V541" s="390"/>
      <c r="W541" s="390"/>
      <c r="X541" s="390"/>
      <c r="Y541" s="390"/>
      <c r="Z541" s="390"/>
      <c r="AA541" s="390"/>
      <c r="AB541" s="390"/>
      <c r="AC541" s="390"/>
      <c r="AD541" s="390"/>
      <c r="AE541" s="390"/>
      <c r="AF541" s="390"/>
      <c r="AG541" s="390"/>
      <c r="AH541" s="390"/>
      <c r="AI541" s="390"/>
      <c r="AJ541" s="390"/>
      <c r="AK541" s="390"/>
      <c r="AL541" s="390"/>
      <c r="AM541" s="390"/>
      <c r="DI541" s="496" t="s">
        <v>534</v>
      </c>
      <c r="DJ541" s="497" t="s">
        <v>535</v>
      </c>
      <c r="DL541" s="496" t="s">
        <v>536</v>
      </c>
      <c r="DM541" s="497" t="s">
        <v>537</v>
      </c>
      <c r="DO541" s="496" t="s">
        <v>538</v>
      </c>
      <c r="DP541" s="497" t="s">
        <v>539</v>
      </c>
      <c r="DW541" s="393"/>
      <c r="EA541" s="303"/>
      <c r="EB541" s="303"/>
      <c r="EC541" s="303"/>
      <c r="ED541" s="303"/>
      <c r="EE541" s="303"/>
    </row>
    <row r="542" spans="1:135" ht="16.2" thickBot="1" x14ac:dyDescent="0.3">
      <c r="A542" s="371" t="s">
        <v>150</v>
      </c>
      <c r="C542" s="1748" t="s">
        <v>397</v>
      </c>
      <c r="D542" s="1749"/>
      <c r="E542" s="1750"/>
      <c r="F542" s="1751" t="s">
        <v>398</v>
      </c>
      <c r="G542" s="1752"/>
      <c r="H542" s="1753"/>
      <c r="I542" s="1754" t="s">
        <v>399</v>
      </c>
      <c r="J542" s="1755"/>
      <c r="K542" s="1756"/>
      <c r="L542" s="1757" t="s">
        <v>400</v>
      </c>
      <c r="M542" s="1758"/>
      <c r="O542" s="396"/>
      <c r="P542" s="396"/>
      <c r="Q542" s="396"/>
      <c r="W542" s="1759" t="s">
        <v>355</v>
      </c>
      <c r="X542" s="1759"/>
      <c r="Y542" s="1759"/>
      <c r="Z542" s="394"/>
      <c r="AA542" s="394"/>
      <c r="AB542" s="394"/>
      <c r="AC542" s="394"/>
      <c r="AD542" s="394"/>
      <c r="AE542" s="394"/>
      <c r="AF542" s="394"/>
      <c r="AG542" s="394"/>
      <c r="AH542" s="394"/>
      <c r="AI542" s="394"/>
      <c r="AJ542" s="394"/>
      <c r="AK542" s="394"/>
      <c r="AL542" s="394"/>
      <c r="AM542" s="394"/>
      <c r="AN542" s="394"/>
      <c r="BH542" s="395"/>
      <c r="BI542" s="395"/>
      <c r="BJ542" s="395" t="s">
        <v>358</v>
      </c>
      <c r="BK542" s="395"/>
      <c r="BL542" s="395"/>
      <c r="BM542" s="395"/>
      <c r="BN542" s="395"/>
      <c r="BR542" s="395" t="s">
        <v>356</v>
      </c>
      <c r="BS542" s="395"/>
      <c r="BT542" s="395"/>
      <c r="BU542" s="395"/>
      <c r="BV542" s="395"/>
      <c r="BW542" s="396"/>
      <c r="BY542" s="395" t="s">
        <v>357</v>
      </c>
      <c r="BZ542" s="395"/>
      <c r="CA542" s="395"/>
      <c r="CB542" s="395"/>
      <c r="CC542" s="395"/>
      <c r="CD542" s="395"/>
      <c r="CG542" s="395" t="s">
        <v>358</v>
      </c>
      <c r="CH542" s="395"/>
      <c r="CI542" s="395"/>
      <c r="CJ542" s="395"/>
      <c r="CK542" s="395"/>
      <c r="CL542" s="395"/>
      <c r="CM542" s="395"/>
      <c r="CP542" s="395" t="s">
        <v>359</v>
      </c>
      <c r="CQ542" s="395"/>
      <c r="CR542" s="395"/>
      <c r="CS542" s="395"/>
      <c r="CT542" s="395"/>
      <c r="CU542" s="395"/>
      <c r="CZ542" s="397"/>
      <c r="DA542" s="397"/>
      <c r="DB542" s="397"/>
      <c r="DC542" s="397"/>
      <c r="DD542" s="397"/>
      <c r="DE542" s="397"/>
      <c r="DF542" s="397"/>
      <c r="DG542" s="397"/>
      <c r="DH542" s="397"/>
      <c r="DI542" s="398" t="s">
        <v>540</v>
      </c>
      <c r="DJ542" s="399" t="s">
        <v>541</v>
      </c>
      <c r="DK542" s="397"/>
      <c r="DL542" s="398" t="s">
        <v>542</v>
      </c>
      <c r="DM542" s="399" t="s">
        <v>543</v>
      </c>
      <c r="DN542" s="397"/>
      <c r="DO542" s="398" t="s">
        <v>544</v>
      </c>
      <c r="DP542" s="399" t="s">
        <v>545</v>
      </c>
      <c r="DQ542" s="397"/>
      <c r="DV542" s="400"/>
      <c r="DW542" s="414" t="s">
        <v>420</v>
      </c>
      <c r="DX542" s="336"/>
      <c r="DY542" s="414" t="s">
        <v>421</v>
      </c>
      <c r="DZ542" s="401" t="s">
        <v>361</v>
      </c>
      <c r="EA542" s="557" t="s">
        <v>99</v>
      </c>
    </row>
    <row r="543" spans="1:135" s="336" customFormat="1" ht="78" customHeight="1" thickBot="1" x14ac:dyDescent="0.3">
      <c r="A543" s="371" t="s">
        <v>120</v>
      </c>
      <c r="B543" s="403"/>
      <c r="C543" s="407" t="s">
        <v>429</v>
      </c>
      <c r="D543" s="579" t="s">
        <v>371</v>
      </c>
      <c r="E543" s="580" t="s">
        <v>382</v>
      </c>
      <c r="F543" s="407" t="s">
        <v>424</v>
      </c>
      <c r="G543" s="408" t="s">
        <v>414</v>
      </c>
      <c r="H543" s="406" t="s">
        <v>390</v>
      </c>
      <c r="I543" s="407" t="s">
        <v>391</v>
      </c>
      <c r="J543" s="408" t="s">
        <v>392</v>
      </c>
      <c r="K543" s="406" t="s">
        <v>393</v>
      </c>
      <c r="L543" s="407" t="s">
        <v>430</v>
      </c>
      <c r="M543" s="406" t="s">
        <v>395</v>
      </c>
      <c r="N543" s="409" t="s">
        <v>121</v>
      </c>
      <c r="O543" s="410"/>
      <c r="P543" s="410"/>
      <c r="Q543" s="410"/>
      <c r="R543" s="412" t="s">
        <v>364</v>
      </c>
      <c r="S543" s="411" t="s">
        <v>365</v>
      </c>
      <c r="T543" s="411" t="s">
        <v>366</v>
      </c>
      <c r="U543" s="413" t="s">
        <v>367</v>
      </c>
      <c r="V543" s="414"/>
      <c r="W543" s="413" t="s">
        <v>88</v>
      </c>
      <c r="X543" s="411" t="s">
        <v>93</v>
      </c>
      <c r="Y543" s="413" t="s">
        <v>98</v>
      </c>
      <c r="AA543" s="415"/>
      <c r="AB543" s="415"/>
      <c r="AC543" s="415"/>
      <c r="AD543" s="415"/>
      <c r="AE543" s="415"/>
      <c r="AF543" s="415"/>
      <c r="AG543" s="415"/>
      <c r="AH543" s="415"/>
      <c r="AI543" s="415"/>
      <c r="AJ543" s="415"/>
      <c r="AK543" s="415"/>
      <c r="AL543" s="415"/>
      <c r="AM543" s="415"/>
      <c r="AN543" s="415"/>
      <c r="BJ543" s="416" t="s">
        <v>93</v>
      </c>
      <c r="BL543" s="336" t="s">
        <v>368</v>
      </c>
      <c r="BM543" s="417">
        <v>17</v>
      </c>
      <c r="BN543" s="417" t="s">
        <v>369</v>
      </c>
      <c r="BR543" s="418"/>
      <c r="BS543" s="418"/>
      <c r="BT543" s="418"/>
      <c r="BU543" s="418"/>
      <c r="BV543" s="418"/>
      <c r="BW543" s="396"/>
      <c r="BZ543" s="418"/>
      <c r="CA543" s="418"/>
      <c r="CB543" s="418"/>
      <c r="CC543" s="418"/>
      <c r="CD543" s="418"/>
      <c r="CH543" s="418"/>
      <c r="CI543" s="418"/>
      <c r="CJ543" s="418"/>
      <c r="CK543" s="418"/>
      <c r="CL543" s="418"/>
      <c r="CM543" s="418"/>
      <c r="CQ543" s="418"/>
      <c r="CR543" s="418"/>
      <c r="CS543" s="418"/>
      <c r="CT543" s="418"/>
      <c r="CU543" s="418"/>
      <c r="CZ543" s="419"/>
      <c r="DA543" s="419"/>
      <c r="DB543" s="419"/>
      <c r="DC543" s="419"/>
      <c r="DD543" s="420"/>
      <c r="DE543" s="420"/>
      <c r="DF543" s="420"/>
      <c r="DG543" s="420"/>
      <c r="DH543" s="419"/>
      <c r="DI543" s="498"/>
      <c r="DJ543" s="499"/>
      <c r="DK543" s="423"/>
      <c r="DL543" s="498"/>
      <c r="DM543" s="499"/>
      <c r="DN543" s="419"/>
      <c r="DO543" s="498"/>
      <c r="DP543" s="499"/>
      <c r="DQ543" s="419"/>
      <c r="DV543" s="450">
        <v>2014</v>
      </c>
      <c r="DW543" s="556">
        <v>1622.3703887665038</v>
      </c>
      <c r="DX543" s="427" t="s">
        <v>422</v>
      </c>
      <c r="DY543" s="557">
        <v>1622.3703887665038</v>
      </c>
      <c r="EA543" s="557" t="s">
        <v>93</v>
      </c>
      <c r="EB543" s="303"/>
      <c r="EC543" s="303"/>
      <c r="ED543" s="303"/>
      <c r="EE543" s="303"/>
    </row>
    <row r="544" spans="1:135" s="336" customFormat="1" ht="53.4" thickBot="1" x14ac:dyDescent="0.3">
      <c r="A544" s="430" t="s">
        <v>429</v>
      </c>
      <c r="B544" s="403">
        <v>2012</v>
      </c>
      <c r="C544" s="1518">
        <v>1067.0509267795653</v>
      </c>
      <c r="D544" s="1434">
        <v>1617.6870382186619</v>
      </c>
      <c r="E544" s="1519">
        <v>1503.7654158088972</v>
      </c>
      <c r="F544" s="1520">
        <v>3028.9660075218803</v>
      </c>
      <c r="G544" s="1521"/>
      <c r="H544" s="1522"/>
      <c r="I544" s="1523"/>
      <c r="J544" s="1521"/>
      <c r="K544" s="1522"/>
      <c r="L544" s="1524">
        <v>389.47358827454133</v>
      </c>
      <c r="M544" s="1498"/>
      <c r="N544" s="301" t="s">
        <v>446</v>
      </c>
      <c r="O544" s="394"/>
      <c r="P544" s="394"/>
      <c r="Q544" s="394"/>
      <c r="R544" s="301">
        <v>-2</v>
      </c>
      <c r="S544" s="503">
        <v>389.47358827454133</v>
      </c>
      <c r="T544" s="503">
        <v>2980.2806545294216</v>
      </c>
      <c r="U544" s="503">
        <v>823.86893254826987</v>
      </c>
      <c r="V544" s="301"/>
      <c r="W544" s="503">
        <v>765.05237660335183</v>
      </c>
      <c r="X544" s="503">
        <v>1588.9213091516217</v>
      </c>
      <c r="Y544" s="503">
        <v>2412.7902416998913</v>
      </c>
      <c r="AA544" s="415"/>
      <c r="AB544" s="415"/>
      <c r="AC544" s="415"/>
      <c r="AD544" s="415"/>
      <c r="AE544" s="415"/>
      <c r="AF544" s="415"/>
      <c r="AG544" s="415"/>
      <c r="AH544" s="415"/>
      <c r="AI544" s="415"/>
      <c r="AJ544" s="415"/>
      <c r="AK544" s="415"/>
      <c r="AL544" s="415"/>
      <c r="AM544" s="415"/>
      <c r="AN544" s="415"/>
      <c r="BH544" s="434" t="s">
        <v>373</v>
      </c>
      <c r="BJ544" s="435" t="s">
        <v>447</v>
      </c>
      <c r="BL544" s="336" t="s">
        <v>368</v>
      </c>
      <c r="BM544" s="436">
        <v>1</v>
      </c>
      <c r="BN544" s="436" t="s">
        <v>374</v>
      </c>
      <c r="BR544" s="414" t="s">
        <v>375</v>
      </c>
      <c r="BS544" s="336" t="s">
        <v>93</v>
      </c>
      <c r="BT544" s="414" t="s">
        <v>376</v>
      </c>
      <c r="BU544" s="414" t="s">
        <v>377</v>
      </c>
      <c r="BW544" s="410"/>
      <c r="BY544" s="414" t="s">
        <v>375</v>
      </c>
      <c r="BZ544" s="336" t="s">
        <v>93</v>
      </c>
      <c r="CA544" s="414" t="s">
        <v>378</v>
      </c>
      <c r="CB544" s="414" t="s">
        <v>376</v>
      </c>
      <c r="CC544" s="414" t="s">
        <v>377</v>
      </c>
      <c r="CG544" s="414" t="s">
        <v>375</v>
      </c>
      <c r="CH544" s="336" t="s">
        <v>93</v>
      </c>
      <c r="CI544" s="414" t="s">
        <v>379</v>
      </c>
      <c r="CJ544" s="414" t="s">
        <v>378</v>
      </c>
      <c r="CK544" s="414" t="s">
        <v>376</v>
      </c>
      <c r="CL544" s="414" t="s">
        <v>377</v>
      </c>
      <c r="CP544" s="414" t="s">
        <v>375</v>
      </c>
      <c r="CQ544" s="336" t="s">
        <v>93</v>
      </c>
      <c r="CR544" s="414" t="s">
        <v>380</v>
      </c>
      <c r="CS544" s="414" t="s">
        <v>381</v>
      </c>
      <c r="CZ544" s="507" t="b">
        <v>1</v>
      </c>
      <c r="DA544" s="508" t="b">
        <v>1</v>
      </c>
      <c r="DB544" s="509" t="b">
        <v>1</v>
      </c>
      <c r="DC544" s="507">
        <v>-2</v>
      </c>
      <c r="DD544" s="509">
        <v>765.05237660335183</v>
      </c>
      <c r="DE544" s="507">
        <v>-2</v>
      </c>
      <c r="DF544" s="509">
        <v>1588.9213091516217</v>
      </c>
      <c r="DG544" s="507">
        <v>-2</v>
      </c>
      <c r="DH544" s="509">
        <v>2412.7902416998913</v>
      </c>
      <c r="DI544" s="507">
        <v>-2</v>
      </c>
      <c r="DJ544" s="508">
        <v>765.05237660335183</v>
      </c>
      <c r="DK544" s="509">
        <v>544</v>
      </c>
      <c r="DL544" s="507">
        <v>-2</v>
      </c>
      <c r="DM544" s="508">
        <v>1588.9213091516217</v>
      </c>
      <c r="DN544" s="509">
        <v>544</v>
      </c>
      <c r="DO544" s="507">
        <v>-2</v>
      </c>
      <c r="DP544" s="508">
        <v>2412.7902416998913</v>
      </c>
      <c r="DQ544" s="509">
        <v>544</v>
      </c>
      <c r="DV544" s="510">
        <v>2015</v>
      </c>
      <c r="DW544" s="511">
        <v>1629.3408486576739</v>
      </c>
      <c r="DY544" s="558">
        <v>1629.3408486576739</v>
      </c>
      <c r="EA544" s="303"/>
      <c r="EB544" s="303"/>
      <c r="EC544" s="303"/>
      <c r="ED544" s="303"/>
      <c r="EE544" s="303"/>
    </row>
    <row r="545" spans="1:136" s="336" customFormat="1" ht="79.2" x14ac:dyDescent="0.25">
      <c r="A545" s="430" t="s">
        <v>371</v>
      </c>
      <c r="B545" s="403">
        <v>2013</v>
      </c>
      <c r="C545" s="1525">
        <v>1081.7048619764762</v>
      </c>
      <c r="D545" s="1434">
        <v>1639.9029235452265</v>
      </c>
      <c r="E545" s="1526">
        <v>1524.4168021688022</v>
      </c>
      <c r="F545" s="1527">
        <v>3011.7181099767836</v>
      </c>
      <c r="G545" s="1528"/>
      <c r="H545" s="1529"/>
      <c r="I545" s="1530"/>
      <c r="J545" s="1528"/>
      <c r="K545" s="1529"/>
      <c r="L545" s="1527">
        <v>394.82227462141384</v>
      </c>
      <c r="M545" s="1531"/>
      <c r="N545" s="301" t="s">
        <v>446</v>
      </c>
      <c r="O545" s="394"/>
      <c r="P545" s="394"/>
      <c r="Q545" s="394"/>
      <c r="R545" s="301">
        <v>-1</v>
      </c>
      <c r="S545" s="503">
        <v>394.82227462141384</v>
      </c>
      <c r="T545" s="503">
        <v>2963.3099868965378</v>
      </c>
      <c r="U545" s="503">
        <v>815.72140600457226</v>
      </c>
      <c r="V545" s="301"/>
      <c r="W545" s="503">
        <v>783.44090325481</v>
      </c>
      <c r="X545" s="503">
        <v>1599.1623092593823</v>
      </c>
      <c r="Y545" s="503">
        <v>2414.8837152639544</v>
      </c>
      <c r="AA545" s="415"/>
      <c r="AB545" s="415"/>
      <c r="AC545" s="415"/>
      <c r="AD545" s="415"/>
      <c r="AE545" s="415"/>
      <c r="AF545" s="415"/>
      <c r="AG545" s="415"/>
      <c r="AH545" s="415"/>
      <c r="AI545" s="415"/>
      <c r="AJ545" s="415"/>
      <c r="AK545" s="415"/>
      <c r="AL545" s="415"/>
      <c r="AM545" s="415"/>
      <c r="AN545" s="415"/>
      <c r="BK545" s="1735" t="s">
        <v>546</v>
      </c>
      <c r="BL545" s="1735"/>
      <c r="BM545" s="1735"/>
      <c r="BN545" s="1735"/>
      <c r="BO545" s="1735"/>
      <c r="BP545" s="1735"/>
      <c r="BQ545" s="1735"/>
      <c r="BS545" s="443" t="s">
        <v>98</v>
      </c>
      <c r="BT545" s="444">
        <v>1.8482062409923399</v>
      </c>
      <c r="BU545" s="445">
        <v>2464.1279461902946</v>
      </c>
      <c r="BW545" s="410"/>
      <c r="BZ545" s="443" t="s">
        <v>98</v>
      </c>
      <c r="CA545" s="444">
        <v>-9.2325782457187811E-2</v>
      </c>
      <c r="CB545" s="446">
        <v>5.9105406691086042</v>
      </c>
      <c r="CC545" s="445">
        <v>2437.9074239724532</v>
      </c>
      <c r="CH545" s="443" t="s">
        <v>98</v>
      </c>
      <c r="CI545" s="444">
        <v>-3.4234070756359648E-4</v>
      </c>
      <c r="CJ545" s="446">
        <v>-6.9731295757990516E-2</v>
      </c>
      <c r="CK545" s="446">
        <v>5.5366361483076476</v>
      </c>
      <c r="CL545" s="445">
        <v>2438.8428357217999</v>
      </c>
      <c r="CQ545" s="443" t="s">
        <v>98</v>
      </c>
      <c r="CR545" s="444">
        <v>2464.0182398206239</v>
      </c>
      <c r="CS545" s="445">
        <v>7.4236365881676818E-4</v>
      </c>
      <c r="CZ545" s="447" t="b">
        <v>1</v>
      </c>
      <c r="DA545" s="448" t="b">
        <v>1</v>
      </c>
      <c r="DB545" s="449" t="b">
        <v>1</v>
      </c>
      <c r="DC545" s="447">
        <v>-1</v>
      </c>
      <c r="DD545" s="449">
        <v>783.44090325481</v>
      </c>
      <c r="DE545" s="447">
        <v>-1</v>
      </c>
      <c r="DF545" s="449">
        <v>1599.1623092593823</v>
      </c>
      <c r="DG545" s="447">
        <v>-1</v>
      </c>
      <c r="DH545" s="449">
        <v>2414.8837152639544</v>
      </c>
      <c r="DI545" s="447">
        <v>-1</v>
      </c>
      <c r="DJ545" s="448">
        <v>783.44090325481</v>
      </c>
      <c r="DK545" s="449">
        <v>545</v>
      </c>
      <c r="DL545" s="447">
        <v>-1</v>
      </c>
      <c r="DM545" s="448">
        <v>1599.1623092593823</v>
      </c>
      <c r="DN545" s="449">
        <v>545</v>
      </c>
      <c r="DO545" s="447">
        <v>-1</v>
      </c>
      <c r="DP545" s="448">
        <v>2414.8837152639544</v>
      </c>
      <c r="DQ545" s="449">
        <v>545</v>
      </c>
      <c r="DV545" s="510">
        <v>2016</v>
      </c>
      <c r="DW545" s="511">
        <v>1640.767841948769</v>
      </c>
      <c r="DY545" s="558">
        <v>1640.767841948769</v>
      </c>
      <c r="EA545" s="303"/>
      <c r="EB545" s="303"/>
      <c r="EC545" s="303"/>
      <c r="ED545" s="303"/>
      <c r="EE545" s="303"/>
    </row>
    <row r="546" spans="1:136" s="336" customFormat="1" ht="79.8" thickBot="1" x14ac:dyDescent="0.3">
      <c r="A546" s="581" t="s">
        <v>382</v>
      </c>
      <c r="B546" s="403">
        <v>2014</v>
      </c>
      <c r="C546" s="1525">
        <v>824.74585991905599</v>
      </c>
      <c r="D546" s="1532">
        <v>1250.343965720748</v>
      </c>
      <c r="E546" s="1526">
        <v>1162.2915737685828</v>
      </c>
      <c r="F546" s="1457">
        <v>2994.4702124316868</v>
      </c>
      <c r="G546" s="1533"/>
      <c r="H546" s="1534"/>
      <c r="I546" s="1535"/>
      <c r="J546" s="1533"/>
      <c r="K546" s="1534"/>
      <c r="L546" s="1527">
        <v>301.03223887045544</v>
      </c>
      <c r="M546" s="1458"/>
      <c r="N546" s="301" t="s">
        <v>446</v>
      </c>
      <c r="O546" s="394"/>
      <c r="P546" s="394"/>
      <c r="Q546" s="394"/>
      <c r="R546" s="301">
        <v>0</v>
      </c>
      <c r="S546" s="503">
        <v>400.17096096828459</v>
      </c>
      <c r="T546" s="503">
        <v>3011.1747162604838</v>
      </c>
      <c r="U546" s="503">
        <v>829.35602086837275</v>
      </c>
      <c r="V546" s="301"/>
      <c r="W546" s="503">
        <v>793.01436789813101</v>
      </c>
      <c r="X546" s="503">
        <v>1622.3703887665038</v>
      </c>
      <c r="Y546" s="503">
        <v>2451.7264096348763</v>
      </c>
      <c r="AA546" s="415"/>
      <c r="AB546" s="415"/>
      <c r="AC546" s="415"/>
      <c r="AD546" s="415"/>
      <c r="AE546" s="415"/>
      <c r="AF546" s="415"/>
      <c r="AG546" s="415"/>
      <c r="AH546" s="415"/>
      <c r="AI546" s="415"/>
      <c r="AJ546" s="415"/>
      <c r="AK546" s="415"/>
      <c r="AL546" s="415"/>
      <c r="AM546" s="415"/>
      <c r="AN546" s="415"/>
      <c r="BK546" s="1736"/>
      <c r="BL546" s="1736"/>
      <c r="BM546" s="1736"/>
      <c r="BN546" s="1736"/>
      <c r="BO546" s="1736"/>
      <c r="BP546" s="1736"/>
      <c r="BQ546" s="1736"/>
      <c r="BS546" s="443" t="s">
        <v>385</v>
      </c>
      <c r="BT546" s="454">
        <v>5.4257730353899438</v>
      </c>
      <c r="BU546" s="455">
        <v>1659.706195354559</v>
      </c>
      <c r="BZ546" s="443" t="s">
        <v>385</v>
      </c>
      <c r="CA546" s="454">
        <v>-0.14952657814374321</v>
      </c>
      <c r="CB546" s="456">
        <v>12.004942473714642</v>
      </c>
      <c r="CC546" s="455">
        <v>1617.240647161736</v>
      </c>
      <c r="CH546" s="443" t="s">
        <v>385</v>
      </c>
      <c r="CI546" s="454">
        <v>-1.4355242808288191E-4</v>
      </c>
      <c r="CJ546" s="456">
        <v>-0.14005211789027319</v>
      </c>
      <c r="CK546" s="456">
        <v>11.84815451176253</v>
      </c>
      <c r="CL546" s="455">
        <v>1617.6328898162296</v>
      </c>
      <c r="CQ546" s="443" t="s">
        <v>385</v>
      </c>
      <c r="CR546" s="454">
        <v>1660.1750715945218</v>
      </c>
      <c r="CS546" s="455">
        <v>3.0953422829573187E-3</v>
      </c>
      <c r="CZ546" s="447" t="b">
        <v>1</v>
      </c>
      <c r="DA546" s="448" t="b">
        <v>1</v>
      </c>
      <c r="DB546" s="449" t="b">
        <v>1</v>
      </c>
      <c r="DC546" s="447">
        <v>0</v>
      </c>
      <c r="DD546" s="449">
        <v>793.01436789813101</v>
      </c>
      <c r="DE546" s="447">
        <v>0</v>
      </c>
      <c r="DF546" s="449">
        <v>1622.3703887665038</v>
      </c>
      <c r="DG546" s="447">
        <v>0</v>
      </c>
      <c r="DH546" s="449">
        <v>2451.7264096348763</v>
      </c>
      <c r="DI546" s="447">
        <v>0</v>
      </c>
      <c r="DJ546" s="448">
        <v>793.01436789813101</v>
      </c>
      <c r="DK546" s="449">
        <v>546</v>
      </c>
      <c r="DL546" s="447">
        <v>0</v>
      </c>
      <c r="DM546" s="448">
        <v>1622.3703887665038</v>
      </c>
      <c r="DN546" s="449">
        <v>546</v>
      </c>
      <c r="DO546" s="447">
        <v>0</v>
      </c>
      <c r="DP546" s="448">
        <v>2451.7264096348763</v>
      </c>
      <c r="DQ546" s="449">
        <v>546</v>
      </c>
      <c r="DV546" s="450">
        <v>2017</v>
      </c>
      <c r="DW546" s="451">
        <v>1651.9130083749465</v>
      </c>
      <c r="DY546" s="557">
        <v>1651.9130083749465</v>
      </c>
      <c r="DZ546" s="414" t="s">
        <v>383</v>
      </c>
      <c r="EA546" s="303"/>
      <c r="EB546" s="303"/>
      <c r="EC546" s="303"/>
      <c r="ED546" s="303"/>
      <c r="EE546" s="303"/>
    </row>
    <row r="547" spans="1:136" s="336" customFormat="1" ht="15.6" thickBot="1" x14ac:dyDescent="0.3">
      <c r="A547" s="457" t="s">
        <v>424</v>
      </c>
      <c r="B547" s="403">
        <v>2015</v>
      </c>
      <c r="C547" s="1525">
        <v>834.00904650054042</v>
      </c>
      <c r="D547" s="1434">
        <v>1264.3872850126343</v>
      </c>
      <c r="E547" s="1519">
        <v>1175.3459269131531</v>
      </c>
      <c r="F547" s="1520">
        <v>2977.2223148865901</v>
      </c>
      <c r="G547" s="1521"/>
      <c r="H547" s="1522"/>
      <c r="I547" s="1523"/>
      <c r="J547" s="1521"/>
      <c r="K547" s="1522"/>
      <c r="L547" s="1520">
        <v>304.4133019726973</v>
      </c>
      <c r="M547" s="1498"/>
      <c r="N547" s="301" t="s">
        <v>446</v>
      </c>
      <c r="O547" s="394"/>
      <c r="P547" s="394"/>
      <c r="Q547" s="394"/>
      <c r="R547" s="301">
        <v>1</v>
      </c>
      <c r="S547" s="503">
        <v>405.5196473151554</v>
      </c>
      <c r="T547" s="503">
        <v>2994.8373014933813</v>
      </c>
      <c r="U547" s="503">
        <v>821.58351499071341</v>
      </c>
      <c r="V547" s="301"/>
      <c r="W547" s="503">
        <v>811.15452445670257</v>
      </c>
      <c r="X547" s="503">
        <v>1632.738039447416</v>
      </c>
      <c r="Y547" s="503">
        <v>2454.3215544381292</v>
      </c>
      <c r="AA547" s="415"/>
      <c r="AB547" s="415"/>
      <c r="AC547" s="415"/>
      <c r="AD547" s="415"/>
      <c r="AE547" s="415"/>
      <c r="AF547" s="415"/>
      <c r="AG547" s="415"/>
      <c r="AH547" s="415"/>
      <c r="AI547" s="415"/>
      <c r="AJ547" s="415"/>
      <c r="AK547" s="415"/>
      <c r="AL547" s="415"/>
      <c r="AM547" s="415"/>
      <c r="AN547" s="415"/>
      <c r="BK547" s="1736"/>
      <c r="BL547" s="1736"/>
      <c r="BM547" s="1736"/>
      <c r="BN547" s="1736"/>
      <c r="BO547" s="1736"/>
      <c r="BP547" s="1736"/>
      <c r="BQ547" s="1736"/>
      <c r="BR547" s="301"/>
      <c r="BS547" s="443" t="s">
        <v>88</v>
      </c>
      <c r="BT547" s="459">
        <v>9.0033398297875493</v>
      </c>
      <c r="BU547" s="460">
        <v>855.28444451882274</v>
      </c>
      <c r="BV547" s="414" t="s">
        <v>387</v>
      </c>
      <c r="BY547" s="301"/>
      <c r="BZ547" s="443" t="s">
        <v>88</v>
      </c>
      <c r="CA547" s="459">
        <v>-0.20672737383029893</v>
      </c>
      <c r="CB547" s="461">
        <v>18.0993442783207</v>
      </c>
      <c r="CC547" s="460">
        <v>796.57387035101794</v>
      </c>
      <c r="CD547" s="414" t="s">
        <v>387</v>
      </c>
      <c r="CG547" s="301"/>
      <c r="CH547" s="443" t="s">
        <v>88</v>
      </c>
      <c r="CI547" s="459">
        <v>5.5235851397864884E-5</v>
      </c>
      <c r="CJ547" s="461">
        <v>-0.21037294002255821</v>
      </c>
      <c r="CK547" s="461">
        <v>18.15967287521746</v>
      </c>
      <c r="CL547" s="460">
        <v>796.42294391065832</v>
      </c>
      <c r="CM547" s="414" t="s">
        <v>387</v>
      </c>
      <c r="CP547" s="301"/>
      <c r="CQ547" s="443" t="s">
        <v>88</v>
      </c>
      <c r="CR547" s="459">
        <v>858.27919922108606</v>
      </c>
      <c r="CS547" s="460">
        <v>8.9206817432185958E-3</v>
      </c>
      <c r="CT547" s="414" t="s">
        <v>387</v>
      </c>
      <c r="CZ547" s="447" t="b">
        <v>1</v>
      </c>
      <c r="DA547" s="448" t="b">
        <v>1</v>
      </c>
      <c r="DB547" s="449" t="b">
        <v>1</v>
      </c>
      <c r="DC547" s="447">
        <v>1</v>
      </c>
      <c r="DD547" s="449">
        <v>811.15452445670257</v>
      </c>
      <c r="DE547" s="447">
        <v>1</v>
      </c>
      <c r="DF547" s="449">
        <v>1632.738039447416</v>
      </c>
      <c r="DG547" s="447">
        <v>1</v>
      </c>
      <c r="DH547" s="449">
        <v>2454.3215544381292</v>
      </c>
      <c r="DI547" s="447">
        <v>1</v>
      </c>
      <c r="DJ547" s="448">
        <v>811.15452445670257</v>
      </c>
      <c r="DK547" s="449">
        <v>547</v>
      </c>
      <c r="DL547" s="447">
        <v>1</v>
      </c>
      <c r="DM547" s="448">
        <v>1632.738039447416</v>
      </c>
      <c r="DN547" s="449">
        <v>547</v>
      </c>
      <c r="DO547" s="447">
        <v>1</v>
      </c>
      <c r="DP547" s="448">
        <v>2454.3215544381292</v>
      </c>
      <c r="DQ547" s="449">
        <v>547</v>
      </c>
      <c r="DV547" s="450">
        <v>2018</v>
      </c>
      <c r="DW547" s="451">
        <v>1662.775486621638</v>
      </c>
      <c r="DY547" s="557">
        <v>1662.775486621638</v>
      </c>
      <c r="EA547" s="303" t="s">
        <v>379</v>
      </c>
      <c r="EB547" s="303" t="s">
        <v>378</v>
      </c>
      <c r="EC547" s="303" t="s">
        <v>376</v>
      </c>
      <c r="ED547" s="303" t="s">
        <v>377</v>
      </c>
      <c r="EE547" s="303"/>
    </row>
    <row r="548" spans="1:136" s="336" customFormat="1" ht="13.8" x14ac:dyDescent="0.25">
      <c r="A548" s="462" t="s">
        <v>414</v>
      </c>
      <c r="B548" s="403">
        <v>2016</v>
      </c>
      <c r="C548" s="1525">
        <v>843.15334268841161</v>
      </c>
      <c r="D548" s="1434">
        <v>1278.2503622524398</v>
      </c>
      <c r="E548" s="1526">
        <v>1188.2327311079018</v>
      </c>
      <c r="F548" s="1527">
        <v>2959.9744173414933</v>
      </c>
      <c r="G548" s="1528"/>
      <c r="H548" s="1529"/>
      <c r="I548" s="1530"/>
      <c r="J548" s="1528"/>
      <c r="K548" s="1529"/>
      <c r="L548" s="1527">
        <v>307.75097008127028</v>
      </c>
      <c r="M548" s="1531"/>
      <c r="N548" s="301" t="s">
        <v>446</v>
      </c>
      <c r="O548" s="394"/>
      <c r="P548" s="394"/>
      <c r="Q548" s="394"/>
      <c r="R548" s="301">
        <v>2</v>
      </c>
      <c r="S548" s="503">
        <v>410.86833366202796</v>
      </c>
      <c r="T548" s="503">
        <v>2979.145187858408</v>
      </c>
      <c r="U548" s="503">
        <v>814.21271694359541</v>
      </c>
      <c r="V548" s="301"/>
      <c r="W548" s="503">
        <v>829.02203341116285</v>
      </c>
      <c r="X548" s="503">
        <v>1643.2347503547583</v>
      </c>
      <c r="Y548" s="503">
        <v>2457.4474672983538</v>
      </c>
      <c r="AA548" s="415"/>
      <c r="AB548" s="415"/>
      <c r="AC548" s="415"/>
      <c r="AD548" s="415"/>
      <c r="AE548" s="415"/>
      <c r="AF548" s="415"/>
      <c r="AG548" s="415"/>
      <c r="AH548" s="415"/>
      <c r="AI548" s="415"/>
      <c r="AJ548" s="415"/>
      <c r="AK548" s="415"/>
      <c r="AL548" s="415"/>
      <c r="AM548" s="415"/>
      <c r="AN548" s="415"/>
      <c r="BI548" s="463">
        <v>2014</v>
      </c>
      <c r="BJ548" s="464">
        <v>1617.6328898162296</v>
      </c>
      <c r="BR548" s="463">
        <v>2014</v>
      </c>
      <c r="BS548" s="294">
        <v>0</v>
      </c>
      <c r="BT548" s="475">
        <v>0</v>
      </c>
      <c r="BU548" s="476">
        <v>1659.706195354559</v>
      </c>
      <c r="BV548" s="464">
        <v>1659.706195354559</v>
      </c>
      <c r="BY548" s="463">
        <v>2014</v>
      </c>
      <c r="BZ548" s="294">
        <v>0</v>
      </c>
      <c r="CA548" s="475">
        <v>0</v>
      </c>
      <c r="CB548" s="475">
        <v>0</v>
      </c>
      <c r="CC548" s="476">
        <v>1617.240647161736</v>
      </c>
      <c r="CD548" s="464">
        <v>1617.240647161736</v>
      </c>
      <c r="CG548" s="463">
        <v>2014</v>
      </c>
      <c r="CH548" s="294">
        <v>0</v>
      </c>
      <c r="CI548" s="475">
        <v>0</v>
      </c>
      <c r="CJ548" s="475">
        <v>0</v>
      </c>
      <c r="CK548" s="475">
        <v>0</v>
      </c>
      <c r="CL548" s="476">
        <v>1617.6328898162296</v>
      </c>
      <c r="CM548" s="464">
        <v>1617.6328898162296</v>
      </c>
      <c r="CP548" s="463">
        <v>2014</v>
      </c>
      <c r="CQ548" s="294">
        <v>0</v>
      </c>
      <c r="CR548" s="475">
        <v>1660.1750715945218</v>
      </c>
      <c r="CS548" s="476">
        <v>1</v>
      </c>
      <c r="CT548" s="464">
        <v>1660.1750715945218</v>
      </c>
      <c r="CZ548" s="447" t="b">
        <v>1</v>
      </c>
      <c r="DA548" s="448" t="b">
        <v>1</v>
      </c>
      <c r="DB548" s="449" t="b">
        <v>1</v>
      </c>
      <c r="DC548" s="447">
        <v>2</v>
      </c>
      <c r="DD548" s="449">
        <v>829.02203341116285</v>
      </c>
      <c r="DE548" s="447">
        <v>2</v>
      </c>
      <c r="DF548" s="449">
        <v>1643.2347503547583</v>
      </c>
      <c r="DG548" s="447">
        <v>2</v>
      </c>
      <c r="DH548" s="449">
        <v>2457.4474672983538</v>
      </c>
      <c r="DI548" s="447">
        <v>2</v>
      </c>
      <c r="DJ548" s="448">
        <v>829.02203341116285</v>
      </c>
      <c r="DK548" s="449">
        <v>548</v>
      </c>
      <c r="DL548" s="447">
        <v>2</v>
      </c>
      <c r="DM548" s="448">
        <v>1643.2347503547583</v>
      </c>
      <c r="DN548" s="449">
        <v>548</v>
      </c>
      <c r="DO548" s="447">
        <v>2</v>
      </c>
      <c r="DP548" s="448">
        <v>2457.4474672983538</v>
      </c>
      <c r="DQ548" s="449">
        <v>548</v>
      </c>
      <c r="DV548" s="450">
        <v>2019</v>
      </c>
      <c r="DW548" s="451">
        <v>1673.354415374275</v>
      </c>
      <c r="DY548" s="557">
        <v>1673.354415374275</v>
      </c>
      <c r="DZ548" s="412" t="s">
        <v>388</v>
      </c>
      <c r="EA548" s="303">
        <v>-3.4234070756359648E-4</v>
      </c>
      <c r="EB548" s="303">
        <v>-6.9731295757990516E-2</v>
      </c>
      <c r="EC548" s="303">
        <v>5.5366361483076476</v>
      </c>
      <c r="ED548" s="303">
        <v>2438.8428357217999</v>
      </c>
      <c r="EE548" s="303" t="s">
        <v>98</v>
      </c>
    </row>
    <row r="549" spans="1:136" s="336" customFormat="1" ht="14.4" thickBot="1" x14ac:dyDescent="0.3">
      <c r="A549" s="467" t="s">
        <v>390</v>
      </c>
      <c r="B549" s="403">
        <v>2017</v>
      </c>
      <c r="C549" s="1525">
        <v>852.16693175812236</v>
      </c>
      <c r="D549" s="1434">
        <v>1291.91528286678</v>
      </c>
      <c r="E549" s="1526">
        <v>1200.9353333691195</v>
      </c>
      <c r="F549" s="1457">
        <v>2942.7265197963966</v>
      </c>
      <c r="G549" s="1533"/>
      <c r="H549" s="1534"/>
      <c r="I549" s="1535"/>
      <c r="J549" s="1533"/>
      <c r="K549" s="1534"/>
      <c r="L549" s="1527">
        <v>311.04093009171464</v>
      </c>
      <c r="M549" s="1458"/>
      <c r="N549" s="301" t="s">
        <v>446</v>
      </c>
      <c r="O549" s="394"/>
      <c r="P549" s="394"/>
      <c r="Q549" s="394"/>
      <c r="R549" s="301">
        <v>3</v>
      </c>
      <c r="S549" s="503">
        <v>416.21702000889871</v>
      </c>
      <c r="T549" s="503">
        <v>2963.9497598052221</v>
      </c>
      <c r="U549" s="503">
        <v>807.19382651712635</v>
      </c>
      <c r="V549" s="301"/>
      <c r="W549" s="503">
        <v>846.63697186132731</v>
      </c>
      <c r="X549" s="503">
        <v>1653.8307983784537</v>
      </c>
      <c r="Y549" s="503">
        <v>2461.02462489558</v>
      </c>
      <c r="AA549" s="415"/>
      <c r="AB549" s="415"/>
      <c r="AC549" s="415"/>
      <c r="AD549" s="415"/>
      <c r="AE549" s="415"/>
      <c r="AF549" s="415"/>
      <c r="AG549" s="415"/>
      <c r="AH549" s="415"/>
      <c r="AI549" s="415"/>
      <c r="AJ549" s="415"/>
      <c r="AK549" s="415"/>
      <c r="AL549" s="415"/>
      <c r="AM549" s="415"/>
      <c r="AN549" s="415"/>
      <c r="BI549" s="463">
        <v>2015</v>
      </c>
      <c r="BJ549" s="464">
        <v>1629.3408486576739</v>
      </c>
      <c r="BR549" s="463">
        <v>2015</v>
      </c>
      <c r="BS549" s="294">
        <v>1</v>
      </c>
      <c r="BT549" s="529">
        <v>5.4257730353899438</v>
      </c>
      <c r="BU549" s="526">
        <v>1659.706195354559</v>
      </c>
      <c r="BV549" s="560">
        <v>1665.131968389949</v>
      </c>
      <c r="BY549" s="463">
        <v>2015</v>
      </c>
      <c r="BZ549" s="294">
        <v>1</v>
      </c>
      <c r="CA549" s="529">
        <v>-0.14952657814374321</v>
      </c>
      <c r="CB549" s="529">
        <v>12.004942473714642</v>
      </c>
      <c r="CC549" s="526">
        <v>1617.240647161736</v>
      </c>
      <c r="CD549" s="560">
        <v>1629.0960630573068</v>
      </c>
      <c r="CG549" s="463">
        <v>2015</v>
      </c>
      <c r="CH549" s="294">
        <v>1</v>
      </c>
      <c r="CI549" s="529">
        <v>-1.4355242808288191E-4</v>
      </c>
      <c r="CJ549" s="529">
        <v>-0.14005211789027319</v>
      </c>
      <c r="CK549" s="529">
        <v>11.84815451176253</v>
      </c>
      <c r="CL549" s="526">
        <v>1617.6328898162296</v>
      </c>
      <c r="CM549" s="560">
        <v>1629.3408486576739</v>
      </c>
      <c r="CP549" s="463">
        <v>2015</v>
      </c>
      <c r="CQ549" s="294">
        <v>1</v>
      </c>
      <c r="CR549" s="529">
        <v>1660.1750715945218</v>
      </c>
      <c r="CS549" s="526">
        <v>1.003100137801529</v>
      </c>
      <c r="CT549" s="560">
        <v>1665.3218430911279</v>
      </c>
      <c r="CZ549" s="447" t="b">
        <v>1</v>
      </c>
      <c r="DA549" s="448" t="b">
        <v>1</v>
      </c>
      <c r="DB549" s="449" t="b">
        <v>1</v>
      </c>
      <c r="DC549" s="447">
        <v>3</v>
      </c>
      <c r="DD549" s="449">
        <v>846.63697186132731</v>
      </c>
      <c r="DE549" s="447">
        <v>3</v>
      </c>
      <c r="DF549" s="449">
        <v>1653.8307983784537</v>
      </c>
      <c r="DG549" s="447">
        <v>3</v>
      </c>
      <c r="DH549" s="449">
        <v>2461.02462489558</v>
      </c>
      <c r="DI549" s="447">
        <v>3</v>
      </c>
      <c r="DJ549" s="448">
        <v>846.63697186132731</v>
      </c>
      <c r="DK549" s="449">
        <v>549</v>
      </c>
      <c r="DL549" s="447">
        <v>3</v>
      </c>
      <c r="DM549" s="448">
        <v>1653.8307983784537</v>
      </c>
      <c r="DN549" s="449">
        <v>549</v>
      </c>
      <c r="DO549" s="447">
        <v>3</v>
      </c>
      <c r="DP549" s="448">
        <v>2461.02462489558</v>
      </c>
      <c r="DQ549" s="449">
        <v>549</v>
      </c>
      <c r="DV549" s="510">
        <v>2020</v>
      </c>
      <c r="DW549" s="511">
        <v>1683.648933318289</v>
      </c>
      <c r="DY549" s="558">
        <v>1683.648933318289</v>
      </c>
      <c r="DZ549" s="412" t="s">
        <v>388</v>
      </c>
      <c r="EA549" s="303">
        <v>-1.4355242808288191E-4</v>
      </c>
      <c r="EB549" s="303">
        <v>-0.14005211789027319</v>
      </c>
      <c r="EC549" s="303">
        <v>11.84815451176253</v>
      </c>
      <c r="ED549" s="303">
        <v>1617.6328898162296</v>
      </c>
      <c r="EE549" s="303" t="s">
        <v>93</v>
      </c>
    </row>
    <row r="550" spans="1:136" s="336" customFormat="1" ht="13.8" x14ac:dyDescent="0.25">
      <c r="A550" s="470" t="s">
        <v>391</v>
      </c>
      <c r="B550" s="403">
        <v>2018</v>
      </c>
      <c r="C550" s="1525">
        <v>861.05700954301233</v>
      </c>
      <c r="D550" s="1434">
        <v>1305.3929559941312</v>
      </c>
      <c r="E550" s="1526">
        <v>1213.4638745860939</v>
      </c>
      <c r="F550" s="1527">
        <v>2925.4786222512998</v>
      </c>
      <c r="G550" s="1528"/>
      <c r="H550" s="1529"/>
      <c r="I550" s="1530"/>
      <c r="J550" s="1528"/>
      <c r="K550" s="1529"/>
      <c r="L550" s="1527">
        <v>314.2858084831995</v>
      </c>
      <c r="M550" s="1531"/>
      <c r="N550" s="301" t="s">
        <v>446</v>
      </c>
      <c r="O550" s="394"/>
      <c r="P550" s="394"/>
      <c r="Q550" s="394"/>
      <c r="R550" s="301">
        <v>4</v>
      </c>
      <c r="S550" s="503">
        <v>421.56570635577117</v>
      </c>
      <c r="T550" s="503">
        <v>2949.0666723230579</v>
      </c>
      <c r="U550" s="503">
        <v>800.46733074833435</v>
      </c>
      <c r="V550" s="292"/>
      <c r="W550" s="503">
        <v>864.02198376802323</v>
      </c>
      <c r="X550" s="503">
        <v>1664.4893145163576</v>
      </c>
      <c r="Y550" s="503">
        <v>2464.9566452646918</v>
      </c>
      <c r="AA550" s="415"/>
      <c r="AB550" s="415"/>
      <c r="AC550" s="415"/>
      <c r="AD550" s="415"/>
      <c r="AE550" s="415"/>
      <c r="AF550" s="415"/>
      <c r="AG550" s="415"/>
      <c r="AH550" s="415"/>
      <c r="AI550" s="415"/>
      <c r="AJ550" s="415"/>
      <c r="AK550" s="415"/>
      <c r="AL550" s="415"/>
      <c r="AM550" s="415"/>
      <c r="AN550" s="415"/>
      <c r="BI550" s="463">
        <v>2016</v>
      </c>
      <c r="BJ550" s="464">
        <v>1640.767841948769</v>
      </c>
      <c r="BR550" s="463">
        <v>2016</v>
      </c>
      <c r="BS550" s="294">
        <v>2</v>
      </c>
      <c r="BT550" s="529">
        <v>10.851546070779888</v>
      </c>
      <c r="BU550" s="526">
        <v>1659.706195354559</v>
      </c>
      <c r="BV550" s="560">
        <v>1670.5577414253389</v>
      </c>
      <c r="BY550" s="463">
        <v>2016</v>
      </c>
      <c r="BZ550" s="294">
        <v>2</v>
      </c>
      <c r="CA550" s="529">
        <v>-0.59810631257497282</v>
      </c>
      <c r="CB550" s="529">
        <v>24.009884947429285</v>
      </c>
      <c r="CC550" s="526">
        <v>1617.240647161736</v>
      </c>
      <c r="CD550" s="560">
        <v>1640.6524257965903</v>
      </c>
      <c r="CG550" s="463">
        <v>2016</v>
      </c>
      <c r="CH550" s="294">
        <v>2</v>
      </c>
      <c r="CI550" s="529">
        <v>-1.1484194246630553E-3</v>
      </c>
      <c r="CJ550" s="529">
        <v>-0.56020847156109277</v>
      </c>
      <c r="CK550" s="529">
        <v>23.69630902352506</v>
      </c>
      <c r="CL550" s="526">
        <v>1617.6328898162296</v>
      </c>
      <c r="CM550" s="560">
        <v>1640.767841948769</v>
      </c>
      <c r="CP550" s="463">
        <v>2016</v>
      </c>
      <c r="CQ550" s="294">
        <v>2</v>
      </c>
      <c r="CR550" s="529">
        <v>1660.1750715945218</v>
      </c>
      <c r="CS550" s="526">
        <v>1.0062098864574462</v>
      </c>
      <c r="CT550" s="560">
        <v>1670.4845702886064</v>
      </c>
      <c r="CZ550" s="447" t="b">
        <v>1</v>
      </c>
      <c r="DA550" s="448" t="b">
        <v>1</v>
      </c>
      <c r="DB550" s="449" t="b">
        <v>1</v>
      </c>
      <c r="DC550" s="447">
        <v>4</v>
      </c>
      <c r="DD550" s="449">
        <v>864.02198376802323</v>
      </c>
      <c r="DE550" s="447">
        <v>4</v>
      </c>
      <c r="DF550" s="449">
        <v>1664.4893145163576</v>
      </c>
      <c r="DG550" s="447">
        <v>4</v>
      </c>
      <c r="DH550" s="449">
        <v>2464.9566452646918</v>
      </c>
      <c r="DI550" s="447">
        <v>4</v>
      </c>
      <c r="DJ550" s="448">
        <v>864.02198376802323</v>
      </c>
      <c r="DK550" s="449">
        <v>550</v>
      </c>
      <c r="DL550" s="447">
        <v>4</v>
      </c>
      <c r="DM550" s="448">
        <v>1664.4893145163576</v>
      </c>
      <c r="DN550" s="449">
        <v>550</v>
      </c>
      <c r="DO550" s="447">
        <v>4</v>
      </c>
      <c r="DP550" s="448">
        <v>2464.9566452646918</v>
      </c>
      <c r="DQ550" s="449">
        <v>550</v>
      </c>
      <c r="DV550" s="510">
        <v>2021</v>
      </c>
      <c r="DW550" s="511">
        <v>1693.6581791391116</v>
      </c>
      <c r="DY550" s="558">
        <v>1693.6581791391116</v>
      </c>
      <c r="DZ550" s="412" t="s">
        <v>388</v>
      </c>
      <c r="EA550" s="303">
        <v>5.5235851397864884E-5</v>
      </c>
      <c r="EB550" s="303">
        <v>-0.21037294002255821</v>
      </c>
      <c r="EC550" s="303">
        <v>18.15967287521746</v>
      </c>
      <c r="ED550" s="303">
        <v>796.42294391065832</v>
      </c>
      <c r="EE550" s="303" t="s">
        <v>88</v>
      </c>
    </row>
    <row r="551" spans="1:136" s="336" customFormat="1" ht="13.8" x14ac:dyDescent="0.25">
      <c r="A551" s="513" t="s">
        <v>392</v>
      </c>
      <c r="B551" s="403">
        <v>2019</v>
      </c>
      <c r="C551" s="1525">
        <v>869.82611851993488</v>
      </c>
      <c r="D551" s="1434">
        <v>1318.6872361195492</v>
      </c>
      <c r="E551" s="1526">
        <v>1225.8219378012714</v>
      </c>
      <c r="F551" s="1527">
        <v>2908.2307247062031</v>
      </c>
      <c r="G551" s="1528"/>
      <c r="H551" s="1529"/>
      <c r="I551" s="1530"/>
      <c r="J551" s="1528"/>
      <c r="K551" s="1529"/>
      <c r="L551" s="1527">
        <v>317.48653325977625</v>
      </c>
      <c r="M551" s="1531"/>
      <c r="N551" s="301" t="s">
        <v>446</v>
      </c>
      <c r="O551" s="394"/>
      <c r="P551" s="394"/>
      <c r="Q551" s="394"/>
      <c r="R551" s="301">
        <v>5</v>
      </c>
      <c r="S551" s="503">
        <v>426.91439270264198</v>
      </c>
      <c r="T551" s="503">
        <v>2934.2265276562039</v>
      </c>
      <c r="U551" s="503">
        <v>793.94918566945387</v>
      </c>
      <c r="V551" s="292"/>
      <c r="W551" s="503">
        <v>881.20723354786594</v>
      </c>
      <c r="X551" s="503">
        <v>1675.1564192173198</v>
      </c>
      <c r="Y551" s="503">
        <v>2469.1056048867736</v>
      </c>
      <c r="AA551" s="415"/>
      <c r="AB551" s="415"/>
      <c r="AC551" s="415"/>
      <c r="AD551" s="415"/>
      <c r="AE551" s="415"/>
      <c r="AF551" s="415"/>
      <c r="AG551" s="415"/>
      <c r="AH551" s="415"/>
      <c r="AI551" s="415"/>
      <c r="AJ551" s="415"/>
      <c r="AK551" s="415"/>
      <c r="AL551" s="415"/>
      <c r="AM551" s="415"/>
      <c r="AN551" s="415"/>
      <c r="BI551" s="463">
        <v>2017</v>
      </c>
      <c r="BJ551" s="560">
        <v>1651.9130083749465</v>
      </c>
      <c r="BR551" s="463">
        <v>2017</v>
      </c>
      <c r="BS551" s="294">
        <v>3</v>
      </c>
      <c r="BT551" s="529">
        <v>16.277319106169831</v>
      </c>
      <c r="BU551" s="526">
        <v>1659.706195354559</v>
      </c>
      <c r="BV551" s="560">
        <v>1675.9835144607289</v>
      </c>
      <c r="BY551" s="463">
        <v>2017</v>
      </c>
      <c r="BZ551" s="294">
        <v>3</v>
      </c>
      <c r="CA551" s="529">
        <v>-1.3457392032936888</v>
      </c>
      <c r="CB551" s="529">
        <v>36.014827421143927</v>
      </c>
      <c r="CC551" s="526">
        <v>1617.240647161736</v>
      </c>
      <c r="CD551" s="560">
        <v>1651.9097353795862</v>
      </c>
      <c r="CG551" s="463">
        <v>2017</v>
      </c>
      <c r="CH551" s="294">
        <v>3</v>
      </c>
      <c r="CI551" s="529">
        <v>-3.8759155582378116E-3</v>
      </c>
      <c r="CJ551" s="529">
        <v>-1.2604690610124587</v>
      </c>
      <c r="CK551" s="529">
        <v>35.544463535287591</v>
      </c>
      <c r="CL551" s="526">
        <v>1617.6328898162296</v>
      </c>
      <c r="CM551" s="560">
        <v>1651.9130083749465</v>
      </c>
      <c r="CP551" s="463">
        <v>2017</v>
      </c>
      <c r="CQ551" s="294">
        <v>3</v>
      </c>
      <c r="CR551" s="529">
        <v>1660.1750715945218</v>
      </c>
      <c r="CS551" s="526">
        <v>1.009329275762725</v>
      </c>
      <c r="CT551" s="560">
        <v>1675.6633026518289</v>
      </c>
      <c r="CZ551" s="447" t="b">
        <v>1</v>
      </c>
      <c r="DA551" s="448" t="b">
        <v>1</v>
      </c>
      <c r="DB551" s="449" t="b">
        <v>1</v>
      </c>
      <c r="DC551" s="447">
        <v>5</v>
      </c>
      <c r="DD551" s="449">
        <v>881.20723354786594</v>
      </c>
      <c r="DE551" s="447">
        <v>5</v>
      </c>
      <c r="DF551" s="449">
        <v>1675.1564192173198</v>
      </c>
      <c r="DG551" s="447">
        <v>5</v>
      </c>
      <c r="DH551" s="449">
        <v>2469.1056048867736</v>
      </c>
      <c r="DI551" s="447">
        <v>5</v>
      </c>
      <c r="DJ551" s="448">
        <v>881.20723354786594</v>
      </c>
      <c r="DK551" s="449">
        <v>551</v>
      </c>
      <c r="DL551" s="447">
        <v>5</v>
      </c>
      <c r="DM551" s="448">
        <v>1675.1564192173198</v>
      </c>
      <c r="DN551" s="449">
        <v>551</v>
      </c>
      <c r="DO551" s="447">
        <v>5</v>
      </c>
      <c r="DP551" s="448">
        <v>2469.1056048867736</v>
      </c>
      <c r="DQ551" s="449">
        <v>551</v>
      </c>
      <c r="DV551" s="510">
        <v>2022</v>
      </c>
      <c r="DW551" s="511">
        <v>1703.381291522174</v>
      </c>
      <c r="DY551" s="558">
        <v>1703.381291522174</v>
      </c>
      <c r="DZ551" s="412"/>
      <c r="EA551" s="303"/>
      <c r="EB551" s="303"/>
      <c r="EC551" s="303"/>
      <c r="ED551" s="303"/>
      <c r="EE551" s="303"/>
    </row>
    <row r="552" spans="1:136" s="336" customFormat="1" ht="14.4" thickBot="1" x14ac:dyDescent="0.3">
      <c r="A552" s="559" t="s">
        <v>393</v>
      </c>
      <c r="B552" s="403">
        <v>2020</v>
      </c>
      <c r="C552" s="1525">
        <v>878.47501430231705</v>
      </c>
      <c r="D552" s="1434">
        <v>1331.7992687797803</v>
      </c>
      <c r="E552" s="1526">
        <v>1238.0105878797958</v>
      </c>
      <c r="F552" s="1457">
        <v>2890.9828271611063</v>
      </c>
      <c r="G552" s="1533"/>
      <c r="H552" s="1534"/>
      <c r="I552" s="1535"/>
      <c r="J552" s="1533"/>
      <c r="K552" s="1534"/>
      <c r="L552" s="1527">
        <v>320.6433802203457</v>
      </c>
      <c r="M552" s="1458"/>
      <c r="N552" s="301" t="s">
        <v>446</v>
      </c>
      <c r="O552" s="394"/>
      <c r="P552" s="394"/>
      <c r="Q552" s="394"/>
      <c r="R552" s="301">
        <v>6</v>
      </c>
      <c r="S552" s="561">
        <v>432.26307904951415</v>
      </c>
      <c r="T552" s="561">
        <v>2919.2455847724768</v>
      </c>
      <c r="U552" s="503">
        <v>787.58617627833667</v>
      </c>
      <c r="V552" s="292"/>
      <c r="W552" s="503">
        <v>898.20918799657363</v>
      </c>
      <c r="X552" s="503">
        <v>1685.7953642749103</v>
      </c>
      <c r="Y552" s="503">
        <v>2473.3815405532469</v>
      </c>
      <c r="AA552" s="415"/>
      <c r="AB552" s="415"/>
      <c r="AC552" s="415"/>
      <c r="AD552" s="415"/>
      <c r="AE552" s="415"/>
      <c r="AF552" s="415"/>
      <c r="AG552" s="415"/>
      <c r="AH552" s="415"/>
      <c r="AI552" s="415"/>
      <c r="AJ552" s="415"/>
      <c r="AK552" s="415"/>
      <c r="AL552" s="415"/>
      <c r="AM552" s="415"/>
      <c r="AN552" s="415"/>
      <c r="BI552" s="463">
        <v>2018</v>
      </c>
      <c r="BJ552" s="464">
        <v>1662.775486621638</v>
      </c>
      <c r="BR552" s="463">
        <v>2018</v>
      </c>
      <c r="BS552" s="294">
        <v>4</v>
      </c>
      <c r="BT552" s="468">
        <v>21.703092141559775</v>
      </c>
      <c r="BU552" s="526">
        <v>1659.706195354559</v>
      </c>
      <c r="BV552" s="464">
        <v>1681.4092874961188</v>
      </c>
      <c r="BY552" s="463">
        <v>2018</v>
      </c>
      <c r="BZ552" s="294">
        <v>4</v>
      </c>
      <c r="CA552" s="468">
        <v>-2.3924252502998913</v>
      </c>
      <c r="CB552" s="468">
        <v>48.01976989485857</v>
      </c>
      <c r="CC552" s="526">
        <v>1617.240647161736</v>
      </c>
      <c r="CD552" s="464">
        <v>1662.8679918062946</v>
      </c>
      <c r="CG552" s="463">
        <v>2018</v>
      </c>
      <c r="CH552" s="294">
        <v>4</v>
      </c>
      <c r="CI552" s="468">
        <v>-9.1873553973044423E-3</v>
      </c>
      <c r="CJ552" s="468">
        <v>-2.2408338862443711</v>
      </c>
      <c r="CK552" s="468">
        <v>47.392618047050121</v>
      </c>
      <c r="CL552" s="526">
        <v>1617.6328898162296</v>
      </c>
      <c r="CM552" s="464">
        <v>1662.775486621638</v>
      </c>
      <c r="CP552" s="463">
        <v>2018</v>
      </c>
      <c r="CQ552" s="294">
        <v>4</v>
      </c>
      <c r="CR552" s="468">
        <v>1660.1750715945218</v>
      </c>
      <c r="CS552" s="526">
        <v>1.012458335604707</v>
      </c>
      <c r="CT552" s="464">
        <v>1680.8580897990148</v>
      </c>
      <c r="CZ552" s="447" t="b">
        <v>1</v>
      </c>
      <c r="DA552" s="448" t="b">
        <v>1</v>
      </c>
      <c r="DB552" s="449" t="b">
        <v>1</v>
      </c>
      <c r="DC552" s="447">
        <v>6</v>
      </c>
      <c r="DD552" s="449">
        <v>898.20918799657363</v>
      </c>
      <c r="DE552" s="447">
        <v>6</v>
      </c>
      <c r="DF552" s="449">
        <v>1685.7953642749103</v>
      </c>
      <c r="DG552" s="447">
        <v>6</v>
      </c>
      <c r="DH552" s="449">
        <v>2473.3815405532469</v>
      </c>
      <c r="DI552" s="447">
        <v>6</v>
      </c>
      <c r="DJ552" s="448">
        <v>898.20918799657363</v>
      </c>
      <c r="DK552" s="449">
        <v>552</v>
      </c>
      <c r="DL552" s="447">
        <v>6</v>
      </c>
      <c r="DM552" s="448">
        <v>1685.7953642749103</v>
      </c>
      <c r="DN552" s="449">
        <v>552</v>
      </c>
      <c r="DO552" s="447">
        <v>6</v>
      </c>
      <c r="DP552" s="448">
        <v>2473.3815405532469</v>
      </c>
      <c r="DQ552" s="449">
        <v>552</v>
      </c>
      <c r="DV552" s="450">
        <v>2023</v>
      </c>
      <c r="DW552" s="451">
        <v>1712.8174091529079</v>
      </c>
      <c r="DY552" s="557">
        <v>1712.8174091529079</v>
      </c>
      <c r="DZ552" s="412"/>
      <c r="EA552" s="303" t="s">
        <v>380</v>
      </c>
      <c r="EB552" s="303" t="s">
        <v>381</v>
      </c>
      <c r="EC552" s="303"/>
      <c r="ED552" s="303"/>
      <c r="EE552" s="303"/>
    </row>
    <row r="553" spans="1:136" s="336" customFormat="1" ht="53.4" thickBot="1" x14ac:dyDescent="0.3">
      <c r="A553" s="430" t="s">
        <v>430</v>
      </c>
      <c r="B553" s="403">
        <v>2021</v>
      </c>
      <c r="C553" s="1525">
        <v>887.00806569803251</v>
      </c>
      <c r="D553" s="1434">
        <v>1344.735677242461</v>
      </c>
      <c r="E553" s="1526">
        <v>1250.035981662006</v>
      </c>
      <c r="F553" s="1527">
        <v>2873.7349296160096</v>
      </c>
      <c r="G553" s="1528"/>
      <c r="H553" s="1529"/>
      <c r="I553" s="1530"/>
      <c r="J553" s="1528"/>
      <c r="K553" s="1529"/>
      <c r="L553" s="1527">
        <v>323.75794397978183</v>
      </c>
      <c r="M553" s="1531"/>
      <c r="N553" s="301" t="s">
        <v>446</v>
      </c>
      <c r="O553" s="394"/>
      <c r="P553" s="394"/>
      <c r="Q553" s="394"/>
      <c r="R553" s="301">
        <v>7</v>
      </c>
      <c r="S553" s="587">
        <v>436.84036493280524</v>
      </c>
      <c r="T553" s="587">
        <v>2904.0929560396362</v>
      </c>
      <c r="U553" s="503">
        <v>781.58146859375915</v>
      </c>
      <c r="V553" s="292"/>
      <c r="W553" s="503">
        <v>912.85201166335651</v>
      </c>
      <c r="X553" s="503">
        <v>1694.4334802571157</v>
      </c>
      <c r="Y553" s="503">
        <v>2476.014948850875</v>
      </c>
      <c r="AA553" s="415"/>
      <c r="AB553" s="415"/>
      <c r="AC553" s="415"/>
      <c r="AD553" s="415"/>
      <c r="AE553" s="415"/>
      <c r="AF553" s="415"/>
      <c r="AG553" s="415"/>
      <c r="AH553" s="415"/>
      <c r="AI553" s="415"/>
      <c r="AJ553" s="415"/>
      <c r="AK553" s="415"/>
      <c r="AL553" s="415"/>
      <c r="AM553" s="415"/>
      <c r="AN553" s="415"/>
      <c r="BI553" s="463">
        <v>2019</v>
      </c>
      <c r="BJ553" s="563">
        <v>1673.354415374275</v>
      </c>
      <c r="BR553" s="463">
        <v>2019</v>
      </c>
      <c r="BS553" s="294">
        <v>5</v>
      </c>
      <c r="BT553" s="529">
        <v>27.12886517694972</v>
      </c>
      <c r="BU553" s="526">
        <v>1659.706195354559</v>
      </c>
      <c r="BV553" s="563">
        <v>1686.8350605315088</v>
      </c>
      <c r="BY553" s="463">
        <v>2019</v>
      </c>
      <c r="BZ553" s="294">
        <v>5</v>
      </c>
      <c r="CA553" s="529">
        <v>-3.7381644535935803</v>
      </c>
      <c r="CB553" s="529">
        <v>60.024712368573212</v>
      </c>
      <c r="CC553" s="526">
        <v>1617.240647161736</v>
      </c>
      <c r="CD553" s="563">
        <v>1673.5271950767155</v>
      </c>
      <c r="CG553" s="463">
        <v>2019</v>
      </c>
      <c r="CH553" s="294">
        <v>5</v>
      </c>
      <c r="CI553" s="529">
        <v>-1.7944053510360238E-2</v>
      </c>
      <c r="CJ553" s="529">
        <v>-3.5013029472568298</v>
      </c>
      <c r="CK553" s="529">
        <v>59.240772558812651</v>
      </c>
      <c r="CL553" s="526">
        <v>1617.6328898162296</v>
      </c>
      <c r="CM553" s="563">
        <v>1673.354415374275</v>
      </c>
      <c r="CP553" s="463">
        <v>2019</v>
      </c>
      <c r="CQ553" s="294">
        <v>5</v>
      </c>
      <c r="CR553" s="529">
        <v>1660.1750715945218</v>
      </c>
      <c r="CS553" s="526">
        <v>1.015597095963388</v>
      </c>
      <c r="CT553" s="563">
        <v>1686.068981502206</v>
      </c>
      <c r="CZ553" s="447" t="b">
        <v>1</v>
      </c>
      <c r="DA553" s="448" t="b">
        <v>1</v>
      </c>
      <c r="DB553" s="449" t="b">
        <v>1</v>
      </c>
      <c r="DC553" s="447">
        <v>7</v>
      </c>
      <c r="DD553" s="449">
        <v>912.85201166335651</v>
      </c>
      <c r="DE553" s="447">
        <v>7</v>
      </c>
      <c r="DF553" s="449">
        <v>1694.4334802571157</v>
      </c>
      <c r="DG553" s="447">
        <v>7</v>
      </c>
      <c r="DH553" s="449">
        <v>2476.014948850875</v>
      </c>
      <c r="DI553" s="447">
        <v>7</v>
      </c>
      <c r="DJ553" s="448">
        <v>912.85201166335651</v>
      </c>
      <c r="DK553" s="449">
        <v>553</v>
      </c>
      <c r="DL553" s="447">
        <v>7</v>
      </c>
      <c r="DM553" s="448">
        <v>1694.4334802571157</v>
      </c>
      <c r="DN553" s="449">
        <v>553</v>
      </c>
      <c r="DO553" s="447">
        <v>7</v>
      </c>
      <c r="DP553" s="448">
        <v>2476.014948850875</v>
      </c>
      <c r="DQ553" s="449">
        <v>553</v>
      </c>
      <c r="DV553" s="510">
        <v>2024</v>
      </c>
      <c r="DW553" s="511">
        <v>1721.9656707167446</v>
      </c>
      <c r="DY553" s="558">
        <v>1721.9656707167446</v>
      </c>
      <c r="DZ553" s="412" t="s">
        <v>388</v>
      </c>
      <c r="EA553" s="303">
        <v>0</v>
      </c>
      <c r="EB553" s="303">
        <v>0</v>
      </c>
      <c r="EC553" s="303" t="s">
        <v>449</v>
      </c>
      <c r="ED553" s="303"/>
      <c r="EE553" s="303"/>
    </row>
    <row r="554" spans="1:136" ht="14.4" thickBot="1" x14ac:dyDescent="0.3">
      <c r="A554" s="559" t="s">
        <v>395</v>
      </c>
      <c r="B554" s="403">
        <v>2022</v>
      </c>
      <c r="C554" s="1525">
        <v>895.42532426958098</v>
      </c>
      <c r="D554" s="1434">
        <v>1357.4965396781693</v>
      </c>
      <c r="E554" s="1526">
        <v>1261.8981918135096</v>
      </c>
      <c r="F554" s="1456">
        <v>2856.4870320709128</v>
      </c>
      <c r="G554" s="1536"/>
      <c r="H554" s="1537"/>
      <c r="I554" s="1538"/>
      <c r="J554" s="1536"/>
      <c r="K554" s="1537"/>
      <c r="L554" s="1527">
        <v>326.83024335839707</v>
      </c>
      <c r="M554" s="1463"/>
      <c r="N554" s="301" t="s">
        <v>446</v>
      </c>
      <c r="O554" s="394"/>
      <c r="P554" s="394"/>
      <c r="Q554" s="394"/>
      <c r="R554" s="301">
        <v>8</v>
      </c>
      <c r="S554" s="564">
        <v>441.41765081609776</v>
      </c>
      <c r="T554" s="564">
        <v>2888.8418987700647</v>
      </c>
      <c r="U554" s="503">
        <v>775.71729398673256</v>
      </c>
      <c r="V554" s="292"/>
      <c r="W554" s="503">
        <v>927.33461654524626</v>
      </c>
      <c r="X554" s="503">
        <v>1703.0519105319788</v>
      </c>
      <c r="Y554" s="503">
        <v>2478.7692045187114</v>
      </c>
      <c r="AA554" s="394"/>
      <c r="AB554" s="394"/>
      <c r="AC554" s="394"/>
      <c r="AD554" s="394"/>
      <c r="AE554" s="394"/>
      <c r="AF554" s="394"/>
      <c r="AG554" s="394"/>
      <c r="AH554" s="394"/>
      <c r="AI554" s="394"/>
      <c r="AJ554" s="394"/>
      <c r="AK554" s="394"/>
      <c r="AL554" s="394"/>
      <c r="AM554" s="394"/>
      <c r="AN554" s="394"/>
      <c r="BI554" s="463">
        <v>2020</v>
      </c>
      <c r="BJ554" s="474">
        <v>1683.648933318289</v>
      </c>
      <c r="BR554" s="463">
        <v>2020</v>
      </c>
      <c r="BS554" s="294">
        <v>6</v>
      </c>
      <c r="BT554" s="529">
        <v>32.554638212339661</v>
      </c>
      <c r="BU554" s="526">
        <v>1659.706195354559</v>
      </c>
      <c r="BV554" s="474">
        <v>1692.2608335668986</v>
      </c>
      <c r="BY554" s="463">
        <v>2020</v>
      </c>
      <c r="BZ554" s="294">
        <v>6</v>
      </c>
      <c r="CA554" s="529">
        <v>-5.3829568131747552</v>
      </c>
      <c r="CB554" s="529">
        <v>72.029654842287854</v>
      </c>
      <c r="CC554" s="526">
        <v>1617.240647161736</v>
      </c>
      <c r="CD554" s="474">
        <v>1683.8873451908491</v>
      </c>
      <c r="CG554" s="463">
        <v>2020</v>
      </c>
      <c r="CH554" s="294">
        <v>6</v>
      </c>
      <c r="CI554" s="529">
        <v>-3.1007324465902493E-2</v>
      </c>
      <c r="CJ554" s="529">
        <v>-5.0418762440498348</v>
      </c>
      <c r="CK554" s="529">
        <v>71.088927070575181</v>
      </c>
      <c r="CL554" s="526">
        <v>1617.6328898162296</v>
      </c>
      <c r="CM554" s="474">
        <v>1683.648933318289</v>
      </c>
      <c r="CP554" s="463">
        <v>2020</v>
      </c>
      <c r="CQ554" s="294">
        <v>6</v>
      </c>
      <c r="CR554" s="529">
        <v>1660.1750715945218</v>
      </c>
      <c r="CS554" s="526">
        <v>1.0187455869117072</v>
      </c>
      <c r="CT554" s="474">
        <v>1691.2960276877468</v>
      </c>
      <c r="CZ554" s="447" t="b">
        <v>1</v>
      </c>
      <c r="DA554" s="448" t="b">
        <v>1</v>
      </c>
      <c r="DB554" s="449" t="b">
        <v>1</v>
      </c>
      <c r="DC554" s="447">
        <v>8</v>
      </c>
      <c r="DD554" s="449">
        <v>927.33461654524626</v>
      </c>
      <c r="DE554" s="447">
        <v>8</v>
      </c>
      <c r="DF554" s="449">
        <v>1703.0519105319788</v>
      </c>
      <c r="DG554" s="447">
        <v>8</v>
      </c>
      <c r="DH554" s="449">
        <v>2478.7692045187114</v>
      </c>
      <c r="DI554" s="447">
        <v>8</v>
      </c>
      <c r="DJ554" s="448">
        <v>927.33461654524626</v>
      </c>
      <c r="DK554" s="449">
        <v>554</v>
      </c>
      <c r="DL554" s="447">
        <v>8</v>
      </c>
      <c r="DM554" s="448">
        <v>1703.0519105319788</v>
      </c>
      <c r="DN554" s="449">
        <v>554</v>
      </c>
      <c r="DO554" s="447">
        <v>8</v>
      </c>
      <c r="DP554" s="448">
        <v>2478.7692045187114</v>
      </c>
      <c r="DQ554" s="449">
        <v>554</v>
      </c>
      <c r="DR554" s="336"/>
      <c r="DV554" s="510">
        <v>2025</v>
      </c>
      <c r="DW554" s="511">
        <v>1730.8252148991162</v>
      </c>
      <c r="DY554" s="558">
        <v>1730.8252148991162</v>
      </c>
      <c r="DZ554" s="412" t="s">
        <v>388</v>
      </c>
      <c r="EA554" s="303">
        <v>0</v>
      </c>
      <c r="EB554" s="303">
        <v>0</v>
      </c>
      <c r="EC554" s="303" t="s">
        <v>449</v>
      </c>
    </row>
    <row r="555" spans="1:136" ht="13.8" x14ac:dyDescent="0.25">
      <c r="B555" s="403">
        <v>2023</v>
      </c>
      <c r="C555" s="1525">
        <v>903.71607711186175</v>
      </c>
      <c r="D555" s="1434">
        <v>1370.0656149429367</v>
      </c>
      <c r="E555" s="1526">
        <v>1273.5821209328708</v>
      </c>
      <c r="F555" s="1456">
        <v>2839.2391345258161</v>
      </c>
      <c r="G555" s="1536"/>
      <c r="H555" s="1537"/>
      <c r="I555" s="1538"/>
      <c r="J555" s="1536"/>
      <c r="K555" s="1537"/>
      <c r="L555" s="1527">
        <v>329.85636814582955</v>
      </c>
      <c r="M555" s="1463"/>
      <c r="N555" s="301" t="s">
        <v>446</v>
      </c>
      <c r="O555" s="394"/>
      <c r="P555" s="394"/>
      <c r="Q555" s="394"/>
      <c r="R555" s="301">
        <v>9</v>
      </c>
      <c r="S555" s="564">
        <v>445.99493669938852</v>
      </c>
      <c r="T555" s="564">
        <v>2873.5414830894206</v>
      </c>
      <c r="U555" s="503">
        <v>770.01350240606541</v>
      </c>
      <c r="V555" s="292"/>
      <c r="W555" s="503">
        <v>941.64696671855711</v>
      </c>
      <c r="X555" s="503">
        <v>1711.6604691246225</v>
      </c>
      <c r="Y555" s="503">
        <v>2481.673971530688</v>
      </c>
      <c r="AA555" s="394"/>
      <c r="AB555" s="394"/>
      <c r="AC555" s="394"/>
      <c r="AD555" s="394"/>
      <c r="AE555" s="394"/>
      <c r="AF555" s="394"/>
      <c r="AG555" s="394"/>
      <c r="AH555" s="394"/>
      <c r="AI555" s="394"/>
      <c r="AJ555" s="394"/>
      <c r="AK555" s="394"/>
      <c r="AL555" s="394"/>
      <c r="AM555" s="394"/>
      <c r="AN555" s="394"/>
      <c r="BI555" s="463">
        <v>2021</v>
      </c>
      <c r="BJ555" s="530">
        <v>1693.6581791391116</v>
      </c>
      <c r="BR555" s="463">
        <v>2021</v>
      </c>
      <c r="BS555" s="294">
        <v>7</v>
      </c>
      <c r="BT555" s="529">
        <v>37.980411247729606</v>
      </c>
      <c r="BU555" s="526">
        <v>1659.706195354559</v>
      </c>
      <c r="BV555" s="530">
        <v>1697.6866066022885</v>
      </c>
      <c r="BY555" s="463">
        <v>2021</v>
      </c>
      <c r="BZ555" s="294">
        <v>7</v>
      </c>
      <c r="CA555" s="529">
        <v>-7.3268023290434172</v>
      </c>
      <c r="CB555" s="529">
        <v>84.034597316002504</v>
      </c>
      <c r="CC555" s="526">
        <v>1617.240647161736</v>
      </c>
      <c r="CD555" s="530">
        <v>1693.948442148695</v>
      </c>
      <c r="CG555" s="463">
        <v>2021</v>
      </c>
      <c r="CH555" s="294">
        <v>7</v>
      </c>
      <c r="CI555" s="529">
        <v>-4.9238482832428494E-2</v>
      </c>
      <c r="CJ555" s="529">
        <v>-6.8625537766233862</v>
      </c>
      <c r="CK555" s="529">
        <v>82.937081582337711</v>
      </c>
      <c r="CL555" s="526">
        <v>1617.6328898162296</v>
      </c>
      <c r="CM555" s="530">
        <v>1693.6581791391116</v>
      </c>
      <c r="CP555" s="463">
        <v>2021</v>
      </c>
      <c r="CQ555" s="294">
        <v>7</v>
      </c>
      <c r="CR555" s="529">
        <v>1660.1750715945218</v>
      </c>
      <c r="CS555" s="526">
        <v>1.0219038386158328</v>
      </c>
      <c r="CT555" s="530">
        <v>1696.5392784367568</v>
      </c>
      <c r="CZ555" s="447" t="b">
        <v>1</v>
      </c>
      <c r="DA555" s="448" t="b">
        <v>1</v>
      </c>
      <c r="DB555" s="449" t="b">
        <v>1</v>
      </c>
      <c r="DC555" s="447">
        <v>9</v>
      </c>
      <c r="DD555" s="449">
        <v>941.64696671855711</v>
      </c>
      <c r="DE555" s="447">
        <v>9</v>
      </c>
      <c r="DF555" s="449">
        <v>1711.6604691246225</v>
      </c>
      <c r="DG555" s="447">
        <v>9</v>
      </c>
      <c r="DH555" s="449">
        <v>2481.673971530688</v>
      </c>
      <c r="DI555" s="447">
        <v>9</v>
      </c>
      <c r="DJ555" s="448">
        <v>941.64696671855711</v>
      </c>
      <c r="DK555" s="449">
        <v>555</v>
      </c>
      <c r="DL555" s="447">
        <v>9</v>
      </c>
      <c r="DM555" s="448">
        <v>1711.6604691246225</v>
      </c>
      <c r="DN555" s="449">
        <v>555</v>
      </c>
      <c r="DO555" s="447">
        <v>9</v>
      </c>
      <c r="DP555" s="448">
        <v>2481.673971530688</v>
      </c>
      <c r="DQ555" s="449">
        <v>555</v>
      </c>
      <c r="DR555" s="336"/>
      <c r="DV555" s="510">
        <v>2026</v>
      </c>
      <c r="DW555" s="511">
        <v>1739.3951803854534</v>
      </c>
      <c r="DY555" s="558">
        <v>1739.3951803854534</v>
      </c>
      <c r="DZ555" s="412" t="s">
        <v>388</v>
      </c>
      <c r="EA555" s="303">
        <v>0</v>
      </c>
      <c r="EB555" s="303">
        <v>0</v>
      </c>
      <c r="EC555" s="303" t="s">
        <v>449</v>
      </c>
    </row>
    <row r="556" spans="1:136" ht="13.8" x14ac:dyDescent="0.25">
      <c r="B556" s="403">
        <v>2024</v>
      </c>
      <c r="C556" s="1525">
        <v>911.86465431745455</v>
      </c>
      <c r="D556" s="1434">
        <v>1382.4191469015238</v>
      </c>
      <c r="E556" s="1526">
        <v>1285.0656858521209</v>
      </c>
      <c r="F556" s="1525">
        <v>2821.9912369807193</v>
      </c>
      <c r="G556" s="1539"/>
      <c r="H556" s="1540"/>
      <c r="I556" s="1541"/>
      <c r="J556" s="1539"/>
      <c r="K556" s="1540"/>
      <c r="L556" s="1527">
        <v>332.83059882587088</v>
      </c>
      <c r="M556" s="1507"/>
      <c r="N556" s="301" t="s">
        <v>446</v>
      </c>
      <c r="O556" s="394"/>
      <c r="P556" s="394"/>
      <c r="Q556" s="394"/>
      <c r="R556" s="301">
        <v>10</v>
      </c>
      <c r="S556" s="503">
        <v>450.57222258267933</v>
      </c>
      <c r="T556" s="503">
        <v>2858.2681176422516</v>
      </c>
      <c r="U556" s="503">
        <v>764.49735732723991</v>
      </c>
      <c r="V556" s="292"/>
      <c r="W556" s="503">
        <v>955.7770804367218</v>
      </c>
      <c r="X556" s="503">
        <v>1720.2744377639617</v>
      </c>
      <c r="Y556" s="503">
        <v>2484.7717950912015</v>
      </c>
      <c r="AA556" s="394"/>
      <c r="AB556" s="394"/>
      <c r="AC556" s="394"/>
      <c r="AD556" s="394"/>
      <c r="AE556" s="394"/>
      <c r="AF556" s="394"/>
      <c r="AG556" s="394"/>
      <c r="AH556" s="394"/>
      <c r="AI556" s="394"/>
      <c r="AJ556" s="394"/>
      <c r="AK556" s="394"/>
      <c r="AL556" s="394"/>
      <c r="AM556" s="394"/>
      <c r="AN556" s="394"/>
      <c r="BI556" s="463">
        <v>2022</v>
      </c>
      <c r="BJ556" s="530">
        <v>1703.381291522174</v>
      </c>
      <c r="BR556" s="463">
        <v>2022</v>
      </c>
      <c r="BS556" s="294">
        <v>8</v>
      </c>
      <c r="BT556" s="529">
        <v>43.406184283119551</v>
      </c>
      <c r="BU556" s="526">
        <v>1659.706195354559</v>
      </c>
      <c r="BV556" s="530">
        <v>1703.1123796376785</v>
      </c>
      <c r="BY556" s="463">
        <v>2022</v>
      </c>
      <c r="BZ556" s="294">
        <v>8</v>
      </c>
      <c r="CA556" s="529">
        <v>-9.5697010011995651</v>
      </c>
      <c r="CB556" s="529">
        <v>96.039539789717139</v>
      </c>
      <c r="CC556" s="526">
        <v>1617.240647161736</v>
      </c>
      <c r="CD556" s="530">
        <v>1703.7104859502535</v>
      </c>
      <c r="CG556" s="463">
        <v>2022</v>
      </c>
      <c r="CH556" s="294">
        <v>8</v>
      </c>
      <c r="CI556" s="529">
        <v>-7.3498843178435538E-2</v>
      </c>
      <c r="CJ556" s="529">
        <v>-8.9633355449774843</v>
      </c>
      <c r="CK556" s="529">
        <v>94.785236094100242</v>
      </c>
      <c r="CL556" s="526">
        <v>1617.6328898162296</v>
      </c>
      <c r="CM556" s="530">
        <v>1703.381291522174</v>
      </c>
      <c r="CP556" s="463">
        <v>2022</v>
      </c>
      <c r="CQ556" s="294">
        <v>8</v>
      </c>
      <c r="CR556" s="529">
        <v>1660.1750715945218</v>
      </c>
      <c r="CS556" s="526">
        <v>1.0250718813354533</v>
      </c>
      <c r="CT556" s="530">
        <v>1701.7987839856173</v>
      </c>
      <c r="CZ556" s="447" t="b">
        <v>1</v>
      </c>
      <c r="DA556" s="448" t="b">
        <v>1</v>
      </c>
      <c r="DB556" s="449" t="b">
        <v>1</v>
      </c>
      <c r="DC556" s="447">
        <v>10</v>
      </c>
      <c r="DD556" s="449">
        <v>955.7770804367218</v>
      </c>
      <c r="DE556" s="447">
        <v>10</v>
      </c>
      <c r="DF556" s="449">
        <v>1720.2744377639617</v>
      </c>
      <c r="DG556" s="447">
        <v>10</v>
      </c>
      <c r="DH556" s="449">
        <v>2484.7717950912015</v>
      </c>
      <c r="DI556" s="447">
        <v>10</v>
      </c>
      <c r="DJ556" s="448">
        <v>955.7770804367218</v>
      </c>
      <c r="DK556" s="449">
        <v>556</v>
      </c>
      <c r="DL556" s="447">
        <v>10</v>
      </c>
      <c r="DM556" s="448">
        <v>1720.2744377639617</v>
      </c>
      <c r="DN556" s="449">
        <v>556</v>
      </c>
      <c r="DO556" s="447">
        <v>10</v>
      </c>
      <c r="DP556" s="448">
        <v>2484.7717950912015</v>
      </c>
      <c r="DQ556" s="449">
        <v>556</v>
      </c>
      <c r="DR556" s="336"/>
      <c r="DV556" s="510">
        <v>2027</v>
      </c>
      <c r="DW556" s="511">
        <v>1747.6747058611882</v>
      </c>
      <c r="DY556" s="558">
        <v>1747.6747058611882</v>
      </c>
    </row>
    <row r="557" spans="1:136" ht="13.8" x14ac:dyDescent="0.25">
      <c r="B557" s="403">
        <v>2025</v>
      </c>
      <c r="C557" s="1525">
        <v>919.85693476366328</v>
      </c>
      <c r="D557" s="1434">
        <v>1394.5357274312473</v>
      </c>
      <c r="E557" s="1519">
        <v>1296.3289860628497</v>
      </c>
      <c r="F557" s="1525">
        <v>2804.7433394356226</v>
      </c>
      <c r="G557" s="1539"/>
      <c r="H557" s="1540"/>
      <c r="I557" s="1541"/>
      <c r="J557" s="1539"/>
      <c r="K557" s="1540"/>
      <c r="L557" s="1527">
        <v>335.74778118873712</v>
      </c>
      <c r="M557" s="1507"/>
      <c r="N557" s="301" t="s">
        <v>446</v>
      </c>
      <c r="O557" s="394"/>
      <c r="P557" s="394"/>
      <c r="Q557" s="394"/>
      <c r="R557" s="301">
        <v>11</v>
      </c>
      <c r="S557" s="503">
        <v>455.14950846597173</v>
      </c>
      <c r="T557" s="503">
        <v>2843.0717815890189</v>
      </c>
      <c r="U557" s="503">
        <v>759.1871079587678</v>
      </c>
      <c r="W557" s="503">
        <v>969.71670432332405</v>
      </c>
      <c r="X557" s="503">
        <v>1728.9038122820918</v>
      </c>
      <c r="Y557" s="503">
        <v>2488.0909202408598</v>
      </c>
      <c r="AA557" s="394"/>
      <c r="AB557" s="394"/>
      <c r="AC557" s="394"/>
      <c r="AD557" s="394"/>
      <c r="AE557" s="394"/>
      <c r="AF557" s="394"/>
      <c r="AG557" s="394"/>
      <c r="AH557" s="394"/>
      <c r="AI557" s="394"/>
      <c r="AJ557" s="394"/>
      <c r="AK557" s="394"/>
      <c r="AL557" s="394"/>
      <c r="AM557" s="394"/>
      <c r="AN557" s="394"/>
      <c r="BI557" s="463">
        <v>2023</v>
      </c>
      <c r="BJ557" s="530">
        <v>1712.8174091529079</v>
      </c>
      <c r="BR557" s="463">
        <v>2023</v>
      </c>
      <c r="BS557" s="294">
        <v>9</v>
      </c>
      <c r="BT557" s="529">
        <v>48.831957318509495</v>
      </c>
      <c r="BU557" s="526">
        <v>1659.706195354559</v>
      </c>
      <c r="BV557" s="530">
        <v>1708.5381526730685</v>
      </c>
      <c r="BY557" s="463">
        <v>2023</v>
      </c>
      <c r="BZ557" s="294">
        <v>9</v>
      </c>
      <c r="CA557" s="529">
        <v>-12.1116528296432</v>
      </c>
      <c r="CB557" s="529">
        <v>108.04448226343177</v>
      </c>
      <c r="CC557" s="526">
        <v>1617.240647161736</v>
      </c>
      <c r="CD557" s="530">
        <v>1713.1734765955246</v>
      </c>
      <c r="CG557" s="463">
        <v>2023</v>
      </c>
      <c r="CH557" s="294">
        <v>9</v>
      </c>
      <c r="CI557" s="529">
        <v>-0.10464972007242092</v>
      </c>
      <c r="CJ557" s="529">
        <v>-11.344221549112129</v>
      </c>
      <c r="CK557" s="529">
        <v>106.63339060586277</v>
      </c>
      <c r="CL557" s="526">
        <v>1617.6328898162296</v>
      </c>
      <c r="CM557" s="530">
        <v>1712.8174091529079</v>
      </c>
      <c r="CP557" s="463">
        <v>2023</v>
      </c>
      <c r="CQ557" s="294">
        <v>9</v>
      </c>
      <c r="CR557" s="529">
        <v>1660.1750715945218</v>
      </c>
      <c r="CS557" s="526">
        <v>1.0282497454240658</v>
      </c>
      <c r="CT557" s="530">
        <v>1707.0745947264472</v>
      </c>
      <c r="CZ557" s="447" t="b">
        <v>1</v>
      </c>
      <c r="DA557" s="448" t="b">
        <v>1</v>
      </c>
      <c r="DB557" s="449" t="b">
        <v>1</v>
      </c>
      <c r="DC557" s="447">
        <v>11</v>
      </c>
      <c r="DD557" s="449">
        <v>969.71670432332405</v>
      </c>
      <c r="DE557" s="447">
        <v>11</v>
      </c>
      <c r="DF557" s="449">
        <v>1728.9038122820918</v>
      </c>
      <c r="DG557" s="447">
        <v>11</v>
      </c>
      <c r="DH557" s="449">
        <v>2488.0909202408598</v>
      </c>
      <c r="DI557" s="447">
        <v>11</v>
      </c>
      <c r="DJ557" s="448">
        <v>969.71670432332405</v>
      </c>
      <c r="DK557" s="449">
        <v>557</v>
      </c>
      <c r="DL557" s="447">
        <v>11</v>
      </c>
      <c r="DM557" s="448">
        <v>1728.9038122820918</v>
      </c>
      <c r="DN557" s="449">
        <v>557</v>
      </c>
      <c r="DO557" s="447">
        <v>11</v>
      </c>
      <c r="DP557" s="448">
        <v>2488.0909202408598</v>
      </c>
      <c r="DQ557" s="449">
        <v>557</v>
      </c>
      <c r="DR557" s="336"/>
      <c r="DV557" s="510">
        <v>2028</v>
      </c>
      <c r="DW557" s="511">
        <v>1755.662930011752</v>
      </c>
      <c r="DY557" s="558">
        <v>1755.662930011752</v>
      </c>
      <c r="EA557" s="303" t="s">
        <v>379</v>
      </c>
      <c r="EB557" s="303" t="s">
        <v>378</v>
      </c>
      <c r="EC557" s="303" t="s">
        <v>376</v>
      </c>
      <c r="ED557" s="303" t="s">
        <v>377</v>
      </c>
      <c r="EF557" s="303" t="s">
        <v>102</v>
      </c>
    </row>
    <row r="558" spans="1:136" s="319" customFormat="1" ht="13.8" x14ac:dyDescent="0.25">
      <c r="B558" s="403">
        <v>2026</v>
      </c>
      <c r="C558" s="1525">
        <v>927.68503193427762</v>
      </c>
      <c r="D558" s="1434">
        <v>1406.4034002939079</v>
      </c>
      <c r="E558" s="1519">
        <v>1307.3609073154639</v>
      </c>
      <c r="F558" s="1525">
        <v>2787.4954418905259</v>
      </c>
      <c r="G558" s="1539"/>
      <c r="H558" s="1540"/>
      <c r="I558" s="1541"/>
      <c r="J558" s="1539"/>
      <c r="K558" s="1540"/>
      <c r="L558" s="1527">
        <v>338.60503665601135</v>
      </c>
      <c r="M558" s="1507"/>
      <c r="N558" s="301" t="s">
        <v>446</v>
      </c>
      <c r="O558" s="394"/>
      <c r="P558" s="394"/>
      <c r="Q558" s="394"/>
      <c r="R558" s="301">
        <v>12</v>
      </c>
      <c r="S558" s="503">
        <v>459.72679434926255</v>
      </c>
      <c r="T558" s="503">
        <v>2827.9526428594395</v>
      </c>
      <c r="U558" s="503">
        <v>754.08569233707033</v>
      </c>
      <c r="W558" s="503">
        <v>983.46293392787868</v>
      </c>
      <c r="X558" s="503">
        <v>1737.548626264949</v>
      </c>
      <c r="Y558" s="503">
        <v>2491.6343186020194</v>
      </c>
      <c r="AA558" s="394"/>
      <c r="AB558" s="394"/>
      <c r="AC558" s="394"/>
      <c r="AD558" s="394"/>
      <c r="AE558" s="394"/>
      <c r="AF558" s="394"/>
      <c r="AG558" s="394"/>
      <c r="AH558" s="394"/>
      <c r="AI558" s="394"/>
      <c r="AJ558" s="394"/>
      <c r="AK558" s="394"/>
      <c r="AL558" s="394"/>
      <c r="AM558" s="394"/>
      <c r="AN558" s="394"/>
      <c r="BI558" s="463">
        <v>2024</v>
      </c>
      <c r="BJ558" s="530">
        <v>1721.9656707167446</v>
      </c>
      <c r="BR558" s="463">
        <v>2024</v>
      </c>
      <c r="BS558" s="294">
        <v>10</v>
      </c>
      <c r="BT558" s="529">
        <v>54.25773035389944</v>
      </c>
      <c r="BU558" s="526">
        <v>1659.706195354559</v>
      </c>
      <c r="BV558" s="530">
        <v>1713.9639257084584</v>
      </c>
      <c r="BY558" s="463">
        <v>2024</v>
      </c>
      <c r="BZ558" s="294">
        <v>10</v>
      </c>
      <c r="CA558" s="529">
        <v>-14.952657814374321</v>
      </c>
      <c r="CB558" s="529">
        <v>120.04942473714642</v>
      </c>
      <c r="CC558" s="526">
        <v>1617.240647161736</v>
      </c>
      <c r="CD558" s="530">
        <v>1722.3374140845081</v>
      </c>
      <c r="CG558" s="463">
        <v>2024</v>
      </c>
      <c r="CH558" s="294">
        <v>10</v>
      </c>
      <c r="CI558" s="529">
        <v>-0.14355242808288191</v>
      </c>
      <c r="CJ558" s="529">
        <v>-14.005211789027319</v>
      </c>
      <c r="CK558" s="529">
        <v>118.4815451176253</v>
      </c>
      <c r="CL558" s="526">
        <v>1617.6328898162296</v>
      </c>
      <c r="CM558" s="530">
        <v>1721.9656707167446</v>
      </c>
      <c r="CP558" s="463">
        <v>2024</v>
      </c>
      <c r="CQ558" s="294">
        <v>10</v>
      </c>
      <c r="CR558" s="529">
        <v>1660.1750715945218</v>
      </c>
      <c r="CS558" s="526">
        <v>1.0314374613292672</v>
      </c>
      <c r="CT558" s="530">
        <v>1712.3667612075878</v>
      </c>
      <c r="CZ558" s="447" t="b">
        <v>1</v>
      </c>
      <c r="DA558" s="448" t="b">
        <v>1</v>
      </c>
      <c r="DB558" s="449" t="b">
        <v>1</v>
      </c>
      <c r="DC558" s="447">
        <v>12</v>
      </c>
      <c r="DD558" s="449">
        <v>983.46293392787868</v>
      </c>
      <c r="DE558" s="447">
        <v>12</v>
      </c>
      <c r="DF558" s="449">
        <v>1737.548626264949</v>
      </c>
      <c r="DG558" s="447">
        <v>12</v>
      </c>
      <c r="DH558" s="449">
        <v>2491.6343186020194</v>
      </c>
      <c r="DI558" s="447">
        <v>12</v>
      </c>
      <c r="DJ558" s="448">
        <v>983.46293392787868</v>
      </c>
      <c r="DK558" s="449">
        <v>558</v>
      </c>
      <c r="DL558" s="447">
        <v>12</v>
      </c>
      <c r="DM558" s="448">
        <v>1737.548626264949</v>
      </c>
      <c r="DN558" s="449">
        <v>558</v>
      </c>
      <c r="DO558" s="447">
        <v>12</v>
      </c>
      <c r="DP558" s="448">
        <v>2491.6343186020194</v>
      </c>
      <c r="DQ558" s="449">
        <v>558</v>
      </c>
      <c r="DR558" s="336"/>
      <c r="DV558" s="510">
        <v>2029</v>
      </c>
      <c r="DW558" s="511">
        <v>1763.3589915225764</v>
      </c>
      <c r="DY558" s="558">
        <v>1763.3589915225764</v>
      </c>
      <c r="DZ558" s="412" t="s">
        <v>396</v>
      </c>
      <c r="EA558" s="531">
        <v>1</v>
      </c>
      <c r="EB558" s="531">
        <v>1</v>
      </c>
      <c r="EC558" s="531">
        <v>1</v>
      </c>
      <c r="ED558" s="531">
        <v>1</v>
      </c>
      <c r="EE558" s="303"/>
      <c r="EF558" s="532">
        <v>0</v>
      </c>
    </row>
    <row r="559" spans="1:136" ht="13.8" x14ac:dyDescent="0.25">
      <c r="B559" s="403">
        <v>2027</v>
      </c>
      <c r="C559" s="1525">
        <v>935.34283662790369</v>
      </c>
      <c r="D559" s="1434">
        <v>1418.0129037235868</v>
      </c>
      <c r="E559" s="1519">
        <v>1318.1528400810807</v>
      </c>
      <c r="F559" s="1525">
        <v>2770.2475443454291</v>
      </c>
      <c r="G559" s="1539"/>
      <c r="H559" s="1540"/>
      <c r="I559" s="1541"/>
      <c r="J559" s="1539"/>
      <c r="K559" s="1540"/>
      <c r="L559" s="1527">
        <v>341.40013536918485</v>
      </c>
      <c r="M559" s="1507"/>
      <c r="N559" s="301" t="s">
        <v>446</v>
      </c>
      <c r="O559" s="394"/>
      <c r="P559" s="394"/>
      <c r="Q559" s="394"/>
      <c r="R559" s="301">
        <v>13</v>
      </c>
      <c r="S559" s="503">
        <v>464.30408023255507</v>
      </c>
      <c r="T559" s="503">
        <v>2812.8796832441649</v>
      </c>
      <c r="U559" s="503">
        <v>749.18707457876985</v>
      </c>
      <c r="W559" s="503">
        <v>997.01560149190163</v>
      </c>
      <c r="X559" s="503">
        <v>1746.2026760706715</v>
      </c>
      <c r="Y559" s="503">
        <v>2495.3897506494413</v>
      </c>
      <c r="AA559" s="365"/>
      <c r="AB559" s="365"/>
      <c r="AC559" s="365"/>
      <c r="AD559" s="365"/>
      <c r="AE559" s="365"/>
      <c r="AF559" s="365"/>
      <c r="AG559" s="365"/>
      <c r="AH559" s="365"/>
      <c r="AI559" s="365"/>
      <c r="AJ559" s="365"/>
      <c r="AK559" s="365"/>
      <c r="AL559" s="365"/>
      <c r="AM559" s="365"/>
      <c r="AN559" s="365"/>
      <c r="BI559" s="463">
        <v>2025</v>
      </c>
      <c r="BJ559" s="530">
        <v>1730.8252148991162</v>
      </c>
      <c r="BR559" s="463">
        <v>2025</v>
      </c>
      <c r="BS559" s="294">
        <v>11</v>
      </c>
      <c r="BT559" s="529">
        <v>59.683503389289385</v>
      </c>
      <c r="BU559" s="526">
        <v>1659.706195354559</v>
      </c>
      <c r="BV559" s="530">
        <v>1719.3896987438484</v>
      </c>
      <c r="BY559" s="463">
        <v>2025</v>
      </c>
      <c r="BZ559" s="294">
        <v>11</v>
      </c>
      <c r="CA559" s="529">
        <v>-18.092715955392929</v>
      </c>
      <c r="CB559" s="529">
        <v>132.05436721086107</v>
      </c>
      <c r="CC559" s="526">
        <v>1617.240647161736</v>
      </c>
      <c r="CD559" s="530">
        <v>1731.202298417204</v>
      </c>
      <c r="CG559" s="463">
        <v>2025</v>
      </c>
      <c r="CH559" s="294">
        <v>11</v>
      </c>
      <c r="CI559" s="529">
        <v>-0.19106828177831583</v>
      </c>
      <c r="CJ559" s="529">
        <v>-16.946306264723056</v>
      </c>
      <c r="CK559" s="529">
        <v>130.32969962938785</v>
      </c>
      <c r="CL559" s="526">
        <v>1617.6328898162296</v>
      </c>
      <c r="CM559" s="530">
        <v>1730.8252148991162</v>
      </c>
      <c r="CP559" s="463">
        <v>2025</v>
      </c>
      <c r="CQ559" s="294">
        <v>11</v>
      </c>
      <c r="CR559" s="529">
        <v>1660.1750715945218</v>
      </c>
      <c r="CS559" s="526">
        <v>1.0346350595930471</v>
      </c>
      <c r="CT559" s="530">
        <v>1717.6753341340893</v>
      </c>
      <c r="CZ559" s="447" t="b">
        <v>1</v>
      </c>
      <c r="DA559" s="448" t="b">
        <v>1</v>
      </c>
      <c r="DB559" s="449" t="b">
        <v>1</v>
      </c>
      <c r="DC559" s="447">
        <v>13</v>
      </c>
      <c r="DD559" s="449">
        <v>997.01560149190163</v>
      </c>
      <c r="DE559" s="447">
        <v>13</v>
      </c>
      <c r="DF559" s="449">
        <v>1746.2026760706715</v>
      </c>
      <c r="DG559" s="447">
        <v>13</v>
      </c>
      <c r="DH559" s="449">
        <v>2495.3897506494413</v>
      </c>
      <c r="DI559" s="447">
        <v>13</v>
      </c>
      <c r="DJ559" s="448">
        <v>997.01560149190163</v>
      </c>
      <c r="DK559" s="449">
        <v>559</v>
      </c>
      <c r="DL559" s="447">
        <v>13</v>
      </c>
      <c r="DM559" s="448">
        <v>1746.2026760706715</v>
      </c>
      <c r="DN559" s="449">
        <v>559</v>
      </c>
      <c r="DO559" s="447">
        <v>13</v>
      </c>
      <c r="DP559" s="448">
        <v>2495.3897506494413</v>
      </c>
      <c r="DQ559" s="449">
        <v>559</v>
      </c>
      <c r="DR559" s="336"/>
      <c r="DV559" s="510">
        <v>2030</v>
      </c>
      <c r="DW559" s="511">
        <v>1770.7620290790928</v>
      </c>
      <c r="DY559" s="558">
        <v>1770.7620290790928</v>
      </c>
    </row>
    <row r="560" spans="1:136" ht="13.8" x14ac:dyDescent="0.25">
      <c r="A560" s="538" t="s">
        <v>397</v>
      </c>
      <c r="B560" s="403">
        <v>2028</v>
      </c>
      <c r="C560" s="1525">
        <v>942.81925399499619</v>
      </c>
      <c r="D560" s="1434">
        <v>1429.3474175349941</v>
      </c>
      <c r="E560" s="1519">
        <v>1328.6891486945017</v>
      </c>
      <c r="F560" s="1525">
        <v>2752.9996468003324</v>
      </c>
      <c r="G560" s="1539"/>
      <c r="H560" s="1540"/>
      <c r="I560" s="1541"/>
      <c r="J560" s="1539"/>
      <c r="K560" s="1540"/>
      <c r="L560" s="1527">
        <v>344.12902770817357</v>
      </c>
      <c r="M560" s="1507"/>
      <c r="N560" s="301" t="s">
        <v>446</v>
      </c>
      <c r="O560" s="394"/>
      <c r="P560" s="394"/>
      <c r="Q560" s="394"/>
      <c r="R560" s="301">
        <v>14</v>
      </c>
      <c r="S560" s="503">
        <v>468.88136611584582</v>
      </c>
      <c r="T560" s="503">
        <v>2797.8330395917092</v>
      </c>
      <c r="U560" s="503">
        <v>744.48880938896332</v>
      </c>
      <c r="W560" s="503">
        <v>1010.3731796799896</v>
      </c>
      <c r="X560" s="503">
        <v>1754.8619890689529</v>
      </c>
      <c r="Y560" s="503">
        <v>2499.3507984579164</v>
      </c>
      <c r="AA560" s="390"/>
      <c r="AB560" s="390"/>
      <c r="AC560" s="390"/>
      <c r="AD560" s="390"/>
      <c r="AE560" s="390"/>
      <c r="AF560" s="390"/>
      <c r="AG560" s="390"/>
      <c r="AH560" s="390"/>
      <c r="AI560" s="390"/>
      <c r="AJ560" s="390"/>
      <c r="AK560" s="390"/>
      <c r="AL560" s="390"/>
      <c r="AM560" s="390"/>
      <c r="AN560" s="390"/>
      <c r="BI560" s="463">
        <v>2026</v>
      </c>
      <c r="BJ560" s="530">
        <v>1739.3951803854534</v>
      </c>
      <c r="BR560" s="463">
        <v>2026</v>
      </c>
      <c r="BS560" s="294">
        <v>12</v>
      </c>
      <c r="BT560" s="529">
        <v>65.109276424679322</v>
      </c>
      <c r="BU560" s="526">
        <v>1659.706195354559</v>
      </c>
      <c r="BV560" s="530">
        <v>1724.8154717792384</v>
      </c>
      <c r="BY560" s="463">
        <v>2026</v>
      </c>
      <c r="BZ560" s="294">
        <v>12</v>
      </c>
      <c r="CA560" s="529">
        <v>-21.531827252699021</v>
      </c>
      <c r="CB560" s="529">
        <v>144.05930968457571</v>
      </c>
      <c r="CC560" s="526">
        <v>1617.240647161736</v>
      </c>
      <c r="CD560" s="530">
        <v>1739.7681295936127</v>
      </c>
      <c r="CG560" s="463">
        <v>2026</v>
      </c>
      <c r="CH560" s="294">
        <v>12</v>
      </c>
      <c r="CI560" s="529">
        <v>-0.24805859572721994</v>
      </c>
      <c r="CJ560" s="529">
        <v>-20.167504976199339</v>
      </c>
      <c r="CK560" s="529">
        <v>142.17785414115036</v>
      </c>
      <c r="CL560" s="526">
        <v>1617.6328898162296</v>
      </c>
      <c r="CM560" s="530">
        <v>1739.3951803854534</v>
      </c>
      <c r="CP560" s="463">
        <v>2026</v>
      </c>
      <c r="CQ560" s="294">
        <v>12</v>
      </c>
      <c r="CR560" s="529">
        <v>1660.1750715945218</v>
      </c>
      <c r="CS560" s="526">
        <v>1.0378425708520786</v>
      </c>
      <c r="CT560" s="530">
        <v>1723.0003643681923</v>
      </c>
      <c r="CZ560" s="447" t="b">
        <v>1</v>
      </c>
      <c r="DA560" s="448" t="b">
        <v>1</v>
      </c>
      <c r="DB560" s="449" t="b">
        <v>1</v>
      </c>
      <c r="DC560" s="447">
        <v>14</v>
      </c>
      <c r="DD560" s="449">
        <v>1010.3731796799896</v>
      </c>
      <c r="DE560" s="447">
        <v>14</v>
      </c>
      <c r="DF560" s="449">
        <v>1754.8619890689529</v>
      </c>
      <c r="DG560" s="447">
        <v>14</v>
      </c>
      <c r="DH560" s="449">
        <v>2499.3507984579164</v>
      </c>
      <c r="DI560" s="447">
        <v>14</v>
      </c>
      <c r="DJ560" s="448">
        <v>1010.3731796799896</v>
      </c>
      <c r="DK560" s="449">
        <v>560</v>
      </c>
      <c r="DL560" s="447">
        <v>14</v>
      </c>
      <c r="DM560" s="448">
        <v>1754.8619890689529</v>
      </c>
      <c r="DN560" s="449">
        <v>560</v>
      </c>
      <c r="DO560" s="447">
        <v>14</v>
      </c>
      <c r="DP560" s="448">
        <v>2499.3507984579164</v>
      </c>
      <c r="DQ560" s="449">
        <v>560</v>
      </c>
      <c r="DR560" s="336"/>
      <c r="DV560" s="510">
        <v>2031</v>
      </c>
      <c r="DW560" s="511">
        <v>1777.8711813667326</v>
      </c>
      <c r="DY560" s="558">
        <v>1777.8711813667326</v>
      </c>
    </row>
    <row r="561" spans="1:135" ht="13.8" x14ac:dyDescent="0.25">
      <c r="A561" s="539" t="s">
        <v>398</v>
      </c>
      <c r="B561" s="403">
        <v>2029</v>
      </c>
      <c r="C561" s="1525">
        <v>950.10225978785957</v>
      </c>
      <c r="D561" s="1434">
        <v>1440.3887125422948</v>
      </c>
      <c r="E561" s="1519">
        <v>1338.9528877153728</v>
      </c>
      <c r="F561" s="1525">
        <v>2735.7517492552356</v>
      </c>
      <c r="G561" s="1539"/>
      <c r="H561" s="1540"/>
      <c r="I561" s="1541"/>
      <c r="J561" s="1539"/>
      <c r="K561" s="1540"/>
      <c r="L561" s="1527">
        <v>346.78732482256873</v>
      </c>
      <c r="M561" s="1507"/>
      <c r="N561" s="301" t="s">
        <v>446</v>
      </c>
      <c r="O561" s="394"/>
      <c r="P561" s="394"/>
      <c r="Q561" s="394"/>
      <c r="R561" s="301">
        <v>15</v>
      </c>
      <c r="S561" s="503">
        <v>473.45865199913658</v>
      </c>
      <c r="T561" s="503">
        <v>2782.7852256628121</v>
      </c>
      <c r="U561" s="503">
        <v>739.98663509931566</v>
      </c>
      <c r="W561" s="503">
        <v>1023.5344329126308</v>
      </c>
      <c r="X561" s="503">
        <v>1763.5210680119465</v>
      </c>
      <c r="Y561" s="503">
        <v>2503.5077031112623</v>
      </c>
      <c r="AA561" s="365"/>
      <c r="AB561" s="365"/>
      <c r="AC561" s="365"/>
      <c r="AD561" s="365"/>
      <c r="AE561" s="365"/>
      <c r="AF561" s="365"/>
      <c r="AG561" s="365"/>
      <c r="AH561" s="365"/>
      <c r="AI561" s="365"/>
      <c r="AJ561" s="365"/>
      <c r="AK561" s="365"/>
      <c r="AL561" s="365"/>
      <c r="AM561" s="365"/>
      <c r="AN561" s="365"/>
      <c r="BI561" s="463">
        <v>2027</v>
      </c>
      <c r="BJ561" s="530">
        <v>1747.6747058611882</v>
      </c>
      <c r="BR561" s="463">
        <v>2027</v>
      </c>
      <c r="BS561" s="294">
        <v>13</v>
      </c>
      <c r="BT561" s="529">
        <v>70.535049460069274</v>
      </c>
      <c r="BU561" s="526">
        <v>1659.706195354559</v>
      </c>
      <c r="BV561" s="530">
        <v>1730.2412448146283</v>
      </c>
      <c r="BY561" s="463">
        <v>2027</v>
      </c>
      <c r="BZ561" s="294">
        <v>13</v>
      </c>
      <c r="CA561" s="529">
        <v>-25.2699917062926</v>
      </c>
      <c r="CB561" s="529">
        <v>156.06425215829034</v>
      </c>
      <c r="CC561" s="526">
        <v>1617.240647161736</v>
      </c>
      <c r="CD561" s="530">
        <v>1748.0349076137336</v>
      </c>
      <c r="CG561" s="463">
        <v>2027</v>
      </c>
      <c r="CH561" s="294">
        <v>13</v>
      </c>
      <c r="CI561" s="529">
        <v>-0.31538468449809154</v>
      </c>
      <c r="CJ561" s="529">
        <v>-23.668807923456171</v>
      </c>
      <c r="CK561" s="529">
        <v>154.02600865291288</v>
      </c>
      <c r="CL561" s="526">
        <v>1617.6328898162296</v>
      </c>
      <c r="CM561" s="530">
        <v>1747.6747058611882</v>
      </c>
      <c r="CP561" s="463">
        <v>2027</v>
      </c>
      <c r="CQ561" s="294">
        <v>13</v>
      </c>
      <c r="CR561" s="529">
        <v>1660.1750715945218</v>
      </c>
      <c r="CS561" s="526">
        <v>1.0410600258380132</v>
      </c>
      <c r="CT561" s="530">
        <v>1728.3419029298182</v>
      </c>
      <c r="CZ561" s="447" t="b">
        <v>1</v>
      </c>
      <c r="DA561" s="448" t="b">
        <v>1</v>
      </c>
      <c r="DB561" s="449" t="b">
        <v>1</v>
      </c>
      <c r="DC561" s="447">
        <v>15</v>
      </c>
      <c r="DD561" s="449">
        <v>1023.5344329126308</v>
      </c>
      <c r="DE561" s="447">
        <v>15</v>
      </c>
      <c r="DF561" s="449">
        <v>1763.5210680119465</v>
      </c>
      <c r="DG561" s="447">
        <v>15</v>
      </c>
      <c r="DH561" s="449">
        <v>2503.5077031112623</v>
      </c>
      <c r="DI561" s="447">
        <v>15</v>
      </c>
      <c r="DJ561" s="448">
        <v>1023.5344329126308</v>
      </c>
      <c r="DK561" s="449">
        <v>561</v>
      </c>
      <c r="DL561" s="447">
        <v>15</v>
      </c>
      <c r="DM561" s="448">
        <v>1763.5210680119465</v>
      </c>
      <c r="DN561" s="449">
        <v>561</v>
      </c>
      <c r="DO561" s="447">
        <v>15</v>
      </c>
      <c r="DP561" s="448">
        <v>2503.5077031112623</v>
      </c>
      <c r="DQ561" s="449">
        <v>561</v>
      </c>
      <c r="DR561" s="336"/>
      <c r="DV561" s="510">
        <v>2032</v>
      </c>
      <c r="DW561" s="511">
        <v>1784.6855870709273</v>
      </c>
      <c r="DY561" s="558">
        <v>1784.6855870709273</v>
      </c>
    </row>
    <row r="562" spans="1:135" ht="13.8" x14ac:dyDescent="0.25">
      <c r="A562" s="540" t="s">
        <v>399</v>
      </c>
      <c r="B562" s="403">
        <v>2030</v>
      </c>
      <c r="C562" s="1525">
        <v>957.17972281435482</v>
      </c>
      <c r="D562" s="1434">
        <v>1451.1183974280832</v>
      </c>
      <c r="E562" s="1519">
        <v>1348.9269609894859</v>
      </c>
      <c r="F562" s="1525">
        <v>2718.5038517101389</v>
      </c>
      <c r="G562" s="1539"/>
      <c r="H562" s="1540"/>
      <c r="I562" s="1541"/>
      <c r="J562" s="1539"/>
      <c r="K562" s="1540"/>
      <c r="L562" s="1527">
        <v>349.37059882723952</v>
      </c>
      <c r="M562" s="1507"/>
      <c r="N562" s="301" t="s">
        <v>446</v>
      </c>
      <c r="O562" s="394"/>
      <c r="P562" s="394"/>
      <c r="Q562" s="394"/>
      <c r="R562" s="301">
        <v>16</v>
      </c>
      <c r="S562" s="503">
        <v>478.03593788242875</v>
      </c>
      <c r="T562" s="503">
        <v>2767.7146702015557</v>
      </c>
      <c r="U562" s="503">
        <v>735.67833621983812</v>
      </c>
      <c r="W562" s="503">
        <v>1036.4972624286333</v>
      </c>
      <c r="X562" s="503">
        <v>1772.1755986484714</v>
      </c>
      <c r="Y562" s="503">
        <v>2507.8539348683094</v>
      </c>
      <c r="AA562" s="365"/>
      <c r="AB562" s="365"/>
      <c r="AC562" s="365"/>
      <c r="AD562" s="365"/>
      <c r="AE562" s="365"/>
      <c r="AF562" s="365"/>
      <c r="AG562" s="365"/>
      <c r="AH562" s="365"/>
      <c r="AI562" s="365"/>
      <c r="AJ562" s="365"/>
      <c r="AK562" s="365"/>
      <c r="AL562" s="365"/>
      <c r="AM562" s="365"/>
      <c r="AN562" s="365"/>
      <c r="BI562" s="463">
        <v>2028</v>
      </c>
      <c r="BJ562" s="530">
        <v>1755.662930011752</v>
      </c>
      <c r="BR562" s="463">
        <v>2028</v>
      </c>
      <c r="BS562" s="294">
        <v>14</v>
      </c>
      <c r="BT562" s="529">
        <v>75.960822495459212</v>
      </c>
      <c r="BU562" s="526">
        <v>1659.706195354559</v>
      </c>
      <c r="BV562" s="530">
        <v>1735.6670178500183</v>
      </c>
      <c r="BY562" s="463">
        <v>2028</v>
      </c>
      <c r="BZ562" s="294">
        <v>14</v>
      </c>
      <c r="CA562" s="529">
        <v>-29.307209316173669</v>
      </c>
      <c r="CB562" s="529">
        <v>168.06919463200501</v>
      </c>
      <c r="CC562" s="526">
        <v>1617.240647161736</v>
      </c>
      <c r="CD562" s="530">
        <v>1756.0026324775672</v>
      </c>
      <c r="CG562" s="463">
        <v>2028</v>
      </c>
      <c r="CH562" s="294">
        <v>14</v>
      </c>
      <c r="CI562" s="529">
        <v>-0.39390786265942795</v>
      </c>
      <c r="CJ562" s="529">
        <v>-27.450215106493545</v>
      </c>
      <c r="CK562" s="529">
        <v>165.87416316467542</v>
      </c>
      <c r="CL562" s="526">
        <v>1617.6328898162296</v>
      </c>
      <c r="CM562" s="530">
        <v>1755.662930011752</v>
      </c>
      <c r="CP562" s="463">
        <v>2028</v>
      </c>
      <c r="CQ562" s="294">
        <v>14</v>
      </c>
      <c r="CR562" s="529">
        <v>1660.1750715945218</v>
      </c>
      <c r="CS562" s="526">
        <v>1.0442874553777741</v>
      </c>
      <c r="CT562" s="530">
        <v>1733.700000997057</v>
      </c>
      <c r="CZ562" s="447" t="b">
        <v>1</v>
      </c>
      <c r="DA562" s="448" t="b">
        <v>1</v>
      </c>
      <c r="DB562" s="449" t="b">
        <v>1</v>
      </c>
      <c r="DC562" s="447">
        <v>16</v>
      </c>
      <c r="DD562" s="449">
        <v>1036.4972624286333</v>
      </c>
      <c r="DE562" s="447">
        <v>16</v>
      </c>
      <c r="DF562" s="449">
        <v>1772.1755986484714</v>
      </c>
      <c r="DG562" s="447">
        <v>16</v>
      </c>
      <c r="DH562" s="449">
        <v>2507.8539348683094</v>
      </c>
      <c r="DI562" s="447">
        <v>16</v>
      </c>
      <c r="DJ562" s="448">
        <v>1036.4972624286333</v>
      </c>
      <c r="DK562" s="449">
        <v>562</v>
      </c>
      <c r="DL562" s="447">
        <v>16</v>
      </c>
      <c r="DM562" s="448">
        <v>1772.1755986484714</v>
      </c>
      <c r="DN562" s="449">
        <v>562</v>
      </c>
      <c r="DO562" s="447">
        <v>16</v>
      </c>
      <c r="DP562" s="448">
        <v>2507.8539348683094</v>
      </c>
      <c r="DQ562" s="449">
        <v>562</v>
      </c>
      <c r="DR562" s="336"/>
      <c r="DV562" s="510">
        <v>2033</v>
      </c>
      <c r="DW562" s="511">
        <v>1791.2043848771086</v>
      </c>
      <c r="DY562" s="558">
        <v>1791.2043848771086</v>
      </c>
    </row>
    <row r="563" spans="1:135" ht="13.8" x14ac:dyDescent="0.25">
      <c r="A563" s="541" t="s">
        <v>400</v>
      </c>
      <c r="B563" s="403">
        <v>2031</v>
      </c>
      <c r="C563" s="1525">
        <v>964.04506790086555</v>
      </c>
      <c r="D563" s="1434">
        <v>1461.5265039960284</v>
      </c>
      <c r="E563" s="1519">
        <v>1358.6021023061674</v>
      </c>
      <c r="F563" s="1525">
        <v>2701.2559541650421</v>
      </c>
      <c r="G563" s="1539"/>
      <c r="H563" s="1540"/>
      <c r="I563" s="1541"/>
      <c r="J563" s="1539"/>
      <c r="K563" s="1540"/>
      <c r="L563" s="1527">
        <v>351.87644978381593</v>
      </c>
      <c r="M563" s="1507"/>
      <c r="N563" s="301" t="s">
        <v>446</v>
      </c>
      <c r="O563" s="394"/>
      <c r="P563" s="394"/>
      <c r="Q563" s="394"/>
      <c r="R563" s="301">
        <v>17</v>
      </c>
      <c r="S563" s="503">
        <v>481.5583568667285</v>
      </c>
      <c r="T563" s="503">
        <v>2752.6209164414086</v>
      </c>
      <c r="U563" s="503">
        <v>731.56929070698618</v>
      </c>
      <c r="W563" s="503">
        <v>1046.5670804690621</v>
      </c>
      <c r="X563" s="503">
        <v>1778.1363711760482</v>
      </c>
      <c r="Y563" s="503">
        <v>2509.7056618830343</v>
      </c>
      <c r="AA563" s="365"/>
      <c r="AB563" s="365"/>
      <c r="AC563" s="365"/>
      <c r="AD563" s="365"/>
      <c r="AE563" s="365"/>
      <c r="AF563" s="365"/>
      <c r="AG563" s="365"/>
      <c r="AH563" s="365"/>
      <c r="AI563" s="365"/>
      <c r="AJ563" s="365"/>
      <c r="AK563" s="365"/>
      <c r="AL563" s="365"/>
      <c r="AM563" s="365"/>
      <c r="AN563" s="365"/>
      <c r="BI563" s="463">
        <v>2029</v>
      </c>
      <c r="BJ563" s="530">
        <v>1763.3589915225764</v>
      </c>
      <c r="BR563" s="463">
        <v>2029</v>
      </c>
      <c r="BS563" s="294">
        <v>15</v>
      </c>
      <c r="BT563" s="529">
        <v>81.386595530849164</v>
      </c>
      <c r="BU563" s="526">
        <v>1659.706195354559</v>
      </c>
      <c r="BV563" s="530">
        <v>1741.0927908854082</v>
      </c>
      <c r="BY563" s="463">
        <v>2029</v>
      </c>
      <c r="BZ563" s="294">
        <v>15</v>
      </c>
      <c r="CA563" s="529">
        <v>-33.643480082342222</v>
      </c>
      <c r="CB563" s="529">
        <v>180.07413710571964</v>
      </c>
      <c r="CC563" s="526">
        <v>1617.240647161736</v>
      </c>
      <c r="CD563" s="530">
        <v>1763.6713041851135</v>
      </c>
      <c r="CG563" s="463">
        <v>2029</v>
      </c>
      <c r="CH563" s="294">
        <v>15</v>
      </c>
      <c r="CI563" s="529">
        <v>-0.48448944477972644</v>
      </c>
      <c r="CJ563" s="529">
        <v>-31.511726525311467</v>
      </c>
      <c r="CK563" s="529">
        <v>177.72231767643797</v>
      </c>
      <c r="CL563" s="526">
        <v>1617.6328898162296</v>
      </c>
      <c r="CM563" s="530">
        <v>1763.3589915225764</v>
      </c>
      <c r="CP563" s="463">
        <v>2029</v>
      </c>
      <c r="CQ563" s="294">
        <v>15</v>
      </c>
      <c r="CR563" s="529">
        <v>1660.1750715945218</v>
      </c>
      <c r="CS563" s="526">
        <v>1.0475248903938532</v>
      </c>
      <c r="CT563" s="530">
        <v>1739.0747099066589</v>
      </c>
      <c r="CZ563" s="447" t="b">
        <v>1</v>
      </c>
      <c r="DA563" s="448" t="b">
        <v>1</v>
      </c>
      <c r="DB563" s="449" t="b">
        <v>1</v>
      </c>
      <c r="DC563" s="447">
        <v>17</v>
      </c>
      <c r="DD563" s="449">
        <v>1046.5670804690621</v>
      </c>
      <c r="DE563" s="447">
        <v>17</v>
      </c>
      <c r="DF563" s="449">
        <v>1778.1363711760482</v>
      </c>
      <c r="DG563" s="447">
        <v>17</v>
      </c>
      <c r="DH563" s="449">
        <v>2509.7056618830343</v>
      </c>
      <c r="DI563" s="447">
        <v>17</v>
      </c>
      <c r="DJ563" s="448">
        <v>1046.5670804690621</v>
      </c>
      <c r="DK563" s="449">
        <v>563</v>
      </c>
      <c r="DL563" s="447">
        <v>17</v>
      </c>
      <c r="DM563" s="448">
        <v>1778.1363711760482</v>
      </c>
      <c r="DN563" s="449">
        <v>563</v>
      </c>
      <c r="DO563" s="447">
        <v>17</v>
      </c>
      <c r="DP563" s="448">
        <v>2509.7056618830343</v>
      </c>
      <c r="DQ563" s="449">
        <v>563</v>
      </c>
      <c r="DR563" s="336"/>
      <c r="DV563" s="510">
        <v>2034</v>
      </c>
      <c r="DW563" s="511">
        <v>1797.4267134707079</v>
      </c>
      <c r="DY563" s="558">
        <v>1797.4267134707079</v>
      </c>
    </row>
    <row r="564" spans="1:135" ht="13.8" x14ac:dyDescent="0.25">
      <c r="B564" s="403">
        <v>2032</v>
      </c>
      <c r="C564" s="1525">
        <v>970.68763179506857</v>
      </c>
      <c r="D564" s="1434">
        <v>1471.5968663775341</v>
      </c>
      <c r="E564" s="1519">
        <v>1367.9632842382712</v>
      </c>
      <c r="F564" s="1525">
        <v>2684.0080566199454</v>
      </c>
      <c r="G564" s="1539"/>
      <c r="H564" s="1540"/>
      <c r="I564" s="1541"/>
      <c r="J564" s="1539"/>
      <c r="K564" s="1540"/>
      <c r="L564" s="1527">
        <v>354.30098560520003</v>
      </c>
      <c r="M564" s="1507"/>
      <c r="N564" s="301" t="s">
        <v>446</v>
      </c>
      <c r="O564" s="394"/>
      <c r="P564" s="394"/>
      <c r="Q564" s="394"/>
      <c r="R564" s="301">
        <v>18</v>
      </c>
      <c r="S564" s="503">
        <v>485.08077585102791</v>
      </c>
      <c r="T564" s="503">
        <v>2737.5032436271072</v>
      </c>
      <c r="U564" s="503">
        <v>727.60499586667902</v>
      </c>
      <c r="W564" s="503">
        <v>1056.4873640261135</v>
      </c>
      <c r="X564" s="503">
        <v>1784.0923598927925</v>
      </c>
      <c r="Y564" s="503">
        <v>2511.6973557594715</v>
      </c>
      <c r="AA564" s="365"/>
      <c r="AB564" s="365"/>
      <c r="AC564" s="365"/>
      <c r="AD564" s="365"/>
      <c r="AE564" s="365"/>
      <c r="AF564" s="365"/>
      <c r="AG564" s="365"/>
      <c r="AH564" s="365"/>
      <c r="AI564" s="365"/>
      <c r="AJ564" s="365"/>
      <c r="AK564" s="365"/>
      <c r="AL564" s="365"/>
      <c r="AM564" s="365"/>
      <c r="AN564" s="365"/>
      <c r="BI564" s="463">
        <v>2030</v>
      </c>
      <c r="BJ564" s="530">
        <v>1770.7620290790928</v>
      </c>
      <c r="BR564" s="463">
        <v>2030</v>
      </c>
      <c r="BS564" s="294">
        <v>16</v>
      </c>
      <c r="BT564" s="529">
        <v>86.812368566239101</v>
      </c>
      <c r="BU564" s="526">
        <v>1659.706195354559</v>
      </c>
      <c r="BV564" s="530">
        <v>1746.518563920798</v>
      </c>
      <c r="BY564" s="463">
        <v>2030</v>
      </c>
      <c r="BZ564" s="294">
        <v>16</v>
      </c>
      <c r="CA564" s="529">
        <v>-38.278804004798261</v>
      </c>
      <c r="CB564" s="529">
        <v>192.07907957943428</v>
      </c>
      <c r="CC564" s="526">
        <v>1617.240647161736</v>
      </c>
      <c r="CD564" s="530">
        <v>1771.0409227363721</v>
      </c>
      <c r="CG564" s="463">
        <v>2030</v>
      </c>
      <c r="CH564" s="294">
        <v>16</v>
      </c>
      <c r="CI564" s="529">
        <v>-0.58799074542748431</v>
      </c>
      <c r="CJ564" s="529">
        <v>-35.853342179909937</v>
      </c>
      <c r="CK564" s="529">
        <v>189.57047218820048</v>
      </c>
      <c r="CL564" s="526">
        <v>1617.6328898162296</v>
      </c>
      <c r="CM564" s="530">
        <v>1770.7620290790928</v>
      </c>
      <c r="CP564" s="463">
        <v>2030</v>
      </c>
      <c r="CQ564" s="294">
        <v>16</v>
      </c>
      <c r="CR564" s="529">
        <v>1660.1750715945218</v>
      </c>
      <c r="CS564" s="526">
        <v>1.0507723619046057</v>
      </c>
      <c r="CT564" s="530">
        <v>1744.4660811545234</v>
      </c>
      <c r="CZ564" s="447" t="b">
        <v>1</v>
      </c>
      <c r="DA564" s="448" t="b">
        <v>1</v>
      </c>
      <c r="DB564" s="449" t="b">
        <v>1</v>
      </c>
      <c r="DC564" s="447">
        <v>18</v>
      </c>
      <c r="DD564" s="449">
        <v>1056.4873640261135</v>
      </c>
      <c r="DE564" s="447">
        <v>18</v>
      </c>
      <c r="DF564" s="449">
        <v>1784.0923598927925</v>
      </c>
      <c r="DG564" s="447">
        <v>18</v>
      </c>
      <c r="DH564" s="449">
        <v>2511.6973557594715</v>
      </c>
      <c r="DI564" s="447">
        <v>18</v>
      </c>
      <c r="DJ564" s="448">
        <v>1056.4873640261135</v>
      </c>
      <c r="DK564" s="449">
        <v>564</v>
      </c>
      <c r="DL564" s="447">
        <v>18</v>
      </c>
      <c r="DM564" s="448">
        <v>1784.0923598927925</v>
      </c>
      <c r="DN564" s="449">
        <v>564</v>
      </c>
      <c r="DO564" s="447">
        <v>18</v>
      </c>
      <c r="DP564" s="448">
        <v>2511.6973557594715</v>
      </c>
      <c r="DQ564" s="449">
        <v>564</v>
      </c>
      <c r="DR564" s="336"/>
      <c r="DV564" s="510">
        <v>2035</v>
      </c>
      <c r="DW564" s="511">
        <v>1803.3517115371567</v>
      </c>
      <c r="DY564" s="558">
        <v>1803.3517115371567</v>
      </c>
    </row>
    <row r="565" spans="1:135" ht="13.8" x14ac:dyDescent="0.25">
      <c r="B565" s="403">
        <v>2033</v>
      </c>
      <c r="C565" s="1525">
        <v>977.08645529555804</v>
      </c>
      <c r="D565" s="1434">
        <v>1481.2977096801415</v>
      </c>
      <c r="E565" s="1519">
        <v>1376.9809695618219</v>
      </c>
      <c r="F565" s="1525">
        <v>2666.7601590748486</v>
      </c>
      <c r="G565" s="1539"/>
      <c r="H565" s="1540"/>
      <c r="I565" s="1541"/>
      <c r="J565" s="1539"/>
      <c r="K565" s="1540"/>
      <c r="L565" s="1527">
        <v>356.63655618287873</v>
      </c>
      <c r="M565" s="1507"/>
      <c r="N565" s="301" t="s">
        <v>446</v>
      </c>
      <c r="O565" s="394"/>
      <c r="P565" s="394"/>
      <c r="Q565" s="394"/>
      <c r="R565" s="301">
        <v>19</v>
      </c>
      <c r="S565" s="503">
        <v>488.6031948353272</v>
      </c>
      <c r="T565" s="503">
        <v>2722.3411954124822</v>
      </c>
      <c r="U565" s="503">
        <v>723.78297804650708</v>
      </c>
      <c r="W565" s="503">
        <v>1066.2564954829659</v>
      </c>
      <c r="X565" s="503">
        <v>1790.0394735294728</v>
      </c>
      <c r="Y565" s="503">
        <v>2513.8224515759798</v>
      </c>
      <c r="AA565" s="365"/>
      <c r="AB565" s="365"/>
      <c r="AC565" s="365"/>
      <c r="AD565" s="365"/>
      <c r="AE565" s="365"/>
      <c r="AF565" s="365"/>
      <c r="AG565" s="365"/>
      <c r="AH565" s="365"/>
      <c r="AI565" s="365"/>
      <c r="AJ565" s="365"/>
      <c r="AK565" s="365"/>
      <c r="AL565" s="365"/>
      <c r="AM565" s="365"/>
      <c r="AN565" s="365"/>
      <c r="BI565" s="463">
        <v>2031</v>
      </c>
      <c r="BJ565" s="530">
        <v>1777.8711813667326</v>
      </c>
      <c r="BR565" s="463">
        <v>2031</v>
      </c>
      <c r="BS565" s="294">
        <v>17</v>
      </c>
      <c r="BT565" s="529">
        <v>92.238141601629039</v>
      </c>
      <c r="BU565" s="526">
        <v>1659.706195354559</v>
      </c>
      <c r="BV565" s="530">
        <v>1751.944336956188</v>
      </c>
      <c r="BY565" s="463">
        <v>2031</v>
      </c>
      <c r="BZ565" s="294">
        <v>17</v>
      </c>
      <c r="CA565" s="529">
        <v>-43.213181083541784</v>
      </c>
      <c r="CB565" s="529">
        <v>204.08402205314891</v>
      </c>
      <c r="CC565" s="526">
        <v>1617.240647161736</v>
      </c>
      <c r="CD565" s="530">
        <v>1778.1114881313431</v>
      </c>
      <c r="CG565" s="463">
        <v>2031</v>
      </c>
      <c r="CH565" s="294">
        <v>17</v>
      </c>
      <c r="CI565" s="529">
        <v>-0.70527307917119886</v>
      </c>
      <c r="CJ565" s="529">
        <v>-40.475062070288949</v>
      </c>
      <c r="CK565" s="529">
        <v>201.418626699963</v>
      </c>
      <c r="CL565" s="526">
        <v>1617.6328898162296</v>
      </c>
      <c r="CM565" s="530">
        <v>1777.8711813667326</v>
      </c>
      <c r="CP565" s="463">
        <v>2031</v>
      </c>
      <c r="CQ565" s="294">
        <v>17</v>
      </c>
      <c r="CR565" s="529">
        <v>1660.1750715945218</v>
      </c>
      <c r="CS565" s="526">
        <v>1.054029901024548</v>
      </c>
      <c r="CT565" s="530">
        <v>1749.8741663961957</v>
      </c>
      <c r="CZ565" s="447" t="b">
        <v>1</v>
      </c>
      <c r="DA565" s="448" t="b">
        <v>1</v>
      </c>
      <c r="DB565" s="449" t="b">
        <v>1</v>
      </c>
      <c r="DC565" s="447">
        <v>19</v>
      </c>
      <c r="DD565" s="449">
        <v>1066.2564954829659</v>
      </c>
      <c r="DE565" s="447">
        <v>19</v>
      </c>
      <c r="DF565" s="449">
        <v>1790.0394735294728</v>
      </c>
      <c r="DG565" s="447">
        <v>19</v>
      </c>
      <c r="DH565" s="449">
        <v>2513.8224515759798</v>
      </c>
      <c r="DI565" s="447">
        <v>19</v>
      </c>
      <c r="DJ565" s="448">
        <v>1066.2564954829659</v>
      </c>
      <c r="DK565" s="449">
        <v>565</v>
      </c>
      <c r="DL565" s="447">
        <v>19</v>
      </c>
      <c r="DM565" s="448">
        <v>1790.0394735294728</v>
      </c>
      <c r="DN565" s="449">
        <v>565</v>
      </c>
      <c r="DO565" s="447">
        <v>19</v>
      </c>
      <c r="DP565" s="448">
        <v>2513.8224515759798</v>
      </c>
      <c r="DQ565" s="449">
        <v>565</v>
      </c>
      <c r="DR565" s="336"/>
      <c r="DV565" s="510">
        <v>2036</v>
      </c>
      <c r="DW565" s="511">
        <v>1808.9785177618865</v>
      </c>
      <c r="DY565" s="558">
        <v>1808.9785177618865</v>
      </c>
    </row>
    <row r="566" spans="1:135" ht="13.8" x14ac:dyDescent="0.25">
      <c r="B566" s="403">
        <v>2034</v>
      </c>
      <c r="C566" s="1525">
        <v>983.21690171249929</v>
      </c>
      <c r="D566" s="1434">
        <v>1490.5916838085466</v>
      </c>
      <c r="E566" s="1519">
        <v>1385.6204384699167</v>
      </c>
      <c r="F566" s="1525">
        <v>2649.5122615297519</v>
      </c>
      <c r="G566" s="1539"/>
      <c r="H566" s="1540"/>
      <c r="I566" s="1541"/>
      <c r="J566" s="1539"/>
      <c r="K566" s="1540"/>
      <c r="L566" s="1527">
        <v>358.87416912506228</v>
      </c>
      <c r="M566" s="1507"/>
      <c r="N566" s="301" t="s">
        <v>446</v>
      </c>
      <c r="O566" s="394"/>
      <c r="P566" s="394"/>
      <c r="Q566" s="394"/>
      <c r="R566" s="301">
        <v>20</v>
      </c>
      <c r="S566" s="503">
        <v>492.12561381962661</v>
      </c>
      <c r="T566" s="503">
        <v>2707.110858986694</v>
      </c>
      <c r="U566" s="503">
        <v>720.10023180014628</v>
      </c>
      <c r="W566" s="503">
        <v>1075.8726977237739</v>
      </c>
      <c r="X566" s="503">
        <v>1795.9729295239201</v>
      </c>
      <c r="Y566" s="503">
        <v>2516.0731613240664</v>
      </c>
      <c r="AA566" s="365"/>
      <c r="AB566" s="365"/>
      <c r="AC566" s="365"/>
      <c r="AD566" s="365"/>
      <c r="AE566" s="365"/>
      <c r="AF566" s="365"/>
      <c r="AG566" s="365"/>
      <c r="AH566" s="365"/>
      <c r="AI566" s="365"/>
      <c r="AJ566" s="365"/>
      <c r="AK566" s="365"/>
      <c r="AL566" s="365"/>
      <c r="AM566" s="365"/>
      <c r="AN566" s="365"/>
      <c r="BI566" s="463">
        <v>2032</v>
      </c>
      <c r="BJ566" s="530">
        <v>1784.6855870709273</v>
      </c>
      <c r="BR566" s="463">
        <v>2032</v>
      </c>
      <c r="BS566" s="294">
        <v>18</v>
      </c>
      <c r="BT566" s="529">
        <v>97.663914637018991</v>
      </c>
      <c r="BU566" s="526">
        <v>1659.706195354559</v>
      </c>
      <c r="BV566" s="530">
        <v>1757.3701099915779</v>
      </c>
      <c r="BY566" s="463">
        <v>2032</v>
      </c>
      <c r="BZ566" s="294">
        <v>18</v>
      </c>
      <c r="CA566" s="529">
        <v>-48.446611318572799</v>
      </c>
      <c r="CB566" s="529">
        <v>216.08896452686355</v>
      </c>
      <c r="CC566" s="526">
        <v>1617.240647161736</v>
      </c>
      <c r="CD566" s="530">
        <v>1784.8830003700268</v>
      </c>
      <c r="CG566" s="463">
        <v>2032</v>
      </c>
      <c r="CH566" s="294">
        <v>18</v>
      </c>
      <c r="CI566" s="529">
        <v>-0.83719776057936734</v>
      </c>
      <c r="CJ566" s="529">
        <v>-45.376886196448517</v>
      </c>
      <c r="CK566" s="529">
        <v>213.26678121172554</v>
      </c>
      <c r="CL566" s="526">
        <v>1617.6328898162296</v>
      </c>
      <c r="CM566" s="530">
        <v>1784.6855870709273</v>
      </c>
      <c r="CP566" s="463">
        <v>2032</v>
      </c>
      <c r="CQ566" s="294">
        <v>18</v>
      </c>
      <c r="CR566" s="529">
        <v>1660.1750715945218</v>
      </c>
      <c r="CS566" s="526">
        <v>1.0572975389646559</v>
      </c>
      <c r="CT566" s="530">
        <v>1755.2990174473593</v>
      </c>
      <c r="CZ566" s="447" t="b">
        <v>1</v>
      </c>
      <c r="DA566" s="448" t="b">
        <v>1</v>
      </c>
      <c r="DB566" s="449" t="b">
        <v>1</v>
      </c>
      <c r="DC566" s="447">
        <v>20</v>
      </c>
      <c r="DD566" s="449">
        <v>1075.8726977237739</v>
      </c>
      <c r="DE566" s="447">
        <v>20</v>
      </c>
      <c r="DF566" s="449">
        <v>1795.9729295239201</v>
      </c>
      <c r="DG566" s="447">
        <v>20</v>
      </c>
      <c r="DH566" s="449">
        <v>2516.0731613240664</v>
      </c>
      <c r="DI566" s="447">
        <v>20</v>
      </c>
      <c r="DJ566" s="448">
        <v>1075.8726977237739</v>
      </c>
      <c r="DK566" s="449">
        <v>566</v>
      </c>
      <c r="DL566" s="447">
        <v>20</v>
      </c>
      <c r="DM566" s="448">
        <v>1795.9729295239201</v>
      </c>
      <c r="DN566" s="449">
        <v>566</v>
      </c>
      <c r="DO566" s="447">
        <v>20</v>
      </c>
      <c r="DP566" s="448">
        <v>2516.0731613240664</v>
      </c>
      <c r="DQ566" s="449">
        <v>566</v>
      </c>
      <c r="DR566" s="336"/>
      <c r="DV566" s="510">
        <v>2037</v>
      </c>
      <c r="DW566" s="511">
        <v>1814.3062708303289</v>
      </c>
      <c r="DY566" s="558">
        <v>1814.3062708303289</v>
      </c>
    </row>
    <row r="567" spans="1:135" ht="13.8" x14ac:dyDescent="0.25">
      <c r="B567" s="403">
        <v>2035</v>
      </c>
      <c r="C567" s="1525">
        <v>989.06029650884079</v>
      </c>
      <c r="D567" s="1434">
        <v>1499.4504775024568</v>
      </c>
      <c r="E567" s="1519">
        <v>1393.8553734529883</v>
      </c>
      <c r="F567" s="1525">
        <v>2632.2643639846551</v>
      </c>
      <c r="G567" s="1539"/>
      <c r="H567" s="1540"/>
      <c r="I567" s="1541"/>
      <c r="J567" s="1539"/>
      <c r="K567" s="1540"/>
      <c r="L567" s="1527">
        <v>361.00700822572691</v>
      </c>
      <c r="M567" s="1507"/>
      <c r="N567" s="301" t="s">
        <v>446</v>
      </c>
      <c r="O567" s="394"/>
      <c r="P567" s="394"/>
      <c r="Q567" s="394"/>
      <c r="R567" s="301">
        <v>21</v>
      </c>
      <c r="S567" s="503">
        <v>495.64803280392687</v>
      </c>
      <c r="T567" s="503">
        <v>2691.7979838120755</v>
      </c>
      <c r="U567" s="503">
        <v>716.55657500392113</v>
      </c>
      <c r="W567" s="503">
        <v>1085.3333027646829</v>
      </c>
      <c r="X567" s="503">
        <v>1801.889877768604</v>
      </c>
      <c r="Y567" s="503">
        <v>2518.4464527725249</v>
      </c>
      <c r="AA567" s="365"/>
      <c r="AB567" s="365"/>
      <c r="AC567" s="365"/>
      <c r="AD567" s="365"/>
      <c r="AE567" s="365"/>
      <c r="AF567" s="365"/>
      <c r="AG567" s="365"/>
      <c r="AH567" s="365"/>
      <c r="AI567" s="365"/>
      <c r="AJ567" s="365"/>
      <c r="AK567" s="365"/>
      <c r="AL567" s="365"/>
      <c r="AM567" s="365"/>
      <c r="AN567" s="365"/>
      <c r="BI567" s="463">
        <v>2033</v>
      </c>
      <c r="BJ567" s="530">
        <v>1791.2043848771086</v>
      </c>
      <c r="BR567" s="463">
        <v>2033</v>
      </c>
      <c r="BS567" s="294">
        <v>19</v>
      </c>
      <c r="BT567" s="529">
        <v>103.08968767240893</v>
      </c>
      <c r="BU567" s="526">
        <v>1659.706195354559</v>
      </c>
      <c r="BV567" s="530">
        <v>1762.7958830269679</v>
      </c>
      <c r="BY567" s="463">
        <v>2033</v>
      </c>
      <c r="BZ567" s="294">
        <v>19</v>
      </c>
      <c r="CA567" s="529">
        <v>-53.979094709891299</v>
      </c>
      <c r="CB567" s="529">
        <v>228.09390700057821</v>
      </c>
      <c r="CC567" s="526">
        <v>1617.240647161736</v>
      </c>
      <c r="CD567" s="530">
        <v>1791.355459452423</v>
      </c>
      <c r="CG567" s="463">
        <v>2033</v>
      </c>
      <c r="CH567" s="294">
        <v>19</v>
      </c>
      <c r="CI567" s="529">
        <v>-0.98462610422048702</v>
      </c>
      <c r="CJ567" s="529">
        <v>-50.558814558388626</v>
      </c>
      <c r="CK567" s="529">
        <v>225.11493572348809</v>
      </c>
      <c r="CL567" s="526">
        <v>1617.6328898162296</v>
      </c>
      <c r="CM567" s="530">
        <v>1791.2043848771086</v>
      </c>
      <c r="CP567" s="463">
        <v>2033</v>
      </c>
      <c r="CQ567" s="294">
        <v>19</v>
      </c>
      <c r="CR567" s="529">
        <v>1660.1750715945218</v>
      </c>
      <c r="CS567" s="526">
        <v>1.0605753070326636</v>
      </c>
      <c r="CT567" s="530">
        <v>1760.7406862843341</v>
      </c>
      <c r="CZ567" s="447" t="b">
        <v>1</v>
      </c>
      <c r="DA567" s="448" t="b">
        <v>1</v>
      </c>
      <c r="DB567" s="449" t="b">
        <v>1</v>
      </c>
      <c r="DC567" s="447">
        <v>21</v>
      </c>
      <c r="DD567" s="449">
        <v>1085.3333027646829</v>
      </c>
      <c r="DE567" s="447">
        <v>21</v>
      </c>
      <c r="DF567" s="449">
        <v>1801.889877768604</v>
      </c>
      <c r="DG567" s="447">
        <v>21</v>
      </c>
      <c r="DH567" s="449">
        <v>2518.4464527725249</v>
      </c>
      <c r="DI567" s="447">
        <v>21</v>
      </c>
      <c r="DJ567" s="448">
        <v>1085.3333027646829</v>
      </c>
      <c r="DK567" s="449">
        <v>567</v>
      </c>
      <c r="DL567" s="447">
        <v>21</v>
      </c>
      <c r="DM567" s="448">
        <v>1801.889877768604</v>
      </c>
      <c r="DN567" s="449">
        <v>567</v>
      </c>
      <c r="DO567" s="447">
        <v>21</v>
      </c>
      <c r="DP567" s="448">
        <v>2518.4464527725249</v>
      </c>
      <c r="DQ567" s="449">
        <v>567</v>
      </c>
      <c r="DR567" s="336"/>
      <c r="DV567" s="510">
        <v>2038</v>
      </c>
      <c r="DW567" s="511">
        <v>1819.3341094279153</v>
      </c>
      <c r="DY567" s="558">
        <v>1819.3341094279153</v>
      </c>
    </row>
    <row r="568" spans="1:135" ht="13.8" x14ac:dyDescent="0.25">
      <c r="B568" s="403">
        <v>2036</v>
      </c>
      <c r="C568" s="1525">
        <v>994.60833621235338</v>
      </c>
      <c r="D568" s="1434">
        <v>1507.8615024035662</v>
      </c>
      <c r="E568" s="1519">
        <v>1401.6740726568364</v>
      </c>
      <c r="F568" s="1525">
        <v>2615.0164664395584</v>
      </c>
      <c r="G568" s="1539"/>
      <c r="H568" s="1540"/>
      <c r="I568" s="1541"/>
      <c r="J568" s="1539"/>
      <c r="K568" s="1540"/>
      <c r="L568" s="1527">
        <v>363.03204271750894</v>
      </c>
      <c r="M568" s="1507"/>
      <c r="N568" s="301" t="s">
        <v>446</v>
      </c>
      <c r="O568" s="394"/>
      <c r="P568" s="394"/>
      <c r="Q568" s="394"/>
      <c r="R568" s="301">
        <v>22</v>
      </c>
      <c r="S568" s="503">
        <v>499.17045178822616</v>
      </c>
      <c r="T568" s="503">
        <v>2676.394021303317</v>
      </c>
      <c r="U568" s="503">
        <v>713.15347291242176</v>
      </c>
      <c r="W568" s="503">
        <v>1094.6351356340356</v>
      </c>
      <c r="X568" s="503">
        <v>1807.7886085464575</v>
      </c>
      <c r="Y568" s="503">
        <v>2520.9420814588793</v>
      </c>
      <c r="AA568" s="365"/>
      <c r="AB568" s="365"/>
      <c r="AC568" s="365"/>
      <c r="AD568" s="365"/>
      <c r="AE568" s="365"/>
      <c r="AF568" s="365"/>
      <c r="AG568" s="365"/>
      <c r="AH568" s="365"/>
      <c r="AI568" s="365"/>
      <c r="AJ568" s="365"/>
      <c r="AK568" s="365"/>
      <c r="AL568" s="365"/>
      <c r="AM568" s="365"/>
      <c r="AN568" s="365"/>
      <c r="BI568" s="463">
        <v>2034</v>
      </c>
      <c r="BJ568" s="530">
        <v>1797.4267134707079</v>
      </c>
      <c r="BR568" s="463">
        <v>2034</v>
      </c>
      <c r="BS568" s="294">
        <v>20</v>
      </c>
      <c r="BT568" s="529">
        <v>108.51546070779888</v>
      </c>
      <c r="BU568" s="526">
        <v>1659.706195354559</v>
      </c>
      <c r="BV568" s="530">
        <v>1768.2216560623579</v>
      </c>
      <c r="BY568" s="463">
        <v>2034</v>
      </c>
      <c r="BZ568" s="294">
        <v>20</v>
      </c>
      <c r="CA568" s="529">
        <v>-59.810631257497285</v>
      </c>
      <c r="CB568" s="529">
        <v>240.09884947429285</v>
      </c>
      <c r="CC568" s="526">
        <v>1617.240647161736</v>
      </c>
      <c r="CD568" s="530">
        <v>1797.5288653785315</v>
      </c>
      <c r="CG568" s="463">
        <v>2034</v>
      </c>
      <c r="CH568" s="294">
        <v>20</v>
      </c>
      <c r="CI568" s="529">
        <v>-1.1484194246630552</v>
      </c>
      <c r="CJ568" s="529">
        <v>-56.020847156109276</v>
      </c>
      <c r="CK568" s="529">
        <v>236.9630902352506</v>
      </c>
      <c r="CL568" s="526">
        <v>1617.6328898162296</v>
      </c>
      <c r="CM568" s="530">
        <v>1797.4267134707079</v>
      </c>
      <c r="CP568" s="463">
        <v>2034</v>
      </c>
      <c r="CQ568" s="294">
        <v>20</v>
      </c>
      <c r="CR568" s="529">
        <v>1660.1750715945218</v>
      </c>
      <c r="CS568" s="526">
        <v>1.0638632366333638</v>
      </c>
      <c r="CT568" s="530">
        <v>1766.1992250445744</v>
      </c>
      <c r="CZ568" s="447" t="b">
        <v>1</v>
      </c>
      <c r="DA568" s="448" t="b">
        <v>1</v>
      </c>
      <c r="DB568" s="449" t="b">
        <v>1</v>
      </c>
      <c r="DC568" s="447">
        <v>22</v>
      </c>
      <c r="DD568" s="449">
        <v>1094.6351356340356</v>
      </c>
      <c r="DE568" s="447">
        <v>22</v>
      </c>
      <c r="DF568" s="449">
        <v>1807.7886085464575</v>
      </c>
      <c r="DG568" s="447">
        <v>22</v>
      </c>
      <c r="DH568" s="449">
        <v>2520.9420814588793</v>
      </c>
      <c r="DI568" s="447">
        <v>22</v>
      </c>
      <c r="DJ568" s="448">
        <v>1094.6351356340356</v>
      </c>
      <c r="DK568" s="449">
        <v>568</v>
      </c>
      <c r="DL568" s="447">
        <v>22</v>
      </c>
      <c r="DM568" s="448">
        <v>1807.7886085464575</v>
      </c>
      <c r="DN568" s="449">
        <v>568</v>
      </c>
      <c r="DO568" s="447">
        <v>22</v>
      </c>
      <c r="DP568" s="448">
        <v>2520.9420814588793</v>
      </c>
      <c r="DQ568" s="449">
        <v>568</v>
      </c>
      <c r="DR568" s="336"/>
      <c r="DV568" s="510">
        <v>2039</v>
      </c>
      <c r="DW568" s="511">
        <v>1824.0611722400772</v>
      </c>
      <c r="DY568" s="558">
        <v>1824.0611722400772</v>
      </c>
    </row>
    <row r="569" spans="1:135" ht="13.8" x14ac:dyDescent="0.25">
      <c r="B569" s="403">
        <v>2037</v>
      </c>
      <c r="C569" s="1525">
        <v>999.86081329988849</v>
      </c>
      <c r="D569" s="1434">
        <v>1515.8244438994236</v>
      </c>
      <c r="E569" s="1519">
        <v>1409.0762436248165</v>
      </c>
      <c r="F569" s="1525">
        <v>2597.7685688944616</v>
      </c>
      <c r="G569" s="1539"/>
      <c r="H569" s="1540"/>
      <c r="I569" s="1541"/>
      <c r="J569" s="1539"/>
      <c r="K569" s="1540"/>
      <c r="L569" s="1527">
        <v>364.94919685445933</v>
      </c>
      <c r="M569" s="1507"/>
      <c r="N569" s="301" t="s">
        <v>446</v>
      </c>
      <c r="O569" s="394"/>
      <c r="P569" s="394"/>
      <c r="Q569" s="394"/>
      <c r="R569" s="301">
        <v>23</v>
      </c>
      <c r="S569" s="503">
        <v>502.69287077252557</v>
      </c>
      <c r="T569" s="503">
        <v>2660.9089253691091</v>
      </c>
      <c r="U569" s="503">
        <v>709.8969628598536</v>
      </c>
      <c r="W569" s="503">
        <v>1103.7741497793672</v>
      </c>
      <c r="X569" s="503">
        <v>1813.6711126392208</v>
      </c>
      <c r="Y569" s="503">
        <v>2523.5680754990744</v>
      </c>
      <c r="AA569" s="365"/>
      <c r="AB569" s="365"/>
      <c r="AC569" s="365"/>
      <c r="AD569" s="365"/>
      <c r="AE569" s="365"/>
      <c r="AF569" s="365"/>
      <c r="AG569" s="365"/>
      <c r="AH569" s="365"/>
      <c r="AI569" s="365"/>
      <c r="AJ569" s="365"/>
      <c r="AK569" s="365"/>
      <c r="AL569" s="365"/>
      <c r="AM569" s="365"/>
      <c r="AN569" s="365"/>
      <c r="BI569" s="463">
        <v>2035</v>
      </c>
      <c r="BJ569" s="530">
        <v>1803.3517115371567</v>
      </c>
      <c r="BR569" s="463">
        <v>2035</v>
      </c>
      <c r="BS569" s="294">
        <v>21</v>
      </c>
      <c r="BT569" s="529">
        <v>113.94123374318882</v>
      </c>
      <c r="BU569" s="526">
        <v>1659.706195354559</v>
      </c>
      <c r="BV569" s="530">
        <v>1773.6474290977478</v>
      </c>
      <c r="BY569" s="463">
        <v>2035</v>
      </c>
      <c r="BZ569" s="294">
        <v>21</v>
      </c>
      <c r="CA569" s="529">
        <v>-65.941220961390755</v>
      </c>
      <c r="CB569" s="529">
        <v>252.10379194800748</v>
      </c>
      <c r="CC569" s="526">
        <v>1617.240647161736</v>
      </c>
      <c r="CD569" s="530">
        <v>1803.4032181483526</v>
      </c>
      <c r="CG569" s="463">
        <v>2035</v>
      </c>
      <c r="CH569" s="294">
        <v>21</v>
      </c>
      <c r="CI569" s="529">
        <v>-1.3294390364755693</v>
      </c>
      <c r="CJ569" s="529">
        <v>-61.762983989610476</v>
      </c>
      <c r="CK569" s="529">
        <v>248.81124474701312</v>
      </c>
      <c r="CL569" s="526">
        <v>1617.6328898162296</v>
      </c>
      <c r="CM569" s="530">
        <v>1803.3517115371567</v>
      </c>
      <c r="CP569" s="463">
        <v>2035</v>
      </c>
      <c r="CQ569" s="294">
        <v>21</v>
      </c>
      <c r="CR569" s="529">
        <v>1660.1750715945218</v>
      </c>
      <c r="CS569" s="526">
        <v>1.0671613592689078</v>
      </c>
      <c r="CT569" s="530">
        <v>1771.6746860271662</v>
      </c>
      <c r="CZ569" s="447" t="b">
        <v>1</v>
      </c>
      <c r="DA569" s="448" t="b">
        <v>1</v>
      </c>
      <c r="DB569" s="449" t="b">
        <v>1</v>
      </c>
      <c r="DC569" s="447">
        <v>23</v>
      </c>
      <c r="DD569" s="449">
        <v>1103.7741497793672</v>
      </c>
      <c r="DE569" s="447">
        <v>23</v>
      </c>
      <c r="DF569" s="449">
        <v>1813.6711126392208</v>
      </c>
      <c r="DG569" s="447">
        <v>23</v>
      </c>
      <c r="DH569" s="449">
        <v>2523.5680754990744</v>
      </c>
      <c r="DI569" s="447">
        <v>23</v>
      </c>
      <c r="DJ569" s="448">
        <v>1103.7741497793672</v>
      </c>
      <c r="DK569" s="449">
        <v>569</v>
      </c>
      <c r="DL569" s="447">
        <v>23</v>
      </c>
      <c r="DM569" s="448">
        <v>1813.6711126392208</v>
      </c>
      <c r="DN569" s="449">
        <v>569</v>
      </c>
      <c r="DO569" s="447">
        <v>23</v>
      </c>
      <c r="DP569" s="448">
        <v>2523.5680754990744</v>
      </c>
      <c r="DQ569" s="449">
        <v>569</v>
      </c>
      <c r="DR569" s="336"/>
      <c r="DV569" s="510">
        <v>2040</v>
      </c>
      <c r="DW569" s="511">
        <v>1828.486597952246</v>
      </c>
      <c r="DY569" s="558">
        <v>1828.486597952246</v>
      </c>
    </row>
    <row r="570" spans="1:135" ht="13.8" x14ac:dyDescent="0.25">
      <c r="B570" s="403">
        <v>2038</v>
      </c>
      <c r="C570" s="1525">
        <v>1004.8182841371879</v>
      </c>
      <c r="D570" s="1434">
        <v>1523.3401454602201</v>
      </c>
      <c r="E570" s="1519">
        <v>1416.0626704278104</v>
      </c>
      <c r="F570" s="1525">
        <v>2580.5206713493649</v>
      </c>
      <c r="G570" s="1539"/>
      <c r="H570" s="1540"/>
      <c r="I570" s="1541"/>
      <c r="J570" s="1539"/>
      <c r="K570" s="1540"/>
      <c r="L570" s="1527">
        <v>366.75867371007359</v>
      </c>
      <c r="M570" s="1507"/>
      <c r="N570" s="301" t="s">
        <v>446</v>
      </c>
      <c r="O570" s="394"/>
      <c r="P570" s="394"/>
      <c r="Q570" s="394"/>
      <c r="R570" s="301">
        <v>24</v>
      </c>
      <c r="S570" s="503">
        <v>506.21528975682497</v>
      </c>
      <c r="T570" s="503">
        <v>2645.3697496965819</v>
      </c>
      <c r="U570" s="503">
        <v>706.79686468849923</v>
      </c>
      <c r="W570" s="503">
        <v>1112.745936095821</v>
      </c>
      <c r="X570" s="503">
        <v>1819.5428007843202</v>
      </c>
      <c r="Y570" s="503">
        <v>2526.3396654728194</v>
      </c>
      <c r="AA570" s="365"/>
      <c r="AB570" s="365"/>
      <c r="AC570" s="365"/>
      <c r="AD570" s="365"/>
      <c r="AE570" s="365"/>
      <c r="AF570" s="365"/>
      <c r="AG570" s="365"/>
      <c r="AH570" s="365"/>
      <c r="AI570" s="365"/>
      <c r="AJ570" s="365"/>
      <c r="AK570" s="365"/>
      <c r="AL570" s="365"/>
      <c r="AM570" s="365"/>
      <c r="AN570" s="365"/>
      <c r="BI570" s="463">
        <v>2036</v>
      </c>
      <c r="BJ570" s="530">
        <v>1808.9785177618865</v>
      </c>
      <c r="BR570" s="463">
        <v>2036</v>
      </c>
      <c r="BS570" s="294">
        <v>22</v>
      </c>
      <c r="BT570" s="529">
        <v>119.36700677857877</v>
      </c>
      <c r="BU570" s="526">
        <v>1659.706195354559</v>
      </c>
      <c r="BV570" s="530">
        <v>1779.0732021331378</v>
      </c>
      <c r="BY570" s="463">
        <v>2036</v>
      </c>
      <c r="BZ570" s="294">
        <v>22</v>
      </c>
      <c r="CA570" s="529">
        <v>-72.370863821571717</v>
      </c>
      <c r="CB570" s="529">
        <v>264.10873442172215</v>
      </c>
      <c r="CC570" s="526">
        <v>1617.240647161736</v>
      </c>
      <c r="CD570" s="530">
        <v>1808.9785177618865</v>
      </c>
      <c r="CG570" s="463">
        <v>2036</v>
      </c>
      <c r="CH570" s="294">
        <v>22</v>
      </c>
      <c r="CI570" s="529">
        <v>-1.5285462542265267</v>
      </c>
      <c r="CJ570" s="529">
        <v>-67.785225058892223</v>
      </c>
      <c r="CK570" s="529">
        <v>260.65939925877569</v>
      </c>
      <c r="CL570" s="526">
        <v>1617.6328898162296</v>
      </c>
      <c r="CM570" s="530">
        <v>1808.9785177618865</v>
      </c>
      <c r="CP570" s="463">
        <v>2036</v>
      </c>
      <c r="CQ570" s="294">
        <v>22</v>
      </c>
      <c r="CR570" s="529">
        <v>1660.1750715945218</v>
      </c>
      <c r="CS570" s="526">
        <v>1.0704697065391082</v>
      </c>
      <c r="CT570" s="530">
        <v>1777.1671216933307</v>
      </c>
      <c r="CZ570" s="447" t="b">
        <v>1</v>
      </c>
      <c r="DA570" s="448" t="b">
        <v>1</v>
      </c>
      <c r="DB570" s="449" t="b">
        <v>1</v>
      </c>
      <c r="DC570" s="447">
        <v>24</v>
      </c>
      <c r="DD570" s="449">
        <v>1112.745936095821</v>
      </c>
      <c r="DE570" s="447">
        <v>24</v>
      </c>
      <c r="DF570" s="449">
        <v>1819.5428007843202</v>
      </c>
      <c r="DG570" s="447">
        <v>24</v>
      </c>
      <c r="DH570" s="449">
        <v>2526.3396654728194</v>
      </c>
      <c r="DI570" s="447">
        <v>24</v>
      </c>
      <c r="DJ570" s="448">
        <v>1112.745936095821</v>
      </c>
      <c r="DK570" s="449">
        <v>570</v>
      </c>
      <c r="DL570" s="447">
        <v>24</v>
      </c>
      <c r="DM570" s="448">
        <v>1819.5428007843202</v>
      </c>
      <c r="DN570" s="449">
        <v>570</v>
      </c>
      <c r="DO570" s="447">
        <v>24</v>
      </c>
      <c r="DP570" s="448">
        <v>2526.3396654728194</v>
      </c>
      <c r="DQ570" s="449">
        <v>570</v>
      </c>
      <c r="DR570" s="336"/>
      <c r="DV570" s="510">
        <v>2041</v>
      </c>
      <c r="DW570" s="511">
        <v>1832.6095252498535</v>
      </c>
      <c r="DY570" s="558">
        <v>1832.6095252498535</v>
      </c>
    </row>
    <row r="571" spans="1:135" ht="13.8" x14ac:dyDescent="0.25">
      <c r="B571" s="403">
        <v>2039</v>
      </c>
      <c r="C571" s="1525">
        <v>1009.4851035274954</v>
      </c>
      <c r="D571" s="1434">
        <v>1530.415209122076</v>
      </c>
      <c r="E571" s="1519">
        <v>1422.6394901698172</v>
      </c>
      <c r="F571" s="1525">
        <v>2563.2727738042681</v>
      </c>
      <c r="G571" s="1539"/>
      <c r="H571" s="1540"/>
      <c r="I571" s="1541"/>
      <c r="J571" s="1539"/>
      <c r="K571" s="1540"/>
      <c r="L571" s="1527">
        <v>368.46206278753584</v>
      </c>
      <c r="M571" s="1507"/>
      <c r="N571" s="301" t="s">
        <v>446</v>
      </c>
      <c r="O571" s="394"/>
      <c r="P571" s="394"/>
      <c r="Q571" s="394"/>
      <c r="R571" s="301">
        <v>25</v>
      </c>
      <c r="S571" s="503">
        <v>509.73770874112438</v>
      </c>
      <c r="T571" s="503">
        <v>2629.8131457857303</v>
      </c>
      <c r="U571" s="503">
        <v>703.86460940325946</v>
      </c>
      <c r="W571" s="503">
        <v>1121.5463938784958</v>
      </c>
      <c r="X571" s="503">
        <v>1825.4110032817553</v>
      </c>
      <c r="Y571" s="503">
        <v>2529.2756126850145</v>
      </c>
      <c r="AA571" s="365"/>
      <c r="AB571" s="365"/>
      <c r="AC571" s="365"/>
      <c r="AD571" s="365"/>
      <c r="AE571" s="365"/>
      <c r="AF571" s="365"/>
      <c r="AG571" s="365"/>
      <c r="AH571" s="365"/>
      <c r="AI571" s="365"/>
      <c r="AJ571" s="365"/>
      <c r="AK571" s="365"/>
      <c r="AL571" s="365"/>
      <c r="AM571" s="365"/>
      <c r="AN571" s="365"/>
      <c r="BI571" s="463">
        <v>2037</v>
      </c>
      <c r="BJ571" s="530">
        <v>1814.3062708303289</v>
      </c>
      <c r="BR571" s="463">
        <v>2037</v>
      </c>
      <c r="BS571" s="294">
        <v>23</v>
      </c>
      <c r="BT571" s="529">
        <v>124.79277981396871</v>
      </c>
      <c r="BU571" s="526">
        <v>1659.706195354559</v>
      </c>
      <c r="BV571" s="530">
        <v>1784.4989751685277</v>
      </c>
      <c r="BY571" s="463">
        <v>2037</v>
      </c>
      <c r="BZ571" s="294">
        <v>23</v>
      </c>
      <c r="CA571" s="529">
        <v>-79.09955983804015</v>
      </c>
      <c r="CB571" s="529">
        <v>276.11367689543675</v>
      </c>
      <c r="CC571" s="526">
        <v>1617.240647161736</v>
      </c>
      <c r="CD571" s="530">
        <v>1814.2547642191325</v>
      </c>
      <c r="CG571" s="463">
        <v>2037</v>
      </c>
      <c r="CH571" s="294">
        <v>23</v>
      </c>
      <c r="CI571" s="529">
        <v>-1.7466023924844243</v>
      </c>
      <c r="CJ571" s="529">
        <v>-74.087570363954512</v>
      </c>
      <c r="CK571" s="529">
        <v>272.50755377053821</v>
      </c>
      <c r="CL571" s="526">
        <v>1617.6328898162296</v>
      </c>
      <c r="CM571" s="530">
        <v>1814.3062708303289</v>
      </c>
      <c r="CP571" s="463">
        <v>2037</v>
      </c>
      <c r="CQ571" s="294">
        <v>23</v>
      </c>
      <c r="CR571" s="529">
        <v>1660.1750715945218</v>
      </c>
      <c r="CS571" s="526">
        <v>1.0737883101417416</v>
      </c>
      <c r="CT571" s="530">
        <v>1782.6765846669264</v>
      </c>
      <c r="CZ571" s="447" t="b">
        <v>1</v>
      </c>
      <c r="DA571" s="448" t="b">
        <v>1</v>
      </c>
      <c r="DB571" s="449" t="b">
        <v>1</v>
      </c>
      <c r="DC571" s="447">
        <v>25</v>
      </c>
      <c r="DD571" s="449">
        <v>1121.5463938784958</v>
      </c>
      <c r="DE571" s="447">
        <v>25</v>
      </c>
      <c r="DF571" s="449">
        <v>1825.4110032817553</v>
      </c>
      <c r="DG571" s="447">
        <v>25</v>
      </c>
      <c r="DH571" s="449">
        <v>2529.2756126850145</v>
      </c>
      <c r="DI571" s="447">
        <v>25</v>
      </c>
      <c r="DJ571" s="448">
        <v>1121.5463938784958</v>
      </c>
      <c r="DK571" s="449">
        <v>571</v>
      </c>
      <c r="DL571" s="447">
        <v>25</v>
      </c>
      <c r="DM571" s="448">
        <v>1825.4110032817553</v>
      </c>
      <c r="DN571" s="449">
        <v>571</v>
      </c>
      <c r="DO571" s="447">
        <v>25</v>
      </c>
      <c r="DP571" s="448">
        <v>2529.2756126850145</v>
      </c>
      <c r="DQ571" s="449">
        <v>571</v>
      </c>
      <c r="DR571" s="336"/>
      <c r="DV571" s="510">
        <v>2042</v>
      </c>
      <c r="DW571" s="511">
        <v>1836.4290928183309</v>
      </c>
      <c r="DY571" s="558">
        <v>1836.4290928183309</v>
      </c>
    </row>
    <row r="572" spans="1:135" s="319" customFormat="1" ht="13.8" x14ac:dyDescent="0.25">
      <c r="B572" s="403">
        <v>2040</v>
      </c>
      <c r="C572" s="1525">
        <v>1013.8661304407226</v>
      </c>
      <c r="D572" s="1434">
        <v>1537.057001255657</v>
      </c>
      <c r="E572" s="1519">
        <v>1428.8135504630052</v>
      </c>
      <c r="F572" s="1525">
        <v>2546.0248762591714</v>
      </c>
      <c r="G572" s="1539"/>
      <c r="H572" s="1540"/>
      <c r="I572" s="1541"/>
      <c r="J572" s="1539"/>
      <c r="K572" s="1540"/>
      <c r="L572" s="1527">
        <v>370.06113761086374</v>
      </c>
      <c r="M572" s="1507"/>
      <c r="N572" s="301" t="s">
        <v>446</v>
      </c>
      <c r="O572" s="394"/>
      <c r="P572" s="394"/>
      <c r="Q572" s="394"/>
      <c r="R572" s="301">
        <v>26</v>
      </c>
      <c r="S572" s="503">
        <v>513.26012772542288</v>
      </c>
      <c r="T572" s="503">
        <v>2614.2645204000223</v>
      </c>
      <c r="U572" s="503">
        <v>701.10829719374749</v>
      </c>
      <c r="W572" s="503">
        <v>1130.1725042904691</v>
      </c>
      <c r="X572" s="503">
        <v>1831.2808014842165</v>
      </c>
      <c r="Y572" s="503">
        <v>2532.3890986779638</v>
      </c>
      <c r="AA572" s="365"/>
      <c r="AB572" s="365"/>
      <c r="AC572" s="365"/>
      <c r="AD572" s="365"/>
      <c r="AE572" s="365"/>
      <c r="AF572" s="365"/>
      <c r="AG572" s="365"/>
      <c r="AH572" s="365"/>
      <c r="AI572" s="365"/>
      <c r="AJ572" s="365"/>
      <c r="AK572" s="365"/>
      <c r="AL572" s="365"/>
      <c r="AM572" s="365"/>
      <c r="AN572" s="365"/>
      <c r="BI572" s="463">
        <v>2038</v>
      </c>
      <c r="BJ572" s="530">
        <v>1819.3341094279153</v>
      </c>
      <c r="BR572" s="463">
        <v>2038</v>
      </c>
      <c r="BS572" s="294">
        <v>24</v>
      </c>
      <c r="BT572" s="529">
        <v>130.21855284935864</v>
      </c>
      <c r="BU572" s="526">
        <v>1659.706195354559</v>
      </c>
      <c r="BV572" s="530">
        <v>1789.9247482039177</v>
      </c>
      <c r="BY572" s="463">
        <v>2038</v>
      </c>
      <c r="BZ572" s="294">
        <v>24</v>
      </c>
      <c r="CA572" s="529">
        <v>-86.127309010796083</v>
      </c>
      <c r="CB572" s="529">
        <v>288.11861936915142</v>
      </c>
      <c r="CC572" s="526">
        <v>1617.240647161736</v>
      </c>
      <c r="CD572" s="530">
        <v>1819.2319575200913</v>
      </c>
      <c r="CG572" s="463">
        <v>2038</v>
      </c>
      <c r="CH572" s="294">
        <v>24</v>
      </c>
      <c r="CI572" s="529">
        <v>-1.9844687658177596</v>
      </c>
      <c r="CJ572" s="529">
        <v>-80.670019904797357</v>
      </c>
      <c r="CK572" s="529">
        <v>284.35570828230072</v>
      </c>
      <c r="CL572" s="526">
        <v>1617.6328898162296</v>
      </c>
      <c r="CM572" s="530">
        <v>1819.3341094279153</v>
      </c>
      <c r="CP572" s="463">
        <v>2038</v>
      </c>
      <c r="CQ572" s="294">
        <v>24</v>
      </c>
      <c r="CR572" s="529">
        <v>1660.1750715945218</v>
      </c>
      <c r="CS572" s="526">
        <v>1.0771172018728519</v>
      </c>
      <c r="CT572" s="530">
        <v>1788.2031277349529</v>
      </c>
      <c r="CZ572" s="447" t="b">
        <v>1</v>
      </c>
      <c r="DA572" s="448" t="b">
        <v>1</v>
      </c>
      <c r="DB572" s="449" t="b">
        <v>1</v>
      </c>
      <c r="DC572" s="447">
        <v>26</v>
      </c>
      <c r="DD572" s="449">
        <v>1130.1725042904691</v>
      </c>
      <c r="DE572" s="447">
        <v>26</v>
      </c>
      <c r="DF572" s="449">
        <v>1831.2808014842165</v>
      </c>
      <c r="DG572" s="447">
        <v>26</v>
      </c>
      <c r="DH572" s="449">
        <v>2532.3890986779638</v>
      </c>
      <c r="DI572" s="447">
        <v>26</v>
      </c>
      <c r="DJ572" s="448">
        <v>1130.1725042904691</v>
      </c>
      <c r="DK572" s="449">
        <v>572</v>
      </c>
      <c r="DL572" s="447">
        <v>26</v>
      </c>
      <c r="DM572" s="448">
        <v>1831.2808014842165</v>
      </c>
      <c r="DN572" s="449">
        <v>572</v>
      </c>
      <c r="DO572" s="447">
        <v>26</v>
      </c>
      <c r="DP572" s="448">
        <v>2532.3890986779638</v>
      </c>
      <c r="DQ572" s="449">
        <v>572</v>
      </c>
      <c r="DR572" s="336"/>
      <c r="DV572" s="510">
        <v>2043</v>
      </c>
      <c r="DW572" s="511">
        <v>1839.9444393431099</v>
      </c>
      <c r="DY572" s="558">
        <v>1839.9444393431099</v>
      </c>
      <c r="EA572" s="325"/>
      <c r="EB572" s="325"/>
      <c r="EC572" s="325"/>
      <c r="ED572" s="325"/>
      <c r="EE572" s="325"/>
    </row>
    <row r="573" spans="1:135" s="319" customFormat="1" ht="13.8" x14ac:dyDescent="0.25">
      <c r="B573" s="403">
        <v>2041</v>
      </c>
      <c r="C573" s="1525">
        <v>1017.960579981035</v>
      </c>
      <c r="D573" s="1434">
        <v>1543.2643319310484</v>
      </c>
      <c r="E573" s="1519">
        <v>1434.5837451753409</v>
      </c>
      <c r="F573" s="1525">
        <v>2528.7769787140746</v>
      </c>
      <c r="G573" s="1539"/>
      <c r="H573" s="1540"/>
      <c r="I573" s="1541"/>
      <c r="J573" s="1539"/>
      <c r="K573" s="1540"/>
      <c r="L573" s="1527">
        <v>371.55561169307782</v>
      </c>
      <c r="M573" s="1507"/>
      <c r="N573" s="301" t="s">
        <v>446</v>
      </c>
      <c r="O573" s="394"/>
      <c r="P573" s="394"/>
      <c r="Q573" s="394"/>
      <c r="R573" s="301">
        <v>27</v>
      </c>
      <c r="S573" s="503">
        <v>515.57200562079026</v>
      </c>
      <c r="T573" s="503">
        <v>2598.7317247879919</v>
      </c>
      <c r="U573" s="503">
        <v>698.22564803829073</v>
      </c>
      <c r="W573" s="503">
        <v>1135.8421468718077</v>
      </c>
      <c r="X573" s="503">
        <v>1834.0677949100984</v>
      </c>
      <c r="Y573" s="503">
        <v>2532.2934429483894</v>
      </c>
      <c r="AA573" s="365"/>
      <c r="AB573" s="365"/>
      <c r="AC573" s="365"/>
      <c r="AD573" s="365"/>
      <c r="AE573" s="365"/>
      <c r="AF573" s="365"/>
      <c r="AG573" s="365"/>
      <c r="AH573" s="365"/>
      <c r="AI573" s="365"/>
      <c r="AJ573" s="365"/>
      <c r="AK573" s="365"/>
      <c r="AL573" s="365"/>
      <c r="AM573" s="365"/>
      <c r="AN573" s="365"/>
      <c r="BI573" s="463">
        <v>2039</v>
      </c>
      <c r="BJ573" s="530">
        <v>1824.0611722400772</v>
      </c>
      <c r="BR573" s="463">
        <v>2039</v>
      </c>
      <c r="BS573" s="294">
        <v>25</v>
      </c>
      <c r="BT573" s="529">
        <v>135.64432588474858</v>
      </c>
      <c r="BU573" s="526">
        <v>1659.706195354559</v>
      </c>
      <c r="BV573" s="530">
        <v>1795.3505212393075</v>
      </c>
      <c r="BY573" s="463">
        <v>2039</v>
      </c>
      <c r="BZ573" s="294">
        <v>25</v>
      </c>
      <c r="CA573" s="529">
        <v>-93.4541113398395</v>
      </c>
      <c r="CB573" s="529">
        <v>300.12356184286608</v>
      </c>
      <c r="CC573" s="526">
        <v>1617.240647161736</v>
      </c>
      <c r="CD573" s="530">
        <v>1823.9100976647626</v>
      </c>
      <c r="CG573" s="463">
        <v>2039</v>
      </c>
      <c r="CH573" s="294">
        <v>25</v>
      </c>
      <c r="CI573" s="529">
        <v>-2.2430066887950297</v>
      </c>
      <c r="CJ573" s="529">
        <v>-87.532573681420743</v>
      </c>
      <c r="CK573" s="529">
        <v>296.20386279406324</v>
      </c>
      <c r="CL573" s="526">
        <v>1617.6328898162296</v>
      </c>
      <c r="CM573" s="530">
        <v>1824.0611722400772</v>
      </c>
      <c r="CP573" s="463">
        <v>2039</v>
      </c>
      <c r="CQ573" s="294">
        <v>25</v>
      </c>
      <c r="CR573" s="529">
        <v>1660.1750715945218</v>
      </c>
      <c r="CS573" s="526">
        <v>1.0804564136270549</v>
      </c>
      <c r="CT573" s="530">
        <v>1793.7468038480561</v>
      </c>
      <c r="CZ573" s="447" t="b">
        <v>1</v>
      </c>
      <c r="DA573" s="448" t="b">
        <v>1</v>
      </c>
      <c r="DB573" s="449" t="b">
        <v>1</v>
      </c>
      <c r="DC573" s="447">
        <v>27</v>
      </c>
      <c r="DD573" s="449">
        <v>1135.8421468718077</v>
      </c>
      <c r="DE573" s="447">
        <v>27</v>
      </c>
      <c r="DF573" s="449">
        <v>1834.0677949100984</v>
      </c>
      <c r="DG573" s="447">
        <v>27</v>
      </c>
      <c r="DH573" s="449">
        <v>2532.2934429483894</v>
      </c>
      <c r="DI573" s="447">
        <v>27</v>
      </c>
      <c r="DJ573" s="448">
        <v>1135.8421468718077</v>
      </c>
      <c r="DK573" s="449">
        <v>573</v>
      </c>
      <c r="DL573" s="447">
        <v>27</v>
      </c>
      <c r="DM573" s="448">
        <v>1834.0677949100984</v>
      </c>
      <c r="DN573" s="449">
        <v>573</v>
      </c>
      <c r="DO573" s="447">
        <v>27</v>
      </c>
      <c r="DP573" s="448">
        <v>2532.2934429483894</v>
      </c>
      <c r="DQ573" s="449">
        <v>573</v>
      </c>
      <c r="DR573" s="336"/>
      <c r="DV573" s="510">
        <v>2044</v>
      </c>
      <c r="DW573" s="511">
        <v>1843.1547035096219</v>
      </c>
      <c r="DY573" s="558">
        <v>1843.1547035096219</v>
      </c>
      <c r="EA573" s="325"/>
      <c r="EB573" s="325"/>
      <c r="EC573" s="325"/>
      <c r="ED573" s="325"/>
      <c r="EE573" s="325"/>
    </row>
    <row r="574" spans="1:135" s="319" customFormat="1" ht="13.8" x14ac:dyDescent="0.25">
      <c r="B574" s="403">
        <v>2042</v>
      </c>
      <c r="C574" s="1525">
        <v>1021.7710277271391</v>
      </c>
      <c r="D574" s="1434">
        <v>1549.0411058168886</v>
      </c>
      <c r="E574" s="1519">
        <v>1439.9537039987981</v>
      </c>
      <c r="F574" s="1525">
        <v>2511.5290811689779</v>
      </c>
      <c r="G574" s="1539"/>
      <c r="H574" s="1540"/>
      <c r="I574" s="1541"/>
      <c r="J574" s="1539"/>
      <c r="K574" s="1540"/>
      <c r="L574" s="1527">
        <v>372.94642512040576</v>
      </c>
      <c r="M574" s="1507"/>
      <c r="N574" s="301" t="s">
        <v>446</v>
      </c>
      <c r="O574" s="394"/>
      <c r="P574" s="394"/>
      <c r="Q574" s="394"/>
      <c r="R574" s="301">
        <v>28</v>
      </c>
      <c r="S574" s="503">
        <v>517.88388351615845</v>
      </c>
      <c r="T574" s="503">
        <v>2583.2067755418543</v>
      </c>
      <c r="U574" s="503">
        <v>695.46325809889038</v>
      </c>
      <c r="W574" s="503">
        <v>1141.3930995102705</v>
      </c>
      <c r="X574" s="503">
        <v>1836.8563576091608</v>
      </c>
      <c r="Y574" s="503">
        <v>2532.3196157080511</v>
      </c>
      <c r="AA574" s="365"/>
      <c r="AB574" s="365"/>
      <c r="AC574" s="365"/>
      <c r="AD574" s="365"/>
      <c r="AE574" s="365"/>
      <c r="AF574" s="365"/>
      <c r="AG574" s="365"/>
      <c r="AH574" s="365"/>
      <c r="AI574" s="365"/>
      <c r="AJ574" s="365"/>
      <c r="AK574" s="365"/>
      <c r="AL574" s="365"/>
      <c r="AM574" s="365"/>
      <c r="AN574" s="365"/>
      <c r="BI574" s="463">
        <v>2040</v>
      </c>
      <c r="BJ574" s="530">
        <v>1828.486597952246</v>
      </c>
      <c r="BR574" s="463">
        <v>2040</v>
      </c>
      <c r="BS574" s="294">
        <v>26</v>
      </c>
      <c r="BT574" s="529">
        <v>141.07009892013855</v>
      </c>
      <c r="BU574" s="526">
        <v>1659.706195354559</v>
      </c>
      <c r="BV574" s="530">
        <v>1800.7762942746976</v>
      </c>
      <c r="BY574" s="463">
        <v>2040</v>
      </c>
      <c r="BZ574" s="294">
        <v>26</v>
      </c>
      <c r="CA574" s="529">
        <v>-101.0799668251704</v>
      </c>
      <c r="CB574" s="529">
        <v>312.12850431658069</v>
      </c>
      <c r="CC574" s="526">
        <v>1617.240647161736</v>
      </c>
      <c r="CD574" s="530">
        <v>1828.2891846531463</v>
      </c>
      <c r="CG574" s="463">
        <v>2040</v>
      </c>
      <c r="CH574" s="294">
        <v>26</v>
      </c>
      <c r="CI574" s="529">
        <v>-2.5230774759847323</v>
      </c>
      <c r="CJ574" s="529">
        <v>-94.675231693824685</v>
      </c>
      <c r="CK574" s="529">
        <v>308.05201730582576</v>
      </c>
      <c r="CL574" s="526">
        <v>1617.6328898162296</v>
      </c>
      <c r="CM574" s="530">
        <v>1828.486597952246</v>
      </c>
      <c r="CP574" s="463">
        <v>2040</v>
      </c>
      <c r="CQ574" s="294">
        <v>26</v>
      </c>
      <c r="CR574" s="529">
        <v>1660.1750715945218</v>
      </c>
      <c r="CS574" s="526">
        <v>1.0838059773978446</v>
      </c>
      <c r="CT574" s="530">
        <v>1799.3076661210373</v>
      </c>
      <c r="CZ574" s="447" t="b">
        <v>1</v>
      </c>
      <c r="DA574" s="448" t="b">
        <v>1</v>
      </c>
      <c r="DB574" s="449" t="b">
        <v>1</v>
      </c>
      <c r="DC574" s="447">
        <v>28</v>
      </c>
      <c r="DD574" s="449">
        <v>1141.3930995102705</v>
      </c>
      <c r="DE574" s="447">
        <v>28</v>
      </c>
      <c r="DF574" s="449">
        <v>1836.8563576091608</v>
      </c>
      <c r="DG574" s="447">
        <v>28</v>
      </c>
      <c r="DH574" s="449">
        <v>2532.3196157080511</v>
      </c>
      <c r="DI574" s="447">
        <v>28</v>
      </c>
      <c r="DJ574" s="448">
        <v>1141.3930995102705</v>
      </c>
      <c r="DK574" s="449">
        <v>574</v>
      </c>
      <c r="DL574" s="447">
        <v>28</v>
      </c>
      <c r="DM574" s="448">
        <v>1836.8563576091608</v>
      </c>
      <c r="DN574" s="449">
        <v>574</v>
      </c>
      <c r="DO574" s="447">
        <v>28</v>
      </c>
      <c r="DP574" s="448">
        <v>2532.3196157080511</v>
      </c>
      <c r="DQ574" s="449">
        <v>574</v>
      </c>
      <c r="DR574" s="336"/>
      <c r="DV574" s="510">
        <v>2045</v>
      </c>
      <c r="DW574" s="511">
        <v>1846.0590240032984</v>
      </c>
      <c r="DY574" s="558">
        <v>1846.0590240032984</v>
      </c>
      <c r="EA574" s="325"/>
      <c r="EB574" s="325"/>
      <c r="EC574" s="325"/>
      <c r="ED574" s="325"/>
      <c r="EE574" s="325"/>
    </row>
    <row r="575" spans="1:135" s="319" customFormat="1" ht="13.8" x14ac:dyDescent="0.25">
      <c r="B575" s="403">
        <v>2043</v>
      </c>
      <c r="C575" s="1525">
        <v>1025.3107220586744</v>
      </c>
      <c r="D575" s="1434">
        <v>1554.4074079264449</v>
      </c>
      <c r="E575" s="1519">
        <v>1444.9420975090898</v>
      </c>
      <c r="F575" s="1525">
        <v>2494.2811836238811</v>
      </c>
      <c r="G575" s="1539"/>
      <c r="H575" s="1540"/>
      <c r="I575" s="1541"/>
      <c r="J575" s="1539"/>
      <c r="K575" s="1540"/>
      <c r="L575" s="1527">
        <v>374.2384135514161</v>
      </c>
      <c r="M575" s="1507"/>
      <c r="N575" s="301" t="s">
        <v>446</v>
      </c>
      <c r="O575" s="394"/>
      <c r="P575" s="394"/>
      <c r="Q575" s="394"/>
      <c r="R575" s="301">
        <v>29</v>
      </c>
      <c r="S575" s="503">
        <v>520.19576141152663</v>
      </c>
      <c r="T575" s="503">
        <v>2567.6795932919495</v>
      </c>
      <c r="U575" s="503">
        <v>692.82032306457518</v>
      </c>
      <c r="W575" s="503">
        <v>1146.8241506428951</v>
      </c>
      <c r="X575" s="503">
        <v>1839.6444737074703</v>
      </c>
      <c r="Y575" s="503">
        <v>2532.4647967720457</v>
      </c>
      <c r="AA575" s="365"/>
      <c r="AB575" s="365"/>
      <c r="AC575" s="365"/>
      <c r="AD575" s="365"/>
      <c r="AE575" s="365"/>
      <c r="AF575" s="365"/>
      <c r="AG575" s="365"/>
      <c r="AH575" s="365"/>
      <c r="AI575" s="365"/>
      <c r="AJ575" s="365"/>
      <c r="AK575" s="365"/>
      <c r="AL575" s="365"/>
      <c r="AM575" s="365"/>
      <c r="AN575" s="365"/>
      <c r="BI575" s="463">
        <v>2041</v>
      </c>
      <c r="BJ575" s="530">
        <v>1832.6095252498535</v>
      </c>
      <c r="BR575" s="463">
        <v>2041</v>
      </c>
      <c r="BS575" s="294">
        <v>27</v>
      </c>
      <c r="BT575" s="529">
        <v>146.49587195552849</v>
      </c>
      <c r="BU575" s="526">
        <v>1659.706195354559</v>
      </c>
      <c r="BV575" s="530">
        <v>1806.2020673100874</v>
      </c>
      <c r="BY575" s="463">
        <v>2041</v>
      </c>
      <c r="BZ575" s="294">
        <v>27</v>
      </c>
      <c r="CA575" s="529">
        <v>-109.0048754667888</v>
      </c>
      <c r="CB575" s="529">
        <v>324.13344679029535</v>
      </c>
      <c r="CC575" s="526">
        <v>1617.240647161736</v>
      </c>
      <c r="CD575" s="530">
        <v>1832.3692184852425</v>
      </c>
      <c r="CG575" s="463">
        <v>2041</v>
      </c>
      <c r="CH575" s="294">
        <v>27</v>
      </c>
      <c r="CI575" s="529">
        <v>-2.8255424419553647</v>
      </c>
      <c r="CJ575" s="529">
        <v>-102.09799394200915</v>
      </c>
      <c r="CK575" s="529">
        <v>319.90017181758833</v>
      </c>
      <c r="CL575" s="526">
        <v>1617.6328898162296</v>
      </c>
      <c r="CM575" s="530">
        <v>1832.6095252498535</v>
      </c>
      <c r="CP575" s="463">
        <v>2041</v>
      </c>
      <c r="CQ575" s="294">
        <v>27</v>
      </c>
      <c r="CR575" s="529">
        <v>1660.1750715945218</v>
      </c>
      <c r="CS575" s="526">
        <v>1.0871659252778985</v>
      </c>
      <c r="CT575" s="530">
        <v>1804.8857678333595</v>
      </c>
      <c r="CZ575" s="447" t="b">
        <v>1</v>
      </c>
      <c r="DA575" s="448" t="b">
        <v>1</v>
      </c>
      <c r="DB575" s="449" t="b">
        <v>1</v>
      </c>
      <c r="DC575" s="447">
        <v>29</v>
      </c>
      <c r="DD575" s="449">
        <v>1146.8241506428951</v>
      </c>
      <c r="DE575" s="447">
        <v>29</v>
      </c>
      <c r="DF575" s="449">
        <v>1839.6444737074703</v>
      </c>
      <c r="DG575" s="447">
        <v>29</v>
      </c>
      <c r="DH575" s="449">
        <v>2532.4647967720457</v>
      </c>
      <c r="DI575" s="447">
        <v>29</v>
      </c>
      <c r="DJ575" s="448">
        <v>1146.8241506428951</v>
      </c>
      <c r="DK575" s="449">
        <v>575</v>
      </c>
      <c r="DL575" s="447">
        <v>29</v>
      </c>
      <c r="DM575" s="448">
        <v>1839.6444737074703</v>
      </c>
      <c r="DN575" s="449">
        <v>575</v>
      </c>
      <c r="DO575" s="447">
        <v>29</v>
      </c>
      <c r="DP575" s="448">
        <v>2532.4647967720457</v>
      </c>
      <c r="DQ575" s="449">
        <v>575</v>
      </c>
      <c r="DR575" s="336"/>
      <c r="DV575" s="510">
        <v>2046</v>
      </c>
      <c r="DW575" s="511">
        <v>1848.6565395095711</v>
      </c>
      <c r="DY575" s="558">
        <v>1848.6565395095711</v>
      </c>
      <c r="EA575" s="325"/>
      <c r="EB575" s="325"/>
      <c r="EC575" s="325"/>
      <c r="ED575" s="325"/>
      <c r="EE575" s="325"/>
    </row>
    <row r="576" spans="1:135" s="319" customFormat="1" ht="13.8" x14ac:dyDescent="0.25">
      <c r="B576" s="403">
        <v>2044</v>
      </c>
      <c r="C576" s="1525">
        <v>1028.5970573622294</v>
      </c>
      <c r="D576" s="1434">
        <v>1559.3896087665173</v>
      </c>
      <c r="E576" s="1519">
        <v>1449.5734391350725</v>
      </c>
      <c r="F576" s="1525">
        <v>2477.0332860787844</v>
      </c>
      <c r="G576" s="1539"/>
      <c r="H576" s="1540"/>
      <c r="I576" s="1541"/>
      <c r="J576" s="1539"/>
      <c r="K576" s="1540"/>
      <c r="L576" s="1527">
        <v>375.43792593721378</v>
      </c>
      <c r="M576" s="1507"/>
      <c r="N576" s="301" t="s">
        <v>446</v>
      </c>
      <c r="O576" s="394"/>
      <c r="P576" s="394"/>
      <c r="Q576" s="394"/>
      <c r="R576" s="301">
        <v>30</v>
      </c>
      <c r="S576" s="503">
        <v>522.50763930689482</v>
      </c>
      <c r="T576" s="503">
        <v>2552.1343503665089</v>
      </c>
      <c r="U576" s="503">
        <v>690.29499598362111</v>
      </c>
      <c r="W576" s="503">
        <v>1152.1339816870513</v>
      </c>
      <c r="X576" s="503">
        <v>1842.4289776706726</v>
      </c>
      <c r="Y576" s="503">
        <v>2532.7239736542938</v>
      </c>
      <c r="AA576" s="365"/>
      <c r="AB576" s="365"/>
      <c r="AC576" s="365"/>
      <c r="AD576" s="365"/>
      <c r="AE576" s="365"/>
      <c r="AF576" s="365"/>
      <c r="AG576" s="365"/>
      <c r="AH576" s="365"/>
      <c r="AI576" s="365"/>
      <c r="AJ576" s="365"/>
      <c r="AK576" s="365"/>
      <c r="AL576" s="365"/>
      <c r="AM576" s="365"/>
      <c r="AN576" s="365"/>
      <c r="BI576" s="463">
        <v>2042</v>
      </c>
      <c r="BJ576" s="530">
        <v>1836.4290928183309</v>
      </c>
      <c r="BR576" s="463">
        <v>2042</v>
      </c>
      <c r="BS576" s="294">
        <v>28</v>
      </c>
      <c r="BT576" s="529">
        <v>151.92164499091842</v>
      </c>
      <c r="BU576" s="526">
        <v>1659.706195354559</v>
      </c>
      <c r="BV576" s="530">
        <v>1811.6278403454774</v>
      </c>
      <c r="BY576" s="463">
        <v>2042</v>
      </c>
      <c r="BZ576" s="294">
        <v>28</v>
      </c>
      <c r="CA576" s="529">
        <v>-117.22883726469468</v>
      </c>
      <c r="CB576" s="529">
        <v>336.13838926401002</v>
      </c>
      <c r="CC576" s="526">
        <v>1617.240647161736</v>
      </c>
      <c r="CD576" s="530">
        <v>1836.1501991610512</v>
      </c>
      <c r="CG576" s="463">
        <v>2042</v>
      </c>
      <c r="CH576" s="294">
        <v>28</v>
      </c>
      <c r="CI576" s="529">
        <v>-3.1512629012754236</v>
      </c>
      <c r="CJ576" s="529">
        <v>-109.80086042597418</v>
      </c>
      <c r="CK576" s="529">
        <v>331.74832632935085</v>
      </c>
      <c r="CL576" s="526">
        <v>1617.6328898162296</v>
      </c>
      <c r="CM576" s="530">
        <v>1836.4290928183309</v>
      </c>
      <c r="CP576" s="463">
        <v>2042</v>
      </c>
      <c r="CQ576" s="294">
        <v>28</v>
      </c>
      <c r="CR576" s="529">
        <v>1660.1750715945218</v>
      </c>
      <c r="CS576" s="526">
        <v>1.0905362894593866</v>
      </c>
      <c r="CT576" s="530">
        <v>1810.4811624296613</v>
      </c>
      <c r="CZ576" s="447" t="b">
        <v>1</v>
      </c>
      <c r="DA576" s="448" t="b">
        <v>1</v>
      </c>
      <c r="DB576" s="449" t="b">
        <v>1</v>
      </c>
      <c r="DC576" s="447">
        <v>30</v>
      </c>
      <c r="DD576" s="449">
        <v>1152.1339816870513</v>
      </c>
      <c r="DE576" s="447">
        <v>30</v>
      </c>
      <c r="DF576" s="449">
        <v>1842.4289776706726</v>
      </c>
      <c r="DG576" s="447">
        <v>30</v>
      </c>
      <c r="DH576" s="449">
        <v>2532.7239736542938</v>
      </c>
      <c r="DI576" s="447">
        <v>30</v>
      </c>
      <c r="DJ576" s="448">
        <v>1152.1339816870513</v>
      </c>
      <c r="DK576" s="449">
        <v>576</v>
      </c>
      <c r="DL576" s="447">
        <v>30</v>
      </c>
      <c r="DM576" s="448">
        <v>1842.4289776706726</v>
      </c>
      <c r="DN576" s="449">
        <v>576</v>
      </c>
      <c r="DO576" s="447">
        <v>30</v>
      </c>
      <c r="DP576" s="448">
        <v>2532.7239736542938</v>
      </c>
      <c r="DQ576" s="449">
        <v>576</v>
      </c>
      <c r="DR576" s="336"/>
      <c r="DV576" s="510">
        <v>2047</v>
      </c>
      <c r="DW576" s="511">
        <v>1850.9463887138711</v>
      </c>
      <c r="DY576" s="558">
        <v>1850.9463887138711</v>
      </c>
      <c r="EA576" s="325"/>
      <c r="EB576" s="325"/>
      <c r="EC576" s="325"/>
      <c r="ED576" s="325"/>
      <c r="EE576" s="325"/>
    </row>
    <row r="577" spans="1:135" s="319" customFormat="1" ht="13.8" x14ac:dyDescent="0.25">
      <c r="B577" s="403">
        <v>2045</v>
      </c>
      <c r="C577" s="1525">
        <v>1031.6441694017042</v>
      </c>
      <c r="D577" s="1434">
        <v>1564.0091386563749</v>
      </c>
      <c r="E577" s="1519">
        <v>1453.8676500186023</v>
      </c>
      <c r="F577" s="1525">
        <v>2459.7853885336876</v>
      </c>
      <c r="G577" s="1539"/>
      <c r="H577" s="1540"/>
      <c r="I577" s="1541"/>
      <c r="J577" s="1539"/>
      <c r="K577" s="1540"/>
      <c r="L577" s="1527">
        <v>376.55012183162199</v>
      </c>
      <c r="M577" s="1507"/>
      <c r="N577" s="301" t="s">
        <v>446</v>
      </c>
      <c r="O577" s="394"/>
      <c r="P577" s="394"/>
      <c r="Q577" s="394"/>
      <c r="R577" s="301">
        <v>31</v>
      </c>
      <c r="S577" s="503">
        <v>524.819517202263</v>
      </c>
      <c r="T577" s="503">
        <v>2536.5602393359472</v>
      </c>
      <c r="U577" s="503">
        <v>687.88668848337431</v>
      </c>
      <c r="W577" s="503">
        <v>1157.3210195294755</v>
      </c>
      <c r="X577" s="503">
        <v>1845.2077080128499</v>
      </c>
      <c r="Y577" s="503">
        <v>2533.0943964962244</v>
      </c>
      <c r="AA577" s="365"/>
      <c r="AB577" s="365"/>
      <c r="AC577" s="365"/>
      <c r="AD577" s="365"/>
      <c r="AE577" s="365"/>
      <c r="AF577" s="365"/>
      <c r="AG577" s="365"/>
      <c r="AH577" s="365"/>
      <c r="AI577" s="365"/>
      <c r="AJ577" s="365"/>
      <c r="AK577" s="365"/>
      <c r="AL577" s="365"/>
      <c r="AM577" s="365"/>
      <c r="AN577" s="365"/>
      <c r="BI577" s="463">
        <v>2043</v>
      </c>
      <c r="BJ577" s="530">
        <v>1839.9444393431099</v>
      </c>
      <c r="BR577" s="463">
        <v>2043</v>
      </c>
      <c r="BS577" s="294">
        <v>29</v>
      </c>
      <c r="BT577" s="529">
        <v>157.34741802630836</v>
      </c>
      <c r="BU577" s="526">
        <v>1659.706195354559</v>
      </c>
      <c r="BV577" s="530">
        <v>1817.0536133808673</v>
      </c>
      <c r="BY577" s="463">
        <v>2043</v>
      </c>
      <c r="BZ577" s="294">
        <v>29</v>
      </c>
      <c r="CA577" s="529">
        <v>-125.75185221888803</v>
      </c>
      <c r="CB577" s="529">
        <v>348.14333173772462</v>
      </c>
      <c r="CC577" s="526">
        <v>1617.240647161736</v>
      </c>
      <c r="CD577" s="530">
        <v>1839.6321266805726</v>
      </c>
      <c r="CG577" s="463">
        <v>2043</v>
      </c>
      <c r="CH577" s="294">
        <v>29</v>
      </c>
      <c r="CI577" s="529">
        <v>-3.5011001685134069</v>
      </c>
      <c r="CJ577" s="529">
        <v>-117.78383114571976</v>
      </c>
      <c r="CK577" s="529">
        <v>343.59648084111336</v>
      </c>
      <c r="CL577" s="526">
        <v>1617.6328898162296</v>
      </c>
      <c r="CM577" s="530">
        <v>1839.9444393431099</v>
      </c>
      <c r="CP577" s="463">
        <v>2043</v>
      </c>
      <c r="CQ577" s="294">
        <v>29</v>
      </c>
      <c r="CR577" s="529">
        <v>1660.1750715945218</v>
      </c>
      <c r="CS577" s="526">
        <v>1.0939171022342788</v>
      </c>
      <c r="CT577" s="530">
        <v>1816.0939035202657</v>
      </c>
      <c r="CZ577" s="447" t="b">
        <v>1</v>
      </c>
      <c r="DA577" s="448" t="b">
        <v>1</v>
      </c>
      <c r="DB577" s="449" t="b">
        <v>1</v>
      </c>
      <c r="DC577" s="447">
        <v>31</v>
      </c>
      <c r="DD577" s="449">
        <v>1157.3210195294755</v>
      </c>
      <c r="DE577" s="447">
        <v>31</v>
      </c>
      <c r="DF577" s="449">
        <v>1845.2077080128499</v>
      </c>
      <c r="DG577" s="447">
        <v>31</v>
      </c>
      <c r="DH577" s="449">
        <v>2533.0943964962244</v>
      </c>
      <c r="DI577" s="447">
        <v>31</v>
      </c>
      <c r="DJ577" s="448">
        <v>1157.3210195294755</v>
      </c>
      <c r="DK577" s="449">
        <v>577</v>
      </c>
      <c r="DL577" s="447">
        <v>31</v>
      </c>
      <c r="DM577" s="448">
        <v>1845.2077080128499</v>
      </c>
      <c r="DN577" s="449">
        <v>577</v>
      </c>
      <c r="DO577" s="447">
        <v>31</v>
      </c>
      <c r="DP577" s="448">
        <v>2533.0943964962244</v>
      </c>
      <c r="DQ577" s="449">
        <v>577</v>
      </c>
      <c r="DR577" s="336"/>
      <c r="DV577" s="510">
        <v>2048</v>
      </c>
      <c r="DW577" s="511">
        <v>1852.9277103016302</v>
      </c>
      <c r="DY577" s="558">
        <v>1852.9277103016302</v>
      </c>
      <c r="EA577" s="325"/>
      <c r="EB577" s="325"/>
      <c r="EC577" s="325"/>
      <c r="ED577" s="325"/>
      <c r="EE577" s="325"/>
    </row>
    <row r="578" spans="1:135" s="319" customFormat="1" ht="13.8" x14ac:dyDescent="0.25">
      <c r="B578" s="403">
        <v>2046</v>
      </c>
      <c r="C578" s="1525">
        <v>1034.4578713715478</v>
      </c>
      <c r="D578" s="1434">
        <v>1568.2748106049139</v>
      </c>
      <c r="E578" s="1519">
        <v>1457.8329225341456</v>
      </c>
      <c r="F578" s="1525">
        <v>2442.5374909885909</v>
      </c>
      <c r="G578" s="1539"/>
      <c r="H578" s="1540"/>
      <c r="I578" s="1541"/>
      <c r="J578" s="1539"/>
      <c r="K578" s="1540"/>
      <c r="L578" s="1527">
        <v>377.57712305061494</v>
      </c>
      <c r="M578" s="1507"/>
      <c r="N578" s="301" t="s">
        <v>446</v>
      </c>
      <c r="O578" s="394"/>
      <c r="P578" s="394"/>
      <c r="Q578" s="394"/>
      <c r="R578" s="301">
        <v>32</v>
      </c>
      <c r="S578" s="503">
        <v>527.13139509763027</v>
      </c>
      <c r="T578" s="503">
        <v>2520.9524020410968</v>
      </c>
      <c r="U578" s="503">
        <v>685.59614365601453</v>
      </c>
      <c r="W578" s="503">
        <v>1162.3835494461537</v>
      </c>
      <c r="X578" s="503">
        <v>1847.9796931021683</v>
      </c>
      <c r="Y578" s="503">
        <v>2533.575836758183</v>
      </c>
      <c r="AA578" s="365"/>
      <c r="AB578" s="365"/>
      <c r="AC578" s="365"/>
      <c r="AD578" s="365"/>
      <c r="AE578" s="365"/>
      <c r="AF578" s="365"/>
      <c r="AG578" s="365"/>
      <c r="AH578" s="365"/>
      <c r="AI578" s="365"/>
      <c r="AJ578" s="365"/>
      <c r="AK578" s="365"/>
      <c r="AL578" s="365"/>
      <c r="AM578" s="365"/>
      <c r="AN578" s="365"/>
      <c r="BI578" s="463">
        <v>2044</v>
      </c>
      <c r="BJ578" s="530">
        <v>1843.1547035096219</v>
      </c>
      <c r="BR578" s="463">
        <v>2044</v>
      </c>
      <c r="BS578" s="294">
        <v>30</v>
      </c>
      <c r="BT578" s="529">
        <v>162.77319106169833</v>
      </c>
      <c r="BU578" s="526">
        <v>1659.706195354559</v>
      </c>
      <c r="BV578" s="530">
        <v>1822.4793864162573</v>
      </c>
      <c r="BY578" s="463">
        <v>2044</v>
      </c>
      <c r="BZ578" s="294">
        <v>30</v>
      </c>
      <c r="CA578" s="529">
        <v>-134.57392032936889</v>
      </c>
      <c r="CB578" s="529">
        <v>360.14827421143929</v>
      </c>
      <c r="CC578" s="526">
        <v>1617.240647161736</v>
      </c>
      <c r="CD578" s="530">
        <v>1842.8150010438064</v>
      </c>
      <c r="CG578" s="463">
        <v>2044</v>
      </c>
      <c r="CH578" s="294">
        <v>30</v>
      </c>
      <c r="CI578" s="529">
        <v>-3.8759155582378115</v>
      </c>
      <c r="CJ578" s="529">
        <v>-126.04690610124587</v>
      </c>
      <c r="CK578" s="529">
        <v>355.44463535287593</v>
      </c>
      <c r="CL578" s="526">
        <v>1617.6328898162296</v>
      </c>
      <c r="CM578" s="530">
        <v>1843.1547035096219</v>
      </c>
      <c r="CP578" s="463">
        <v>2044</v>
      </c>
      <c r="CQ578" s="294">
        <v>30</v>
      </c>
      <c r="CR578" s="529">
        <v>1660.1750715945218</v>
      </c>
      <c r="CS578" s="526">
        <v>1.0973083959946541</v>
      </c>
      <c r="CT578" s="530">
        <v>1821.7240448816947</v>
      </c>
      <c r="CZ578" s="447" t="b">
        <v>1</v>
      </c>
      <c r="DA578" s="448" t="b">
        <v>1</v>
      </c>
      <c r="DB578" s="449" t="b">
        <v>1</v>
      </c>
      <c r="DC578" s="447">
        <v>32</v>
      </c>
      <c r="DD578" s="449">
        <v>1162.3835494461537</v>
      </c>
      <c r="DE578" s="447">
        <v>32</v>
      </c>
      <c r="DF578" s="449">
        <v>1847.9796931021683</v>
      </c>
      <c r="DG578" s="447">
        <v>32</v>
      </c>
      <c r="DH578" s="449">
        <v>2533.575836758183</v>
      </c>
      <c r="DI578" s="447">
        <v>32</v>
      </c>
      <c r="DJ578" s="448">
        <v>1162.3835494461537</v>
      </c>
      <c r="DK578" s="449">
        <v>578</v>
      </c>
      <c r="DL578" s="447">
        <v>32</v>
      </c>
      <c r="DM578" s="448">
        <v>1847.9796931021683</v>
      </c>
      <c r="DN578" s="449">
        <v>578</v>
      </c>
      <c r="DO578" s="447">
        <v>32</v>
      </c>
      <c r="DP578" s="448">
        <v>2533.575836758183</v>
      </c>
      <c r="DQ578" s="449">
        <v>578</v>
      </c>
      <c r="DR578" s="336"/>
      <c r="DV578" s="510">
        <v>2049</v>
      </c>
      <c r="DW578" s="511">
        <v>1854.5996429582799</v>
      </c>
      <c r="DY578" s="558">
        <v>1854.5996429582799</v>
      </c>
      <c r="EA578" s="325"/>
      <c r="EB578" s="325"/>
      <c r="EC578" s="325"/>
      <c r="ED578" s="325"/>
      <c r="EE578" s="325"/>
    </row>
    <row r="579" spans="1:135" s="319" customFormat="1" ht="13.8" x14ac:dyDescent="0.25">
      <c r="B579" s="403">
        <v>2047</v>
      </c>
      <c r="C579" s="1525">
        <v>1037.0403588157433</v>
      </c>
      <c r="D579" s="1434">
        <v>1572.189953134658</v>
      </c>
      <c r="E579" s="1519">
        <v>1461.4723508012316</v>
      </c>
      <c r="F579" s="1525">
        <v>2425.2895934434941</v>
      </c>
      <c r="G579" s="1539"/>
      <c r="H579" s="1540"/>
      <c r="I579" s="1541"/>
      <c r="J579" s="1539"/>
      <c r="K579" s="1540"/>
      <c r="L579" s="1527">
        <v>378.51973096774628</v>
      </c>
      <c r="M579" s="1507"/>
      <c r="N579" s="301" t="s">
        <v>446</v>
      </c>
      <c r="O579" s="394"/>
      <c r="P579" s="394"/>
      <c r="Q579" s="394"/>
      <c r="R579" s="301">
        <v>33</v>
      </c>
      <c r="S579" s="503">
        <v>529.44327299299846</v>
      </c>
      <c r="T579" s="503">
        <v>2505.3154905983265</v>
      </c>
      <c r="U579" s="503">
        <v>683.42598092231287</v>
      </c>
      <c r="W579" s="503">
        <v>1167.3198824395909</v>
      </c>
      <c r="X579" s="503">
        <v>1850.7458633619037</v>
      </c>
      <c r="Y579" s="503">
        <v>2534.1718442842166</v>
      </c>
      <c r="AA579" s="365"/>
      <c r="AB579" s="365"/>
      <c r="AC579" s="365"/>
      <c r="AD579" s="365"/>
      <c r="AE579" s="365"/>
      <c r="AF579" s="365"/>
      <c r="AG579" s="365"/>
      <c r="AH579" s="365"/>
      <c r="AI579" s="365"/>
      <c r="AJ579" s="365"/>
      <c r="AK579" s="365"/>
      <c r="AL579" s="365"/>
      <c r="AM579" s="365"/>
      <c r="AN579" s="365"/>
      <c r="BI579" s="463">
        <v>2045</v>
      </c>
      <c r="BJ579" s="530">
        <v>1846.0590240032984</v>
      </c>
      <c r="BR579" s="463">
        <v>2045</v>
      </c>
      <c r="BS579" s="294">
        <v>31</v>
      </c>
      <c r="BT579" s="529">
        <v>168.19896409708826</v>
      </c>
      <c r="BU579" s="529">
        <v>1659.706195354559</v>
      </c>
      <c r="BV579" s="530">
        <v>1827.9051594516473</v>
      </c>
      <c r="BY579" s="463">
        <v>2045</v>
      </c>
      <c r="BZ579" s="294">
        <v>31</v>
      </c>
      <c r="CA579" s="529">
        <v>-143.69504159613723</v>
      </c>
      <c r="CB579" s="529">
        <v>372.15321668515389</v>
      </c>
      <c r="CC579" s="529">
        <v>1617.240647161736</v>
      </c>
      <c r="CD579" s="530">
        <v>1845.6988222507525</v>
      </c>
      <c r="CG579" s="463">
        <v>2045</v>
      </c>
      <c r="CH579" s="294">
        <v>31</v>
      </c>
      <c r="CI579" s="529">
        <v>-4.276570385017135</v>
      </c>
      <c r="CJ579" s="529">
        <v>-134.59008529255254</v>
      </c>
      <c r="CK579" s="529">
        <v>367.29278986463845</v>
      </c>
      <c r="CL579" s="529">
        <v>1617.6328898162296</v>
      </c>
      <c r="CM579" s="530">
        <v>1846.0590240032984</v>
      </c>
      <c r="CP579" s="463">
        <v>2045</v>
      </c>
      <c r="CQ579" s="294">
        <v>31</v>
      </c>
      <c r="CR579" s="529">
        <v>1660.1750715945218</v>
      </c>
      <c r="CS579" s="529">
        <v>1.1007102032330123</v>
      </c>
      <c r="CT579" s="530">
        <v>1827.3716404571867</v>
      </c>
      <c r="CZ579" s="447" t="b">
        <v>1</v>
      </c>
      <c r="DA579" s="448" t="b">
        <v>1</v>
      </c>
      <c r="DB579" s="449" t="b">
        <v>1</v>
      </c>
      <c r="DC579" s="447">
        <v>33</v>
      </c>
      <c r="DD579" s="449">
        <v>1167.3198824395909</v>
      </c>
      <c r="DE579" s="447">
        <v>33</v>
      </c>
      <c r="DF579" s="449">
        <v>1850.7458633619037</v>
      </c>
      <c r="DG579" s="447">
        <v>33</v>
      </c>
      <c r="DH579" s="449">
        <v>2534.1718442842166</v>
      </c>
      <c r="DI579" s="447">
        <v>33</v>
      </c>
      <c r="DJ579" s="448">
        <v>1167.3198824395909</v>
      </c>
      <c r="DK579" s="449">
        <v>579</v>
      </c>
      <c r="DL579" s="447">
        <v>33</v>
      </c>
      <c r="DM579" s="448">
        <v>1850.7458633619037</v>
      </c>
      <c r="DN579" s="449">
        <v>579</v>
      </c>
      <c r="DO579" s="447">
        <v>33</v>
      </c>
      <c r="DP579" s="448">
        <v>2534.1718442842166</v>
      </c>
      <c r="DQ579" s="449">
        <v>579</v>
      </c>
      <c r="DR579" s="336"/>
      <c r="DV579" s="510">
        <v>2050</v>
      </c>
      <c r="DW579" s="511">
        <v>1855.9613253692517</v>
      </c>
      <c r="DY579" s="558">
        <v>1855.9613253692517</v>
      </c>
      <c r="EA579" s="325"/>
      <c r="EB579" s="325"/>
      <c r="EC579" s="325"/>
      <c r="ED579" s="325"/>
      <c r="EE579" s="325"/>
    </row>
    <row r="580" spans="1:135" s="319" customFormat="1" ht="13.8" x14ac:dyDescent="0.25">
      <c r="B580" s="403">
        <v>2048</v>
      </c>
      <c r="C580" s="1525">
        <v>1039.3976110745737</v>
      </c>
      <c r="D580" s="1434">
        <v>1575.7636311374788</v>
      </c>
      <c r="E580" s="1519">
        <v>1464.7943613390651</v>
      </c>
      <c r="F580" s="1525">
        <v>2408.0416958983974</v>
      </c>
      <c r="G580" s="1539"/>
      <c r="H580" s="1540"/>
      <c r="I580" s="1541"/>
      <c r="J580" s="1539"/>
      <c r="K580" s="1540"/>
      <c r="L580" s="1527">
        <v>379.38012804221933</v>
      </c>
      <c r="M580" s="1507"/>
      <c r="N580" s="301" t="s">
        <v>446</v>
      </c>
      <c r="O580" s="394"/>
      <c r="P580" s="394"/>
      <c r="Q580" s="394"/>
      <c r="R580" s="301">
        <v>34</v>
      </c>
      <c r="S580" s="503">
        <v>531.75515088836676</v>
      </c>
      <c r="T580" s="503">
        <v>2489.6589573682509</v>
      </c>
      <c r="U580" s="503">
        <v>681.37958665107999</v>
      </c>
      <c r="W580" s="503">
        <v>1172.1285226130988</v>
      </c>
      <c r="X580" s="503">
        <v>1853.5081092641788</v>
      </c>
      <c r="Y580" s="503">
        <v>2534.8876959152585</v>
      </c>
      <c r="AA580" s="365"/>
      <c r="AB580" s="365"/>
      <c r="AC580" s="365"/>
      <c r="AD580" s="365"/>
      <c r="AE580" s="365"/>
      <c r="AF580" s="365"/>
      <c r="AG580" s="365"/>
      <c r="AH580" s="365"/>
      <c r="AI580" s="365"/>
      <c r="AJ580" s="365"/>
      <c r="AK580" s="365"/>
      <c r="AL580" s="365"/>
      <c r="AM580" s="365"/>
      <c r="AN580" s="365"/>
      <c r="BI580" s="463">
        <v>2046</v>
      </c>
      <c r="BJ580" s="530">
        <v>1848.6565395095711</v>
      </c>
      <c r="BR580" s="463">
        <v>2046</v>
      </c>
      <c r="BS580" s="294">
        <v>32</v>
      </c>
      <c r="BT580" s="529">
        <v>173.6247371324782</v>
      </c>
      <c r="BU580" s="529">
        <v>1659.706195354559</v>
      </c>
      <c r="BV580" s="530">
        <v>1833.3309324870372</v>
      </c>
      <c r="BY580" s="463">
        <v>2046</v>
      </c>
      <c r="BZ580" s="294">
        <v>32</v>
      </c>
      <c r="CA580" s="529">
        <v>-153.11521601919304</v>
      </c>
      <c r="CB580" s="529">
        <v>384.15815915886856</v>
      </c>
      <c r="CC580" s="529">
        <v>1617.240647161736</v>
      </c>
      <c r="CD580" s="530">
        <v>1848.2835903014116</v>
      </c>
      <c r="CG580" s="463">
        <v>2046</v>
      </c>
      <c r="CH580" s="294">
        <v>32</v>
      </c>
      <c r="CI580" s="529">
        <v>-4.7039259634198745</v>
      </c>
      <c r="CJ580" s="529">
        <v>-143.41336871963975</v>
      </c>
      <c r="CK580" s="529">
        <v>379.14094437640097</v>
      </c>
      <c r="CL580" s="529">
        <v>1617.6328898162296</v>
      </c>
      <c r="CM580" s="530">
        <v>1848.6565395095711</v>
      </c>
      <c r="CP580" s="463">
        <v>2046</v>
      </c>
      <c r="CQ580" s="294">
        <v>32</v>
      </c>
      <c r="CR580" s="529">
        <v>1660.1750715945218</v>
      </c>
      <c r="CS580" s="529">
        <v>1.1041225565425836</v>
      </c>
      <c r="CT580" s="530">
        <v>1833.0367443572102</v>
      </c>
      <c r="CZ580" s="447" t="b">
        <v>1</v>
      </c>
      <c r="DA580" s="448" t="b">
        <v>1</v>
      </c>
      <c r="DB580" s="449" t="b">
        <v>1</v>
      </c>
      <c r="DC580" s="447">
        <v>34</v>
      </c>
      <c r="DD580" s="449">
        <v>1172.1285226130988</v>
      </c>
      <c r="DE580" s="447">
        <v>34</v>
      </c>
      <c r="DF580" s="449">
        <v>1853.5081092641788</v>
      </c>
      <c r="DG580" s="447">
        <v>34</v>
      </c>
      <c r="DH580" s="449">
        <v>2534.8876959152585</v>
      </c>
      <c r="DI580" s="447">
        <v>34</v>
      </c>
      <c r="DJ580" s="448">
        <v>1172.1285226130988</v>
      </c>
      <c r="DK580" s="449">
        <v>580</v>
      </c>
      <c r="DL580" s="447">
        <v>34</v>
      </c>
      <c r="DM580" s="448">
        <v>1853.5081092641788</v>
      </c>
      <c r="DN580" s="449">
        <v>580</v>
      </c>
      <c r="DO580" s="447">
        <v>34</v>
      </c>
      <c r="DP580" s="448">
        <v>2534.8876959152585</v>
      </c>
      <c r="DQ580" s="449">
        <v>580</v>
      </c>
      <c r="DR580" s="336"/>
      <c r="DV580" s="510">
        <v>2051</v>
      </c>
      <c r="DW580" s="511">
        <v>1857.011896219977</v>
      </c>
      <c r="DY580" s="558">
        <v>1857.011896219977</v>
      </c>
      <c r="EA580" s="325"/>
      <c r="EB580" s="325"/>
      <c r="EC580" s="325"/>
      <c r="ED580" s="325"/>
      <c r="EE580" s="325"/>
    </row>
    <row r="581" spans="1:135" s="319" customFormat="1" ht="13.8" x14ac:dyDescent="0.25">
      <c r="B581" s="403">
        <v>2049</v>
      </c>
      <c r="C581" s="1525">
        <v>1041.535044120265</v>
      </c>
      <c r="D581" s="1434">
        <v>1579.0040554192988</v>
      </c>
      <c r="E581" s="1519">
        <v>1467.806586727799</v>
      </c>
      <c r="F581" s="1525">
        <v>2390.7937983533006</v>
      </c>
      <c r="G581" s="1539"/>
      <c r="H581" s="1540"/>
      <c r="I581" s="1541"/>
      <c r="J581" s="1539"/>
      <c r="K581" s="1540"/>
      <c r="L581" s="1527">
        <v>380.16029110389672</v>
      </c>
      <c r="M581" s="1507"/>
      <c r="N581" s="301" t="s">
        <v>446</v>
      </c>
      <c r="O581" s="394"/>
      <c r="P581" s="394"/>
      <c r="Q581" s="394"/>
      <c r="R581" s="301">
        <v>35</v>
      </c>
      <c r="S581" s="503">
        <v>534.06702878373494</v>
      </c>
      <c r="T581" s="503">
        <v>2473.9960027035454</v>
      </c>
      <c r="U581" s="503">
        <v>679.46079847200633</v>
      </c>
      <c r="W581" s="503">
        <v>1176.8082724075216</v>
      </c>
      <c r="X581" s="503">
        <v>1856.2690708795278</v>
      </c>
      <c r="Y581" s="503">
        <v>2535.729869351534</v>
      </c>
      <c r="AA581" s="365"/>
      <c r="AB581" s="365"/>
      <c r="AC581" s="365"/>
      <c r="AD581" s="365"/>
      <c r="AE581" s="365"/>
      <c r="AF581" s="365"/>
      <c r="AG581" s="365"/>
      <c r="AH581" s="365"/>
      <c r="AI581" s="365"/>
      <c r="AJ581" s="365"/>
      <c r="AK581" s="365"/>
      <c r="AL581" s="365"/>
      <c r="AM581" s="365"/>
      <c r="AN581" s="365"/>
      <c r="BI581" s="463">
        <v>2047</v>
      </c>
      <c r="BJ581" s="530">
        <v>1850.9463887138711</v>
      </c>
      <c r="BR581" s="463">
        <v>2047</v>
      </c>
      <c r="BS581" s="294">
        <v>33</v>
      </c>
      <c r="BT581" s="529">
        <v>179.05051016786814</v>
      </c>
      <c r="BU581" s="529">
        <v>1659.706195354559</v>
      </c>
      <c r="BV581" s="530">
        <v>1838.7567055224272</v>
      </c>
      <c r="BY581" s="463">
        <v>2047</v>
      </c>
      <c r="BZ581" s="294">
        <v>33</v>
      </c>
      <c r="CA581" s="529">
        <v>-162.83444359853635</v>
      </c>
      <c r="CB581" s="529">
        <v>396.16310163258322</v>
      </c>
      <c r="CC581" s="529">
        <v>1617.240647161736</v>
      </c>
      <c r="CD581" s="530">
        <v>1850.5693051957828</v>
      </c>
      <c r="CG581" s="463">
        <v>2047</v>
      </c>
      <c r="CH581" s="294">
        <v>33</v>
      </c>
      <c r="CI581" s="529">
        <v>-5.1588436080145268</v>
      </c>
      <c r="CJ581" s="529">
        <v>-152.51675638250751</v>
      </c>
      <c r="CK581" s="529">
        <v>390.98909888816348</v>
      </c>
      <c r="CL581" s="529">
        <v>1617.6328898162296</v>
      </c>
      <c r="CM581" s="530">
        <v>1850.9463887138711</v>
      </c>
      <c r="CP581" s="463">
        <v>2047</v>
      </c>
      <c r="CQ581" s="294">
        <v>33</v>
      </c>
      <c r="CR581" s="529">
        <v>1660.1750715945218</v>
      </c>
      <c r="CS581" s="529">
        <v>1.1075454886176419</v>
      </c>
      <c r="CT581" s="530">
        <v>1838.7194108599833</v>
      </c>
      <c r="CZ581" s="447" t="b">
        <v>1</v>
      </c>
      <c r="DA581" s="448" t="b">
        <v>1</v>
      </c>
      <c r="DB581" s="449" t="b">
        <v>1</v>
      </c>
      <c r="DC581" s="447">
        <v>35</v>
      </c>
      <c r="DD581" s="449">
        <v>1176.8082724075216</v>
      </c>
      <c r="DE581" s="447">
        <v>35</v>
      </c>
      <c r="DF581" s="449">
        <v>1856.2690708795278</v>
      </c>
      <c r="DG581" s="447">
        <v>35</v>
      </c>
      <c r="DH581" s="449">
        <v>2535.729869351534</v>
      </c>
      <c r="DI581" s="447">
        <v>35</v>
      </c>
      <c r="DJ581" s="448">
        <v>1176.8082724075216</v>
      </c>
      <c r="DK581" s="449">
        <v>581</v>
      </c>
      <c r="DL581" s="447">
        <v>35</v>
      </c>
      <c r="DM581" s="448">
        <v>1856.2690708795278</v>
      </c>
      <c r="DN581" s="449">
        <v>581</v>
      </c>
      <c r="DO581" s="447">
        <v>35</v>
      </c>
      <c r="DP581" s="448">
        <v>2535.729869351534</v>
      </c>
      <c r="DQ581" s="449">
        <v>581</v>
      </c>
      <c r="DR581" s="336"/>
      <c r="DV581" s="510">
        <v>2052</v>
      </c>
      <c r="DW581" s="511">
        <v>1857.7504941958873</v>
      </c>
      <c r="DY581" s="558">
        <v>1857.7504941958873</v>
      </c>
      <c r="EA581" s="325"/>
      <c r="EB581" s="325"/>
      <c r="EC581" s="325"/>
      <c r="ED581" s="325"/>
      <c r="EE581" s="325"/>
    </row>
    <row r="582" spans="1:135" s="319" customFormat="1" ht="13.8" x14ac:dyDescent="0.25">
      <c r="B582" s="403">
        <v>2050</v>
      </c>
      <c r="C582" s="1525">
        <v>1043.4569681958767</v>
      </c>
      <c r="D582" s="1434">
        <v>1581.9177604614197</v>
      </c>
      <c r="E582" s="1519">
        <v>1470.5151012739959</v>
      </c>
      <c r="F582" s="1525">
        <v>2373.5459008082039</v>
      </c>
      <c r="G582" s="1539"/>
      <c r="H582" s="1540"/>
      <c r="I582" s="1541"/>
      <c r="J582" s="1539"/>
      <c r="K582" s="1540"/>
      <c r="L582" s="1527">
        <v>380.86179339149498</v>
      </c>
      <c r="M582" s="1507"/>
      <c r="N582" s="301" t="s">
        <v>446</v>
      </c>
      <c r="O582" s="394"/>
      <c r="P582" s="394"/>
      <c r="Q582" s="394"/>
      <c r="R582" s="301">
        <v>36</v>
      </c>
      <c r="S582" s="503">
        <v>536.37890667910312</v>
      </c>
      <c r="T582" s="503">
        <v>2458.3336900727068</v>
      </c>
      <c r="U582" s="503">
        <v>677.6720543833186</v>
      </c>
      <c r="W582" s="503">
        <v>1181.3581065183316</v>
      </c>
      <c r="X582" s="503">
        <v>1859.0301609016503</v>
      </c>
      <c r="Y582" s="503">
        <v>2536.702215284969</v>
      </c>
      <c r="AA582" s="365"/>
      <c r="AB582" s="365"/>
      <c r="AC582" s="365"/>
      <c r="AD582" s="365"/>
      <c r="AE582" s="365"/>
      <c r="AF582" s="365"/>
      <c r="AG582" s="365"/>
      <c r="AH582" s="365"/>
      <c r="AI582" s="365"/>
      <c r="AJ582" s="365"/>
      <c r="AK582" s="365"/>
      <c r="AL582" s="365"/>
      <c r="AM582" s="365"/>
      <c r="AN582" s="365"/>
      <c r="BI582" s="463">
        <v>2048</v>
      </c>
      <c r="BJ582" s="530">
        <v>1852.9277103016302</v>
      </c>
      <c r="BR582" s="463">
        <v>2048</v>
      </c>
      <c r="BS582" s="294">
        <v>34</v>
      </c>
      <c r="BT582" s="529">
        <v>184.47628320325808</v>
      </c>
      <c r="BU582" s="529">
        <v>1659.706195354559</v>
      </c>
      <c r="BV582" s="530">
        <v>1844.1824785578171</v>
      </c>
      <c r="BY582" s="463">
        <v>2048</v>
      </c>
      <c r="BZ582" s="294">
        <v>34</v>
      </c>
      <c r="CA582" s="529">
        <v>-172.85272433416714</v>
      </c>
      <c r="CB582" s="529">
        <v>408.16804410629783</v>
      </c>
      <c r="CC582" s="529">
        <v>1617.240647161736</v>
      </c>
      <c r="CD582" s="530">
        <v>1852.5559669338668</v>
      </c>
      <c r="CG582" s="463">
        <v>2048</v>
      </c>
      <c r="CH582" s="294">
        <v>34</v>
      </c>
      <c r="CI582" s="529">
        <v>-5.6421846333695909</v>
      </c>
      <c r="CJ582" s="529">
        <v>-161.9002482811558</v>
      </c>
      <c r="CK582" s="529">
        <v>402.837253399926</v>
      </c>
      <c r="CL582" s="529">
        <v>1617.6328898162296</v>
      </c>
      <c r="CM582" s="530">
        <v>1852.9277103016302</v>
      </c>
      <c r="CP582" s="463">
        <v>2048</v>
      </c>
      <c r="CQ582" s="294">
        <v>34</v>
      </c>
      <c r="CR582" s="529">
        <v>1660.1750715945218</v>
      </c>
      <c r="CS582" s="529">
        <v>1.1109790322538182</v>
      </c>
      <c r="CT582" s="530">
        <v>1844.4196944119951</v>
      </c>
      <c r="CZ582" s="447" t="b">
        <v>1</v>
      </c>
      <c r="DA582" s="448" t="b">
        <v>1</v>
      </c>
      <c r="DB582" s="449" t="b">
        <v>1</v>
      </c>
      <c r="DC582" s="447">
        <v>36</v>
      </c>
      <c r="DD582" s="449">
        <v>1181.3581065183316</v>
      </c>
      <c r="DE582" s="447">
        <v>36</v>
      </c>
      <c r="DF582" s="449">
        <v>1859.0301609016503</v>
      </c>
      <c r="DG582" s="447">
        <v>36</v>
      </c>
      <c r="DH582" s="449">
        <v>2536.702215284969</v>
      </c>
      <c r="DI582" s="447">
        <v>36</v>
      </c>
      <c r="DJ582" s="448">
        <v>1181.3581065183316</v>
      </c>
      <c r="DK582" s="449">
        <v>582</v>
      </c>
      <c r="DL582" s="447">
        <v>36</v>
      </c>
      <c r="DM582" s="448">
        <v>1859.0301609016503</v>
      </c>
      <c r="DN582" s="449">
        <v>582</v>
      </c>
      <c r="DO582" s="447">
        <v>36</v>
      </c>
      <c r="DP582" s="448">
        <v>2536.702215284969</v>
      </c>
      <c r="DQ582" s="449">
        <v>582</v>
      </c>
      <c r="DR582" s="336"/>
      <c r="DV582" s="510">
        <v>2053</v>
      </c>
      <c r="DW582" s="511">
        <v>1858.1762579824144</v>
      </c>
      <c r="DY582" s="558">
        <v>1858.1762579824144</v>
      </c>
      <c r="EA582" s="325"/>
      <c r="EB582" s="325"/>
      <c r="EC582" s="325"/>
      <c r="ED582" s="325"/>
      <c r="EE582" s="325"/>
    </row>
    <row r="583" spans="1:135" s="319" customFormat="1" ht="13.8" x14ac:dyDescent="0.25">
      <c r="B583" s="403">
        <v>2051</v>
      </c>
      <c r="C583" s="1525">
        <v>1045.1676897250229</v>
      </c>
      <c r="D583" s="1434">
        <v>1584.5112749547288</v>
      </c>
      <c r="E583" s="1519">
        <v>1472.925973901579</v>
      </c>
      <c r="F583" s="1525">
        <v>2356.2980032631071</v>
      </c>
      <c r="G583" s="1539"/>
      <c r="H583" s="1540"/>
      <c r="I583" s="1541"/>
      <c r="J583" s="1539"/>
      <c r="K583" s="1540"/>
      <c r="L583" s="1527">
        <v>381.48620674963337</v>
      </c>
      <c r="M583" s="1507"/>
      <c r="N583" s="301" t="s">
        <v>446</v>
      </c>
      <c r="O583" s="394"/>
      <c r="P583" s="394"/>
      <c r="Q583" s="394"/>
      <c r="R583" s="301">
        <v>37</v>
      </c>
      <c r="S583" s="503">
        <v>537.4198326058621</v>
      </c>
      <c r="T583" s="503">
        <v>2442.6727422887875</v>
      </c>
      <c r="U583" s="503">
        <v>675.41317629870696</v>
      </c>
      <c r="W583" s="503">
        <v>1183.1383744849879</v>
      </c>
      <c r="X583" s="503">
        <v>1858.5515507836949</v>
      </c>
      <c r="Y583" s="503">
        <v>2533.9647270824016</v>
      </c>
      <c r="AA583" s="365"/>
      <c r="AB583" s="365"/>
      <c r="AC583" s="365"/>
      <c r="AD583" s="365"/>
      <c r="AE583" s="365"/>
      <c r="AF583" s="365"/>
      <c r="AG583" s="365"/>
      <c r="AH583" s="365"/>
      <c r="AI583" s="365"/>
      <c r="AJ583" s="365"/>
      <c r="AK583" s="365"/>
      <c r="AL583" s="365"/>
      <c r="AM583" s="365"/>
      <c r="AN583" s="365"/>
      <c r="BI583" s="463">
        <v>2049</v>
      </c>
      <c r="BJ583" s="530">
        <v>1854.5996429582799</v>
      </c>
      <c r="BR583" s="463">
        <v>2049</v>
      </c>
      <c r="BS583" s="294">
        <v>35</v>
      </c>
      <c r="BT583" s="529">
        <v>189.90205623864804</v>
      </c>
      <c r="BU583" s="529">
        <v>1659.706195354559</v>
      </c>
      <c r="BV583" s="530">
        <v>1849.6082515932071</v>
      </c>
      <c r="BY583" s="463">
        <v>2049</v>
      </c>
      <c r="BZ583" s="294">
        <v>35</v>
      </c>
      <c r="CA583" s="529">
        <v>-183.17005822608542</v>
      </c>
      <c r="CB583" s="529">
        <v>420.17298658001249</v>
      </c>
      <c r="CC583" s="529">
        <v>1617.240647161736</v>
      </c>
      <c r="CD583" s="530">
        <v>1854.243575515663</v>
      </c>
      <c r="CG583" s="463">
        <v>2049</v>
      </c>
      <c r="CH583" s="294">
        <v>35</v>
      </c>
      <c r="CI583" s="529">
        <v>-6.1548103540535619</v>
      </c>
      <c r="CJ583" s="529">
        <v>-171.56384441558467</v>
      </c>
      <c r="CK583" s="529">
        <v>414.68540791168857</v>
      </c>
      <c r="CL583" s="529">
        <v>1617.6328898162296</v>
      </c>
      <c r="CM583" s="530">
        <v>1854.5996429582799</v>
      </c>
      <c r="CP583" s="463">
        <v>2049</v>
      </c>
      <c r="CQ583" s="294">
        <v>35</v>
      </c>
      <c r="CR583" s="529">
        <v>1660.1750715945218</v>
      </c>
      <c r="CS583" s="529">
        <v>1.1144232203484143</v>
      </c>
      <c r="CT583" s="530">
        <v>1850.1376496285263</v>
      </c>
      <c r="CZ583" s="447" t="b">
        <v>1</v>
      </c>
      <c r="DA583" s="448" t="b">
        <v>1</v>
      </c>
      <c r="DB583" s="449" t="b">
        <v>1</v>
      </c>
      <c r="DC583" s="447">
        <v>37</v>
      </c>
      <c r="DD583" s="449">
        <v>1183.1383744849879</v>
      </c>
      <c r="DE583" s="447">
        <v>37</v>
      </c>
      <c r="DF583" s="449">
        <v>1858.5515507836949</v>
      </c>
      <c r="DG583" s="447">
        <v>37</v>
      </c>
      <c r="DH583" s="449">
        <v>2533.9647270824016</v>
      </c>
      <c r="DI583" s="447">
        <v>37</v>
      </c>
      <c r="DJ583" s="448">
        <v>1183.1383744849879</v>
      </c>
      <c r="DK583" s="449">
        <v>583</v>
      </c>
      <c r="DL583" s="447">
        <v>37</v>
      </c>
      <c r="DM583" s="448">
        <v>1858.5515507836949</v>
      </c>
      <c r="DN583" s="449">
        <v>583</v>
      </c>
      <c r="DO583" s="447">
        <v>37</v>
      </c>
      <c r="DP583" s="448">
        <v>2533.9647270824016</v>
      </c>
      <c r="DQ583" s="449">
        <v>583</v>
      </c>
      <c r="DR583" s="336"/>
      <c r="DV583" s="510">
        <v>2054</v>
      </c>
      <c r="DW583" s="511">
        <v>1858.2883262649893</v>
      </c>
      <c r="DY583" s="558">
        <v>1858.2883262649893</v>
      </c>
      <c r="EA583" s="325"/>
      <c r="EB583" s="325"/>
      <c r="EC583" s="325"/>
      <c r="ED583" s="325"/>
      <c r="EE583" s="325"/>
    </row>
    <row r="584" spans="1:135" s="319" customFormat="1" ht="14.4" thickBot="1" x14ac:dyDescent="0.3">
      <c r="B584" s="403">
        <v>2052</v>
      </c>
      <c r="C584" s="1525">
        <v>1046.6692355595576</v>
      </c>
      <c r="D584" s="1434">
        <v>1586.7876716784999</v>
      </c>
      <c r="E584" s="1519">
        <v>1475.0420609969156</v>
      </c>
      <c r="F584" s="1525">
        <v>2339.0501057180104</v>
      </c>
      <c r="G584" s="1539"/>
      <c r="H584" s="1540"/>
      <c r="I584" s="1541"/>
      <c r="J584" s="1539"/>
      <c r="K584" s="1540"/>
      <c r="L584" s="1527">
        <v>382.03427097923856</v>
      </c>
      <c r="M584" s="1507"/>
      <c r="N584" s="301" t="s">
        <v>446</v>
      </c>
      <c r="O584" s="394"/>
      <c r="P584" s="394"/>
      <c r="Q584" s="394"/>
      <c r="R584" s="301">
        <v>38</v>
      </c>
      <c r="S584" s="503">
        <v>538.46075853262073</v>
      </c>
      <c r="T584" s="503">
        <v>2427.0032152305735</v>
      </c>
      <c r="U584" s="503">
        <v>673.23293606099719</v>
      </c>
      <c r="W584" s="503">
        <v>1184.8382887498833</v>
      </c>
      <c r="X584" s="503">
        <v>1858.0712248108805</v>
      </c>
      <c r="Y584" s="503">
        <v>2531.3041608718777</v>
      </c>
      <c r="AA584" s="365"/>
      <c r="AB584" s="365"/>
      <c r="AC584" s="365"/>
      <c r="AD584" s="365"/>
      <c r="AE584" s="365"/>
      <c r="AF584" s="365"/>
      <c r="AG584" s="365"/>
      <c r="AH584" s="365"/>
      <c r="AI584" s="365"/>
      <c r="AJ584" s="365"/>
      <c r="AK584" s="365"/>
      <c r="AL584" s="365"/>
      <c r="AM584" s="365"/>
      <c r="AN584" s="365"/>
      <c r="BI584" s="463">
        <v>2050</v>
      </c>
      <c r="BJ584" s="542">
        <v>1855.9613253692517</v>
      </c>
      <c r="BR584" s="463">
        <v>2050</v>
      </c>
      <c r="BS584" s="294">
        <v>36</v>
      </c>
      <c r="BT584" s="529">
        <v>195.32782927403798</v>
      </c>
      <c r="BU584" s="529">
        <v>1659.706195354559</v>
      </c>
      <c r="BV584" s="542">
        <v>1855.0340246285969</v>
      </c>
      <c r="BY584" s="463">
        <v>2050</v>
      </c>
      <c r="BZ584" s="294">
        <v>36</v>
      </c>
      <c r="CA584" s="529">
        <v>-193.7864452742912</v>
      </c>
      <c r="CB584" s="529">
        <v>432.1779290537271</v>
      </c>
      <c r="CC584" s="529">
        <v>1617.240647161736</v>
      </c>
      <c r="CD584" s="542">
        <v>1855.6321309411719</v>
      </c>
      <c r="CG584" s="463">
        <v>2050</v>
      </c>
      <c r="CH584" s="294">
        <v>36</v>
      </c>
      <c r="CI584" s="529">
        <v>-6.6975820846349388</v>
      </c>
      <c r="CJ584" s="529">
        <v>-181.50754478579407</v>
      </c>
      <c r="CK584" s="529">
        <v>426.53356242345109</v>
      </c>
      <c r="CL584" s="529">
        <v>1617.6328898162296</v>
      </c>
      <c r="CM584" s="542">
        <v>1855.9613253692517</v>
      </c>
      <c r="CP584" s="463">
        <v>2050</v>
      </c>
      <c r="CQ584" s="294">
        <v>36</v>
      </c>
      <c r="CR584" s="529">
        <v>1660.1750715945218</v>
      </c>
      <c r="CS584" s="529">
        <v>1.117878085900718</v>
      </c>
      <c r="CT584" s="542">
        <v>1855.8733312941715</v>
      </c>
      <c r="CZ584" s="447" t="b">
        <v>1</v>
      </c>
      <c r="DA584" s="448" t="b">
        <v>1</v>
      </c>
      <c r="DB584" s="449" t="b">
        <v>1</v>
      </c>
      <c r="DC584" s="447">
        <v>38</v>
      </c>
      <c r="DD584" s="449">
        <v>1184.8382887498833</v>
      </c>
      <c r="DE584" s="447">
        <v>38</v>
      </c>
      <c r="DF584" s="449">
        <v>1858.0712248108805</v>
      </c>
      <c r="DG584" s="447">
        <v>38</v>
      </c>
      <c r="DH584" s="449">
        <v>2531.3041608718777</v>
      </c>
      <c r="DI584" s="447">
        <v>38</v>
      </c>
      <c r="DJ584" s="448">
        <v>1184.8382887498833</v>
      </c>
      <c r="DK584" s="449">
        <v>584</v>
      </c>
      <c r="DL584" s="447">
        <v>38</v>
      </c>
      <c r="DM584" s="448">
        <v>1858.0712248108805</v>
      </c>
      <c r="DN584" s="449">
        <v>584</v>
      </c>
      <c r="DO584" s="447">
        <v>38</v>
      </c>
      <c r="DP584" s="448">
        <v>2531.3041608718777</v>
      </c>
      <c r="DQ584" s="449">
        <v>584</v>
      </c>
      <c r="DR584" s="336"/>
      <c r="DV584" s="510">
        <v>2055</v>
      </c>
      <c r="DW584" s="511">
        <v>1858.0858377290438</v>
      </c>
      <c r="DY584" s="558">
        <v>1858.0858377290438</v>
      </c>
      <c r="EA584" s="325"/>
      <c r="EB584" s="325"/>
      <c r="EC584" s="325"/>
      <c r="ED584" s="325"/>
      <c r="EE584" s="325"/>
    </row>
    <row r="585" spans="1:135" s="319" customFormat="1" ht="13.8" x14ac:dyDescent="0.25">
      <c r="B585" s="403">
        <v>2053</v>
      </c>
      <c r="C585" s="1525">
        <v>1047.9604114865165</v>
      </c>
      <c r="D585" s="1434">
        <v>1588.7451401635376</v>
      </c>
      <c r="E585" s="1519">
        <v>1476.8616795886408</v>
      </c>
      <c r="F585" s="1525">
        <v>2321.8022081729137</v>
      </c>
      <c r="G585" s="1539"/>
      <c r="H585" s="1540"/>
      <c r="I585" s="1541"/>
      <c r="J585" s="1539"/>
      <c r="K585" s="1540"/>
      <c r="L585" s="1527">
        <v>382.50555019257848</v>
      </c>
      <c r="M585" s="1507"/>
      <c r="N585" s="301" t="s">
        <v>446</v>
      </c>
      <c r="O585" s="394"/>
      <c r="P585" s="394"/>
      <c r="Q585" s="394"/>
      <c r="R585" s="301">
        <v>39</v>
      </c>
      <c r="S585" s="503">
        <v>539.50168445937925</v>
      </c>
      <c r="T585" s="503">
        <v>2411.3082984522557</v>
      </c>
      <c r="U585" s="503">
        <v>671.12944260493771</v>
      </c>
      <c r="W585" s="503">
        <v>1186.4563782891064</v>
      </c>
      <c r="X585" s="503">
        <v>1857.585820894044</v>
      </c>
      <c r="Y585" s="503">
        <v>2528.7152634989816</v>
      </c>
      <c r="AA585" s="365"/>
      <c r="AB585" s="365"/>
      <c r="AC585" s="365"/>
      <c r="AD585" s="365"/>
      <c r="AE585" s="365"/>
      <c r="AF585" s="365"/>
      <c r="AG585" s="365"/>
      <c r="AH585" s="365"/>
      <c r="AI585" s="365"/>
      <c r="AJ585" s="365"/>
      <c r="AK585" s="365"/>
      <c r="AL585" s="365"/>
      <c r="AM585" s="365"/>
      <c r="AN585" s="365"/>
      <c r="BI585" s="463">
        <v>2051</v>
      </c>
      <c r="BJ585" s="486">
        <v>1857.011896219977</v>
      </c>
      <c r="BR585" s="463">
        <v>2051</v>
      </c>
      <c r="BS585" s="294">
        <v>37</v>
      </c>
      <c r="BT585" s="529">
        <v>200.75360230942792</v>
      </c>
      <c r="BU585" s="529">
        <v>1659.706195354559</v>
      </c>
      <c r="BV585" s="486">
        <v>1860.4597976639868</v>
      </c>
      <c r="BY585" s="463">
        <v>2051</v>
      </c>
      <c r="BZ585" s="294">
        <v>37</v>
      </c>
      <c r="CA585" s="529">
        <v>-204.70188547878445</v>
      </c>
      <c r="CB585" s="529">
        <v>444.18287152744176</v>
      </c>
      <c r="CC585" s="529">
        <v>1617.240647161736</v>
      </c>
      <c r="CD585" s="486">
        <v>1856.7216332103933</v>
      </c>
      <c r="CG585" s="463">
        <v>2051</v>
      </c>
      <c r="CH585" s="294">
        <v>37</v>
      </c>
      <c r="CI585" s="529">
        <v>-7.2713611396822175</v>
      </c>
      <c r="CJ585" s="529">
        <v>-191.73134939178399</v>
      </c>
      <c r="CK585" s="529">
        <v>438.3817169352136</v>
      </c>
      <c r="CL585" s="529">
        <v>1617.6328898162296</v>
      </c>
      <c r="CM585" s="486">
        <v>1857.011896219977</v>
      </c>
      <c r="CP585" s="463">
        <v>2051</v>
      </c>
      <c r="CQ585" s="294">
        <v>37</v>
      </c>
      <c r="CR585" s="529">
        <v>1660.1750715945218</v>
      </c>
      <c r="CS585" s="529">
        <v>1.1213436620123196</v>
      </c>
      <c r="CT585" s="486">
        <v>1861.6267943633659</v>
      </c>
      <c r="CZ585" s="447" t="b">
        <v>1</v>
      </c>
      <c r="DA585" s="448" t="b">
        <v>1</v>
      </c>
      <c r="DB585" s="449" t="b">
        <v>1</v>
      </c>
      <c r="DC585" s="447">
        <v>39</v>
      </c>
      <c r="DD585" s="449">
        <v>1186.4563782891064</v>
      </c>
      <c r="DE585" s="447">
        <v>39</v>
      </c>
      <c r="DF585" s="449">
        <v>1857.585820894044</v>
      </c>
      <c r="DG585" s="447">
        <v>39</v>
      </c>
      <c r="DH585" s="449">
        <v>2528.7152634989816</v>
      </c>
      <c r="DI585" s="447">
        <v>39</v>
      </c>
      <c r="DJ585" s="448">
        <v>1186.4563782891064</v>
      </c>
      <c r="DK585" s="449">
        <v>585</v>
      </c>
      <c r="DL585" s="447">
        <v>39</v>
      </c>
      <c r="DM585" s="448">
        <v>1857.585820894044</v>
      </c>
      <c r="DN585" s="449">
        <v>585</v>
      </c>
      <c r="DO585" s="447">
        <v>39</v>
      </c>
      <c r="DP585" s="448">
        <v>2528.7152634989816</v>
      </c>
      <c r="DQ585" s="449">
        <v>585</v>
      </c>
      <c r="DR585" s="336"/>
      <c r="DV585" s="510">
        <v>2056</v>
      </c>
      <c r="DW585" s="511">
        <v>1857.5679310600094</v>
      </c>
      <c r="DY585" s="558">
        <v>1857.5679310600094</v>
      </c>
      <c r="EA585" s="325"/>
      <c r="EB585" s="325"/>
      <c r="EC585" s="325"/>
      <c r="ED585" s="325"/>
      <c r="EE585" s="325"/>
    </row>
    <row r="586" spans="1:135" s="319" customFormat="1" ht="13.8" x14ac:dyDescent="0.25">
      <c r="B586" s="403">
        <v>2054</v>
      </c>
      <c r="C586" s="1525">
        <v>1049.0381695892304</v>
      </c>
      <c r="D586" s="1434">
        <v>1590.3790596601048</v>
      </c>
      <c r="E586" s="1519">
        <v>1478.3805343319286</v>
      </c>
      <c r="F586" s="1525">
        <v>2304.5543106278169</v>
      </c>
      <c r="G586" s="1539"/>
      <c r="H586" s="1540"/>
      <c r="I586" s="1541"/>
      <c r="J586" s="1539"/>
      <c r="K586" s="1540"/>
      <c r="L586" s="1527">
        <v>382.89893190006904</v>
      </c>
      <c r="M586" s="1507"/>
      <c r="N586" s="301" t="s">
        <v>446</v>
      </c>
      <c r="O586" s="394"/>
      <c r="P586" s="394"/>
      <c r="Q586" s="394"/>
      <c r="R586" s="301">
        <v>40</v>
      </c>
      <c r="S586" s="503">
        <v>540.54261038613822</v>
      </c>
      <c r="T586" s="503">
        <v>2395.5660917134874</v>
      </c>
      <c r="U586" s="503">
        <v>669.10024103064893</v>
      </c>
      <c r="W586" s="503">
        <v>1187.9907179544705</v>
      </c>
      <c r="X586" s="503">
        <v>1857.0909589851194</v>
      </c>
      <c r="Y586" s="503">
        <v>2526.1912000157681</v>
      </c>
      <c r="AA586" s="365"/>
      <c r="AB586" s="365"/>
      <c r="AC586" s="365"/>
      <c r="AD586" s="365"/>
      <c r="AE586" s="365"/>
      <c r="AF586" s="365"/>
      <c r="AG586" s="365"/>
      <c r="AH586" s="365"/>
      <c r="AI586" s="365"/>
      <c r="AJ586" s="365"/>
      <c r="AK586" s="365"/>
      <c r="AL586" s="365"/>
      <c r="AM586" s="365"/>
      <c r="AN586" s="365"/>
      <c r="BI586" s="463">
        <v>2052</v>
      </c>
      <c r="BJ586" s="464">
        <v>1857.7504941958873</v>
      </c>
      <c r="BR586" s="463">
        <v>2052</v>
      </c>
      <c r="BS586" s="294">
        <v>38</v>
      </c>
      <c r="BT586" s="529">
        <v>206.17937534481786</v>
      </c>
      <c r="BU586" s="529">
        <v>1659.706195354559</v>
      </c>
      <c r="BV586" s="560">
        <v>1865.8855706993768</v>
      </c>
      <c r="BY586" s="463">
        <v>2052</v>
      </c>
      <c r="BZ586" s="294">
        <v>38</v>
      </c>
      <c r="CA586" s="529">
        <v>-215.9163788395652</v>
      </c>
      <c r="CB586" s="529">
        <v>456.18781400115643</v>
      </c>
      <c r="CC586" s="529">
        <v>1617.240647161736</v>
      </c>
      <c r="CD586" s="560">
        <v>1857.5120823233271</v>
      </c>
      <c r="CG586" s="463">
        <v>2052</v>
      </c>
      <c r="CH586" s="294">
        <v>38</v>
      </c>
      <c r="CI586" s="529">
        <v>-7.8770088337638962</v>
      </c>
      <c r="CJ586" s="529">
        <v>-202.2352582335545</v>
      </c>
      <c r="CK586" s="529">
        <v>450.22987144697618</v>
      </c>
      <c r="CL586" s="529">
        <v>1617.6328898162296</v>
      </c>
      <c r="CM586" s="560">
        <v>1857.7504941958873</v>
      </c>
      <c r="CP586" s="463">
        <v>2052</v>
      </c>
      <c r="CQ586" s="294">
        <v>38</v>
      </c>
      <c r="CR586" s="529">
        <v>1660.1750715945218</v>
      </c>
      <c r="CS586" s="529">
        <v>1.1248199818874287</v>
      </c>
      <c r="CT586" s="560">
        <v>1867.3980939609107</v>
      </c>
      <c r="CZ586" s="447" t="b">
        <v>1</v>
      </c>
      <c r="DA586" s="448" t="b">
        <v>1</v>
      </c>
      <c r="DB586" s="449" t="b">
        <v>1</v>
      </c>
      <c r="DC586" s="447">
        <v>40</v>
      </c>
      <c r="DD586" s="449">
        <v>1187.9907179544705</v>
      </c>
      <c r="DE586" s="447">
        <v>40</v>
      </c>
      <c r="DF586" s="449">
        <v>1857.0909589851194</v>
      </c>
      <c r="DG586" s="447">
        <v>40</v>
      </c>
      <c r="DH586" s="449">
        <v>2526.1912000157681</v>
      </c>
      <c r="DI586" s="447">
        <v>40</v>
      </c>
      <c r="DJ586" s="448">
        <v>1187.9907179544705</v>
      </c>
      <c r="DK586" s="449">
        <v>586</v>
      </c>
      <c r="DL586" s="447">
        <v>40</v>
      </c>
      <c r="DM586" s="448">
        <v>1857.0909589851194</v>
      </c>
      <c r="DN586" s="449">
        <v>586</v>
      </c>
      <c r="DO586" s="447">
        <v>40</v>
      </c>
      <c r="DP586" s="448">
        <v>2526.1912000157681</v>
      </c>
      <c r="DQ586" s="449">
        <v>586</v>
      </c>
      <c r="DR586" s="336"/>
      <c r="DV586" s="510">
        <v>2057</v>
      </c>
      <c r="DW586" s="511">
        <v>1856.7337449433176</v>
      </c>
      <c r="DY586" s="558">
        <v>1856.7337449433176</v>
      </c>
      <c r="EA586" s="325"/>
      <c r="EB586" s="325"/>
      <c r="EC586" s="325"/>
      <c r="ED586" s="325"/>
      <c r="EE586" s="325"/>
    </row>
    <row r="587" spans="1:135" s="319" customFormat="1" ht="13.8" x14ac:dyDescent="0.25">
      <c r="B587" s="403">
        <v>2055</v>
      </c>
      <c r="C587" s="1525">
        <v>1049.9003334209385</v>
      </c>
      <c r="D587" s="1434">
        <v>1591.686130597745</v>
      </c>
      <c r="E587" s="1519">
        <v>1479.5955580204391</v>
      </c>
      <c r="F587" s="1525">
        <v>2287.3064130827202</v>
      </c>
      <c r="G587" s="1539"/>
      <c r="H587" s="1540"/>
      <c r="I587" s="1541"/>
      <c r="J587" s="1539"/>
      <c r="K587" s="1540"/>
      <c r="L587" s="1527">
        <v>383.21362169864261</v>
      </c>
      <c r="M587" s="1507"/>
      <c r="N587" s="301" t="s">
        <v>446</v>
      </c>
      <c r="O587" s="394"/>
      <c r="P587" s="394"/>
      <c r="Q587" s="394"/>
      <c r="R587" s="301">
        <v>41</v>
      </c>
      <c r="S587" s="503">
        <v>541.58353631289674</v>
      </c>
      <c r="T587" s="503">
        <v>2379.7599117528384</v>
      </c>
      <c r="U587" s="503">
        <v>667.14404107336304</v>
      </c>
      <c r="W587" s="503">
        <v>1189.4392613584544</v>
      </c>
      <c r="X587" s="503">
        <v>1856.5833024318174</v>
      </c>
      <c r="Y587" s="503">
        <v>2523.7273435051802</v>
      </c>
      <c r="AA587" s="365"/>
      <c r="AB587" s="365"/>
      <c r="AC587" s="365"/>
      <c r="AD587" s="365"/>
      <c r="AE587" s="365"/>
      <c r="AF587" s="365"/>
      <c r="AG587" s="365"/>
      <c r="AH587" s="365"/>
      <c r="AI587" s="365"/>
      <c r="AJ587" s="365"/>
      <c r="AK587" s="365"/>
      <c r="AL587" s="365"/>
      <c r="AM587" s="365"/>
      <c r="AN587" s="365"/>
      <c r="BI587" s="463">
        <v>2053</v>
      </c>
      <c r="BJ587" s="464">
        <v>1858.1762579824144</v>
      </c>
      <c r="BR587" s="463">
        <v>2053</v>
      </c>
      <c r="BS587" s="294">
        <v>39</v>
      </c>
      <c r="BT587" s="529">
        <v>211.60514838020782</v>
      </c>
      <c r="BU587" s="529">
        <v>1659.706195354559</v>
      </c>
      <c r="BV587" s="560">
        <v>1871.3113437347668</v>
      </c>
      <c r="BY587" s="463">
        <v>2053</v>
      </c>
      <c r="BZ587" s="294">
        <v>39</v>
      </c>
      <c r="CA587" s="529">
        <v>-227.42992535663342</v>
      </c>
      <c r="CB587" s="529">
        <v>468.19275647487103</v>
      </c>
      <c r="CC587" s="529">
        <v>1617.240647161736</v>
      </c>
      <c r="CD587" s="560">
        <v>1858.0034782799735</v>
      </c>
      <c r="CG587" s="463">
        <v>2053</v>
      </c>
      <c r="CH587" s="294">
        <v>39</v>
      </c>
      <c r="CI587" s="529">
        <v>-8.5153864814484717</v>
      </c>
      <c r="CJ587" s="529">
        <v>-213.01927131110551</v>
      </c>
      <c r="CK587" s="529">
        <v>462.07802595873869</v>
      </c>
      <c r="CL587" s="529">
        <v>1617.6328898162296</v>
      </c>
      <c r="CM587" s="560">
        <v>1858.1762579824144</v>
      </c>
      <c r="CP587" s="463">
        <v>2053</v>
      </c>
      <c r="CQ587" s="294">
        <v>39</v>
      </c>
      <c r="CR587" s="529">
        <v>1660.1750715945218</v>
      </c>
      <c r="CS587" s="529">
        <v>1.128307078833193</v>
      </c>
      <c r="CT587" s="560">
        <v>1873.1872853825021</v>
      </c>
      <c r="CZ587" s="447" t="b">
        <v>1</v>
      </c>
      <c r="DA587" s="448" t="b">
        <v>1</v>
      </c>
      <c r="DB587" s="449" t="b">
        <v>1</v>
      </c>
      <c r="DC587" s="447">
        <v>41</v>
      </c>
      <c r="DD587" s="449">
        <v>1189.4392613584544</v>
      </c>
      <c r="DE587" s="447">
        <v>41</v>
      </c>
      <c r="DF587" s="449">
        <v>1856.5833024318174</v>
      </c>
      <c r="DG587" s="447">
        <v>41</v>
      </c>
      <c r="DH587" s="449">
        <v>2523.7273435051802</v>
      </c>
      <c r="DI587" s="447">
        <v>41</v>
      </c>
      <c r="DJ587" s="448">
        <v>1189.4392613584544</v>
      </c>
      <c r="DK587" s="449">
        <v>587</v>
      </c>
      <c r="DL587" s="447">
        <v>41</v>
      </c>
      <c r="DM587" s="448">
        <v>1856.5833024318174</v>
      </c>
      <c r="DN587" s="449">
        <v>587</v>
      </c>
      <c r="DO587" s="447">
        <v>41</v>
      </c>
      <c r="DP587" s="448">
        <v>2523.7273435051802</v>
      </c>
      <c r="DQ587" s="449">
        <v>587</v>
      </c>
      <c r="DR587" s="336"/>
      <c r="DV587" s="510">
        <v>2058</v>
      </c>
      <c r="DW587" s="511">
        <v>1855.5824180643999</v>
      </c>
      <c r="DY587" s="558">
        <v>1855.5824180643999</v>
      </c>
      <c r="EA587" s="325"/>
      <c r="EB587" s="325"/>
      <c r="EC587" s="325"/>
      <c r="ED587" s="325"/>
      <c r="EE587" s="325"/>
    </row>
    <row r="588" spans="1:135" s="319" customFormat="1" ht="13.8" x14ac:dyDescent="0.25">
      <c r="B588" s="403">
        <v>2056</v>
      </c>
      <c r="C588" s="1525">
        <v>1050.5476808751603</v>
      </c>
      <c r="D588" s="1434">
        <v>1592.6675322906133</v>
      </c>
      <c r="E588" s="1519">
        <v>1480.5078469180351</v>
      </c>
      <c r="F588" s="1525">
        <v>2270.0585155376234</v>
      </c>
      <c r="G588" s="1539"/>
      <c r="H588" s="1540"/>
      <c r="I588" s="1541"/>
      <c r="J588" s="1539"/>
      <c r="K588" s="1540"/>
      <c r="L588" s="1527">
        <v>383.44990351943352</v>
      </c>
      <c r="M588" s="1507"/>
      <c r="N588" s="301" t="s">
        <v>446</v>
      </c>
      <c r="O588" s="394"/>
      <c r="P588" s="394"/>
      <c r="Q588" s="394"/>
      <c r="R588" s="301">
        <v>42</v>
      </c>
      <c r="S588" s="503">
        <v>542.62446223965537</v>
      </c>
      <c r="T588" s="503">
        <v>2363.8854463046387</v>
      </c>
      <c r="U588" s="503">
        <v>665.26171105261074</v>
      </c>
      <c r="W588" s="503">
        <v>1190.8002777283943</v>
      </c>
      <c r="X588" s="503">
        <v>1856.0619887810051</v>
      </c>
      <c r="Y588" s="503">
        <v>2521.323699833616</v>
      </c>
      <c r="AA588" s="365"/>
      <c r="AB588" s="365"/>
      <c r="AC588" s="365"/>
      <c r="AD588" s="365"/>
      <c r="AE588" s="365"/>
      <c r="AF588" s="365"/>
      <c r="AG588" s="365"/>
      <c r="AH588" s="365"/>
      <c r="AI588" s="365"/>
      <c r="AJ588" s="365"/>
      <c r="AK588" s="365"/>
      <c r="AL588" s="365"/>
      <c r="AM588" s="365"/>
      <c r="AN588" s="365"/>
      <c r="BI588" s="463">
        <v>2054</v>
      </c>
      <c r="BJ588" s="464">
        <v>1858.2883262649893</v>
      </c>
      <c r="BR588" s="463">
        <v>2054</v>
      </c>
      <c r="BS588" s="294">
        <v>40</v>
      </c>
      <c r="BT588" s="529">
        <v>217.03092141559776</v>
      </c>
      <c r="BU588" s="529">
        <v>1659.706195354559</v>
      </c>
      <c r="BV588" s="560">
        <v>1876.7371167701567</v>
      </c>
      <c r="BY588" s="463">
        <v>2054</v>
      </c>
      <c r="BZ588" s="294">
        <v>40</v>
      </c>
      <c r="CA588" s="529">
        <v>-239.24252502998914</v>
      </c>
      <c r="CB588" s="529">
        <v>480.1976989485857</v>
      </c>
      <c r="CC588" s="529">
        <v>1617.240647161736</v>
      </c>
      <c r="CD588" s="560">
        <v>1858.1958210803325</v>
      </c>
      <c r="CG588" s="463">
        <v>2054</v>
      </c>
      <c r="CH588" s="294">
        <v>40</v>
      </c>
      <c r="CI588" s="529">
        <v>-9.187355397304442</v>
      </c>
      <c r="CJ588" s="529">
        <v>-224.08338862443711</v>
      </c>
      <c r="CK588" s="529">
        <v>473.92618047050121</v>
      </c>
      <c r="CL588" s="529">
        <v>1617.6328898162296</v>
      </c>
      <c r="CM588" s="560">
        <v>1858.2883262649893</v>
      </c>
      <c r="CP588" s="463">
        <v>2054</v>
      </c>
      <c r="CQ588" s="294">
        <v>40</v>
      </c>
      <c r="CR588" s="529">
        <v>1660.1750715945218</v>
      </c>
      <c r="CS588" s="529">
        <v>1.1318049862600166</v>
      </c>
      <c r="CT588" s="560">
        <v>1878.9944240952598</v>
      </c>
      <c r="CZ588" s="447" t="b">
        <v>1</v>
      </c>
      <c r="DA588" s="448" t="b">
        <v>1</v>
      </c>
      <c r="DB588" s="449" t="b">
        <v>1</v>
      </c>
      <c r="DC588" s="447">
        <v>42</v>
      </c>
      <c r="DD588" s="449">
        <v>1190.8002777283943</v>
      </c>
      <c r="DE588" s="447">
        <v>42</v>
      </c>
      <c r="DF588" s="449">
        <v>1856.0619887810051</v>
      </c>
      <c r="DG588" s="447">
        <v>42</v>
      </c>
      <c r="DH588" s="449">
        <v>2521.323699833616</v>
      </c>
      <c r="DI588" s="447">
        <v>42</v>
      </c>
      <c r="DJ588" s="448">
        <v>1190.8002777283943</v>
      </c>
      <c r="DK588" s="449">
        <v>588</v>
      </c>
      <c r="DL588" s="447">
        <v>42</v>
      </c>
      <c r="DM588" s="448">
        <v>1856.0619887810051</v>
      </c>
      <c r="DN588" s="449">
        <v>588</v>
      </c>
      <c r="DO588" s="447">
        <v>42</v>
      </c>
      <c r="DP588" s="448">
        <v>2521.323699833616</v>
      </c>
      <c r="DQ588" s="449">
        <v>588</v>
      </c>
      <c r="DR588" s="336"/>
      <c r="DV588" s="510">
        <v>2059</v>
      </c>
      <c r="DW588" s="511">
        <v>1854.1130891086877</v>
      </c>
      <c r="DY588" s="558">
        <v>1854.1130891086877</v>
      </c>
      <c r="EA588" s="325"/>
      <c r="EB588" s="325"/>
      <c r="EC588" s="325"/>
      <c r="ED588" s="325"/>
      <c r="EE588" s="325"/>
    </row>
    <row r="589" spans="1:135" s="319" customFormat="1" ht="13.8" x14ac:dyDescent="0.25">
      <c r="B589" s="403">
        <v>2057</v>
      </c>
      <c r="C589" s="1525">
        <v>1050.9817390931003</v>
      </c>
      <c r="D589" s="1434">
        <v>1593.3255799389226</v>
      </c>
      <c r="E589" s="1519">
        <v>1481.1195531826606</v>
      </c>
      <c r="F589" s="1525">
        <v>2252.8106179925267</v>
      </c>
      <c r="G589" s="1539"/>
      <c r="H589" s="1540"/>
      <c r="I589" s="1541"/>
      <c r="J589" s="1539"/>
      <c r="K589" s="1540"/>
      <c r="L589" s="1527">
        <v>383.60833476898159</v>
      </c>
      <c r="M589" s="1507"/>
      <c r="N589" s="301" t="s">
        <v>446</v>
      </c>
      <c r="O589" s="394"/>
      <c r="P589" s="394"/>
      <c r="Q589" s="394"/>
      <c r="R589" s="301">
        <v>43</v>
      </c>
      <c r="S589" s="503">
        <v>543.66538816641389</v>
      </c>
      <c r="T589" s="503">
        <v>2347.9429004762164</v>
      </c>
      <c r="U589" s="503">
        <v>663.45485828524875</v>
      </c>
      <c r="W589" s="503">
        <v>1192.0722007688994</v>
      </c>
      <c r="X589" s="503">
        <v>1855.5270590541481</v>
      </c>
      <c r="Y589" s="503">
        <v>2518.9819173393971</v>
      </c>
      <c r="AA589" s="365"/>
      <c r="AB589" s="365"/>
      <c r="AC589" s="365"/>
      <c r="AD589" s="365"/>
      <c r="AE589" s="365"/>
      <c r="AF589" s="365"/>
      <c r="AG589" s="365"/>
      <c r="AH589" s="365"/>
      <c r="AI589" s="365"/>
      <c r="AJ589" s="365"/>
      <c r="AK589" s="365"/>
      <c r="AL589" s="365"/>
      <c r="AM589" s="365"/>
      <c r="AN589" s="365"/>
      <c r="BI589" s="463">
        <v>2055</v>
      </c>
      <c r="BJ589" s="464">
        <v>1858.0858377290438</v>
      </c>
      <c r="BR589" s="463">
        <v>2055</v>
      </c>
      <c r="BS589" s="294">
        <v>41</v>
      </c>
      <c r="BT589" s="529">
        <v>222.4566944509877</v>
      </c>
      <c r="BU589" s="529">
        <v>1659.706195354559</v>
      </c>
      <c r="BV589" s="560">
        <v>1882.1628898055467</v>
      </c>
      <c r="BY589" s="463">
        <v>2055</v>
      </c>
      <c r="BZ589" s="294">
        <v>41</v>
      </c>
      <c r="CA589" s="529">
        <v>-251.35417785963233</v>
      </c>
      <c r="CB589" s="529">
        <v>492.20264142230036</v>
      </c>
      <c r="CC589" s="529">
        <v>1617.240647161736</v>
      </c>
      <c r="CD589" s="560">
        <v>1858.089110724404</v>
      </c>
      <c r="CG589" s="463">
        <v>2055</v>
      </c>
      <c r="CH589" s="294">
        <v>41</v>
      </c>
      <c r="CI589" s="529">
        <v>-9.8937768959003041</v>
      </c>
      <c r="CJ589" s="529">
        <v>-235.42761017354923</v>
      </c>
      <c r="CK589" s="529">
        <v>485.77433498226372</v>
      </c>
      <c r="CL589" s="529">
        <v>1617.6328898162296</v>
      </c>
      <c r="CM589" s="560">
        <v>1858.0858377290438</v>
      </c>
      <c r="CP589" s="463">
        <v>2055</v>
      </c>
      <c r="CQ589" s="294">
        <v>41</v>
      </c>
      <c r="CR589" s="529">
        <v>1660.1750715945218</v>
      </c>
      <c r="CS589" s="529">
        <v>1.13531373768188</v>
      </c>
      <c r="CT589" s="560">
        <v>1884.8195657382594</v>
      </c>
      <c r="CZ589" s="447" t="b">
        <v>1</v>
      </c>
      <c r="DA589" s="448" t="b">
        <v>1</v>
      </c>
      <c r="DB589" s="449" t="b">
        <v>1</v>
      </c>
      <c r="DC589" s="447">
        <v>43</v>
      </c>
      <c r="DD589" s="449">
        <v>1192.0722007688994</v>
      </c>
      <c r="DE589" s="447">
        <v>43</v>
      </c>
      <c r="DF589" s="449">
        <v>1855.5270590541481</v>
      </c>
      <c r="DG589" s="447">
        <v>43</v>
      </c>
      <c r="DH589" s="449">
        <v>2518.9819173393971</v>
      </c>
      <c r="DI589" s="447">
        <v>43</v>
      </c>
      <c r="DJ589" s="448">
        <v>1192.0722007688994</v>
      </c>
      <c r="DK589" s="449">
        <v>589</v>
      </c>
      <c r="DL589" s="447">
        <v>43</v>
      </c>
      <c r="DM589" s="448">
        <v>1855.5270590541481</v>
      </c>
      <c r="DN589" s="449">
        <v>589</v>
      </c>
      <c r="DO589" s="447">
        <v>43</v>
      </c>
      <c r="DP589" s="448">
        <v>2518.9819173393971</v>
      </c>
      <c r="DQ589" s="449">
        <v>589</v>
      </c>
      <c r="DR589" s="336"/>
      <c r="DV589" s="510">
        <v>2060</v>
      </c>
      <c r="DW589" s="511">
        <v>1852.3248967616125</v>
      </c>
      <c r="DY589" s="558">
        <v>1852.3248967616125</v>
      </c>
      <c r="EA589" s="325"/>
      <c r="EB589" s="325"/>
      <c r="EC589" s="325"/>
      <c r="ED589" s="325"/>
      <c r="EE589" s="325"/>
    </row>
    <row r="590" spans="1:135" s="319" customFormat="1" ht="13.8" x14ac:dyDescent="0.25">
      <c r="A590" s="487"/>
      <c r="B590" s="403">
        <v>2058</v>
      </c>
      <c r="C590" s="1525">
        <v>1051.201726361795</v>
      </c>
      <c r="D590" s="1434">
        <v>1593.6590884381039</v>
      </c>
      <c r="E590" s="1519">
        <v>1481.4295751678151</v>
      </c>
      <c r="F590" s="1525">
        <v>2235.5627204474299</v>
      </c>
      <c r="G590" s="1539"/>
      <c r="H590" s="1540"/>
      <c r="I590" s="1541"/>
      <c r="J590" s="1539"/>
      <c r="K590" s="1540"/>
      <c r="L590" s="1527">
        <v>383.68863012205509</v>
      </c>
      <c r="M590" s="1507"/>
      <c r="N590" s="301" t="s">
        <v>446</v>
      </c>
      <c r="R590" s="301">
        <v>44</v>
      </c>
      <c r="S590" s="503">
        <v>544.70631409317241</v>
      </c>
      <c r="T590" s="503">
        <v>2331.9263523018162</v>
      </c>
      <c r="U590" s="503">
        <v>661.72419848480956</v>
      </c>
      <c r="W590" s="503">
        <v>1193.2531303732862</v>
      </c>
      <c r="X590" s="503">
        <v>1854.9773288580959</v>
      </c>
      <c r="Y590" s="503">
        <v>2516.7015273429056</v>
      </c>
      <c r="AA590" s="365"/>
      <c r="AB590" s="365"/>
      <c r="AC590" s="365"/>
      <c r="AD590" s="365"/>
      <c r="AE590" s="365"/>
      <c r="AF590" s="365"/>
      <c r="AG590" s="365"/>
      <c r="AH590" s="365"/>
      <c r="AI590" s="365"/>
      <c r="AJ590" s="365"/>
      <c r="AK590" s="365"/>
      <c r="AL590" s="365"/>
      <c r="AM590" s="365"/>
      <c r="AN590" s="365"/>
      <c r="BI590" s="463">
        <v>2056</v>
      </c>
      <c r="BJ590" s="560">
        <v>1857.5679310600094</v>
      </c>
      <c r="BR590" s="463">
        <v>2056</v>
      </c>
      <c r="BS590" s="294">
        <v>42</v>
      </c>
      <c r="BT590" s="529">
        <v>227.88246748637764</v>
      </c>
      <c r="BU590" s="529">
        <v>1659.706195354559</v>
      </c>
      <c r="BV590" s="560">
        <v>1887.5886628409366</v>
      </c>
      <c r="BY590" s="463">
        <v>2056</v>
      </c>
      <c r="BZ590" s="294">
        <v>42</v>
      </c>
      <c r="CA590" s="529">
        <v>-263.76488384556302</v>
      </c>
      <c r="CB590" s="529">
        <v>504.20758389601497</v>
      </c>
      <c r="CC590" s="529">
        <v>1617.240647161736</v>
      </c>
      <c r="CD590" s="560">
        <v>1857.683347212188</v>
      </c>
      <c r="CG590" s="463">
        <v>2056</v>
      </c>
      <c r="CH590" s="294">
        <v>42</v>
      </c>
      <c r="CI590" s="529">
        <v>-10.635512291804554</v>
      </c>
      <c r="CJ590" s="529">
        <v>-247.0519359584419</v>
      </c>
      <c r="CK590" s="529">
        <v>497.62248949402624</v>
      </c>
      <c r="CL590" s="529">
        <v>1617.6328898162296</v>
      </c>
      <c r="CM590" s="560">
        <v>1857.5679310600094</v>
      </c>
      <c r="CP590" s="463">
        <v>2056</v>
      </c>
      <c r="CQ590" s="294">
        <v>42</v>
      </c>
      <c r="CR590" s="529">
        <v>1660.1750715945218</v>
      </c>
      <c r="CS590" s="529">
        <v>1.1388333667166628</v>
      </c>
      <c r="CT590" s="560">
        <v>1890.6627661230659</v>
      </c>
      <c r="CZ590" s="447" t="b">
        <v>1</v>
      </c>
      <c r="DA590" s="448" t="b">
        <v>1</v>
      </c>
      <c r="DB590" s="449" t="b">
        <v>1</v>
      </c>
      <c r="DC590" s="447">
        <v>44</v>
      </c>
      <c r="DD590" s="449">
        <v>1193.2531303732862</v>
      </c>
      <c r="DE590" s="447">
        <v>44</v>
      </c>
      <c r="DF590" s="449">
        <v>1854.9773288580959</v>
      </c>
      <c r="DG590" s="447">
        <v>44</v>
      </c>
      <c r="DH590" s="449">
        <v>2516.7015273429056</v>
      </c>
      <c r="DI590" s="447">
        <v>44</v>
      </c>
      <c r="DJ590" s="448">
        <v>1193.2531303732862</v>
      </c>
      <c r="DK590" s="449">
        <v>590</v>
      </c>
      <c r="DL590" s="447">
        <v>44</v>
      </c>
      <c r="DM590" s="448">
        <v>1854.9773288580959</v>
      </c>
      <c r="DN590" s="449">
        <v>590</v>
      </c>
      <c r="DO590" s="447">
        <v>44</v>
      </c>
      <c r="DP590" s="448">
        <v>2516.7015273429056</v>
      </c>
      <c r="DQ590" s="449">
        <v>590</v>
      </c>
      <c r="DR590" s="336"/>
      <c r="DW590" s="324"/>
      <c r="EA590" s="325"/>
      <c r="EB590" s="325"/>
      <c r="EC590" s="325"/>
      <c r="ED590" s="325"/>
      <c r="EE590" s="325"/>
    </row>
    <row r="591" spans="1:135" s="319" customFormat="1" ht="13.8" x14ac:dyDescent="0.25">
      <c r="A591" s="487"/>
      <c r="B591" s="403">
        <v>2059</v>
      </c>
      <c r="C591" s="1525">
        <v>1051.2065541395766</v>
      </c>
      <c r="D591" s="1434">
        <v>1593.6664075203944</v>
      </c>
      <c r="E591" s="1519">
        <v>1481.4363788217752</v>
      </c>
      <c r="F591" s="1525">
        <v>2218.3148229023332</v>
      </c>
      <c r="G591" s="1539"/>
      <c r="H591" s="1540"/>
      <c r="I591" s="1541"/>
      <c r="J591" s="1539"/>
      <c r="K591" s="1540"/>
      <c r="L591" s="1527">
        <v>383.69039226094543</v>
      </c>
      <c r="M591" s="1507"/>
      <c r="N591" s="301" t="s">
        <v>446</v>
      </c>
      <c r="R591" s="301">
        <v>45</v>
      </c>
      <c r="S591" s="503">
        <v>545.74724001993138</v>
      </c>
      <c r="T591" s="503">
        <v>2315.8304349420077</v>
      </c>
      <c r="U591" s="503">
        <v>660.07062105138687</v>
      </c>
      <c r="W591" s="503">
        <v>1194.3411037735759</v>
      </c>
      <c r="X591" s="503">
        <v>1854.4117248249629</v>
      </c>
      <c r="Y591" s="503">
        <v>2514.4823458763499</v>
      </c>
      <c r="AA591" s="365"/>
      <c r="AB591" s="365"/>
      <c r="AC591" s="365"/>
      <c r="AD591" s="365"/>
      <c r="AE591" s="365"/>
      <c r="AF591" s="365"/>
      <c r="AG591" s="365"/>
      <c r="AH591" s="365"/>
      <c r="AI591" s="365"/>
      <c r="AJ591" s="365"/>
      <c r="AK591" s="365"/>
      <c r="AL591" s="365"/>
      <c r="AM591" s="365"/>
      <c r="AN591" s="365"/>
      <c r="BI591" s="463">
        <v>2057</v>
      </c>
      <c r="BJ591" s="464">
        <v>1856.7337449433176</v>
      </c>
      <c r="BR591" s="463">
        <v>2057</v>
      </c>
      <c r="BS591" s="294">
        <v>43</v>
      </c>
      <c r="BT591" s="529">
        <v>233.30824052176757</v>
      </c>
      <c r="BU591" s="529">
        <v>1659.706195354559</v>
      </c>
      <c r="BV591" s="560">
        <v>1893.0144358763266</v>
      </c>
      <c r="BY591" s="463">
        <v>2057</v>
      </c>
      <c r="BZ591" s="294">
        <v>43</v>
      </c>
      <c r="CA591" s="529">
        <v>-276.47464298778118</v>
      </c>
      <c r="CB591" s="529">
        <v>516.21252636972963</v>
      </c>
      <c r="CC591" s="529">
        <v>1617.240647161736</v>
      </c>
      <c r="CD591" s="560">
        <v>1856.9785305436844</v>
      </c>
      <c r="CG591" s="463">
        <v>2057</v>
      </c>
      <c r="CH591" s="294">
        <v>43</v>
      </c>
      <c r="CI591" s="529">
        <v>-11.413422899585692</v>
      </c>
      <c r="CJ591" s="529">
        <v>-258.95636597911511</v>
      </c>
      <c r="CK591" s="529">
        <v>509.47064400578881</v>
      </c>
      <c r="CL591" s="529">
        <v>1617.6328898162296</v>
      </c>
      <c r="CM591" s="560">
        <v>1856.7337449433176</v>
      </c>
      <c r="CP591" s="463">
        <v>2057</v>
      </c>
      <c r="CQ591" s="294">
        <v>43</v>
      </c>
      <c r="CR591" s="529">
        <v>1660.1750715945218</v>
      </c>
      <c r="CS591" s="529">
        <v>1.1423639070864635</v>
      </c>
      <c r="CT591" s="560">
        <v>1896.5240812342672</v>
      </c>
      <c r="CZ591" s="447" t="b">
        <v>1</v>
      </c>
      <c r="DA591" s="448" t="b">
        <v>1</v>
      </c>
      <c r="DB591" s="449" t="b">
        <v>1</v>
      </c>
      <c r="DC591" s="447">
        <v>45</v>
      </c>
      <c r="DD591" s="449">
        <v>1194.3411037735759</v>
      </c>
      <c r="DE591" s="447">
        <v>45</v>
      </c>
      <c r="DF591" s="449">
        <v>1854.4117248249629</v>
      </c>
      <c r="DG591" s="447">
        <v>45</v>
      </c>
      <c r="DH591" s="449">
        <v>2514.4823458763499</v>
      </c>
      <c r="DI591" s="447">
        <v>45</v>
      </c>
      <c r="DJ591" s="448">
        <v>1194.3411037735759</v>
      </c>
      <c r="DK591" s="449">
        <v>591</v>
      </c>
      <c r="DL591" s="447">
        <v>45</v>
      </c>
      <c r="DM591" s="448">
        <v>1854.4117248249629</v>
      </c>
      <c r="DN591" s="449">
        <v>591</v>
      </c>
      <c r="DO591" s="447">
        <v>45</v>
      </c>
      <c r="DP591" s="448">
        <v>2514.4823458763499</v>
      </c>
      <c r="DQ591" s="449">
        <v>591</v>
      </c>
      <c r="DR591" s="336"/>
      <c r="DW591" s="324"/>
      <c r="EA591" s="325"/>
      <c r="EB591" s="325"/>
      <c r="EC591" s="325"/>
      <c r="ED591" s="325"/>
      <c r="EE591" s="325"/>
    </row>
    <row r="592" spans="1:135" s="319" customFormat="1" ht="14.4" thickBot="1" x14ac:dyDescent="0.3">
      <c r="A592" s="487"/>
      <c r="B592" s="403">
        <v>2060</v>
      </c>
      <c r="C592" s="1542">
        <v>1050.9955883986668</v>
      </c>
      <c r="D592" s="1361">
        <v>1593.3465759772009</v>
      </c>
      <c r="E592" s="1350">
        <v>1481.1390706266939</v>
      </c>
      <c r="F592" s="1542">
        <v>2201.0669253572364</v>
      </c>
      <c r="G592" s="1543"/>
      <c r="H592" s="1544"/>
      <c r="I592" s="1545"/>
      <c r="J592" s="1546"/>
      <c r="K592" s="1544"/>
      <c r="L592" s="1547">
        <v>383.61338976551338</v>
      </c>
      <c r="M592" s="1516"/>
      <c r="N592" s="301" t="s">
        <v>446</v>
      </c>
      <c r="R592" s="301">
        <v>46</v>
      </c>
      <c r="S592" s="503">
        <v>546.78816594668979</v>
      </c>
      <c r="T592" s="503">
        <v>2299.6520919331101</v>
      </c>
      <c r="U592" s="503">
        <v>658.49541594693324</v>
      </c>
      <c r="W592" s="503">
        <v>1195.3342197150771</v>
      </c>
      <c r="X592" s="503">
        <v>1853.8296356620103</v>
      </c>
      <c r="Y592" s="503">
        <v>2512.3250516089438</v>
      </c>
      <c r="AA592" s="365"/>
      <c r="AB592" s="365"/>
      <c r="AC592" s="365"/>
      <c r="AD592" s="365"/>
      <c r="AE592" s="365"/>
      <c r="AF592" s="365"/>
      <c r="AG592" s="365"/>
      <c r="AH592" s="365"/>
      <c r="AI592" s="365"/>
      <c r="AJ592" s="365"/>
      <c r="AK592" s="365"/>
      <c r="AL592" s="365"/>
      <c r="AM592" s="365"/>
      <c r="AN592" s="365"/>
      <c r="BI592" s="463">
        <v>2058</v>
      </c>
      <c r="BJ592" s="560">
        <v>1855.5824180643999</v>
      </c>
      <c r="BR592" s="463">
        <v>2058</v>
      </c>
      <c r="BS592" s="294">
        <v>44</v>
      </c>
      <c r="BT592" s="529">
        <v>238.73401355715754</v>
      </c>
      <c r="BU592" s="529">
        <v>1659.706195354559</v>
      </c>
      <c r="BV592" s="560">
        <v>1898.4402089117166</v>
      </c>
      <c r="BY592" s="463">
        <v>2058</v>
      </c>
      <c r="BZ592" s="294">
        <v>44</v>
      </c>
      <c r="CA592" s="529">
        <v>-289.48345528628687</v>
      </c>
      <c r="CB592" s="529">
        <v>528.21746884344429</v>
      </c>
      <c r="CC592" s="529">
        <v>1617.240647161736</v>
      </c>
      <c r="CD592" s="560">
        <v>1855.9746607188933</v>
      </c>
      <c r="CG592" s="463">
        <v>2058</v>
      </c>
      <c r="CH592" s="294">
        <v>44</v>
      </c>
      <c r="CI592" s="529">
        <v>-12.228370033812213</v>
      </c>
      <c r="CJ592" s="529">
        <v>-271.14090023556889</v>
      </c>
      <c r="CK592" s="529">
        <v>521.31879851755139</v>
      </c>
      <c r="CL592" s="529">
        <v>1617.6328898162296</v>
      </c>
      <c r="CM592" s="560">
        <v>1855.5824180643999</v>
      </c>
      <c r="CP592" s="463">
        <v>2058</v>
      </c>
      <c r="CQ592" s="294">
        <v>44</v>
      </c>
      <c r="CR592" s="529">
        <v>1660.1750715945218</v>
      </c>
      <c r="CS592" s="529">
        <v>1.1459053926179243</v>
      </c>
      <c r="CT592" s="560">
        <v>1902.403567230011</v>
      </c>
      <c r="CZ592" s="447" t="b">
        <v>1</v>
      </c>
      <c r="DA592" s="448" t="b">
        <v>1</v>
      </c>
      <c r="DB592" s="449" t="b">
        <v>1</v>
      </c>
      <c r="DC592" s="447">
        <v>46</v>
      </c>
      <c r="DD592" s="449">
        <v>1195.3342197150771</v>
      </c>
      <c r="DE592" s="447">
        <v>46</v>
      </c>
      <c r="DF592" s="449">
        <v>1853.8296356620103</v>
      </c>
      <c r="DG592" s="447">
        <v>46</v>
      </c>
      <c r="DH592" s="449">
        <v>2512.3250516089438</v>
      </c>
      <c r="DI592" s="447">
        <v>46</v>
      </c>
      <c r="DJ592" s="448">
        <v>1195.3342197150771</v>
      </c>
      <c r="DK592" s="584">
        <v>592</v>
      </c>
      <c r="DL592" s="447">
        <v>46</v>
      </c>
      <c r="DM592" s="448">
        <v>1853.8296356620103</v>
      </c>
      <c r="DN592" s="584">
        <v>592</v>
      </c>
      <c r="DO592" s="447">
        <v>46</v>
      </c>
      <c r="DP592" s="448">
        <v>2512.3250516089438</v>
      </c>
      <c r="DQ592" s="584">
        <v>592</v>
      </c>
      <c r="DR592" s="336"/>
      <c r="DW592" s="324"/>
      <c r="EA592" s="325"/>
      <c r="EB592" s="325"/>
      <c r="EC592" s="325"/>
      <c r="ED592" s="325"/>
      <c r="EE592" s="325"/>
    </row>
    <row r="593" spans="1:135" s="319" customFormat="1" ht="13.8" x14ac:dyDescent="0.25">
      <c r="A593" s="487"/>
      <c r="B593" s="365"/>
      <c r="C593" s="489"/>
      <c r="D593" s="489"/>
      <c r="E593" s="489"/>
      <c r="F593" s="489"/>
      <c r="G593" s="489"/>
      <c r="H593" s="489"/>
      <c r="I593" s="489"/>
      <c r="J593" s="489"/>
      <c r="K593" s="489"/>
      <c r="L593" s="489"/>
      <c r="M593" s="490"/>
      <c r="S593" s="394"/>
      <c r="T593" s="394"/>
      <c r="U593" s="394"/>
      <c r="W593" s="394"/>
      <c r="X593" s="394"/>
      <c r="Y593" s="394"/>
      <c r="AA593" s="365"/>
      <c r="AB593" s="365"/>
      <c r="AC593" s="365"/>
      <c r="AD593" s="365"/>
      <c r="AE593" s="365"/>
      <c r="AF593" s="365"/>
      <c r="AG593" s="365"/>
      <c r="AH593" s="365"/>
      <c r="AI593" s="365"/>
      <c r="AJ593" s="365"/>
      <c r="AK593" s="365"/>
      <c r="AL593" s="365"/>
      <c r="AM593" s="365"/>
      <c r="AN593" s="365"/>
      <c r="BI593" s="463">
        <v>2059</v>
      </c>
      <c r="BJ593" s="560">
        <v>1854.1130891086877</v>
      </c>
      <c r="BR593" s="463">
        <v>2059</v>
      </c>
      <c r="BS593" s="294">
        <v>45</v>
      </c>
      <c r="BT593" s="529">
        <v>244.15978659254748</v>
      </c>
      <c r="BU593" s="529">
        <v>1659.706195354559</v>
      </c>
      <c r="BV593" s="560">
        <v>1903.8659819471065</v>
      </c>
      <c r="BY593" s="463">
        <v>2059</v>
      </c>
      <c r="BZ593" s="294">
        <v>45</v>
      </c>
      <c r="CA593" s="529">
        <v>-302.79132074107997</v>
      </c>
      <c r="CB593" s="529">
        <v>540.22241131715896</v>
      </c>
      <c r="CC593" s="529">
        <v>1617.240647161736</v>
      </c>
      <c r="CD593" s="560">
        <v>1854.671737737815</v>
      </c>
      <c r="CG593" s="463">
        <v>2059</v>
      </c>
      <c r="CH593" s="294">
        <v>45</v>
      </c>
      <c r="CI593" s="529">
        <v>-13.081215009052615</v>
      </c>
      <c r="CJ593" s="529">
        <v>-283.60553872780321</v>
      </c>
      <c r="CK593" s="529">
        <v>533.16695302931385</v>
      </c>
      <c r="CL593" s="529">
        <v>1617.6328898162296</v>
      </c>
      <c r="CM593" s="560">
        <v>1854.1130891086877</v>
      </c>
      <c r="CP593" s="463">
        <v>2059</v>
      </c>
      <c r="CQ593" s="294">
        <v>45</v>
      </c>
      <c r="CR593" s="529">
        <v>1660.1750715945218</v>
      </c>
      <c r="CS593" s="529">
        <v>1.1494578572425551</v>
      </c>
      <c r="CT593" s="560">
        <v>1908.3012804425446</v>
      </c>
      <c r="CZ593" s="566"/>
      <c r="DA593" s="566"/>
      <c r="DB593" s="566"/>
      <c r="DC593" s="566"/>
      <c r="DD593" s="566"/>
      <c r="DE593" s="566"/>
      <c r="DF593" s="566"/>
      <c r="DG593" s="566"/>
      <c r="DH593" s="566"/>
      <c r="DI593" s="566"/>
      <c r="DJ593" s="566"/>
      <c r="DK593" s="566"/>
      <c r="DL593" s="566"/>
      <c r="DM593" s="566"/>
      <c r="DN593" s="566"/>
      <c r="DO593" s="566"/>
      <c r="DP593" s="566"/>
      <c r="DQ593" s="566"/>
      <c r="DR593" s="336"/>
      <c r="DU593" s="336"/>
      <c r="DW593" s="324"/>
      <c r="EA593" s="325"/>
      <c r="EB593" s="325"/>
      <c r="EC593" s="325"/>
      <c r="ED593" s="325"/>
      <c r="EE593" s="325"/>
    </row>
    <row r="594" spans="1:135" s="319" customFormat="1" x14ac:dyDescent="0.25">
      <c r="A594" s="487"/>
      <c r="B594" s="365"/>
      <c r="C594" s="1760" t="s">
        <v>401</v>
      </c>
      <c r="D594" s="1738"/>
      <c r="E594" s="1738"/>
      <c r="F594" s="1738"/>
      <c r="G594" s="1738"/>
      <c r="H594" s="1738"/>
      <c r="I594" s="1738"/>
      <c r="J594" s="1738"/>
      <c r="K594" s="1738"/>
      <c r="L594" s="1738"/>
      <c r="M594" s="1761"/>
      <c r="S594" s="394"/>
      <c r="T594" s="394"/>
      <c r="U594" s="394"/>
      <c r="W594" s="394"/>
      <c r="X594" s="394"/>
      <c r="Y594" s="394"/>
      <c r="AA594" s="365"/>
      <c r="AB594" s="365"/>
      <c r="AC594" s="365"/>
      <c r="AD594" s="365"/>
      <c r="AE594" s="365"/>
      <c r="AF594" s="365"/>
      <c r="AG594" s="365"/>
      <c r="AH594" s="365"/>
      <c r="AI594" s="365"/>
      <c r="AJ594" s="365"/>
      <c r="AK594" s="365"/>
      <c r="AL594" s="365"/>
      <c r="AM594" s="365"/>
      <c r="AN594" s="365"/>
      <c r="BI594" s="463">
        <v>2060</v>
      </c>
      <c r="BJ594" s="560">
        <v>1852.3248967616125</v>
      </c>
      <c r="BR594" s="463">
        <v>2060</v>
      </c>
      <c r="BS594" s="294">
        <v>46</v>
      </c>
      <c r="BT594" s="529">
        <v>249.58555962793741</v>
      </c>
      <c r="BU594" s="529">
        <v>1659.706195354559</v>
      </c>
      <c r="BV594" s="560">
        <v>1909.2917549824965</v>
      </c>
      <c r="BY594" s="463">
        <v>2060</v>
      </c>
      <c r="BZ594" s="294">
        <v>46</v>
      </c>
      <c r="CA594" s="529">
        <v>-316.3982393521606</v>
      </c>
      <c r="CB594" s="529">
        <v>552.22735379087351</v>
      </c>
      <c r="CC594" s="529">
        <v>1617.240647161736</v>
      </c>
      <c r="CD594" s="560">
        <v>1853.0697616004488</v>
      </c>
      <c r="CG594" s="463">
        <v>2060</v>
      </c>
      <c r="CH594" s="294">
        <v>46</v>
      </c>
      <c r="CI594" s="529">
        <v>-13.972819139875394</v>
      </c>
      <c r="CJ594" s="529">
        <v>-296.35028145581805</v>
      </c>
      <c r="CK594" s="529">
        <v>545.01510754107642</v>
      </c>
      <c r="CL594" s="529">
        <v>1617.6328898162296</v>
      </c>
      <c r="CM594" s="560">
        <v>1852.3248967616125</v>
      </c>
      <c r="CP594" s="463">
        <v>2060</v>
      </c>
      <c r="CQ594" s="294">
        <v>46</v>
      </c>
      <c r="CR594" s="529">
        <v>1660.1750715945218</v>
      </c>
      <c r="CS594" s="529">
        <v>1.1530213349970571</v>
      </c>
      <c r="CT594" s="560">
        <v>1914.2172773787504</v>
      </c>
      <c r="CZ594" s="365"/>
      <c r="DA594" s="365"/>
      <c r="DB594" s="365"/>
      <c r="DC594" s="365"/>
      <c r="DD594" s="365"/>
      <c r="DE594" s="365"/>
      <c r="DF594" s="365"/>
      <c r="DG594" s="365"/>
      <c r="DH594" s="365"/>
      <c r="DI594" s="365"/>
      <c r="DJ594" s="365"/>
      <c r="DK594" s="365"/>
      <c r="DL594" s="365"/>
      <c r="DM594" s="365"/>
      <c r="DN594" s="365"/>
      <c r="DO594" s="365"/>
      <c r="DP594" s="365"/>
      <c r="DQ594" s="365"/>
      <c r="DW594" s="324"/>
      <c r="EA594" s="325"/>
      <c r="EB594" s="325"/>
      <c r="EC594" s="325"/>
      <c r="ED594" s="325"/>
      <c r="EE594" s="325"/>
    </row>
    <row r="595" spans="1:135" s="319" customFormat="1" x14ac:dyDescent="0.25">
      <c r="A595" s="492" t="s">
        <v>311</v>
      </c>
      <c r="C595" s="1740"/>
      <c r="D595" s="1741"/>
      <c r="E595" s="1741"/>
      <c r="F595" s="1741"/>
      <c r="G595" s="1741"/>
      <c r="H595" s="1741"/>
      <c r="I595" s="1741"/>
      <c r="J595" s="1741"/>
      <c r="K595" s="1741"/>
      <c r="L595" s="1741"/>
      <c r="M595" s="1742"/>
      <c r="N595" s="365"/>
      <c r="O595" s="365"/>
      <c r="P595" s="365"/>
      <c r="Q595" s="365"/>
      <c r="R595" s="365"/>
      <c r="S595" s="365"/>
      <c r="T595" s="365"/>
      <c r="U595" s="365"/>
      <c r="V595" s="365"/>
      <c r="W595" s="365"/>
      <c r="X595" s="365"/>
      <c r="Y595" s="365"/>
      <c r="Z595" s="365"/>
      <c r="AA595" s="365"/>
      <c r="AB595" s="365"/>
      <c r="AC595" s="365"/>
      <c r="AD595" s="365"/>
      <c r="AE595" s="365"/>
      <c r="AF595" s="365"/>
      <c r="AG595" s="365"/>
      <c r="AH595" s="365"/>
      <c r="AI595" s="365"/>
      <c r="AJ595" s="365"/>
      <c r="AK595" s="365"/>
      <c r="AL595" s="365"/>
      <c r="AM595" s="365"/>
      <c r="AN595" s="365"/>
      <c r="DW595" s="324"/>
      <c r="EA595" s="325"/>
      <c r="EB595" s="325"/>
      <c r="EC595" s="325"/>
      <c r="ED595" s="325"/>
      <c r="EE595" s="325"/>
    </row>
    <row r="596" spans="1:135" s="319" customFormat="1" x14ac:dyDescent="0.25">
      <c r="A596" s="492"/>
      <c r="C596" s="1740"/>
      <c r="D596" s="1741"/>
      <c r="E596" s="1741"/>
      <c r="F596" s="1741"/>
      <c r="G596" s="1741"/>
      <c r="H596" s="1741"/>
      <c r="I596" s="1741"/>
      <c r="J596" s="1741"/>
      <c r="K596" s="1741"/>
      <c r="L596" s="1741"/>
      <c r="M596" s="1742"/>
      <c r="N596" s="365"/>
      <c r="O596" s="365"/>
      <c r="P596" s="365"/>
      <c r="Q596" s="365"/>
      <c r="R596" s="365"/>
      <c r="S596" s="365"/>
      <c r="T596" s="365"/>
      <c r="U596" s="365"/>
      <c r="V596" s="365"/>
      <c r="W596" s="365"/>
      <c r="X596" s="365"/>
      <c r="Y596" s="365"/>
      <c r="Z596" s="365"/>
      <c r="AA596" s="365"/>
      <c r="AB596" s="365"/>
      <c r="AC596" s="365"/>
      <c r="AD596" s="365"/>
      <c r="AE596" s="365"/>
      <c r="AF596" s="365"/>
      <c r="AG596" s="365"/>
      <c r="AH596" s="365"/>
      <c r="AI596" s="365"/>
      <c r="AJ596" s="365"/>
      <c r="AK596" s="365"/>
      <c r="AL596" s="365"/>
      <c r="AM596" s="365"/>
      <c r="AN596" s="365"/>
      <c r="DW596" s="324"/>
      <c r="EA596" s="325"/>
      <c r="EB596" s="325"/>
      <c r="EC596" s="325"/>
      <c r="ED596" s="325"/>
      <c r="EE596" s="325"/>
    </row>
    <row r="597" spans="1:135" x14ac:dyDescent="0.25">
      <c r="A597" s="487"/>
      <c r="B597" s="365"/>
      <c r="C597" s="1762"/>
      <c r="D597" s="1744"/>
      <c r="E597" s="1744"/>
      <c r="F597" s="1744"/>
      <c r="G597" s="1744"/>
      <c r="H597" s="1744"/>
      <c r="I597" s="1744"/>
      <c r="J597" s="1744"/>
      <c r="K597" s="1744"/>
      <c r="L597" s="1744"/>
      <c r="M597" s="1745"/>
      <c r="N597" s="319"/>
      <c r="O597" s="319"/>
      <c r="P597" s="319"/>
      <c r="Q597" s="319"/>
      <c r="R597" s="319"/>
      <c r="S597" s="394"/>
      <c r="T597" s="394"/>
      <c r="U597" s="394"/>
      <c r="V597" s="319"/>
      <c r="W597" s="394"/>
      <c r="X597" s="394"/>
      <c r="Y597" s="394"/>
      <c r="Z597" s="365"/>
      <c r="AA597" s="365"/>
      <c r="AB597" s="365"/>
      <c r="AC597" s="365"/>
      <c r="AD597" s="365"/>
      <c r="AE597" s="365"/>
      <c r="AF597" s="365"/>
      <c r="AG597" s="365"/>
      <c r="AH597" s="365"/>
      <c r="AI597" s="365"/>
      <c r="AJ597" s="365"/>
      <c r="AK597" s="365"/>
      <c r="AL597" s="365"/>
      <c r="AM597" s="365"/>
      <c r="AN597" s="365"/>
      <c r="AO597" s="319"/>
      <c r="AP597" s="319"/>
      <c r="AQ597" s="319"/>
      <c r="AR597" s="319"/>
      <c r="AS597" s="319"/>
      <c r="AT597" s="319"/>
      <c r="AU597" s="319"/>
      <c r="AV597" s="319"/>
      <c r="AW597" s="319"/>
      <c r="AX597" s="319"/>
      <c r="AY597" s="319"/>
      <c r="AZ597" s="319"/>
      <c r="BA597" s="319"/>
      <c r="BB597" s="319"/>
      <c r="BC597" s="319"/>
      <c r="BD597" s="319"/>
      <c r="BE597" s="319"/>
      <c r="BF597" s="319"/>
      <c r="BG597" s="319"/>
      <c r="BH597" s="319"/>
      <c r="BI597" s="319"/>
      <c r="BJ597" s="319"/>
      <c r="BK597" s="319"/>
      <c r="BL597" s="319"/>
    </row>
    <row r="598" spans="1:135" s="571" customFormat="1" x14ac:dyDescent="0.25">
      <c r="A598" s="567"/>
      <c r="B598" s="568"/>
      <c r="C598" s="569"/>
      <c r="D598" s="569"/>
      <c r="E598" s="569"/>
      <c r="F598" s="569"/>
      <c r="G598" s="569"/>
      <c r="H598" s="569"/>
      <c r="I598" s="569"/>
      <c r="J598" s="569"/>
      <c r="K598" s="569"/>
      <c r="L598" s="569"/>
      <c r="M598" s="570"/>
      <c r="S598" s="572"/>
      <c r="T598" s="572"/>
      <c r="U598" s="572"/>
      <c r="W598" s="572"/>
      <c r="X598" s="572"/>
      <c r="Y598" s="572"/>
      <c r="Z598" s="568"/>
      <c r="AA598" s="568"/>
      <c r="AB598" s="568"/>
      <c r="AC598" s="568"/>
      <c r="AD598" s="568"/>
      <c r="AE598" s="568"/>
      <c r="AF598" s="568"/>
      <c r="AG598" s="568"/>
      <c r="AH598" s="568"/>
      <c r="AI598" s="568"/>
      <c r="AJ598" s="568"/>
      <c r="AK598" s="568"/>
      <c r="AL598" s="568"/>
      <c r="AM598" s="568"/>
      <c r="AN598" s="568"/>
      <c r="DW598" s="573"/>
      <c r="EA598" s="574"/>
      <c r="EB598" s="574"/>
      <c r="EC598" s="574"/>
      <c r="ED598" s="574"/>
      <c r="EE598" s="574"/>
    </row>
    <row r="599" spans="1:135" s="571" customFormat="1" x14ac:dyDescent="0.25">
      <c r="A599" s="567"/>
      <c r="B599" s="568"/>
      <c r="C599" s="569"/>
      <c r="D599" s="569"/>
      <c r="E599" s="569"/>
      <c r="F599" s="569"/>
      <c r="G599" s="569"/>
      <c r="H599" s="569"/>
      <c r="I599" s="569"/>
      <c r="J599" s="569"/>
      <c r="K599" s="569"/>
      <c r="L599" s="569"/>
      <c r="M599" s="570"/>
      <c r="S599" s="572"/>
      <c r="T599" s="572"/>
      <c r="U599" s="572"/>
      <c r="W599" s="572"/>
      <c r="X599" s="572"/>
      <c r="Y599" s="572"/>
      <c r="Z599" s="568"/>
      <c r="AA599" s="568"/>
      <c r="AB599" s="568"/>
      <c r="AC599" s="568"/>
      <c r="AD599" s="568"/>
      <c r="AE599" s="568"/>
      <c r="AF599" s="568"/>
      <c r="AG599" s="568"/>
      <c r="AH599" s="568"/>
      <c r="AI599" s="568"/>
      <c r="AJ599" s="568"/>
      <c r="AK599" s="568"/>
      <c r="AL599" s="568"/>
      <c r="AM599" s="568"/>
      <c r="AN599" s="568"/>
      <c r="DW599" s="573"/>
      <c r="EA599" s="574"/>
      <c r="EB599" s="574"/>
      <c r="EC599" s="574"/>
      <c r="ED599" s="574"/>
      <c r="EE599" s="574"/>
    </row>
    <row r="600" spans="1:135" s="319" customFormat="1" x14ac:dyDescent="0.25">
      <c r="B600" s="390"/>
      <c r="C600" s="287"/>
      <c r="D600" s="287"/>
      <c r="E600" s="287"/>
      <c r="F600" s="287"/>
      <c r="G600" s="287"/>
      <c r="H600" s="287"/>
      <c r="I600" s="287"/>
      <c r="J600" s="287"/>
      <c r="K600" s="287"/>
      <c r="L600" s="287"/>
      <c r="M600" s="287"/>
      <c r="N600" s="365"/>
      <c r="O600" s="365"/>
      <c r="P600" s="365"/>
      <c r="Q600" s="365"/>
      <c r="R600" s="365"/>
      <c r="S600" s="365"/>
      <c r="T600" s="365"/>
      <c r="U600" s="365"/>
      <c r="V600" s="365"/>
      <c r="W600" s="365"/>
      <c r="X600" s="365"/>
      <c r="Y600" s="365"/>
      <c r="Z600" s="365"/>
      <c r="AA600" s="365"/>
      <c r="AB600" s="365"/>
      <c r="AC600" s="365"/>
      <c r="AD600" s="365"/>
      <c r="AE600" s="365"/>
      <c r="AF600" s="365"/>
      <c r="AG600" s="365"/>
      <c r="AH600" s="365"/>
      <c r="AI600" s="365"/>
      <c r="AJ600" s="365"/>
      <c r="AK600" s="365"/>
      <c r="AL600" s="365"/>
      <c r="AM600" s="365"/>
      <c r="AN600" s="365"/>
      <c r="AO600" s="365"/>
      <c r="AP600" s="365"/>
      <c r="CX600" s="365"/>
      <c r="CY600" s="365"/>
      <c r="CZ600" s="365"/>
      <c r="DA600" s="365"/>
      <c r="DB600" s="365"/>
      <c r="DC600" s="365"/>
      <c r="DD600" s="365"/>
      <c r="DE600" s="365"/>
      <c r="DF600" s="365"/>
      <c r="DG600" s="365"/>
      <c r="DH600" s="365"/>
      <c r="DI600" s="365"/>
      <c r="DJ600" s="365"/>
      <c r="DK600" s="365"/>
      <c r="DL600" s="365"/>
      <c r="DM600" s="365"/>
      <c r="DN600" s="365"/>
      <c r="DO600" s="365"/>
      <c r="DP600" s="365"/>
      <c r="DQ600" s="365"/>
      <c r="DW600" s="324"/>
      <c r="EA600" s="325"/>
      <c r="EB600" s="325"/>
      <c r="EC600" s="325"/>
      <c r="ED600" s="325"/>
      <c r="EE600" s="325"/>
    </row>
    <row r="601" spans="1:135" s="319" customFormat="1" x14ac:dyDescent="0.25">
      <c r="A601" s="552" t="s">
        <v>160</v>
      </c>
      <c r="B601" s="390"/>
      <c r="C601" s="287"/>
      <c r="D601" s="287"/>
      <c r="E601" s="287"/>
      <c r="F601" s="287"/>
      <c r="G601" s="287"/>
      <c r="H601" s="287"/>
      <c r="I601" s="287"/>
      <c r="J601" s="287"/>
      <c r="K601" s="287"/>
      <c r="L601" s="287"/>
      <c r="M601" s="287"/>
      <c r="N601" s="365"/>
      <c r="O601" s="365"/>
      <c r="P601" s="365"/>
      <c r="Q601" s="365"/>
      <c r="R601" s="365"/>
      <c r="S601" s="365"/>
      <c r="T601" s="365"/>
      <c r="U601" s="365"/>
      <c r="V601" s="365"/>
      <c r="W601" s="365"/>
      <c r="X601" s="365"/>
      <c r="Y601" s="365"/>
      <c r="Z601" s="365"/>
      <c r="AA601" s="590" t="s">
        <v>160</v>
      </c>
      <c r="AB601" s="365"/>
      <c r="AC601" s="365"/>
      <c r="AD601" s="365"/>
      <c r="AE601" s="365"/>
      <c r="AF601" s="365"/>
      <c r="AG601" s="365"/>
      <c r="AH601" s="365"/>
      <c r="AI601" s="365"/>
      <c r="AJ601" s="365"/>
      <c r="AK601" s="365"/>
      <c r="AL601" s="365"/>
      <c r="AM601" s="590" t="s">
        <v>160</v>
      </c>
      <c r="AN601" s="365"/>
      <c r="AO601" s="365"/>
      <c r="AP601" s="365"/>
      <c r="AZ601" s="590" t="s">
        <v>160</v>
      </c>
      <c r="BJ601" s="590" t="s">
        <v>160</v>
      </c>
      <c r="BR601" s="590" t="s">
        <v>160</v>
      </c>
      <c r="BY601" s="590" t="s">
        <v>160</v>
      </c>
      <c r="CG601" s="590" t="s">
        <v>160</v>
      </c>
      <c r="CP601" s="590" t="s">
        <v>160</v>
      </c>
      <c r="CX601" s="365"/>
      <c r="CY601" s="365"/>
      <c r="CZ601" s="365"/>
      <c r="DA601" s="365"/>
      <c r="DB601" s="365"/>
      <c r="DC601" s="365"/>
      <c r="DD601" s="365"/>
      <c r="DE601" s="365"/>
      <c r="DF601" s="365"/>
      <c r="DG601" s="365"/>
      <c r="DH601" s="365"/>
      <c r="DI601" s="365"/>
      <c r="DJ601" s="365"/>
      <c r="DK601" s="365"/>
      <c r="DL601" s="365"/>
      <c r="DM601" s="365"/>
      <c r="DN601" s="365"/>
      <c r="DO601" s="365"/>
      <c r="DP601" s="365"/>
      <c r="DQ601" s="365"/>
      <c r="DV601" s="590" t="s">
        <v>160</v>
      </c>
      <c r="DW601" s="365"/>
      <c r="EA601" s="325"/>
      <c r="EB601" s="325"/>
      <c r="EC601" s="325"/>
      <c r="ED601" s="325"/>
      <c r="EE601" s="325"/>
    </row>
    <row r="602" spans="1:135" s="365" customFormat="1" x14ac:dyDescent="0.25">
      <c r="A602" s="492"/>
      <c r="C602" s="287"/>
      <c r="D602" s="287"/>
      <c r="E602" s="287"/>
      <c r="F602" s="287"/>
      <c r="G602" s="287"/>
      <c r="H602" s="287"/>
      <c r="I602" s="287"/>
      <c r="J602" s="287"/>
      <c r="K602" s="287"/>
      <c r="L602" s="287"/>
      <c r="M602" s="287"/>
      <c r="DW602" s="324"/>
      <c r="EA602" s="589"/>
      <c r="EB602" s="589"/>
      <c r="EC602" s="589"/>
      <c r="ED602" s="589"/>
      <c r="EE602" s="589"/>
    </row>
    <row r="603" spans="1:135" s="365" customFormat="1" x14ac:dyDescent="0.25">
      <c r="A603" s="492"/>
      <c r="C603" s="287"/>
      <c r="D603" s="287"/>
      <c r="E603" s="287"/>
      <c r="F603" s="287"/>
      <c r="G603" s="287"/>
      <c r="H603" s="287"/>
      <c r="I603" s="287"/>
      <c r="J603" s="287"/>
      <c r="K603" s="287"/>
      <c r="L603" s="287"/>
      <c r="M603" s="287"/>
      <c r="DW603" s="324"/>
      <c r="EA603" s="589"/>
      <c r="EB603" s="589"/>
      <c r="EC603" s="589"/>
      <c r="ED603" s="589"/>
      <c r="EE603" s="589"/>
    </row>
    <row r="604" spans="1:135" s="319" customFormat="1" x14ac:dyDescent="0.25">
      <c r="B604" s="1746"/>
      <c r="C604" s="1746"/>
      <c r="D604" s="389"/>
      <c r="E604" s="389"/>
      <c r="F604" s="389"/>
      <c r="G604" s="389"/>
      <c r="H604" s="389"/>
      <c r="I604" s="389"/>
      <c r="J604" s="389"/>
      <c r="K604" s="389"/>
      <c r="L604" s="389"/>
      <c r="M604" s="389"/>
      <c r="N604" s="390"/>
      <c r="O604" s="390"/>
      <c r="P604" s="390"/>
      <c r="Q604" s="390"/>
      <c r="R604" s="390"/>
      <c r="S604" s="390"/>
      <c r="T604" s="390"/>
      <c r="U604" s="390"/>
      <c r="V604" s="390"/>
      <c r="W604" s="390"/>
      <c r="X604" s="390"/>
      <c r="Y604" s="390"/>
      <c r="Z604" s="390"/>
      <c r="AA604" s="390"/>
      <c r="AC604" s="390"/>
      <c r="AD604" s="390"/>
      <c r="AE604" s="390"/>
      <c r="AF604" s="390"/>
      <c r="AG604" s="390"/>
      <c r="AH604" s="390"/>
      <c r="AI604" s="390"/>
      <c r="AJ604" s="390"/>
      <c r="AK604" s="390"/>
      <c r="AL604" s="390"/>
      <c r="AM604" s="390"/>
      <c r="AN604" s="390"/>
      <c r="AO604" s="365"/>
      <c r="DW604" s="324"/>
      <c r="EA604" s="325"/>
      <c r="EB604" s="325"/>
      <c r="EC604" s="325"/>
      <c r="ED604" s="325"/>
      <c r="EE604" s="325"/>
    </row>
    <row r="605" spans="1:135" s="336" customFormat="1" ht="13.8" thickBot="1" x14ac:dyDescent="0.3">
      <c r="A605" s="555"/>
      <c r="B605" s="1747"/>
      <c r="C605" s="1747"/>
      <c r="D605" s="389"/>
      <c r="E605" s="389"/>
      <c r="F605" s="389"/>
      <c r="G605" s="389"/>
      <c r="H605" s="389"/>
      <c r="I605" s="389"/>
      <c r="J605" s="389"/>
      <c r="K605" s="389"/>
      <c r="L605" s="389"/>
      <c r="M605" s="389"/>
      <c r="N605" s="390"/>
      <c r="O605" s="390"/>
      <c r="P605" s="390"/>
      <c r="Q605" s="390"/>
      <c r="R605" s="390"/>
      <c r="S605" s="390"/>
      <c r="T605" s="390"/>
      <c r="U605" s="390"/>
      <c r="V605" s="390"/>
      <c r="W605" s="390"/>
      <c r="X605" s="390"/>
      <c r="Y605" s="390"/>
      <c r="Z605" s="390"/>
      <c r="AA605" s="390"/>
      <c r="AB605" s="390"/>
      <c r="AC605" s="390"/>
      <c r="AD605" s="390"/>
      <c r="AE605" s="390"/>
      <c r="AF605" s="390"/>
      <c r="AG605" s="390"/>
      <c r="AH605" s="390"/>
      <c r="AI605" s="390"/>
      <c r="AJ605" s="390"/>
      <c r="AK605" s="390"/>
      <c r="AL605" s="390"/>
      <c r="AM605" s="390"/>
      <c r="DI605" s="591" t="s">
        <v>475</v>
      </c>
      <c r="DJ605" s="592" t="s">
        <v>475</v>
      </c>
      <c r="DL605" s="591" t="s">
        <v>476</v>
      </c>
      <c r="DM605" s="592" t="s">
        <v>476</v>
      </c>
      <c r="DO605" s="591" t="s">
        <v>477</v>
      </c>
      <c r="DP605" s="592" t="s">
        <v>477</v>
      </c>
      <c r="DW605" s="393"/>
      <c r="EA605" s="303"/>
      <c r="EB605" s="303"/>
      <c r="EC605" s="303"/>
      <c r="ED605" s="303"/>
      <c r="EE605" s="303"/>
    </row>
    <row r="606" spans="1:135" ht="16.2" thickBot="1" x14ac:dyDescent="0.3">
      <c r="A606" s="371" t="s">
        <v>150</v>
      </c>
      <c r="C606" s="1748" t="s">
        <v>397</v>
      </c>
      <c r="D606" s="1749"/>
      <c r="E606" s="1750"/>
      <c r="F606" s="1751" t="s">
        <v>398</v>
      </c>
      <c r="G606" s="1752"/>
      <c r="H606" s="1753"/>
      <c r="I606" s="1754" t="s">
        <v>399</v>
      </c>
      <c r="J606" s="1755"/>
      <c r="K606" s="1756"/>
      <c r="L606" s="1757" t="s">
        <v>400</v>
      </c>
      <c r="M606" s="1758"/>
      <c r="O606" s="396"/>
      <c r="P606" s="396"/>
      <c r="Q606" s="396"/>
      <c r="W606" s="1759" t="s">
        <v>355</v>
      </c>
      <c r="X606" s="1759"/>
      <c r="Y606" s="1759"/>
      <c r="Z606" s="394"/>
      <c r="AA606" s="394"/>
      <c r="AB606" s="394"/>
      <c r="AC606" s="394"/>
      <c r="AD606" s="394"/>
      <c r="AE606" s="394"/>
      <c r="AF606" s="394"/>
      <c r="AG606" s="394"/>
      <c r="AH606" s="394"/>
      <c r="AI606" s="394"/>
      <c r="AJ606" s="394"/>
      <c r="AK606" s="394"/>
      <c r="AL606" s="394"/>
      <c r="AM606" s="394"/>
      <c r="AN606" s="394"/>
      <c r="BH606" s="395"/>
      <c r="BI606" s="395"/>
      <c r="BJ606" s="395" t="s">
        <v>358</v>
      </c>
      <c r="BK606" s="395"/>
      <c r="BL606" s="395"/>
      <c r="BM606" s="395"/>
      <c r="BN606" s="395"/>
      <c r="BR606" s="395" t="s">
        <v>356</v>
      </c>
      <c r="BS606" s="395"/>
      <c r="BT606" s="395"/>
      <c r="BU606" s="395"/>
      <c r="BV606" s="395"/>
      <c r="BW606" s="396"/>
      <c r="BY606" s="395" t="s">
        <v>357</v>
      </c>
      <c r="BZ606" s="395"/>
      <c r="CA606" s="395"/>
      <c r="CB606" s="395"/>
      <c r="CC606" s="395"/>
      <c r="CD606" s="395"/>
      <c r="CG606" s="395" t="s">
        <v>358</v>
      </c>
      <c r="CH606" s="395"/>
      <c r="CI606" s="395"/>
      <c r="CJ606" s="395"/>
      <c r="CK606" s="395"/>
      <c r="CL606" s="395"/>
      <c r="CM606" s="395"/>
      <c r="CP606" s="395" t="s">
        <v>359</v>
      </c>
      <c r="CQ606" s="395"/>
      <c r="CR606" s="395"/>
      <c r="CS606" s="395"/>
      <c r="CT606" s="395"/>
      <c r="CU606" s="395"/>
      <c r="CZ606" s="397"/>
      <c r="DA606" s="397"/>
      <c r="DB606" s="397"/>
      <c r="DC606" s="397"/>
      <c r="DD606" s="397"/>
      <c r="DE606" s="397"/>
      <c r="DF606" s="397"/>
      <c r="DG606" s="397"/>
      <c r="DH606" s="397"/>
      <c r="DI606" s="398" t="s">
        <v>478</v>
      </c>
      <c r="DJ606" s="399" t="s">
        <v>478</v>
      </c>
      <c r="DK606" s="397"/>
      <c r="DL606" s="398" t="s">
        <v>479</v>
      </c>
      <c r="DM606" s="399" t="s">
        <v>479</v>
      </c>
      <c r="DN606" s="397"/>
      <c r="DO606" s="398" t="s">
        <v>480</v>
      </c>
      <c r="DP606" s="399" t="s">
        <v>480</v>
      </c>
      <c r="DQ606" s="397"/>
      <c r="DW606" s="414" t="s">
        <v>420</v>
      </c>
      <c r="DX606" s="336"/>
      <c r="DY606" s="414" t="s">
        <v>421</v>
      </c>
      <c r="DZ606" s="401" t="s">
        <v>361</v>
      </c>
      <c r="EA606" s="558" t="s">
        <v>99</v>
      </c>
    </row>
    <row r="607" spans="1:135" s="336" customFormat="1" ht="28.2" thickBot="1" x14ac:dyDescent="0.3">
      <c r="A607" s="371" t="s">
        <v>120</v>
      </c>
      <c r="B607" s="403"/>
      <c r="C607" s="407" t="s">
        <v>410</v>
      </c>
      <c r="D607" s="408" t="s">
        <v>411</v>
      </c>
      <c r="E607" s="406" t="s">
        <v>412</v>
      </c>
      <c r="F607" s="407" t="s">
        <v>413</v>
      </c>
      <c r="G607" s="408" t="s">
        <v>414</v>
      </c>
      <c r="H607" s="406" t="s">
        <v>390</v>
      </c>
      <c r="I607" s="407" t="s">
        <v>391</v>
      </c>
      <c r="J607" s="408" t="s">
        <v>392</v>
      </c>
      <c r="K607" s="406" t="s">
        <v>393</v>
      </c>
      <c r="L607" s="407" t="s">
        <v>394</v>
      </c>
      <c r="M607" s="406" t="s">
        <v>395</v>
      </c>
      <c r="N607" s="409" t="s">
        <v>121</v>
      </c>
      <c r="O607" s="410"/>
      <c r="P607" s="410"/>
      <c r="Q607" s="410"/>
      <c r="R607" s="412" t="s">
        <v>364</v>
      </c>
      <c r="S607" s="411" t="s">
        <v>365</v>
      </c>
      <c r="T607" s="411" t="s">
        <v>366</v>
      </c>
      <c r="U607" s="413" t="s">
        <v>367</v>
      </c>
      <c r="V607" s="414"/>
      <c r="W607" s="413" t="s">
        <v>88</v>
      </c>
      <c r="X607" s="411" t="s">
        <v>93</v>
      </c>
      <c r="Y607" s="413" t="s">
        <v>98</v>
      </c>
      <c r="AA607" s="415"/>
      <c r="AB607" s="415"/>
      <c r="AC607" s="415"/>
      <c r="AD607" s="415"/>
      <c r="AE607" s="415"/>
      <c r="AF607" s="415"/>
      <c r="AG607" s="415"/>
      <c r="AH607" s="415"/>
      <c r="AI607" s="415"/>
      <c r="AJ607" s="415"/>
      <c r="AK607" s="415"/>
      <c r="AL607" s="415"/>
      <c r="AM607" s="415"/>
      <c r="AN607" s="415"/>
      <c r="BJ607" s="416" t="s">
        <v>93</v>
      </c>
      <c r="BL607" s="336" t="s">
        <v>368</v>
      </c>
      <c r="BM607" s="531">
        <v>17</v>
      </c>
      <c r="BN607" s="531" t="s">
        <v>369</v>
      </c>
      <c r="BR607" s="418"/>
      <c r="BS607" s="418"/>
      <c r="BT607" s="418"/>
      <c r="BU607" s="418"/>
      <c r="BV607" s="418"/>
      <c r="BW607" s="396"/>
      <c r="BZ607" s="418"/>
      <c r="CA607" s="418"/>
      <c r="CB607" s="418"/>
      <c r="CC607" s="418"/>
      <c r="CD607" s="418"/>
      <c r="CH607" s="418"/>
      <c r="CI607" s="418"/>
      <c r="CJ607" s="418"/>
      <c r="CK607" s="418"/>
      <c r="CL607" s="418"/>
      <c r="CM607" s="418"/>
      <c r="CQ607" s="418"/>
      <c r="CR607" s="418"/>
      <c r="CS607" s="418"/>
      <c r="CT607" s="418"/>
      <c r="CU607" s="418"/>
      <c r="CZ607" s="419"/>
      <c r="DA607" s="419"/>
      <c r="DB607" s="419"/>
      <c r="DC607" s="419"/>
      <c r="DD607" s="420"/>
      <c r="DE607" s="420"/>
      <c r="DF607" s="420"/>
      <c r="DG607" s="420"/>
      <c r="DH607" s="419"/>
      <c r="DI607" s="498"/>
      <c r="DJ607" s="499"/>
      <c r="DK607" s="423"/>
      <c r="DL607" s="498"/>
      <c r="DM607" s="499"/>
      <c r="DN607" s="419"/>
      <c r="DO607" s="498"/>
      <c r="DP607" s="499"/>
      <c r="DQ607" s="419"/>
      <c r="DV607" s="510">
        <v>2014</v>
      </c>
      <c r="DW607" s="594" t="e">
        <v>#N/A</v>
      </c>
      <c r="DX607" s="427" t="s">
        <v>422</v>
      </c>
      <c r="DY607" s="558" t="e">
        <v>#N/A</v>
      </c>
      <c r="EA607" s="558" t="s">
        <v>93</v>
      </c>
      <c r="EB607" s="303"/>
      <c r="EC607" s="303"/>
      <c r="ED607" s="303"/>
      <c r="EE607" s="303"/>
    </row>
    <row r="608" spans="1:135" s="336" customFormat="1" ht="14.4" thickBot="1" x14ac:dyDescent="0.3">
      <c r="A608" s="470" t="s">
        <v>410</v>
      </c>
      <c r="B608" s="403">
        <v>2012</v>
      </c>
      <c r="C608" s="606"/>
      <c r="D608" s="607"/>
      <c r="E608" s="608"/>
      <c r="F608" s="620"/>
      <c r="G608" s="607"/>
      <c r="H608" s="608"/>
      <c r="I608" s="620"/>
      <c r="J608" s="607"/>
      <c r="K608" s="608"/>
      <c r="L608" s="620"/>
      <c r="M608" s="608"/>
      <c r="N608" s="301" t="s">
        <v>446</v>
      </c>
      <c r="O608" s="394"/>
      <c r="P608" s="394"/>
      <c r="Q608" s="394"/>
      <c r="R608" s="301">
        <v>-2</v>
      </c>
      <c r="S608" s="503" t="s">
        <v>433</v>
      </c>
      <c r="T608" s="503" t="s">
        <v>433</v>
      </c>
      <c r="U608" s="503" t="s">
        <v>433</v>
      </c>
      <c r="V608" s="301"/>
      <c r="W608" s="503" t="e">
        <v>#N/A</v>
      </c>
      <c r="X608" s="503" t="e">
        <v>#N/A</v>
      </c>
      <c r="Y608" s="503" t="e">
        <v>#N/A</v>
      </c>
      <c r="AA608" s="415"/>
      <c r="AB608" s="415"/>
      <c r="AC608" s="415"/>
      <c r="AD608" s="415"/>
      <c r="AE608" s="415"/>
      <c r="AF608" s="415"/>
      <c r="AG608" s="415"/>
      <c r="AH608" s="415"/>
      <c r="AI608" s="415"/>
      <c r="AJ608" s="415"/>
      <c r="AK608" s="415"/>
      <c r="AL608" s="415"/>
      <c r="AM608" s="415"/>
      <c r="AN608" s="415"/>
      <c r="BH608" s="434" t="s">
        <v>373</v>
      </c>
      <c r="BJ608" s="435" t="s">
        <v>447</v>
      </c>
      <c r="BL608" s="336" t="s">
        <v>368</v>
      </c>
      <c r="BM608" s="436">
        <v>1</v>
      </c>
      <c r="BN608" s="436" t="s">
        <v>374</v>
      </c>
      <c r="BR608" s="414" t="s">
        <v>375</v>
      </c>
      <c r="BS608" s="336" t="s">
        <v>93</v>
      </c>
      <c r="BT608" s="414" t="s">
        <v>376</v>
      </c>
      <c r="BU608" s="414" t="s">
        <v>377</v>
      </c>
      <c r="BW608" s="410"/>
      <c r="BY608" s="414" t="s">
        <v>375</v>
      </c>
      <c r="BZ608" s="336" t="s">
        <v>93</v>
      </c>
      <c r="CA608" s="414" t="s">
        <v>378</v>
      </c>
      <c r="CB608" s="414" t="s">
        <v>376</v>
      </c>
      <c r="CC608" s="414" t="s">
        <v>377</v>
      </c>
      <c r="CG608" s="414" t="s">
        <v>375</v>
      </c>
      <c r="CH608" s="336" t="s">
        <v>93</v>
      </c>
      <c r="CI608" s="414" t="s">
        <v>379</v>
      </c>
      <c r="CJ608" s="414" t="s">
        <v>378</v>
      </c>
      <c r="CK608" s="414" t="s">
        <v>376</v>
      </c>
      <c r="CL608" s="414" t="s">
        <v>377</v>
      </c>
      <c r="CP608" s="414" t="s">
        <v>375</v>
      </c>
      <c r="CQ608" s="336" t="s">
        <v>93</v>
      </c>
      <c r="CR608" s="414" t="s">
        <v>380</v>
      </c>
      <c r="CS608" s="414" t="s">
        <v>381</v>
      </c>
      <c r="CZ608" s="507" t="b">
        <v>0</v>
      </c>
      <c r="DA608" s="508" t="b">
        <v>0</v>
      </c>
      <c r="DB608" s="509" t="b">
        <v>0</v>
      </c>
      <c r="DC608" s="507" t="s">
        <v>433</v>
      </c>
      <c r="DD608" s="509" t="s">
        <v>433</v>
      </c>
      <c r="DE608" s="507" t="s">
        <v>433</v>
      </c>
      <c r="DF608" s="509" t="s">
        <v>433</v>
      </c>
      <c r="DG608" s="507" t="s">
        <v>433</v>
      </c>
      <c r="DH608" s="509" t="s">
        <v>433</v>
      </c>
      <c r="DI608" s="507" t="s">
        <v>433</v>
      </c>
      <c r="DJ608" s="508" t="s">
        <v>433</v>
      </c>
      <c r="DK608" s="509" t="s">
        <v>433</v>
      </c>
      <c r="DL608" s="507" t="s">
        <v>433</v>
      </c>
      <c r="DM608" s="508" t="s">
        <v>433</v>
      </c>
      <c r="DN608" s="509" t="s">
        <v>433</v>
      </c>
      <c r="DO608" s="507" t="s">
        <v>433</v>
      </c>
      <c r="DP608" s="508" t="s">
        <v>433</v>
      </c>
      <c r="DQ608" s="509" t="s">
        <v>433</v>
      </c>
      <c r="DV608" s="510">
        <v>2015</v>
      </c>
      <c r="DW608" s="511" t="s">
        <v>433</v>
      </c>
      <c r="DY608" s="558" t="s">
        <v>433</v>
      </c>
      <c r="EA608" s="303"/>
      <c r="EB608" s="303"/>
      <c r="EC608" s="303"/>
      <c r="ED608" s="303"/>
      <c r="EE608" s="303"/>
    </row>
    <row r="609" spans="1:136" s="336" customFormat="1" ht="13.8" x14ac:dyDescent="0.25">
      <c r="A609" s="513" t="s">
        <v>411</v>
      </c>
      <c r="B609" s="403">
        <v>2013</v>
      </c>
      <c r="C609" s="621"/>
      <c r="D609" s="610"/>
      <c r="E609" s="611"/>
      <c r="F609" s="609"/>
      <c r="G609" s="610"/>
      <c r="H609" s="611"/>
      <c r="I609" s="609"/>
      <c r="J609" s="610"/>
      <c r="K609" s="611"/>
      <c r="L609" s="609"/>
      <c r="M609" s="611"/>
      <c r="N609" s="301" t="s">
        <v>446</v>
      </c>
      <c r="O609" s="394"/>
      <c r="P609" s="394"/>
      <c r="Q609" s="394"/>
      <c r="R609" s="301">
        <v>-1</v>
      </c>
      <c r="S609" s="503" t="s">
        <v>433</v>
      </c>
      <c r="T609" s="503" t="s">
        <v>433</v>
      </c>
      <c r="U609" s="503" t="s">
        <v>433</v>
      </c>
      <c r="V609" s="301"/>
      <c r="W609" s="503" t="e">
        <v>#N/A</v>
      </c>
      <c r="X609" s="503" t="e">
        <v>#N/A</v>
      </c>
      <c r="Y609" s="503" t="e">
        <v>#N/A</v>
      </c>
      <c r="AA609" s="415"/>
      <c r="AB609" s="415"/>
      <c r="AC609" s="415"/>
      <c r="AD609" s="415"/>
      <c r="AE609" s="415"/>
      <c r="AF609" s="415"/>
      <c r="AG609" s="415"/>
      <c r="AH609" s="415"/>
      <c r="AI609" s="415"/>
      <c r="AJ609" s="415"/>
      <c r="AK609" s="415"/>
      <c r="AL609" s="415"/>
      <c r="AM609" s="415"/>
      <c r="AN609" s="415"/>
      <c r="BK609" s="1736" t="e">
        <v>#REF!</v>
      </c>
      <c r="BL609" s="1736"/>
      <c r="BM609" s="1736"/>
      <c r="BN609" s="1736"/>
      <c r="BO609" s="1736"/>
      <c r="BP609" s="1736"/>
      <c r="BQ609" s="1736"/>
      <c r="BS609" s="443" t="s">
        <v>98</v>
      </c>
      <c r="BT609" s="515" t="e">
        <v>#DIV/0!</v>
      </c>
      <c r="BU609" s="516" t="e">
        <v>#DIV/0!</v>
      </c>
      <c r="BW609" s="410"/>
      <c r="BZ609" s="443" t="s">
        <v>98</v>
      </c>
      <c r="CA609" s="515" t="e">
        <v>#REF!</v>
      </c>
      <c r="CB609" s="517" t="e">
        <v>#REF!</v>
      </c>
      <c r="CC609" s="516" t="e">
        <v>#REF!</v>
      </c>
      <c r="CH609" s="443" t="s">
        <v>98</v>
      </c>
      <c r="CI609" s="515" t="e">
        <v>#REF!</v>
      </c>
      <c r="CJ609" s="517" t="e">
        <v>#REF!</v>
      </c>
      <c r="CK609" s="517" t="e">
        <v>#REF!</v>
      </c>
      <c r="CL609" s="516" t="e">
        <v>#REF!</v>
      </c>
      <c r="CQ609" s="443" t="s">
        <v>98</v>
      </c>
      <c r="CR609" s="515" t="e">
        <v>#REF!</v>
      </c>
      <c r="CS609" s="516" t="e">
        <v>#REF!</v>
      </c>
      <c r="CZ609" s="447" t="b">
        <v>0</v>
      </c>
      <c r="DA609" s="448" t="b">
        <v>0</v>
      </c>
      <c r="DB609" s="449" t="b">
        <v>0</v>
      </c>
      <c r="DC609" s="447" t="s">
        <v>433</v>
      </c>
      <c r="DD609" s="449" t="s">
        <v>433</v>
      </c>
      <c r="DE609" s="447" t="s">
        <v>433</v>
      </c>
      <c r="DF609" s="449" t="s">
        <v>433</v>
      </c>
      <c r="DG609" s="447" t="s">
        <v>433</v>
      </c>
      <c r="DH609" s="449" t="s">
        <v>433</v>
      </c>
      <c r="DI609" s="447" t="s">
        <v>433</v>
      </c>
      <c r="DJ609" s="448" t="s">
        <v>433</v>
      </c>
      <c r="DK609" s="449" t="s">
        <v>433</v>
      </c>
      <c r="DL609" s="447" t="s">
        <v>433</v>
      </c>
      <c r="DM609" s="448" t="s">
        <v>433</v>
      </c>
      <c r="DN609" s="449" t="s">
        <v>433</v>
      </c>
      <c r="DO609" s="447" t="s">
        <v>433</v>
      </c>
      <c r="DP609" s="448" t="s">
        <v>433</v>
      </c>
      <c r="DQ609" s="449" t="s">
        <v>433</v>
      </c>
      <c r="DV609" s="510">
        <v>2016</v>
      </c>
      <c r="DW609" s="511" t="s">
        <v>433</v>
      </c>
      <c r="DY609" s="558" t="s">
        <v>433</v>
      </c>
      <c r="EA609" s="303"/>
      <c r="EB609" s="303"/>
      <c r="EC609" s="303"/>
      <c r="ED609" s="303"/>
      <c r="EE609" s="303"/>
    </row>
    <row r="610" spans="1:136" s="336" customFormat="1" ht="14.4" thickBot="1" x14ac:dyDescent="0.3">
      <c r="A610" s="467" t="s">
        <v>412</v>
      </c>
      <c r="B610" s="403">
        <v>2014</v>
      </c>
      <c r="C610" s="621"/>
      <c r="D610" s="610"/>
      <c r="E610" s="611"/>
      <c r="F610" s="612"/>
      <c r="G610" s="613"/>
      <c r="H610" s="614"/>
      <c r="I610" s="612"/>
      <c r="J610" s="613"/>
      <c r="K610" s="614"/>
      <c r="L610" s="612"/>
      <c r="M610" s="614"/>
      <c r="N610" s="301" t="s">
        <v>446</v>
      </c>
      <c r="O610" s="394"/>
      <c r="P610" s="394"/>
      <c r="Q610" s="394"/>
      <c r="R610" s="301">
        <v>0</v>
      </c>
      <c r="S610" s="503" t="s">
        <v>433</v>
      </c>
      <c r="T610" s="503" t="s">
        <v>433</v>
      </c>
      <c r="U610" s="503" t="s">
        <v>433</v>
      </c>
      <c r="V610" s="301"/>
      <c r="W610" s="503" t="e">
        <v>#N/A</v>
      </c>
      <c r="X610" s="503" t="e">
        <v>#N/A</v>
      </c>
      <c r="Y610" s="503" t="e">
        <v>#N/A</v>
      </c>
      <c r="AA610" s="415"/>
      <c r="AB610" s="415"/>
      <c r="AC610" s="415"/>
      <c r="AD610" s="415"/>
      <c r="AE610" s="415"/>
      <c r="AF610" s="415"/>
      <c r="AG610" s="415"/>
      <c r="AH610" s="415"/>
      <c r="AI610" s="415"/>
      <c r="AJ610" s="415"/>
      <c r="AK610" s="415"/>
      <c r="AL610" s="415"/>
      <c r="AM610" s="415"/>
      <c r="AN610" s="415"/>
      <c r="BK610" s="1736"/>
      <c r="BL610" s="1736"/>
      <c r="BM610" s="1736"/>
      <c r="BN610" s="1736"/>
      <c r="BO610" s="1736"/>
      <c r="BP610" s="1736"/>
      <c r="BQ610" s="1736"/>
      <c r="BS610" s="443" t="s">
        <v>385</v>
      </c>
      <c r="BT610" s="454" t="e">
        <v>#DIV/0!</v>
      </c>
      <c r="BU610" s="455" t="e">
        <v>#DIV/0!</v>
      </c>
      <c r="BZ610" s="443" t="s">
        <v>385</v>
      </c>
      <c r="CA610" s="454" t="e">
        <v>#REF!</v>
      </c>
      <c r="CB610" s="456" t="e">
        <v>#REF!</v>
      </c>
      <c r="CC610" s="455" t="e">
        <v>#REF!</v>
      </c>
      <c r="CH610" s="443" t="s">
        <v>385</v>
      </c>
      <c r="CI610" s="454" t="e">
        <v>#REF!</v>
      </c>
      <c r="CJ610" s="456" t="e">
        <v>#REF!</v>
      </c>
      <c r="CK610" s="456" t="e">
        <v>#REF!</v>
      </c>
      <c r="CL610" s="455" t="e">
        <v>#REF!</v>
      </c>
      <c r="CQ610" s="443" t="s">
        <v>385</v>
      </c>
      <c r="CR610" s="454" t="e">
        <v>#REF!</v>
      </c>
      <c r="CS610" s="455" t="e">
        <v>#REF!</v>
      </c>
      <c r="CZ610" s="447" t="b">
        <v>0</v>
      </c>
      <c r="DA610" s="448" t="b">
        <v>0</v>
      </c>
      <c r="DB610" s="449" t="b">
        <v>0</v>
      </c>
      <c r="DC610" s="447" t="s">
        <v>433</v>
      </c>
      <c r="DD610" s="449" t="s">
        <v>433</v>
      </c>
      <c r="DE610" s="447" t="s">
        <v>433</v>
      </c>
      <c r="DF610" s="449" t="s">
        <v>433</v>
      </c>
      <c r="DG610" s="447" t="s">
        <v>433</v>
      </c>
      <c r="DH610" s="449" t="s">
        <v>433</v>
      </c>
      <c r="DI610" s="447" t="s">
        <v>433</v>
      </c>
      <c r="DJ610" s="448" t="s">
        <v>433</v>
      </c>
      <c r="DK610" s="449" t="s">
        <v>433</v>
      </c>
      <c r="DL610" s="447" t="s">
        <v>433</v>
      </c>
      <c r="DM610" s="448" t="s">
        <v>433</v>
      </c>
      <c r="DN610" s="449" t="s">
        <v>433</v>
      </c>
      <c r="DO610" s="447" t="s">
        <v>433</v>
      </c>
      <c r="DP610" s="448" t="s">
        <v>433</v>
      </c>
      <c r="DQ610" s="449" t="s">
        <v>433</v>
      </c>
      <c r="DV610" s="510">
        <v>2017</v>
      </c>
      <c r="DW610" s="511" t="s">
        <v>433</v>
      </c>
      <c r="DY610" s="558" t="s">
        <v>433</v>
      </c>
      <c r="DZ610" s="414" t="s">
        <v>383</v>
      </c>
      <c r="EA610" s="303"/>
      <c r="EB610" s="303"/>
      <c r="EC610" s="303"/>
      <c r="ED610" s="303"/>
      <c r="EE610" s="303"/>
    </row>
    <row r="611" spans="1:136" s="336" customFormat="1" ht="14.4" thickBot="1" x14ac:dyDescent="0.3">
      <c r="A611" s="470" t="s">
        <v>413</v>
      </c>
      <c r="B611" s="403">
        <v>2015</v>
      </c>
      <c r="C611" s="621"/>
      <c r="D611" s="610"/>
      <c r="E611" s="611"/>
      <c r="F611" s="609"/>
      <c r="G611" s="610"/>
      <c r="H611" s="611"/>
      <c r="I611" s="609"/>
      <c r="J611" s="610"/>
      <c r="K611" s="611"/>
      <c r="L611" s="609"/>
      <c r="M611" s="611"/>
      <c r="N611" s="301" t="s">
        <v>446</v>
      </c>
      <c r="O611" s="394"/>
      <c r="P611" s="394"/>
      <c r="Q611" s="394"/>
      <c r="R611" s="301">
        <v>1</v>
      </c>
      <c r="S611" s="503" t="s">
        <v>433</v>
      </c>
      <c r="T611" s="503" t="s">
        <v>433</v>
      </c>
      <c r="U611" s="503" t="s">
        <v>433</v>
      </c>
      <c r="V611" s="301"/>
      <c r="W611" s="503" t="e">
        <v>#N/A</v>
      </c>
      <c r="X611" s="503" t="e">
        <v>#N/A</v>
      </c>
      <c r="Y611" s="503" t="e">
        <v>#N/A</v>
      </c>
      <c r="AA611" s="415"/>
      <c r="AB611" s="415"/>
      <c r="AC611" s="415"/>
      <c r="AD611" s="415"/>
      <c r="AE611" s="415"/>
      <c r="AF611" s="415"/>
      <c r="AG611" s="415"/>
      <c r="AH611" s="415"/>
      <c r="AI611" s="415"/>
      <c r="AJ611" s="415"/>
      <c r="AK611" s="415"/>
      <c r="AL611" s="415"/>
      <c r="AM611" s="415"/>
      <c r="AN611" s="415"/>
      <c r="BK611" s="1736"/>
      <c r="BL611" s="1736"/>
      <c r="BM611" s="1736"/>
      <c r="BN611" s="1736"/>
      <c r="BO611" s="1736"/>
      <c r="BP611" s="1736"/>
      <c r="BQ611" s="1736"/>
      <c r="BR611" s="301"/>
      <c r="BS611" s="443" t="s">
        <v>88</v>
      </c>
      <c r="BT611" s="459" t="e">
        <v>#DIV/0!</v>
      </c>
      <c r="BU611" s="460" t="e">
        <v>#DIV/0!</v>
      </c>
      <c r="BV611" s="414" t="s">
        <v>387</v>
      </c>
      <c r="BY611" s="301"/>
      <c r="BZ611" s="443" t="s">
        <v>88</v>
      </c>
      <c r="CA611" s="459" t="e">
        <v>#REF!</v>
      </c>
      <c r="CB611" s="461" t="e">
        <v>#REF!</v>
      </c>
      <c r="CC611" s="460" t="e">
        <v>#REF!</v>
      </c>
      <c r="CD611" s="414" t="s">
        <v>387</v>
      </c>
      <c r="CG611" s="301"/>
      <c r="CH611" s="443" t="s">
        <v>88</v>
      </c>
      <c r="CI611" s="459" t="e">
        <v>#REF!</v>
      </c>
      <c r="CJ611" s="461" t="e">
        <v>#REF!</v>
      </c>
      <c r="CK611" s="461" t="e">
        <v>#REF!</v>
      </c>
      <c r="CL611" s="460" t="e">
        <v>#REF!</v>
      </c>
      <c r="CM611" s="414" t="s">
        <v>387</v>
      </c>
      <c r="CP611" s="301"/>
      <c r="CQ611" s="443" t="s">
        <v>88</v>
      </c>
      <c r="CR611" s="459" t="e">
        <v>#REF!</v>
      </c>
      <c r="CS611" s="460" t="e">
        <v>#REF!</v>
      </c>
      <c r="CT611" s="414" t="s">
        <v>387</v>
      </c>
      <c r="CZ611" s="447" t="b">
        <v>0</v>
      </c>
      <c r="DA611" s="448" t="b">
        <v>0</v>
      </c>
      <c r="DB611" s="449" t="b">
        <v>0</v>
      </c>
      <c r="DC611" s="447" t="s">
        <v>433</v>
      </c>
      <c r="DD611" s="449" t="s">
        <v>433</v>
      </c>
      <c r="DE611" s="447" t="s">
        <v>433</v>
      </c>
      <c r="DF611" s="449" t="s">
        <v>433</v>
      </c>
      <c r="DG611" s="447" t="s">
        <v>433</v>
      </c>
      <c r="DH611" s="449" t="s">
        <v>433</v>
      </c>
      <c r="DI611" s="447" t="s">
        <v>433</v>
      </c>
      <c r="DJ611" s="448" t="s">
        <v>433</v>
      </c>
      <c r="DK611" s="449" t="s">
        <v>433</v>
      </c>
      <c r="DL611" s="447" t="s">
        <v>433</v>
      </c>
      <c r="DM611" s="448" t="s">
        <v>433</v>
      </c>
      <c r="DN611" s="449" t="s">
        <v>433</v>
      </c>
      <c r="DO611" s="447" t="s">
        <v>433</v>
      </c>
      <c r="DP611" s="448" t="s">
        <v>433</v>
      </c>
      <c r="DQ611" s="449" t="s">
        <v>433</v>
      </c>
      <c r="DV611" s="510">
        <v>2018</v>
      </c>
      <c r="DW611" s="511" t="s">
        <v>433</v>
      </c>
      <c r="DY611" s="558" t="s">
        <v>433</v>
      </c>
      <c r="EA611" s="303" t="s">
        <v>379</v>
      </c>
      <c r="EB611" s="303" t="s">
        <v>378</v>
      </c>
      <c r="EC611" s="303" t="s">
        <v>376</v>
      </c>
      <c r="ED611" s="303" t="s">
        <v>377</v>
      </c>
      <c r="EE611" s="303"/>
    </row>
    <row r="612" spans="1:136" s="336" customFormat="1" ht="13.8" x14ac:dyDescent="0.25">
      <c r="A612" s="462" t="s">
        <v>414</v>
      </c>
      <c r="B612" s="403">
        <v>2016</v>
      </c>
      <c r="C612" s="621"/>
      <c r="D612" s="610"/>
      <c r="E612" s="611"/>
      <c r="F612" s="609"/>
      <c r="G612" s="610"/>
      <c r="H612" s="611"/>
      <c r="I612" s="609"/>
      <c r="J612" s="610"/>
      <c r="K612" s="611"/>
      <c r="L612" s="609"/>
      <c r="M612" s="611"/>
      <c r="N612" s="301" t="s">
        <v>446</v>
      </c>
      <c r="O612" s="394"/>
      <c r="P612" s="394"/>
      <c r="Q612" s="394"/>
      <c r="R612" s="301">
        <v>2</v>
      </c>
      <c r="S612" s="503" t="s">
        <v>433</v>
      </c>
      <c r="T612" s="503" t="s">
        <v>433</v>
      </c>
      <c r="U612" s="503" t="s">
        <v>433</v>
      </c>
      <c r="V612" s="301"/>
      <c r="W612" s="503" t="e">
        <v>#N/A</v>
      </c>
      <c r="X612" s="503" t="e">
        <v>#N/A</v>
      </c>
      <c r="Y612" s="503" t="e">
        <v>#N/A</v>
      </c>
      <c r="AA612" s="415"/>
      <c r="AB612" s="415"/>
      <c r="AC612" s="415"/>
      <c r="AD612" s="415"/>
      <c r="AE612" s="415"/>
      <c r="AF612" s="415"/>
      <c r="AG612" s="415"/>
      <c r="AH612" s="415"/>
      <c r="AI612" s="415"/>
      <c r="AJ612" s="415"/>
      <c r="AK612" s="415"/>
      <c r="AL612" s="415"/>
      <c r="AM612" s="415"/>
      <c r="AN612" s="415"/>
      <c r="BI612" s="463">
        <v>2014</v>
      </c>
      <c r="BJ612" s="560" t="e">
        <v>#REF!</v>
      </c>
      <c r="BR612" s="463">
        <v>2014</v>
      </c>
      <c r="BS612" s="294">
        <v>0</v>
      </c>
      <c r="BT612" s="475" t="e">
        <v>#DIV/0!</v>
      </c>
      <c r="BU612" s="476" t="e">
        <v>#DIV/0!</v>
      </c>
      <c r="BV612" s="560" t="e">
        <v>#DIV/0!</v>
      </c>
      <c r="BY612" s="463">
        <v>2014</v>
      </c>
      <c r="BZ612" s="294">
        <v>0</v>
      </c>
      <c r="CA612" s="475" t="e">
        <v>#REF!</v>
      </c>
      <c r="CB612" s="475" t="e">
        <v>#REF!</v>
      </c>
      <c r="CC612" s="476" t="e">
        <v>#REF!</v>
      </c>
      <c r="CD612" s="560" t="e">
        <v>#REF!</v>
      </c>
      <c r="CG612" s="463">
        <v>2014</v>
      </c>
      <c r="CH612" s="294">
        <v>0</v>
      </c>
      <c r="CI612" s="475" t="e">
        <v>#REF!</v>
      </c>
      <c r="CJ612" s="475" t="e">
        <v>#REF!</v>
      </c>
      <c r="CK612" s="475" t="e">
        <v>#REF!</v>
      </c>
      <c r="CL612" s="476" t="e">
        <v>#REF!</v>
      </c>
      <c r="CM612" s="560" t="e">
        <v>#REF!</v>
      </c>
      <c r="CP612" s="463">
        <v>2014</v>
      </c>
      <c r="CQ612" s="294">
        <v>0</v>
      </c>
      <c r="CR612" s="475" t="e">
        <v>#REF!</v>
      </c>
      <c r="CS612" s="476" t="e">
        <v>#REF!</v>
      </c>
      <c r="CT612" s="560" t="e">
        <v>#REF!</v>
      </c>
      <c r="CZ612" s="447" t="b">
        <v>0</v>
      </c>
      <c r="DA612" s="448" t="b">
        <v>0</v>
      </c>
      <c r="DB612" s="449" t="b">
        <v>0</v>
      </c>
      <c r="DC612" s="447" t="s">
        <v>433</v>
      </c>
      <c r="DD612" s="449" t="s">
        <v>433</v>
      </c>
      <c r="DE612" s="447" t="s">
        <v>433</v>
      </c>
      <c r="DF612" s="449" t="s">
        <v>433</v>
      </c>
      <c r="DG612" s="447" t="s">
        <v>433</v>
      </c>
      <c r="DH612" s="449" t="s">
        <v>433</v>
      </c>
      <c r="DI612" s="447" t="s">
        <v>433</v>
      </c>
      <c r="DJ612" s="448" t="s">
        <v>433</v>
      </c>
      <c r="DK612" s="449" t="s">
        <v>433</v>
      </c>
      <c r="DL612" s="447" t="s">
        <v>433</v>
      </c>
      <c r="DM612" s="448" t="s">
        <v>433</v>
      </c>
      <c r="DN612" s="449" t="s">
        <v>433</v>
      </c>
      <c r="DO612" s="447" t="s">
        <v>433</v>
      </c>
      <c r="DP612" s="448" t="s">
        <v>433</v>
      </c>
      <c r="DQ612" s="449" t="s">
        <v>433</v>
      </c>
      <c r="DV612" s="510">
        <v>2019</v>
      </c>
      <c r="DW612" s="511" t="s">
        <v>433</v>
      </c>
      <c r="DY612" s="558" t="s">
        <v>433</v>
      </c>
      <c r="DZ612" s="412" t="s">
        <v>388</v>
      </c>
      <c r="EA612" s="303" t="e">
        <v>#REF!</v>
      </c>
      <c r="EB612" s="303" t="e">
        <v>#REF!</v>
      </c>
      <c r="EC612" s="303" t="e">
        <v>#REF!</v>
      </c>
      <c r="ED612" s="303" t="e">
        <v>#REF!</v>
      </c>
      <c r="EE612" s="303" t="s">
        <v>98</v>
      </c>
    </row>
    <row r="613" spans="1:136" s="336" customFormat="1" ht="14.4" thickBot="1" x14ac:dyDescent="0.3">
      <c r="A613" s="559" t="s">
        <v>390</v>
      </c>
      <c r="B613" s="403">
        <v>2017</v>
      </c>
      <c r="C613" s="621"/>
      <c r="D613" s="610"/>
      <c r="E613" s="611"/>
      <c r="F613" s="612"/>
      <c r="G613" s="613"/>
      <c r="H613" s="614"/>
      <c r="I613" s="612"/>
      <c r="J613" s="613"/>
      <c r="K613" s="614"/>
      <c r="L613" s="612"/>
      <c r="M613" s="614"/>
      <c r="N613" s="301" t="s">
        <v>446</v>
      </c>
      <c r="O613" s="394"/>
      <c r="P613" s="394"/>
      <c r="Q613" s="394"/>
      <c r="R613" s="301">
        <v>3</v>
      </c>
      <c r="S613" s="503" t="s">
        <v>433</v>
      </c>
      <c r="T613" s="503" t="s">
        <v>433</v>
      </c>
      <c r="U613" s="503" t="s">
        <v>433</v>
      </c>
      <c r="V613" s="301"/>
      <c r="W613" s="503" t="e">
        <v>#N/A</v>
      </c>
      <c r="X613" s="503" t="e">
        <v>#N/A</v>
      </c>
      <c r="Y613" s="503" t="e">
        <v>#N/A</v>
      </c>
      <c r="AA613" s="415"/>
      <c r="AB613" s="415"/>
      <c r="AC613" s="415"/>
      <c r="AD613" s="415"/>
      <c r="AE613" s="415"/>
      <c r="AF613" s="415"/>
      <c r="AG613" s="415"/>
      <c r="AH613" s="415"/>
      <c r="AI613" s="415"/>
      <c r="AJ613" s="415"/>
      <c r="AK613" s="415"/>
      <c r="AL613" s="415"/>
      <c r="AM613" s="415"/>
      <c r="AN613" s="415"/>
      <c r="BI613" s="463">
        <v>2015</v>
      </c>
      <c r="BJ613" s="464" t="e">
        <v>#REF!</v>
      </c>
      <c r="BR613" s="463">
        <v>2015</v>
      </c>
      <c r="BS613" s="294">
        <v>1</v>
      </c>
      <c r="BT613" s="468" t="e">
        <v>#DIV/0!</v>
      </c>
      <c r="BU613" s="526" t="e">
        <v>#DIV/0!</v>
      </c>
      <c r="BV613" s="464" t="e">
        <v>#DIV/0!</v>
      </c>
      <c r="BY613" s="463">
        <v>2015</v>
      </c>
      <c r="BZ613" s="294">
        <v>1</v>
      </c>
      <c r="CA613" s="468" t="e">
        <v>#REF!</v>
      </c>
      <c r="CB613" s="468" t="e">
        <v>#REF!</v>
      </c>
      <c r="CC613" s="526" t="e">
        <v>#REF!</v>
      </c>
      <c r="CD613" s="464" t="e">
        <v>#REF!</v>
      </c>
      <c r="CG613" s="463">
        <v>2015</v>
      </c>
      <c r="CH613" s="294">
        <v>1</v>
      </c>
      <c r="CI613" s="468" t="e">
        <v>#REF!</v>
      </c>
      <c r="CJ613" s="468" t="e">
        <v>#REF!</v>
      </c>
      <c r="CK613" s="468" t="e">
        <v>#REF!</v>
      </c>
      <c r="CL613" s="526" t="e">
        <v>#REF!</v>
      </c>
      <c r="CM613" s="464" t="e">
        <v>#REF!</v>
      </c>
      <c r="CP613" s="463">
        <v>2015</v>
      </c>
      <c r="CQ613" s="294">
        <v>1</v>
      </c>
      <c r="CR613" s="468" t="e">
        <v>#REF!</v>
      </c>
      <c r="CS613" s="526" t="e">
        <v>#REF!</v>
      </c>
      <c r="CT613" s="464" t="e">
        <v>#REF!</v>
      </c>
      <c r="CZ613" s="447" t="b">
        <v>0</v>
      </c>
      <c r="DA613" s="448" t="b">
        <v>0</v>
      </c>
      <c r="DB613" s="449" t="b">
        <v>0</v>
      </c>
      <c r="DC613" s="447" t="s">
        <v>433</v>
      </c>
      <c r="DD613" s="449" t="s">
        <v>433</v>
      </c>
      <c r="DE613" s="447" t="s">
        <v>433</v>
      </c>
      <c r="DF613" s="449" t="s">
        <v>433</v>
      </c>
      <c r="DG613" s="447" t="s">
        <v>433</v>
      </c>
      <c r="DH613" s="449" t="s">
        <v>433</v>
      </c>
      <c r="DI613" s="447" t="s">
        <v>433</v>
      </c>
      <c r="DJ613" s="448" t="s">
        <v>433</v>
      </c>
      <c r="DK613" s="449" t="s">
        <v>433</v>
      </c>
      <c r="DL613" s="447" t="s">
        <v>433</v>
      </c>
      <c r="DM613" s="448" t="s">
        <v>433</v>
      </c>
      <c r="DN613" s="449" t="s">
        <v>433</v>
      </c>
      <c r="DO613" s="447" t="s">
        <v>433</v>
      </c>
      <c r="DP613" s="448" t="s">
        <v>433</v>
      </c>
      <c r="DQ613" s="449" t="s">
        <v>433</v>
      </c>
      <c r="DV613" s="450">
        <v>2020</v>
      </c>
      <c r="DW613" s="451" t="s">
        <v>433</v>
      </c>
      <c r="DY613" s="557" t="s">
        <v>433</v>
      </c>
      <c r="DZ613" s="412" t="s">
        <v>388</v>
      </c>
      <c r="EA613" s="303" t="e">
        <v>#REF!</v>
      </c>
      <c r="EB613" s="303" t="e">
        <v>#REF!</v>
      </c>
      <c r="EC613" s="303" t="e">
        <v>#REF!</v>
      </c>
      <c r="ED613" s="303" t="e">
        <v>#REF!</v>
      </c>
      <c r="EE613" s="303" t="s">
        <v>93</v>
      </c>
    </row>
    <row r="614" spans="1:136" s="336" customFormat="1" ht="13.8" x14ac:dyDescent="0.25">
      <c r="A614" s="470" t="s">
        <v>391</v>
      </c>
      <c r="B614" s="403">
        <v>2018</v>
      </c>
      <c r="C614" s="621"/>
      <c r="D614" s="610"/>
      <c r="E614" s="611"/>
      <c r="F614" s="609"/>
      <c r="G614" s="610"/>
      <c r="H614" s="611"/>
      <c r="I614" s="609"/>
      <c r="J614" s="610"/>
      <c r="K614" s="611"/>
      <c r="L614" s="609"/>
      <c r="M614" s="611"/>
      <c r="N614" s="301" t="s">
        <v>446</v>
      </c>
      <c r="O614" s="394"/>
      <c r="P614" s="394"/>
      <c r="Q614" s="394"/>
      <c r="R614" s="301">
        <v>4</v>
      </c>
      <c r="S614" s="503" t="s">
        <v>433</v>
      </c>
      <c r="T614" s="503" t="s">
        <v>433</v>
      </c>
      <c r="U614" s="503" t="s">
        <v>433</v>
      </c>
      <c r="V614" s="292"/>
      <c r="W614" s="503" t="e">
        <v>#N/A</v>
      </c>
      <c r="X614" s="503" t="e">
        <v>#N/A</v>
      </c>
      <c r="Y614" s="503" t="e">
        <v>#N/A</v>
      </c>
      <c r="AA614" s="415"/>
      <c r="AB614" s="415"/>
      <c r="AC614" s="415"/>
      <c r="AD614" s="415"/>
      <c r="AE614" s="415"/>
      <c r="AF614" s="415"/>
      <c r="AG614" s="415"/>
      <c r="AH614" s="415"/>
      <c r="AI614" s="415"/>
      <c r="AJ614" s="415"/>
      <c r="AK614" s="415"/>
      <c r="AL614" s="415"/>
      <c r="AM614" s="415"/>
      <c r="AN614" s="415"/>
      <c r="BI614" s="463">
        <v>2016</v>
      </c>
      <c r="BJ614" s="464" t="e">
        <v>#REF!</v>
      </c>
      <c r="BR614" s="463">
        <v>2016</v>
      </c>
      <c r="BS614" s="294">
        <v>2</v>
      </c>
      <c r="BT614" s="529" t="e">
        <v>#DIV/0!</v>
      </c>
      <c r="BU614" s="526" t="e">
        <v>#DIV/0!</v>
      </c>
      <c r="BV614" s="560" t="e">
        <v>#DIV/0!</v>
      </c>
      <c r="BY614" s="463">
        <v>2016</v>
      </c>
      <c r="BZ614" s="294">
        <v>2</v>
      </c>
      <c r="CA614" s="529" t="e">
        <v>#REF!</v>
      </c>
      <c r="CB614" s="529" t="e">
        <v>#REF!</v>
      </c>
      <c r="CC614" s="526" t="e">
        <v>#REF!</v>
      </c>
      <c r="CD614" s="560" t="e">
        <v>#REF!</v>
      </c>
      <c r="CG614" s="463">
        <v>2016</v>
      </c>
      <c r="CH614" s="294">
        <v>2</v>
      </c>
      <c r="CI614" s="529" t="e">
        <v>#REF!</v>
      </c>
      <c r="CJ614" s="529" t="e">
        <v>#REF!</v>
      </c>
      <c r="CK614" s="529" t="e">
        <v>#REF!</v>
      </c>
      <c r="CL614" s="526" t="e">
        <v>#REF!</v>
      </c>
      <c r="CM614" s="560" t="e">
        <v>#REF!</v>
      </c>
      <c r="CP614" s="463">
        <v>2016</v>
      </c>
      <c r="CQ614" s="294">
        <v>2</v>
      </c>
      <c r="CR614" s="529" t="e">
        <v>#REF!</v>
      </c>
      <c r="CS614" s="526" t="e">
        <v>#REF!</v>
      </c>
      <c r="CT614" s="560" t="e">
        <v>#REF!</v>
      </c>
      <c r="CZ614" s="447" t="b">
        <v>0</v>
      </c>
      <c r="DA614" s="448" t="b">
        <v>0</v>
      </c>
      <c r="DB614" s="449" t="b">
        <v>0</v>
      </c>
      <c r="DC614" s="447" t="s">
        <v>433</v>
      </c>
      <c r="DD614" s="449" t="s">
        <v>433</v>
      </c>
      <c r="DE614" s="447" t="s">
        <v>433</v>
      </c>
      <c r="DF614" s="449" t="s">
        <v>433</v>
      </c>
      <c r="DG614" s="447" t="s">
        <v>433</v>
      </c>
      <c r="DH614" s="449" t="s">
        <v>433</v>
      </c>
      <c r="DI614" s="447" t="s">
        <v>433</v>
      </c>
      <c r="DJ614" s="448" t="s">
        <v>433</v>
      </c>
      <c r="DK614" s="449" t="s">
        <v>433</v>
      </c>
      <c r="DL614" s="447" t="s">
        <v>433</v>
      </c>
      <c r="DM614" s="448" t="s">
        <v>433</v>
      </c>
      <c r="DN614" s="449" t="s">
        <v>433</v>
      </c>
      <c r="DO614" s="447" t="s">
        <v>433</v>
      </c>
      <c r="DP614" s="448" t="s">
        <v>433</v>
      </c>
      <c r="DQ614" s="449" t="s">
        <v>433</v>
      </c>
      <c r="DV614" s="510">
        <v>2021</v>
      </c>
      <c r="DW614" s="511" t="s">
        <v>433</v>
      </c>
      <c r="DY614" s="558" t="s">
        <v>433</v>
      </c>
      <c r="DZ614" s="412" t="s">
        <v>388</v>
      </c>
      <c r="EA614" s="303" t="e">
        <v>#REF!</v>
      </c>
      <c r="EB614" s="303" t="e">
        <v>#REF!</v>
      </c>
      <c r="EC614" s="303" t="e">
        <v>#REF!</v>
      </c>
      <c r="ED614" s="303" t="e">
        <v>#REF!</v>
      </c>
      <c r="EE614" s="303" t="s">
        <v>88</v>
      </c>
    </row>
    <row r="615" spans="1:136" s="336" customFormat="1" ht="13.8" x14ac:dyDescent="0.25">
      <c r="A615" s="513" t="s">
        <v>392</v>
      </c>
      <c r="B615" s="403">
        <v>2019</v>
      </c>
      <c r="C615" s="621"/>
      <c r="D615" s="610"/>
      <c r="E615" s="611"/>
      <c r="F615" s="609"/>
      <c r="G615" s="610"/>
      <c r="H615" s="611"/>
      <c r="I615" s="609"/>
      <c r="J615" s="610"/>
      <c r="K615" s="611"/>
      <c r="L615" s="609"/>
      <c r="M615" s="611"/>
      <c r="N615" s="301" t="s">
        <v>446</v>
      </c>
      <c r="O615" s="394"/>
      <c r="P615" s="394"/>
      <c r="Q615" s="394"/>
      <c r="R615" s="301">
        <v>5</v>
      </c>
      <c r="S615" s="503" t="s">
        <v>433</v>
      </c>
      <c r="T615" s="503" t="s">
        <v>433</v>
      </c>
      <c r="U615" s="503" t="s">
        <v>433</v>
      </c>
      <c r="V615" s="292"/>
      <c r="W615" s="503" t="e">
        <v>#N/A</v>
      </c>
      <c r="X615" s="503" t="e">
        <v>#N/A</v>
      </c>
      <c r="Y615" s="503" t="e">
        <v>#N/A</v>
      </c>
      <c r="AA615" s="415"/>
      <c r="AB615" s="415"/>
      <c r="AC615" s="415"/>
      <c r="AD615" s="415"/>
      <c r="AE615" s="415"/>
      <c r="AF615" s="415"/>
      <c r="AG615" s="415"/>
      <c r="AH615" s="415"/>
      <c r="AI615" s="415"/>
      <c r="AJ615" s="415"/>
      <c r="AK615" s="415"/>
      <c r="AL615" s="415"/>
      <c r="AM615" s="415"/>
      <c r="AN615" s="415"/>
      <c r="BI615" s="463">
        <v>2017</v>
      </c>
      <c r="BJ615" s="560" t="e">
        <v>#REF!</v>
      </c>
      <c r="BR615" s="463">
        <v>2017</v>
      </c>
      <c r="BS615" s="294">
        <v>3</v>
      </c>
      <c r="BT615" s="529" t="e">
        <v>#DIV/0!</v>
      </c>
      <c r="BU615" s="526" t="e">
        <v>#DIV/0!</v>
      </c>
      <c r="BV615" s="560" t="e">
        <v>#DIV/0!</v>
      </c>
      <c r="BY615" s="463">
        <v>2017</v>
      </c>
      <c r="BZ615" s="294">
        <v>3</v>
      </c>
      <c r="CA615" s="529" t="e">
        <v>#REF!</v>
      </c>
      <c r="CB615" s="529" t="e">
        <v>#REF!</v>
      </c>
      <c r="CC615" s="526" t="e">
        <v>#REF!</v>
      </c>
      <c r="CD615" s="560" t="e">
        <v>#REF!</v>
      </c>
      <c r="CG615" s="463">
        <v>2017</v>
      </c>
      <c r="CH615" s="294">
        <v>3</v>
      </c>
      <c r="CI615" s="529" t="e">
        <v>#REF!</v>
      </c>
      <c r="CJ615" s="529" t="e">
        <v>#REF!</v>
      </c>
      <c r="CK615" s="529" t="e">
        <v>#REF!</v>
      </c>
      <c r="CL615" s="526" t="e">
        <v>#REF!</v>
      </c>
      <c r="CM615" s="560" t="e">
        <v>#REF!</v>
      </c>
      <c r="CP615" s="463">
        <v>2017</v>
      </c>
      <c r="CQ615" s="294">
        <v>3</v>
      </c>
      <c r="CR615" s="529" t="e">
        <v>#REF!</v>
      </c>
      <c r="CS615" s="526" t="e">
        <v>#REF!</v>
      </c>
      <c r="CT615" s="560" t="e">
        <v>#REF!</v>
      </c>
      <c r="CZ615" s="447" t="b">
        <v>0</v>
      </c>
      <c r="DA615" s="448" t="b">
        <v>0</v>
      </c>
      <c r="DB615" s="449" t="b">
        <v>0</v>
      </c>
      <c r="DC615" s="447" t="s">
        <v>433</v>
      </c>
      <c r="DD615" s="449" t="s">
        <v>433</v>
      </c>
      <c r="DE615" s="447" t="s">
        <v>433</v>
      </c>
      <c r="DF615" s="449" t="s">
        <v>433</v>
      </c>
      <c r="DG615" s="447" t="s">
        <v>433</v>
      </c>
      <c r="DH615" s="449" t="s">
        <v>433</v>
      </c>
      <c r="DI615" s="447" t="s">
        <v>433</v>
      </c>
      <c r="DJ615" s="448" t="s">
        <v>433</v>
      </c>
      <c r="DK615" s="449" t="s">
        <v>433</v>
      </c>
      <c r="DL615" s="447" t="s">
        <v>433</v>
      </c>
      <c r="DM615" s="448" t="s">
        <v>433</v>
      </c>
      <c r="DN615" s="449" t="s">
        <v>433</v>
      </c>
      <c r="DO615" s="447" t="s">
        <v>433</v>
      </c>
      <c r="DP615" s="448" t="s">
        <v>433</v>
      </c>
      <c r="DQ615" s="449" t="s">
        <v>433</v>
      </c>
      <c r="DV615" s="510">
        <v>2022</v>
      </c>
      <c r="DW615" s="511" t="s">
        <v>433</v>
      </c>
      <c r="DY615" s="558" t="s">
        <v>433</v>
      </c>
      <c r="DZ615" s="412"/>
      <c r="EA615" s="303"/>
      <c r="EB615" s="303"/>
      <c r="EC615" s="303"/>
      <c r="ED615" s="303"/>
      <c r="EE615" s="303"/>
    </row>
    <row r="616" spans="1:136" s="336" customFormat="1" ht="14.4" thickBot="1" x14ac:dyDescent="0.3">
      <c r="A616" s="559" t="s">
        <v>393</v>
      </c>
      <c r="B616" s="403">
        <v>2020</v>
      </c>
      <c r="C616" s="621"/>
      <c r="D616" s="610"/>
      <c r="E616" s="611"/>
      <c r="F616" s="612"/>
      <c r="G616" s="613"/>
      <c r="H616" s="614"/>
      <c r="I616" s="612"/>
      <c r="J616" s="613"/>
      <c r="K616" s="614"/>
      <c r="L616" s="612"/>
      <c r="M616" s="614"/>
      <c r="N616" s="301" t="s">
        <v>446</v>
      </c>
      <c r="O616" s="394"/>
      <c r="P616" s="394"/>
      <c r="Q616" s="394"/>
      <c r="R616" s="301">
        <v>6</v>
      </c>
      <c r="S616" s="561" t="s">
        <v>433</v>
      </c>
      <c r="T616" s="561" t="s">
        <v>433</v>
      </c>
      <c r="U616" s="503" t="s">
        <v>433</v>
      </c>
      <c r="V616" s="292"/>
      <c r="W616" s="503" t="e">
        <v>#N/A</v>
      </c>
      <c r="X616" s="503" t="e">
        <v>#N/A</v>
      </c>
      <c r="Y616" s="503" t="e">
        <v>#N/A</v>
      </c>
      <c r="AA616" s="415"/>
      <c r="AB616" s="415"/>
      <c r="AC616" s="415"/>
      <c r="AD616" s="415"/>
      <c r="AE616" s="415"/>
      <c r="AF616" s="415"/>
      <c r="AG616" s="415"/>
      <c r="AH616" s="415"/>
      <c r="AI616" s="415"/>
      <c r="AJ616" s="415"/>
      <c r="AK616" s="415"/>
      <c r="AL616" s="415"/>
      <c r="AM616" s="415"/>
      <c r="AN616" s="415"/>
      <c r="BI616" s="463">
        <v>2018</v>
      </c>
      <c r="BJ616" s="464" t="e">
        <v>#REF!</v>
      </c>
      <c r="BR616" s="463">
        <v>2018</v>
      </c>
      <c r="BS616" s="294">
        <v>4</v>
      </c>
      <c r="BT616" s="468" t="e">
        <v>#DIV/0!</v>
      </c>
      <c r="BU616" s="526" t="e">
        <v>#DIV/0!</v>
      </c>
      <c r="BV616" s="464" t="e">
        <v>#DIV/0!</v>
      </c>
      <c r="BY616" s="463">
        <v>2018</v>
      </c>
      <c r="BZ616" s="294">
        <v>4</v>
      </c>
      <c r="CA616" s="468" t="e">
        <v>#REF!</v>
      </c>
      <c r="CB616" s="468" t="e">
        <v>#REF!</v>
      </c>
      <c r="CC616" s="526" t="e">
        <v>#REF!</v>
      </c>
      <c r="CD616" s="464" t="e">
        <v>#REF!</v>
      </c>
      <c r="CG616" s="463">
        <v>2018</v>
      </c>
      <c r="CH616" s="294">
        <v>4</v>
      </c>
      <c r="CI616" s="468" t="e">
        <v>#REF!</v>
      </c>
      <c r="CJ616" s="468" t="e">
        <v>#REF!</v>
      </c>
      <c r="CK616" s="468" t="e">
        <v>#REF!</v>
      </c>
      <c r="CL616" s="526" t="e">
        <v>#REF!</v>
      </c>
      <c r="CM616" s="464" t="e">
        <v>#REF!</v>
      </c>
      <c r="CP616" s="463">
        <v>2018</v>
      </c>
      <c r="CQ616" s="294">
        <v>4</v>
      </c>
      <c r="CR616" s="468" t="e">
        <v>#REF!</v>
      </c>
      <c r="CS616" s="526" t="e">
        <v>#REF!</v>
      </c>
      <c r="CT616" s="464" t="e">
        <v>#REF!</v>
      </c>
      <c r="CZ616" s="447" t="b">
        <v>0</v>
      </c>
      <c r="DA616" s="448" t="b">
        <v>0</v>
      </c>
      <c r="DB616" s="449" t="b">
        <v>0</v>
      </c>
      <c r="DC616" s="447" t="s">
        <v>433</v>
      </c>
      <c r="DD616" s="449" t="s">
        <v>433</v>
      </c>
      <c r="DE616" s="447" t="s">
        <v>433</v>
      </c>
      <c r="DF616" s="449" t="s">
        <v>433</v>
      </c>
      <c r="DG616" s="447" t="s">
        <v>433</v>
      </c>
      <c r="DH616" s="449" t="s">
        <v>433</v>
      </c>
      <c r="DI616" s="447" t="s">
        <v>433</v>
      </c>
      <c r="DJ616" s="448" t="s">
        <v>433</v>
      </c>
      <c r="DK616" s="449" t="s">
        <v>433</v>
      </c>
      <c r="DL616" s="447" t="s">
        <v>433</v>
      </c>
      <c r="DM616" s="448" t="s">
        <v>433</v>
      </c>
      <c r="DN616" s="449" t="s">
        <v>433</v>
      </c>
      <c r="DO616" s="447" t="s">
        <v>433</v>
      </c>
      <c r="DP616" s="448" t="s">
        <v>433</v>
      </c>
      <c r="DQ616" s="449" t="s">
        <v>433</v>
      </c>
      <c r="DV616" s="450">
        <v>2023</v>
      </c>
      <c r="DW616" s="451" t="s">
        <v>433</v>
      </c>
      <c r="DY616" s="557" t="s">
        <v>433</v>
      </c>
      <c r="DZ616" s="412"/>
      <c r="EA616" s="303" t="s">
        <v>380</v>
      </c>
      <c r="EB616" s="303" t="s">
        <v>381</v>
      </c>
      <c r="EC616" s="303"/>
      <c r="ED616" s="303"/>
      <c r="EE616" s="303"/>
    </row>
    <row r="617" spans="1:136" s="336" customFormat="1" ht="14.4" thickBot="1" x14ac:dyDescent="0.3">
      <c r="A617" s="470" t="s">
        <v>394</v>
      </c>
      <c r="B617" s="403">
        <v>2021</v>
      </c>
      <c r="C617" s="621"/>
      <c r="D617" s="610"/>
      <c r="E617" s="611"/>
      <c r="F617" s="609"/>
      <c r="G617" s="610"/>
      <c r="H617" s="611"/>
      <c r="I617" s="609"/>
      <c r="J617" s="610"/>
      <c r="K617" s="611"/>
      <c r="L617" s="609"/>
      <c r="M617" s="611"/>
      <c r="N617" s="301" t="s">
        <v>446</v>
      </c>
      <c r="O617" s="394"/>
      <c r="P617" s="394"/>
      <c r="Q617" s="394"/>
      <c r="R617" s="301">
        <v>7</v>
      </c>
      <c r="S617" s="587" t="s">
        <v>433</v>
      </c>
      <c r="T617" s="587" t="s">
        <v>433</v>
      </c>
      <c r="U617" s="503" t="s">
        <v>433</v>
      </c>
      <c r="V617" s="292"/>
      <c r="W617" s="503" t="e">
        <v>#N/A</v>
      </c>
      <c r="X617" s="503" t="e">
        <v>#N/A</v>
      </c>
      <c r="Y617" s="503" t="e">
        <v>#N/A</v>
      </c>
      <c r="AA617" s="415"/>
      <c r="AB617" s="415"/>
      <c r="AC617" s="415"/>
      <c r="AD617" s="415"/>
      <c r="AE617" s="415"/>
      <c r="AF617" s="415"/>
      <c r="AG617" s="415"/>
      <c r="AH617" s="415"/>
      <c r="AI617" s="415"/>
      <c r="AJ617" s="415"/>
      <c r="AK617" s="415"/>
      <c r="AL617" s="415"/>
      <c r="AM617" s="415"/>
      <c r="AN617" s="415"/>
      <c r="BI617" s="463">
        <v>2019</v>
      </c>
      <c r="BJ617" s="471" t="e">
        <v>#REF!</v>
      </c>
      <c r="BR617" s="463">
        <v>2019</v>
      </c>
      <c r="BS617" s="294">
        <v>5</v>
      </c>
      <c r="BT617" s="468" t="e">
        <v>#DIV/0!</v>
      </c>
      <c r="BU617" s="472" t="e">
        <v>#DIV/0!</v>
      </c>
      <c r="BV617" s="471" t="e">
        <v>#DIV/0!</v>
      </c>
      <c r="BY617" s="463">
        <v>2019</v>
      </c>
      <c r="BZ617" s="294">
        <v>5</v>
      </c>
      <c r="CA617" s="468" t="e">
        <v>#REF!</v>
      </c>
      <c r="CB617" s="468" t="e">
        <v>#REF!</v>
      </c>
      <c r="CC617" s="472" t="e">
        <v>#REF!</v>
      </c>
      <c r="CD617" s="471" t="e">
        <v>#REF!</v>
      </c>
      <c r="CG617" s="463">
        <v>2019</v>
      </c>
      <c r="CH617" s="294">
        <v>5</v>
      </c>
      <c r="CI617" s="468" t="e">
        <v>#REF!</v>
      </c>
      <c r="CJ617" s="468" t="e">
        <v>#REF!</v>
      </c>
      <c r="CK617" s="468" t="e">
        <v>#REF!</v>
      </c>
      <c r="CL617" s="472" t="e">
        <v>#REF!</v>
      </c>
      <c r="CM617" s="471" t="e">
        <v>#REF!</v>
      </c>
      <c r="CP617" s="463">
        <v>2019</v>
      </c>
      <c r="CQ617" s="294">
        <v>5</v>
      </c>
      <c r="CR617" s="468" t="e">
        <v>#REF!</v>
      </c>
      <c r="CS617" s="472" t="e">
        <v>#REF!</v>
      </c>
      <c r="CT617" s="471" t="e">
        <v>#REF!</v>
      </c>
      <c r="CZ617" s="447" t="b">
        <v>0</v>
      </c>
      <c r="DA617" s="448" t="b">
        <v>0</v>
      </c>
      <c r="DB617" s="449" t="b">
        <v>0</v>
      </c>
      <c r="DC617" s="447" t="s">
        <v>433</v>
      </c>
      <c r="DD617" s="449" t="s">
        <v>433</v>
      </c>
      <c r="DE617" s="447" t="s">
        <v>433</v>
      </c>
      <c r="DF617" s="449" t="s">
        <v>433</v>
      </c>
      <c r="DG617" s="447" t="s">
        <v>433</v>
      </c>
      <c r="DH617" s="449" t="s">
        <v>433</v>
      </c>
      <c r="DI617" s="447" t="s">
        <v>433</v>
      </c>
      <c r="DJ617" s="448" t="s">
        <v>433</v>
      </c>
      <c r="DK617" s="449" t="s">
        <v>433</v>
      </c>
      <c r="DL617" s="447" t="s">
        <v>433</v>
      </c>
      <c r="DM617" s="448" t="s">
        <v>433</v>
      </c>
      <c r="DN617" s="449" t="s">
        <v>433</v>
      </c>
      <c r="DO617" s="447" t="s">
        <v>433</v>
      </c>
      <c r="DP617" s="448" t="s">
        <v>433</v>
      </c>
      <c r="DQ617" s="449" t="s">
        <v>433</v>
      </c>
      <c r="DV617" s="450">
        <v>2024</v>
      </c>
      <c r="DW617" s="451" t="s">
        <v>433</v>
      </c>
      <c r="DY617" s="557" t="s">
        <v>433</v>
      </c>
      <c r="DZ617" s="412" t="s">
        <v>388</v>
      </c>
      <c r="EA617" s="303">
        <v>0</v>
      </c>
      <c r="EB617" s="303">
        <v>0</v>
      </c>
      <c r="EC617" s="303" t="s">
        <v>449</v>
      </c>
      <c r="ED617" s="303"/>
      <c r="EE617" s="303"/>
    </row>
    <row r="618" spans="1:136" ht="14.4" thickBot="1" x14ac:dyDescent="0.3">
      <c r="A618" s="467" t="s">
        <v>395</v>
      </c>
      <c r="B618" s="403">
        <v>2022</v>
      </c>
      <c r="C618" s="621"/>
      <c r="D618" s="610"/>
      <c r="E618" s="611"/>
      <c r="F618" s="615"/>
      <c r="G618" s="616"/>
      <c r="H618" s="617"/>
      <c r="I618" s="615"/>
      <c r="J618" s="616"/>
      <c r="K618" s="617"/>
      <c r="L618" s="615"/>
      <c r="M618" s="617"/>
      <c r="N618" s="301" t="s">
        <v>446</v>
      </c>
      <c r="O618" s="394"/>
      <c r="P618" s="394"/>
      <c r="Q618" s="394"/>
      <c r="R618" s="301">
        <v>8</v>
      </c>
      <c r="S618" s="564" t="s">
        <v>433</v>
      </c>
      <c r="T618" s="564" t="s">
        <v>433</v>
      </c>
      <c r="U618" s="503" t="s">
        <v>433</v>
      </c>
      <c r="V618" s="292"/>
      <c r="W618" s="503" t="e">
        <v>#N/A</v>
      </c>
      <c r="X618" s="503" t="e">
        <v>#N/A</v>
      </c>
      <c r="Y618" s="503" t="e">
        <v>#N/A</v>
      </c>
      <c r="AA618" s="394"/>
      <c r="AB618" s="394"/>
      <c r="AC618" s="394"/>
      <c r="AD618" s="394"/>
      <c r="AE618" s="394"/>
      <c r="AF618" s="394"/>
      <c r="AG618" s="394"/>
      <c r="AH618" s="394"/>
      <c r="AI618" s="394"/>
      <c r="AJ618" s="394"/>
      <c r="AK618" s="394"/>
      <c r="AL618" s="394"/>
      <c r="AM618" s="394"/>
      <c r="AN618" s="394"/>
      <c r="BI618" s="463">
        <v>2020</v>
      </c>
      <c r="BJ618" s="474" t="e">
        <v>#REF!</v>
      </c>
      <c r="BR618" s="463">
        <v>2020</v>
      </c>
      <c r="BS618" s="294">
        <v>6</v>
      </c>
      <c r="BT618" s="529" t="e">
        <v>#DIV/0!</v>
      </c>
      <c r="BU618" s="526" t="e">
        <v>#DIV/0!</v>
      </c>
      <c r="BV618" s="474" t="e">
        <v>#DIV/0!</v>
      </c>
      <c r="BY618" s="463">
        <v>2020</v>
      </c>
      <c r="BZ618" s="294">
        <v>6</v>
      </c>
      <c r="CA618" s="529" t="e">
        <v>#REF!</v>
      </c>
      <c r="CB618" s="529" t="e">
        <v>#REF!</v>
      </c>
      <c r="CC618" s="526" t="e">
        <v>#REF!</v>
      </c>
      <c r="CD618" s="474" t="e">
        <v>#REF!</v>
      </c>
      <c r="CG618" s="463">
        <v>2020</v>
      </c>
      <c r="CH618" s="294">
        <v>6</v>
      </c>
      <c r="CI618" s="529" t="e">
        <v>#REF!</v>
      </c>
      <c r="CJ618" s="529" t="e">
        <v>#REF!</v>
      </c>
      <c r="CK618" s="529" t="e">
        <v>#REF!</v>
      </c>
      <c r="CL618" s="526" t="e">
        <v>#REF!</v>
      </c>
      <c r="CM618" s="474" t="e">
        <v>#REF!</v>
      </c>
      <c r="CP618" s="463">
        <v>2020</v>
      </c>
      <c r="CQ618" s="294">
        <v>6</v>
      </c>
      <c r="CR618" s="529" t="e">
        <v>#REF!</v>
      </c>
      <c r="CS618" s="526" t="e">
        <v>#REF!</v>
      </c>
      <c r="CT618" s="474" t="e">
        <v>#REF!</v>
      </c>
      <c r="CZ618" s="447" t="b">
        <v>0</v>
      </c>
      <c r="DA618" s="448" t="b">
        <v>0</v>
      </c>
      <c r="DB618" s="449" t="b">
        <v>0</v>
      </c>
      <c r="DC618" s="447" t="s">
        <v>433</v>
      </c>
      <c r="DD618" s="449" t="s">
        <v>433</v>
      </c>
      <c r="DE618" s="447" t="s">
        <v>433</v>
      </c>
      <c r="DF618" s="449" t="s">
        <v>433</v>
      </c>
      <c r="DG618" s="447" t="s">
        <v>433</v>
      </c>
      <c r="DH618" s="449" t="s">
        <v>433</v>
      </c>
      <c r="DI618" s="447" t="s">
        <v>433</v>
      </c>
      <c r="DJ618" s="448" t="s">
        <v>433</v>
      </c>
      <c r="DK618" s="449" t="s">
        <v>433</v>
      </c>
      <c r="DL618" s="447" t="s">
        <v>433</v>
      </c>
      <c r="DM618" s="448" t="s">
        <v>433</v>
      </c>
      <c r="DN618" s="449" t="s">
        <v>433</v>
      </c>
      <c r="DO618" s="447" t="s">
        <v>433</v>
      </c>
      <c r="DP618" s="448" t="s">
        <v>433</v>
      </c>
      <c r="DQ618" s="449" t="s">
        <v>433</v>
      </c>
      <c r="DR618" s="336"/>
      <c r="DV618" s="510">
        <v>2025</v>
      </c>
      <c r="DW618" s="511" t="s">
        <v>433</v>
      </c>
      <c r="DY618" s="558" t="s">
        <v>433</v>
      </c>
      <c r="DZ618" s="412" t="s">
        <v>388</v>
      </c>
      <c r="EA618" s="303">
        <v>0</v>
      </c>
      <c r="EB618" s="303">
        <v>0</v>
      </c>
      <c r="EC618" s="303" t="s">
        <v>449</v>
      </c>
    </row>
    <row r="619" spans="1:136" ht="13.8" x14ac:dyDescent="0.25">
      <c r="B619" s="403">
        <v>2023</v>
      </c>
      <c r="C619" s="621"/>
      <c r="D619" s="610"/>
      <c r="E619" s="611"/>
      <c r="F619" s="615"/>
      <c r="G619" s="616"/>
      <c r="H619" s="617"/>
      <c r="I619" s="615"/>
      <c r="J619" s="616"/>
      <c r="K619" s="617"/>
      <c r="L619" s="615"/>
      <c r="M619" s="617"/>
      <c r="N619" s="301" t="s">
        <v>446</v>
      </c>
      <c r="O619" s="394"/>
      <c r="P619" s="394"/>
      <c r="Q619" s="394"/>
      <c r="R619" s="301">
        <v>9</v>
      </c>
      <c r="S619" s="564" t="s">
        <v>433</v>
      </c>
      <c r="T619" s="564" t="s">
        <v>433</v>
      </c>
      <c r="U619" s="503" t="s">
        <v>433</v>
      </c>
      <c r="V619" s="292"/>
      <c r="W619" s="503" t="e">
        <v>#N/A</v>
      </c>
      <c r="X619" s="503" t="e">
        <v>#N/A</v>
      </c>
      <c r="Y619" s="503" t="e">
        <v>#N/A</v>
      </c>
      <c r="AA619" s="394"/>
      <c r="AB619" s="394"/>
      <c r="AC619" s="394"/>
      <c r="AD619" s="394"/>
      <c r="AE619" s="394"/>
      <c r="AF619" s="394"/>
      <c r="AG619" s="394"/>
      <c r="AH619" s="394"/>
      <c r="AI619" s="394"/>
      <c r="AJ619" s="394"/>
      <c r="AK619" s="394"/>
      <c r="AL619" s="394"/>
      <c r="AM619" s="394"/>
      <c r="AN619" s="394"/>
      <c r="BI619" s="463">
        <v>2021</v>
      </c>
      <c r="BJ619" s="530" t="e">
        <v>#REF!</v>
      </c>
      <c r="BR619" s="463">
        <v>2021</v>
      </c>
      <c r="BS619" s="294">
        <v>7</v>
      </c>
      <c r="BT619" s="529" t="e">
        <v>#DIV/0!</v>
      </c>
      <c r="BU619" s="526" t="e">
        <v>#DIV/0!</v>
      </c>
      <c r="BV619" s="530" t="e">
        <v>#DIV/0!</v>
      </c>
      <c r="BY619" s="463">
        <v>2021</v>
      </c>
      <c r="BZ619" s="294">
        <v>7</v>
      </c>
      <c r="CA619" s="529" t="e">
        <v>#REF!</v>
      </c>
      <c r="CB619" s="529" t="e">
        <v>#REF!</v>
      </c>
      <c r="CC619" s="526" t="e">
        <v>#REF!</v>
      </c>
      <c r="CD619" s="530" t="e">
        <v>#REF!</v>
      </c>
      <c r="CG619" s="463">
        <v>2021</v>
      </c>
      <c r="CH619" s="294">
        <v>7</v>
      </c>
      <c r="CI619" s="529" t="e">
        <v>#REF!</v>
      </c>
      <c r="CJ619" s="529" t="e">
        <v>#REF!</v>
      </c>
      <c r="CK619" s="529" t="e">
        <v>#REF!</v>
      </c>
      <c r="CL619" s="526" t="e">
        <v>#REF!</v>
      </c>
      <c r="CM619" s="530" t="e">
        <v>#REF!</v>
      </c>
      <c r="CP619" s="463">
        <v>2021</v>
      </c>
      <c r="CQ619" s="294">
        <v>7</v>
      </c>
      <c r="CR619" s="529" t="e">
        <v>#REF!</v>
      </c>
      <c r="CS619" s="526" t="e">
        <v>#REF!</v>
      </c>
      <c r="CT619" s="530" t="e">
        <v>#REF!</v>
      </c>
      <c r="CZ619" s="447" t="b">
        <v>0</v>
      </c>
      <c r="DA619" s="448" t="b">
        <v>0</v>
      </c>
      <c r="DB619" s="449" t="b">
        <v>0</v>
      </c>
      <c r="DC619" s="447" t="s">
        <v>433</v>
      </c>
      <c r="DD619" s="449" t="s">
        <v>433</v>
      </c>
      <c r="DE619" s="447" t="s">
        <v>433</v>
      </c>
      <c r="DF619" s="449" t="s">
        <v>433</v>
      </c>
      <c r="DG619" s="447" t="s">
        <v>433</v>
      </c>
      <c r="DH619" s="449" t="s">
        <v>433</v>
      </c>
      <c r="DI619" s="447" t="s">
        <v>433</v>
      </c>
      <c r="DJ619" s="448" t="s">
        <v>433</v>
      </c>
      <c r="DK619" s="449" t="s">
        <v>433</v>
      </c>
      <c r="DL619" s="447" t="s">
        <v>433</v>
      </c>
      <c r="DM619" s="448" t="s">
        <v>433</v>
      </c>
      <c r="DN619" s="449" t="s">
        <v>433</v>
      </c>
      <c r="DO619" s="447" t="s">
        <v>433</v>
      </c>
      <c r="DP619" s="448" t="s">
        <v>433</v>
      </c>
      <c r="DQ619" s="449" t="s">
        <v>433</v>
      </c>
      <c r="DR619" s="336"/>
      <c r="DV619" s="510">
        <v>2026</v>
      </c>
      <c r="DW619" s="511" t="s">
        <v>433</v>
      </c>
      <c r="DY619" s="558" t="s">
        <v>433</v>
      </c>
      <c r="DZ619" s="412" t="s">
        <v>388</v>
      </c>
      <c r="EA619" s="303">
        <v>0</v>
      </c>
      <c r="EB619" s="303">
        <v>0</v>
      </c>
      <c r="EC619" s="303" t="s">
        <v>449</v>
      </c>
    </row>
    <row r="620" spans="1:136" ht="13.8" x14ac:dyDescent="0.25">
      <c r="B620" s="403">
        <v>2024</v>
      </c>
      <c r="C620" s="621"/>
      <c r="D620" s="610"/>
      <c r="E620" s="611"/>
      <c r="F620" s="621"/>
      <c r="G620" s="622"/>
      <c r="H620" s="623"/>
      <c r="I620" s="621"/>
      <c r="J620" s="622"/>
      <c r="K620" s="623"/>
      <c r="L620" s="621"/>
      <c r="M620" s="623"/>
      <c r="N620" s="301" t="s">
        <v>446</v>
      </c>
      <c r="O620" s="394"/>
      <c r="P620" s="394"/>
      <c r="Q620" s="394"/>
      <c r="R620" s="301">
        <v>10</v>
      </c>
      <c r="S620" s="503" t="s">
        <v>433</v>
      </c>
      <c r="T620" s="503" t="s">
        <v>433</v>
      </c>
      <c r="U620" s="503" t="s">
        <v>433</v>
      </c>
      <c r="V620" s="292"/>
      <c r="W620" s="503" t="e">
        <v>#N/A</v>
      </c>
      <c r="X620" s="503" t="e">
        <v>#N/A</v>
      </c>
      <c r="Y620" s="503" t="e">
        <v>#N/A</v>
      </c>
      <c r="AA620" s="394"/>
      <c r="AB620" s="394"/>
      <c r="AC620" s="394"/>
      <c r="AD620" s="394"/>
      <c r="AE620" s="394"/>
      <c r="AF620" s="394"/>
      <c r="AG620" s="394"/>
      <c r="AH620" s="394"/>
      <c r="AI620" s="394"/>
      <c r="AJ620" s="394"/>
      <c r="AK620" s="394"/>
      <c r="AL620" s="394"/>
      <c r="AM620" s="394"/>
      <c r="AN620" s="394"/>
      <c r="BI620" s="463">
        <v>2022</v>
      </c>
      <c r="BJ620" s="530" t="e">
        <v>#REF!</v>
      </c>
      <c r="BR620" s="463">
        <v>2022</v>
      </c>
      <c r="BS620" s="294">
        <v>8</v>
      </c>
      <c r="BT620" s="529" t="e">
        <v>#DIV/0!</v>
      </c>
      <c r="BU620" s="526" t="e">
        <v>#DIV/0!</v>
      </c>
      <c r="BV620" s="530" t="e">
        <v>#DIV/0!</v>
      </c>
      <c r="BY620" s="463">
        <v>2022</v>
      </c>
      <c r="BZ620" s="294">
        <v>8</v>
      </c>
      <c r="CA620" s="529" t="e">
        <v>#REF!</v>
      </c>
      <c r="CB620" s="529" t="e">
        <v>#REF!</v>
      </c>
      <c r="CC620" s="526" t="e">
        <v>#REF!</v>
      </c>
      <c r="CD620" s="530" t="e">
        <v>#REF!</v>
      </c>
      <c r="CG620" s="463">
        <v>2022</v>
      </c>
      <c r="CH620" s="294">
        <v>8</v>
      </c>
      <c r="CI620" s="529" t="e">
        <v>#REF!</v>
      </c>
      <c r="CJ620" s="529" t="e">
        <v>#REF!</v>
      </c>
      <c r="CK620" s="529" t="e">
        <v>#REF!</v>
      </c>
      <c r="CL620" s="526" t="e">
        <v>#REF!</v>
      </c>
      <c r="CM620" s="530" t="e">
        <v>#REF!</v>
      </c>
      <c r="CP620" s="463">
        <v>2022</v>
      </c>
      <c r="CQ620" s="294">
        <v>8</v>
      </c>
      <c r="CR620" s="529" t="e">
        <v>#REF!</v>
      </c>
      <c r="CS620" s="526" t="e">
        <v>#REF!</v>
      </c>
      <c r="CT620" s="530" t="e">
        <v>#REF!</v>
      </c>
      <c r="CZ620" s="447" t="b">
        <v>0</v>
      </c>
      <c r="DA620" s="448" t="b">
        <v>0</v>
      </c>
      <c r="DB620" s="449" t="b">
        <v>0</v>
      </c>
      <c r="DC620" s="447" t="s">
        <v>433</v>
      </c>
      <c r="DD620" s="449" t="s">
        <v>433</v>
      </c>
      <c r="DE620" s="447" t="s">
        <v>433</v>
      </c>
      <c r="DF620" s="449" t="s">
        <v>433</v>
      </c>
      <c r="DG620" s="447" t="s">
        <v>433</v>
      </c>
      <c r="DH620" s="449" t="s">
        <v>433</v>
      </c>
      <c r="DI620" s="447" t="s">
        <v>433</v>
      </c>
      <c r="DJ620" s="448" t="s">
        <v>433</v>
      </c>
      <c r="DK620" s="449" t="s">
        <v>433</v>
      </c>
      <c r="DL620" s="447" t="s">
        <v>433</v>
      </c>
      <c r="DM620" s="448" t="s">
        <v>433</v>
      </c>
      <c r="DN620" s="449" t="s">
        <v>433</v>
      </c>
      <c r="DO620" s="447" t="s">
        <v>433</v>
      </c>
      <c r="DP620" s="448" t="s">
        <v>433</v>
      </c>
      <c r="DQ620" s="449" t="s">
        <v>433</v>
      </c>
      <c r="DR620" s="336"/>
      <c r="DV620" s="510">
        <v>2027</v>
      </c>
      <c r="DW620" s="511" t="s">
        <v>433</v>
      </c>
      <c r="DY620" s="558" t="s">
        <v>433</v>
      </c>
    </row>
    <row r="621" spans="1:136" ht="13.8" x14ac:dyDescent="0.25">
      <c r="B621" s="403">
        <v>2025</v>
      </c>
      <c r="C621" s="621"/>
      <c r="D621" s="610"/>
      <c r="E621" s="611"/>
      <c r="F621" s="621"/>
      <c r="G621" s="622"/>
      <c r="H621" s="623"/>
      <c r="I621" s="621"/>
      <c r="J621" s="622"/>
      <c r="K621" s="623"/>
      <c r="L621" s="621"/>
      <c r="M621" s="623"/>
      <c r="N621" s="301" t="s">
        <v>446</v>
      </c>
      <c r="O621" s="394"/>
      <c r="P621" s="394"/>
      <c r="Q621" s="394"/>
      <c r="R621" s="301">
        <v>11</v>
      </c>
      <c r="S621" s="503" t="s">
        <v>433</v>
      </c>
      <c r="T621" s="503" t="s">
        <v>433</v>
      </c>
      <c r="U621" s="503" t="s">
        <v>433</v>
      </c>
      <c r="W621" s="503" t="e">
        <v>#N/A</v>
      </c>
      <c r="X621" s="503" t="e">
        <v>#N/A</v>
      </c>
      <c r="Y621" s="503" t="e">
        <v>#N/A</v>
      </c>
      <c r="AA621" s="394"/>
      <c r="AB621" s="394"/>
      <c r="AC621" s="394"/>
      <c r="AD621" s="394"/>
      <c r="AE621" s="394"/>
      <c r="AF621" s="394"/>
      <c r="AG621" s="394"/>
      <c r="AH621" s="394"/>
      <c r="AI621" s="394"/>
      <c r="AJ621" s="394"/>
      <c r="AK621" s="394"/>
      <c r="AL621" s="394"/>
      <c r="AM621" s="394"/>
      <c r="AN621" s="394"/>
      <c r="BI621" s="463">
        <v>2023</v>
      </c>
      <c r="BJ621" s="530" t="e">
        <v>#REF!</v>
      </c>
      <c r="BR621" s="463">
        <v>2023</v>
      </c>
      <c r="BS621" s="294">
        <v>9</v>
      </c>
      <c r="BT621" s="529" t="e">
        <v>#DIV/0!</v>
      </c>
      <c r="BU621" s="526" t="e">
        <v>#DIV/0!</v>
      </c>
      <c r="BV621" s="530" t="e">
        <v>#DIV/0!</v>
      </c>
      <c r="BY621" s="463">
        <v>2023</v>
      </c>
      <c r="BZ621" s="294">
        <v>9</v>
      </c>
      <c r="CA621" s="529" t="e">
        <v>#REF!</v>
      </c>
      <c r="CB621" s="529" t="e">
        <v>#REF!</v>
      </c>
      <c r="CC621" s="526" t="e">
        <v>#REF!</v>
      </c>
      <c r="CD621" s="530" t="e">
        <v>#REF!</v>
      </c>
      <c r="CG621" s="463">
        <v>2023</v>
      </c>
      <c r="CH621" s="294">
        <v>9</v>
      </c>
      <c r="CI621" s="529" t="e">
        <v>#REF!</v>
      </c>
      <c r="CJ621" s="529" t="e">
        <v>#REF!</v>
      </c>
      <c r="CK621" s="529" t="e">
        <v>#REF!</v>
      </c>
      <c r="CL621" s="526" t="e">
        <v>#REF!</v>
      </c>
      <c r="CM621" s="530" t="e">
        <v>#REF!</v>
      </c>
      <c r="CP621" s="463">
        <v>2023</v>
      </c>
      <c r="CQ621" s="294">
        <v>9</v>
      </c>
      <c r="CR621" s="529" t="e">
        <v>#REF!</v>
      </c>
      <c r="CS621" s="526" t="e">
        <v>#REF!</v>
      </c>
      <c r="CT621" s="530" t="e">
        <v>#REF!</v>
      </c>
      <c r="CZ621" s="447" t="b">
        <v>0</v>
      </c>
      <c r="DA621" s="448" t="b">
        <v>0</v>
      </c>
      <c r="DB621" s="449" t="b">
        <v>0</v>
      </c>
      <c r="DC621" s="447" t="s">
        <v>433</v>
      </c>
      <c r="DD621" s="449" t="s">
        <v>433</v>
      </c>
      <c r="DE621" s="447" t="s">
        <v>433</v>
      </c>
      <c r="DF621" s="449" t="s">
        <v>433</v>
      </c>
      <c r="DG621" s="447" t="s">
        <v>433</v>
      </c>
      <c r="DH621" s="449" t="s">
        <v>433</v>
      </c>
      <c r="DI621" s="447" t="s">
        <v>433</v>
      </c>
      <c r="DJ621" s="448" t="s">
        <v>433</v>
      </c>
      <c r="DK621" s="449" t="s">
        <v>433</v>
      </c>
      <c r="DL621" s="447" t="s">
        <v>433</v>
      </c>
      <c r="DM621" s="448" t="s">
        <v>433</v>
      </c>
      <c r="DN621" s="449" t="s">
        <v>433</v>
      </c>
      <c r="DO621" s="447" t="s">
        <v>433</v>
      </c>
      <c r="DP621" s="448" t="s">
        <v>433</v>
      </c>
      <c r="DQ621" s="449" t="s">
        <v>433</v>
      </c>
      <c r="DR621" s="336"/>
      <c r="DV621" s="510">
        <v>2028</v>
      </c>
      <c r="DW621" s="511" t="s">
        <v>433</v>
      </c>
      <c r="DY621" s="558" t="s">
        <v>433</v>
      </c>
      <c r="EA621" s="303" t="s">
        <v>379</v>
      </c>
      <c r="EB621" s="303" t="s">
        <v>378</v>
      </c>
      <c r="EC621" s="303" t="s">
        <v>376</v>
      </c>
      <c r="ED621" s="303" t="s">
        <v>377</v>
      </c>
      <c r="EF621" s="303" t="s">
        <v>102</v>
      </c>
    </row>
    <row r="622" spans="1:136" s="319" customFormat="1" ht="13.8" x14ac:dyDescent="0.25">
      <c r="B622" s="403">
        <v>2026</v>
      </c>
      <c r="C622" s="621"/>
      <c r="D622" s="610"/>
      <c r="E622" s="611"/>
      <c r="F622" s="621"/>
      <c r="G622" s="622"/>
      <c r="H622" s="623"/>
      <c r="I622" s="621"/>
      <c r="J622" s="622"/>
      <c r="K622" s="623"/>
      <c r="L622" s="621"/>
      <c r="M622" s="623"/>
      <c r="N622" s="301" t="s">
        <v>446</v>
      </c>
      <c r="O622" s="394"/>
      <c r="P622" s="394"/>
      <c r="Q622" s="394"/>
      <c r="R622" s="301">
        <v>12</v>
      </c>
      <c r="S622" s="503" t="s">
        <v>433</v>
      </c>
      <c r="T622" s="503" t="s">
        <v>433</v>
      </c>
      <c r="U622" s="503" t="s">
        <v>433</v>
      </c>
      <c r="W622" s="503" t="e">
        <v>#N/A</v>
      </c>
      <c r="X622" s="503" t="e">
        <v>#N/A</v>
      </c>
      <c r="Y622" s="503" t="e">
        <v>#N/A</v>
      </c>
      <c r="AA622" s="394"/>
      <c r="AB622" s="394"/>
      <c r="AC622" s="394"/>
      <c r="AD622" s="394"/>
      <c r="AE622" s="394"/>
      <c r="AF622" s="394"/>
      <c r="AG622" s="394"/>
      <c r="AH622" s="394"/>
      <c r="AI622" s="394"/>
      <c r="AJ622" s="394"/>
      <c r="AK622" s="394"/>
      <c r="AL622" s="394"/>
      <c r="AM622" s="394"/>
      <c r="AN622" s="394"/>
      <c r="BI622" s="463">
        <v>2024</v>
      </c>
      <c r="BJ622" s="530" t="e">
        <v>#REF!</v>
      </c>
      <c r="BR622" s="463">
        <v>2024</v>
      </c>
      <c r="BS622" s="294">
        <v>10</v>
      </c>
      <c r="BT622" s="529" t="e">
        <v>#DIV/0!</v>
      </c>
      <c r="BU622" s="526" t="e">
        <v>#DIV/0!</v>
      </c>
      <c r="BV622" s="530" t="e">
        <v>#DIV/0!</v>
      </c>
      <c r="BY622" s="463">
        <v>2024</v>
      </c>
      <c r="BZ622" s="294">
        <v>10</v>
      </c>
      <c r="CA622" s="529" t="e">
        <v>#REF!</v>
      </c>
      <c r="CB622" s="529" t="e">
        <v>#REF!</v>
      </c>
      <c r="CC622" s="526" t="e">
        <v>#REF!</v>
      </c>
      <c r="CD622" s="530" t="e">
        <v>#REF!</v>
      </c>
      <c r="CG622" s="463">
        <v>2024</v>
      </c>
      <c r="CH622" s="294">
        <v>10</v>
      </c>
      <c r="CI622" s="529" t="e">
        <v>#REF!</v>
      </c>
      <c r="CJ622" s="529" t="e">
        <v>#REF!</v>
      </c>
      <c r="CK622" s="529" t="e">
        <v>#REF!</v>
      </c>
      <c r="CL622" s="526" t="e">
        <v>#REF!</v>
      </c>
      <c r="CM622" s="530" t="e">
        <v>#REF!</v>
      </c>
      <c r="CP622" s="463">
        <v>2024</v>
      </c>
      <c r="CQ622" s="294">
        <v>10</v>
      </c>
      <c r="CR622" s="529" t="e">
        <v>#REF!</v>
      </c>
      <c r="CS622" s="526" t="e">
        <v>#REF!</v>
      </c>
      <c r="CT622" s="530" t="e">
        <v>#REF!</v>
      </c>
      <c r="CZ622" s="447" t="b">
        <v>0</v>
      </c>
      <c r="DA622" s="448" t="b">
        <v>0</v>
      </c>
      <c r="DB622" s="449" t="b">
        <v>0</v>
      </c>
      <c r="DC622" s="447" t="s">
        <v>433</v>
      </c>
      <c r="DD622" s="449" t="s">
        <v>433</v>
      </c>
      <c r="DE622" s="447" t="s">
        <v>433</v>
      </c>
      <c r="DF622" s="449" t="s">
        <v>433</v>
      </c>
      <c r="DG622" s="447" t="s">
        <v>433</v>
      </c>
      <c r="DH622" s="449" t="s">
        <v>433</v>
      </c>
      <c r="DI622" s="447" t="s">
        <v>433</v>
      </c>
      <c r="DJ622" s="448" t="s">
        <v>433</v>
      </c>
      <c r="DK622" s="449" t="s">
        <v>433</v>
      </c>
      <c r="DL622" s="447" t="s">
        <v>433</v>
      </c>
      <c r="DM622" s="448" t="s">
        <v>433</v>
      </c>
      <c r="DN622" s="449" t="s">
        <v>433</v>
      </c>
      <c r="DO622" s="447" t="s">
        <v>433</v>
      </c>
      <c r="DP622" s="448" t="s">
        <v>433</v>
      </c>
      <c r="DQ622" s="449" t="s">
        <v>433</v>
      </c>
      <c r="DR622" s="336"/>
      <c r="DV622" s="510">
        <v>2029</v>
      </c>
      <c r="DW622" s="511" t="s">
        <v>433</v>
      </c>
      <c r="DY622" s="558" t="s">
        <v>433</v>
      </c>
      <c r="DZ622" s="412" t="s">
        <v>396</v>
      </c>
      <c r="EA622" s="531">
        <v>1</v>
      </c>
      <c r="EB622" s="531">
        <v>1</v>
      </c>
      <c r="EC622" s="531">
        <v>1</v>
      </c>
      <c r="ED622" s="531">
        <v>1</v>
      </c>
      <c r="EE622" s="303"/>
      <c r="EF622" s="532">
        <v>0</v>
      </c>
    </row>
    <row r="623" spans="1:136" ht="13.8" x14ac:dyDescent="0.25">
      <c r="B623" s="403">
        <v>2027</v>
      </c>
      <c r="C623" s="621"/>
      <c r="D623" s="610"/>
      <c r="E623" s="611"/>
      <c r="F623" s="621"/>
      <c r="G623" s="622"/>
      <c r="H623" s="623"/>
      <c r="I623" s="621"/>
      <c r="J623" s="622"/>
      <c r="K623" s="623"/>
      <c r="L623" s="621"/>
      <c r="M623" s="623"/>
      <c r="N623" s="301" t="s">
        <v>446</v>
      </c>
      <c r="O623" s="394"/>
      <c r="P623" s="394"/>
      <c r="Q623" s="394"/>
      <c r="R623" s="301">
        <v>13</v>
      </c>
      <c r="S623" s="503" t="s">
        <v>433</v>
      </c>
      <c r="T623" s="503" t="s">
        <v>433</v>
      </c>
      <c r="U623" s="503" t="s">
        <v>433</v>
      </c>
      <c r="W623" s="503" t="e">
        <v>#N/A</v>
      </c>
      <c r="X623" s="503" t="e">
        <v>#N/A</v>
      </c>
      <c r="Y623" s="503" t="e">
        <v>#N/A</v>
      </c>
      <c r="AA623" s="365"/>
      <c r="AB623" s="365"/>
      <c r="AC623" s="365"/>
      <c r="AD623" s="365"/>
      <c r="AE623" s="365"/>
      <c r="AF623" s="365"/>
      <c r="AG623" s="365"/>
      <c r="AH623" s="365"/>
      <c r="AI623" s="365"/>
      <c r="AJ623" s="365"/>
      <c r="AK623" s="365"/>
      <c r="AL623" s="365"/>
      <c r="AM623" s="365"/>
      <c r="AN623" s="365"/>
      <c r="BI623" s="463">
        <v>2025</v>
      </c>
      <c r="BJ623" s="530" t="e">
        <v>#REF!</v>
      </c>
      <c r="BR623" s="463">
        <v>2025</v>
      </c>
      <c r="BS623" s="294">
        <v>11</v>
      </c>
      <c r="BT623" s="529" t="e">
        <v>#DIV/0!</v>
      </c>
      <c r="BU623" s="526" t="e">
        <v>#DIV/0!</v>
      </c>
      <c r="BV623" s="530" t="e">
        <v>#DIV/0!</v>
      </c>
      <c r="BY623" s="463">
        <v>2025</v>
      </c>
      <c r="BZ623" s="294">
        <v>11</v>
      </c>
      <c r="CA623" s="529" t="e">
        <v>#REF!</v>
      </c>
      <c r="CB623" s="529" t="e">
        <v>#REF!</v>
      </c>
      <c r="CC623" s="526" t="e">
        <v>#REF!</v>
      </c>
      <c r="CD623" s="530" t="e">
        <v>#REF!</v>
      </c>
      <c r="CG623" s="463">
        <v>2025</v>
      </c>
      <c r="CH623" s="294">
        <v>11</v>
      </c>
      <c r="CI623" s="529" t="e">
        <v>#REF!</v>
      </c>
      <c r="CJ623" s="529" t="e">
        <v>#REF!</v>
      </c>
      <c r="CK623" s="529" t="e">
        <v>#REF!</v>
      </c>
      <c r="CL623" s="526" t="e">
        <v>#REF!</v>
      </c>
      <c r="CM623" s="530" t="e">
        <v>#REF!</v>
      </c>
      <c r="CP623" s="463">
        <v>2025</v>
      </c>
      <c r="CQ623" s="294">
        <v>11</v>
      </c>
      <c r="CR623" s="529" t="e">
        <v>#REF!</v>
      </c>
      <c r="CS623" s="526" t="e">
        <v>#REF!</v>
      </c>
      <c r="CT623" s="530" t="e">
        <v>#REF!</v>
      </c>
      <c r="CZ623" s="447" t="b">
        <v>0</v>
      </c>
      <c r="DA623" s="448" t="b">
        <v>0</v>
      </c>
      <c r="DB623" s="449" t="b">
        <v>0</v>
      </c>
      <c r="DC623" s="447" t="s">
        <v>433</v>
      </c>
      <c r="DD623" s="449" t="s">
        <v>433</v>
      </c>
      <c r="DE623" s="447" t="s">
        <v>433</v>
      </c>
      <c r="DF623" s="449" t="s">
        <v>433</v>
      </c>
      <c r="DG623" s="447" t="s">
        <v>433</v>
      </c>
      <c r="DH623" s="449" t="s">
        <v>433</v>
      </c>
      <c r="DI623" s="447" t="s">
        <v>433</v>
      </c>
      <c r="DJ623" s="448" t="s">
        <v>433</v>
      </c>
      <c r="DK623" s="449" t="s">
        <v>433</v>
      </c>
      <c r="DL623" s="447" t="s">
        <v>433</v>
      </c>
      <c r="DM623" s="448" t="s">
        <v>433</v>
      </c>
      <c r="DN623" s="449" t="s">
        <v>433</v>
      </c>
      <c r="DO623" s="447" t="s">
        <v>433</v>
      </c>
      <c r="DP623" s="448" t="s">
        <v>433</v>
      </c>
      <c r="DQ623" s="449" t="s">
        <v>433</v>
      </c>
      <c r="DR623" s="336"/>
      <c r="DV623" s="510">
        <v>2030</v>
      </c>
      <c r="DW623" s="511" t="s">
        <v>433</v>
      </c>
      <c r="DY623" s="558" t="s">
        <v>433</v>
      </c>
    </row>
    <row r="624" spans="1:136" ht="13.8" x14ac:dyDescent="0.25">
      <c r="A624" s="538" t="s">
        <v>397</v>
      </c>
      <c r="B624" s="403">
        <v>2028</v>
      </c>
      <c r="C624" s="621"/>
      <c r="D624" s="610"/>
      <c r="E624" s="611"/>
      <c r="F624" s="621"/>
      <c r="G624" s="622"/>
      <c r="H624" s="623"/>
      <c r="I624" s="621"/>
      <c r="J624" s="622"/>
      <c r="K624" s="623"/>
      <c r="L624" s="621"/>
      <c r="M624" s="623"/>
      <c r="N624" s="301" t="s">
        <v>446</v>
      </c>
      <c r="O624" s="394"/>
      <c r="P624" s="394"/>
      <c r="Q624" s="394"/>
      <c r="R624" s="301">
        <v>14</v>
      </c>
      <c r="S624" s="503" t="s">
        <v>433</v>
      </c>
      <c r="T624" s="503" t="s">
        <v>433</v>
      </c>
      <c r="U624" s="503" t="s">
        <v>433</v>
      </c>
      <c r="W624" s="503" t="e">
        <v>#N/A</v>
      </c>
      <c r="X624" s="503" t="e">
        <v>#N/A</v>
      </c>
      <c r="Y624" s="503" t="e">
        <v>#N/A</v>
      </c>
      <c r="AA624" s="390"/>
      <c r="AB624" s="390"/>
      <c r="AC624" s="390"/>
      <c r="AD624" s="390"/>
      <c r="AE624" s="390"/>
      <c r="AF624" s="390"/>
      <c r="AG624" s="390"/>
      <c r="AH624" s="390"/>
      <c r="AI624" s="390"/>
      <c r="AJ624" s="390"/>
      <c r="AK624" s="390"/>
      <c r="AL624" s="390"/>
      <c r="AM624" s="390"/>
      <c r="AN624" s="390"/>
      <c r="BI624" s="463">
        <v>2026</v>
      </c>
      <c r="BJ624" s="530" t="e">
        <v>#REF!</v>
      </c>
      <c r="BR624" s="463">
        <v>2026</v>
      </c>
      <c r="BS624" s="294">
        <v>12</v>
      </c>
      <c r="BT624" s="529" t="e">
        <v>#DIV/0!</v>
      </c>
      <c r="BU624" s="526" t="e">
        <v>#DIV/0!</v>
      </c>
      <c r="BV624" s="530" t="e">
        <v>#DIV/0!</v>
      </c>
      <c r="BY624" s="463">
        <v>2026</v>
      </c>
      <c r="BZ624" s="294">
        <v>12</v>
      </c>
      <c r="CA624" s="529" t="e">
        <v>#REF!</v>
      </c>
      <c r="CB624" s="529" t="e">
        <v>#REF!</v>
      </c>
      <c r="CC624" s="526" t="e">
        <v>#REF!</v>
      </c>
      <c r="CD624" s="530" t="e">
        <v>#REF!</v>
      </c>
      <c r="CG624" s="463">
        <v>2026</v>
      </c>
      <c r="CH624" s="294">
        <v>12</v>
      </c>
      <c r="CI624" s="529" t="e">
        <v>#REF!</v>
      </c>
      <c r="CJ624" s="529" t="e">
        <v>#REF!</v>
      </c>
      <c r="CK624" s="529" t="e">
        <v>#REF!</v>
      </c>
      <c r="CL624" s="526" t="e">
        <v>#REF!</v>
      </c>
      <c r="CM624" s="530" t="e">
        <v>#REF!</v>
      </c>
      <c r="CP624" s="463">
        <v>2026</v>
      </c>
      <c r="CQ624" s="294">
        <v>12</v>
      </c>
      <c r="CR624" s="529" t="e">
        <v>#REF!</v>
      </c>
      <c r="CS624" s="526" t="e">
        <v>#REF!</v>
      </c>
      <c r="CT624" s="530" t="e">
        <v>#REF!</v>
      </c>
      <c r="CZ624" s="447" t="b">
        <v>0</v>
      </c>
      <c r="DA624" s="448" t="b">
        <v>0</v>
      </c>
      <c r="DB624" s="449" t="b">
        <v>0</v>
      </c>
      <c r="DC624" s="447" t="s">
        <v>433</v>
      </c>
      <c r="DD624" s="449" t="s">
        <v>433</v>
      </c>
      <c r="DE624" s="447" t="s">
        <v>433</v>
      </c>
      <c r="DF624" s="449" t="s">
        <v>433</v>
      </c>
      <c r="DG624" s="447" t="s">
        <v>433</v>
      </c>
      <c r="DH624" s="449" t="s">
        <v>433</v>
      </c>
      <c r="DI624" s="447" t="s">
        <v>433</v>
      </c>
      <c r="DJ624" s="448" t="s">
        <v>433</v>
      </c>
      <c r="DK624" s="449" t="s">
        <v>433</v>
      </c>
      <c r="DL624" s="447" t="s">
        <v>433</v>
      </c>
      <c r="DM624" s="448" t="s">
        <v>433</v>
      </c>
      <c r="DN624" s="449" t="s">
        <v>433</v>
      </c>
      <c r="DO624" s="447" t="s">
        <v>433</v>
      </c>
      <c r="DP624" s="448" t="s">
        <v>433</v>
      </c>
      <c r="DQ624" s="449" t="s">
        <v>433</v>
      </c>
      <c r="DR624" s="336"/>
      <c r="DV624" s="510">
        <v>2031</v>
      </c>
      <c r="DW624" s="511" t="s">
        <v>433</v>
      </c>
      <c r="DY624" s="558" t="s">
        <v>433</v>
      </c>
    </row>
    <row r="625" spans="1:135" ht="13.8" x14ac:dyDescent="0.25">
      <c r="A625" s="539" t="s">
        <v>398</v>
      </c>
      <c r="B625" s="403">
        <v>2029</v>
      </c>
      <c r="C625" s="621"/>
      <c r="D625" s="610"/>
      <c r="E625" s="611"/>
      <c r="F625" s="621"/>
      <c r="G625" s="622"/>
      <c r="H625" s="623"/>
      <c r="I625" s="621"/>
      <c r="J625" s="622"/>
      <c r="K625" s="623"/>
      <c r="L625" s="621"/>
      <c r="M625" s="623"/>
      <c r="N625" s="301" t="s">
        <v>446</v>
      </c>
      <c r="O625" s="394"/>
      <c r="P625" s="394"/>
      <c r="Q625" s="394"/>
      <c r="R625" s="301">
        <v>15</v>
      </c>
      <c r="S625" s="503" t="s">
        <v>433</v>
      </c>
      <c r="T625" s="503" t="s">
        <v>433</v>
      </c>
      <c r="U625" s="503" t="s">
        <v>433</v>
      </c>
      <c r="W625" s="503" t="e">
        <v>#N/A</v>
      </c>
      <c r="X625" s="503" t="e">
        <v>#N/A</v>
      </c>
      <c r="Y625" s="503" t="e">
        <v>#N/A</v>
      </c>
      <c r="AA625" s="365"/>
      <c r="AB625" s="365"/>
      <c r="AC625" s="365"/>
      <c r="AD625" s="365"/>
      <c r="AE625" s="365"/>
      <c r="AF625" s="365"/>
      <c r="AG625" s="365"/>
      <c r="AH625" s="365"/>
      <c r="AI625" s="365"/>
      <c r="AJ625" s="365"/>
      <c r="AK625" s="365"/>
      <c r="AL625" s="365"/>
      <c r="AM625" s="365"/>
      <c r="AN625" s="365"/>
      <c r="BI625" s="463">
        <v>2027</v>
      </c>
      <c r="BJ625" s="530" t="e">
        <v>#REF!</v>
      </c>
      <c r="BR625" s="463">
        <v>2027</v>
      </c>
      <c r="BS625" s="294">
        <v>13</v>
      </c>
      <c r="BT625" s="529" t="e">
        <v>#DIV/0!</v>
      </c>
      <c r="BU625" s="526" t="e">
        <v>#DIV/0!</v>
      </c>
      <c r="BV625" s="530" t="e">
        <v>#DIV/0!</v>
      </c>
      <c r="BY625" s="463">
        <v>2027</v>
      </c>
      <c r="BZ625" s="294">
        <v>13</v>
      </c>
      <c r="CA625" s="529" t="e">
        <v>#REF!</v>
      </c>
      <c r="CB625" s="529" t="e">
        <v>#REF!</v>
      </c>
      <c r="CC625" s="526" t="e">
        <v>#REF!</v>
      </c>
      <c r="CD625" s="530" t="e">
        <v>#REF!</v>
      </c>
      <c r="CG625" s="463">
        <v>2027</v>
      </c>
      <c r="CH625" s="294">
        <v>13</v>
      </c>
      <c r="CI625" s="529" t="e">
        <v>#REF!</v>
      </c>
      <c r="CJ625" s="529" t="e">
        <v>#REF!</v>
      </c>
      <c r="CK625" s="529" t="e">
        <v>#REF!</v>
      </c>
      <c r="CL625" s="526" t="e">
        <v>#REF!</v>
      </c>
      <c r="CM625" s="530" t="e">
        <v>#REF!</v>
      </c>
      <c r="CP625" s="463">
        <v>2027</v>
      </c>
      <c r="CQ625" s="294">
        <v>13</v>
      </c>
      <c r="CR625" s="529" t="e">
        <v>#REF!</v>
      </c>
      <c r="CS625" s="526" t="e">
        <v>#REF!</v>
      </c>
      <c r="CT625" s="530" t="e">
        <v>#REF!</v>
      </c>
      <c r="CZ625" s="447" t="b">
        <v>0</v>
      </c>
      <c r="DA625" s="448" t="b">
        <v>0</v>
      </c>
      <c r="DB625" s="449" t="b">
        <v>0</v>
      </c>
      <c r="DC625" s="447" t="s">
        <v>433</v>
      </c>
      <c r="DD625" s="449" t="s">
        <v>433</v>
      </c>
      <c r="DE625" s="447" t="s">
        <v>433</v>
      </c>
      <c r="DF625" s="449" t="s">
        <v>433</v>
      </c>
      <c r="DG625" s="447" t="s">
        <v>433</v>
      </c>
      <c r="DH625" s="449" t="s">
        <v>433</v>
      </c>
      <c r="DI625" s="447" t="s">
        <v>433</v>
      </c>
      <c r="DJ625" s="448" t="s">
        <v>433</v>
      </c>
      <c r="DK625" s="449" t="s">
        <v>433</v>
      </c>
      <c r="DL625" s="447" t="s">
        <v>433</v>
      </c>
      <c r="DM625" s="448" t="s">
        <v>433</v>
      </c>
      <c r="DN625" s="449" t="s">
        <v>433</v>
      </c>
      <c r="DO625" s="447" t="s">
        <v>433</v>
      </c>
      <c r="DP625" s="448" t="s">
        <v>433</v>
      </c>
      <c r="DQ625" s="449" t="s">
        <v>433</v>
      </c>
      <c r="DR625" s="336"/>
      <c r="DV625" s="510">
        <v>2032</v>
      </c>
      <c r="DW625" s="511" t="s">
        <v>433</v>
      </c>
      <c r="DY625" s="558" t="s">
        <v>433</v>
      </c>
    </row>
    <row r="626" spans="1:135" ht="13.8" x14ac:dyDescent="0.25">
      <c r="A626" s="540" t="s">
        <v>399</v>
      </c>
      <c r="B626" s="403">
        <v>2030</v>
      </c>
      <c r="C626" s="621"/>
      <c r="D626" s="610"/>
      <c r="E626" s="611"/>
      <c r="F626" s="621"/>
      <c r="G626" s="622"/>
      <c r="H626" s="623"/>
      <c r="I626" s="621"/>
      <c r="J626" s="622"/>
      <c r="K626" s="623"/>
      <c r="L626" s="621"/>
      <c r="M626" s="623"/>
      <c r="N626" s="301" t="s">
        <v>446</v>
      </c>
      <c r="O626" s="394"/>
      <c r="P626" s="394"/>
      <c r="Q626" s="394"/>
      <c r="R626" s="301">
        <v>16</v>
      </c>
      <c r="S626" s="503" t="s">
        <v>433</v>
      </c>
      <c r="T626" s="503" t="s">
        <v>433</v>
      </c>
      <c r="U626" s="503" t="s">
        <v>433</v>
      </c>
      <c r="W626" s="503" t="e">
        <v>#N/A</v>
      </c>
      <c r="X626" s="503" t="e">
        <v>#N/A</v>
      </c>
      <c r="Y626" s="503" t="e">
        <v>#N/A</v>
      </c>
      <c r="AA626" s="365"/>
      <c r="AB626" s="365"/>
      <c r="AC626" s="365"/>
      <c r="AD626" s="365"/>
      <c r="AE626" s="365"/>
      <c r="AF626" s="365"/>
      <c r="AG626" s="365"/>
      <c r="AH626" s="365"/>
      <c r="AI626" s="365"/>
      <c r="AJ626" s="365"/>
      <c r="AK626" s="365"/>
      <c r="AL626" s="365"/>
      <c r="AM626" s="365"/>
      <c r="AN626" s="365"/>
      <c r="BI626" s="463">
        <v>2028</v>
      </c>
      <c r="BJ626" s="530" t="e">
        <v>#REF!</v>
      </c>
      <c r="BR626" s="463">
        <v>2028</v>
      </c>
      <c r="BS626" s="294">
        <v>14</v>
      </c>
      <c r="BT626" s="529" t="e">
        <v>#DIV/0!</v>
      </c>
      <c r="BU626" s="526" t="e">
        <v>#DIV/0!</v>
      </c>
      <c r="BV626" s="530" t="e">
        <v>#DIV/0!</v>
      </c>
      <c r="BY626" s="463">
        <v>2028</v>
      </c>
      <c r="BZ626" s="294">
        <v>14</v>
      </c>
      <c r="CA626" s="529" t="e">
        <v>#REF!</v>
      </c>
      <c r="CB626" s="529" t="e">
        <v>#REF!</v>
      </c>
      <c r="CC626" s="526" t="e">
        <v>#REF!</v>
      </c>
      <c r="CD626" s="530" t="e">
        <v>#REF!</v>
      </c>
      <c r="CG626" s="463">
        <v>2028</v>
      </c>
      <c r="CH626" s="294">
        <v>14</v>
      </c>
      <c r="CI626" s="529" t="e">
        <v>#REF!</v>
      </c>
      <c r="CJ626" s="529" t="e">
        <v>#REF!</v>
      </c>
      <c r="CK626" s="529" t="e">
        <v>#REF!</v>
      </c>
      <c r="CL626" s="526" t="e">
        <v>#REF!</v>
      </c>
      <c r="CM626" s="530" t="e">
        <v>#REF!</v>
      </c>
      <c r="CP626" s="463">
        <v>2028</v>
      </c>
      <c r="CQ626" s="294">
        <v>14</v>
      </c>
      <c r="CR626" s="529" t="e">
        <v>#REF!</v>
      </c>
      <c r="CS626" s="526" t="e">
        <v>#REF!</v>
      </c>
      <c r="CT626" s="530" t="e">
        <v>#REF!</v>
      </c>
      <c r="CZ626" s="447" t="b">
        <v>0</v>
      </c>
      <c r="DA626" s="448" t="b">
        <v>0</v>
      </c>
      <c r="DB626" s="449" t="b">
        <v>0</v>
      </c>
      <c r="DC626" s="447" t="s">
        <v>433</v>
      </c>
      <c r="DD626" s="449" t="s">
        <v>433</v>
      </c>
      <c r="DE626" s="447" t="s">
        <v>433</v>
      </c>
      <c r="DF626" s="449" t="s">
        <v>433</v>
      </c>
      <c r="DG626" s="447" t="s">
        <v>433</v>
      </c>
      <c r="DH626" s="449" t="s">
        <v>433</v>
      </c>
      <c r="DI626" s="447" t="s">
        <v>433</v>
      </c>
      <c r="DJ626" s="448" t="s">
        <v>433</v>
      </c>
      <c r="DK626" s="449" t="s">
        <v>433</v>
      </c>
      <c r="DL626" s="447" t="s">
        <v>433</v>
      </c>
      <c r="DM626" s="448" t="s">
        <v>433</v>
      </c>
      <c r="DN626" s="449" t="s">
        <v>433</v>
      </c>
      <c r="DO626" s="447" t="s">
        <v>433</v>
      </c>
      <c r="DP626" s="448" t="s">
        <v>433</v>
      </c>
      <c r="DQ626" s="449" t="s">
        <v>433</v>
      </c>
      <c r="DR626" s="336"/>
      <c r="DV626" s="510">
        <v>2033</v>
      </c>
      <c r="DW626" s="511" t="s">
        <v>433</v>
      </c>
      <c r="DY626" s="558" t="s">
        <v>433</v>
      </c>
    </row>
    <row r="627" spans="1:135" ht="13.8" x14ac:dyDescent="0.25">
      <c r="A627" s="541" t="s">
        <v>400</v>
      </c>
      <c r="B627" s="403">
        <v>2031</v>
      </c>
      <c r="C627" s="621"/>
      <c r="D627" s="610"/>
      <c r="E627" s="611"/>
      <c r="F627" s="621"/>
      <c r="G627" s="622"/>
      <c r="H627" s="623"/>
      <c r="I627" s="621"/>
      <c r="J627" s="622"/>
      <c r="K627" s="623"/>
      <c r="L627" s="621"/>
      <c r="M627" s="623"/>
      <c r="N627" s="301" t="s">
        <v>446</v>
      </c>
      <c r="O627" s="394"/>
      <c r="P627" s="394"/>
      <c r="Q627" s="394"/>
      <c r="R627" s="301">
        <v>17</v>
      </c>
      <c r="S627" s="503" t="s">
        <v>433</v>
      </c>
      <c r="T627" s="503" t="s">
        <v>433</v>
      </c>
      <c r="U627" s="503" t="s">
        <v>433</v>
      </c>
      <c r="W627" s="503" t="e">
        <v>#N/A</v>
      </c>
      <c r="X627" s="503" t="e">
        <v>#N/A</v>
      </c>
      <c r="Y627" s="503" t="e">
        <v>#N/A</v>
      </c>
      <c r="AA627" s="365"/>
      <c r="AB627" s="365"/>
      <c r="AC627" s="365"/>
      <c r="AD627" s="365"/>
      <c r="AE627" s="365"/>
      <c r="AF627" s="365"/>
      <c r="AG627" s="365"/>
      <c r="AH627" s="365"/>
      <c r="AI627" s="365"/>
      <c r="AJ627" s="365"/>
      <c r="AK627" s="365"/>
      <c r="AL627" s="365"/>
      <c r="AM627" s="365"/>
      <c r="AN627" s="365"/>
      <c r="BI627" s="463">
        <v>2029</v>
      </c>
      <c r="BJ627" s="530" t="e">
        <v>#REF!</v>
      </c>
      <c r="BR627" s="463">
        <v>2029</v>
      </c>
      <c r="BS627" s="294">
        <v>15</v>
      </c>
      <c r="BT627" s="529" t="e">
        <v>#DIV/0!</v>
      </c>
      <c r="BU627" s="526" t="e">
        <v>#DIV/0!</v>
      </c>
      <c r="BV627" s="530" t="e">
        <v>#DIV/0!</v>
      </c>
      <c r="BY627" s="463">
        <v>2029</v>
      </c>
      <c r="BZ627" s="294">
        <v>15</v>
      </c>
      <c r="CA627" s="529" t="e">
        <v>#REF!</v>
      </c>
      <c r="CB627" s="529" t="e">
        <v>#REF!</v>
      </c>
      <c r="CC627" s="526" t="e">
        <v>#REF!</v>
      </c>
      <c r="CD627" s="530" t="e">
        <v>#REF!</v>
      </c>
      <c r="CG627" s="463">
        <v>2029</v>
      </c>
      <c r="CH627" s="294">
        <v>15</v>
      </c>
      <c r="CI627" s="529" t="e">
        <v>#REF!</v>
      </c>
      <c r="CJ627" s="529" t="e">
        <v>#REF!</v>
      </c>
      <c r="CK627" s="529" t="e">
        <v>#REF!</v>
      </c>
      <c r="CL627" s="526" t="e">
        <v>#REF!</v>
      </c>
      <c r="CM627" s="530" t="e">
        <v>#REF!</v>
      </c>
      <c r="CP627" s="463">
        <v>2029</v>
      </c>
      <c r="CQ627" s="294">
        <v>15</v>
      </c>
      <c r="CR627" s="529" t="e">
        <v>#REF!</v>
      </c>
      <c r="CS627" s="526" t="e">
        <v>#REF!</v>
      </c>
      <c r="CT627" s="530" t="e">
        <v>#REF!</v>
      </c>
      <c r="CZ627" s="447" t="b">
        <v>0</v>
      </c>
      <c r="DA627" s="448" t="b">
        <v>0</v>
      </c>
      <c r="DB627" s="449" t="b">
        <v>0</v>
      </c>
      <c r="DC627" s="447" t="s">
        <v>433</v>
      </c>
      <c r="DD627" s="449" t="s">
        <v>433</v>
      </c>
      <c r="DE627" s="447" t="s">
        <v>433</v>
      </c>
      <c r="DF627" s="449" t="s">
        <v>433</v>
      </c>
      <c r="DG627" s="447" t="s">
        <v>433</v>
      </c>
      <c r="DH627" s="449" t="s">
        <v>433</v>
      </c>
      <c r="DI627" s="447" t="s">
        <v>433</v>
      </c>
      <c r="DJ627" s="448" t="s">
        <v>433</v>
      </c>
      <c r="DK627" s="449" t="s">
        <v>433</v>
      </c>
      <c r="DL627" s="447" t="s">
        <v>433</v>
      </c>
      <c r="DM627" s="448" t="s">
        <v>433</v>
      </c>
      <c r="DN627" s="449" t="s">
        <v>433</v>
      </c>
      <c r="DO627" s="447" t="s">
        <v>433</v>
      </c>
      <c r="DP627" s="448" t="s">
        <v>433</v>
      </c>
      <c r="DQ627" s="449" t="s">
        <v>433</v>
      </c>
      <c r="DR627" s="336"/>
      <c r="DV627" s="510">
        <v>2034</v>
      </c>
      <c r="DW627" s="511" t="s">
        <v>433</v>
      </c>
      <c r="DY627" s="558" t="s">
        <v>433</v>
      </c>
    </row>
    <row r="628" spans="1:135" ht="13.8" x14ac:dyDescent="0.25">
      <c r="B628" s="403">
        <v>2032</v>
      </c>
      <c r="C628" s="621"/>
      <c r="D628" s="610"/>
      <c r="E628" s="611"/>
      <c r="F628" s="621"/>
      <c r="G628" s="622"/>
      <c r="H628" s="623"/>
      <c r="I628" s="621"/>
      <c r="J628" s="622"/>
      <c r="K628" s="623"/>
      <c r="L628" s="621"/>
      <c r="M628" s="623"/>
      <c r="N628" s="301" t="s">
        <v>446</v>
      </c>
      <c r="O628" s="394"/>
      <c r="P628" s="394"/>
      <c r="Q628" s="394"/>
      <c r="R628" s="301">
        <v>18</v>
      </c>
      <c r="S628" s="503" t="s">
        <v>433</v>
      </c>
      <c r="T628" s="503" t="s">
        <v>433</v>
      </c>
      <c r="U628" s="503" t="s">
        <v>433</v>
      </c>
      <c r="W628" s="503" t="e">
        <v>#N/A</v>
      </c>
      <c r="X628" s="503" t="e">
        <v>#N/A</v>
      </c>
      <c r="Y628" s="503" t="e">
        <v>#N/A</v>
      </c>
      <c r="AA628" s="365"/>
      <c r="AB628" s="365"/>
      <c r="AC628" s="365"/>
      <c r="AD628" s="365"/>
      <c r="AE628" s="365"/>
      <c r="AF628" s="365"/>
      <c r="AG628" s="365"/>
      <c r="AH628" s="365"/>
      <c r="AI628" s="365"/>
      <c r="AJ628" s="365"/>
      <c r="AK628" s="365"/>
      <c r="AL628" s="365"/>
      <c r="AM628" s="365"/>
      <c r="AN628" s="365"/>
      <c r="BI628" s="463">
        <v>2030</v>
      </c>
      <c r="BJ628" s="530" t="e">
        <v>#REF!</v>
      </c>
      <c r="BR628" s="463">
        <v>2030</v>
      </c>
      <c r="BS628" s="294">
        <v>16</v>
      </c>
      <c r="BT628" s="529" t="e">
        <v>#DIV/0!</v>
      </c>
      <c r="BU628" s="526" t="e">
        <v>#DIV/0!</v>
      </c>
      <c r="BV628" s="530" t="e">
        <v>#DIV/0!</v>
      </c>
      <c r="BY628" s="463">
        <v>2030</v>
      </c>
      <c r="BZ628" s="294">
        <v>16</v>
      </c>
      <c r="CA628" s="529" t="e">
        <v>#REF!</v>
      </c>
      <c r="CB628" s="529" t="e">
        <v>#REF!</v>
      </c>
      <c r="CC628" s="526" t="e">
        <v>#REF!</v>
      </c>
      <c r="CD628" s="530" t="e">
        <v>#REF!</v>
      </c>
      <c r="CG628" s="463">
        <v>2030</v>
      </c>
      <c r="CH628" s="294">
        <v>16</v>
      </c>
      <c r="CI628" s="529" t="e">
        <v>#REF!</v>
      </c>
      <c r="CJ628" s="529" t="e">
        <v>#REF!</v>
      </c>
      <c r="CK628" s="529" t="e">
        <v>#REF!</v>
      </c>
      <c r="CL628" s="526" t="e">
        <v>#REF!</v>
      </c>
      <c r="CM628" s="530" t="e">
        <v>#REF!</v>
      </c>
      <c r="CP628" s="463">
        <v>2030</v>
      </c>
      <c r="CQ628" s="294">
        <v>16</v>
      </c>
      <c r="CR628" s="529" t="e">
        <v>#REF!</v>
      </c>
      <c r="CS628" s="526" t="e">
        <v>#REF!</v>
      </c>
      <c r="CT628" s="530" t="e">
        <v>#REF!</v>
      </c>
      <c r="CZ628" s="447" t="b">
        <v>0</v>
      </c>
      <c r="DA628" s="448" t="b">
        <v>0</v>
      </c>
      <c r="DB628" s="449" t="b">
        <v>0</v>
      </c>
      <c r="DC628" s="447" t="s">
        <v>433</v>
      </c>
      <c r="DD628" s="449" t="s">
        <v>433</v>
      </c>
      <c r="DE628" s="447" t="s">
        <v>433</v>
      </c>
      <c r="DF628" s="449" t="s">
        <v>433</v>
      </c>
      <c r="DG628" s="447" t="s">
        <v>433</v>
      </c>
      <c r="DH628" s="449" t="s">
        <v>433</v>
      </c>
      <c r="DI628" s="447" t="s">
        <v>433</v>
      </c>
      <c r="DJ628" s="448" t="s">
        <v>433</v>
      </c>
      <c r="DK628" s="449" t="s">
        <v>433</v>
      </c>
      <c r="DL628" s="447" t="s">
        <v>433</v>
      </c>
      <c r="DM628" s="448" t="s">
        <v>433</v>
      </c>
      <c r="DN628" s="449" t="s">
        <v>433</v>
      </c>
      <c r="DO628" s="447" t="s">
        <v>433</v>
      </c>
      <c r="DP628" s="448" t="s">
        <v>433</v>
      </c>
      <c r="DQ628" s="449" t="s">
        <v>433</v>
      </c>
      <c r="DR628" s="336"/>
      <c r="DV628" s="510">
        <v>2035</v>
      </c>
      <c r="DW628" s="511" t="s">
        <v>433</v>
      </c>
      <c r="DY628" s="558" t="s">
        <v>433</v>
      </c>
    </row>
    <row r="629" spans="1:135" ht="13.8" x14ac:dyDescent="0.25">
      <c r="B629" s="403">
        <v>2033</v>
      </c>
      <c r="C629" s="621"/>
      <c r="D629" s="610"/>
      <c r="E629" s="611"/>
      <c r="F629" s="621"/>
      <c r="G629" s="622"/>
      <c r="H629" s="623"/>
      <c r="I629" s="621"/>
      <c r="J629" s="622"/>
      <c r="K629" s="623"/>
      <c r="L629" s="621"/>
      <c r="M629" s="623"/>
      <c r="N629" s="301" t="s">
        <v>446</v>
      </c>
      <c r="O629" s="394"/>
      <c r="P629" s="394"/>
      <c r="Q629" s="394"/>
      <c r="R629" s="301">
        <v>19</v>
      </c>
      <c r="S629" s="503" t="s">
        <v>433</v>
      </c>
      <c r="T629" s="503" t="s">
        <v>433</v>
      </c>
      <c r="U629" s="503" t="s">
        <v>433</v>
      </c>
      <c r="W629" s="503" t="e">
        <v>#N/A</v>
      </c>
      <c r="X629" s="503" t="e">
        <v>#N/A</v>
      </c>
      <c r="Y629" s="503" t="e">
        <v>#N/A</v>
      </c>
      <c r="AA629" s="365"/>
      <c r="AB629" s="365"/>
      <c r="AC629" s="365"/>
      <c r="AD629" s="365"/>
      <c r="AE629" s="365"/>
      <c r="AF629" s="365"/>
      <c r="AG629" s="365"/>
      <c r="AH629" s="365"/>
      <c r="AI629" s="365"/>
      <c r="AJ629" s="365"/>
      <c r="AK629" s="365"/>
      <c r="AL629" s="365"/>
      <c r="AM629" s="365"/>
      <c r="AN629" s="365"/>
      <c r="BI629" s="463">
        <v>2031</v>
      </c>
      <c r="BJ629" s="530" t="e">
        <v>#REF!</v>
      </c>
      <c r="BR629" s="463">
        <v>2031</v>
      </c>
      <c r="BS629" s="294">
        <v>17</v>
      </c>
      <c r="BT629" s="529" t="e">
        <v>#DIV/0!</v>
      </c>
      <c r="BU629" s="526" t="e">
        <v>#DIV/0!</v>
      </c>
      <c r="BV629" s="530" t="e">
        <v>#DIV/0!</v>
      </c>
      <c r="BY629" s="463">
        <v>2031</v>
      </c>
      <c r="BZ629" s="294">
        <v>17</v>
      </c>
      <c r="CA629" s="529" t="e">
        <v>#REF!</v>
      </c>
      <c r="CB629" s="529" t="e">
        <v>#REF!</v>
      </c>
      <c r="CC629" s="526" t="e">
        <v>#REF!</v>
      </c>
      <c r="CD629" s="530" t="e">
        <v>#REF!</v>
      </c>
      <c r="CG629" s="463">
        <v>2031</v>
      </c>
      <c r="CH629" s="294">
        <v>17</v>
      </c>
      <c r="CI629" s="529" t="e">
        <v>#REF!</v>
      </c>
      <c r="CJ629" s="529" t="e">
        <v>#REF!</v>
      </c>
      <c r="CK629" s="529" t="e">
        <v>#REF!</v>
      </c>
      <c r="CL629" s="526" t="e">
        <v>#REF!</v>
      </c>
      <c r="CM629" s="530" t="e">
        <v>#REF!</v>
      </c>
      <c r="CP629" s="463">
        <v>2031</v>
      </c>
      <c r="CQ629" s="294">
        <v>17</v>
      </c>
      <c r="CR629" s="529" t="e">
        <v>#REF!</v>
      </c>
      <c r="CS629" s="526" t="e">
        <v>#REF!</v>
      </c>
      <c r="CT629" s="530" t="e">
        <v>#REF!</v>
      </c>
      <c r="CZ629" s="447" t="b">
        <v>0</v>
      </c>
      <c r="DA629" s="448" t="b">
        <v>0</v>
      </c>
      <c r="DB629" s="449" t="b">
        <v>0</v>
      </c>
      <c r="DC629" s="447" t="s">
        <v>433</v>
      </c>
      <c r="DD629" s="449" t="s">
        <v>433</v>
      </c>
      <c r="DE629" s="447" t="s">
        <v>433</v>
      </c>
      <c r="DF629" s="449" t="s">
        <v>433</v>
      </c>
      <c r="DG629" s="447" t="s">
        <v>433</v>
      </c>
      <c r="DH629" s="449" t="s">
        <v>433</v>
      </c>
      <c r="DI629" s="447" t="s">
        <v>433</v>
      </c>
      <c r="DJ629" s="448" t="s">
        <v>433</v>
      </c>
      <c r="DK629" s="449" t="s">
        <v>433</v>
      </c>
      <c r="DL629" s="447" t="s">
        <v>433</v>
      </c>
      <c r="DM629" s="448" t="s">
        <v>433</v>
      </c>
      <c r="DN629" s="449" t="s">
        <v>433</v>
      </c>
      <c r="DO629" s="447" t="s">
        <v>433</v>
      </c>
      <c r="DP629" s="448" t="s">
        <v>433</v>
      </c>
      <c r="DQ629" s="449" t="s">
        <v>433</v>
      </c>
      <c r="DR629" s="336"/>
      <c r="DV629" s="510">
        <v>2036</v>
      </c>
      <c r="DW629" s="511" t="s">
        <v>433</v>
      </c>
      <c r="DY629" s="558" t="s">
        <v>433</v>
      </c>
    </row>
    <row r="630" spans="1:135" ht="13.8" x14ac:dyDescent="0.25">
      <c r="B630" s="403">
        <v>2034</v>
      </c>
      <c r="C630" s="621"/>
      <c r="D630" s="610"/>
      <c r="E630" s="611"/>
      <c r="F630" s="621"/>
      <c r="G630" s="622"/>
      <c r="H630" s="623"/>
      <c r="I630" s="621"/>
      <c r="J630" s="622"/>
      <c r="K630" s="623"/>
      <c r="L630" s="621"/>
      <c r="M630" s="623"/>
      <c r="N630" s="301" t="s">
        <v>446</v>
      </c>
      <c r="O630" s="394"/>
      <c r="P630" s="394"/>
      <c r="Q630" s="394"/>
      <c r="R630" s="301">
        <v>20</v>
      </c>
      <c r="S630" s="503" t="s">
        <v>433</v>
      </c>
      <c r="T630" s="503" t="s">
        <v>433</v>
      </c>
      <c r="U630" s="503" t="s">
        <v>433</v>
      </c>
      <c r="W630" s="503" t="e">
        <v>#N/A</v>
      </c>
      <c r="X630" s="503" t="e">
        <v>#N/A</v>
      </c>
      <c r="Y630" s="503" t="e">
        <v>#N/A</v>
      </c>
      <c r="AA630" s="365"/>
      <c r="AB630" s="365"/>
      <c r="AC630" s="365"/>
      <c r="AD630" s="365"/>
      <c r="AE630" s="365"/>
      <c r="AF630" s="365"/>
      <c r="AG630" s="365"/>
      <c r="AH630" s="365"/>
      <c r="AI630" s="365"/>
      <c r="AJ630" s="365"/>
      <c r="AK630" s="365"/>
      <c r="AL630" s="365"/>
      <c r="AM630" s="365"/>
      <c r="AN630" s="365"/>
      <c r="BI630" s="463">
        <v>2032</v>
      </c>
      <c r="BJ630" s="530" t="e">
        <v>#REF!</v>
      </c>
      <c r="BR630" s="463">
        <v>2032</v>
      </c>
      <c r="BS630" s="294">
        <v>18</v>
      </c>
      <c r="BT630" s="529" t="e">
        <v>#DIV/0!</v>
      </c>
      <c r="BU630" s="526" t="e">
        <v>#DIV/0!</v>
      </c>
      <c r="BV630" s="530" t="e">
        <v>#DIV/0!</v>
      </c>
      <c r="BY630" s="463">
        <v>2032</v>
      </c>
      <c r="BZ630" s="294">
        <v>18</v>
      </c>
      <c r="CA630" s="529" t="e">
        <v>#REF!</v>
      </c>
      <c r="CB630" s="529" t="e">
        <v>#REF!</v>
      </c>
      <c r="CC630" s="526" t="e">
        <v>#REF!</v>
      </c>
      <c r="CD630" s="530" t="e">
        <v>#REF!</v>
      </c>
      <c r="CG630" s="463">
        <v>2032</v>
      </c>
      <c r="CH630" s="294">
        <v>18</v>
      </c>
      <c r="CI630" s="529" t="e">
        <v>#REF!</v>
      </c>
      <c r="CJ630" s="529" t="e">
        <v>#REF!</v>
      </c>
      <c r="CK630" s="529" t="e">
        <v>#REF!</v>
      </c>
      <c r="CL630" s="526" t="e">
        <v>#REF!</v>
      </c>
      <c r="CM630" s="530" t="e">
        <v>#REF!</v>
      </c>
      <c r="CP630" s="463">
        <v>2032</v>
      </c>
      <c r="CQ630" s="294">
        <v>18</v>
      </c>
      <c r="CR630" s="529" t="e">
        <v>#REF!</v>
      </c>
      <c r="CS630" s="526" t="e">
        <v>#REF!</v>
      </c>
      <c r="CT630" s="530" t="e">
        <v>#REF!</v>
      </c>
      <c r="CZ630" s="447" t="b">
        <v>0</v>
      </c>
      <c r="DA630" s="448" t="b">
        <v>0</v>
      </c>
      <c r="DB630" s="449" t="b">
        <v>0</v>
      </c>
      <c r="DC630" s="447" t="s">
        <v>433</v>
      </c>
      <c r="DD630" s="449" t="s">
        <v>433</v>
      </c>
      <c r="DE630" s="447" t="s">
        <v>433</v>
      </c>
      <c r="DF630" s="449" t="s">
        <v>433</v>
      </c>
      <c r="DG630" s="447" t="s">
        <v>433</v>
      </c>
      <c r="DH630" s="449" t="s">
        <v>433</v>
      </c>
      <c r="DI630" s="447" t="s">
        <v>433</v>
      </c>
      <c r="DJ630" s="448" t="s">
        <v>433</v>
      </c>
      <c r="DK630" s="449" t="s">
        <v>433</v>
      </c>
      <c r="DL630" s="447" t="s">
        <v>433</v>
      </c>
      <c r="DM630" s="448" t="s">
        <v>433</v>
      </c>
      <c r="DN630" s="449" t="s">
        <v>433</v>
      </c>
      <c r="DO630" s="447" t="s">
        <v>433</v>
      </c>
      <c r="DP630" s="448" t="s">
        <v>433</v>
      </c>
      <c r="DQ630" s="449" t="s">
        <v>433</v>
      </c>
      <c r="DR630" s="336"/>
      <c r="DV630" s="510">
        <v>2037</v>
      </c>
      <c r="DW630" s="511" t="s">
        <v>433</v>
      </c>
      <c r="DY630" s="558" t="s">
        <v>433</v>
      </c>
    </row>
    <row r="631" spans="1:135" ht="13.8" x14ac:dyDescent="0.25">
      <c r="B631" s="403">
        <v>2035</v>
      </c>
      <c r="C631" s="621"/>
      <c r="D631" s="610"/>
      <c r="E631" s="611"/>
      <c r="F631" s="621"/>
      <c r="G631" s="622"/>
      <c r="H631" s="623"/>
      <c r="I631" s="621"/>
      <c r="J631" s="622"/>
      <c r="K631" s="623"/>
      <c r="L631" s="621"/>
      <c r="M631" s="623"/>
      <c r="N631" s="301" t="s">
        <v>446</v>
      </c>
      <c r="O631" s="394"/>
      <c r="P631" s="394"/>
      <c r="Q631" s="394"/>
      <c r="R631" s="301">
        <v>21</v>
      </c>
      <c r="S631" s="503" t="s">
        <v>433</v>
      </c>
      <c r="T631" s="503" t="s">
        <v>433</v>
      </c>
      <c r="U631" s="503" t="s">
        <v>433</v>
      </c>
      <c r="W631" s="503" t="e">
        <v>#N/A</v>
      </c>
      <c r="X631" s="503" t="e">
        <v>#N/A</v>
      </c>
      <c r="Y631" s="503" t="e">
        <v>#N/A</v>
      </c>
      <c r="AA631" s="365"/>
      <c r="AB631" s="365"/>
      <c r="AC631" s="365"/>
      <c r="AD631" s="365"/>
      <c r="AE631" s="365"/>
      <c r="AF631" s="365"/>
      <c r="AG631" s="365"/>
      <c r="AH631" s="365"/>
      <c r="AI631" s="365"/>
      <c r="AJ631" s="365"/>
      <c r="AK631" s="365"/>
      <c r="AL631" s="365"/>
      <c r="AM631" s="365"/>
      <c r="AN631" s="365"/>
      <c r="BI631" s="463">
        <v>2033</v>
      </c>
      <c r="BJ631" s="530" t="e">
        <v>#REF!</v>
      </c>
      <c r="BR631" s="463">
        <v>2033</v>
      </c>
      <c r="BS631" s="294">
        <v>19</v>
      </c>
      <c r="BT631" s="529" t="e">
        <v>#DIV/0!</v>
      </c>
      <c r="BU631" s="526" t="e">
        <v>#DIV/0!</v>
      </c>
      <c r="BV631" s="530" t="e">
        <v>#DIV/0!</v>
      </c>
      <c r="BY631" s="463">
        <v>2033</v>
      </c>
      <c r="BZ631" s="294">
        <v>19</v>
      </c>
      <c r="CA631" s="529" t="e">
        <v>#REF!</v>
      </c>
      <c r="CB631" s="529" t="e">
        <v>#REF!</v>
      </c>
      <c r="CC631" s="526" t="e">
        <v>#REF!</v>
      </c>
      <c r="CD631" s="530" t="e">
        <v>#REF!</v>
      </c>
      <c r="CG631" s="463">
        <v>2033</v>
      </c>
      <c r="CH631" s="294">
        <v>19</v>
      </c>
      <c r="CI631" s="529" t="e">
        <v>#REF!</v>
      </c>
      <c r="CJ631" s="529" t="e">
        <v>#REF!</v>
      </c>
      <c r="CK631" s="529" t="e">
        <v>#REF!</v>
      </c>
      <c r="CL631" s="526" t="e">
        <v>#REF!</v>
      </c>
      <c r="CM631" s="530" t="e">
        <v>#REF!</v>
      </c>
      <c r="CP631" s="463">
        <v>2033</v>
      </c>
      <c r="CQ631" s="294">
        <v>19</v>
      </c>
      <c r="CR631" s="529" t="e">
        <v>#REF!</v>
      </c>
      <c r="CS631" s="526" t="e">
        <v>#REF!</v>
      </c>
      <c r="CT631" s="530" t="e">
        <v>#REF!</v>
      </c>
      <c r="CZ631" s="447" t="b">
        <v>0</v>
      </c>
      <c r="DA631" s="448" t="b">
        <v>0</v>
      </c>
      <c r="DB631" s="449" t="b">
        <v>0</v>
      </c>
      <c r="DC631" s="447" t="s">
        <v>433</v>
      </c>
      <c r="DD631" s="449" t="s">
        <v>433</v>
      </c>
      <c r="DE631" s="447" t="s">
        <v>433</v>
      </c>
      <c r="DF631" s="449" t="s">
        <v>433</v>
      </c>
      <c r="DG631" s="447" t="s">
        <v>433</v>
      </c>
      <c r="DH631" s="449" t="s">
        <v>433</v>
      </c>
      <c r="DI631" s="447" t="s">
        <v>433</v>
      </c>
      <c r="DJ631" s="448" t="s">
        <v>433</v>
      </c>
      <c r="DK631" s="449" t="s">
        <v>433</v>
      </c>
      <c r="DL631" s="447" t="s">
        <v>433</v>
      </c>
      <c r="DM631" s="448" t="s">
        <v>433</v>
      </c>
      <c r="DN631" s="449" t="s">
        <v>433</v>
      </c>
      <c r="DO631" s="447" t="s">
        <v>433</v>
      </c>
      <c r="DP631" s="448" t="s">
        <v>433</v>
      </c>
      <c r="DQ631" s="449" t="s">
        <v>433</v>
      </c>
      <c r="DR631" s="336"/>
      <c r="DV631" s="510">
        <v>2038</v>
      </c>
      <c r="DW631" s="511" t="s">
        <v>433</v>
      </c>
      <c r="DY631" s="558" t="s">
        <v>433</v>
      </c>
    </row>
    <row r="632" spans="1:135" ht="13.8" x14ac:dyDescent="0.25">
      <c r="B632" s="403">
        <v>2036</v>
      </c>
      <c r="C632" s="621"/>
      <c r="D632" s="610"/>
      <c r="E632" s="611"/>
      <c r="F632" s="621"/>
      <c r="G632" s="622"/>
      <c r="H632" s="623"/>
      <c r="I632" s="621"/>
      <c r="J632" s="622"/>
      <c r="K632" s="623"/>
      <c r="L632" s="621"/>
      <c r="M632" s="623"/>
      <c r="N632" s="301" t="s">
        <v>446</v>
      </c>
      <c r="O632" s="394"/>
      <c r="P632" s="394"/>
      <c r="Q632" s="394"/>
      <c r="R632" s="301">
        <v>22</v>
      </c>
      <c r="S632" s="503" t="s">
        <v>433</v>
      </c>
      <c r="T632" s="503" t="s">
        <v>433</v>
      </c>
      <c r="U632" s="503" t="s">
        <v>433</v>
      </c>
      <c r="W632" s="503" t="e">
        <v>#N/A</v>
      </c>
      <c r="X632" s="503" t="e">
        <v>#N/A</v>
      </c>
      <c r="Y632" s="503" t="e">
        <v>#N/A</v>
      </c>
      <c r="AA632" s="365"/>
      <c r="AB632" s="365"/>
      <c r="AC632" s="365"/>
      <c r="AD632" s="365"/>
      <c r="AE632" s="365"/>
      <c r="AF632" s="365"/>
      <c r="AG632" s="365"/>
      <c r="AH632" s="365"/>
      <c r="AI632" s="365"/>
      <c r="AJ632" s="365"/>
      <c r="AK632" s="365"/>
      <c r="AL632" s="365"/>
      <c r="AM632" s="365"/>
      <c r="AN632" s="365"/>
      <c r="BI632" s="463">
        <v>2034</v>
      </c>
      <c r="BJ632" s="530" t="e">
        <v>#REF!</v>
      </c>
      <c r="BR632" s="463">
        <v>2034</v>
      </c>
      <c r="BS632" s="294">
        <v>20</v>
      </c>
      <c r="BT632" s="529" t="e">
        <v>#DIV/0!</v>
      </c>
      <c r="BU632" s="526" t="e">
        <v>#DIV/0!</v>
      </c>
      <c r="BV632" s="530" t="e">
        <v>#DIV/0!</v>
      </c>
      <c r="BY632" s="463">
        <v>2034</v>
      </c>
      <c r="BZ632" s="294">
        <v>20</v>
      </c>
      <c r="CA632" s="529" t="e">
        <v>#REF!</v>
      </c>
      <c r="CB632" s="529" t="e">
        <v>#REF!</v>
      </c>
      <c r="CC632" s="526" t="e">
        <v>#REF!</v>
      </c>
      <c r="CD632" s="530" t="e">
        <v>#REF!</v>
      </c>
      <c r="CG632" s="463">
        <v>2034</v>
      </c>
      <c r="CH632" s="294">
        <v>20</v>
      </c>
      <c r="CI632" s="529" t="e">
        <v>#REF!</v>
      </c>
      <c r="CJ632" s="529" t="e">
        <v>#REF!</v>
      </c>
      <c r="CK632" s="529" t="e">
        <v>#REF!</v>
      </c>
      <c r="CL632" s="526" t="e">
        <v>#REF!</v>
      </c>
      <c r="CM632" s="530" t="e">
        <v>#REF!</v>
      </c>
      <c r="CP632" s="463">
        <v>2034</v>
      </c>
      <c r="CQ632" s="294">
        <v>20</v>
      </c>
      <c r="CR632" s="529" t="e">
        <v>#REF!</v>
      </c>
      <c r="CS632" s="526" t="e">
        <v>#REF!</v>
      </c>
      <c r="CT632" s="530" t="e">
        <v>#REF!</v>
      </c>
      <c r="CZ632" s="447" t="b">
        <v>0</v>
      </c>
      <c r="DA632" s="448" t="b">
        <v>0</v>
      </c>
      <c r="DB632" s="449" t="b">
        <v>0</v>
      </c>
      <c r="DC632" s="447" t="s">
        <v>433</v>
      </c>
      <c r="DD632" s="449" t="s">
        <v>433</v>
      </c>
      <c r="DE632" s="447" t="s">
        <v>433</v>
      </c>
      <c r="DF632" s="449" t="s">
        <v>433</v>
      </c>
      <c r="DG632" s="447" t="s">
        <v>433</v>
      </c>
      <c r="DH632" s="449" t="s">
        <v>433</v>
      </c>
      <c r="DI632" s="447" t="s">
        <v>433</v>
      </c>
      <c r="DJ632" s="448" t="s">
        <v>433</v>
      </c>
      <c r="DK632" s="449" t="s">
        <v>433</v>
      </c>
      <c r="DL632" s="447" t="s">
        <v>433</v>
      </c>
      <c r="DM632" s="448" t="s">
        <v>433</v>
      </c>
      <c r="DN632" s="449" t="s">
        <v>433</v>
      </c>
      <c r="DO632" s="447" t="s">
        <v>433</v>
      </c>
      <c r="DP632" s="448" t="s">
        <v>433</v>
      </c>
      <c r="DQ632" s="449" t="s">
        <v>433</v>
      </c>
      <c r="DR632" s="336"/>
      <c r="DV632" s="510">
        <v>2039</v>
      </c>
      <c r="DW632" s="511" t="s">
        <v>433</v>
      </c>
      <c r="DY632" s="558" t="s">
        <v>433</v>
      </c>
    </row>
    <row r="633" spans="1:135" ht="13.8" x14ac:dyDescent="0.25">
      <c r="B633" s="403">
        <v>2037</v>
      </c>
      <c r="C633" s="621"/>
      <c r="D633" s="610"/>
      <c r="E633" s="611"/>
      <c r="F633" s="621"/>
      <c r="G633" s="622"/>
      <c r="H633" s="623"/>
      <c r="I633" s="621"/>
      <c r="J633" s="622"/>
      <c r="K633" s="623"/>
      <c r="L633" s="621"/>
      <c r="M633" s="623"/>
      <c r="N633" s="301" t="s">
        <v>446</v>
      </c>
      <c r="O633" s="394"/>
      <c r="P633" s="394"/>
      <c r="Q633" s="394"/>
      <c r="R633" s="301">
        <v>23</v>
      </c>
      <c r="S633" s="503" t="s">
        <v>433</v>
      </c>
      <c r="T633" s="503" t="s">
        <v>433</v>
      </c>
      <c r="U633" s="503" t="s">
        <v>433</v>
      </c>
      <c r="W633" s="503" t="e">
        <v>#N/A</v>
      </c>
      <c r="X633" s="503" t="e">
        <v>#N/A</v>
      </c>
      <c r="Y633" s="503" t="e">
        <v>#N/A</v>
      </c>
      <c r="AA633" s="365"/>
      <c r="AB633" s="365"/>
      <c r="AC633" s="365"/>
      <c r="AD633" s="365"/>
      <c r="AE633" s="365"/>
      <c r="AF633" s="365"/>
      <c r="AG633" s="365"/>
      <c r="AH633" s="365"/>
      <c r="AI633" s="365"/>
      <c r="AJ633" s="365"/>
      <c r="AK633" s="365"/>
      <c r="AL633" s="365"/>
      <c r="AM633" s="365"/>
      <c r="AN633" s="365"/>
      <c r="BI633" s="463">
        <v>2035</v>
      </c>
      <c r="BJ633" s="530" t="e">
        <v>#REF!</v>
      </c>
      <c r="BR633" s="463">
        <v>2035</v>
      </c>
      <c r="BS633" s="294">
        <v>21</v>
      </c>
      <c r="BT633" s="529" t="e">
        <v>#DIV/0!</v>
      </c>
      <c r="BU633" s="526" t="e">
        <v>#DIV/0!</v>
      </c>
      <c r="BV633" s="530" t="e">
        <v>#DIV/0!</v>
      </c>
      <c r="BY633" s="463">
        <v>2035</v>
      </c>
      <c r="BZ633" s="294">
        <v>21</v>
      </c>
      <c r="CA633" s="529" t="e">
        <v>#REF!</v>
      </c>
      <c r="CB633" s="529" t="e">
        <v>#REF!</v>
      </c>
      <c r="CC633" s="526" t="e">
        <v>#REF!</v>
      </c>
      <c r="CD633" s="530" t="e">
        <v>#REF!</v>
      </c>
      <c r="CG633" s="463">
        <v>2035</v>
      </c>
      <c r="CH633" s="294">
        <v>21</v>
      </c>
      <c r="CI633" s="529" t="e">
        <v>#REF!</v>
      </c>
      <c r="CJ633" s="529" t="e">
        <v>#REF!</v>
      </c>
      <c r="CK633" s="529" t="e">
        <v>#REF!</v>
      </c>
      <c r="CL633" s="526" t="e">
        <v>#REF!</v>
      </c>
      <c r="CM633" s="530" t="e">
        <v>#REF!</v>
      </c>
      <c r="CP633" s="463">
        <v>2035</v>
      </c>
      <c r="CQ633" s="294">
        <v>21</v>
      </c>
      <c r="CR633" s="529" t="e">
        <v>#REF!</v>
      </c>
      <c r="CS633" s="526" t="e">
        <v>#REF!</v>
      </c>
      <c r="CT633" s="530" t="e">
        <v>#REF!</v>
      </c>
      <c r="CZ633" s="447" t="b">
        <v>0</v>
      </c>
      <c r="DA633" s="448" t="b">
        <v>0</v>
      </c>
      <c r="DB633" s="449" t="b">
        <v>0</v>
      </c>
      <c r="DC633" s="447" t="s">
        <v>433</v>
      </c>
      <c r="DD633" s="449" t="s">
        <v>433</v>
      </c>
      <c r="DE633" s="447" t="s">
        <v>433</v>
      </c>
      <c r="DF633" s="449" t="s">
        <v>433</v>
      </c>
      <c r="DG633" s="447" t="s">
        <v>433</v>
      </c>
      <c r="DH633" s="449" t="s">
        <v>433</v>
      </c>
      <c r="DI633" s="447" t="s">
        <v>433</v>
      </c>
      <c r="DJ633" s="448" t="s">
        <v>433</v>
      </c>
      <c r="DK633" s="449" t="s">
        <v>433</v>
      </c>
      <c r="DL633" s="447" t="s">
        <v>433</v>
      </c>
      <c r="DM633" s="448" t="s">
        <v>433</v>
      </c>
      <c r="DN633" s="449" t="s">
        <v>433</v>
      </c>
      <c r="DO633" s="447" t="s">
        <v>433</v>
      </c>
      <c r="DP633" s="448" t="s">
        <v>433</v>
      </c>
      <c r="DQ633" s="449" t="s">
        <v>433</v>
      </c>
      <c r="DR633" s="336"/>
      <c r="DV633" s="510">
        <v>2040</v>
      </c>
      <c r="DW633" s="511" t="s">
        <v>433</v>
      </c>
      <c r="DY633" s="558" t="s">
        <v>433</v>
      </c>
    </row>
    <row r="634" spans="1:135" ht="13.8" x14ac:dyDescent="0.25">
      <c r="B634" s="403">
        <v>2038</v>
      </c>
      <c r="C634" s="621"/>
      <c r="D634" s="610"/>
      <c r="E634" s="611"/>
      <c r="F634" s="621"/>
      <c r="G634" s="622"/>
      <c r="H634" s="623"/>
      <c r="I634" s="621"/>
      <c r="J634" s="622"/>
      <c r="K634" s="623"/>
      <c r="L634" s="621"/>
      <c r="M634" s="623"/>
      <c r="N634" s="301" t="s">
        <v>446</v>
      </c>
      <c r="O634" s="394"/>
      <c r="P634" s="394"/>
      <c r="Q634" s="394"/>
      <c r="R634" s="301">
        <v>24</v>
      </c>
      <c r="S634" s="503" t="s">
        <v>433</v>
      </c>
      <c r="T634" s="503" t="s">
        <v>433</v>
      </c>
      <c r="U634" s="503" t="s">
        <v>433</v>
      </c>
      <c r="W634" s="503" t="e">
        <v>#N/A</v>
      </c>
      <c r="X634" s="503" t="e">
        <v>#N/A</v>
      </c>
      <c r="Y634" s="503" t="e">
        <v>#N/A</v>
      </c>
      <c r="AA634" s="365"/>
      <c r="AB634" s="365"/>
      <c r="AC634" s="365"/>
      <c r="AD634" s="365"/>
      <c r="AE634" s="365"/>
      <c r="AF634" s="365"/>
      <c r="AG634" s="365"/>
      <c r="AH634" s="365"/>
      <c r="AI634" s="365"/>
      <c r="AJ634" s="365"/>
      <c r="AK634" s="365"/>
      <c r="AL634" s="365"/>
      <c r="AM634" s="365"/>
      <c r="AN634" s="365"/>
      <c r="BI634" s="463">
        <v>2036</v>
      </c>
      <c r="BJ634" s="530" t="e">
        <v>#REF!</v>
      </c>
      <c r="BR634" s="463">
        <v>2036</v>
      </c>
      <c r="BS634" s="294">
        <v>22</v>
      </c>
      <c r="BT634" s="529" t="e">
        <v>#DIV/0!</v>
      </c>
      <c r="BU634" s="526" t="e">
        <v>#DIV/0!</v>
      </c>
      <c r="BV634" s="530" t="e">
        <v>#DIV/0!</v>
      </c>
      <c r="BY634" s="463">
        <v>2036</v>
      </c>
      <c r="BZ634" s="294">
        <v>22</v>
      </c>
      <c r="CA634" s="529" t="e">
        <v>#REF!</v>
      </c>
      <c r="CB634" s="529" t="e">
        <v>#REF!</v>
      </c>
      <c r="CC634" s="526" t="e">
        <v>#REF!</v>
      </c>
      <c r="CD634" s="530" t="e">
        <v>#REF!</v>
      </c>
      <c r="CG634" s="463">
        <v>2036</v>
      </c>
      <c r="CH634" s="294">
        <v>22</v>
      </c>
      <c r="CI634" s="529" t="e">
        <v>#REF!</v>
      </c>
      <c r="CJ634" s="529" t="e">
        <v>#REF!</v>
      </c>
      <c r="CK634" s="529" t="e">
        <v>#REF!</v>
      </c>
      <c r="CL634" s="526" t="e">
        <v>#REF!</v>
      </c>
      <c r="CM634" s="530" t="e">
        <v>#REF!</v>
      </c>
      <c r="CP634" s="463">
        <v>2036</v>
      </c>
      <c r="CQ634" s="294">
        <v>22</v>
      </c>
      <c r="CR634" s="529" t="e">
        <v>#REF!</v>
      </c>
      <c r="CS634" s="526" t="e">
        <v>#REF!</v>
      </c>
      <c r="CT634" s="530" t="e">
        <v>#REF!</v>
      </c>
      <c r="CZ634" s="447" t="b">
        <v>0</v>
      </c>
      <c r="DA634" s="448" t="b">
        <v>0</v>
      </c>
      <c r="DB634" s="449" t="b">
        <v>0</v>
      </c>
      <c r="DC634" s="447" t="s">
        <v>433</v>
      </c>
      <c r="DD634" s="449" t="s">
        <v>433</v>
      </c>
      <c r="DE634" s="447" t="s">
        <v>433</v>
      </c>
      <c r="DF634" s="449" t="s">
        <v>433</v>
      </c>
      <c r="DG634" s="447" t="s">
        <v>433</v>
      </c>
      <c r="DH634" s="449" t="s">
        <v>433</v>
      </c>
      <c r="DI634" s="447" t="s">
        <v>433</v>
      </c>
      <c r="DJ634" s="448" t="s">
        <v>433</v>
      </c>
      <c r="DK634" s="449" t="s">
        <v>433</v>
      </c>
      <c r="DL634" s="447" t="s">
        <v>433</v>
      </c>
      <c r="DM634" s="448" t="s">
        <v>433</v>
      </c>
      <c r="DN634" s="449" t="s">
        <v>433</v>
      </c>
      <c r="DO634" s="447" t="s">
        <v>433</v>
      </c>
      <c r="DP634" s="448" t="s">
        <v>433</v>
      </c>
      <c r="DQ634" s="449" t="s">
        <v>433</v>
      </c>
      <c r="DR634" s="336"/>
      <c r="DV634" s="510">
        <v>2041</v>
      </c>
      <c r="DW634" s="511" t="s">
        <v>433</v>
      </c>
      <c r="DY634" s="558" t="s">
        <v>433</v>
      </c>
    </row>
    <row r="635" spans="1:135" ht="13.8" x14ac:dyDescent="0.25">
      <c r="B635" s="403">
        <v>2039</v>
      </c>
      <c r="C635" s="621"/>
      <c r="D635" s="610"/>
      <c r="E635" s="611"/>
      <c r="F635" s="621"/>
      <c r="G635" s="622"/>
      <c r="H635" s="623"/>
      <c r="I635" s="621"/>
      <c r="J635" s="622"/>
      <c r="K635" s="623"/>
      <c r="L635" s="621"/>
      <c r="M635" s="623"/>
      <c r="N635" s="301" t="s">
        <v>446</v>
      </c>
      <c r="O635" s="394"/>
      <c r="P635" s="394"/>
      <c r="Q635" s="394"/>
      <c r="R635" s="301">
        <v>25</v>
      </c>
      <c r="S635" s="503" t="s">
        <v>433</v>
      </c>
      <c r="T635" s="503" t="s">
        <v>433</v>
      </c>
      <c r="U635" s="503" t="s">
        <v>433</v>
      </c>
      <c r="W635" s="503" t="e">
        <v>#N/A</v>
      </c>
      <c r="X635" s="503" t="e">
        <v>#N/A</v>
      </c>
      <c r="Y635" s="503" t="e">
        <v>#N/A</v>
      </c>
      <c r="AA635" s="365"/>
      <c r="AB635" s="365"/>
      <c r="AC635" s="365"/>
      <c r="AD635" s="365"/>
      <c r="AE635" s="365"/>
      <c r="AF635" s="365"/>
      <c r="AG635" s="365"/>
      <c r="AH635" s="365"/>
      <c r="AI635" s="365"/>
      <c r="AJ635" s="365"/>
      <c r="AK635" s="365"/>
      <c r="AL635" s="365"/>
      <c r="AM635" s="365"/>
      <c r="AN635" s="365"/>
      <c r="BI635" s="463">
        <v>2037</v>
      </c>
      <c r="BJ635" s="530" t="e">
        <v>#REF!</v>
      </c>
      <c r="BR635" s="463">
        <v>2037</v>
      </c>
      <c r="BS635" s="294">
        <v>23</v>
      </c>
      <c r="BT635" s="529" t="e">
        <v>#DIV/0!</v>
      </c>
      <c r="BU635" s="526" t="e">
        <v>#DIV/0!</v>
      </c>
      <c r="BV635" s="530" t="e">
        <v>#DIV/0!</v>
      </c>
      <c r="BY635" s="463">
        <v>2037</v>
      </c>
      <c r="BZ635" s="294">
        <v>23</v>
      </c>
      <c r="CA635" s="529" t="e">
        <v>#REF!</v>
      </c>
      <c r="CB635" s="529" t="e">
        <v>#REF!</v>
      </c>
      <c r="CC635" s="526" t="e">
        <v>#REF!</v>
      </c>
      <c r="CD635" s="530" t="e">
        <v>#REF!</v>
      </c>
      <c r="CG635" s="463">
        <v>2037</v>
      </c>
      <c r="CH635" s="294">
        <v>23</v>
      </c>
      <c r="CI635" s="529" t="e">
        <v>#REF!</v>
      </c>
      <c r="CJ635" s="529" t="e">
        <v>#REF!</v>
      </c>
      <c r="CK635" s="529" t="e">
        <v>#REF!</v>
      </c>
      <c r="CL635" s="526" t="e">
        <v>#REF!</v>
      </c>
      <c r="CM635" s="530" t="e">
        <v>#REF!</v>
      </c>
      <c r="CP635" s="463">
        <v>2037</v>
      </c>
      <c r="CQ635" s="294">
        <v>23</v>
      </c>
      <c r="CR635" s="529" t="e">
        <v>#REF!</v>
      </c>
      <c r="CS635" s="526" t="e">
        <v>#REF!</v>
      </c>
      <c r="CT635" s="530" t="e">
        <v>#REF!</v>
      </c>
      <c r="CZ635" s="447" t="b">
        <v>0</v>
      </c>
      <c r="DA635" s="448" t="b">
        <v>0</v>
      </c>
      <c r="DB635" s="449" t="b">
        <v>0</v>
      </c>
      <c r="DC635" s="447" t="s">
        <v>433</v>
      </c>
      <c r="DD635" s="449" t="s">
        <v>433</v>
      </c>
      <c r="DE635" s="447" t="s">
        <v>433</v>
      </c>
      <c r="DF635" s="449" t="s">
        <v>433</v>
      </c>
      <c r="DG635" s="447" t="s">
        <v>433</v>
      </c>
      <c r="DH635" s="449" t="s">
        <v>433</v>
      </c>
      <c r="DI635" s="447" t="s">
        <v>433</v>
      </c>
      <c r="DJ635" s="448" t="s">
        <v>433</v>
      </c>
      <c r="DK635" s="449" t="s">
        <v>433</v>
      </c>
      <c r="DL635" s="447" t="s">
        <v>433</v>
      </c>
      <c r="DM635" s="448" t="s">
        <v>433</v>
      </c>
      <c r="DN635" s="449" t="s">
        <v>433</v>
      </c>
      <c r="DO635" s="447" t="s">
        <v>433</v>
      </c>
      <c r="DP635" s="448" t="s">
        <v>433</v>
      </c>
      <c r="DQ635" s="449" t="s">
        <v>433</v>
      </c>
      <c r="DR635" s="336"/>
      <c r="DV635" s="510">
        <v>2042</v>
      </c>
      <c r="DW635" s="511" t="s">
        <v>433</v>
      </c>
      <c r="DY635" s="558" t="s">
        <v>433</v>
      </c>
    </row>
    <row r="636" spans="1:135" s="319" customFormat="1" ht="13.8" x14ac:dyDescent="0.25">
      <c r="B636" s="403">
        <v>2040</v>
      </c>
      <c r="C636" s="621"/>
      <c r="D636" s="610"/>
      <c r="E636" s="611"/>
      <c r="F636" s="621"/>
      <c r="G636" s="622"/>
      <c r="H636" s="623"/>
      <c r="I636" s="621"/>
      <c r="J636" s="622"/>
      <c r="K636" s="623"/>
      <c r="L636" s="621"/>
      <c r="M636" s="623"/>
      <c r="N636" s="301" t="s">
        <v>446</v>
      </c>
      <c r="O636" s="394"/>
      <c r="P636" s="394"/>
      <c r="Q636" s="394"/>
      <c r="R636" s="301">
        <v>26</v>
      </c>
      <c r="S636" s="503" t="s">
        <v>433</v>
      </c>
      <c r="T636" s="503" t="s">
        <v>433</v>
      </c>
      <c r="U636" s="503" t="s">
        <v>433</v>
      </c>
      <c r="W636" s="503" t="e">
        <v>#N/A</v>
      </c>
      <c r="X636" s="503" t="e">
        <v>#N/A</v>
      </c>
      <c r="Y636" s="503" t="e">
        <v>#N/A</v>
      </c>
      <c r="AA636" s="365"/>
      <c r="AB636" s="365"/>
      <c r="AC636" s="365"/>
      <c r="AD636" s="365"/>
      <c r="AE636" s="365"/>
      <c r="AF636" s="365"/>
      <c r="AG636" s="365"/>
      <c r="AH636" s="365"/>
      <c r="AI636" s="365"/>
      <c r="AJ636" s="365"/>
      <c r="AK636" s="365"/>
      <c r="AL636" s="365"/>
      <c r="AM636" s="365"/>
      <c r="AN636" s="365"/>
      <c r="BI636" s="463">
        <v>2038</v>
      </c>
      <c r="BJ636" s="530" t="e">
        <v>#REF!</v>
      </c>
      <c r="BR636" s="463">
        <v>2038</v>
      </c>
      <c r="BS636" s="294">
        <v>24</v>
      </c>
      <c r="BT636" s="529" t="e">
        <v>#DIV/0!</v>
      </c>
      <c r="BU636" s="526" t="e">
        <v>#DIV/0!</v>
      </c>
      <c r="BV636" s="530" t="e">
        <v>#DIV/0!</v>
      </c>
      <c r="BY636" s="463">
        <v>2038</v>
      </c>
      <c r="BZ636" s="294">
        <v>24</v>
      </c>
      <c r="CA636" s="529" t="e">
        <v>#REF!</v>
      </c>
      <c r="CB636" s="529" t="e">
        <v>#REF!</v>
      </c>
      <c r="CC636" s="526" t="e">
        <v>#REF!</v>
      </c>
      <c r="CD636" s="530" t="e">
        <v>#REF!</v>
      </c>
      <c r="CG636" s="463">
        <v>2038</v>
      </c>
      <c r="CH636" s="294">
        <v>24</v>
      </c>
      <c r="CI636" s="529" t="e">
        <v>#REF!</v>
      </c>
      <c r="CJ636" s="529" t="e">
        <v>#REF!</v>
      </c>
      <c r="CK636" s="529" t="e">
        <v>#REF!</v>
      </c>
      <c r="CL636" s="526" t="e">
        <v>#REF!</v>
      </c>
      <c r="CM636" s="530" t="e">
        <v>#REF!</v>
      </c>
      <c r="CP636" s="463">
        <v>2038</v>
      </c>
      <c r="CQ636" s="294">
        <v>24</v>
      </c>
      <c r="CR636" s="529" t="e">
        <v>#REF!</v>
      </c>
      <c r="CS636" s="526" t="e">
        <v>#REF!</v>
      </c>
      <c r="CT636" s="530" t="e">
        <v>#REF!</v>
      </c>
      <c r="CZ636" s="447" t="b">
        <v>0</v>
      </c>
      <c r="DA636" s="448" t="b">
        <v>0</v>
      </c>
      <c r="DB636" s="449" t="b">
        <v>0</v>
      </c>
      <c r="DC636" s="447" t="s">
        <v>433</v>
      </c>
      <c r="DD636" s="449" t="s">
        <v>433</v>
      </c>
      <c r="DE636" s="447" t="s">
        <v>433</v>
      </c>
      <c r="DF636" s="449" t="s">
        <v>433</v>
      </c>
      <c r="DG636" s="447" t="s">
        <v>433</v>
      </c>
      <c r="DH636" s="449" t="s">
        <v>433</v>
      </c>
      <c r="DI636" s="447" t="s">
        <v>433</v>
      </c>
      <c r="DJ636" s="448" t="s">
        <v>433</v>
      </c>
      <c r="DK636" s="449" t="s">
        <v>433</v>
      </c>
      <c r="DL636" s="447" t="s">
        <v>433</v>
      </c>
      <c r="DM636" s="448" t="s">
        <v>433</v>
      </c>
      <c r="DN636" s="449" t="s">
        <v>433</v>
      </c>
      <c r="DO636" s="447" t="s">
        <v>433</v>
      </c>
      <c r="DP636" s="448" t="s">
        <v>433</v>
      </c>
      <c r="DQ636" s="449" t="s">
        <v>433</v>
      </c>
      <c r="DR636" s="336"/>
      <c r="DV636" s="510">
        <v>2043</v>
      </c>
      <c r="DW636" s="511" t="s">
        <v>433</v>
      </c>
      <c r="DY636" s="558" t="s">
        <v>433</v>
      </c>
      <c r="EA636" s="325"/>
      <c r="EB636" s="325"/>
      <c r="EC636" s="325"/>
      <c r="ED636" s="325"/>
      <c r="EE636" s="325"/>
    </row>
    <row r="637" spans="1:135" s="319" customFormat="1" ht="13.8" x14ac:dyDescent="0.25">
      <c r="B637" s="403">
        <v>2041</v>
      </c>
      <c r="C637" s="621"/>
      <c r="D637" s="610"/>
      <c r="E637" s="611"/>
      <c r="F637" s="621"/>
      <c r="G637" s="622"/>
      <c r="H637" s="623"/>
      <c r="I637" s="621"/>
      <c r="J637" s="622"/>
      <c r="K637" s="623"/>
      <c r="L637" s="621"/>
      <c r="M637" s="623"/>
      <c r="N637" s="301" t="s">
        <v>446</v>
      </c>
      <c r="O637" s="394"/>
      <c r="P637" s="394"/>
      <c r="Q637" s="394"/>
      <c r="R637" s="301">
        <v>27</v>
      </c>
      <c r="S637" s="503" t="s">
        <v>433</v>
      </c>
      <c r="T637" s="503" t="s">
        <v>433</v>
      </c>
      <c r="U637" s="503" t="s">
        <v>433</v>
      </c>
      <c r="W637" s="503" t="e">
        <v>#N/A</v>
      </c>
      <c r="X637" s="503" t="e">
        <v>#N/A</v>
      </c>
      <c r="Y637" s="503" t="e">
        <v>#N/A</v>
      </c>
      <c r="AA637" s="365"/>
      <c r="AB637" s="365"/>
      <c r="AC637" s="365"/>
      <c r="AD637" s="365"/>
      <c r="AE637" s="365"/>
      <c r="AF637" s="365"/>
      <c r="AG637" s="365"/>
      <c r="AH637" s="365"/>
      <c r="AI637" s="365"/>
      <c r="AJ637" s="365"/>
      <c r="AK637" s="365"/>
      <c r="AL637" s="365"/>
      <c r="AM637" s="365"/>
      <c r="AN637" s="365"/>
      <c r="BI637" s="463">
        <v>2039</v>
      </c>
      <c r="BJ637" s="530" t="e">
        <v>#REF!</v>
      </c>
      <c r="BR637" s="463">
        <v>2039</v>
      </c>
      <c r="BS637" s="294">
        <v>25</v>
      </c>
      <c r="BT637" s="529" t="e">
        <v>#DIV/0!</v>
      </c>
      <c r="BU637" s="526" t="e">
        <v>#DIV/0!</v>
      </c>
      <c r="BV637" s="530" t="e">
        <v>#DIV/0!</v>
      </c>
      <c r="BY637" s="463">
        <v>2039</v>
      </c>
      <c r="BZ637" s="294">
        <v>25</v>
      </c>
      <c r="CA637" s="529" t="e">
        <v>#REF!</v>
      </c>
      <c r="CB637" s="529" t="e">
        <v>#REF!</v>
      </c>
      <c r="CC637" s="526" t="e">
        <v>#REF!</v>
      </c>
      <c r="CD637" s="530" t="e">
        <v>#REF!</v>
      </c>
      <c r="CG637" s="463">
        <v>2039</v>
      </c>
      <c r="CH637" s="294">
        <v>25</v>
      </c>
      <c r="CI637" s="529" t="e">
        <v>#REF!</v>
      </c>
      <c r="CJ637" s="529" t="e">
        <v>#REF!</v>
      </c>
      <c r="CK637" s="529" t="e">
        <v>#REF!</v>
      </c>
      <c r="CL637" s="526" t="e">
        <v>#REF!</v>
      </c>
      <c r="CM637" s="530" t="e">
        <v>#REF!</v>
      </c>
      <c r="CP637" s="463">
        <v>2039</v>
      </c>
      <c r="CQ637" s="294">
        <v>25</v>
      </c>
      <c r="CR637" s="529" t="e">
        <v>#REF!</v>
      </c>
      <c r="CS637" s="526" t="e">
        <v>#REF!</v>
      </c>
      <c r="CT637" s="530" t="e">
        <v>#REF!</v>
      </c>
      <c r="CZ637" s="447" t="b">
        <v>0</v>
      </c>
      <c r="DA637" s="448" t="b">
        <v>0</v>
      </c>
      <c r="DB637" s="449" t="b">
        <v>0</v>
      </c>
      <c r="DC637" s="447" t="s">
        <v>433</v>
      </c>
      <c r="DD637" s="449" t="s">
        <v>433</v>
      </c>
      <c r="DE637" s="447" t="s">
        <v>433</v>
      </c>
      <c r="DF637" s="449" t="s">
        <v>433</v>
      </c>
      <c r="DG637" s="447" t="s">
        <v>433</v>
      </c>
      <c r="DH637" s="449" t="s">
        <v>433</v>
      </c>
      <c r="DI637" s="447" t="s">
        <v>433</v>
      </c>
      <c r="DJ637" s="448" t="s">
        <v>433</v>
      </c>
      <c r="DK637" s="449" t="s">
        <v>433</v>
      </c>
      <c r="DL637" s="447" t="s">
        <v>433</v>
      </c>
      <c r="DM637" s="448" t="s">
        <v>433</v>
      </c>
      <c r="DN637" s="449" t="s">
        <v>433</v>
      </c>
      <c r="DO637" s="447" t="s">
        <v>433</v>
      </c>
      <c r="DP637" s="448" t="s">
        <v>433</v>
      </c>
      <c r="DQ637" s="449" t="s">
        <v>433</v>
      </c>
      <c r="DR637" s="336"/>
      <c r="DV637" s="510">
        <v>2044</v>
      </c>
      <c r="DW637" s="511" t="s">
        <v>433</v>
      </c>
      <c r="DY637" s="558" t="s">
        <v>433</v>
      </c>
      <c r="EA637" s="325"/>
      <c r="EB637" s="325"/>
      <c r="EC637" s="325"/>
      <c r="ED637" s="325"/>
      <c r="EE637" s="325"/>
    </row>
    <row r="638" spans="1:135" s="319" customFormat="1" ht="13.8" x14ac:dyDescent="0.25">
      <c r="B638" s="403">
        <v>2042</v>
      </c>
      <c r="C638" s="621"/>
      <c r="D638" s="610"/>
      <c r="E638" s="611"/>
      <c r="F638" s="621"/>
      <c r="G638" s="622"/>
      <c r="H638" s="623"/>
      <c r="I638" s="621"/>
      <c r="J638" s="622"/>
      <c r="K638" s="623"/>
      <c r="L638" s="621"/>
      <c r="M638" s="623"/>
      <c r="N638" s="301" t="s">
        <v>446</v>
      </c>
      <c r="O638" s="394"/>
      <c r="P638" s="394"/>
      <c r="Q638" s="394"/>
      <c r="R638" s="301">
        <v>28</v>
      </c>
      <c r="S638" s="503" t="s">
        <v>433</v>
      </c>
      <c r="T638" s="503" t="s">
        <v>433</v>
      </c>
      <c r="U638" s="503" t="s">
        <v>433</v>
      </c>
      <c r="W638" s="503" t="e">
        <v>#N/A</v>
      </c>
      <c r="X638" s="503" t="e">
        <v>#N/A</v>
      </c>
      <c r="Y638" s="503" t="e">
        <v>#N/A</v>
      </c>
      <c r="AA638" s="365"/>
      <c r="AB638" s="365"/>
      <c r="AC638" s="365"/>
      <c r="AD638" s="365"/>
      <c r="AE638" s="365"/>
      <c r="AF638" s="365"/>
      <c r="AG638" s="365"/>
      <c r="AH638" s="365"/>
      <c r="AI638" s="365"/>
      <c r="AJ638" s="365"/>
      <c r="AK638" s="365"/>
      <c r="AL638" s="365"/>
      <c r="AM638" s="365"/>
      <c r="AN638" s="365"/>
      <c r="BI638" s="463">
        <v>2040</v>
      </c>
      <c r="BJ638" s="530" t="e">
        <v>#REF!</v>
      </c>
      <c r="BR638" s="463">
        <v>2040</v>
      </c>
      <c r="BS638" s="294">
        <v>26</v>
      </c>
      <c r="BT638" s="529" t="e">
        <v>#DIV/0!</v>
      </c>
      <c r="BU638" s="526" t="e">
        <v>#DIV/0!</v>
      </c>
      <c r="BV638" s="530" t="e">
        <v>#DIV/0!</v>
      </c>
      <c r="BY638" s="463">
        <v>2040</v>
      </c>
      <c r="BZ638" s="294">
        <v>26</v>
      </c>
      <c r="CA638" s="529" t="e">
        <v>#REF!</v>
      </c>
      <c r="CB638" s="529" t="e">
        <v>#REF!</v>
      </c>
      <c r="CC638" s="526" t="e">
        <v>#REF!</v>
      </c>
      <c r="CD638" s="530" t="e">
        <v>#REF!</v>
      </c>
      <c r="CG638" s="463">
        <v>2040</v>
      </c>
      <c r="CH638" s="294">
        <v>26</v>
      </c>
      <c r="CI638" s="529" t="e">
        <v>#REF!</v>
      </c>
      <c r="CJ638" s="529" t="e">
        <v>#REF!</v>
      </c>
      <c r="CK638" s="529" t="e">
        <v>#REF!</v>
      </c>
      <c r="CL638" s="526" t="e">
        <v>#REF!</v>
      </c>
      <c r="CM638" s="530" t="e">
        <v>#REF!</v>
      </c>
      <c r="CP638" s="463">
        <v>2040</v>
      </c>
      <c r="CQ638" s="294">
        <v>26</v>
      </c>
      <c r="CR638" s="529" t="e">
        <v>#REF!</v>
      </c>
      <c r="CS638" s="526" t="e">
        <v>#REF!</v>
      </c>
      <c r="CT638" s="530" t="e">
        <v>#REF!</v>
      </c>
      <c r="CZ638" s="447" t="b">
        <v>0</v>
      </c>
      <c r="DA638" s="448" t="b">
        <v>0</v>
      </c>
      <c r="DB638" s="449" t="b">
        <v>0</v>
      </c>
      <c r="DC638" s="447" t="s">
        <v>433</v>
      </c>
      <c r="DD638" s="449" t="s">
        <v>433</v>
      </c>
      <c r="DE638" s="447" t="s">
        <v>433</v>
      </c>
      <c r="DF638" s="449" t="s">
        <v>433</v>
      </c>
      <c r="DG638" s="447" t="s">
        <v>433</v>
      </c>
      <c r="DH638" s="449" t="s">
        <v>433</v>
      </c>
      <c r="DI638" s="447" t="s">
        <v>433</v>
      </c>
      <c r="DJ638" s="448" t="s">
        <v>433</v>
      </c>
      <c r="DK638" s="449" t="s">
        <v>433</v>
      </c>
      <c r="DL638" s="447" t="s">
        <v>433</v>
      </c>
      <c r="DM638" s="448" t="s">
        <v>433</v>
      </c>
      <c r="DN638" s="449" t="s">
        <v>433</v>
      </c>
      <c r="DO638" s="447" t="s">
        <v>433</v>
      </c>
      <c r="DP638" s="448" t="s">
        <v>433</v>
      </c>
      <c r="DQ638" s="449" t="s">
        <v>433</v>
      </c>
      <c r="DR638" s="336"/>
      <c r="DV638" s="510">
        <v>2045</v>
      </c>
      <c r="DW638" s="511" t="s">
        <v>433</v>
      </c>
      <c r="DY638" s="558" t="s">
        <v>433</v>
      </c>
      <c r="EA638" s="325"/>
      <c r="EB638" s="325"/>
      <c r="EC638" s="325"/>
      <c r="ED638" s="325"/>
      <c r="EE638" s="325"/>
    </row>
    <row r="639" spans="1:135" s="319" customFormat="1" ht="13.8" x14ac:dyDescent="0.25">
      <c r="B639" s="403">
        <v>2043</v>
      </c>
      <c r="C639" s="621"/>
      <c r="D639" s="610"/>
      <c r="E639" s="611"/>
      <c r="F639" s="621"/>
      <c r="G639" s="622"/>
      <c r="H639" s="623"/>
      <c r="I639" s="621"/>
      <c r="J639" s="622"/>
      <c r="K639" s="623"/>
      <c r="L639" s="621"/>
      <c r="M639" s="623"/>
      <c r="N639" s="301" t="s">
        <v>446</v>
      </c>
      <c r="O639" s="394"/>
      <c r="P639" s="394"/>
      <c r="Q639" s="394"/>
      <c r="R639" s="301">
        <v>29</v>
      </c>
      <c r="S639" s="503" t="s">
        <v>433</v>
      </c>
      <c r="T639" s="503" t="s">
        <v>433</v>
      </c>
      <c r="U639" s="503" t="s">
        <v>433</v>
      </c>
      <c r="W639" s="503" t="e">
        <v>#N/A</v>
      </c>
      <c r="X639" s="503" t="e">
        <v>#N/A</v>
      </c>
      <c r="Y639" s="503" t="e">
        <v>#N/A</v>
      </c>
      <c r="AA639" s="365"/>
      <c r="AB639" s="365"/>
      <c r="AC639" s="365"/>
      <c r="AD639" s="365"/>
      <c r="AE639" s="365"/>
      <c r="AF639" s="365"/>
      <c r="AG639" s="365"/>
      <c r="AH639" s="365"/>
      <c r="AI639" s="365"/>
      <c r="AJ639" s="365"/>
      <c r="AK639" s="365"/>
      <c r="AL639" s="365"/>
      <c r="AM639" s="365"/>
      <c r="AN639" s="365"/>
      <c r="BI639" s="463">
        <v>2041</v>
      </c>
      <c r="BJ639" s="530" t="e">
        <v>#REF!</v>
      </c>
      <c r="BR639" s="463">
        <v>2041</v>
      </c>
      <c r="BS639" s="294">
        <v>27</v>
      </c>
      <c r="BT639" s="529" t="e">
        <v>#DIV/0!</v>
      </c>
      <c r="BU639" s="526" t="e">
        <v>#DIV/0!</v>
      </c>
      <c r="BV639" s="530" t="e">
        <v>#DIV/0!</v>
      </c>
      <c r="BY639" s="463">
        <v>2041</v>
      </c>
      <c r="BZ639" s="294">
        <v>27</v>
      </c>
      <c r="CA639" s="529" t="e">
        <v>#REF!</v>
      </c>
      <c r="CB639" s="529" t="e">
        <v>#REF!</v>
      </c>
      <c r="CC639" s="526" t="e">
        <v>#REF!</v>
      </c>
      <c r="CD639" s="530" t="e">
        <v>#REF!</v>
      </c>
      <c r="CG639" s="463">
        <v>2041</v>
      </c>
      <c r="CH639" s="294">
        <v>27</v>
      </c>
      <c r="CI639" s="529" t="e">
        <v>#REF!</v>
      </c>
      <c r="CJ639" s="529" t="e">
        <v>#REF!</v>
      </c>
      <c r="CK639" s="529" t="e">
        <v>#REF!</v>
      </c>
      <c r="CL639" s="526" t="e">
        <v>#REF!</v>
      </c>
      <c r="CM639" s="530" t="e">
        <v>#REF!</v>
      </c>
      <c r="CP639" s="463">
        <v>2041</v>
      </c>
      <c r="CQ639" s="294">
        <v>27</v>
      </c>
      <c r="CR639" s="529" t="e">
        <v>#REF!</v>
      </c>
      <c r="CS639" s="526" t="e">
        <v>#REF!</v>
      </c>
      <c r="CT639" s="530" t="e">
        <v>#REF!</v>
      </c>
      <c r="CZ639" s="447" t="b">
        <v>0</v>
      </c>
      <c r="DA639" s="448" t="b">
        <v>0</v>
      </c>
      <c r="DB639" s="449" t="b">
        <v>0</v>
      </c>
      <c r="DC639" s="447" t="s">
        <v>433</v>
      </c>
      <c r="DD639" s="449" t="s">
        <v>433</v>
      </c>
      <c r="DE639" s="447" t="s">
        <v>433</v>
      </c>
      <c r="DF639" s="449" t="s">
        <v>433</v>
      </c>
      <c r="DG639" s="447" t="s">
        <v>433</v>
      </c>
      <c r="DH639" s="449" t="s">
        <v>433</v>
      </c>
      <c r="DI639" s="447" t="s">
        <v>433</v>
      </c>
      <c r="DJ639" s="448" t="s">
        <v>433</v>
      </c>
      <c r="DK639" s="449" t="s">
        <v>433</v>
      </c>
      <c r="DL639" s="447" t="s">
        <v>433</v>
      </c>
      <c r="DM639" s="448" t="s">
        <v>433</v>
      </c>
      <c r="DN639" s="449" t="s">
        <v>433</v>
      </c>
      <c r="DO639" s="447" t="s">
        <v>433</v>
      </c>
      <c r="DP639" s="448" t="s">
        <v>433</v>
      </c>
      <c r="DQ639" s="449" t="s">
        <v>433</v>
      </c>
      <c r="DR639" s="336"/>
      <c r="DV639" s="510">
        <v>2046</v>
      </c>
      <c r="DW639" s="511" t="s">
        <v>433</v>
      </c>
      <c r="DY639" s="558" t="s">
        <v>433</v>
      </c>
      <c r="EA639" s="325"/>
      <c r="EB639" s="325"/>
      <c r="EC639" s="325"/>
      <c r="ED639" s="325"/>
      <c r="EE639" s="325"/>
    </row>
    <row r="640" spans="1:135" s="319" customFormat="1" ht="13.8" x14ac:dyDescent="0.25">
      <c r="B640" s="403">
        <v>2044</v>
      </c>
      <c r="C640" s="621"/>
      <c r="D640" s="610"/>
      <c r="E640" s="611"/>
      <c r="F640" s="621"/>
      <c r="G640" s="622"/>
      <c r="H640" s="623"/>
      <c r="I640" s="621"/>
      <c r="J640" s="622"/>
      <c r="K640" s="623"/>
      <c r="L640" s="621"/>
      <c r="M640" s="623"/>
      <c r="N640" s="301" t="s">
        <v>446</v>
      </c>
      <c r="O640" s="394"/>
      <c r="P640" s="394"/>
      <c r="Q640" s="394"/>
      <c r="R640" s="301">
        <v>30</v>
      </c>
      <c r="S640" s="503" t="s">
        <v>433</v>
      </c>
      <c r="T640" s="503" t="s">
        <v>433</v>
      </c>
      <c r="U640" s="503" t="s">
        <v>433</v>
      </c>
      <c r="W640" s="503" t="e">
        <v>#N/A</v>
      </c>
      <c r="X640" s="503" t="e">
        <v>#N/A</v>
      </c>
      <c r="Y640" s="503" t="e">
        <v>#N/A</v>
      </c>
      <c r="AA640" s="365"/>
      <c r="AB640" s="365"/>
      <c r="AC640" s="365"/>
      <c r="AD640" s="365"/>
      <c r="AE640" s="365"/>
      <c r="AF640" s="365"/>
      <c r="AG640" s="365"/>
      <c r="AH640" s="365"/>
      <c r="AI640" s="365"/>
      <c r="AJ640" s="365"/>
      <c r="AK640" s="365"/>
      <c r="AL640" s="365"/>
      <c r="AM640" s="365"/>
      <c r="AN640" s="365"/>
      <c r="BI640" s="463">
        <v>2042</v>
      </c>
      <c r="BJ640" s="530" t="e">
        <v>#REF!</v>
      </c>
      <c r="BR640" s="463">
        <v>2042</v>
      </c>
      <c r="BS640" s="294">
        <v>28</v>
      </c>
      <c r="BT640" s="529" t="e">
        <v>#DIV/0!</v>
      </c>
      <c r="BU640" s="526" t="e">
        <v>#DIV/0!</v>
      </c>
      <c r="BV640" s="530" t="e">
        <v>#DIV/0!</v>
      </c>
      <c r="BY640" s="463">
        <v>2042</v>
      </c>
      <c r="BZ640" s="294">
        <v>28</v>
      </c>
      <c r="CA640" s="529" t="e">
        <v>#REF!</v>
      </c>
      <c r="CB640" s="529" t="e">
        <v>#REF!</v>
      </c>
      <c r="CC640" s="526" t="e">
        <v>#REF!</v>
      </c>
      <c r="CD640" s="530" t="e">
        <v>#REF!</v>
      </c>
      <c r="CG640" s="463">
        <v>2042</v>
      </c>
      <c r="CH640" s="294">
        <v>28</v>
      </c>
      <c r="CI640" s="529" t="e">
        <v>#REF!</v>
      </c>
      <c r="CJ640" s="529" t="e">
        <v>#REF!</v>
      </c>
      <c r="CK640" s="529" t="e">
        <v>#REF!</v>
      </c>
      <c r="CL640" s="526" t="e">
        <v>#REF!</v>
      </c>
      <c r="CM640" s="530" t="e">
        <v>#REF!</v>
      </c>
      <c r="CP640" s="463">
        <v>2042</v>
      </c>
      <c r="CQ640" s="294">
        <v>28</v>
      </c>
      <c r="CR640" s="529" t="e">
        <v>#REF!</v>
      </c>
      <c r="CS640" s="526" t="e">
        <v>#REF!</v>
      </c>
      <c r="CT640" s="530" t="e">
        <v>#REF!</v>
      </c>
      <c r="CZ640" s="447" t="b">
        <v>0</v>
      </c>
      <c r="DA640" s="448" t="b">
        <v>0</v>
      </c>
      <c r="DB640" s="449" t="b">
        <v>0</v>
      </c>
      <c r="DC640" s="447" t="s">
        <v>433</v>
      </c>
      <c r="DD640" s="449" t="s">
        <v>433</v>
      </c>
      <c r="DE640" s="447" t="s">
        <v>433</v>
      </c>
      <c r="DF640" s="449" t="s">
        <v>433</v>
      </c>
      <c r="DG640" s="447" t="s">
        <v>433</v>
      </c>
      <c r="DH640" s="449" t="s">
        <v>433</v>
      </c>
      <c r="DI640" s="447" t="s">
        <v>433</v>
      </c>
      <c r="DJ640" s="448" t="s">
        <v>433</v>
      </c>
      <c r="DK640" s="449" t="s">
        <v>433</v>
      </c>
      <c r="DL640" s="447" t="s">
        <v>433</v>
      </c>
      <c r="DM640" s="448" t="s">
        <v>433</v>
      </c>
      <c r="DN640" s="449" t="s">
        <v>433</v>
      </c>
      <c r="DO640" s="447" t="s">
        <v>433</v>
      </c>
      <c r="DP640" s="448" t="s">
        <v>433</v>
      </c>
      <c r="DQ640" s="449" t="s">
        <v>433</v>
      </c>
      <c r="DR640" s="336"/>
      <c r="DV640" s="510">
        <v>2047</v>
      </c>
      <c r="DW640" s="511" t="s">
        <v>433</v>
      </c>
      <c r="DY640" s="558" t="s">
        <v>433</v>
      </c>
      <c r="EA640" s="325"/>
      <c r="EB640" s="325"/>
      <c r="EC640" s="325"/>
      <c r="ED640" s="325"/>
      <c r="EE640" s="325"/>
    </row>
    <row r="641" spans="1:135" s="319" customFormat="1" ht="13.8" x14ac:dyDescent="0.25">
      <c r="B641" s="403">
        <v>2045</v>
      </c>
      <c r="C641" s="621"/>
      <c r="D641" s="610"/>
      <c r="E641" s="611"/>
      <c r="F641" s="621"/>
      <c r="G641" s="622"/>
      <c r="H641" s="623"/>
      <c r="I641" s="621"/>
      <c r="J641" s="622"/>
      <c r="K641" s="623"/>
      <c r="L641" s="621"/>
      <c r="M641" s="623"/>
      <c r="N641" s="301" t="s">
        <v>446</v>
      </c>
      <c r="O641" s="394"/>
      <c r="P641" s="394"/>
      <c r="Q641" s="394"/>
      <c r="R641" s="301">
        <v>31</v>
      </c>
      <c r="S641" s="503" t="s">
        <v>433</v>
      </c>
      <c r="T641" s="503" t="s">
        <v>433</v>
      </c>
      <c r="U641" s="503" t="s">
        <v>433</v>
      </c>
      <c r="W641" s="503" t="e">
        <v>#N/A</v>
      </c>
      <c r="X641" s="503" t="e">
        <v>#N/A</v>
      </c>
      <c r="Y641" s="503" t="e">
        <v>#N/A</v>
      </c>
      <c r="AA641" s="365"/>
      <c r="AB641" s="365"/>
      <c r="AC641" s="365"/>
      <c r="AD641" s="365"/>
      <c r="AE641" s="365"/>
      <c r="AF641" s="365"/>
      <c r="AG641" s="365"/>
      <c r="AH641" s="365"/>
      <c r="AI641" s="365"/>
      <c r="AJ641" s="365"/>
      <c r="AK641" s="365"/>
      <c r="AL641" s="365"/>
      <c r="AM641" s="365"/>
      <c r="AN641" s="365"/>
      <c r="BI641" s="463">
        <v>2043</v>
      </c>
      <c r="BJ641" s="530" t="e">
        <v>#REF!</v>
      </c>
      <c r="BR641" s="463">
        <v>2043</v>
      </c>
      <c r="BS641" s="294">
        <v>29</v>
      </c>
      <c r="BT641" s="529" t="e">
        <v>#DIV/0!</v>
      </c>
      <c r="BU641" s="526" t="e">
        <v>#DIV/0!</v>
      </c>
      <c r="BV641" s="530" t="e">
        <v>#DIV/0!</v>
      </c>
      <c r="BY641" s="463">
        <v>2043</v>
      </c>
      <c r="BZ641" s="294">
        <v>29</v>
      </c>
      <c r="CA641" s="529" t="e">
        <v>#REF!</v>
      </c>
      <c r="CB641" s="529" t="e">
        <v>#REF!</v>
      </c>
      <c r="CC641" s="526" t="e">
        <v>#REF!</v>
      </c>
      <c r="CD641" s="530" t="e">
        <v>#REF!</v>
      </c>
      <c r="CG641" s="463">
        <v>2043</v>
      </c>
      <c r="CH641" s="294">
        <v>29</v>
      </c>
      <c r="CI641" s="529" t="e">
        <v>#REF!</v>
      </c>
      <c r="CJ641" s="529" t="e">
        <v>#REF!</v>
      </c>
      <c r="CK641" s="529" t="e">
        <v>#REF!</v>
      </c>
      <c r="CL641" s="526" t="e">
        <v>#REF!</v>
      </c>
      <c r="CM641" s="530" t="e">
        <v>#REF!</v>
      </c>
      <c r="CP641" s="463">
        <v>2043</v>
      </c>
      <c r="CQ641" s="294">
        <v>29</v>
      </c>
      <c r="CR641" s="529" t="e">
        <v>#REF!</v>
      </c>
      <c r="CS641" s="526" t="e">
        <v>#REF!</v>
      </c>
      <c r="CT641" s="530" t="e">
        <v>#REF!</v>
      </c>
      <c r="CZ641" s="447" t="b">
        <v>0</v>
      </c>
      <c r="DA641" s="448" t="b">
        <v>0</v>
      </c>
      <c r="DB641" s="449" t="b">
        <v>0</v>
      </c>
      <c r="DC641" s="447" t="s">
        <v>433</v>
      </c>
      <c r="DD641" s="449" t="s">
        <v>433</v>
      </c>
      <c r="DE641" s="447" t="s">
        <v>433</v>
      </c>
      <c r="DF641" s="449" t="s">
        <v>433</v>
      </c>
      <c r="DG641" s="447" t="s">
        <v>433</v>
      </c>
      <c r="DH641" s="449" t="s">
        <v>433</v>
      </c>
      <c r="DI641" s="447" t="s">
        <v>433</v>
      </c>
      <c r="DJ641" s="448" t="s">
        <v>433</v>
      </c>
      <c r="DK641" s="449" t="s">
        <v>433</v>
      </c>
      <c r="DL641" s="447" t="s">
        <v>433</v>
      </c>
      <c r="DM641" s="448" t="s">
        <v>433</v>
      </c>
      <c r="DN641" s="449" t="s">
        <v>433</v>
      </c>
      <c r="DO641" s="447" t="s">
        <v>433</v>
      </c>
      <c r="DP641" s="448" t="s">
        <v>433</v>
      </c>
      <c r="DQ641" s="449" t="s">
        <v>433</v>
      </c>
      <c r="DR641" s="336"/>
      <c r="DV641" s="510">
        <v>2048</v>
      </c>
      <c r="DW641" s="511" t="s">
        <v>433</v>
      </c>
      <c r="DY641" s="558" t="s">
        <v>433</v>
      </c>
      <c r="EA641" s="325"/>
      <c r="EB641" s="325"/>
      <c r="EC641" s="325"/>
      <c r="ED641" s="325"/>
      <c r="EE641" s="325"/>
    </row>
    <row r="642" spans="1:135" s="319" customFormat="1" ht="13.8" x14ac:dyDescent="0.25">
      <c r="B642" s="403">
        <v>2046</v>
      </c>
      <c r="C642" s="621"/>
      <c r="D642" s="610"/>
      <c r="E642" s="611"/>
      <c r="F642" s="621"/>
      <c r="G642" s="622"/>
      <c r="H642" s="623"/>
      <c r="I642" s="621"/>
      <c r="J642" s="622"/>
      <c r="K642" s="623"/>
      <c r="L642" s="621"/>
      <c r="M642" s="623"/>
      <c r="N642" s="301" t="s">
        <v>446</v>
      </c>
      <c r="O642" s="394"/>
      <c r="P642" s="394"/>
      <c r="Q642" s="394"/>
      <c r="R642" s="301">
        <v>32</v>
      </c>
      <c r="S642" s="503" t="s">
        <v>433</v>
      </c>
      <c r="T642" s="503" t="s">
        <v>433</v>
      </c>
      <c r="U642" s="503" t="s">
        <v>433</v>
      </c>
      <c r="W642" s="503" t="e">
        <v>#N/A</v>
      </c>
      <c r="X642" s="503" t="e">
        <v>#N/A</v>
      </c>
      <c r="Y642" s="503" t="e">
        <v>#N/A</v>
      </c>
      <c r="AA642" s="365"/>
      <c r="AB642" s="365"/>
      <c r="AC642" s="365"/>
      <c r="AD642" s="365"/>
      <c r="AE642" s="365"/>
      <c r="AF642" s="365"/>
      <c r="AG642" s="365"/>
      <c r="AH642" s="365"/>
      <c r="AI642" s="365"/>
      <c r="AJ642" s="365"/>
      <c r="AK642" s="365"/>
      <c r="AL642" s="365"/>
      <c r="AM642" s="365"/>
      <c r="AN642" s="365"/>
      <c r="BI642" s="463">
        <v>2044</v>
      </c>
      <c r="BJ642" s="530" t="e">
        <v>#REF!</v>
      </c>
      <c r="BR642" s="463">
        <v>2044</v>
      </c>
      <c r="BS642" s="294">
        <v>30</v>
      </c>
      <c r="BT642" s="529" t="e">
        <v>#DIV/0!</v>
      </c>
      <c r="BU642" s="526" t="e">
        <v>#DIV/0!</v>
      </c>
      <c r="BV642" s="530" t="e">
        <v>#DIV/0!</v>
      </c>
      <c r="BY642" s="463">
        <v>2044</v>
      </c>
      <c r="BZ642" s="294">
        <v>30</v>
      </c>
      <c r="CA642" s="529" t="e">
        <v>#REF!</v>
      </c>
      <c r="CB642" s="529" t="e">
        <v>#REF!</v>
      </c>
      <c r="CC642" s="526" t="e">
        <v>#REF!</v>
      </c>
      <c r="CD642" s="530" t="e">
        <v>#REF!</v>
      </c>
      <c r="CG642" s="463">
        <v>2044</v>
      </c>
      <c r="CH642" s="294">
        <v>30</v>
      </c>
      <c r="CI642" s="529" t="e">
        <v>#REF!</v>
      </c>
      <c r="CJ642" s="529" t="e">
        <v>#REF!</v>
      </c>
      <c r="CK642" s="529" t="e">
        <v>#REF!</v>
      </c>
      <c r="CL642" s="526" t="e">
        <v>#REF!</v>
      </c>
      <c r="CM642" s="530" t="e">
        <v>#REF!</v>
      </c>
      <c r="CP642" s="463">
        <v>2044</v>
      </c>
      <c r="CQ642" s="294">
        <v>30</v>
      </c>
      <c r="CR642" s="529" t="e">
        <v>#REF!</v>
      </c>
      <c r="CS642" s="526" t="e">
        <v>#REF!</v>
      </c>
      <c r="CT642" s="530" t="e">
        <v>#REF!</v>
      </c>
      <c r="CZ642" s="447" t="b">
        <v>0</v>
      </c>
      <c r="DA642" s="448" t="b">
        <v>0</v>
      </c>
      <c r="DB642" s="449" t="b">
        <v>0</v>
      </c>
      <c r="DC642" s="447" t="s">
        <v>433</v>
      </c>
      <c r="DD642" s="449" t="s">
        <v>433</v>
      </c>
      <c r="DE642" s="447" t="s">
        <v>433</v>
      </c>
      <c r="DF642" s="449" t="s">
        <v>433</v>
      </c>
      <c r="DG642" s="447" t="s">
        <v>433</v>
      </c>
      <c r="DH642" s="449" t="s">
        <v>433</v>
      </c>
      <c r="DI642" s="447" t="s">
        <v>433</v>
      </c>
      <c r="DJ642" s="448" t="s">
        <v>433</v>
      </c>
      <c r="DK642" s="449" t="s">
        <v>433</v>
      </c>
      <c r="DL642" s="447" t="s">
        <v>433</v>
      </c>
      <c r="DM642" s="448" t="s">
        <v>433</v>
      </c>
      <c r="DN642" s="449" t="s">
        <v>433</v>
      </c>
      <c r="DO642" s="447" t="s">
        <v>433</v>
      </c>
      <c r="DP642" s="448" t="s">
        <v>433</v>
      </c>
      <c r="DQ642" s="449" t="s">
        <v>433</v>
      </c>
      <c r="DR642" s="336"/>
      <c r="DV642" s="510">
        <v>2049</v>
      </c>
      <c r="DW642" s="511" t="s">
        <v>433</v>
      </c>
      <c r="DY642" s="558" t="s">
        <v>433</v>
      </c>
      <c r="EA642" s="325"/>
      <c r="EB642" s="325"/>
      <c r="EC642" s="325"/>
      <c r="ED642" s="325"/>
      <c r="EE642" s="325"/>
    </row>
    <row r="643" spans="1:135" s="319" customFormat="1" ht="13.8" x14ac:dyDescent="0.25">
      <c r="B643" s="403">
        <v>2047</v>
      </c>
      <c r="C643" s="621"/>
      <c r="D643" s="610"/>
      <c r="E643" s="611"/>
      <c r="F643" s="621"/>
      <c r="G643" s="622"/>
      <c r="H643" s="623"/>
      <c r="I643" s="621"/>
      <c r="J643" s="622"/>
      <c r="K643" s="623"/>
      <c r="L643" s="621"/>
      <c r="M643" s="623"/>
      <c r="N643" s="301" t="s">
        <v>446</v>
      </c>
      <c r="O643" s="394"/>
      <c r="P643" s="394"/>
      <c r="Q643" s="394"/>
      <c r="R643" s="301">
        <v>33</v>
      </c>
      <c r="S643" s="503" t="s">
        <v>433</v>
      </c>
      <c r="T643" s="503" t="s">
        <v>433</v>
      </c>
      <c r="U643" s="503" t="s">
        <v>433</v>
      </c>
      <c r="W643" s="503" t="e">
        <v>#N/A</v>
      </c>
      <c r="X643" s="503" t="e">
        <v>#N/A</v>
      </c>
      <c r="Y643" s="503" t="e">
        <v>#N/A</v>
      </c>
      <c r="AA643" s="365"/>
      <c r="AB643" s="365"/>
      <c r="AC643" s="365"/>
      <c r="AD643" s="365"/>
      <c r="AE643" s="365"/>
      <c r="AF643" s="365"/>
      <c r="AG643" s="365"/>
      <c r="AH643" s="365"/>
      <c r="AI643" s="365"/>
      <c r="AJ643" s="365"/>
      <c r="AK643" s="365"/>
      <c r="AL643" s="365"/>
      <c r="AM643" s="365"/>
      <c r="AN643" s="365"/>
      <c r="BI643" s="463">
        <v>2045</v>
      </c>
      <c r="BJ643" s="530" t="e">
        <v>#REF!</v>
      </c>
      <c r="BR643" s="463">
        <v>2045</v>
      </c>
      <c r="BS643" s="294">
        <v>31</v>
      </c>
      <c r="BT643" s="529" t="e">
        <v>#DIV/0!</v>
      </c>
      <c r="BU643" s="529" t="e">
        <v>#DIV/0!</v>
      </c>
      <c r="BV643" s="530" t="e">
        <v>#DIV/0!</v>
      </c>
      <c r="BY643" s="463">
        <v>2045</v>
      </c>
      <c r="BZ643" s="294">
        <v>31</v>
      </c>
      <c r="CA643" s="529" t="e">
        <v>#REF!</v>
      </c>
      <c r="CB643" s="529" t="e">
        <v>#REF!</v>
      </c>
      <c r="CC643" s="529" t="e">
        <v>#REF!</v>
      </c>
      <c r="CD643" s="530" t="e">
        <v>#REF!</v>
      </c>
      <c r="CG643" s="463">
        <v>2045</v>
      </c>
      <c r="CH643" s="294">
        <v>31</v>
      </c>
      <c r="CI643" s="529" t="e">
        <v>#REF!</v>
      </c>
      <c r="CJ643" s="529" t="e">
        <v>#REF!</v>
      </c>
      <c r="CK643" s="529" t="e">
        <v>#REF!</v>
      </c>
      <c r="CL643" s="529" t="e">
        <v>#REF!</v>
      </c>
      <c r="CM643" s="530" t="e">
        <v>#REF!</v>
      </c>
      <c r="CP643" s="463">
        <v>2045</v>
      </c>
      <c r="CQ643" s="294">
        <v>31</v>
      </c>
      <c r="CR643" s="529" t="e">
        <v>#REF!</v>
      </c>
      <c r="CS643" s="529" t="e">
        <v>#REF!</v>
      </c>
      <c r="CT643" s="530" t="e">
        <v>#REF!</v>
      </c>
      <c r="CZ643" s="447" t="b">
        <v>0</v>
      </c>
      <c r="DA643" s="448" t="b">
        <v>0</v>
      </c>
      <c r="DB643" s="449" t="b">
        <v>0</v>
      </c>
      <c r="DC643" s="447" t="s">
        <v>433</v>
      </c>
      <c r="DD643" s="449" t="s">
        <v>433</v>
      </c>
      <c r="DE643" s="447" t="s">
        <v>433</v>
      </c>
      <c r="DF643" s="449" t="s">
        <v>433</v>
      </c>
      <c r="DG643" s="447" t="s">
        <v>433</v>
      </c>
      <c r="DH643" s="449" t="s">
        <v>433</v>
      </c>
      <c r="DI643" s="447" t="s">
        <v>433</v>
      </c>
      <c r="DJ643" s="448" t="s">
        <v>433</v>
      </c>
      <c r="DK643" s="449" t="s">
        <v>433</v>
      </c>
      <c r="DL643" s="447" t="s">
        <v>433</v>
      </c>
      <c r="DM643" s="448" t="s">
        <v>433</v>
      </c>
      <c r="DN643" s="449" t="s">
        <v>433</v>
      </c>
      <c r="DO643" s="447" t="s">
        <v>433</v>
      </c>
      <c r="DP643" s="448" t="s">
        <v>433</v>
      </c>
      <c r="DQ643" s="449" t="s">
        <v>433</v>
      </c>
      <c r="DR643" s="336"/>
      <c r="DV643" s="510">
        <v>2050</v>
      </c>
      <c r="DW643" s="511" t="s">
        <v>433</v>
      </c>
      <c r="DY643" s="558" t="s">
        <v>433</v>
      </c>
      <c r="EA643" s="325"/>
      <c r="EB643" s="325"/>
      <c r="EC643" s="325"/>
      <c r="ED643" s="325"/>
      <c r="EE643" s="325"/>
    </row>
    <row r="644" spans="1:135" s="319" customFormat="1" ht="13.8" x14ac:dyDescent="0.25">
      <c r="B644" s="403">
        <v>2048</v>
      </c>
      <c r="C644" s="621"/>
      <c r="D644" s="610"/>
      <c r="E644" s="611"/>
      <c r="F644" s="621"/>
      <c r="G644" s="622"/>
      <c r="H644" s="623"/>
      <c r="I644" s="621"/>
      <c r="J644" s="622"/>
      <c r="K644" s="623"/>
      <c r="L644" s="621"/>
      <c r="M644" s="623"/>
      <c r="N644" s="301" t="s">
        <v>446</v>
      </c>
      <c r="O644" s="394"/>
      <c r="P644" s="394"/>
      <c r="Q644" s="394"/>
      <c r="R644" s="301">
        <v>34</v>
      </c>
      <c r="S644" s="503" t="s">
        <v>433</v>
      </c>
      <c r="T644" s="503" t="s">
        <v>433</v>
      </c>
      <c r="U644" s="503" t="s">
        <v>433</v>
      </c>
      <c r="W644" s="503" t="e">
        <v>#N/A</v>
      </c>
      <c r="X644" s="503" t="e">
        <v>#N/A</v>
      </c>
      <c r="Y644" s="503" t="e">
        <v>#N/A</v>
      </c>
      <c r="AA644" s="365"/>
      <c r="AB644" s="365"/>
      <c r="AC644" s="365"/>
      <c r="AD644" s="365"/>
      <c r="AE644" s="365"/>
      <c r="AF644" s="365"/>
      <c r="AG644" s="365"/>
      <c r="AH644" s="365"/>
      <c r="AI644" s="365"/>
      <c r="AJ644" s="365"/>
      <c r="AK644" s="365"/>
      <c r="AL644" s="365"/>
      <c r="AM644" s="365"/>
      <c r="AN644" s="365"/>
      <c r="BI644" s="463">
        <v>2046</v>
      </c>
      <c r="BJ644" s="530" t="e">
        <v>#REF!</v>
      </c>
      <c r="BR644" s="463">
        <v>2046</v>
      </c>
      <c r="BS644" s="294">
        <v>32</v>
      </c>
      <c r="BT644" s="529" t="e">
        <v>#DIV/0!</v>
      </c>
      <c r="BU644" s="529" t="e">
        <v>#DIV/0!</v>
      </c>
      <c r="BV644" s="530" t="e">
        <v>#DIV/0!</v>
      </c>
      <c r="BY644" s="463">
        <v>2046</v>
      </c>
      <c r="BZ644" s="294">
        <v>32</v>
      </c>
      <c r="CA644" s="529" t="e">
        <v>#REF!</v>
      </c>
      <c r="CB644" s="529" t="e">
        <v>#REF!</v>
      </c>
      <c r="CC644" s="529" t="e">
        <v>#REF!</v>
      </c>
      <c r="CD644" s="530" t="e">
        <v>#REF!</v>
      </c>
      <c r="CG644" s="463">
        <v>2046</v>
      </c>
      <c r="CH644" s="294">
        <v>32</v>
      </c>
      <c r="CI644" s="529" t="e">
        <v>#REF!</v>
      </c>
      <c r="CJ644" s="529" t="e">
        <v>#REF!</v>
      </c>
      <c r="CK644" s="529" t="e">
        <v>#REF!</v>
      </c>
      <c r="CL644" s="529" t="e">
        <v>#REF!</v>
      </c>
      <c r="CM644" s="530" t="e">
        <v>#REF!</v>
      </c>
      <c r="CP644" s="463">
        <v>2046</v>
      </c>
      <c r="CQ644" s="294">
        <v>32</v>
      </c>
      <c r="CR644" s="529" t="e">
        <v>#REF!</v>
      </c>
      <c r="CS644" s="529" t="e">
        <v>#REF!</v>
      </c>
      <c r="CT644" s="530" t="e">
        <v>#REF!</v>
      </c>
      <c r="CZ644" s="447" t="b">
        <v>0</v>
      </c>
      <c r="DA644" s="448" t="b">
        <v>0</v>
      </c>
      <c r="DB644" s="449" t="b">
        <v>0</v>
      </c>
      <c r="DC644" s="447" t="s">
        <v>433</v>
      </c>
      <c r="DD644" s="449" t="s">
        <v>433</v>
      </c>
      <c r="DE644" s="447" t="s">
        <v>433</v>
      </c>
      <c r="DF644" s="449" t="s">
        <v>433</v>
      </c>
      <c r="DG644" s="447" t="s">
        <v>433</v>
      </c>
      <c r="DH644" s="449" t="s">
        <v>433</v>
      </c>
      <c r="DI644" s="447" t="s">
        <v>433</v>
      </c>
      <c r="DJ644" s="448" t="s">
        <v>433</v>
      </c>
      <c r="DK644" s="449" t="s">
        <v>433</v>
      </c>
      <c r="DL644" s="447" t="s">
        <v>433</v>
      </c>
      <c r="DM644" s="448" t="s">
        <v>433</v>
      </c>
      <c r="DN644" s="449" t="s">
        <v>433</v>
      </c>
      <c r="DO644" s="447" t="s">
        <v>433</v>
      </c>
      <c r="DP644" s="448" t="s">
        <v>433</v>
      </c>
      <c r="DQ644" s="449" t="s">
        <v>433</v>
      </c>
      <c r="DR644" s="336"/>
      <c r="DV644" s="510">
        <v>2051</v>
      </c>
      <c r="DW644" s="511" t="s">
        <v>433</v>
      </c>
      <c r="DY644" s="558" t="s">
        <v>433</v>
      </c>
      <c r="EA644" s="325"/>
      <c r="EB644" s="325"/>
      <c r="EC644" s="325"/>
      <c r="ED644" s="325"/>
      <c r="EE644" s="325"/>
    </row>
    <row r="645" spans="1:135" s="319" customFormat="1" ht="13.8" x14ac:dyDescent="0.25">
      <c r="B645" s="403">
        <v>2049</v>
      </c>
      <c r="C645" s="621"/>
      <c r="D645" s="610"/>
      <c r="E645" s="611"/>
      <c r="F645" s="621"/>
      <c r="G645" s="622"/>
      <c r="H645" s="623"/>
      <c r="I645" s="621"/>
      <c r="J645" s="622"/>
      <c r="K645" s="623"/>
      <c r="L645" s="621"/>
      <c r="M645" s="623"/>
      <c r="N645" s="301" t="s">
        <v>446</v>
      </c>
      <c r="O645" s="394"/>
      <c r="P645" s="394"/>
      <c r="Q645" s="394"/>
      <c r="R645" s="301">
        <v>35</v>
      </c>
      <c r="S645" s="503" t="s">
        <v>433</v>
      </c>
      <c r="T645" s="503" t="s">
        <v>433</v>
      </c>
      <c r="U645" s="503" t="s">
        <v>433</v>
      </c>
      <c r="W645" s="503" t="e">
        <v>#N/A</v>
      </c>
      <c r="X645" s="503" t="e">
        <v>#N/A</v>
      </c>
      <c r="Y645" s="503" t="e">
        <v>#N/A</v>
      </c>
      <c r="AA645" s="365"/>
      <c r="AB645" s="365"/>
      <c r="AC645" s="365"/>
      <c r="AD645" s="365"/>
      <c r="AE645" s="365"/>
      <c r="AF645" s="365"/>
      <c r="AG645" s="365"/>
      <c r="AH645" s="365"/>
      <c r="AI645" s="365"/>
      <c r="AJ645" s="365"/>
      <c r="AK645" s="365"/>
      <c r="AL645" s="365"/>
      <c r="AM645" s="365"/>
      <c r="AN645" s="365"/>
      <c r="BI645" s="463">
        <v>2047</v>
      </c>
      <c r="BJ645" s="530" t="e">
        <v>#REF!</v>
      </c>
      <c r="BR645" s="463">
        <v>2047</v>
      </c>
      <c r="BS645" s="294">
        <v>33</v>
      </c>
      <c r="BT645" s="529" t="e">
        <v>#DIV/0!</v>
      </c>
      <c r="BU645" s="529" t="e">
        <v>#DIV/0!</v>
      </c>
      <c r="BV645" s="530" t="e">
        <v>#DIV/0!</v>
      </c>
      <c r="BY645" s="463">
        <v>2047</v>
      </c>
      <c r="BZ645" s="294">
        <v>33</v>
      </c>
      <c r="CA645" s="529" t="e">
        <v>#REF!</v>
      </c>
      <c r="CB645" s="529" t="e">
        <v>#REF!</v>
      </c>
      <c r="CC645" s="529" t="e">
        <v>#REF!</v>
      </c>
      <c r="CD645" s="530" t="e">
        <v>#REF!</v>
      </c>
      <c r="CG645" s="463">
        <v>2047</v>
      </c>
      <c r="CH645" s="294">
        <v>33</v>
      </c>
      <c r="CI645" s="529" t="e">
        <v>#REF!</v>
      </c>
      <c r="CJ645" s="529" t="e">
        <v>#REF!</v>
      </c>
      <c r="CK645" s="529" t="e">
        <v>#REF!</v>
      </c>
      <c r="CL645" s="529" t="e">
        <v>#REF!</v>
      </c>
      <c r="CM645" s="530" t="e">
        <v>#REF!</v>
      </c>
      <c r="CP645" s="463">
        <v>2047</v>
      </c>
      <c r="CQ645" s="294">
        <v>33</v>
      </c>
      <c r="CR645" s="529" t="e">
        <v>#REF!</v>
      </c>
      <c r="CS645" s="529" t="e">
        <v>#REF!</v>
      </c>
      <c r="CT645" s="530" t="e">
        <v>#REF!</v>
      </c>
      <c r="CZ645" s="447" t="b">
        <v>0</v>
      </c>
      <c r="DA645" s="448" t="b">
        <v>0</v>
      </c>
      <c r="DB645" s="449" t="b">
        <v>0</v>
      </c>
      <c r="DC645" s="447" t="s">
        <v>433</v>
      </c>
      <c r="DD645" s="449" t="s">
        <v>433</v>
      </c>
      <c r="DE645" s="447" t="s">
        <v>433</v>
      </c>
      <c r="DF645" s="449" t="s">
        <v>433</v>
      </c>
      <c r="DG645" s="447" t="s">
        <v>433</v>
      </c>
      <c r="DH645" s="449" t="s">
        <v>433</v>
      </c>
      <c r="DI645" s="447" t="s">
        <v>433</v>
      </c>
      <c r="DJ645" s="448" t="s">
        <v>433</v>
      </c>
      <c r="DK645" s="449" t="s">
        <v>433</v>
      </c>
      <c r="DL645" s="447" t="s">
        <v>433</v>
      </c>
      <c r="DM645" s="448" t="s">
        <v>433</v>
      </c>
      <c r="DN645" s="449" t="s">
        <v>433</v>
      </c>
      <c r="DO645" s="447" t="s">
        <v>433</v>
      </c>
      <c r="DP645" s="448" t="s">
        <v>433</v>
      </c>
      <c r="DQ645" s="449" t="s">
        <v>433</v>
      </c>
      <c r="DR645" s="336"/>
      <c r="DV645" s="510">
        <v>2052</v>
      </c>
      <c r="DW645" s="511" t="s">
        <v>433</v>
      </c>
      <c r="DY645" s="558" t="s">
        <v>433</v>
      </c>
      <c r="EA645" s="325"/>
      <c r="EB645" s="325"/>
      <c r="EC645" s="325"/>
      <c r="ED645" s="325"/>
      <c r="EE645" s="325"/>
    </row>
    <row r="646" spans="1:135" s="319" customFormat="1" ht="13.8" x14ac:dyDescent="0.25">
      <c r="B646" s="403">
        <v>2050</v>
      </c>
      <c r="C646" s="621"/>
      <c r="D646" s="610"/>
      <c r="E646" s="611"/>
      <c r="F646" s="621"/>
      <c r="G646" s="622"/>
      <c r="H646" s="623"/>
      <c r="I646" s="621"/>
      <c r="J646" s="622"/>
      <c r="K646" s="623"/>
      <c r="L646" s="621"/>
      <c r="M646" s="623"/>
      <c r="N646" s="301" t="s">
        <v>446</v>
      </c>
      <c r="O646" s="394"/>
      <c r="P646" s="394"/>
      <c r="Q646" s="394"/>
      <c r="R646" s="301">
        <v>36</v>
      </c>
      <c r="S646" s="503" t="s">
        <v>433</v>
      </c>
      <c r="T646" s="503" t="s">
        <v>433</v>
      </c>
      <c r="U646" s="503" t="s">
        <v>433</v>
      </c>
      <c r="W646" s="503" t="e">
        <v>#N/A</v>
      </c>
      <c r="X646" s="503" t="e">
        <v>#N/A</v>
      </c>
      <c r="Y646" s="503" t="e">
        <v>#N/A</v>
      </c>
      <c r="AA646" s="365"/>
      <c r="AB646" s="365"/>
      <c r="AC646" s="365"/>
      <c r="AD646" s="365"/>
      <c r="AE646" s="365"/>
      <c r="AF646" s="365"/>
      <c r="AG646" s="365"/>
      <c r="AH646" s="365"/>
      <c r="AI646" s="365"/>
      <c r="AJ646" s="365"/>
      <c r="AK646" s="365"/>
      <c r="AL646" s="365"/>
      <c r="AM646" s="365"/>
      <c r="AN646" s="365"/>
      <c r="BI646" s="463">
        <v>2048</v>
      </c>
      <c r="BJ646" s="530" t="e">
        <v>#REF!</v>
      </c>
      <c r="BR646" s="463">
        <v>2048</v>
      </c>
      <c r="BS646" s="294">
        <v>34</v>
      </c>
      <c r="BT646" s="529" t="e">
        <v>#DIV/0!</v>
      </c>
      <c r="BU646" s="529" t="e">
        <v>#DIV/0!</v>
      </c>
      <c r="BV646" s="530" t="e">
        <v>#DIV/0!</v>
      </c>
      <c r="BY646" s="463">
        <v>2048</v>
      </c>
      <c r="BZ646" s="294">
        <v>34</v>
      </c>
      <c r="CA646" s="529" t="e">
        <v>#REF!</v>
      </c>
      <c r="CB646" s="529" t="e">
        <v>#REF!</v>
      </c>
      <c r="CC646" s="529" t="e">
        <v>#REF!</v>
      </c>
      <c r="CD646" s="530" t="e">
        <v>#REF!</v>
      </c>
      <c r="CG646" s="463">
        <v>2048</v>
      </c>
      <c r="CH646" s="294">
        <v>34</v>
      </c>
      <c r="CI646" s="529" t="e">
        <v>#REF!</v>
      </c>
      <c r="CJ646" s="529" t="e">
        <v>#REF!</v>
      </c>
      <c r="CK646" s="529" t="e">
        <v>#REF!</v>
      </c>
      <c r="CL646" s="529" t="e">
        <v>#REF!</v>
      </c>
      <c r="CM646" s="530" t="e">
        <v>#REF!</v>
      </c>
      <c r="CP646" s="463">
        <v>2048</v>
      </c>
      <c r="CQ646" s="294">
        <v>34</v>
      </c>
      <c r="CR646" s="529" t="e">
        <v>#REF!</v>
      </c>
      <c r="CS646" s="529" t="e">
        <v>#REF!</v>
      </c>
      <c r="CT646" s="530" t="e">
        <v>#REF!</v>
      </c>
      <c r="CZ646" s="447" t="b">
        <v>0</v>
      </c>
      <c r="DA646" s="448" t="b">
        <v>0</v>
      </c>
      <c r="DB646" s="449" t="b">
        <v>0</v>
      </c>
      <c r="DC646" s="447" t="s">
        <v>433</v>
      </c>
      <c r="DD646" s="449" t="s">
        <v>433</v>
      </c>
      <c r="DE646" s="447" t="s">
        <v>433</v>
      </c>
      <c r="DF646" s="449" t="s">
        <v>433</v>
      </c>
      <c r="DG646" s="447" t="s">
        <v>433</v>
      </c>
      <c r="DH646" s="449" t="s">
        <v>433</v>
      </c>
      <c r="DI646" s="447" t="s">
        <v>433</v>
      </c>
      <c r="DJ646" s="448" t="s">
        <v>433</v>
      </c>
      <c r="DK646" s="449" t="s">
        <v>433</v>
      </c>
      <c r="DL646" s="447" t="s">
        <v>433</v>
      </c>
      <c r="DM646" s="448" t="s">
        <v>433</v>
      </c>
      <c r="DN646" s="449" t="s">
        <v>433</v>
      </c>
      <c r="DO646" s="447" t="s">
        <v>433</v>
      </c>
      <c r="DP646" s="448" t="s">
        <v>433</v>
      </c>
      <c r="DQ646" s="449" t="s">
        <v>433</v>
      </c>
      <c r="DR646" s="336"/>
      <c r="DV646" s="510">
        <v>2053</v>
      </c>
      <c r="DW646" s="511" t="s">
        <v>433</v>
      </c>
      <c r="DY646" s="558" t="s">
        <v>433</v>
      </c>
      <c r="EA646" s="325"/>
      <c r="EB646" s="325"/>
      <c r="EC646" s="325"/>
      <c r="ED646" s="325"/>
      <c r="EE646" s="325"/>
    </row>
    <row r="647" spans="1:135" s="319" customFormat="1" ht="13.8" x14ac:dyDescent="0.25">
      <c r="B647" s="403">
        <v>2051</v>
      </c>
      <c r="C647" s="621"/>
      <c r="D647" s="610"/>
      <c r="E647" s="611"/>
      <c r="F647" s="621"/>
      <c r="G647" s="622"/>
      <c r="H647" s="623"/>
      <c r="I647" s="621"/>
      <c r="J647" s="622"/>
      <c r="K647" s="623"/>
      <c r="L647" s="621"/>
      <c r="M647" s="623"/>
      <c r="N647" s="301" t="s">
        <v>446</v>
      </c>
      <c r="O647" s="394"/>
      <c r="P647" s="394"/>
      <c r="Q647" s="394"/>
      <c r="R647" s="301">
        <v>37</v>
      </c>
      <c r="S647" s="503" t="s">
        <v>433</v>
      </c>
      <c r="T647" s="503" t="s">
        <v>433</v>
      </c>
      <c r="U647" s="503" t="s">
        <v>433</v>
      </c>
      <c r="W647" s="503" t="e">
        <v>#N/A</v>
      </c>
      <c r="X647" s="503" t="e">
        <v>#N/A</v>
      </c>
      <c r="Y647" s="503" t="e">
        <v>#N/A</v>
      </c>
      <c r="AA647" s="365"/>
      <c r="AB647" s="365"/>
      <c r="AC647" s="365"/>
      <c r="AD647" s="365"/>
      <c r="AE647" s="365"/>
      <c r="AF647" s="365"/>
      <c r="AG647" s="365"/>
      <c r="AH647" s="365"/>
      <c r="AI647" s="365"/>
      <c r="AJ647" s="365"/>
      <c r="AK647" s="365"/>
      <c r="AL647" s="365"/>
      <c r="AM647" s="365"/>
      <c r="AN647" s="365"/>
      <c r="BI647" s="463">
        <v>2049</v>
      </c>
      <c r="BJ647" s="530" t="e">
        <v>#REF!</v>
      </c>
      <c r="BR647" s="463">
        <v>2049</v>
      </c>
      <c r="BS647" s="294">
        <v>35</v>
      </c>
      <c r="BT647" s="529" t="e">
        <v>#DIV/0!</v>
      </c>
      <c r="BU647" s="529" t="e">
        <v>#DIV/0!</v>
      </c>
      <c r="BV647" s="530" t="e">
        <v>#DIV/0!</v>
      </c>
      <c r="BY647" s="463">
        <v>2049</v>
      </c>
      <c r="BZ647" s="294">
        <v>35</v>
      </c>
      <c r="CA647" s="529" t="e">
        <v>#REF!</v>
      </c>
      <c r="CB647" s="529" t="e">
        <v>#REF!</v>
      </c>
      <c r="CC647" s="529" t="e">
        <v>#REF!</v>
      </c>
      <c r="CD647" s="530" t="e">
        <v>#REF!</v>
      </c>
      <c r="CG647" s="463">
        <v>2049</v>
      </c>
      <c r="CH647" s="294">
        <v>35</v>
      </c>
      <c r="CI647" s="529" t="e">
        <v>#REF!</v>
      </c>
      <c r="CJ647" s="529" t="e">
        <v>#REF!</v>
      </c>
      <c r="CK647" s="529" t="e">
        <v>#REF!</v>
      </c>
      <c r="CL647" s="529" t="e">
        <v>#REF!</v>
      </c>
      <c r="CM647" s="530" t="e">
        <v>#REF!</v>
      </c>
      <c r="CP647" s="463">
        <v>2049</v>
      </c>
      <c r="CQ647" s="294">
        <v>35</v>
      </c>
      <c r="CR647" s="529" t="e">
        <v>#REF!</v>
      </c>
      <c r="CS647" s="529" t="e">
        <v>#REF!</v>
      </c>
      <c r="CT647" s="530" t="e">
        <v>#REF!</v>
      </c>
      <c r="CZ647" s="447" t="b">
        <v>0</v>
      </c>
      <c r="DA647" s="448" t="b">
        <v>0</v>
      </c>
      <c r="DB647" s="449" t="b">
        <v>0</v>
      </c>
      <c r="DC647" s="447" t="s">
        <v>433</v>
      </c>
      <c r="DD647" s="449" t="s">
        <v>433</v>
      </c>
      <c r="DE647" s="447" t="s">
        <v>433</v>
      </c>
      <c r="DF647" s="449" t="s">
        <v>433</v>
      </c>
      <c r="DG647" s="447" t="s">
        <v>433</v>
      </c>
      <c r="DH647" s="449" t="s">
        <v>433</v>
      </c>
      <c r="DI647" s="447" t="s">
        <v>433</v>
      </c>
      <c r="DJ647" s="448" t="s">
        <v>433</v>
      </c>
      <c r="DK647" s="449" t="s">
        <v>433</v>
      </c>
      <c r="DL647" s="447" t="s">
        <v>433</v>
      </c>
      <c r="DM647" s="448" t="s">
        <v>433</v>
      </c>
      <c r="DN647" s="449" t="s">
        <v>433</v>
      </c>
      <c r="DO647" s="447" t="s">
        <v>433</v>
      </c>
      <c r="DP647" s="448" t="s">
        <v>433</v>
      </c>
      <c r="DQ647" s="449" t="s">
        <v>433</v>
      </c>
      <c r="DR647" s="336"/>
      <c r="DV647" s="510">
        <v>2054</v>
      </c>
      <c r="DW647" s="511" t="s">
        <v>433</v>
      </c>
      <c r="DY647" s="558" t="s">
        <v>433</v>
      </c>
      <c r="EA647" s="325"/>
      <c r="EB647" s="325"/>
      <c r="EC647" s="325"/>
      <c r="ED647" s="325"/>
      <c r="EE647" s="325"/>
    </row>
    <row r="648" spans="1:135" s="319" customFormat="1" ht="14.4" thickBot="1" x14ac:dyDescent="0.3">
      <c r="B648" s="403">
        <v>2052</v>
      </c>
      <c r="C648" s="621"/>
      <c r="D648" s="610"/>
      <c r="E648" s="611"/>
      <c r="F648" s="621"/>
      <c r="G648" s="622"/>
      <c r="H648" s="623"/>
      <c r="I648" s="621"/>
      <c r="J648" s="622"/>
      <c r="K648" s="623"/>
      <c r="L648" s="621"/>
      <c r="M648" s="623"/>
      <c r="N648" s="301" t="s">
        <v>446</v>
      </c>
      <c r="O648" s="394"/>
      <c r="P648" s="394"/>
      <c r="Q648" s="394"/>
      <c r="R648" s="301">
        <v>38</v>
      </c>
      <c r="S648" s="503" t="s">
        <v>433</v>
      </c>
      <c r="T648" s="503" t="s">
        <v>433</v>
      </c>
      <c r="U648" s="503" t="s">
        <v>433</v>
      </c>
      <c r="W648" s="503" t="e">
        <v>#N/A</v>
      </c>
      <c r="X648" s="503" t="e">
        <v>#N/A</v>
      </c>
      <c r="Y648" s="503" t="e">
        <v>#N/A</v>
      </c>
      <c r="AA648" s="365"/>
      <c r="AB648" s="365"/>
      <c r="AC648" s="365"/>
      <c r="AD648" s="365"/>
      <c r="AE648" s="365"/>
      <c r="AF648" s="365"/>
      <c r="AG648" s="365"/>
      <c r="AH648" s="365"/>
      <c r="AI648" s="365"/>
      <c r="AJ648" s="365"/>
      <c r="AK648" s="365"/>
      <c r="AL648" s="365"/>
      <c r="AM648" s="365"/>
      <c r="AN648" s="365"/>
      <c r="BI648" s="463">
        <v>2050</v>
      </c>
      <c r="BJ648" s="542" t="e">
        <v>#REF!</v>
      </c>
      <c r="BR648" s="463">
        <v>2050</v>
      </c>
      <c r="BS648" s="294">
        <v>36</v>
      </c>
      <c r="BT648" s="529" t="e">
        <v>#DIV/0!</v>
      </c>
      <c r="BU648" s="529" t="e">
        <v>#DIV/0!</v>
      </c>
      <c r="BV648" s="542" t="e">
        <v>#DIV/0!</v>
      </c>
      <c r="BY648" s="463">
        <v>2050</v>
      </c>
      <c r="BZ648" s="294">
        <v>36</v>
      </c>
      <c r="CA648" s="529" t="e">
        <v>#REF!</v>
      </c>
      <c r="CB648" s="529" t="e">
        <v>#REF!</v>
      </c>
      <c r="CC648" s="529" t="e">
        <v>#REF!</v>
      </c>
      <c r="CD648" s="542" t="e">
        <v>#REF!</v>
      </c>
      <c r="CG648" s="463">
        <v>2050</v>
      </c>
      <c r="CH648" s="294">
        <v>36</v>
      </c>
      <c r="CI648" s="529" t="e">
        <v>#REF!</v>
      </c>
      <c r="CJ648" s="529" t="e">
        <v>#REF!</v>
      </c>
      <c r="CK648" s="529" t="e">
        <v>#REF!</v>
      </c>
      <c r="CL648" s="529" t="e">
        <v>#REF!</v>
      </c>
      <c r="CM648" s="542" t="e">
        <v>#REF!</v>
      </c>
      <c r="CP648" s="463">
        <v>2050</v>
      </c>
      <c r="CQ648" s="294">
        <v>36</v>
      </c>
      <c r="CR648" s="529" t="e">
        <v>#REF!</v>
      </c>
      <c r="CS648" s="529" t="e">
        <v>#REF!</v>
      </c>
      <c r="CT648" s="542" t="e">
        <v>#REF!</v>
      </c>
      <c r="CZ648" s="447" t="b">
        <v>0</v>
      </c>
      <c r="DA648" s="448" t="b">
        <v>0</v>
      </c>
      <c r="DB648" s="449" t="b">
        <v>0</v>
      </c>
      <c r="DC648" s="447" t="s">
        <v>433</v>
      </c>
      <c r="DD648" s="449" t="s">
        <v>433</v>
      </c>
      <c r="DE648" s="447" t="s">
        <v>433</v>
      </c>
      <c r="DF648" s="449" t="s">
        <v>433</v>
      </c>
      <c r="DG648" s="447" t="s">
        <v>433</v>
      </c>
      <c r="DH648" s="449" t="s">
        <v>433</v>
      </c>
      <c r="DI648" s="447" t="s">
        <v>433</v>
      </c>
      <c r="DJ648" s="448" t="s">
        <v>433</v>
      </c>
      <c r="DK648" s="449" t="s">
        <v>433</v>
      </c>
      <c r="DL648" s="447" t="s">
        <v>433</v>
      </c>
      <c r="DM648" s="448" t="s">
        <v>433</v>
      </c>
      <c r="DN648" s="449" t="s">
        <v>433</v>
      </c>
      <c r="DO648" s="447" t="s">
        <v>433</v>
      </c>
      <c r="DP648" s="448" t="s">
        <v>433</v>
      </c>
      <c r="DQ648" s="449" t="s">
        <v>433</v>
      </c>
      <c r="DR648" s="336"/>
      <c r="DV648" s="510">
        <v>2055</v>
      </c>
      <c r="DW648" s="511" t="s">
        <v>433</v>
      </c>
      <c r="DY648" s="558" t="s">
        <v>433</v>
      </c>
      <c r="EA648" s="325"/>
      <c r="EB648" s="325"/>
      <c r="EC648" s="325"/>
      <c r="ED648" s="325"/>
      <c r="EE648" s="325"/>
    </row>
    <row r="649" spans="1:135" s="319" customFormat="1" ht="13.8" x14ac:dyDescent="0.25">
      <c r="B649" s="403">
        <v>2053</v>
      </c>
      <c r="C649" s="621"/>
      <c r="D649" s="610"/>
      <c r="E649" s="611"/>
      <c r="F649" s="621"/>
      <c r="G649" s="622"/>
      <c r="H649" s="623"/>
      <c r="I649" s="621"/>
      <c r="J649" s="622"/>
      <c r="K649" s="623"/>
      <c r="L649" s="621"/>
      <c r="M649" s="623"/>
      <c r="N649" s="301" t="s">
        <v>446</v>
      </c>
      <c r="O649" s="394"/>
      <c r="P649" s="394"/>
      <c r="Q649" s="394"/>
      <c r="R649" s="301">
        <v>39</v>
      </c>
      <c r="S649" s="503" t="s">
        <v>433</v>
      </c>
      <c r="T649" s="503" t="s">
        <v>433</v>
      </c>
      <c r="U649" s="503" t="s">
        <v>433</v>
      </c>
      <c r="W649" s="503" t="e">
        <v>#N/A</v>
      </c>
      <c r="X649" s="503" t="e">
        <v>#N/A</v>
      </c>
      <c r="Y649" s="503" t="e">
        <v>#N/A</v>
      </c>
      <c r="AA649" s="365"/>
      <c r="AB649" s="365"/>
      <c r="AC649" s="365"/>
      <c r="AD649" s="365"/>
      <c r="AE649" s="365"/>
      <c r="AF649" s="365"/>
      <c r="AG649" s="365"/>
      <c r="AH649" s="365"/>
      <c r="AI649" s="365"/>
      <c r="AJ649" s="365"/>
      <c r="AK649" s="365"/>
      <c r="AL649" s="365"/>
      <c r="AM649" s="365"/>
      <c r="AN649" s="365"/>
      <c r="BI649" s="463">
        <v>2051</v>
      </c>
      <c r="BJ649" s="486" t="e">
        <v>#REF!</v>
      </c>
      <c r="BR649" s="463">
        <v>2051</v>
      </c>
      <c r="BS649" s="294">
        <v>37</v>
      </c>
      <c r="BT649" s="529" t="e">
        <v>#DIV/0!</v>
      </c>
      <c r="BU649" s="529" t="e">
        <v>#DIV/0!</v>
      </c>
      <c r="BV649" s="486" t="e">
        <v>#DIV/0!</v>
      </c>
      <c r="BY649" s="463">
        <v>2051</v>
      </c>
      <c r="BZ649" s="294">
        <v>37</v>
      </c>
      <c r="CA649" s="529" t="e">
        <v>#REF!</v>
      </c>
      <c r="CB649" s="529" t="e">
        <v>#REF!</v>
      </c>
      <c r="CC649" s="529" t="e">
        <v>#REF!</v>
      </c>
      <c r="CD649" s="486" t="e">
        <v>#REF!</v>
      </c>
      <c r="CG649" s="463">
        <v>2051</v>
      </c>
      <c r="CH649" s="294">
        <v>37</v>
      </c>
      <c r="CI649" s="529" t="e">
        <v>#REF!</v>
      </c>
      <c r="CJ649" s="529" t="e">
        <v>#REF!</v>
      </c>
      <c r="CK649" s="529" t="e">
        <v>#REF!</v>
      </c>
      <c r="CL649" s="529" t="e">
        <v>#REF!</v>
      </c>
      <c r="CM649" s="486" t="e">
        <v>#REF!</v>
      </c>
      <c r="CP649" s="463">
        <v>2051</v>
      </c>
      <c r="CQ649" s="294">
        <v>37</v>
      </c>
      <c r="CR649" s="529" t="e">
        <v>#REF!</v>
      </c>
      <c r="CS649" s="529" t="e">
        <v>#REF!</v>
      </c>
      <c r="CT649" s="486" t="e">
        <v>#REF!</v>
      </c>
      <c r="CZ649" s="447" t="b">
        <v>0</v>
      </c>
      <c r="DA649" s="448" t="b">
        <v>0</v>
      </c>
      <c r="DB649" s="449" t="b">
        <v>0</v>
      </c>
      <c r="DC649" s="447" t="s">
        <v>433</v>
      </c>
      <c r="DD649" s="449" t="s">
        <v>433</v>
      </c>
      <c r="DE649" s="447" t="s">
        <v>433</v>
      </c>
      <c r="DF649" s="449" t="s">
        <v>433</v>
      </c>
      <c r="DG649" s="447" t="s">
        <v>433</v>
      </c>
      <c r="DH649" s="449" t="s">
        <v>433</v>
      </c>
      <c r="DI649" s="447" t="s">
        <v>433</v>
      </c>
      <c r="DJ649" s="448" t="s">
        <v>433</v>
      </c>
      <c r="DK649" s="449" t="s">
        <v>433</v>
      </c>
      <c r="DL649" s="447" t="s">
        <v>433</v>
      </c>
      <c r="DM649" s="448" t="s">
        <v>433</v>
      </c>
      <c r="DN649" s="449" t="s">
        <v>433</v>
      </c>
      <c r="DO649" s="447" t="s">
        <v>433</v>
      </c>
      <c r="DP649" s="448" t="s">
        <v>433</v>
      </c>
      <c r="DQ649" s="449" t="s">
        <v>433</v>
      </c>
      <c r="DR649" s="336"/>
      <c r="DV649" s="510">
        <v>2056</v>
      </c>
      <c r="DW649" s="511" t="s">
        <v>433</v>
      </c>
      <c r="DY649" s="558" t="s">
        <v>433</v>
      </c>
      <c r="EA649" s="325"/>
      <c r="EB649" s="325"/>
      <c r="EC649" s="325"/>
      <c r="ED649" s="325"/>
      <c r="EE649" s="325"/>
    </row>
    <row r="650" spans="1:135" s="319" customFormat="1" ht="13.8" x14ac:dyDescent="0.25">
      <c r="B650" s="403">
        <v>2054</v>
      </c>
      <c r="C650" s="621"/>
      <c r="D650" s="610"/>
      <c r="E650" s="611"/>
      <c r="F650" s="621"/>
      <c r="G650" s="622"/>
      <c r="H650" s="623"/>
      <c r="I650" s="621"/>
      <c r="J650" s="622"/>
      <c r="K650" s="623"/>
      <c r="L650" s="621"/>
      <c r="M650" s="623"/>
      <c r="N650" s="301" t="s">
        <v>446</v>
      </c>
      <c r="O650" s="394"/>
      <c r="P650" s="394"/>
      <c r="Q650" s="394"/>
      <c r="R650" s="301">
        <v>40</v>
      </c>
      <c r="S650" s="503" t="s">
        <v>433</v>
      </c>
      <c r="T650" s="503" t="s">
        <v>433</v>
      </c>
      <c r="U650" s="503" t="s">
        <v>433</v>
      </c>
      <c r="W650" s="503" t="e">
        <v>#N/A</v>
      </c>
      <c r="X650" s="503" t="e">
        <v>#N/A</v>
      </c>
      <c r="Y650" s="503" t="e">
        <v>#N/A</v>
      </c>
      <c r="AA650" s="365"/>
      <c r="AB650" s="365"/>
      <c r="AC650" s="365"/>
      <c r="AD650" s="365"/>
      <c r="AE650" s="365"/>
      <c r="AF650" s="365"/>
      <c r="AG650" s="365"/>
      <c r="AH650" s="365"/>
      <c r="AI650" s="365"/>
      <c r="AJ650" s="365"/>
      <c r="AK650" s="365"/>
      <c r="AL650" s="365"/>
      <c r="AM650" s="365"/>
      <c r="AN650" s="365"/>
      <c r="BI650" s="463">
        <v>2052</v>
      </c>
      <c r="BJ650" s="464" t="e">
        <v>#REF!</v>
      </c>
      <c r="BR650" s="463">
        <v>2052</v>
      </c>
      <c r="BS650" s="294">
        <v>38</v>
      </c>
      <c r="BT650" s="529" t="e">
        <v>#DIV/0!</v>
      </c>
      <c r="BU650" s="529" t="e">
        <v>#DIV/0!</v>
      </c>
      <c r="BV650" s="560" t="e">
        <v>#DIV/0!</v>
      </c>
      <c r="BY650" s="463">
        <v>2052</v>
      </c>
      <c r="BZ650" s="294">
        <v>38</v>
      </c>
      <c r="CA650" s="529" t="e">
        <v>#REF!</v>
      </c>
      <c r="CB650" s="529" t="e">
        <v>#REF!</v>
      </c>
      <c r="CC650" s="529" t="e">
        <v>#REF!</v>
      </c>
      <c r="CD650" s="560" t="e">
        <v>#REF!</v>
      </c>
      <c r="CG650" s="463">
        <v>2052</v>
      </c>
      <c r="CH650" s="294">
        <v>38</v>
      </c>
      <c r="CI650" s="529" t="e">
        <v>#REF!</v>
      </c>
      <c r="CJ650" s="529" t="e">
        <v>#REF!</v>
      </c>
      <c r="CK650" s="529" t="e">
        <v>#REF!</v>
      </c>
      <c r="CL650" s="529" t="e">
        <v>#REF!</v>
      </c>
      <c r="CM650" s="560" t="e">
        <v>#REF!</v>
      </c>
      <c r="CP650" s="463">
        <v>2052</v>
      </c>
      <c r="CQ650" s="294">
        <v>38</v>
      </c>
      <c r="CR650" s="529" t="e">
        <v>#REF!</v>
      </c>
      <c r="CS650" s="529" t="e">
        <v>#REF!</v>
      </c>
      <c r="CT650" s="560" t="e">
        <v>#REF!</v>
      </c>
      <c r="CZ650" s="447" t="b">
        <v>0</v>
      </c>
      <c r="DA650" s="448" t="b">
        <v>0</v>
      </c>
      <c r="DB650" s="449" t="b">
        <v>0</v>
      </c>
      <c r="DC650" s="447" t="s">
        <v>433</v>
      </c>
      <c r="DD650" s="449" t="s">
        <v>433</v>
      </c>
      <c r="DE650" s="447" t="s">
        <v>433</v>
      </c>
      <c r="DF650" s="449" t="s">
        <v>433</v>
      </c>
      <c r="DG650" s="447" t="s">
        <v>433</v>
      </c>
      <c r="DH650" s="449" t="s">
        <v>433</v>
      </c>
      <c r="DI650" s="447" t="s">
        <v>433</v>
      </c>
      <c r="DJ650" s="448" t="s">
        <v>433</v>
      </c>
      <c r="DK650" s="449" t="s">
        <v>433</v>
      </c>
      <c r="DL650" s="447" t="s">
        <v>433</v>
      </c>
      <c r="DM650" s="448" t="s">
        <v>433</v>
      </c>
      <c r="DN650" s="449" t="s">
        <v>433</v>
      </c>
      <c r="DO650" s="447" t="s">
        <v>433</v>
      </c>
      <c r="DP650" s="448" t="s">
        <v>433</v>
      </c>
      <c r="DQ650" s="449" t="s">
        <v>433</v>
      </c>
      <c r="DR650" s="336"/>
      <c r="DV650" s="510">
        <v>2057</v>
      </c>
      <c r="DW650" s="511" t="s">
        <v>433</v>
      </c>
      <c r="DY650" s="558" t="s">
        <v>433</v>
      </c>
      <c r="EA650" s="325"/>
      <c r="EB650" s="325"/>
      <c r="EC650" s="325"/>
      <c r="ED650" s="325"/>
      <c r="EE650" s="325"/>
    </row>
    <row r="651" spans="1:135" s="319" customFormat="1" ht="13.8" x14ac:dyDescent="0.25">
      <c r="B651" s="403">
        <v>2055</v>
      </c>
      <c r="C651" s="621"/>
      <c r="D651" s="610"/>
      <c r="E651" s="611"/>
      <c r="F651" s="621"/>
      <c r="G651" s="622"/>
      <c r="H651" s="623"/>
      <c r="I651" s="621"/>
      <c r="J651" s="622"/>
      <c r="K651" s="623"/>
      <c r="L651" s="621"/>
      <c r="M651" s="623"/>
      <c r="N651" s="301" t="s">
        <v>446</v>
      </c>
      <c r="O651" s="394"/>
      <c r="P651" s="394"/>
      <c r="Q651" s="394"/>
      <c r="R651" s="301">
        <v>41</v>
      </c>
      <c r="S651" s="503" t="s">
        <v>433</v>
      </c>
      <c r="T651" s="503" t="s">
        <v>433</v>
      </c>
      <c r="U651" s="503" t="s">
        <v>433</v>
      </c>
      <c r="W651" s="503" t="e">
        <v>#N/A</v>
      </c>
      <c r="X651" s="503" t="e">
        <v>#N/A</v>
      </c>
      <c r="Y651" s="503" t="e">
        <v>#N/A</v>
      </c>
      <c r="AA651" s="365"/>
      <c r="AB651" s="365"/>
      <c r="AC651" s="365"/>
      <c r="AD651" s="365"/>
      <c r="AE651" s="365"/>
      <c r="AF651" s="365"/>
      <c r="AG651" s="365"/>
      <c r="AH651" s="365"/>
      <c r="AI651" s="365"/>
      <c r="AJ651" s="365"/>
      <c r="AK651" s="365"/>
      <c r="AL651" s="365"/>
      <c r="AM651" s="365"/>
      <c r="AN651" s="365"/>
      <c r="BI651" s="463">
        <v>2053</v>
      </c>
      <c r="BJ651" s="464" t="e">
        <v>#REF!</v>
      </c>
      <c r="BR651" s="463">
        <v>2053</v>
      </c>
      <c r="BS651" s="294">
        <v>39</v>
      </c>
      <c r="BT651" s="529" t="e">
        <v>#DIV/0!</v>
      </c>
      <c r="BU651" s="529" t="e">
        <v>#DIV/0!</v>
      </c>
      <c r="BV651" s="560" t="e">
        <v>#DIV/0!</v>
      </c>
      <c r="BY651" s="463">
        <v>2053</v>
      </c>
      <c r="BZ651" s="294">
        <v>39</v>
      </c>
      <c r="CA651" s="529" t="e">
        <v>#REF!</v>
      </c>
      <c r="CB651" s="529" t="e">
        <v>#REF!</v>
      </c>
      <c r="CC651" s="529" t="e">
        <v>#REF!</v>
      </c>
      <c r="CD651" s="560" t="e">
        <v>#REF!</v>
      </c>
      <c r="CG651" s="463">
        <v>2053</v>
      </c>
      <c r="CH651" s="294">
        <v>39</v>
      </c>
      <c r="CI651" s="529" t="e">
        <v>#REF!</v>
      </c>
      <c r="CJ651" s="529" t="e">
        <v>#REF!</v>
      </c>
      <c r="CK651" s="529" t="e">
        <v>#REF!</v>
      </c>
      <c r="CL651" s="529" t="e">
        <v>#REF!</v>
      </c>
      <c r="CM651" s="560" t="e">
        <v>#REF!</v>
      </c>
      <c r="CP651" s="463">
        <v>2053</v>
      </c>
      <c r="CQ651" s="294">
        <v>39</v>
      </c>
      <c r="CR651" s="529" t="e">
        <v>#REF!</v>
      </c>
      <c r="CS651" s="529" t="e">
        <v>#REF!</v>
      </c>
      <c r="CT651" s="560" t="e">
        <v>#REF!</v>
      </c>
      <c r="CZ651" s="447" t="b">
        <v>0</v>
      </c>
      <c r="DA651" s="448" t="b">
        <v>0</v>
      </c>
      <c r="DB651" s="449" t="b">
        <v>0</v>
      </c>
      <c r="DC651" s="447" t="s">
        <v>433</v>
      </c>
      <c r="DD651" s="449" t="s">
        <v>433</v>
      </c>
      <c r="DE651" s="447" t="s">
        <v>433</v>
      </c>
      <c r="DF651" s="449" t="s">
        <v>433</v>
      </c>
      <c r="DG651" s="447" t="s">
        <v>433</v>
      </c>
      <c r="DH651" s="449" t="s">
        <v>433</v>
      </c>
      <c r="DI651" s="447" t="s">
        <v>433</v>
      </c>
      <c r="DJ651" s="448" t="s">
        <v>433</v>
      </c>
      <c r="DK651" s="449" t="s">
        <v>433</v>
      </c>
      <c r="DL651" s="447" t="s">
        <v>433</v>
      </c>
      <c r="DM651" s="448" t="s">
        <v>433</v>
      </c>
      <c r="DN651" s="449" t="s">
        <v>433</v>
      </c>
      <c r="DO651" s="447" t="s">
        <v>433</v>
      </c>
      <c r="DP651" s="448" t="s">
        <v>433</v>
      </c>
      <c r="DQ651" s="449" t="s">
        <v>433</v>
      </c>
      <c r="DR651" s="336"/>
      <c r="DV651" s="510">
        <v>2058</v>
      </c>
      <c r="DW651" s="511" t="s">
        <v>433</v>
      </c>
      <c r="DY651" s="558" t="s">
        <v>433</v>
      </c>
      <c r="EA651" s="325"/>
      <c r="EB651" s="325"/>
      <c r="EC651" s="325"/>
      <c r="ED651" s="325"/>
      <c r="EE651" s="325"/>
    </row>
    <row r="652" spans="1:135" s="319" customFormat="1" ht="13.8" x14ac:dyDescent="0.25">
      <c r="B652" s="403">
        <v>2056</v>
      </c>
      <c r="C652" s="621"/>
      <c r="D652" s="610"/>
      <c r="E652" s="611"/>
      <c r="F652" s="621"/>
      <c r="G652" s="622"/>
      <c r="H652" s="623"/>
      <c r="I652" s="621"/>
      <c r="J652" s="622"/>
      <c r="K652" s="623"/>
      <c r="L652" s="621"/>
      <c r="M652" s="623"/>
      <c r="N652" s="301" t="s">
        <v>446</v>
      </c>
      <c r="O652" s="394"/>
      <c r="P652" s="394"/>
      <c r="Q652" s="394"/>
      <c r="R652" s="301">
        <v>42</v>
      </c>
      <c r="S652" s="503" t="s">
        <v>433</v>
      </c>
      <c r="T652" s="503" t="s">
        <v>433</v>
      </c>
      <c r="U652" s="503" t="s">
        <v>433</v>
      </c>
      <c r="W652" s="503" t="e">
        <v>#N/A</v>
      </c>
      <c r="X652" s="503" t="e">
        <v>#N/A</v>
      </c>
      <c r="Y652" s="503" t="e">
        <v>#N/A</v>
      </c>
      <c r="AA652" s="365"/>
      <c r="AB652" s="365"/>
      <c r="AC652" s="365"/>
      <c r="AD652" s="365"/>
      <c r="AE652" s="365"/>
      <c r="AF652" s="365"/>
      <c r="AG652" s="365"/>
      <c r="AH652" s="365"/>
      <c r="AI652" s="365"/>
      <c r="AJ652" s="365"/>
      <c r="AK652" s="365"/>
      <c r="AL652" s="365"/>
      <c r="AM652" s="365"/>
      <c r="AN652" s="365"/>
      <c r="BI652" s="463">
        <v>2054</v>
      </c>
      <c r="BJ652" s="464" t="e">
        <v>#REF!</v>
      </c>
      <c r="BR652" s="463">
        <v>2054</v>
      </c>
      <c r="BS652" s="294">
        <v>40</v>
      </c>
      <c r="BT652" s="529" t="e">
        <v>#DIV/0!</v>
      </c>
      <c r="BU652" s="529" t="e">
        <v>#DIV/0!</v>
      </c>
      <c r="BV652" s="560" t="e">
        <v>#DIV/0!</v>
      </c>
      <c r="BY652" s="463">
        <v>2054</v>
      </c>
      <c r="BZ652" s="294">
        <v>40</v>
      </c>
      <c r="CA652" s="529" t="e">
        <v>#REF!</v>
      </c>
      <c r="CB652" s="529" t="e">
        <v>#REF!</v>
      </c>
      <c r="CC652" s="529" t="e">
        <v>#REF!</v>
      </c>
      <c r="CD652" s="560" t="e">
        <v>#REF!</v>
      </c>
      <c r="CG652" s="463">
        <v>2054</v>
      </c>
      <c r="CH652" s="294">
        <v>40</v>
      </c>
      <c r="CI652" s="529" t="e">
        <v>#REF!</v>
      </c>
      <c r="CJ652" s="529" t="e">
        <v>#REF!</v>
      </c>
      <c r="CK652" s="529" t="e">
        <v>#REF!</v>
      </c>
      <c r="CL652" s="529" t="e">
        <v>#REF!</v>
      </c>
      <c r="CM652" s="560" t="e">
        <v>#REF!</v>
      </c>
      <c r="CP652" s="463">
        <v>2054</v>
      </c>
      <c r="CQ652" s="294">
        <v>40</v>
      </c>
      <c r="CR652" s="529" t="e">
        <v>#REF!</v>
      </c>
      <c r="CS652" s="529" t="e">
        <v>#REF!</v>
      </c>
      <c r="CT652" s="560" t="e">
        <v>#REF!</v>
      </c>
      <c r="CZ652" s="447" t="b">
        <v>0</v>
      </c>
      <c r="DA652" s="448" t="b">
        <v>0</v>
      </c>
      <c r="DB652" s="449" t="b">
        <v>0</v>
      </c>
      <c r="DC652" s="447" t="s">
        <v>433</v>
      </c>
      <c r="DD652" s="449" t="s">
        <v>433</v>
      </c>
      <c r="DE652" s="447" t="s">
        <v>433</v>
      </c>
      <c r="DF652" s="449" t="s">
        <v>433</v>
      </c>
      <c r="DG652" s="447" t="s">
        <v>433</v>
      </c>
      <c r="DH652" s="449" t="s">
        <v>433</v>
      </c>
      <c r="DI652" s="447" t="s">
        <v>433</v>
      </c>
      <c r="DJ652" s="448" t="s">
        <v>433</v>
      </c>
      <c r="DK652" s="449" t="s">
        <v>433</v>
      </c>
      <c r="DL652" s="447" t="s">
        <v>433</v>
      </c>
      <c r="DM652" s="448" t="s">
        <v>433</v>
      </c>
      <c r="DN652" s="449" t="s">
        <v>433</v>
      </c>
      <c r="DO652" s="447" t="s">
        <v>433</v>
      </c>
      <c r="DP652" s="448" t="s">
        <v>433</v>
      </c>
      <c r="DQ652" s="449" t="s">
        <v>433</v>
      </c>
      <c r="DR652" s="336"/>
      <c r="DV652" s="510">
        <v>2059</v>
      </c>
      <c r="DW652" s="511" t="s">
        <v>433</v>
      </c>
      <c r="DY652" s="558" t="s">
        <v>433</v>
      </c>
      <c r="EA652" s="325"/>
      <c r="EB652" s="325"/>
      <c r="EC652" s="325"/>
      <c r="ED652" s="325"/>
      <c r="EE652" s="325"/>
    </row>
    <row r="653" spans="1:135" s="319" customFormat="1" ht="13.8" x14ac:dyDescent="0.25">
      <c r="B653" s="403">
        <v>2057</v>
      </c>
      <c r="C653" s="621"/>
      <c r="D653" s="610"/>
      <c r="E653" s="611"/>
      <c r="F653" s="621"/>
      <c r="G653" s="622"/>
      <c r="H653" s="623"/>
      <c r="I653" s="621"/>
      <c r="J653" s="622"/>
      <c r="K653" s="623"/>
      <c r="L653" s="621"/>
      <c r="M653" s="623"/>
      <c r="N653" s="301" t="s">
        <v>446</v>
      </c>
      <c r="O653" s="394"/>
      <c r="P653" s="394"/>
      <c r="Q653" s="394"/>
      <c r="R653" s="301">
        <v>43</v>
      </c>
      <c r="S653" s="503" t="s">
        <v>433</v>
      </c>
      <c r="T653" s="503" t="s">
        <v>433</v>
      </c>
      <c r="U653" s="503" t="s">
        <v>433</v>
      </c>
      <c r="W653" s="503" t="e">
        <v>#N/A</v>
      </c>
      <c r="X653" s="503" t="e">
        <v>#N/A</v>
      </c>
      <c r="Y653" s="503" t="e">
        <v>#N/A</v>
      </c>
      <c r="AA653" s="365"/>
      <c r="AB653" s="365"/>
      <c r="AC653" s="365"/>
      <c r="AD653" s="365"/>
      <c r="AE653" s="365"/>
      <c r="AF653" s="365"/>
      <c r="AG653" s="365"/>
      <c r="AH653" s="365"/>
      <c r="AI653" s="365"/>
      <c r="AJ653" s="365"/>
      <c r="AK653" s="365"/>
      <c r="AL653" s="365"/>
      <c r="AM653" s="365"/>
      <c r="AN653" s="365"/>
      <c r="BI653" s="463">
        <v>2055</v>
      </c>
      <c r="BJ653" s="464" t="e">
        <v>#REF!</v>
      </c>
      <c r="BR653" s="463">
        <v>2055</v>
      </c>
      <c r="BS653" s="294">
        <v>41</v>
      </c>
      <c r="BT653" s="529" t="e">
        <v>#DIV/0!</v>
      </c>
      <c r="BU653" s="529" t="e">
        <v>#DIV/0!</v>
      </c>
      <c r="BV653" s="560" t="e">
        <v>#DIV/0!</v>
      </c>
      <c r="BY653" s="463">
        <v>2055</v>
      </c>
      <c r="BZ653" s="294">
        <v>41</v>
      </c>
      <c r="CA653" s="529" t="e">
        <v>#REF!</v>
      </c>
      <c r="CB653" s="529" t="e">
        <v>#REF!</v>
      </c>
      <c r="CC653" s="529" t="e">
        <v>#REF!</v>
      </c>
      <c r="CD653" s="560" t="e">
        <v>#REF!</v>
      </c>
      <c r="CG653" s="463">
        <v>2055</v>
      </c>
      <c r="CH653" s="294">
        <v>41</v>
      </c>
      <c r="CI653" s="529" t="e">
        <v>#REF!</v>
      </c>
      <c r="CJ653" s="529" t="e">
        <v>#REF!</v>
      </c>
      <c r="CK653" s="529" t="e">
        <v>#REF!</v>
      </c>
      <c r="CL653" s="529" t="e">
        <v>#REF!</v>
      </c>
      <c r="CM653" s="560" t="e">
        <v>#REF!</v>
      </c>
      <c r="CP653" s="463">
        <v>2055</v>
      </c>
      <c r="CQ653" s="294">
        <v>41</v>
      </c>
      <c r="CR653" s="529" t="e">
        <v>#REF!</v>
      </c>
      <c r="CS653" s="529" t="e">
        <v>#REF!</v>
      </c>
      <c r="CT653" s="560" t="e">
        <v>#REF!</v>
      </c>
      <c r="CZ653" s="447" t="b">
        <v>0</v>
      </c>
      <c r="DA653" s="448" t="b">
        <v>0</v>
      </c>
      <c r="DB653" s="449" t="b">
        <v>0</v>
      </c>
      <c r="DC653" s="447" t="s">
        <v>433</v>
      </c>
      <c r="DD653" s="449" t="s">
        <v>433</v>
      </c>
      <c r="DE653" s="447" t="s">
        <v>433</v>
      </c>
      <c r="DF653" s="449" t="s">
        <v>433</v>
      </c>
      <c r="DG653" s="447" t="s">
        <v>433</v>
      </c>
      <c r="DH653" s="449" t="s">
        <v>433</v>
      </c>
      <c r="DI653" s="447" t="s">
        <v>433</v>
      </c>
      <c r="DJ653" s="448" t="s">
        <v>433</v>
      </c>
      <c r="DK653" s="449" t="s">
        <v>433</v>
      </c>
      <c r="DL653" s="447" t="s">
        <v>433</v>
      </c>
      <c r="DM653" s="448" t="s">
        <v>433</v>
      </c>
      <c r="DN653" s="449" t="s">
        <v>433</v>
      </c>
      <c r="DO653" s="447" t="s">
        <v>433</v>
      </c>
      <c r="DP653" s="448" t="s">
        <v>433</v>
      </c>
      <c r="DQ653" s="449" t="s">
        <v>433</v>
      </c>
      <c r="DR653" s="336"/>
      <c r="DV653" s="510">
        <v>2060</v>
      </c>
      <c r="DW653" s="511" t="s">
        <v>433</v>
      </c>
      <c r="DY653" s="558" t="s">
        <v>433</v>
      </c>
      <c r="EA653" s="325"/>
      <c r="EB653" s="325"/>
      <c r="EC653" s="325"/>
      <c r="ED653" s="325"/>
      <c r="EE653" s="325"/>
    </row>
    <row r="654" spans="1:135" s="319" customFormat="1" ht="13.8" x14ac:dyDescent="0.25">
      <c r="A654" s="487"/>
      <c r="B654" s="403">
        <v>2058</v>
      </c>
      <c r="C654" s="621"/>
      <c r="D654" s="610"/>
      <c r="E654" s="611"/>
      <c r="F654" s="621"/>
      <c r="G654" s="622"/>
      <c r="H654" s="623"/>
      <c r="I654" s="621"/>
      <c r="J654" s="622"/>
      <c r="K654" s="623"/>
      <c r="L654" s="621"/>
      <c r="M654" s="623"/>
      <c r="N654" s="301" t="s">
        <v>446</v>
      </c>
      <c r="R654" s="301">
        <v>44</v>
      </c>
      <c r="S654" s="503" t="s">
        <v>433</v>
      </c>
      <c r="T654" s="503" t="s">
        <v>433</v>
      </c>
      <c r="U654" s="503" t="s">
        <v>433</v>
      </c>
      <c r="W654" s="503" t="e">
        <v>#N/A</v>
      </c>
      <c r="X654" s="503" t="e">
        <v>#N/A</v>
      </c>
      <c r="Y654" s="503" t="e">
        <v>#N/A</v>
      </c>
      <c r="AA654" s="365"/>
      <c r="AB654" s="365"/>
      <c r="AC654" s="365"/>
      <c r="AD654" s="365"/>
      <c r="AE654" s="365"/>
      <c r="AF654" s="365"/>
      <c r="AG654" s="365"/>
      <c r="AH654" s="365"/>
      <c r="AI654" s="365"/>
      <c r="AJ654" s="365"/>
      <c r="AK654" s="365"/>
      <c r="AL654" s="365"/>
      <c r="AM654" s="365"/>
      <c r="AN654" s="365"/>
      <c r="BI654" s="463">
        <v>2056</v>
      </c>
      <c r="BJ654" s="464" t="e">
        <v>#REF!</v>
      </c>
      <c r="BR654" s="463">
        <v>2056</v>
      </c>
      <c r="BS654" s="294">
        <v>42</v>
      </c>
      <c r="BT654" s="468" t="e">
        <v>#DIV/0!</v>
      </c>
      <c r="BU654" s="468" t="e">
        <v>#DIV/0!</v>
      </c>
      <c r="BV654" s="464" t="e">
        <v>#DIV/0!</v>
      </c>
      <c r="BY654" s="463">
        <v>2056</v>
      </c>
      <c r="BZ654" s="294">
        <v>42</v>
      </c>
      <c r="CA654" s="468" t="e">
        <v>#REF!</v>
      </c>
      <c r="CB654" s="468" t="e">
        <v>#REF!</v>
      </c>
      <c r="CC654" s="468" t="e">
        <v>#REF!</v>
      </c>
      <c r="CD654" s="464" t="e">
        <v>#REF!</v>
      </c>
      <c r="CG654" s="463">
        <v>2056</v>
      </c>
      <c r="CH654" s="294">
        <v>42</v>
      </c>
      <c r="CI654" s="468" t="e">
        <v>#REF!</v>
      </c>
      <c r="CJ654" s="468" t="e">
        <v>#REF!</v>
      </c>
      <c r="CK654" s="468" t="e">
        <v>#REF!</v>
      </c>
      <c r="CL654" s="468" t="e">
        <v>#REF!</v>
      </c>
      <c r="CM654" s="464" t="e">
        <v>#REF!</v>
      </c>
      <c r="CP654" s="463">
        <v>2056</v>
      </c>
      <c r="CQ654" s="294">
        <v>42</v>
      </c>
      <c r="CR654" s="468" t="e">
        <v>#REF!</v>
      </c>
      <c r="CS654" s="468" t="e">
        <v>#REF!</v>
      </c>
      <c r="CT654" s="464" t="e">
        <v>#REF!</v>
      </c>
      <c r="CZ654" s="447" t="b">
        <v>0</v>
      </c>
      <c r="DA654" s="448" t="b">
        <v>0</v>
      </c>
      <c r="DB654" s="449" t="b">
        <v>0</v>
      </c>
      <c r="DC654" s="447" t="s">
        <v>433</v>
      </c>
      <c r="DD654" s="449" t="s">
        <v>433</v>
      </c>
      <c r="DE654" s="447" t="s">
        <v>433</v>
      </c>
      <c r="DF654" s="449" t="s">
        <v>433</v>
      </c>
      <c r="DG654" s="447" t="s">
        <v>433</v>
      </c>
      <c r="DH654" s="449" t="s">
        <v>433</v>
      </c>
      <c r="DI654" s="447" t="s">
        <v>433</v>
      </c>
      <c r="DJ654" s="448" t="s">
        <v>433</v>
      </c>
      <c r="DK654" s="449" t="s">
        <v>433</v>
      </c>
      <c r="DL654" s="447" t="s">
        <v>433</v>
      </c>
      <c r="DM654" s="448" t="s">
        <v>433</v>
      </c>
      <c r="DN654" s="449" t="s">
        <v>433</v>
      </c>
      <c r="DO654" s="447" t="s">
        <v>433</v>
      </c>
      <c r="DP654" s="448" t="s">
        <v>433</v>
      </c>
      <c r="DQ654" s="449" t="s">
        <v>433</v>
      </c>
      <c r="DR654" s="336"/>
      <c r="DW654" s="324"/>
      <c r="EA654" s="325"/>
      <c r="EB654" s="325"/>
      <c r="EC654" s="325"/>
      <c r="ED654" s="325"/>
      <c r="EE654" s="325"/>
    </row>
    <row r="655" spans="1:135" s="319" customFormat="1" ht="13.8" x14ac:dyDescent="0.25">
      <c r="A655" s="487"/>
      <c r="B655" s="403">
        <v>2059</v>
      </c>
      <c r="C655" s="621"/>
      <c r="D655" s="610"/>
      <c r="E655" s="611"/>
      <c r="F655" s="621"/>
      <c r="G655" s="622"/>
      <c r="H655" s="623"/>
      <c r="I655" s="621"/>
      <c r="J655" s="622"/>
      <c r="K655" s="623"/>
      <c r="L655" s="621"/>
      <c r="M655" s="623"/>
      <c r="N655" s="301" t="s">
        <v>446</v>
      </c>
      <c r="R655" s="301">
        <v>45</v>
      </c>
      <c r="S655" s="503" t="s">
        <v>433</v>
      </c>
      <c r="T655" s="503" t="s">
        <v>433</v>
      </c>
      <c r="U655" s="503" t="s">
        <v>433</v>
      </c>
      <c r="W655" s="503" t="e">
        <v>#N/A</v>
      </c>
      <c r="X655" s="503" t="e">
        <v>#N/A</v>
      </c>
      <c r="Y655" s="503" t="e">
        <v>#N/A</v>
      </c>
      <c r="AA655" s="365"/>
      <c r="AB655" s="365"/>
      <c r="AC655" s="365"/>
      <c r="AD655" s="365"/>
      <c r="AE655" s="365"/>
      <c r="AF655" s="365"/>
      <c r="AG655" s="365"/>
      <c r="AH655" s="365"/>
      <c r="AI655" s="365"/>
      <c r="AJ655" s="365"/>
      <c r="AK655" s="365"/>
      <c r="AL655" s="365"/>
      <c r="AM655" s="365"/>
      <c r="AN655" s="365"/>
      <c r="BI655" s="463">
        <v>2057</v>
      </c>
      <c r="BJ655" s="464" t="e">
        <v>#REF!</v>
      </c>
      <c r="BR655" s="463">
        <v>2057</v>
      </c>
      <c r="BS655" s="294">
        <v>43</v>
      </c>
      <c r="BT655" s="468" t="e">
        <v>#DIV/0!</v>
      </c>
      <c r="BU655" s="468" t="e">
        <v>#DIV/0!</v>
      </c>
      <c r="BV655" s="464" t="e">
        <v>#DIV/0!</v>
      </c>
      <c r="BY655" s="463">
        <v>2057</v>
      </c>
      <c r="BZ655" s="294">
        <v>43</v>
      </c>
      <c r="CA655" s="468" t="e">
        <v>#REF!</v>
      </c>
      <c r="CB655" s="468" t="e">
        <v>#REF!</v>
      </c>
      <c r="CC655" s="468" t="e">
        <v>#REF!</v>
      </c>
      <c r="CD655" s="464" t="e">
        <v>#REF!</v>
      </c>
      <c r="CG655" s="463">
        <v>2057</v>
      </c>
      <c r="CH655" s="294">
        <v>43</v>
      </c>
      <c r="CI655" s="468" t="e">
        <v>#REF!</v>
      </c>
      <c r="CJ655" s="468" t="e">
        <v>#REF!</v>
      </c>
      <c r="CK655" s="468" t="e">
        <v>#REF!</v>
      </c>
      <c r="CL655" s="468" t="e">
        <v>#REF!</v>
      </c>
      <c r="CM655" s="464" t="e">
        <v>#REF!</v>
      </c>
      <c r="CP655" s="463">
        <v>2057</v>
      </c>
      <c r="CQ655" s="294">
        <v>43</v>
      </c>
      <c r="CR655" s="468" t="e">
        <v>#REF!</v>
      </c>
      <c r="CS655" s="468" t="e">
        <v>#REF!</v>
      </c>
      <c r="CT655" s="464" t="e">
        <v>#REF!</v>
      </c>
      <c r="CZ655" s="447" t="b">
        <v>0</v>
      </c>
      <c r="DA655" s="448" t="b">
        <v>0</v>
      </c>
      <c r="DB655" s="449" t="b">
        <v>0</v>
      </c>
      <c r="DC655" s="447" t="s">
        <v>433</v>
      </c>
      <c r="DD655" s="449" t="s">
        <v>433</v>
      </c>
      <c r="DE655" s="447" t="s">
        <v>433</v>
      </c>
      <c r="DF655" s="449" t="s">
        <v>433</v>
      </c>
      <c r="DG655" s="447" t="s">
        <v>433</v>
      </c>
      <c r="DH655" s="449" t="s">
        <v>433</v>
      </c>
      <c r="DI655" s="447" t="s">
        <v>433</v>
      </c>
      <c r="DJ655" s="448" t="s">
        <v>433</v>
      </c>
      <c r="DK655" s="449" t="s">
        <v>433</v>
      </c>
      <c r="DL655" s="447" t="s">
        <v>433</v>
      </c>
      <c r="DM655" s="448" t="s">
        <v>433</v>
      </c>
      <c r="DN655" s="449" t="s">
        <v>433</v>
      </c>
      <c r="DO655" s="447" t="s">
        <v>433</v>
      </c>
      <c r="DP655" s="448" t="s">
        <v>433</v>
      </c>
      <c r="DQ655" s="449" t="s">
        <v>433</v>
      </c>
      <c r="DR655" s="336"/>
      <c r="DW655" s="324"/>
      <c r="EA655" s="325"/>
      <c r="EB655" s="325"/>
      <c r="EC655" s="325"/>
      <c r="ED655" s="325"/>
      <c r="EE655" s="325"/>
    </row>
    <row r="656" spans="1:135" s="319" customFormat="1" ht="14.4" thickBot="1" x14ac:dyDescent="0.3">
      <c r="A656" s="487"/>
      <c r="B656" s="403">
        <v>2060</v>
      </c>
      <c r="C656" s="624"/>
      <c r="D656" s="618"/>
      <c r="E656" s="619"/>
      <c r="F656" s="624"/>
      <c r="G656" s="625"/>
      <c r="H656" s="626"/>
      <c r="I656" s="624"/>
      <c r="J656" s="627"/>
      <c r="K656" s="628"/>
      <c r="L656" s="629"/>
      <c r="M656" s="628"/>
      <c r="N656" s="301" t="s">
        <v>446</v>
      </c>
      <c r="R656" s="301">
        <v>46</v>
      </c>
      <c r="S656" s="503" t="s">
        <v>433</v>
      </c>
      <c r="T656" s="503" t="s">
        <v>433</v>
      </c>
      <c r="U656" s="503" t="s">
        <v>433</v>
      </c>
      <c r="W656" s="503" t="e">
        <v>#N/A</v>
      </c>
      <c r="X656" s="503" t="e">
        <v>#N/A</v>
      </c>
      <c r="Y656" s="503" t="e">
        <v>#N/A</v>
      </c>
      <c r="AA656" s="365"/>
      <c r="AB656" s="365"/>
      <c r="AC656" s="365"/>
      <c r="AD656" s="365"/>
      <c r="AE656" s="365"/>
      <c r="AF656" s="365"/>
      <c r="AG656" s="365"/>
      <c r="AH656" s="365"/>
      <c r="AI656" s="365"/>
      <c r="AJ656" s="365"/>
      <c r="AK656" s="365"/>
      <c r="AL656" s="365"/>
      <c r="AM656" s="365"/>
      <c r="AN656" s="365"/>
      <c r="BI656" s="463">
        <v>2058</v>
      </c>
      <c r="BJ656" s="464" t="e">
        <v>#REF!</v>
      </c>
      <c r="BR656" s="463">
        <v>2058</v>
      </c>
      <c r="BS656" s="294">
        <v>44</v>
      </c>
      <c r="BT656" s="468" t="e">
        <v>#DIV/0!</v>
      </c>
      <c r="BU656" s="468" t="e">
        <v>#DIV/0!</v>
      </c>
      <c r="BV656" s="464" t="e">
        <v>#DIV/0!</v>
      </c>
      <c r="BY656" s="463">
        <v>2058</v>
      </c>
      <c r="BZ656" s="294">
        <v>44</v>
      </c>
      <c r="CA656" s="468" t="e">
        <v>#REF!</v>
      </c>
      <c r="CB656" s="468" t="e">
        <v>#REF!</v>
      </c>
      <c r="CC656" s="468" t="e">
        <v>#REF!</v>
      </c>
      <c r="CD656" s="464" t="e">
        <v>#REF!</v>
      </c>
      <c r="CG656" s="463">
        <v>2058</v>
      </c>
      <c r="CH656" s="294">
        <v>44</v>
      </c>
      <c r="CI656" s="468" t="e">
        <v>#REF!</v>
      </c>
      <c r="CJ656" s="468" t="e">
        <v>#REF!</v>
      </c>
      <c r="CK656" s="468" t="e">
        <v>#REF!</v>
      </c>
      <c r="CL656" s="468" t="e">
        <v>#REF!</v>
      </c>
      <c r="CM656" s="464" t="e">
        <v>#REF!</v>
      </c>
      <c r="CP656" s="463">
        <v>2058</v>
      </c>
      <c r="CQ656" s="294">
        <v>44</v>
      </c>
      <c r="CR656" s="468" t="e">
        <v>#REF!</v>
      </c>
      <c r="CS656" s="468" t="e">
        <v>#REF!</v>
      </c>
      <c r="CT656" s="464" t="e">
        <v>#REF!</v>
      </c>
      <c r="CZ656" s="447" t="b">
        <v>0</v>
      </c>
      <c r="DA656" s="448" t="b">
        <v>0</v>
      </c>
      <c r="DB656" s="449" t="b">
        <v>0</v>
      </c>
      <c r="DC656" s="447" t="s">
        <v>433</v>
      </c>
      <c r="DD656" s="449" t="s">
        <v>433</v>
      </c>
      <c r="DE656" s="447" t="s">
        <v>433</v>
      </c>
      <c r="DF656" s="449" t="s">
        <v>433</v>
      </c>
      <c r="DG656" s="447" t="s">
        <v>433</v>
      </c>
      <c r="DH656" s="449" t="s">
        <v>433</v>
      </c>
      <c r="DI656" s="447" t="s">
        <v>433</v>
      </c>
      <c r="DJ656" s="448" t="s">
        <v>433</v>
      </c>
      <c r="DK656" s="595" t="s">
        <v>433</v>
      </c>
      <c r="DL656" s="447" t="s">
        <v>433</v>
      </c>
      <c r="DM656" s="448" t="s">
        <v>433</v>
      </c>
      <c r="DN656" s="595" t="s">
        <v>433</v>
      </c>
      <c r="DO656" s="447" t="s">
        <v>433</v>
      </c>
      <c r="DP656" s="448" t="s">
        <v>433</v>
      </c>
      <c r="DQ656" s="595" t="s">
        <v>433</v>
      </c>
      <c r="DR656" s="336"/>
      <c r="DW656" s="324"/>
      <c r="EA656" s="325"/>
      <c r="EB656" s="325"/>
      <c r="EC656" s="325"/>
      <c r="ED656" s="325"/>
      <c r="EE656" s="325"/>
    </row>
    <row r="657" spans="1:135" s="319" customFormat="1" ht="13.8" x14ac:dyDescent="0.25">
      <c r="A657" s="487"/>
      <c r="B657" s="365"/>
      <c r="C657" s="489"/>
      <c r="D657" s="489"/>
      <c r="E657" s="489"/>
      <c r="F657" s="489"/>
      <c r="G657" s="489"/>
      <c r="H657" s="489"/>
      <c r="I657" s="489"/>
      <c r="J657" s="489"/>
      <c r="K657" s="489"/>
      <c r="L657" s="489"/>
      <c r="M657" s="490"/>
      <c r="S657" s="394"/>
      <c r="T657" s="394"/>
      <c r="U657" s="394"/>
      <c r="W657" s="394"/>
      <c r="X657" s="394"/>
      <c r="Y657" s="394"/>
      <c r="AA657" s="365"/>
      <c r="AB657" s="365"/>
      <c r="AC657" s="365"/>
      <c r="AD657" s="365"/>
      <c r="AE657" s="365"/>
      <c r="AF657" s="365"/>
      <c r="AG657" s="365"/>
      <c r="AH657" s="365"/>
      <c r="AI657" s="365"/>
      <c r="AJ657" s="365"/>
      <c r="AK657" s="365"/>
      <c r="AL657" s="365"/>
      <c r="AM657" s="365"/>
      <c r="AN657" s="365"/>
      <c r="BI657" s="463">
        <v>2059</v>
      </c>
      <c r="BJ657" s="464" t="e">
        <v>#REF!</v>
      </c>
      <c r="BR657" s="463">
        <v>2059</v>
      </c>
      <c r="BS657" s="294">
        <v>45</v>
      </c>
      <c r="BT657" s="468" t="e">
        <v>#DIV/0!</v>
      </c>
      <c r="BU657" s="468" t="e">
        <v>#DIV/0!</v>
      </c>
      <c r="BV657" s="464" t="e">
        <v>#DIV/0!</v>
      </c>
      <c r="BY657" s="463">
        <v>2059</v>
      </c>
      <c r="BZ657" s="294">
        <v>45</v>
      </c>
      <c r="CA657" s="468" t="e">
        <v>#REF!</v>
      </c>
      <c r="CB657" s="468" t="e">
        <v>#REF!</v>
      </c>
      <c r="CC657" s="468" t="e">
        <v>#REF!</v>
      </c>
      <c r="CD657" s="464" t="e">
        <v>#REF!</v>
      </c>
      <c r="CG657" s="463">
        <v>2059</v>
      </c>
      <c r="CH657" s="294">
        <v>45</v>
      </c>
      <c r="CI657" s="468" t="e">
        <v>#REF!</v>
      </c>
      <c r="CJ657" s="468" t="e">
        <v>#REF!</v>
      </c>
      <c r="CK657" s="468" t="e">
        <v>#REF!</v>
      </c>
      <c r="CL657" s="468" t="e">
        <v>#REF!</v>
      </c>
      <c r="CM657" s="464" t="e">
        <v>#REF!</v>
      </c>
      <c r="CP657" s="463">
        <v>2059</v>
      </c>
      <c r="CQ657" s="294">
        <v>45</v>
      </c>
      <c r="CR657" s="468" t="e">
        <v>#REF!</v>
      </c>
      <c r="CS657" s="468" t="e">
        <v>#REF!</v>
      </c>
      <c r="CT657" s="464" t="e">
        <v>#REF!</v>
      </c>
      <c r="CZ657" s="566"/>
      <c r="DA657" s="566"/>
      <c r="DB657" s="566"/>
      <c r="DC657" s="566"/>
      <c r="DD657" s="566"/>
      <c r="DE657" s="566"/>
      <c r="DF657" s="566"/>
      <c r="DG657" s="566"/>
      <c r="DH657" s="566"/>
      <c r="DI657" s="566"/>
      <c r="DJ657" s="566"/>
      <c r="DK657" s="566"/>
      <c r="DL657" s="566"/>
      <c r="DM657" s="566"/>
      <c r="DN657" s="566"/>
      <c r="DO657" s="566"/>
      <c r="DP657" s="566"/>
      <c r="DQ657" s="566"/>
      <c r="DR657" s="336"/>
      <c r="DU657" s="336"/>
      <c r="DW657" s="324"/>
      <c r="EA657" s="325"/>
      <c r="EB657" s="325"/>
      <c r="EC657" s="325"/>
      <c r="ED657" s="325"/>
      <c r="EE657" s="325"/>
    </row>
    <row r="658" spans="1:135" s="319" customFormat="1" x14ac:dyDescent="0.25">
      <c r="A658" s="487"/>
      <c r="B658" s="365"/>
      <c r="C658" s="1737" t="s">
        <v>401</v>
      </c>
      <c r="D658" s="1738"/>
      <c r="E658" s="1738"/>
      <c r="F658" s="1738"/>
      <c r="G658" s="1738"/>
      <c r="H658" s="1738"/>
      <c r="I658" s="1738"/>
      <c r="J658" s="1738"/>
      <c r="K658" s="1738"/>
      <c r="L658" s="1738"/>
      <c r="M658" s="1739"/>
      <c r="S658" s="394"/>
      <c r="T658" s="394"/>
      <c r="U658" s="394"/>
      <c r="W658" s="394"/>
      <c r="X658" s="394"/>
      <c r="Y658" s="394"/>
      <c r="AA658" s="365"/>
      <c r="AB658" s="365"/>
      <c r="AC658" s="365"/>
      <c r="AD658" s="365"/>
      <c r="AE658" s="365"/>
      <c r="AF658" s="365"/>
      <c r="AG658" s="365"/>
      <c r="AH658" s="365"/>
      <c r="AI658" s="365"/>
      <c r="AJ658" s="365"/>
      <c r="AK658" s="365"/>
      <c r="AL658" s="365"/>
      <c r="AM658" s="365"/>
      <c r="AN658" s="365"/>
      <c r="BI658" s="463">
        <v>2060</v>
      </c>
      <c r="BJ658" s="464" t="e">
        <v>#REF!</v>
      </c>
      <c r="BR658" s="463">
        <v>2060</v>
      </c>
      <c r="BS658" s="294">
        <v>46</v>
      </c>
      <c r="BT658" s="468" t="e">
        <v>#DIV/0!</v>
      </c>
      <c r="BU658" s="468" t="e">
        <v>#DIV/0!</v>
      </c>
      <c r="BV658" s="464" t="e">
        <v>#DIV/0!</v>
      </c>
      <c r="BY658" s="463">
        <v>2060</v>
      </c>
      <c r="BZ658" s="294">
        <v>46</v>
      </c>
      <c r="CA658" s="468" t="e">
        <v>#REF!</v>
      </c>
      <c r="CB658" s="468" t="e">
        <v>#REF!</v>
      </c>
      <c r="CC658" s="468" t="e">
        <v>#REF!</v>
      </c>
      <c r="CD658" s="464" t="e">
        <v>#REF!</v>
      </c>
      <c r="CG658" s="463">
        <v>2060</v>
      </c>
      <c r="CH658" s="294">
        <v>46</v>
      </c>
      <c r="CI658" s="468" t="e">
        <v>#REF!</v>
      </c>
      <c r="CJ658" s="468" t="e">
        <v>#REF!</v>
      </c>
      <c r="CK658" s="468" t="e">
        <v>#REF!</v>
      </c>
      <c r="CL658" s="468" t="e">
        <v>#REF!</v>
      </c>
      <c r="CM658" s="464" t="e">
        <v>#REF!</v>
      </c>
      <c r="CP658" s="463">
        <v>2060</v>
      </c>
      <c r="CQ658" s="294">
        <v>46</v>
      </c>
      <c r="CR658" s="468" t="e">
        <v>#REF!</v>
      </c>
      <c r="CS658" s="468" t="e">
        <v>#REF!</v>
      </c>
      <c r="CT658" s="464" t="e">
        <v>#REF!</v>
      </c>
      <c r="CZ658" s="365"/>
      <c r="DA658" s="365"/>
      <c r="DB658" s="365"/>
      <c r="DC658" s="365"/>
      <c r="DD658" s="365"/>
      <c r="DE658" s="365"/>
      <c r="DF658" s="365"/>
      <c r="DG658" s="365"/>
      <c r="DH658" s="365"/>
      <c r="DI658" s="365"/>
      <c r="DJ658" s="365"/>
      <c r="DK658" s="365"/>
      <c r="DL658" s="365"/>
      <c r="DM658" s="365"/>
      <c r="DN658" s="365"/>
      <c r="DO658" s="365"/>
      <c r="DP658" s="365"/>
      <c r="DQ658" s="365"/>
      <c r="DW658" s="324"/>
      <c r="EA658" s="325"/>
      <c r="EB658" s="325"/>
      <c r="EC658" s="325"/>
      <c r="ED658" s="325"/>
      <c r="EE658" s="325"/>
    </row>
    <row r="659" spans="1:135" s="319" customFormat="1" x14ac:dyDescent="0.25">
      <c r="A659" s="492" t="s">
        <v>311</v>
      </c>
      <c r="C659" s="1740"/>
      <c r="D659" s="1741"/>
      <c r="E659" s="1741"/>
      <c r="F659" s="1741"/>
      <c r="G659" s="1741"/>
      <c r="H659" s="1741"/>
      <c r="I659" s="1741"/>
      <c r="J659" s="1741"/>
      <c r="K659" s="1741"/>
      <c r="L659" s="1741"/>
      <c r="M659" s="1742"/>
      <c r="N659" s="365"/>
      <c r="O659" s="365"/>
      <c r="P659" s="365"/>
      <c r="Q659" s="365"/>
      <c r="R659" s="365"/>
      <c r="S659" s="365"/>
      <c r="T659" s="365"/>
      <c r="U659" s="365"/>
      <c r="V659" s="365"/>
      <c r="W659" s="365"/>
      <c r="X659" s="365"/>
      <c r="Y659" s="365"/>
      <c r="Z659" s="365"/>
      <c r="AA659" s="365"/>
      <c r="AB659" s="365"/>
      <c r="AC659" s="365"/>
      <c r="AD659" s="365"/>
      <c r="AE659" s="365"/>
      <c r="AF659" s="365"/>
      <c r="AG659" s="365"/>
      <c r="AH659" s="365"/>
      <c r="AI659" s="365"/>
      <c r="AJ659" s="365"/>
      <c r="AK659" s="365"/>
      <c r="AL659" s="365"/>
      <c r="AM659" s="365"/>
      <c r="AN659" s="365"/>
      <c r="DW659" s="324"/>
      <c r="EA659" s="325"/>
      <c r="EB659" s="325"/>
      <c r="EC659" s="325"/>
      <c r="ED659" s="325"/>
      <c r="EE659" s="325"/>
    </row>
    <row r="660" spans="1:135" s="319" customFormat="1" x14ac:dyDescent="0.25">
      <c r="A660" s="492"/>
      <c r="C660" s="1740"/>
      <c r="D660" s="1741"/>
      <c r="E660" s="1741"/>
      <c r="F660" s="1741"/>
      <c r="G660" s="1741"/>
      <c r="H660" s="1741"/>
      <c r="I660" s="1741"/>
      <c r="J660" s="1741"/>
      <c r="K660" s="1741"/>
      <c r="L660" s="1741"/>
      <c r="M660" s="1742"/>
      <c r="N660" s="365"/>
      <c r="O660" s="365"/>
      <c r="P660" s="365"/>
      <c r="Q660" s="365"/>
      <c r="R660" s="365"/>
      <c r="S660" s="365"/>
      <c r="T660" s="365"/>
      <c r="U660" s="365"/>
      <c r="V660" s="365"/>
      <c r="W660" s="365"/>
      <c r="X660" s="365"/>
      <c r="Y660" s="365"/>
      <c r="Z660" s="365"/>
      <c r="AA660" s="365"/>
      <c r="AB660" s="365"/>
      <c r="AC660" s="365"/>
      <c r="AD660" s="365"/>
      <c r="AE660" s="365"/>
      <c r="AF660" s="365"/>
      <c r="AG660" s="365"/>
      <c r="AH660" s="365"/>
      <c r="AI660" s="365"/>
      <c r="AJ660" s="365"/>
      <c r="AK660" s="365"/>
      <c r="AL660" s="365"/>
      <c r="AM660" s="365"/>
      <c r="AN660" s="365"/>
      <c r="DW660" s="324"/>
      <c r="EA660" s="325"/>
      <c r="EB660" s="325"/>
      <c r="EC660" s="325"/>
      <c r="ED660" s="325"/>
      <c r="EE660" s="325"/>
    </row>
    <row r="661" spans="1:135" x14ac:dyDescent="0.25">
      <c r="A661" s="487"/>
      <c r="B661" s="365"/>
      <c r="C661" s="1743"/>
      <c r="D661" s="1744"/>
      <c r="E661" s="1744"/>
      <c r="F661" s="1744"/>
      <c r="G661" s="1744"/>
      <c r="H661" s="1744"/>
      <c r="I661" s="1744"/>
      <c r="J661" s="1744"/>
      <c r="K661" s="1744"/>
      <c r="L661" s="1744"/>
      <c r="M661" s="1745"/>
      <c r="N661" s="319"/>
      <c r="O661" s="319"/>
      <c r="P661" s="319"/>
      <c r="Q661" s="319"/>
      <c r="R661" s="319"/>
      <c r="S661" s="394"/>
      <c r="T661" s="394"/>
      <c r="U661" s="394"/>
      <c r="V661" s="319"/>
      <c r="W661" s="394"/>
      <c r="X661" s="394"/>
      <c r="Y661" s="394"/>
      <c r="Z661" s="365"/>
      <c r="AA661" s="365"/>
      <c r="AB661" s="365"/>
      <c r="AC661" s="365"/>
      <c r="AD661" s="365"/>
      <c r="AE661" s="365"/>
      <c r="AF661" s="365"/>
      <c r="AG661" s="365"/>
      <c r="AH661" s="365"/>
      <c r="AI661" s="365"/>
      <c r="AJ661" s="365"/>
      <c r="AK661" s="365"/>
      <c r="AL661" s="365"/>
      <c r="AM661" s="365"/>
      <c r="AN661" s="365"/>
      <c r="AO661" s="319"/>
      <c r="AP661" s="319"/>
      <c r="AQ661" s="319"/>
      <c r="AR661" s="319"/>
      <c r="AS661" s="319"/>
      <c r="AT661" s="319"/>
      <c r="AU661" s="319"/>
      <c r="AV661" s="319"/>
      <c r="AW661" s="319"/>
      <c r="AX661" s="319"/>
      <c r="AY661" s="319"/>
      <c r="AZ661" s="319"/>
      <c r="BA661" s="319"/>
      <c r="BB661" s="319"/>
      <c r="BC661" s="319"/>
      <c r="BD661" s="319"/>
      <c r="BE661" s="319"/>
      <c r="BF661" s="319"/>
      <c r="BG661" s="319"/>
      <c r="BH661" s="319"/>
      <c r="BI661" s="319"/>
      <c r="BJ661" s="319"/>
      <c r="BK661" s="319"/>
      <c r="BL661" s="319"/>
    </row>
    <row r="662" spans="1:135" s="571" customFormat="1" x14ac:dyDescent="0.25">
      <c r="A662" s="567"/>
      <c r="B662" s="568"/>
      <c r="C662" s="569"/>
      <c r="D662" s="569"/>
      <c r="E662" s="569"/>
      <c r="F662" s="569"/>
      <c r="G662" s="569"/>
      <c r="H662" s="569"/>
      <c r="I662" s="569"/>
      <c r="J662" s="569"/>
      <c r="K662" s="569"/>
      <c r="L662" s="569"/>
      <c r="M662" s="570"/>
      <c r="S662" s="572"/>
      <c r="T662" s="572"/>
      <c r="U662" s="572"/>
      <c r="W662" s="572"/>
      <c r="X662" s="572"/>
      <c r="Y662" s="572"/>
      <c r="Z662" s="568"/>
      <c r="AA662" s="568"/>
      <c r="AB662" s="568"/>
      <c r="AC662" s="568"/>
      <c r="AD662" s="568"/>
      <c r="AE662" s="568"/>
      <c r="AF662" s="568"/>
      <c r="AG662" s="568"/>
      <c r="AH662" s="568"/>
      <c r="AI662" s="568"/>
      <c r="AJ662" s="568"/>
      <c r="AK662" s="568"/>
      <c r="AL662" s="568"/>
      <c r="AM662" s="568"/>
      <c r="AN662" s="568"/>
      <c r="DW662" s="573"/>
      <c r="EA662" s="574"/>
      <c r="EB662" s="574"/>
      <c r="EC662" s="574"/>
      <c r="ED662" s="574"/>
      <c r="EE662" s="574"/>
    </row>
    <row r="663" spans="1:135" s="571" customFormat="1" x14ac:dyDescent="0.25">
      <c r="A663" s="567"/>
      <c r="B663" s="568"/>
      <c r="C663" s="569"/>
      <c r="D663" s="569"/>
      <c r="E663" s="569"/>
      <c r="F663" s="569"/>
      <c r="G663" s="569"/>
      <c r="H663" s="569"/>
      <c r="I663" s="569"/>
      <c r="J663" s="569"/>
      <c r="K663" s="569"/>
      <c r="L663" s="569"/>
      <c r="M663" s="570"/>
      <c r="S663" s="572"/>
      <c r="T663" s="572"/>
      <c r="U663" s="572"/>
      <c r="W663" s="572"/>
      <c r="X663" s="572"/>
      <c r="Y663" s="572"/>
      <c r="Z663" s="568"/>
      <c r="AA663" s="568"/>
      <c r="AB663" s="568"/>
      <c r="AC663" s="568"/>
      <c r="AD663" s="568"/>
      <c r="AE663" s="568"/>
      <c r="AF663" s="568"/>
      <c r="AG663" s="568"/>
      <c r="AH663" s="568"/>
      <c r="AI663" s="568"/>
      <c r="AJ663" s="568"/>
      <c r="AK663" s="568"/>
      <c r="AL663" s="568"/>
      <c r="AM663" s="568"/>
      <c r="AN663" s="568"/>
      <c r="DW663" s="573"/>
      <c r="EA663" s="574"/>
      <c r="EB663" s="574"/>
      <c r="EC663" s="574"/>
      <c r="ED663" s="574"/>
      <c r="EE663" s="574"/>
    </row>
    <row r="664" spans="1:135" s="319" customFormat="1" x14ac:dyDescent="0.25">
      <c r="A664" s="596"/>
      <c r="B664" s="390"/>
      <c r="C664" s="287"/>
      <c r="D664" s="287"/>
      <c r="E664" s="287"/>
      <c r="F664" s="287"/>
      <c r="G664" s="287"/>
      <c r="H664" s="287"/>
      <c r="I664" s="287"/>
      <c r="J664" s="287"/>
      <c r="K664" s="287"/>
      <c r="L664" s="287"/>
      <c r="M664" s="287"/>
      <c r="N664" s="365"/>
      <c r="O664" s="365"/>
      <c r="P664" s="365"/>
      <c r="Q664" s="365"/>
      <c r="R664" s="365"/>
      <c r="S664" s="365"/>
      <c r="T664" s="365"/>
      <c r="U664" s="365"/>
      <c r="V664" s="365"/>
      <c r="W664" s="365"/>
      <c r="X664" s="365"/>
      <c r="Y664" s="365"/>
      <c r="Z664" s="365"/>
      <c r="AA664" s="365"/>
      <c r="AB664" s="365"/>
      <c r="AC664" s="365"/>
      <c r="AD664" s="365"/>
      <c r="AE664" s="365"/>
      <c r="AF664" s="365"/>
      <c r="AG664" s="365"/>
      <c r="AH664" s="365"/>
      <c r="AI664" s="365"/>
      <c r="AJ664" s="365"/>
      <c r="AK664" s="365"/>
      <c r="AL664" s="365"/>
      <c r="AM664" s="365"/>
      <c r="AN664" s="365"/>
      <c r="AO664" s="365"/>
      <c r="AP664" s="365"/>
      <c r="DW664" s="324"/>
      <c r="EA664" s="325"/>
      <c r="EB664" s="325"/>
      <c r="EC664" s="325"/>
      <c r="ED664" s="325"/>
      <c r="EE664" s="325"/>
    </row>
    <row r="665" spans="1:135" s="319" customFormat="1" x14ac:dyDescent="0.25">
      <c r="A665" s="596"/>
      <c r="B665" s="390"/>
      <c r="C665" s="287"/>
      <c r="D665" s="287"/>
      <c r="E665" s="287"/>
      <c r="F665" s="287"/>
      <c r="G665" s="287"/>
      <c r="H665" s="287"/>
      <c r="I665" s="287"/>
      <c r="J665" s="287"/>
      <c r="K665" s="287"/>
      <c r="L665" s="287"/>
      <c r="M665" s="287"/>
      <c r="N665" s="365"/>
      <c r="O665" s="365"/>
      <c r="P665" s="365"/>
      <c r="Q665" s="365"/>
      <c r="R665" s="365"/>
      <c r="S665" s="365"/>
      <c r="T665" s="365"/>
      <c r="U665" s="365"/>
      <c r="V665" s="365"/>
      <c r="W665" s="365"/>
      <c r="X665" s="365"/>
      <c r="Y665" s="365"/>
      <c r="Z665" s="365"/>
      <c r="AA665" s="365"/>
      <c r="AB665" s="365"/>
      <c r="AC665" s="365"/>
      <c r="AD665" s="365"/>
      <c r="AE665" s="365"/>
      <c r="AF665" s="365"/>
      <c r="AG665" s="365"/>
      <c r="AH665" s="365"/>
      <c r="AI665" s="365"/>
      <c r="AJ665" s="365"/>
      <c r="AK665" s="365"/>
      <c r="AL665" s="365"/>
      <c r="AM665" s="365"/>
      <c r="AN665" s="365"/>
      <c r="AO665" s="365"/>
      <c r="AP665" s="365"/>
      <c r="CZ665" s="365"/>
      <c r="DA665" s="365"/>
      <c r="DB665" s="365"/>
      <c r="DC665" s="365"/>
      <c r="DD665" s="365"/>
      <c r="DE665" s="365"/>
      <c r="DF665" s="365"/>
      <c r="DG665" s="365"/>
      <c r="DH665" s="365"/>
      <c r="DI665" s="365"/>
      <c r="DJ665" s="365"/>
      <c r="DK665" s="365"/>
      <c r="DL665" s="365"/>
      <c r="DM665" s="365"/>
      <c r="DN665" s="365"/>
      <c r="DO665" s="365"/>
      <c r="DP665" s="365"/>
      <c r="DQ665" s="365"/>
      <c r="DW665" s="324"/>
      <c r="EA665" s="325"/>
      <c r="EB665" s="325"/>
      <c r="EC665" s="325"/>
      <c r="ED665" s="325"/>
      <c r="EE665" s="325"/>
    </row>
    <row r="666" spans="1:135" x14ac:dyDescent="0.25">
      <c r="A666" s="552" t="s">
        <v>164</v>
      </c>
      <c r="B666" s="1746"/>
      <c r="C666" s="1746"/>
      <c r="D666" s="389"/>
      <c r="E666" s="389"/>
      <c r="F666" s="389"/>
      <c r="G666" s="389"/>
      <c r="H666" s="389"/>
      <c r="I666" s="389"/>
      <c r="J666" s="389"/>
      <c r="K666" s="389"/>
      <c r="L666" s="389"/>
      <c r="M666" s="389"/>
      <c r="N666" s="390"/>
      <c r="O666" s="390"/>
      <c r="P666" s="390"/>
      <c r="Q666" s="390"/>
      <c r="R666" s="390"/>
      <c r="S666" s="390"/>
      <c r="T666" s="390"/>
      <c r="U666" s="390"/>
      <c r="V666" s="390"/>
      <c r="W666" s="390"/>
      <c r="X666" s="390"/>
      <c r="Y666" s="390"/>
      <c r="Z666" s="390"/>
      <c r="AA666" s="575" t="s">
        <v>164</v>
      </c>
      <c r="AB666" s="390"/>
      <c r="AC666" s="390"/>
      <c r="AD666" s="390"/>
      <c r="AE666" s="390"/>
      <c r="AF666" s="390"/>
      <c r="AG666" s="390"/>
      <c r="AH666" s="390"/>
      <c r="AI666" s="390"/>
      <c r="AJ666" s="390"/>
      <c r="AK666" s="390"/>
      <c r="AL666" s="390"/>
      <c r="AM666" s="575" t="s">
        <v>164</v>
      </c>
      <c r="AN666" s="390"/>
      <c r="AO666" s="365"/>
      <c r="AP666" s="365"/>
      <c r="AZ666" s="575" t="s">
        <v>164</v>
      </c>
      <c r="BJ666" s="575" t="s">
        <v>164</v>
      </c>
      <c r="BR666" s="575" t="s">
        <v>164</v>
      </c>
      <c r="BY666" s="575" t="s">
        <v>164</v>
      </c>
      <c r="CG666" s="575" t="s">
        <v>164</v>
      </c>
      <c r="CP666" s="575" t="s">
        <v>164</v>
      </c>
      <c r="CZ666" s="365"/>
      <c r="DA666" s="365"/>
      <c r="DB666" s="365"/>
      <c r="DC666" s="365"/>
      <c r="DD666" s="365"/>
      <c r="DE666" s="365"/>
      <c r="DF666" s="365"/>
      <c r="DG666" s="365"/>
      <c r="DH666" s="365"/>
      <c r="DI666" s="365"/>
      <c r="DJ666" s="365"/>
      <c r="DK666" s="365"/>
      <c r="DL666" s="365"/>
      <c r="DM666" s="365"/>
      <c r="DN666" s="365"/>
      <c r="DO666" s="365"/>
      <c r="DP666" s="365"/>
      <c r="DQ666" s="365"/>
      <c r="DV666" s="575" t="s">
        <v>164</v>
      </c>
    </row>
    <row r="667" spans="1:135" s="365" customFormat="1" x14ac:dyDescent="0.25">
      <c r="A667" s="492"/>
      <c r="C667" s="287"/>
      <c r="D667" s="287"/>
      <c r="E667" s="287"/>
      <c r="F667" s="287"/>
      <c r="G667" s="287"/>
      <c r="H667" s="287"/>
      <c r="I667" s="287"/>
      <c r="J667" s="287"/>
      <c r="K667" s="287"/>
      <c r="L667" s="287"/>
      <c r="M667" s="287"/>
      <c r="DW667" s="324"/>
      <c r="EA667" s="589"/>
      <c r="EB667" s="589"/>
      <c r="EC667" s="589"/>
      <c r="ED667" s="589"/>
      <c r="EE667" s="589"/>
    </row>
    <row r="668" spans="1:135" s="365" customFormat="1" x14ac:dyDescent="0.25">
      <c r="A668" s="492"/>
      <c r="C668" s="287"/>
      <c r="D668" s="287"/>
      <c r="E668" s="287"/>
      <c r="F668" s="287"/>
      <c r="G668" s="287"/>
      <c r="H668" s="287"/>
      <c r="I668" s="287"/>
      <c r="J668" s="287"/>
      <c r="K668" s="287"/>
      <c r="L668" s="287"/>
      <c r="M668" s="287"/>
      <c r="DW668" s="324"/>
      <c r="EA668" s="589"/>
      <c r="EB668" s="589"/>
      <c r="EC668" s="589"/>
      <c r="ED668" s="589"/>
      <c r="EE668" s="589"/>
    </row>
    <row r="669" spans="1:135" s="319" customFormat="1" x14ac:dyDescent="0.25">
      <c r="B669" s="1746"/>
      <c r="C669" s="1746"/>
      <c r="D669" s="389"/>
      <c r="E669" s="389"/>
      <c r="F669" s="389"/>
      <c r="G669" s="389"/>
      <c r="H669" s="389"/>
      <c r="I669" s="389"/>
      <c r="J669" s="389"/>
      <c r="K669" s="389"/>
      <c r="L669" s="389"/>
      <c r="M669" s="389"/>
      <c r="N669" s="390"/>
      <c r="O669" s="390"/>
      <c r="P669" s="390"/>
      <c r="Q669" s="390"/>
      <c r="R669" s="390"/>
      <c r="S669" s="390"/>
      <c r="T669" s="390"/>
      <c r="U669" s="390"/>
      <c r="V669" s="390"/>
      <c r="W669" s="390"/>
      <c r="X669" s="390"/>
      <c r="Y669" s="390"/>
      <c r="Z669" s="390"/>
      <c r="AA669" s="390"/>
      <c r="AC669" s="390"/>
      <c r="AD669" s="390"/>
      <c r="AE669" s="390"/>
      <c r="AF669" s="390"/>
      <c r="AG669" s="390"/>
      <c r="AH669" s="390"/>
      <c r="AI669" s="390"/>
      <c r="AJ669" s="390"/>
      <c r="AK669" s="390"/>
      <c r="AL669" s="390"/>
      <c r="AM669" s="390"/>
      <c r="AN669" s="390"/>
      <c r="AO669" s="365"/>
      <c r="DW669" s="324"/>
      <c r="EA669" s="325"/>
      <c r="EB669" s="325"/>
      <c r="EC669" s="325"/>
      <c r="ED669" s="325"/>
      <c r="EE669" s="325"/>
    </row>
    <row r="670" spans="1:135" s="336" customFormat="1" ht="13.8" thickBot="1" x14ac:dyDescent="0.3">
      <c r="A670" s="555"/>
      <c r="B670" s="1747"/>
      <c r="C670" s="1747"/>
      <c r="D670" s="389"/>
      <c r="E670" s="389"/>
      <c r="F670" s="389"/>
      <c r="G670" s="389"/>
      <c r="H670" s="389"/>
      <c r="I670" s="389"/>
      <c r="J670" s="389"/>
      <c r="K670" s="389"/>
      <c r="L670" s="389"/>
      <c r="M670" s="389"/>
      <c r="N670" s="390"/>
      <c r="O670" s="390"/>
      <c r="P670" s="390"/>
      <c r="Q670" s="390"/>
      <c r="R670" s="390"/>
      <c r="S670" s="390"/>
      <c r="T670" s="390"/>
      <c r="U670" s="390"/>
      <c r="V670" s="390"/>
      <c r="W670" s="390"/>
      <c r="X670" s="390"/>
      <c r="Y670" s="390"/>
      <c r="Z670" s="390"/>
      <c r="AA670" s="390"/>
      <c r="AB670" s="390"/>
      <c r="AC670" s="390"/>
      <c r="AD670" s="390"/>
      <c r="AE670" s="390"/>
      <c r="AF670" s="390"/>
      <c r="AG670" s="390"/>
      <c r="AH670" s="390"/>
      <c r="AI670" s="390"/>
      <c r="AJ670" s="390"/>
      <c r="AK670" s="390"/>
      <c r="AL670" s="390"/>
      <c r="AM670" s="390"/>
      <c r="DI670" s="496" t="s">
        <v>475</v>
      </c>
      <c r="DJ670" s="497" t="s">
        <v>475</v>
      </c>
      <c r="DL670" s="496" t="s">
        <v>476</v>
      </c>
      <c r="DM670" s="497" t="s">
        <v>476</v>
      </c>
      <c r="DO670" s="496" t="s">
        <v>477</v>
      </c>
      <c r="DP670" s="497" t="s">
        <v>477</v>
      </c>
      <c r="DW670" s="393"/>
      <c r="EA670" s="303"/>
      <c r="EB670" s="303"/>
      <c r="EC670" s="303"/>
      <c r="ED670" s="303"/>
      <c r="EE670" s="303"/>
    </row>
    <row r="671" spans="1:135" ht="16.2" thickBot="1" x14ac:dyDescent="0.3">
      <c r="A671" s="371" t="s">
        <v>150</v>
      </c>
      <c r="C671" s="1748" t="s">
        <v>397</v>
      </c>
      <c r="D671" s="1749"/>
      <c r="E671" s="1750"/>
      <c r="F671" s="1751" t="s">
        <v>398</v>
      </c>
      <c r="G671" s="1752"/>
      <c r="H671" s="1753"/>
      <c r="I671" s="1754" t="s">
        <v>399</v>
      </c>
      <c r="J671" s="1755"/>
      <c r="K671" s="1756"/>
      <c r="L671" s="1757" t="s">
        <v>400</v>
      </c>
      <c r="M671" s="1758"/>
      <c r="O671" s="396"/>
      <c r="P671" s="396"/>
      <c r="Q671" s="396"/>
      <c r="W671" s="1759" t="s">
        <v>355</v>
      </c>
      <c r="X671" s="1759"/>
      <c r="Y671" s="1759"/>
      <c r="Z671" s="394"/>
      <c r="AA671" s="394"/>
      <c r="AB671" s="394"/>
      <c r="AC671" s="394"/>
      <c r="AD671" s="394"/>
      <c r="AE671" s="394"/>
      <c r="AF671" s="394"/>
      <c r="AG671" s="394"/>
      <c r="AH671" s="394"/>
      <c r="AI671" s="394"/>
      <c r="AJ671" s="394"/>
      <c r="AK671" s="394"/>
      <c r="AL671" s="394"/>
      <c r="AM671" s="394"/>
      <c r="AN671" s="394"/>
      <c r="BH671" s="395"/>
      <c r="BI671" s="395"/>
      <c r="BJ671" s="395" t="s">
        <v>358</v>
      </c>
      <c r="BK671" s="395"/>
      <c r="BL671" s="395"/>
      <c r="BM671" s="395"/>
      <c r="BN671" s="395"/>
      <c r="BR671" s="395" t="s">
        <v>356</v>
      </c>
      <c r="BS671" s="395"/>
      <c r="BT671" s="395"/>
      <c r="BU671" s="395"/>
      <c r="BV671" s="395"/>
      <c r="BW671" s="396"/>
      <c r="BY671" s="395" t="s">
        <v>357</v>
      </c>
      <c r="BZ671" s="395"/>
      <c r="CA671" s="395"/>
      <c r="CB671" s="395"/>
      <c r="CC671" s="395"/>
      <c r="CD671" s="395"/>
      <c r="CG671" s="395" t="s">
        <v>358</v>
      </c>
      <c r="CH671" s="395"/>
      <c r="CI671" s="395"/>
      <c r="CJ671" s="395"/>
      <c r="CK671" s="395"/>
      <c r="CL671" s="395"/>
      <c r="CM671" s="395"/>
      <c r="CP671" s="395" t="s">
        <v>359</v>
      </c>
      <c r="CQ671" s="395"/>
      <c r="CR671" s="395"/>
      <c r="CS671" s="395"/>
      <c r="CT671" s="395"/>
      <c r="CU671" s="395"/>
      <c r="CZ671" s="397"/>
      <c r="DA671" s="397"/>
      <c r="DB671" s="397"/>
      <c r="DC671" s="397"/>
      <c r="DD671" s="397"/>
      <c r="DE671" s="397"/>
      <c r="DF671" s="397"/>
      <c r="DG671" s="397"/>
      <c r="DH671" s="397"/>
      <c r="DI671" s="398" t="s">
        <v>478</v>
      </c>
      <c r="DJ671" s="399" t="s">
        <v>478</v>
      </c>
      <c r="DK671" s="397"/>
      <c r="DL671" s="398" t="s">
        <v>479</v>
      </c>
      <c r="DM671" s="399" t="s">
        <v>479</v>
      </c>
      <c r="DN671" s="397"/>
      <c r="DO671" s="398" t="s">
        <v>480</v>
      </c>
      <c r="DP671" s="399" t="s">
        <v>480</v>
      </c>
      <c r="DQ671" s="397"/>
      <c r="DV671" s="400"/>
      <c r="DW671" s="414" t="s">
        <v>420</v>
      </c>
      <c r="DX671" s="336"/>
      <c r="DY671" s="414" t="s">
        <v>421</v>
      </c>
      <c r="DZ671" s="401" t="s">
        <v>361</v>
      </c>
      <c r="EA671" s="557" t="s">
        <v>99</v>
      </c>
    </row>
    <row r="672" spans="1:135" s="336" customFormat="1" ht="28.2" thickBot="1" x14ac:dyDescent="0.3">
      <c r="A672" s="371" t="s">
        <v>120</v>
      </c>
      <c r="B672" s="403"/>
      <c r="C672" s="407" t="s">
        <v>410</v>
      </c>
      <c r="D672" s="408" t="s">
        <v>411</v>
      </c>
      <c r="E672" s="406" t="s">
        <v>412</v>
      </c>
      <c r="F672" s="407" t="s">
        <v>413</v>
      </c>
      <c r="G672" s="408" t="s">
        <v>414</v>
      </c>
      <c r="H672" s="406" t="s">
        <v>390</v>
      </c>
      <c r="I672" s="407" t="s">
        <v>391</v>
      </c>
      <c r="J672" s="408" t="s">
        <v>392</v>
      </c>
      <c r="K672" s="406" t="s">
        <v>393</v>
      </c>
      <c r="L672" s="407" t="s">
        <v>394</v>
      </c>
      <c r="M672" s="406" t="s">
        <v>395</v>
      </c>
      <c r="N672" s="409" t="s">
        <v>121</v>
      </c>
      <c r="O672" s="410"/>
      <c r="P672" s="410"/>
      <c r="Q672" s="410"/>
      <c r="R672" s="412" t="s">
        <v>364</v>
      </c>
      <c r="S672" s="411" t="s">
        <v>365</v>
      </c>
      <c r="T672" s="411" t="s">
        <v>366</v>
      </c>
      <c r="U672" s="413" t="s">
        <v>367</v>
      </c>
      <c r="V672" s="414"/>
      <c r="W672" s="413" t="s">
        <v>88</v>
      </c>
      <c r="X672" s="411" t="s">
        <v>93</v>
      </c>
      <c r="Y672" s="413" t="s">
        <v>98</v>
      </c>
      <c r="AA672" s="415"/>
      <c r="AB672" s="415"/>
      <c r="AC672" s="415"/>
      <c r="AD672" s="415"/>
      <c r="AE672" s="415"/>
      <c r="AF672" s="415"/>
      <c r="AG672" s="415"/>
      <c r="AH672" s="415"/>
      <c r="AI672" s="415"/>
      <c r="AJ672" s="415"/>
      <c r="AK672" s="415"/>
      <c r="AL672" s="415"/>
      <c r="AM672" s="415"/>
      <c r="AN672" s="415"/>
      <c r="BJ672" s="416" t="s">
        <v>93</v>
      </c>
      <c r="BL672" s="336" t="s">
        <v>368</v>
      </c>
      <c r="BM672" s="417">
        <v>17</v>
      </c>
      <c r="BN672" s="417" t="s">
        <v>369</v>
      </c>
      <c r="BR672" s="418"/>
      <c r="BS672" s="418"/>
      <c r="BT672" s="418"/>
      <c r="BU672" s="418"/>
      <c r="BV672" s="418"/>
      <c r="BW672" s="396"/>
      <c r="BZ672" s="418"/>
      <c r="CA672" s="418"/>
      <c r="CB672" s="418"/>
      <c r="CC672" s="418"/>
      <c r="CD672" s="418"/>
      <c r="CH672" s="418"/>
      <c r="CI672" s="418"/>
      <c r="CJ672" s="418"/>
      <c r="CK672" s="418"/>
      <c r="CL672" s="418"/>
      <c r="CM672" s="418"/>
      <c r="CQ672" s="418"/>
      <c r="CR672" s="418"/>
      <c r="CS672" s="418"/>
      <c r="CT672" s="418"/>
      <c r="CU672" s="418"/>
      <c r="CZ672" s="419"/>
      <c r="DA672" s="419"/>
      <c r="DB672" s="419"/>
      <c r="DC672" s="419"/>
      <c r="DD672" s="420"/>
      <c r="DE672" s="420"/>
      <c r="DF672" s="420"/>
      <c r="DG672" s="420"/>
      <c r="DH672" s="419"/>
      <c r="DI672" s="421"/>
      <c r="DJ672" s="499"/>
      <c r="DK672" s="423"/>
      <c r="DL672" s="421"/>
      <c r="DM672" s="499"/>
      <c r="DN672" s="419"/>
      <c r="DO672" s="421"/>
      <c r="DP672" s="499"/>
      <c r="DQ672" s="419"/>
      <c r="DV672" s="450">
        <v>2014</v>
      </c>
      <c r="DW672" s="556" t="e">
        <v>#N/A</v>
      </c>
      <c r="DX672" s="427" t="s">
        <v>422</v>
      </c>
      <c r="DY672" s="557" t="e">
        <v>#N/A</v>
      </c>
      <c r="EA672" s="557" t="s">
        <v>93</v>
      </c>
      <c r="EB672" s="303"/>
      <c r="EC672" s="303"/>
      <c r="ED672" s="303"/>
      <c r="EE672" s="303"/>
    </row>
    <row r="673" spans="1:136" s="336" customFormat="1" ht="14.4" thickBot="1" x14ac:dyDescent="0.3">
      <c r="A673" s="470" t="s">
        <v>410</v>
      </c>
      <c r="B673" s="403">
        <v>2012</v>
      </c>
      <c r="C673" s="606"/>
      <c r="D673" s="607"/>
      <c r="E673" s="608"/>
      <c r="F673" s="620"/>
      <c r="G673" s="607"/>
      <c r="H673" s="608"/>
      <c r="I673" s="620"/>
      <c r="J673" s="607"/>
      <c r="K673" s="608"/>
      <c r="L673" s="620"/>
      <c r="M673" s="608"/>
      <c r="N673" s="301" t="s">
        <v>446</v>
      </c>
      <c r="O673" s="394"/>
      <c r="P673" s="394"/>
      <c r="Q673" s="394"/>
      <c r="R673" s="301">
        <v>-2</v>
      </c>
      <c r="S673" s="503" t="s">
        <v>433</v>
      </c>
      <c r="T673" s="503" t="s">
        <v>433</v>
      </c>
      <c r="U673" s="503" t="s">
        <v>433</v>
      </c>
      <c r="V673" s="301"/>
      <c r="W673" s="503" t="e">
        <v>#N/A</v>
      </c>
      <c r="X673" s="503" t="e">
        <v>#N/A</v>
      </c>
      <c r="Y673" s="503" t="e">
        <v>#N/A</v>
      </c>
      <c r="AA673" s="415"/>
      <c r="AB673" s="415"/>
      <c r="AC673" s="415"/>
      <c r="AD673" s="415"/>
      <c r="AE673" s="415"/>
      <c r="AF673" s="415"/>
      <c r="AG673" s="415"/>
      <c r="AH673" s="415"/>
      <c r="AI673" s="415"/>
      <c r="AJ673" s="415"/>
      <c r="AK673" s="415"/>
      <c r="AL673" s="415"/>
      <c r="AM673" s="415"/>
      <c r="AN673" s="415"/>
      <c r="BH673" s="434" t="s">
        <v>373</v>
      </c>
      <c r="BJ673" s="435" t="s">
        <v>447</v>
      </c>
      <c r="BL673" s="336" t="s">
        <v>368</v>
      </c>
      <c r="BM673" s="436">
        <v>1</v>
      </c>
      <c r="BN673" s="436" t="s">
        <v>374</v>
      </c>
      <c r="BR673" s="414" t="s">
        <v>375</v>
      </c>
      <c r="BS673" s="336" t="s">
        <v>93</v>
      </c>
      <c r="BT673" s="414" t="s">
        <v>376</v>
      </c>
      <c r="BU673" s="414" t="s">
        <v>377</v>
      </c>
      <c r="BW673" s="410"/>
      <c r="BY673" s="414" t="s">
        <v>375</v>
      </c>
      <c r="BZ673" s="336" t="s">
        <v>93</v>
      </c>
      <c r="CA673" s="414" t="s">
        <v>378</v>
      </c>
      <c r="CB673" s="414" t="s">
        <v>376</v>
      </c>
      <c r="CC673" s="414" t="s">
        <v>377</v>
      </c>
      <c r="CG673" s="414" t="s">
        <v>375</v>
      </c>
      <c r="CH673" s="336" t="s">
        <v>93</v>
      </c>
      <c r="CI673" s="414" t="s">
        <v>379</v>
      </c>
      <c r="CJ673" s="414" t="s">
        <v>378</v>
      </c>
      <c r="CK673" s="414" t="s">
        <v>376</v>
      </c>
      <c r="CL673" s="414" t="s">
        <v>377</v>
      </c>
      <c r="CP673" s="414" t="s">
        <v>375</v>
      </c>
      <c r="CQ673" s="336" t="s">
        <v>93</v>
      </c>
      <c r="CR673" s="414" t="s">
        <v>380</v>
      </c>
      <c r="CS673" s="414" t="s">
        <v>381</v>
      </c>
      <c r="CZ673" s="507" t="b">
        <v>0</v>
      </c>
      <c r="DA673" s="508" t="b">
        <v>0</v>
      </c>
      <c r="DB673" s="509" t="b">
        <v>0</v>
      </c>
      <c r="DC673" s="507" t="s">
        <v>433</v>
      </c>
      <c r="DD673" s="509" t="s">
        <v>433</v>
      </c>
      <c r="DE673" s="507" t="s">
        <v>433</v>
      </c>
      <c r="DF673" s="509" t="s">
        <v>433</v>
      </c>
      <c r="DG673" s="507" t="s">
        <v>433</v>
      </c>
      <c r="DH673" s="509" t="s">
        <v>433</v>
      </c>
      <c r="DI673" s="507" t="s">
        <v>433</v>
      </c>
      <c r="DJ673" s="508" t="s">
        <v>433</v>
      </c>
      <c r="DK673" s="509" t="s">
        <v>433</v>
      </c>
      <c r="DL673" s="507" t="s">
        <v>433</v>
      </c>
      <c r="DM673" s="508" t="s">
        <v>433</v>
      </c>
      <c r="DN673" s="509" t="s">
        <v>433</v>
      </c>
      <c r="DO673" s="507" t="s">
        <v>433</v>
      </c>
      <c r="DP673" s="508" t="s">
        <v>433</v>
      </c>
      <c r="DQ673" s="509" t="s">
        <v>433</v>
      </c>
      <c r="DV673" s="510">
        <v>2015</v>
      </c>
      <c r="DW673" s="511" t="s">
        <v>433</v>
      </c>
      <c r="DY673" s="558" t="s">
        <v>433</v>
      </c>
      <c r="EA673" s="303"/>
      <c r="EB673" s="303"/>
      <c r="EC673" s="303"/>
      <c r="ED673" s="303"/>
      <c r="EE673" s="303"/>
    </row>
    <row r="674" spans="1:136" s="336" customFormat="1" ht="13.8" x14ac:dyDescent="0.25">
      <c r="A674" s="513" t="s">
        <v>411</v>
      </c>
      <c r="B674" s="403">
        <v>2013</v>
      </c>
      <c r="C674" s="621"/>
      <c r="D674" s="610"/>
      <c r="E674" s="611"/>
      <c r="F674" s="609"/>
      <c r="G674" s="610"/>
      <c r="H674" s="611"/>
      <c r="I674" s="609"/>
      <c r="J674" s="610"/>
      <c r="K674" s="611"/>
      <c r="L674" s="609"/>
      <c r="M674" s="611"/>
      <c r="N674" s="301" t="s">
        <v>446</v>
      </c>
      <c r="O674" s="394"/>
      <c r="P674" s="394"/>
      <c r="Q674" s="394"/>
      <c r="R674" s="301">
        <v>-1</v>
      </c>
      <c r="S674" s="503" t="s">
        <v>433</v>
      </c>
      <c r="T674" s="503" t="s">
        <v>433</v>
      </c>
      <c r="U674" s="503" t="s">
        <v>433</v>
      </c>
      <c r="V674" s="301"/>
      <c r="W674" s="503" t="e">
        <v>#N/A</v>
      </c>
      <c r="X674" s="503" t="e">
        <v>#N/A</v>
      </c>
      <c r="Y674" s="503" t="e">
        <v>#N/A</v>
      </c>
      <c r="AA674" s="415"/>
      <c r="AB674" s="415"/>
      <c r="AC674" s="415"/>
      <c r="AD674" s="415"/>
      <c r="AE674" s="415"/>
      <c r="AF674" s="415"/>
      <c r="AG674" s="415"/>
      <c r="AH674" s="415"/>
      <c r="AI674" s="415"/>
      <c r="AJ674" s="415"/>
      <c r="AK674" s="415"/>
      <c r="AL674" s="415"/>
      <c r="AM674" s="415"/>
      <c r="AN674" s="415"/>
      <c r="BK674" s="1735" t="e">
        <v>#REF!</v>
      </c>
      <c r="BL674" s="1735"/>
      <c r="BM674" s="1735"/>
      <c r="BN674" s="1735"/>
      <c r="BO674" s="1735"/>
      <c r="BP674" s="1735"/>
      <c r="BQ674" s="1735"/>
      <c r="BS674" s="443" t="s">
        <v>98</v>
      </c>
      <c r="BT674" s="515" t="e">
        <v>#DIV/0!</v>
      </c>
      <c r="BU674" s="516" t="e">
        <v>#DIV/0!</v>
      </c>
      <c r="BW674" s="410"/>
      <c r="BZ674" s="443" t="s">
        <v>98</v>
      </c>
      <c r="CA674" s="515" t="e">
        <v>#REF!</v>
      </c>
      <c r="CB674" s="517" t="e">
        <v>#REF!</v>
      </c>
      <c r="CC674" s="516" t="e">
        <v>#REF!</v>
      </c>
      <c r="CH674" s="443" t="s">
        <v>98</v>
      </c>
      <c r="CI674" s="515" t="e">
        <v>#REF!</v>
      </c>
      <c r="CJ674" s="517" t="e">
        <v>#REF!</v>
      </c>
      <c r="CK674" s="517" t="e">
        <v>#REF!</v>
      </c>
      <c r="CL674" s="516" t="e">
        <v>#REF!</v>
      </c>
      <c r="CQ674" s="443" t="s">
        <v>98</v>
      </c>
      <c r="CR674" s="515" t="e">
        <v>#REF!</v>
      </c>
      <c r="CS674" s="516" t="e">
        <v>#REF!</v>
      </c>
      <c r="CZ674" s="447" t="b">
        <v>0</v>
      </c>
      <c r="DA674" s="448" t="b">
        <v>0</v>
      </c>
      <c r="DB674" s="449" t="b">
        <v>0</v>
      </c>
      <c r="DC674" s="447" t="s">
        <v>433</v>
      </c>
      <c r="DD674" s="449" t="s">
        <v>433</v>
      </c>
      <c r="DE674" s="447" t="s">
        <v>433</v>
      </c>
      <c r="DF674" s="449" t="s">
        <v>433</v>
      </c>
      <c r="DG674" s="447" t="s">
        <v>433</v>
      </c>
      <c r="DH674" s="449" t="s">
        <v>433</v>
      </c>
      <c r="DI674" s="447" t="s">
        <v>433</v>
      </c>
      <c r="DJ674" s="448" t="s">
        <v>433</v>
      </c>
      <c r="DK674" s="449" t="s">
        <v>433</v>
      </c>
      <c r="DL674" s="447" t="s">
        <v>433</v>
      </c>
      <c r="DM674" s="448" t="s">
        <v>433</v>
      </c>
      <c r="DN674" s="449" t="s">
        <v>433</v>
      </c>
      <c r="DO674" s="447" t="s">
        <v>433</v>
      </c>
      <c r="DP674" s="448" t="s">
        <v>433</v>
      </c>
      <c r="DQ674" s="449" t="s">
        <v>433</v>
      </c>
      <c r="DV674" s="510">
        <v>2016</v>
      </c>
      <c r="DW674" s="511" t="s">
        <v>433</v>
      </c>
      <c r="DY674" s="558" t="s">
        <v>433</v>
      </c>
      <c r="EA674" s="303"/>
      <c r="EB674" s="303"/>
      <c r="EC674" s="303"/>
      <c r="ED674" s="303"/>
      <c r="EE674" s="303"/>
    </row>
    <row r="675" spans="1:136" s="336" customFormat="1" ht="14.4" thickBot="1" x14ac:dyDescent="0.3">
      <c r="A675" s="467" t="s">
        <v>412</v>
      </c>
      <c r="B675" s="403">
        <v>2014</v>
      </c>
      <c r="C675" s="621"/>
      <c r="D675" s="610"/>
      <c r="E675" s="611"/>
      <c r="F675" s="612"/>
      <c r="G675" s="613"/>
      <c r="H675" s="614"/>
      <c r="I675" s="612"/>
      <c r="J675" s="613"/>
      <c r="K675" s="614"/>
      <c r="L675" s="612"/>
      <c r="M675" s="614"/>
      <c r="N675" s="301" t="s">
        <v>446</v>
      </c>
      <c r="O675" s="394"/>
      <c r="P675" s="394"/>
      <c r="Q675" s="394"/>
      <c r="R675" s="301">
        <v>0</v>
      </c>
      <c r="S675" s="503" t="s">
        <v>433</v>
      </c>
      <c r="T675" s="503" t="s">
        <v>433</v>
      </c>
      <c r="U675" s="503" t="s">
        <v>433</v>
      </c>
      <c r="V675" s="301"/>
      <c r="W675" s="503" t="e">
        <v>#N/A</v>
      </c>
      <c r="X675" s="503" t="e">
        <v>#N/A</v>
      </c>
      <c r="Y675" s="503" t="e">
        <v>#N/A</v>
      </c>
      <c r="AA675" s="415"/>
      <c r="AB675" s="415"/>
      <c r="AC675" s="415"/>
      <c r="AD675" s="415"/>
      <c r="AE675" s="415"/>
      <c r="AF675" s="415"/>
      <c r="AG675" s="415"/>
      <c r="AH675" s="415"/>
      <c r="AI675" s="415"/>
      <c r="AJ675" s="415"/>
      <c r="AK675" s="415"/>
      <c r="AL675" s="415"/>
      <c r="AM675" s="415"/>
      <c r="AN675" s="415"/>
      <c r="BK675" s="1736"/>
      <c r="BL675" s="1736"/>
      <c r="BM675" s="1736"/>
      <c r="BN675" s="1736"/>
      <c r="BO675" s="1736"/>
      <c r="BP675" s="1736"/>
      <c r="BQ675" s="1736"/>
      <c r="BS675" s="443" t="s">
        <v>385</v>
      </c>
      <c r="BT675" s="454" t="e">
        <v>#DIV/0!</v>
      </c>
      <c r="BU675" s="455" t="e">
        <v>#DIV/0!</v>
      </c>
      <c r="BZ675" s="443" t="s">
        <v>385</v>
      </c>
      <c r="CA675" s="454" t="e">
        <v>#REF!</v>
      </c>
      <c r="CB675" s="456" t="e">
        <v>#REF!</v>
      </c>
      <c r="CC675" s="455" t="e">
        <v>#REF!</v>
      </c>
      <c r="CH675" s="443" t="s">
        <v>385</v>
      </c>
      <c r="CI675" s="454" t="e">
        <v>#REF!</v>
      </c>
      <c r="CJ675" s="456" t="e">
        <v>#REF!</v>
      </c>
      <c r="CK675" s="456" t="e">
        <v>#REF!</v>
      </c>
      <c r="CL675" s="455" t="e">
        <v>#REF!</v>
      </c>
      <c r="CQ675" s="443" t="s">
        <v>385</v>
      </c>
      <c r="CR675" s="454" t="e">
        <v>#REF!</v>
      </c>
      <c r="CS675" s="455" t="e">
        <v>#REF!</v>
      </c>
      <c r="CZ675" s="447" t="b">
        <v>0</v>
      </c>
      <c r="DA675" s="448" t="b">
        <v>0</v>
      </c>
      <c r="DB675" s="449" t="b">
        <v>0</v>
      </c>
      <c r="DC675" s="447" t="s">
        <v>433</v>
      </c>
      <c r="DD675" s="449" t="s">
        <v>433</v>
      </c>
      <c r="DE675" s="447" t="s">
        <v>433</v>
      </c>
      <c r="DF675" s="449" t="s">
        <v>433</v>
      </c>
      <c r="DG675" s="447" t="s">
        <v>433</v>
      </c>
      <c r="DH675" s="449" t="s">
        <v>433</v>
      </c>
      <c r="DI675" s="447" t="s">
        <v>433</v>
      </c>
      <c r="DJ675" s="448" t="s">
        <v>433</v>
      </c>
      <c r="DK675" s="449" t="s">
        <v>433</v>
      </c>
      <c r="DL675" s="447" t="s">
        <v>433</v>
      </c>
      <c r="DM675" s="448" t="s">
        <v>433</v>
      </c>
      <c r="DN675" s="449" t="s">
        <v>433</v>
      </c>
      <c r="DO675" s="447" t="s">
        <v>433</v>
      </c>
      <c r="DP675" s="448" t="s">
        <v>433</v>
      </c>
      <c r="DQ675" s="449" t="s">
        <v>433</v>
      </c>
      <c r="DV675" s="450">
        <v>2017</v>
      </c>
      <c r="DW675" s="451" t="s">
        <v>433</v>
      </c>
      <c r="DY675" s="557" t="s">
        <v>433</v>
      </c>
      <c r="DZ675" s="414" t="s">
        <v>383</v>
      </c>
      <c r="EA675" s="303"/>
      <c r="EB675" s="303"/>
      <c r="EC675" s="303"/>
      <c r="ED675" s="303"/>
      <c r="EE675" s="303"/>
    </row>
    <row r="676" spans="1:136" s="336" customFormat="1" ht="14.4" thickBot="1" x14ac:dyDescent="0.3">
      <c r="A676" s="470" t="s">
        <v>413</v>
      </c>
      <c r="B676" s="403">
        <v>2015</v>
      </c>
      <c r="C676" s="621"/>
      <c r="D676" s="610"/>
      <c r="E676" s="611"/>
      <c r="F676" s="609"/>
      <c r="G676" s="610"/>
      <c r="H676" s="611"/>
      <c r="I676" s="609"/>
      <c r="J676" s="610"/>
      <c r="K676" s="611"/>
      <c r="L676" s="609"/>
      <c r="M676" s="611"/>
      <c r="N676" s="301" t="s">
        <v>446</v>
      </c>
      <c r="O676" s="394"/>
      <c r="P676" s="394"/>
      <c r="Q676" s="394"/>
      <c r="R676" s="301">
        <v>1</v>
      </c>
      <c r="S676" s="503" t="s">
        <v>433</v>
      </c>
      <c r="T676" s="503" t="s">
        <v>433</v>
      </c>
      <c r="U676" s="503" t="s">
        <v>433</v>
      </c>
      <c r="V676" s="301"/>
      <c r="W676" s="503" t="e">
        <v>#N/A</v>
      </c>
      <c r="X676" s="503" t="e">
        <v>#N/A</v>
      </c>
      <c r="Y676" s="503" t="e">
        <v>#N/A</v>
      </c>
      <c r="AA676" s="415"/>
      <c r="AB676" s="415"/>
      <c r="AC676" s="415"/>
      <c r="AD676" s="415"/>
      <c r="AE676" s="415"/>
      <c r="AF676" s="415"/>
      <c r="AG676" s="415"/>
      <c r="AH676" s="415"/>
      <c r="AI676" s="415"/>
      <c r="AJ676" s="415"/>
      <c r="AK676" s="415"/>
      <c r="AL676" s="415"/>
      <c r="AM676" s="415"/>
      <c r="AN676" s="415"/>
      <c r="BK676" s="1735"/>
      <c r="BL676" s="1735"/>
      <c r="BM676" s="1735"/>
      <c r="BN676" s="1735"/>
      <c r="BO676" s="1735"/>
      <c r="BP676" s="1735"/>
      <c r="BQ676" s="1735"/>
      <c r="BR676" s="301"/>
      <c r="BS676" s="443" t="s">
        <v>88</v>
      </c>
      <c r="BT676" s="597" t="e">
        <v>#DIV/0!</v>
      </c>
      <c r="BU676" s="598" t="e">
        <v>#DIV/0!</v>
      </c>
      <c r="BV676" s="414" t="s">
        <v>387</v>
      </c>
      <c r="BY676" s="301"/>
      <c r="BZ676" s="443" t="s">
        <v>88</v>
      </c>
      <c r="CA676" s="597" t="e">
        <v>#REF!</v>
      </c>
      <c r="CB676" s="599" t="e">
        <v>#REF!</v>
      </c>
      <c r="CC676" s="598" t="e">
        <v>#REF!</v>
      </c>
      <c r="CD676" s="414" t="s">
        <v>387</v>
      </c>
      <c r="CG676" s="301"/>
      <c r="CH676" s="443" t="s">
        <v>88</v>
      </c>
      <c r="CI676" s="597" t="e">
        <v>#REF!</v>
      </c>
      <c r="CJ676" s="599" t="e">
        <v>#REF!</v>
      </c>
      <c r="CK676" s="599" t="e">
        <v>#REF!</v>
      </c>
      <c r="CL676" s="598" t="e">
        <v>#REF!</v>
      </c>
      <c r="CM676" s="414" t="s">
        <v>387</v>
      </c>
      <c r="CP676" s="301"/>
      <c r="CQ676" s="443" t="s">
        <v>88</v>
      </c>
      <c r="CR676" s="597" t="e">
        <v>#REF!</v>
      </c>
      <c r="CS676" s="598" t="e">
        <v>#REF!</v>
      </c>
      <c r="CT676" s="414" t="s">
        <v>387</v>
      </c>
      <c r="CZ676" s="447" t="b">
        <v>0</v>
      </c>
      <c r="DA676" s="448" t="b">
        <v>0</v>
      </c>
      <c r="DB676" s="449" t="b">
        <v>0</v>
      </c>
      <c r="DC676" s="447" t="s">
        <v>433</v>
      </c>
      <c r="DD676" s="449" t="s">
        <v>433</v>
      </c>
      <c r="DE676" s="447" t="s">
        <v>433</v>
      </c>
      <c r="DF676" s="449" t="s">
        <v>433</v>
      </c>
      <c r="DG676" s="447" t="s">
        <v>433</v>
      </c>
      <c r="DH676" s="449" t="s">
        <v>433</v>
      </c>
      <c r="DI676" s="447" t="s">
        <v>433</v>
      </c>
      <c r="DJ676" s="448" t="s">
        <v>433</v>
      </c>
      <c r="DK676" s="449" t="s">
        <v>433</v>
      </c>
      <c r="DL676" s="447" t="s">
        <v>433</v>
      </c>
      <c r="DM676" s="448" t="s">
        <v>433</v>
      </c>
      <c r="DN676" s="449" t="s">
        <v>433</v>
      </c>
      <c r="DO676" s="447" t="s">
        <v>433</v>
      </c>
      <c r="DP676" s="448" t="s">
        <v>433</v>
      </c>
      <c r="DQ676" s="449" t="s">
        <v>433</v>
      </c>
      <c r="DV676" s="510">
        <v>2018</v>
      </c>
      <c r="DW676" s="511" t="s">
        <v>433</v>
      </c>
      <c r="DY676" s="558" t="s">
        <v>433</v>
      </c>
      <c r="EA676" s="303" t="s">
        <v>379</v>
      </c>
      <c r="EB676" s="303" t="s">
        <v>378</v>
      </c>
      <c r="EC676" s="303" t="s">
        <v>376</v>
      </c>
      <c r="ED676" s="303" t="s">
        <v>377</v>
      </c>
      <c r="EE676" s="303"/>
    </row>
    <row r="677" spans="1:136" s="336" customFormat="1" ht="13.8" x14ac:dyDescent="0.25">
      <c r="A677" s="513" t="s">
        <v>414</v>
      </c>
      <c r="B677" s="403">
        <v>2016</v>
      </c>
      <c r="C677" s="621"/>
      <c r="D677" s="610"/>
      <c r="E677" s="611"/>
      <c r="F677" s="609"/>
      <c r="G677" s="610"/>
      <c r="H677" s="611"/>
      <c r="I677" s="609"/>
      <c r="J677" s="610"/>
      <c r="K677" s="611"/>
      <c r="L677" s="609"/>
      <c r="M677" s="611"/>
      <c r="N677" s="301" t="s">
        <v>446</v>
      </c>
      <c r="O677" s="394"/>
      <c r="P677" s="394"/>
      <c r="Q677" s="394"/>
      <c r="R677" s="301">
        <v>2</v>
      </c>
      <c r="S677" s="503" t="s">
        <v>433</v>
      </c>
      <c r="T677" s="503" t="s">
        <v>433</v>
      </c>
      <c r="U677" s="503" t="s">
        <v>433</v>
      </c>
      <c r="V677" s="301"/>
      <c r="W677" s="503" t="e">
        <v>#N/A</v>
      </c>
      <c r="X677" s="503" t="e">
        <v>#N/A</v>
      </c>
      <c r="Y677" s="503" t="e">
        <v>#N/A</v>
      </c>
      <c r="AA677" s="415"/>
      <c r="AB677" s="415"/>
      <c r="AC677" s="415"/>
      <c r="AD677" s="415"/>
      <c r="AE677" s="415"/>
      <c r="AF677" s="415"/>
      <c r="AG677" s="415"/>
      <c r="AH677" s="415"/>
      <c r="AI677" s="415"/>
      <c r="AJ677" s="415"/>
      <c r="AK677" s="415"/>
      <c r="AL677" s="415"/>
      <c r="AM677" s="415"/>
      <c r="AN677" s="415"/>
      <c r="BI677" s="463">
        <v>2014</v>
      </c>
      <c r="BJ677" s="464" t="e">
        <v>#REF!</v>
      </c>
      <c r="BR677" s="463">
        <v>2014</v>
      </c>
      <c r="BS677" s="294">
        <v>0</v>
      </c>
      <c r="BT677" s="475" t="e">
        <v>#DIV/0!</v>
      </c>
      <c r="BU677" s="476" t="e">
        <v>#DIV/0!</v>
      </c>
      <c r="BV677" s="464" t="e">
        <v>#DIV/0!</v>
      </c>
      <c r="BY677" s="463">
        <v>2014</v>
      </c>
      <c r="BZ677" s="294">
        <v>0</v>
      </c>
      <c r="CA677" s="475" t="e">
        <v>#REF!</v>
      </c>
      <c r="CB677" s="475" t="e">
        <v>#REF!</v>
      </c>
      <c r="CC677" s="476" t="e">
        <v>#REF!</v>
      </c>
      <c r="CD677" s="464" t="e">
        <v>#REF!</v>
      </c>
      <c r="CG677" s="463">
        <v>2014</v>
      </c>
      <c r="CH677" s="294">
        <v>0</v>
      </c>
      <c r="CI677" s="475" t="e">
        <v>#REF!</v>
      </c>
      <c r="CJ677" s="475" t="e">
        <v>#REF!</v>
      </c>
      <c r="CK677" s="475" t="e">
        <v>#REF!</v>
      </c>
      <c r="CL677" s="476" t="e">
        <v>#REF!</v>
      </c>
      <c r="CM677" s="464" t="e">
        <v>#REF!</v>
      </c>
      <c r="CP677" s="463">
        <v>2014</v>
      </c>
      <c r="CQ677" s="294">
        <v>0</v>
      </c>
      <c r="CR677" s="475" t="e">
        <v>#REF!</v>
      </c>
      <c r="CS677" s="476" t="e">
        <v>#REF!</v>
      </c>
      <c r="CT677" s="464" t="e">
        <v>#REF!</v>
      </c>
      <c r="CZ677" s="447" t="b">
        <v>0</v>
      </c>
      <c r="DA677" s="448" t="b">
        <v>0</v>
      </c>
      <c r="DB677" s="449" t="b">
        <v>0</v>
      </c>
      <c r="DC677" s="447" t="s">
        <v>433</v>
      </c>
      <c r="DD677" s="449" t="s">
        <v>433</v>
      </c>
      <c r="DE677" s="447" t="s">
        <v>433</v>
      </c>
      <c r="DF677" s="449" t="s">
        <v>433</v>
      </c>
      <c r="DG677" s="447" t="s">
        <v>433</v>
      </c>
      <c r="DH677" s="449" t="s">
        <v>433</v>
      </c>
      <c r="DI677" s="447" t="s">
        <v>433</v>
      </c>
      <c r="DJ677" s="448" t="s">
        <v>433</v>
      </c>
      <c r="DK677" s="449" t="s">
        <v>433</v>
      </c>
      <c r="DL677" s="447" t="s">
        <v>433</v>
      </c>
      <c r="DM677" s="448" t="s">
        <v>433</v>
      </c>
      <c r="DN677" s="449" t="s">
        <v>433</v>
      </c>
      <c r="DO677" s="447" t="s">
        <v>433</v>
      </c>
      <c r="DP677" s="448" t="s">
        <v>433</v>
      </c>
      <c r="DQ677" s="449" t="s">
        <v>433</v>
      </c>
      <c r="DV677" s="450">
        <v>2019</v>
      </c>
      <c r="DW677" s="451" t="s">
        <v>433</v>
      </c>
      <c r="DY677" s="557" t="s">
        <v>433</v>
      </c>
      <c r="DZ677" s="412" t="s">
        <v>388</v>
      </c>
      <c r="EA677" s="303" t="e">
        <v>#REF!</v>
      </c>
      <c r="EB677" s="303" t="e">
        <v>#REF!</v>
      </c>
      <c r="EC677" s="303" t="e">
        <v>#REF!</v>
      </c>
      <c r="ED677" s="303" t="e">
        <v>#REF!</v>
      </c>
      <c r="EE677" s="303" t="s">
        <v>98</v>
      </c>
    </row>
    <row r="678" spans="1:136" s="336" customFormat="1" ht="14.4" thickBot="1" x14ac:dyDescent="0.3">
      <c r="A678" s="467" t="s">
        <v>390</v>
      </c>
      <c r="B678" s="403">
        <v>2017</v>
      </c>
      <c r="C678" s="621"/>
      <c r="D678" s="610"/>
      <c r="E678" s="611"/>
      <c r="F678" s="612"/>
      <c r="G678" s="613"/>
      <c r="H678" s="614"/>
      <c r="I678" s="612"/>
      <c r="J678" s="613"/>
      <c r="K678" s="614"/>
      <c r="L678" s="612"/>
      <c r="M678" s="614"/>
      <c r="N678" s="301" t="s">
        <v>446</v>
      </c>
      <c r="O678" s="394"/>
      <c r="P678" s="394"/>
      <c r="Q678" s="394"/>
      <c r="R678" s="301">
        <v>3</v>
      </c>
      <c r="S678" s="503" t="s">
        <v>433</v>
      </c>
      <c r="T678" s="503" t="s">
        <v>433</v>
      </c>
      <c r="U678" s="503" t="s">
        <v>433</v>
      </c>
      <c r="V678" s="301"/>
      <c r="W678" s="503" t="e">
        <v>#N/A</v>
      </c>
      <c r="X678" s="503" t="e">
        <v>#N/A</v>
      </c>
      <c r="Y678" s="503" t="e">
        <v>#N/A</v>
      </c>
      <c r="AA678" s="415"/>
      <c r="AB678" s="415"/>
      <c r="AC678" s="415"/>
      <c r="AD678" s="415"/>
      <c r="AE678" s="415"/>
      <c r="AF678" s="415"/>
      <c r="AG678" s="415"/>
      <c r="AH678" s="415"/>
      <c r="AI678" s="415"/>
      <c r="AJ678" s="415"/>
      <c r="AK678" s="415"/>
      <c r="AL678" s="415"/>
      <c r="AM678" s="415"/>
      <c r="AN678" s="415"/>
      <c r="BI678" s="463">
        <v>2015</v>
      </c>
      <c r="BJ678" s="464" t="e">
        <v>#REF!</v>
      </c>
      <c r="BR678" s="463">
        <v>2015</v>
      </c>
      <c r="BS678" s="294">
        <v>1</v>
      </c>
      <c r="BT678" s="468" t="e">
        <v>#DIV/0!</v>
      </c>
      <c r="BU678" s="526" t="e">
        <v>#DIV/0!</v>
      </c>
      <c r="BV678" s="464" t="e">
        <v>#DIV/0!</v>
      </c>
      <c r="BY678" s="463">
        <v>2015</v>
      </c>
      <c r="BZ678" s="294">
        <v>1</v>
      </c>
      <c r="CA678" s="468" t="e">
        <v>#REF!</v>
      </c>
      <c r="CB678" s="468" t="e">
        <v>#REF!</v>
      </c>
      <c r="CC678" s="526" t="e">
        <v>#REF!</v>
      </c>
      <c r="CD678" s="464" t="e">
        <v>#REF!</v>
      </c>
      <c r="CG678" s="463">
        <v>2015</v>
      </c>
      <c r="CH678" s="294">
        <v>1</v>
      </c>
      <c r="CI678" s="468" t="e">
        <v>#REF!</v>
      </c>
      <c r="CJ678" s="468" t="e">
        <v>#REF!</v>
      </c>
      <c r="CK678" s="468" t="e">
        <v>#REF!</v>
      </c>
      <c r="CL678" s="526" t="e">
        <v>#REF!</v>
      </c>
      <c r="CM678" s="464" t="e">
        <v>#REF!</v>
      </c>
      <c r="CP678" s="463">
        <v>2015</v>
      </c>
      <c r="CQ678" s="294">
        <v>1</v>
      </c>
      <c r="CR678" s="468" t="e">
        <v>#REF!</v>
      </c>
      <c r="CS678" s="526" t="e">
        <v>#REF!</v>
      </c>
      <c r="CT678" s="464" t="e">
        <v>#REF!</v>
      </c>
      <c r="CZ678" s="447" t="b">
        <v>0</v>
      </c>
      <c r="DA678" s="448" t="b">
        <v>0</v>
      </c>
      <c r="DB678" s="449" t="b">
        <v>0</v>
      </c>
      <c r="DC678" s="447" t="s">
        <v>433</v>
      </c>
      <c r="DD678" s="449" t="s">
        <v>433</v>
      </c>
      <c r="DE678" s="447" t="s">
        <v>433</v>
      </c>
      <c r="DF678" s="449" t="s">
        <v>433</v>
      </c>
      <c r="DG678" s="447" t="s">
        <v>433</v>
      </c>
      <c r="DH678" s="449" t="s">
        <v>433</v>
      </c>
      <c r="DI678" s="447" t="s">
        <v>433</v>
      </c>
      <c r="DJ678" s="448" t="s">
        <v>433</v>
      </c>
      <c r="DK678" s="449" t="s">
        <v>433</v>
      </c>
      <c r="DL678" s="447" t="s">
        <v>433</v>
      </c>
      <c r="DM678" s="448" t="s">
        <v>433</v>
      </c>
      <c r="DN678" s="449" t="s">
        <v>433</v>
      </c>
      <c r="DO678" s="447" t="s">
        <v>433</v>
      </c>
      <c r="DP678" s="448" t="s">
        <v>433</v>
      </c>
      <c r="DQ678" s="449" t="s">
        <v>433</v>
      </c>
      <c r="DV678" s="450">
        <v>2020</v>
      </c>
      <c r="DW678" s="451" t="s">
        <v>433</v>
      </c>
      <c r="DY678" s="557" t="s">
        <v>433</v>
      </c>
      <c r="DZ678" s="412" t="s">
        <v>388</v>
      </c>
      <c r="EA678" s="303" t="e">
        <v>#REF!</v>
      </c>
      <c r="EB678" s="303" t="e">
        <v>#REF!</v>
      </c>
      <c r="EC678" s="303" t="e">
        <v>#REF!</v>
      </c>
      <c r="ED678" s="303" t="e">
        <v>#REF!</v>
      </c>
      <c r="EE678" s="303" t="s">
        <v>93</v>
      </c>
    </row>
    <row r="679" spans="1:136" s="336" customFormat="1" ht="13.8" x14ac:dyDescent="0.25">
      <c r="A679" s="470" t="s">
        <v>391</v>
      </c>
      <c r="B679" s="403">
        <v>2018</v>
      </c>
      <c r="C679" s="621"/>
      <c r="D679" s="610"/>
      <c r="E679" s="611"/>
      <c r="F679" s="609"/>
      <c r="G679" s="610"/>
      <c r="H679" s="611"/>
      <c r="I679" s="609"/>
      <c r="J679" s="610"/>
      <c r="K679" s="611"/>
      <c r="L679" s="609"/>
      <c r="M679" s="611"/>
      <c r="N679" s="301" t="s">
        <v>446</v>
      </c>
      <c r="O679" s="394"/>
      <c r="P679" s="394"/>
      <c r="Q679" s="394"/>
      <c r="R679" s="301">
        <v>4</v>
      </c>
      <c r="S679" s="503" t="s">
        <v>433</v>
      </c>
      <c r="T679" s="503" t="s">
        <v>433</v>
      </c>
      <c r="U679" s="503" t="s">
        <v>433</v>
      </c>
      <c r="V679" s="292"/>
      <c r="W679" s="503" t="e">
        <v>#N/A</v>
      </c>
      <c r="X679" s="503" t="e">
        <v>#N/A</v>
      </c>
      <c r="Y679" s="503" t="e">
        <v>#N/A</v>
      </c>
      <c r="AA679" s="415"/>
      <c r="AB679" s="415"/>
      <c r="AC679" s="415"/>
      <c r="AD679" s="415"/>
      <c r="AE679" s="415"/>
      <c r="AF679" s="415"/>
      <c r="AG679" s="415"/>
      <c r="AH679" s="415"/>
      <c r="AI679" s="415"/>
      <c r="AJ679" s="415"/>
      <c r="AK679" s="415"/>
      <c r="AL679" s="415"/>
      <c r="AM679" s="415"/>
      <c r="AN679" s="415"/>
      <c r="BI679" s="463">
        <v>2016</v>
      </c>
      <c r="BJ679" s="464" t="e">
        <v>#REF!</v>
      </c>
      <c r="BR679" s="463">
        <v>2016</v>
      </c>
      <c r="BS679" s="294">
        <v>2</v>
      </c>
      <c r="BT679" s="529" t="e">
        <v>#DIV/0!</v>
      </c>
      <c r="BU679" s="526" t="e">
        <v>#DIV/0!</v>
      </c>
      <c r="BV679" s="560" t="e">
        <v>#DIV/0!</v>
      </c>
      <c r="BY679" s="463">
        <v>2016</v>
      </c>
      <c r="BZ679" s="294">
        <v>2</v>
      </c>
      <c r="CA679" s="529" t="e">
        <v>#REF!</v>
      </c>
      <c r="CB679" s="529" t="e">
        <v>#REF!</v>
      </c>
      <c r="CC679" s="526" t="e">
        <v>#REF!</v>
      </c>
      <c r="CD679" s="560" t="e">
        <v>#REF!</v>
      </c>
      <c r="CG679" s="463">
        <v>2016</v>
      </c>
      <c r="CH679" s="294">
        <v>2</v>
      </c>
      <c r="CI679" s="529" t="e">
        <v>#REF!</v>
      </c>
      <c r="CJ679" s="529" t="e">
        <v>#REF!</v>
      </c>
      <c r="CK679" s="529" t="e">
        <v>#REF!</v>
      </c>
      <c r="CL679" s="526" t="e">
        <v>#REF!</v>
      </c>
      <c r="CM679" s="560" t="e">
        <v>#REF!</v>
      </c>
      <c r="CP679" s="463">
        <v>2016</v>
      </c>
      <c r="CQ679" s="294">
        <v>2</v>
      </c>
      <c r="CR679" s="529" t="e">
        <v>#REF!</v>
      </c>
      <c r="CS679" s="526" t="e">
        <v>#REF!</v>
      </c>
      <c r="CT679" s="560" t="e">
        <v>#REF!</v>
      </c>
      <c r="CZ679" s="447" t="b">
        <v>0</v>
      </c>
      <c r="DA679" s="448" t="b">
        <v>0</v>
      </c>
      <c r="DB679" s="449" t="b">
        <v>0</v>
      </c>
      <c r="DC679" s="447" t="s">
        <v>433</v>
      </c>
      <c r="DD679" s="449" t="s">
        <v>433</v>
      </c>
      <c r="DE679" s="447" t="s">
        <v>433</v>
      </c>
      <c r="DF679" s="449" t="s">
        <v>433</v>
      </c>
      <c r="DG679" s="447" t="s">
        <v>433</v>
      </c>
      <c r="DH679" s="449" t="s">
        <v>433</v>
      </c>
      <c r="DI679" s="447" t="s">
        <v>433</v>
      </c>
      <c r="DJ679" s="448" t="s">
        <v>433</v>
      </c>
      <c r="DK679" s="449" t="s">
        <v>433</v>
      </c>
      <c r="DL679" s="447" t="s">
        <v>433</v>
      </c>
      <c r="DM679" s="448" t="s">
        <v>433</v>
      </c>
      <c r="DN679" s="449" t="s">
        <v>433</v>
      </c>
      <c r="DO679" s="447" t="s">
        <v>433</v>
      </c>
      <c r="DP679" s="448" t="s">
        <v>433</v>
      </c>
      <c r="DQ679" s="449" t="s">
        <v>433</v>
      </c>
      <c r="DV679" s="510">
        <v>2021</v>
      </c>
      <c r="DW679" s="511" t="s">
        <v>433</v>
      </c>
      <c r="DY679" s="558" t="s">
        <v>433</v>
      </c>
      <c r="DZ679" s="412" t="s">
        <v>388</v>
      </c>
      <c r="EA679" s="303" t="e">
        <v>#REF!</v>
      </c>
      <c r="EB679" s="303" t="e">
        <v>#REF!</v>
      </c>
      <c r="EC679" s="303" t="e">
        <v>#REF!</v>
      </c>
      <c r="ED679" s="303" t="e">
        <v>#REF!</v>
      </c>
      <c r="EE679" s="303" t="s">
        <v>88</v>
      </c>
    </row>
    <row r="680" spans="1:136" s="336" customFormat="1" ht="13.8" x14ac:dyDescent="0.25">
      <c r="A680" s="513" t="s">
        <v>392</v>
      </c>
      <c r="B680" s="403">
        <v>2019</v>
      </c>
      <c r="C680" s="621"/>
      <c r="D680" s="610"/>
      <c r="E680" s="611"/>
      <c r="F680" s="609"/>
      <c r="G680" s="610"/>
      <c r="H680" s="611"/>
      <c r="I680" s="609"/>
      <c r="J680" s="610"/>
      <c r="K680" s="611"/>
      <c r="L680" s="609"/>
      <c r="M680" s="611"/>
      <c r="N680" s="301" t="s">
        <v>446</v>
      </c>
      <c r="O680" s="394"/>
      <c r="P680" s="394"/>
      <c r="Q680" s="394"/>
      <c r="R680" s="301">
        <v>5</v>
      </c>
      <c r="S680" s="503" t="s">
        <v>433</v>
      </c>
      <c r="T680" s="503" t="s">
        <v>433</v>
      </c>
      <c r="U680" s="503" t="s">
        <v>433</v>
      </c>
      <c r="V680" s="292"/>
      <c r="W680" s="503" t="e">
        <v>#N/A</v>
      </c>
      <c r="X680" s="503" t="e">
        <v>#N/A</v>
      </c>
      <c r="Y680" s="503" t="e">
        <v>#N/A</v>
      </c>
      <c r="AA680" s="415"/>
      <c r="AB680" s="415"/>
      <c r="AC680" s="415"/>
      <c r="AD680" s="415"/>
      <c r="AE680" s="415"/>
      <c r="AF680" s="415"/>
      <c r="AG680" s="415"/>
      <c r="AH680" s="415"/>
      <c r="AI680" s="415"/>
      <c r="AJ680" s="415"/>
      <c r="AK680" s="415"/>
      <c r="AL680" s="415"/>
      <c r="AM680" s="415"/>
      <c r="AN680" s="415"/>
      <c r="BI680" s="463">
        <v>2017</v>
      </c>
      <c r="BJ680" s="560" t="e">
        <v>#REF!</v>
      </c>
      <c r="BR680" s="463">
        <v>2017</v>
      </c>
      <c r="BS680" s="294">
        <v>3</v>
      </c>
      <c r="BT680" s="529" t="e">
        <v>#DIV/0!</v>
      </c>
      <c r="BU680" s="526" t="e">
        <v>#DIV/0!</v>
      </c>
      <c r="BV680" s="560" t="e">
        <v>#DIV/0!</v>
      </c>
      <c r="BY680" s="463">
        <v>2017</v>
      </c>
      <c r="BZ680" s="294">
        <v>3</v>
      </c>
      <c r="CA680" s="529" t="e">
        <v>#REF!</v>
      </c>
      <c r="CB680" s="529" t="e">
        <v>#REF!</v>
      </c>
      <c r="CC680" s="526" t="e">
        <v>#REF!</v>
      </c>
      <c r="CD680" s="560" t="e">
        <v>#REF!</v>
      </c>
      <c r="CG680" s="463">
        <v>2017</v>
      </c>
      <c r="CH680" s="294">
        <v>3</v>
      </c>
      <c r="CI680" s="529" t="e">
        <v>#REF!</v>
      </c>
      <c r="CJ680" s="529" t="e">
        <v>#REF!</v>
      </c>
      <c r="CK680" s="529" t="e">
        <v>#REF!</v>
      </c>
      <c r="CL680" s="526" t="e">
        <v>#REF!</v>
      </c>
      <c r="CM680" s="560" t="e">
        <v>#REF!</v>
      </c>
      <c r="CP680" s="463">
        <v>2017</v>
      </c>
      <c r="CQ680" s="294">
        <v>3</v>
      </c>
      <c r="CR680" s="529" t="e">
        <v>#REF!</v>
      </c>
      <c r="CS680" s="526" t="e">
        <v>#REF!</v>
      </c>
      <c r="CT680" s="560" t="e">
        <v>#REF!</v>
      </c>
      <c r="CZ680" s="447" t="b">
        <v>0</v>
      </c>
      <c r="DA680" s="448" t="b">
        <v>0</v>
      </c>
      <c r="DB680" s="449" t="b">
        <v>0</v>
      </c>
      <c r="DC680" s="447" t="s">
        <v>433</v>
      </c>
      <c r="DD680" s="449" t="s">
        <v>433</v>
      </c>
      <c r="DE680" s="447" t="s">
        <v>433</v>
      </c>
      <c r="DF680" s="449" t="s">
        <v>433</v>
      </c>
      <c r="DG680" s="447" t="s">
        <v>433</v>
      </c>
      <c r="DH680" s="449" t="s">
        <v>433</v>
      </c>
      <c r="DI680" s="447" t="s">
        <v>433</v>
      </c>
      <c r="DJ680" s="448" t="s">
        <v>433</v>
      </c>
      <c r="DK680" s="449" t="s">
        <v>433</v>
      </c>
      <c r="DL680" s="447" t="s">
        <v>433</v>
      </c>
      <c r="DM680" s="448" t="s">
        <v>433</v>
      </c>
      <c r="DN680" s="449" t="s">
        <v>433</v>
      </c>
      <c r="DO680" s="447" t="s">
        <v>433</v>
      </c>
      <c r="DP680" s="448" t="s">
        <v>433</v>
      </c>
      <c r="DQ680" s="449" t="s">
        <v>433</v>
      </c>
      <c r="DV680" s="510">
        <v>2022</v>
      </c>
      <c r="DW680" s="511" t="s">
        <v>433</v>
      </c>
      <c r="DY680" s="558" t="s">
        <v>433</v>
      </c>
      <c r="DZ680" s="412"/>
      <c r="EA680" s="303"/>
      <c r="EB680" s="303"/>
      <c r="EC680" s="303"/>
      <c r="ED680" s="303"/>
      <c r="EE680" s="303"/>
    </row>
    <row r="681" spans="1:136" s="336" customFormat="1" ht="14.4" thickBot="1" x14ac:dyDescent="0.3">
      <c r="A681" s="559" t="s">
        <v>393</v>
      </c>
      <c r="B681" s="403">
        <v>2020</v>
      </c>
      <c r="C681" s="621"/>
      <c r="D681" s="610"/>
      <c r="E681" s="611"/>
      <c r="F681" s="612"/>
      <c r="G681" s="613"/>
      <c r="H681" s="614"/>
      <c r="I681" s="612"/>
      <c r="J681" s="613"/>
      <c r="K681" s="614"/>
      <c r="L681" s="612"/>
      <c r="M681" s="614"/>
      <c r="N681" s="301" t="s">
        <v>446</v>
      </c>
      <c r="O681" s="394"/>
      <c r="P681" s="394"/>
      <c r="Q681" s="394"/>
      <c r="R681" s="301">
        <v>6</v>
      </c>
      <c r="S681" s="561" t="s">
        <v>433</v>
      </c>
      <c r="T681" s="561" t="s">
        <v>433</v>
      </c>
      <c r="U681" s="503" t="s">
        <v>433</v>
      </c>
      <c r="V681" s="292"/>
      <c r="W681" s="503" t="e">
        <v>#N/A</v>
      </c>
      <c r="X681" s="503" t="e">
        <v>#N/A</v>
      </c>
      <c r="Y681" s="503" t="e">
        <v>#N/A</v>
      </c>
      <c r="AA681" s="415"/>
      <c r="AB681" s="415"/>
      <c r="AC681" s="415"/>
      <c r="AD681" s="415"/>
      <c r="AE681" s="415"/>
      <c r="AF681" s="415"/>
      <c r="AG681" s="415"/>
      <c r="AH681" s="415"/>
      <c r="AI681" s="415"/>
      <c r="AJ681" s="415"/>
      <c r="AK681" s="415"/>
      <c r="AL681" s="415"/>
      <c r="AM681" s="415"/>
      <c r="AN681" s="415"/>
      <c r="BI681" s="463">
        <v>2018</v>
      </c>
      <c r="BJ681" s="464" t="e">
        <v>#REF!</v>
      </c>
      <c r="BR681" s="463">
        <v>2018</v>
      </c>
      <c r="BS681" s="294">
        <v>4</v>
      </c>
      <c r="BT681" s="468" t="e">
        <v>#DIV/0!</v>
      </c>
      <c r="BU681" s="526" t="e">
        <v>#DIV/0!</v>
      </c>
      <c r="BV681" s="464" t="e">
        <v>#DIV/0!</v>
      </c>
      <c r="BY681" s="463">
        <v>2018</v>
      </c>
      <c r="BZ681" s="294">
        <v>4</v>
      </c>
      <c r="CA681" s="468" t="e">
        <v>#REF!</v>
      </c>
      <c r="CB681" s="468" t="e">
        <v>#REF!</v>
      </c>
      <c r="CC681" s="526" t="e">
        <v>#REF!</v>
      </c>
      <c r="CD681" s="464" t="e">
        <v>#REF!</v>
      </c>
      <c r="CG681" s="463">
        <v>2018</v>
      </c>
      <c r="CH681" s="294">
        <v>4</v>
      </c>
      <c r="CI681" s="468" t="e">
        <v>#REF!</v>
      </c>
      <c r="CJ681" s="468" t="e">
        <v>#REF!</v>
      </c>
      <c r="CK681" s="468" t="e">
        <v>#REF!</v>
      </c>
      <c r="CL681" s="526" t="e">
        <v>#REF!</v>
      </c>
      <c r="CM681" s="464" t="e">
        <v>#REF!</v>
      </c>
      <c r="CP681" s="463">
        <v>2018</v>
      </c>
      <c r="CQ681" s="294">
        <v>4</v>
      </c>
      <c r="CR681" s="468" t="e">
        <v>#REF!</v>
      </c>
      <c r="CS681" s="526" t="e">
        <v>#REF!</v>
      </c>
      <c r="CT681" s="464" t="e">
        <v>#REF!</v>
      </c>
      <c r="CZ681" s="447" t="b">
        <v>0</v>
      </c>
      <c r="DA681" s="448" t="b">
        <v>0</v>
      </c>
      <c r="DB681" s="449" t="b">
        <v>0</v>
      </c>
      <c r="DC681" s="447" t="s">
        <v>433</v>
      </c>
      <c r="DD681" s="449" t="s">
        <v>433</v>
      </c>
      <c r="DE681" s="447" t="s">
        <v>433</v>
      </c>
      <c r="DF681" s="449" t="s">
        <v>433</v>
      </c>
      <c r="DG681" s="447" t="s">
        <v>433</v>
      </c>
      <c r="DH681" s="449" t="s">
        <v>433</v>
      </c>
      <c r="DI681" s="447" t="s">
        <v>433</v>
      </c>
      <c r="DJ681" s="448" t="s">
        <v>433</v>
      </c>
      <c r="DK681" s="449" t="s">
        <v>433</v>
      </c>
      <c r="DL681" s="447" t="s">
        <v>433</v>
      </c>
      <c r="DM681" s="448" t="s">
        <v>433</v>
      </c>
      <c r="DN681" s="449" t="s">
        <v>433</v>
      </c>
      <c r="DO681" s="447" t="s">
        <v>433</v>
      </c>
      <c r="DP681" s="448" t="s">
        <v>433</v>
      </c>
      <c r="DQ681" s="449" t="s">
        <v>433</v>
      </c>
      <c r="DV681" s="450">
        <v>2023</v>
      </c>
      <c r="DW681" s="451" t="s">
        <v>433</v>
      </c>
      <c r="DY681" s="557" t="s">
        <v>433</v>
      </c>
      <c r="DZ681" s="412"/>
      <c r="EA681" s="303" t="s">
        <v>380</v>
      </c>
      <c r="EB681" s="303" t="s">
        <v>381</v>
      </c>
      <c r="EC681" s="303"/>
      <c r="ED681" s="303"/>
      <c r="EE681" s="303"/>
    </row>
    <row r="682" spans="1:136" s="336" customFormat="1" ht="14.4" thickBot="1" x14ac:dyDescent="0.3">
      <c r="A682" s="470" t="s">
        <v>394</v>
      </c>
      <c r="B682" s="403">
        <v>2021</v>
      </c>
      <c r="C682" s="621"/>
      <c r="D682" s="610"/>
      <c r="E682" s="611"/>
      <c r="F682" s="609"/>
      <c r="G682" s="610"/>
      <c r="H682" s="611"/>
      <c r="I682" s="609"/>
      <c r="J682" s="610"/>
      <c r="K682" s="611"/>
      <c r="L682" s="609"/>
      <c r="M682" s="611"/>
      <c r="N682" s="301" t="s">
        <v>446</v>
      </c>
      <c r="O682" s="394"/>
      <c r="P682" s="394"/>
      <c r="Q682" s="394"/>
      <c r="R682" s="301">
        <v>7</v>
      </c>
      <c r="S682" s="587" t="s">
        <v>433</v>
      </c>
      <c r="T682" s="587" t="s">
        <v>433</v>
      </c>
      <c r="U682" s="503" t="s">
        <v>433</v>
      </c>
      <c r="V682" s="292"/>
      <c r="W682" s="503" t="e">
        <v>#N/A</v>
      </c>
      <c r="X682" s="503" t="e">
        <v>#N/A</v>
      </c>
      <c r="Y682" s="503" t="e">
        <v>#N/A</v>
      </c>
      <c r="AA682" s="415"/>
      <c r="AB682" s="415"/>
      <c r="AC682" s="415"/>
      <c r="AD682" s="415"/>
      <c r="AE682" s="415"/>
      <c r="AF682" s="415"/>
      <c r="AG682" s="415"/>
      <c r="AH682" s="415"/>
      <c r="AI682" s="415"/>
      <c r="AJ682" s="415"/>
      <c r="AK682" s="415"/>
      <c r="AL682" s="415"/>
      <c r="AM682" s="415"/>
      <c r="AN682" s="415"/>
      <c r="BI682" s="463">
        <v>2019</v>
      </c>
      <c r="BJ682" s="471" t="e">
        <v>#REF!</v>
      </c>
      <c r="BR682" s="463">
        <v>2019</v>
      </c>
      <c r="BS682" s="294">
        <v>5</v>
      </c>
      <c r="BT682" s="468" t="e">
        <v>#DIV/0!</v>
      </c>
      <c r="BU682" s="472" t="e">
        <v>#DIV/0!</v>
      </c>
      <c r="BV682" s="471" t="e">
        <v>#DIV/0!</v>
      </c>
      <c r="BY682" s="463">
        <v>2019</v>
      </c>
      <c r="BZ682" s="294">
        <v>5</v>
      </c>
      <c r="CA682" s="468" t="e">
        <v>#REF!</v>
      </c>
      <c r="CB682" s="468" t="e">
        <v>#REF!</v>
      </c>
      <c r="CC682" s="472" t="e">
        <v>#REF!</v>
      </c>
      <c r="CD682" s="471" t="e">
        <v>#REF!</v>
      </c>
      <c r="CG682" s="463">
        <v>2019</v>
      </c>
      <c r="CH682" s="294">
        <v>5</v>
      </c>
      <c r="CI682" s="468" t="e">
        <v>#REF!</v>
      </c>
      <c r="CJ682" s="468" t="e">
        <v>#REF!</v>
      </c>
      <c r="CK682" s="468" t="e">
        <v>#REF!</v>
      </c>
      <c r="CL682" s="472" t="e">
        <v>#REF!</v>
      </c>
      <c r="CM682" s="471" t="e">
        <v>#REF!</v>
      </c>
      <c r="CP682" s="463">
        <v>2019</v>
      </c>
      <c r="CQ682" s="294">
        <v>5</v>
      </c>
      <c r="CR682" s="468" t="e">
        <v>#REF!</v>
      </c>
      <c r="CS682" s="472" t="e">
        <v>#REF!</v>
      </c>
      <c r="CT682" s="471" t="e">
        <v>#REF!</v>
      </c>
      <c r="CZ682" s="447" t="b">
        <v>0</v>
      </c>
      <c r="DA682" s="448" t="b">
        <v>0</v>
      </c>
      <c r="DB682" s="449" t="b">
        <v>0</v>
      </c>
      <c r="DC682" s="447" t="s">
        <v>433</v>
      </c>
      <c r="DD682" s="449" t="s">
        <v>433</v>
      </c>
      <c r="DE682" s="447" t="s">
        <v>433</v>
      </c>
      <c r="DF682" s="449" t="s">
        <v>433</v>
      </c>
      <c r="DG682" s="447" t="s">
        <v>433</v>
      </c>
      <c r="DH682" s="449" t="s">
        <v>433</v>
      </c>
      <c r="DI682" s="447" t="s">
        <v>433</v>
      </c>
      <c r="DJ682" s="448" t="s">
        <v>433</v>
      </c>
      <c r="DK682" s="449" t="s">
        <v>433</v>
      </c>
      <c r="DL682" s="447" t="s">
        <v>433</v>
      </c>
      <c r="DM682" s="448" t="s">
        <v>433</v>
      </c>
      <c r="DN682" s="449" t="s">
        <v>433</v>
      </c>
      <c r="DO682" s="447" t="s">
        <v>433</v>
      </c>
      <c r="DP682" s="448" t="s">
        <v>433</v>
      </c>
      <c r="DQ682" s="449" t="s">
        <v>433</v>
      </c>
      <c r="DV682" s="450">
        <v>2024</v>
      </c>
      <c r="DW682" s="451" t="s">
        <v>433</v>
      </c>
      <c r="DY682" s="557" t="s">
        <v>433</v>
      </c>
      <c r="DZ682" s="412" t="s">
        <v>388</v>
      </c>
      <c r="EA682" s="303">
        <v>0</v>
      </c>
      <c r="EB682" s="303">
        <v>0</v>
      </c>
      <c r="EC682" s="303" t="s">
        <v>449</v>
      </c>
      <c r="ED682" s="303"/>
      <c r="EE682" s="303"/>
    </row>
    <row r="683" spans="1:136" ht="14.4" thickBot="1" x14ac:dyDescent="0.3">
      <c r="A683" s="467" t="s">
        <v>395</v>
      </c>
      <c r="B683" s="403">
        <v>2022</v>
      </c>
      <c r="C683" s="621"/>
      <c r="D683" s="610"/>
      <c r="E683" s="611"/>
      <c r="F683" s="615"/>
      <c r="G683" s="616"/>
      <c r="H683" s="617"/>
      <c r="I683" s="615"/>
      <c r="J683" s="616"/>
      <c r="K683" s="617"/>
      <c r="L683" s="615"/>
      <c r="M683" s="617"/>
      <c r="N683" s="301" t="s">
        <v>446</v>
      </c>
      <c r="O683" s="394"/>
      <c r="P683" s="394"/>
      <c r="Q683" s="394"/>
      <c r="R683" s="301">
        <v>8</v>
      </c>
      <c r="S683" s="564" t="s">
        <v>433</v>
      </c>
      <c r="T683" s="564" t="s">
        <v>433</v>
      </c>
      <c r="U683" s="503" t="s">
        <v>433</v>
      </c>
      <c r="V683" s="292"/>
      <c r="W683" s="503" t="e">
        <v>#N/A</v>
      </c>
      <c r="X683" s="503" t="e">
        <v>#N/A</v>
      </c>
      <c r="Y683" s="503" t="e">
        <v>#N/A</v>
      </c>
      <c r="AA683" s="394"/>
      <c r="AB683" s="394"/>
      <c r="AC683" s="394"/>
      <c r="AD683" s="394"/>
      <c r="AE683" s="394"/>
      <c r="AF683" s="394"/>
      <c r="AG683" s="394"/>
      <c r="AH683" s="394"/>
      <c r="AI683" s="394"/>
      <c r="AJ683" s="394"/>
      <c r="AK683" s="394"/>
      <c r="AL683" s="394"/>
      <c r="AM683" s="394"/>
      <c r="AN683" s="394"/>
      <c r="BI683" s="463">
        <v>2020</v>
      </c>
      <c r="BJ683" s="474" t="e">
        <v>#REF!</v>
      </c>
      <c r="BR683" s="463">
        <v>2020</v>
      </c>
      <c r="BS683" s="294">
        <v>6</v>
      </c>
      <c r="BT683" s="529" t="e">
        <v>#DIV/0!</v>
      </c>
      <c r="BU683" s="526" t="e">
        <v>#DIV/0!</v>
      </c>
      <c r="BV683" s="474" t="e">
        <v>#DIV/0!</v>
      </c>
      <c r="BY683" s="463">
        <v>2020</v>
      </c>
      <c r="BZ683" s="294">
        <v>6</v>
      </c>
      <c r="CA683" s="529" t="e">
        <v>#REF!</v>
      </c>
      <c r="CB683" s="529" t="e">
        <v>#REF!</v>
      </c>
      <c r="CC683" s="526" t="e">
        <v>#REF!</v>
      </c>
      <c r="CD683" s="474" t="e">
        <v>#REF!</v>
      </c>
      <c r="CG683" s="463">
        <v>2020</v>
      </c>
      <c r="CH683" s="294">
        <v>6</v>
      </c>
      <c r="CI683" s="529" t="e">
        <v>#REF!</v>
      </c>
      <c r="CJ683" s="529" t="e">
        <v>#REF!</v>
      </c>
      <c r="CK683" s="529" t="e">
        <v>#REF!</v>
      </c>
      <c r="CL683" s="526" t="e">
        <v>#REF!</v>
      </c>
      <c r="CM683" s="474" t="e">
        <v>#REF!</v>
      </c>
      <c r="CP683" s="463">
        <v>2020</v>
      </c>
      <c r="CQ683" s="294">
        <v>6</v>
      </c>
      <c r="CR683" s="529" t="e">
        <v>#REF!</v>
      </c>
      <c r="CS683" s="526" t="e">
        <v>#REF!</v>
      </c>
      <c r="CT683" s="474" t="e">
        <v>#REF!</v>
      </c>
      <c r="CZ683" s="447" t="b">
        <v>0</v>
      </c>
      <c r="DA683" s="448" t="b">
        <v>0</v>
      </c>
      <c r="DB683" s="449" t="b">
        <v>0</v>
      </c>
      <c r="DC683" s="447" t="s">
        <v>433</v>
      </c>
      <c r="DD683" s="449" t="s">
        <v>433</v>
      </c>
      <c r="DE683" s="447" t="s">
        <v>433</v>
      </c>
      <c r="DF683" s="449" t="s">
        <v>433</v>
      </c>
      <c r="DG683" s="447" t="s">
        <v>433</v>
      </c>
      <c r="DH683" s="449" t="s">
        <v>433</v>
      </c>
      <c r="DI683" s="447" t="s">
        <v>433</v>
      </c>
      <c r="DJ683" s="448" t="s">
        <v>433</v>
      </c>
      <c r="DK683" s="449" t="s">
        <v>433</v>
      </c>
      <c r="DL683" s="447" t="s">
        <v>433</v>
      </c>
      <c r="DM683" s="448" t="s">
        <v>433</v>
      </c>
      <c r="DN683" s="449" t="s">
        <v>433</v>
      </c>
      <c r="DO683" s="447" t="s">
        <v>433</v>
      </c>
      <c r="DP683" s="448" t="s">
        <v>433</v>
      </c>
      <c r="DQ683" s="449" t="s">
        <v>433</v>
      </c>
      <c r="DR683" s="336"/>
      <c r="DV683" s="510">
        <v>2025</v>
      </c>
      <c r="DW683" s="511" t="s">
        <v>433</v>
      </c>
      <c r="DY683" s="558" t="s">
        <v>433</v>
      </c>
      <c r="DZ683" s="412" t="s">
        <v>388</v>
      </c>
      <c r="EA683" s="303">
        <v>0</v>
      </c>
      <c r="EB683" s="303">
        <v>0</v>
      </c>
      <c r="EC683" s="303" t="s">
        <v>449</v>
      </c>
    </row>
    <row r="684" spans="1:136" ht="13.8" x14ac:dyDescent="0.25">
      <c r="B684" s="403">
        <v>2023</v>
      </c>
      <c r="C684" s="621"/>
      <c r="D684" s="610"/>
      <c r="E684" s="611"/>
      <c r="F684" s="615"/>
      <c r="G684" s="616"/>
      <c r="H684" s="617"/>
      <c r="I684" s="615"/>
      <c r="J684" s="616"/>
      <c r="K684" s="617"/>
      <c r="L684" s="615"/>
      <c r="M684" s="617"/>
      <c r="N684" s="301" t="s">
        <v>446</v>
      </c>
      <c r="O684" s="394"/>
      <c r="P684" s="394"/>
      <c r="Q684" s="394"/>
      <c r="R684" s="301">
        <v>9</v>
      </c>
      <c r="S684" s="564" t="s">
        <v>433</v>
      </c>
      <c r="T684" s="564" t="s">
        <v>433</v>
      </c>
      <c r="U684" s="503" t="s">
        <v>433</v>
      </c>
      <c r="V684" s="292"/>
      <c r="W684" s="503" t="e">
        <v>#N/A</v>
      </c>
      <c r="X684" s="503" t="e">
        <v>#N/A</v>
      </c>
      <c r="Y684" s="503" t="e">
        <v>#N/A</v>
      </c>
      <c r="AA684" s="394"/>
      <c r="AB684" s="394"/>
      <c r="AC684" s="394"/>
      <c r="AD684" s="394"/>
      <c r="AE684" s="394"/>
      <c r="AF684" s="394"/>
      <c r="AG684" s="394"/>
      <c r="AH684" s="394"/>
      <c r="AI684" s="394"/>
      <c r="AJ684" s="394"/>
      <c r="AK684" s="394"/>
      <c r="AL684" s="394"/>
      <c r="AM684" s="394"/>
      <c r="AN684" s="394"/>
      <c r="BI684" s="463">
        <v>2021</v>
      </c>
      <c r="BJ684" s="530" t="e">
        <v>#REF!</v>
      </c>
      <c r="BR684" s="463">
        <v>2021</v>
      </c>
      <c r="BS684" s="294">
        <v>7</v>
      </c>
      <c r="BT684" s="529" t="e">
        <v>#DIV/0!</v>
      </c>
      <c r="BU684" s="526" t="e">
        <v>#DIV/0!</v>
      </c>
      <c r="BV684" s="530" t="e">
        <v>#DIV/0!</v>
      </c>
      <c r="BY684" s="463">
        <v>2021</v>
      </c>
      <c r="BZ684" s="294">
        <v>7</v>
      </c>
      <c r="CA684" s="529" t="e">
        <v>#REF!</v>
      </c>
      <c r="CB684" s="529" t="e">
        <v>#REF!</v>
      </c>
      <c r="CC684" s="526" t="e">
        <v>#REF!</v>
      </c>
      <c r="CD684" s="530" t="e">
        <v>#REF!</v>
      </c>
      <c r="CG684" s="463">
        <v>2021</v>
      </c>
      <c r="CH684" s="294">
        <v>7</v>
      </c>
      <c r="CI684" s="529" t="e">
        <v>#REF!</v>
      </c>
      <c r="CJ684" s="529" t="e">
        <v>#REF!</v>
      </c>
      <c r="CK684" s="529" t="e">
        <v>#REF!</v>
      </c>
      <c r="CL684" s="526" t="e">
        <v>#REF!</v>
      </c>
      <c r="CM684" s="530" t="e">
        <v>#REF!</v>
      </c>
      <c r="CP684" s="463">
        <v>2021</v>
      </c>
      <c r="CQ684" s="294">
        <v>7</v>
      </c>
      <c r="CR684" s="529" t="e">
        <v>#REF!</v>
      </c>
      <c r="CS684" s="526" t="e">
        <v>#REF!</v>
      </c>
      <c r="CT684" s="530" t="e">
        <v>#REF!</v>
      </c>
      <c r="CZ684" s="447" t="b">
        <v>0</v>
      </c>
      <c r="DA684" s="448" t="b">
        <v>0</v>
      </c>
      <c r="DB684" s="449" t="b">
        <v>0</v>
      </c>
      <c r="DC684" s="447" t="s">
        <v>433</v>
      </c>
      <c r="DD684" s="449" t="s">
        <v>433</v>
      </c>
      <c r="DE684" s="447" t="s">
        <v>433</v>
      </c>
      <c r="DF684" s="449" t="s">
        <v>433</v>
      </c>
      <c r="DG684" s="447" t="s">
        <v>433</v>
      </c>
      <c r="DH684" s="449" t="s">
        <v>433</v>
      </c>
      <c r="DI684" s="447" t="s">
        <v>433</v>
      </c>
      <c r="DJ684" s="448" t="s">
        <v>433</v>
      </c>
      <c r="DK684" s="449" t="s">
        <v>433</v>
      </c>
      <c r="DL684" s="447" t="s">
        <v>433</v>
      </c>
      <c r="DM684" s="448" t="s">
        <v>433</v>
      </c>
      <c r="DN684" s="449" t="s">
        <v>433</v>
      </c>
      <c r="DO684" s="447" t="s">
        <v>433</v>
      </c>
      <c r="DP684" s="448" t="s">
        <v>433</v>
      </c>
      <c r="DQ684" s="449" t="s">
        <v>433</v>
      </c>
      <c r="DR684" s="336"/>
      <c r="DV684" s="510">
        <v>2026</v>
      </c>
      <c r="DW684" s="511" t="s">
        <v>433</v>
      </c>
      <c r="DY684" s="558" t="s">
        <v>433</v>
      </c>
      <c r="DZ684" s="412" t="s">
        <v>388</v>
      </c>
      <c r="EA684" s="303">
        <v>0</v>
      </c>
      <c r="EB684" s="303">
        <v>0</v>
      </c>
      <c r="EC684" s="303" t="s">
        <v>449</v>
      </c>
    </row>
    <row r="685" spans="1:136" ht="13.8" x14ac:dyDescent="0.25">
      <c r="B685" s="403">
        <v>2024</v>
      </c>
      <c r="C685" s="621"/>
      <c r="D685" s="610"/>
      <c r="E685" s="611"/>
      <c r="F685" s="621"/>
      <c r="G685" s="622"/>
      <c r="H685" s="623"/>
      <c r="I685" s="621"/>
      <c r="J685" s="622"/>
      <c r="K685" s="623"/>
      <c r="L685" s="621"/>
      <c r="M685" s="623"/>
      <c r="N685" s="301" t="s">
        <v>446</v>
      </c>
      <c r="O685" s="394"/>
      <c r="P685" s="394"/>
      <c r="Q685" s="394"/>
      <c r="R685" s="301">
        <v>10</v>
      </c>
      <c r="S685" s="503" t="s">
        <v>433</v>
      </c>
      <c r="T685" s="503" t="s">
        <v>433</v>
      </c>
      <c r="U685" s="503" t="s">
        <v>433</v>
      </c>
      <c r="V685" s="292"/>
      <c r="W685" s="503" t="e">
        <v>#N/A</v>
      </c>
      <c r="X685" s="503" t="e">
        <v>#N/A</v>
      </c>
      <c r="Y685" s="503" t="e">
        <v>#N/A</v>
      </c>
      <c r="AA685" s="394"/>
      <c r="AB685" s="394"/>
      <c r="AC685" s="394"/>
      <c r="AD685" s="394"/>
      <c r="AE685" s="394"/>
      <c r="AF685" s="394"/>
      <c r="AG685" s="394"/>
      <c r="AH685" s="394"/>
      <c r="AI685" s="394"/>
      <c r="AJ685" s="394"/>
      <c r="AK685" s="394"/>
      <c r="AL685" s="394"/>
      <c r="AM685" s="394"/>
      <c r="AN685" s="394"/>
      <c r="BI685" s="463">
        <v>2022</v>
      </c>
      <c r="BJ685" s="530" t="e">
        <v>#REF!</v>
      </c>
      <c r="BR685" s="463">
        <v>2022</v>
      </c>
      <c r="BS685" s="294">
        <v>8</v>
      </c>
      <c r="BT685" s="529" t="e">
        <v>#DIV/0!</v>
      </c>
      <c r="BU685" s="526" t="e">
        <v>#DIV/0!</v>
      </c>
      <c r="BV685" s="530" t="e">
        <v>#DIV/0!</v>
      </c>
      <c r="BY685" s="463">
        <v>2022</v>
      </c>
      <c r="BZ685" s="294">
        <v>8</v>
      </c>
      <c r="CA685" s="529" t="e">
        <v>#REF!</v>
      </c>
      <c r="CB685" s="529" t="e">
        <v>#REF!</v>
      </c>
      <c r="CC685" s="526" t="e">
        <v>#REF!</v>
      </c>
      <c r="CD685" s="530" t="e">
        <v>#REF!</v>
      </c>
      <c r="CG685" s="463">
        <v>2022</v>
      </c>
      <c r="CH685" s="294">
        <v>8</v>
      </c>
      <c r="CI685" s="529" t="e">
        <v>#REF!</v>
      </c>
      <c r="CJ685" s="529" t="e">
        <v>#REF!</v>
      </c>
      <c r="CK685" s="529" t="e">
        <v>#REF!</v>
      </c>
      <c r="CL685" s="526" t="e">
        <v>#REF!</v>
      </c>
      <c r="CM685" s="530" t="e">
        <v>#REF!</v>
      </c>
      <c r="CP685" s="463">
        <v>2022</v>
      </c>
      <c r="CQ685" s="294">
        <v>8</v>
      </c>
      <c r="CR685" s="529" t="e">
        <v>#REF!</v>
      </c>
      <c r="CS685" s="526" t="e">
        <v>#REF!</v>
      </c>
      <c r="CT685" s="530" t="e">
        <v>#REF!</v>
      </c>
      <c r="CZ685" s="447" t="b">
        <v>0</v>
      </c>
      <c r="DA685" s="448" t="b">
        <v>0</v>
      </c>
      <c r="DB685" s="449" t="b">
        <v>0</v>
      </c>
      <c r="DC685" s="447" t="s">
        <v>433</v>
      </c>
      <c r="DD685" s="449" t="s">
        <v>433</v>
      </c>
      <c r="DE685" s="447" t="s">
        <v>433</v>
      </c>
      <c r="DF685" s="449" t="s">
        <v>433</v>
      </c>
      <c r="DG685" s="447" t="s">
        <v>433</v>
      </c>
      <c r="DH685" s="449" t="s">
        <v>433</v>
      </c>
      <c r="DI685" s="447" t="s">
        <v>433</v>
      </c>
      <c r="DJ685" s="448" t="s">
        <v>433</v>
      </c>
      <c r="DK685" s="449" t="s">
        <v>433</v>
      </c>
      <c r="DL685" s="447" t="s">
        <v>433</v>
      </c>
      <c r="DM685" s="448" t="s">
        <v>433</v>
      </c>
      <c r="DN685" s="449" t="s">
        <v>433</v>
      </c>
      <c r="DO685" s="447" t="s">
        <v>433</v>
      </c>
      <c r="DP685" s="448" t="s">
        <v>433</v>
      </c>
      <c r="DQ685" s="449" t="s">
        <v>433</v>
      </c>
      <c r="DR685" s="336"/>
      <c r="DV685" s="510">
        <v>2027</v>
      </c>
      <c r="DW685" s="511" t="s">
        <v>433</v>
      </c>
      <c r="DY685" s="558" t="s">
        <v>433</v>
      </c>
    </row>
    <row r="686" spans="1:136" ht="13.8" x14ac:dyDescent="0.25">
      <c r="B686" s="403">
        <v>2025</v>
      </c>
      <c r="C686" s="621"/>
      <c r="D686" s="610"/>
      <c r="E686" s="611"/>
      <c r="F686" s="621"/>
      <c r="G686" s="622"/>
      <c r="H686" s="623"/>
      <c r="I686" s="621"/>
      <c r="J686" s="622"/>
      <c r="K686" s="623"/>
      <c r="L686" s="621"/>
      <c r="M686" s="623"/>
      <c r="N686" s="301" t="s">
        <v>446</v>
      </c>
      <c r="O686" s="394"/>
      <c r="P686" s="394"/>
      <c r="Q686" s="394"/>
      <c r="R686" s="301">
        <v>11</v>
      </c>
      <c r="S686" s="503" t="s">
        <v>433</v>
      </c>
      <c r="T686" s="503" t="s">
        <v>433</v>
      </c>
      <c r="U686" s="503" t="s">
        <v>433</v>
      </c>
      <c r="W686" s="503" t="e">
        <v>#N/A</v>
      </c>
      <c r="X686" s="503" t="e">
        <v>#N/A</v>
      </c>
      <c r="Y686" s="503" t="e">
        <v>#N/A</v>
      </c>
      <c r="AA686" s="394"/>
      <c r="AB686" s="394"/>
      <c r="AC686" s="394"/>
      <c r="AD686" s="394"/>
      <c r="AE686" s="394"/>
      <c r="AF686" s="394"/>
      <c r="AG686" s="394"/>
      <c r="AH686" s="394"/>
      <c r="AI686" s="394"/>
      <c r="AJ686" s="394"/>
      <c r="AK686" s="394"/>
      <c r="AL686" s="394"/>
      <c r="AM686" s="394"/>
      <c r="AN686" s="394"/>
      <c r="BI686" s="463">
        <v>2023</v>
      </c>
      <c r="BJ686" s="530" t="e">
        <v>#REF!</v>
      </c>
      <c r="BR686" s="463">
        <v>2023</v>
      </c>
      <c r="BS686" s="294">
        <v>9</v>
      </c>
      <c r="BT686" s="529" t="e">
        <v>#DIV/0!</v>
      </c>
      <c r="BU686" s="526" t="e">
        <v>#DIV/0!</v>
      </c>
      <c r="BV686" s="530" t="e">
        <v>#DIV/0!</v>
      </c>
      <c r="BY686" s="463">
        <v>2023</v>
      </c>
      <c r="BZ686" s="294">
        <v>9</v>
      </c>
      <c r="CA686" s="529" t="e">
        <v>#REF!</v>
      </c>
      <c r="CB686" s="529" t="e">
        <v>#REF!</v>
      </c>
      <c r="CC686" s="526" t="e">
        <v>#REF!</v>
      </c>
      <c r="CD686" s="530" t="e">
        <v>#REF!</v>
      </c>
      <c r="CG686" s="463">
        <v>2023</v>
      </c>
      <c r="CH686" s="294">
        <v>9</v>
      </c>
      <c r="CI686" s="529" t="e">
        <v>#REF!</v>
      </c>
      <c r="CJ686" s="529" t="e">
        <v>#REF!</v>
      </c>
      <c r="CK686" s="529" t="e">
        <v>#REF!</v>
      </c>
      <c r="CL686" s="526" t="e">
        <v>#REF!</v>
      </c>
      <c r="CM686" s="530" t="e">
        <v>#REF!</v>
      </c>
      <c r="CP686" s="463">
        <v>2023</v>
      </c>
      <c r="CQ686" s="294">
        <v>9</v>
      </c>
      <c r="CR686" s="529" t="e">
        <v>#REF!</v>
      </c>
      <c r="CS686" s="526" t="e">
        <v>#REF!</v>
      </c>
      <c r="CT686" s="530" t="e">
        <v>#REF!</v>
      </c>
      <c r="CZ686" s="447" t="b">
        <v>0</v>
      </c>
      <c r="DA686" s="448" t="b">
        <v>0</v>
      </c>
      <c r="DB686" s="449" t="b">
        <v>0</v>
      </c>
      <c r="DC686" s="447" t="s">
        <v>433</v>
      </c>
      <c r="DD686" s="449" t="s">
        <v>433</v>
      </c>
      <c r="DE686" s="447" t="s">
        <v>433</v>
      </c>
      <c r="DF686" s="449" t="s">
        <v>433</v>
      </c>
      <c r="DG686" s="447" t="s">
        <v>433</v>
      </c>
      <c r="DH686" s="449" t="s">
        <v>433</v>
      </c>
      <c r="DI686" s="447" t="s">
        <v>433</v>
      </c>
      <c r="DJ686" s="448" t="s">
        <v>433</v>
      </c>
      <c r="DK686" s="449" t="s">
        <v>433</v>
      </c>
      <c r="DL686" s="447" t="s">
        <v>433</v>
      </c>
      <c r="DM686" s="448" t="s">
        <v>433</v>
      </c>
      <c r="DN686" s="449" t="s">
        <v>433</v>
      </c>
      <c r="DO686" s="447" t="s">
        <v>433</v>
      </c>
      <c r="DP686" s="448" t="s">
        <v>433</v>
      </c>
      <c r="DQ686" s="449" t="s">
        <v>433</v>
      </c>
      <c r="DR686" s="336"/>
      <c r="DV686" s="510">
        <v>2028</v>
      </c>
      <c r="DW686" s="511" t="s">
        <v>433</v>
      </c>
      <c r="DY686" s="558" t="s">
        <v>433</v>
      </c>
      <c r="EA686" s="303" t="s">
        <v>379</v>
      </c>
      <c r="EB686" s="303" t="s">
        <v>378</v>
      </c>
      <c r="EC686" s="303" t="s">
        <v>376</v>
      </c>
      <c r="ED686" s="303" t="s">
        <v>377</v>
      </c>
      <c r="EF686" s="303" t="s">
        <v>102</v>
      </c>
    </row>
    <row r="687" spans="1:136" s="319" customFormat="1" ht="13.8" x14ac:dyDescent="0.25">
      <c r="B687" s="403">
        <v>2026</v>
      </c>
      <c r="C687" s="621"/>
      <c r="D687" s="610"/>
      <c r="E687" s="611"/>
      <c r="F687" s="621"/>
      <c r="G687" s="622"/>
      <c r="H687" s="623"/>
      <c r="I687" s="621"/>
      <c r="J687" s="622"/>
      <c r="K687" s="623"/>
      <c r="L687" s="621"/>
      <c r="M687" s="623"/>
      <c r="N687" s="301" t="s">
        <v>446</v>
      </c>
      <c r="O687" s="394"/>
      <c r="P687" s="394"/>
      <c r="Q687" s="394"/>
      <c r="R687" s="301">
        <v>12</v>
      </c>
      <c r="S687" s="503" t="s">
        <v>433</v>
      </c>
      <c r="T687" s="503" t="s">
        <v>433</v>
      </c>
      <c r="U687" s="503" t="s">
        <v>433</v>
      </c>
      <c r="W687" s="503" t="e">
        <v>#N/A</v>
      </c>
      <c r="X687" s="503" t="e">
        <v>#N/A</v>
      </c>
      <c r="Y687" s="503" t="e">
        <v>#N/A</v>
      </c>
      <c r="AA687" s="394"/>
      <c r="AB687" s="394"/>
      <c r="AC687" s="394"/>
      <c r="AD687" s="394"/>
      <c r="AE687" s="394"/>
      <c r="AF687" s="394"/>
      <c r="AG687" s="394"/>
      <c r="AH687" s="394"/>
      <c r="AI687" s="394"/>
      <c r="AJ687" s="394"/>
      <c r="AK687" s="394"/>
      <c r="AL687" s="394"/>
      <c r="AM687" s="394"/>
      <c r="AN687" s="394"/>
      <c r="BI687" s="463">
        <v>2024</v>
      </c>
      <c r="BJ687" s="530" t="e">
        <v>#REF!</v>
      </c>
      <c r="BR687" s="463">
        <v>2024</v>
      </c>
      <c r="BS687" s="294">
        <v>10</v>
      </c>
      <c r="BT687" s="529" t="e">
        <v>#DIV/0!</v>
      </c>
      <c r="BU687" s="526" t="e">
        <v>#DIV/0!</v>
      </c>
      <c r="BV687" s="530" t="e">
        <v>#DIV/0!</v>
      </c>
      <c r="BY687" s="463">
        <v>2024</v>
      </c>
      <c r="BZ687" s="294">
        <v>10</v>
      </c>
      <c r="CA687" s="529" t="e">
        <v>#REF!</v>
      </c>
      <c r="CB687" s="529" t="e">
        <v>#REF!</v>
      </c>
      <c r="CC687" s="526" t="e">
        <v>#REF!</v>
      </c>
      <c r="CD687" s="530" t="e">
        <v>#REF!</v>
      </c>
      <c r="CG687" s="463">
        <v>2024</v>
      </c>
      <c r="CH687" s="294">
        <v>10</v>
      </c>
      <c r="CI687" s="529" t="e">
        <v>#REF!</v>
      </c>
      <c r="CJ687" s="529" t="e">
        <v>#REF!</v>
      </c>
      <c r="CK687" s="529" t="e">
        <v>#REF!</v>
      </c>
      <c r="CL687" s="526" t="e">
        <v>#REF!</v>
      </c>
      <c r="CM687" s="530" t="e">
        <v>#REF!</v>
      </c>
      <c r="CP687" s="463">
        <v>2024</v>
      </c>
      <c r="CQ687" s="294">
        <v>10</v>
      </c>
      <c r="CR687" s="529" t="e">
        <v>#REF!</v>
      </c>
      <c r="CS687" s="526" t="e">
        <v>#REF!</v>
      </c>
      <c r="CT687" s="530" t="e">
        <v>#REF!</v>
      </c>
      <c r="CZ687" s="447" t="b">
        <v>0</v>
      </c>
      <c r="DA687" s="448" t="b">
        <v>0</v>
      </c>
      <c r="DB687" s="449" t="b">
        <v>0</v>
      </c>
      <c r="DC687" s="447" t="s">
        <v>433</v>
      </c>
      <c r="DD687" s="449" t="s">
        <v>433</v>
      </c>
      <c r="DE687" s="447" t="s">
        <v>433</v>
      </c>
      <c r="DF687" s="449" t="s">
        <v>433</v>
      </c>
      <c r="DG687" s="447" t="s">
        <v>433</v>
      </c>
      <c r="DH687" s="449" t="s">
        <v>433</v>
      </c>
      <c r="DI687" s="447" t="s">
        <v>433</v>
      </c>
      <c r="DJ687" s="448" t="s">
        <v>433</v>
      </c>
      <c r="DK687" s="449" t="s">
        <v>433</v>
      </c>
      <c r="DL687" s="447" t="s">
        <v>433</v>
      </c>
      <c r="DM687" s="448" t="s">
        <v>433</v>
      </c>
      <c r="DN687" s="449" t="s">
        <v>433</v>
      </c>
      <c r="DO687" s="447" t="s">
        <v>433</v>
      </c>
      <c r="DP687" s="448" t="s">
        <v>433</v>
      </c>
      <c r="DQ687" s="449" t="s">
        <v>433</v>
      </c>
      <c r="DR687" s="336"/>
      <c r="DV687" s="510">
        <v>2029</v>
      </c>
      <c r="DW687" s="511" t="s">
        <v>433</v>
      </c>
      <c r="DY687" s="558" t="s">
        <v>433</v>
      </c>
      <c r="DZ687" s="412" t="s">
        <v>396</v>
      </c>
      <c r="EA687" s="531">
        <v>1</v>
      </c>
      <c r="EB687" s="531">
        <v>1</v>
      </c>
      <c r="EC687" s="531">
        <v>1</v>
      </c>
      <c r="ED687" s="531">
        <v>1</v>
      </c>
      <c r="EE687" s="303"/>
      <c r="EF687" s="532">
        <v>0</v>
      </c>
    </row>
    <row r="688" spans="1:136" ht="13.8" x14ac:dyDescent="0.25">
      <c r="B688" s="403">
        <v>2027</v>
      </c>
      <c r="C688" s="621"/>
      <c r="D688" s="610"/>
      <c r="E688" s="611"/>
      <c r="F688" s="621"/>
      <c r="G688" s="622"/>
      <c r="H688" s="623"/>
      <c r="I688" s="621"/>
      <c r="J688" s="622"/>
      <c r="K688" s="623"/>
      <c r="L688" s="621"/>
      <c r="M688" s="623"/>
      <c r="N688" s="301" t="s">
        <v>446</v>
      </c>
      <c r="O688" s="394"/>
      <c r="P688" s="394"/>
      <c r="Q688" s="394"/>
      <c r="R688" s="301">
        <v>13</v>
      </c>
      <c r="S688" s="503" t="s">
        <v>433</v>
      </c>
      <c r="T688" s="503" t="s">
        <v>433</v>
      </c>
      <c r="U688" s="503" t="s">
        <v>433</v>
      </c>
      <c r="W688" s="503" t="e">
        <v>#N/A</v>
      </c>
      <c r="X688" s="503" t="e">
        <v>#N/A</v>
      </c>
      <c r="Y688" s="503" t="e">
        <v>#N/A</v>
      </c>
      <c r="AA688" s="365"/>
      <c r="AB688" s="365"/>
      <c r="AC688" s="365"/>
      <c r="AD688" s="365"/>
      <c r="AE688" s="365"/>
      <c r="AF688" s="365"/>
      <c r="AG688" s="365"/>
      <c r="AH688" s="365"/>
      <c r="AI688" s="365"/>
      <c r="AJ688" s="365"/>
      <c r="AK688" s="365"/>
      <c r="AL688" s="365"/>
      <c r="AM688" s="365"/>
      <c r="AN688" s="365"/>
      <c r="BI688" s="463">
        <v>2025</v>
      </c>
      <c r="BJ688" s="530" t="e">
        <v>#REF!</v>
      </c>
      <c r="BR688" s="463">
        <v>2025</v>
      </c>
      <c r="BS688" s="294">
        <v>11</v>
      </c>
      <c r="BT688" s="529" t="e">
        <v>#DIV/0!</v>
      </c>
      <c r="BU688" s="526" t="e">
        <v>#DIV/0!</v>
      </c>
      <c r="BV688" s="530" t="e">
        <v>#DIV/0!</v>
      </c>
      <c r="BY688" s="463">
        <v>2025</v>
      </c>
      <c r="BZ688" s="294">
        <v>11</v>
      </c>
      <c r="CA688" s="529" t="e">
        <v>#REF!</v>
      </c>
      <c r="CB688" s="529" t="e">
        <v>#REF!</v>
      </c>
      <c r="CC688" s="526" t="e">
        <v>#REF!</v>
      </c>
      <c r="CD688" s="530" t="e">
        <v>#REF!</v>
      </c>
      <c r="CG688" s="463">
        <v>2025</v>
      </c>
      <c r="CH688" s="294">
        <v>11</v>
      </c>
      <c r="CI688" s="529" t="e">
        <v>#REF!</v>
      </c>
      <c r="CJ688" s="529" t="e">
        <v>#REF!</v>
      </c>
      <c r="CK688" s="529" t="e">
        <v>#REF!</v>
      </c>
      <c r="CL688" s="526" t="e">
        <v>#REF!</v>
      </c>
      <c r="CM688" s="530" t="e">
        <v>#REF!</v>
      </c>
      <c r="CP688" s="463">
        <v>2025</v>
      </c>
      <c r="CQ688" s="294">
        <v>11</v>
      </c>
      <c r="CR688" s="529" t="e">
        <v>#REF!</v>
      </c>
      <c r="CS688" s="526" t="e">
        <v>#REF!</v>
      </c>
      <c r="CT688" s="530" t="e">
        <v>#REF!</v>
      </c>
      <c r="CZ688" s="447" t="b">
        <v>0</v>
      </c>
      <c r="DA688" s="448" t="b">
        <v>0</v>
      </c>
      <c r="DB688" s="449" t="b">
        <v>0</v>
      </c>
      <c r="DC688" s="447" t="s">
        <v>433</v>
      </c>
      <c r="DD688" s="449" t="s">
        <v>433</v>
      </c>
      <c r="DE688" s="447" t="s">
        <v>433</v>
      </c>
      <c r="DF688" s="449" t="s">
        <v>433</v>
      </c>
      <c r="DG688" s="447" t="s">
        <v>433</v>
      </c>
      <c r="DH688" s="449" t="s">
        <v>433</v>
      </c>
      <c r="DI688" s="447" t="s">
        <v>433</v>
      </c>
      <c r="DJ688" s="448" t="s">
        <v>433</v>
      </c>
      <c r="DK688" s="449" t="s">
        <v>433</v>
      </c>
      <c r="DL688" s="447" t="s">
        <v>433</v>
      </c>
      <c r="DM688" s="448" t="s">
        <v>433</v>
      </c>
      <c r="DN688" s="449" t="s">
        <v>433</v>
      </c>
      <c r="DO688" s="447" t="s">
        <v>433</v>
      </c>
      <c r="DP688" s="448" t="s">
        <v>433</v>
      </c>
      <c r="DQ688" s="449" t="s">
        <v>433</v>
      </c>
      <c r="DR688" s="336"/>
      <c r="DV688" s="510">
        <v>2030</v>
      </c>
      <c r="DW688" s="511" t="s">
        <v>433</v>
      </c>
      <c r="DY688" s="558" t="s">
        <v>433</v>
      </c>
    </row>
    <row r="689" spans="1:135" ht="13.8" x14ac:dyDescent="0.25">
      <c r="A689" s="538" t="s">
        <v>397</v>
      </c>
      <c r="B689" s="403">
        <v>2028</v>
      </c>
      <c r="C689" s="621"/>
      <c r="D689" s="610"/>
      <c r="E689" s="611"/>
      <c r="F689" s="621"/>
      <c r="G689" s="622"/>
      <c r="H689" s="623"/>
      <c r="I689" s="621"/>
      <c r="J689" s="622"/>
      <c r="K689" s="623"/>
      <c r="L689" s="621"/>
      <c r="M689" s="623"/>
      <c r="N689" s="301" t="s">
        <v>446</v>
      </c>
      <c r="O689" s="394"/>
      <c r="P689" s="394"/>
      <c r="Q689" s="394"/>
      <c r="R689" s="301">
        <v>14</v>
      </c>
      <c r="S689" s="503" t="s">
        <v>433</v>
      </c>
      <c r="T689" s="503" t="s">
        <v>433</v>
      </c>
      <c r="U689" s="503" t="s">
        <v>433</v>
      </c>
      <c r="W689" s="503" t="e">
        <v>#N/A</v>
      </c>
      <c r="X689" s="503" t="e">
        <v>#N/A</v>
      </c>
      <c r="Y689" s="503" t="e">
        <v>#N/A</v>
      </c>
      <c r="AA689" s="390"/>
      <c r="AB689" s="390"/>
      <c r="AC689" s="390"/>
      <c r="AD689" s="390"/>
      <c r="AE689" s="390"/>
      <c r="AF689" s="390"/>
      <c r="AG689" s="390"/>
      <c r="AH689" s="390"/>
      <c r="AI689" s="390"/>
      <c r="AJ689" s="390"/>
      <c r="AK689" s="390"/>
      <c r="AL689" s="390"/>
      <c r="AM689" s="390"/>
      <c r="AN689" s="390"/>
      <c r="BI689" s="463">
        <v>2026</v>
      </c>
      <c r="BJ689" s="530" t="e">
        <v>#REF!</v>
      </c>
      <c r="BR689" s="463">
        <v>2026</v>
      </c>
      <c r="BS689" s="294">
        <v>12</v>
      </c>
      <c r="BT689" s="529" t="e">
        <v>#DIV/0!</v>
      </c>
      <c r="BU689" s="526" t="e">
        <v>#DIV/0!</v>
      </c>
      <c r="BV689" s="530" t="e">
        <v>#DIV/0!</v>
      </c>
      <c r="BY689" s="463">
        <v>2026</v>
      </c>
      <c r="BZ689" s="294">
        <v>12</v>
      </c>
      <c r="CA689" s="529" t="e">
        <v>#REF!</v>
      </c>
      <c r="CB689" s="529" t="e">
        <v>#REF!</v>
      </c>
      <c r="CC689" s="526" t="e">
        <v>#REF!</v>
      </c>
      <c r="CD689" s="530" t="e">
        <v>#REF!</v>
      </c>
      <c r="CG689" s="463">
        <v>2026</v>
      </c>
      <c r="CH689" s="294">
        <v>12</v>
      </c>
      <c r="CI689" s="529" t="e">
        <v>#REF!</v>
      </c>
      <c r="CJ689" s="529" t="e">
        <v>#REF!</v>
      </c>
      <c r="CK689" s="529" t="e">
        <v>#REF!</v>
      </c>
      <c r="CL689" s="526" t="e">
        <v>#REF!</v>
      </c>
      <c r="CM689" s="530" t="e">
        <v>#REF!</v>
      </c>
      <c r="CP689" s="463">
        <v>2026</v>
      </c>
      <c r="CQ689" s="294">
        <v>12</v>
      </c>
      <c r="CR689" s="529" t="e">
        <v>#REF!</v>
      </c>
      <c r="CS689" s="526" t="e">
        <v>#REF!</v>
      </c>
      <c r="CT689" s="530" t="e">
        <v>#REF!</v>
      </c>
      <c r="CZ689" s="447" t="b">
        <v>0</v>
      </c>
      <c r="DA689" s="448" t="b">
        <v>0</v>
      </c>
      <c r="DB689" s="449" t="b">
        <v>0</v>
      </c>
      <c r="DC689" s="447" t="s">
        <v>433</v>
      </c>
      <c r="DD689" s="449" t="s">
        <v>433</v>
      </c>
      <c r="DE689" s="447" t="s">
        <v>433</v>
      </c>
      <c r="DF689" s="449" t="s">
        <v>433</v>
      </c>
      <c r="DG689" s="447" t="s">
        <v>433</v>
      </c>
      <c r="DH689" s="449" t="s">
        <v>433</v>
      </c>
      <c r="DI689" s="447" t="s">
        <v>433</v>
      </c>
      <c r="DJ689" s="448" t="s">
        <v>433</v>
      </c>
      <c r="DK689" s="449" t="s">
        <v>433</v>
      </c>
      <c r="DL689" s="447" t="s">
        <v>433</v>
      </c>
      <c r="DM689" s="448" t="s">
        <v>433</v>
      </c>
      <c r="DN689" s="449" t="s">
        <v>433</v>
      </c>
      <c r="DO689" s="447" t="s">
        <v>433</v>
      </c>
      <c r="DP689" s="448" t="s">
        <v>433</v>
      </c>
      <c r="DQ689" s="449" t="s">
        <v>433</v>
      </c>
      <c r="DR689" s="336"/>
      <c r="DV689" s="510">
        <v>2031</v>
      </c>
      <c r="DW689" s="511" t="s">
        <v>433</v>
      </c>
      <c r="DY689" s="558" t="s">
        <v>433</v>
      </c>
    </row>
    <row r="690" spans="1:135" ht="13.8" x14ac:dyDescent="0.25">
      <c r="A690" s="539" t="s">
        <v>398</v>
      </c>
      <c r="B690" s="403">
        <v>2029</v>
      </c>
      <c r="C690" s="621"/>
      <c r="D690" s="610"/>
      <c r="E690" s="611"/>
      <c r="F690" s="621"/>
      <c r="G690" s="622"/>
      <c r="H690" s="623"/>
      <c r="I690" s="621"/>
      <c r="J690" s="622"/>
      <c r="K690" s="623"/>
      <c r="L690" s="621"/>
      <c r="M690" s="623"/>
      <c r="N690" s="301" t="s">
        <v>446</v>
      </c>
      <c r="O690" s="394"/>
      <c r="P690" s="394"/>
      <c r="Q690" s="394"/>
      <c r="R690" s="301">
        <v>15</v>
      </c>
      <c r="S690" s="503" t="s">
        <v>433</v>
      </c>
      <c r="T690" s="503" t="s">
        <v>433</v>
      </c>
      <c r="U690" s="503" t="s">
        <v>433</v>
      </c>
      <c r="W690" s="503" t="e">
        <v>#N/A</v>
      </c>
      <c r="X690" s="503" t="e">
        <v>#N/A</v>
      </c>
      <c r="Y690" s="503" t="e">
        <v>#N/A</v>
      </c>
      <c r="AA690" s="365"/>
      <c r="AB690" s="365"/>
      <c r="AC690" s="365"/>
      <c r="AD690" s="365"/>
      <c r="AE690" s="365"/>
      <c r="AF690" s="365"/>
      <c r="AG690" s="365"/>
      <c r="AH690" s="365"/>
      <c r="AI690" s="365"/>
      <c r="AJ690" s="365"/>
      <c r="AK690" s="365"/>
      <c r="AL690" s="365"/>
      <c r="AM690" s="365"/>
      <c r="AN690" s="365"/>
      <c r="BI690" s="463">
        <v>2027</v>
      </c>
      <c r="BJ690" s="530" t="e">
        <v>#REF!</v>
      </c>
      <c r="BR690" s="463">
        <v>2027</v>
      </c>
      <c r="BS690" s="294">
        <v>13</v>
      </c>
      <c r="BT690" s="529" t="e">
        <v>#DIV/0!</v>
      </c>
      <c r="BU690" s="526" t="e">
        <v>#DIV/0!</v>
      </c>
      <c r="BV690" s="530" t="e">
        <v>#DIV/0!</v>
      </c>
      <c r="BY690" s="463">
        <v>2027</v>
      </c>
      <c r="BZ690" s="294">
        <v>13</v>
      </c>
      <c r="CA690" s="529" t="e">
        <v>#REF!</v>
      </c>
      <c r="CB690" s="529" t="e">
        <v>#REF!</v>
      </c>
      <c r="CC690" s="526" t="e">
        <v>#REF!</v>
      </c>
      <c r="CD690" s="530" t="e">
        <v>#REF!</v>
      </c>
      <c r="CG690" s="463">
        <v>2027</v>
      </c>
      <c r="CH690" s="294">
        <v>13</v>
      </c>
      <c r="CI690" s="529" t="e">
        <v>#REF!</v>
      </c>
      <c r="CJ690" s="529" t="e">
        <v>#REF!</v>
      </c>
      <c r="CK690" s="529" t="e">
        <v>#REF!</v>
      </c>
      <c r="CL690" s="526" t="e">
        <v>#REF!</v>
      </c>
      <c r="CM690" s="530" t="e">
        <v>#REF!</v>
      </c>
      <c r="CP690" s="463">
        <v>2027</v>
      </c>
      <c r="CQ690" s="294">
        <v>13</v>
      </c>
      <c r="CR690" s="529" t="e">
        <v>#REF!</v>
      </c>
      <c r="CS690" s="526" t="e">
        <v>#REF!</v>
      </c>
      <c r="CT690" s="530" t="e">
        <v>#REF!</v>
      </c>
      <c r="CZ690" s="447" t="b">
        <v>0</v>
      </c>
      <c r="DA690" s="448" t="b">
        <v>0</v>
      </c>
      <c r="DB690" s="449" t="b">
        <v>0</v>
      </c>
      <c r="DC690" s="447" t="s">
        <v>433</v>
      </c>
      <c r="DD690" s="449" t="s">
        <v>433</v>
      </c>
      <c r="DE690" s="447" t="s">
        <v>433</v>
      </c>
      <c r="DF690" s="449" t="s">
        <v>433</v>
      </c>
      <c r="DG690" s="447" t="s">
        <v>433</v>
      </c>
      <c r="DH690" s="449" t="s">
        <v>433</v>
      </c>
      <c r="DI690" s="447" t="s">
        <v>433</v>
      </c>
      <c r="DJ690" s="448" t="s">
        <v>433</v>
      </c>
      <c r="DK690" s="449" t="s">
        <v>433</v>
      </c>
      <c r="DL690" s="447" t="s">
        <v>433</v>
      </c>
      <c r="DM690" s="448" t="s">
        <v>433</v>
      </c>
      <c r="DN690" s="449" t="s">
        <v>433</v>
      </c>
      <c r="DO690" s="447" t="s">
        <v>433</v>
      </c>
      <c r="DP690" s="448" t="s">
        <v>433</v>
      </c>
      <c r="DQ690" s="449" t="s">
        <v>433</v>
      </c>
      <c r="DR690" s="336"/>
      <c r="DV690" s="510">
        <v>2032</v>
      </c>
      <c r="DW690" s="511" t="s">
        <v>433</v>
      </c>
      <c r="DY690" s="558" t="s">
        <v>433</v>
      </c>
    </row>
    <row r="691" spans="1:135" ht="13.8" x14ac:dyDescent="0.25">
      <c r="A691" s="540" t="s">
        <v>399</v>
      </c>
      <c r="B691" s="403">
        <v>2030</v>
      </c>
      <c r="C691" s="621"/>
      <c r="D691" s="610"/>
      <c r="E691" s="611"/>
      <c r="F691" s="621"/>
      <c r="G691" s="622"/>
      <c r="H691" s="623"/>
      <c r="I691" s="621"/>
      <c r="J691" s="622"/>
      <c r="K691" s="623"/>
      <c r="L691" s="621"/>
      <c r="M691" s="623"/>
      <c r="N691" s="301" t="s">
        <v>446</v>
      </c>
      <c r="O691" s="394"/>
      <c r="P691" s="394"/>
      <c r="Q691" s="394"/>
      <c r="R691" s="301">
        <v>16</v>
      </c>
      <c r="S691" s="503" t="s">
        <v>433</v>
      </c>
      <c r="T691" s="503" t="s">
        <v>433</v>
      </c>
      <c r="U691" s="503" t="s">
        <v>433</v>
      </c>
      <c r="W691" s="503" t="e">
        <v>#N/A</v>
      </c>
      <c r="X691" s="503" t="e">
        <v>#N/A</v>
      </c>
      <c r="Y691" s="503" t="e">
        <v>#N/A</v>
      </c>
      <c r="AA691" s="365"/>
      <c r="AB691" s="365"/>
      <c r="AC691" s="365"/>
      <c r="AD691" s="365"/>
      <c r="AE691" s="365"/>
      <c r="AF691" s="365"/>
      <c r="AG691" s="365"/>
      <c r="AH691" s="365"/>
      <c r="AI691" s="365"/>
      <c r="AJ691" s="365"/>
      <c r="AK691" s="365"/>
      <c r="AL691" s="365"/>
      <c r="AM691" s="365"/>
      <c r="AN691" s="365"/>
      <c r="BI691" s="463">
        <v>2028</v>
      </c>
      <c r="BJ691" s="530" t="e">
        <v>#REF!</v>
      </c>
      <c r="BR691" s="463">
        <v>2028</v>
      </c>
      <c r="BS691" s="294">
        <v>14</v>
      </c>
      <c r="BT691" s="529" t="e">
        <v>#DIV/0!</v>
      </c>
      <c r="BU691" s="526" t="e">
        <v>#DIV/0!</v>
      </c>
      <c r="BV691" s="530" t="e">
        <v>#DIV/0!</v>
      </c>
      <c r="BY691" s="463">
        <v>2028</v>
      </c>
      <c r="BZ691" s="294">
        <v>14</v>
      </c>
      <c r="CA691" s="529" t="e">
        <v>#REF!</v>
      </c>
      <c r="CB691" s="529" t="e">
        <v>#REF!</v>
      </c>
      <c r="CC691" s="526" t="e">
        <v>#REF!</v>
      </c>
      <c r="CD691" s="530" t="e">
        <v>#REF!</v>
      </c>
      <c r="CG691" s="463">
        <v>2028</v>
      </c>
      <c r="CH691" s="294">
        <v>14</v>
      </c>
      <c r="CI691" s="529" t="e">
        <v>#REF!</v>
      </c>
      <c r="CJ691" s="529" t="e">
        <v>#REF!</v>
      </c>
      <c r="CK691" s="529" t="e">
        <v>#REF!</v>
      </c>
      <c r="CL691" s="526" t="e">
        <v>#REF!</v>
      </c>
      <c r="CM691" s="530" t="e">
        <v>#REF!</v>
      </c>
      <c r="CP691" s="463">
        <v>2028</v>
      </c>
      <c r="CQ691" s="294">
        <v>14</v>
      </c>
      <c r="CR691" s="529" t="e">
        <v>#REF!</v>
      </c>
      <c r="CS691" s="526" t="e">
        <v>#REF!</v>
      </c>
      <c r="CT691" s="530" t="e">
        <v>#REF!</v>
      </c>
      <c r="CZ691" s="447" t="b">
        <v>0</v>
      </c>
      <c r="DA691" s="448" t="b">
        <v>0</v>
      </c>
      <c r="DB691" s="449" t="b">
        <v>0</v>
      </c>
      <c r="DC691" s="447" t="s">
        <v>433</v>
      </c>
      <c r="DD691" s="449" t="s">
        <v>433</v>
      </c>
      <c r="DE691" s="447" t="s">
        <v>433</v>
      </c>
      <c r="DF691" s="449" t="s">
        <v>433</v>
      </c>
      <c r="DG691" s="447" t="s">
        <v>433</v>
      </c>
      <c r="DH691" s="449" t="s">
        <v>433</v>
      </c>
      <c r="DI691" s="447" t="s">
        <v>433</v>
      </c>
      <c r="DJ691" s="448" t="s">
        <v>433</v>
      </c>
      <c r="DK691" s="449" t="s">
        <v>433</v>
      </c>
      <c r="DL691" s="447" t="s">
        <v>433</v>
      </c>
      <c r="DM691" s="448" t="s">
        <v>433</v>
      </c>
      <c r="DN691" s="449" t="s">
        <v>433</v>
      </c>
      <c r="DO691" s="447" t="s">
        <v>433</v>
      </c>
      <c r="DP691" s="448" t="s">
        <v>433</v>
      </c>
      <c r="DQ691" s="449" t="s">
        <v>433</v>
      </c>
      <c r="DR691" s="336"/>
      <c r="DV691" s="510">
        <v>2033</v>
      </c>
      <c r="DW691" s="511" t="s">
        <v>433</v>
      </c>
      <c r="DY691" s="558" t="s">
        <v>433</v>
      </c>
    </row>
    <row r="692" spans="1:135" ht="13.8" x14ac:dyDescent="0.25">
      <c r="A692" s="541" t="s">
        <v>400</v>
      </c>
      <c r="B692" s="403">
        <v>2031</v>
      </c>
      <c r="C692" s="621"/>
      <c r="D692" s="610"/>
      <c r="E692" s="611"/>
      <c r="F692" s="621"/>
      <c r="G692" s="622"/>
      <c r="H692" s="623"/>
      <c r="I692" s="621"/>
      <c r="J692" s="622"/>
      <c r="K692" s="623"/>
      <c r="L692" s="621"/>
      <c r="M692" s="623"/>
      <c r="N692" s="301" t="s">
        <v>446</v>
      </c>
      <c r="O692" s="394"/>
      <c r="P692" s="394"/>
      <c r="Q692" s="394"/>
      <c r="R692" s="301">
        <v>17</v>
      </c>
      <c r="S692" s="503" t="s">
        <v>433</v>
      </c>
      <c r="T692" s="503" t="s">
        <v>433</v>
      </c>
      <c r="U692" s="503" t="s">
        <v>433</v>
      </c>
      <c r="W692" s="503" t="e">
        <v>#N/A</v>
      </c>
      <c r="X692" s="503" t="e">
        <v>#N/A</v>
      </c>
      <c r="Y692" s="503" t="e">
        <v>#N/A</v>
      </c>
      <c r="AA692" s="365"/>
      <c r="AB692" s="365"/>
      <c r="AC692" s="365"/>
      <c r="AD692" s="365"/>
      <c r="AE692" s="365"/>
      <c r="AF692" s="365"/>
      <c r="AG692" s="365"/>
      <c r="AH692" s="365"/>
      <c r="AI692" s="365"/>
      <c r="AJ692" s="365"/>
      <c r="AK692" s="365"/>
      <c r="AL692" s="365"/>
      <c r="AM692" s="365"/>
      <c r="AN692" s="365"/>
      <c r="BI692" s="463">
        <v>2029</v>
      </c>
      <c r="BJ692" s="530" t="e">
        <v>#REF!</v>
      </c>
      <c r="BR692" s="463">
        <v>2029</v>
      </c>
      <c r="BS692" s="294">
        <v>15</v>
      </c>
      <c r="BT692" s="529" t="e">
        <v>#DIV/0!</v>
      </c>
      <c r="BU692" s="526" t="e">
        <v>#DIV/0!</v>
      </c>
      <c r="BV692" s="530" t="e">
        <v>#DIV/0!</v>
      </c>
      <c r="BY692" s="463">
        <v>2029</v>
      </c>
      <c r="BZ692" s="294">
        <v>15</v>
      </c>
      <c r="CA692" s="529" t="e">
        <v>#REF!</v>
      </c>
      <c r="CB692" s="529" t="e">
        <v>#REF!</v>
      </c>
      <c r="CC692" s="526" t="e">
        <v>#REF!</v>
      </c>
      <c r="CD692" s="530" t="e">
        <v>#REF!</v>
      </c>
      <c r="CG692" s="463">
        <v>2029</v>
      </c>
      <c r="CH692" s="294">
        <v>15</v>
      </c>
      <c r="CI692" s="529" t="e">
        <v>#REF!</v>
      </c>
      <c r="CJ692" s="529" t="e">
        <v>#REF!</v>
      </c>
      <c r="CK692" s="529" t="e">
        <v>#REF!</v>
      </c>
      <c r="CL692" s="526" t="e">
        <v>#REF!</v>
      </c>
      <c r="CM692" s="530" t="e">
        <v>#REF!</v>
      </c>
      <c r="CP692" s="463">
        <v>2029</v>
      </c>
      <c r="CQ692" s="294">
        <v>15</v>
      </c>
      <c r="CR692" s="529" t="e">
        <v>#REF!</v>
      </c>
      <c r="CS692" s="526" t="e">
        <v>#REF!</v>
      </c>
      <c r="CT692" s="530" t="e">
        <v>#REF!</v>
      </c>
      <c r="CZ692" s="447" t="b">
        <v>0</v>
      </c>
      <c r="DA692" s="448" t="b">
        <v>0</v>
      </c>
      <c r="DB692" s="449" t="b">
        <v>0</v>
      </c>
      <c r="DC692" s="447" t="s">
        <v>433</v>
      </c>
      <c r="DD692" s="449" t="s">
        <v>433</v>
      </c>
      <c r="DE692" s="447" t="s">
        <v>433</v>
      </c>
      <c r="DF692" s="449" t="s">
        <v>433</v>
      </c>
      <c r="DG692" s="447" t="s">
        <v>433</v>
      </c>
      <c r="DH692" s="449" t="s">
        <v>433</v>
      </c>
      <c r="DI692" s="447" t="s">
        <v>433</v>
      </c>
      <c r="DJ692" s="448" t="s">
        <v>433</v>
      </c>
      <c r="DK692" s="449" t="s">
        <v>433</v>
      </c>
      <c r="DL692" s="447" t="s">
        <v>433</v>
      </c>
      <c r="DM692" s="448" t="s">
        <v>433</v>
      </c>
      <c r="DN692" s="449" t="s">
        <v>433</v>
      </c>
      <c r="DO692" s="447" t="s">
        <v>433</v>
      </c>
      <c r="DP692" s="448" t="s">
        <v>433</v>
      </c>
      <c r="DQ692" s="449" t="s">
        <v>433</v>
      </c>
      <c r="DR692" s="336"/>
      <c r="DV692" s="510">
        <v>2034</v>
      </c>
      <c r="DW692" s="511" t="s">
        <v>433</v>
      </c>
      <c r="DY692" s="558" t="s">
        <v>433</v>
      </c>
    </row>
    <row r="693" spans="1:135" ht="13.8" x14ac:dyDescent="0.25">
      <c r="B693" s="403">
        <v>2032</v>
      </c>
      <c r="C693" s="621"/>
      <c r="D693" s="610"/>
      <c r="E693" s="611"/>
      <c r="F693" s="621"/>
      <c r="G693" s="622"/>
      <c r="H693" s="623"/>
      <c r="I693" s="621"/>
      <c r="J693" s="622"/>
      <c r="K693" s="623"/>
      <c r="L693" s="621"/>
      <c r="M693" s="623"/>
      <c r="N693" s="301" t="s">
        <v>446</v>
      </c>
      <c r="O693" s="394"/>
      <c r="P693" s="394"/>
      <c r="Q693" s="394"/>
      <c r="R693" s="301">
        <v>18</v>
      </c>
      <c r="S693" s="503" t="s">
        <v>433</v>
      </c>
      <c r="T693" s="503" t="s">
        <v>433</v>
      </c>
      <c r="U693" s="503" t="s">
        <v>433</v>
      </c>
      <c r="W693" s="503" t="e">
        <v>#N/A</v>
      </c>
      <c r="X693" s="503" t="e">
        <v>#N/A</v>
      </c>
      <c r="Y693" s="503" t="e">
        <v>#N/A</v>
      </c>
      <c r="AA693" s="365"/>
      <c r="AB693" s="365"/>
      <c r="AC693" s="365"/>
      <c r="AD693" s="365"/>
      <c r="AE693" s="365"/>
      <c r="AF693" s="365"/>
      <c r="AG693" s="365"/>
      <c r="AH693" s="365"/>
      <c r="AI693" s="365"/>
      <c r="AJ693" s="365"/>
      <c r="AK693" s="365"/>
      <c r="AL693" s="365"/>
      <c r="AM693" s="365"/>
      <c r="AN693" s="365"/>
      <c r="BI693" s="463">
        <v>2030</v>
      </c>
      <c r="BJ693" s="530" t="e">
        <v>#REF!</v>
      </c>
      <c r="BR693" s="463">
        <v>2030</v>
      </c>
      <c r="BS693" s="294">
        <v>16</v>
      </c>
      <c r="BT693" s="529" t="e">
        <v>#DIV/0!</v>
      </c>
      <c r="BU693" s="526" t="e">
        <v>#DIV/0!</v>
      </c>
      <c r="BV693" s="530" t="e">
        <v>#DIV/0!</v>
      </c>
      <c r="BY693" s="463">
        <v>2030</v>
      </c>
      <c r="BZ693" s="294">
        <v>16</v>
      </c>
      <c r="CA693" s="529" t="e">
        <v>#REF!</v>
      </c>
      <c r="CB693" s="529" t="e">
        <v>#REF!</v>
      </c>
      <c r="CC693" s="526" t="e">
        <v>#REF!</v>
      </c>
      <c r="CD693" s="530" t="e">
        <v>#REF!</v>
      </c>
      <c r="CG693" s="463">
        <v>2030</v>
      </c>
      <c r="CH693" s="294">
        <v>16</v>
      </c>
      <c r="CI693" s="529" t="e">
        <v>#REF!</v>
      </c>
      <c r="CJ693" s="529" t="e">
        <v>#REF!</v>
      </c>
      <c r="CK693" s="529" t="e">
        <v>#REF!</v>
      </c>
      <c r="CL693" s="526" t="e">
        <v>#REF!</v>
      </c>
      <c r="CM693" s="530" t="e">
        <v>#REF!</v>
      </c>
      <c r="CP693" s="463">
        <v>2030</v>
      </c>
      <c r="CQ693" s="294">
        <v>16</v>
      </c>
      <c r="CR693" s="529" t="e">
        <v>#REF!</v>
      </c>
      <c r="CS693" s="526" t="e">
        <v>#REF!</v>
      </c>
      <c r="CT693" s="530" t="e">
        <v>#REF!</v>
      </c>
      <c r="CZ693" s="447" t="b">
        <v>0</v>
      </c>
      <c r="DA693" s="448" t="b">
        <v>0</v>
      </c>
      <c r="DB693" s="449" t="b">
        <v>0</v>
      </c>
      <c r="DC693" s="447" t="s">
        <v>433</v>
      </c>
      <c r="DD693" s="449" t="s">
        <v>433</v>
      </c>
      <c r="DE693" s="447" t="s">
        <v>433</v>
      </c>
      <c r="DF693" s="449" t="s">
        <v>433</v>
      </c>
      <c r="DG693" s="447" t="s">
        <v>433</v>
      </c>
      <c r="DH693" s="449" t="s">
        <v>433</v>
      </c>
      <c r="DI693" s="447" t="s">
        <v>433</v>
      </c>
      <c r="DJ693" s="448" t="s">
        <v>433</v>
      </c>
      <c r="DK693" s="449" t="s">
        <v>433</v>
      </c>
      <c r="DL693" s="447" t="s">
        <v>433</v>
      </c>
      <c r="DM693" s="448" t="s">
        <v>433</v>
      </c>
      <c r="DN693" s="449" t="s">
        <v>433</v>
      </c>
      <c r="DO693" s="447" t="s">
        <v>433</v>
      </c>
      <c r="DP693" s="448" t="s">
        <v>433</v>
      </c>
      <c r="DQ693" s="449" t="s">
        <v>433</v>
      </c>
      <c r="DR693" s="336"/>
      <c r="DV693" s="510">
        <v>2035</v>
      </c>
      <c r="DW693" s="511" t="s">
        <v>433</v>
      </c>
      <c r="DY693" s="558" t="s">
        <v>433</v>
      </c>
    </row>
    <row r="694" spans="1:135" ht="13.8" x14ac:dyDescent="0.25">
      <c r="B694" s="403">
        <v>2033</v>
      </c>
      <c r="C694" s="621"/>
      <c r="D694" s="610"/>
      <c r="E694" s="611"/>
      <c r="F694" s="621"/>
      <c r="G694" s="622"/>
      <c r="H694" s="623"/>
      <c r="I694" s="621"/>
      <c r="J694" s="622"/>
      <c r="K694" s="623"/>
      <c r="L694" s="621"/>
      <c r="M694" s="623"/>
      <c r="N694" s="301" t="s">
        <v>446</v>
      </c>
      <c r="O694" s="394"/>
      <c r="P694" s="394"/>
      <c r="Q694" s="394"/>
      <c r="R694" s="301">
        <v>19</v>
      </c>
      <c r="S694" s="503" t="s">
        <v>433</v>
      </c>
      <c r="T694" s="503" t="s">
        <v>433</v>
      </c>
      <c r="U694" s="503" t="s">
        <v>433</v>
      </c>
      <c r="W694" s="503" t="e">
        <v>#N/A</v>
      </c>
      <c r="X694" s="503" t="e">
        <v>#N/A</v>
      </c>
      <c r="Y694" s="503" t="e">
        <v>#N/A</v>
      </c>
      <c r="AA694" s="365"/>
      <c r="AB694" s="365"/>
      <c r="AC694" s="365"/>
      <c r="AD694" s="365"/>
      <c r="AE694" s="365"/>
      <c r="AF694" s="365"/>
      <c r="AG694" s="365"/>
      <c r="AH694" s="365"/>
      <c r="AI694" s="365"/>
      <c r="AJ694" s="365"/>
      <c r="AK694" s="365"/>
      <c r="AL694" s="365"/>
      <c r="AM694" s="365"/>
      <c r="AN694" s="365"/>
      <c r="BI694" s="463">
        <v>2031</v>
      </c>
      <c r="BJ694" s="530" t="e">
        <v>#REF!</v>
      </c>
      <c r="BR694" s="463">
        <v>2031</v>
      </c>
      <c r="BS694" s="294">
        <v>17</v>
      </c>
      <c r="BT694" s="529" t="e">
        <v>#DIV/0!</v>
      </c>
      <c r="BU694" s="526" t="e">
        <v>#DIV/0!</v>
      </c>
      <c r="BV694" s="530" t="e">
        <v>#DIV/0!</v>
      </c>
      <c r="BY694" s="463">
        <v>2031</v>
      </c>
      <c r="BZ694" s="294">
        <v>17</v>
      </c>
      <c r="CA694" s="529" t="e">
        <v>#REF!</v>
      </c>
      <c r="CB694" s="529" t="e">
        <v>#REF!</v>
      </c>
      <c r="CC694" s="526" t="e">
        <v>#REF!</v>
      </c>
      <c r="CD694" s="530" t="e">
        <v>#REF!</v>
      </c>
      <c r="CG694" s="463">
        <v>2031</v>
      </c>
      <c r="CH694" s="294">
        <v>17</v>
      </c>
      <c r="CI694" s="529" t="e">
        <v>#REF!</v>
      </c>
      <c r="CJ694" s="529" t="e">
        <v>#REF!</v>
      </c>
      <c r="CK694" s="529" t="e">
        <v>#REF!</v>
      </c>
      <c r="CL694" s="526" t="e">
        <v>#REF!</v>
      </c>
      <c r="CM694" s="530" t="e">
        <v>#REF!</v>
      </c>
      <c r="CP694" s="463">
        <v>2031</v>
      </c>
      <c r="CQ694" s="294">
        <v>17</v>
      </c>
      <c r="CR694" s="529" t="e">
        <v>#REF!</v>
      </c>
      <c r="CS694" s="526" t="e">
        <v>#REF!</v>
      </c>
      <c r="CT694" s="530" t="e">
        <v>#REF!</v>
      </c>
      <c r="CZ694" s="447" t="b">
        <v>0</v>
      </c>
      <c r="DA694" s="448" t="b">
        <v>0</v>
      </c>
      <c r="DB694" s="449" t="b">
        <v>0</v>
      </c>
      <c r="DC694" s="447" t="s">
        <v>433</v>
      </c>
      <c r="DD694" s="449" t="s">
        <v>433</v>
      </c>
      <c r="DE694" s="447" t="s">
        <v>433</v>
      </c>
      <c r="DF694" s="449" t="s">
        <v>433</v>
      </c>
      <c r="DG694" s="447" t="s">
        <v>433</v>
      </c>
      <c r="DH694" s="449" t="s">
        <v>433</v>
      </c>
      <c r="DI694" s="447" t="s">
        <v>433</v>
      </c>
      <c r="DJ694" s="448" t="s">
        <v>433</v>
      </c>
      <c r="DK694" s="449" t="s">
        <v>433</v>
      </c>
      <c r="DL694" s="447" t="s">
        <v>433</v>
      </c>
      <c r="DM694" s="448" t="s">
        <v>433</v>
      </c>
      <c r="DN694" s="449" t="s">
        <v>433</v>
      </c>
      <c r="DO694" s="447" t="s">
        <v>433</v>
      </c>
      <c r="DP694" s="448" t="s">
        <v>433</v>
      </c>
      <c r="DQ694" s="449" t="s">
        <v>433</v>
      </c>
      <c r="DR694" s="336"/>
      <c r="DV694" s="510">
        <v>2036</v>
      </c>
      <c r="DW694" s="511" t="s">
        <v>433</v>
      </c>
      <c r="DY694" s="558" t="s">
        <v>433</v>
      </c>
    </row>
    <row r="695" spans="1:135" ht="13.8" x14ac:dyDescent="0.25">
      <c r="B695" s="403">
        <v>2034</v>
      </c>
      <c r="C695" s="621"/>
      <c r="D695" s="610"/>
      <c r="E695" s="611"/>
      <c r="F695" s="621"/>
      <c r="G695" s="622"/>
      <c r="H695" s="623"/>
      <c r="I695" s="621"/>
      <c r="J695" s="622"/>
      <c r="K695" s="623"/>
      <c r="L695" s="621"/>
      <c r="M695" s="623"/>
      <c r="N695" s="301" t="s">
        <v>446</v>
      </c>
      <c r="O695" s="394"/>
      <c r="P695" s="394"/>
      <c r="Q695" s="394"/>
      <c r="R695" s="301">
        <v>20</v>
      </c>
      <c r="S695" s="503" t="s">
        <v>433</v>
      </c>
      <c r="T695" s="503" t="s">
        <v>433</v>
      </c>
      <c r="U695" s="503" t="s">
        <v>433</v>
      </c>
      <c r="W695" s="503" t="e">
        <v>#N/A</v>
      </c>
      <c r="X695" s="503" t="e">
        <v>#N/A</v>
      </c>
      <c r="Y695" s="503" t="e">
        <v>#N/A</v>
      </c>
      <c r="AA695" s="365"/>
      <c r="AB695" s="365"/>
      <c r="AC695" s="365"/>
      <c r="AD695" s="365"/>
      <c r="AE695" s="365"/>
      <c r="AF695" s="365"/>
      <c r="AG695" s="365"/>
      <c r="AH695" s="365"/>
      <c r="AI695" s="365"/>
      <c r="AJ695" s="365"/>
      <c r="AK695" s="365"/>
      <c r="AL695" s="365"/>
      <c r="AM695" s="365"/>
      <c r="AN695" s="365"/>
      <c r="BI695" s="463">
        <v>2032</v>
      </c>
      <c r="BJ695" s="530" t="e">
        <v>#REF!</v>
      </c>
      <c r="BR695" s="463">
        <v>2032</v>
      </c>
      <c r="BS695" s="294">
        <v>18</v>
      </c>
      <c r="BT695" s="529" t="e">
        <v>#DIV/0!</v>
      </c>
      <c r="BU695" s="526" t="e">
        <v>#DIV/0!</v>
      </c>
      <c r="BV695" s="530" t="e">
        <v>#DIV/0!</v>
      </c>
      <c r="BY695" s="463">
        <v>2032</v>
      </c>
      <c r="BZ695" s="294">
        <v>18</v>
      </c>
      <c r="CA695" s="529" t="e">
        <v>#REF!</v>
      </c>
      <c r="CB695" s="529" t="e">
        <v>#REF!</v>
      </c>
      <c r="CC695" s="526" t="e">
        <v>#REF!</v>
      </c>
      <c r="CD695" s="530" t="e">
        <v>#REF!</v>
      </c>
      <c r="CG695" s="463">
        <v>2032</v>
      </c>
      <c r="CH695" s="294">
        <v>18</v>
      </c>
      <c r="CI695" s="529" t="e">
        <v>#REF!</v>
      </c>
      <c r="CJ695" s="529" t="e">
        <v>#REF!</v>
      </c>
      <c r="CK695" s="529" t="e">
        <v>#REF!</v>
      </c>
      <c r="CL695" s="526" t="e">
        <v>#REF!</v>
      </c>
      <c r="CM695" s="530" t="e">
        <v>#REF!</v>
      </c>
      <c r="CP695" s="463">
        <v>2032</v>
      </c>
      <c r="CQ695" s="294">
        <v>18</v>
      </c>
      <c r="CR695" s="529" t="e">
        <v>#REF!</v>
      </c>
      <c r="CS695" s="526" t="e">
        <v>#REF!</v>
      </c>
      <c r="CT695" s="530" t="e">
        <v>#REF!</v>
      </c>
      <c r="CZ695" s="447" t="b">
        <v>0</v>
      </c>
      <c r="DA695" s="448" t="b">
        <v>0</v>
      </c>
      <c r="DB695" s="449" t="b">
        <v>0</v>
      </c>
      <c r="DC695" s="447" t="s">
        <v>433</v>
      </c>
      <c r="DD695" s="449" t="s">
        <v>433</v>
      </c>
      <c r="DE695" s="447" t="s">
        <v>433</v>
      </c>
      <c r="DF695" s="449" t="s">
        <v>433</v>
      </c>
      <c r="DG695" s="447" t="s">
        <v>433</v>
      </c>
      <c r="DH695" s="449" t="s">
        <v>433</v>
      </c>
      <c r="DI695" s="447" t="s">
        <v>433</v>
      </c>
      <c r="DJ695" s="448" t="s">
        <v>433</v>
      </c>
      <c r="DK695" s="449" t="s">
        <v>433</v>
      </c>
      <c r="DL695" s="447" t="s">
        <v>433</v>
      </c>
      <c r="DM695" s="448" t="s">
        <v>433</v>
      </c>
      <c r="DN695" s="449" t="s">
        <v>433</v>
      </c>
      <c r="DO695" s="447" t="s">
        <v>433</v>
      </c>
      <c r="DP695" s="448" t="s">
        <v>433</v>
      </c>
      <c r="DQ695" s="449" t="s">
        <v>433</v>
      </c>
      <c r="DR695" s="336"/>
      <c r="DV695" s="510">
        <v>2037</v>
      </c>
      <c r="DW695" s="511" t="s">
        <v>433</v>
      </c>
      <c r="DY695" s="558" t="s">
        <v>433</v>
      </c>
    </row>
    <row r="696" spans="1:135" ht="13.8" x14ac:dyDescent="0.25">
      <c r="B696" s="403">
        <v>2035</v>
      </c>
      <c r="C696" s="621"/>
      <c r="D696" s="610"/>
      <c r="E696" s="611"/>
      <c r="F696" s="621"/>
      <c r="G696" s="622"/>
      <c r="H696" s="623"/>
      <c r="I696" s="621"/>
      <c r="J696" s="622"/>
      <c r="K696" s="623"/>
      <c r="L696" s="621"/>
      <c r="M696" s="623"/>
      <c r="N696" s="301" t="s">
        <v>446</v>
      </c>
      <c r="O696" s="394"/>
      <c r="P696" s="394"/>
      <c r="Q696" s="394"/>
      <c r="R696" s="301">
        <v>21</v>
      </c>
      <c r="S696" s="503" t="s">
        <v>433</v>
      </c>
      <c r="T696" s="503" t="s">
        <v>433</v>
      </c>
      <c r="U696" s="503" t="s">
        <v>433</v>
      </c>
      <c r="W696" s="503" t="e">
        <v>#N/A</v>
      </c>
      <c r="X696" s="503" t="e">
        <v>#N/A</v>
      </c>
      <c r="Y696" s="503" t="e">
        <v>#N/A</v>
      </c>
      <c r="AA696" s="365"/>
      <c r="AB696" s="365"/>
      <c r="AC696" s="365"/>
      <c r="AD696" s="365"/>
      <c r="AE696" s="365"/>
      <c r="AF696" s="365"/>
      <c r="AG696" s="365"/>
      <c r="AH696" s="365"/>
      <c r="AI696" s="365"/>
      <c r="AJ696" s="365"/>
      <c r="AK696" s="365"/>
      <c r="AL696" s="365"/>
      <c r="AM696" s="365"/>
      <c r="AN696" s="365"/>
      <c r="BI696" s="463">
        <v>2033</v>
      </c>
      <c r="BJ696" s="530" t="e">
        <v>#REF!</v>
      </c>
      <c r="BR696" s="463">
        <v>2033</v>
      </c>
      <c r="BS696" s="294">
        <v>19</v>
      </c>
      <c r="BT696" s="529" t="e">
        <v>#DIV/0!</v>
      </c>
      <c r="BU696" s="526" t="e">
        <v>#DIV/0!</v>
      </c>
      <c r="BV696" s="530" t="e">
        <v>#DIV/0!</v>
      </c>
      <c r="BY696" s="463">
        <v>2033</v>
      </c>
      <c r="BZ696" s="294">
        <v>19</v>
      </c>
      <c r="CA696" s="529" t="e">
        <v>#REF!</v>
      </c>
      <c r="CB696" s="529" t="e">
        <v>#REF!</v>
      </c>
      <c r="CC696" s="526" t="e">
        <v>#REF!</v>
      </c>
      <c r="CD696" s="530" t="e">
        <v>#REF!</v>
      </c>
      <c r="CG696" s="463">
        <v>2033</v>
      </c>
      <c r="CH696" s="294">
        <v>19</v>
      </c>
      <c r="CI696" s="529" t="e">
        <v>#REF!</v>
      </c>
      <c r="CJ696" s="529" t="e">
        <v>#REF!</v>
      </c>
      <c r="CK696" s="529" t="e">
        <v>#REF!</v>
      </c>
      <c r="CL696" s="526" t="e">
        <v>#REF!</v>
      </c>
      <c r="CM696" s="530" t="e">
        <v>#REF!</v>
      </c>
      <c r="CP696" s="463">
        <v>2033</v>
      </c>
      <c r="CQ696" s="294">
        <v>19</v>
      </c>
      <c r="CR696" s="529" t="e">
        <v>#REF!</v>
      </c>
      <c r="CS696" s="526" t="e">
        <v>#REF!</v>
      </c>
      <c r="CT696" s="530" t="e">
        <v>#REF!</v>
      </c>
      <c r="CZ696" s="447" t="b">
        <v>0</v>
      </c>
      <c r="DA696" s="448" t="b">
        <v>0</v>
      </c>
      <c r="DB696" s="449" t="b">
        <v>0</v>
      </c>
      <c r="DC696" s="447" t="s">
        <v>433</v>
      </c>
      <c r="DD696" s="449" t="s">
        <v>433</v>
      </c>
      <c r="DE696" s="447" t="s">
        <v>433</v>
      </c>
      <c r="DF696" s="449" t="s">
        <v>433</v>
      </c>
      <c r="DG696" s="447" t="s">
        <v>433</v>
      </c>
      <c r="DH696" s="449" t="s">
        <v>433</v>
      </c>
      <c r="DI696" s="447" t="s">
        <v>433</v>
      </c>
      <c r="DJ696" s="448" t="s">
        <v>433</v>
      </c>
      <c r="DK696" s="449" t="s">
        <v>433</v>
      </c>
      <c r="DL696" s="447" t="s">
        <v>433</v>
      </c>
      <c r="DM696" s="448" t="s">
        <v>433</v>
      </c>
      <c r="DN696" s="449" t="s">
        <v>433</v>
      </c>
      <c r="DO696" s="447" t="s">
        <v>433</v>
      </c>
      <c r="DP696" s="448" t="s">
        <v>433</v>
      </c>
      <c r="DQ696" s="449" t="s">
        <v>433</v>
      </c>
      <c r="DR696" s="336"/>
      <c r="DV696" s="510">
        <v>2038</v>
      </c>
      <c r="DW696" s="511" t="s">
        <v>433</v>
      </c>
      <c r="DY696" s="558" t="s">
        <v>433</v>
      </c>
    </row>
    <row r="697" spans="1:135" ht="13.8" x14ac:dyDescent="0.25">
      <c r="B697" s="403">
        <v>2036</v>
      </c>
      <c r="C697" s="621"/>
      <c r="D697" s="610"/>
      <c r="E697" s="611"/>
      <c r="F697" s="621"/>
      <c r="G697" s="622"/>
      <c r="H697" s="623"/>
      <c r="I697" s="621"/>
      <c r="J697" s="622"/>
      <c r="K697" s="623"/>
      <c r="L697" s="621"/>
      <c r="M697" s="623"/>
      <c r="N697" s="301" t="s">
        <v>446</v>
      </c>
      <c r="O697" s="394"/>
      <c r="P697" s="394"/>
      <c r="Q697" s="394"/>
      <c r="R697" s="301">
        <v>22</v>
      </c>
      <c r="S697" s="503" t="s">
        <v>433</v>
      </c>
      <c r="T697" s="503" t="s">
        <v>433</v>
      </c>
      <c r="U697" s="503" t="s">
        <v>433</v>
      </c>
      <c r="W697" s="503" t="e">
        <v>#N/A</v>
      </c>
      <c r="X697" s="503" t="e">
        <v>#N/A</v>
      </c>
      <c r="Y697" s="503" t="e">
        <v>#N/A</v>
      </c>
      <c r="AA697" s="365"/>
      <c r="AB697" s="365"/>
      <c r="AC697" s="365"/>
      <c r="AD697" s="365"/>
      <c r="AE697" s="365"/>
      <c r="AF697" s="365"/>
      <c r="AG697" s="365"/>
      <c r="AH697" s="365"/>
      <c r="AI697" s="365"/>
      <c r="AJ697" s="365"/>
      <c r="AK697" s="365"/>
      <c r="AL697" s="365"/>
      <c r="AM697" s="365"/>
      <c r="AN697" s="365"/>
      <c r="BI697" s="463">
        <v>2034</v>
      </c>
      <c r="BJ697" s="530" t="e">
        <v>#REF!</v>
      </c>
      <c r="BR697" s="463">
        <v>2034</v>
      </c>
      <c r="BS697" s="294">
        <v>20</v>
      </c>
      <c r="BT697" s="529" t="e">
        <v>#DIV/0!</v>
      </c>
      <c r="BU697" s="526" t="e">
        <v>#DIV/0!</v>
      </c>
      <c r="BV697" s="530" t="e">
        <v>#DIV/0!</v>
      </c>
      <c r="BY697" s="463">
        <v>2034</v>
      </c>
      <c r="BZ697" s="294">
        <v>20</v>
      </c>
      <c r="CA697" s="529" t="e">
        <v>#REF!</v>
      </c>
      <c r="CB697" s="529" t="e">
        <v>#REF!</v>
      </c>
      <c r="CC697" s="526" t="e">
        <v>#REF!</v>
      </c>
      <c r="CD697" s="530" t="e">
        <v>#REF!</v>
      </c>
      <c r="CG697" s="463">
        <v>2034</v>
      </c>
      <c r="CH697" s="294">
        <v>20</v>
      </c>
      <c r="CI697" s="529" t="e">
        <v>#REF!</v>
      </c>
      <c r="CJ697" s="529" t="e">
        <v>#REF!</v>
      </c>
      <c r="CK697" s="529" t="e">
        <v>#REF!</v>
      </c>
      <c r="CL697" s="526" t="e">
        <v>#REF!</v>
      </c>
      <c r="CM697" s="530" t="e">
        <v>#REF!</v>
      </c>
      <c r="CP697" s="463">
        <v>2034</v>
      </c>
      <c r="CQ697" s="294">
        <v>20</v>
      </c>
      <c r="CR697" s="529" t="e">
        <v>#REF!</v>
      </c>
      <c r="CS697" s="526" t="e">
        <v>#REF!</v>
      </c>
      <c r="CT697" s="530" t="e">
        <v>#REF!</v>
      </c>
      <c r="CZ697" s="447" t="b">
        <v>0</v>
      </c>
      <c r="DA697" s="448" t="b">
        <v>0</v>
      </c>
      <c r="DB697" s="449" t="b">
        <v>0</v>
      </c>
      <c r="DC697" s="447" t="s">
        <v>433</v>
      </c>
      <c r="DD697" s="449" t="s">
        <v>433</v>
      </c>
      <c r="DE697" s="447" t="s">
        <v>433</v>
      </c>
      <c r="DF697" s="449" t="s">
        <v>433</v>
      </c>
      <c r="DG697" s="447" t="s">
        <v>433</v>
      </c>
      <c r="DH697" s="449" t="s">
        <v>433</v>
      </c>
      <c r="DI697" s="447" t="s">
        <v>433</v>
      </c>
      <c r="DJ697" s="448" t="s">
        <v>433</v>
      </c>
      <c r="DK697" s="449" t="s">
        <v>433</v>
      </c>
      <c r="DL697" s="447" t="s">
        <v>433</v>
      </c>
      <c r="DM697" s="448" t="s">
        <v>433</v>
      </c>
      <c r="DN697" s="449" t="s">
        <v>433</v>
      </c>
      <c r="DO697" s="447" t="s">
        <v>433</v>
      </c>
      <c r="DP697" s="448" t="s">
        <v>433</v>
      </c>
      <c r="DQ697" s="449" t="s">
        <v>433</v>
      </c>
      <c r="DR697" s="336"/>
      <c r="DV697" s="510">
        <v>2039</v>
      </c>
      <c r="DW697" s="511" t="s">
        <v>433</v>
      </c>
      <c r="DY697" s="558" t="s">
        <v>433</v>
      </c>
    </row>
    <row r="698" spans="1:135" ht="13.8" x14ac:dyDescent="0.25">
      <c r="B698" s="403">
        <v>2037</v>
      </c>
      <c r="C698" s="621"/>
      <c r="D698" s="610"/>
      <c r="E698" s="611"/>
      <c r="F698" s="621"/>
      <c r="G698" s="622"/>
      <c r="H698" s="623"/>
      <c r="I698" s="621"/>
      <c r="J698" s="622"/>
      <c r="K698" s="623"/>
      <c r="L698" s="621"/>
      <c r="M698" s="623"/>
      <c r="N698" s="301" t="s">
        <v>446</v>
      </c>
      <c r="O698" s="394"/>
      <c r="P698" s="394"/>
      <c r="Q698" s="394"/>
      <c r="R698" s="301">
        <v>23</v>
      </c>
      <c r="S698" s="503" t="s">
        <v>433</v>
      </c>
      <c r="T698" s="503" t="s">
        <v>433</v>
      </c>
      <c r="U698" s="503" t="s">
        <v>433</v>
      </c>
      <c r="W698" s="503" t="e">
        <v>#N/A</v>
      </c>
      <c r="X698" s="503" t="e">
        <v>#N/A</v>
      </c>
      <c r="Y698" s="503" t="e">
        <v>#N/A</v>
      </c>
      <c r="AA698" s="365"/>
      <c r="AB698" s="365"/>
      <c r="AC698" s="365"/>
      <c r="AD698" s="365"/>
      <c r="AE698" s="365"/>
      <c r="AF698" s="365"/>
      <c r="AG698" s="365"/>
      <c r="AH698" s="365"/>
      <c r="AI698" s="365"/>
      <c r="AJ698" s="365"/>
      <c r="AK698" s="365"/>
      <c r="AL698" s="365"/>
      <c r="AM698" s="365"/>
      <c r="AN698" s="365"/>
      <c r="BI698" s="463">
        <v>2035</v>
      </c>
      <c r="BJ698" s="530" t="e">
        <v>#REF!</v>
      </c>
      <c r="BR698" s="463">
        <v>2035</v>
      </c>
      <c r="BS698" s="294">
        <v>21</v>
      </c>
      <c r="BT698" s="529" t="e">
        <v>#DIV/0!</v>
      </c>
      <c r="BU698" s="526" t="e">
        <v>#DIV/0!</v>
      </c>
      <c r="BV698" s="530" t="e">
        <v>#DIV/0!</v>
      </c>
      <c r="BY698" s="463">
        <v>2035</v>
      </c>
      <c r="BZ698" s="294">
        <v>21</v>
      </c>
      <c r="CA698" s="529" t="e">
        <v>#REF!</v>
      </c>
      <c r="CB698" s="529" t="e">
        <v>#REF!</v>
      </c>
      <c r="CC698" s="526" t="e">
        <v>#REF!</v>
      </c>
      <c r="CD698" s="530" t="e">
        <v>#REF!</v>
      </c>
      <c r="CG698" s="463">
        <v>2035</v>
      </c>
      <c r="CH698" s="294">
        <v>21</v>
      </c>
      <c r="CI698" s="529" t="e">
        <v>#REF!</v>
      </c>
      <c r="CJ698" s="529" t="e">
        <v>#REF!</v>
      </c>
      <c r="CK698" s="529" t="e">
        <v>#REF!</v>
      </c>
      <c r="CL698" s="526" t="e">
        <v>#REF!</v>
      </c>
      <c r="CM698" s="530" t="e">
        <v>#REF!</v>
      </c>
      <c r="CP698" s="463">
        <v>2035</v>
      </c>
      <c r="CQ698" s="294">
        <v>21</v>
      </c>
      <c r="CR698" s="529" t="e">
        <v>#REF!</v>
      </c>
      <c r="CS698" s="526" t="e">
        <v>#REF!</v>
      </c>
      <c r="CT698" s="530" t="e">
        <v>#REF!</v>
      </c>
      <c r="CZ698" s="447" t="b">
        <v>0</v>
      </c>
      <c r="DA698" s="448" t="b">
        <v>0</v>
      </c>
      <c r="DB698" s="449" t="b">
        <v>0</v>
      </c>
      <c r="DC698" s="447" t="s">
        <v>433</v>
      </c>
      <c r="DD698" s="449" t="s">
        <v>433</v>
      </c>
      <c r="DE698" s="447" t="s">
        <v>433</v>
      </c>
      <c r="DF698" s="449" t="s">
        <v>433</v>
      </c>
      <c r="DG698" s="447" t="s">
        <v>433</v>
      </c>
      <c r="DH698" s="449" t="s">
        <v>433</v>
      </c>
      <c r="DI698" s="447" t="s">
        <v>433</v>
      </c>
      <c r="DJ698" s="448" t="s">
        <v>433</v>
      </c>
      <c r="DK698" s="449" t="s">
        <v>433</v>
      </c>
      <c r="DL698" s="447" t="s">
        <v>433</v>
      </c>
      <c r="DM698" s="448" t="s">
        <v>433</v>
      </c>
      <c r="DN698" s="449" t="s">
        <v>433</v>
      </c>
      <c r="DO698" s="447" t="s">
        <v>433</v>
      </c>
      <c r="DP698" s="448" t="s">
        <v>433</v>
      </c>
      <c r="DQ698" s="449" t="s">
        <v>433</v>
      </c>
      <c r="DR698" s="336"/>
      <c r="DV698" s="510">
        <v>2040</v>
      </c>
      <c r="DW698" s="511" t="s">
        <v>433</v>
      </c>
      <c r="DY698" s="558" t="s">
        <v>433</v>
      </c>
    </row>
    <row r="699" spans="1:135" ht="13.8" x14ac:dyDescent="0.25">
      <c r="B699" s="403">
        <v>2038</v>
      </c>
      <c r="C699" s="621"/>
      <c r="D699" s="610"/>
      <c r="E699" s="611"/>
      <c r="F699" s="621"/>
      <c r="G699" s="622"/>
      <c r="H699" s="623"/>
      <c r="I699" s="621"/>
      <c r="J699" s="622"/>
      <c r="K699" s="623"/>
      <c r="L699" s="621"/>
      <c r="M699" s="623"/>
      <c r="N699" s="301" t="s">
        <v>446</v>
      </c>
      <c r="O699" s="394"/>
      <c r="P699" s="394"/>
      <c r="Q699" s="394"/>
      <c r="R699" s="301">
        <v>24</v>
      </c>
      <c r="S699" s="503" t="s">
        <v>433</v>
      </c>
      <c r="T699" s="503" t="s">
        <v>433</v>
      </c>
      <c r="U699" s="503" t="s">
        <v>433</v>
      </c>
      <c r="W699" s="503" t="e">
        <v>#N/A</v>
      </c>
      <c r="X699" s="503" t="e">
        <v>#N/A</v>
      </c>
      <c r="Y699" s="503" t="e">
        <v>#N/A</v>
      </c>
      <c r="AA699" s="365"/>
      <c r="AB699" s="365"/>
      <c r="AC699" s="365"/>
      <c r="AD699" s="365"/>
      <c r="AE699" s="365"/>
      <c r="AF699" s="365"/>
      <c r="AG699" s="365"/>
      <c r="AH699" s="365"/>
      <c r="AI699" s="365"/>
      <c r="AJ699" s="365"/>
      <c r="AK699" s="365"/>
      <c r="AL699" s="365"/>
      <c r="AM699" s="365"/>
      <c r="AN699" s="365"/>
      <c r="BI699" s="463">
        <v>2036</v>
      </c>
      <c r="BJ699" s="530" t="e">
        <v>#REF!</v>
      </c>
      <c r="BR699" s="463">
        <v>2036</v>
      </c>
      <c r="BS699" s="294">
        <v>22</v>
      </c>
      <c r="BT699" s="529" t="e">
        <v>#DIV/0!</v>
      </c>
      <c r="BU699" s="526" t="e">
        <v>#DIV/0!</v>
      </c>
      <c r="BV699" s="530" t="e">
        <v>#DIV/0!</v>
      </c>
      <c r="BY699" s="463">
        <v>2036</v>
      </c>
      <c r="BZ699" s="294">
        <v>22</v>
      </c>
      <c r="CA699" s="529" t="e">
        <v>#REF!</v>
      </c>
      <c r="CB699" s="529" t="e">
        <v>#REF!</v>
      </c>
      <c r="CC699" s="526" t="e">
        <v>#REF!</v>
      </c>
      <c r="CD699" s="530" t="e">
        <v>#REF!</v>
      </c>
      <c r="CG699" s="463">
        <v>2036</v>
      </c>
      <c r="CH699" s="294">
        <v>22</v>
      </c>
      <c r="CI699" s="529" t="e">
        <v>#REF!</v>
      </c>
      <c r="CJ699" s="529" t="e">
        <v>#REF!</v>
      </c>
      <c r="CK699" s="529" t="e">
        <v>#REF!</v>
      </c>
      <c r="CL699" s="526" t="e">
        <v>#REF!</v>
      </c>
      <c r="CM699" s="530" t="e">
        <v>#REF!</v>
      </c>
      <c r="CP699" s="463">
        <v>2036</v>
      </c>
      <c r="CQ699" s="294">
        <v>22</v>
      </c>
      <c r="CR699" s="529" t="e">
        <v>#REF!</v>
      </c>
      <c r="CS699" s="526" t="e">
        <v>#REF!</v>
      </c>
      <c r="CT699" s="530" t="e">
        <v>#REF!</v>
      </c>
      <c r="CZ699" s="447" t="b">
        <v>0</v>
      </c>
      <c r="DA699" s="448" t="b">
        <v>0</v>
      </c>
      <c r="DB699" s="449" t="b">
        <v>0</v>
      </c>
      <c r="DC699" s="447" t="s">
        <v>433</v>
      </c>
      <c r="DD699" s="449" t="s">
        <v>433</v>
      </c>
      <c r="DE699" s="447" t="s">
        <v>433</v>
      </c>
      <c r="DF699" s="449" t="s">
        <v>433</v>
      </c>
      <c r="DG699" s="447" t="s">
        <v>433</v>
      </c>
      <c r="DH699" s="449" t="s">
        <v>433</v>
      </c>
      <c r="DI699" s="447" t="s">
        <v>433</v>
      </c>
      <c r="DJ699" s="448" t="s">
        <v>433</v>
      </c>
      <c r="DK699" s="449" t="s">
        <v>433</v>
      </c>
      <c r="DL699" s="447" t="s">
        <v>433</v>
      </c>
      <c r="DM699" s="448" t="s">
        <v>433</v>
      </c>
      <c r="DN699" s="449" t="s">
        <v>433</v>
      </c>
      <c r="DO699" s="447" t="s">
        <v>433</v>
      </c>
      <c r="DP699" s="448" t="s">
        <v>433</v>
      </c>
      <c r="DQ699" s="449" t="s">
        <v>433</v>
      </c>
      <c r="DR699" s="336"/>
      <c r="DV699" s="510">
        <v>2041</v>
      </c>
      <c r="DW699" s="511" t="s">
        <v>433</v>
      </c>
      <c r="DY699" s="558" t="s">
        <v>433</v>
      </c>
    </row>
    <row r="700" spans="1:135" ht="13.8" x14ac:dyDescent="0.25">
      <c r="B700" s="403">
        <v>2039</v>
      </c>
      <c r="C700" s="621"/>
      <c r="D700" s="610"/>
      <c r="E700" s="611"/>
      <c r="F700" s="621"/>
      <c r="G700" s="622"/>
      <c r="H700" s="623"/>
      <c r="I700" s="621"/>
      <c r="J700" s="622"/>
      <c r="K700" s="623"/>
      <c r="L700" s="621"/>
      <c r="M700" s="623"/>
      <c r="N700" s="301" t="s">
        <v>446</v>
      </c>
      <c r="O700" s="394"/>
      <c r="P700" s="394"/>
      <c r="Q700" s="394"/>
      <c r="R700" s="301">
        <v>25</v>
      </c>
      <c r="S700" s="503" t="s">
        <v>433</v>
      </c>
      <c r="T700" s="503" t="s">
        <v>433</v>
      </c>
      <c r="U700" s="503" t="s">
        <v>433</v>
      </c>
      <c r="W700" s="503" t="e">
        <v>#N/A</v>
      </c>
      <c r="X700" s="503" t="e">
        <v>#N/A</v>
      </c>
      <c r="Y700" s="503" t="e">
        <v>#N/A</v>
      </c>
      <c r="AA700" s="365"/>
      <c r="AB700" s="365"/>
      <c r="AC700" s="365"/>
      <c r="AD700" s="365"/>
      <c r="AE700" s="365"/>
      <c r="AF700" s="365"/>
      <c r="AG700" s="365"/>
      <c r="AH700" s="365"/>
      <c r="AI700" s="365"/>
      <c r="AJ700" s="365"/>
      <c r="AK700" s="365"/>
      <c r="AL700" s="365"/>
      <c r="AM700" s="365"/>
      <c r="AN700" s="365"/>
      <c r="BI700" s="463">
        <v>2037</v>
      </c>
      <c r="BJ700" s="530" t="e">
        <v>#REF!</v>
      </c>
      <c r="BR700" s="463">
        <v>2037</v>
      </c>
      <c r="BS700" s="294">
        <v>23</v>
      </c>
      <c r="BT700" s="529" t="e">
        <v>#DIV/0!</v>
      </c>
      <c r="BU700" s="526" t="e">
        <v>#DIV/0!</v>
      </c>
      <c r="BV700" s="530" t="e">
        <v>#DIV/0!</v>
      </c>
      <c r="BY700" s="463">
        <v>2037</v>
      </c>
      <c r="BZ700" s="294">
        <v>23</v>
      </c>
      <c r="CA700" s="529" t="e">
        <v>#REF!</v>
      </c>
      <c r="CB700" s="529" t="e">
        <v>#REF!</v>
      </c>
      <c r="CC700" s="526" t="e">
        <v>#REF!</v>
      </c>
      <c r="CD700" s="530" t="e">
        <v>#REF!</v>
      </c>
      <c r="CG700" s="463">
        <v>2037</v>
      </c>
      <c r="CH700" s="294">
        <v>23</v>
      </c>
      <c r="CI700" s="529" t="e">
        <v>#REF!</v>
      </c>
      <c r="CJ700" s="529" t="e">
        <v>#REF!</v>
      </c>
      <c r="CK700" s="529" t="e">
        <v>#REF!</v>
      </c>
      <c r="CL700" s="526" t="e">
        <v>#REF!</v>
      </c>
      <c r="CM700" s="530" t="e">
        <v>#REF!</v>
      </c>
      <c r="CP700" s="463">
        <v>2037</v>
      </c>
      <c r="CQ700" s="294">
        <v>23</v>
      </c>
      <c r="CR700" s="529" t="e">
        <v>#REF!</v>
      </c>
      <c r="CS700" s="526" t="e">
        <v>#REF!</v>
      </c>
      <c r="CT700" s="530" t="e">
        <v>#REF!</v>
      </c>
      <c r="CZ700" s="447" t="b">
        <v>0</v>
      </c>
      <c r="DA700" s="448" t="b">
        <v>0</v>
      </c>
      <c r="DB700" s="449" t="b">
        <v>0</v>
      </c>
      <c r="DC700" s="447" t="s">
        <v>433</v>
      </c>
      <c r="DD700" s="449" t="s">
        <v>433</v>
      </c>
      <c r="DE700" s="447" t="s">
        <v>433</v>
      </c>
      <c r="DF700" s="449" t="s">
        <v>433</v>
      </c>
      <c r="DG700" s="447" t="s">
        <v>433</v>
      </c>
      <c r="DH700" s="449" t="s">
        <v>433</v>
      </c>
      <c r="DI700" s="447" t="s">
        <v>433</v>
      </c>
      <c r="DJ700" s="448" t="s">
        <v>433</v>
      </c>
      <c r="DK700" s="449" t="s">
        <v>433</v>
      </c>
      <c r="DL700" s="447" t="s">
        <v>433</v>
      </c>
      <c r="DM700" s="448" t="s">
        <v>433</v>
      </c>
      <c r="DN700" s="449" t="s">
        <v>433</v>
      </c>
      <c r="DO700" s="447" t="s">
        <v>433</v>
      </c>
      <c r="DP700" s="448" t="s">
        <v>433</v>
      </c>
      <c r="DQ700" s="449" t="s">
        <v>433</v>
      </c>
      <c r="DR700" s="336"/>
      <c r="DV700" s="510">
        <v>2042</v>
      </c>
      <c r="DW700" s="511" t="s">
        <v>433</v>
      </c>
      <c r="DY700" s="558" t="s">
        <v>433</v>
      </c>
    </row>
    <row r="701" spans="1:135" s="319" customFormat="1" ht="13.8" x14ac:dyDescent="0.25">
      <c r="B701" s="403">
        <v>2040</v>
      </c>
      <c r="C701" s="621"/>
      <c r="D701" s="610"/>
      <c r="E701" s="611"/>
      <c r="F701" s="621"/>
      <c r="G701" s="622"/>
      <c r="H701" s="623"/>
      <c r="I701" s="621"/>
      <c r="J701" s="622"/>
      <c r="K701" s="623"/>
      <c r="L701" s="621"/>
      <c r="M701" s="623"/>
      <c r="N701" s="301" t="s">
        <v>446</v>
      </c>
      <c r="O701" s="394"/>
      <c r="P701" s="394"/>
      <c r="Q701" s="394"/>
      <c r="R701" s="301">
        <v>26</v>
      </c>
      <c r="S701" s="503" t="s">
        <v>433</v>
      </c>
      <c r="T701" s="503" t="s">
        <v>433</v>
      </c>
      <c r="U701" s="503" t="s">
        <v>433</v>
      </c>
      <c r="W701" s="503" t="e">
        <v>#N/A</v>
      </c>
      <c r="X701" s="503" t="e">
        <v>#N/A</v>
      </c>
      <c r="Y701" s="503" t="e">
        <v>#N/A</v>
      </c>
      <c r="AA701" s="365"/>
      <c r="AB701" s="365"/>
      <c r="AC701" s="365"/>
      <c r="AD701" s="365"/>
      <c r="AE701" s="365"/>
      <c r="AF701" s="365"/>
      <c r="AG701" s="365"/>
      <c r="AH701" s="365"/>
      <c r="AI701" s="365"/>
      <c r="AJ701" s="365"/>
      <c r="AK701" s="365"/>
      <c r="AL701" s="365"/>
      <c r="AM701" s="365"/>
      <c r="AN701" s="365"/>
      <c r="BI701" s="463">
        <v>2038</v>
      </c>
      <c r="BJ701" s="530" t="e">
        <v>#REF!</v>
      </c>
      <c r="BR701" s="463">
        <v>2038</v>
      </c>
      <c r="BS701" s="294">
        <v>24</v>
      </c>
      <c r="BT701" s="529" t="e">
        <v>#DIV/0!</v>
      </c>
      <c r="BU701" s="526" t="e">
        <v>#DIV/0!</v>
      </c>
      <c r="BV701" s="530" t="e">
        <v>#DIV/0!</v>
      </c>
      <c r="BY701" s="463">
        <v>2038</v>
      </c>
      <c r="BZ701" s="294">
        <v>24</v>
      </c>
      <c r="CA701" s="529" t="e">
        <v>#REF!</v>
      </c>
      <c r="CB701" s="529" t="e">
        <v>#REF!</v>
      </c>
      <c r="CC701" s="526" t="e">
        <v>#REF!</v>
      </c>
      <c r="CD701" s="530" t="e">
        <v>#REF!</v>
      </c>
      <c r="CG701" s="463">
        <v>2038</v>
      </c>
      <c r="CH701" s="294">
        <v>24</v>
      </c>
      <c r="CI701" s="529" t="e">
        <v>#REF!</v>
      </c>
      <c r="CJ701" s="529" t="e">
        <v>#REF!</v>
      </c>
      <c r="CK701" s="529" t="e">
        <v>#REF!</v>
      </c>
      <c r="CL701" s="526" t="e">
        <v>#REF!</v>
      </c>
      <c r="CM701" s="530" t="e">
        <v>#REF!</v>
      </c>
      <c r="CP701" s="463">
        <v>2038</v>
      </c>
      <c r="CQ701" s="294">
        <v>24</v>
      </c>
      <c r="CR701" s="529" t="e">
        <v>#REF!</v>
      </c>
      <c r="CS701" s="526" t="e">
        <v>#REF!</v>
      </c>
      <c r="CT701" s="530" t="e">
        <v>#REF!</v>
      </c>
      <c r="CZ701" s="447" t="b">
        <v>0</v>
      </c>
      <c r="DA701" s="448" t="b">
        <v>0</v>
      </c>
      <c r="DB701" s="449" t="b">
        <v>0</v>
      </c>
      <c r="DC701" s="447" t="s">
        <v>433</v>
      </c>
      <c r="DD701" s="449" t="s">
        <v>433</v>
      </c>
      <c r="DE701" s="447" t="s">
        <v>433</v>
      </c>
      <c r="DF701" s="449" t="s">
        <v>433</v>
      </c>
      <c r="DG701" s="447" t="s">
        <v>433</v>
      </c>
      <c r="DH701" s="449" t="s">
        <v>433</v>
      </c>
      <c r="DI701" s="447" t="s">
        <v>433</v>
      </c>
      <c r="DJ701" s="448" t="s">
        <v>433</v>
      </c>
      <c r="DK701" s="449" t="s">
        <v>433</v>
      </c>
      <c r="DL701" s="447" t="s">
        <v>433</v>
      </c>
      <c r="DM701" s="448" t="s">
        <v>433</v>
      </c>
      <c r="DN701" s="449" t="s">
        <v>433</v>
      </c>
      <c r="DO701" s="447" t="s">
        <v>433</v>
      </c>
      <c r="DP701" s="448" t="s">
        <v>433</v>
      </c>
      <c r="DQ701" s="449" t="s">
        <v>433</v>
      </c>
      <c r="DR701" s="336"/>
      <c r="DV701" s="510">
        <v>2043</v>
      </c>
      <c r="DW701" s="511" t="s">
        <v>433</v>
      </c>
      <c r="DY701" s="558" t="s">
        <v>433</v>
      </c>
      <c r="EA701" s="325"/>
      <c r="EB701" s="325"/>
      <c r="EC701" s="325"/>
      <c r="ED701" s="325"/>
      <c r="EE701" s="325"/>
    </row>
    <row r="702" spans="1:135" s="319" customFormat="1" ht="13.8" x14ac:dyDescent="0.25">
      <c r="B702" s="403">
        <v>2041</v>
      </c>
      <c r="C702" s="621"/>
      <c r="D702" s="610"/>
      <c r="E702" s="611"/>
      <c r="F702" s="621"/>
      <c r="G702" s="622"/>
      <c r="H702" s="623"/>
      <c r="I702" s="621"/>
      <c r="J702" s="622"/>
      <c r="K702" s="623"/>
      <c r="L702" s="621"/>
      <c r="M702" s="623"/>
      <c r="N702" s="301" t="s">
        <v>446</v>
      </c>
      <c r="O702" s="394"/>
      <c r="P702" s="394"/>
      <c r="Q702" s="394"/>
      <c r="R702" s="301">
        <v>27</v>
      </c>
      <c r="S702" s="503" t="s">
        <v>433</v>
      </c>
      <c r="T702" s="503" t="s">
        <v>433</v>
      </c>
      <c r="U702" s="503" t="s">
        <v>433</v>
      </c>
      <c r="W702" s="503" t="e">
        <v>#N/A</v>
      </c>
      <c r="X702" s="503" t="e">
        <v>#N/A</v>
      </c>
      <c r="Y702" s="503" t="e">
        <v>#N/A</v>
      </c>
      <c r="AA702" s="365"/>
      <c r="AB702" s="365"/>
      <c r="AC702" s="365"/>
      <c r="AD702" s="365"/>
      <c r="AE702" s="365"/>
      <c r="AF702" s="365"/>
      <c r="AG702" s="365"/>
      <c r="AH702" s="365"/>
      <c r="AI702" s="365"/>
      <c r="AJ702" s="365"/>
      <c r="AK702" s="365"/>
      <c r="AL702" s="365"/>
      <c r="AM702" s="365"/>
      <c r="AN702" s="365"/>
      <c r="BI702" s="463">
        <v>2039</v>
      </c>
      <c r="BJ702" s="530" t="e">
        <v>#REF!</v>
      </c>
      <c r="BR702" s="463">
        <v>2039</v>
      </c>
      <c r="BS702" s="294">
        <v>25</v>
      </c>
      <c r="BT702" s="529" t="e">
        <v>#DIV/0!</v>
      </c>
      <c r="BU702" s="526" t="e">
        <v>#DIV/0!</v>
      </c>
      <c r="BV702" s="530" t="e">
        <v>#DIV/0!</v>
      </c>
      <c r="BY702" s="463">
        <v>2039</v>
      </c>
      <c r="BZ702" s="294">
        <v>25</v>
      </c>
      <c r="CA702" s="529" t="e">
        <v>#REF!</v>
      </c>
      <c r="CB702" s="529" t="e">
        <v>#REF!</v>
      </c>
      <c r="CC702" s="526" t="e">
        <v>#REF!</v>
      </c>
      <c r="CD702" s="530" t="e">
        <v>#REF!</v>
      </c>
      <c r="CG702" s="463">
        <v>2039</v>
      </c>
      <c r="CH702" s="294">
        <v>25</v>
      </c>
      <c r="CI702" s="529" t="e">
        <v>#REF!</v>
      </c>
      <c r="CJ702" s="529" t="e">
        <v>#REF!</v>
      </c>
      <c r="CK702" s="529" t="e">
        <v>#REF!</v>
      </c>
      <c r="CL702" s="526" t="e">
        <v>#REF!</v>
      </c>
      <c r="CM702" s="530" t="e">
        <v>#REF!</v>
      </c>
      <c r="CP702" s="463">
        <v>2039</v>
      </c>
      <c r="CQ702" s="294">
        <v>25</v>
      </c>
      <c r="CR702" s="529" t="e">
        <v>#REF!</v>
      </c>
      <c r="CS702" s="526" t="e">
        <v>#REF!</v>
      </c>
      <c r="CT702" s="530" t="e">
        <v>#REF!</v>
      </c>
      <c r="CZ702" s="447" t="b">
        <v>0</v>
      </c>
      <c r="DA702" s="448" t="b">
        <v>0</v>
      </c>
      <c r="DB702" s="449" t="b">
        <v>0</v>
      </c>
      <c r="DC702" s="447" t="s">
        <v>433</v>
      </c>
      <c r="DD702" s="449" t="s">
        <v>433</v>
      </c>
      <c r="DE702" s="447" t="s">
        <v>433</v>
      </c>
      <c r="DF702" s="449" t="s">
        <v>433</v>
      </c>
      <c r="DG702" s="447" t="s">
        <v>433</v>
      </c>
      <c r="DH702" s="449" t="s">
        <v>433</v>
      </c>
      <c r="DI702" s="447" t="s">
        <v>433</v>
      </c>
      <c r="DJ702" s="448" t="s">
        <v>433</v>
      </c>
      <c r="DK702" s="449" t="s">
        <v>433</v>
      </c>
      <c r="DL702" s="447" t="s">
        <v>433</v>
      </c>
      <c r="DM702" s="448" t="s">
        <v>433</v>
      </c>
      <c r="DN702" s="449" t="s">
        <v>433</v>
      </c>
      <c r="DO702" s="447" t="s">
        <v>433</v>
      </c>
      <c r="DP702" s="448" t="s">
        <v>433</v>
      </c>
      <c r="DQ702" s="449" t="s">
        <v>433</v>
      </c>
      <c r="DR702" s="336"/>
      <c r="DV702" s="510">
        <v>2044</v>
      </c>
      <c r="DW702" s="511" t="s">
        <v>433</v>
      </c>
      <c r="DY702" s="558" t="s">
        <v>433</v>
      </c>
      <c r="EA702" s="325"/>
      <c r="EB702" s="325"/>
      <c r="EC702" s="325"/>
      <c r="ED702" s="325"/>
      <c r="EE702" s="325"/>
    </row>
    <row r="703" spans="1:135" s="319" customFormat="1" ht="13.8" x14ac:dyDescent="0.25">
      <c r="B703" s="403">
        <v>2042</v>
      </c>
      <c r="C703" s="621"/>
      <c r="D703" s="610"/>
      <c r="E703" s="611"/>
      <c r="F703" s="621"/>
      <c r="G703" s="622"/>
      <c r="H703" s="623"/>
      <c r="I703" s="621"/>
      <c r="J703" s="622"/>
      <c r="K703" s="623"/>
      <c r="L703" s="621"/>
      <c r="M703" s="623"/>
      <c r="N703" s="301" t="s">
        <v>446</v>
      </c>
      <c r="O703" s="394"/>
      <c r="P703" s="394"/>
      <c r="Q703" s="394"/>
      <c r="R703" s="301">
        <v>28</v>
      </c>
      <c r="S703" s="503" t="s">
        <v>433</v>
      </c>
      <c r="T703" s="503" t="s">
        <v>433</v>
      </c>
      <c r="U703" s="503" t="s">
        <v>433</v>
      </c>
      <c r="W703" s="503" t="e">
        <v>#N/A</v>
      </c>
      <c r="X703" s="503" t="e">
        <v>#N/A</v>
      </c>
      <c r="Y703" s="503" t="e">
        <v>#N/A</v>
      </c>
      <c r="AA703" s="365"/>
      <c r="AB703" s="365"/>
      <c r="AC703" s="365"/>
      <c r="AD703" s="365"/>
      <c r="AE703" s="365"/>
      <c r="AF703" s="365"/>
      <c r="AG703" s="365"/>
      <c r="AH703" s="365"/>
      <c r="AI703" s="365"/>
      <c r="AJ703" s="365"/>
      <c r="AK703" s="365"/>
      <c r="AL703" s="365"/>
      <c r="AM703" s="365"/>
      <c r="AN703" s="365"/>
      <c r="BI703" s="463">
        <v>2040</v>
      </c>
      <c r="BJ703" s="530" t="e">
        <v>#REF!</v>
      </c>
      <c r="BR703" s="463">
        <v>2040</v>
      </c>
      <c r="BS703" s="294">
        <v>26</v>
      </c>
      <c r="BT703" s="529" t="e">
        <v>#DIV/0!</v>
      </c>
      <c r="BU703" s="526" t="e">
        <v>#DIV/0!</v>
      </c>
      <c r="BV703" s="530" t="e">
        <v>#DIV/0!</v>
      </c>
      <c r="BY703" s="463">
        <v>2040</v>
      </c>
      <c r="BZ703" s="294">
        <v>26</v>
      </c>
      <c r="CA703" s="529" t="e">
        <v>#REF!</v>
      </c>
      <c r="CB703" s="529" t="e">
        <v>#REF!</v>
      </c>
      <c r="CC703" s="526" t="e">
        <v>#REF!</v>
      </c>
      <c r="CD703" s="530" t="e">
        <v>#REF!</v>
      </c>
      <c r="CG703" s="463">
        <v>2040</v>
      </c>
      <c r="CH703" s="294">
        <v>26</v>
      </c>
      <c r="CI703" s="529" t="e">
        <v>#REF!</v>
      </c>
      <c r="CJ703" s="529" t="e">
        <v>#REF!</v>
      </c>
      <c r="CK703" s="529" t="e">
        <v>#REF!</v>
      </c>
      <c r="CL703" s="526" t="e">
        <v>#REF!</v>
      </c>
      <c r="CM703" s="530" t="e">
        <v>#REF!</v>
      </c>
      <c r="CP703" s="463">
        <v>2040</v>
      </c>
      <c r="CQ703" s="294">
        <v>26</v>
      </c>
      <c r="CR703" s="529" t="e">
        <v>#REF!</v>
      </c>
      <c r="CS703" s="526" t="e">
        <v>#REF!</v>
      </c>
      <c r="CT703" s="530" t="e">
        <v>#REF!</v>
      </c>
      <c r="CZ703" s="447" t="b">
        <v>0</v>
      </c>
      <c r="DA703" s="448" t="b">
        <v>0</v>
      </c>
      <c r="DB703" s="449" t="b">
        <v>0</v>
      </c>
      <c r="DC703" s="447" t="s">
        <v>433</v>
      </c>
      <c r="DD703" s="449" t="s">
        <v>433</v>
      </c>
      <c r="DE703" s="447" t="s">
        <v>433</v>
      </c>
      <c r="DF703" s="449" t="s">
        <v>433</v>
      </c>
      <c r="DG703" s="447" t="s">
        <v>433</v>
      </c>
      <c r="DH703" s="449" t="s">
        <v>433</v>
      </c>
      <c r="DI703" s="447" t="s">
        <v>433</v>
      </c>
      <c r="DJ703" s="448" t="s">
        <v>433</v>
      </c>
      <c r="DK703" s="449" t="s">
        <v>433</v>
      </c>
      <c r="DL703" s="447" t="s">
        <v>433</v>
      </c>
      <c r="DM703" s="448" t="s">
        <v>433</v>
      </c>
      <c r="DN703" s="449" t="s">
        <v>433</v>
      </c>
      <c r="DO703" s="447" t="s">
        <v>433</v>
      </c>
      <c r="DP703" s="448" t="s">
        <v>433</v>
      </c>
      <c r="DQ703" s="449" t="s">
        <v>433</v>
      </c>
      <c r="DR703" s="336"/>
      <c r="DV703" s="510">
        <v>2045</v>
      </c>
      <c r="DW703" s="511" t="s">
        <v>433</v>
      </c>
      <c r="DY703" s="558" t="s">
        <v>433</v>
      </c>
      <c r="EA703" s="325"/>
      <c r="EB703" s="325"/>
      <c r="EC703" s="325"/>
      <c r="ED703" s="325"/>
      <c r="EE703" s="325"/>
    </row>
    <row r="704" spans="1:135" s="319" customFormat="1" ht="13.8" x14ac:dyDescent="0.25">
      <c r="B704" s="403">
        <v>2043</v>
      </c>
      <c r="C704" s="621"/>
      <c r="D704" s="610"/>
      <c r="E704" s="611"/>
      <c r="F704" s="621"/>
      <c r="G704" s="622"/>
      <c r="H704" s="623"/>
      <c r="I704" s="621"/>
      <c r="J704" s="622"/>
      <c r="K704" s="623"/>
      <c r="L704" s="621"/>
      <c r="M704" s="623"/>
      <c r="N704" s="301" t="s">
        <v>446</v>
      </c>
      <c r="O704" s="394"/>
      <c r="P704" s="394"/>
      <c r="Q704" s="394"/>
      <c r="R704" s="301">
        <v>29</v>
      </c>
      <c r="S704" s="503" t="s">
        <v>433</v>
      </c>
      <c r="T704" s="503" t="s">
        <v>433</v>
      </c>
      <c r="U704" s="503" t="s">
        <v>433</v>
      </c>
      <c r="W704" s="503" t="e">
        <v>#N/A</v>
      </c>
      <c r="X704" s="503" t="e">
        <v>#N/A</v>
      </c>
      <c r="Y704" s="503" t="e">
        <v>#N/A</v>
      </c>
      <c r="AA704" s="365"/>
      <c r="AB704" s="365"/>
      <c r="AC704" s="365"/>
      <c r="AD704" s="365"/>
      <c r="AE704" s="365"/>
      <c r="AF704" s="365"/>
      <c r="AG704" s="365"/>
      <c r="AH704" s="365"/>
      <c r="AI704" s="365"/>
      <c r="AJ704" s="365"/>
      <c r="AK704" s="365"/>
      <c r="AL704" s="365"/>
      <c r="AM704" s="365"/>
      <c r="AN704" s="365"/>
      <c r="BI704" s="463">
        <v>2041</v>
      </c>
      <c r="BJ704" s="530" t="e">
        <v>#REF!</v>
      </c>
      <c r="BR704" s="463">
        <v>2041</v>
      </c>
      <c r="BS704" s="294">
        <v>27</v>
      </c>
      <c r="BT704" s="529" t="e">
        <v>#DIV/0!</v>
      </c>
      <c r="BU704" s="526" t="e">
        <v>#DIV/0!</v>
      </c>
      <c r="BV704" s="530" t="e">
        <v>#DIV/0!</v>
      </c>
      <c r="BY704" s="463">
        <v>2041</v>
      </c>
      <c r="BZ704" s="294">
        <v>27</v>
      </c>
      <c r="CA704" s="529" t="e">
        <v>#REF!</v>
      </c>
      <c r="CB704" s="529" t="e">
        <v>#REF!</v>
      </c>
      <c r="CC704" s="526" t="e">
        <v>#REF!</v>
      </c>
      <c r="CD704" s="530" t="e">
        <v>#REF!</v>
      </c>
      <c r="CG704" s="463">
        <v>2041</v>
      </c>
      <c r="CH704" s="294">
        <v>27</v>
      </c>
      <c r="CI704" s="529" t="e">
        <v>#REF!</v>
      </c>
      <c r="CJ704" s="529" t="e">
        <v>#REF!</v>
      </c>
      <c r="CK704" s="529" t="e">
        <v>#REF!</v>
      </c>
      <c r="CL704" s="526" t="e">
        <v>#REF!</v>
      </c>
      <c r="CM704" s="530" t="e">
        <v>#REF!</v>
      </c>
      <c r="CP704" s="463">
        <v>2041</v>
      </c>
      <c r="CQ704" s="294">
        <v>27</v>
      </c>
      <c r="CR704" s="529" t="e">
        <v>#REF!</v>
      </c>
      <c r="CS704" s="526" t="e">
        <v>#REF!</v>
      </c>
      <c r="CT704" s="530" t="e">
        <v>#REF!</v>
      </c>
      <c r="CZ704" s="447" t="b">
        <v>0</v>
      </c>
      <c r="DA704" s="448" t="b">
        <v>0</v>
      </c>
      <c r="DB704" s="449" t="b">
        <v>0</v>
      </c>
      <c r="DC704" s="447" t="s">
        <v>433</v>
      </c>
      <c r="DD704" s="449" t="s">
        <v>433</v>
      </c>
      <c r="DE704" s="447" t="s">
        <v>433</v>
      </c>
      <c r="DF704" s="449" t="s">
        <v>433</v>
      </c>
      <c r="DG704" s="447" t="s">
        <v>433</v>
      </c>
      <c r="DH704" s="449" t="s">
        <v>433</v>
      </c>
      <c r="DI704" s="447" t="s">
        <v>433</v>
      </c>
      <c r="DJ704" s="448" t="s">
        <v>433</v>
      </c>
      <c r="DK704" s="449" t="s">
        <v>433</v>
      </c>
      <c r="DL704" s="447" t="s">
        <v>433</v>
      </c>
      <c r="DM704" s="448" t="s">
        <v>433</v>
      </c>
      <c r="DN704" s="449" t="s">
        <v>433</v>
      </c>
      <c r="DO704" s="447" t="s">
        <v>433</v>
      </c>
      <c r="DP704" s="448" t="s">
        <v>433</v>
      </c>
      <c r="DQ704" s="449" t="s">
        <v>433</v>
      </c>
      <c r="DR704" s="336"/>
      <c r="DV704" s="510">
        <v>2046</v>
      </c>
      <c r="DW704" s="511" t="s">
        <v>433</v>
      </c>
      <c r="DY704" s="558" t="s">
        <v>433</v>
      </c>
      <c r="EA704" s="325"/>
      <c r="EB704" s="325"/>
      <c r="EC704" s="325"/>
      <c r="ED704" s="325"/>
      <c r="EE704" s="325"/>
    </row>
    <row r="705" spans="1:135" s="319" customFormat="1" ht="13.8" x14ac:dyDescent="0.25">
      <c r="B705" s="403">
        <v>2044</v>
      </c>
      <c r="C705" s="621"/>
      <c r="D705" s="610"/>
      <c r="E705" s="611"/>
      <c r="F705" s="621"/>
      <c r="G705" s="622"/>
      <c r="H705" s="623"/>
      <c r="I705" s="621"/>
      <c r="J705" s="622"/>
      <c r="K705" s="623"/>
      <c r="L705" s="621"/>
      <c r="M705" s="623"/>
      <c r="N705" s="301" t="s">
        <v>446</v>
      </c>
      <c r="O705" s="394"/>
      <c r="P705" s="394"/>
      <c r="Q705" s="394"/>
      <c r="R705" s="301">
        <v>30</v>
      </c>
      <c r="S705" s="503" t="s">
        <v>433</v>
      </c>
      <c r="T705" s="503" t="s">
        <v>433</v>
      </c>
      <c r="U705" s="503" t="s">
        <v>433</v>
      </c>
      <c r="W705" s="503" t="e">
        <v>#N/A</v>
      </c>
      <c r="X705" s="503" t="e">
        <v>#N/A</v>
      </c>
      <c r="Y705" s="503" t="e">
        <v>#N/A</v>
      </c>
      <c r="AA705" s="365"/>
      <c r="AB705" s="365"/>
      <c r="AC705" s="365"/>
      <c r="AD705" s="365"/>
      <c r="AE705" s="365"/>
      <c r="AF705" s="365"/>
      <c r="AG705" s="365"/>
      <c r="AH705" s="365"/>
      <c r="AI705" s="365"/>
      <c r="AJ705" s="365"/>
      <c r="AK705" s="365"/>
      <c r="AL705" s="365"/>
      <c r="AM705" s="365"/>
      <c r="AN705" s="365"/>
      <c r="BI705" s="463">
        <v>2042</v>
      </c>
      <c r="BJ705" s="530" t="e">
        <v>#REF!</v>
      </c>
      <c r="BR705" s="463">
        <v>2042</v>
      </c>
      <c r="BS705" s="294">
        <v>28</v>
      </c>
      <c r="BT705" s="529" t="e">
        <v>#DIV/0!</v>
      </c>
      <c r="BU705" s="526" t="e">
        <v>#DIV/0!</v>
      </c>
      <c r="BV705" s="530" t="e">
        <v>#DIV/0!</v>
      </c>
      <c r="BY705" s="463">
        <v>2042</v>
      </c>
      <c r="BZ705" s="294">
        <v>28</v>
      </c>
      <c r="CA705" s="529" t="e">
        <v>#REF!</v>
      </c>
      <c r="CB705" s="529" t="e">
        <v>#REF!</v>
      </c>
      <c r="CC705" s="526" t="e">
        <v>#REF!</v>
      </c>
      <c r="CD705" s="530" t="e">
        <v>#REF!</v>
      </c>
      <c r="CG705" s="463">
        <v>2042</v>
      </c>
      <c r="CH705" s="294">
        <v>28</v>
      </c>
      <c r="CI705" s="529" t="e">
        <v>#REF!</v>
      </c>
      <c r="CJ705" s="529" t="e">
        <v>#REF!</v>
      </c>
      <c r="CK705" s="529" t="e">
        <v>#REF!</v>
      </c>
      <c r="CL705" s="526" t="e">
        <v>#REF!</v>
      </c>
      <c r="CM705" s="530" t="e">
        <v>#REF!</v>
      </c>
      <c r="CP705" s="463">
        <v>2042</v>
      </c>
      <c r="CQ705" s="294">
        <v>28</v>
      </c>
      <c r="CR705" s="529" t="e">
        <v>#REF!</v>
      </c>
      <c r="CS705" s="526" t="e">
        <v>#REF!</v>
      </c>
      <c r="CT705" s="530" t="e">
        <v>#REF!</v>
      </c>
      <c r="CZ705" s="447" t="b">
        <v>0</v>
      </c>
      <c r="DA705" s="448" t="b">
        <v>0</v>
      </c>
      <c r="DB705" s="449" t="b">
        <v>0</v>
      </c>
      <c r="DC705" s="447" t="s">
        <v>433</v>
      </c>
      <c r="DD705" s="449" t="s">
        <v>433</v>
      </c>
      <c r="DE705" s="447" t="s">
        <v>433</v>
      </c>
      <c r="DF705" s="449" t="s">
        <v>433</v>
      </c>
      <c r="DG705" s="447" t="s">
        <v>433</v>
      </c>
      <c r="DH705" s="449" t="s">
        <v>433</v>
      </c>
      <c r="DI705" s="447" t="s">
        <v>433</v>
      </c>
      <c r="DJ705" s="448" t="s">
        <v>433</v>
      </c>
      <c r="DK705" s="449" t="s">
        <v>433</v>
      </c>
      <c r="DL705" s="447" t="s">
        <v>433</v>
      </c>
      <c r="DM705" s="448" t="s">
        <v>433</v>
      </c>
      <c r="DN705" s="449" t="s">
        <v>433</v>
      </c>
      <c r="DO705" s="447" t="s">
        <v>433</v>
      </c>
      <c r="DP705" s="448" t="s">
        <v>433</v>
      </c>
      <c r="DQ705" s="449" t="s">
        <v>433</v>
      </c>
      <c r="DR705" s="336"/>
      <c r="DV705" s="510">
        <v>2047</v>
      </c>
      <c r="DW705" s="511" t="s">
        <v>433</v>
      </c>
      <c r="DY705" s="558" t="s">
        <v>433</v>
      </c>
      <c r="EA705" s="325"/>
      <c r="EB705" s="325"/>
      <c r="EC705" s="325"/>
      <c r="ED705" s="325"/>
      <c r="EE705" s="325"/>
    </row>
    <row r="706" spans="1:135" s="319" customFormat="1" ht="13.8" x14ac:dyDescent="0.25">
      <c r="B706" s="403">
        <v>2045</v>
      </c>
      <c r="C706" s="621"/>
      <c r="D706" s="610"/>
      <c r="E706" s="611"/>
      <c r="F706" s="621"/>
      <c r="G706" s="622"/>
      <c r="H706" s="623"/>
      <c r="I706" s="621"/>
      <c r="J706" s="622"/>
      <c r="K706" s="623"/>
      <c r="L706" s="621"/>
      <c r="M706" s="623"/>
      <c r="N706" s="301" t="s">
        <v>446</v>
      </c>
      <c r="O706" s="394"/>
      <c r="P706" s="394"/>
      <c r="Q706" s="394"/>
      <c r="R706" s="301">
        <v>31</v>
      </c>
      <c r="S706" s="503" t="s">
        <v>433</v>
      </c>
      <c r="T706" s="503" t="s">
        <v>433</v>
      </c>
      <c r="U706" s="503" t="s">
        <v>433</v>
      </c>
      <c r="W706" s="503" t="e">
        <v>#N/A</v>
      </c>
      <c r="X706" s="503" t="e">
        <v>#N/A</v>
      </c>
      <c r="Y706" s="503" t="e">
        <v>#N/A</v>
      </c>
      <c r="AA706" s="365"/>
      <c r="AB706" s="365"/>
      <c r="AC706" s="365"/>
      <c r="AD706" s="365"/>
      <c r="AE706" s="365"/>
      <c r="AF706" s="365"/>
      <c r="AG706" s="365"/>
      <c r="AH706" s="365"/>
      <c r="AI706" s="365"/>
      <c r="AJ706" s="365"/>
      <c r="AK706" s="365"/>
      <c r="AL706" s="365"/>
      <c r="AM706" s="365"/>
      <c r="AN706" s="365"/>
      <c r="BI706" s="463">
        <v>2043</v>
      </c>
      <c r="BJ706" s="530" t="e">
        <v>#REF!</v>
      </c>
      <c r="BR706" s="463">
        <v>2043</v>
      </c>
      <c r="BS706" s="294">
        <v>29</v>
      </c>
      <c r="BT706" s="529" t="e">
        <v>#DIV/0!</v>
      </c>
      <c r="BU706" s="526" t="e">
        <v>#DIV/0!</v>
      </c>
      <c r="BV706" s="530" t="e">
        <v>#DIV/0!</v>
      </c>
      <c r="BY706" s="463">
        <v>2043</v>
      </c>
      <c r="BZ706" s="294">
        <v>29</v>
      </c>
      <c r="CA706" s="529" t="e">
        <v>#REF!</v>
      </c>
      <c r="CB706" s="529" t="e">
        <v>#REF!</v>
      </c>
      <c r="CC706" s="526" t="e">
        <v>#REF!</v>
      </c>
      <c r="CD706" s="530" t="e">
        <v>#REF!</v>
      </c>
      <c r="CG706" s="463">
        <v>2043</v>
      </c>
      <c r="CH706" s="294">
        <v>29</v>
      </c>
      <c r="CI706" s="529" t="e">
        <v>#REF!</v>
      </c>
      <c r="CJ706" s="529" t="e">
        <v>#REF!</v>
      </c>
      <c r="CK706" s="529" t="e">
        <v>#REF!</v>
      </c>
      <c r="CL706" s="526" t="e">
        <v>#REF!</v>
      </c>
      <c r="CM706" s="530" t="e">
        <v>#REF!</v>
      </c>
      <c r="CP706" s="463">
        <v>2043</v>
      </c>
      <c r="CQ706" s="294">
        <v>29</v>
      </c>
      <c r="CR706" s="529" t="e">
        <v>#REF!</v>
      </c>
      <c r="CS706" s="526" t="e">
        <v>#REF!</v>
      </c>
      <c r="CT706" s="530" t="e">
        <v>#REF!</v>
      </c>
      <c r="CZ706" s="447" t="b">
        <v>0</v>
      </c>
      <c r="DA706" s="448" t="b">
        <v>0</v>
      </c>
      <c r="DB706" s="449" t="b">
        <v>0</v>
      </c>
      <c r="DC706" s="447" t="s">
        <v>433</v>
      </c>
      <c r="DD706" s="449" t="s">
        <v>433</v>
      </c>
      <c r="DE706" s="447" t="s">
        <v>433</v>
      </c>
      <c r="DF706" s="449" t="s">
        <v>433</v>
      </c>
      <c r="DG706" s="447" t="s">
        <v>433</v>
      </c>
      <c r="DH706" s="449" t="s">
        <v>433</v>
      </c>
      <c r="DI706" s="447" t="s">
        <v>433</v>
      </c>
      <c r="DJ706" s="448" t="s">
        <v>433</v>
      </c>
      <c r="DK706" s="449" t="s">
        <v>433</v>
      </c>
      <c r="DL706" s="447" t="s">
        <v>433</v>
      </c>
      <c r="DM706" s="448" t="s">
        <v>433</v>
      </c>
      <c r="DN706" s="449" t="s">
        <v>433</v>
      </c>
      <c r="DO706" s="447" t="s">
        <v>433</v>
      </c>
      <c r="DP706" s="448" t="s">
        <v>433</v>
      </c>
      <c r="DQ706" s="449" t="s">
        <v>433</v>
      </c>
      <c r="DR706" s="336"/>
      <c r="DV706" s="510">
        <v>2048</v>
      </c>
      <c r="DW706" s="511" t="s">
        <v>433</v>
      </c>
      <c r="DY706" s="558" t="s">
        <v>433</v>
      </c>
      <c r="EA706" s="325"/>
      <c r="EB706" s="325"/>
      <c r="EC706" s="325"/>
      <c r="ED706" s="325"/>
      <c r="EE706" s="325"/>
    </row>
    <row r="707" spans="1:135" s="319" customFormat="1" ht="13.8" x14ac:dyDescent="0.25">
      <c r="B707" s="403">
        <v>2046</v>
      </c>
      <c r="C707" s="621"/>
      <c r="D707" s="610"/>
      <c r="E707" s="611"/>
      <c r="F707" s="621"/>
      <c r="G707" s="622"/>
      <c r="H707" s="623"/>
      <c r="I707" s="621"/>
      <c r="J707" s="622"/>
      <c r="K707" s="623"/>
      <c r="L707" s="621"/>
      <c r="M707" s="623"/>
      <c r="N707" s="301" t="s">
        <v>446</v>
      </c>
      <c r="O707" s="394"/>
      <c r="P707" s="394"/>
      <c r="Q707" s="394"/>
      <c r="R707" s="301">
        <v>32</v>
      </c>
      <c r="S707" s="503" t="s">
        <v>433</v>
      </c>
      <c r="T707" s="503" t="s">
        <v>433</v>
      </c>
      <c r="U707" s="503" t="s">
        <v>433</v>
      </c>
      <c r="W707" s="503" t="e">
        <v>#N/A</v>
      </c>
      <c r="X707" s="503" t="e">
        <v>#N/A</v>
      </c>
      <c r="Y707" s="503" t="e">
        <v>#N/A</v>
      </c>
      <c r="AA707" s="365"/>
      <c r="AB707" s="365"/>
      <c r="AC707" s="365"/>
      <c r="AD707" s="365"/>
      <c r="AE707" s="365"/>
      <c r="AF707" s="365"/>
      <c r="AG707" s="365"/>
      <c r="AH707" s="365"/>
      <c r="AI707" s="365"/>
      <c r="AJ707" s="365"/>
      <c r="AK707" s="365"/>
      <c r="AL707" s="365"/>
      <c r="AM707" s="365"/>
      <c r="AN707" s="365"/>
      <c r="BI707" s="463">
        <v>2044</v>
      </c>
      <c r="BJ707" s="530" t="e">
        <v>#REF!</v>
      </c>
      <c r="BR707" s="463">
        <v>2044</v>
      </c>
      <c r="BS707" s="294">
        <v>30</v>
      </c>
      <c r="BT707" s="529" t="e">
        <v>#DIV/0!</v>
      </c>
      <c r="BU707" s="526" t="e">
        <v>#DIV/0!</v>
      </c>
      <c r="BV707" s="530" t="e">
        <v>#DIV/0!</v>
      </c>
      <c r="BY707" s="463">
        <v>2044</v>
      </c>
      <c r="BZ707" s="294">
        <v>30</v>
      </c>
      <c r="CA707" s="529" t="e">
        <v>#REF!</v>
      </c>
      <c r="CB707" s="529" t="e">
        <v>#REF!</v>
      </c>
      <c r="CC707" s="526" t="e">
        <v>#REF!</v>
      </c>
      <c r="CD707" s="530" t="e">
        <v>#REF!</v>
      </c>
      <c r="CG707" s="463">
        <v>2044</v>
      </c>
      <c r="CH707" s="294">
        <v>30</v>
      </c>
      <c r="CI707" s="529" t="e">
        <v>#REF!</v>
      </c>
      <c r="CJ707" s="529" t="e">
        <v>#REF!</v>
      </c>
      <c r="CK707" s="529" t="e">
        <v>#REF!</v>
      </c>
      <c r="CL707" s="526" t="e">
        <v>#REF!</v>
      </c>
      <c r="CM707" s="530" t="e">
        <v>#REF!</v>
      </c>
      <c r="CP707" s="463">
        <v>2044</v>
      </c>
      <c r="CQ707" s="294">
        <v>30</v>
      </c>
      <c r="CR707" s="529" t="e">
        <v>#REF!</v>
      </c>
      <c r="CS707" s="526" t="e">
        <v>#REF!</v>
      </c>
      <c r="CT707" s="530" t="e">
        <v>#REF!</v>
      </c>
      <c r="CZ707" s="447" t="b">
        <v>0</v>
      </c>
      <c r="DA707" s="448" t="b">
        <v>0</v>
      </c>
      <c r="DB707" s="449" t="b">
        <v>0</v>
      </c>
      <c r="DC707" s="447" t="s">
        <v>433</v>
      </c>
      <c r="DD707" s="449" t="s">
        <v>433</v>
      </c>
      <c r="DE707" s="447" t="s">
        <v>433</v>
      </c>
      <c r="DF707" s="449" t="s">
        <v>433</v>
      </c>
      <c r="DG707" s="447" t="s">
        <v>433</v>
      </c>
      <c r="DH707" s="449" t="s">
        <v>433</v>
      </c>
      <c r="DI707" s="447" t="s">
        <v>433</v>
      </c>
      <c r="DJ707" s="448" t="s">
        <v>433</v>
      </c>
      <c r="DK707" s="449" t="s">
        <v>433</v>
      </c>
      <c r="DL707" s="447" t="s">
        <v>433</v>
      </c>
      <c r="DM707" s="448" t="s">
        <v>433</v>
      </c>
      <c r="DN707" s="449" t="s">
        <v>433</v>
      </c>
      <c r="DO707" s="447" t="s">
        <v>433</v>
      </c>
      <c r="DP707" s="448" t="s">
        <v>433</v>
      </c>
      <c r="DQ707" s="449" t="s">
        <v>433</v>
      </c>
      <c r="DR707" s="336"/>
      <c r="DV707" s="510">
        <v>2049</v>
      </c>
      <c r="DW707" s="511" t="s">
        <v>433</v>
      </c>
      <c r="DY707" s="558" t="s">
        <v>433</v>
      </c>
      <c r="EA707" s="325"/>
      <c r="EB707" s="325"/>
      <c r="EC707" s="325"/>
      <c r="ED707" s="325"/>
      <c r="EE707" s="325"/>
    </row>
    <row r="708" spans="1:135" s="319" customFormat="1" ht="13.8" x14ac:dyDescent="0.25">
      <c r="B708" s="403">
        <v>2047</v>
      </c>
      <c r="C708" s="621"/>
      <c r="D708" s="610"/>
      <c r="E708" s="611"/>
      <c r="F708" s="621"/>
      <c r="G708" s="622"/>
      <c r="H708" s="623"/>
      <c r="I708" s="621"/>
      <c r="J708" s="622"/>
      <c r="K708" s="623"/>
      <c r="L708" s="621"/>
      <c r="M708" s="623"/>
      <c r="N708" s="301" t="s">
        <v>446</v>
      </c>
      <c r="O708" s="394"/>
      <c r="P708" s="394"/>
      <c r="Q708" s="394"/>
      <c r="R708" s="301">
        <v>33</v>
      </c>
      <c r="S708" s="503" t="s">
        <v>433</v>
      </c>
      <c r="T708" s="503" t="s">
        <v>433</v>
      </c>
      <c r="U708" s="503" t="s">
        <v>433</v>
      </c>
      <c r="W708" s="503" t="e">
        <v>#N/A</v>
      </c>
      <c r="X708" s="503" t="e">
        <v>#N/A</v>
      </c>
      <c r="Y708" s="503" t="e">
        <v>#N/A</v>
      </c>
      <c r="AA708" s="365"/>
      <c r="AB708" s="365"/>
      <c r="AC708" s="365"/>
      <c r="AD708" s="365"/>
      <c r="AE708" s="365"/>
      <c r="AF708" s="365"/>
      <c r="AG708" s="365"/>
      <c r="AH708" s="365"/>
      <c r="AI708" s="365"/>
      <c r="AJ708" s="365"/>
      <c r="AK708" s="365"/>
      <c r="AL708" s="365"/>
      <c r="AM708" s="365"/>
      <c r="AN708" s="365"/>
      <c r="BI708" s="463">
        <v>2045</v>
      </c>
      <c r="BJ708" s="530" t="e">
        <v>#REF!</v>
      </c>
      <c r="BR708" s="463">
        <v>2045</v>
      </c>
      <c r="BS708" s="294">
        <v>31</v>
      </c>
      <c r="BT708" s="529" t="e">
        <v>#DIV/0!</v>
      </c>
      <c r="BU708" s="529" t="e">
        <v>#DIV/0!</v>
      </c>
      <c r="BV708" s="530" t="e">
        <v>#DIV/0!</v>
      </c>
      <c r="BY708" s="463">
        <v>2045</v>
      </c>
      <c r="BZ708" s="294">
        <v>31</v>
      </c>
      <c r="CA708" s="529" t="e">
        <v>#REF!</v>
      </c>
      <c r="CB708" s="529" t="e">
        <v>#REF!</v>
      </c>
      <c r="CC708" s="529" t="e">
        <v>#REF!</v>
      </c>
      <c r="CD708" s="530" t="e">
        <v>#REF!</v>
      </c>
      <c r="CG708" s="463">
        <v>2045</v>
      </c>
      <c r="CH708" s="294">
        <v>31</v>
      </c>
      <c r="CI708" s="529" t="e">
        <v>#REF!</v>
      </c>
      <c r="CJ708" s="529" t="e">
        <v>#REF!</v>
      </c>
      <c r="CK708" s="529" t="e">
        <v>#REF!</v>
      </c>
      <c r="CL708" s="529" t="e">
        <v>#REF!</v>
      </c>
      <c r="CM708" s="530" t="e">
        <v>#REF!</v>
      </c>
      <c r="CP708" s="463">
        <v>2045</v>
      </c>
      <c r="CQ708" s="294">
        <v>31</v>
      </c>
      <c r="CR708" s="529" t="e">
        <v>#REF!</v>
      </c>
      <c r="CS708" s="529" t="e">
        <v>#REF!</v>
      </c>
      <c r="CT708" s="530" t="e">
        <v>#REF!</v>
      </c>
      <c r="CZ708" s="447" t="b">
        <v>0</v>
      </c>
      <c r="DA708" s="448" t="b">
        <v>0</v>
      </c>
      <c r="DB708" s="449" t="b">
        <v>0</v>
      </c>
      <c r="DC708" s="447" t="s">
        <v>433</v>
      </c>
      <c r="DD708" s="449" t="s">
        <v>433</v>
      </c>
      <c r="DE708" s="447" t="s">
        <v>433</v>
      </c>
      <c r="DF708" s="449" t="s">
        <v>433</v>
      </c>
      <c r="DG708" s="447" t="s">
        <v>433</v>
      </c>
      <c r="DH708" s="449" t="s">
        <v>433</v>
      </c>
      <c r="DI708" s="447" t="s">
        <v>433</v>
      </c>
      <c r="DJ708" s="448" t="s">
        <v>433</v>
      </c>
      <c r="DK708" s="449" t="s">
        <v>433</v>
      </c>
      <c r="DL708" s="447" t="s">
        <v>433</v>
      </c>
      <c r="DM708" s="448" t="s">
        <v>433</v>
      </c>
      <c r="DN708" s="449" t="s">
        <v>433</v>
      </c>
      <c r="DO708" s="447" t="s">
        <v>433</v>
      </c>
      <c r="DP708" s="448" t="s">
        <v>433</v>
      </c>
      <c r="DQ708" s="449" t="s">
        <v>433</v>
      </c>
      <c r="DR708" s="336"/>
      <c r="DV708" s="510">
        <v>2050</v>
      </c>
      <c r="DW708" s="511" t="s">
        <v>433</v>
      </c>
      <c r="DY708" s="558" t="s">
        <v>433</v>
      </c>
      <c r="EA708" s="325"/>
      <c r="EB708" s="325"/>
      <c r="EC708" s="325"/>
      <c r="ED708" s="325"/>
      <c r="EE708" s="325"/>
    </row>
    <row r="709" spans="1:135" s="319" customFormat="1" ht="13.8" x14ac:dyDescent="0.25">
      <c r="B709" s="403">
        <v>2048</v>
      </c>
      <c r="C709" s="621"/>
      <c r="D709" s="610"/>
      <c r="E709" s="611"/>
      <c r="F709" s="621"/>
      <c r="G709" s="622"/>
      <c r="H709" s="623"/>
      <c r="I709" s="621"/>
      <c r="J709" s="622"/>
      <c r="K709" s="623"/>
      <c r="L709" s="621"/>
      <c r="M709" s="623"/>
      <c r="N709" s="301" t="s">
        <v>446</v>
      </c>
      <c r="O709" s="394"/>
      <c r="P709" s="394"/>
      <c r="Q709" s="394"/>
      <c r="R709" s="301">
        <v>34</v>
      </c>
      <c r="S709" s="503" t="s">
        <v>433</v>
      </c>
      <c r="T709" s="503" t="s">
        <v>433</v>
      </c>
      <c r="U709" s="503" t="s">
        <v>433</v>
      </c>
      <c r="W709" s="503" t="e">
        <v>#N/A</v>
      </c>
      <c r="X709" s="503" t="e">
        <v>#N/A</v>
      </c>
      <c r="Y709" s="503" t="e">
        <v>#N/A</v>
      </c>
      <c r="AA709" s="365"/>
      <c r="AB709" s="365"/>
      <c r="AC709" s="365"/>
      <c r="AD709" s="365"/>
      <c r="AE709" s="365"/>
      <c r="AF709" s="365"/>
      <c r="AG709" s="365"/>
      <c r="AH709" s="365"/>
      <c r="AI709" s="365"/>
      <c r="AJ709" s="365"/>
      <c r="AK709" s="365"/>
      <c r="AL709" s="365"/>
      <c r="AM709" s="365"/>
      <c r="AN709" s="365"/>
      <c r="BI709" s="463">
        <v>2046</v>
      </c>
      <c r="BJ709" s="530" t="e">
        <v>#REF!</v>
      </c>
      <c r="BR709" s="463">
        <v>2046</v>
      </c>
      <c r="BS709" s="294">
        <v>32</v>
      </c>
      <c r="BT709" s="529" t="e">
        <v>#DIV/0!</v>
      </c>
      <c r="BU709" s="529" t="e">
        <v>#DIV/0!</v>
      </c>
      <c r="BV709" s="530" t="e">
        <v>#DIV/0!</v>
      </c>
      <c r="BY709" s="463">
        <v>2046</v>
      </c>
      <c r="BZ709" s="294">
        <v>32</v>
      </c>
      <c r="CA709" s="529" t="e">
        <v>#REF!</v>
      </c>
      <c r="CB709" s="529" t="e">
        <v>#REF!</v>
      </c>
      <c r="CC709" s="529" t="e">
        <v>#REF!</v>
      </c>
      <c r="CD709" s="530" t="e">
        <v>#REF!</v>
      </c>
      <c r="CG709" s="463">
        <v>2046</v>
      </c>
      <c r="CH709" s="294">
        <v>32</v>
      </c>
      <c r="CI709" s="529" t="e">
        <v>#REF!</v>
      </c>
      <c r="CJ709" s="529" t="e">
        <v>#REF!</v>
      </c>
      <c r="CK709" s="529" t="e">
        <v>#REF!</v>
      </c>
      <c r="CL709" s="529" t="e">
        <v>#REF!</v>
      </c>
      <c r="CM709" s="530" t="e">
        <v>#REF!</v>
      </c>
      <c r="CP709" s="463">
        <v>2046</v>
      </c>
      <c r="CQ709" s="294">
        <v>32</v>
      </c>
      <c r="CR709" s="529" t="e">
        <v>#REF!</v>
      </c>
      <c r="CS709" s="529" t="e">
        <v>#REF!</v>
      </c>
      <c r="CT709" s="530" t="e">
        <v>#REF!</v>
      </c>
      <c r="CZ709" s="447" t="b">
        <v>0</v>
      </c>
      <c r="DA709" s="448" t="b">
        <v>0</v>
      </c>
      <c r="DB709" s="449" t="b">
        <v>0</v>
      </c>
      <c r="DC709" s="447" t="s">
        <v>433</v>
      </c>
      <c r="DD709" s="449" t="s">
        <v>433</v>
      </c>
      <c r="DE709" s="447" t="s">
        <v>433</v>
      </c>
      <c r="DF709" s="449" t="s">
        <v>433</v>
      </c>
      <c r="DG709" s="447" t="s">
        <v>433</v>
      </c>
      <c r="DH709" s="449" t="s">
        <v>433</v>
      </c>
      <c r="DI709" s="447" t="s">
        <v>433</v>
      </c>
      <c r="DJ709" s="448" t="s">
        <v>433</v>
      </c>
      <c r="DK709" s="449" t="s">
        <v>433</v>
      </c>
      <c r="DL709" s="447" t="s">
        <v>433</v>
      </c>
      <c r="DM709" s="448" t="s">
        <v>433</v>
      </c>
      <c r="DN709" s="449" t="s">
        <v>433</v>
      </c>
      <c r="DO709" s="447" t="s">
        <v>433</v>
      </c>
      <c r="DP709" s="448" t="s">
        <v>433</v>
      </c>
      <c r="DQ709" s="449" t="s">
        <v>433</v>
      </c>
      <c r="DR709" s="336"/>
      <c r="DV709" s="510">
        <v>2051</v>
      </c>
      <c r="DW709" s="511" t="s">
        <v>433</v>
      </c>
      <c r="DY709" s="558" t="s">
        <v>433</v>
      </c>
      <c r="EA709" s="325"/>
      <c r="EB709" s="325"/>
      <c r="EC709" s="325"/>
      <c r="ED709" s="325"/>
      <c r="EE709" s="325"/>
    </row>
    <row r="710" spans="1:135" s="319" customFormat="1" ht="13.8" x14ac:dyDescent="0.25">
      <c r="B710" s="403">
        <v>2049</v>
      </c>
      <c r="C710" s="621"/>
      <c r="D710" s="610"/>
      <c r="E710" s="611"/>
      <c r="F710" s="621"/>
      <c r="G710" s="622"/>
      <c r="H710" s="623"/>
      <c r="I710" s="621"/>
      <c r="J710" s="622"/>
      <c r="K710" s="623"/>
      <c r="L710" s="621"/>
      <c r="M710" s="623"/>
      <c r="N710" s="301" t="s">
        <v>446</v>
      </c>
      <c r="O710" s="394"/>
      <c r="P710" s="394"/>
      <c r="Q710" s="394"/>
      <c r="R710" s="301">
        <v>35</v>
      </c>
      <c r="S710" s="503" t="s">
        <v>433</v>
      </c>
      <c r="T710" s="503" t="s">
        <v>433</v>
      </c>
      <c r="U710" s="503" t="s">
        <v>433</v>
      </c>
      <c r="W710" s="503" t="e">
        <v>#N/A</v>
      </c>
      <c r="X710" s="503" t="e">
        <v>#N/A</v>
      </c>
      <c r="Y710" s="503" t="e">
        <v>#N/A</v>
      </c>
      <c r="AA710" s="365"/>
      <c r="AB710" s="365"/>
      <c r="AC710" s="365"/>
      <c r="AD710" s="365"/>
      <c r="AE710" s="365"/>
      <c r="AF710" s="365"/>
      <c r="AG710" s="365"/>
      <c r="AH710" s="365"/>
      <c r="AI710" s="365"/>
      <c r="AJ710" s="365"/>
      <c r="AK710" s="365"/>
      <c r="AL710" s="365"/>
      <c r="AM710" s="365"/>
      <c r="AN710" s="365"/>
      <c r="BI710" s="463">
        <v>2047</v>
      </c>
      <c r="BJ710" s="530" t="e">
        <v>#REF!</v>
      </c>
      <c r="BR710" s="463">
        <v>2047</v>
      </c>
      <c r="BS710" s="294">
        <v>33</v>
      </c>
      <c r="BT710" s="529" t="e">
        <v>#DIV/0!</v>
      </c>
      <c r="BU710" s="529" t="e">
        <v>#DIV/0!</v>
      </c>
      <c r="BV710" s="530" t="e">
        <v>#DIV/0!</v>
      </c>
      <c r="BY710" s="463">
        <v>2047</v>
      </c>
      <c r="BZ710" s="294">
        <v>33</v>
      </c>
      <c r="CA710" s="529" t="e">
        <v>#REF!</v>
      </c>
      <c r="CB710" s="529" t="e">
        <v>#REF!</v>
      </c>
      <c r="CC710" s="529" t="e">
        <v>#REF!</v>
      </c>
      <c r="CD710" s="530" t="e">
        <v>#REF!</v>
      </c>
      <c r="CG710" s="463">
        <v>2047</v>
      </c>
      <c r="CH710" s="294">
        <v>33</v>
      </c>
      <c r="CI710" s="529" t="e">
        <v>#REF!</v>
      </c>
      <c r="CJ710" s="529" t="e">
        <v>#REF!</v>
      </c>
      <c r="CK710" s="529" t="e">
        <v>#REF!</v>
      </c>
      <c r="CL710" s="529" t="e">
        <v>#REF!</v>
      </c>
      <c r="CM710" s="530" t="e">
        <v>#REF!</v>
      </c>
      <c r="CP710" s="463">
        <v>2047</v>
      </c>
      <c r="CQ710" s="294">
        <v>33</v>
      </c>
      <c r="CR710" s="529" t="e">
        <v>#REF!</v>
      </c>
      <c r="CS710" s="529" t="e">
        <v>#REF!</v>
      </c>
      <c r="CT710" s="530" t="e">
        <v>#REF!</v>
      </c>
      <c r="CZ710" s="447" t="b">
        <v>0</v>
      </c>
      <c r="DA710" s="448" t="b">
        <v>0</v>
      </c>
      <c r="DB710" s="449" t="b">
        <v>0</v>
      </c>
      <c r="DC710" s="447" t="s">
        <v>433</v>
      </c>
      <c r="DD710" s="449" t="s">
        <v>433</v>
      </c>
      <c r="DE710" s="447" t="s">
        <v>433</v>
      </c>
      <c r="DF710" s="449" t="s">
        <v>433</v>
      </c>
      <c r="DG710" s="447" t="s">
        <v>433</v>
      </c>
      <c r="DH710" s="449" t="s">
        <v>433</v>
      </c>
      <c r="DI710" s="447" t="s">
        <v>433</v>
      </c>
      <c r="DJ710" s="448" t="s">
        <v>433</v>
      </c>
      <c r="DK710" s="449" t="s">
        <v>433</v>
      </c>
      <c r="DL710" s="447" t="s">
        <v>433</v>
      </c>
      <c r="DM710" s="448" t="s">
        <v>433</v>
      </c>
      <c r="DN710" s="449" t="s">
        <v>433</v>
      </c>
      <c r="DO710" s="447" t="s">
        <v>433</v>
      </c>
      <c r="DP710" s="448" t="s">
        <v>433</v>
      </c>
      <c r="DQ710" s="449" t="s">
        <v>433</v>
      </c>
      <c r="DR710" s="336"/>
      <c r="DV710" s="510">
        <v>2052</v>
      </c>
      <c r="DW710" s="511" t="s">
        <v>433</v>
      </c>
      <c r="DY710" s="558" t="s">
        <v>433</v>
      </c>
      <c r="EA710" s="325"/>
      <c r="EB710" s="325"/>
      <c r="EC710" s="325"/>
      <c r="ED710" s="325"/>
      <c r="EE710" s="325"/>
    </row>
    <row r="711" spans="1:135" s="319" customFormat="1" ht="13.8" x14ac:dyDescent="0.25">
      <c r="B711" s="403">
        <v>2050</v>
      </c>
      <c r="C711" s="621"/>
      <c r="D711" s="610"/>
      <c r="E711" s="611"/>
      <c r="F711" s="621"/>
      <c r="G711" s="622"/>
      <c r="H711" s="623"/>
      <c r="I711" s="621"/>
      <c r="J711" s="622"/>
      <c r="K711" s="623"/>
      <c r="L711" s="621"/>
      <c r="M711" s="623"/>
      <c r="N711" s="301" t="s">
        <v>446</v>
      </c>
      <c r="O711" s="394"/>
      <c r="P711" s="394"/>
      <c r="Q711" s="394"/>
      <c r="R711" s="301">
        <v>36</v>
      </c>
      <c r="S711" s="503" t="s">
        <v>433</v>
      </c>
      <c r="T711" s="503" t="s">
        <v>433</v>
      </c>
      <c r="U711" s="503" t="s">
        <v>433</v>
      </c>
      <c r="W711" s="503" t="e">
        <v>#N/A</v>
      </c>
      <c r="X711" s="503" t="e">
        <v>#N/A</v>
      </c>
      <c r="Y711" s="503" t="e">
        <v>#N/A</v>
      </c>
      <c r="AA711" s="365"/>
      <c r="AB711" s="365"/>
      <c r="AC711" s="365"/>
      <c r="AD711" s="365"/>
      <c r="AE711" s="365"/>
      <c r="AF711" s="365"/>
      <c r="AG711" s="365"/>
      <c r="AH711" s="365"/>
      <c r="AI711" s="365"/>
      <c r="AJ711" s="365"/>
      <c r="AK711" s="365"/>
      <c r="AL711" s="365"/>
      <c r="AM711" s="365"/>
      <c r="AN711" s="365"/>
      <c r="BI711" s="463">
        <v>2048</v>
      </c>
      <c r="BJ711" s="530" t="e">
        <v>#REF!</v>
      </c>
      <c r="BR711" s="463">
        <v>2048</v>
      </c>
      <c r="BS711" s="294">
        <v>34</v>
      </c>
      <c r="BT711" s="529" t="e">
        <v>#DIV/0!</v>
      </c>
      <c r="BU711" s="529" t="e">
        <v>#DIV/0!</v>
      </c>
      <c r="BV711" s="530" t="e">
        <v>#DIV/0!</v>
      </c>
      <c r="BY711" s="463">
        <v>2048</v>
      </c>
      <c r="BZ711" s="294">
        <v>34</v>
      </c>
      <c r="CA711" s="529" t="e">
        <v>#REF!</v>
      </c>
      <c r="CB711" s="529" t="e">
        <v>#REF!</v>
      </c>
      <c r="CC711" s="529" t="e">
        <v>#REF!</v>
      </c>
      <c r="CD711" s="530" t="e">
        <v>#REF!</v>
      </c>
      <c r="CG711" s="463">
        <v>2048</v>
      </c>
      <c r="CH711" s="294">
        <v>34</v>
      </c>
      <c r="CI711" s="529" t="e">
        <v>#REF!</v>
      </c>
      <c r="CJ711" s="529" t="e">
        <v>#REF!</v>
      </c>
      <c r="CK711" s="529" t="e">
        <v>#REF!</v>
      </c>
      <c r="CL711" s="529" t="e">
        <v>#REF!</v>
      </c>
      <c r="CM711" s="530" t="e">
        <v>#REF!</v>
      </c>
      <c r="CP711" s="463">
        <v>2048</v>
      </c>
      <c r="CQ711" s="294">
        <v>34</v>
      </c>
      <c r="CR711" s="529" t="e">
        <v>#REF!</v>
      </c>
      <c r="CS711" s="529" t="e">
        <v>#REF!</v>
      </c>
      <c r="CT711" s="530" t="e">
        <v>#REF!</v>
      </c>
      <c r="CZ711" s="447" t="b">
        <v>0</v>
      </c>
      <c r="DA711" s="448" t="b">
        <v>0</v>
      </c>
      <c r="DB711" s="449" t="b">
        <v>0</v>
      </c>
      <c r="DC711" s="447" t="s">
        <v>433</v>
      </c>
      <c r="DD711" s="449" t="s">
        <v>433</v>
      </c>
      <c r="DE711" s="447" t="s">
        <v>433</v>
      </c>
      <c r="DF711" s="449" t="s">
        <v>433</v>
      </c>
      <c r="DG711" s="447" t="s">
        <v>433</v>
      </c>
      <c r="DH711" s="449" t="s">
        <v>433</v>
      </c>
      <c r="DI711" s="447" t="s">
        <v>433</v>
      </c>
      <c r="DJ711" s="448" t="s">
        <v>433</v>
      </c>
      <c r="DK711" s="449" t="s">
        <v>433</v>
      </c>
      <c r="DL711" s="447" t="s">
        <v>433</v>
      </c>
      <c r="DM711" s="448" t="s">
        <v>433</v>
      </c>
      <c r="DN711" s="449" t="s">
        <v>433</v>
      </c>
      <c r="DO711" s="447" t="s">
        <v>433</v>
      </c>
      <c r="DP711" s="448" t="s">
        <v>433</v>
      </c>
      <c r="DQ711" s="449" t="s">
        <v>433</v>
      </c>
      <c r="DR711" s="336"/>
      <c r="DV711" s="510">
        <v>2053</v>
      </c>
      <c r="DW711" s="511" t="s">
        <v>433</v>
      </c>
      <c r="DY711" s="558" t="s">
        <v>433</v>
      </c>
      <c r="EA711" s="325"/>
      <c r="EB711" s="325"/>
      <c r="EC711" s="325"/>
      <c r="ED711" s="325"/>
      <c r="EE711" s="325"/>
    </row>
    <row r="712" spans="1:135" s="319" customFormat="1" ht="13.8" x14ac:dyDescent="0.25">
      <c r="B712" s="403">
        <v>2051</v>
      </c>
      <c r="C712" s="621"/>
      <c r="D712" s="610"/>
      <c r="E712" s="611"/>
      <c r="F712" s="621"/>
      <c r="G712" s="622"/>
      <c r="H712" s="623"/>
      <c r="I712" s="621"/>
      <c r="J712" s="622"/>
      <c r="K712" s="623"/>
      <c r="L712" s="621"/>
      <c r="M712" s="623"/>
      <c r="N712" s="301" t="s">
        <v>446</v>
      </c>
      <c r="O712" s="394"/>
      <c r="P712" s="394"/>
      <c r="Q712" s="394"/>
      <c r="R712" s="301">
        <v>37</v>
      </c>
      <c r="S712" s="503" t="s">
        <v>433</v>
      </c>
      <c r="T712" s="503" t="s">
        <v>433</v>
      </c>
      <c r="U712" s="503" t="s">
        <v>433</v>
      </c>
      <c r="W712" s="503" t="e">
        <v>#N/A</v>
      </c>
      <c r="X712" s="503" t="e">
        <v>#N/A</v>
      </c>
      <c r="Y712" s="503" t="e">
        <v>#N/A</v>
      </c>
      <c r="AA712" s="365"/>
      <c r="AB712" s="365"/>
      <c r="AC712" s="365"/>
      <c r="AD712" s="365"/>
      <c r="AE712" s="365"/>
      <c r="AF712" s="365"/>
      <c r="AG712" s="365"/>
      <c r="AH712" s="365"/>
      <c r="AI712" s="365"/>
      <c r="AJ712" s="365"/>
      <c r="AK712" s="365"/>
      <c r="AL712" s="365"/>
      <c r="AM712" s="365"/>
      <c r="AN712" s="365"/>
      <c r="BI712" s="463">
        <v>2049</v>
      </c>
      <c r="BJ712" s="530" t="e">
        <v>#REF!</v>
      </c>
      <c r="BR712" s="463">
        <v>2049</v>
      </c>
      <c r="BS712" s="294">
        <v>35</v>
      </c>
      <c r="BT712" s="529" t="e">
        <v>#DIV/0!</v>
      </c>
      <c r="BU712" s="529" t="e">
        <v>#DIV/0!</v>
      </c>
      <c r="BV712" s="530" t="e">
        <v>#DIV/0!</v>
      </c>
      <c r="BY712" s="463">
        <v>2049</v>
      </c>
      <c r="BZ712" s="294">
        <v>35</v>
      </c>
      <c r="CA712" s="529" t="e">
        <v>#REF!</v>
      </c>
      <c r="CB712" s="529" t="e">
        <v>#REF!</v>
      </c>
      <c r="CC712" s="529" t="e">
        <v>#REF!</v>
      </c>
      <c r="CD712" s="530" t="e">
        <v>#REF!</v>
      </c>
      <c r="CG712" s="463">
        <v>2049</v>
      </c>
      <c r="CH712" s="294">
        <v>35</v>
      </c>
      <c r="CI712" s="529" t="e">
        <v>#REF!</v>
      </c>
      <c r="CJ712" s="529" t="e">
        <v>#REF!</v>
      </c>
      <c r="CK712" s="529" t="e">
        <v>#REF!</v>
      </c>
      <c r="CL712" s="529" t="e">
        <v>#REF!</v>
      </c>
      <c r="CM712" s="530" t="e">
        <v>#REF!</v>
      </c>
      <c r="CP712" s="463">
        <v>2049</v>
      </c>
      <c r="CQ712" s="294">
        <v>35</v>
      </c>
      <c r="CR712" s="529" t="e">
        <v>#REF!</v>
      </c>
      <c r="CS712" s="529" t="e">
        <v>#REF!</v>
      </c>
      <c r="CT712" s="530" t="e">
        <v>#REF!</v>
      </c>
      <c r="CZ712" s="447" t="b">
        <v>0</v>
      </c>
      <c r="DA712" s="448" t="b">
        <v>0</v>
      </c>
      <c r="DB712" s="449" t="b">
        <v>0</v>
      </c>
      <c r="DC712" s="447" t="s">
        <v>433</v>
      </c>
      <c r="DD712" s="449" t="s">
        <v>433</v>
      </c>
      <c r="DE712" s="447" t="s">
        <v>433</v>
      </c>
      <c r="DF712" s="449" t="s">
        <v>433</v>
      </c>
      <c r="DG712" s="447" t="s">
        <v>433</v>
      </c>
      <c r="DH712" s="449" t="s">
        <v>433</v>
      </c>
      <c r="DI712" s="447" t="s">
        <v>433</v>
      </c>
      <c r="DJ712" s="448" t="s">
        <v>433</v>
      </c>
      <c r="DK712" s="449" t="s">
        <v>433</v>
      </c>
      <c r="DL712" s="447" t="s">
        <v>433</v>
      </c>
      <c r="DM712" s="448" t="s">
        <v>433</v>
      </c>
      <c r="DN712" s="449" t="s">
        <v>433</v>
      </c>
      <c r="DO712" s="447" t="s">
        <v>433</v>
      </c>
      <c r="DP712" s="448" t="s">
        <v>433</v>
      </c>
      <c r="DQ712" s="449" t="s">
        <v>433</v>
      </c>
      <c r="DR712" s="336"/>
      <c r="DV712" s="510">
        <v>2054</v>
      </c>
      <c r="DW712" s="511" t="s">
        <v>433</v>
      </c>
      <c r="DY712" s="558" t="s">
        <v>433</v>
      </c>
      <c r="EA712" s="325"/>
      <c r="EB712" s="325"/>
      <c r="EC712" s="325"/>
      <c r="ED712" s="325"/>
      <c r="EE712" s="325"/>
    </row>
    <row r="713" spans="1:135" s="319" customFormat="1" ht="14.4" thickBot="1" x14ac:dyDescent="0.3">
      <c r="B713" s="403">
        <v>2052</v>
      </c>
      <c r="C713" s="621"/>
      <c r="D713" s="610"/>
      <c r="E713" s="611"/>
      <c r="F713" s="621"/>
      <c r="G713" s="622"/>
      <c r="H713" s="623"/>
      <c r="I713" s="621"/>
      <c r="J713" s="622"/>
      <c r="K713" s="623"/>
      <c r="L713" s="621"/>
      <c r="M713" s="623"/>
      <c r="N713" s="301" t="s">
        <v>446</v>
      </c>
      <c r="O713" s="394"/>
      <c r="P713" s="394"/>
      <c r="Q713" s="394"/>
      <c r="R713" s="301">
        <v>38</v>
      </c>
      <c r="S713" s="503" t="s">
        <v>433</v>
      </c>
      <c r="T713" s="503" t="s">
        <v>433</v>
      </c>
      <c r="U713" s="503" t="s">
        <v>433</v>
      </c>
      <c r="W713" s="503" t="e">
        <v>#N/A</v>
      </c>
      <c r="X713" s="503" t="e">
        <v>#N/A</v>
      </c>
      <c r="Y713" s="503" t="e">
        <v>#N/A</v>
      </c>
      <c r="AA713" s="365"/>
      <c r="AB713" s="365"/>
      <c r="AC713" s="365"/>
      <c r="AD713" s="365"/>
      <c r="AE713" s="365"/>
      <c r="AF713" s="365"/>
      <c r="AG713" s="365"/>
      <c r="AH713" s="365"/>
      <c r="AI713" s="365"/>
      <c r="AJ713" s="365"/>
      <c r="AK713" s="365"/>
      <c r="AL713" s="365"/>
      <c r="AM713" s="365"/>
      <c r="AN713" s="365"/>
      <c r="BI713" s="463">
        <v>2050</v>
      </c>
      <c r="BJ713" s="542" t="e">
        <v>#REF!</v>
      </c>
      <c r="BR713" s="463">
        <v>2050</v>
      </c>
      <c r="BS713" s="294">
        <v>36</v>
      </c>
      <c r="BT713" s="529" t="e">
        <v>#DIV/0!</v>
      </c>
      <c r="BU713" s="529" t="e">
        <v>#DIV/0!</v>
      </c>
      <c r="BV713" s="542" t="e">
        <v>#DIV/0!</v>
      </c>
      <c r="BY713" s="463">
        <v>2050</v>
      </c>
      <c r="BZ713" s="294">
        <v>36</v>
      </c>
      <c r="CA713" s="529" t="e">
        <v>#REF!</v>
      </c>
      <c r="CB713" s="529" t="e">
        <v>#REF!</v>
      </c>
      <c r="CC713" s="529" t="e">
        <v>#REF!</v>
      </c>
      <c r="CD713" s="542" t="e">
        <v>#REF!</v>
      </c>
      <c r="CG713" s="463">
        <v>2050</v>
      </c>
      <c r="CH713" s="294">
        <v>36</v>
      </c>
      <c r="CI713" s="529" t="e">
        <v>#REF!</v>
      </c>
      <c r="CJ713" s="529" t="e">
        <v>#REF!</v>
      </c>
      <c r="CK713" s="529" t="e">
        <v>#REF!</v>
      </c>
      <c r="CL713" s="529" t="e">
        <v>#REF!</v>
      </c>
      <c r="CM713" s="542" t="e">
        <v>#REF!</v>
      </c>
      <c r="CP713" s="463">
        <v>2050</v>
      </c>
      <c r="CQ713" s="294">
        <v>36</v>
      </c>
      <c r="CR713" s="529" t="e">
        <v>#REF!</v>
      </c>
      <c r="CS713" s="529" t="e">
        <v>#REF!</v>
      </c>
      <c r="CT713" s="542" t="e">
        <v>#REF!</v>
      </c>
      <c r="CZ713" s="447" t="b">
        <v>0</v>
      </c>
      <c r="DA713" s="448" t="b">
        <v>0</v>
      </c>
      <c r="DB713" s="449" t="b">
        <v>0</v>
      </c>
      <c r="DC713" s="447" t="s">
        <v>433</v>
      </c>
      <c r="DD713" s="449" t="s">
        <v>433</v>
      </c>
      <c r="DE713" s="447" t="s">
        <v>433</v>
      </c>
      <c r="DF713" s="449" t="s">
        <v>433</v>
      </c>
      <c r="DG713" s="447" t="s">
        <v>433</v>
      </c>
      <c r="DH713" s="449" t="s">
        <v>433</v>
      </c>
      <c r="DI713" s="447" t="s">
        <v>433</v>
      </c>
      <c r="DJ713" s="448" t="s">
        <v>433</v>
      </c>
      <c r="DK713" s="449" t="s">
        <v>433</v>
      </c>
      <c r="DL713" s="447" t="s">
        <v>433</v>
      </c>
      <c r="DM713" s="448" t="s">
        <v>433</v>
      </c>
      <c r="DN713" s="449" t="s">
        <v>433</v>
      </c>
      <c r="DO713" s="447" t="s">
        <v>433</v>
      </c>
      <c r="DP713" s="448" t="s">
        <v>433</v>
      </c>
      <c r="DQ713" s="449" t="s">
        <v>433</v>
      </c>
      <c r="DR713" s="336"/>
      <c r="DV713" s="510">
        <v>2055</v>
      </c>
      <c r="DW713" s="511" t="s">
        <v>433</v>
      </c>
      <c r="DY713" s="558" t="s">
        <v>433</v>
      </c>
      <c r="EA713" s="325"/>
      <c r="EB713" s="325"/>
      <c r="EC713" s="325"/>
      <c r="ED713" s="325"/>
      <c r="EE713" s="325"/>
    </row>
    <row r="714" spans="1:135" s="319" customFormat="1" ht="13.8" x14ac:dyDescent="0.25">
      <c r="B714" s="403">
        <v>2053</v>
      </c>
      <c r="C714" s="621"/>
      <c r="D714" s="610"/>
      <c r="E714" s="611"/>
      <c r="F714" s="621"/>
      <c r="G714" s="622"/>
      <c r="H714" s="623"/>
      <c r="I714" s="621"/>
      <c r="J714" s="622"/>
      <c r="K714" s="623"/>
      <c r="L714" s="621"/>
      <c r="M714" s="623"/>
      <c r="N714" s="301" t="s">
        <v>446</v>
      </c>
      <c r="O714" s="394"/>
      <c r="P714" s="394"/>
      <c r="Q714" s="394"/>
      <c r="R714" s="301">
        <v>39</v>
      </c>
      <c r="S714" s="503" t="s">
        <v>433</v>
      </c>
      <c r="T714" s="503" t="s">
        <v>433</v>
      </c>
      <c r="U714" s="503" t="s">
        <v>433</v>
      </c>
      <c r="W714" s="503" t="e">
        <v>#N/A</v>
      </c>
      <c r="X714" s="503" t="e">
        <v>#N/A</v>
      </c>
      <c r="Y714" s="503" t="e">
        <v>#N/A</v>
      </c>
      <c r="AA714" s="365"/>
      <c r="AB714" s="365"/>
      <c r="AC714" s="365"/>
      <c r="AD714" s="365"/>
      <c r="AE714" s="365"/>
      <c r="AF714" s="365"/>
      <c r="AG714" s="365"/>
      <c r="AH714" s="365"/>
      <c r="AI714" s="365"/>
      <c r="AJ714" s="365"/>
      <c r="AK714" s="365"/>
      <c r="AL714" s="365"/>
      <c r="AM714" s="365"/>
      <c r="AN714" s="365"/>
      <c r="BI714" s="463">
        <v>2051</v>
      </c>
      <c r="BJ714" s="486" t="e">
        <v>#REF!</v>
      </c>
      <c r="BR714" s="463">
        <v>2051</v>
      </c>
      <c r="BS714" s="294">
        <v>37</v>
      </c>
      <c r="BT714" s="529" t="e">
        <v>#DIV/0!</v>
      </c>
      <c r="BU714" s="529" t="e">
        <v>#DIV/0!</v>
      </c>
      <c r="BV714" s="543" t="e">
        <v>#DIV/0!</v>
      </c>
      <c r="BY714" s="463">
        <v>2051</v>
      </c>
      <c r="BZ714" s="294">
        <v>37</v>
      </c>
      <c r="CA714" s="529" t="e">
        <v>#REF!</v>
      </c>
      <c r="CB714" s="529" t="e">
        <v>#REF!</v>
      </c>
      <c r="CC714" s="529" t="e">
        <v>#REF!</v>
      </c>
      <c r="CD714" s="543" t="e">
        <v>#REF!</v>
      </c>
      <c r="CG714" s="463">
        <v>2051</v>
      </c>
      <c r="CH714" s="294">
        <v>37</v>
      </c>
      <c r="CI714" s="529" t="e">
        <v>#REF!</v>
      </c>
      <c r="CJ714" s="529" t="e">
        <v>#REF!</v>
      </c>
      <c r="CK714" s="529" t="e">
        <v>#REF!</v>
      </c>
      <c r="CL714" s="529" t="e">
        <v>#REF!</v>
      </c>
      <c r="CM714" s="543" t="e">
        <v>#REF!</v>
      </c>
      <c r="CP714" s="463">
        <v>2051</v>
      </c>
      <c r="CQ714" s="294">
        <v>37</v>
      </c>
      <c r="CR714" s="529" t="e">
        <v>#REF!</v>
      </c>
      <c r="CS714" s="529" t="e">
        <v>#REF!</v>
      </c>
      <c r="CT714" s="543" t="e">
        <v>#REF!</v>
      </c>
      <c r="CZ714" s="447" t="b">
        <v>0</v>
      </c>
      <c r="DA714" s="448" t="b">
        <v>0</v>
      </c>
      <c r="DB714" s="449" t="b">
        <v>0</v>
      </c>
      <c r="DC714" s="447" t="s">
        <v>433</v>
      </c>
      <c r="DD714" s="449" t="s">
        <v>433</v>
      </c>
      <c r="DE714" s="447" t="s">
        <v>433</v>
      </c>
      <c r="DF714" s="449" t="s">
        <v>433</v>
      </c>
      <c r="DG714" s="447" t="s">
        <v>433</v>
      </c>
      <c r="DH714" s="449" t="s">
        <v>433</v>
      </c>
      <c r="DI714" s="447" t="s">
        <v>433</v>
      </c>
      <c r="DJ714" s="448" t="s">
        <v>433</v>
      </c>
      <c r="DK714" s="449" t="s">
        <v>433</v>
      </c>
      <c r="DL714" s="447" t="s">
        <v>433</v>
      </c>
      <c r="DM714" s="448" t="s">
        <v>433</v>
      </c>
      <c r="DN714" s="449" t="s">
        <v>433</v>
      </c>
      <c r="DO714" s="447" t="s">
        <v>433</v>
      </c>
      <c r="DP714" s="448" t="s">
        <v>433</v>
      </c>
      <c r="DQ714" s="449" t="s">
        <v>433</v>
      </c>
      <c r="DR714" s="336"/>
      <c r="DV714" s="510">
        <v>2056</v>
      </c>
      <c r="DW714" s="511" t="s">
        <v>433</v>
      </c>
      <c r="DY714" s="558" t="s">
        <v>433</v>
      </c>
      <c r="EA714" s="325"/>
      <c r="EB714" s="325"/>
      <c r="EC714" s="325"/>
      <c r="ED714" s="325"/>
      <c r="EE714" s="325"/>
    </row>
    <row r="715" spans="1:135" s="319" customFormat="1" ht="13.8" x14ac:dyDescent="0.25">
      <c r="B715" s="403">
        <v>2054</v>
      </c>
      <c r="C715" s="621"/>
      <c r="D715" s="610"/>
      <c r="E715" s="611"/>
      <c r="F715" s="621"/>
      <c r="G715" s="622"/>
      <c r="H715" s="623"/>
      <c r="I715" s="621"/>
      <c r="J715" s="622"/>
      <c r="K715" s="623"/>
      <c r="L715" s="621"/>
      <c r="M715" s="623"/>
      <c r="N715" s="301" t="s">
        <v>446</v>
      </c>
      <c r="O715" s="394"/>
      <c r="P715" s="394"/>
      <c r="Q715" s="394"/>
      <c r="R715" s="301">
        <v>40</v>
      </c>
      <c r="S715" s="503" t="s">
        <v>433</v>
      </c>
      <c r="T715" s="503" t="s">
        <v>433</v>
      </c>
      <c r="U715" s="503" t="s">
        <v>433</v>
      </c>
      <c r="W715" s="503" t="e">
        <v>#N/A</v>
      </c>
      <c r="X715" s="503" t="e">
        <v>#N/A</v>
      </c>
      <c r="Y715" s="503" t="e">
        <v>#N/A</v>
      </c>
      <c r="AA715" s="365"/>
      <c r="AB715" s="365"/>
      <c r="AC715" s="365"/>
      <c r="AD715" s="365"/>
      <c r="AE715" s="365"/>
      <c r="AF715" s="365"/>
      <c r="AG715" s="365"/>
      <c r="AH715" s="365"/>
      <c r="AI715" s="365"/>
      <c r="AJ715" s="365"/>
      <c r="AK715" s="365"/>
      <c r="AL715" s="365"/>
      <c r="AM715" s="365"/>
      <c r="AN715" s="365"/>
      <c r="BI715" s="463">
        <v>2052</v>
      </c>
      <c r="BJ715" s="464" t="e">
        <v>#REF!</v>
      </c>
      <c r="BR715" s="463">
        <v>2052</v>
      </c>
      <c r="BS715" s="294">
        <v>38</v>
      </c>
      <c r="BT715" s="529" t="e">
        <v>#DIV/0!</v>
      </c>
      <c r="BU715" s="529" t="e">
        <v>#DIV/0!</v>
      </c>
      <c r="BV715" s="560" t="e">
        <v>#DIV/0!</v>
      </c>
      <c r="BY715" s="463">
        <v>2052</v>
      </c>
      <c r="BZ715" s="294">
        <v>38</v>
      </c>
      <c r="CA715" s="529" t="e">
        <v>#REF!</v>
      </c>
      <c r="CB715" s="529" t="e">
        <v>#REF!</v>
      </c>
      <c r="CC715" s="529" t="e">
        <v>#REF!</v>
      </c>
      <c r="CD715" s="560" t="e">
        <v>#REF!</v>
      </c>
      <c r="CG715" s="463">
        <v>2052</v>
      </c>
      <c r="CH715" s="294">
        <v>38</v>
      </c>
      <c r="CI715" s="529" t="e">
        <v>#REF!</v>
      </c>
      <c r="CJ715" s="529" t="e">
        <v>#REF!</v>
      </c>
      <c r="CK715" s="529" t="e">
        <v>#REF!</v>
      </c>
      <c r="CL715" s="529" t="e">
        <v>#REF!</v>
      </c>
      <c r="CM715" s="560" t="e">
        <v>#REF!</v>
      </c>
      <c r="CP715" s="463">
        <v>2052</v>
      </c>
      <c r="CQ715" s="294">
        <v>38</v>
      </c>
      <c r="CR715" s="529" t="e">
        <v>#REF!</v>
      </c>
      <c r="CS715" s="529" t="e">
        <v>#REF!</v>
      </c>
      <c r="CT715" s="560" t="e">
        <v>#REF!</v>
      </c>
      <c r="CZ715" s="447" t="b">
        <v>0</v>
      </c>
      <c r="DA715" s="448" t="b">
        <v>0</v>
      </c>
      <c r="DB715" s="449" t="b">
        <v>0</v>
      </c>
      <c r="DC715" s="447" t="s">
        <v>433</v>
      </c>
      <c r="DD715" s="449" t="s">
        <v>433</v>
      </c>
      <c r="DE715" s="447" t="s">
        <v>433</v>
      </c>
      <c r="DF715" s="449" t="s">
        <v>433</v>
      </c>
      <c r="DG715" s="447" t="s">
        <v>433</v>
      </c>
      <c r="DH715" s="449" t="s">
        <v>433</v>
      </c>
      <c r="DI715" s="447" t="s">
        <v>433</v>
      </c>
      <c r="DJ715" s="448" t="s">
        <v>433</v>
      </c>
      <c r="DK715" s="449" t="s">
        <v>433</v>
      </c>
      <c r="DL715" s="447" t="s">
        <v>433</v>
      </c>
      <c r="DM715" s="448" t="s">
        <v>433</v>
      </c>
      <c r="DN715" s="449" t="s">
        <v>433</v>
      </c>
      <c r="DO715" s="447" t="s">
        <v>433</v>
      </c>
      <c r="DP715" s="448" t="s">
        <v>433</v>
      </c>
      <c r="DQ715" s="449" t="s">
        <v>433</v>
      </c>
      <c r="DR715" s="336"/>
      <c r="DV715" s="510">
        <v>2057</v>
      </c>
      <c r="DW715" s="511" t="s">
        <v>433</v>
      </c>
      <c r="DY715" s="558" t="s">
        <v>433</v>
      </c>
      <c r="EA715" s="325"/>
      <c r="EB715" s="325"/>
      <c r="EC715" s="325"/>
      <c r="ED715" s="325"/>
      <c r="EE715" s="325"/>
    </row>
    <row r="716" spans="1:135" s="319" customFormat="1" ht="13.8" x14ac:dyDescent="0.25">
      <c r="B716" s="403">
        <v>2055</v>
      </c>
      <c r="C716" s="621"/>
      <c r="D716" s="610"/>
      <c r="E716" s="611"/>
      <c r="F716" s="621"/>
      <c r="G716" s="622"/>
      <c r="H716" s="623"/>
      <c r="I716" s="621"/>
      <c r="J716" s="622"/>
      <c r="K716" s="623"/>
      <c r="L716" s="621"/>
      <c r="M716" s="623"/>
      <c r="N716" s="301" t="s">
        <v>446</v>
      </c>
      <c r="O716" s="394"/>
      <c r="P716" s="394"/>
      <c r="Q716" s="394"/>
      <c r="R716" s="301">
        <v>41</v>
      </c>
      <c r="S716" s="503" t="s">
        <v>433</v>
      </c>
      <c r="T716" s="503" t="s">
        <v>433</v>
      </c>
      <c r="U716" s="503" t="s">
        <v>433</v>
      </c>
      <c r="W716" s="503" t="e">
        <v>#N/A</v>
      </c>
      <c r="X716" s="503" t="e">
        <v>#N/A</v>
      </c>
      <c r="Y716" s="503" t="e">
        <v>#N/A</v>
      </c>
      <c r="AA716" s="365"/>
      <c r="AB716" s="365"/>
      <c r="AC716" s="365"/>
      <c r="AD716" s="365"/>
      <c r="AE716" s="365"/>
      <c r="AF716" s="365"/>
      <c r="AG716" s="365"/>
      <c r="AH716" s="365"/>
      <c r="AI716" s="365"/>
      <c r="AJ716" s="365"/>
      <c r="AK716" s="365"/>
      <c r="AL716" s="365"/>
      <c r="AM716" s="365"/>
      <c r="AN716" s="365"/>
      <c r="BI716" s="463">
        <v>2053</v>
      </c>
      <c r="BJ716" s="464" t="e">
        <v>#REF!</v>
      </c>
      <c r="BR716" s="463">
        <v>2053</v>
      </c>
      <c r="BS716" s="294">
        <v>39</v>
      </c>
      <c r="BT716" s="529" t="e">
        <v>#DIV/0!</v>
      </c>
      <c r="BU716" s="529" t="e">
        <v>#DIV/0!</v>
      </c>
      <c r="BV716" s="560" t="e">
        <v>#DIV/0!</v>
      </c>
      <c r="BY716" s="463">
        <v>2053</v>
      </c>
      <c r="BZ716" s="294">
        <v>39</v>
      </c>
      <c r="CA716" s="529" t="e">
        <v>#REF!</v>
      </c>
      <c r="CB716" s="529" t="e">
        <v>#REF!</v>
      </c>
      <c r="CC716" s="529" t="e">
        <v>#REF!</v>
      </c>
      <c r="CD716" s="560" t="e">
        <v>#REF!</v>
      </c>
      <c r="CG716" s="463">
        <v>2053</v>
      </c>
      <c r="CH716" s="294">
        <v>39</v>
      </c>
      <c r="CI716" s="529" t="e">
        <v>#REF!</v>
      </c>
      <c r="CJ716" s="529" t="e">
        <v>#REF!</v>
      </c>
      <c r="CK716" s="529" t="e">
        <v>#REF!</v>
      </c>
      <c r="CL716" s="529" t="e">
        <v>#REF!</v>
      </c>
      <c r="CM716" s="560" t="e">
        <v>#REF!</v>
      </c>
      <c r="CP716" s="463">
        <v>2053</v>
      </c>
      <c r="CQ716" s="294">
        <v>39</v>
      </c>
      <c r="CR716" s="529" t="e">
        <v>#REF!</v>
      </c>
      <c r="CS716" s="529" t="e">
        <v>#REF!</v>
      </c>
      <c r="CT716" s="560" t="e">
        <v>#REF!</v>
      </c>
      <c r="CZ716" s="447" t="b">
        <v>0</v>
      </c>
      <c r="DA716" s="448" t="b">
        <v>0</v>
      </c>
      <c r="DB716" s="449" t="b">
        <v>0</v>
      </c>
      <c r="DC716" s="447" t="s">
        <v>433</v>
      </c>
      <c r="DD716" s="449" t="s">
        <v>433</v>
      </c>
      <c r="DE716" s="447" t="s">
        <v>433</v>
      </c>
      <c r="DF716" s="449" t="s">
        <v>433</v>
      </c>
      <c r="DG716" s="447" t="s">
        <v>433</v>
      </c>
      <c r="DH716" s="449" t="s">
        <v>433</v>
      </c>
      <c r="DI716" s="447" t="s">
        <v>433</v>
      </c>
      <c r="DJ716" s="448" t="s">
        <v>433</v>
      </c>
      <c r="DK716" s="449" t="s">
        <v>433</v>
      </c>
      <c r="DL716" s="447" t="s">
        <v>433</v>
      </c>
      <c r="DM716" s="448" t="s">
        <v>433</v>
      </c>
      <c r="DN716" s="449" t="s">
        <v>433</v>
      </c>
      <c r="DO716" s="447" t="s">
        <v>433</v>
      </c>
      <c r="DP716" s="448" t="s">
        <v>433</v>
      </c>
      <c r="DQ716" s="449" t="s">
        <v>433</v>
      </c>
      <c r="DR716" s="336"/>
      <c r="DV716" s="510">
        <v>2058</v>
      </c>
      <c r="DW716" s="511" t="s">
        <v>433</v>
      </c>
      <c r="DY716" s="558" t="s">
        <v>433</v>
      </c>
      <c r="EA716" s="325"/>
      <c r="EB716" s="325"/>
      <c r="EC716" s="325"/>
      <c r="ED716" s="325"/>
      <c r="EE716" s="325"/>
    </row>
    <row r="717" spans="1:135" s="319" customFormat="1" ht="13.8" x14ac:dyDescent="0.25">
      <c r="B717" s="403">
        <v>2056</v>
      </c>
      <c r="C717" s="621"/>
      <c r="D717" s="610"/>
      <c r="E717" s="611"/>
      <c r="F717" s="621"/>
      <c r="G717" s="622"/>
      <c r="H717" s="623"/>
      <c r="I717" s="621"/>
      <c r="J717" s="622"/>
      <c r="K717" s="623"/>
      <c r="L717" s="621"/>
      <c r="M717" s="623"/>
      <c r="N717" s="301" t="s">
        <v>446</v>
      </c>
      <c r="O717" s="394"/>
      <c r="P717" s="394"/>
      <c r="Q717" s="394"/>
      <c r="R717" s="301">
        <v>42</v>
      </c>
      <c r="S717" s="503" t="s">
        <v>433</v>
      </c>
      <c r="T717" s="503" t="s">
        <v>433</v>
      </c>
      <c r="U717" s="503" t="s">
        <v>433</v>
      </c>
      <c r="W717" s="503" t="e">
        <v>#N/A</v>
      </c>
      <c r="X717" s="503" t="e">
        <v>#N/A</v>
      </c>
      <c r="Y717" s="503" t="e">
        <v>#N/A</v>
      </c>
      <c r="AA717" s="365"/>
      <c r="AB717" s="365"/>
      <c r="AC717" s="365"/>
      <c r="AD717" s="365"/>
      <c r="AE717" s="365"/>
      <c r="AF717" s="365"/>
      <c r="AG717" s="365"/>
      <c r="AH717" s="365"/>
      <c r="AI717" s="365"/>
      <c r="AJ717" s="365"/>
      <c r="AK717" s="365"/>
      <c r="AL717" s="365"/>
      <c r="AM717" s="365"/>
      <c r="AN717" s="365"/>
      <c r="BI717" s="463">
        <v>2054</v>
      </c>
      <c r="BJ717" s="464" t="e">
        <v>#REF!</v>
      </c>
      <c r="BR717" s="463">
        <v>2054</v>
      </c>
      <c r="BS717" s="294">
        <v>40</v>
      </c>
      <c r="BT717" s="529" t="e">
        <v>#DIV/0!</v>
      </c>
      <c r="BU717" s="529" t="e">
        <v>#DIV/0!</v>
      </c>
      <c r="BV717" s="560" t="e">
        <v>#DIV/0!</v>
      </c>
      <c r="BY717" s="463">
        <v>2054</v>
      </c>
      <c r="BZ717" s="294">
        <v>40</v>
      </c>
      <c r="CA717" s="529" t="e">
        <v>#REF!</v>
      </c>
      <c r="CB717" s="529" t="e">
        <v>#REF!</v>
      </c>
      <c r="CC717" s="529" t="e">
        <v>#REF!</v>
      </c>
      <c r="CD717" s="560" t="e">
        <v>#REF!</v>
      </c>
      <c r="CG717" s="463">
        <v>2054</v>
      </c>
      <c r="CH717" s="294">
        <v>40</v>
      </c>
      <c r="CI717" s="529" t="e">
        <v>#REF!</v>
      </c>
      <c r="CJ717" s="529" t="e">
        <v>#REF!</v>
      </c>
      <c r="CK717" s="529" t="e">
        <v>#REF!</v>
      </c>
      <c r="CL717" s="529" t="e">
        <v>#REF!</v>
      </c>
      <c r="CM717" s="560" t="e">
        <v>#REF!</v>
      </c>
      <c r="CP717" s="463">
        <v>2054</v>
      </c>
      <c r="CQ717" s="294">
        <v>40</v>
      </c>
      <c r="CR717" s="529" t="e">
        <v>#REF!</v>
      </c>
      <c r="CS717" s="529" t="e">
        <v>#REF!</v>
      </c>
      <c r="CT717" s="560" t="e">
        <v>#REF!</v>
      </c>
      <c r="CZ717" s="447" t="b">
        <v>0</v>
      </c>
      <c r="DA717" s="448" t="b">
        <v>0</v>
      </c>
      <c r="DB717" s="449" t="b">
        <v>0</v>
      </c>
      <c r="DC717" s="447" t="s">
        <v>433</v>
      </c>
      <c r="DD717" s="449" t="s">
        <v>433</v>
      </c>
      <c r="DE717" s="447" t="s">
        <v>433</v>
      </c>
      <c r="DF717" s="449" t="s">
        <v>433</v>
      </c>
      <c r="DG717" s="447" t="s">
        <v>433</v>
      </c>
      <c r="DH717" s="449" t="s">
        <v>433</v>
      </c>
      <c r="DI717" s="447" t="s">
        <v>433</v>
      </c>
      <c r="DJ717" s="448" t="s">
        <v>433</v>
      </c>
      <c r="DK717" s="449" t="s">
        <v>433</v>
      </c>
      <c r="DL717" s="447" t="s">
        <v>433</v>
      </c>
      <c r="DM717" s="448" t="s">
        <v>433</v>
      </c>
      <c r="DN717" s="449" t="s">
        <v>433</v>
      </c>
      <c r="DO717" s="447" t="s">
        <v>433</v>
      </c>
      <c r="DP717" s="448" t="s">
        <v>433</v>
      </c>
      <c r="DQ717" s="449" t="s">
        <v>433</v>
      </c>
      <c r="DR717" s="336"/>
      <c r="DV717" s="510">
        <v>2059</v>
      </c>
      <c r="DW717" s="511" t="s">
        <v>433</v>
      </c>
      <c r="DY717" s="558" t="s">
        <v>433</v>
      </c>
      <c r="EA717" s="325"/>
      <c r="EB717" s="325"/>
      <c r="EC717" s="325"/>
      <c r="ED717" s="325"/>
      <c r="EE717" s="325"/>
    </row>
    <row r="718" spans="1:135" s="319" customFormat="1" ht="13.8" x14ac:dyDescent="0.25">
      <c r="B718" s="403">
        <v>2057</v>
      </c>
      <c r="C718" s="621"/>
      <c r="D718" s="610"/>
      <c r="E718" s="611"/>
      <c r="F718" s="621"/>
      <c r="G718" s="622"/>
      <c r="H718" s="623"/>
      <c r="I718" s="621"/>
      <c r="J718" s="622"/>
      <c r="K718" s="623"/>
      <c r="L718" s="621"/>
      <c r="M718" s="623"/>
      <c r="N718" s="301" t="s">
        <v>446</v>
      </c>
      <c r="O718" s="394"/>
      <c r="P718" s="394"/>
      <c r="Q718" s="394"/>
      <c r="R718" s="301">
        <v>43</v>
      </c>
      <c r="S718" s="503" t="s">
        <v>433</v>
      </c>
      <c r="T718" s="503" t="s">
        <v>433</v>
      </c>
      <c r="U718" s="503" t="s">
        <v>433</v>
      </c>
      <c r="W718" s="503" t="e">
        <v>#N/A</v>
      </c>
      <c r="X718" s="503" t="e">
        <v>#N/A</v>
      </c>
      <c r="Y718" s="503" t="e">
        <v>#N/A</v>
      </c>
      <c r="AA718" s="365"/>
      <c r="AB718" s="365"/>
      <c r="AC718" s="365"/>
      <c r="AD718" s="365"/>
      <c r="AE718" s="365"/>
      <c r="AF718" s="365"/>
      <c r="AG718" s="365"/>
      <c r="AH718" s="365"/>
      <c r="AI718" s="365"/>
      <c r="AJ718" s="365"/>
      <c r="AK718" s="365"/>
      <c r="AL718" s="365"/>
      <c r="AM718" s="365"/>
      <c r="AN718" s="365"/>
      <c r="BI718" s="463">
        <v>2055</v>
      </c>
      <c r="BJ718" s="464" t="e">
        <v>#REF!</v>
      </c>
      <c r="BR718" s="463">
        <v>2055</v>
      </c>
      <c r="BS718" s="294">
        <v>41</v>
      </c>
      <c r="BT718" s="529" t="e">
        <v>#DIV/0!</v>
      </c>
      <c r="BU718" s="529" t="e">
        <v>#DIV/0!</v>
      </c>
      <c r="BV718" s="560" t="e">
        <v>#DIV/0!</v>
      </c>
      <c r="BY718" s="463">
        <v>2055</v>
      </c>
      <c r="BZ718" s="294">
        <v>41</v>
      </c>
      <c r="CA718" s="529" t="e">
        <v>#REF!</v>
      </c>
      <c r="CB718" s="529" t="e">
        <v>#REF!</v>
      </c>
      <c r="CC718" s="529" t="e">
        <v>#REF!</v>
      </c>
      <c r="CD718" s="560" t="e">
        <v>#REF!</v>
      </c>
      <c r="CG718" s="463">
        <v>2055</v>
      </c>
      <c r="CH718" s="294">
        <v>41</v>
      </c>
      <c r="CI718" s="529" t="e">
        <v>#REF!</v>
      </c>
      <c r="CJ718" s="529" t="e">
        <v>#REF!</v>
      </c>
      <c r="CK718" s="529" t="e">
        <v>#REF!</v>
      </c>
      <c r="CL718" s="529" t="e">
        <v>#REF!</v>
      </c>
      <c r="CM718" s="560" t="e">
        <v>#REF!</v>
      </c>
      <c r="CP718" s="463">
        <v>2055</v>
      </c>
      <c r="CQ718" s="294">
        <v>41</v>
      </c>
      <c r="CR718" s="529" t="e">
        <v>#REF!</v>
      </c>
      <c r="CS718" s="529" t="e">
        <v>#REF!</v>
      </c>
      <c r="CT718" s="560" t="e">
        <v>#REF!</v>
      </c>
      <c r="CZ718" s="447" t="b">
        <v>0</v>
      </c>
      <c r="DA718" s="448" t="b">
        <v>0</v>
      </c>
      <c r="DB718" s="449" t="b">
        <v>0</v>
      </c>
      <c r="DC718" s="447" t="s">
        <v>433</v>
      </c>
      <c r="DD718" s="449" t="s">
        <v>433</v>
      </c>
      <c r="DE718" s="447" t="s">
        <v>433</v>
      </c>
      <c r="DF718" s="449" t="s">
        <v>433</v>
      </c>
      <c r="DG718" s="447" t="s">
        <v>433</v>
      </c>
      <c r="DH718" s="449" t="s">
        <v>433</v>
      </c>
      <c r="DI718" s="447" t="s">
        <v>433</v>
      </c>
      <c r="DJ718" s="448" t="s">
        <v>433</v>
      </c>
      <c r="DK718" s="449" t="s">
        <v>433</v>
      </c>
      <c r="DL718" s="447" t="s">
        <v>433</v>
      </c>
      <c r="DM718" s="448" t="s">
        <v>433</v>
      </c>
      <c r="DN718" s="449" t="s">
        <v>433</v>
      </c>
      <c r="DO718" s="447" t="s">
        <v>433</v>
      </c>
      <c r="DP718" s="448" t="s">
        <v>433</v>
      </c>
      <c r="DQ718" s="449" t="s">
        <v>433</v>
      </c>
      <c r="DR718" s="336"/>
      <c r="DV718" s="510">
        <v>2060</v>
      </c>
      <c r="DW718" s="511" t="s">
        <v>433</v>
      </c>
      <c r="DY718" s="558" t="s">
        <v>433</v>
      </c>
      <c r="EA718" s="325"/>
      <c r="EB718" s="325"/>
      <c r="EC718" s="325"/>
      <c r="ED718" s="325"/>
      <c r="EE718" s="325"/>
    </row>
    <row r="719" spans="1:135" s="319" customFormat="1" ht="13.8" x14ac:dyDescent="0.25">
      <c r="A719" s="487"/>
      <c r="B719" s="403">
        <v>2058</v>
      </c>
      <c r="C719" s="621"/>
      <c r="D719" s="610"/>
      <c r="E719" s="611"/>
      <c r="F719" s="621"/>
      <c r="G719" s="622"/>
      <c r="H719" s="623"/>
      <c r="I719" s="621"/>
      <c r="J719" s="622"/>
      <c r="K719" s="623"/>
      <c r="L719" s="621"/>
      <c r="M719" s="623"/>
      <c r="N719" s="301" t="s">
        <v>446</v>
      </c>
      <c r="R719" s="301">
        <v>44</v>
      </c>
      <c r="S719" s="503" t="s">
        <v>433</v>
      </c>
      <c r="T719" s="503" t="s">
        <v>433</v>
      </c>
      <c r="U719" s="503" t="s">
        <v>433</v>
      </c>
      <c r="W719" s="503" t="e">
        <v>#N/A</v>
      </c>
      <c r="X719" s="503" t="e">
        <v>#N/A</v>
      </c>
      <c r="Y719" s="503" t="e">
        <v>#N/A</v>
      </c>
      <c r="AA719" s="365"/>
      <c r="AB719" s="365"/>
      <c r="AC719" s="365"/>
      <c r="AD719" s="365"/>
      <c r="AE719" s="365"/>
      <c r="AF719" s="365"/>
      <c r="AG719" s="365"/>
      <c r="AH719" s="365"/>
      <c r="AI719" s="365"/>
      <c r="AJ719" s="365"/>
      <c r="AK719" s="365"/>
      <c r="AL719" s="365"/>
      <c r="AM719" s="365"/>
      <c r="AN719" s="365"/>
      <c r="BI719" s="463">
        <v>2056</v>
      </c>
      <c r="BJ719" s="464" t="e">
        <v>#REF!</v>
      </c>
      <c r="BR719" s="463">
        <v>2056</v>
      </c>
      <c r="BS719" s="294">
        <v>42</v>
      </c>
      <c r="BT719" s="468" t="e">
        <v>#DIV/0!</v>
      </c>
      <c r="BU719" s="468" t="e">
        <v>#DIV/0!</v>
      </c>
      <c r="BV719" s="464" t="e">
        <v>#DIV/0!</v>
      </c>
      <c r="BY719" s="463">
        <v>2056</v>
      </c>
      <c r="BZ719" s="294">
        <v>42</v>
      </c>
      <c r="CA719" s="468" t="e">
        <v>#REF!</v>
      </c>
      <c r="CB719" s="468" t="e">
        <v>#REF!</v>
      </c>
      <c r="CC719" s="468" t="e">
        <v>#REF!</v>
      </c>
      <c r="CD719" s="464" t="e">
        <v>#REF!</v>
      </c>
      <c r="CG719" s="463">
        <v>2056</v>
      </c>
      <c r="CH719" s="294">
        <v>42</v>
      </c>
      <c r="CI719" s="468" t="e">
        <v>#REF!</v>
      </c>
      <c r="CJ719" s="468" t="e">
        <v>#REF!</v>
      </c>
      <c r="CK719" s="468" t="e">
        <v>#REF!</v>
      </c>
      <c r="CL719" s="468" t="e">
        <v>#REF!</v>
      </c>
      <c r="CM719" s="464" t="e">
        <v>#REF!</v>
      </c>
      <c r="CP719" s="463">
        <v>2056</v>
      </c>
      <c r="CQ719" s="294">
        <v>42</v>
      </c>
      <c r="CR719" s="468" t="e">
        <v>#REF!</v>
      </c>
      <c r="CS719" s="468" t="e">
        <v>#REF!</v>
      </c>
      <c r="CT719" s="464" t="e">
        <v>#REF!</v>
      </c>
      <c r="CZ719" s="447" t="b">
        <v>0</v>
      </c>
      <c r="DA719" s="448" t="b">
        <v>0</v>
      </c>
      <c r="DB719" s="449" t="b">
        <v>0</v>
      </c>
      <c r="DC719" s="447" t="s">
        <v>433</v>
      </c>
      <c r="DD719" s="449" t="s">
        <v>433</v>
      </c>
      <c r="DE719" s="447" t="s">
        <v>433</v>
      </c>
      <c r="DF719" s="449" t="s">
        <v>433</v>
      </c>
      <c r="DG719" s="447" t="s">
        <v>433</v>
      </c>
      <c r="DH719" s="449" t="s">
        <v>433</v>
      </c>
      <c r="DI719" s="447" t="s">
        <v>433</v>
      </c>
      <c r="DJ719" s="448" t="s">
        <v>433</v>
      </c>
      <c r="DK719" s="449" t="s">
        <v>433</v>
      </c>
      <c r="DL719" s="447" t="s">
        <v>433</v>
      </c>
      <c r="DM719" s="448" t="s">
        <v>433</v>
      </c>
      <c r="DN719" s="449" t="s">
        <v>433</v>
      </c>
      <c r="DO719" s="447" t="s">
        <v>433</v>
      </c>
      <c r="DP719" s="448" t="s">
        <v>433</v>
      </c>
      <c r="DQ719" s="449" t="s">
        <v>433</v>
      </c>
      <c r="DR719" s="336"/>
      <c r="DW719" s="324"/>
      <c r="EA719" s="325"/>
      <c r="EB719" s="325"/>
      <c r="EC719" s="325"/>
      <c r="ED719" s="325"/>
      <c r="EE719" s="325"/>
    </row>
    <row r="720" spans="1:135" s="319" customFormat="1" ht="13.8" x14ac:dyDescent="0.25">
      <c r="A720" s="487"/>
      <c r="B720" s="403">
        <v>2059</v>
      </c>
      <c r="C720" s="621"/>
      <c r="D720" s="610"/>
      <c r="E720" s="611"/>
      <c r="F720" s="621"/>
      <c r="G720" s="622"/>
      <c r="H720" s="623"/>
      <c r="I720" s="621"/>
      <c r="J720" s="622"/>
      <c r="K720" s="623"/>
      <c r="L720" s="621"/>
      <c r="M720" s="623"/>
      <c r="N720" s="301" t="s">
        <v>446</v>
      </c>
      <c r="R720" s="301">
        <v>45</v>
      </c>
      <c r="S720" s="503" t="s">
        <v>433</v>
      </c>
      <c r="T720" s="503" t="s">
        <v>433</v>
      </c>
      <c r="U720" s="503" t="s">
        <v>433</v>
      </c>
      <c r="W720" s="503" t="e">
        <v>#N/A</v>
      </c>
      <c r="X720" s="503" t="e">
        <v>#N/A</v>
      </c>
      <c r="Y720" s="503" t="e">
        <v>#N/A</v>
      </c>
      <c r="AA720" s="365"/>
      <c r="AB720" s="365"/>
      <c r="AC720" s="365"/>
      <c r="AD720" s="365"/>
      <c r="AE720" s="365"/>
      <c r="AF720" s="365"/>
      <c r="AG720" s="365"/>
      <c r="AH720" s="365"/>
      <c r="AI720" s="365"/>
      <c r="AJ720" s="365"/>
      <c r="AK720" s="365"/>
      <c r="AL720" s="365"/>
      <c r="AM720" s="365"/>
      <c r="AN720" s="365"/>
      <c r="BI720" s="463">
        <v>2057</v>
      </c>
      <c r="BJ720" s="464" t="e">
        <v>#REF!</v>
      </c>
      <c r="BR720" s="463">
        <v>2057</v>
      </c>
      <c r="BS720" s="294">
        <v>43</v>
      </c>
      <c r="BT720" s="468" t="e">
        <v>#DIV/0!</v>
      </c>
      <c r="BU720" s="468" t="e">
        <v>#DIV/0!</v>
      </c>
      <c r="BV720" s="464" t="e">
        <v>#DIV/0!</v>
      </c>
      <c r="BY720" s="463">
        <v>2057</v>
      </c>
      <c r="BZ720" s="294">
        <v>43</v>
      </c>
      <c r="CA720" s="468" t="e">
        <v>#REF!</v>
      </c>
      <c r="CB720" s="468" t="e">
        <v>#REF!</v>
      </c>
      <c r="CC720" s="468" t="e">
        <v>#REF!</v>
      </c>
      <c r="CD720" s="464" t="e">
        <v>#REF!</v>
      </c>
      <c r="CG720" s="463">
        <v>2057</v>
      </c>
      <c r="CH720" s="294">
        <v>43</v>
      </c>
      <c r="CI720" s="468" t="e">
        <v>#REF!</v>
      </c>
      <c r="CJ720" s="468" t="e">
        <v>#REF!</v>
      </c>
      <c r="CK720" s="468" t="e">
        <v>#REF!</v>
      </c>
      <c r="CL720" s="468" t="e">
        <v>#REF!</v>
      </c>
      <c r="CM720" s="464" t="e">
        <v>#REF!</v>
      </c>
      <c r="CP720" s="463">
        <v>2057</v>
      </c>
      <c r="CQ720" s="294">
        <v>43</v>
      </c>
      <c r="CR720" s="468" t="e">
        <v>#REF!</v>
      </c>
      <c r="CS720" s="468" t="e">
        <v>#REF!</v>
      </c>
      <c r="CT720" s="464" t="e">
        <v>#REF!</v>
      </c>
      <c r="CZ720" s="447" t="b">
        <v>0</v>
      </c>
      <c r="DA720" s="448" t="b">
        <v>0</v>
      </c>
      <c r="DB720" s="449" t="b">
        <v>0</v>
      </c>
      <c r="DC720" s="447" t="s">
        <v>433</v>
      </c>
      <c r="DD720" s="449" t="s">
        <v>433</v>
      </c>
      <c r="DE720" s="447" t="s">
        <v>433</v>
      </c>
      <c r="DF720" s="449" t="s">
        <v>433</v>
      </c>
      <c r="DG720" s="447" t="s">
        <v>433</v>
      </c>
      <c r="DH720" s="449" t="s">
        <v>433</v>
      </c>
      <c r="DI720" s="447" t="s">
        <v>433</v>
      </c>
      <c r="DJ720" s="448" t="s">
        <v>433</v>
      </c>
      <c r="DK720" s="449" t="s">
        <v>433</v>
      </c>
      <c r="DL720" s="447" t="s">
        <v>433</v>
      </c>
      <c r="DM720" s="448" t="s">
        <v>433</v>
      </c>
      <c r="DN720" s="449" t="s">
        <v>433</v>
      </c>
      <c r="DO720" s="447" t="s">
        <v>433</v>
      </c>
      <c r="DP720" s="448" t="s">
        <v>433</v>
      </c>
      <c r="DQ720" s="449" t="s">
        <v>433</v>
      </c>
      <c r="DR720" s="336"/>
      <c r="DW720" s="324"/>
      <c r="EA720" s="325"/>
      <c r="EB720" s="325"/>
      <c r="EC720" s="325"/>
      <c r="ED720" s="325"/>
      <c r="EE720" s="325"/>
    </row>
    <row r="721" spans="1:152" s="319" customFormat="1" ht="14.4" thickBot="1" x14ac:dyDescent="0.3">
      <c r="A721" s="487"/>
      <c r="B721" s="403">
        <v>2060</v>
      </c>
      <c r="C721" s="624"/>
      <c r="D721" s="618"/>
      <c r="E721" s="619"/>
      <c r="F721" s="624"/>
      <c r="G721" s="625"/>
      <c r="H721" s="626"/>
      <c r="I721" s="624"/>
      <c r="J721" s="627"/>
      <c r="K721" s="628"/>
      <c r="L721" s="629"/>
      <c r="M721" s="628"/>
      <c r="N721" s="301" t="s">
        <v>446</v>
      </c>
      <c r="R721" s="301">
        <v>46</v>
      </c>
      <c r="S721" s="503" t="s">
        <v>433</v>
      </c>
      <c r="T721" s="503" t="s">
        <v>433</v>
      </c>
      <c r="U721" s="503" t="s">
        <v>433</v>
      </c>
      <c r="W721" s="503" t="e">
        <v>#N/A</v>
      </c>
      <c r="X721" s="503" t="e">
        <v>#N/A</v>
      </c>
      <c r="Y721" s="503" t="e">
        <v>#N/A</v>
      </c>
      <c r="AA721" s="365"/>
      <c r="AB721" s="365"/>
      <c r="AC721" s="365"/>
      <c r="AD721" s="365"/>
      <c r="AE721" s="365"/>
      <c r="AF721" s="365"/>
      <c r="AG721" s="365"/>
      <c r="AH721" s="365"/>
      <c r="AI721" s="365"/>
      <c r="AJ721" s="365"/>
      <c r="AK721" s="365"/>
      <c r="AL721" s="365"/>
      <c r="AM721" s="365"/>
      <c r="AN721" s="365"/>
      <c r="BI721" s="463">
        <v>2058</v>
      </c>
      <c r="BJ721" s="464" t="e">
        <v>#REF!</v>
      </c>
      <c r="BR721" s="463">
        <v>2058</v>
      </c>
      <c r="BS721" s="294">
        <v>44</v>
      </c>
      <c r="BT721" s="468" t="e">
        <v>#DIV/0!</v>
      </c>
      <c r="BU721" s="468" t="e">
        <v>#DIV/0!</v>
      </c>
      <c r="BV721" s="464" t="e">
        <v>#DIV/0!</v>
      </c>
      <c r="BY721" s="463">
        <v>2058</v>
      </c>
      <c r="BZ721" s="294">
        <v>44</v>
      </c>
      <c r="CA721" s="468" t="e">
        <v>#REF!</v>
      </c>
      <c r="CB721" s="468" t="e">
        <v>#REF!</v>
      </c>
      <c r="CC721" s="468" t="e">
        <v>#REF!</v>
      </c>
      <c r="CD721" s="464" t="e">
        <v>#REF!</v>
      </c>
      <c r="CG721" s="463">
        <v>2058</v>
      </c>
      <c r="CH721" s="294">
        <v>44</v>
      </c>
      <c r="CI721" s="468" t="e">
        <v>#REF!</v>
      </c>
      <c r="CJ721" s="468" t="e">
        <v>#REF!</v>
      </c>
      <c r="CK721" s="468" t="e">
        <v>#REF!</v>
      </c>
      <c r="CL721" s="468" t="e">
        <v>#REF!</v>
      </c>
      <c r="CM721" s="464" t="e">
        <v>#REF!</v>
      </c>
      <c r="CP721" s="463">
        <v>2058</v>
      </c>
      <c r="CQ721" s="294">
        <v>44</v>
      </c>
      <c r="CR721" s="468" t="e">
        <v>#REF!</v>
      </c>
      <c r="CS721" s="468" t="e">
        <v>#REF!</v>
      </c>
      <c r="CT721" s="464" t="e">
        <v>#REF!</v>
      </c>
      <c r="CZ721" s="447" t="b">
        <v>0</v>
      </c>
      <c r="DA721" s="448" t="b">
        <v>0</v>
      </c>
      <c r="DB721" s="449" t="b">
        <v>0</v>
      </c>
      <c r="DC721" s="447" t="s">
        <v>433</v>
      </c>
      <c r="DD721" s="449" t="s">
        <v>433</v>
      </c>
      <c r="DE721" s="447" t="s">
        <v>433</v>
      </c>
      <c r="DF721" s="449" t="s">
        <v>433</v>
      </c>
      <c r="DG721" s="447" t="s">
        <v>433</v>
      </c>
      <c r="DH721" s="449" t="s">
        <v>433</v>
      </c>
      <c r="DI721" s="447" t="s">
        <v>433</v>
      </c>
      <c r="DJ721" s="448" t="s">
        <v>433</v>
      </c>
      <c r="DK721" s="595" t="s">
        <v>433</v>
      </c>
      <c r="DL721" s="447" t="s">
        <v>433</v>
      </c>
      <c r="DM721" s="448" t="s">
        <v>433</v>
      </c>
      <c r="DN721" s="595" t="s">
        <v>433</v>
      </c>
      <c r="DO721" s="447" t="s">
        <v>433</v>
      </c>
      <c r="DP721" s="448" t="s">
        <v>433</v>
      </c>
      <c r="DQ721" s="595" t="s">
        <v>433</v>
      </c>
      <c r="DR721" s="463"/>
      <c r="DW721" s="324"/>
      <c r="EA721" s="325"/>
      <c r="EB721" s="325"/>
      <c r="EC721" s="325"/>
      <c r="ED721" s="325"/>
      <c r="EE721" s="325"/>
    </row>
    <row r="722" spans="1:152" s="319" customFormat="1" ht="13.8" x14ac:dyDescent="0.25">
      <c r="A722" s="487"/>
      <c r="B722" s="365"/>
      <c r="C722" s="489"/>
      <c r="D722" s="489"/>
      <c r="E722" s="489"/>
      <c r="F722" s="489"/>
      <c r="G722" s="489"/>
      <c r="H722" s="489"/>
      <c r="I722" s="489"/>
      <c r="J722" s="489"/>
      <c r="K722" s="489"/>
      <c r="L722" s="489"/>
      <c r="M722" s="490"/>
      <c r="S722" s="394"/>
      <c r="T722" s="394"/>
      <c r="U722" s="394"/>
      <c r="W722" s="394"/>
      <c r="X722" s="394"/>
      <c r="Y722" s="394"/>
      <c r="AA722" s="365"/>
      <c r="AB722" s="365"/>
      <c r="AC722" s="365"/>
      <c r="AD722" s="365"/>
      <c r="AE722" s="365"/>
      <c r="AF722" s="365"/>
      <c r="AG722" s="365"/>
      <c r="AH722" s="365"/>
      <c r="AI722" s="365"/>
      <c r="AJ722" s="365"/>
      <c r="AK722" s="365"/>
      <c r="AL722" s="365"/>
      <c r="AM722" s="365"/>
      <c r="AN722" s="365"/>
      <c r="BI722" s="463">
        <v>2059</v>
      </c>
      <c r="BJ722" s="464" t="e">
        <v>#REF!</v>
      </c>
      <c r="BR722" s="463">
        <v>2059</v>
      </c>
      <c r="BS722" s="294">
        <v>45</v>
      </c>
      <c r="BT722" s="468" t="e">
        <v>#DIV/0!</v>
      </c>
      <c r="BU722" s="468" t="e">
        <v>#DIV/0!</v>
      </c>
      <c r="BV722" s="464" t="e">
        <v>#DIV/0!</v>
      </c>
      <c r="BY722" s="463">
        <v>2059</v>
      </c>
      <c r="BZ722" s="294">
        <v>45</v>
      </c>
      <c r="CA722" s="468" t="e">
        <v>#REF!</v>
      </c>
      <c r="CB722" s="468" t="e">
        <v>#REF!</v>
      </c>
      <c r="CC722" s="468" t="e">
        <v>#REF!</v>
      </c>
      <c r="CD722" s="464" t="e">
        <v>#REF!</v>
      </c>
      <c r="CG722" s="463">
        <v>2059</v>
      </c>
      <c r="CH722" s="294">
        <v>45</v>
      </c>
      <c r="CI722" s="468" t="e">
        <v>#REF!</v>
      </c>
      <c r="CJ722" s="468" t="e">
        <v>#REF!</v>
      </c>
      <c r="CK722" s="468" t="e">
        <v>#REF!</v>
      </c>
      <c r="CL722" s="468" t="e">
        <v>#REF!</v>
      </c>
      <c r="CM722" s="464" t="e">
        <v>#REF!</v>
      </c>
      <c r="CP722" s="463">
        <v>2059</v>
      </c>
      <c r="CQ722" s="294">
        <v>45</v>
      </c>
      <c r="CR722" s="468" t="e">
        <v>#REF!</v>
      </c>
      <c r="CS722" s="468" t="e">
        <v>#REF!</v>
      </c>
      <c r="CT722" s="464" t="e">
        <v>#REF!</v>
      </c>
      <c r="CZ722" s="566"/>
      <c r="DA722" s="566"/>
      <c r="DB722" s="566"/>
      <c r="DC722" s="566"/>
      <c r="DD722" s="566"/>
      <c r="DE722" s="566"/>
      <c r="DF722" s="566"/>
      <c r="DG722" s="566"/>
      <c r="DH722" s="566"/>
      <c r="DI722" s="566"/>
      <c r="DJ722" s="566"/>
      <c r="DK722" s="566"/>
      <c r="DL722" s="566"/>
      <c r="DM722" s="566"/>
      <c r="DN722" s="566"/>
      <c r="DO722" s="566"/>
      <c r="DP722" s="566"/>
      <c r="DQ722" s="566"/>
      <c r="DR722" s="463"/>
      <c r="DU722" s="336"/>
      <c r="DW722" s="324"/>
      <c r="EA722" s="325"/>
      <c r="EB722" s="325"/>
      <c r="EC722" s="325"/>
      <c r="ED722" s="325"/>
      <c r="EE722" s="325"/>
    </row>
    <row r="723" spans="1:152" s="319" customFormat="1" x14ac:dyDescent="0.25">
      <c r="A723" s="487"/>
      <c r="B723" s="365"/>
      <c r="C723" s="1737" t="s">
        <v>401</v>
      </c>
      <c r="D723" s="1738"/>
      <c r="E723" s="1738"/>
      <c r="F723" s="1738"/>
      <c r="G723" s="1738"/>
      <c r="H723" s="1738"/>
      <c r="I723" s="1738"/>
      <c r="J723" s="1738"/>
      <c r="K723" s="1738"/>
      <c r="L723" s="1738"/>
      <c r="M723" s="1739"/>
      <c r="S723" s="394"/>
      <c r="T723" s="394"/>
      <c r="U723" s="394"/>
      <c r="W723" s="394"/>
      <c r="X723" s="394"/>
      <c r="Y723" s="394"/>
      <c r="AA723" s="365"/>
      <c r="AB723" s="365"/>
      <c r="AC723" s="365"/>
      <c r="AD723" s="365"/>
      <c r="AE723" s="365"/>
      <c r="AF723" s="365"/>
      <c r="AG723" s="365"/>
      <c r="AH723" s="365"/>
      <c r="AI723" s="365"/>
      <c r="AJ723" s="365"/>
      <c r="AK723" s="365"/>
      <c r="AL723" s="365"/>
      <c r="AM723" s="365"/>
      <c r="AN723" s="365"/>
      <c r="BI723" s="463">
        <v>2060</v>
      </c>
      <c r="BJ723" s="464" t="e">
        <v>#REF!</v>
      </c>
      <c r="BR723" s="463">
        <v>2060</v>
      </c>
      <c r="BS723" s="294">
        <v>46</v>
      </c>
      <c r="BT723" s="468" t="e">
        <v>#DIV/0!</v>
      </c>
      <c r="BU723" s="468" t="e">
        <v>#DIV/0!</v>
      </c>
      <c r="BV723" s="464" t="e">
        <v>#DIV/0!</v>
      </c>
      <c r="BY723" s="463">
        <v>2060</v>
      </c>
      <c r="BZ723" s="294">
        <v>46</v>
      </c>
      <c r="CA723" s="468" t="e">
        <v>#REF!</v>
      </c>
      <c r="CB723" s="468" t="e">
        <v>#REF!</v>
      </c>
      <c r="CC723" s="468" t="e">
        <v>#REF!</v>
      </c>
      <c r="CD723" s="464" t="e">
        <v>#REF!</v>
      </c>
      <c r="CG723" s="463">
        <v>2060</v>
      </c>
      <c r="CH723" s="294">
        <v>46</v>
      </c>
      <c r="CI723" s="468" t="e">
        <v>#REF!</v>
      </c>
      <c r="CJ723" s="468" t="e">
        <v>#REF!</v>
      </c>
      <c r="CK723" s="468" t="e">
        <v>#REF!</v>
      </c>
      <c r="CL723" s="468" t="e">
        <v>#REF!</v>
      </c>
      <c r="CM723" s="464" t="e">
        <v>#REF!</v>
      </c>
      <c r="CP723" s="463">
        <v>2060</v>
      </c>
      <c r="CQ723" s="294">
        <v>46</v>
      </c>
      <c r="CR723" s="468" t="e">
        <v>#REF!</v>
      </c>
      <c r="CS723" s="468" t="e">
        <v>#REF!</v>
      </c>
      <c r="CT723" s="464" t="e">
        <v>#REF!</v>
      </c>
      <c r="CZ723" s="365"/>
      <c r="DA723" s="365"/>
      <c r="DB723" s="365"/>
      <c r="DC723" s="365"/>
      <c r="DD723" s="365"/>
      <c r="DE723" s="365"/>
      <c r="DF723" s="365"/>
      <c r="DG723" s="365"/>
      <c r="DH723" s="365"/>
      <c r="DI723" s="365"/>
      <c r="DJ723" s="365"/>
      <c r="DK723" s="365"/>
      <c r="DL723" s="365"/>
      <c r="DM723" s="365"/>
      <c r="DN723" s="365"/>
      <c r="DO723" s="365"/>
      <c r="DP723" s="365"/>
      <c r="DQ723" s="365"/>
      <c r="DR723" s="365"/>
      <c r="DW723" s="324"/>
      <c r="EA723" s="325"/>
      <c r="EB723" s="325"/>
      <c r="EC723" s="325"/>
      <c r="ED723" s="325"/>
      <c r="EE723" s="325"/>
    </row>
    <row r="724" spans="1:152" s="319" customFormat="1" x14ac:dyDescent="0.25">
      <c r="A724" s="492" t="s">
        <v>311</v>
      </c>
      <c r="C724" s="1740"/>
      <c r="D724" s="1741"/>
      <c r="E724" s="1741"/>
      <c r="F724" s="1741"/>
      <c r="G724" s="1741"/>
      <c r="H724" s="1741"/>
      <c r="I724" s="1741"/>
      <c r="J724" s="1741"/>
      <c r="K724" s="1741"/>
      <c r="L724" s="1741"/>
      <c r="M724" s="1742"/>
      <c r="N724" s="365"/>
      <c r="O724" s="365"/>
      <c r="P724" s="365"/>
      <c r="Q724" s="365"/>
      <c r="R724" s="365"/>
      <c r="S724" s="365"/>
      <c r="T724" s="365"/>
      <c r="U724" s="365"/>
      <c r="V724" s="365"/>
      <c r="W724" s="365"/>
      <c r="X724" s="365"/>
      <c r="Y724" s="365"/>
      <c r="Z724" s="365"/>
      <c r="AA724" s="365"/>
      <c r="AB724" s="365"/>
      <c r="AC724" s="365"/>
      <c r="AD724" s="365"/>
      <c r="AE724" s="365"/>
      <c r="AF724" s="365"/>
      <c r="AG724" s="365"/>
      <c r="AH724" s="365"/>
      <c r="AI724" s="365"/>
      <c r="AJ724" s="365"/>
      <c r="AK724" s="365"/>
      <c r="AL724" s="365"/>
      <c r="AM724" s="365"/>
      <c r="AN724" s="365"/>
      <c r="DI724" s="600"/>
      <c r="DJ724" s="600"/>
      <c r="DK724" s="600"/>
      <c r="DL724" s="600"/>
      <c r="DM724" s="600"/>
      <c r="DN724" s="601"/>
      <c r="DO724" s="600"/>
      <c r="DP724" s="600"/>
      <c r="DQ724" s="601"/>
      <c r="DW724" s="324"/>
      <c r="EA724" s="325"/>
      <c r="EB724" s="325"/>
      <c r="EC724" s="325"/>
      <c r="ED724" s="325"/>
      <c r="EE724" s="325"/>
    </row>
    <row r="725" spans="1:152" s="319" customFormat="1" x14ac:dyDescent="0.25">
      <c r="A725" s="492"/>
      <c r="C725" s="1740"/>
      <c r="D725" s="1741"/>
      <c r="E725" s="1741"/>
      <c r="F725" s="1741"/>
      <c r="G725" s="1741"/>
      <c r="H725" s="1741"/>
      <c r="I725" s="1741"/>
      <c r="J725" s="1741"/>
      <c r="K725" s="1741"/>
      <c r="L725" s="1741"/>
      <c r="M725" s="1742"/>
      <c r="N725" s="365"/>
      <c r="O725" s="365"/>
      <c r="P725" s="365"/>
      <c r="Q725" s="365"/>
      <c r="R725" s="365"/>
      <c r="S725" s="365"/>
      <c r="T725" s="365"/>
      <c r="U725" s="365"/>
      <c r="V725" s="365"/>
      <c r="W725" s="365"/>
      <c r="X725" s="365"/>
      <c r="Y725" s="365"/>
      <c r="Z725" s="365"/>
      <c r="AA725" s="365"/>
      <c r="AB725" s="365"/>
      <c r="AC725" s="365"/>
      <c r="AD725" s="365"/>
      <c r="AE725" s="365"/>
      <c r="AF725" s="365"/>
      <c r="AG725" s="365"/>
      <c r="AH725" s="365"/>
      <c r="AI725" s="365"/>
      <c r="AJ725" s="365"/>
      <c r="AK725" s="365"/>
      <c r="AL725" s="365"/>
      <c r="AM725" s="365"/>
      <c r="AN725" s="365"/>
      <c r="DI725" s="600"/>
      <c r="DJ725" s="600"/>
      <c r="DK725" s="600"/>
      <c r="DL725" s="600"/>
      <c r="DM725" s="600"/>
      <c r="DN725" s="601"/>
      <c r="DO725" s="600"/>
      <c r="DP725" s="600"/>
      <c r="DQ725" s="601"/>
      <c r="DW725" s="324"/>
      <c r="EA725" s="325"/>
      <c r="EB725" s="325"/>
      <c r="EC725" s="325"/>
      <c r="ED725" s="325"/>
      <c r="EE725" s="325"/>
    </row>
    <row r="726" spans="1:152" x14ac:dyDescent="0.25">
      <c r="A726" s="487"/>
      <c r="B726" s="365"/>
      <c r="C726" s="1743"/>
      <c r="D726" s="1744"/>
      <c r="E726" s="1744"/>
      <c r="F726" s="1744"/>
      <c r="G726" s="1744"/>
      <c r="H726" s="1744"/>
      <c r="I726" s="1744"/>
      <c r="J726" s="1744"/>
      <c r="K726" s="1744"/>
      <c r="L726" s="1744"/>
      <c r="M726" s="1745"/>
      <c r="N726" s="319"/>
      <c r="O726" s="319"/>
      <c r="P726" s="319"/>
      <c r="Q726" s="319"/>
      <c r="R726" s="319"/>
      <c r="S726" s="394"/>
      <c r="T726" s="394"/>
      <c r="U726" s="394"/>
      <c r="V726" s="319"/>
      <c r="W726" s="394"/>
      <c r="X726" s="394"/>
      <c r="Y726" s="394"/>
      <c r="Z726" s="365"/>
      <c r="AA726" s="365"/>
      <c r="AB726" s="365"/>
      <c r="AC726" s="365"/>
      <c r="AD726" s="365"/>
      <c r="AE726" s="365"/>
      <c r="AF726" s="365"/>
      <c r="AG726" s="365"/>
      <c r="AH726" s="365"/>
      <c r="AI726" s="365"/>
      <c r="AJ726" s="365"/>
      <c r="AK726" s="365"/>
      <c r="AL726" s="365"/>
      <c r="AM726" s="365"/>
      <c r="AN726" s="365"/>
      <c r="AO726" s="319"/>
      <c r="AP726" s="319"/>
      <c r="AQ726" s="319"/>
      <c r="AR726" s="319"/>
      <c r="AS726" s="319"/>
      <c r="AT726" s="319"/>
      <c r="AU726" s="319"/>
      <c r="AV726" s="319"/>
      <c r="AW726" s="319"/>
      <c r="AX726" s="319"/>
      <c r="AY726" s="319"/>
      <c r="AZ726" s="319"/>
      <c r="BA726" s="319"/>
      <c r="BB726" s="319"/>
      <c r="BC726" s="319"/>
      <c r="BD726" s="319"/>
      <c r="BE726" s="319"/>
      <c r="BF726" s="319"/>
      <c r="BG726" s="319"/>
      <c r="BH726" s="319"/>
      <c r="BI726" s="319"/>
      <c r="BJ726" s="319"/>
      <c r="BK726" s="319"/>
      <c r="BL726" s="319"/>
    </row>
    <row r="727" spans="1:152" s="571" customFormat="1" x14ac:dyDescent="0.25">
      <c r="C727" s="570"/>
      <c r="D727" s="570"/>
      <c r="E727" s="570"/>
      <c r="F727" s="570"/>
      <c r="G727" s="602"/>
      <c r="H727" s="602"/>
      <c r="I727" s="602"/>
      <c r="J727" s="570"/>
      <c r="K727" s="602"/>
      <c r="L727" s="569"/>
      <c r="M727" s="570"/>
      <c r="X727" s="572"/>
      <c r="Y727" s="572"/>
      <c r="Z727" s="568"/>
      <c r="AA727" s="568"/>
      <c r="AB727" s="568"/>
      <c r="AC727" s="568"/>
      <c r="AD727" s="568"/>
      <c r="AE727" s="568"/>
      <c r="AF727" s="568"/>
      <c r="AG727" s="568"/>
      <c r="AH727" s="568"/>
      <c r="AI727" s="568"/>
      <c r="AJ727" s="568"/>
      <c r="AK727" s="568"/>
      <c r="AL727" s="568"/>
      <c r="AM727" s="568"/>
      <c r="AN727" s="568"/>
      <c r="DW727" s="573"/>
      <c r="EA727" s="574"/>
      <c r="EB727" s="574"/>
      <c r="EC727" s="574"/>
      <c r="ED727" s="574"/>
      <c r="EE727" s="574"/>
    </row>
    <row r="728" spans="1:152" s="571" customFormat="1" x14ac:dyDescent="0.25">
      <c r="C728" s="570"/>
      <c r="D728" s="570"/>
      <c r="E728" s="570"/>
      <c r="F728" s="570"/>
      <c r="G728" s="570"/>
      <c r="H728" s="570"/>
      <c r="I728" s="570"/>
      <c r="J728" s="570"/>
      <c r="K728" s="570"/>
      <c r="L728" s="570"/>
      <c r="M728" s="570"/>
      <c r="AJ728" s="568"/>
      <c r="AK728" s="568"/>
      <c r="AL728" s="568"/>
      <c r="AM728" s="568"/>
      <c r="AN728" s="568"/>
      <c r="DW728" s="573"/>
      <c r="EA728" s="574"/>
      <c r="EB728" s="574"/>
      <c r="EC728" s="574"/>
      <c r="ED728" s="574"/>
      <c r="EE728" s="574"/>
    </row>
    <row r="729" spans="1:152" s="603" customFormat="1" x14ac:dyDescent="0.25">
      <c r="C729" s="604"/>
      <c r="D729" s="604"/>
      <c r="E729" s="604"/>
      <c r="F729" s="604"/>
      <c r="G729" s="604"/>
      <c r="H729" s="604"/>
      <c r="I729" s="604"/>
      <c r="J729" s="604"/>
      <c r="K729" s="604"/>
      <c r="L729" s="604"/>
      <c r="M729" s="604"/>
      <c r="V729" s="301"/>
      <c r="W729" s="301"/>
      <c r="X729" s="301"/>
      <c r="Y729" s="301"/>
      <c r="Z729" s="301"/>
      <c r="AA729" s="301"/>
      <c r="AB729" s="301"/>
      <c r="AC729" s="301"/>
      <c r="AD729" s="301"/>
      <c r="AE729" s="301"/>
      <c r="AF729" s="301"/>
      <c r="AG729" s="301"/>
      <c r="AH729" s="301"/>
      <c r="AI729" s="301"/>
      <c r="AJ729" s="365"/>
      <c r="AK729" s="365"/>
      <c r="AL729" s="365"/>
      <c r="AM729" s="301"/>
      <c r="AN729" s="301"/>
      <c r="AO729" s="301"/>
      <c r="AP729" s="301"/>
      <c r="AQ729" s="301"/>
      <c r="AR729" s="301"/>
      <c r="AS729" s="301"/>
      <c r="AT729" s="301"/>
      <c r="AU729" s="301"/>
      <c r="AV729" s="301"/>
      <c r="AW729" s="301"/>
      <c r="AX729" s="301"/>
      <c r="AY729" s="301"/>
      <c r="AZ729" s="301"/>
      <c r="BA729" s="301"/>
      <c r="BB729" s="301"/>
      <c r="BC729" s="301"/>
      <c r="BD729" s="301"/>
      <c r="BE729" s="301"/>
      <c r="BF729" s="301"/>
      <c r="BG729" s="301"/>
      <c r="BH729" s="301"/>
      <c r="BI729" s="301"/>
      <c r="BJ729" s="301"/>
      <c r="BK729" s="301"/>
      <c r="BL729" s="301"/>
      <c r="BM729" s="301"/>
      <c r="BN729" s="301"/>
      <c r="BO729" s="301"/>
      <c r="BP729" s="301"/>
      <c r="BQ729" s="301"/>
      <c r="BR729" s="301"/>
      <c r="BS729" s="301"/>
      <c r="BT729" s="301"/>
      <c r="BU729" s="301"/>
      <c r="BV729" s="301"/>
      <c r="BW729" s="301"/>
      <c r="BX729" s="301"/>
      <c r="BY729" s="301"/>
      <c r="BZ729" s="301"/>
      <c r="CA729" s="301"/>
      <c r="CB729" s="301"/>
      <c r="CC729" s="301"/>
      <c r="CD729" s="301"/>
      <c r="CE729" s="301"/>
      <c r="CF729" s="301"/>
      <c r="CG729" s="301"/>
      <c r="CH729" s="301"/>
      <c r="CI729" s="301"/>
      <c r="CJ729" s="301"/>
      <c r="CK729" s="301"/>
      <c r="CL729" s="301"/>
      <c r="CM729" s="301"/>
      <c r="CN729" s="301"/>
      <c r="CO729" s="301"/>
      <c r="CP729" s="301"/>
      <c r="CQ729" s="301"/>
      <c r="CR729" s="301"/>
      <c r="CS729" s="301"/>
      <c r="CT729" s="301"/>
      <c r="CU729" s="301"/>
      <c r="CV729" s="301"/>
      <c r="CW729" s="301"/>
      <c r="CX729" s="301"/>
      <c r="CY729" s="301"/>
      <c r="CZ729" s="301"/>
      <c r="DA729" s="301"/>
      <c r="DB729" s="301"/>
      <c r="DC729" s="301"/>
      <c r="DD729" s="301"/>
      <c r="DE729" s="301"/>
      <c r="DF729" s="301"/>
      <c r="DG729" s="301"/>
      <c r="DH729" s="301"/>
      <c r="DI729" s="301"/>
      <c r="DJ729" s="301"/>
      <c r="DK729" s="301"/>
      <c r="DL729" s="301"/>
      <c r="DM729" s="301"/>
      <c r="DN729" s="301"/>
      <c r="DO729" s="301"/>
      <c r="DP729" s="301"/>
      <c r="DQ729" s="301"/>
      <c r="DR729" s="301"/>
      <c r="DS729" s="301"/>
      <c r="DT729" s="301"/>
      <c r="DU729" s="301"/>
      <c r="DV729" s="301"/>
      <c r="DW729" s="293"/>
      <c r="DX729" s="301"/>
      <c r="DY729" s="301"/>
      <c r="DZ729" s="301"/>
      <c r="EA729" s="303"/>
      <c r="EB729" s="303"/>
      <c r="EC729" s="303"/>
      <c r="ED729" s="303"/>
      <c r="EE729" s="303"/>
      <c r="EF729" s="301"/>
      <c r="EG729" s="301"/>
      <c r="EH729" s="301"/>
      <c r="EI729" s="301"/>
      <c r="EJ729" s="301"/>
      <c r="EK729" s="301"/>
      <c r="EL729" s="301"/>
      <c r="EM729" s="301"/>
      <c r="EN729" s="301"/>
      <c r="EO729" s="301"/>
      <c r="EP729" s="301"/>
      <c r="EQ729" s="301"/>
      <c r="ER729" s="301"/>
      <c r="ES729" s="301"/>
      <c r="ET729" s="301"/>
      <c r="EU729" s="301"/>
      <c r="EV729" s="301"/>
    </row>
    <row r="730" spans="1:152" s="603" customFormat="1" x14ac:dyDescent="0.25">
      <c r="A730" s="605" t="s">
        <v>431</v>
      </c>
      <c r="C730" s="604"/>
      <c r="D730" s="604"/>
      <c r="E730" s="604"/>
      <c r="F730" s="604"/>
      <c r="G730" s="604"/>
      <c r="H730" s="604"/>
      <c r="I730" s="604"/>
      <c r="J730" s="604"/>
      <c r="K730" s="604"/>
      <c r="L730" s="604"/>
      <c r="M730" s="604"/>
      <c r="V730" s="301"/>
      <c r="W730" s="301"/>
      <c r="X730" s="301"/>
      <c r="Y730" s="301"/>
      <c r="Z730" s="301"/>
      <c r="AA730" s="301"/>
      <c r="AB730" s="301"/>
      <c r="AC730" s="301"/>
      <c r="AD730" s="301"/>
      <c r="AE730" s="301"/>
      <c r="AF730" s="301"/>
      <c r="AG730" s="301"/>
      <c r="AH730" s="301"/>
      <c r="AI730" s="301"/>
      <c r="AJ730" s="365"/>
      <c r="AK730" s="365"/>
      <c r="AL730" s="365"/>
      <c r="AM730" s="301"/>
      <c r="AN730" s="301"/>
      <c r="AO730" s="301"/>
      <c r="AP730" s="301"/>
      <c r="AQ730" s="301"/>
      <c r="AR730" s="301"/>
      <c r="AS730" s="301"/>
      <c r="AT730" s="301"/>
      <c r="AU730" s="301"/>
      <c r="AV730" s="301"/>
      <c r="AW730" s="301"/>
      <c r="AX730" s="301"/>
      <c r="AY730" s="301"/>
      <c r="AZ730" s="301"/>
      <c r="BA730" s="301"/>
      <c r="BB730" s="301"/>
      <c r="BC730" s="301"/>
      <c r="BD730" s="301"/>
      <c r="BE730" s="301"/>
      <c r="BF730" s="301"/>
      <c r="BG730" s="301"/>
      <c r="BH730" s="301"/>
      <c r="BI730" s="301"/>
      <c r="BJ730" s="301"/>
      <c r="BK730" s="301"/>
      <c r="BL730" s="301"/>
      <c r="BM730" s="301"/>
      <c r="BN730" s="301"/>
      <c r="BO730" s="301"/>
      <c r="BP730" s="301"/>
      <c r="BQ730" s="301"/>
      <c r="BR730" s="301"/>
      <c r="BS730" s="301"/>
      <c r="BT730" s="301"/>
      <c r="BU730" s="301"/>
      <c r="BV730" s="301"/>
      <c r="BW730" s="301"/>
      <c r="BX730" s="301"/>
      <c r="BY730" s="301"/>
      <c r="BZ730" s="301"/>
      <c r="CA730" s="301"/>
      <c r="CB730" s="301"/>
      <c r="CC730" s="301"/>
      <c r="CD730" s="301"/>
      <c r="CE730" s="301"/>
      <c r="CF730" s="301"/>
      <c r="CG730" s="301"/>
      <c r="CH730" s="301"/>
      <c r="CI730" s="301"/>
      <c r="CJ730" s="301"/>
      <c r="CK730" s="301"/>
      <c r="CL730" s="301"/>
      <c r="CM730" s="301"/>
      <c r="CN730" s="301"/>
      <c r="CO730" s="301"/>
      <c r="CP730" s="301"/>
      <c r="CQ730" s="301"/>
      <c r="CR730" s="301"/>
      <c r="CS730" s="301"/>
      <c r="CT730" s="301"/>
      <c r="CU730" s="301"/>
      <c r="CV730" s="301"/>
      <c r="CW730" s="301"/>
      <c r="CX730" s="301"/>
      <c r="CY730" s="301"/>
      <c r="CZ730" s="301"/>
      <c r="DA730" s="301"/>
      <c r="DB730" s="301"/>
      <c r="DC730" s="301"/>
      <c r="DD730" s="301"/>
      <c r="DE730" s="301"/>
      <c r="DF730" s="301"/>
      <c r="DG730" s="301"/>
      <c r="DH730" s="301"/>
      <c r="DI730" s="301"/>
      <c r="DJ730" s="301"/>
      <c r="DK730" s="301"/>
      <c r="DL730" s="301"/>
      <c r="DM730" s="301"/>
      <c r="DN730" s="301"/>
      <c r="DO730" s="301"/>
      <c r="DP730" s="301"/>
      <c r="DQ730" s="301"/>
      <c r="DR730" s="301"/>
      <c r="DS730" s="301"/>
      <c r="DT730" s="301"/>
      <c r="DU730" s="301"/>
      <c r="DV730" s="301"/>
      <c r="DW730" s="293"/>
      <c r="DX730" s="301"/>
      <c r="DY730" s="301"/>
      <c r="DZ730" s="301"/>
      <c r="EA730" s="303"/>
      <c r="EB730" s="303"/>
      <c r="EC730" s="303"/>
      <c r="ED730" s="303"/>
      <c r="EE730" s="303"/>
      <c r="EF730" s="301"/>
      <c r="EG730" s="301"/>
      <c r="EH730" s="301"/>
      <c r="EI730" s="301"/>
      <c r="EJ730" s="301"/>
      <c r="EK730" s="301"/>
      <c r="EL730" s="301"/>
      <c r="EM730" s="301"/>
      <c r="EN730" s="301"/>
      <c r="EO730" s="301"/>
      <c r="EP730" s="301"/>
      <c r="EQ730" s="301"/>
      <c r="ER730" s="301"/>
      <c r="ES730" s="301"/>
      <c r="ET730" s="301"/>
      <c r="EU730" s="301"/>
      <c r="EV730" s="301"/>
    </row>
    <row r="731" spans="1:152" s="603" customFormat="1" x14ac:dyDescent="0.25">
      <c r="C731" s="604"/>
      <c r="D731" s="604"/>
      <c r="E731" s="604"/>
      <c r="F731" s="604"/>
      <c r="G731" s="604"/>
      <c r="H731" s="604"/>
      <c r="I731" s="604"/>
      <c r="J731" s="604"/>
      <c r="K731" s="604"/>
      <c r="L731" s="604"/>
      <c r="M731" s="604"/>
      <c r="V731" s="301"/>
      <c r="W731" s="301"/>
      <c r="X731" s="301"/>
      <c r="Y731" s="301"/>
      <c r="Z731" s="301"/>
      <c r="AA731" s="301"/>
      <c r="AB731" s="301"/>
      <c r="AC731" s="301"/>
      <c r="AD731" s="301"/>
      <c r="AE731" s="301"/>
      <c r="AF731" s="301"/>
      <c r="AG731" s="301"/>
      <c r="AH731" s="301"/>
      <c r="AI731" s="301"/>
      <c r="AJ731" s="365"/>
      <c r="AK731" s="365"/>
      <c r="AL731" s="365"/>
      <c r="AM731" s="301"/>
      <c r="AN731" s="301"/>
      <c r="AO731" s="301"/>
      <c r="AP731" s="301"/>
      <c r="AQ731" s="301"/>
      <c r="AR731" s="301"/>
      <c r="AS731" s="301"/>
      <c r="AT731" s="301"/>
      <c r="AU731" s="301"/>
      <c r="AV731" s="301"/>
      <c r="AW731" s="301"/>
      <c r="AX731" s="301"/>
      <c r="AY731" s="301"/>
      <c r="AZ731" s="301"/>
      <c r="BA731" s="301"/>
      <c r="BB731" s="301"/>
      <c r="BC731" s="301"/>
      <c r="BD731" s="301"/>
      <c r="BE731" s="301"/>
      <c r="BF731" s="301"/>
      <c r="BG731" s="301"/>
      <c r="BH731" s="301"/>
      <c r="BI731" s="301"/>
      <c r="BJ731" s="301"/>
      <c r="BK731" s="301"/>
      <c r="BL731" s="301"/>
      <c r="BM731" s="301"/>
      <c r="BN731" s="301"/>
      <c r="BO731" s="301"/>
      <c r="BP731" s="301"/>
      <c r="BQ731" s="301"/>
      <c r="BR731" s="301"/>
      <c r="BS731" s="301"/>
      <c r="BT731" s="301"/>
      <c r="BU731" s="301"/>
      <c r="BV731" s="301"/>
      <c r="BW731" s="301"/>
      <c r="BX731" s="301"/>
      <c r="BY731" s="301"/>
      <c r="BZ731" s="301"/>
      <c r="CA731" s="301"/>
      <c r="CB731" s="301"/>
      <c r="CC731" s="301"/>
      <c r="CD731" s="301"/>
      <c r="CE731" s="301"/>
      <c r="CF731" s="301"/>
      <c r="CG731" s="301"/>
      <c r="CH731" s="301"/>
      <c r="CI731" s="301"/>
      <c r="CJ731" s="301"/>
      <c r="CK731" s="301"/>
      <c r="CL731" s="301"/>
      <c r="CM731" s="301"/>
      <c r="CN731" s="301"/>
      <c r="CO731" s="301"/>
      <c r="CP731" s="301"/>
      <c r="CQ731" s="301"/>
      <c r="CR731" s="301"/>
      <c r="CS731" s="301"/>
      <c r="CT731" s="301"/>
      <c r="CU731" s="301"/>
      <c r="CV731" s="301"/>
      <c r="CW731" s="301"/>
      <c r="CX731" s="301"/>
      <c r="CY731" s="301"/>
      <c r="CZ731" s="301"/>
      <c r="DA731" s="301"/>
      <c r="DB731" s="301"/>
      <c r="DC731" s="301"/>
      <c r="DD731" s="301"/>
      <c r="DE731" s="301"/>
      <c r="DF731" s="301"/>
      <c r="DG731" s="301"/>
      <c r="DH731" s="301"/>
      <c r="DI731" s="301"/>
      <c r="DJ731" s="301"/>
      <c r="DK731" s="301"/>
      <c r="DL731" s="301"/>
      <c r="DM731" s="301"/>
      <c r="DN731" s="301"/>
      <c r="DO731" s="301"/>
      <c r="DP731" s="301"/>
      <c r="DQ731" s="301"/>
      <c r="DR731" s="301"/>
      <c r="DS731" s="301"/>
      <c r="DT731" s="301"/>
      <c r="DU731" s="301"/>
      <c r="DV731" s="301"/>
      <c r="DW731" s="293"/>
      <c r="DX731" s="301"/>
      <c r="DY731" s="301"/>
      <c r="DZ731" s="301"/>
      <c r="EA731" s="303"/>
      <c r="EB731" s="303"/>
      <c r="EC731" s="303"/>
      <c r="ED731" s="303"/>
      <c r="EE731" s="303"/>
      <c r="EF731" s="301"/>
      <c r="EG731" s="301"/>
      <c r="EH731" s="301"/>
      <c r="EI731" s="301"/>
      <c r="EJ731" s="301"/>
      <c r="EK731" s="301"/>
      <c r="EL731" s="301"/>
      <c r="EM731" s="301"/>
      <c r="EN731" s="301"/>
      <c r="EO731" s="301"/>
      <c r="EP731" s="301"/>
      <c r="EQ731" s="301"/>
      <c r="ER731" s="301"/>
      <c r="ES731" s="301"/>
      <c r="ET731" s="301"/>
      <c r="EU731" s="301"/>
      <c r="EV731" s="301"/>
    </row>
    <row r="732" spans="1:152" s="603" customFormat="1" x14ac:dyDescent="0.25">
      <c r="C732" s="604"/>
      <c r="D732" s="604"/>
      <c r="E732" s="604"/>
      <c r="F732" s="604"/>
      <c r="G732" s="604"/>
      <c r="H732" s="604"/>
      <c r="I732" s="604"/>
      <c r="J732" s="604"/>
      <c r="K732" s="604"/>
      <c r="L732" s="604"/>
      <c r="M732" s="604"/>
      <c r="V732" s="301"/>
      <c r="W732" s="301"/>
      <c r="X732" s="301"/>
      <c r="Y732" s="301"/>
      <c r="Z732" s="301"/>
      <c r="AA732" s="301"/>
      <c r="AB732" s="301"/>
      <c r="AC732" s="301"/>
      <c r="AD732" s="301"/>
      <c r="AE732" s="301"/>
      <c r="AF732" s="301"/>
      <c r="AG732" s="301"/>
      <c r="AH732" s="301"/>
      <c r="AI732" s="301"/>
      <c r="AJ732" s="365"/>
      <c r="AK732" s="365"/>
      <c r="AL732" s="365"/>
      <c r="AM732" s="301"/>
      <c r="AN732" s="301"/>
      <c r="AO732" s="301"/>
      <c r="AP732" s="301"/>
      <c r="AQ732" s="301"/>
      <c r="AR732" s="301"/>
      <c r="AS732" s="301"/>
      <c r="AT732" s="301"/>
      <c r="AU732" s="301"/>
      <c r="AV732" s="301"/>
      <c r="AW732" s="301"/>
      <c r="AX732" s="301"/>
      <c r="AY732" s="301"/>
      <c r="AZ732" s="301"/>
      <c r="BA732" s="301"/>
      <c r="BB732" s="301"/>
      <c r="BC732" s="301"/>
      <c r="BD732" s="301"/>
      <c r="BE732" s="301"/>
      <c r="BF732" s="301"/>
      <c r="BG732" s="301"/>
      <c r="BH732" s="301"/>
      <c r="BI732" s="301"/>
      <c r="BJ732" s="301"/>
      <c r="BK732" s="301"/>
      <c r="BL732" s="301"/>
      <c r="BM732" s="301"/>
      <c r="BN732" s="301"/>
      <c r="BO732" s="301"/>
      <c r="BP732" s="301"/>
      <c r="BQ732" s="301"/>
      <c r="BR732" s="301"/>
      <c r="BS732" s="301"/>
      <c r="BT732" s="301"/>
      <c r="BU732" s="301"/>
      <c r="BV732" s="301"/>
      <c r="BW732" s="301"/>
      <c r="BX732" s="301"/>
      <c r="BY732" s="301"/>
      <c r="BZ732" s="301"/>
      <c r="CA732" s="301"/>
      <c r="CB732" s="301"/>
      <c r="CC732" s="301"/>
      <c r="CD732" s="301"/>
      <c r="CE732" s="301"/>
      <c r="CF732" s="301"/>
      <c r="CG732" s="301"/>
      <c r="CH732" s="301"/>
      <c r="CI732" s="301"/>
      <c r="CJ732" s="301"/>
      <c r="CK732" s="301"/>
      <c r="CL732" s="301"/>
      <c r="CM732" s="301"/>
      <c r="CN732" s="301"/>
      <c r="CO732" s="301"/>
      <c r="CP732" s="301"/>
      <c r="CQ732" s="301"/>
      <c r="CR732" s="301"/>
      <c r="CS732" s="301"/>
      <c r="CT732" s="301"/>
      <c r="CU732" s="301"/>
      <c r="CV732" s="301"/>
      <c r="CW732" s="301"/>
      <c r="CX732" s="301"/>
      <c r="CY732" s="301"/>
      <c r="CZ732" s="301"/>
      <c r="DA732" s="301"/>
      <c r="DB732" s="301"/>
      <c r="DC732" s="301"/>
      <c r="DD732" s="301"/>
      <c r="DE732" s="301"/>
      <c r="DF732" s="301"/>
      <c r="DG732" s="301"/>
      <c r="DH732" s="301"/>
      <c r="DI732" s="301"/>
      <c r="DJ732" s="301"/>
      <c r="DK732" s="301"/>
      <c r="DL732" s="301"/>
      <c r="DM732" s="301"/>
      <c r="DN732" s="301"/>
      <c r="DO732" s="301"/>
      <c r="DP732" s="301"/>
      <c r="DQ732" s="301"/>
      <c r="DR732" s="301"/>
      <c r="DS732" s="301"/>
      <c r="DT732" s="301"/>
      <c r="DU732" s="301"/>
      <c r="DV732" s="301"/>
      <c r="DW732" s="293"/>
      <c r="DX732" s="301"/>
      <c r="DY732" s="301"/>
      <c r="DZ732" s="301"/>
      <c r="EA732" s="303"/>
      <c r="EB732" s="303"/>
      <c r="EC732" s="303"/>
      <c r="ED732" s="303"/>
      <c r="EE732" s="303"/>
      <c r="EF732" s="301"/>
      <c r="EG732" s="301"/>
      <c r="EH732" s="301"/>
      <c r="EI732" s="301"/>
      <c r="EJ732" s="301"/>
      <c r="EK732" s="301"/>
      <c r="EL732" s="301"/>
      <c r="EM732" s="301"/>
      <c r="EN732" s="301"/>
      <c r="EO732" s="301"/>
      <c r="EP732" s="301"/>
      <c r="EQ732" s="301"/>
      <c r="ER732" s="301"/>
      <c r="ES732" s="301"/>
      <c r="ET732" s="301"/>
      <c r="EU732" s="301"/>
      <c r="EV732" s="301"/>
    </row>
    <row r="733" spans="1:152" s="603" customFormat="1" x14ac:dyDescent="0.25">
      <c r="C733" s="604"/>
      <c r="D733" s="604"/>
      <c r="E733" s="604"/>
      <c r="F733" s="604"/>
      <c r="G733" s="604"/>
      <c r="H733" s="604"/>
      <c r="I733" s="604"/>
      <c r="J733" s="604"/>
      <c r="K733" s="604"/>
      <c r="L733" s="604"/>
      <c r="M733" s="604"/>
      <c r="V733" s="301"/>
      <c r="W733" s="301"/>
      <c r="X733" s="301"/>
      <c r="Y733" s="301"/>
      <c r="Z733" s="301"/>
      <c r="AA733" s="301"/>
      <c r="AB733" s="301"/>
      <c r="AC733" s="301"/>
      <c r="AD733" s="301"/>
      <c r="AE733" s="301"/>
      <c r="AF733" s="301"/>
      <c r="AG733" s="301"/>
      <c r="AH733" s="301"/>
      <c r="AI733" s="301"/>
      <c r="AJ733" s="365"/>
      <c r="AK733" s="365"/>
      <c r="AL733" s="365"/>
      <c r="AM733" s="365"/>
      <c r="AN733" s="365"/>
      <c r="AO733" s="365"/>
      <c r="AP733" s="365"/>
      <c r="AQ733" s="301"/>
      <c r="AR733" s="301"/>
      <c r="AS733" s="301"/>
      <c r="AT733" s="301"/>
      <c r="AU733" s="301"/>
      <c r="AV733" s="301"/>
      <c r="AW733" s="301"/>
      <c r="AX733" s="301"/>
      <c r="AY733" s="301"/>
      <c r="AZ733" s="301"/>
      <c r="BA733" s="301"/>
      <c r="BB733" s="301"/>
      <c r="BC733" s="301"/>
      <c r="BD733" s="301"/>
      <c r="BE733" s="301"/>
      <c r="BF733" s="301"/>
      <c r="BG733" s="301"/>
      <c r="BH733" s="301"/>
      <c r="BI733" s="301"/>
      <c r="BJ733" s="301"/>
      <c r="BK733" s="301"/>
      <c r="BL733" s="301"/>
      <c r="BM733" s="301"/>
      <c r="BN733" s="301"/>
      <c r="BO733" s="301"/>
      <c r="BP733" s="301"/>
      <c r="BQ733" s="301"/>
      <c r="BR733" s="301"/>
      <c r="BS733" s="301"/>
      <c r="BT733" s="301"/>
      <c r="BU733" s="301"/>
      <c r="BV733" s="301"/>
      <c r="BW733" s="301"/>
      <c r="BX733" s="301"/>
      <c r="BY733" s="301"/>
      <c r="BZ733" s="301"/>
      <c r="CA733" s="301"/>
      <c r="CB733" s="301"/>
      <c r="CC733" s="301"/>
      <c r="CD733" s="301"/>
      <c r="CE733" s="301"/>
      <c r="CF733" s="301"/>
      <c r="CG733" s="301"/>
      <c r="CH733" s="301"/>
      <c r="CI733" s="301"/>
      <c r="CJ733" s="301"/>
      <c r="CK733" s="301"/>
      <c r="CL733" s="301"/>
      <c r="CM733" s="301"/>
      <c r="CN733" s="301"/>
      <c r="CO733" s="301"/>
      <c r="CP733" s="301"/>
      <c r="CQ733" s="301"/>
      <c r="CR733" s="301"/>
      <c r="CS733" s="301"/>
      <c r="CT733" s="301"/>
      <c r="CU733" s="301"/>
      <c r="CV733" s="301"/>
      <c r="CW733" s="301"/>
      <c r="CX733" s="301"/>
      <c r="CY733" s="301"/>
      <c r="CZ733" s="301"/>
      <c r="DA733" s="301"/>
      <c r="DB733" s="301"/>
      <c r="DC733" s="301"/>
      <c r="DD733" s="301"/>
      <c r="DE733" s="301"/>
      <c r="DF733" s="301"/>
      <c r="DG733" s="301"/>
      <c r="DH733" s="301"/>
      <c r="DI733" s="301"/>
      <c r="DJ733" s="301"/>
      <c r="DK733" s="301"/>
      <c r="DL733" s="301"/>
      <c r="DM733" s="301"/>
      <c r="DN733" s="301"/>
      <c r="DO733" s="301"/>
      <c r="DP733" s="301"/>
      <c r="DQ733" s="301"/>
      <c r="DR733" s="301"/>
      <c r="DS733" s="301"/>
      <c r="DT733" s="301"/>
      <c r="DU733" s="301"/>
      <c r="DV733" s="301"/>
      <c r="DW733" s="293"/>
      <c r="DX733" s="301"/>
      <c r="DY733" s="301"/>
      <c r="DZ733" s="301"/>
      <c r="EA733" s="303"/>
      <c r="EB733" s="303"/>
      <c r="EC733" s="303"/>
      <c r="ED733" s="303"/>
      <c r="EE733" s="303"/>
      <c r="EF733" s="301"/>
      <c r="EG733" s="301"/>
      <c r="EH733" s="301"/>
      <c r="EI733" s="301"/>
      <c r="EJ733" s="301"/>
      <c r="EK733" s="301"/>
      <c r="EL733" s="301"/>
      <c r="EM733" s="301"/>
      <c r="EN733" s="301"/>
      <c r="EO733" s="301"/>
      <c r="EP733" s="301"/>
      <c r="EQ733" s="301"/>
      <c r="ER733" s="301"/>
      <c r="ES733" s="301"/>
      <c r="ET733" s="301"/>
      <c r="EU733" s="301"/>
      <c r="EV733" s="301"/>
    </row>
    <row r="734" spans="1:152" s="603" customFormat="1" x14ac:dyDescent="0.25">
      <c r="C734" s="604"/>
      <c r="D734" s="604"/>
      <c r="E734" s="604"/>
      <c r="F734" s="604"/>
      <c r="G734" s="604"/>
      <c r="H734" s="604"/>
      <c r="I734" s="604"/>
      <c r="J734" s="604"/>
      <c r="K734" s="604"/>
      <c r="L734" s="604"/>
      <c r="M734" s="604"/>
      <c r="V734" s="301"/>
      <c r="W734" s="301"/>
      <c r="X734" s="301"/>
      <c r="Y734" s="301"/>
      <c r="Z734" s="301"/>
      <c r="AA734" s="301"/>
      <c r="AB734" s="301"/>
      <c r="AC734" s="301"/>
      <c r="AD734" s="301"/>
      <c r="AE734" s="301"/>
      <c r="AF734" s="301"/>
      <c r="AG734" s="301"/>
      <c r="AH734" s="301"/>
      <c r="AI734" s="301"/>
      <c r="AJ734" s="365"/>
      <c r="AK734" s="365"/>
      <c r="AL734" s="365"/>
      <c r="AM734" s="365"/>
      <c r="AN734" s="365"/>
      <c r="AO734" s="365"/>
      <c r="AP734" s="365"/>
      <c r="AQ734" s="301"/>
      <c r="AR734" s="301"/>
      <c r="AS734" s="301"/>
      <c r="AT734" s="301"/>
      <c r="AU734" s="301"/>
      <c r="AV734" s="301"/>
      <c r="AW734" s="301"/>
      <c r="AX734" s="301"/>
      <c r="AY734" s="301"/>
      <c r="AZ734" s="301"/>
      <c r="BA734" s="301"/>
      <c r="BB734" s="301"/>
      <c r="BC734" s="301"/>
      <c r="BD734" s="301"/>
      <c r="BE734" s="301"/>
      <c r="BF734" s="301"/>
      <c r="BG734" s="301"/>
      <c r="BH734" s="301"/>
      <c r="BI734" s="301"/>
      <c r="BJ734" s="301"/>
      <c r="BK734" s="301"/>
      <c r="BL734" s="301"/>
      <c r="BM734" s="301"/>
      <c r="BN734" s="301"/>
      <c r="BO734" s="301"/>
      <c r="BP734" s="301"/>
      <c r="BQ734" s="301"/>
      <c r="BR734" s="301"/>
      <c r="BS734" s="301"/>
      <c r="BT734" s="301"/>
      <c r="BU734" s="301"/>
      <c r="BV734" s="301"/>
      <c r="BW734" s="301"/>
      <c r="BX734" s="301"/>
      <c r="BY734" s="301"/>
      <c r="BZ734" s="301"/>
      <c r="CA734" s="301"/>
      <c r="CB734" s="301"/>
      <c r="CC734" s="301"/>
      <c r="CD734" s="301"/>
      <c r="CE734" s="301"/>
      <c r="CF734" s="301"/>
      <c r="CG734" s="301"/>
      <c r="CH734" s="301"/>
      <c r="CI734" s="301"/>
      <c r="CJ734" s="301"/>
      <c r="CK734" s="301"/>
      <c r="CL734" s="301"/>
      <c r="CM734" s="301"/>
      <c r="CN734" s="301"/>
      <c r="CO734" s="301"/>
      <c r="CP734" s="301"/>
      <c r="CQ734" s="301"/>
      <c r="CR734" s="301"/>
      <c r="CS734" s="301"/>
      <c r="CT734" s="301"/>
      <c r="CU734" s="301"/>
      <c r="CV734" s="301"/>
      <c r="CW734" s="301"/>
      <c r="CX734" s="301"/>
      <c r="CY734" s="301"/>
      <c r="CZ734" s="301"/>
      <c r="DA734" s="301"/>
      <c r="DB734" s="301"/>
      <c r="DC734" s="301"/>
      <c r="DD734" s="301"/>
      <c r="DE734" s="301"/>
      <c r="DF734" s="301"/>
      <c r="DG734" s="301"/>
      <c r="DH734" s="301"/>
      <c r="DI734" s="301"/>
      <c r="DJ734" s="301"/>
      <c r="DK734" s="301"/>
      <c r="DL734" s="301"/>
      <c r="DM734" s="301"/>
      <c r="DN734" s="301"/>
      <c r="DO734" s="301"/>
      <c r="DP734" s="301"/>
      <c r="DQ734" s="301"/>
      <c r="DR734" s="301"/>
      <c r="DS734" s="301"/>
      <c r="DT734" s="301"/>
      <c r="DU734" s="301"/>
      <c r="DV734" s="301"/>
      <c r="DW734" s="293"/>
      <c r="DX734" s="301"/>
      <c r="DY734" s="301"/>
      <c r="DZ734" s="301"/>
      <c r="EA734" s="303"/>
      <c r="EB734" s="303"/>
      <c r="EC734" s="303"/>
      <c r="ED734" s="303"/>
      <c r="EE734" s="303"/>
      <c r="EF734" s="301"/>
      <c r="EG734" s="301"/>
      <c r="EH734" s="301"/>
      <c r="EI734" s="301"/>
      <c r="EJ734" s="301"/>
      <c r="EK734" s="301"/>
      <c r="EL734" s="301"/>
      <c r="EM734" s="301"/>
      <c r="EN734" s="301"/>
      <c r="EO734" s="301"/>
      <c r="EP734" s="301"/>
      <c r="EQ734" s="301"/>
      <c r="ER734" s="301"/>
      <c r="ES734" s="301"/>
      <c r="ET734" s="301"/>
      <c r="EU734" s="301"/>
      <c r="EV734" s="301"/>
    </row>
    <row r="735" spans="1:152" s="603" customFormat="1" x14ac:dyDescent="0.25">
      <c r="C735" s="604"/>
      <c r="D735" s="604"/>
      <c r="E735" s="604"/>
      <c r="F735" s="604"/>
      <c r="G735" s="604"/>
      <c r="H735" s="604"/>
      <c r="I735" s="604"/>
      <c r="J735" s="604"/>
      <c r="K735" s="604"/>
      <c r="L735" s="604"/>
      <c r="M735" s="604"/>
      <c r="V735" s="301"/>
      <c r="W735" s="301"/>
      <c r="X735" s="301"/>
      <c r="Y735" s="301"/>
      <c r="Z735" s="301"/>
      <c r="AA735" s="301"/>
      <c r="AB735" s="301"/>
      <c r="AC735" s="301"/>
      <c r="AD735" s="301"/>
      <c r="AE735" s="301"/>
      <c r="AF735" s="301"/>
      <c r="AG735" s="301"/>
      <c r="AH735" s="301"/>
      <c r="AI735" s="301"/>
      <c r="AJ735" s="365"/>
      <c r="AK735" s="365"/>
      <c r="AL735" s="365"/>
      <c r="AM735" s="365"/>
      <c r="AN735" s="365"/>
      <c r="AO735" s="365"/>
      <c r="AP735" s="365"/>
      <c r="AQ735" s="301"/>
      <c r="AR735" s="301"/>
      <c r="AS735" s="301"/>
      <c r="AT735" s="301"/>
      <c r="AU735" s="301"/>
      <c r="AV735" s="301"/>
      <c r="AW735" s="301"/>
      <c r="AX735" s="301"/>
      <c r="AY735" s="301"/>
      <c r="AZ735" s="301"/>
      <c r="BA735" s="301"/>
      <c r="BB735" s="301"/>
      <c r="BC735" s="301"/>
      <c r="BD735" s="301"/>
      <c r="BE735" s="301"/>
      <c r="BF735" s="301"/>
      <c r="BG735" s="301"/>
      <c r="BH735" s="301"/>
      <c r="BI735" s="301"/>
      <c r="BJ735" s="301"/>
      <c r="BK735" s="301"/>
      <c r="BL735" s="301"/>
      <c r="BM735" s="301"/>
      <c r="BN735" s="301"/>
      <c r="BO735" s="301"/>
      <c r="BP735" s="301"/>
      <c r="BQ735" s="301"/>
      <c r="BR735" s="301"/>
      <c r="BS735" s="301"/>
      <c r="BT735" s="301"/>
      <c r="BU735" s="301"/>
      <c r="BV735" s="301"/>
      <c r="BW735" s="301"/>
      <c r="BX735" s="301"/>
      <c r="BY735" s="301"/>
      <c r="BZ735" s="301"/>
      <c r="CA735" s="301"/>
      <c r="CB735" s="301"/>
      <c r="CC735" s="301"/>
      <c r="CD735" s="301"/>
      <c r="CE735" s="301"/>
      <c r="CF735" s="301"/>
      <c r="CG735" s="301"/>
      <c r="CH735" s="301"/>
      <c r="CI735" s="301"/>
      <c r="CJ735" s="301"/>
      <c r="CK735" s="301"/>
      <c r="CL735" s="301"/>
      <c r="CM735" s="301"/>
      <c r="CN735" s="301"/>
      <c r="CO735" s="301"/>
      <c r="CP735" s="301"/>
      <c r="CQ735" s="301"/>
      <c r="CR735" s="301"/>
      <c r="CS735" s="301"/>
      <c r="CT735" s="301"/>
      <c r="CU735" s="301"/>
      <c r="CV735" s="301"/>
      <c r="CW735" s="301"/>
      <c r="CX735" s="301"/>
      <c r="CY735" s="301"/>
      <c r="CZ735" s="301"/>
      <c r="DA735" s="301"/>
      <c r="DB735" s="301"/>
      <c r="DC735" s="301"/>
      <c r="DD735" s="301"/>
      <c r="DE735" s="301"/>
      <c r="DF735" s="301"/>
      <c r="DG735" s="301"/>
      <c r="DH735" s="301"/>
      <c r="DI735" s="301"/>
      <c r="DJ735" s="301"/>
      <c r="DK735" s="301"/>
      <c r="DL735" s="301"/>
      <c r="DM735" s="301"/>
      <c r="DN735" s="301"/>
      <c r="DO735" s="301"/>
      <c r="DP735" s="301"/>
      <c r="DQ735" s="301"/>
      <c r="DR735" s="301"/>
      <c r="DS735" s="301"/>
      <c r="DT735" s="301"/>
      <c r="DU735" s="301"/>
      <c r="DV735" s="301"/>
      <c r="DW735" s="293"/>
      <c r="DX735" s="301"/>
      <c r="DY735" s="301"/>
      <c r="DZ735" s="301"/>
      <c r="EA735" s="303"/>
      <c r="EB735" s="303"/>
      <c r="EC735" s="303"/>
      <c r="ED735" s="303"/>
      <c r="EE735" s="303"/>
      <c r="EF735" s="301"/>
      <c r="EG735" s="301"/>
      <c r="EH735" s="301"/>
      <c r="EI735" s="301"/>
      <c r="EJ735" s="301"/>
      <c r="EK735" s="301"/>
      <c r="EL735" s="301"/>
      <c r="EM735" s="301"/>
      <c r="EN735" s="301"/>
      <c r="EO735" s="301"/>
      <c r="EP735" s="301"/>
      <c r="EQ735" s="301"/>
      <c r="ER735" s="301"/>
      <c r="ES735" s="301"/>
      <c r="ET735" s="301"/>
      <c r="EU735" s="301"/>
      <c r="EV735" s="301"/>
    </row>
    <row r="736" spans="1:152" s="603" customFormat="1" x14ac:dyDescent="0.25">
      <c r="C736" s="604"/>
      <c r="D736" s="604"/>
      <c r="E736" s="604"/>
      <c r="F736" s="604"/>
      <c r="G736" s="604"/>
      <c r="H736" s="604"/>
      <c r="I736" s="604"/>
      <c r="J736" s="604"/>
      <c r="K736" s="604"/>
      <c r="L736" s="604"/>
      <c r="M736" s="604"/>
      <c r="V736" s="301"/>
      <c r="W736" s="301"/>
      <c r="X736" s="301"/>
      <c r="Y736" s="301"/>
      <c r="Z736" s="301"/>
      <c r="AA736" s="301"/>
      <c r="AB736" s="301"/>
      <c r="AC736" s="301"/>
      <c r="AD736" s="301"/>
      <c r="AE736" s="301"/>
      <c r="AF736" s="301"/>
      <c r="AG736" s="301"/>
      <c r="AH736" s="301"/>
      <c r="AI736" s="301"/>
      <c r="AJ736" s="365"/>
      <c r="AK736" s="365"/>
      <c r="AL736" s="365"/>
      <c r="AM736" s="365"/>
      <c r="AN736" s="365"/>
      <c r="AO736" s="365"/>
      <c r="AP736" s="365"/>
      <c r="AQ736" s="301"/>
      <c r="AR736" s="301"/>
      <c r="AS736" s="301"/>
      <c r="AT736" s="301"/>
      <c r="AU736" s="301"/>
      <c r="AV736" s="301"/>
      <c r="AW736" s="301"/>
      <c r="AX736" s="301"/>
      <c r="AY736" s="301"/>
      <c r="AZ736" s="301"/>
      <c r="BA736" s="301"/>
      <c r="BB736" s="301"/>
      <c r="BC736" s="301"/>
      <c r="BD736" s="301"/>
      <c r="BE736" s="301"/>
      <c r="BF736" s="301"/>
      <c r="BG736" s="301"/>
      <c r="BH736" s="301"/>
      <c r="BI736" s="301"/>
      <c r="BJ736" s="301"/>
      <c r="BK736" s="301"/>
      <c r="BL736" s="301"/>
      <c r="BM736" s="301"/>
      <c r="BN736" s="301"/>
      <c r="BO736" s="301"/>
      <c r="BP736" s="301"/>
      <c r="BQ736" s="301"/>
      <c r="BR736" s="301"/>
      <c r="BS736" s="301"/>
      <c r="BT736" s="301"/>
      <c r="BU736" s="301"/>
      <c r="BV736" s="301"/>
      <c r="BW736" s="301"/>
      <c r="BX736" s="301"/>
      <c r="BY736" s="301"/>
      <c r="BZ736" s="301"/>
      <c r="CA736" s="301"/>
      <c r="CB736" s="301"/>
      <c r="CC736" s="301"/>
      <c r="CD736" s="301"/>
      <c r="CE736" s="301"/>
      <c r="CF736" s="301"/>
      <c r="CG736" s="301"/>
      <c r="CH736" s="301"/>
      <c r="CI736" s="301"/>
      <c r="CJ736" s="301"/>
      <c r="CK736" s="301"/>
      <c r="CL736" s="301"/>
      <c r="CM736" s="301"/>
      <c r="CN736" s="301"/>
      <c r="CO736" s="301"/>
      <c r="CP736" s="301"/>
      <c r="CQ736" s="301"/>
      <c r="CR736" s="301"/>
      <c r="CS736" s="301"/>
      <c r="CT736" s="301"/>
      <c r="CU736" s="301"/>
      <c r="CV736" s="301"/>
      <c r="CW736" s="301"/>
      <c r="CX736" s="301"/>
      <c r="CY736" s="301"/>
      <c r="CZ736" s="301"/>
      <c r="DA736" s="301"/>
      <c r="DB736" s="301"/>
      <c r="DC736" s="301"/>
      <c r="DD736" s="301"/>
      <c r="DE736" s="301"/>
      <c r="DF736" s="301"/>
      <c r="DG736" s="301"/>
      <c r="DH736" s="301"/>
      <c r="DI736" s="301"/>
      <c r="DJ736" s="301"/>
      <c r="DK736" s="301"/>
      <c r="DL736" s="301"/>
      <c r="DM736" s="301"/>
      <c r="DN736" s="301"/>
      <c r="DO736" s="301"/>
      <c r="DP736" s="301"/>
      <c r="DQ736" s="301"/>
      <c r="DR736" s="301"/>
      <c r="DS736" s="301"/>
      <c r="DT736" s="301"/>
      <c r="DU736" s="301"/>
      <c r="DV736" s="301"/>
      <c r="DW736" s="293"/>
      <c r="DX736" s="301"/>
      <c r="DY736" s="301"/>
      <c r="DZ736" s="301"/>
      <c r="EA736" s="303"/>
      <c r="EB736" s="303"/>
      <c r="EC736" s="303"/>
      <c r="ED736" s="303"/>
      <c r="EE736" s="303"/>
      <c r="EF736" s="301"/>
      <c r="EG736" s="301"/>
      <c r="EH736" s="301"/>
      <c r="EI736" s="301"/>
      <c r="EJ736" s="301"/>
      <c r="EK736" s="301"/>
      <c r="EL736" s="301"/>
      <c r="EM736" s="301"/>
      <c r="EN736" s="301"/>
      <c r="EO736" s="301"/>
      <c r="EP736" s="301"/>
      <c r="EQ736" s="301"/>
      <c r="ER736" s="301"/>
      <c r="ES736" s="301"/>
      <c r="ET736" s="301"/>
      <c r="EU736" s="301"/>
      <c r="EV736" s="301"/>
    </row>
    <row r="737" spans="3:152" s="603" customFormat="1" x14ac:dyDescent="0.25">
      <c r="C737" s="604"/>
      <c r="D737" s="604"/>
      <c r="E737" s="604"/>
      <c r="F737" s="604"/>
      <c r="G737" s="604"/>
      <c r="H737" s="604"/>
      <c r="I737" s="604"/>
      <c r="J737" s="604"/>
      <c r="K737" s="604"/>
      <c r="L737" s="604"/>
      <c r="M737" s="604"/>
      <c r="V737" s="301"/>
      <c r="W737" s="301"/>
      <c r="X737" s="301"/>
      <c r="Y737" s="301"/>
      <c r="Z737" s="301"/>
      <c r="AA737" s="301"/>
      <c r="AB737" s="301"/>
      <c r="AC737" s="301"/>
      <c r="AD737" s="301"/>
      <c r="AE737" s="301"/>
      <c r="AF737" s="301"/>
      <c r="AG737" s="301"/>
      <c r="AH737" s="301"/>
      <c r="AI737" s="301"/>
      <c r="AJ737" s="301"/>
      <c r="AK737" s="301"/>
      <c r="AL737" s="301"/>
      <c r="AM737" s="301"/>
      <c r="AN737" s="301"/>
      <c r="AO737" s="301"/>
      <c r="AP737" s="301"/>
      <c r="AQ737" s="301"/>
      <c r="AR737" s="301"/>
      <c r="AS737" s="301"/>
      <c r="AT737" s="301"/>
      <c r="AU737" s="301"/>
      <c r="AV737" s="301"/>
      <c r="AW737" s="301"/>
      <c r="AX737" s="301"/>
      <c r="AY737" s="301"/>
      <c r="AZ737" s="301"/>
      <c r="BA737" s="301"/>
      <c r="BB737" s="301"/>
      <c r="BC737" s="301"/>
      <c r="BD737" s="301"/>
      <c r="BE737" s="301"/>
      <c r="BF737" s="301"/>
      <c r="BG737" s="301"/>
      <c r="BH737" s="301"/>
      <c r="BI737" s="301"/>
      <c r="BJ737" s="301"/>
      <c r="BK737" s="301"/>
      <c r="BL737" s="301"/>
      <c r="BM737" s="301"/>
      <c r="BN737" s="301"/>
      <c r="BO737" s="301"/>
      <c r="BP737" s="301"/>
      <c r="BQ737" s="301"/>
      <c r="BR737" s="301"/>
      <c r="BS737" s="301"/>
      <c r="BT737" s="301"/>
      <c r="BU737" s="301"/>
      <c r="BV737" s="301"/>
      <c r="BW737" s="301"/>
      <c r="BX737" s="301"/>
      <c r="BY737" s="301"/>
      <c r="BZ737" s="301"/>
      <c r="CA737" s="301"/>
      <c r="CB737" s="301"/>
      <c r="CC737" s="301"/>
      <c r="CD737" s="301"/>
      <c r="CE737" s="301"/>
      <c r="CF737" s="301"/>
      <c r="CG737" s="301"/>
      <c r="CH737" s="301"/>
      <c r="CI737" s="301"/>
      <c r="CJ737" s="301"/>
      <c r="CK737" s="301"/>
      <c r="CL737" s="301"/>
      <c r="CM737" s="301"/>
      <c r="CN737" s="301"/>
      <c r="CO737" s="301"/>
      <c r="CP737" s="301"/>
      <c r="CQ737" s="301"/>
      <c r="CR737" s="301"/>
      <c r="CS737" s="301"/>
      <c r="CT737" s="301"/>
      <c r="CU737" s="301"/>
      <c r="CV737" s="301"/>
      <c r="CW737" s="301"/>
      <c r="CX737" s="301"/>
      <c r="CY737" s="301"/>
      <c r="CZ737" s="301"/>
      <c r="DA737" s="301"/>
      <c r="DB737" s="301"/>
      <c r="DC737" s="301"/>
      <c r="DD737" s="301"/>
      <c r="DE737" s="301"/>
      <c r="DF737" s="301"/>
      <c r="DG737" s="301"/>
      <c r="DH737" s="301"/>
      <c r="DI737" s="301"/>
      <c r="DJ737" s="301"/>
      <c r="DK737" s="301"/>
      <c r="DL737" s="301"/>
      <c r="DM737" s="301"/>
      <c r="DN737" s="301"/>
      <c r="DO737" s="301"/>
      <c r="DP737" s="301"/>
      <c r="DQ737" s="301"/>
      <c r="DR737" s="301"/>
      <c r="DS737" s="301"/>
      <c r="DT737" s="301"/>
      <c r="DU737" s="301"/>
      <c r="DV737" s="301"/>
      <c r="DW737" s="293"/>
      <c r="DX737" s="301"/>
      <c r="DY737" s="301"/>
      <c r="DZ737" s="301"/>
      <c r="EA737" s="303"/>
      <c r="EB737" s="303"/>
      <c r="EC737" s="303"/>
      <c r="ED737" s="303"/>
      <c r="EE737" s="303"/>
      <c r="EF737" s="301"/>
      <c r="EG737" s="301"/>
      <c r="EH737" s="301"/>
      <c r="EI737" s="301"/>
      <c r="EJ737" s="301"/>
      <c r="EK737" s="301"/>
      <c r="EL737" s="301"/>
      <c r="EM737" s="301"/>
      <c r="EN737" s="301"/>
      <c r="EO737" s="301"/>
      <c r="EP737" s="301"/>
      <c r="EQ737" s="301"/>
      <c r="ER737" s="301"/>
      <c r="ES737" s="301"/>
      <c r="ET737" s="301"/>
      <c r="EU737" s="301"/>
      <c r="EV737" s="301"/>
    </row>
    <row r="738" spans="3:152" s="603" customFormat="1" x14ac:dyDescent="0.25">
      <c r="C738" s="604"/>
      <c r="D738" s="604"/>
      <c r="E738" s="604"/>
      <c r="F738" s="604"/>
      <c r="G738" s="604"/>
      <c r="H738" s="604"/>
      <c r="I738" s="604"/>
      <c r="J738" s="604"/>
      <c r="K738" s="604"/>
      <c r="L738" s="604"/>
      <c r="M738" s="604"/>
      <c r="V738" s="301"/>
      <c r="W738" s="301"/>
      <c r="X738" s="301"/>
      <c r="Y738" s="301"/>
      <c r="Z738" s="301"/>
      <c r="AA738" s="301"/>
      <c r="AB738" s="301"/>
      <c r="AC738" s="301"/>
      <c r="AD738" s="301"/>
      <c r="AE738" s="301"/>
      <c r="AF738" s="301"/>
      <c r="AG738" s="301"/>
      <c r="AH738" s="301"/>
      <c r="AI738" s="301"/>
      <c r="AJ738" s="301"/>
      <c r="AK738" s="301"/>
      <c r="AL738" s="301"/>
      <c r="AM738" s="301"/>
      <c r="AN738" s="301"/>
      <c r="AO738" s="301"/>
      <c r="AP738" s="301"/>
      <c r="AQ738" s="301"/>
      <c r="AR738" s="301"/>
      <c r="AS738" s="301"/>
      <c r="AT738" s="301"/>
      <c r="AU738" s="301"/>
      <c r="AV738" s="301"/>
      <c r="AW738" s="301"/>
      <c r="AX738" s="301"/>
      <c r="AY738" s="301"/>
      <c r="AZ738" s="301"/>
      <c r="BA738" s="301"/>
      <c r="BB738" s="301"/>
      <c r="BC738" s="301"/>
      <c r="BD738" s="301"/>
      <c r="BE738" s="301"/>
      <c r="BF738" s="301"/>
      <c r="BG738" s="301"/>
      <c r="BH738" s="301"/>
      <c r="BI738" s="301"/>
      <c r="BJ738" s="301"/>
      <c r="BK738" s="301"/>
      <c r="BL738" s="301"/>
      <c r="BM738" s="301"/>
      <c r="BN738" s="301"/>
      <c r="BO738" s="301"/>
      <c r="BP738" s="301"/>
      <c r="BQ738" s="301"/>
      <c r="BR738" s="301"/>
      <c r="BS738" s="301"/>
      <c r="BT738" s="301"/>
      <c r="BU738" s="301"/>
      <c r="BV738" s="301"/>
      <c r="BW738" s="301"/>
      <c r="BX738" s="301"/>
      <c r="BY738" s="301"/>
      <c r="BZ738" s="301"/>
      <c r="CA738" s="301"/>
      <c r="CB738" s="301"/>
      <c r="CC738" s="301"/>
      <c r="CD738" s="301"/>
      <c r="CE738" s="301"/>
      <c r="CF738" s="301"/>
      <c r="CG738" s="301"/>
      <c r="CH738" s="301"/>
      <c r="CI738" s="301"/>
      <c r="CJ738" s="301"/>
      <c r="CK738" s="301"/>
      <c r="CL738" s="301"/>
      <c r="CM738" s="301"/>
      <c r="CN738" s="301"/>
      <c r="CO738" s="301"/>
      <c r="CP738" s="301"/>
      <c r="CQ738" s="301"/>
      <c r="CR738" s="301"/>
      <c r="CS738" s="301"/>
      <c r="CT738" s="301"/>
      <c r="CU738" s="301"/>
      <c r="CV738" s="301"/>
      <c r="CW738" s="301"/>
      <c r="CX738" s="301"/>
      <c r="CY738" s="301"/>
      <c r="CZ738" s="301"/>
      <c r="DA738" s="301"/>
      <c r="DB738" s="301"/>
      <c r="DC738" s="301"/>
      <c r="DD738" s="301"/>
      <c r="DE738" s="301"/>
      <c r="DF738" s="301"/>
      <c r="DG738" s="301"/>
      <c r="DH738" s="301"/>
      <c r="DI738" s="301"/>
      <c r="DJ738" s="301"/>
      <c r="DK738" s="301"/>
      <c r="DL738" s="301"/>
      <c r="DM738" s="301"/>
      <c r="DN738" s="301"/>
      <c r="DO738" s="301"/>
      <c r="DP738" s="301"/>
      <c r="DQ738" s="301"/>
      <c r="DR738" s="301"/>
      <c r="DS738" s="301"/>
      <c r="DT738" s="301"/>
      <c r="DU738" s="301"/>
      <c r="DV738" s="301"/>
      <c r="DW738" s="293"/>
      <c r="DX738" s="301"/>
      <c r="DY738" s="301"/>
      <c r="DZ738" s="301"/>
      <c r="EA738" s="303"/>
      <c r="EB738" s="303"/>
      <c r="EC738" s="303"/>
      <c r="ED738" s="303"/>
      <c r="EE738" s="303"/>
      <c r="EF738" s="301"/>
      <c r="EG738" s="301"/>
      <c r="EH738" s="301"/>
      <c r="EI738" s="301"/>
      <c r="EJ738" s="301"/>
      <c r="EK738" s="301"/>
      <c r="EL738" s="301"/>
      <c r="EM738" s="301"/>
      <c r="EN738" s="301"/>
      <c r="EO738" s="301"/>
      <c r="EP738" s="301"/>
      <c r="EQ738" s="301"/>
      <c r="ER738" s="301"/>
      <c r="ES738" s="301"/>
      <c r="ET738" s="301"/>
      <c r="EU738" s="301"/>
      <c r="EV738" s="301"/>
    </row>
    <row r="739" spans="3:152" s="603" customFormat="1" x14ac:dyDescent="0.25">
      <c r="C739" s="604"/>
      <c r="D739" s="604"/>
      <c r="E739" s="604"/>
      <c r="F739" s="604"/>
      <c r="G739" s="604"/>
      <c r="H739" s="604"/>
      <c r="I739" s="604"/>
      <c r="J739" s="604"/>
      <c r="K739" s="604"/>
      <c r="L739" s="604"/>
      <c r="M739" s="604"/>
      <c r="V739" s="301"/>
      <c r="W739" s="301"/>
      <c r="X739" s="301"/>
      <c r="Y739" s="301"/>
      <c r="Z739" s="301"/>
      <c r="AA739" s="301"/>
      <c r="AB739" s="301"/>
      <c r="AC739" s="301"/>
      <c r="AD739" s="301"/>
      <c r="AE739" s="301"/>
      <c r="AF739" s="301"/>
      <c r="AG739" s="301"/>
      <c r="AH739" s="301"/>
      <c r="AI739" s="301"/>
      <c r="AJ739" s="301"/>
      <c r="AK739" s="301"/>
      <c r="AL739" s="301"/>
      <c r="AM739" s="301"/>
      <c r="AN739" s="301"/>
      <c r="AO739" s="301"/>
      <c r="AP739" s="301"/>
      <c r="AQ739" s="301"/>
      <c r="AR739" s="301"/>
      <c r="AS739" s="301"/>
      <c r="AT739" s="301"/>
      <c r="AU739" s="301"/>
      <c r="AV739" s="301"/>
      <c r="AW739" s="301"/>
      <c r="AX739" s="301"/>
      <c r="AY739" s="301"/>
      <c r="AZ739" s="301"/>
      <c r="BA739" s="301"/>
      <c r="BB739" s="301"/>
      <c r="BC739" s="301"/>
      <c r="BD739" s="301"/>
      <c r="BE739" s="301"/>
      <c r="BF739" s="301"/>
      <c r="BG739" s="301"/>
      <c r="BH739" s="301"/>
      <c r="BI739" s="301"/>
      <c r="BJ739" s="301"/>
      <c r="BK739" s="301"/>
      <c r="BL739" s="301"/>
      <c r="BM739" s="301"/>
      <c r="BN739" s="301"/>
      <c r="BO739" s="301"/>
      <c r="BP739" s="301"/>
      <c r="BQ739" s="301"/>
      <c r="BR739" s="301"/>
      <c r="BS739" s="301"/>
      <c r="BT739" s="301"/>
      <c r="BU739" s="301"/>
      <c r="BV739" s="301"/>
      <c r="BW739" s="301"/>
      <c r="BX739" s="301"/>
      <c r="BY739" s="301"/>
      <c r="BZ739" s="301"/>
      <c r="CA739" s="301"/>
      <c r="CB739" s="301"/>
      <c r="CC739" s="301"/>
      <c r="CD739" s="301"/>
      <c r="CE739" s="301"/>
      <c r="CF739" s="301"/>
      <c r="CG739" s="301"/>
      <c r="CH739" s="301"/>
      <c r="CI739" s="301"/>
      <c r="CJ739" s="301"/>
      <c r="CK739" s="301"/>
      <c r="CL739" s="301"/>
      <c r="CM739" s="301"/>
      <c r="CN739" s="301"/>
      <c r="CO739" s="301"/>
      <c r="CP739" s="301"/>
      <c r="CQ739" s="301"/>
      <c r="CR739" s="301"/>
      <c r="CS739" s="301"/>
      <c r="CT739" s="301"/>
      <c r="CU739" s="301"/>
      <c r="CV739" s="301"/>
      <c r="CW739" s="301"/>
      <c r="CX739" s="301"/>
      <c r="CY739" s="301"/>
      <c r="CZ739" s="301"/>
      <c r="DA739" s="301"/>
      <c r="DB739" s="301"/>
      <c r="DC739" s="301"/>
      <c r="DD739" s="301"/>
      <c r="DE739" s="301"/>
      <c r="DF739" s="301"/>
      <c r="DG739" s="301"/>
      <c r="DH739" s="301"/>
      <c r="DI739" s="301"/>
      <c r="DJ739" s="301"/>
      <c r="DK739" s="301"/>
      <c r="DL739" s="301"/>
      <c r="DM739" s="301"/>
      <c r="DN739" s="301"/>
      <c r="DO739" s="301"/>
      <c r="DP739" s="301"/>
      <c r="DQ739" s="301"/>
      <c r="DR739" s="301"/>
      <c r="DS739" s="301"/>
      <c r="DT739" s="301"/>
      <c r="DU739" s="301"/>
      <c r="DV739" s="301"/>
      <c r="DW739" s="293"/>
      <c r="DX739" s="301"/>
      <c r="DY739" s="301"/>
      <c r="DZ739" s="301"/>
      <c r="EA739" s="303"/>
      <c r="EB739" s="303"/>
      <c r="EC739" s="303"/>
      <c r="ED739" s="303"/>
      <c r="EE739" s="303"/>
      <c r="EF739" s="301"/>
      <c r="EG739" s="301"/>
      <c r="EH739" s="301"/>
      <c r="EI739" s="301"/>
      <c r="EJ739" s="301"/>
      <c r="EK739" s="301"/>
      <c r="EL739" s="301"/>
      <c r="EM739" s="301"/>
      <c r="EN739" s="301"/>
      <c r="EO739" s="301"/>
      <c r="EP739" s="301"/>
      <c r="EQ739" s="301"/>
      <c r="ER739" s="301"/>
      <c r="ES739" s="301"/>
      <c r="ET739" s="301"/>
      <c r="EU739" s="301"/>
      <c r="EV739" s="301"/>
    </row>
    <row r="740" spans="3:152" s="603" customFormat="1" x14ac:dyDescent="0.25">
      <c r="C740" s="604"/>
      <c r="D740" s="604"/>
      <c r="E740" s="604"/>
      <c r="F740" s="604"/>
      <c r="G740" s="604"/>
      <c r="H740" s="604"/>
      <c r="I740" s="604"/>
      <c r="J740" s="604"/>
      <c r="K740" s="604"/>
      <c r="L740" s="604"/>
      <c r="M740" s="604"/>
      <c r="V740" s="301"/>
      <c r="W740" s="301"/>
      <c r="X740" s="301"/>
      <c r="Y740" s="301"/>
      <c r="Z740" s="301"/>
      <c r="AA740" s="301"/>
      <c r="AB740" s="301"/>
      <c r="AC740" s="301"/>
      <c r="AD740" s="301"/>
      <c r="AE740" s="301"/>
      <c r="AF740" s="301"/>
      <c r="AG740" s="301"/>
      <c r="AH740" s="301"/>
      <c r="AI740" s="301"/>
      <c r="AJ740" s="301"/>
      <c r="AK740" s="301"/>
      <c r="AL740" s="301"/>
      <c r="AM740" s="301"/>
      <c r="AN740" s="301"/>
      <c r="AO740" s="301"/>
      <c r="AP740" s="301"/>
      <c r="AQ740" s="301"/>
      <c r="AR740" s="301"/>
      <c r="AS740" s="301"/>
      <c r="AT740" s="301"/>
      <c r="AU740" s="301"/>
      <c r="AV740" s="301"/>
      <c r="AW740" s="301"/>
      <c r="AX740" s="301"/>
      <c r="AY740" s="301"/>
      <c r="AZ740" s="301"/>
      <c r="BA740" s="301"/>
      <c r="BB740" s="301"/>
      <c r="BC740" s="301"/>
      <c r="BD740" s="301"/>
      <c r="BE740" s="301"/>
      <c r="BF740" s="301"/>
      <c r="BG740" s="301"/>
      <c r="BH740" s="301"/>
      <c r="BI740" s="301"/>
      <c r="BJ740" s="301"/>
      <c r="BK740" s="301"/>
      <c r="BL740" s="301"/>
      <c r="BM740" s="301"/>
      <c r="BN740" s="301"/>
      <c r="BO740" s="301"/>
      <c r="BP740" s="301"/>
      <c r="BQ740" s="301"/>
      <c r="BR740" s="301"/>
      <c r="BS740" s="301"/>
      <c r="BT740" s="301"/>
      <c r="BU740" s="301"/>
      <c r="BV740" s="301"/>
      <c r="BW740" s="301"/>
      <c r="BX740" s="301"/>
      <c r="BY740" s="301"/>
      <c r="BZ740" s="301"/>
      <c r="CA740" s="301"/>
      <c r="CB740" s="301"/>
      <c r="CC740" s="301"/>
      <c r="CD740" s="301"/>
      <c r="CE740" s="301"/>
      <c r="CF740" s="301"/>
      <c r="CG740" s="301"/>
      <c r="CH740" s="301"/>
      <c r="CI740" s="301"/>
      <c r="CJ740" s="301"/>
      <c r="CK740" s="301"/>
      <c r="CL740" s="301"/>
      <c r="CM740" s="301"/>
      <c r="CN740" s="301"/>
      <c r="CO740" s="301"/>
      <c r="CP740" s="301"/>
      <c r="CQ740" s="301"/>
      <c r="CR740" s="301"/>
      <c r="CS740" s="301"/>
      <c r="CT740" s="301"/>
      <c r="CU740" s="301"/>
      <c r="CV740" s="301"/>
      <c r="CW740" s="301"/>
      <c r="CX740" s="301"/>
      <c r="CY740" s="301"/>
      <c r="CZ740" s="301"/>
      <c r="DA740" s="301"/>
      <c r="DB740" s="301"/>
      <c r="DC740" s="301"/>
      <c r="DD740" s="301"/>
      <c r="DE740" s="301"/>
      <c r="DF740" s="301"/>
      <c r="DG740" s="301"/>
      <c r="DH740" s="301"/>
      <c r="DI740" s="301"/>
      <c r="DJ740" s="301"/>
      <c r="DK740" s="301"/>
      <c r="DL740" s="301"/>
      <c r="DM740" s="301"/>
      <c r="DN740" s="301"/>
      <c r="DO740" s="301"/>
      <c r="DP740" s="301"/>
      <c r="DQ740" s="301"/>
      <c r="DR740" s="301"/>
      <c r="DS740" s="301"/>
      <c r="DT740" s="301"/>
      <c r="DU740" s="301"/>
      <c r="DV740" s="301"/>
      <c r="DW740" s="293"/>
      <c r="DX740" s="301"/>
      <c r="DY740" s="301"/>
      <c r="DZ740" s="301"/>
      <c r="EA740" s="303"/>
      <c r="EB740" s="303"/>
      <c r="EC740" s="303"/>
      <c r="ED740" s="303"/>
      <c r="EE740" s="303"/>
      <c r="EF740" s="301"/>
      <c r="EG740" s="301"/>
      <c r="EH740" s="301"/>
      <c r="EI740" s="301"/>
      <c r="EJ740" s="301"/>
      <c r="EK740" s="301"/>
      <c r="EL740" s="301"/>
      <c r="EM740" s="301"/>
      <c r="EN740" s="301"/>
      <c r="EO740" s="301"/>
      <c r="EP740" s="301"/>
      <c r="EQ740" s="301"/>
      <c r="ER740" s="301"/>
      <c r="ES740" s="301"/>
      <c r="ET740" s="301"/>
      <c r="EU740" s="301"/>
      <c r="EV740" s="301"/>
    </row>
    <row r="741" spans="3:152" s="603" customFormat="1" x14ac:dyDescent="0.25">
      <c r="C741" s="604"/>
      <c r="D741" s="604"/>
      <c r="E741" s="604"/>
      <c r="F741" s="604"/>
      <c r="G741" s="604"/>
      <c r="H741" s="604"/>
      <c r="I741" s="604"/>
      <c r="J741" s="604"/>
      <c r="K741" s="604"/>
      <c r="L741" s="604"/>
      <c r="M741" s="604"/>
      <c r="V741" s="301"/>
      <c r="W741" s="301"/>
      <c r="X741" s="301"/>
      <c r="Y741" s="301"/>
      <c r="Z741" s="301"/>
      <c r="AA741" s="301"/>
      <c r="AB741" s="301"/>
      <c r="AC741" s="301"/>
      <c r="AD741" s="301"/>
      <c r="AE741" s="301"/>
      <c r="AF741" s="301"/>
      <c r="AG741" s="301"/>
      <c r="AH741" s="301"/>
      <c r="AI741" s="301"/>
      <c r="AJ741" s="301"/>
      <c r="AK741" s="301"/>
      <c r="AL741" s="301"/>
      <c r="AM741" s="301"/>
      <c r="AN741" s="301"/>
      <c r="AO741" s="301"/>
      <c r="AP741" s="301"/>
      <c r="AQ741" s="301"/>
      <c r="AR741" s="301"/>
      <c r="AS741" s="301"/>
      <c r="AT741" s="301"/>
      <c r="AU741" s="301"/>
      <c r="AV741" s="301"/>
      <c r="AW741" s="301"/>
      <c r="AX741" s="301"/>
      <c r="AY741" s="301"/>
      <c r="AZ741" s="301"/>
      <c r="BA741" s="301"/>
      <c r="BB741" s="301"/>
      <c r="BC741" s="301"/>
      <c r="BD741" s="301"/>
      <c r="BE741" s="301"/>
      <c r="BF741" s="301"/>
      <c r="BG741" s="301"/>
      <c r="BH741" s="301"/>
      <c r="BI741" s="301"/>
      <c r="BJ741" s="301"/>
      <c r="BK741" s="301"/>
      <c r="BL741" s="301"/>
      <c r="BM741" s="301"/>
      <c r="BN741" s="301"/>
      <c r="BO741" s="301"/>
      <c r="BP741" s="301"/>
      <c r="BQ741" s="301"/>
      <c r="BR741" s="301"/>
      <c r="BS741" s="301"/>
      <c r="BT741" s="301"/>
      <c r="BU741" s="301"/>
      <c r="BV741" s="301"/>
      <c r="BW741" s="301"/>
      <c r="BX741" s="301"/>
      <c r="BY741" s="301"/>
      <c r="BZ741" s="301"/>
      <c r="CA741" s="301"/>
      <c r="CB741" s="301"/>
      <c r="CC741" s="301"/>
      <c r="CD741" s="301"/>
      <c r="CE741" s="301"/>
      <c r="CF741" s="301"/>
      <c r="CG741" s="301"/>
      <c r="CH741" s="301"/>
      <c r="CI741" s="301"/>
      <c r="CJ741" s="301"/>
      <c r="CK741" s="301"/>
      <c r="CL741" s="301"/>
      <c r="CM741" s="301"/>
      <c r="CN741" s="301"/>
      <c r="CO741" s="301"/>
      <c r="CP741" s="301"/>
      <c r="CQ741" s="301"/>
      <c r="CR741" s="301"/>
      <c r="CS741" s="301"/>
      <c r="CT741" s="301"/>
      <c r="CU741" s="301"/>
      <c r="CV741" s="301"/>
      <c r="CW741" s="301"/>
      <c r="CX741" s="301"/>
      <c r="CY741" s="301"/>
      <c r="CZ741" s="301"/>
      <c r="DA741" s="301"/>
      <c r="DB741" s="301"/>
      <c r="DC741" s="301"/>
      <c r="DD741" s="301"/>
      <c r="DE741" s="301"/>
      <c r="DF741" s="301"/>
      <c r="DG741" s="301"/>
      <c r="DH741" s="301"/>
      <c r="DI741" s="301"/>
      <c r="DJ741" s="301"/>
      <c r="DK741" s="301"/>
      <c r="DL741" s="301"/>
      <c r="DM741" s="301"/>
      <c r="DN741" s="301"/>
      <c r="DO741" s="301"/>
      <c r="DP741" s="301"/>
      <c r="DQ741" s="301"/>
      <c r="DR741" s="301"/>
      <c r="DS741" s="301"/>
      <c r="DT741" s="301"/>
      <c r="DU741" s="301"/>
      <c r="DV741" s="301"/>
      <c r="DW741" s="293"/>
      <c r="DX741" s="301"/>
      <c r="DY741" s="301"/>
      <c r="DZ741" s="301"/>
      <c r="EA741" s="303"/>
      <c r="EB741" s="303"/>
      <c r="EC741" s="303"/>
      <c r="ED741" s="303"/>
      <c r="EE741" s="303"/>
      <c r="EF741" s="301"/>
      <c r="EG741" s="301"/>
      <c r="EH741" s="301"/>
      <c r="EI741" s="301"/>
      <c r="EJ741" s="301"/>
      <c r="EK741" s="301"/>
      <c r="EL741" s="301"/>
      <c r="EM741" s="301"/>
      <c r="EN741" s="301"/>
      <c r="EO741" s="301"/>
      <c r="EP741" s="301"/>
      <c r="EQ741" s="301"/>
      <c r="ER741" s="301"/>
      <c r="ES741" s="301"/>
      <c r="ET741" s="301"/>
      <c r="EU741" s="301"/>
      <c r="EV741" s="301"/>
    </row>
    <row r="742" spans="3:152" s="603" customFormat="1" x14ac:dyDescent="0.25">
      <c r="C742" s="604"/>
      <c r="D742" s="604"/>
      <c r="E742" s="604"/>
      <c r="F742" s="604"/>
      <c r="G742" s="604"/>
      <c r="H742" s="604"/>
      <c r="I742" s="604"/>
      <c r="J742" s="604"/>
      <c r="K742" s="604"/>
      <c r="L742" s="604"/>
      <c r="M742" s="604"/>
      <c r="V742" s="301"/>
      <c r="W742" s="301"/>
      <c r="X742" s="301"/>
      <c r="Y742" s="301"/>
      <c r="Z742" s="301"/>
      <c r="AA742" s="301"/>
      <c r="AB742" s="301"/>
      <c r="AC742" s="301"/>
      <c r="AD742" s="301"/>
      <c r="AE742" s="301"/>
      <c r="AF742" s="301"/>
      <c r="AG742" s="301"/>
      <c r="AH742" s="301"/>
      <c r="AI742" s="301"/>
      <c r="AJ742" s="301"/>
      <c r="AK742" s="301"/>
      <c r="AL742" s="301"/>
      <c r="AM742" s="301"/>
      <c r="AN742" s="301"/>
      <c r="AO742" s="301"/>
      <c r="AP742" s="301"/>
      <c r="AQ742" s="301"/>
      <c r="AR742" s="301"/>
      <c r="AS742" s="301"/>
      <c r="AT742" s="301"/>
      <c r="AU742" s="301"/>
      <c r="AV742" s="301"/>
      <c r="AW742" s="301"/>
      <c r="AX742" s="301"/>
      <c r="AY742" s="301"/>
      <c r="AZ742" s="301"/>
      <c r="BA742" s="301"/>
      <c r="BB742" s="301"/>
      <c r="BC742" s="301"/>
      <c r="BD742" s="301"/>
      <c r="BE742" s="301"/>
      <c r="BF742" s="301"/>
      <c r="BG742" s="301"/>
      <c r="BH742" s="301"/>
      <c r="BI742" s="301"/>
      <c r="BJ742" s="301"/>
      <c r="BK742" s="301"/>
      <c r="BL742" s="301"/>
      <c r="BM742" s="301"/>
      <c r="BN742" s="301"/>
      <c r="BO742" s="301"/>
      <c r="BP742" s="301"/>
      <c r="BQ742" s="301"/>
      <c r="BR742" s="301"/>
      <c r="BS742" s="301"/>
      <c r="BT742" s="301"/>
      <c r="BU742" s="301"/>
      <c r="BV742" s="301"/>
      <c r="BW742" s="301"/>
      <c r="BX742" s="301"/>
      <c r="BY742" s="301"/>
      <c r="BZ742" s="301"/>
      <c r="CA742" s="301"/>
      <c r="CB742" s="301"/>
      <c r="CC742" s="301"/>
      <c r="CD742" s="301"/>
      <c r="CE742" s="301"/>
      <c r="CF742" s="301"/>
      <c r="CG742" s="301"/>
      <c r="CH742" s="301"/>
      <c r="CI742" s="301"/>
      <c r="CJ742" s="301"/>
      <c r="CK742" s="301"/>
      <c r="CL742" s="301"/>
      <c r="CM742" s="301"/>
      <c r="CN742" s="301"/>
      <c r="CO742" s="301"/>
      <c r="CP742" s="301"/>
      <c r="CQ742" s="301"/>
      <c r="CR742" s="301"/>
      <c r="CS742" s="301"/>
      <c r="CT742" s="301"/>
      <c r="CU742" s="301"/>
      <c r="CV742" s="301"/>
      <c r="CW742" s="301"/>
      <c r="CX742" s="301"/>
      <c r="CY742" s="301"/>
      <c r="CZ742" s="301"/>
      <c r="DA742" s="301"/>
      <c r="DB742" s="301"/>
      <c r="DC742" s="301"/>
      <c r="DD742" s="301"/>
      <c r="DE742" s="301"/>
      <c r="DF742" s="301"/>
      <c r="DG742" s="301"/>
      <c r="DH742" s="301"/>
      <c r="DI742" s="301"/>
      <c r="DJ742" s="301"/>
      <c r="DK742" s="301"/>
      <c r="DL742" s="301"/>
      <c r="DM742" s="301"/>
      <c r="DN742" s="301"/>
      <c r="DO742" s="301"/>
      <c r="DP742" s="301"/>
      <c r="DQ742" s="301"/>
      <c r="DR742" s="301"/>
      <c r="DS742" s="301"/>
      <c r="DT742" s="301"/>
      <c r="DU742" s="301"/>
      <c r="DV742" s="301"/>
      <c r="DW742" s="293"/>
      <c r="DX742" s="301"/>
      <c r="DY742" s="301"/>
      <c r="DZ742" s="301"/>
      <c r="EA742" s="303"/>
      <c r="EB742" s="303"/>
      <c r="EC742" s="303"/>
      <c r="ED742" s="303"/>
      <c r="EE742" s="303"/>
      <c r="EF742" s="301"/>
      <c r="EG742" s="301"/>
      <c r="EH742" s="301"/>
      <c r="EI742" s="301"/>
      <c r="EJ742" s="301"/>
      <c r="EK742" s="301"/>
      <c r="EL742" s="301"/>
      <c r="EM742" s="301"/>
      <c r="EN742" s="301"/>
      <c r="EO742" s="301"/>
      <c r="EP742" s="301"/>
      <c r="EQ742" s="301"/>
      <c r="ER742" s="301"/>
      <c r="ES742" s="301"/>
      <c r="ET742" s="301"/>
      <c r="EU742" s="301"/>
      <c r="EV742" s="301"/>
    </row>
    <row r="743" spans="3:152" s="603" customFormat="1" x14ac:dyDescent="0.25">
      <c r="C743" s="604"/>
      <c r="D743" s="604"/>
      <c r="E743" s="604"/>
      <c r="F743" s="604"/>
      <c r="G743" s="604"/>
      <c r="H743" s="604"/>
      <c r="I743" s="604"/>
      <c r="J743" s="604"/>
      <c r="K743" s="604"/>
      <c r="L743" s="604"/>
      <c r="M743" s="604"/>
      <c r="V743" s="301"/>
      <c r="W743" s="301"/>
      <c r="X743" s="301"/>
      <c r="Y743" s="301"/>
      <c r="Z743" s="301"/>
      <c r="AA743" s="301"/>
      <c r="AB743" s="301"/>
      <c r="AC743" s="301"/>
      <c r="AD743" s="301"/>
      <c r="AE743" s="301"/>
      <c r="AF743" s="301"/>
      <c r="AG743" s="301"/>
      <c r="AH743" s="301"/>
      <c r="AI743" s="301"/>
      <c r="AJ743" s="301"/>
      <c r="AK743" s="301"/>
      <c r="AL743" s="301"/>
      <c r="AM743" s="301"/>
      <c r="AN743" s="301"/>
      <c r="AO743" s="301"/>
      <c r="AP743" s="301"/>
      <c r="AQ743" s="301"/>
      <c r="AR743" s="301"/>
      <c r="AS743" s="301"/>
      <c r="AT743" s="301"/>
      <c r="AU743" s="301"/>
      <c r="AV743" s="301"/>
      <c r="AW743" s="301"/>
      <c r="AX743" s="301"/>
      <c r="AY743" s="301"/>
      <c r="AZ743" s="301"/>
      <c r="BA743" s="301"/>
      <c r="BB743" s="301"/>
      <c r="BC743" s="301"/>
      <c r="BD743" s="301"/>
      <c r="BE743" s="301"/>
      <c r="BF743" s="301"/>
      <c r="BG743" s="301"/>
      <c r="BH743" s="301"/>
      <c r="BI743" s="301"/>
      <c r="BJ743" s="301"/>
      <c r="BK743" s="301"/>
      <c r="BL743" s="301"/>
      <c r="BM743" s="301"/>
      <c r="BN743" s="301"/>
      <c r="BO743" s="301"/>
      <c r="BP743" s="301"/>
      <c r="BQ743" s="301"/>
      <c r="BR743" s="301"/>
      <c r="BS743" s="301"/>
      <c r="BT743" s="301"/>
      <c r="BU743" s="301"/>
      <c r="BV743" s="301"/>
      <c r="BW743" s="301"/>
      <c r="BX743" s="301"/>
      <c r="BY743" s="301"/>
      <c r="BZ743" s="301"/>
      <c r="CA743" s="301"/>
      <c r="CB743" s="301"/>
      <c r="CC743" s="301"/>
      <c r="CD743" s="301"/>
      <c r="CE743" s="301"/>
      <c r="CF743" s="301"/>
      <c r="CG743" s="301"/>
      <c r="CH743" s="301"/>
      <c r="CI743" s="301"/>
      <c r="CJ743" s="301"/>
      <c r="CK743" s="301"/>
      <c r="CL743" s="301"/>
      <c r="CM743" s="301"/>
      <c r="CN743" s="301"/>
      <c r="CO743" s="301"/>
      <c r="CP743" s="301"/>
      <c r="CQ743" s="301"/>
      <c r="CR743" s="301"/>
      <c r="CS743" s="301"/>
      <c r="CT743" s="301"/>
      <c r="CU743" s="301"/>
      <c r="CV743" s="301"/>
      <c r="CW743" s="301"/>
      <c r="CX743" s="301"/>
      <c r="CY743" s="301"/>
      <c r="CZ743" s="301"/>
      <c r="DA743" s="301"/>
      <c r="DB743" s="301"/>
      <c r="DC743" s="301"/>
      <c r="DD743" s="301"/>
      <c r="DE743" s="301"/>
      <c r="DF743" s="301"/>
      <c r="DG743" s="301"/>
      <c r="DH743" s="301"/>
      <c r="DI743" s="301"/>
      <c r="DJ743" s="301"/>
      <c r="DK743" s="301"/>
      <c r="DL743" s="301"/>
      <c r="DM743" s="301"/>
      <c r="DN743" s="301"/>
      <c r="DO743" s="301"/>
      <c r="DP743" s="301"/>
      <c r="DQ743" s="301"/>
      <c r="DR743" s="301"/>
      <c r="DS743" s="301"/>
      <c r="DT743" s="301"/>
      <c r="DU743" s="301"/>
      <c r="DV743" s="301"/>
      <c r="DW743" s="293"/>
      <c r="DX743" s="301"/>
      <c r="DY743" s="301"/>
      <c r="DZ743" s="301"/>
      <c r="EA743" s="303"/>
      <c r="EB743" s="303"/>
      <c r="EC743" s="303"/>
      <c r="ED743" s="303"/>
      <c r="EE743" s="303"/>
      <c r="EF743" s="301"/>
      <c r="EG743" s="301"/>
      <c r="EH743" s="301"/>
      <c r="EI743" s="301"/>
      <c r="EJ743" s="301"/>
      <c r="EK743" s="301"/>
      <c r="EL743" s="301"/>
      <c r="EM743" s="301"/>
      <c r="EN743" s="301"/>
      <c r="EO743" s="301"/>
      <c r="EP743" s="301"/>
      <c r="EQ743" s="301"/>
      <c r="ER743" s="301"/>
      <c r="ES743" s="301"/>
      <c r="ET743" s="301"/>
      <c r="EU743" s="301"/>
      <c r="EV743" s="301"/>
    </row>
    <row r="744" spans="3:152" s="603" customFormat="1" x14ac:dyDescent="0.25">
      <c r="C744" s="604"/>
      <c r="D744" s="604"/>
      <c r="E744" s="604"/>
      <c r="F744" s="604"/>
      <c r="G744" s="604"/>
      <c r="H744" s="604"/>
      <c r="I744" s="604"/>
      <c r="J744" s="604"/>
      <c r="K744" s="604"/>
      <c r="L744" s="604"/>
      <c r="M744" s="604"/>
      <c r="V744" s="301"/>
      <c r="W744" s="301"/>
      <c r="X744" s="301"/>
      <c r="Y744" s="301"/>
      <c r="Z744" s="301"/>
      <c r="AA744" s="301"/>
      <c r="AB744" s="301"/>
      <c r="AC744" s="301"/>
      <c r="AD744" s="301"/>
      <c r="AE744" s="301"/>
      <c r="AF744" s="301"/>
      <c r="AG744" s="301"/>
      <c r="AH744" s="301"/>
      <c r="AI744" s="301"/>
      <c r="AJ744" s="301"/>
      <c r="AK744" s="301"/>
      <c r="AL744" s="301"/>
      <c r="AM744" s="301"/>
      <c r="AN744" s="301"/>
      <c r="AO744" s="301"/>
      <c r="AP744" s="301"/>
      <c r="AQ744" s="301"/>
      <c r="AR744" s="301"/>
      <c r="AS744" s="301"/>
      <c r="AT744" s="301"/>
      <c r="AU744" s="301"/>
      <c r="AV744" s="301"/>
      <c r="AW744" s="301"/>
      <c r="AX744" s="301"/>
      <c r="AY744" s="301"/>
      <c r="AZ744" s="301"/>
      <c r="BA744" s="301"/>
      <c r="BB744" s="301"/>
      <c r="BC744" s="301"/>
      <c r="BD744" s="301"/>
      <c r="BE744" s="301"/>
      <c r="BF744" s="301"/>
      <c r="BG744" s="301"/>
      <c r="BH744" s="301"/>
      <c r="BI744" s="301"/>
      <c r="BJ744" s="301"/>
      <c r="BK744" s="301"/>
      <c r="BL744" s="301"/>
      <c r="BM744" s="301"/>
      <c r="BN744" s="301"/>
      <c r="BO744" s="301"/>
      <c r="BP744" s="301"/>
      <c r="BQ744" s="301"/>
      <c r="BR744" s="301"/>
      <c r="BS744" s="301"/>
      <c r="BT744" s="301"/>
      <c r="BU744" s="301"/>
      <c r="BV744" s="301"/>
      <c r="BW744" s="301"/>
      <c r="BX744" s="301"/>
      <c r="BY744" s="301"/>
      <c r="BZ744" s="301"/>
      <c r="CA744" s="301"/>
      <c r="CB744" s="301"/>
      <c r="CC744" s="301"/>
      <c r="CD744" s="301"/>
      <c r="CE744" s="301"/>
      <c r="CF744" s="301"/>
      <c r="CG744" s="301"/>
      <c r="CH744" s="301"/>
      <c r="CI744" s="301"/>
      <c r="CJ744" s="301"/>
      <c r="CK744" s="301"/>
      <c r="CL744" s="301"/>
      <c r="CM744" s="301"/>
      <c r="CN744" s="301"/>
      <c r="CO744" s="301"/>
      <c r="CP744" s="301"/>
      <c r="CQ744" s="301"/>
      <c r="CR744" s="301"/>
      <c r="CS744" s="301"/>
      <c r="CT744" s="301"/>
      <c r="CU744" s="301"/>
      <c r="CV744" s="301"/>
      <c r="CW744" s="301"/>
      <c r="CX744" s="301"/>
      <c r="CY744" s="301"/>
      <c r="CZ744" s="301"/>
      <c r="DA744" s="301"/>
      <c r="DB744" s="301"/>
      <c r="DC744" s="301"/>
      <c r="DD744" s="301"/>
      <c r="DE744" s="301"/>
      <c r="DF744" s="301"/>
      <c r="DG744" s="301"/>
      <c r="DH744" s="301"/>
      <c r="DI744" s="301"/>
      <c r="DJ744" s="301"/>
      <c r="DK744" s="301"/>
      <c r="DL744" s="301"/>
      <c r="DM744" s="301"/>
      <c r="DN744" s="301"/>
      <c r="DO744" s="301"/>
      <c r="DP744" s="301"/>
      <c r="DQ744" s="301"/>
      <c r="DR744" s="301"/>
      <c r="DS744" s="301"/>
      <c r="DT744" s="301"/>
      <c r="DU744" s="301"/>
      <c r="DV744" s="301"/>
      <c r="DW744" s="293"/>
      <c r="DX744" s="301"/>
      <c r="DY744" s="301"/>
      <c r="DZ744" s="301"/>
      <c r="EA744" s="303"/>
      <c r="EB744" s="303"/>
      <c r="EC744" s="303"/>
      <c r="ED744" s="303"/>
      <c r="EE744" s="303"/>
      <c r="EF744" s="301"/>
      <c r="EG744" s="301"/>
      <c r="EH744" s="301"/>
      <c r="EI744" s="301"/>
      <c r="EJ744" s="301"/>
      <c r="EK744" s="301"/>
      <c r="EL744" s="301"/>
      <c r="EM744" s="301"/>
      <c r="EN744" s="301"/>
      <c r="EO744" s="301"/>
      <c r="EP744" s="301"/>
      <c r="EQ744" s="301"/>
      <c r="ER744" s="301"/>
      <c r="ES744" s="301"/>
      <c r="ET744" s="301"/>
      <c r="EU744" s="301"/>
      <c r="EV744" s="301"/>
    </row>
    <row r="745" spans="3:152" s="603" customFormat="1" x14ac:dyDescent="0.25">
      <c r="C745" s="604"/>
      <c r="D745" s="604"/>
      <c r="E745" s="604"/>
      <c r="F745" s="604"/>
      <c r="G745" s="604"/>
      <c r="H745" s="604"/>
      <c r="I745" s="604"/>
      <c r="J745" s="604"/>
      <c r="K745" s="604"/>
      <c r="L745" s="604"/>
      <c r="M745" s="604"/>
      <c r="V745" s="301"/>
      <c r="W745" s="301"/>
      <c r="X745" s="301"/>
      <c r="Y745" s="301"/>
      <c r="Z745" s="301"/>
      <c r="AA745" s="301"/>
      <c r="AB745" s="301"/>
      <c r="AC745" s="301"/>
      <c r="AD745" s="301"/>
      <c r="AE745" s="301"/>
      <c r="AF745" s="301"/>
      <c r="AG745" s="301"/>
      <c r="AH745" s="301"/>
      <c r="AI745" s="301"/>
      <c r="AJ745" s="301"/>
      <c r="AK745" s="301"/>
      <c r="AL745" s="301"/>
      <c r="AM745" s="301"/>
      <c r="AN745" s="301"/>
      <c r="AO745" s="301"/>
      <c r="AP745" s="301"/>
      <c r="AQ745" s="301"/>
      <c r="AR745" s="301"/>
      <c r="AS745" s="301"/>
      <c r="AT745" s="301"/>
      <c r="AU745" s="301"/>
      <c r="AV745" s="301"/>
      <c r="AW745" s="301"/>
      <c r="AX745" s="301"/>
      <c r="AY745" s="301"/>
      <c r="AZ745" s="301"/>
      <c r="BA745" s="301"/>
      <c r="BB745" s="301"/>
      <c r="BC745" s="301"/>
      <c r="BD745" s="301"/>
      <c r="BE745" s="301"/>
      <c r="BF745" s="301"/>
      <c r="BG745" s="301"/>
      <c r="BH745" s="301"/>
      <c r="BI745" s="301"/>
      <c r="BJ745" s="301"/>
      <c r="BK745" s="301"/>
      <c r="BL745" s="301"/>
      <c r="BM745" s="301"/>
      <c r="BN745" s="301"/>
      <c r="BO745" s="301"/>
      <c r="BP745" s="301"/>
      <c r="BQ745" s="301"/>
      <c r="BR745" s="301"/>
      <c r="BS745" s="301"/>
      <c r="BT745" s="301"/>
      <c r="BU745" s="301"/>
      <c r="BV745" s="301"/>
      <c r="BW745" s="301"/>
      <c r="BX745" s="301"/>
      <c r="BY745" s="301"/>
      <c r="BZ745" s="301"/>
      <c r="CA745" s="301"/>
      <c r="CB745" s="301"/>
      <c r="CC745" s="301"/>
      <c r="CD745" s="301"/>
      <c r="CE745" s="301"/>
      <c r="CF745" s="301"/>
      <c r="CG745" s="301"/>
      <c r="CH745" s="301"/>
      <c r="CI745" s="301"/>
      <c r="CJ745" s="301"/>
      <c r="CK745" s="301"/>
      <c r="CL745" s="301"/>
      <c r="CM745" s="301"/>
      <c r="CN745" s="301"/>
      <c r="CO745" s="301"/>
      <c r="CP745" s="301"/>
      <c r="CQ745" s="301"/>
      <c r="CR745" s="301"/>
      <c r="CS745" s="301"/>
      <c r="CT745" s="301"/>
      <c r="CU745" s="301"/>
      <c r="CV745" s="301"/>
      <c r="CW745" s="301"/>
      <c r="CX745" s="301"/>
      <c r="CY745" s="301"/>
      <c r="CZ745" s="301"/>
      <c r="DA745" s="301"/>
      <c r="DB745" s="301"/>
      <c r="DC745" s="301"/>
      <c r="DD745" s="301"/>
      <c r="DE745" s="301"/>
      <c r="DF745" s="301"/>
      <c r="DG745" s="301"/>
      <c r="DH745" s="301"/>
      <c r="DI745" s="301"/>
      <c r="DJ745" s="301"/>
      <c r="DK745" s="301"/>
      <c r="DL745" s="301"/>
      <c r="DM745" s="301"/>
      <c r="DN745" s="301"/>
      <c r="DO745" s="301"/>
      <c r="DP745" s="301"/>
      <c r="DQ745" s="301"/>
      <c r="DR745" s="301"/>
      <c r="DS745" s="301"/>
      <c r="DT745" s="301"/>
      <c r="DU745" s="301"/>
      <c r="DV745" s="301"/>
      <c r="DW745" s="293"/>
      <c r="DX745" s="301"/>
      <c r="DY745" s="301"/>
      <c r="DZ745" s="301"/>
      <c r="EA745" s="303"/>
      <c r="EB745" s="303"/>
      <c r="EC745" s="303"/>
      <c r="ED745" s="303"/>
      <c r="EE745" s="303"/>
      <c r="EF745" s="301"/>
      <c r="EG745" s="301"/>
      <c r="EH745" s="301"/>
      <c r="EI745" s="301"/>
      <c r="EJ745" s="301"/>
      <c r="EK745" s="301"/>
      <c r="EL745" s="301"/>
      <c r="EM745" s="301"/>
      <c r="EN745" s="301"/>
      <c r="EO745" s="301"/>
      <c r="EP745" s="301"/>
      <c r="EQ745" s="301"/>
      <c r="ER745" s="301"/>
      <c r="ES745" s="301"/>
      <c r="ET745" s="301"/>
      <c r="EU745" s="301"/>
      <c r="EV745" s="301"/>
    </row>
    <row r="746" spans="3:152" s="603" customFormat="1" x14ac:dyDescent="0.25">
      <c r="C746" s="604"/>
      <c r="D746" s="604"/>
      <c r="E746" s="604"/>
      <c r="F746" s="604"/>
      <c r="G746" s="604"/>
      <c r="H746" s="604"/>
      <c r="I746" s="604"/>
      <c r="J746" s="604"/>
      <c r="K746" s="604"/>
      <c r="L746" s="604"/>
      <c r="M746" s="604"/>
      <c r="V746" s="301"/>
      <c r="W746" s="301"/>
      <c r="X746" s="301"/>
      <c r="Y746" s="301"/>
      <c r="Z746" s="301"/>
      <c r="AA746" s="301"/>
      <c r="AB746" s="301"/>
      <c r="AC746" s="301"/>
      <c r="AD746" s="301"/>
      <c r="AE746" s="301"/>
      <c r="AF746" s="301"/>
      <c r="AG746" s="301"/>
      <c r="AH746" s="301"/>
      <c r="AI746" s="301"/>
      <c r="AJ746" s="301"/>
      <c r="AK746" s="301"/>
      <c r="AL746" s="301"/>
      <c r="AM746" s="301"/>
      <c r="AN746" s="301"/>
      <c r="AO746" s="301"/>
      <c r="AP746" s="301"/>
      <c r="AQ746" s="301"/>
      <c r="AR746" s="301"/>
      <c r="AS746" s="301"/>
      <c r="AT746" s="301"/>
      <c r="AU746" s="301"/>
      <c r="AV746" s="301"/>
      <c r="AW746" s="301"/>
      <c r="AX746" s="301"/>
      <c r="AY746" s="301"/>
      <c r="AZ746" s="301"/>
      <c r="BA746" s="301"/>
      <c r="BB746" s="301"/>
      <c r="BC746" s="301"/>
      <c r="BD746" s="301"/>
      <c r="BE746" s="301"/>
      <c r="BF746" s="301"/>
      <c r="BG746" s="301"/>
      <c r="BH746" s="301"/>
      <c r="BI746" s="301"/>
      <c r="BJ746" s="301"/>
      <c r="BK746" s="301"/>
      <c r="BL746" s="301"/>
      <c r="BM746" s="301"/>
      <c r="BN746" s="301"/>
      <c r="BO746" s="301"/>
      <c r="BP746" s="301"/>
      <c r="BQ746" s="301"/>
      <c r="BR746" s="301"/>
      <c r="BS746" s="301"/>
      <c r="BT746" s="301"/>
      <c r="BU746" s="301"/>
      <c r="BV746" s="301"/>
      <c r="BW746" s="301"/>
      <c r="BX746" s="301"/>
      <c r="BY746" s="301"/>
      <c r="BZ746" s="301"/>
      <c r="CA746" s="301"/>
      <c r="CB746" s="301"/>
      <c r="CC746" s="301"/>
      <c r="CD746" s="301"/>
      <c r="CE746" s="301"/>
      <c r="CF746" s="301"/>
      <c r="CG746" s="301"/>
      <c r="CH746" s="301"/>
      <c r="CI746" s="301"/>
      <c r="CJ746" s="301"/>
      <c r="CK746" s="301"/>
      <c r="CL746" s="301"/>
      <c r="CM746" s="301"/>
      <c r="CN746" s="301"/>
      <c r="CO746" s="301"/>
      <c r="CP746" s="301"/>
      <c r="CQ746" s="301"/>
      <c r="CR746" s="301"/>
      <c r="CS746" s="301"/>
      <c r="CT746" s="301"/>
      <c r="CU746" s="301"/>
      <c r="CV746" s="301"/>
      <c r="CW746" s="301"/>
      <c r="CX746" s="301"/>
      <c r="CY746" s="301"/>
      <c r="CZ746" s="301"/>
      <c r="DA746" s="301"/>
      <c r="DB746" s="301"/>
      <c r="DC746" s="301"/>
      <c r="DD746" s="301"/>
      <c r="DE746" s="301"/>
      <c r="DF746" s="301"/>
      <c r="DG746" s="301"/>
      <c r="DH746" s="301"/>
      <c r="DI746" s="301"/>
      <c r="DJ746" s="301"/>
      <c r="DK746" s="301"/>
      <c r="DL746" s="301"/>
      <c r="DM746" s="301"/>
      <c r="DN746" s="301"/>
      <c r="DO746" s="301"/>
      <c r="DP746" s="301"/>
      <c r="DQ746" s="301"/>
      <c r="DR746" s="301"/>
      <c r="DS746" s="301"/>
      <c r="DT746" s="301"/>
      <c r="DU746" s="301"/>
      <c r="DV746" s="301"/>
      <c r="DW746" s="293"/>
      <c r="DX746" s="301"/>
      <c r="DY746" s="301"/>
      <c r="DZ746" s="301"/>
      <c r="EA746" s="303"/>
      <c r="EB746" s="303"/>
      <c r="EC746" s="303"/>
      <c r="ED746" s="303"/>
      <c r="EE746" s="303"/>
      <c r="EF746" s="301"/>
      <c r="EG746" s="301"/>
      <c r="EH746" s="301"/>
      <c r="EI746" s="301"/>
      <c r="EJ746" s="301"/>
      <c r="EK746" s="301"/>
      <c r="EL746" s="301"/>
      <c r="EM746" s="301"/>
      <c r="EN746" s="301"/>
      <c r="EO746" s="301"/>
      <c r="EP746" s="301"/>
      <c r="EQ746" s="301"/>
      <c r="ER746" s="301"/>
      <c r="ES746" s="301"/>
      <c r="ET746" s="301"/>
      <c r="EU746" s="301"/>
      <c r="EV746" s="301"/>
    </row>
    <row r="747" spans="3:152" s="603" customFormat="1" x14ac:dyDescent="0.25">
      <c r="C747" s="604"/>
      <c r="D747" s="604"/>
      <c r="E747" s="604"/>
      <c r="F747" s="604"/>
      <c r="G747" s="604"/>
      <c r="H747" s="604"/>
      <c r="I747" s="604"/>
      <c r="J747" s="604"/>
      <c r="K747" s="604"/>
      <c r="L747" s="604"/>
      <c r="M747" s="604"/>
      <c r="V747" s="301"/>
      <c r="W747" s="301"/>
      <c r="X747" s="301"/>
      <c r="Y747" s="301"/>
      <c r="Z747" s="301"/>
      <c r="AA747" s="301"/>
      <c r="AB747" s="301"/>
      <c r="AC747" s="301"/>
      <c r="AD747" s="301"/>
      <c r="AE747" s="301"/>
      <c r="AF747" s="301"/>
      <c r="AG747" s="301"/>
      <c r="AH747" s="301"/>
      <c r="AI747" s="301"/>
      <c r="AJ747" s="301"/>
      <c r="AK747" s="301"/>
      <c r="AL747" s="301"/>
      <c r="AM747" s="301"/>
      <c r="AN747" s="301"/>
      <c r="AO747" s="301"/>
      <c r="AP747" s="301"/>
      <c r="AQ747" s="301"/>
      <c r="AR747" s="301"/>
      <c r="AS747" s="301"/>
      <c r="AT747" s="301"/>
      <c r="AU747" s="301"/>
      <c r="AV747" s="301"/>
      <c r="AW747" s="301"/>
      <c r="AX747" s="301"/>
      <c r="AY747" s="301"/>
      <c r="AZ747" s="301"/>
      <c r="BA747" s="301"/>
      <c r="BB747" s="301"/>
      <c r="BC747" s="301"/>
      <c r="BD747" s="301"/>
      <c r="BE747" s="301"/>
      <c r="BF747" s="301"/>
      <c r="BG747" s="301"/>
      <c r="BH747" s="301"/>
      <c r="BI747" s="301"/>
      <c r="BJ747" s="301"/>
      <c r="BK747" s="301"/>
      <c r="BL747" s="301"/>
      <c r="BM747" s="301"/>
      <c r="BN747" s="301"/>
      <c r="BO747" s="301"/>
      <c r="BP747" s="301"/>
      <c r="BQ747" s="301"/>
      <c r="BR747" s="301"/>
      <c r="BS747" s="301"/>
      <c r="BT747" s="301"/>
      <c r="BU747" s="301"/>
      <c r="BV747" s="301"/>
      <c r="BW747" s="301"/>
      <c r="BX747" s="301"/>
      <c r="BY747" s="301"/>
      <c r="BZ747" s="301"/>
      <c r="CA747" s="301"/>
      <c r="CB747" s="301"/>
      <c r="CC747" s="301"/>
      <c r="CD747" s="301"/>
      <c r="CE747" s="301"/>
      <c r="CF747" s="301"/>
      <c r="CG747" s="301"/>
      <c r="CH747" s="301"/>
      <c r="CI747" s="301"/>
      <c r="CJ747" s="301"/>
      <c r="CK747" s="301"/>
      <c r="CL747" s="301"/>
      <c r="CM747" s="301"/>
      <c r="CN747" s="301"/>
      <c r="CO747" s="301"/>
      <c r="CP747" s="301"/>
      <c r="CQ747" s="301"/>
      <c r="CR747" s="301"/>
      <c r="CS747" s="301"/>
      <c r="CT747" s="301"/>
      <c r="CU747" s="301"/>
      <c r="CV747" s="301"/>
      <c r="CW747" s="301"/>
      <c r="CX747" s="301"/>
      <c r="CY747" s="301"/>
      <c r="CZ747" s="301"/>
      <c r="DA747" s="301"/>
      <c r="DB747" s="301"/>
      <c r="DC747" s="301"/>
      <c r="DD747" s="301"/>
      <c r="DE747" s="301"/>
      <c r="DF747" s="301"/>
      <c r="DG747" s="301"/>
      <c r="DH747" s="301"/>
      <c r="DI747" s="301"/>
      <c r="DJ747" s="301"/>
      <c r="DK747" s="301"/>
      <c r="DL747" s="301"/>
      <c r="DM747" s="301"/>
      <c r="DN747" s="301"/>
      <c r="DO747" s="301"/>
      <c r="DP747" s="301"/>
      <c r="DQ747" s="301"/>
      <c r="DR747" s="301"/>
      <c r="DS747" s="301"/>
      <c r="DT747" s="301"/>
      <c r="DU747" s="301"/>
      <c r="DV747" s="301"/>
      <c r="DW747" s="293"/>
      <c r="DX747" s="301"/>
      <c r="DY747" s="301"/>
      <c r="DZ747" s="301"/>
      <c r="EA747" s="303"/>
      <c r="EB747" s="303"/>
      <c r="EC747" s="303"/>
      <c r="ED747" s="303"/>
      <c r="EE747" s="303"/>
      <c r="EF747" s="301"/>
      <c r="EG747" s="301"/>
      <c r="EH747" s="301"/>
      <c r="EI747" s="301"/>
      <c r="EJ747" s="301"/>
      <c r="EK747" s="301"/>
      <c r="EL747" s="301"/>
      <c r="EM747" s="301"/>
      <c r="EN747" s="301"/>
      <c r="EO747" s="301"/>
      <c r="EP747" s="301"/>
      <c r="EQ747" s="301"/>
      <c r="ER747" s="301"/>
      <c r="ES747" s="301"/>
      <c r="ET747" s="301"/>
      <c r="EU747" s="301"/>
      <c r="EV747" s="301"/>
    </row>
    <row r="748" spans="3:152" s="603" customFormat="1" x14ac:dyDescent="0.25">
      <c r="C748" s="604"/>
      <c r="D748" s="604"/>
      <c r="E748" s="604"/>
      <c r="F748" s="604"/>
      <c r="G748" s="604"/>
      <c r="H748" s="604"/>
      <c r="I748" s="604"/>
      <c r="J748" s="604"/>
      <c r="K748" s="604"/>
      <c r="L748" s="604"/>
      <c r="M748" s="604"/>
      <c r="V748" s="301"/>
      <c r="W748" s="301"/>
      <c r="X748" s="301"/>
      <c r="Y748" s="301"/>
      <c r="Z748" s="301"/>
      <c r="AA748" s="301"/>
      <c r="AB748" s="301"/>
      <c r="AC748" s="301"/>
      <c r="AD748" s="301"/>
      <c r="AE748" s="301"/>
      <c r="AF748" s="301"/>
      <c r="AG748" s="301"/>
      <c r="AH748" s="301"/>
      <c r="AI748" s="301"/>
      <c r="AJ748" s="301"/>
      <c r="AK748" s="301"/>
      <c r="AL748" s="301"/>
      <c r="AM748" s="301"/>
      <c r="AN748" s="301"/>
      <c r="AO748" s="301"/>
      <c r="AP748" s="301"/>
      <c r="AQ748" s="301"/>
      <c r="AR748" s="301"/>
      <c r="AS748" s="301"/>
      <c r="AT748" s="301"/>
      <c r="AU748" s="301"/>
      <c r="AV748" s="301"/>
      <c r="AW748" s="301"/>
      <c r="AX748" s="301"/>
      <c r="AY748" s="301"/>
      <c r="AZ748" s="301"/>
      <c r="BA748" s="301"/>
      <c r="BB748" s="301"/>
      <c r="BC748" s="301"/>
      <c r="BD748" s="301"/>
      <c r="BE748" s="301"/>
      <c r="BF748" s="301"/>
      <c r="BG748" s="301"/>
      <c r="BH748" s="301"/>
      <c r="BI748" s="301"/>
      <c r="BJ748" s="301"/>
      <c r="BK748" s="301"/>
      <c r="BL748" s="301"/>
      <c r="BM748" s="301"/>
      <c r="BN748" s="301"/>
      <c r="BO748" s="301"/>
      <c r="BP748" s="301"/>
      <c r="BQ748" s="301"/>
      <c r="BR748" s="301"/>
      <c r="BS748" s="301"/>
      <c r="BT748" s="301"/>
      <c r="BU748" s="301"/>
      <c r="BV748" s="301"/>
      <c r="BW748" s="301"/>
      <c r="BX748" s="301"/>
      <c r="BY748" s="301"/>
      <c r="BZ748" s="301"/>
      <c r="CA748" s="301"/>
      <c r="CB748" s="301"/>
      <c r="CC748" s="301"/>
      <c r="CD748" s="301"/>
      <c r="CE748" s="301"/>
      <c r="CF748" s="301"/>
      <c r="CG748" s="301"/>
      <c r="CH748" s="301"/>
      <c r="CI748" s="301"/>
      <c r="CJ748" s="301"/>
      <c r="CK748" s="301"/>
      <c r="CL748" s="301"/>
      <c r="CM748" s="301"/>
      <c r="CN748" s="301"/>
      <c r="CO748" s="301"/>
      <c r="CP748" s="301"/>
      <c r="CQ748" s="301"/>
      <c r="CR748" s="301"/>
      <c r="CS748" s="301"/>
      <c r="CT748" s="301"/>
      <c r="CU748" s="301"/>
      <c r="CV748" s="301"/>
      <c r="CW748" s="301"/>
      <c r="CX748" s="301"/>
      <c r="CY748" s="301"/>
      <c r="CZ748" s="301"/>
      <c r="DA748" s="301"/>
      <c r="DB748" s="301"/>
      <c r="DC748" s="301"/>
      <c r="DD748" s="301"/>
      <c r="DE748" s="301"/>
      <c r="DF748" s="301"/>
      <c r="DG748" s="301"/>
      <c r="DH748" s="301"/>
      <c r="DI748" s="301"/>
      <c r="DJ748" s="301"/>
      <c r="DK748" s="301"/>
      <c r="DL748" s="301"/>
      <c r="DM748" s="301"/>
      <c r="DN748" s="301"/>
      <c r="DO748" s="301"/>
      <c r="DP748" s="301"/>
      <c r="DQ748" s="301"/>
      <c r="DR748" s="301"/>
      <c r="DS748" s="301"/>
      <c r="DT748" s="301"/>
      <c r="DU748" s="301"/>
      <c r="DV748" s="301"/>
      <c r="DW748" s="293"/>
      <c r="DX748" s="301"/>
      <c r="DY748" s="301"/>
      <c r="DZ748" s="301"/>
      <c r="EA748" s="303"/>
      <c r="EB748" s="303"/>
      <c r="EC748" s="303"/>
      <c r="ED748" s="303"/>
      <c r="EE748" s="303"/>
      <c r="EF748" s="301"/>
      <c r="EG748" s="301"/>
      <c r="EH748" s="301"/>
      <c r="EI748" s="301"/>
      <c r="EJ748" s="301"/>
      <c r="EK748" s="301"/>
      <c r="EL748" s="301"/>
      <c r="EM748" s="301"/>
      <c r="EN748" s="301"/>
      <c r="EO748" s="301"/>
      <c r="EP748" s="301"/>
      <c r="EQ748" s="301"/>
      <c r="ER748" s="301"/>
      <c r="ES748" s="301"/>
      <c r="ET748" s="301"/>
      <c r="EU748" s="301"/>
      <c r="EV748" s="301"/>
    </row>
    <row r="749" spans="3:152" s="603" customFormat="1" x14ac:dyDescent="0.25">
      <c r="C749" s="604"/>
      <c r="D749" s="604"/>
      <c r="E749" s="604"/>
      <c r="F749" s="604"/>
      <c r="G749" s="604"/>
      <c r="H749" s="604"/>
      <c r="I749" s="604"/>
      <c r="J749" s="604"/>
      <c r="K749" s="604"/>
      <c r="L749" s="604"/>
      <c r="M749" s="604"/>
      <c r="V749" s="301"/>
      <c r="W749" s="301"/>
      <c r="X749" s="301"/>
      <c r="Y749" s="301"/>
      <c r="Z749" s="301"/>
      <c r="AA749" s="301"/>
      <c r="AB749" s="301"/>
      <c r="AC749" s="301"/>
      <c r="AD749" s="301"/>
      <c r="AE749" s="301"/>
      <c r="AF749" s="301"/>
      <c r="AG749" s="301"/>
      <c r="AH749" s="301"/>
      <c r="AI749" s="301"/>
      <c r="AJ749" s="301"/>
      <c r="AK749" s="301"/>
      <c r="AL749" s="301"/>
      <c r="AM749" s="301"/>
      <c r="AN749" s="301"/>
      <c r="AO749" s="301"/>
      <c r="AP749" s="301"/>
      <c r="AQ749" s="301"/>
      <c r="AR749" s="301"/>
      <c r="AS749" s="301"/>
      <c r="AT749" s="301"/>
      <c r="AU749" s="301"/>
      <c r="AV749" s="301"/>
      <c r="AW749" s="301"/>
      <c r="AX749" s="301"/>
      <c r="AY749" s="301"/>
      <c r="AZ749" s="301"/>
      <c r="BA749" s="301"/>
      <c r="BB749" s="301"/>
      <c r="BC749" s="301"/>
      <c r="BD749" s="301"/>
      <c r="BE749" s="301"/>
      <c r="BF749" s="301"/>
      <c r="BG749" s="301"/>
      <c r="BH749" s="301"/>
      <c r="BI749" s="301"/>
      <c r="BJ749" s="301"/>
      <c r="BK749" s="301"/>
      <c r="BL749" s="301"/>
      <c r="BM749" s="301"/>
      <c r="BN749" s="301"/>
      <c r="BO749" s="301"/>
      <c r="BP749" s="301"/>
      <c r="BQ749" s="301"/>
      <c r="BR749" s="301"/>
      <c r="BS749" s="301"/>
      <c r="BT749" s="301"/>
      <c r="BU749" s="301"/>
      <c r="BV749" s="301"/>
      <c r="BW749" s="301"/>
      <c r="BX749" s="301"/>
      <c r="BY749" s="301"/>
      <c r="BZ749" s="301"/>
      <c r="CA749" s="301"/>
      <c r="CB749" s="301"/>
      <c r="CC749" s="301"/>
      <c r="CD749" s="301"/>
      <c r="CE749" s="301"/>
      <c r="CF749" s="301"/>
      <c r="CG749" s="301"/>
      <c r="CH749" s="301"/>
      <c r="CI749" s="301"/>
      <c r="CJ749" s="301"/>
      <c r="CK749" s="301"/>
      <c r="CL749" s="301"/>
      <c r="CM749" s="301"/>
      <c r="CN749" s="301"/>
      <c r="CO749" s="301"/>
      <c r="CP749" s="301"/>
      <c r="CQ749" s="301"/>
      <c r="CR749" s="301"/>
      <c r="CS749" s="301"/>
      <c r="CT749" s="301"/>
      <c r="CU749" s="301"/>
      <c r="CV749" s="301"/>
      <c r="CW749" s="301"/>
      <c r="CX749" s="301"/>
      <c r="CY749" s="301"/>
      <c r="CZ749" s="301"/>
      <c r="DA749" s="301"/>
      <c r="DB749" s="301"/>
      <c r="DC749" s="301"/>
      <c r="DD749" s="301"/>
      <c r="DE749" s="301"/>
      <c r="DF749" s="301"/>
      <c r="DG749" s="301"/>
      <c r="DH749" s="301"/>
      <c r="DI749" s="301"/>
      <c r="DJ749" s="301"/>
      <c r="DK749" s="301"/>
      <c r="DL749" s="301"/>
      <c r="DM749" s="301"/>
      <c r="DN749" s="301"/>
      <c r="DO749" s="301"/>
      <c r="DP749" s="301"/>
      <c r="DQ749" s="301"/>
      <c r="DR749" s="301"/>
      <c r="DS749" s="301"/>
      <c r="DT749" s="301"/>
      <c r="DU749" s="301"/>
      <c r="DV749" s="301"/>
      <c r="DW749" s="293"/>
      <c r="DX749" s="301"/>
      <c r="DY749" s="301"/>
      <c r="DZ749" s="301"/>
      <c r="EA749" s="303"/>
      <c r="EB749" s="303"/>
      <c r="EC749" s="303"/>
      <c r="ED749" s="303"/>
      <c r="EE749" s="303"/>
      <c r="EF749" s="301"/>
      <c r="EG749" s="301"/>
      <c r="EH749" s="301"/>
      <c r="EI749" s="301"/>
      <c r="EJ749" s="301"/>
      <c r="EK749" s="301"/>
      <c r="EL749" s="301"/>
      <c r="EM749" s="301"/>
      <c r="EN749" s="301"/>
      <c r="EO749" s="301"/>
      <c r="EP749" s="301"/>
      <c r="EQ749" s="301"/>
      <c r="ER749" s="301"/>
      <c r="ES749" s="301"/>
      <c r="ET749" s="301"/>
      <c r="EU749" s="301"/>
      <c r="EV749" s="301"/>
    </row>
    <row r="750" spans="3:152" s="603" customFormat="1" x14ac:dyDescent="0.25">
      <c r="C750" s="604"/>
      <c r="D750" s="604"/>
      <c r="E750" s="604"/>
      <c r="F750" s="604"/>
      <c r="G750" s="604"/>
      <c r="H750" s="604"/>
      <c r="I750" s="604"/>
      <c r="J750" s="604"/>
      <c r="K750" s="604"/>
      <c r="L750" s="604"/>
      <c r="M750" s="604"/>
      <c r="V750" s="301"/>
      <c r="W750" s="301"/>
      <c r="X750" s="301"/>
      <c r="Y750" s="301"/>
      <c r="Z750" s="301"/>
      <c r="AA750" s="301"/>
      <c r="AB750" s="301"/>
      <c r="AC750" s="301"/>
      <c r="AD750" s="301"/>
      <c r="AE750" s="301"/>
      <c r="AF750" s="301"/>
      <c r="AG750" s="301"/>
      <c r="AH750" s="301"/>
      <c r="AI750" s="301"/>
      <c r="AJ750" s="301"/>
      <c r="AK750" s="301"/>
      <c r="AL750" s="301"/>
      <c r="AM750" s="301"/>
      <c r="AN750" s="301"/>
      <c r="AO750" s="301"/>
      <c r="AP750" s="301"/>
      <c r="AQ750" s="301"/>
      <c r="AR750" s="301"/>
      <c r="AS750" s="301"/>
      <c r="AT750" s="301"/>
      <c r="AU750" s="301"/>
      <c r="AV750" s="301"/>
      <c r="AW750" s="301"/>
      <c r="AX750" s="301"/>
      <c r="AY750" s="301"/>
      <c r="AZ750" s="301"/>
      <c r="BA750" s="301"/>
      <c r="BB750" s="301"/>
      <c r="BC750" s="301"/>
      <c r="BD750" s="301"/>
      <c r="BE750" s="301"/>
      <c r="BF750" s="301"/>
      <c r="BG750" s="301"/>
      <c r="BH750" s="301"/>
      <c r="BI750" s="301"/>
      <c r="BJ750" s="301"/>
      <c r="BK750" s="301"/>
      <c r="BL750" s="301"/>
      <c r="BM750" s="301"/>
      <c r="BN750" s="301"/>
      <c r="BO750" s="301"/>
      <c r="BP750" s="301"/>
      <c r="BQ750" s="301"/>
      <c r="BR750" s="301"/>
      <c r="BS750" s="301"/>
      <c r="BT750" s="301"/>
      <c r="BU750" s="301"/>
      <c r="BV750" s="301"/>
      <c r="BW750" s="301"/>
      <c r="BX750" s="301"/>
      <c r="BY750" s="301"/>
      <c r="BZ750" s="301"/>
      <c r="CA750" s="301"/>
      <c r="CB750" s="301"/>
      <c r="CC750" s="301"/>
      <c r="CD750" s="301"/>
      <c r="CE750" s="301"/>
      <c r="CF750" s="301"/>
      <c r="CG750" s="301"/>
      <c r="CH750" s="301"/>
      <c r="CI750" s="301"/>
      <c r="CJ750" s="301"/>
      <c r="CK750" s="301"/>
      <c r="CL750" s="301"/>
      <c r="CM750" s="301"/>
      <c r="CN750" s="301"/>
      <c r="CO750" s="301"/>
      <c r="CP750" s="301"/>
      <c r="CQ750" s="301"/>
      <c r="CR750" s="301"/>
      <c r="CS750" s="301"/>
      <c r="CT750" s="301"/>
      <c r="CU750" s="301"/>
      <c r="CV750" s="301"/>
      <c r="CW750" s="301"/>
      <c r="CX750" s="301"/>
      <c r="CY750" s="301"/>
      <c r="CZ750" s="301"/>
      <c r="DA750" s="301"/>
      <c r="DB750" s="301"/>
      <c r="DC750" s="301"/>
      <c r="DD750" s="301"/>
      <c r="DE750" s="301"/>
      <c r="DF750" s="301"/>
      <c r="DG750" s="301"/>
      <c r="DH750" s="301"/>
      <c r="DI750" s="301"/>
      <c r="DJ750" s="301"/>
      <c r="DK750" s="301"/>
      <c r="DL750" s="301"/>
      <c r="DM750" s="301"/>
      <c r="DN750" s="301"/>
      <c r="DO750" s="301"/>
      <c r="DP750" s="301"/>
      <c r="DQ750" s="301"/>
      <c r="DR750" s="301"/>
      <c r="DS750" s="301"/>
      <c r="DT750" s="301"/>
      <c r="DU750" s="301"/>
      <c r="DV750" s="301"/>
      <c r="DW750" s="293"/>
      <c r="DX750" s="301"/>
      <c r="DY750" s="301"/>
      <c r="DZ750" s="301"/>
      <c r="EA750" s="303"/>
      <c r="EB750" s="303"/>
      <c r="EC750" s="303"/>
      <c r="ED750" s="303"/>
      <c r="EE750" s="303"/>
      <c r="EF750" s="301"/>
      <c r="EG750" s="301"/>
      <c r="EH750" s="301"/>
      <c r="EI750" s="301"/>
      <c r="EJ750" s="301"/>
      <c r="EK750" s="301"/>
      <c r="EL750" s="301"/>
      <c r="EM750" s="301"/>
      <c r="EN750" s="301"/>
      <c r="EO750" s="301"/>
      <c r="EP750" s="301"/>
      <c r="EQ750" s="301"/>
      <c r="ER750" s="301"/>
      <c r="ES750" s="301"/>
      <c r="ET750" s="301"/>
      <c r="EU750" s="301"/>
      <c r="EV750" s="301"/>
    </row>
    <row r="751" spans="3:152" s="603" customFormat="1" x14ac:dyDescent="0.25">
      <c r="C751" s="604"/>
      <c r="D751" s="604"/>
      <c r="E751" s="604"/>
      <c r="F751" s="604"/>
      <c r="G751" s="604"/>
      <c r="H751" s="604"/>
      <c r="I751" s="604"/>
      <c r="J751" s="604"/>
      <c r="K751" s="604"/>
      <c r="L751" s="604"/>
      <c r="M751" s="604"/>
      <c r="V751" s="301"/>
      <c r="W751" s="301"/>
      <c r="X751" s="301"/>
      <c r="Y751" s="301"/>
      <c r="Z751" s="301"/>
      <c r="AA751" s="301"/>
      <c r="AB751" s="301"/>
      <c r="AC751" s="301"/>
      <c r="AD751" s="301"/>
      <c r="AE751" s="301"/>
      <c r="AF751" s="301"/>
      <c r="AG751" s="301"/>
      <c r="AH751" s="301"/>
      <c r="AI751" s="301"/>
      <c r="AJ751" s="301"/>
      <c r="AK751" s="301"/>
      <c r="AL751" s="301"/>
      <c r="AM751" s="301"/>
      <c r="AN751" s="301"/>
      <c r="AO751" s="301"/>
      <c r="AP751" s="301"/>
      <c r="AQ751" s="301"/>
      <c r="AR751" s="301"/>
      <c r="AS751" s="301"/>
      <c r="AT751" s="301"/>
      <c r="AU751" s="301"/>
      <c r="AV751" s="301"/>
      <c r="AW751" s="301"/>
      <c r="AX751" s="301"/>
      <c r="AY751" s="301"/>
      <c r="AZ751" s="301"/>
      <c r="BA751" s="301"/>
      <c r="BB751" s="301"/>
      <c r="BC751" s="301"/>
      <c r="BD751" s="301"/>
      <c r="BE751" s="301"/>
      <c r="BF751" s="301"/>
      <c r="BG751" s="301"/>
      <c r="BH751" s="301"/>
      <c r="BI751" s="301"/>
      <c r="BJ751" s="301"/>
      <c r="BK751" s="301"/>
      <c r="BL751" s="301"/>
      <c r="BM751" s="301"/>
      <c r="BN751" s="301"/>
      <c r="BO751" s="301"/>
      <c r="BP751" s="301"/>
      <c r="BQ751" s="301"/>
      <c r="BR751" s="301"/>
      <c r="BS751" s="301"/>
      <c r="BT751" s="301"/>
      <c r="BU751" s="301"/>
      <c r="BV751" s="301"/>
      <c r="BW751" s="301"/>
      <c r="BX751" s="301"/>
      <c r="BY751" s="301"/>
      <c r="BZ751" s="301"/>
      <c r="CA751" s="301"/>
      <c r="CB751" s="301"/>
      <c r="CC751" s="301"/>
      <c r="CD751" s="301"/>
      <c r="CE751" s="301"/>
      <c r="CF751" s="301"/>
      <c r="CG751" s="301"/>
      <c r="CH751" s="301"/>
      <c r="CI751" s="301"/>
      <c r="CJ751" s="301"/>
      <c r="CK751" s="301"/>
      <c r="CL751" s="301"/>
      <c r="CM751" s="301"/>
      <c r="CN751" s="301"/>
      <c r="CO751" s="301"/>
      <c r="CP751" s="301"/>
      <c r="CQ751" s="301"/>
      <c r="CR751" s="301"/>
      <c r="CS751" s="301"/>
      <c r="CT751" s="301"/>
      <c r="CU751" s="301"/>
      <c r="CV751" s="301"/>
      <c r="CW751" s="301"/>
      <c r="CX751" s="301"/>
      <c r="CY751" s="301"/>
      <c r="CZ751" s="301"/>
      <c r="DA751" s="301"/>
      <c r="DB751" s="301"/>
      <c r="DC751" s="301"/>
      <c r="DD751" s="301"/>
      <c r="DE751" s="301"/>
      <c r="DF751" s="301"/>
      <c r="DG751" s="301"/>
      <c r="DH751" s="301"/>
      <c r="DI751" s="301"/>
      <c r="DJ751" s="301"/>
      <c r="DK751" s="301"/>
      <c r="DL751" s="301"/>
      <c r="DM751" s="301"/>
      <c r="DN751" s="301"/>
      <c r="DO751" s="301"/>
      <c r="DP751" s="301"/>
      <c r="DQ751" s="301"/>
      <c r="DR751" s="301"/>
      <c r="DS751" s="301"/>
      <c r="DT751" s="301"/>
      <c r="DU751" s="301"/>
      <c r="DV751" s="301"/>
      <c r="DW751" s="293"/>
      <c r="DX751" s="301"/>
      <c r="DY751" s="301"/>
      <c r="DZ751" s="301"/>
      <c r="EA751" s="303"/>
      <c r="EB751" s="303"/>
      <c r="EC751" s="303"/>
      <c r="ED751" s="303"/>
      <c r="EE751" s="303"/>
      <c r="EF751" s="301"/>
      <c r="EG751" s="301"/>
      <c r="EH751" s="301"/>
      <c r="EI751" s="301"/>
      <c r="EJ751" s="301"/>
      <c r="EK751" s="301"/>
      <c r="EL751" s="301"/>
      <c r="EM751" s="301"/>
      <c r="EN751" s="301"/>
      <c r="EO751" s="301"/>
      <c r="EP751" s="301"/>
      <c r="EQ751" s="301"/>
      <c r="ER751" s="301"/>
      <c r="ES751" s="301"/>
      <c r="ET751" s="301"/>
      <c r="EU751" s="301"/>
      <c r="EV751" s="301"/>
    </row>
    <row r="752" spans="3:152" s="603" customFormat="1" x14ac:dyDescent="0.25">
      <c r="C752" s="604"/>
      <c r="D752" s="604"/>
      <c r="E752" s="604"/>
      <c r="F752" s="604"/>
      <c r="G752" s="604"/>
      <c r="H752" s="604"/>
      <c r="I752" s="604"/>
      <c r="J752" s="604"/>
      <c r="K752" s="604"/>
      <c r="L752" s="604"/>
      <c r="M752" s="604"/>
      <c r="V752" s="301"/>
      <c r="W752" s="301"/>
      <c r="X752" s="301"/>
      <c r="Y752" s="301"/>
      <c r="Z752" s="301"/>
      <c r="AA752" s="301"/>
      <c r="AB752" s="301"/>
      <c r="AC752" s="301"/>
      <c r="AD752" s="301"/>
      <c r="AE752" s="301"/>
      <c r="AF752" s="301"/>
      <c r="AG752" s="301"/>
      <c r="AH752" s="301"/>
      <c r="AI752" s="301"/>
      <c r="AJ752" s="301"/>
      <c r="AK752" s="301"/>
      <c r="AL752" s="301"/>
      <c r="AM752" s="301"/>
      <c r="AN752" s="301"/>
      <c r="AO752" s="301"/>
      <c r="AP752" s="301"/>
      <c r="AQ752" s="301"/>
      <c r="AR752" s="301"/>
      <c r="AS752" s="301"/>
      <c r="AT752" s="301"/>
      <c r="AU752" s="301"/>
      <c r="AV752" s="301"/>
      <c r="AW752" s="301"/>
      <c r="AX752" s="301"/>
      <c r="AY752" s="301"/>
      <c r="AZ752" s="301"/>
      <c r="BA752" s="301"/>
      <c r="BB752" s="301"/>
      <c r="BC752" s="301"/>
      <c r="BD752" s="301"/>
      <c r="BE752" s="301"/>
      <c r="BF752" s="301"/>
      <c r="BG752" s="301"/>
      <c r="BH752" s="301"/>
      <c r="BI752" s="301"/>
      <c r="BJ752" s="301"/>
      <c r="BK752" s="301"/>
      <c r="BL752" s="301"/>
      <c r="BM752" s="301"/>
      <c r="BN752" s="301"/>
      <c r="BO752" s="301"/>
      <c r="BP752" s="301"/>
      <c r="BQ752" s="301"/>
      <c r="BR752" s="301"/>
      <c r="BS752" s="301"/>
      <c r="BT752" s="301"/>
      <c r="BU752" s="301"/>
      <c r="BV752" s="301"/>
      <c r="BW752" s="301"/>
      <c r="BX752" s="301"/>
      <c r="BY752" s="301"/>
      <c r="BZ752" s="301"/>
      <c r="CA752" s="301"/>
      <c r="CB752" s="301"/>
      <c r="CC752" s="301"/>
      <c r="CD752" s="301"/>
      <c r="CE752" s="301"/>
      <c r="CF752" s="301"/>
      <c r="CG752" s="301"/>
      <c r="CH752" s="301"/>
      <c r="CI752" s="301"/>
      <c r="CJ752" s="301"/>
      <c r="CK752" s="301"/>
      <c r="CL752" s="301"/>
      <c r="CM752" s="301"/>
      <c r="CN752" s="301"/>
      <c r="CO752" s="301"/>
      <c r="CP752" s="301"/>
      <c r="CQ752" s="301"/>
      <c r="CR752" s="301"/>
      <c r="CS752" s="301"/>
      <c r="CT752" s="301"/>
      <c r="CU752" s="301"/>
      <c r="CV752" s="301"/>
      <c r="CW752" s="301"/>
      <c r="CX752" s="301"/>
      <c r="CY752" s="301"/>
      <c r="CZ752" s="301"/>
      <c r="DA752" s="301"/>
      <c r="DB752" s="301"/>
      <c r="DC752" s="301"/>
      <c r="DD752" s="301"/>
      <c r="DE752" s="301"/>
      <c r="DF752" s="301"/>
      <c r="DG752" s="301"/>
      <c r="DH752" s="301"/>
      <c r="DI752" s="301"/>
      <c r="DJ752" s="301"/>
      <c r="DK752" s="301"/>
      <c r="DL752" s="301"/>
      <c r="DM752" s="301"/>
      <c r="DN752" s="301"/>
      <c r="DO752" s="301"/>
      <c r="DP752" s="301"/>
      <c r="DQ752" s="301"/>
      <c r="DR752" s="301"/>
      <c r="DS752" s="301"/>
      <c r="DT752" s="301"/>
      <c r="DU752" s="301"/>
      <c r="DV752" s="301"/>
      <c r="DW752" s="293"/>
      <c r="DX752" s="301"/>
      <c r="DY752" s="301"/>
      <c r="DZ752" s="301"/>
      <c r="EA752" s="303"/>
      <c r="EB752" s="303"/>
      <c r="EC752" s="303"/>
      <c r="ED752" s="303"/>
      <c r="EE752" s="303"/>
      <c r="EF752" s="301"/>
      <c r="EG752" s="301"/>
      <c r="EH752" s="301"/>
      <c r="EI752" s="301"/>
      <c r="EJ752" s="301"/>
      <c r="EK752" s="301"/>
      <c r="EL752" s="301"/>
      <c r="EM752" s="301"/>
      <c r="EN752" s="301"/>
      <c r="EO752" s="301"/>
      <c r="EP752" s="301"/>
      <c r="EQ752" s="301"/>
      <c r="ER752" s="301"/>
      <c r="ES752" s="301"/>
      <c r="ET752" s="301"/>
      <c r="EU752" s="301"/>
      <c r="EV752" s="301"/>
    </row>
    <row r="753" spans="3:152" s="603" customFormat="1" x14ac:dyDescent="0.25">
      <c r="C753" s="604"/>
      <c r="D753" s="604"/>
      <c r="E753" s="604"/>
      <c r="F753" s="604"/>
      <c r="G753" s="604"/>
      <c r="H753" s="604"/>
      <c r="I753" s="604"/>
      <c r="J753" s="604"/>
      <c r="K753" s="604"/>
      <c r="L753" s="604"/>
      <c r="M753" s="604"/>
      <c r="V753" s="301"/>
      <c r="W753" s="301"/>
      <c r="X753" s="301"/>
      <c r="Y753" s="301"/>
      <c r="Z753" s="301"/>
      <c r="AA753" s="301"/>
      <c r="AB753" s="301"/>
      <c r="AC753" s="301"/>
      <c r="AD753" s="301"/>
      <c r="AE753" s="301"/>
      <c r="AF753" s="301"/>
      <c r="AG753" s="301"/>
      <c r="AH753" s="301"/>
      <c r="AI753" s="301"/>
      <c r="AJ753" s="301"/>
      <c r="AK753" s="301"/>
      <c r="AL753" s="301"/>
      <c r="AM753" s="301"/>
      <c r="AN753" s="301"/>
      <c r="AO753" s="301"/>
      <c r="AP753" s="301"/>
      <c r="AQ753" s="301"/>
      <c r="AR753" s="301"/>
      <c r="AS753" s="301"/>
      <c r="AT753" s="301"/>
      <c r="AU753" s="301"/>
      <c r="AV753" s="301"/>
      <c r="AW753" s="301"/>
      <c r="AX753" s="301"/>
      <c r="AY753" s="301"/>
      <c r="AZ753" s="301"/>
      <c r="BA753" s="301"/>
      <c r="BB753" s="301"/>
      <c r="BC753" s="301"/>
      <c r="BD753" s="301"/>
      <c r="BE753" s="301"/>
      <c r="BF753" s="301"/>
      <c r="BG753" s="301"/>
      <c r="BH753" s="301"/>
      <c r="BI753" s="301"/>
      <c r="BJ753" s="301"/>
      <c r="BK753" s="301"/>
      <c r="BL753" s="301"/>
      <c r="BM753" s="301"/>
      <c r="BN753" s="301"/>
      <c r="BO753" s="301"/>
      <c r="BP753" s="301"/>
      <c r="BQ753" s="301"/>
      <c r="BR753" s="301"/>
      <c r="BS753" s="301"/>
      <c r="BT753" s="301"/>
      <c r="BU753" s="301"/>
      <c r="BV753" s="301"/>
      <c r="BW753" s="301"/>
      <c r="BX753" s="301"/>
      <c r="BY753" s="301"/>
      <c r="BZ753" s="301"/>
      <c r="CA753" s="301"/>
      <c r="CB753" s="301"/>
      <c r="CC753" s="301"/>
      <c r="CD753" s="301"/>
      <c r="CE753" s="301"/>
      <c r="CF753" s="301"/>
      <c r="CG753" s="301"/>
      <c r="CH753" s="301"/>
      <c r="CI753" s="301"/>
      <c r="CJ753" s="301"/>
      <c r="CK753" s="301"/>
      <c r="CL753" s="301"/>
      <c r="CM753" s="301"/>
      <c r="CN753" s="301"/>
      <c r="CO753" s="301"/>
      <c r="CP753" s="301"/>
      <c r="CQ753" s="301"/>
      <c r="CR753" s="301"/>
      <c r="CS753" s="301"/>
      <c r="CT753" s="301"/>
      <c r="CU753" s="301"/>
      <c r="CV753" s="301"/>
      <c r="CW753" s="301"/>
      <c r="CX753" s="301"/>
      <c r="CY753" s="301"/>
      <c r="CZ753" s="301"/>
      <c r="DA753" s="301"/>
      <c r="DB753" s="301"/>
      <c r="DC753" s="301"/>
      <c r="DD753" s="301"/>
      <c r="DE753" s="301"/>
      <c r="DF753" s="301"/>
      <c r="DG753" s="301"/>
      <c r="DH753" s="301"/>
      <c r="DI753" s="301"/>
      <c r="DJ753" s="301"/>
      <c r="DK753" s="301"/>
      <c r="DL753" s="301"/>
      <c r="DM753" s="301"/>
      <c r="DN753" s="301"/>
      <c r="DO753" s="301"/>
      <c r="DP753" s="301"/>
      <c r="DQ753" s="301"/>
      <c r="DR753" s="301"/>
      <c r="DS753" s="301"/>
      <c r="DT753" s="301"/>
      <c r="DU753" s="301"/>
      <c r="DV753" s="301"/>
      <c r="DW753" s="293"/>
      <c r="DX753" s="301"/>
      <c r="DY753" s="301"/>
      <c r="DZ753" s="301"/>
      <c r="EA753" s="303"/>
      <c r="EB753" s="303"/>
      <c r="EC753" s="303"/>
      <c r="ED753" s="303"/>
      <c r="EE753" s="303"/>
      <c r="EF753" s="301"/>
      <c r="EG753" s="301"/>
      <c r="EH753" s="301"/>
      <c r="EI753" s="301"/>
      <c r="EJ753" s="301"/>
      <c r="EK753" s="301"/>
      <c r="EL753" s="301"/>
      <c r="EM753" s="301"/>
      <c r="EN753" s="301"/>
      <c r="EO753" s="301"/>
      <c r="EP753" s="301"/>
      <c r="EQ753" s="301"/>
      <c r="ER753" s="301"/>
      <c r="ES753" s="301"/>
      <c r="ET753" s="301"/>
      <c r="EU753" s="301"/>
      <c r="EV753" s="301"/>
    </row>
    <row r="754" spans="3:152" s="603" customFormat="1" x14ac:dyDescent="0.25">
      <c r="C754" s="604"/>
      <c r="D754" s="604"/>
      <c r="E754" s="604"/>
      <c r="F754" s="604"/>
      <c r="G754" s="604"/>
      <c r="H754" s="604"/>
      <c r="I754" s="604"/>
      <c r="J754" s="604"/>
      <c r="K754" s="604"/>
      <c r="L754" s="604"/>
      <c r="M754" s="604"/>
      <c r="V754" s="301"/>
      <c r="W754" s="301"/>
      <c r="X754" s="301"/>
      <c r="Y754" s="301"/>
      <c r="Z754" s="301"/>
      <c r="AA754" s="301"/>
      <c r="AB754" s="301"/>
      <c r="AC754" s="301"/>
      <c r="AD754" s="301"/>
      <c r="AE754" s="301"/>
      <c r="AF754" s="301"/>
      <c r="AG754" s="301"/>
      <c r="AH754" s="301"/>
      <c r="AI754" s="301"/>
      <c r="AJ754" s="301"/>
      <c r="AK754" s="301"/>
      <c r="AL754" s="301"/>
      <c r="AM754" s="301"/>
      <c r="AN754" s="301"/>
      <c r="AO754" s="301"/>
      <c r="AP754" s="301"/>
      <c r="AQ754" s="301"/>
      <c r="AR754" s="301"/>
      <c r="AS754" s="301"/>
      <c r="AT754" s="301"/>
      <c r="AU754" s="301"/>
      <c r="AV754" s="301"/>
      <c r="AW754" s="301"/>
      <c r="AX754" s="301"/>
      <c r="AY754" s="301"/>
      <c r="AZ754" s="301"/>
      <c r="BA754" s="301"/>
      <c r="BB754" s="301"/>
      <c r="BC754" s="301"/>
      <c r="BD754" s="301"/>
      <c r="BE754" s="301"/>
      <c r="BF754" s="301"/>
      <c r="BG754" s="301"/>
      <c r="BH754" s="301"/>
      <c r="BI754" s="301"/>
      <c r="BJ754" s="301"/>
      <c r="BK754" s="301"/>
      <c r="BL754" s="301"/>
      <c r="BM754" s="301"/>
      <c r="BN754" s="301"/>
      <c r="BO754" s="301"/>
      <c r="BP754" s="301"/>
      <c r="BQ754" s="301"/>
      <c r="BR754" s="301"/>
      <c r="BS754" s="301"/>
      <c r="BT754" s="301"/>
      <c r="BU754" s="301"/>
      <c r="BV754" s="301"/>
      <c r="BW754" s="301"/>
      <c r="BX754" s="301"/>
      <c r="BY754" s="301"/>
      <c r="BZ754" s="301"/>
      <c r="CA754" s="301"/>
      <c r="CB754" s="301"/>
      <c r="CC754" s="301"/>
      <c r="CD754" s="301"/>
      <c r="CE754" s="301"/>
      <c r="CF754" s="301"/>
      <c r="CG754" s="301"/>
      <c r="CH754" s="301"/>
      <c r="CI754" s="301"/>
      <c r="CJ754" s="301"/>
      <c r="CK754" s="301"/>
      <c r="CL754" s="301"/>
      <c r="CM754" s="301"/>
      <c r="CN754" s="301"/>
      <c r="CO754" s="301"/>
      <c r="CP754" s="301"/>
      <c r="CQ754" s="301"/>
      <c r="CR754" s="301"/>
      <c r="CS754" s="301"/>
      <c r="CT754" s="301"/>
      <c r="CU754" s="301"/>
      <c r="CV754" s="301"/>
      <c r="CW754" s="301"/>
      <c r="CX754" s="301"/>
      <c r="CY754" s="301"/>
      <c r="CZ754" s="301"/>
      <c r="DA754" s="301"/>
      <c r="DB754" s="301"/>
      <c r="DC754" s="301"/>
      <c r="DD754" s="301"/>
      <c r="DE754" s="301"/>
      <c r="DF754" s="301"/>
      <c r="DG754" s="301"/>
      <c r="DH754" s="301"/>
      <c r="DI754" s="301"/>
      <c r="DJ754" s="301"/>
      <c r="DK754" s="301"/>
      <c r="DL754" s="301"/>
      <c r="DM754" s="301"/>
      <c r="DN754" s="301"/>
      <c r="DO754" s="301"/>
      <c r="DP754" s="301"/>
      <c r="DQ754" s="301"/>
      <c r="DR754" s="301"/>
      <c r="DS754" s="301"/>
      <c r="DT754" s="301"/>
      <c r="DU754" s="301"/>
      <c r="DV754" s="301"/>
      <c r="DW754" s="293"/>
      <c r="DX754" s="301"/>
      <c r="DY754" s="301"/>
      <c r="DZ754" s="301"/>
      <c r="EA754" s="303"/>
      <c r="EB754" s="303"/>
      <c r="EC754" s="303"/>
      <c r="ED754" s="303"/>
      <c r="EE754" s="303"/>
      <c r="EF754" s="301"/>
      <c r="EG754" s="301"/>
      <c r="EH754" s="301"/>
      <c r="EI754" s="301"/>
      <c r="EJ754" s="301"/>
      <c r="EK754" s="301"/>
      <c r="EL754" s="301"/>
      <c r="EM754" s="301"/>
      <c r="EN754" s="301"/>
      <c r="EO754" s="301"/>
      <c r="EP754" s="301"/>
      <c r="EQ754" s="301"/>
      <c r="ER754" s="301"/>
      <c r="ES754" s="301"/>
      <c r="ET754" s="301"/>
      <c r="EU754" s="301"/>
      <c r="EV754" s="301"/>
    </row>
    <row r="755" spans="3:152" s="603" customFormat="1" x14ac:dyDescent="0.25">
      <c r="C755" s="604"/>
      <c r="D755" s="604"/>
      <c r="E755" s="604"/>
      <c r="F755" s="604"/>
      <c r="G755" s="604"/>
      <c r="H755" s="604"/>
      <c r="I755" s="604"/>
      <c r="J755" s="604"/>
      <c r="K755" s="604"/>
      <c r="L755" s="604"/>
      <c r="M755" s="604"/>
      <c r="V755" s="301"/>
      <c r="W755" s="301"/>
      <c r="X755" s="301"/>
      <c r="Y755" s="301"/>
      <c r="Z755" s="301"/>
      <c r="AA755" s="301"/>
      <c r="AB755" s="301"/>
      <c r="AC755" s="301"/>
      <c r="AD755" s="301"/>
      <c r="AE755" s="301"/>
      <c r="AF755" s="301"/>
      <c r="AG755" s="301"/>
      <c r="AH755" s="301"/>
      <c r="AI755" s="301"/>
      <c r="AJ755" s="301"/>
      <c r="AK755" s="301"/>
      <c r="AL755" s="301"/>
      <c r="AM755" s="301"/>
      <c r="AN755" s="301"/>
      <c r="AO755" s="301"/>
      <c r="AP755" s="301"/>
      <c r="AQ755" s="301"/>
      <c r="AR755" s="301"/>
      <c r="AS755" s="301"/>
      <c r="AT755" s="301"/>
      <c r="AU755" s="301"/>
      <c r="AV755" s="301"/>
      <c r="AW755" s="301"/>
      <c r="AX755" s="301"/>
      <c r="AY755" s="301"/>
      <c r="AZ755" s="301"/>
      <c r="BA755" s="301"/>
      <c r="BB755" s="301"/>
      <c r="BC755" s="301"/>
      <c r="BD755" s="301"/>
      <c r="BE755" s="301"/>
      <c r="BF755" s="301"/>
      <c r="BG755" s="301"/>
      <c r="BH755" s="301"/>
      <c r="BI755" s="301"/>
      <c r="BJ755" s="301"/>
      <c r="BK755" s="301"/>
      <c r="BL755" s="301"/>
      <c r="BM755" s="301"/>
      <c r="BN755" s="301"/>
      <c r="BO755" s="301"/>
      <c r="BP755" s="301"/>
      <c r="BQ755" s="301"/>
      <c r="BR755" s="301"/>
      <c r="BS755" s="301"/>
      <c r="BT755" s="301"/>
      <c r="BU755" s="301"/>
      <c r="BV755" s="301"/>
      <c r="BW755" s="301"/>
      <c r="BX755" s="301"/>
      <c r="BY755" s="301"/>
      <c r="BZ755" s="301"/>
      <c r="CA755" s="301"/>
      <c r="CB755" s="301"/>
      <c r="CC755" s="301"/>
      <c r="CD755" s="301"/>
      <c r="CE755" s="301"/>
      <c r="CF755" s="301"/>
      <c r="CG755" s="301"/>
      <c r="CH755" s="301"/>
      <c r="CI755" s="301"/>
      <c r="CJ755" s="301"/>
      <c r="CK755" s="301"/>
      <c r="CL755" s="301"/>
      <c r="CM755" s="301"/>
      <c r="CN755" s="301"/>
      <c r="CO755" s="301"/>
      <c r="CP755" s="301"/>
      <c r="CQ755" s="301"/>
      <c r="CR755" s="301"/>
      <c r="CS755" s="301"/>
      <c r="CT755" s="301"/>
      <c r="CU755" s="301"/>
      <c r="CV755" s="301"/>
      <c r="CW755" s="301"/>
      <c r="CX755" s="301"/>
      <c r="CY755" s="301"/>
      <c r="CZ755" s="301"/>
      <c r="DA755" s="301"/>
      <c r="DB755" s="301"/>
      <c r="DC755" s="301"/>
      <c r="DD755" s="301"/>
      <c r="DE755" s="301"/>
      <c r="DF755" s="301"/>
      <c r="DG755" s="301"/>
      <c r="DH755" s="301"/>
      <c r="DI755" s="301"/>
      <c r="DJ755" s="301"/>
      <c r="DK755" s="301"/>
      <c r="DL755" s="301"/>
      <c r="DM755" s="301"/>
      <c r="DN755" s="301"/>
      <c r="DO755" s="301"/>
      <c r="DP755" s="301"/>
      <c r="DQ755" s="301"/>
      <c r="DR755" s="301"/>
      <c r="DS755" s="301"/>
      <c r="DT755" s="301"/>
      <c r="DU755" s="301"/>
      <c r="DV755" s="301"/>
      <c r="DW755" s="293"/>
      <c r="DX755" s="301"/>
      <c r="DY755" s="301"/>
      <c r="DZ755" s="301"/>
      <c r="EA755" s="303"/>
      <c r="EB755" s="303"/>
      <c r="EC755" s="303"/>
      <c r="ED755" s="303"/>
      <c r="EE755" s="303"/>
      <c r="EF755" s="301"/>
      <c r="EG755" s="301"/>
      <c r="EH755" s="301"/>
      <c r="EI755" s="301"/>
      <c r="EJ755" s="301"/>
      <c r="EK755" s="301"/>
      <c r="EL755" s="301"/>
      <c r="EM755" s="301"/>
      <c r="EN755" s="301"/>
      <c r="EO755" s="301"/>
      <c r="EP755" s="301"/>
      <c r="EQ755" s="301"/>
      <c r="ER755" s="301"/>
      <c r="ES755" s="301"/>
      <c r="ET755" s="301"/>
      <c r="EU755" s="301"/>
      <c r="EV755" s="301"/>
    </row>
    <row r="756" spans="3:152" s="603" customFormat="1" x14ac:dyDescent="0.25">
      <c r="C756" s="604"/>
      <c r="D756" s="604"/>
      <c r="E756" s="604"/>
      <c r="F756" s="604"/>
      <c r="G756" s="604"/>
      <c r="H756" s="604"/>
      <c r="I756" s="604"/>
      <c r="J756" s="604"/>
      <c r="K756" s="604"/>
      <c r="L756" s="604"/>
      <c r="M756" s="604"/>
      <c r="V756" s="301"/>
      <c r="W756" s="301"/>
      <c r="X756" s="301"/>
      <c r="Y756" s="301"/>
      <c r="Z756" s="301"/>
      <c r="AA756" s="301"/>
      <c r="AB756" s="301"/>
      <c r="AC756" s="301"/>
      <c r="AD756" s="301"/>
      <c r="AE756" s="301"/>
      <c r="AF756" s="301"/>
      <c r="AG756" s="301"/>
      <c r="AH756" s="301"/>
      <c r="AI756" s="301"/>
      <c r="AJ756" s="301"/>
      <c r="AK756" s="301"/>
      <c r="AL756" s="301"/>
      <c r="AM756" s="301"/>
      <c r="AN756" s="301"/>
      <c r="AO756" s="301"/>
      <c r="AP756" s="301"/>
      <c r="AQ756" s="301"/>
      <c r="AR756" s="301"/>
      <c r="AS756" s="301"/>
      <c r="AT756" s="301"/>
      <c r="AU756" s="301"/>
      <c r="AV756" s="301"/>
      <c r="AW756" s="301"/>
      <c r="AX756" s="301"/>
      <c r="AY756" s="301"/>
      <c r="AZ756" s="301"/>
      <c r="BA756" s="301"/>
      <c r="BB756" s="301"/>
      <c r="BC756" s="301"/>
      <c r="BD756" s="301"/>
      <c r="BE756" s="301"/>
      <c r="BF756" s="301"/>
      <c r="BG756" s="301"/>
      <c r="BH756" s="301"/>
      <c r="BI756" s="301"/>
      <c r="BJ756" s="301"/>
      <c r="BK756" s="301"/>
      <c r="BL756" s="301"/>
      <c r="BM756" s="301"/>
      <c r="BN756" s="301"/>
      <c r="BO756" s="301"/>
      <c r="BP756" s="301"/>
      <c r="BQ756" s="301"/>
      <c r="BR756" s="301"/>
      <c r="BS756" s="301"/>
      <c r="BT756" s="301"/>
      <c r="BU756" s="301"/>
      <c r="BV756" s="301"/>
      <c r="BW756" s="301"/>
      <c r="BX756" s="301"/>
      <c r="BY756" s="301"/>
      <c r="BZ756" s="301"/>
      <c r="CA756" s="301"/>
      <c r="CB756" s="301"/>
      <c r="CC756" s="301"/>
      <c r="CD756" s="301"/>
      <c r="CE756" s="301"/>
      <c r="CF756" s="301"/>
      <c r="CG756" s="301"/>
      <c r="CH756" s="301"/>
      <c r="CI756" s="301"/>
      <c r="CJ756" s="301"/>
      <c r="CK756" s="301"/>
      <c r="CL756" s="301"/>
      <c r="CM756" s="301"/>
      <c r="CN756" s="301"/>
      <c r="CO756" s="301"/>
      <c r="CP756" s="301"/>
      <c r="CQ756" s="301"/>
      <c r="CR756" s="301"/>
      <c r="CS756" s="301"/>
      <c r="CT756" s="301"/>
      <c r="CU756" s="301"/>
      <c r="CV756" s="301"/>
      <c r="CW756" s="301"/>
      <c r="CX756" s="301"/>
      <c r="CY756" s="301"/>
      <c r="CZ756" s="301"/>
      <c r="DA756" s="301"/>
      <c r="DB756" s="301"/>
      <c r="DC756" s="301"/>
      <c r="DD756" s="301"/>
      <c r="DE756" s="301"/>
      <c r="DF756" s="301"/>
      <c r="DG756" s="301"/>
      <c r="DH756" s="301"/>
      <c r="DI756" s="301"/>
      <c r="DJ756" s="301"/>
      <c r="DK756" s="301"/>
      <c r="DL756" s="301"/>
      <c r="DM756" s="301"/>
      <c r="DN756" s="301"/>
      <c r="DO756" s="301"/>
      <c r="DP756" s="301"/>
      <c r="DQ756" s="301"/>
      <c r="DR756" s="301"/>
      <c r="DS756" s="301"/>
      <c r="DT756" s="301"/>
      <c r="DU756" s="301"/>
      <c r="DV756" s="301"/>
      <c r="DW756" s="293"/>
      <c r="DX756" s="301"/>
      <c r="DY756" s="301"/>
      <c r="DZ756" s="301"/>
      <c r="EA756" s="303"/>
      <c r="EB756" s="303"/>
      <c r="EC756" s="303"/>
      <c r="ED756" s="303"/>
      <c r="EE756" s="303"/>
      <c r="EF756" s="301"/>
      <c r="EG756" s="301"/>
      <c r="EH756" s="301"/>
      <c r="EI756" s="301"/>
      <c r="EJ756" s="301"/>
      <c r="EK756" s="301"/>
      <c r="EL756" s="301"/>
      <c r="EM756" s="301"/>
      <c r="EN756" s="301"/>
      <c r="EO756" s="301"/>
      <c r="EP756" s="301"/>
      <c r="EQ756" s="301"/>
      <c r="ER756" s="301"/>
      <c r="ES756" s="301"/>
      <c r="ET756" s="301"/>
      <c r="EU756" s="301"/>
      <c r="EV756" s="301"/>
    </row>
    <row r="757" spans="3:152" s="603" customFormat="1" x14ac:dyDescent="0.25">
      <c r="C757" s="604"/>
      <c r="D757" s="604"/>
      <c r="E757" s="604"/>
      <c r="F757" s="604"/>
      <c r="G757" s="604"/>
      <c r="H757" s="604"/>
      <c r="I757" s="604"/>
      <c r="J757" s="604"/>
      <c r="K757" s="604"/>
      <c r="L757" s="604"/>
      <c r="M757" s="604"/>
      <c r="V757" s="301"/>
      <c r="W757" s="301"/>
      <c r="X757" s="301"/>
      <c r="Y757" s="301"/>
      <c r="Z757" s="301"/>
      <c r="AA757" s="301"/>
      <c r="AB757" s="301"/>
      <c r="AC757" s="301"/>
      <c r="AD757" s="301"/>
      <c r="AE757" s="301"/>
      <c r="AF757" s="301"/>
      <c r="AG757" s="301"/>
      <c r="AH757" s="301"/>
      <c r="AI757" s="301"/>
      <c r="AJ757" s="301"/>
      <c r="AK757" s="301"/>
      <c r="AL757" s="301"/>
      <c r="AM757" s="301"/>
      <c r="AN757" s="301"/>
      <c r="AO757" s="301"/>
      <c r="AP757" s="301"/>
      <c r="AQ757" s="301"/>
      <c r="AR757" s="301"/>
      <c r="AS757" s="301"/>
      <c r="AT757" s="301"/>
      <c r="AU757" s="301"/>
      <c r="AV757" s="301"/>
      <c r="AW757" s="301"/>
      <c r="AX757" s="301"/>
      <c r="AY757" s="301"/>
      <c r="AZ757" s="301"/>
      <c r="BA757" s="301"/>
      <c r="BB757" s="301"/>
      <c r="BC757" s="301"/>
      <c r="BD757" s="301"/>
      <c r="BE757" s="301"/>
      <c r="BF757" s="301"/>
      <c r="BG757" s="301"/>
      <c r="BH757" s="301"/>
      <c r="BI757" s="301"/>
      <c r="BJ757" s="301"/>
      <c r="BK757" s="301"/>
      <c r="BL757" s="301"/>
      <c r="BM757" s="301"/>
      <c r="BN757" s="301"/>
      <c r="BO757" s="301"/>
      <c r="BP757" s="301"/>
      <c r="BQ757" s="301"/>
      <c r="BR757" s="301"/>
      <c r="BS757" s="301"/>
      <c r="BT757" s="301"/>
      <c r="BU757" s="301"/>
      <c r="BV757" s="301"/>
      <c r="BW757" s="301"/>
      <c r="BX757" s="301"/>
      <c r="BY757" s="301"/>
      <c r="BZ757" s="301"/>
      <c r="CA757" s="301"/>
      <c r="CB757" s="301"/>
      <c r="CC757" s="301"/>
      <c r="CD757" s="301"/>
      <c r="CE757" s="301"/>
      <c r="CF757" s="301"/>
      <c r="CG757" s="301"/>
      <c r="CH757" s="301"/>
      <c r="CI757" s="301"/>
      <c r="CJ757" s="301"/>
      <c r="CK757" s="301"/>
      <c r="CL757" s="301"/>
      <c r="CM757" s="301"/>
      <c r="CN757" s="301"/>
      <c r="CO757" s="301"/>
      <c r="CP757" s="301"/>
      <c r="CQ757" s="301"/>
      <c r="CR757" s="301"/>
      <c r="CS757" s="301"/>
      <c r="CT757" s="301"/>
      <c r="CU757" s="301"/>
      <c r="CV757" s="301"/>
      <c r="CW757" s="301"/>
      <c r="CX757" s="301"/>
      <c r="CY757" s="301"/>
      <c r="CZ757" s="301"/>
      <c r="DA757" s="301"/>
      <c r="DB757" s="301"/>
      <c r="DC757" s="301"/>
      <c r="DD757" s="301"/>
      <c r="DE757" s="301"/>
      <c r="DF757" s="301"/>
      <c r="DG757" s="301"/>
      <c r="DH757" s="301"/>
      <c r="DI757" s="301"/>
      <c r="DJ757" s="301"/>
      <c r="DK757" s="301"/>
      <c r="DL757" s="301"/>
      <c r="DM757" s="301"/>
      <c r="DN757" s="301"/>
      <c r="DO757" s="301"/>
      <c r="DP757" s="301"/>
      <c r="DQ757" s="301"/>
      <c r="DR757" s="301"/>
      <c r="DS757" s="301"/>
      <c r="DT757" s="301"/>
      <c r="DU757" s="301"/>
      <c r="DV757" s="301"/>
      <c r="DW757" s="293"/>
      <c r="DX757" s="301"/>
      <c r="DY757" s="301"/>
      <c r="DZ757" s="301"/>
      <c r="EA757" s="303"/>
      <c r="EB757" s="303"/>
      <c r="EC757" s="303"/>
      <c r="ED757" s="303"/>
      <c r="EE757" s="303"/>
      <c r="EF757" s="301"/>
      <c r="EG757" s="301"/>
      <c r="EH757" s="301"/>
      <c r="EI757" s="301"/>
      <c r="EJ757" s="301"/>
      <c r="EK757" s="301"/>
      <c r="EL757" s="301"/>
      <c r="EM757" s="301"/>
      <c r="EN757" s="301"/>
      <c r="EO757" s="301"/>
      <c r="EP757" s="301"/>
      <c r="EQ757" s="301"/>
      <c r="ER757" s="301"/>
      <c r="ES757" s="301"/>
      <c r="ET757" s="301"/>
      <c r="EU757" s="301"/>
      <c r="EV757" s="301"/>
    </row>
    <row r="758" spans="3:152" s="603" customFormat="1" x14ac:dyDescent="0.25">
      <c r="C758" s="604"/>
      <c r="D758" s="604"/>
      <c r="E758" s="604"/>
      <c r="F758" s="604"/>
      <c r="G758" s="604"/>
      <c r="H758" s="604"/>
      <c r="I758" s="604"/>
      <c r="J758" s="604"/>
      <c r="K758" s="604"/>
      <c r="L758" s="604"/>
      <c r="M758" s="604"/>
      <c r="V758" s="301"/>
      <c r="W758" s="301"/>
      <c r="X758" s="301"/>
      <c r="Y758" s="301"/>
      <c r="Z758" s="301"/>
      <c r="AA758" s="301"/>
      <c r="AB758" s="301"/>
      <c r="AC758" s="301"/>
      <c r="AD758" s="301"/>
      <c r="AE758" s="301"/>
      <c r="AF758" s="301"/>
      <c r="AG758" s="301"/>
      <c r="AH758" s="301"/>
      <c r="AI758" s="301"/>
      <c r="AJ758" s="301"/>
      <c r="AK758" s="301"/>
      <c r="AL758" s="301"/>
      <c r="AM758" s="301"/>
      <c r="AN758" s="301"/>
      <c r="AO758" s="301"/>
      <c r="AP758" s="301"/>
      <c r="AQ758" s="301"/>
      <c r="AR758" s="301"/>
      <c r="AS758" s="301"/>
      <c r="AT758" s="301"/>
      <c r="AU758" s="301"/>
      <c r="AV758" s="301"/>
      <c r="AW758" s="301"/>
      <c r="AX758" s="301"/>
      <c r="AY758" s="301"/>
      <c r="AZ758" s="301"/>
      <c r="BA758" s="301"/>
      <c r="BB758" s="301"/>
      <c r="BC758" s="301"/>
      <c r="BD758" s="301"/>
      <c r="BE758" s="301"/>
      <c r="BF758" s="301"/>
      <c r="BG758" s="301"/>
      <c r="BH758" s="301"/>
      <c r="BI758" s="301"/>
      <c r="BJ758" s="301"/>
      <c r="BK758" s="301"/>
      <c r="BL758" s="301"/>
      <c r="BM758" s="301"/>
      <c r="BN758" s="301"/>
      <c r="BO758" s="301"/>
      <c r="BP758" s="301"/>
      <c r="BQ758" s="301"/>
      <c r="BR758" s="301"/>
      <c r="BS758" s="301"/>
      <c r="BT758" s="301"/>
      <c r="BU758" s="301"/>
      <c r="BV758" s="301"/>
      <c r="BW758" s="301"/>
      <c r="BX758" s="301"/>
      <c r="BY758" s="301"/>
      <c r="BZ758" s="301"/>
      <c r="CA758" s="301"/>
      <c r="CB758" s="301"/>
      <c r="CC758" s="301"/>
      <c r="CD758" s="301"/>
      <c r="CE758" s="301"/>
      <c r="CF758" s="301"/>
      <c r="CG758" s="301"/>
      <c r="CH758" s="301"/>
      <c r="CI758" s="301"/>
      <c r="CJ758" s="301"/>
      <c r="CK758" s="301"/>
      <c r="CL758" s="301"/>
      <c r="CM758" s="301"/>
      <c r="CN758" s="301"/>
      <c r="CO758" s="301"/>
      <c r="CP758" s="301"/>
      <c r="CQ758" s="301"/>
      <c r="CR758" s="301"/>
      <c r="CS758" s="301"/>
      <c r="CT758" s="301"/>
      <c r="CU758" s="301"/>
      <c r="CV758" s="301"/>
      <c r="CW758" s="301"/>
      <c r="CX758" s="301"/>
      <c r="CY758" s="301"/>
      <c r="CZ758" s="301"/>
      <c r="DA758" s="301"/>
      <c r="DB758" s="301"/>
      <c r="DC758" s="301"/>
      <c r="DD758" s="301"/>
      <c r="DE758" s="301"/>
      <c r="DF758" s="301"/>
      <c r="DG758" s="301"/>
      <c r="DH758" s="301"/>
      <c r="DI758" s="301"/>
      <c r="DJ758" s="301"/>
      <c r="DK758" s="301"/>
      <c r="DL758" s="301"/>
      <c r="DM758" s="301"/>
      <c r="DN758" s="301"/>
      <c r="DO758" s="301"/>
      <c r="DP758" s="301"/>
      <c r="DQ758" s="301"/>
      <c r="DR758" s="301"/>
      <c r="DS758" s="301"/>
      <c r="DT758" s="301"/>
      <c r="DU758" s="301"/>
      <c r="DV758" s="301"/>
      <c r="DW758" s="293"/>
      <c r="DX758" s="301"/>
      <c r="DY758" s="301"/>
      <c r="DZ758" s="301"/>
      <c r="EA758" s="303"/>
      <c r="EB758" s="303"/>
      <c r="EC758" s="303"/>
      <c r="ED758" s="303"/>
      <c r="EE758" s="303"/>
      <c r="EF758" s="301"/>
      <c r="EG758" s="301"/>
      <c r="EH758" s="301"/>
      <c r="EI758" s="301"/>
      <c r="EJ758" s="301"/>
      <c r="EK758" s="301"/>
      <c r="EL758" s="301"/>
      <c r="EM758" s="301"/>
      <c r="EN758" s="301"/>
      <c r="EO758" s="301"/>
      <c r="EP758" s="301"/>
      <c r="EQ758" s="301"/>
      <c r="ER758" s="301"/>
      <c r="ES758" s="301"/>
      <c r="ET758" s="301"/>
      <c r="EU758" s="301"/>
      <c r="EV758" s="301"/>
    </row>
    <row r="759" spans="3:152" s="603" customFormat="1" x14ac:dyDescent="0.25">
      <c r="C759" s="604"/>
      <c r="D759" s="604"/>
      <c r="E759" s="604"/>
      <c r="F759" s="604"/>
      <c r="G759" s="604"/>
      <c r="H759" s="604"/>
      <c r="I759" s="604"/>
      <c r="J759" s="604"/>
      <c r="K759" s="604"/>
      <c r="L759" s="604"/>
      <c r="M759" s="604"/>
      <c r="V759" s="301"/>
      <c r="W759" s="301"/>
      <c r="X759" s="301"/>
      <c r="Y759" s="301"/>
      <c r="Z759" s="301"/>
      <c r="AA759" s="301"/>
      <c r="AB759" s="301"/>
      <c r="AC759" s="301"/>
      <c r="AD759" s="301"/>
      <c r="AE759" s="301"/>
      <c r="AF759" s="301"/>
      <c r="AG759" s="301"/>
      <c r="AH759" s="301"/>
      <c r="AI759" s="301"/>
      <c r="AJ759" s="301"/>
      <c r="AK759" s="301"/>
      <c r="AL759" s="301"/>
      <c r="AM759" s="301"/>
      <c r="AN759" s="301"/>
      <c r="AO759" s="301"/>
      <c r="AP759" s="301"/>
      <c r="AQ759" s="301"/>
      <c r="AR759" s="301"/>
      <c r="AS759" s="301"/>
      <c r="AT759" s="301"/>
      <c r="AU759" s="301"/>
      <c r="AV759" s="301"/>
      <c r="AW759" s="301"/>
      <c r="AX759" s="301"/>
      <c r="AY759" s="301"/>
      <c r="AZ759" s="301"/>
      <c r="BA759" s="301"/>
      <c r="BB759" s="301"/>
      <c r="BC759" s="301"/>
      <c r="BD759" s="301"/>
      <c r="BE759" s="301"/>
      <c r="BF759" s="301"/>
      <c r="BG759" s="301"/>
      <c r="BH759" s="301"/>
      <c r="BI759" s="301"/>
      <c r="BJ759" s="301"/>
      <c r="BK759" s="301"/>
      <c r="BL759" s="301"/>
      <c r="BM759" s="301"/>
      <c r="BN759" s="301"/>
      <c r="BO759" s="301"/>
      <c r="BP759" s="301"/>
      <c r="BQ759" s="301"/>
      <c r="BR759" s="301"/>
      <c r="BS759" s="301"/>
      <c r="BT759" s="301"/>
      <c r="BU759" s="301"/>
      <c r="BV759" s="301"/>
      <c r="BW759" s="301"/>
      <c r="BX759" s="301"/>
      <c r="BY759" s="301"/>
      <c r="BZ759" s="301"/>
      <c r="CA759" s="301"/>
      <c r="CB759" s="301"/>
      <c r="CC759" s="301"/>
      <c r="CD759" s="301"/>
      <c r="CE759" s="301"/>
      <c r="CF759" s="301"/>
      <c r="CG759" s="301"/>
      <c r="CH759" s="301"/>
      <c r="CI759" s="301"/>
      <c r="CJ759" s="301"/>
      <c r="CK759" s="301"/>
      <c r="CL759" s="301"/>
      <c r="CM759" s="301"/>
      <c r="CN759" s="301"/>
      <c r="CO759" s="301"/>
      <c r="CP759" s="301"/>
      <c r="CQ759" s="301"/>
      <c r="CR759" s="301"/>
      <c r="CS759" s="301"/>
      <c r="CT759" s="301"/>
      <c r="CU759" s="301"/>
      <c r="CV759" s="301"/>
      <c r="CW759" s="301"/>
      <c r="CX759" s="301"/>
      <c r="CY759" s="301"/>
      <c r="CZ759" s="301"/>
      <c r="DA759" s="301"/>
      <c r="DB759" s="301"/>
      <c r="DC759" s="301"/>
      <c r="DD759" s="301"/>
      <c r="DE759" s="301"/>
      <c r="DF759" s="301"/>
      <c r="DG759" s="301"/>
      <c r="DH759" s="301"/>
      <c r="DI759" s="301"/>
      <c r="DJ759" s="301"/>
      <c r="DK759" s="301"/>
      <c r="DL759" s="301"/>
      <c r="DM759" s="301"/>
      <c r="DN759" s="301"/>
      <c r="DO759" s="301"/>
      <c r="DP759" s="301"/>
      <c r="DQ759" s="301"/>
      <c r="DR759" s="301"/>
      <c r="DS759" s="301"/>
      <c r="DT759" s="301"/>
      <c r="DU759" s="301"/>
      <c r="DV759" s="301"/>
      <c r="DW759" s="293"/>
      <c r="DX759" s="301"/>
      <c r="DY759" s="301"/>
      <c r="DZ759" s="301"/>
      <c r="EA759" s="303"/>
      <c r="EB759" s="303"/>
      <c r="EC759" s="303"/>
      <c r="ED759" s="303"/>
      <c r="EE759" s="303"/>
      <c r="EF759" s="301"/>
      <c r="EG759" s="301"/>
      <c r="EH759" s="301"/>
      <c r="EI759" s="301"/>
      <c r="EJ759" s="301"/>
      <c r="EK759" s="301"/>
      <c r="EL759" s="301"/>
      <c r="EM759" s="301"/>
      <c r="EN759" s="301"/>
      <c r="EO759" s="301"/>
      <c r="EP759" s="301"/>
      <c r="EQ759" s="301"/>
      <c r="ER759" s="301"/>
      <c r="ES759" s="301"/>
      <c r="ET759" s="301"/>
      <c r="EU759" s="301"/>
      <c r="EV759" s="301"/>
    </row>
    <row r="760" spans="3:152" s="603" customFormat="1" x14ac:dyDescent="0.25">
      <c r="C760" s="604"/>
      <c r="D760" s="604"/>
      <c r="E760" s="604"/>
      <c r="F760" s="604"/>
      <c r="G760" s="604"/>
      <c r="H760" s="604"/>
      <c r="I760" s="604"/>
      <c r="J760" s="604"/>
      <c r="K760" s="604"/>
      <c r="L760" s="604"/>
      <c r="M760" s="604"/>
      <c r="V760" s="301"/>
      <c r="W760" s="301"/>
      <c r="X760" s="301"/>
      <c r="Y760" s="301"/>
      <c r="Z760" s="301"/>
      <c r="AA760" s="301"/>
      <c r="AB760" s="301"/>
      <c r="AC760" s="301"/>
      <c r="AD760" s="301"/>
      <c r="AE760" s="301"/>
      <c r="AF760" s="301"/>
      <c r="AG760" s="301"/>
      <c r="AH760" s="301"/>
      <c r="AI760" s="301"/>
      <c r="AJ760" s="301"/>
      <c r="AK760" s="301"/>
      <c r="AL760" s="301"/>
      <c r="AM760" s="301"/>
      <c r="AN760" s="301"/>
      <c r="AO760" s="301"/>
      <c r="AP760" s="301"/>
      <c r="AQ760" s="301"/>
      <c r="AR760" s="301"/>
      <c r="AS760" s="301"/>
      <c r="AT760" s="301"/>
      <c r="AU760" s="301"/>
      <c r="AV760" s="301"/>
      <c r="AW760" s="301"/>
      <c r="AX760" s="301"/>
      <c r="AY760" s="301"/>
      <c r="AZ760" s="301"/>
      <c r="BA760" s="301"/>
      <c r="BB760" s="301"/>
      <c r="BC760" s="301"/>
      <c r="BD760" s="301"/>
      <c r="BE760" s="301"/>
      <c r="BF760" s="301"/>
      <c r="BG760" s="301"/>
      <c r="BH760" s="301"/>
      <c r="BI760" s="301"/>
      <c r="BJ760" s="301"/>
      <c r="BK760" s="301"/>
      <c r="BL760" s="301"/>
      <c r="BM760" s="301"/>
      <c r="BN760" s="301"/>
      <c r="BO760" s="301"/>
      <c r="BP760" s="301"/>
      <c r="BQ760" s="301"/>
      <c r="BR760" s="301"/>
      <c r="BS760" s="301"/>
      <c r="BT760" s="301"/>
      <c r="BU760" s="301"/>
      <c r="BV760" s="301"/>
      <c r="BW760" s="301"/>
      <c r="BX760" s="301"/>
      <c r="BY760" s="301"/>
      <c r="BZ760" s="301"/>
      <c r="CA760" s="301"/>
      <c r="CB760" s="301"/>
      <c r="CC760" s="301"/>
      <c r="CD760" s="301"/>
      <c r="CE760" s="301"/>
      <c r="CF760" s="301"/>
      <c r="CG760" s="301"/>
      <c r="CH760" s="301"/>
      <c r="CI760" s="301"/>
      <c r="CJ760" s="301"/>
      <c r="CK760" s="301"/>
      <c r="CL760" s="301"/>
      <c r="CM760" s="301"/>
      <c r="CN760" s="301"/>
      <c r="CO760" s="301"/>
      <c r="CP760" s="301"/>
      <c r="CQ760" s="301"/>
      <c r="CR760" s="301"/>
      <c r="CS760" s="301"/>
      <c r="CT760" s="301"/>
      <c r="CU760" s="301"/>
      <c r="CV760" s="301"/>
      <c r="CW760" s="301"/>
      <c r="CX760" s="301"/>
      <c r="CY760" s="301"/>
      <c r="CZ760" s="301"/>
      <c r="DA760" s="301"/>
      <c r="DB760" s="301"/>
      <c r="DC760" s="301"/>
      <c r="DD760" s="301"/>
      <c r="DE760" s="301"/>
      <c r="DF760" s="301"/>
      <c r="DG760" s="301"/>
      <c r="DH760" s="301"/>
      <c r="DI760" s="301"/>
      <c r="DJ760" s="301"/>
      <c r="DK760" s="301"/>
      <c r="DL760" s="301"/>
      <c r="DM760" s="301"/>
      <c r="DN760" s="301"/>
      <c r="DO760" s="301"/>
      <c r="DP760" s="301"/>
      <c r="DQ760" s="301"/>
      <c r="DR760" s="301"/>
      <c r="DS760" s="301"/>
      <c r="DT760" s="301"/>
      <c r="DU760" s="301"/>
      <c r="DV760" s="301"/>
      <c r="DW760" s="293"/>
      <c r="DX760" s="301"/>
      <c r="DY760" s="301"/>
      <c r="DZ760" s="301"/>
      <c r="EA760" s="303"/>
      <c r="EB760" s="303"/>
      <c r="EC760" s="303"/>
      <c r="ED760" s="303"/>
      <c r="EE760" s="303"/>
      <c r="EF760" s="301"/>
      <c r="EG760" s="301"/>
      <c r="EH760" s="301"/>
      <c r="EI760" s="301"/>
      <c r="EJ760" s="301"/>
      <c r="EK760" s="301"/>
      <c r="EL760" s="301"/>
      <c r="EM760" s="301"/>
      <c r="EN760" s="301"/>
      <c r="EO760" s="301"/>
      <c r="EP760" s="301"/>
      <c r="EQ760" s="301"/>
      <c r="ER760" s="301"/>
      <c r="ES760" s="301"/>
      <c r="ET760" s="301"/>
      <c r="EU760" s="301"/>
      <c r="EV760" s="301"/>
    </row>
    <row r="761" spans="3:152" s="603" customFormat="1" x14ac:dyDescent="0.25">
      <c r="C761" s="604"/>
      <c r="D761" s="604"/>
      <c r="E761" s="604"/>
      <c r="F761" s="604"/>
      <c r="G761" s="604"/>
      <c r="H761" s="604"/>
      <c r="I761" s="604"/>
      <c r="J761" s="604"/>
      <c r="K761" s="604"/>
      <c r="L761" s="604"/>
      <c r="M761" s="604"/>
      <c r="V761" s="301"/>
      <c r="W761" s="301"/>
      <c r="X761" s="301"/>
      <c r="Y761" s="301"/>
      <c r="Z761" s="301"/>
      <c r="AA761" s="301"/>
      <c r="AB761" s="301"/>
      <c r="AC761" s="301"/>
      <c r="AD761" s="301"/>
      <c r="AE761" s="301"/>
      <c r="AF761" s="301"/>
      <c r="AG761" s="301"/>
      <c r="AH761" s="301"/>
      <c r="AI761" s="301"/>
      <c r="AJ761" s="301"/>
      <c r="AK761" s="301"/>
      <c r="AL761" s="301"/>
      <c r="AM761" s="301"/>
      <c r="AN761" s="301"/>
      <c r="AO761" s="301"/>
      <c r="AP761" s="301"/>
      <c r="AQ761" s="301"/>
      <c r="AR761" s="301"/>
      <c r="AS761" s="301"/>
      <c r="AT761" s="301"/>
      <c r="AU761" s="301"/>
      <c r="AV761" s="301"/>
      <c r="AW761" s="301"/>
      <c r="AX761" s="301"/>
      <c r="AY761" s="301"/>
      <c r="AZ761" s="301"/>
      <c r="BA761" s="301"/>
      <c r="BB761" s="301"/>
      <c r="BC761" s="301"/>
      <c r="BD761" s="301"/>
      <c r="BE761" s="301"/>
      <c r="BF761" s="301"/>
      <c r="BG761" s="301"/>
      <c r="BH761" s="301"/>
      <c r="BI761" s="301"/>
      <c r="BJ761" s="301"/>
      <c r="BK761" s="301"/>
      <c r="BL761" s="301"/>
      <c r="BM761" s="301"/>
      <c r="BN761" s="301"/>
      <c r="BO761" s="301"/>
      <c r="BP761" s="301"/>
      <c r="BQ761" s="301"/>
      <c r="BR761" s="301"/>
      <c r="BS761" s="301"/>
      <c r="BT761" s="301"/>
      <c r="BU761" s="301"/>
      <c r="BV761" s="301"/>
      <c r="BW761" s="301"/>
      <c r="BX761" s="301"/>
      <c r="BY761" s="301"/>
      <c r="BZ761" s="301"/>
      <c r="CA761" s="301"/>
      <c r="CB761" s="301"/>
      <c r="CC761" s="301"/>
      <c r="CD761" s="301"/>
      <c r="CE761" s="301"/>
      <c r="CF761" s="301"/>
      <c r="CG761" s="301"/>
      <c r="CH761" s="301"/>
      <c r="CI761" s="301"/>
      <c r="CJ761" s="301"/>
      <c r="CK761" s="301"/>
      <c r="CL761" s="301"/>
      <c r="CM761" s="301"/>
      <c r="CN761" s="301"/>
      <c r="CO761" s="301"/>
      <c r="CP761" s="301"/>
      <c r="CQ761" s="301"/>
      <c r="CR761" s="301"/>
      <c r="CS761" s="301"/>
      <c r="CT761" s="301"/>
      <c r="CU761" s="301"/>
      <c r="CV761" s="301"/>
      <c r="CW761" s="301"/>
      <c r="CX761" s="301"/>
      <c r="CY761" s="301"/>
      <c r="CZ761" s="301"/>
      <c r="DA761" s="301"/>
      <c r="DB761" s="301"/>
      <c r="DC761" s="301"/>
      <c r="DD761" s="301"/>
      <c r="DE761" s="301"/>
      <c r="DF761" s="301"/>
      <c r="DG761" s="301"/>
      <c r="DH761" s="301"/>
      <c r="DI761" s="301"/>
      <c r="DJ761" s="301"/>
      <c r="DK761" s="301"/>
      <c r="DL761" s="301"/>
      <c r="DM761" s="301"/>
      <c r="DN761" s="301"/>
      <c r="DO761" s="301"/>
      <c r="DP761" s="301"/>
      <c r="DQ761" s="301"/>
      <c r="DR761" s="301"/>
      <c r="DS761" s="301"/>
      <c r="DT761" s="301"/>
      <c r="DU761" s="301"/>
      <c r="DV761" s="301"/>
      <c r="DW761" s="293"/>
      <c r="DX761" s="301"/>
      <c r="DY761" s="301"/>
      <c r="DZ761" s="301"/>
      <c r="EA761" s="303"/>
      <c r="EB761" s="303"/>
      <c r="EC761" s="303"/>
      <c r="ED761" s="303"/>
      <c r="EE761" s="303"/>
      <c r="EF761" s="301"/>
      <c r="EG761" s="301"/>
      <c r="EH761" s="301"/>
      <c r="EI761" s="301"/>
      <c r="EJ761" s="301"/>
      <c r="EK761" s="301"/>
      <c r="EL761" s="301"/>
      <c r="EM761" s="301"/>
      <c r="EN761" s="301"/>
      <c r="EO761" s="301"/>
      <c r="EP761" s="301"/>
      <c r="EQ761" s="301"/>
      <c r="ER761" s="301"/>
      <c r="ES761" s="301"/>
      <c r="ET761" s="301"/>
      <c r="EU761" s="301"/>
      <c r="EV761" s="301"/>
    </row>
    <row r="762" spans="3:152" s="603" customFormat="1" x14ac:dyDescent="0.25">
      <c r="C762" s="604"/>
      <c r="D762" s="604"/>
      <c r="E762" s="604"/>
      <c r="F762" s="604"/>
      <c r="G762" s="604"/>
      <c r="H762" s="604"/>
      <c r="I762" s="604"/>
      <c r="J762" s="604"/>
      <c r="K762" s="604"/>
      <c r="L762" s="604"/>
      <c r="M762" s="604"/>
      <c r="V762" s="301"/>
      <c r="W762" s="301"/>
      <c r="X762" s="301"/>
      <c r="Y762" s="301"/>
      <c r="Z762" s="301"/>
      <c r="AA762" s="301"/>
      <c r="AB762" s="301"/>
      <c r="AC762" s="301"/>
      <c r="AD762" s="301"/>
      <c r="AE762" s="301"/>
      <c r="AF762" s="301"/>
      <c r="AG762" s="301"/>
      <c r="AH762" s="301"/>
      <c r="AI762" s="301"/>
      <c r="AJ762" s="301"/>
      <c r="AK762" s="301"/>
      <c r="AL762" s="301"/>
      <c r="AM762" s="301"/>
      <c r="AN762" s="301"/>
      <c r="AO762" s="301"/>
      <c r="AP762" s="301"/>
      <c r="AQ762" s="301"/>
      <c r="AR762" s="301"/>
      <c r="AS762" s="301"/>
      <c r="AT762" s="301"/>
      <c r="AU762" s="301"/>
      <c r="AV762" s="301"/>
      <c r="AW762" s="301"/>
      <c r="AX762" s="301"/>
      <c r="AY762" s="301"/>
      <c r="AZ762" s="301"/>
      <c r="BA762" s="301"/>
      <c r="BB762" s="301"/>
      <c r="BC762" s="301"/>
      <c r="BD762" s="301"/>
      <c r="BE762" s="301"/>
      <c r="BF762" s="301"/>
      <c r="BG762" s="301"/>
      <c r="BH762" s="301"/>
      <c r="BI762" s="301"/>
      <c r="BJ762" s="301"/>
      <c r="BK762" s="301"/>
      <c r="BL762" s="301"/>
      <c r="BM762" s="301"/>
      <c r="BN762" s="301"/>
      <c r="BO762" s="301"/>
      <c r="BP762" s="301"/>
      <c r="BQ762" s="301"/>
      <c r="BR762" s="301"/>
      <c r="BS762" s="301"/>
      <c r="BT762" s="301"/>
      <c r="BU762" s="301"/>
      <c r="BV762" s="301"/>
      <c r="BW762" s="301"/>
      <c r="BX762" s="301"/>
      <c r="BY762" s="301"/>
      <c r="BZ762" s="301"/>
      <c r="CA762" s="301"/>
      <c r="CB762" s="301"/>
      <c r="CC762" s="301"/>
      <c r="CD762" s="301"/>
      <c r="CE762" s="301"/>
      <c r="CF762" s="301"/>
      <c r="CG762" s="301"/>
      <c r="CH762" s="301"/>
      <c r="CI762" s="301"/>
      <c r="CJ762" s="301"/>
      <c r="CK762" s="301"/>
      <c r="CL762" s="301"/>
      <c r="CM762" s="301"/>
      <c r="CN762" s="301"/>
      <c r="CO762" s="301"/>
      <c r="CP762" s="301"/>
      <c r="CQ762" s="301"/>
      <c r="CR762" s="301"/>
      <c r="CS762" s="301"/>
      <c r="CT762" s="301"/>
      <c r="CU762" s="301"/>
      <c r="CV762" s="301"/>
      <c r="CW762" s="301"/>
      <c r="CX762" s="301"/>
      <c r="CY762" s="301"/>
      <c r="CZ762" s="301"/>
      <c r="DA762" s="301"/>
      <c r="DB762" s="301"/>
      <c r="DC762" s="301"/>
      <c r="DD762" s="301"/>
      <c r="DE762" s="301"/>
      <c r="DF762" s="301"/>
      <c r="DG762" s="301"/>
      <c r="DH762" s="301"/>
      <c r="DI762" s="301"/>
      <c r="DJ762" s="301"/>
      <c r="DK762" s="301"/>
      <c r="DL762" s="301"/>
      <c r="DM762" s="301"/>
      <c r="DN762" s="301"/>
      <c r="DO762" s="301"/>
      <c r="DP762" s="301"/>
      <c r="DQ762" s="301"/>
      <c r="DR762" s="301"/>
      <c r="DS762" s="301"/>
      <c r="DT762" s="301"/>
      <c r="DU762" s="301"/>
      <c r="DV762" s="301"/>
      <c r="DW762" s="293"/>
      <c r="DX762" s="301"/>
      <c r="DY762" s="301"/>
      <c r="DZ762" s="301"/>
      <c r="EA762" s="303"/>
      <c r="EB762" s="303"/>
      <c r="EC762" s="303"/>
      <c r="ED762" s="303"/>
      <c r="EE762" s="303"/>
      <c r="EF762" s="301"/>
      <c r="EG762" s="301"/>
      <c r="EH762" s="301"/>
      <c r="EI762" s="301"/>
      <c r="EJ762" s="301"/>
      <c r="EK762" s="301"/>
      <c r="EL762" s="301"/>
      <c r="EM762" s="301"/>
      <c r="EN762" s="301"/>
      <c r="EO762" s="301"/>
      <c r="EP762" s="301"/>
      <c r="EQ762" s="301"/>
      <c r="ER762" s="301"/>
      <c r="ES762" s="301"/>
      <c r="ET762" s="301"/>
      <c r="EU762" s="301"/>
      <c r="EV762" s="301"/>
    </row>
    <row r="763" spans="3:152" s="603" customFormat="1" x14ac:dyDescent="0.25">
      <c r="C763" s="604"/>
      <c r="D763" s="604"/>
      <c r="E763" s="604"/>
      <c r="F763" s="604"/>
      <c r="G763" s="604"/>
      <c r="H763" s="604"/>
      <c r="I763" s="604"/>
      <c r="J763" s="604"/>
      <c r="K763" s="604"/>
      <c r="L763" s="604"/>
      <c r="M763" s="604"/>
      <c r="V763" s="301"/>
      <c r="W763" s="301"/>
      <c r="X763" s="301"/>
      <c r="Y763" s="301"/>
      <c r="Z763" s="301"/>
      <c r="AA763" s="301"/>
      <c r="AB763" s="301"/>
      <c r="AC763" s="301"/>
      <c r="AD763" s="301"/>
      <c r="AE763" s="301"/>
      <c r="AF763" s="301"/>
      <c r="AG763" s="301"/>
      <c r="AH763" s="301"/>
      <c r="AI763" s="301"/>
      <c r="AJ763" s="301"/>
      <c r="AK763" s="301"/>
      <c r="AL763" s="301"/>
      <c r="AM763" s="301"/>
      <c r="AN763" s="301"/>
      <c r="AO763" s="301"/>
      <c r="AP763" s="301"/>
      <c r="AQ763" s="301"/>
      <c r="AR763" s="301"/>
      <c r="AS763" s="301"/>
      <c r="AT763" s="301"/>
      <c r="AU763" s="301"/>
      <c r="AV763" s="301"/>
      <c r="AW763" s="301"/>
      <c r="AX763" s="301"/>
      <c r="AY763" s="301"/>
      <c r="AZ763" s="301"/>
      <c r="BA763" s="301"/>
      <c r="BB763" s="301"/>
      <c r="BC763" s="301"/>
      <c r="BD763" s="301"/>
      <c r="BE763" s="301"/>
      <c r="BF763" s="301"/>
      <c r="BG763" s="301"/>
      <c r="BH763" s="301"/>
      <c r="BI763" s="301"/>
      <c r="BJ763" s="301"/>
      <c r="BK763" s="301"/>
      <c r="BL763" s="301"/>
      <c r="BM763" s="301"/>
      <c r="BN763" s="301"/>
      <c r="BO763" s="301"/>
      <c r="BP763" s="301"/>
      <c r="BQ763" s="301"/>
      <c r="BR763" s="301"/>
      <c r="BS763" s="301"/>
      <c r="BT763" s="301"/>
      <c r="BU763" s="301"/>
      <c r="BV763" s="301"/>
      <c r="BW763" s="301"/>
      <c r="BX763" s="301"/>
      <c r="BY763" s="301"/>
      <c r="BZ763" s="301"/>
      <c r="CA763" s="301"/>
      <c r="CB763" s="301"/>
      <c r="CC763" s="301"/>
      <c r="CD763" s="301"/>
      <c r="CE763" s="301"/>
      <c r="CF763" s="301"/>
      <c r="CG763" s="301"/>
      <c r="CH763" s="301"/>
      <c r="CI763" s="301"/>
      <c r="CJ763" s="301"/>
      <c r="CK763" s="301"/>
      <c r="CL763" s="301"/>
      <c r="CM763" s="301"/>
      <c r="CN763" s="301"/>
      <c r="CO763" s="301"/>
      <c r="CP763" s="301"/>
      <c r="CQ763" s="301"/>
      <c r="CR763" s="301"/>
      <c r="CS763" s="301"/>
      <c r="CT763" s="301"/>
      <c r="CU763" s="301"/>
      <c r="CV763" s="301"/>
      <c r="CW763" s="301"/>
      <c r="CX763" s="301"/>
      <c r="CY763" s="301"/>
      <c r="CZ763" s="301"/>
      <c r="DA763" s="301"/>
      <c r="DB763" s="301"/>
      <c r="DC763" s="301"/>
      <c r="DD763" s="301"/>
      <c r="DE763" s="301"/>
      <c r="DF763" s="301"/>
      <c r="DG763" s="301"/>
      <c r="DH763" s="301"/>
      <c r="DI763" s="301"/>
      <c r="DJ763" s="301"/>
      <c r="DK763" s="301"/>
      <c r="DL763" s="301"/>
      <c r="DM763" s="301"/>
      <c r="DN763" s="301"/>
      <c r="DO763" s="301"/>
      <c r="DP763" s="301"/>
      <c r="DQ763" s="301"/>
      <c r="DR763" s="301"/>
      <c r="DS763" s="301"/>
      <c r="DT763" s="301"/>
      <c r="DU763" s="301"/>
      <c r="DV763" s="301"/>
      <c r="DW763" s="293"/>
      <c r="DX763" s="301"/>
      <c r="DY763" s="301"/>
      <c r="DZ763" s="301"/>
      <c r="EA763" s="303"/>
      <c r="EB763" s="303"/>
      <c r="EC763" s="303"/>
      <c r="ED763" s="303"/>
      <c r="EE763" s="303"/>
      <c r="EF763" s="301"/>
      <c r="EG763" s="301"/>
      <c r="EH763" s="301"/>
      <c r="EI763" s="301"/>
      <c r="EJ763" s="301"/>
      <c r="EK763" s="301"/>
      <c r="EL763" s="301"/>
      <c r="EM763" s="301"/>
      <c r="EN763" s="301"/>
      <c r="EO763" s="301"/>
      <c r="EP763" s="301"/>
      <c r="EQ763" s="301"/>
      <c r="ER763" s="301"/>
      <c r="ES763" s="301"/>
      <c r="ET763" s="301"/>
      <c r="EU763" s="301"/>
      <c r="EV763" s="301"/>
    </row>
    <row r="764" spans="3:152" s="603" customFormat="1" x14ac:dyDescent="0.25">
      <c r="C764" s="604"/>
      <c r="D764" s="604"/>
      <c r="E764" s="604"/>
      <c r="F764" s="604"/>
      <c r="G764" s="604"/>
      <c r="H764" s="604"/>
      <c r="I764" s="604"/>
      <c r="J764" s="604"/>
      <c r="K764" s="604"/>
      <c r="L764" s="604"/>
      <c r="M764" s="604"/>
      <c r="V764" s="301"/>
      <c r="W764" s="301"/>
      <c r="X764" s="301"/>
      <c r="Y764" s="301"/>
      <c r="Z764" s="301"/>
      <c r="AA764" s="301"/>
      <c r="AB764" s="301"/>
      <c r="AC764" s="301"/>
      <c r="AD764" s="301"/>
      <c r="AE764" s="301"/>
      <c r="AF764" s="301"/>
      <c r="AG764" s="301"/>
      <c r="AH764" s="301"/>
      <c r="AI764" s="301"/>
      <c r="AJ764" s="301"/>
      <c r="AK764" s="301"/>
      <c r="AL764" s="301"/>
      <c r="AM764" s="301"/>
      <c r="AN764" s="301"/>
      <c r="AO764" s="301"/>
      <c r="AP764" s="301"/>
      <c r="AQ764" s="301"/>
      <c r="AR764" s="301"/>
      <c r="AS764" s="301"/>
      <c r="AT764" s="301"/>
      <c r="AU764" s="301"/>
      <c r="AV764" s="301"/>
      <c r="AW764" s="301"/>
      <c r="AX764" s="301"/>
      <c r="AY764" s="301"/>
      <c r="AZ764" s="301"/>
      <c r="BA764" s="301"/>
      <c r="BB764" s="301"/>
      <c r="BC764" s="301"/>
      <c r="BD764" s="301"/>
      <c r="BE764" s="301"/>
      <c r="BF764" s="301"/>
      <c r="BG764" s="301"/>
      <c r="BH764" s="301"/>
      <c r="BI764" s="301"/>
      <c r="BJ764" s="301"/>
      <c r="BK764" s="301"/>
      <c r="BL764" s="301"/>
      <c r="BM764" s="301"/>
      <c r="BN764" s="301"/>
      <c r="BO764" s="301"/>
      <c r="BP764" s="301"/>
      <c r="BQ764" s="301"/>
      <c r="BR764" s="301"/>
      <c r="BS764" s="301"/>
      <c r="BT764" s="301"/>
      <c r="BU764" s="301"/>
      <c r="BV764" s="301"/>
      <c r="BW764" s="301"/>
      <c r="BX764" s="301"/>
      <c r="BY764" s="301"/>
      <c r="BZ764" s="301"/>
      <c r="CA764" s="301"/>
      <c r="CB764" s="301"/>
      <c r="CC764" s="301"/>
      <c r="CD764" s="301"/>
      <c r="CE764" s="301"/>
      <c r="CF764" s="301"/>
      <c r="CG764" s="301"/>
      <c r="CH764" s="301"/>
      <c r="CI764" s="301"/>
      <c r="CJ764" s="301"/>
      <c r="CK764" s="301"/>
      <c r="CL764" s="301"/>
      <c r="CM764" s="301"/>
      <c r="CN764" s="301"/>
      <c r="CO764" s="301"/>
      <c r="CP764" s="301"/>
      <c r="CQ764" s="301"/>
      <c r="CR764" s="301"/>
      <c r="CS764" s="301"/>
      <c r="CT764" s="301"/>
      <c r="CU764" s="301"/>
      <c r="CV764" s="301"/>
      <c r="CW764" s="301"/>
      <c r="CX764" s="301"/>
      <c r="CY764" s="301"/>
      <c r="CZ764" s="301"/>
      <c r="DA764" s="301"/>
      <c r="DB764" s="301"/>
      <c r="DC764" s="301"/>
      <c r="DD764" s="301"/>
      <c r="DE764" s="301"/>
      <c r="DF764" s="301"/>
      <c r="DG764" s="301"/>
      <c r="DH764" s="301"/>
      <c r="DI764" s="301"/>
      <c r="DJ764" s="301"/>
      <c r="DK764" s="301"/>
      <c r="DL764" s="301"/>
      <c r="DM764" s="301"/>
      <c r="DN764" s="301"/>
      <c r="DO764" s="301"/>
      <c r="DP764" s="301"/>
      <c r="DQ764" s="301"/>
      <c r="DR764" s="301"/>
      <c r="DS764" s="301"/>
      <c r="DT764" s="301"/>
      <c r="DU764" s="301"/>
      <c r="DV764" s="301"/>
      <c r="DW764" s="293"/>
      <c r="DX764" s="301"/>
      <c r="DY764" s="301"/>
      <c r="DZ764" s="301"/>
      <c r="EA764" s="303"/>
      <c r="EB764" s="303"/>
      <c r="EC764" s="303"/>
      <c r="ED764" s="303"/>
      <c r="EE764" s="303"/>
      <c r="EF764" s="301"/>
      <c r="EG764" s="301"/>
      <c r="EH764" s="301"/>
      <c r="EI764" s="301"/>
      <c r="EJ764" s="301"/>
      <c r="EK764" s="301"/>
      <c r="EL764" s="301"/>
      <c r="EM764" s="301"/>
      <c r="EN764" s="301"/>
      <c r="EO764" s="301"/>
      <c r="EP764" s="301"/>
      <c r="EQ764" s="301"/>
      <c r="ER764" s="301"/>
      <c r="ES764" s="301"/>
      <c r="ET764" s="301"/>
      <c r="EU764" s="301"/>
      <c r="EV764" s="301"/>
    </row>
    <row r="765" spans="3:152" s="571" customFormat="1" x14ac:dyDescent="0.25">
      <c r="C765" s="570"/>
      <c r="D765" s="570"/>
      <c r="E765" s="570"/>
      <c r="F765" s="570"/>
      <c r="G765" s="570"/>
      <c r="H765" s="570"/>
      <c r="I765" s="570"/>
      <c r="J765" s="570"/>
      <c r="K765" s="570"/>
      <c r="L765" s="570"/>
      <c r="M765" s="570"/>
      <c r="AJ765" s="568"/>
      <c r="AK765" s="568"/>
      <c r="AL765" s="568"/>
      <c r="AM765" s="568"/>
      <c r="AN765" s="568"/>
      <c r="DW765" s="573"/>
      <c r="EA765" s="574"/>
      <c r="EB765" s="574"/>
      <c r="EC765" s="574"/>
      <c r="ED765" s="574"/>
      <c r="EE765" s="574"/>
    </row>
  </sheetData>
  <sheetProtection formatCells="0" formatColumns="0" formatRows="0" insertRows="0" insertHyperlinks="0"/>
  <mergeCells count="152">
    <mergeCell ref="V17:X17"/>
    <mergeCell ref="H19:I20"/>
    <mergeCell ref="V19:X19"/>
    <mergeCell ref="Y19:Z20"/>
    <mergeCell ref="V20:X20"/>
    <mergeCell ref="A21:B21"/>
    <mergeCell ref="C1:M1"/>
    <mergeCell ref="AG1:AK1"/>
    <mergeCell ref="A14:E14"/>
    <mergeCell ref="G14:T14"/>
    <mergeCell ref="H15:M15"/>
    <mergeCell ref="H16:I17"/>
    <mergeCell ref="V16:X16"/>
    <mergeCell ref="Y16:Z17"/>
    <mergeCell ref="A17:B17"/>
    <mergeCell ref="D17:D20"/>
    <mergeCell ref="H22:I23"/>
    <mergeCell ref="V22:X22"/>
    <mergeCell ref="Y22:Z23"/>
    <mergeCell ref="B23:C23"/>
    <mergeCell ref="V23:X23"/>
    <mergeCell ref="H25:I26"/>
    <mergeCell ref="V25:X25"/>
    <mergeCell ref="Y25:Z26"/>
    <mergeCell ref="V26:X26"/>
    <mergeCell ref="A27:B27"/>
    <mergeCell ref="H28:I29"/>
    <mergeCell ref="V28:X28"/>
    <mergeCell ref="Y28:Z29"/>
    <mergeCell ref="V29:X29"/>
    <mergeCell ref="H31:I32"/>
    <mergeCell ref="V31:X31"/>
    <mergeCell ref="Y31:Z32"/>
    <mergeCell ref="A32:B32"/>
    <mergeCell ref="V32:X32"/>
    <mergeCell ref="B36:E36"/>
    <mergeCell ref="H37:I38"/>
    <mergeCell ref="V37:X37"/>
    <mergeCell ref="Y37:Z38"/>
    <mergeCell ref="A38:D38"/>
    <mergeCell ref="V38:X38"/>
    <mergeCell ref="B34:E34"/>
    <mergeCell ref="H34:I35"/>
    <mergeCell ref="V34:X34"/>
    <mergeCell ref="Y34:Z35"/>
    <mergeCell ref="B35:E35"/>
    <mergeCell ref="V35:X35"/>
    <mergeCell ref="H40:I41"/>
    <mergeCell ref="V40:X40"/>
    <mergeCell ref="Y40:Z41"/>
    <mergeCell ref="V41:X41"/>
    <mergeCell ref="B43:C43"/>
    <mergeCell ref="C44:E44"/>
    <mergeCell ref="F44:H44"/>
    <mergeCell ref="I44:K44"/>
    <mergeCell ref="L44:M44"/>
    <mergeCell ref="W44:Y44"/>
    <mergeCell ref="V46:V48"/>
    <mergeCell ref="BK47:BQ49"/>
    <mergeCell ref="C96:M99"/>
    <mergeCell ref="A101:C101"/>
    <mergeCell ref="C102:E102"/>
    <mergeCell ref="F102:H102"/>
    <mergeCell ref="I102:K102"/>
    <mergeCell ref="L102:M102"/>
    <mergeCell ref="W102:Y102"/>
    <mergeCell ref="BK105:BQ107"/>
    <mergeCell ref="C154:M157"/>
    <mergeCell ref="B160:L160"/>
    <mergeCell ref="W160:Y160"/>
    <mergeCell ref="B161:C161"/>
    <mergeCell ref="C162:E162"/>
    <mergeCell ref="F162:H162"/>
    <mergeCell ref="I162:K162"/>
    <mergeCell ref="L162:M162"/>
    <mergeCell ref="W162:Y162"/>
    <mergeCell ref="BK165:BQ167"/>
    <mergeCell ref="C214:M217"/>
    <mergeCell ref="B224:C224"/>
    <mergeCell ref="B225:C225"/>
    <mergeCell ref="C226:E226"/>
    <mergeCell ref="F226:H226"/>
    <mergeCell ref="I226:K226"/>
    <mergeCell ref="L226:M226"/>
    <mergeCell ref="W226:Y226"/>
    <mergeCell ref="BK229:BQ231"/>
    <mergeCell ref="C278:M281"/>
    <mergeCell ref="B287:C287"/>
    <mergeCell ref="B288:C288"/>
    <mergeCell ref="C289:E289"/>
    <mergeCell ref="F289:H289"/>
    <mergeCell ref="I289:K289"/>
    <mergeCell ref="L289:M289"/>
    <mergeCell ref="W289:Y289"/>
    <mergeCell ref="BK292:BQ294"/>
    <mergeCell ref="C341:M344"/>
    <mergeCell ref="B350:C350"/>
    <mergeCell ref="B351:C351"/>
    <mergeCell ref="C352:E352"/>
    <mergeCell ref="F352:H352"/>
    <mergeCell ref="I352:K352"/>
    <mergeCell ref="L352:M352"/>
    <mergeCell ref="W352:Y352"/>
    <mergeCell ref="BK355:BQ357"/>
    <mergeCell ref="C404:M407"/>
    <mergeCell ref="B412:C412"/>
    <mergeCell ref="B413:C413"/>
    <mergeCell ref="B414:C414"/>
    <mergeCell ref="C415:E415"/>
    <mergeCell ref="F415:H415"/>
    <mergeCell ref="I415:K415"/>
    <mergeCell ref="L415:M415"/>
    <mergeCell ref="W415:Y415"/>
    <mergeCell ref="BK418:BQ420"/>
    <mergeCell ref="C467:M470"/>
    <mergeCell ref="B476:C476"/>
    <mergeCell ref="B477:C477"/>
    <mergeCell ref="C478:E478"/>
    <mergeCell ref="F478:H478"/>
    <mergeCell ref="I478:K478"/>
    <mergeCell ref="L478:M478"/>
    <mergeCell ref="W478:Y478"/>
    <mergeCell ref="BK481:BQ483"/>
    <mergeCell ref="C530:M533"/>
    <mergeCell ref="B540:C540"/>
    <mergeCell ref="B541:C541"/>
    <mergeCell ref="C542:E542"/>
    <mergeCell ref="F542:H542"/>
    <mergeCell ref="I542:K542"/>
    <mergeCell ref="L542:M542"/>
    <mergeCell ref="W542:Y542"/>
    <mergeCell ref="BK545:BQ547"/>
    <mergeCell ref="C594:M597"/>
    <mergeCell ref="B604:C604"/>
    <mergeCell ref="B605:C605"/>
    <mergeCell ref="C606:E606"/>
    <mergeCell ref="F606:H606"/>
    <mergeCell ref="I606:K606"/>
    <mergeCell ref="L606:M606"/>
    <mergeCell ref="W606:Y606"/>
    <mergeCell ref="BK674:BQ676"/>
    <mergeCell ref="C723:M726"/>
    <mergeCell ref="BK609:BQ611"/>
    <mergeCell ref="C658:M661"/>
    <mergeCell ref="B666:C666"/>
    <mergeCell ref="B669:C669"/>
    <mergeCell ref="B670:C670"/>
    <mergeCell ref="C671:E671"/>
    <mergeCell ref="F671:H671"/>
    <mergeCell ref="I671:K671"/>
    <mergeCell ref="L671:M671"/>
    <mergeCell ref="W671:Y671"/>
  </mergeCells>
  <conditionalFormatting sqref="EA49:EE49">
    <cfRule type="expression" dxfId="16" priority="38">
      <formula>$EE$49=$EA$45</formula>
    </cfRule>
  </conditionalFormatting>
  <conditionalFormatting sqref="EA50:EE50">
    <cfRule type="expression" dxfId="15" priority="37">
      <formula>$EE$50=$EA$45</formula>
    </cfRule>
  </conditionalFormatting>
  <conditionalFormatting sqref="EA51:EE51">
    <cfRule type="expression" dxfId="14" priority="35">
      <formula>$EE$51=$EA$45</formula>
    </cfRule>
    <cfRule type="expression" dxfId="13" priority="36">
      <formula>$EE$51=$EA$45</formula>
    </cfRule>
  </conditionalFormatting>
  <conditionalFormatting sqref="EA54:EC54">
    <cfRule type="expression" dxfId="12" priority="34">
      <formula>$EC$54=$EA$45</formula>
    </cfRule>
  </conditionalFormatting>
  <conditionalFormatting sqref="EA55:EC55">
    <cfRule type="expression" dxfId="11" priority="33">
      <formula>$EC$55=$EA$45</formula>
    </cfRule>
  </conditionalFormatting>
  <conditionalFormatting sqref="EA56:EC56">
    <cfRule type="expression" dxfId="10" priority="32">
      <formula>$EC$56=$EA$45</formula>
    </cfRule>
  </conditionalFormatting>
  <conditionalFormatting sqref="A40 A34:A37">
    <cfRule type="expression" dxfId="9" priority="31">
      <formula>$B$223=1</formula>
    </cfRule>
  </conditionalFormatting>
  <conditionalFormatting sqref="P97:Y97">
    <cfRule type="expression" dxfId="8" priority="30">
      <formula>P97="check value"</formula>
    </cfRule>
  </conditionalFormatting>
  <conditionalFormatting sqref="P155:Y155">
    <cfRule type="expression" dxfId="7" priority="9">
      <formula>P155="check value"</formula>
    </cfRule>
  </conditionalFormatting>
  <conditionalFormatting sqref="EA107:EE107">
    <cfRule type="expression" dxfId="6" priority="7">
      <formula>$EE$49=$EA$45</formula>
    </cfRule>
  </conditionalFormatting>
  <conditionalFormatting sqref="EA108:EE108">
    <cfRule type="expression" dxfId="5" priority="6">
      <formula>$EE$50=$EA$45</formula>
    </cfRule>
  </conditionalFormatting>
  <conditionalFormatting sqref="EA109:EE109">
    <cfRule type="expression" dxfId="4" priority="4">
      <formula>$EE$51=$EA$45</formula>
    </cfRule>
    <cfRule type="expression" dxfId="3" priority="5">
      <formula>$EE$51=$EA$45</formula>
    </cfRule>
  </conditionalFormatting>
  <conditionalFormatting sqref="EA112:EC112">
    <cfRule type="expression" dxfId="2" priority="3">
      <formula>$EC$54=$EA$45</formula>
    </cfRule>
  </conditionalFormatting>
  <conditionalFormatting sqref="EA113:EC113">
    <cfRule type="expression" dxfId="1" priority="2">
      <formula>$EC$55=$EA$45</formula>
    </cfRule>
  </conditionalFormatting>
  <conditionalFormatting sqref="EA114:EC114">
    <cfRule type="expression" dxfId="0" priority="1">
      <formula>$EC$56=$EA$45</formula>
    </cfRule>
  </conditionalFormatting>
  <hyperlinks>
    <hyperlink ref="B3" location="'TAM Data'!A101" display="Global Integrated Data" xr:uid="{1254E625-EF31-4C37-979E-0D8050E2115E}"/>
    <hyperlink ref="A547" location="'Data Interpolator'!A530" display="Based on IEA (2013) World Energy Outlook" xr:uid="{27FE52C1-127B-4F94-902F-131896BD99F1}"/>
    <hyperlink ref="A486" location="'Data Interpolator'!A465" display="Based on IEA (2013) World Energy Outlook" xr:uid="{E170DF10-A04C-4891-9336-517753F42E79}"/>
    <hyperlink ref="A420" location="'Data Interpolator'!A400" display="Based on IEA (2013) World Energy Outlook" xr:uid="{A6F683D0-EB89-4444-8578-CD58E532C1E7}"/>
    <hyperlink ref="A357" location="'Data Interpolator'!A335" display="Based on IEA (2013) World Energy Outlook" xr:uid="{AED6C44E-F822-4E0D-9C8C-1A5CEBCDDE17}"/>
    <hyperlink ref="A294" location="'Data Interpolator'!A270" display="Based on IEA (2013) World Energy Outlook" xr:uid="{83A942F8-4592-4F6F-AAB5-CF4CF78E3A99}"/>
    <hyperlink ref="A49" location="'Data Interpolator'!A205" display="IEA (2013)" xr:uid="{8306ECF6-BE9D-453B-AEF8-F5CE4DDDFC41}"/>
  </hyperlinks>
  <pageMargins left="0.7" right="0.7" top="0.75" bottom="0.75" header="0.3" footer="0.3"/>
  <pageSetup orientation="portrait" horizontalDpi="1200" verticalDpi="1200" r:id="rId1"/>
  <drawing r:id="rId2"/>
  <legacy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DA1C4-1257-4A72-B58C-6EBE6D79FC61}">
  <sheetPr codeName="Sheet28"/>
  <dimension ref="A1:I808"/>
  <sheetViews>
    <sheetView workbookViewId="0">
      <selection activeCell="A797" sqref="A797"/>
    </sheetView>
  </sheetViews>
  <sheetFormatPr defaultRowHeight="13.2" x14ac:dyDescent="0.25"/>
  <cols>
    <col min="1" max="1" width="8.88671875" style="109"/>
    <col min="2" max="3" width="11" style="109" customWidth="1"/>
    <col min="4" max="4" width="16.33203125" style="109" customWidth="1"/>
    <col min="5" max="5" width="13.44140625" style="109" customWidth="1"/>
    <col min="6" max="7" width="11" style="109" customWidth="1"/>
    <col min="8" max="16384" width="8.88671875" style="109"/>
  </cols>
  <sheetData>
    <row r="1" spans="1:9" ht="30" x14ac:dyDescent="0.25">
      <c r="A1" s="1291" t="s">
        <v>967</v>
      </c>
      <c r="B1" s="1291" t="s">
        <v>968</v>
      </c>
      <c r="C1" s="1291" t="s">
        <v>969</v>
      </c>
      <c r="D1" s="1291" t="s">
        <v>970</v>
      </c>
      <c r="E1" s="1291" t="s">
        <v>971</v>
      </c>
      <c r="F1" s="1291" t="s">
        <v>972</v>
      </c>
      <c r="G1" s="1291" t="s">
        <v>973</v>
      </c>
      <c r="H1" s="1292" t="s">
        <v>974</v>
      </c>
      <c r="I1" s="109" t="s">
        <v>975</v>
      </c>
    </row>
    <row r="2" spans="1:9" ht="15" x14ac:dyDescent="0.25">
      <c r="A2" s="1293">
        <f t="shared" ref="A2:A65" si="0">HEX2DEC(RIGHT(E2,3))</f>
        <v>0</v>
      </c>
      <c r="B2" s="1294" t="s">
        <v>976</v>
      </c>
      <c r="C2" s="1295"/>
      <c r="D2" s="1295" t="str">
        <f>IF(C2&lt;&gt;"",CONCATENATE(B2,"(",C2,")"),B2)</f>
        <v>Afar</v>
      </c>
      <c r="E2" s="1294" t="s">
        <v>977</v>
      </c>
      <c r="F2" s="1294" t="s">
        <v>978</v>
      </c>
      <c r="G2" s="1294" t="s">
        <v>979</v>
      </c>
    </row>
    <row r="3" spans="1:9" ht="15" x14ac:dyDescent="0.25">
      <c r="A3" s="1293">
        <f t="shared" si="0"/>
        <v>0</v>
      </c>
      <c r="B3" s="1294" t="s">
        <v>976</v>
      </c>
      <c r="C3" s="1294" t="s">
        <v>980</v>
      </c>
      <c r="D3" s="1295" t="str">
        <f t="shared" ref="D3:D66" si="1">IF(C3&lt;&gt;"",CONCATENATE(B3,"(",C3,")"),B3)</f>
        <v>Afar(Djibouti)</v>
      </c>
      <c r="E3" s="1294" t="s">
        <v>977</v>
      </c>
      <c r="F3" s="1294" t="s">
        <v>981</v>
      </c>
      <c r="G3" s="1294" t="s">
        <v>979</v>
      </c>
    </row>
    <row r="4" spans="1:9" ht="15" x14ac:dyDescent="0.25">
      <c r="A4" s="1293">
        <f t="shared" si="0"/>
        <v>0</v>
      </c>
      <c r="B4" s="1294" t="s">
        <v>976</v>
      </c>
      <c r="C4" s="1294" t="s">
        <v>982</v>
      </c>
      <c r="D4" s="1295" t="str">
        <f t="shared" si="1"/>
        <v>Afar(Eritrea)</v>
      </c>
      <c r="E4" s="1294" t="s">
        <v>977</v>
      </c>
      <c r="F4" s="1294" t="s">
        <v>983</v>
      </c>
      <c r="G4" s="1294" t="s">
        <v>979</v>
      </c>
    </row>
    <row r="5" spans="1:9" ht="15" x14ac:dyDescent="0.25">
      <c r="A5" s="1293">
        <f t="shared" si="0"/>
        <v>0</v>
      </c>
      <c r="B5" s="1294" t="s">
        <v>976</v>
      </c>
      <c r="C5" s="1294" t="s">
        <v>984</v>
      </c>
      <c r="D5" s="1295" t="str">
        <f t="shared" si="1"/>
        <v>Afar(Ethiopia)</v>
      </c>
      <c r="E5" s="1294" t="s">
        <v>977</v>
      </c>
      <c r="F5" s="1294" t="s">
        <v>985</v>
      </c>
      <c r="G5" s="1294" t="s">
        <v>979</v>
      </c>
    </row>
    <row r="6" spans="1:9" ht="15" x14ac:dyDescent="0.25">
      <c r="A6" s="1293">
        <f t="shared" si="0"/>
        <v>54</v>
      </c>
      <c r="B6" s="1294" t="s">
        <v>986</v>
      </c>
      <c r="C6" s="1295"/>
      <c r="D6" s="1295" t="str">
        <f t="shared" si="1"/>
        <v>Afrikaans</v>
      </c>
      <c r="E6" s="1294" t="s">
        <v>987</v>
      </c>
      <c r="F6" s="1294" t="s">
        <v>988</v>
      </c>
      <c r="G6" s="1294" t="s">
        <v>989</v>
      </c>
    </row>
    <row r="7" spans="1:9" ht="30" x14ac:dyDescent="0.25">
      <c r="A7" s="1293">
        <f t="shared" si="0"/>
        <v>0</v>
      </c>
      <c r="B7" s="1294" t="s">
        <v>986</v>
      </c>
      <c r="C7" s="1294" t="s">
        <v>990</v>
      </c>
      <c r="D7" s="1295" t="str">
        <f t="shared" si="1"/>
        <v>Afrikaans(Namibia)</v>
      </c>
      <c r="E7" s="1294" t="s">
        <v>977</v>
      </c>
      <c r="F7" s="1294" t="s">
        <v>991</v>
      </c>
      <c r="G7" s="1294" t="s">
        <v>979</v>
      </c>
    </row>
    <row r="8" spans="1:9" ht="30" x14ac:dyDescent="0.25">
      <c r="A8" s="1293">
        <f t="shared" si="0"/>
        <v>1078</v>
      </c>
      <c r="B8" s="1294" t="s">
        <v>986</v>
      </c>
      <c r="C8" s="1294" t="s">
        <v>992</v>
      </c>
      <c r="D8" s="1295" t="str">
        <f t="shared" si="1"/>
        <v>Afrikaans(South Africa)</v>
      </c>
      <c r="E8" s="1294" t="s">
        <v>993</v>
      </c>
      <c r="F8" s="1294" t="s">
        <v>994</v>
      </c>
      <c r="G8" s="1294" t="s">
        <v>995</v>
      </c>
    </row>
    <row r="9" spans="1:9" ht="15" x14ac:dyDescent="0.25">
      <c r="A9" s="1293">
        <f t="shared" si="0"/>
        <v>0</v>
      </c>
      <c r="B9" s="1294" t="s">
        <v>996</v>
      </c>
      <c r="C9" s="1295"/>
      <c r="D9" s="1295" t="str">
        <f t="shared" si="1"/>
        <v>Aghem</v>
      </c>
      <c r="E9" s="1294" t="s">
        <v>977</v>
      </c>
      <c r="F9" s="1294" t="s">
        <v>997</v>
      </c>
      <c r="G9" s="1294" t="s">
        <v>979</v>
      </c>
    </row>
    <row r="10" spans="1:9" ht="30" x14ac:dyDescent="0.25">
      <c r="A10" s="1293">
        <f t="shared" si="0"/>
        <v>0</v>
      </c>
      <c r="B10" s="1294" t="s">
        <v>996</v>
      </c>
      <c r="C10" s="1294" t="s">
        <v>998</v>
      </c>
      <c r="D10" s="1295" t="str">
        <f t="shared" si="1"/>
        <v>Aghem(Cameroon)</v>
      </c>
      <c r="E10" s="1294" t="s">
        <v>977</v>
      </c>
      <c r="F10" s="1294" t="s">
        <v>999</v>
      </c>
      <c r="G10" s="1294" t="s">
        <v>979</v>
      </c>
    </row>
    <row r="11" spans="1:9" ht="15" x14ac:dyDescent="0.25">
      <c r="A11" s="1293">
        <f t="shared" si="0"/>
        <v>0</v>
      </c>
      <c r="B11" s="1294" t="s">
        <v>1000</v>
      </c>
      <c r="C11" s="1295"/>
      <c r="D11" s="1295" t="str">
        <f t="shared" si="1"/>
        <v>Akan</v>
      </c>
      <c r="E11" s="1294" t="s">
        <v>977</v>
      </c>
      <c r="F11" s="1294" t="s">
        <v>1001</v>
      </c>
      <c r="G11" s="1294" t="s">
        <v>979</v>
      </c>
    </row>
    <row r="12" spans="1:9" ht="15" x14ac:dyDescent="0.25">
      <c r="A12" s="1293">
        <f t="shared" si="0"/>
        <v>0</v>
      </c>
      <c r="B12" s="1294" t="s">
        <v>1000</v>
      </c>
      <c r="C12" s="1294" t="s">
        <v>1002</v>
      </c>
      <c r="D12" s="1295" t="str">
        <f t="shared" si="1"/>
        <v>Akan(Ghana)</v>
      </c>
      <c r="E12" s="1294" t="s">
        <v>977</v>
      </c>
      <c r="F12" s="1294" t="s">
        <v>1003</v>
      </c>
      <c r="G12" s="1294" t="s">
        <v>979</v>
      </c>
    </row>
    <row r="13" spans="1:9" ht="15" x14ac:dyDescent="0.25">
      <c r="A13" s="1293">
        <f t="shared" si="0"/>
        <v>28</v>
      </c>
      <c r="B13" s="1294" t="s">
        <v>1004</v>
      </c>
      <c r="C13" s="1295"/>
      <c r="D13" s="1295" t="str">
        <f t="shared" si="1"/>
        <v>Albanian</v>
      </c>
      <c r="E13" s="1294" t="s">
        <v>1005</v>
      </c>
      <c r="F13" s="1294" t="s">
        <v>1006</v>
      </c>
      <c r="G13" s="1294" t="s">
        <v>989</v>
      </c>
    </row>
    <row r="14" spans="1:9" ht="15" x14ac:dyDescent="0.25">
      <c r="A14" s="1293">
        <f t="shared" si="0"/>
        <v>1052</v>
      </c>
      <c r="B14" s="1294" t="s">
        <v>1004</v>
      </c>
      <c r="C14" s="1294" t="s">
        <v>1007</v>
      </c>
      <c r="D14" s="1295" t="str">
        <f t="shared" si="1"/>
        <v>Albanian(Albania)</v>
      </c>
      <c r="E14" s="1294" t="s">
        <v>1008</v>
      </c>
      <c r="F14" s="1294" t="s">
        <v>1009</v>
      </c>
      <c r="G14" s="1294" t="s">
        <v>995</v>
      </c>
    </row>
    <row r="15" spans="1:9" ht="30" x14ac:dyDescent="0.25">
      <c r="A15" s="1293">
        <f t="shared" si="0"/>
        <v>0</v>
      </c>
      <c r="B15" s="1294" t="s">
        <v>1004</v>
      </c>
      <c r="C15" s="1294" t="s">
        <v>1010</v>
      </c>
      <c r="D15" s="1295" t="str">
        <f t="shared" si="1"/>
        <v>Albanian(Macedonia, FYRO)</v>
      </c>
      <c r="E15" s="1294" t="s">
        <v>977</v>
      </c>
      <c r="F15" s="1294" t="s">
        <v>1011</v>
      </c>
      <c r="G15" s="1294" t="s">
        <v>979</v>
      </c>
    </row>
    <row r="16" spans="1:9" ht="15" x14ac:dyDescent="0.25">
      <c r="A16" s="1293">
        <f t="shared" si="0"/>
        <v>132</v>
      </c>
      <c r="B16" s="1294" t="s">
        <v>1012</v>
      </c>
      <c r="C16" s="1295"/>
      <c r="D16" s="1295" t="str">
        <f t="shared" si="1"/>
        <v>Alsatian</v>
      </c>
      <c r="E16" s="1294" t="s">
        <v>1013</v>
      </c>
      <c r="F16" s="1294" t="s">
        <v>1014</v>
      </c>
      <c r="G16" s="1294" t="s">
        <v>989</v>
      </c>
    </row>
    <row r="17" spans="1:7" ht="15" x14ac:dyDescent="0.25">
      <c r="A17" s="1293">
        <f t="shared" si="0"/>
        <v>1156</v>
      </c>
      <c r="B17" s="1294" t="s">
        <v>1012</v>
      </c>
      <c r="C17" s="1294" t="s">
        <v>1015</v>
      </c>
      <c r="D17" s="1295" t="str">
        <f t="shared" si="1"/>
        <v>Alsatian(France)</v>
      </c>
      <c r="E17" s="1294" t="s">
        <v>1016</v>
      </c>
      <c r="F17" s="1294" t="s">
        <v>1017</v>
      </c>
      <c r="G17" s="1294" t="s">
        <v>1018</v>
      </c>
    </row>
    <row r="18" spans="1:7" ht="30" x14ac:dyDescent="0.25">
      <c r="A18" s="1293">
        <f t="shared" si="0"/>
        <v>0</v>
      </c>
      <c r="B18" s="1294" t="s">
        <v>1012</v>
      </c>
      <c r="C18" s="1294" t="s">
        <v>1019</v>
      </c>
      <c r="D18" s="1295" t="str">
        <f t="shared" si="1"/>
        <v>Alsatian(Liechtenstein)</v>
      </c>
      <c r="E18" s="1294" t="s">
        <v>977</v>
      </c>
      <c r="F18" s="1294" t="s">
        <v>1020</v>
      </c>
      <c r="G18" s="1294" t="s">
        <v>979</v>
      </c>
    </row>
    <row r="19" spans="1:7" ht="30" x14ac:dyDescent="0.25">
      <c r="A19" s="1293">
        <f t="shared" si="0"/>
        <v>0</v>
      </c>
      <c r="B19" s="1294" t="s">
        <v>1012</v>
      </c>
      <c r="C19" s="1294" t="s">
        <v>1021</v>
      </c>
      <c r="D19" s="1295" t="str">
        <f t="shared" si="1"/>
        <v>Alsatian(Switzerland)</v>
      </c>
      <c r="E19" s="1294" t="s">
        <v>977</v>
      </c>
      <c r="F19" s="1294" t="s">
        <v>1022</v>
      </c>
      <c r="G19" s="1294" t="s">
        <v>979</v>
      </c>
    </row>
    <row r="20" spans="1:7" ht="15" x14ac:dyDescent="0.25">
      <c r="A20" s="1293">
        <f t="shared" si="0"/>
        <v>94</v>
      </c>
      <c r="B20" s="1294" t="s">
        <v>1023</v>
      </c>
      <c r="C20" s="1295"/>
      <c r="D20" s="1295" t="str">
        <f t="shared" si="1"/>
        <v>Amharic</v>
      </c>
      <c r="E20" s="1294" t="s">
        <v>1024</v>
      </c>
      <c r="F20" s="1294" t="s">
        <v>1025</v>
      </c>
      <c r="G20" s="1294" t="s">
        <v>989</v>
      </c>
    </row>
    <row r="21" spans="1:7" ht="15" x14ac:dyDescent="0.25">
      <c r="A21" s="1293">
        <f t="shared" si="0"/>
        <v>1118</v>
      </c>
      <c r="B21" s="1294" t="s">
        <v>1023</v>
      </c>
      <c r="C21" s="1294" t="s">
        <v>984</v>
      </c>
      <c r="D21" s="1295" t="str">
        <f t="shared" si="1"/>
        <v>Amharic(Ethiopia)</v>
      </c>
      <c r="E21" s="1294" t="s">
        <v>1026</v>
      </c>
      <c r="F21" s="1294" t="s">
        <v>1027</v>
      </c>
      <c r="G21" s="1294" t="s">
        <v>1018</v>
      </c>
    </row>
    <row r="22" spans="1:7" ht="15" x14ac:dyDescent="0.25">
      <c r="A22" s="1293">
        <f t="shared" si="0"/>
        <v>1</v>
      </c>
      <c r="B22" s="1294" t="s">
        <v>1028</v>
      </c>
      <c r="C22" s="1295"/>
      <c r="D22" s="1295" t="str">
        <f t="shared" si="1"/>
        <v>Arabic</v>
      </c>
      <c r="E22" s="1294" t="s">
        <v>1029</v>
      </c>
      <c r="F22" s="1294" t="s">
        <v>1030</v>
      </c>
      <c r="G22" s="1294" t="s">
        <v>989</v>
      </c>
    </row>
    <row r="23" spans="1:7" ht="15" x14ac:dyDescent="0.25">
      <c r="A23" s="1293">
        <f t="shared" si="0"/>
        <v>1025</v>
      </c>
      <c r="B23" s="1294" t="s">
        <v>1028</v>
      </c>
      <c r="C23" s="1294" t="s">
        <v>1031</v>
      </c>
      <c r="D23" s="1295" t="str">
        <f t="shared" si="1"/>
        <v>Arabic(Algeria)</v>
      </c>
      <c r="E23" s="1294" t="s">
        <v>1032</v>
      </c>
      <c r="F23" s="1294" t="s">
        <v>1033</v>
      </c>
      <c r="G23" s="1294" t="s">
        <v>995</v>
      </c>
    </row>
    <row r="24" spans="1:7" ht="15" x14ac:dyDescent="0.25">
      <c r="A24" s="1293">
        <f t="shared" si="0"/>
        <v>3073</v>
      </c>
      <c r="B24" s="1294" t="s">
        <v>1028</v>
      </c>
      <c r="C24" s="1294" t="s">
        <v>1034</v>
      </c>
      <c r="D24" s="1295" t="str">
        <f t="shared" si="1"/>
        <v>Arabic(Bahrain)</v>
      </c>
      <c r="E24" s="1294" t="s">
        <v>1035</v>
      </c>
      <c r="F24" s="1294" t="s">
        <v>1036</v>
      </c>
      <c r="G24" s="1294" t="s">
        <v>995</v>
      </c>
    </row>
    <row r="25" spans="1:7" ht="15" x14ac:dyDescent="0.25">
      <c r="A25" s="1293">
        <f t="shared" si="0"/>
        <v>0</v>
      </c>
      <c r="B25" s="1294" t="s">
        <v>1028</v>
      </c>
      <c r="C25" s="1294" t="s">
        <v>1037</v>
      </c>
      <c r="D25" s="1295" t="str">
        <f t="shared" si="1"/>
        <v>Arabic(Chad)</v>
      </c>
      <c r="E25" s="1294" t="s">
        <v>977</v>
      </c>
      <c r="F25" s="1294" t="s">
        <v>1038</v>
      </c>
      <c r="G25" s="1294" t="s">
        <v>979</v>
      </c>
    </row>
    <row r="26" spans="1:7" ht="15" x14ac:dyDescent="0.25">
      <c r="A26" s="1293">
        <f t="shared" si="0"/>
        <v>0</v>
      </c>
      <c r="B26" s="1294" t="s">
        <v>1028</v>
      </c>
      <c r="C26" s="1294" t="s">
        <v>1039</v>
      </c>
      <c r="D26" s="1295" t="str">
        <f t="shared" si="1"/>
        <v>Arabic(Comoros)</v>
      </c>
      <c r="E26" s="1294" t="s">
        <v>977</v>
      </c>
      <c r="F26" s="1294" t="s">
        <v>1040</v>
      </c>
      <c r="G26" s="1294" t="s">
        <v>979</v>
      </c>
    </row>
    <row r="27" spans="1:7" ht="15" x14ac:dyDescent="0.25">
      <c r="A27" s="1293">
        <f t="shared" si="0"/>
        <v>0</v>
      </c>
      <c r="B27" s="1294" t="s">
        <v>1028</v>
      </c>
      <c r="C27" s="1294" t="s">
        <v>980</v>
      </c>
      <c r="D27" s="1295" t="str">
        <f t="shared" si="1"/>
        <v>Arabic(Djibouti)</v>
      </c>
      <c r="E27" s="1294" t="s">
        <v>977</v>
      </c>
      <c r="F27" s="1294" t="s">
        <v>1041</v>
      </c>
      <c r="G27" s="1294" t="s">
        <v>979</v>
      </c>
    </row>
    <row r="28" spans="1:7" ht="15" x14ac:dyDescent="0.25">
      <c r="A28" s="1293">
        <f t="shared" si="0"/>
        <v>3073</v>
      </c>
      <c r="B28" s="1294" t="s">
        <v>1028</v>
      </c>
      <c r="C28" s="1294" t="s">
        <v>1042</v>
      </c>
      <c r="D28" s="1295" t="str">
        <f t="shared" si="1"/>
        <v>Arabic(Egypt)</v>
      </c>
      <c r="E28" s="1294" t="s">
        <v>1043</v>
      </c>
      <c r="F28" s="1294" t="s">
        <v>1044</v>
      </c>
      <c r="G28" s="1294" t="s">
        <v>995</v>
      </c>
    </row>
    <row r="29" spans="1:7" ht="15" x14ac:dyDescent="0.25">
      <c r="A29" s="1293">
        <f t="shared" si="0"/>
        <v>0</v>
      </c>
      <c r="B29" s="1294" t="s">
        <v>1028</v>
      </c>
      <c r="C29" s="1294" t="s">
        <v>982</v>
      </c>
      <c r="D29" s="1295" t="str">
        <f t="shared" si="1"/>
        <v>Arabic(Eritrea)</v>
      </c>
      <c r="E29" s="1294" t="s">
        <v>977</v>
      </c>
      <c r="F29" s="1294" t="s">
        <v>1045</v>
      </c>
      <c r="G29" s="1294" t="s">
        <v>979</v>
      </c>
    </row>
    <row r="30" spans="1:7" ht="15" x14ac:dyDescent="0.25">
      <c r="A30" s="1293">
        <f t="shared" si="0"/>
        <v>2049</v>
      </c>
      <c r="B30" s="1294" t="s">
        <v>1028</v>
      </c>
      <c r="C30" s="1294" t="s">
        <v>1046</v>
      </c>
      <c r="D30" s="1295" t="str">
        <f t="shared" si="1"/>
        <v>Arabic(Iraq)</v>
      </c>
      <c r="E30" s="1294" t="s">
        <v>1047</v>
      </c>
      <c r="F30" s="1294" t="s">
        <v>1048</v>
      </c>
      <c r="G30" s="1294" t="s">
        <v>995</v>
      </c>
    </row>
    <row r="31" spans="1:7" ht="15" x14ac:dyDescent="0.25">
      <c r="A31" s="1293">
        <f t="shared" si="0"/>
        <v>0</v>
      </c>
      <c r="B31" s="1294" t="s">
        <v>1028</v>
      </c>
      <c r="C31" s="1294" t="s">
        <v>1049</v>
      </c>
      <c r="D31" s="1295" t="str">
        <f t="shared" si="1"/>
        <v>Arabic(Israel)</v>
      </c>
      <c r="E31" s="1294" t="s">
        <v>977</v>
      </c>
      <c r="F31" s="1294" t="s">
        <v>1050</v>
      </c>
      <c r="G31" s="1294" t="s">
        <v>979</v>
      </c>
    </row>
    <row r="32" spans="1:7" ht="15" x14ac:dyDescent="0.25">
      <c r="A32" s="1293">
        <f t="shared" si="0"/>
        <v>3073</v>
      </c>
      <c r="B32" s="1294" t="s">
        <v>1028</v>
      </c>
      <c r="C32" s="1294" t="s">
        <v>1051</v>
      </c>
      <c r="D32" s="1295" t="str">
        <f t="shared" si="1"/>
        <v>Arabic(Jordan)</v>
      </c>
      <c r="E32" s="1294" t="s">
        <v>1052</v>
      </c>
      <c r="F32" s="1294" t="s">
        <v>1053</v>
      </c>
      <c r="G32" s="1294" t="s">
        <v>995</v>
      </c>
    </row>
    <row r="33" spans="1:7" ht="15" x14ac:dyDescent="0.25">
      <c r="A33" s="1293">
        <f t="shared" si="0"/>
        <v>1025</v>
      </c>
      <c r="B33" s="1294" t="s">
        <v>1028</v>
      </c>
      <c r="C33" s="1294" t="s">
        <v>1054</v>
      </c>
      <c r="D33" s="1295" t="str">
        <f t="shared" si="1"/>
        <v>Arabic(Kuwait)</v>
      </c>
      <c r="E33" s="1294" t="s">
        <v>1055</v>
      </c>
      <c r="F33" s="1294" t="s">
        <v>1056</v>
      </c>
      <c r="G33" s="1294" t="s">
        <v>995</v>
      </c>
    </row>
    <row r="34" spans="1:7" ht="15" x14ac:dyDescent="0.25">
      <c r="A34" s="1293">
        <f t="shared" si="0"/>
        <v>1</v>
      </c>
      <c r="B34" s="1294" t="s">
        <v>1028</v>
      </c>
      <c r="C34" s="1294" t="s">
        <v>1057</v>
      </c>
      <c r="D34" s="1295" t="str">
        <f t="shared" si="1"/>
        <v>Arabic(Lebanon)</v>
      </c>
      <c r="E34" s="1294" t="s">
        <v>1058</v>
      </c>
      <c r="F34" s="1294" t="s">
        <v>1059</v>
      </c>
      <c r="G34" s="1294" t="s">
        <v>995</v>
      </c>
    </row>
    <row r="35" spans="1:7" ht="15" x14ac:dyDescent="0.25">
      <c r="A35" s="1293">
        <f t="shared" si="0"/>
        <v>1</v>
      </c>
      <c r="B35" s="1294" t="s">
        <v>1028</v>
      </c>
      <c r="C35" s="1294" t="s">
        <v>1060</v>
      </c>
      <c r="D35" s="1295" t="str">
        <f t="shared" si="1"/>
        <v>Arabic(Libya)</v>
      </c>
      <c r="E35" s="1294" t="s">
        <v>1061</v>
      </c>
      <c r="F35" s="1294" t="s">
        <v>1062</v>
      </c>
      <c r="G35" s="1294" t="s">
        <v>995</v>
      </c>
    </row>
    <row r="36" spans="1:7" ht="30" x14ac:dyDescent="0.25">
      <c r="A36" s="1293">
        <f t="shared" si="0"/>
        <v>0</v>
      </c>
      <c r="B36" s="1294" t="s">
        <v>1028</v>
      </c>
      <c r="C36" s="1294" t="s">
        <v>1063</v>
      </c>
      <c r="D36" s="1295" t="str">
        <f t="shared" si="1"/>
        <v>Arabic(Mauritania)</v>
      </c>
      <c r="E36" s="1294" t="s">
        <v>977</v>
      </c>
      <c r="F36" s="1294" t="s">
        <v>1064</v>
      </c>
      <c r="G36" s="1294" t="s">
        <v>979</v>
      </c>
    </row>
    <row r="37" spans="1:7" ht="15" x14ac:dyDescent="0.25">
      <c r="A37" s="1293">
        <f t="shared" si="0"/>
        <v>2049</v>
      </c>
      <c r="B37" s="1294" t="s">
        <v>1028</v>
      </c>
      <c r="C37" s="1294" t="s">
        <v>1065</v>
      </c>
      <c r="D37" s="1295" t="str">
        <f t="shared" si="1"/>
        <v>Arabic(Morocco)</v>
      </c>
      <c r="E37" s="1294" t="s">
        <v>1066</v>
      </c>
      <c r="F37" s="1294" t="s">
        <v>1067</v>
      </c>
      <c r="G37" s="1294" t="s">
        <v>995</v>
      </c>
    </row>
    <row r="38" spans="1:7" ht="15" x14ac:dyDescent="0.25">
      <c r="A38" s="1293">
        <f t="shared" si="0"/>
        <v>1</v>
      </c>
      <c r="B38" s="1294" t="s">
        <v>1028</v>
      </c>
      <c r="C38" s="1294" t="s">
        <v>1068</v>
      </c>
      <c r="D38" s="1295" t="str">
        <f t="shared" si="1"/>
        <v>Arabic(Oman)</v>
      </c>
      <c r="E38" s="1294" t="s">
        <v>1069</v>
      </c>
      <c r="F38" s="1294" t="s">
        <v>1070</v>
      </c>
      <c r="G38" s="1294" t="s">
        <v>995</v>
      </c>
    </row>
    <row r="39" spans="1:7" ht="30" x14ac:dyDescent="0.25">
      <c r="A39" s="1293">
        <f t="shared" si="0"/>
        <v>0</v>
      </c>
      <c r="B39" s="1294" t="s">
        <v>1028</v>
      </c>
      <c r="C39" s="1294" t="s">
        <v>1071</v>
      </c>
      <c r="D39" s="1295" t="str">
        <f t="shared" si="1"/>
        <v>Arabic(Palestinian Authority)</v>
      </c>
      <c r="E39" s="1294" t="s">
        <v>977</v>
      </c>
      <c r="F39" s="1294" t="s">
        <v>1072</v>
      </c>
      <c r="G39" s="1294" t="s">
        <v>979</v>
      </c>
    </row>
    <row r="40" spans="1:7" ht="15" x14ac:dyDescent="0.25">
      <c r="A40" s="1293">
        <f t="shared" si="0"/>
        <v>1</v>
      </c>
      <c r="B40" s="1294" t="s">
        <v>1028</v>
      </c>
      <c r="C40" s="1294" t="s">
        <v>1073</v>
      </c>
      <c r="D40" s="1295" t="str">
        <f t="shared" si="1"/>
        <v>Arabic(Qatar)</v>
      </c>
      <c r="E40" s="1294" t="s">
        <v>1074</v>
      </c>
      <c r="F40" s="1294" t="s">
        <v>1075</v>
      </c>
      <c r="G40" s="1294" t="s">
        <v>995</v>
      </c>
    </row>
    <row r="41" spans="1:7" ht="30" x14ac:dyDescent="0.25">
      <c r="A41" s="1293">
        <f t="shared" si="0"/>
        <v>1025</v>
      </c>
      <c r="B41" s="1294" t="s">
        <v>1028</v>
      </c>
      <c r="C41" s="1294" t="s">
        <v>1076</v>
      </c>
      <c r="D41" s="1295" t="str">
        <f t="shared" si="1"/>
        <v>Arabic(Saudi Arabia)</v>
      </c>
      <c r="E41" s="1294" t="s">
        <v>1077</v>
      </c>
      <c r="F41" s="1294" t="s">
        <v>1078</v>
      </c>
      <c r="G41" s="1294" t="s">
        <v>995</v>
      </c>
    </row>
    <row r="42" spans="1:7" ht="15" x14ac:dyDescent="0.25">
      <c r="A42" s="1293">
        <f t="shared" si="0"/>
        <v>0</v>
      </c>
      <c r="B42" s="1294" t="s">
        <v>1028</v>
      </c>
      <c r="C42" s="1294" t="s">
        <v>1079</v>
      </c>
      <c r="D42" s="1295" t="str">
        <f t="shared" si="1"/>
        <v>Arabic(Somalia)</v>
      </c>
      <c r="E42" s="1294" t="s">
        <v>977</v>
      </c>
      <c r="F42" s="1294" t="s">
        <v>1080</v>
      </c>
      <c r="G42" s="1294" t="s">
        <v>979</v>
      </c>
    </row>
    <row r="43" spans="1:7" ht="30" x14ac:dyDescent="0.25">
      <c r="A43" s="1293">
        <f t="shared" si="0"/>
        <v>0</v>
      </c>
      <c r="B43" s="1294" t="s">
        <v>1028</v>
      </c>
      <c r="C43" s="1294" t="s">
        <v>1081</v>
      </c>
      <c r="D43" s="1295" t="str">
        <f t="shared" si="1"/>
        <v>Arabic(South Sudan)</v>
      </c>
      <c r="E43" s="1294" t="s">
        <v>977</v>
      </c>
      <c r="F43" s="1294" t="s">
        <v>1082</v>
      </c>
      <c r="G43" s="1294" t="s">
        <v>979</v>
      </c>
    </row>
    <row r="44" spans="1:7" ht="15" x14ac:dyDescent="0.25">
      <c r="A44" s="1293">
        <f t="shared" si="0"/>
        <v>0</v>
      </c>
      <c r="B44" s="1294" t="s">
        <v>1028</v>
      </c>
      <c r="C44" s="1294" t="s">
        <v>1083</v>
      </c>
      <c r="D44" s="1295" t="str">
        <f t="shared" si="1"/>
        <v>Arabic(Sudan)</v>
      </c>
      <c r="E44" s="1294" t="s">
        <v>977</v>
      </c>
      <c r="F44" s="1294" t="s">
        <v>1084</v>
      </c>
      <c r="G44" s="1294" t="s">
        <v>979</v>
      </c>
    </row>
    <row r="45" spans="1:7" ht="15" x14ac:dyDescent="0.25">
      <c r="A45" s="1293">
        <f t="shared" si="0"/>
        <v>2049</v>
      </c>
      <c r="B45" s="1294" t="s">
        <v>1028</v>
      </c>
      <c r="C45" s="1294" t="s">
        <v>1085</v>
      </c>
      <c r="D45" s="1295" t="str">
        <f t="shared" si="1"/>
        <v>Arabic(Syria)</v>
      </c>
      <c r="E45" s="1294" t="s">
        <v>1086</v>
      </c>
      <c r="F45" s="1294" t="s">
        <v>1087</v>
      </c>
      <c r="G45" s="1294" t="s">
        <v>995</v>
      </c>
    </row>
    <row r="46" spans="1:7" ht="15" x14ac:dyDescent="0.25">
      <c r="A46" s="1293">
        <f t="shared" si="0"/>
        <v>3073</v>
      </c>
      <c r="B46" s="1294" t="s">
        <v>1028</v>
      </c>
      <c r="C46" s="1294" t="s">
        <v>1088</v>
      </c>
      <c r="D46" s="1295" t="str">
        <f t="shared" si="1"/>
        <v>Arabic(Tunisia)</v>
      </c>
      <c r="E46" s="1294" t="s">
        <v>1089</v>
      </c>
      <c r="F46" s="1294" t="s">
        <v>1090</v>
      </c>
      <c r="G46" s="1294" t="s">
        <v>995</v>
      </c>
    </row>
    <row r="47" spans="1:7" ht="15" x14ac:dyDescent="0.25">
      <c r="A47" s="1293">
        <f t="shared" si="0"/>
        <v>2049</v>
      </c>
      <c r="B47" s="1294" t="s">
        <v>1028</v>
      </c>
      <c r="C47" s="1294" t="s">
        <v>1091</v>
      </c>
      <c r="D47" s="1295" t="str">
        <f t="shared" si="1"/>
        <v>Arabic(U.A.E.)</v>
      </c>
      <c r="E47" s="1294" t="s">
        <v>1092</v>
      </c>
      <c r="F47" s="1294" t="s">
        <v>1093</v>
      </c>
      <c r="G47" s="1294" t="s">
        <v>995</v>
      </c>
    </row>
    <row r="48" spans="1:7" ht="15" x14ac:dyDescent="0.25">
      <c r="A48" s="1293">
        <f t="shared" si="0"/>
        <v>0</v>
      </c>
      <c r="B48" s="1294" t="s">
        <v>1028</v>
      </c>
      <c r="C48" s="1294" t="s">
        <v>1094</v>
      </c>
      <c r="D48" s="1295" t="str">
        <f t="shared" si="1"/>
        <v>Arabic(World)</v>
      </c>
      <c r="E48" s="1294" t="s">
        <v>977</v>
      </c>
      <c r="F48" s="1294" t="s">
        <v>1095</v>
      </c>
      <c r="G48" s="1294" t="s">
        <v>979</v>
      </c>
    </row>
    <row r="49" spans="1:7" ht="15" x14ac:dyDescent="0.25">
      <c r="A49" s="1293">
        <f t="shared" si="0"/>
        <v>1025</v>
      </c>
      <c r="B49" s="1294" t="s">
        <v>1028</v>
      </c>
      <c r="C49" s="1294" t="s">
        <v>1096</v>
      </c>
      <c r="D49" s="1295" t="str">
        <f t="shared" si="1"/>
        <v>Arabic(Yemen)</v>
      </c>
      <c r="E49" s="1294" t="s">
        <v>1097</v>
      </c>
      <c r="F49" s="1294" t="s">
        <v>1098</v>
      </c>
      <c r="G49" s="1294" t="s">
        <v>995</v>
      </c>
    </row>
    <row r="50" spans="1:7" ht="15" x14ac:dyDescent="0.25">
      <c r="A50" s="1293">
        <f t="shared" si="0"/>
        <v>43</v>
      </c>
      <c r="B50" s="1294" t="s">
        <v>1099</v>
      </c>
      <c r="C50" s="1295"/>
      <c r="D50" s="1295" t="str">
        <f t="shared" si="1"/>
        <v>Armenian</v>
      </c>
      <c r="E50" s="1294" t="s">
        <v>1100</v>
      </c>
      <c r="F50" s="1294" t="s">
        <v>1101</v>
      </c>
      <c r="G50" s="1294" t="s">
        <v>989</v>
      </c>
    </row>
    <row r="51" spans="1:7" ht="30" x14ac:dyDescent="0.25">
      <c r="A51" s="1293">
        <f t="shared" si="0"/>
        <v>1067</v>
      </c>
      <c r="B51" s="1294" t="s">
        <v>1099</v>
      </c>
      <c r="C51" s="1294" t="s">
        <v>1102</v>
      </c>
      <c r="D51" s="1295" t="str">
        <f t="shared" si="1"/>
        <v>Armenian(Armenia)</v>
      </c>
      <c r="E51" s="1294" t="s">
        <v>1103</v>
      </c>
      <c r="F51" s="1294" t="s">
        <v>1104</v>
      </c>
      <c r="G51" s="1294" t="s">
        <v>1105</v>
      </c>
    </row>
    <row r="52" spans="1:7" ht="15" x14ac:dyDescent="0.25">
      <c r="A52" s="1293">
        <f t="shared" si="0"/>
        <v>77</v>
      </c>
      <c r="B52" s="1294" t="s">
        <v>1106</v>
      </c>
      <c r="C52" s="1295"/>
      <c r="D52" s="1295" t="str">
        <f t="shared" si="1"/>
        <v>Assamese</v>
      </c>
      <c r="E52" s="1294" t="s">
        <v>1107</v>
      </c>
      <c r="F52" s="1294" t="s">
        <v>1108</v>
      </c>
      <c r="G52" s="1294" t="s">
        <v>989</v>
      </c>
    </row>
    <row r="53" spans="1:7" ht="15" x14ac:dyDescent="0.25">
      <c r="A53" s="1293">
        <f t="shared" si="0"/>
        <v>1101</v>
      </c>
      <c r="B53" s="1294" t="s">
        <v>1106</v>
      </c>
      <c r="C53" s="1294" t="s">
        <v>347</v>
      </c>
      <c r="D53" s="1295" t="str">
        <f t="shared" si="1"/>
        <v>Assamese(India)</v>
      </c>
      <c r="E53" s="1294" t="s">
        <v>1109</v>
      </c>
      <c r="F53" s="1294" t="s">
        <v>1110</v>
      </c>
      <c r="G53" s="1294" t="s">
        <v>1018</v>
      </c>
    </row>
    <row r="54" spans="1:7" ht="15" x14ac:dyDescent="0.25">
      <c r="A54" s="1293">
        <f t="shared" si="0"/>
        <v>0</v>
      </c>
      <c r="B54" s="1294" t="s">
        <v>1111</v>
      </c>
      <c r="C54" s="1295"/>
      <c r="D54" s="1295" t="str">
        <f t="shared" si="1"/>
        <v>Asturian</v>
      </c>
      <c r="E54" s="1294" t="s">
        <v>977</v>
      </c>
      <c r="F54" s="1294" t="s">
        <v>1112</v>
      </c>
      <c r="G54" s="1294" t="s">
        <v>979</v>
      </c>
    </row>
    <row r="55" spans="1:7" ht="15" x14ac:dyDescent="0.25">
      <c r="A55" s="1293">
        <f t="shared" si="0"/>
        <v>0</v>
      </c>
      <c r="B55" s="1294" t="s">
        <v>1111</v>
      </c>
      <c r="C55" s="1294" t="s">
        <v>1113</v>
      </c>
      <c r="D55" s="1295" t="str">
        <f t="shared" si="1"/>
        <v>Asturian(Spain)</v>
      </c>
      <c r="E55" s="1294" t="s">
        <v>977</v>
      </c>
      <c r="F55" s="1294" t="s">
        <v>1114</v>
      </c>
      <c r="G55" s="1294" t="s">
        <v>979</v>
      </c>
    </row>
    <row r="56" spans="1:7" ht="15" x14ac:dyDescent="0.25">
      <c r="A56" s="1293">
        <f t="shared" si="0"/>
        <v>0</v>
      </c>
      <c r="B56" s="1294" t="s">
        <v>1115</v>
      </c>
      <c r="C56" s="1295"/>
      <c r="D56" s="1295" t="str">
        <f t="shared" si="1"/>
        <v>Asu</v>
      </c>
      <c r="E56" s="1294" t="s">
        <v>977</v>
      </c>
      <c r="F56" s="1294" t="s">
        <v>1116</v>
      </c>
      <c r="G56" s="1294" t="s">
        <v>979</v>
      </c>
    </row>
    <row r="57" spans="1:7" ht="15" x14ac:dyDescent="0.25">
      <c r="A57" s="1293">
        <f t="shared" si="0"/>
        <v>0</v>
      </c>
      <c r="B57" s="1294" t="s">
        <v>1115</v>
      </c>
      <c r="C57" s="1294" t="s">
        <v>1117</v>
      </c>
      <c r="D57" s="1295" t="str">
        <f t="shared" si="1"/>
        <v>Asu(Tanzania)</v>
      </c>
      <c r="E57" s="1294" t="s">
        <v>977</v>
      </c>
      <c r="F57" s="1294" t="s">
        <v>1118</v>
      </c>
      <c r="G57" s="1294" t="s">
        <v>979</v>
      </c>
    </row>
    <row r="58" spans="1:7" ht="30" x14ac:dyDescent="0.25">
      <c r="A58" s="1293">
        <f t="shared" si="0"/>
        <v>1068</v>
      </c>
      <c r="B58" s="1294" t="s">
        <v>1119</v>
      </c>
      <c r="C58" s="1295"/>
      <c r="D58" s="1295" t="str">
        <f t="shared" si="1"/>
        <v>Azerbaijani (Cyrillic)</v>
      </c>
      <c r="E58" s="1294" t="s">
        <v>1120</v>
      </c>
      <c r="F58" s="1294" t="s">
        <v>1121</v>
      </c>
      <c r="G58" s="1294" t="s">
        <v>1122</v>
      </c>
    </row>
    <row r="59" spans="1:7" ht="45" x14ac:dyDescent="0.25">
      <c r="A59" s="1293">
        <f t="shared" si="0"/>
        <v>2092</v>
      </c>
      <c r="B59" s="1294" t="s">
        <v>1119</v>
      </c>
      <c r="C59" s="1294" t="s">
        <v>1123</v>
      </c>
      <c r="D59" s="1295" t="str">
        <f t="shared" si="1"/>
        <v>Azerbaijani (Cyrillic)(Azerbaijan)</v>
      </c>
      <c r="E59" s="1294" t="s">
        <v>1124</v>
      </c>
      <c r="F59" s="1294" t="s">
        <v>1125</v>
      </c>
      <c r="G59" s="1294" t="s">
        <v>1105</v>
      </c>
    </row>
    <row r="60" spans="1:7" ht="30" x14ac:dyDescent="0.25">
      <c r="A60" s="1293">
        <f t="shared" si="0"/>
        <v>44</v>
      </c>
      <c r="B60" s="1294" t="s">
        <v>1126</v>
      </c>
      <c r="C60" s="1295"/>
      <c r="D60" s="1295" t="str">
        <f t="shared" si="1"/>
        <v>Azerbaijani (Latin)</v>
      </c>
      <c r="E60" s="1294" t="s">
        <v>1127</v>
      </c>
      <c r="F60" s="1294" t="s">
        <v>1128</v>
      </c>
      <c r="G60" s="1294" t="s">
        <v>989</v>
      </c>
    </row>
    <row r="61" spans="1:7" ht="30" x14ac:dyDescent="0.25">
      <c r="A61" s="1293">
        <f t="shared" si="0"/>
        <v>2092</v>
      </c>
      <c r="B61" s="1294" t="s">
        <v>1126</v>
      </c>
      <c r="C61" s="1295"/>
      <c r="D61" s="1295" t="str">
        <f t="shared" si="1"/>
        <v>Azerbaijani (Latin)</v>
      </c>
      <c r="E61" s="1294" t="s">
        <v>1129</v>
      </c>
      <c r="F61" s="1294" t="s">
        <v>1130</v>
      </c>
      <c r="G61" s="1294" t="s">
        <v>1122</v>
      </c>
    </row>
    <row r="62" spans="1:7" ht="45" x14ac:dyDescent="0.25">
      <c r="A62" s="1293">
        <f t="shared" si="0"/>
        <v>1068</v>
      </c>
      <c r="B62" s="1294" t="s">
        <v>1126</v>
      </c>
      <c r="C62" s="1294" t="s">
        <v>1123</v>
      </c>
      <c r="D62" s="1295" t="str">
        <f t="shared" si="1"/>
        <v>Azerbaijani (Latin)(Azerbaijan)</v>
      </c>
      <c r="E62" s="1294" t="s">
        <v>1131</v>
      </c>
      <c r="F62" s="1294" t="s">
        <v>1132</v>
      </c>
      <c r="G62" s="1294" t="s">
        <v>1105</v>
      </c>
    </row>
    <row r="63" spans="1:7" ht="15" x14ac:dyDescent="0.25">
      <c r="A63" s="1293">
        <f t="shared" si="0"/>
        <v>0</v>
      </c>
      <c r="B63" s="1294" t="s">
        <v>1133</v>
      </c>
      <c r="C63" s="1295"/>
      <c r="D63" s="1295" t="str">
        <f t="shared" si="1"/>
        <v>Bafia</v>
      </c>
      <c r="E63" s="1294" t="s">
        <v>977</v>
      </c>
      <c r="F63" s="1294" t="s">
        <v>1134</v>
      </c>
      <c r="G63" s="1294" t="s">
        <v>979</v>
      </c>
    </row>
    <row r="64" spans="1:7" ht="15" x14ac:dyDescent="0.25">
      <c r="A64" s="1293">
        <f t="shared" si="0"/>
        <v>0</v>
      </c>
      <c r="B64" s="1294" t="s">
        <v>1133</v>
      </c>
      <c r="C64" s="1294" t="s">
        <v>998</v>
      </c>
      <c r="D64" s="1295" t="str">
        <f t="shared" si="1"/>
        <v>Bafia(Cameroon)</v>
      </c>
      <c r="E64" s="1294" t="s">
        <v>977</v>
      </c>
      <c r="F64" s="1294" t="s">
        <v>1135</v>
      </c>
      <c r="G64" s="1294" t="s">
        <v>979</v>
      </c>
    </row>
    <row r="65" spans="1:7" ht="30" x14ac:dyDescent="0.25">
      <c r="A65" s="1293">
        <f t="shared" si="0"/>
        <v>0</v>
      </c>
      <c r="B65" s="1294" t="s">
        <v>1136</v>
      </c>
      <c r="C65" s="1295"/>
      <c r="D65" s="1295" t="str">
        <f t="shared" si="1"/>
        <v>Bamanankan</v>
      </c>
      <c r="E65" s="1294" t="s">
        <v>977</v>
      </c>
      <c r="F65" s="1294" t="s">
        <v>1137</v>
      </c>
      <c r="G65" s="1294" t="s">
        <v>979</v>
      </c>
    </row>
    <row r="66" spans="1:7" ht="30" x14ac:dyDescent="0.25">
      <c r="A66" s="1293">
        <f t="shared" ref="A66:A129" si="2">HEX2DEC(RIGHT(E66,3))</f>
        <v>0</v>
      </c>
      <c r="B66" s="1294" t="s">
        <v>1138</v>
      </c>
      <c r="C66" s="1294" t="s">
        <v>1139</v>
      </c>
      <c r="D66" s="1295" t="str">
        <f t="shared" si="1"/>
        <v>Bamanankan (Latin)(Mali)</v>
      </c>
      <c r="E66" s="1294" t="s">
        <v>977</v>
      </c>
      <c r="F66" s="1294" t="s">
        <v>1140</v>
      </c>
      <c r="G66" s="1294" t="s">
        <v>979</v>
      </c>
    </row>
    <row r="67" spans="1:7" ht="15" x14ac:dyDescent="0.25">
      <c r="A67" s="1293">
        <f t="shared" si="2"/>
        <v>69</v>
      </c>
      <c r="B67" s="1294" t="s">
        <v>1141</v>
      </c>
      <c r="C67" s="1295"/>
      <c r="D67" s="1295" t="str">
        <f t="shared" ref="D67:D130" si="3">IF(C67&lt;&gt;"",CONCATENATE(B67,"(",C67,")"),B67)</f>
        <v>Bangla</v>
      </c>
      <c r="E67" s="1294" t="s">
        <v>1142</v>
      </c>
      <c r="F67" s="1294" t="s">
        <v>1143</v>
      </c>
      <c r="G67" s="1294" t="s">
        <v>989</v>
      </c>
    </row>
    <row r="68" spans="1:7" ht="30" x14ac:dyDescent="0.25">
      <c r="A68" s="1293">
        <f t="shared" si="2"/>
        <v>2117</v>
      </c>
      <c r="B68" s="1294" t="s">
        <v>1141</v>
      </c>
      <c r="C68" s="1294" t="s">
        <v>1144</v>
      </c>
      <c r="D68" s="1295" t="str">
        <f t="shared" si="3"/>
        <v>Bangla(Bangladesh)</v>
      </c>
      <c r="E68" s="1294" t="s">
        <v>1145</v>
      </c>
      <c r="F68" s="1294" t="s">
        <v>1146</v>
      </c>
      <c r="G68" s="1294" t="s">
        <v>1018</v>
      </c>
    </row>
    <row r="69" spans="1:7" ht="15" x14ac:dyDescent="0.25">
      <c r="A69" s="1293">
        <f t="shared" si="2"/>
        <v>1093</v>
      </c>
      <c r="B69" s="1294" t="s">
        <v>1141</v>
      </c>
      <c r="C69" s="1294" t="s">
        <v>347</v>
      </c>
      <c r="D69" s="1295" t="str">
        <f t="shared" si="3"/>
        <v>Bangla(India)</v>
      </c>
      <c r="E69" s="1294" t="s">
        <v>1147</v>
      </c>
      <c r="F69" s="1294" t="s">
        <v>1148</v>
      </c>
      <c r="G69" s="1294" t="s">
        <v>1149</v>
      </c>
    </row>
    <row r="70" spans="1:7" ht="15" x14ac:dyDescent="0.25">
      <c r="A70" s="1293">
        <f t="shared" si="2"/>
        <v>0</v>
      </c>
      <c r="B70" s="1294" t="s">
        <v>1150</v>
      </c>
      <c r="C70" s="1295"/>
      <c r="D70" s="1295" t="str">
        <f t="shared" si="3"/>
        <v>Basaa</v>
      </c>
      <c r="E70" s="1294" t="s">
        <v>977</v>
      </c>
      <c r="F70" s="1294" t="s">
        <v>1151</v>
      </c>
      <c r="G70" s="1294" t="s">
        <v>979</v>
      </c>
    </row>
    <row r="71" spans="1:7" ht="15" x14ac:dyDescent="0.25">
      <c r="A71" s="1293">
        <f t="shared" si="2"/>
        <v>0</v>
      </c>
      <c r="B71" s="1294" t="s">
        <v>1150</v>
      </c>
      <c r="C71" s="1294" t="s">
        <v>998</v>
      </c>
      <c r="D71" s="1295" t="str">
        <f t="shared" si="3"/>
        <v>Basaa(Cameroon)</v>
      </c>
      <c r="E71" s="1294" t="s">
        <v>977</v>
      </c>
      <c r="F71" s="1294" t="s">
        <v>1152</v>
      </c>
      <c r="G71" s="1294" t="s">
        <v>979</v>
      </c>
    </row>
    <row r="72" spans="1:7" ht="15" x14ac:dyDescent="0.25">
      <c r="A72" s="1293">
        <f t="shared" si="2"/>
        <v>109</v>
      </c>
      <c r="B72" s="1294" t="s">
        <v>1153</v>
      </c>
      <c r="C72" s="1295"/>
      <c r="D72" s="1295" t="str">
        <f t="shared" si="3"/>
        <v>Bashkir</v>
      </c>
      <c r="E72" s="1294" t="s">
        <v>1154</v>
      </c>
      <c r="F72" s="1294" t="s">
        <v>1155</v>
      </c>
      <c r="G72" s="1294" t="s">
        <v>989</v>
      </c>
    </row>
    <row r="73" spans="1:7" ht="15" x14ac:dyDescent="0.25">
      <c r="A73" s="1293">
        <f t="shared" si="2"/>
        <v>1133</v>
      </c>
      <c r="B73" s="1294" t="s">
        <v>1153</v>
      </c>
      <c r="C73" s="1294" t="s">
        <v>1156</v>
      </c>
      <c r="D73" s="1295" t="str">
        <f t="shared" si="3"/>
        <v>Bashkir(Russia)</v>
      </c>
      <c r="E73" s="1294" t="s">
        <v>1157</v>
      </c>
      <c r="F73" s="1294" t="s">
        <v>1158</v>
      </c>
      <c r="G73" s="1294" t="s">
        <v>1018</v>
      </c>
    </row>
    <row r="74" spans="1:7" ht="15" x14ac:dyDescent="0.25">
      <c r="A74" s="1293">
        <f t="shared" si="2"/>
        <v>45</v>
      </c>
      <c r="B74" s="1294" t="s">
        <v>1159</v>
      </c>
      <c r="C74" s="1295"/>
      <c r="D74" s="1295" t="str">
        <f t="shared" si="3"/>
        <v>Basque</v>
      </c>
      <c r="E74" s="1294" t="s">
        <v>1160</v>
      </c>
      <c r="F74" s="1294" t="s">
        <v>1161</v>
      </c>
      <c r="G74" s="1294" t="s">
        <v>989</v>
      </c>
    </row>
    <row r="75" spans="1:7" ht="15" x14ac:dyDescent="0.25">
      <c r="A75" s="1293">
        <f t="shared" si="2"/>
        <v>1069</v>
      </c>
      <c r="B75" s="1294" t="s">
        <v>1159</v>
      </c>
      <c r="C75" s="1294" t="s">
        <v>1113</v>
      </c>
      <c r="D75" s="1295" t="str">
        <f t="shared" si="3"/>
        <v>Basque(Spain)</v>
      </c>
      <c r="E75" s="1294" t="s">
        <v>1162</v>
      </c>
      <c r="F75" s="1294" t="s">
        <v>1163</v>
      </c>
      <c r="G75" s="1294" t="s">
        <v>995</v>
      </c>
    </row>
    <row r="76" spans="1:7" ht="15" x14ac:dyDescent="0.25">
      <c r="A76" s="1293">
        <f t="shared" si="2"/>
        <v>35</v>
      </c>
      <c r="B76" s="1294" t="s">
        <v>1164</v>
      </c>
      <c r="C76" s="1295"/>
      <c r="D76" s="1295" t="str">
        <f t="shared" si="3"/>
        <v>Belarusian</v>
      </c>
      <c r="E76" s="1294" t="s">
        <v>1165</v>
      </c>
      <c r="F76" s="1294" t="s">
        <v>1166</v>
      </c>
      <c r="G76" s="1294" t="s">
        <v>989</v>
      </c>
    </row>
    <row r="77" spans="1:7" ht="30" x14ac:dyDescent="0.25">
      <c r="A77" s="1293">
        <f t="shared" si="2"/>
        <v>1059</v>
      </c>
      <c r="B77" s="1294" t="s">
        <v>1164</v>
      </c>
      <c r="C77" s="1294" t="s">
        <v>1167</v>
      </c>
      <c r="D77" s="1295" t="str">
        <f t="shared" si="3"/>
        <v>Belarusian(Belarus)</v>
      </c>
      <c r="E77" s="1294" t="s">
        <v>1168</v>
      </c>
      <c r="F77" s="1294" t="s">
        <v>1169</v>
      </c>
      <c r="G77" s="1294" t="s">
        <v>995</v>
      </c>
    </row>
    <row r="78" spans="1:7" ht="15" x14ac:dyDescent="0.25">
      <c r="A78" s="1293">
        <f t="shared" si="2"/>
        <v>0</v>
      </c>
      <c r="B78" s="1294" t="s">
        <v>1170</v>
      </c>
      <c r="C78" s="1295"/>
      <c r="D78" s="1295" t="str">
        <f t="shared" si="3"/>
        <v>Bemba</v>
      </c>
      <c r="E78" s="1294" t="s">
        <v>977</v>
      </c>
      <c r="F78" s="1294" t="s">
        <v>1171</v>
      </c>
      <c r="G78" s="1294" t="s">
        <v>979</v>
      </c>
    </row>
    <row r="79" spans="1:7" ht="15" x14ac:dyDescent="0.25">
      <c r="A79" s="1293">
        <f t="shared" si="2"/>
        <v>0</v>
      </c>
      <c r="B79" s="1294" t="s">
        <v>1170</v>
      </c>
      <c r="C79" s="1294" t="s">
        <v>1172</v>
      </c>
      <c r="D79" s="1295" t="str">
        <f t="shared" si="3"/>
        <v>Bemba(Zambia)</v>
      </c>
      <c r="E79" s="1294" t="s">
        <v>977</v>
      </c>
      <c r="F79" s="1294" t="s">
        <v>1173</v>
      </c>
      <c r="G79" s="1294" t="s">
        <v>979</v>
      </c>
    </row>
    <row r="80" spans="1:7" ht="15" x14ac:dyDescent="0.25">
      <c r="A80" s="1293">
        <f t="shared" si="2"/>
        <v>0</v>
      </c>
      <c r="B80" s="1294" t="s">
        <v>1174</v>
      </c>
      <c r="C80" s="1295"/>
      <c r="D80" s="1295" t="str">
        <f t="shared" si="3"/>
        <v>Bena</v>
      </c>
      <c r="E80" s="1294" t="s">
        <v>977</v>
      </c>
      <c r="F80" s="1294" t="s">
        <v>1175</v>
      </c>
      <c r="G80" s="1294" t="s">
        <v>979</v>
      </c>
    </row>
    <row r="81" spans="1:7" ht="15" x14ac:dyDescent="0.25">
      <c r="A81" s="1293">
        <f t="shared" si="2"/>
        <v>0</v>
      </c>
      <c r="B81" s="1294" t="s">
        <v>1174</v>
      </c>
      <c r="C81" s="1294" t="s">
        <v>1117</v>
      </c>
      <c r="D81" s="1295" t="str">
        <f t="shared" si="3"/>
        <v>Bena(Tanzania)</v>
      </c>
      <c r="E81" s="1294" t="s">
        <v>977</v>
      </c>
      <c r="F81" s="1294" t="s">
        <v>1176</v>
      </c>
      <c r="G81" s="1294" t="s">
        <v>979</v>
      </c>
    </row>
    <row r="82" spans="1:7" ht="15" x14ac:dyDescent="0.25">
      <c r="A82" s="1293">
        <f t="shared" si="2"/>
        <v>0</v>
      </c>
      <c r="B82" s="1294" t="s">
        <v>1177</v>
      </c>
      <c r="C82" s="1295"/>
      <c r="D82" s="1295" t="str">
        <f t="shared" si="3"/>
        <v>Blin</v>
      </c>
      <c r="E82" s="1294" t="s">
        <v>977</v>
      </c>
      <c r="F82" s="1294" t="s">
        <v>1178</v>
      </c>
      <c r="G82" s="1294" t="s">
        <v>979</v>
      </c>
    </row>
    <row r="83" spans="1:7" ht="15" x14ac:dyDescent="0.25">
      <c r="A83" s="1293">
        <f t="shared" si="2"/>
        <v>0</v>
      </c>
      <c r="B83" s="1294" t="s">
        <v>1177</v>
      </c>
      <c r="C83" s="1294" t="s">
        <v>982</v>
      </c>
      <c r="D83" s="1295" t="str">
        <f t="shared" si="3"/>
        <v>Blin(Eritrea)</v>
      </c>
      <c r="E83" s="1294" t="s">
        <v>977</v>
      </c>
      <c r="F83" s="1294" t="s">
        <v>1179</v>
      </c>
      <c r="G83" s="1294" t="s">
        <v>979</v>
      </c>
    </row>
    <row r="84" spans="1:7" ht="15" x14ac:dyDescent="0.25">
      <c r="A84" s="1293">
        <f t="shared" si="2"/>
        <v>0</v>
      </c>
      <c r="B84" s="1294" t="s">
        <v>1180</v>
      </c>
      <c r="C84" s="1295"/>
      <c r="D84" s="1295" t="str">
        <f t="shared" si="3"/>
        <v>Bodo</v>
      </c>
      <c r="E84" s="1294" t="s">
        <v>977</v>
      </c>
      <c r="F84" s="1294" t="s">
        <v>1181</v>
      </c>
      <c r="G84" s="1294" t="s">
        <v>979</v>
      </c>
    </row>
    <row r="85" spans="1:7" ht="15" x14ac:dyDescent="0.25">
      <c r="A85" s="1293">
        <f t="shared" si="2"/>
        <v>0</v>
      </c>
      <c r="B85" s="1294" t="s">
        <v>1180</v>
      </c>
      <c r="C85" s="1294" t="s">
        <v>347</v>
      </c>
      <c r="D85" s="1295" t="str">
        <f t="shared" si="3"/>
        <v>Bodo(India)</v>
      </c>
      <c r="E85" s="1294" t="s">
        <v>977</v>
      </c>
      <c r="F85" s="1294" t="s">
        <v>1182</v>
      </c>
      <c r="G85" s="1294" t="s">
        <v>979</v>
      </c>
    </row>
    <row r="86" spans="1:7" ht="30" x14ac:dyDescent="0.25">
      <c r="A86" s="1293">
        <f t="shared" si="2"/>
        <v>1050</v>
      </c>
      <c r="B86" s="1294" t="s">
        <v>1183</v>
      </c>
      <c r="C86" s="1295"/>
      <c r="D86" s="1295" t="str">
        <f t="shared" si="3"/>
        <v>Bosnian (Cyrillic)</v>
      </c>
      <c r="E86" s="1294" t="s">
        <v>1184</v>
      </c>
      <c r="F86" s="1294" t="s">
        <v>1185</v>
      </c>
      <c r="G86" s="1294" t="s">
        <v>1122</v>
      </c>
    </row>
    <row r="87" spans="1:7" ht="45" x14ac:dyDescent="0.25">
      <c r="A87" s="1293">
        <f t="shared" si="2"/>
        <v>26</v>
      </c>
      <c r="B87" s="1294" t="s">
        <v>1183</v>
      </c>
      <c r="C87" s="1294" t="s">
        <v>1186</v>
      </c>
      <c r="D87" s="1295" t="str">
        <f t="shared" si="3"/>
        <v>Bosnian (Cyrillic)(Bosnia and Herzegovina)</v>
      </c>
      <c r="E87" s="1294" t="s">
        <v>1187</v>
      </c>
      <c r="F87" s="1294" t="s">
        <v>1188</v>
      </c>
      <c r="G87" s="1294" t="s">
        <v>1149</v>
      </c>
    </row>
    <row r="88" spans="1:7" ht="30" x14ac:dyDescent="0.25">
      <c r="A88" s="1293">
        <f t="shared" si="2"/>
        <v>2074</v>
      </c>
      <c r="B88" s="1294" t="s">
        <v>1189</v>
      </c>
      <c r="C88" s="1295"/>
      <c r="D88" s="1295" t="str">
        <f t="shared" si="3"/>
        <v>Bosnian (Latin)</v>
      </c>
      <c r="E88" s="1294" t="s">
        <v>1190</v>
      </c>
      <c r="F88" s="1294" t="s">
        <v>1191</v>
      </c>
      <c r="G88" s="1294" t="s">
        <v>1122</v>
      </c>
    </row>
    <row r="89" spans="1:7" ht="30" x14ac:dyDescent="0.25">
      <c r="A89" s="1293">
        <f t="shared" si="2"/>
        <v>2074</v>
      </c>
      <c r="B89" s="1294" t="s">
        <v>1189</v>
      </c>
      <c r="C89" s="1295"/>
      <c r="D89" s="1295" t="str">
        <f t="shared" si="3"/>
        <v>Bosnian (Latin)</v>
      </c>
      <c r="E89" s="1294" t="s">
        <v>1192</v>
      </c>
      <c r="F89" s="1294" t="s">
        <v>1193</v>
      </c>
      <c r="G89" s="1294" t="s">
        <v>989</v>
      </c>
    </row>
    <row r="90" spans="1:7" ht="45" x14ac:dyDescent="0.25">
      <c r="A90" s="1293">
        <f t="shared" si="2"/>
        <v>1050</v>
      </c>
      <c r="B90" s="1294" t="s">
        <v>1189</v>
      </c>
      <c r="C90" s="1294" t="s">
        <v>1186</v>
      </c>
      <c r="D90" s="1295" t="str">
        <f t="shared" si="3"/>
        <v>Bosnian (Latin)(Bosnia and Herzegovina)</v>
      </c>
      <c r="E90" s="1294" t="s">
        <v>1194</v>
      </c>
      <c r="F90" s="1294" t="s">
        <v>1195</v>
      </c>
      <c r="G90" s="1294" t="s">
        <v>1149</v>
      </c>
    </row>
    <row r="91" spans="1:7" ht="15" x14ac:dyDescent="0.25">
      <c r="A91" s="1293">
        <f t="shared" si="2"/>
        <v>126</v>
      </c>
      <c r="B91" s="1294" t="s">
        <v>1196</v>
      </c>
      <c r="C91" s="1295"/>
      <c r="D91" s="1295" t="str">
        <f t="shared" si="3"/>
        <v>Breton</v>
      </c>
      <c r="E91" s="1294" t="s">
        <v>1197</v>
      </c>
      <c r="F91" s="1294" t="s">
        <v>1198</v>
      </c>
      <c r="G91" s="1294" t="s">
        <v>989</v>
      </c>
    </row>
    <row r="92" spans="1:7" ht="15" x14ac:dyDescent="0.25">
      <c r="A92" s="1293">
        <f t="shared" si="2"/>
        <v>1150</v>
      </c>
      <c r="B92" s="1294" t="s">
        <v>1196</v>
      </c>
      <c r="C92" s="1294" t="s">
        <v>1015</v>
      </c>
      <c r="D92" s="1295" t="str">
        <f t="shared" si="3"/>
        <v>Breton(France)</v>
      </c>
      <c r="E92" s="1294" t="s">
        <v>1199</v>
      </c>
      <c r="F92" s="1294" t="s">
        <v>1200</v>
      </c>
      <c r="G92" s="1294" t="s">
        <v>1018</v>
      </c>
    </row>
    <row r="93" spans="1:7" ht="15" x14ac:dyDescent="0.25">
      <c r="A93" s="1293">
        <f t="shared" si="2"/>
        <v>2</v>
      </c>
      <c r="B93" s="1294" t="s">
        <v>1201</v>
      </c>
      <c r="C93" s="1295"/>
      <c r="D93" s="1295" t="str">
        <f t="shared" si="3"/>
        <v>Bulgarian</v>
      </c>
      <c r="E93" s="1294" t="s">
        <v>1202</v>
      </c>
      <c r="F93" s="1294" t="s">
        <v>1203</v>
      </c>
      <c r="G93" s="1294" t="s">
        <v>989</v>
      </c>
    </row>
    <row r="94" spans="1:7" ht="30" x14ac:dyDescent="0.25">
      <c r="A94" s="1293">
        <f t="shared" si="2"/>
        <v>1026</v>
      </c>
      <c r="B94" s="1294" t="s">
        <v>1201</v>
      </c>
      <c r="C94" s="1294" t="s">
        <v>1204</v>
      </c>
      <c r="D94" s="1295" t="str">
        <f t="shared" si="3"/>
        <v>Bulgarian(Bulgaria)</v>
      </c>
      <c r="E94" s="1294" t="s">
        <v>1205</v>
      </c>
      <c r="F94" s="1294" t="s">
        <v>1206</v>
      </c>
      <c r="G94" s="1294" t="s">
        <v>995</v>
      </c>
    </row>
    <row r="95" spans="1:7" ht="15" x14ac:dyDescent="0.25">
      <c r="A95" s="1293">
        <f t="shared" si="2"/>
        <v>85</v>
      </c>
      <c r="B95" s="1294" t="s">
        <v>1207</v>
      </c>
      <c r="C95" s="1295"/>
      <c r="D95" s="1295" t="str">
        <f t="shared" si="3"/>
        <v>Burmese</v>
      </c>
      <c r="E95" s="1294" t="s">
        <v>1208</v>
      </c>
      <c r="F95" s="1294" t="s">
        <v>1209</v>
      </c>
      <c r="G95" s="1294" t="s">
        <v>1210</v>
      </c>
    </row>
    <row r="96" spans="1:7" ht="30" x14ac:dyDescent="0.25">
      <c r="A96" s="1293">
        <f t="shared" si="2"/>
        <v>1109</v>
      </c>
      <c r="B96" s="1294" t="s">
        <v>1207</v>
      </c>
      <c r="C96" s="1294" t="s">
        <v>1211</v>
      </c>
      <c r="D96" s="1295" t="str">
        <f t="shared" si="3"/>
        <v>Burmese(Myanmar)</v>
      </c>
      <c r="E96" s="1294" t="s">
        <v>1212</v>
      </c>
      <c r="F96" s="1294" t="s">
        <v>1213</v>
      </c>
      <c r="G96" s="1294" t="s">
        <v>1210</v>
      </c>
    </row>
    <row r="97" spans="1:7" ht="15" x14ac:dyDescent="0.25">
      <c r="A97" s="1293">
        <f t="shared" si="2"/>
        <v>0</v>
      </c>
      <c r="B97" s="1294" t="s">
        <v>1214</v>
      </c>
      <c r="C97" s="1295"/>
      <c r="D97" s="1295" t="str">
        <f t="shared" si="3"/>
        <v>Cantonese</v>
      </c>
      <c r="E97" s="1294" t="s">
        <v>977</v>
      </c>
      <c r="F97" s="1294" t="s">
        <v>1215</v>
      </c>
      <c r="G97" s="1294" t="s">
        <v>1216</v>
      </c>
    </row>
    <row r="98" spans="1:7" ht="30" x14ac:dyDescent="0.25">
      <c r="A98" s="1293">
        <f t="shared" si="2"/>
        <v>0</v>
      </c>
      <c r="B98" s="1294" t="s">
        <v>1214</v>
      </c>
      <c r="C98" s="1294" t="s">
        <v>1217</v>
      </c>
      <c r="D98" s="1295" t="str">
        <f t="shared" si="3"/>
        <v>Cantonese(Hong Kong SAR)</v>
      </c>
      <c r="E98" s="1294" t="s">
        <v>977</v>
      </c>
      <c r="F98" s="1294" t="s">
        <v>1218</v>
      </c>
      <c r="G98" s="1294" t="s">
        <v>1216</v>
      </c>
    </row>
    <row r="99" spans="1:7" ht="15" x14ac:dyDescent="0.25">
      <c r="A99" s="1293">
        <f t="shared" si="2"/>
        <v>3</v>
      </c>
      <c r="B99" s="1294" t="s">
        <v>1219</v>
      </c>
      <c r="C99" s="1295"/>
      <c r="D99" s="1295" t="str">
        <f t="shared" si="3"/>
        <v>Catalan</v>
      </c>
      <c r="E99" s="1294" t="s">
        <v>1220</v>
      </c>
      <c r="F99" s="1294" t="s">
        <v>1221</v>
      </c>
      <c r="G99" s="1294" t="s">
        <v>989</v>
      </c>
    </row>
    <row r="100" spans="1:7" ht="15" x14ac:dyDescent="0.25">
      <c r="A100" s="1293">
        <f t="shared" si="2"/>
        <v>0</v>
      </c>
      <c r="B100" s="1294" t="s">
        <v>1219</v>
      </c>
      <c r="C100" s="1294" t="s">
        <v>1222</v>
      </c>
      <c r="D100" s="1295" t="str">
        <f t="shared" si="3"/>
        <v>Catalan(Andorra)</v>
      </c>
      <c r="E100" s="1294" t="s">
        <v>977</v>
      </c>
      <c r="F100" s="1294" t="s">
        <v>1223</v>
      </c>
      <c r="G100" s="1294" t="s">
        <v>979</v>
      </c>
    </row>
    <row r="101" spans="1:7" ht="15" x14ac:dyDescent="0.25">
      <c r="A101" s="1293">
        <f t="shared" si="2"/>
        <v>0</v>
      </c>
      <c r="B101" s="1294" t="s">
        <v>1219</v>
      </c>
      <c r="C101" s="1294" t="s">
        <v>1015</v>
      </c>
      <c r="D101" s="1295" t="str">
        <f t="shared" si="3"/>
        <v>Catalan(France)</v>
      </c>
      <c r="E101" s="1294" t="s">
        <v>977</v>
      </c>
      <c r="F101" s="1294" t="s">
        <v>1224</v>
      </c>
      <c r="G101" s="1294" t="s">
        <v>979</v>
      </c>
    </row>
    <row r="102" spans="1:7" ht="15" x14ac:dyDescent="0.25">
      <c r="A102" s="1293">
        <f t="shared" si="2"/>
        <v>0</v>
      </c>
      <c r="B102" s="1294" t="s">
        <v>1219</v>
      </c>
      <c r="C102" s="1294" t="s">
        <v>1225</v>
      </c>
      <c r="D102" s="1295" t="str">
        <f t="shared" si="3"/>
        <v>Catalan(Italy)</v>
      </c>
      <c r="E102" s="1294" t="s">
        <v>977</v>
      </c>
      <c r="F102" s="1294" t="s">
        <v>1226</v>
      </c>
      <c r="G102" s="1294" t="s">
        <v>979</v>
      </c>
    </row>
    <row r="103" spans="1:7" ht="15" x14ac:dyDescent="0.25">
      <c r="A103" s="1293">
        <f t="shared" si="2"/>
        <v>1027</v>
      </c>
      <c r="B103" s="1294" t="s">
        <v>1219</v>
      </c>
      <c r="C103" s="1294" t="s">
        <v>1113</v>
      </c>
      <c r="D103" s="1295" t="str">
        <f t="shared" si="3"/>
        <v>Catalan(Spain)</v>
      </c>
      <c r="E103" s="1294" t="s">
        <v>1227</v>
      </c>
      <c r="F103" s="1294" t="s">
        <v>1228</v>
      </c>
      <c r="G103" s="1294" t="s">
        <v>995</v>
      </c>
    </row>
    <row r="104" spans="1:7" ht="60" x14ac:dyDescent="0.25">
      <c r="A104" s="1293">
        <f t="shared" si="2"/>
        <v>0</v>
      </c>
      <c r="B104" s="1294" t="s">
        <v>1229</v>
      </c>
      <c r="C104" s="1294" t="s">
        <v>1065</v>
      </c>
      <c r="D104" s="1295" t="str">
        <f t="shared" si="3"/>
        <v>Central Atlas Tamazight (Latin)(Morocco)</v>
      </c>
      <c r="E104" s="1294" t="s">
        <v>977</v>
      </c>
      <c r="F104" s="1294" t="s">
        <v>1230</v>
      </c>
      <c r="G104" s="1294" t="s">
        <v>979</v>
      </c>
    </row>
    <row r="105" spans="1:7" ht="30" x14ac:dyDescent="0.25">
      <c r="A105" s="1293">
        <f t="shared" si="2"/>
        <v>146</v>
      </c>
      <c r="B105" s="1294" t="s">
        <v>1231</v>
      </c>
      <c r="C105" s="1295"/>
      <c r="D105" s="1295" t="str">
        <f t="shared" si="3"/>
        <v>Central Kurdish</v>
      </c>
      <c r="E105" s="1294" t="s">
        <v>1232</v>
      </c>
      <c r="F105" s="1294" t="s">
        <v>1233</v>
      </c>
      <c r="G105" s="1294" t="s">
        <v>1234</v>
      </c>
    </row>
    <row r="106" spans="1:7" ht="30" x14ac:dyDescent="0.25">
      <c r="A106" s="1293">
        <f t="shared" si="2"/>
        <v>3218</v>
      </c>
      <c r="B106" s="1294" t="s">
        <v>1231</v>
      </c>
      <c r="C106" s="1295"/>
      <c r="D106" s="1295" t="str">
        <f t="shared" si="3"/>
        <v>Central Kurdish</v>
      </c>
      <c r="E106" s="1294" t="s">
        <v>1235</v>
      </c>
      <c r="F106" s="1294" t="s">
        <v>1236</v>
      </c>
      <c r="G106" s="1294" t="s">
        <v>1234</v>
      </c>
    </row>
    <row r="107" spans="1:7" ht="30" x14ac:dyDescent="0.25">
      <c r="A107" s="1293">
        <f t="shared" si="2"/>
        <v>1170</v>
      </c>
      <c r="B107" s="1294" t="s">
        <v>1231</v>
      </c>
      <c r="C107" s="1294" t="s">
        <v>1046</v>
      </c>
      <c r="D107" s="1295" t="str">
        <f t="shared" si="3"/>
        <v>Central Kurdish(Iraq)</v>
      </c>
      <c r="E107" s="1294" t="s">
        <v>1237</v>
      </c>
      <c r="F107" s="1294" t="s">
        <v>1238</v>
      </c>
      <c r="G107" s="1294" t="s">
        <v>1234</v>
      </c>
    </row>
    <row r="108" spans="1:7" ht="15" x14ac:dyDescent="0.25">
      <c r="A108" s="1293">
        <f t="shared" si="2"/>
        <v>0</v>
      </c>
      <c r="B108" s="1294" t="s">
        <v>1239</v>
      </c>
      <c r="C108" s="1294" t="s">
        <v>1156</v>
      </c>
      <c r="D108" s="1295" t="str">
        <f t="shared" si="3"/>
        <v>Chechen(Russia)</v>
      </c>
      <c r="E108" s="1294" t="s">
        <v>977</v>
      </c>
      <c r="F108" s="1294" t="s">
        <v>1240</v>
      </c>
      <c r="G108" s="1294" t="s">
        <v>1241</v>
      </c>
    </row>
    <row r="109" spans="1:7" ht="15" x14ac:dyDescent="0.25">
      <c r="A109" s="1293">
        <f t="shared" si="2"/>
        <v>92</v>
      </c>
      <c r="B109" s="1294" t="s">
        <v>1242</v>
      </c>
      <c r="C109" s="1295"/>
      <c r="D109" s="1295" t="str">
        <f t="shared" si="3"/>
        <v>Cherokee</v>
      </c>
      <c r="E109" s="1294" t="s">
        <v>1243</v>
      </c>
      <c r="F109" s="1294" t="s">
        <v>1244</v>
      </c>
      <c r="G109" s="1294" t="s">
        <v>1234</v>
      </c>
    </row>
    <row r="110" spans="1:7" ht="15" x14ac:dyDescent="0.25">
      <c r="A110" s="1293">
        <f t="shared" si="2"/>
        <v>3164</v>
      </c>
      <c r="B110" s="1294" t="s">
        <v>1242</v>
      </c>
      <c r="C110" s="1295"/>
      <c r="D110" s="1295" t="str">
        <f t="shared" si="3"/>
        <v>Cherokee</v>
      </c>
      <c r="E110" s="1294" t="s">
        <v>1245</v>
      </c>
      <c r="F110" s="1294" t="s">
        <v>1246</v>
      </c>
      <c r="G110" s="1294" t="s">
        <v>1234</v>
      </c>
    </row>
    <row r="111" spans="1:7" ht="30" x14ac:dyDescent="0.25">
      <c r="A111" s="1293">
        <f t="shared" si="2"/>
        <v>1116</v>
      </c>
      <c r="B111" s="1294" t="s">
        <v>1242</v>
      </c>
      <c r="C111" s="1294" t="s">
        <v>1247</v>
      </c>
      <c r="D111" s="1295" t="str">
        <f t="shared" si="3"/>
        <v>Cherokee(United States)</v>
      </c>
      <c r="E111" s="1294" t="s">
        <v>1248</v>
      </c>
      <c r="F111" s="1294" t="s">
        <v>1249</v>
      </c>
      <c r="G111" s="1294" t="s">
        <v>1234</v>
      </c>
    </row>
    <row r="112" spans="1:7" ht="15" x14ac:dyDescent="0.25">
      <c r="A112" s="1293">
        <f t="shared" si="2"/>
        <v>0</v>
      </c>
      <c r="B112" s="1294" t="s">
        <v>1250</v>
      </c>
      <c r="C112" s="1295"/>
      <c r="D112" s="1295" t="str">
        <f t="shared" si="3"/>
        <v>Chiga</v>
      </c>
      <c r="E112" s="1294" t="s">
        <v>977</v>
      </c>
      <c r="F112" s="1294" t="s">
        <v>1251</v>
      </c>
      <c r="G112" s="1294" t="s">
        <v>979</v>
      </c>
    </row>
    <row r="113" spans="1:7" ht="15" x14ac:dyDescent="0.25">
      <c r="A113" s="1293">
        <f t="shared" si="2"/>
        <v>0</v>
      </c>
      <c r="B113" s="1294" t="s">
        <v>1250</v>
      </c>
      <c r="C113" s="1294" t="s">
        <v>1252</v>
      </c>
      <c r="D113" s="1295" t="str">
        <f t="shared" si="3"/>
        <v>Chiga(Uganda)</v>
      </c>
      <c r="E113" s="1294" t="s">
        <v>977</v>
      </c>
      <c r="F113" s="1294" t="s">
        <v>1253</v>
      </c>
      <c r="G113" s="1294" t="s">
        <v>979</v>
      </c>
    </row>
    <row r="114" spans="1:7" ht="30" x14ac:dyDescent="0.25">
      <c r="A114" s="1293">
        <f t="shared" si="2"/>
        <v>4</v>
      </c>
      <c r="B114" s="1294" t="s">
        <v>1254</v>
      </c>
      <c r="C114" s="1295"/>
      <c r="D114" s="1295" t="str">
        <f t="shared" si="3"/>
        <v>Chinese (Simplified)</v>
      </c>
      <c r="E114" s="1294" t="s">
        <v>1255</v>
      </c>
      <c r="F114" s="1294" t="s">
        <v>1256</v>
      </c>
      <c r="G114" s="1294" t="s">
        <v>1257</v>
      </c>
    </row>
    <row r="115" spans="1:7" ht="30" x14ac:dyDescent="0.25">
      <c r="A115" s="1293">
        <f t="shared" si="2"/>
        <v>2052</v>
      </c>
      <c r="B115" s="1294" t="s">
        <v>1254</v>
      </c>
      <c r="C115" s="1295"/>
      <c r="D115" s="1295" t="str">
        <f t="shared" si="3"/>
        <v>Chinese (Simplified)</v>
      </c>
      <c r="E115" s="1294" t="s">
        <v>1258</v>
      </c>
      <c r="F115" s="1294" t="s">
        <v>1259</v>
      </c>
      <c r="G115" s="1294" t="s">
        <v>1122</v>
      </c>
    </row>
    <row r="116" spans="1:7" ht="60" x14ac:dyDescent="0.25">
      <c r="A116" s="1293">
        <f t="shared" si="2"/>
        <v>2052</v>
      </c>
      <c r="B116" s="1294" t="s">
        <v>1254</v>
      </c>
      <c r="C116" s="1294" t="s">
        <v>1260</v>
      </c>
      <c r="D116" s="1295" t="str">
        <f t="shared" si="3"/>
        <v>Chinese (Simplified)(People's Republic of China)</v>
      </c>
      <c r="E116" s="1294" t="s">
        <v>1261</v>
      </c>
      <c r="F116" s="1294" t="s">
        <v>1262</v>
      </c>
      <c r="G116" s="1294" t="s">
        <v>1257</v>
      </c>
    </row>
    <row r="117" spans="1:7" ht="45" x14ac:dyDescent="0.25">
      <c r="A117" s="1293">
        <f t="shared" si="2"/>
        <v>4</v>
      </c>
      <c r="B117" s="1294" t="s">
        <v>1254</v>
      </c>
      <c r="C117" s="1294" t="s">
        <v>1263</v>
      </c>
      <c r="D117" s="1295" t="str">
        <f t="shared" si="3"/>
        <v>Chinese (Simplified)(Singapore)</v>
      </c>
      <c r="E117" s="1294" t="s">
        <v>1264</v>
      </c>
      <c r="F117" s="1294" t="s">
        <v>1265</v>
      </c>
      <c r="G117" s="1294" t="s">
        <v>1257</v>
      </c>
    </row>
    <row r="118" spans="1:7" ht="45" x14ac:dyDescent="0.25">
      <c r="A118" s="1293">
        <f t="shared" si="2"/>
        <v>3076</v>
      </c>
      <c r="B118" s="1294" t="s">
        <v>1266</v>
      </c>
      <c r="C118" s="1295"/>
      <c r="D118" s="1295" t="str">
        <f t="shared" si="3"/>
        <v>Chinese (Traditional)</v>
      </c>
      <c r="E118" s="1294" t="s">
        <v>1267</v>
      </c>
      <c r="F118" s="1294" t="s">
        <v>1268</v>
      </c>
      <c r="G118" s="1294" t="s">
        <v>1257</v>
      </c>
    </row>
    <row r="119" spans="1:7" ht="45" x14ac:dyDescent="0.25">
      <c r="A119" s="1293">
        <f t="shared" si="2"/>
        <v>3076</v>
      </c>
      <c r="B119" s="1294" t="s">
        <v>1266</v>
      </c>
      <c r="C119" s="1294" t="s">
        <v>1269</v>
      </c>
      <c r="D119" s="1295" t="str">
        <f t="shared" si="3"/>
        <v>Chinese (Traditional)(Hong Kong S.A.R.)</v>
      </c>
      <c r="E119" s="1294" t="s">
        <v>1270</v>
      </c>
      <c r="F119" s="1294" t="s">
        <v>1271</v>
      </c>
      <c r="G119" s="1294" t="s">
        <v>1257</v>
      </c>
    </row>
    <row r="120" spans="1:7" ht="45" x14ac:dyDescent="0.25">
      <c r="A120" s="1293">
        <f t="shared" si="2"/>
        <v>1028</v>
      </c>
      <c r="B120" s="1294" t="s">
        <v>1266</v>
      </c>
      <c r="C120" s="1294" t="s">
        <v>1272</v>
      </c>
      <c r="D120" s="1295" t="str">
        <f t="shared" si="3"/>
        <v>Chinese (Traditional)(Macao S.A.R.)</v>
      </c>
      <c r="E120" s="1294" t="s">
        <v>1273</v>
      </c>
      <c r="F120" s="1294" t="s">
        <v>1274</v>
      </c>
      <c r="G120" s="1294" t="s">
        <v>1275</v>
      </c>
    </row>
    <row r="121" spans="1:7" ht="45" x14ac:dyDescent="0.25">
      <c r="A121" s="1293">
        <f t="shared" si="2"/>
        <v>1028</v>
      </c>
      <c r="B121" s="1294" t="s">
        <v>1266</v>
      </c>
      <c r="C121" s="1294" t="s">
        <v>1276</v>
      </c>
      <c r="D121" s="1295" t="str">
        <f t="shared" si="3"/>
        <v>Chinese (Traditional)(Taiwan)</v>
      </c>
      <c r="E121" s="1294" t="s">
        <v>1277</v>
      </c>
      <c r="F121" s="1294" t="s">
        <v>1278</v>
      </c>
      <c r="G121" s="1294" t="s">
        <v>1257</v>
      </c>
    </row>
    <row r="122" spans="1:7" ht="30" x14ac:dyDescent="0.25">
      <c r="A122" s="1293">
        <f t="shared" si="2"/>
        <v>0</v>
      </c>
      <c r="B122" s="1294" t="s">
        <v>1279</v>
      </c>
      <c r="C122" s="1294" t="s">
        <v>1156</v>
      </c>
      <c r="D122" s="1295" t="str">
        <f t="shared" si="3"/>
        <v>Church Slavic(Russia)</v>
      </c>
      <c r="E122" s="1294" t="s">
        <v>977</v>
      </c>
      <c r="F122" s="1294" t="s">
        <v>1280</v>
      </c>
      <c r="G122" s="1294" t="s">
        <v>1241</v>
      </c>
    </row>
    <row r="123" spans="1:7" ht="30" x14ac:dyDescent="0.25">
      <c r="A123" s="1293">
        <f t="shared" si="2"/>
        <v>0</v>
      </c>
      <c r="B123" s="1294" t="s">
        <v>1281</v>
      </c>
      <c r="C123" s="1295"/>
      <c r="D123" s="1295" t="str">
        <f t="shared" si="3"/>
        <v>Congo Swahili</v>
      </c>
      <c r="E123" s="1294" t="s">
        <v>977</v>
      </c>
      <c r="F123" s="1294" t="s">
        <v>1282</v>
      </c>
      <c r="G123" s="1294" t="s">
        <v>979</v>
      </c>
    </row>
    <row r="124" spans="1:7" ht="45" x14ac:dyDescent="0.25">
      <c r="A124" s="1293">
        <f t="shared" si="2"/>
        <v>0</v>
      </c>
      <c r="B124" s="1294" t="s">
        <v>1281</v>
      </c>
      <c r="C124" s="1294" t="s">
        <v>1283</v>
      </c>
      <c r="D124" s="1295" t="str">
        <f t="shared" si="3"/>
        <v>Congo Swahili(Congo DRC)</v>
      </c>
      <c r="E124" s="1294" t="s">
        <v>977</v>
      </c>
      <c r="F124" s="1294" t="s">
        <v>1284</v>
      </c>
      <c r="G124" s="1294" t="s">
        <v>979</v>
      </c>
    </row>
    <row r="125" spans="1:7" ht="15" x14ac:dyDescent="0.25">
      <c r="A125" s="1293">
        <f t="shared" si="2"/>
        <v>0</v>
      </c>
      <c r="B125" s="1294" t="s">
        <v>1285</v>
      </c>
      <c r="C125" s="1295"/>
      <c r="D125" s="1295" t="str">
        <f t="shared" si="3"/>
        <v>Cornish</v>
      </c>
      <c r="E125" s="1294" t="s">
        <v>977</v>
      </c>
      <c r="F125" s="1294" t="s">
        <v>1286</v>
      </c>
      <c r="G125" s="1294" t="s">
        <v>979</v>
      </c>
    </row>
    <row r="126" spans="1:7" ht="30" x14ac:dyDescent="0.25">
      <c r="A126" s="1293">
        <f t="shared" si="2"/>
        <v>0</v>
      </c>
      <c r="B126" s="1294" t="s">
        <v>1285</v>
      </c>
      <c r="C126" s="1294" t="s">
        <v>1287</v>
      </c>
      <c r="D126" s="1295" t="str">
        <f t="shared" si="3"/>
        <v>Cornish(United Kingdom)</v>
      </c>
      <c r="E126" s="1294" t="s">
        <v>977</v>
      </c>
      <c r="F126" s="1294" t="s">
        <v>1288</v>
      </c>
      <c r="G126" s="1294" t="s">
        <v>979</v>
      </c>
    </row>
    <row r="127" spans="1:7" ht="15" x14ac:dyDescent="0.25">
      <c r="A127" s="1293">
        <f t="shared" si="2"/>
        <v>131</v>
      </c>
      <c r="B127" s="1294" t="s">
        <v>1289</v>
      </c>
      <c r="C127" s="1295"/>
      <c r="D127" s="1295" t="str">
        <f t="shared" si="3"/>
        <v>Corsican</v>
      </c>
      <c r="E127" s="1294" t="s">
        <v>1290</v>
      </c>
      <c r="F127" s="1294" t="s">
        <v>1291</v>
      </c>
      <c r="G127" s="1294" t="s">
        <v>989</v>
      </c>
    </row>
    <row r="128" spans="1:7" ht="15" x14ac:dyDescent="0.25">
      <c r="A128" s="1293">
        <f t="shared" si="2"/>
        <v>1155</v>
      </c>
      <c r="B128" s="1294" t="s">
        <v>1289</v>
      </c>
      <c r="C128" s="1294" t="s">
        <v>1015</v>
      </c>
      <c r="D128" s="1295" t="str">
        <f t="shared" si="3"/>
        <v>Corsican(France)</v>
      </c>
      <c r="E128" s="1294" t="s">
        <v>1292</v>
      </c>
      <c r="F128" s="1294" t="s">
        <v>1293</v>
      </c>
      <c r="G128" s="1294" t="s">
        <v>1018</v>
      </c>
    </row>
    <row r="129" spans="1:7" ht="15" x14ac:dyDescent="0.25">
      <c r="A129" s="1293">
        <f t="shared" si="2"/>
        <v>26</v>
      </c>
      <c r="B129" s="1294" t="s">
        <v>1294</v>
      </c>
      <c r="C129" s="1295"/>
      <c r="D129" s="1295" t="str">
        <f t="shared" si="3"/>
        <v>Croatian</v>
      </c>
      <c r="E129" s="1294" t="s">
        <v>1295</v>
      </c>
      <c r="F129" s="1294" t="s">
        <v>1296</v>
      </c>
      <c r="G129" s="1294" t="s">
        <v>989</v>
      </c>
    </row>
    <row r="130" spans="1:7" ht="15" x14ac:dyDescent="0.25">
      <c r="A130" s="1293">
        <f t="shared" ref="A130:A193" si="4">HEX2DEC(RIGHT(E130,3))</f>
        <v>1050</v>
      </c>
      <c r="B130" s="1294" t="s">
        <v>1294</v>
      </c>
      <c r="C130" s="1294" t="s">
        <v>1297</v>
      </c>
      <c r="D130" s="1295" t="str">
        <f t="shared" si="3"/>
        <v>Croatian(Croatia)</v>
      </c>
      <c r="E130" s="1294" t="s">
        <v>1298</v>
      </c>
      <c r="F130" s="1294" t="s">
        <v>1299</v>
      </c>
      <c r="G130" s="1294" t="s">
        <v>1257</v>
      </c>
    </row>
    <row r="131" spans="1:7" ht="45" x14ac:dyDescent="0.25">
      <c r="A131" s="1293">
        <f t="shared" si="4"/>
        <v>26</v>
      </c>
      <c r="B131" s="1294" t="s">
        <v>1300</v>
      </c>
      <c r="C131" s="1294" t="s">
        <v>1186</v>
      </c>
      <c r="D131" s="1295" t="str">
        <f t="shared" ref="D131:D194" si="5">IF(C131&lt;&gt;"",CONCATENATE(B131,"(",C131,")"),B131)</f>
        <v>Croatian (Latin)(Bosnia and Herzegovina)</v>
      </c>
      <c r="E131" s="1294" t="s">
        <v>1301</v>
      </c>
      <c r="F131" s="1294" t="s">
        <v>1302</v>
      </c>
      <c r="G131" s="1294" t="s">
        <v>1149</v>
      </c>
    </row>
    <row r="132" spans="1:7" ht="15" x14ac:dyDescent="0.25">
      <c r="A132" s="1293">
        <f t="shared" si="4"/>
        <v>5</v>
      </c>
      <c r="B132" s="1294" t="s">
        <v>1303</v>
      </c>
      <c r="C132" s="1295"/>
      <c r="D132" s="1295" t="str">
        <f t="shared" si="5"/>
        <v>Czech</v>
      </c>
      <c r="E132" s="1294" t="s">
        <v>1304</v>
      </c>
      <c r="F132" s="1294" t="s">
        <v>1305</v>
      </c>
      <c r="G132" s="1294" t="s">
        <v>989</v>
      </c>
    </row>
    <row r="133" spans="1:7" ht="30" x14ac:dyDescent="0.25">
      <c r="A133" s="1293">
        <f t="shared" si="4"/>
        <v>1029</v>
      </c>
      <c r="B133" s="1294" t="s">
        <v>1303</v>
      </c>
      <c r="C133" s="1294" t="s">
        <v>1306</v>
      </c>
      <c r="D133" s="1295" t="str">
        <f t="shared" si="5"/>
        <v>Czech(Czech Republic)</v>
      </c>
      <c r="E133" s="1294" t="s">
        <v>1307</v>
      </c>
      <c r="F133" s="1294" t="s">
        <v>1308</v>
      </c>
      <c r="G133" s="1294" t="s">
        <v>1257</v>
      </c>
    </row>
    <row r="134" spans="1:7" ht="15" x14ac:dyDescent="0.25">
      <c r="A134" s="1293">
        <f t="shared" si="4"/>
        <v>6</v>
      </c>
      <c r="B134" s="1294" t="s">
        <v>1309</v>
      </c>
      <c r="C134" s="1295"/>
      <c r="D134" s="1295" t="str">
        <f t="shared" si="5"/>
        <v>Danish</v>
      </c>
      <c r="E134" s="1294" t="s">
        <v>1310</v>
      </c>
      <c r="F134" s="1294" t="s">
        <v>1311</v>
      </c>
      <c r="G134" s="1294" t="s">
        <v>989</v>
      </c>
    </row>
    <row r="135" spans="1:7" ht="15" x14ac:dyDescent="0.25">
      <c r="A135" s="1293">
        <f t="shared" si="4"/>
        <v>1030</v>
      </c>
      <c r="B135" s="1294" t="s">
        <v>1309</v>
      </c>
      <c r="C135" s="1294" t="s">
        <v>1312</v>
      </c>
      <c r="D135" s="1295" t="str">
        <f t="shared" si="5"/>
        <v>Danish(Denmark)</v>
      </c>
      <c r="E135" s="1294" t="s">
        <v>1313</v>
      </c>
      <c r="F135" s="1294" t="s">
        <v>1314</v>
      </c>
      <c r="G135" s="1294" t="s">
        <v>1257</v>
      </c>
    </row>
    <row r="136" spans="1:7" ht="30" x14ac:dyDescent="0.25">
      <c r="A136" s="1293">
        <f t="shared" si="4"/>
        <v>0</v>
      </c>
      <c r="B136" s="1294" t="s">
        <v>1309</v>
      </c>
      <c r="C136" s="1294" t="s">
        <v>1315</v>
      </c>
      <c r="D136" s="1295" t="str">
        <f t="shared" si="5"/>
        <v>Danish(Greenland)</v>
      </c>
      <c r="E136" s="1294" t="s">
        <v>977</v>
      </c>
      <c r="F136" s="1294" t="s">
        <v>1316</v>
      </c>
      <c r="G136" s="1294" t="s">
        <v>979</v>
      </c>
    </row>
    <row r="137" spans="1:7" ht="15" x14ac:dyDescent="0.25">
      <c r="A137" s="1293">
        <f t="shared" si="4"/>
        <v>140</v>
      </c>
      <c r="B137" s="1294" t="s">
        <v>1317</v>
      </c>
      <c r="C137" s="1295"/>
      <c r="D137" s="1295" t="str">
        <f t="shared" si="5"/>
        <v>Dari</v>
      </c>
      <c r="E137" s="1294" t="s">
        <v>1318</v>
      </c>
      <c r="F137" s="1294" t="s">
        <v>1319</v>
      </c>
      <c r="G137" s="1294" t="s">
        <v>989</v>
      </c>
    </row>
    <row r="138" spans="1:7" ht="30" x14ac:dyDescent="0.25">
      <c r="A138" s="1293">
        <f t="shared" si="4"/>
        <v>1164</v>
      </c>
      <c r="B138" s="1294" t="s">
        <v>1317</v>
      </c>
      <c r="C138" s="1294" t="s">
        <v>1320</v>
      </c>
      <c r="D138" s="1295" t="str">
        <f t="shared" si="5"/>
        <v>Dari(Afghanistan)</v>
      </c>
      <c r="E138" s="1294" t="s">
        <v>1321</v>
      </c>
      <c r="F138" s="1294" t="s">
        <v>1322</v>
      </c>
      <c r="G138" s="1294" t="s">
        <v>1018</v>
      </c>
    </row>
    <row r="139" spans="1:7" ht="15" x14ac:dyDescent="0.25">
      <c r="A139" s="1293">
        <f t="shared" si="4"/>
        <v>101</v>
      </c>
      <c r="B139" s="1294" t="s">
        <v>1323</v>
      </c>
      <c r="C139" s="1295"/>
      <c r="D139" s="1295" t="str">
        <f t="shared" si="5"/>
        <v>Divehi</v>
      </c>
      <c r="E139" s="1294" t="s">
        <v>1324</v>
      </c>
      <c r="F139" s="1294" t="s">
        <v>1325</v>
      </c>
      <c r="G139" s="1294" t="s">
        <v>989</v>
      </c>
    </row>
    <row r="140" spans="1:7" ht="15" x14ac:dyDescent="0.25">
      <c r="A140" s="1293">
        <f t="shared" si="4"/>
        <v>1125</v>
      </c>
      <c r="B140" s="1294" t="s">
        <v>1323</v>
      </c>
      <c r="C140" s="1294" t="s">
        <v>1326</v>
      </c>
      <c r="D140" s="1295" t="str">
        <f t="shared" si="5"/>
        <v>Divehi(Maldives)</v>
      </c>
      <c r="E140" s="1294" t="s">
        <v>1327</v>
      </c>
      <c r="F140" s="1294" t="s">
        <v>1328</v>
      </c>
      <c r="G140" s="1294" t="s">
        <v>1275</v>
      </c>
    </row>
    <row r="141" spans="1:7" ht="15" x14ac:dyDescent="0.25">
      <c r="A141" s="1293">
        <f t="shared" si="4"/>
        <v>0</v>
      </c>
      <c r="B141" s="1294" t="s">
        <v>1329</v>
      </c>
      <c r="C141" s="1295"/>
      <c r="D141" s="1295" t="str">
        <f t="shared" si="5"/>
        <v>Duala</v>
      </c>
      <c r="E141" s="1294" t="s">
        <v>977</v>
      </c>
      <c r="F141" s="1294" t="s">
        <v>1330</v>
      </c>
      <c r="G141" s="1294" t="s">
        <v>979</v>
      </c>
    </row>
    <row r="142" spans="1:7" ht="15" x14ac:dyDescent="0.25">
      <c r="A142" s="1293">
        <f t="shared" si="4"/>
        <v>0</v>
      </c>
      <c r="B142" s="1294" t="s">
        <v>1329</v>
      </c>
      <c r="C142" s="1294" t="s">
        <v>998</v>
      </c>
      <c r="D142" s="1295" t="str">
        <f t="shared" si="5"/>
        <v>Duala(Cameroon)</v>
      </c>
      <c r="E142" s="1294" t="s">
        <v>977</v>
      </c>
      <c r="F142" s="1294" t="s">
        <v>1331</v>
      </c>
      <c r="G142" s="1294" t="s">
        <v>979</v>
      </c>
    </row>
    <row r="143" spans="1:7" ht="15" x14ac:dyDescent="0.25">
      <c r="A143" s="1293">
        <f t="shared" si="4"/>
        <v>19</v>
      </c>
      <c r="B143" s="1294" t="s">
        <v>1332</v>
      </c>
      <c r="C143" s="1295"/>
      <c r="D143" s="1295" t="str">
        <f t="shared" si="5"/>
        <v>Dutch</v>
      </c>
      <c r="E143" s="1294" t="s">
        <v>1333</v>
      </c>
      <c r="F143" s="1294" t="s">
        <v>1334</v>
      </c>
      <c r="G143" s="1294" t="s">
        <v>989</v>
      </c>
    </row>
    <row r="144" spans="1:7" ht="15" x14ac:dyDescent="0.25">
      <c r="A144" s="1293">
        <f t="shared" si="4"/>
        <v>0</v>
      </c>
      <c r="B144" s="1294" t="s">
        <v>1332</v>
      </c>
      <c r="C144" s="1294" t="s">
        <v>1335</v>
      </c>
      <c r="D144" s="1295" t="str">
        <f t="shared" si="5"/>
        <v>Dutch(Aruba)</v>
      </c>
      <c r="E144" s="1294" t="s">
        <v>977</v>
      </c>
      <c r="F144" s="1294" t="s">
        <v>1336</v>
      </c>
      <c r="G144" s="1294" t="s">
        <v>979</v>
      </c>
    </row>
    <row r="145" spans="1:7" ht="15" x14ac:dyDescent="0.25">
      <c r="A145" s="1293">
        <f t="shared" si="4"/>
        <v>2067</v>
      </c>
      <c r="B145" s="1294" t="s">
        <v>1332</v>
      </c>
      <c r="C145" s="1294" t="s">
        <v>1337</v>
      </c>
      <c r="D145" s="1295" t="str">
        <f t="shared" si="5"/>
        <v>Dutch(Belgium)</v>
      </c>
      <c r="E145" s="1294" t="s">
        <v>1338</v>
      </c>
      <c r="F145" s="1294" t="s">
        <v>1339</v>
      </c>
      <c r="G145" s="1294" t="s">
        <v>1257</v>
      </c>
    </row>
    <row r="146" spans="1:7" ht="60" x14ac:dyDescent="0.25">
      <c r="A146" s="1293">
        <f t="shared" si="4"/>
        <v>0</v>
      </c>
      <c r="B146" s="1294" t="s">
        <v>1332</v>
      </c>
      <c r="C146" s="1294" t="s">
        <v>1340</v>
      </c>
      <c r="D146" s="1295" t="str">
        <f t="shared" si="5"/>
        <v>Dutch(Bonaire, Sint Eustatius and Saba)</v>
      </c>
      <c r="E146" s="1294" t="s">
        <v>977</v>
      </c>
      <c r="F146" s="1294" t="s">
        <v>1341</v>
      </c>
      <c r="G146" s="1294" t="s">
        <v>979</v>
      </c>
    </row>
    <row r="147" spans="1:7" ht="15" x14ac:dyDescent="0.25">
      <c r="A147" s="1293">
        <f t="shared" si="4"/>
        <v>0</v>
      </c>
      <c r="B147" s="1294" t="s">
        <v>1332</v>
      </c>
      <c r="C147" s="1294" t="s">
        <v>1342</v>
      </c>
      <c r="D147" s="1295" t="str">
        <f t="shared" si="5"/>
        <v>Dutch(Curaçao)</v>
      </c>
      <c r="E147" s="1294" t="s">
        <v>977</v>
      </c>
      <c r="F147" s="1294" t="s">
        <v>1343</v>
      </c>
      <c r="G147" s="1294" t="s">
        <v>979</v>
      </c>
    </row>
    <row r="148" spans="1:7" ht="30" x14ac:dyDescent="0.25">
      <c r="A148" s="1293">
        <f t="shared" si="4"/>
        <v>1043</v>
      </c>
      <c r="B148" s="1294" t="s">
        <v>1332</v>
      </c>
      <c r="C148" s="1294" t="s">
        <v>1344</v>
      </c>
      <c r="D148" s="1295" t="str">
        <f t="shared" si="5"/>
        <v>Dutch(Netherlands)</v>
      </c>
      <c r="E148" s="1294" t="s">
        <v>1345</v>
      </c>
      <c r="F148" s="1294" t="s">
        <v>1346</v>
      </c>
      <c r="G148" s="1294" t="s">
        <v>1257</v>
      </c>
    </row>
    <row r="149" spans="1:7" ht="30" x14ac:dyDescent="0.25">
      <c r="A149" s="1293">
        <f t="shared" si="4"/>
        <v>0</v>
      </c>
      <c r="B149" s="1294" t="s">
        <v>1332</v>
      </c>
      <c r="C149" s="1294" t="s">
        <v>1347</v>
      </c>
      <c r="D149" s="1295" t="str">
        <f t="shared" si="5"/>
        <v>Dutch(Sint Maarten)</v>
      </c>
      <c r="E149" s="1294" t="s">
        <v>977</v>
      </c>
      <c r="F149" s="1294" t="s">
        <v>1348</v>
      </c>
      <c r="G149" s="1294" t="s">
        <v>979</v>
      </c>
    </row>
    <row r="150" spans="1:7" ht="15" x14ac:dyDescent="0.25">
      <c r="A150" s="1293">
        <f t="shared" si="4"/>
        <v>0</v>
      </c>
      <c r="B150" s="1294" t="s">
        <v>1332</v>
      </c>
      <c r="C150" s="1294" t="s">
        <v>1349</v>
      </c>
      <c r="D150" s="1295" t="str">
        <f t="shared" si="5"/>
        <v>Dutch(Suriname)</v>
      </c>
      <c r="E150" s="1294" t="s">
        <v>977</v>
      </c>
      <c r="F150" s="1294" t="s">
        <v>1350</v>
      </c>
      <c r="G150" s="1294" t="s">
        <v>979</v>
      </c>
    </row>
    <row r="151" spans="1:7" ht="15" x14ac:dyDescent="0.25">
      <c r="A151" s="1293">
        <f t="shared" si="4"/>
        <v>0</v>
      </c>
      <c r="B151" s="1294" t="s">
        <v>1351</v>
      </c>
      <c r="C151" s="1295"/>
      <c r="D151" s="1295" t="str">
        <f t="shared" si="5"/>
        <v>Dzongkha</v>
      </c>
      <c r="E151" s="1294" t="s">
        <v>977</v>
      </c>
      <c r="F151" s="1294" t="s">
        <v>1352</v>
      </c>
      <c r="G151" s="1294" t="s">
        <v>979</v>
      </c>
    </row>
    <row r="152" spans="1:7" ht="30" x14ac:dyDescent="0.25">
      <c r="A152" s="1293">
        <f t="shared" si="4"/>
        <v>3153</v>
      </c>
      <c r="B152" s="1294" t="s">
        <v>1351</v>
      </c>
      <c r="C152" s="1294" t="s">
        <v>1353</v>
      </c>
      <c r="D152" s="1295" t="str">
        <f t="shared" si="5"/>
        <v>Dzongkha(Bhutan)</v>
      </c>
      <c r="E152" s="1294" t="s">
        <v>1354</v>
      </c>
      <c r="F152" s="1294" t="s">
        <v>1355</v>
      </c>
      <c r="G152" s="1294" t="s">
        <v>979</v>
      </c>
    </row>
    <row r="153" spans="1:7" ht="15" x14ac:dyDescent="0.25">
      <c r="A153" s="1293">
        <f t="shared" si="4"/>
        <v>0</v>
      </c>
      <c r="B153" s="1294" t="s">
        <v>1356</v>
      </c>
      <c r="C153" s="1295"/>
      <c r="D153" s="1295" t="str">
        <f t="shared" si="5"/>
        <v>Embu</v>
      </c>
      <c r="E153" s="1294" t="s">
        <v>977</v>
      </c>
      <c r="F153" s="1294" t="s">
        <v>1357</v>
      </c>
      <c r="G153" s="1294" t="s">
        <v>979</v>
      </c>
    </row>
    <row r="154" spans="1:7" ht="15" x14ac:dyDescent="0.25">
      <c r="A154" s="1293">
        <f t="shared" si="4"/>
        <v>0</v>
      </c>
      <c r="B154" s="1294" t="s">
        <v>1356</v>
      </c>
      <c r="C154" s="1294" t="s">
        <v>1358</v>
      </c>
      <c r="D154" s="1295" t="str">
        <f t="shared" si="5"/>
        <v>Embu(Kenya)</v>
      </c>
      <c r="E154" s="1294" t="s">
        <v>977</v>
      </c>
      <c r="F154" s="1294" t="s">
        <v>1359</v>
      </c>
      <c r="G154" s="1294" t="s">
        <v>979</v>
      </c>
    </row>
    <row r="155" spans="1:7" ht="15" x14ac:dyDescent="0.25">
      <c r="A155" s="1293">
        <f t="shared" si="4"/>
        <v>9</v>
      </c>
      <c r="B155" s="1294" t="s">
        <v>1360</v>
      </c>
      <c r="C155" s="1295"/>
      <c r="D155" s="1295" t="str">
        <f t="shared" si="5"/>
        <v>English</v>
      </c>
      <c r="E155" s="1294" t="s">
        <v>1361</v>
      </c>
      <c r="F155" s="1294" t="s">
        <v>1362</v>
      </c>
      <c r="G155" s="1294" t="s">
        <v>989</v>
      </c>
    </row>
    <row r="156" spans="1:7" ht="30" x14ac:dyDescent="0.25">
      <c r="A156" s="1293">
        <f t="shared" si="4"/>
        <v>0</v>
      </c>
      <c r="B156" s="1294" t="s">
        <v>1360</v>
      </c>
      <c r="C156" s="1294" t="s">
        <v>1363</v>
      </c>
      <c r="D156" s="1295" t="str">
        <f t="shared" si="5"/>
        <v>English(American Samoa)</v>
      </c>
      <c r="E156" s="1294" t="s">
        <v>977</v>
      </c>
      <c r="F156" s="1294" t="s">
        <v>1364</v>
      </c>
      <c r="G156" s="1294" t="s">
        <v>979</v>
      </c>
    </row>
    <row r="157" spans="1:7" ht="15" x14ac:dyDescent="0.25">
      <c r="A157" s="1293">
        <f t="shared" si="4"/>
        <v>0</v>
      </c>
      <c r="B157" s="1294" t="s">
        <v>1360</v>
      </c>
      <c r="C157" s="1294" t="s">
        <v>1365</v>
      </c>
      <c r="D157" s="1295" t="str">
        <f t="shared" si="5"/>
        <v>English(Anguilla)</v>
      </c>
      <c r="E157" s="1294" t="s">
        <v>977</v>
      </c>
      <c r="F157" s="1294" t="s">
        <v>1366</v>
      </c>
      <c r="G157" s="1294" t="s">
        <v>979</v>
      </c>
    </row>
    <row r="158" spans="1:7" ht="45" x14ac:dyDescent="0.25">
      <c r="A158" s="1293">
        <f t="shared" si="4"/>
        <v>0</v>
      </c>
      <c r="B158" s="1294" t="s">
        <v>1360</v>
      </c>
      <c r="C158" s="1294" t="s">
        <v>1367</v>
      </c>
      <c r="D158" s="1295" t="str">
        <f t="shared" si="5"/>
        <v>English(Antigua and Barbuda)</v>
      </c>
      <c r="E158" s="1294" t="s">
        <v>977</v>
      </c>
      <c r="F158" s="1294" t="s">
        <v>1368</v>
      </c>
      <c r="G158" s="1294" t="s">
        <v>979</v>
      </c>
    </row>
    <row r="159" spans="1:7" ht="15" x14ac:dyDescent="0.25">
      <c r="A159" s="1293">
        <f t="shared" si="4"/>
        <v>3081</v>
      </c>
      <c r="B159" s="1294" t="s">
        <v>1360</v>
      </c>
      <c r="C159" s="1294" t="s">
        <v>1369</v>
      </c>
      <c r="D159" s="1295" t="str">
        <f t="shared" si="5"/>
        <v>English(Australia)</v>
      </c>
      <c r="E159" s="1294" t="s">
        <v>1370</v>
      </c>
      <c r="F159" s="1294" t="s">
        <v>1371</v>
      </c>
      <c r="G159" s="1294" t="s">
        <v>1257</v>
      </c>
    </row>
    <row r="160" spans="1:7" ht="15" x14ac:dyDescent="0.25">
      <c r="A160" s="1293">
        <f t="shared" si="4"/>
        <v>0</v>
      </c>
      <c r="B160" s="1294" t="s">
        <v>1360</v>
      </c>
      <c r="C160" s="1294" t="s">
        <v>1372</v>
      </c>
      <c r="D160" s="1295" t="str">
        <f t="shared" si="5"/>
        <v>English(Austria)</v>
      </c>
      <c r="E160" s="1294" t="s">
        <v>977</v>
      </c>
      <c r="F160" s="1294" t="s">
        <v>1373</v>
      </c>
      <c r="G160" s="1294" t="s">
        <v>1241</v>
      </c>
    </row>
    <row r="161" spans="1:7" ht="15" x14ac:dyDescent="0.25">
      <c r="A161" s="1293">
        <f t="shared" si="4"/>
        <v>0</v>
      </c>
      <c r="B161" s="1294" t="s">
        <v>1360</v>
      </c>
      <c r="C161" s="1294" t="s">
        <v>1374</v>
      </c>
      <c r="D161" s="1295" t="str">
        <f t="shared" si="5"/>
        <v>English(Bahamas)</v>
      </c>
      <c r="E161" s="1294" t="s">
        <v>977</v>
      </c>
      <c r="F161" s="1294" t="s">
        <v>1375</v>
      </c>
      <c r="G161" s="1294" t="s">
        <v>979</v>
      </c>
    </row>
    <row r="162" spans="1:7" ht="15" x14ac:dyDescent="0.25">
      <c r="A162" s="1293">
        <f t="shared" si="4"/>
        <v>0</v>
      </c>
      <c r="B162" s="1294" t="s">
        <v>1360</v>
      </c>
      <c r="C162" s="1294" t="s">
        <v>1376</v>
      </c>
      <c r="D162" s="1295" t="str">
        <f t="shared" si="5"/>
        <v>English(Barbados)</v>
      </c>
      <c r="E162" s="1294" t="s">
        <v>977</v>
      </c>
      <c r="F162" s="1294" t="s">
        <v>1377</v>
      </c>
      <c r="G162" s="1294" t="s">
        <v>979</v>
      </c>
    </row>
    <row r="163" spans="1:7" ht="15" x14ac:dyDescent="0.25">
      <c r="A163" s="1293">
        <f t="shared" si="4"/>
        <v>0</v>
      </c>
      <c r="B163" s="1294" t="s">
        <v>1360</v>
      </c>
      <c r="C163" s="1294" t="s">
        <v>1337</v>
      </c>
      <c r="D163" s="1295" t="str">
        <f t="shared" si="5"/>
        <v>English(Belgium)</v>
      </c>
      <c r="E163" s="1294" t="s">
        <v>977</v>
      </c>
      <c r="F163" s="1294" t="s">
        <v>1378</v>
      </c>
      <c r="G163" s="1294" t="s">
        <v>979</v>
      </c>
    </row>
    <row r="164" spans="1:7" ht="15" x14ac:dyDescent="0.25">
      <c r="A164" s="1293">
        <f t="shared" si="4"/>
        <v>2057</v>
      </c>
      <c r="B164" s="1294" t="s">
        <v>1360</v>
      </c>
      <c r="C164" s="1294" t="s">
        <v>1379</v>
      </c>
      <c r="D164" s="1295" t="str">
        <f t="shared" si="5"/>
        <v>English(Belize)</v>
      </c>
      <c r="E164" s="1294" t="s">
        <v>1380</v>
      </c>
      <c r="F164" s="1294" t="s">
        <v>1381</v>
      </c>
      <c r="G164" s="1294" t="s">
        <v>995</v>
      </c>
    </row>
    <row r="165" spans="1:7" ht="15" x14ac:dyDescent="0.25">
      <c r="A165" s="1293">
        <f t="shared" si="4"/>
        <v>0</v>
      </c>
      <c r="B165" s="1294" t="s">
        <v>1360</v>
      </c>
      <c r="C165" s="1294" t="s">
        <v>1382</v>
      </c>
      <c r="D165" s="1295" t="str">
        <f t="shared" si="5"/>
        <v>English(Bermuda)</v>
      </c>
      <c r="E165" s="1294" t="s">
        <v>977</v>
      </c>
      <c r="F165" s="1294" t="s">
        <v>1383</v>
      </c>
      <c r="G165" s="1294" t="s">
        <v>979</v>
      </c>
    </row>
    <row r="166" spans="1:7" ht="30" x14ac:dyDescent="0.25">
      <c r="A166" s="1293">
        <f t="shared" si="4"/>
        <v>0</v>
      </c>
      <c r="B166" s="1294" t="s">
        <v>1360</v>
      </c>
      <c r="C166" s="1294" t="s">
        <v>1384</v>
      </c>
      <c r="D166" s="1295" t="str">
        <f t="shared" si="5"/>
        <v>English(Botswana)</v>
      </c>
      <c r="E166" s="1294" t="s">
        <v>977</v>
      </c>
      <c r="F166" s="1294" t="s">
        <v>1385</v>
      </c>
      <c r="G166" s="1294" t="s">
        <v>979</v>
      </c>
    </row>
    <row r="167" spans="1:7" ht="60" x14ac:dyDescent="0.25">
      <c r="A167" s="1293">
        <f t="shared" si="4"/>
        <v>0</v>
      </c>
      <c r="B167" s="1294" t="s">
        <v>1360</v>
      </c>
      <c r="C167" s="1294" t="s">
        <v>1386</v>
      </c>
      <c r="D167" s="1295" t="str">
        <f t="shared" si="5"/>
        <v>English(British Indian Ocean Territory)</v>
      </c>
      <c r="E167" s="1294" t="s">
        <v>977</v>
      </c>
      <c r="F167" s="1294" t="s">
        <v>1387</v>
      </c>
      <c r="G167" s="1294" t="s">
        <v>979</v>
      </c>
    </row>
    <row r="168" spans="1:7" ht="45" x14ac:dyDescent="0.25">
      <c r="A168" s="1293">
        <f t="shared" si="4"/>
        <v>0</v>
      </c>
      <c r="B168" s="1294" t="s">
        <v>1360</v>
      </c>
      <c r="C168" s="1294" t="s">
        <v>1388</v>
      </c>
      <c r="D168" s="1295" t="str">
        <f t="shared" si="5"/>
        <v>English(British Virgin Islands)</v>
      </c>
      <c r="E168" s="1294" t="s">
        <v>977</v>
      </c>
      <c r="F168" s="1294" t="s">
        <v>1389</v>
      </c>
      <c r="G168" s="1294" t="s">
        <v>979</v>
      </c>
    </row>
    <row r="169" spans="1:7" ht="15" x14ac:dyDescent="0.25">
      <c r="A169" s="1293">
        <f t="shared" si="4"/>
        <v>0</v>
      </c>
      <c r="B169" s="1294" t="s">
        <v>1360</v>
      </c>
      <c r="C169" s="1294" t="s">
        <v>1390</v>
      </c>
      <c r="D169" s="1295" t="str">
        <f t="shared" si="5"/>
        <v>English(Burundi)</v>
      </c>
      <c r="E169" s="1294" t="s">
        <v>977</v>
      </c>
      <c r="F169" s="1294" t="s">
        <v>1391</v>
      </c>
      <c r="G169" s="1294" t="s">
        <v>1241</v>
      </c>
    </row>
    <row r="170" spans="1:7" ht="30" x14ac:dyDescent="0.25">
      <c r="A170" s="1293">
        <f t="shared" si="4"/>
        <v>0</v>
      </c>
      <c r="B170" s="1294" t="s">
        <v>1360</v>
      </c>
      <c r="C170" s="1294" t="s">
        <v>998</v>
      </c>
      <c r="D170" s="1295" t="str">
        <f t="shared" si="5"/>
        <v>English(Cameroon)</v>
      </c>
      <c r="E170" s="1294" t="s">
        <v>977</v>
      </c>
      <c r="F170" s="1294" t="s">
        <v>1392</v>
      </c>
      <c r="G170" s="1294" t="s">
        <v>979</v>
      </c>
    </row>
    <row r="171" spans="1:7" ht="15" x14ac:dyDescent="0.25">
      <c r="A171" s="1293">
        <f t="shared" si="4"/>
        <v>9</v>
      </c>
      <c r="B171" s="1294" t="s">
        <v>1360</v>
      </c>
      <c r="C171" s="1294" t="s">
        <v>1393</v>
      </c>
      <c r="D171" s="1295" t="str">
        <f t="shared" si="5"/>
        <v>English(Canada)</v>
      </c>
      <c r="E171" s="1294" t="s">
        <v>1394</v>
      </c>
      <c r="F171" s="1294" t="s">
        <v>1395</v>
      </c>
      <c r="G171" s="1294" t="s">
        <v>1257</v>
      </c>
    </row>
    <row r="172" spans="1:7" ht="30" x14ac:dyDescent="0.25">
      <c r="A172" s="1293">
        <f t="shared" si="4"/>
        <v>1033</v>
      </c>
      <c r="B172" s="1294" t="s">
        <v>1360</v>
      </c>
      <c r="C172" s="1294" t="s">
        <v>1396</v>
      </c>
      <c r="D172" s="1295" t="str">
        <f t="shared" si="5"/>
        <v>English(Caribbean)</v>
      </c>
      <c r="E172" s="1294" t="s">
        <v>1397</v>
      </c>
      <c r="F172" s="1294" t="s">
        <v>1398</v>
      </c>
      <c r="G172" s="1294" t="s">
        <v>995</v>
      </c>
    </row>
    <row r="173" spans="1:7" ht="30" x14ac:dyDescent="0.25">
      <c r="A173" s="1293">
        <f t="shared" si="4"/>
        <v>0</v>
      </c>
      <c r="B173" s="1294" t="s">
        <v>1360</v>
      </c>
      <c r="C173" s="1294" t="s">
        <v>1399</v>
      </c>
      <c r="D173" s="1295" t="str">
        <f t="shared" si="5"/>
        <v>English(Cayman Islands)</v>
      </c>
      <c r="E173" s="1294" t="s">
        <v>977</v>
      </c>
      <c r="F173" s="1294" t="s">
        <v>1400</v>
      </c>
      <c r="G173" s="1294" t="s">
        <v>979</v>
      </c>
    </row>
    <row r="174" spans="1:7" ht="30" x14ac:dyDescent="0.25">
      <c r="A174" s="1293">
        <f t="shared" si="4"/>
        <v>0</v>
      </c>
      <c r="B174" s="1294" t="s">
        <v>1360</v>
      </c>
      <c r="C174" s="1294" t="s">
        <v>1401</v>
      </c>
      <c r="D174" s="1295" t="str">
        <f t="shared" si="5"/>
        <v>English(Christmas Island)</v>
      </c>
      <c r="E174" s="1294" t="s">
        <v>977</v>
      </c>
      <c r="F174" s="1294" t="s">
        <v>1402</v>
      </c>
      <c r="G174" s="1294" t="s">
        <v>979</v>
      </c>
    </row>
    <row r="175" spans="1:7" ht="45" x14ac:dyDescent="0.25">
      <c r="A175" s="1293">
        <f t="shared" si="4"/>
        <v>0</v>
      </c>
      <c r="B175" s="1294" t="s">
        <v>1360</v>
      </c>
      <c r="C175" s="1294" t="s">
        <v>1403</v>
      </c>
      <c r="D175" s="1295" t="str">
        <f t="shared" si="5"/>
        <v>English(Cocos [Keeling] Islands)</v>
      </c>
      <c r="E175" s="1294" t="s">
        <v>977</v>
      </c>
      <c r="F175" s="1294" t="s">
        <v>1404</v>
      </c>
      <c r="G175" s="1294" t="s">
        <v>979</v>
      </c>
    </row>
    <row r="176" spans="1:7" ht="30" x14ac:dyDescent="0.25">
      <c r="A176" s="1293">
        <f t="shared" si="4"/>
        <v>0</v>
      </c>
      <c r="B176" s="1294" t="s">
        <v>1360</v>
      </c>
      <c r="C176" s="1294" t="s">
        <v>1405</v>
      </c>
      <c r="D176" s="1295" t="str">
        <f t="shared" si="5"/>
        <v>English(Cook Islands)</v>
      </c>
      <c r="E176" s="1294" t="s">
        <v>977</v>
      </c>
      <c r="F176" s="1294" t="s">
        <v>1406</v>
      </c>
      <c r="G176" s="1294" t="s">
        <v>979</v>
      </c>
    </row>
    <row r="177" spans="1:7" ht="15" x14ac:dyDescent="0.25">
      <c r="A177" s="1293">
        <f t="shared" si="4"/>
        <v>0</v>
      </c>
      <c r="B177" s="1294" t="s">
        <v>1360</v>
      </c>
      <c r="C177" s="1294" t="s">
        <v>1407</v>
      </c>
      <c r="D177" s="1295" t="str">
        <f t="shared" si="5"/>
        <v>English(Cyprus)</v>
      </c>
      <c r="E177" s="1294" t="s">
        <v>977</v>
      </c>
      <c r="F177" s="1294" t="s">
        <v>1408</v>
      </c>
      <c r="G177" s="1294" t="s">
        <v>1241</v>
      </c>
    </row>
    <row r="178" spans="1:7" ht="15" x14ac:dyDescent="0.25">
      <c r="A178" s="1293">
        <f t="shared" si="4"/>
        <v>0</v>
      </c>
      <c r="B178" s="1294" t="s">
        <v>1360</v>
      </c>
      <c r="C178" s="1294" t="s">
        <v>1312</v>
      </c>
      <c r="D178" s="1295" t="str">
        <f t="shared" si="5"/>
        <v>English(Denmark)</v>
      </c>
      <c r="E178" s="1294" t="s">
        <v>977</v>
      </c>
      <c r="F178" s="1294" t="s">
        <v>1409</v>
      </c>
      <c r="G178" s="1294" t="s">
        <v>1241</v>
      </c>
    </row>
    <row r="179" spans="1:7" ht="15" x14ac:dyDescent="0.25">
      <c r="A179" s="1293">
        <f t="shared" si="4"/>
        <v>0</v>
      </c>
      <c r="B179" s="1294" t="s">
        <v>1360</v>
      </c>
      <c r="C179" s="1294" t="s">
        <v>1410</v>
      </c>
      <c r="D179" s="1295" t="str">
        <f t="shared" si="5"/>
        <v>English(Dominica)</v>
      </c>
      <c r="E179" s="1294" t="s">
        <v>977</v>
      </c>
      <c r="F179" s="1294" t="s">
        <v>1411</v>
      </c>
      <c r="G179" s="1294" t="s">
        <v>979</v>
      </c>
    </row>
    <row r="180" spans="1:7" ht="15" x14ac:dyDescent="0.25">
      <c r="A180" s="1293">
        <f t="shared" si="4"/>
        <v>0</v>
      </c>
      <c r="B180" s="1294" t="s">
        <v>1360</v>
      </c>
      <c r="C180" s="1294" t="s">
        <v>982</v>
      </c>
      <c r="D180" s="1295" t="str">
        <f t="shared" si="5"/>
        <v>English(Eritrea)</v>
      </c>
      <c r="E180" s="1294" t="s">
        <v>977</v>
      </c>
      <c r="F180" s="1294" t="s">
        <v>1412</v>
      </c>
      <c r="G180" s="1294" t="s">
        <v>979</v>
      </c>
    </row>
    <row r="181" spans="1:7" ht="15" x14ac:dyDescent="0.25">
      <c r="A181" s="1293">
        <f t="shared" si="4"/>
        <v>0</v>
      </c>
      <c r="B181" s="1294" t="s">
        <v>1360</v>
      </c>
      <c r="C181" s="1294" t="s">
        <v>1413</v>
      </c>
      <c r="D181" s="1295" t="str">
        <f t="shared" si="5"/>
        <v>English(Europe)</v>
      </c>
      <c r="E181" s="1294" t="s">
        <v>977</v>
      </c>
      <c r="F181" s="1294" t="s">
        <v>1414</v>
      </c>
      <c r="G181" s="1294" t="s">
        <v>979</v>
      </c>
    </row>
    <row r="182" spans="1:7" ht="30" x14ac:dyDescent="0.25">
      <c r="A182" s="1293">
        <f t="shared" si="4"/>
        <v>0</v>
      </c>
      <c r="B182" s="1294" t="s">
        <v>1360</v>
      </c>
      <c r="C182" s="1294" t="s">
        <v>1415</v>
      </c>
      <c r="D182" s="1295" t="str">
        <f t="shared" si="5"/>
        <v>English(Falkland Islands)</v>
      </c>
      <c r="E182" s="1294" t="s">
        <v>977</v>
      </c>
      <c r="F182" s="1294" t="s">
        <v>1416</v>
      </c>
      <c r="G182" s="1294" t="s">
        <v>979</v>
      </c>
    </row>
    <row r="183" spans="1:7" ht="15" x14ac:dyDescent="0.25">
      <c r="A183" s="1293">
        <f t="shared" si="4"/>
        <v>0</v>
      </c>
      <c r="B183" s="1294" t="s">
        <v>1360</v>
      </c>
      <c r="C183" s="1294" t="s">
        <v>1417</v>
      </c>
      <c r="D183" s="1295" t="str">
        <f t="shared" si="5"/>
        <v>English(Finland)</v>
      </c>
      <c r="E183" s="1294" t="s">
        <v>977</v>
      </c>
      <c r="F183" s="1294" t="s">
        <v>1418</v>
      </c>
      <c r="G183" s="1294" t="s">
        <v>1241</v>
      </c>
    </row>
    <row r="184" spans="1:7" ht="15" x14ac:dyDescent="0.25">
      <c r="A184" s="1293">
        <f t="shared" si="4"/>
        <v>0</v>
      </c>
      <c r="B184" s="1294" t="s">
        <v>1360</v>
      </c>
      <c r="C184" s="1294" t="s">
        <v>1419</v>
      </c>
      <c r="D184" s="1295" t="str">
        <f t="shared" si="5"/>
        <v>English(Fiji)</v>
      </c>
      <c r="E184" s="1294" t="s">
        <v>977</v>
      </c>
      <c r="F184" s="1294" t="s">
        <v>1420</v>
      </c>
      <c r="G184" s="1294" t="s">
        <v>979</v>
      </c>
    </row>
    <row r="185" spans="1:7" ht="15" x14ac:dyDescent="0.25">
      <c r="A185" s="1293">
        <f t="shared" si="4"/>
        <v>0</v>
      </c>
      <c r="B185" s="1294" t="s">
        <v>1360</v>
      </c>
      <c r="C185" s="1294" t="s">
        <v>1421</v>
      </c>
      <c r="D185" s="1295" t="str">
        <f t="shared" si="5"/>
        <v>English(Gambia)</v>
      </c>
      <c r="E185" s="1294" t="s">
        <v>977</v>
      </c>
      <c r="F185" s="1294" t="s">
        <v>1422</v>
      </c>
      <c r="G185" s="1294" t="s">
        <v>979</v>
      </c>
    </row>
    <row r="186" spans="1:7" ht="15" x14ac:dyDescent="0.25">
      <c r="A186" s="1293">
        <f t="shared" si="4"/>
        <v>0</v>
      </c>
      <c r="B186" s="1294" t="s">
        <v>1360</v>
      </c>
      <c r="C186" s="1294" t="s">
        <v>1423</v>
      </c>
      <c r="D186" s="1295" t="str">
        <f t="shared" si="5"/>
        <v>English(Germany)</v>
      </c>
      <c r="E186" s="1294" t="s">
        <v>977</v>
      </c>
      <c r="F186" s="1294" t="s">
        <v>1424</v>
      </c>
      <c r="G186" s="1294" t="s">
        <v>1241</v>
      </c>
    </row>
    <row r="187" spans="1:7" ht="15" x14ac:dyDescent="0.25">
      <c r="A187" s="1293">
        <f t="shared" si="4"/>
        <v>0</v>
      </c>
      <c r="B187" s="1294" t="s">
        <v>1360</v>
      </c>
      <c r="C187" s="1294" t="s">
        <v>1002</v>
      </c>
      <c r="D187" s="1295" t="str">
        <f t="shared" si="5"/>
        <v>English(Ghana)</v>
      </c>
      <c r="E187" s="1294" t="s">
        <v>977</v>
      </c>
      <c r="F187" s="1294" t="s">
        <v>1425</v>
      </c>
      <c r="G187" s="1294" t="s">
        <v>979</v>
      </c>
    </row>
    <row r="188" spans="1:7" ht="15" x14ac:dyDescent="0.25">
      <c r="A188" s="1293">
        <f t="shared" si="4"/>
        <v>0</v>
      </c>
      <c r="B188" s="1294" t="s">
        <v>1360</v>
      </c>
      <c r="C188" s="1294" t="s">
        <v>1426</v>
      </c>
      <c r="D188" s="1295" t="str">
        <f t="shared" si="5"/>
        <v>English(Gibraltar)</v>
      </c>
      <c r="E188" s="1294" t="s">
        <v>977</v>
      </c>
      <c r="F188" s="1294" t="s">
        <v>1427</v>
      </c>
      <c r="G188" s="1294" t="s">
        <v>979</v>
      </c>
    </row>
    <row r="189" spans="1:7" ht="15" x14ac:dyDescent="0.25">
      <c r="A189" s="1293">
        <f t="shared" si="4"/>
        <v>0</v>
      </c>
      <c r="B189" s="1294" t="s">
        <v>1360</v>
      </c>
      <c r="C189" s="1294" t="s">
        <v>1428</v>
      </c>
      <c r="D189" s="1295" t="str">
        <f t="shared" si="5"/>
        <v>English(Grenada)</v>
      </c>
      <c r="E189" s="1294" t="s">
        <v>977</v>
      </c>
      <c r="F189" s="1294" t="s">
        <v>1429</v>
      </c>
      <c r="G189" s="1294" t="s">
        <v>979</v>
      </c>
    </row>
    <row r="190" spans="1:7" ht="15" x14ac:dyDescent="0.25">
      <c r="A190" s="1293">
        <f t="shared" si="4"/>
        <v>0</v>
      </c>
      <c r="B190" s="1294" t="s">
        <v>1360</v>
      </c>
      <c r="C190" s="1294" t="s">
        <v>1430</v>
      </c>
      <c r="D190" s="1295" t="str">
        <f t="shared" si="5"/>
        <v>English(Guam)</v>
      </c>
      <c r="E190" s="1294" t="s">
        <v>977</v>
      </c>
      <c r="F190" s="1294" t="s">
        <v>1431</v>
      </c>
      <c r="G190" s="1294" t="s">
        <v>979</v>
      </c>
    </row>
    <row r="191" spans="1:7" ht="15" x14ac:dyDescent="0.25">
      <c r="A191" s="1293">
        <f t="shared" si="4"/>
        <v>0</v>
      </c>
      <c r="B191" s="1294" t="s">
        <v>1360</v>
      </c>
      <c r="C191" s="1294" t="s">
        <v>1432</v>
      </c>
      <c r="D191" s="1295" t="str">
        <f t="shared" si="5"/>
        <v>English(Guernsey)</v>
      </c>
      <c r="E191" s="1294" t="s">
        <v>977</v>
      </c>
      <c r="F191" s="1294" t="s">
        <v>1433</v>
      </c>
      <c r="G191" s="1294" t="s">
        <v>979</v>
      </c>
    </row>
    <row r="192" spans="1:7" ht="15" x14ac:dyDescent="0.25">
      <c r="A192" s="1293">
        <f t="shared" si="4"/>
        <v>0</v>
      </c>
      <c r="B192" s="1294" t="s">
        <v>1360</v>
      </c>
      <c r="C192" s="1294" t="s">
        <v>1434</v>
      </c>
      <c r="D192" s="1295" t="str">
        <f t="shared" si="5"/>
        <v>English(Guyana)</v>
      </c>
      <c r="E192" s="1294" t="s">
        <v>977</v>
      </c>
      <c r="F192" s="1294" t="s">
        <v>1435</v>
      </c>
      <c r="G192" s="1294" t="s">
        <v>979</v>
      </c>
    </row>
    <row r="193" spans="1:7" ht="30" x14ac:dyDescent="0.25">
      <c r="A193" s="1293">
        <f t="shared" si="4"/>
        <v>3081</v>
      </c>
      <c r="B193" s="1294" t="s">
        <v>1360</v>
      </c>
      <c r="C193" s="1294" t="s">
        <v>1436</v>
      </c>
      <c r="D193" s="1295" t="str">
        <f t="shared" si="5"/>
        <v>English(Hong Kong)</v>
      </c>
      <c r="E193" s="1294" t="s">
        <v>1437</v>
      </c>
      <c r="F193" s="1294" t="s">
        <v>1438</v>
      </c>
      <c r="G193" s="1294" t="s">
        <v>1210</v>
      </c>
    </row>
    <row r="194" spans="1:7" ht="15" x14ac:dyDescent="0.25">
      <c r="A194" s="1293">
        <f t="shared" ref="A194:A257" si="6">HEX2DEC(RIGHT(E194,3))</f>
        <v>9</v>
      </c>
      <c r="B194" s="1294" t="s">
        <v>1360</v>
      </c>
      <c r="C194" s="1294" t="s">
        <v>347</v>
      </c>
      <c r="D194" s="1295" t="str">
        <f t="shared" si="5"/>
        <v>English(India)</v>
      </c>
      <c r="E194" s="1294" t="s">
        <v>1439</v>
      </c>
      <c r="F194" s="1294" t="s">
        <v>1440</v>
      </c>
      <c r="G194" s="1294" t="s">
        <v>1018</v>
      </c>
    </row>
    <row r="195" spans="1:7" ht="15" x14ac:dyDescent="0.25">
      <c r="A195" s="1293">
        <f t="shared" si="6"/>
        <v>2057</v>
      </c>
      <c r="B195" s="1294" t="s">
        <v>1360</v>
      </c>
      <c r="C195" s="1294" t="s">
        <v>1441</v>
      </c>
      <c r="D195" s="1295" t="str">
        <f t="shared" ref="D195:D258" si="7">IF(C195&lt;&gt;"",CONCATENATE(B195,"(",C195,")"),B195)</f>
        <v>English(Ireland)</v>
      </c>
      <c r="E195" s="1294" t="s">
        <v>1442</v>
      </c>
      <c r="F195" s="1294" t="s">
        <v>1443</v>
      </c>
      <c r="G195" s="1294" t="s">
        <v>1257</v>
      </c>
    </row>
    <row r="196" spans="1:7" ht="30" x14ac:dyDescent="0.25">
      <c r="A196" s="1293">
        <f t="shared" si="6"/>
        <v>0</v>
      </c>
      <c r="B196" s="1294" t="s">
        <v>1360</v>
      </c>
      <c r="C196" s="1294" t="s">
        <v>1444</v>
      </c>
      <c r="D196" s="1295" t="str">
        <f t="shared" si="7"/>
        <v>English(Isle of Man)</v>
      </c>
      <c r="E196" s="1294" t="s">
        <v>977</v>
      </c>
      <c r="F196" s="1294" t="s">
        <v>1445</v>
      </c>
      <c r="G196" s="1294" t="s">
        <v>979</v>
      </c>
    </row>
    <row r="197" spans="1:7" ht="15" x14ac:dyDescent="0.25">
      <c r="A197" s="1293">
        <f t="shared" si="6"/>
        <v>0</v>
      </c>
      <c r="B197" s="1294" t="s">
        <v>1360</v>
      </c>
      <c r="C197" s="1294" t="s">
        <v>1049</v>
      </c>
      <c r="D197" s="1295" t="str">
        <f t="shared" si="7"/>
        <v>English(Israel)</v>
      </c>
      <c r="E197" s="1294" t="s">
        <v>977</v>
      </c>
      <c r="F197" s="1294" t="s">
        <v>1446</v>
      </c>
      <c r="G197" s="1294" t="s">
        <v>1241</v>
      </c>
    </row>
    <row r="198" spans="1:7" ht="15" x14ac:dyDescent="0.25">
      <c r="A198" s="1293">
        <f t="shared" si="6"/>
        <v>9</v>
      </c>
      <c r="B198" s="1294" t="s">
        <v>1360</v>
      </c>
      <c r="C198" s="1294" t="s">
        <v>1447</v>
      </c>
      <c r="D198" s="1295" t="str">
        <f t="shared" si="7"/>
        <v>English(Jamaica)</v>
      </c>
      <c r="E198" s="1294" t="s">
        <v>1448</v>
      </c>
      <c r="F198" s="1294" t="s">
        <v>1449</v>
      </c>
      <c r="G198" s="1294" t="s">
        <v>995</v>
      </c>
    </row>
    <row r="199" spans="1:7" ht="15" x14ac:dyDescent="0.25">
      <c r="A199" s="1293">
        <f t="shared" si="6"/>
        <v>0</v>
      </c>
      <c r="B199" s="1294" t="s">
        <v>1360</v>
      </c>
      <c r="C199" s="1294" t="s">
        <v>1450</v>
      </c>
      <c r="D199" s="1295" t="str">
        <f t="shared" si="7"/>
        <v>English(Jersey)</v>
      </c>
      <c r="E199" s="1294" t="s">
        <v>977</v>
      </c>
      <c r="F199" s="1294" t="s">
        <v>1451</v>
      </c>
      <c r="G199" s="1294" t="s">
        <v>979</v>
      </c>
    </row>
    <row r="200" spans="1:7" ht="15" x14ac:dyDescent="0.25">
      <c r="A200" s="1293">
        <f t="shared" si="6"/>
        <v>0</v>
      </c>
      <c r="B200" s="1294" t="s">
        <v>1360</v>
      </c>
      <c r="C200" s="1294" t="s">
        <v>1358</v>
      </c>
      <c r="D200" s="1295" t="str">
        <f t="shared" si="7"/>
        <v>English(Kenya)</v>
      </c>
      <c r="E200" s="1294" t="s">
        <v>977</v>
      </c>
      <c r="F200" s="1294" t="s">
        <v>1452</v>
      </c>
      <c r="G200" s="1294" t="s">
        <v>979</v>
      </c>
    </row>
    <row r="201" spans="1:7" ht="15" x14ac:dyDescent="0.25">
      <c r="A201" s="1293">
        <f t="shared" si="6"/>
        <v>0</v>
      </c>
      <c r="B201" s="1294" t="s">
        <v>1360</v>
      </c>
      <c r="C201" s="1294" t="s">
        <v>1453</v>
      </c>
      <c r="D201" s="1295" t="str">
        <f t="shared" si="7"/>
        <v>English(Kiribati)</v>
      </c>
      <c r="E201" s="1294" t="s">
        <v>977</v>
      </c>
      <c r="F201" s="1294" t="s">
        <v>1454</v>
      </c>
      <c r="G201" s="1294" t="s">
        <v>979</v>
      </c>
    </row>
    <row r="202" spans="1:7" ht="15" x14ac:dyDescent="0.25">
      <c r="A202" s="1293">
        <f t="shared" si="6"/>
        <v>0</v>
      </c>
      <c r="B202" s="1294" t="s">
        <v>1360</v>
      </c>
      <c r="C202" s="1294" t="s">
        <v>1455</v>
      </c>
      <c r="D202" s="1295" t="str">
        <f t="shared" si="7"/>
        <v>English(Lesotho)</v>
      </c>
      <c r="E202" s="1294" t="s">
        <v>977</v>
      </c>
      <c r="F202" s="1294" t="s">
        <v>1456</v>
      </c>
      <c r="G202" s="1294" t="s">
        <v>979</v>
      </c>
    </row>
    <row r="203" spans="1:7" ht="15" x14ac:dyDescent="0.25">
      <c r="A203" s="1293">
        <f t="shared" si="6"/>
        <v>0</v>
      </c>
      <c r="B203" s="1294" t="s">
        <v>1360</v>
      </c>
      <c r="C203" s="1294" t="s">
        <v>1457</v>
      </c>
      <c r="D203" s="1295" t="str">
        <f t="shared" si="7"/>
        <v>English(Liberia)</v>
      </c>
      <c r="E203" s="1294" t="s">
        <v>977</v>
      </c>
      <c r="F203" s="1294" t="s">
        <v>1458</v>
      </c>
      <c r="G203" s="1294" t="s">
        <v>979</v>
      </c>
    </row>
    <row r="204" spans="1:7" ht="30" x14ac:dyDescent="0.25">
      <c r="A204" s="1293">
        <f t="shared" si="6"/>
        <v>0</v>
      </c>
      <c r="B204" s="1294" t="s">
        <v>1360</v>
      </c>
      <c r="C204" s="1294" t="s">
        <v>1459</v>
      </c>
      <c r="D204" s="1295" t="str">
        <f t="shared" si="7"/>
        <v>English(Macao SAR)</v>
      </c>
      <c r="E204" s="1294" t="s">
        <v>977</v>
      </c>
      <c r="F204" s="1294" t="s">
        <v>1460</v>
      </c>
      <c r="G204" s="1294" t="s">
        <v>979</v>
      </c>
    </row>
    <row r="205" spans="1:7" ht="30" x14ac:dyDescent="0.25">
      <c r="A205" s="1293">
        <f t="shared" si="6"/>
        <v>0</v>
      </c>
      <c r="B205" s="1294" t="s">
        <v>1360</v>
      </c>
      <c r="C205" s="1294" t="s">
        <v>1461</v>
      </c>
      <c r="D205" s="1295" t="str">
        <f t="shared" si="7"/>
        <v>English(Madagascar)</v>
      </c>
      <c r="E205" s="1294" t="s">
        <v>977</v>
      </c>
      <c r="F205" s="1294" t="s">
        <v>1462</v>
      </c>
      <c r="G205" s="1294" t="s">
        <v>979</v>
      </c>
    </row>
    <row r="206" spans="1:7" ht="15" x14ac:dyDescent="0.25">
      <c r="A206" s="1293">
        <f t="shared" si="6"/>
        <v>0</v>
      </c>
      <c r="B206" s="1294" t="s">
        <v>1360</v>
      </c>
      <c r="C206" s="1294" t="s">
        <v>1463</v>
      </c>
      <c r="D206" s="1295" t="str">
        <f t="shared" si="7"/>
        <v>English(Malawi)</v>
      </c>
      <c r="E206" s="1294" t="s">
        <v>977</v>
      </c>
      <c r="F206" s="1294" t="s">
        <v>1464</v>
      </c>
      <c r="G206" s="1294" t="s">
        <v>979</v>
      </c>
    </row>
    <row r="207" spans="1:7" ht="15" x14ac:dyDescent="0.25">
      <c r="A207" s="1293">
        <f t="shared" si="6"/>
        <v>1033</v>
      </c>
      <c r="B207" s="1294" t="s">
        <v>1360</v>
      </c>
      <c r="C207" s="1294" t="s">
        <v>1465</v>
      </c>
      <c r="D207" s="1295" t="str">
        <f t="shared" si="7"/>
        <v>English(Malaysia)</v>
      </c>
      <c r="E207" s="1294" t="s">
        <v>1466</v>
      </c>
      <c r="F207" s="1294" t="s">
        <v>1467</v>
      </c>
      <c r="G207" s="1294" t="s">
        <v>1018</v>
      </c>
    </row>
    <row r="208" spans="1:7" ht="15" x14ac:dyDescent="0.25">
      <c r="A208" s="1293">
        <f t="shared" si="6"/>
        <v>0</v>
      </c>
      <c r="B208" s="1294" t="s">
        <v>1360</v>
      </c>
      <c r="C208" s="1294" t="s">
        <v>1468</v>
      </c>
      <c r="D208" s="1295" t="str">
        <f t="shared" si="7"/>
        <v>English(Malta)</v>
      </c>
      <c r="E208" s="1294" t="s">
        <v>977</v>
      </c>
      <c r="F208" s="1294" t="s">
        <v>1469</v>
      </c>
      <c r="G208" s="1294" t="s">
        <v>979</v>
      </c>
    </row>
    <row r="209" spans="1:7" ht="30" x14ac:dyDescent="0.25">
      <c r="A209" s="1293">
        <f t="shared" si="6"/>
        <v>0</v>
      </c>
      <c r="B209" s="1294" t="s">
        <v>1360</v>
      </c>
      <c r="C209" s="1294" t="s">
        <v>1470</v>
      </c>
      <c r="D209" s="1295" t="str">
        <f t="shared" si="7"/>
        <v>English(Marshall Islands)</v>
      </c>
      <c r="E209" s="1294" t="s">
        <v>977</v>
      </c>
      <c r="F209" s="1294" t="s">
        <v>1471</v>
      </c>
      <c r="G209" s="1294" t="s">
        <v>979</v>
      </c>
    </row>
    <row r="210" spans="1:7" ht="15" x14ac:dyDescent="0.25">
      <c r="A210" s="1293">
        <f t="shared" si="6"/>
        <v>0</v>
      </c>
      <c r="B210" s="1294" t="s">
        <v>1360</v>
      </c>
      <c r="C210" s="1294" t="s">
        <v>1472</v>
      </c>
      <c r="D210" s="1295" t="str">
        <f t="shared" si="7"/>
        <v>English(Mauritius)</v>
      </c>
      <c r="E210" s="1294" t="s">
        <v>977</v>
      </c>
      <c r="F210" s="1294" t="s">
        <v>1473</v>
      </c>
      <c r="G210" s="1294" t="s">
        <v>979</v>
      </c>
    </row>
    <row r="211" spans="1:7" ht="30" x14ac:dyDescent="0.25">
      <c r="A211" s="1293">
        <f t="shared" si="6"/>
        <v>0</v>
      </c>
      <c r="B211" s="1294" t="s">
        <v>1360</v>
      </c>
      <c r="C211" s="1294" t="s">
        <v>1474</v>
      </c>
      <c r="D211" s="1295" t="str">
        <f t="shared" si="7"/>
        <v>English(Micronesia)</v>
      </c>
      <c r="E211" s="1294" t="s">
        <v>977</v>
      </c>
      <c r="F211" s="1294" t="s">
        <v>1475</v>
      </c>
      <c r="G211" s="1294" t="s">
        <v>979</v>
      </c>
    </row>
    <row r="212" spans="1:7" ht="30" x14ac:dyDescent="0.25">
      <c r="A212" s="1293">
        <f t="shared" si="6"/>
        <v>0</v>
      </c>
      <c r="B212" s="1294" t="s">
        <v>1360</v>
      </c>
      <c r="C212" s="1294" t="s">
        <v>1476</v>
      </c>
      <c r="D212" s="1295" t="str">
        <f t="shared" si="7"/>
        <v>English(Montserrat)</v>
      </c>
      <c r="E212" s="1294" t="s">
        <v>977</v>
      </c>
      <c r="F212" s="1294" t="s">
        <v>1477</v>
      </c>
      <c r="G212" s="1294" t="s">
        <v>979</v>
      </c>
    </row>
    <row r="213" spans="1:7" ht="15" x14ac:dyDescent="0.25">
      <c r="A213" s="1293">
        <f t="shared" si="6"/>
        <v>0</v>
      </c>
      <c r="B213" s="1294" t="s">
        <v>1360</v>
      </c>
      <c r="C213" s="1294" t="s">
        <v>990</v>
      </c>
      <c r="D213" s="1295" t="str">
        <f t="shared" si="7"/>
        <v>English(Namibia)</v>
      </c>
      <c r="E213" s="1294" t="s">
        <v>977</v>
      </c>
      <c r="F213" s="1294" t="s">
        <v>1478</v>
      </c>
      <c r="G213" s="1294" t="s">
        <v>979</v>
      </c>
    </row>
    <row r="214" spans="1:7" ht="15" x14ac:dyDescent="0.25">
      <c r="A214" s="1293">
        <f t="shared" si="6"/>
        <v>0</v>
      </c>
      <c r="B214" s="1294" t="s">
        <v>1360</v>
      </c>
      <c r="C214" s="1294" t="s">
        <v>1479</v>
      </c>
      <c r="D214" s="1295" t="str">
        <f t="shared" si="7"/>
        <v>English(Nauru)</v>
      </c>
      <c r="E214" s="1294" t="s">
        <v>977</v>
      </c>
      <c r="F214" s="1294" t="s">
        <v>1480</v>
      </c>
      <c r="G214" s="1294" t="s">
        <v>979</v>
      </c>
    </row>
    <row r="215" spans="1:7" ht="30" x14ac:dyDescent="0.25">
      <c r="A215" s="1293">
        <f t="shared" si="6"/>
        <v>0</v>
      </c>
      <c r="B215" s="1294" t="s">
        <v>1360</v>
      </c>
      <c r="C215" s="1294" t="s">
        <v>1344</v>
      </c>
      <c r="D215" s="1295" t="str">
        <f t="shared" si="7"/>
        <v>English(Netherlands)</v>
      </c>
      <c r="E215" s="1294" t="s">
        <v>977</v>
      </c>
      <c r="F215" s="1294" t="s">
        <v>1481</v>
      </c>
      <c r="G215" s="1294" t="s">
        <v>1241</v>
      </c>
    </row>
    <row r="216" spans="1:7" ht="30" x14ac:dyDescent="0.25">
      <c r="A216" s="1293">
        <f t="shared" si="6"/>
        <v>1033</v>
      </c>
      <c r="B216" s="1294" t="s">
        <v>1360</v>
      </c>
      <c r="C216" s="1294" t="s">
        <v>1482</v>
      </c>
      <c r="D216" s="1295" t="str">
        <f t="shared" si="7"/>
        <v>English(New Zealand)</v>
      </c>
      <c r="E216" s="1294" t="s">
        <v>1483</v>
      </c>
      <c r="F216" s="1294" t="s">
        <v>1484</v>
      </c>
      <c r="G216" s="1294" t="s">
        <v>1257</v>
      </c>
    </row>
    <row r="217" spans="1:7" ht="15" x14ac:dyDescent="0.25">
      <c r="A217" s="1293">
        <f t="shared" si="6"/>
        <v>0</v>
      </c>
      <c r="B217" s="1294" t="s">
        <v>1360</v>
      </c>
      <c r="C217" s="1294" t="s">
        <v>1485</v>
      </c>
      <c r="D217" s="1295" t="str">
        <f t="shared" si="7"/>
        <v>English(Nigeria)</v>
      </c>
      <c r="E217" s="1294" t="s">
        <v>977</v>
      </c>
      <c r="F217" s="1294" t="s">
        <v>1486</v>
      </c>
      <c r="G217" s="1294" t="s">
        <v>979</v>
      </c>
    </row>
    <row r="218" spans="1:7" ht="15" x14ac:dyDescent="0.25">
      <c r="A218" s="1293">
        <f t="shared" si="6"/>
        <v>0</v>
      </c>
      <c r="B218" s="1294" t="s">
        <v>1360</v>
      </c>
      <c r="C218" s="1294" t="s">
        <v>1487</v>
      </c>
      <c r="D218" s="1295" t="str">
        <f t="shared" si="7"/>
        <v>English(Niue)</v>
      </c>
      <c r="E218" s="1294" t="s">
        <v>977</v>
      </c>
      <c r="F218" s="1294" t="s">
        <v>1488</v>
      </c>
      <c r="G218" s="1294" t="s">
        <v>979</v>
      </c>
    </row>
    <row r="219" spans="1:7" ht="30" x14ac:dyDescent="0.25">
      <c r="A219" s="1293">
        <f t="shared" si="6"/>
        <v>0</v>
      </c>
      <c r="B219" s="1294" t="s">
        <v>1360</v>
      </c>
      <c r="C219" s="1294" t="s">
        <v>1489</v>
      </c>
      <c r="D219" s="1295" t="str">
        <f t="shared" si="7"/>
        <v>English(Norfolk Island)</v>
      </c>
      <c r="E219" s="1294" t="s">
        <v>977</v>
      </c>
      <c r="F219" s="1294" t="s">
        <v>1490</v>
      </c>
      <c r="G219" s="1294" t="s">
        <v>979</v>
      </c>
    </row>
    <row r="220" spans="1:7" ht="45" x14ac:dyDescent="0.25">
      <c r="A220" s="1293">
        <f t="shared" si="6"/>
        <v>0</v>
      </c>
      <c r="B220" s="1294" t="s">
        <v>1360</v>
      </c>
      <c r="C220" s="1294" t="s">
        <v>1491</v>
      </c>
      <c r="D220" s="1295" t="str">
        <f t="shared" si="7"/>
        <v>English(Northern Mariana Islands)</v>
      </c>
      <c r="E220" s="1294" t="s">
        <v>977</v>
      </c>
      <c r="F220" s="1294" t="s">
        <v>1492</v>
      </c>
      <c r="G220" s="1294" t="s">
        <v>979</v>
      </c>
    </row>
    <row r="221" spans="1:7" ht="15" x14ac:dyDescent="0.25">
      <c r="A221" s="1293">
        <f t="shared" si="6"/>
        <v>0</v>
      </c>
      <c r="B221" s="1294" t="s">
        <v>1360</v>
      </c>
      <c r="C221" s="1294" t="s">
        <v>1493</v>
      </c>
      <c r="D221" s="1295" t="str">
        <f t="shared" si="7"/>
        <v>English(Pakistan)</v>
      </c>
      <c r="E221" s="1294" t="s">
        <v>977</v>
      </c>
      <c r="F221" s="1294" t="s">
        <v>1494</v>
      </c>
      <c r="G221" s="1294" t="s">
        <v>979</v>
      </c>
    </row>
    <row r="222" spans="1:7" ht="15" x14ac:dyDescent="0.25">
      <c r="A222" s="1293">
        <f t="shared" si="6"/>
        <v>0</v>
      </c>
      <c r="B222" s="1294" t="s">
        <v>1360</v>
      </c>
      <c r="C222" s="1294" t="s">
        <v>1495</v>
      </c>
      <c r="D222" s="1295" t="str">
        <f t="shared" si="7"/>
        <v>English(Palau)</v>
      </c>
      <c r="E222" s="1294" t="s">
        <v>977</v>
      </c>
      <c r="F222" s="1294" t="s">
        <v>1496</v>
      </c>
      <c r="G222" s="1294" t="s">
        <v>979</v>
      </c>
    </row>
    <row r="223" spans="1:7" ht="30" x14ac:dyDescent="0.25">
      <c r="A223" s="1293">
        <f t="shared" si="6"/>
        <v>0</v>
      </c>
      <c r="B223" s="1294" t="s">
        <v>1360</v>
      </c>
      <c r="C223" s="1294" t="s">
        <v>1497</v>
      </c>
      <c r="D223" s="1295" t="str">
        <f t="shared" si="7"/>
        <v>English(Papua New Guinea)</v>
      </c>
      <c r="E223" s="1294" t="s">
        <v>977</v>
      </c>
      <c r="F223" s="1294" t="s">
        <v>1498</v>
      </c>
      <c r="G223" s="1294" t="s">
        <v>979</v>
      </c>
    </row>
    <row r="224" spans="1:7" ht="30" x14ac:dyDescent="0.25">
      <c r="A224" s="1293">
        <f t="shared" si="6"/>
        <v>0</v>
      </c>
      <c r="B224" s="1294" t="s">
        <v>1360</v>
      </c>
      <c r="C224" s="1294" t="s">
        <v>1499</v>
      </c>
      <c r="D224" s="1295" t="str">
        <f t="shared" si="7"/>
        <v>English(Pitcairn Islands)</v>
      </c>
      <c r="E224" s="1294" t="s">
        <v>977</v>
      </c>
      <c r="F224" s="1294" t="s">
        <v>1500</v>
      </c>
      <c r="G224" s="1294" t="s">
        <v>979</v>
      </c>
    </row>
    <row r="225" spans="1:7" ht="30" x14ac:dyDescent="0.25">
      <c r="A225" s="1293">
        <f t="shared" si="6"/>
        <v>0</v>
      </c>
      <c r="B225" s="1294" t="s">
        <v>1360</v>
      </c>
      <c r="C225" s="1294" t="s">
        <v>1501</v>
      </c>
      <c r="D225" s="1295" t="str">
        <f t="shared" si="7"/>
        <v>English(Puerto Rico)</v>
      </c>
      <c r="E225" s="1294" t="s">
        <v>977</v>
      </c>
      <c r="F225" s="1294" t="s">
        <v>1502</v>
      </c>
      <c r="G225" s="1294" t="s">
        <v>979</v>
      </c>
    </row>
    <row r="226" spans="1:7" ht="45" x14ac:dyDescent="0.25">
      <c r="A226" s="1293">
        <f t="shared" si="6"/>
        <v>1033</v>
      </c>
      <c r="B226" s="1294" t="s">
        <v>1360</v>
      </c>
      <c r="C226" s="1294" t="s">
        <v>1503</v>
      </c>
      <c r="D226" s="1295" t="str">
        <f t="shared" si="7"/>
        <v>English(Republic of the Philippines)</v>
      </c>
      <c r="E226" s="1294" t="s">
        <v>1504</v>
      </c>
      <c r="F226" s="1294" t="s">
        <v>1505</v>
      </c>
      <c r="G226" s="1294" t="s">
        <v>1105</v>
      </c>
    </row>
    <row r="227" spans="1:7" ht="15" x14ac:dyDescent="0.25">
      <c r="A227" s="1293">
        <f t="shared" si="6"/>
        <v>0</v>
      </c>
      <c r="B227" s="1294" t="s">
        <v>1360</v>
      </c>
      <c r="C227" s="1294" t="s">
        <v>1506</v>
      </c>
      <c r="D227" s="1295" t="str">
        <f t="shared" si="7"/>
        <v>English(Rwanda)</v>
      </c>
      <c r="E227" s="1294" t="s">
        <v>977</v>
      </c>
      <c r="F227" s="1294" t="s">
        <v>1507</v>
      </c>
      <c r="G227" s="1294" t="s">
        <v>979</v>
      </c>
    </row>
    <row r="228" spans="1:7" ht="30" x14ac:dyDescent="0.25">
      <c r="A228" s="1293">
        <f t="shared" si="6"/>
        <v>0</v>
      </c>
      <c r="B228" s="1294" t="s">
        <v>1360</v>
      </c>
      <c r="C228" s="1294" t="s">
        <v>1508</v>
      </c>
      <c r="D228" s="1295" t="str">
        <f t="shared" si="7"/>
        <v>English(Saint Kitts and Nevis)</v>
      </c>
      <c r="E228" s="1294" t="s">
        <v>977</v>
      </c>
      <c r="F228" s="1294" t="s">
        <v>1509</v>
      </c>
      <c r="G228" s="1294" t="s">
        <v>979</v>
      </c>
    </row>
    <row r="229" spans="1:7" ht="30" x14ac:dyDescent="0.25">
      <c r="A229" s="1293">
        <f t="shared" si="6"/>
        <v>0</v>
      </c>
      <c r="B229" s="1294" t="s">
        <v>1360</v>
      </c>
      <c r="C229" s="1294" t="s">
        <v>1510</v>
      </c>
      <c r="D229" s="1295" t="str">
        <f t="shared" si="7"/>
        <v>English(Saint Lucia)</v>
      </c>
      <c r="E229" s="1294" t="s">
        <v>977</v>
      </c>
      <c r="F229" s="1294" t="s">
        <v>1511</v>
      </c>
      <c r="G229" s="1294" t="s">
        <v>979</v>
      </c>
    </row>
    <row r="230" spans="1:7" ht="60" x14ac:dyDescent="0.25">
      <c r="A230" s="1293">
        <f t="shared" si="6"/>
        <v>0</v>
      </c>
      <c r="B230" s="1294" t="s">
        <v>1360</v>
      </c>
      <c r="C230" s="1294" t="s">
        <v>1512</v>
      </c>
      <c r="D230" s="1295" t="str">
        <f t="shared" si="7"/>
        <v>English(Saint Vincent and the Grenadines)</v>
      </c>
      <c r="E230" s="1294" t="s">
        <v>977</v>
      </c>
      <c r="F230" s="1294" t="s">
        <v>1513</v>
      </c>
      <c r="G230" s="1294" t="s">
        <v>979</v>
      </c>
    </row>
    <row r="231" spans="1:7" ht="15" x14ac:dyDescent="0.25">
      <c r="A231" s="1293">
        <f t="shared" si="6"/>
        <v>0</v>
      </c>
      <c r="B231" s="1294" t="s">
        <v>1360</v>
      </c>
      <c r="C231" s="1294" t="s">
        <v>1514</v>
      </c>
      <c r="D231" s="1295" t="str">
        <f t="shared" si="7"/>
        <v>English(Samoa)</v>
      </c>
      <c r="E231" s="1294" t="s">
        <v>977</v>
      </c>
      <c r="F231" s="1294" t="s">
        <v>1515</v>
      </c>
      <c r="G231" s="1294" t="s">
        <v>979</v>
      </c>
    </row>
    <row r="232" spans="1:7" ht="30" x14ac:dyDescent="0.25">
      <c r="A232" s="1293">
        <f t="shared" si="6"/>
        <v>0</v>
      </c>
      <c r="B232" s="1294" t="s">
        <v>1360</v>
      </c>
      <c r="C232" s="1294" t="s">
        <v>1516</v>
      </c>
      <c r="D232" s="1295" t="str">
        <f t="shared" si="7"/>
        <v>English(Seychelles)</v>
      </c>
      <c r="E232" s="1294" t="s">
        <v>977</v>
      </c>
      <c r="F232" s="1294" t="s">
        <v>1517</v>
      </c>
      <c r="G232" s="1294" t="s">
        <v>979</v>
      </c>
    </row>
    <row r="233" spans="1:7" ht="30" x14ac:dyDescent="0.25">
      <c r="A233" s="1293">
        <f t="shared" si="6"/>
        <v>0</v>
      </c>
      <c r="B233" s="1294" t="s">
        <v>1360</v>
      </c>
      <c r="C233" s="1294" t="s">
        <v>1518</v>
      </c>
      <c r="D233" s="1295" t="str">
        <f t="shared" si="7"/>
        <v>English(Sierra Leone)</v>
      </c>
      <c r="E233" s="1294" t="s">
        <v>977</v>
      </c>
      <c r="F233" s="1294" t="s">
        <v>1519</v>
      </c>
      <c r="G233" s="1294" t="s">
        <v>979</v>
      </c>
    </row>
    <row r="234" spans="1:7" ht="30" x14ac:dyDescent="0.25">
      <c r="A234" s="1293">
        <f t="shared" si="6"/>
        <v>2057</v>
      </c>
      <c r="B234" s="1294" t="s">
        <v>1360</v>
      </c>
      <c r="C234" s="1294" t="s">
        <v>1263</v>
      </c>
      <c r="D234" s="1295" t="str">
        <f t="shared" si="7"/>
        <v>English(Singapore)</v>
      </c>
      <c r="E234" s="1294" t="s">
        <v>1520</v>
      </c>
      <c r="F234" s="1294" t="s">
        <v>1521</v>
      </c>
      <c r="G234" s="1294" t="s">
        <v>1018</v>
      </c>
    </row>
    <row r="235" spans="1:7" ht="30" x14ac:dyDescent="0.25">
      <c r="A235" s="1293">
        <f t="shared" si="6"/>
        <v>0</v>
      </c>
      <c r="B235" s="1294" t="s">
        <v>1360</v>
      </c>
      <c r="C235" s="1294" t="s">
        <v>1347</v>
      </c>
      <c r="D235" s="1295" t="str">
        <f t="shared" si="7"/>
        <v>English(Sint Maarten)</v>
      </c>
      <c r="E235" s="1294" t="s">
        <v>977</v>
      </c>
      <c r="F235" s="1294" t="s">
        <v>1522</v>
      </c>
      <c r="G235" s="1294" t="s">
        <v>979</v>
      </c>
    </row>
    <row r="236" spans="1:7" ht="15" x14ac:dyDescent="0.25">
      <c r="A236" s="1293">
        <f t="shared" si="6"/>
        <v>0</v>
      </c>
      <c r="B236" s="1294" t="s">
        <v>1360</v>
      </c>
      <c r="C236" s="1294" t="s">
        <v>1523</v>
      </c>
      <c r="D236" s="1295" t="str">
        <f t="shared" si="7"/>
        <v>English(Slovenia)</v>
      </c>
      <c r="E236" s="1294" t="s">
        <v>977</v>
      </c>
      <c r="F236" s="1294" t="s">
        <v>1524</v>
      </c>
      <c r="G236" s="1294" t="s">
        <v>1241</v>
      </c>
    </row>
    <row r="237" spans="1:7" ht="30" x14ac:dyDescent="0.25">
      <c r="A237" s="1293">
        <f t="shared" si="6"/>
        <v>0</v>
      </c>
      <c r="B237" s="1294" t="s">
        <v>1360</v>
      </c>
      <c r="C237" s="1294" t="s">
        <v>1525</v>
      </c>
      <c r="D237" s="1295" t="str">
        <f t="shared" si="7"/>
        <v>English(Solomon Islands)</v>
      </c>
      <c r="E237" s="1294" t="s">
        <v>977</v>
      </c>
      <c r="F237" s="1294" t="s">
        <v>1526</v>
      </c>
      <c r="G237" s="1294" t="s">
        <v>979</v>
      </c>
    </row>
    <row r="238" spans="1:7" ht="30" x14ac:dyDescent="0.25">
      <c r="A238" s="1293">
        <f t="shared" si="6"/>
        <v>3081</v>
      </c>
      <c r="B238" s="1294" t="s">
        <v>1360</v>
      </c>
      <c r="C238" s="1294" t="s">
        <v>992</v>
      </c>
      <c r="D238" s="1295" t="str">
        <f t="shared" si="7"/>
        <v>English(South Africa)</v>
      </c>
      <c r="E238" s="1294" t="s">
        <v>1527</v>
      </c>
      <c r="F238" s="1294" t="s">
        <v>1528</v>
      </c>
      <c r="G238" s="1294" t="s">
        <v>995</v>
      </c>
    </row>
    <row r="239" spans="1:7" ht="30" x14ac:dyDescent="0.25">
      <c r="A239" s="1293">
        <f t="shared" si="6"/>
        <v>0</v>
      </c>
      <c r="B239" s="1294" t="s">
        <v>1360</v>
      </c>
      <c r="C239" s="1294" t="s">
        <v>1081</v>
      </c>
      <c r="D239" s="1295" t="str">
        <f t="shared" si="7"/>
        <v>English(South Sudan)</v>
      </c>
      <c r="E239" s="1294" t="s">
        <v>977</v>
      </c>
      <c r="F239" s="1294" t="s">
        <v>1529</v>
      </c>
      <c r="G239" s="1294" t="s">
        <v>979</v>
      </c>
    </row>
    <row r="240" spans="1:7" ht="60" x14ac:dyDescent="0.25">
      <c r="A240" s="1293">
        <f t="shared" si="6"/>
        <v>0</v>
      </c>
      <c r="B240" s="1294" t="s">
        <v>1360</v>
      </c>
      <c r="C240" s="1294" t="s">
        <v>1530</v>
      </c>
      <c r="D240" s="1295" t="str">
        <f t="shared" si="7"/>
        <v>English(St Helena, Ascension, Tristan da Cunha)</v>
      </c>
      <c r="E240" s="1294" t="s">
        <v>977</v>
      </c>
      <c r="F240" s="1294" t="s">
        <v>1531</v>
      </c>
      <c r="G240" s="1294" t="s">
        <v>979</v>
      </c>
    </row>
    <row r="241" spans="1:7" ht="15" x14ac:dyDescent="0.25">
      <c r="A241" s="1293">
        <f t="shared" si="6"/>
        <v>0</v>
      </c>
      <c r="B241" s="1294" t="s">
        <v>1360</v>
      </c>
      <c r="C241" s="1294" t="s">
        <v>1083</v>
      </c>
      <c r="D241" s="1295" t="str">
        <f t="shared" si="7"/>
        <v>English(Sudan)</v>
      </c>
      <c r="E241" s="1294" t="s">
        <v>977</v>
      </c>
      <c r="F241" s="1294" t="s">
        <v>1532</v>
      </c>
      <c r="G241" s="1294" t="s">
        <v>979</v>
      </c>
    </row>
    <row r="242" spans="1:7" ht="30" x14ac:dyDescent="0.25">
      <c r="A242" s="1293">
        <f t="shared" si="6"/>
        <v>0</v>
      </c>
      <c r="B242" s="1294" t="s">
        <v>1360</v>
      </c>
      <c r="C242" s="1294" t="s">
        <v>1533</v>
      </c>
      <c r="D242" s="1295" t="str">
        <f t="shared" si="7"/>
        <v>English(Swaziland)</v>
      </c>
      <c r="E242" s="1294" t="s">
        <v>977</v>
      </c>
      <c r="F242" s="1294" t="s">
        <v>1534</v>
      </c>
      <c r="G242" s="1294" t="s">
        <v>979</v>
      </c>
    </row>
    <row r="243" spans="1:7" ht="15" x14ac:dyDescent="0.25">
      <c r="A243" s="1293">
        <f t="shared" si="6"/>
        <v>0</v>
      </c>
      <c r="B243" s="1294" t="s">
        <v>1360</v>
      </c>
      <c r="C243" s="1294" t="s">
        <v>1535</v>
      </c>
      <c r="D243" s="1295" t="str">
        <f t="shared" si="7"/>
        <v>English(Sweden)</v>
      </c>
      <c r="E243" s="1294" t="s">
        <v>977</v>
      </c>
      <c r="F243" s="1294" t="s">
        <v>1536</v>
      </c>
      <c r="G243" s="1294" t="s">
        <v>1241</v>
      </c>
    </row>
    <row r="244" spans="1:7" ht="30" x14ac:dyDescent="0.25">
      <c r="A244" s="1293">
        <f t="shared" si="6"/>
        <v>0</v>
      </c>
      <c r="B244" s="1294" t="s">
        <v>1360</v>
      </c>
      <c r="C244" s="1294" t="s">
        <v>1021</v>
      </c>
      <c r="D244" s="1295" t="str">
        <f t="shared" si="7"/>
        <v>English(Switzerland)</v>
      </c>
      <c r="E244" s="1294" t="s">
        <v>977</v>
      </c>
      <c r="F244" s="1294" t="s">
        <v>1537</v>
      </c>
      <c r="G244" s="1294" t="s">
        <v>1241</v>
      </c>
    </row>
    <row r="245" spans="1:7" ht="15" x14ac:dyDescent="0.25">
      <c r="A245" s="1293">
        <f t="shared" si="6"/>
        <v>0</v>
      </c>
      <c r="B245" s="1294" t="s">
        <v>1360</v>
      </c>
      <c r="C245" s="1294" t="s">
        <v>1117</v>
      </c>
      <c r="D245" s="1295" t="str">
        <f t="shared" si="7"/>
        <v>English(Tanzania)</v>
      </c>
      <c r="E245" s="1294" t="s">
        <v>977</v>
      </c>
      <c r="F245" s="1294" t="s">
        <v>1538</v>
      </c>
      <c r="G245" s="1294" t="s">
        <v>979</v>
      </c>
    </row>
    <row r="246" spans="1:7" ht="15" x14ac:dyDescent="0.25">
      <c r="A246" s="1293">
        <f t="shared" si="6"/>
        <v>0</v>
      </c>
      <c r="B246" s="1294" t="s">
        <v>1360</v>
      </c>
      <c r="C246" s="1294" t="s">
        <v>1539</v>
      </c>
      <c r="D246" s="1295" t="str">
        <f t="shared" si="7"/>
        <v>English(Tokelau)</v>
      </c>
      <c r="E246" s="1294" t="s">
        <v>977</v>
      </c>
      <c r="F246" s="1294" t="s">
        <v>1540</v>
      </c>
      <c r="G246" s="1294" t="s">
        <v>979</v>
      </c>
    </row>
    <row r="247" spans="1:7" ht="15" x14ac:dyDescent="0.25">
      <c r="A247" s="1293">
        <f t="shared" si="6"/>
        <v>0</v>
      </c>
      <c r="B247" s="1294" t="s">
        <v>1360</v>
      </c>
      <c r="C247" s="1294" t="s">
        <v>1541</v>
      </c>
      <c r="D247" s="1295" t="str">
        <f t="shared" si="7"/>
        <v>English(Tonga)</v>
      </c>
      <c r="E247" s="1294" t="s">
        <v>977</v>
      </c>
      <c r="F247" s="1294" t="s">
        <v>1542</v>
      </c>
      <c r="G247" s="1294" t="s">
        <v>979</v>
      </c>
    </row>
    <row r="248" spans="1:7" ht="45" x14ac:dyDescent="0.25">
      <c r="A248" s="1293">
        <f t="shared" si="6"/>
        <v>3081</v>
      </c>
      <c r="B248" s="1294" t="s">
        <v>1360</v>
      </c>
      <c r="C248" s="1294" t="s">
        <v>1543</v>
      </c>
      <c r="D248" s="1295" t="str">
        <f t="shared" si="7"/>
        <v>English(Trinidad and Tobago)</v>
      </c>
      <c r="E248" s="1294" t="s">
        <v>1544</v>
      </c>
      <c r="F248" s="1294" t="s">
        <v>1545</v>
      </c>
      <c r="G248" s="1294" t="s">
        <v>995</v>
      </c>
    </row>
    <row r="249" spans="1:7" ht="45" x14ac:dyDescent="0.25">
      <c r="A249" s="1293">
        <f t="shared" si="6"/>
        <v>0</v>
      </c>
      <c r="B249" s="1294" t="s">
        <v>1360</v>
      </c>
      <c r="C249" s="1294" t="s">
        <v>1546</v>
      </c>
      <c r="D249" s="1295" t="str">
        <f t="shared" si="7"/>
        <v>English(Turks and Caicos Islands)</v>
      </c>
      <c r="E249" s="1294" t="s">
        <v>977</v>
      </c>
      <c r="F249" s="1294" t="s">
        <v>1547</v>
      </c>
      <c r="G249" s="1294" t="s">
        <v>979</v>
      </c>
    </row>
    <row r="250" spans="1:7" ht="15" x14ac:dyDescent="0.25">
      <c r="A250" s="1293">
        <f t="shared" si="6"/>
        <v>0</v>
      </c>
      <c r="B250" s="1294" t="s">
        <v>1360</v>
      </c>
      <c r="C250" s="1294" t="s">
        <v>1548</v>
      </c>
      <c r="D250" s="1295" t="str">
        <f t="shared" si="7"/>
        <v>English(Tuvalu)</v>
      </c>
      <c r="E250" s="1294" t="s">
        <v>977</v>
      </c>
      <c r="F250" s="1294" t="s">
        <v>1549</v>
      </c>
      <c r="G250" s="1294" t="s">
        <v>979</v>
      </c>
    </row>
    <row r="251" spans="1:7" ht="15" x14ac:dyDescent="0.25">
      <c r="A251" s="1293">
        <f t="shared" si="6"/>
        <v>0</v>
      </c>
      <c r="B251" s="1294" t="s">
        <v>1360</v>
      </c>
      <c r="C251" s="1294" t="s">
        <v>1252</v>
      </c>
      <c r="D251" s="1295" t="str">
        <f t="shared" si="7"/>
        <v>English(Uganda)</v>
      </c>
      <c r="E251" s="1294" t="s">
        <v>977</v>
      </c>
      <c r="F251" s="1294" t="s">
        <v>1550</v>
      </c>
      <c r="G251" s="1294" t="s">
        <v>979</v>
      </c>
    </row>
    <row r="252" spans="1:7" ht="30" x14ac:dyDescent="0.25">
      <c r="A252" s="1293">
        <f t="shared" si="6"/>
        <v>2057</v>
      </c>
      <c r="B252" s="1294" t="s">
        <v>1360</v>
      </c>
      <c r="C252" s="1294" t="s">
        <v>1287</v>
      </c>
      <c r="D252" s="1295" t="str">
        <f t="shared" si="7"/>
        <v>English(United Kingdom)</v>
      </c>
      <c r="E252" s="1294" t="s">
        <v>1551</v>
      </c>
      <c r="F252" s="1294" t="s">
        <v>1552</v>
      </c>
      <c r="G252" s="1294" t="s">
        <v>1257</v>
      </c>
    </row>
    <row r="253" spans="1:7" ht="30" x14ac:dyDescent="0.25">
      <c r="A253" s="1293">
        <f t="shared" si="6"/>
        <v>1033</v>
      </c>
      <c r="B253" s="1294" t="s">
        <v>1360</v>
      </c>
      <c r="C253" s="1294" t="s">
        <v>1247</v>
      </c>
      <c r="D253" s="1295" t="str">
        <f t="shared" si="7"/>
        <v>English(United States)</v>
      </c>
      <c r="E253" s="1294" t="s">
        <v>1553</v>
      </c>
      <c r="F253" s="1294" t="s">
        <v>1554</v>
      </c>
      <c r="G253" s="1294" t="s">
        <v>1257</v>
      </c>
    </row>
    <row r="254" spans="1:7" ht="45" x14ac:dyDescent="0.25">
      <c r="A254" s="1293">
        <f t="shared" si="6"/>
        <v>0</v>
      </c>
      <c r="B254" s="1294" t="s">
        <v>1360</v>
      </c>
      <c r="C254" s="1294" t="s">
        <v>1555</v>
      </c>
      <c r="D254" s="1295" t="str">
        <f t="shared" si="7"/>
        <v>English(US Minor Outlying Islands)</v>
      </c>
      <c r="E254" s="1294" t="s">
        <v>977</v>
      </c>
      <c r="F254" s="1294" t="s">
        <v>1556</v>
      </c>
      <c r="G254" s="1294" t="s">
        <v>979</v>
      </c>
    </row>
    <row r="255" spans="1:7" ht="30" x14ac:dyDescent="0.25">
      <c r="A255" s="1293">
        <f t="shared" si="6"/>
        <v>0</v>
      </c>
      <c r="B255" s="1294" t="s">
        <v>1360</v>
      </c>
      <c r="C255" s="1294" t="s">
        <v>1557</v>
      </c>
      <c r="D255" s="1295" t="str">
        <f t="shared" si="7"/>
        <v>English(US Virgin Islands)</v>
      </c>
      <c r="E255" s="1294" t="s">
        <v>977</v>
      </c>
      <c r="F255" s="1294" t="s">
        <v>1558</v>
      </c>
      <c r="G255" s="1294" t="s">
        <v>979</v>
      </c>
    </row>
    <row r="256" spans="1:7" ht="15" x14ac:dyDescent="0.25">
      <c r="A256" s="1293">
        <f t="shared" si="6"/>
        <v>0</v>
      </c>
      <c r="B256" s="1294" t="s">
        <v>1360</v>
      </c>
      <c r="C256" s="1294" t="s">
        <v>1559</v>
      </c>
      <c r="D256" s="1295" t="str">
        <f t="shared" si="7"/>
        <v>English(Vanuatu)</v>
      </c>
      <c r="E256" s="1294" t="s">
        <v>977</v>
      </c>
      <c r="F256" s="1294" t="s">
        <v>1560</v>
      </c>
      <c r="G256" s="1294" t="s">
        <v>979</v>
      </c>
    </row>
    <row r="257" spans="1:7" ht="15" x14ac:dyDescent="0.25">
      <c r="A257" s="1293">
        <f t="shared" si="6"/>
        <v>0</v>
      </c>
      <c r="B257" s="1294" t="s">
        <v>1360</v>
      </c>
      <c r="C257" s="1294" t="s">
        <v>1094</v>
      </c>
      <c r="D257" s="1295" t="str">
        <f t="shared" si="7"/>
        <v>English(World)</v>
      </c>
      <c r="E257" s="1294" t="s">
        <v>977</v>
      </c>
      <c r="F257" s="1294" t="s">
        <v>1561</v>
      </c>
      <c r="G257" s="1294" t="s">
        <v>979</v>
      </c>
    </row>
    <row r="258" spans="1:7" ht="15" x14ac:dyDescent="0.25">
      <c r="A258" s="1293">
        <f t="shared" ref="A258:A321" si="8">HEX2DEC(RIGHT(E258,3))</f>
        <v>0</v>
      </c>
      <c r="B258" s="1294" t="s">
        <v>1360</v>
      </c>
      <c r="C258" s="1294" t="s">
        <v>1172</v>
      </c>
      <c r="D258" s="1295" t="str">
        <f t="shared" si="7"/>
        <v>English(Zambia)</v>
      </c>
      <c r="E258" s="1294" t="s">
        <v>977</v>
      </c>
      <c r="F258" s="1294" t="s">
        <v>1562</v>
      </c>
      <c r="G258" s="1294" t="s">
        <v>979</v>
      </c>
    </row>
    <row r="259" spans="1:7" ht="30" x14ac:dyDescent="0.25">
      <c r="A259" s="1293">
        <f t="shared" si="8"/>
        <v>9</v>
      </c>
      <c r="B259" s="1294" t="s">
        <v>1360</v>
      </c>
      <c r="C259" s="1294" t="s">
        <v>1563</v>
      </c>
      <c r="D259" s="1295" t="str">
        <f t="shared" ref="D259:D322" si="9">IF(C259&lt;&gt;"",CONCATENATE(B259,"(",C259,")"),B259)</f>
        <v>English(Zimbabwe)</v>
      </c>
      <c r="E259" s="1294" t="s">
        <v>1564</v>
      </c>
      <c r="F259" s="1294" t="s">
        <v>1565</v>
      </c>
      <c r="G259" s="1294" t="s">
        <v>1105</v>
      </c>
    </row>
    <row r="260" spans="1:7" ht="15" x14ac:dyDescent="0.25">
      <c r="A260" s="1293">
        <f t="shared" si="8"/>
        <v>0</v>
      </c>
      <c r="B260" s="1294" t="s">
        <v>1566</v>
      </c>
      <c r="C260" s="1295"/>
      <c r="D260" s="1295" t="str">
        <f t="shared" si="9"/>
        <v>Esperanto</v>
      </c>
      <c r="E260" s="1294" t="s">
        <v>977</v>
      </c>
      <c r="F260" s="1294" t="s">
        <v>1567</v>
      </c>
      <c r="G260" s="1294" t="s">
        <v>979</v>
      </c>
    </row>
    <row r="261" spans="1:7" ht="15" x14ac:dyDescent="0.25">
      <c r="A261" s="1293">
        <f t="shared" si="8"/>
        <v>0</v>
      </c>
      <c r="B261" s="1294" t="s">
        <v>1566</v>
      </c>
      <c r="C261" s="1294" t="s">
        <v>1094</v>
      </c>
      <c r="D261" s="1295" t="str">
        <f t="shared" si="9"/>
        <v>Esperanto(World)</v>
      </c>
      <c r="E261" s="1294" t="s">
        <v>977</v>
      </c>
      <c r="F261" s="1294" t="s">
        <v>1568</v>
      </c>
      <c r="G261" s="1294" t="s">
        <v>979</v>
      </c>
    </row>
    <row r="262" spans="1:7" ht="15" x14ac:dyDescent="0.25">
      <c r="A262" s="1293">
        <f t="shared" si="8"/>
        <v>37</v>
      </c>
      <c r="B262" s="1294" t="s">
        <v>1569</v>
      </c>
      <c r="C262" s="1295"/>
      <c r="D262" s="1295" t="str">
        <f t="shared" si="9"/>
        <v>Estonian</v>
      </c>
      <c r="E262" s="1294" t="s">
        <v>1570</v>
      </c>
      <c r="F262" s="1294" t="s">
        <v>1571</v>
      </c>
      <c r="G262" s="1294" t="s">
        <v>989</v>
      </c>
    </row>
    <row r="263" spans="1:7" ht="15" x14ac:dyDescent="0.25">
      <c r="A263" s="1293">
        <f t="shared" si="8"/>
        <v>1061</v>
      </c>
      <c r="B263" s="1294" t="s">
        <v>1569</v>
      </c>
      <c r="C263" s="1294" t="s">
        <v>1572</v>
      </c>
      <c r="D263" s="1295" t="str">
        <f t="shared" si="9"/>
        <v>Estonian(Estonia)</v>
      </c>
      <c r="E263" s="1294" t="s">
        <v>1573</v>
      </c>
      <c r="F263" s="1294" t="s">
        <v>1574</v>
      </c>
      <c r="G263" s="1294" t="s">
        <v>995</v>
      </c>
    </row>
    <row r="264" spans="1:7" ht="15" x14ac:dyDescent="0.25">
      <c r="A264" s="1293">
        <f t="shared" si="8"/>
        <v>0</v>
      </c>
      <c r="B264" s="1294" t="s">
        <v>1575</v>
      </c>
      <c r="C264" s="1295"/>
      <c r="D264" s="1295" t="str">
        <f t="shared" si="9"/>
        <v>Ewe</v>
      </c>
      <c r="E264" s="1294" t="s">
        <v>977</v>
      </c>
      <c r="F264" s="1294" t="s">
        <v>1576</v>
      </c>
      <c r="G264" s="1294" t="s">
        <v>979</v>
      </c>
    </row>
    <row r="265" spans="1:7" ht="15" x14ac:dyDescent="0.25">
      <c r="A265" s="1293">
        <f t="shared" si="8"/>
        <v>0</v>
      </c>
      <c r="B265" s="1294" t="s">
        <v>1575</v>
      </c>
      <c r="C265" s="1294" t="s">
        <v>1002</v>
      </c>
      <c r="D265" s="1295" t="str">
        <f t="shared" si="9"/>
        <v>Ewe(Ghana)</v>
      </c>
      <c r="E265" s="1294" t="s">
        <v>977</v>
      </c>
      <c r="F265" s="1294" t="s">
        <v>1577</v>
      </c>
      <c r="G265" s="1294" t="s">
        <v>979</v>
      </c>
    </row>
    <row r="266" spans="1:7" ht="15" x14ac:dyDescent="0.25">
      <c r="A266" s="1293">
        <f t="shared" si="8"/>
        <v>0</v>
      </c>
      <c r="B266" s="1294" t="s">
        <v>1575</v>
      </c>
      <c r="C266" s="1294" t="s">
        <v>1578</v>
      </c>
      <c r="D266" s="1295" t="str">
        <f t="shared" si="9"/>
        <v>Ewe(Togo)</v>
      </c>
      <c r="E266" s="1294" t="s">
        <v>977</v>
      </c>
      <c r="F266" s="1294" t="s">
        <v>1579</v>
      </c>
      <c r="G266" s="1294" t="s">
        <v>979</v>
      </c>
    </row>
    <row r="267" spans="1:7" ht="15" x14ac:dyDescent="0.25">
      <c r="A267" s="1293">
        <f t="shared" si="8"/>
        <v>0</v>
      </c>
      <c r="B267" s="1294" t="s">
        <v>1580</v>
      </c>
      <c r="C267" s="1295"/>
      <c r="D267" s="1295" t="str">
        <f t="shared" si="9"/>
        <v>Ewondo</v>
      </c>
      <c r="E267" s="1294" t="s">
        <v>977</v>
      </c>
      <c r="F267" s="1294" t="s">
        <v>1581</v>
      </c>
      <c r="G267" s="1294" t="s">
        <v>979</v>
      </c>
    </row>
    <row r="268" spans="1:7" ht="30" x14ac:dyDescent="0.25">
      <c r="A268" s="1293">
        <f t="shared" si="8"/>
        <v>0</v>
      </c>
      <c r="B268" s="1294" t="s">
        <v>1580</v>
      </c>
      <c r="C268" s="1294" t="s">
        <v>998</v>
      </c>
      <c r="D268" s="1295" t="str">
        <f t="shared" si="9"/>
        <v>Ewondo(Cameroon)</v>
      </c>
      <c r="E268" s="1294" t="s">
        <v>977</v>
      </c>
      <c r="F268" s="1294" t="s">
        <v>1582</v>
      </c>
      <c r="G268" s="1294" t="s">
        <v>979</v>
      </c>
    </row>
    <row r="269" spans="1:7" ht="15" x14ac:dyDescent="0.25">
      <c r="A269" s="1293">
        <f t="shared" si="8"/>
        <v>56</v>
      </c>
      <c r="B269" s="1294" t="s">
        <v>1583</v>
      </c>
      <c r="C269" s="1295"/>
      <c r="D269" s="1295" t="str">
        <f t="shared" si="9"/>
        <v>Faroese</v>
      </c>
      <c r="E269" s="1294" t="s">
        <v>1584</v>
      </c>
      <c r="F269" s="1294" t="s">
        <v>1585</v>
      </c>
      <c r="G269" s="1294" t="s">
        <v>989</v>
      </c>
    </row>
    <row r="270" spans="1:7" ht="30" x14ac:dyDescent="0.25">
      <c r="A270" s="1293">
        <f t="shared" si="8"/>
        <v>0</v>
      </c>
      <c r="B270" s="1294" t="s">
        <v>1583</v>
      </c>
      <c r="C270" s="1294" t="s">
        <v>1312</v>
      </c>
      <c r="D270" s="1295" t="str">
        <f t="shared" si="9"/>
        <v>Faroese(Denmark)</v>
      </c>
      <c r="E270" s="1294" t="s">
        <v>977</v>
      </c>
      <c r="F270" s="1294" t="s">
        <v>1586</v>
      </c>
      <c r="G270" s="1294" t="s">
        <v>1241</v>
      </c>
    </row>
    <row r="271" spans="1:7" ht="30" x14ac:dyDescent="0.25">
      <c r="A271" s="1293">
        <f t="shared" si="8"/>
        <v>1080</v>
      </c>
      <c r="B271" s="1294" t="s">
        <v>1583</v>
      </c>
      <c r="C271" s="1294" t="s">
        <v>1587</v>
      </c>
      <c r="D271" s="1295" t="str">
        <f t="shared" si="9"/>
        <v>Faroese(Faroe Islands)</v>
      </c>
      <c r="E271" s="1294" t="s">
        <v>1588</v>
      </c>
      <c r="F271" s="1294" t="s">
        <v>1589</v>
      </c>
      <c r="G271" s="1294" t="s">
        <v>995</v>
      </c>
    </row>
    <row r="272" spans="1:7" ht="15" x14ac:dyDescent="0.25">
      <c r="A272" s="1293">
        <f t="shared" si="8"/>
        <v>100</v>
      </c>
      <c r="B272" s="1294" t="s">
        <v>1590</v>
      </c>
      <c r="C272" s="1295"/>
      <c r="D272" s="1295" t="str">
        <f t="shared" si="9"/>
        <v>Filipino</v>
      </c>
      <c r="E272" s="1294" t="s">
        <v>1591</v>
      </c>
      <c r="F272" s="1294" t="s">
        <v>1592</v>
      </c>
      <c r="G272" s="1294" t="s">
        <v>989</v>
      </c>
    </row>
    <row r="273" spans="1:7" ht="30" x14ac:dyDescent="0.25">
      <c r="A273" s="1293">
        <f t="shared" si="8"/>
        <v>1124</v>
      </c>
      <c r="B273" s="1294" t="s">
        <v>1590</v>
      </c>
      <c r="C273" s="1294" t="s">
        <v>1593</v>
      </c>
      <c r="D273" s="1295" t="str">
        <f t="shared" si="9"/>
        <v>Filipino(Philippines)</v>
      </c>
      <c r="E273" s="1294" t="s">
        <v>1594</v>
      </c>
      <c r="F273" s="1294" t="s">
        <v>1595</v>
      </c>
      <c r="G273" s="1294" t="s">
        <v>1596</v>
      </c>
    </row>
    <row r="274" spans="1:7" ht="15" x14ac:dyDescent="0.25">
      <c r="A274" s="1293">
        <f t="shared" si="8"/>
        <v>11</v>
      </c>
      <c r="B274" s="1294" t="s">
        <v>1597</v>
      </c>
      <c r="C274" s="1295"/>
      <c r="D274" s="1295" t="str">
        <f t="shared" si="9"/>
        <v>Finnish</v>
      </c>
      <c r="E274" s="1294" t="s">
        <v>1598</v>
      </c>
      <c r="F274" s="1294" t="s">
        <v>1599</v>
      </c>
      <c r="G274" s="1294" t="s">
        <v>989</v>
      </c>
    </row>
    <row r="275" spans="1:7" ht="15" x14ac:dyDescent="0.25">
      <c r="A275" s="1293">
        <f t="shared" si="8"/>
        <v>1035</v>
      </c>
      <c r="B275" s="1294" t="s">
        <v>1597</v>
      </c>
      <c r="C275" s="1294" t="s">
        <v>1417</v>
      </c>
      <c r="D275" s="1295" t="str">
        <f t="shared" si="9"/>
        <v>Finnish(Finland)</v>
      </c>
      <c r="E275" s="1294" t="s">
        <v>1600</v>
      </c>
      <c r="F275" s="1294" t="s">
        <v>1601</v>
      </c>
      <c r="G275" s="1294" t="s">
        <v>1257</v>
      </c>
    </row>
    <row r="276" spans="1:7" ht="15" x14ac:dyDescent="0.25">
      <c r="A276" s="1293">
        <f t="shared" si="8"/>
        <v>12</v>
      </c>
      <c r="B276" s="1294" t="s">
        <v>1602</v>
      </c>
      <c r="C276" s="1295"/>
      <c r="D276" s="1295" t="str">
        <f t="shared" si="9"/>
        <v>French</v>
      </c>
      <c r="E276" s="1294" t="s">
        <v>1603</v>
      </c>
      <c r="F276" s="1294" t="s">
        <v>1604</v>
      </c>
      <c r="G276" s="1294" t="s">
        <v>989</v>
      </c>
    </row>
    <row r="277" spans="1:7" ht="15" x14ac:dyDescent="0.25">
      <c r="A277" s="1293">
        <f t="shared" si="8"/>
        <v>0</v>
      </c>
      <c r="B277" s="1294" t="s">
        <v>1602</v>
      </c>
      <c r="C277" s="1294" t="s">
        <v>1031</v>
      </c>
      <c r="D277" s="1295" t="str">
        <f t="shared" si="9"/>
        <v>French(Algeria)</v>
      </c>
      <c r="E277" s="1294" t="s">
        <v>977</v>
      </c>
      <c r="F277" s="1294" t="s">
        <v>1605</v>
      </c>
      <c r="G277" s="1294" t="s">
        <v>979</v>
      </c>
    </row>
    <row r="278" spans="1:7" ht="15" x14ac:dyDescent="0.25">
      <c r="A278" s="1293">
        <f t="shared" si="8"/>
        <v>2060</v>
      </c>
      <c r="B278" s="1294" t="s">
        <v>1602</v>
      </c>
      <c r="C278" s="1294" t="s">
        <v>1337</v>
      </c>
      <c r="D278" s="1295" t="str">
        <f t="shared" si="9"/>
        <v>French(Belgium)</v>
      </c>
      <c r="E278" s="1294" t="s">
        <v>1606</v>
      </c>
      <c r="F278" s="1294" t="s">
        <v>1607</v>
      </c>
      <c r="G278" s="1294" t="s">
        <v>1257</v>
      </c>
    </row>
    <row r="279" spans="1:7" ht="15" x14ac:dyDescent="0.25">
      <c r="A279" s="1293">
        <f t="shared" si="8"/>
        <v>0</v>
      </c>
      <c r="B279" s="1294" t="s">
        <v>1602</v>
      </c>
      <c r="C279" s="1294" t="s">
        <v>1608</v>
      </c>
      <c r="D279" s="1295" t="str">
        <f t="shared" si="9"/>
        <v>French(Benin)</v>
      </c>
      <c r="E279" s="1294" t="s">
        <v>977</v>
      </c>
      <c r="F279" s="1294" t="s">
        <v>1609</v>
      </c>
      <c r="G279" s="1294" t="s">
        <v>979</v>
      </c>
    </row>
    <row r="280" spans="1:7" ht="30" x14ac:dyDescent="0.25">
      <c r="A280" s="1293">
        <f t="shared" si="8"/>
        <v>0</v>
      </c>
      <c r="B280" s="1294" t="s">
        <v>1602</v>
      </c>
      <c r="C280" s="1294" t="s">
        <v>1610</v>
      </c>
      <c r="D280" s="1295" t="str">
        <f t="shared" si="9"/>
        <v>French(Burkina Faso)</v>
      </c>
      <c r="E280" s="1294" t="s">
        <v>977</v>
      </c>
      <c r="F280" s="1294" t="s">
        <v>1611</v>
      </c>
      <c r="G280" s="1294" t="s">
        <v>979</v>
      </c>
    </row>
    <row r="281" spans="1:7" ht="15" x14ac:dyDescent="0.25">
      <c r="A281" s="1293">
        <f t="shared" si="8"/>
        <v>0</v>
      </c>
      <c r="B281" s="1294" t="s">
        <v>1602</v>
      </c>
      <c r="C281" s="1294" t="s">
        <v>1390</v>
      </c>
      <c r="D281" s="1295" t="str">
        <f t="shared" si="9"/>
        <v>French(Burundi)</v>
      </c>
      <c r="E281" s="1294" t="s">
        <v>977</v>
      </c>
      <c r="F281" s="1294" t="s">
        <v>1612</v>
      </c>
      <c r="G281" s="1294" t="s">
        <v>979</v>
      </c>
    </row>
    <row r="282" spans="1:7" ht="30" x14ac:dyDescent="0.25">
      <c r="A282" s="1293">
        <f t="shared" si="8"/>
        <v>3084</v>
      </c>
      <c r="B282" s="1294" t="s">
        <v>1602</v>
      </c>
      <c r="C282" s="1294" t="s">
        <v>998</v>
      </c>
      <c r="D282" s="1295" t="str">
        <f t="shared" si="9"/>
        <v>French(Cameroon)</v>
      </c>
      <c r="E282" s="1294" t="s">
        <v>1613</v>
      </c>
      <c r="F282" s="1294" t="s">
        <v>1614</v>
      </c>
      <c r="G282" s="1294" t="s">
        <v>1210</v>
      </c>
    </row>
    <row r="283" spans="1:7" ht="15" x14ac:dyDescent="0.25">
      <c r="A283" s="1293">
        <f t="shared" si="8"/>
        <v>3084</v>
      </c>
      <c r="B283" s="1294" t="s">
        <v>1602</v>
      </c>
      <c r="C283" s="1294" t="s">
        <v>1393</v>
      </c>
      <c r="D283" s="1295" t="str">
        <f t="shared" si="9"/>
        <v>French(Canada)</v>
      </c>
      <c r="E283" s="1294" t="s">
        <v>1615</v>
      </c>
      <c r="F283" s="1294" t="s">
        <v>1616</v>
      </c>
      <c r="G283" s="1294" t="s">
        <v>1257</v>
      </c>
    </row>
    <row r="284" spans="1:7" ht="45" x14ac:dyDescent="0.25">
      <c r="A284" s="1293">
        <f t="shared" si="8"/>
        <v>0</v>
      </c>
      <c r="B284" s="1294" t="s">
        <v>1602</v>
      </c>
      <c r="C284" s="1294" t="s">
        <v>1617</v>
      </c>
      <c r="D284" s="1295" t="str">
        <f t="shared" si="9"/>
        <v>French(Central African Republic)</v>
      </c>
      <c r="E284" s="1294" t="s">
        <v>977</v>
      </c>
      <c r="F284" s="1294" t="s">
        <v>1618</v>
      </c>
      <c r="G284" s="1294" t="s">
        <v>979</v>
      </c>
    </row>
    <row r="285" spans="1:7" ht="15" x14ac:dyDescent="0.25">
      <c r="A285" s="1293">
        <f t="shared" si="8"/>
        <v>0</v>
      </c>
      <c r="B285" s="1294" t="s">
        <v>1602</v>
      </c>
      <c r="C285" s="1294" t="s">
        <v>1037</v>
      </c>
      <c r="D285" s="1295" t="str">
        <f t="shared" si="9"/>
        <v>French(Chad)</v>
      </c>
      <c r="E285" s="1294" t="s">
        <v>977</v>
      </c>
      <c r="F285" s="1294" t="s">
        <v>1619</v>
      </c>
      <c r="G285" s="1294" t="s">
        <v>979</v>
      </c>
    </row>
    <row r="286" spans="1:7" ht="15" x14ac:dyDescent="0.25">
      <c r="A286" s="1293">
        <f t="shared" si="8"/>
        <v>0</v>
      </c>
      <c r="B286" s="1294" t="s">
        <v>1602</v>
      </c>
      <c r="C286" s="1294" t="s">
        <v>1039</v>
      </c>
      <c r="D286" s="1295" t="str">
        <f t="shared" si="9"/>
        <v>French(Comoros)</v>
      </c>
      <c r="E286" s="1294" t="s">
        <v>977</v>
      </c>
      <c r="F286" s="1294" t="s">
        <v>1620</v>
      </c>
      <c r="G286" s="1294" t="s">
        <v>979</v>
      </c>
    </row>
    <row r="287" spans="1:7" ht="15" x14ac:dyDescent="0.25">
      <c r="A287" s="1293">
        <f t="shared" si="8"/>
        <v>0</v>
      </c>
      <c r="B287" s="1294" t="s">
        <v>1602</v>
      </c>
      <c r="C287" s="1294" t="s">
        <v>1621</v>
      </c>
      <c r="D287" s="1295" t="str">
        <f t="shared" si="9"/>
        <v>French(Congo)</v>
      </c>
      <c r="E287" s="1294" t="s">
        <v>977</v>
      </c>
      <c r="F287" s="1294" t="s">
        <v>1622</v>
      </c>
      <c r="G287" s="1294" t="s">
        <v>979</v>
      </c>
    </row>
    <row r="288" spans="1:7" ht="30" x14ac:dyDescent="0.25">
      <c r="A288" s="1293">
        <f t="shared" si="8"/>
        <v>1036</v>
      </c>
      <c r="B288" s="1294" t="s">
        <v>1602</v>
      </c>
      <c r="C288" s="1294" t="s">
        <v>1623</v>
      </c>
      <c r="D288" s="1295" t="str">
        <f t="shared" si="9"/>
        <v>French(Congo, DRC)</v>
      </c>
      <c r="E288" s="1294" t="s">
        <v>1624</v>
      </c>
      <c r="F288" s="1294" t="s">
        <v>1625</v>
      </c>
      <c r="G288" s="1294" t="s">
        <v>1210</v>
      </c>
    </row>
    <row r="289" spans="1:7" ht="30" x14ac:dyDescent="0.25">
      <c r="A289" s="1293">
        <f t="shared" si="8"/>
        <v>12</v>
      </c>
      <c r="B289" s="1294" t="s">
        <v>1602</v>
      </c>
      <c r="C289" s="1294" t="s">
        <v>1626</v>
      </c>
      <c r="D289" s="1295" t="str">
        <f t="shared" si="9"/>
        <v>French(Côte d'Ivoire)</v>
      </c>
      <c r="E289" s="1294" t="s">
        <v>1627</v>
      </c>
      <c r="F289" s="1294" t="s">
        <v>1628</v>
      </c>
      <c r="G289" s="1294" t="s">
        <v>1210</v>
      </c>
    </row>
    <row r="290" spans="1:7" ht="15" x14ac:dyDescent="0.25">
      <c r="A290" s="1293">
        <f t="shared" si="8"/>
        <v>0</v>
      </c>
      <c r="B290" s="1294" t="s">
        <v>1602</v>
      </c>
      <c r="C290" s="1294" t="s">
        <v>980</v>
      </c>
      <c r="D290" s="1295" t="str">
        <f t="shared" si="9"/>
        <v>French(Djibouti)</v>
      </c>
      <c r="E290" s="1294" t="s">
        <v>977</v>
      </c>
      <c r="F290" s="1294" t="s">
        <v>1629</v>
      </c>
      <c r="G290" s="1294" t="s">
        <v>979</v>
      </c>
    </row>
    <row r="291" spans="1:7" ht="30" x14ac:dyDescent="0.25">
      <c r="A291" s="1293">
        <f t="shared" si="8"/>
        <v>0</v>
      </c>
      <c r="B291" s="1294" t="s">
        <v>1602</v>
      </c>
      <c r="C291" s="1294" t="s">
        <v>1630</v>
      </c>
      <c r="D291" s="1295" t="str">
        <f t="shared" si="9"/>
        <v>French(Equatorial Guinea)</v>
      </c>
      <c r="E291" s="1294" t="s">
        <v>977</v>
      </c>
      <c r="F291" s="1294" t="s">
        <v>1631</v>
      </c>
      <c r="G291" s="1294" t="s">
        <v>979</v>
      </c>
    </row>
    <row r="292" spans="1:7" ht="15" x14ac:dyDescent="0.25">
      <c r="A292" s="1293">
        <f t="shared" si="8"/>
        <v>1036</v>
      </c>
      <c r="B292" s="1294" t="s">
        <v>1602</v>
      </c>
      <c r="C292" s="1294" t="s">
        <v>1015</v>
      </c>
      <c r="D292" s="1295" t="str">
        <f t="shared" si="9"/>
        <v>French(France)</v>
      </c>
      <c r="E292" s="1294" t="s">
        <v>1632</v>
      </c>
      <c r="F292" s="1294" t="s">
        <v>1633</v>
      </c>
      <c r="G292" s="1294" t="s">
        <v>1257</v>
      </c>
    </row>
    <row r="293" spans="1:7" ht="30" x14ac:dyDescent="0.25">
      <c r="A293" s="1293">
        <f t="shared" si="8"/>
        <v>0</v>
      </c>
      <c r="B293" s="1294" t="s">
        <v>1602</v>
      </c>
      <c r="C293" s="1294" t="s">
        <v>1634</v>
      </c>
      <c r="D293" s="1295" t="str">
        <f t="shared" si="9"/>
        <v>French(French Guiana)</v>
      </c>
      <c r="E293" s="1294" t="s">
        <v>977</v>
      </c>
      <c r="F293" s="1294" t="s">
        <v>1635</v>
      </c>
      <c r="G293" s="1294" t="s">
        <v>979</v>
      </c>
    </row>
    <row r="294" spans="1:7" ht="30" x14ac:dyDescent="0.25">
      <c r="A294" s="1293">
        <f t="shared" si="8"/>
        <v>0</v>
      </c>
      <c r="B294" s="1294" t="s">
        <v>1602</v>
      </c>
      <c r="C294" s="1294" t="s">
        <v>1636</v>
      </c>
      <c r="D294" s="1295" t="str">
        <f t="shared" si="9"/>
        <v>French(French Polynesia)</v>
      </c>
      <c r="E294" s="1294" t="s">
        <v>977</v>
      </c>
      <c r="F294" s="1294" t="s">
        <v>1637</v>
      </c>
      <c r="G294" s="1294" t="s">
        <v>979</v>
      </c>
    </row>
    <row r="295" spans="1:7" ht="15" x14ac:dyDescent="0.25">
      <c r="A295" s="1293">
        <f t="shared" si="8"/>
        <v>0</v>
      </c>
      <c r="B295" s="1294" t="s">
        <v>1602</v>
      </c>
      <c r="C295" s="1294" t="s">
        <v>1638</v>
      </c>
      <c r="D295" s="1295" t="str">
        <f t="shared" si="9"/>
        <v>French(Gabon)</v>
      </c>
      <c r="E295" s="1294" t="s">
        <v>977</v>
      </c>
      <c r="F295" s="1294" t="s">
        <v>1639</v>
      </c>
      <c r="G295" s="1294" t="s">
        <v>979</v>
      </c>
    </row>
    <row r="296" spans="1:7" ht="30" x14ac:dyDescent="0.25">
      <c r="A296" s="1293">
        <f t="shared" si="8"/>
        <v>0</v>
      </c>
      <c r="B296" s="1294" t="s">
        <v>1602</v>
      </c>
      <c r="C296" s="1294" t="s">
        <v>1640</v>
      </c>
      <c r="D296" s="1295" t="str">
        <f t="shared" si="9"/>
        <v>French(Guadeloupe)</v>
      </c>
      <c r="E296" s="1294" t="s">
        <v>977</v>
      </c>
      <c r="F296" s="1294" t="s">
        <v>1641</v>
      </c>
      <c r="G296" s="1294" t="s">
        <v>979</v>
      </c>
    </row>
    <row r="297" spans="1:7" ht="15" x14ac:dyDescent="0.25">
      <c r="A297" s="1293">
        <f t="shared" si="8"/>
        <v>0</v>
      </c>
      <c r="B297" s="1294" t="s">
        <v>1602</v>
      </c>
      <c r="C297" s="1294" t="s">
        <v>1642</v>
      </c>
      <c r="D297" s="1295" t="str">
        <f t="shared" si="9"/>
        <v>French(Guinea)</v>
      </c>
      <c r="E297" s="1294" t="s">
        <v>977</v>
      </c>
      <c r="F297" s="1294" t="s">
        <v>1643</v>
      </c>
      <c r="G297" s="1294" t="s">
        <v>979</v>
      </c>
    </row>
    <row r="298" spans="1:7" ht="15" x14ac:dyDescent="0.25">
      <c r="A298" s="1293">
        <f t="shared" si="8"/>
        <v>3084</v>
      </c>
      <c r="B298" s="1294" t="s">
        <v>1602</v>
      </c>
      <c r="C298" s="1294" t="s">
        <v>1644</v>
      </c>
      <c r="D298" s="1295" t="str">
        <f t="shared" si="9"/>
        <v>French(Haiti)</v>
      </c>
      <c r="E298" s="1294" t="s">
        <v>1645</v>
      </c>
      <c r="F298" s="1294" t="s">
        <v>1646</v>
      </c>
      <c r="G298" s="1294" t="s">
        <v>1210</v>
      </c>
    </row>
    <row r="299" spans="1:7" ht="30" x14ac:dyDescent="0.25">
      <c r="A299" s="1293">
        <f t="shared" si="8"/>
        <v>1036</v>
      </c>
      <c r="B299" s="1294" t="s">
        <v>1602</v>
      </c>
      <c r="C299" s="1294" t="s">
        <v>1647</v>
      </c>
      <c r="D299" s="1295" t="str">
        <f t="shared" si="9"/>
        <v>French(Luxembourg)</v>
      </c>
      <c r="E299" s="1294" t="s">
        <v>1648</v>
      </c>
      <c r="F299" s="1294" t="s">
        <v>1649</v>
      </c>
      <c r="G299" s="1294" t="s">
        <v>1257</v>
      </c>
    </row>
    <row r="300" spans="1:7" ht="30" x14ac:dyDescent="0.25">
      <c r="A300" s="1293">
        <f t="shared" si="8"/>
        <v>0</v>
      </c>
      <c r="B300" s="1294" t="s">
        <v>1602</v>
      </c>
      <c r="C300" s="1294" t="s">
        <v>1461</v>
      </c>
      <c r="D300" s="1295" t="str">
        <f t="shared" si="9"/>
        <v>French(Madagascar)</v>
      </c>
      <c r="E300" s="1294" t="s">
        <v>977</v>
      </c>
      <c r="F300" s="1294" t="s">
        <v>1650</v>
      </c>
      <c r="G300" s="1294" t="s">
        <v>979</v>
      </c>
    </row>
    <row r="301" spans="1:7" ht="15" x14ac:dyDescent="0.25">
      <c r="A301" s="1293">
        <f t="shared" si="8"/>
        <v>1036</v>
      </c>
      <c r="B301" s="1294" t="s">
        <v>1602</v>
      </c>
      <c r="C301" s="1294" t="s">
        <v>1139</v>
      </c>
      <c r="D301" s="1295" t="str">
        <f t="shared" si="9"/>
        <v>French(Mali)</v>
      </c>
      <c r="E301" s="1294" t="s">
        <v>1651</v>
      </c>
      <c r="F301" s="1294" t="s">
        <v>1652</v>
      </c>
      <c r="G301" s="1294" t="s">
        <v>1210</v>
      </c>
    </row>
    <row r="302" spans="1:7" ht="30" x14ac:dyDescent="0.25">
      <c r="A302" s="1293">
        <f t="shared" si="8"/>
        <v>0</v>
      </c>
      <c r="B302" s="1294" t="s">
        <v>1602</v>
      </c>
      <c r="C302" s="1294" t="s">
        <v>1653</v>
      </c>
      <c r="D302" s="1295" t="str">
        <f t="shared" si="9"/>
        <v>French(Martinique)</v>
      </c>
      <c r="E302" s="1294" t="s">
        <v>977</v>
      </c>
      <c r="F302" s="1294" t="s">
        <v>1654</v>
      </c>
      <c r="G302" s="1294" t="s">
        <v>979</v>
      </c>
    </row>
    <row r="303" spans="1:7" ht="30" x14ac:dyDescent="0.25">
      <c r="A303" s="1293">
        <f t="shared" si="8"/>
        <v>0</v>
      </c>
      <c r="B303" s="1294" t="s">
        <v>1602</v>
      </c>
      <c r="C303" s="1294" t="s">
        <v>1063</v>
      </c>
      <c r="D303" s="1295" t="str">
        <f t="shared" si="9"/>
        <v>French(Mauritania)</v>
      </c>
      <c r="E303" s="1294" t="s">
        <v>977</v>
      </c>
      <c r="F303" s="1294" t="s">
        <v>1655</v>
      </c>
      <c r="G303" s="1294" t="s">
        <v>979</v>
      </c>
    </row>
    <row r="304" spans="1:7" ht="15" x14ac:dyDescent="0.25">
      <c r="A304" s="1293">
        <f t="shared" si="8"/>
        <v>0</v>
      </c>
      <c r="B304" s="1294" t="s">
        <v>1602</v>
      </c>
      <c r="C304" s="1294" t="s">
        <v>1472</v>
      </c>
      <c r="D304" s="1295" t="str">
        <f t="shared" si="9"/>
        <v>French(Mauritius)</v>
      </c>
      <c r="E304" s="1294" t="s">
        <v>977</v>
      </c>
      <c r="F304" s="1294" t="s">
        <v>1656</v>
      </c>
      <c r="G304" s="1294" t="s">
        <v>979</v>
      </c>
    </row>
    <row r="305" spans="1:7" ht="15" x14ac:dyDescent="0.25">
      <c r="A305" s="1293">
        <f t="shared" si="8"/>
        <v>0</v>
      </c>
      <c r="B305" s="1294" t="s">
        <v>1602</v>
      </c>
      <c r="C305" s="1294" t="s">
        <v>1657</v>
      </c>
      <c r="D305" s="1295" t="str">
        <f t="shared" si="9"/>
        <v>French(Mayotte)</v>
      </c>
      <c r="E305" s="1294" t="s">
        <v>977</v>
      </c>
      <c r="F305" s="1294" t="s">
        <v>1658</v>
      </c>
      <c r="G305" s="1294" t="s">
        <v>979</v>
      </c>
    </row>
    <row r="306" spans="1:7" ht="15" x14ac:dyDescent="0.25">
      <c r="A306" s="1293">
        <f t="shared" si="8"/>
        <v>2060</v>
      </c>
      <c r="B306" s="1294" t="s">
        <v>1602</v>
      </c>
      <c r="C306" s="1294" t="s">
        <v>1065</v>
      </c>
      <c r="D306" s="1295" t="str">
        <f t="shared" si="9"/>
        <v>French(Morocco)</v>
      </c>
      <c r="E306" s="1294" t="s">
        <v>1659</v>
      </c>
      <c r="F306" s="1294" t="s">
        <v>1660</v>
      </c>
      <c r="G306" s="1294" t="s">
        <v>1210</v>
      </c>
    </row>
    <row r="307" spans="1:7" ht="30" x14ac:dyDescent="0.25">
      <c r="A307" s="1293">
        <f t="shared" si="8"/>
        <v>0</v>
      </c>
      <c r="B307" s="1294" t="s">
        <v>1602</v>
      </c>
      <c r="C307" s="1294" t="s">
        <v>1661</v>
      </c>
      <c r="D307" s="1295" t="str">
        <f t="shared" si="9"/>
        <v>French(New Caledonia)</v>
      </c>
      <c r="E307" s="1294" t="s">
        <v>977</v>
      </c>
      <c r="F307" s="1294" t="s">
        <v>1662</v>
      </c>
      <c r="G307" s="1294" t="s">
        <v>979</v>
      </c>
    </row>
    <row r="308" spans="1:7" ht="15" x14ac:dyDescent="0.25">
      <c r="A308" s="1293">
        <f t="shared" si="8"/>
        <v>0</v>
      </c>
      <c r="B308" s="1294" t="s">
        <v>1602</v>
      </c>
      <c r="C308" s="1294" t="s">
        <v>1663</v>
      </c>
      <c r="D308" s="1295" t="str">
        <f t="shared" si="9"/>
        <v>French(Niger)</v>
      </c>
      <c r="E308" s="1294" t="s">
        <v>977</v>
      </c>
      <c r="F308" s="1294" t="s">
        <v>1664</v>
      </c>
      <c r="G308" s="1294" t="s">
        <v>979</v>
      </c>
    </row>
    <row r="309" spans="1:7" ht="30" x14ac:dyDescent="0.25">
      <c r="A309" s="1293">
        <f t="shared" si="8"/>
        <v>2060</v>
      </c>
      <c r="B309" s="1294" t="s">
        <v>1602</v>
      </c>
      <c r="C309" s="1294" t="s">
        <v>1665</v>
      </c>
      <c r="D309" s="1295" t="str">
        <f t="shared" si="9"/>
        <v>French(Principality of Monaco)</v>
      </c>
      <c r="E309" s="1294" t="s">
        <v>1666</v>
      </c>
      <c r="F309" s="1294" t="s">
        <v>1667</v>
      </c>
      <c r="G309" s="1294" t="s">
        <v>1257</v>
      </c>
    </row>
    <row r="310" spans="1:7" ht="15" x14ac:dyDescent="0.25">
      <c r="A310" s="1293">
        <f t="shared" si="8"/>
        <v>12</v>
      </c>
      <c r="B310" s="1294" t="s">
        <v>1602</v>
      </c>
      <c r="C310" s="1294" t="s">
        <v>1668</v>
      </c>
      <c r="D310" s="1295" t="str">
        <f t="shared" si="9"/>
        <v>French(Reunion)</v>
      </c>
      <c r="E310" s="1294" t="s">
        <v>1669</v>
      </c>
      <c r="F310" s="1294" t="s">
        <v>1670</v>
      </c>
      <c r="G310" s="1294" t="s">
        <v>1210</v>
      </c>
    </row>
    <row r="311" spans="1:7" ht="15" x14ac:dyDescent="0.25">
      <c r="A311" s="1293">
        <f t="shared" si="8"/>
        <v>0</v>
      </c>
      <c r="B311" s="1294" t="s">
        <v>1602</v>
      </c>
      <c r="C311" s="1294" t="s">
        <v>1506</v>
      </c>
      <c r="D311" s="1295" t="str">
        <f t="shared" si="9"/>
        <v>French(Rwanda)</v>
      </c>
      <c r="E311" s="1294" t="s">
        <v>977</v>
      </c>
      <c r="F311" s="1294" t="s">
        <v>1671</v>
      </c>
      <c r="G311" s="1294" t="s">
        <v>979</v>
      </c>
    </row>
    <row r="312" spans="1:7" ht="30" x14ac:dyDescent="0.25">
      <c r="A312" s="1293">
        <f t="shared" si="8"/>
        <v>0</v>
      </c>
      <c r="B312" s="1294" t="s">
        <v>1602</v>
      </c>
      <c r="C312" s="1294" t="s">
        <v>1672</v>
      </c>
      <c r="D312" s="1295" t="str">
        <f t="shared" si="9"/>
        <v>French(Saint Barthélemy)</v>
      </c>
      <c r="E312" s="1294" t="s">
        <v>977</v>
      </c>
      <c r="F312" s="1294" t="s">
        <v>1673</v>
      </c>
      <c r="G312" s="1294" t="s">
        <v>979</v>
      </c>
    </row>
    <row r="313" spans="1:7" ht="30" x14ac:dyDescent="0.25">
      <c r="A313" s="1293">
        <f t="shared" si="8"/>
        <v>0</v>
      </c>
      <c r="B313" s="1294" t="s">
        <v>1602</v>
      </c>
      <c r="C313" s="1294" t="s">
        <v>1674</v>
      </c>
      <c r="D313" s="1295" t="str">
        <f t="shared" si="9"/>
        <v>French(Saint Martin)</v>
      </c>
      <c r="E313" s="1294" t="s">
        <v>977</v>
      </c>
      <c r="F313" s="1294" t="s">
        <v>1675</v>
      </c>
      <c r="G313" s="1294" t="s">
        <v>979</v>
      </c>
    </row>
    <row r="314" spans="1:7" ht="45" x14ac:dyDescent="0.25">
      <c r="A314" s="1293">
        <f t="shared" si="8"/>
        <v>0</v>
      </c>
      <c r="B314" s="1294" t="s">
        <v>1602</v>
      </c>
      <c r="C314" s="1294" t="s">
        <v>1676</v>
      </c>
      <c r="D314" s="1295" t="str">
        <f t="shared" si="9"/>
        <v>French(Saint Pierre and Miquelon)</v>
      </c>
      <c r="E314" s="1294" t="s">
        <v>977</v>
      </c>
      <c r="F314" s="1294" t="s">
        <v>1677</v>
      </c>
      <c r="G314" s="1294" t="s">
        <v>979</v>
      </c>
    </row>
    <row r="315" spans="1:7" ht="15" x14ac:dyDescent="0.25">
      <c r="A315" s="1293">
        <f t="shared" si="8"/>
        <v>2060</v>
      </c>
      <c r="B315" s="1294" t="s">
        <v>1602</v>
      </c>
      <c r="C315" s="1294" t="s">
        <v>1678</v>
      </c>
      <c r="D315" s="1295" t="str">
        <f t="shared" si="9"/>
        <v>French(Senegal)</v>
      </c>
      <c r="E315" s="1294" t="s">
        <v>1679</v>
      </c>
      <c r="F315" s="1294" t="s">
        <v>1680</v>
      </c>
      <c r="G315" s="1294" t="s">
        <v>1210</v>
      </c>
    </row>
    <row r="316" spans="1:7" ht="30" x14ac:dyDescent="0.25">
      <c r="A316" s="1293">
        <f t="shared" si="8"/>
        <v>0</v>
      </c>
      <c r="B316" s="1294" t="s">
        <v>1602</v>
      </c>
      <c r="C316" s="1294" t="s">
        <v>1516</v>
      </c>
      <c r="D316" s="1295" t="str">
        <f t="shared" si="9"/>
        <v>French(Seychelles)</v>
      </c>
      <c r="E316" s="1294" t="s">
        <v>977</v>
      </c>
      <c r="F316" s="1294" t="s">
        <v>1681</v>
      </c>
      <c r="G316" s="1294" t="s">
        <v>979</v>
      </c>
    </row>
    <row r="317" spans="1:7" ht="30" x14ac:dyDescent="0.25">
      <c r="A317" s="1293">
        <f t="shared" si="8"/>
        <v>12</v>
      </c>
      <c r="B317" s="1294" t="s">
        <v>1602</v>
      </c>
      <c r="C317" s="1294" t="s">
        <v>1021</v>
      </c>
      <c r="D317" s="1295" t="str">
        <f t="shared" si="9"/>
        <v>French(Switzerland)</v>
      </c>
      <c r="E317" s="1294" t="s">
        <v>1682</v>
      </c>
      <c r="F317" s="1294" t="s">
        <v>1683</v>
      </c>
      <c r="G317" s="1294" t="s">
        <v>1257</v>
      </c>
    </row>
    <row r="318" spans="1:7" ht="15" x14ac:dyDescent="0.25">
      <c r="A318" s="1293">
        <f t="shared" si="8"/>
        <v>0</v>
      </c>
      <c r="B318" s="1294" t="s">
        <v>1602</v>
      </c>
      <c r="C318" s="1294" t="s">
        <v>1085</v>
      </c>
      <c r="D318" s="1295" t="str">
        <f t="shared" si="9"/>
        <v>French(Syria)</v>
      </c>
      <c r="E318" s="1294" t="s">
        <v>977</v>
      </c>
      <c r="F318" s="1294" t="s">
        <v>1684</v>
      </c>
      <c r="G318" s="1294" t="s">
        <v>979</v>
      </c>
    </row>
    <row r="319" spans="1:7" ht="15" x14ac:dyDescent="0.25">
      <c r="A319" s="1293">
        <f t="shared" si="8"/>
        <v>0</v>
      </c>
      <c r="B319" s="1294" t="s">
        <v>1602</v>
      </c>
      <c r="C319" s="1294" t="s">
        <v>1578</v>
      </c>
      <c r="D319" s="1295" t="str">
        <f t="shared" si="9"/>
        <v>French(Togo)</v>
      </c>
      <c r="E319" s="1294" t="s">
        <v>977</v>
      </c>
      <c r="F319" s="1294" t="s">
        <v>1685</v>
      </c>
      <c r="G319" s="1294" t="s">
        <v>979</v>
      </c>
    </row>
    <row r="320" spans="1:7" ht="15" x14ac:dyDescent="0.25">
      <c r="A320" s="1293">
        <f t="shared" si="8"/>
        <v>0</v>
      </c>
      <c r="B320" s="1294" t="s">
        <v>1602</v>
      </c>
      <c r="C320" s="1294" t="s">
        <v>1088</v>
      </c>
      <c r="D320" s="1295" t="str">
        <f t="shared" si="9"/>
        <v>French(Tunisia)</v>
      </c>
      <c r="E320" s="1294" t="s">
        <v>977</v>
      </c>
      <c r="F320" s="1294" t="s">
        <v>1686</v>
      </c>
      <c r="G320" s="1294" t="s">
        <v>979</v>
      </c>
    </row>
    <row r="321" spans="1:7" ht="15" x14ac:dyDescent="0.25">
      <c r="A321" s="1293">
        <f t="shared" si="8"/>
        <v>0</v>
      </c>
      <c r="B321" s="1294" t="s">
        <v>1602</v>
      </c>
      <c r="C321" s="1294" t="s">
        <v>1559</v>
      </c>
      <c r="D321" s="1295" t="str">
        <f t="shared" si="9"/>
        <v>French(Vanuatu)</v>
      </c>
      <c r="E321" s="1294" t="s">
        <v>977</v>
      </c>
      <c r="F321" s="1294" t="s">
        <v>1687</v>
      </c>
      <c r="G321" s="1294" t="s">
        <v>979</v>
      </c>
    </row>
    <row r="322" spans="1:7" ht="30" x14ac:dyDescent="0.25">
      <c r="A322" s="1293">
        <f t="shared" ref="A322:A385" si="10">HEX2DEC(RIGHT(E322,3))</f>
        <v>0</v>
      </c>
      <c r="B322" s="1294" t="s">
        <v>1602</v>
      </c>
      <c r="C322" s="1294" t="s">
        <v>1688</v>
      </c>
      <c r="D322" s="1295" t="str">
        <f t="shared" si="9"/>
        <v>French(Wallis and Futuna)</v>
      </c>
      <c r="E322" s="1294" t="s">
        <v>977</v>
      </c>
      <c r="F322" s="1294" t="s">
        <v>1689</v>
      </c>
      <c r="G322" s="1294" t="s">
        <v>979</v>
      </c>
    </row>
    <row r="323" spans="1:7" ht="15" x14ac:dyDescent="0.25">
      <c r="A323" s="1293">
        <f t="shared" si="10"/>
        <v>98</v>
      </c>
      <c r="B323" s="1294" t="s">
        <v>1690</v>
      </c>
      <c r="C323" s="1295"/>
      <c r="D323" s="1295" t="str">
        <f t="shared" ref="D323:D386" si="11">IF(C323&lt;&gt;"",CONCATENATE(B323,"(",C323,")"),B323)</f>
        <v>Frisian</v>
      </c>
      <c r="E323" s="1294" t="s">
        <v>1691</v>
      </c>
      <c r="F323" s="1294" t="s">
        <v>1692</v>
      </c>
      <c r="G323" s="1294" t="s">
        <v>989</v>
      </c>
    </row>
    <row r="324" spans="1:7" ht="30" x14ac:dyDescent="0.25">
      <c r="A324" s="1293">
        <f t="shared" si="10"/>
        <v>1122</v>
      </c>
      <c r="B324" s="1294" t="s">
        <v>1690</v>
      </c>
      <c r="C324" s="1294" t="s">
        <v>1344</v>
      </c>
      <c r="D324" s="1295" t="str">
        <f t="shared" si="11"/>
        <v>Frisian(Netherlands)</v>
      </c>
      <c r="E324" s="1294" t="s">
        <v>1693</v>
      </c>
      <c r="F324" s="1294" t="s">
        <v>1694</v>
      </c>
      <c r="G324" s="1294" t="s">
        <v>1596</v>
      </c>
    </row>
    <row r="325" spans="1:7" ht="15" x14ac:dyDescent="0.25">
      <c r="A325" s="1293">
        <f t="shared" si="10"/>
        <v>0</v>
      </c>
      <c r="B325" s="1294" t="s">
        <v>1695</v>
      </c>
      <c r="C325" s="1295"/>
      <c r="D325" s="1295" t="str">
        <f t="shared" si="11"/>
        <v>Friulian</v>
      </c>
      <c r="E325" s="1294" t="s">
        <v>977</v>
      </c>
      <c r="F325" s="1294" t="s">
        <v>1696</v>
      </c>
      <c r="G325" s="1294" t="s">
        <v>979</v>
      </c>
    </row>
    <row r="326" spans="1:7" ht="15" x14ac:dyDescent="0.25">
      <c r="A326" s="1293">
        <f t="shared" si="10"/>
        <v>0</v>
      </c>
      <c r="B326" s="1294" t="s">
        <v>1695</v>
      </c>
      <c r="C326" s="1294" t="s">
        <v>1225</v>
      </c>
      <c r="D326" s="1295" t="str">
        <f t="shared" si="11"/>
        <v>Friulian(Italy)</v>
      </c>
      <c r="E326" s="1294" t="s">
        <v>977</v>
      </c>
      <c r="F326" s="1294" t="s">
        <v>1697</v>
      </c>
      <c r="G326" s="1294" t="s">
        <v>979</v>
      </c>
    </row>
    <row r="327" spans="1:7" ht="15" x14ac:dyDescent="0.25">
      <c r="A327" s="1293">
        <f t="shared" si="10"/>
        <v>103</v>
      </c>
      <c r="B327" s="1294" t="s">
        <v>1698</v>
      </c>
      <c r="C327" s="1295"/>
      <c r="D327" s="1295" t="str">
        <f t="shared" si="11"/>
        <v>Fulah</v>
      </c>
      <c r="E327" s="1294" t="s">
        <v>1699</v>
      </c>
      <c r="F327" s="1294" t="s">
        <v>1700</v>
      </c>
      <c r="G327" s="1294" t="s">
        <v>1234</v>
      </c>
    </row>
    <row r="328" spans="1:7" ht="15" x14ac:dyDescent="0.25">
      <c r="A328" s="1293">
        <f t="shared" si="10"/>
        <v>3175</v>
      </c>
      <c r="B328" s="1294" t="s">
        <v>1698</v>
      </c>
      <c r="C328" s="1295"/>
      <c r="D328" s="1295" t="str">
        <f t="shared" si="11"/>
        <v>Fulah</v>
      </c>
      <c r="E328" s="1294" t="s">
        <v>1701</v>
      </c>
      <c r="F328" s="1294" t="s">
        <v>1702</v>
      </c>
      <c r="G328" s="1294" t="s">
        <v>1234</v>
      </c>
    </row>
    <row r="329" spans="1:7" ht="15" x14ac:dyDescent="0.25">
      <c r="A329" s="1293">
        <f t="shared" si="10"/>
        <v>0</v>
      </c>
      <c r="B329" s="1294" t="s">
        <v>1698</v>
      </c>
      <c r="C329" s="1294" t="s">
        <v>998</v>
      </c>
      <c r="D329" s="1295" t="str">
        <f t="shared" si="11"/>
        <v>Fulah(Cameroon)</v>
      </c>
      <c r="E329" s="1294" t="s">
        <v>977</v>
      </c>
      <c r="F329" s="1294" t="s">
        <v>1703</v>
      </c>
      <c r="G329" s="1294" t="s">
        <v>979</v>
      </c>
    </row>
    <row r="330" spans="1:7" ht="15" x14ac:dyDescent="0.25">
      <c r="A330" s="1293">
        <f t="shared" si="10"/>
        <v>0</v>
      </c>
      <c r="B330" s="1294" t="s">
        <v>1698</v>
      </c>
      <c r="C330" s="1294" t="s">
        <v>1642</v>
      </c>
      <c r="D330" s="1295" t="str">
        <f t="shared" si="11"/>
        <v>Fulah(Guinea)</v>
      </c>
      <c r="E330" s="1294" t="s">
        <v>977</v>
      </c>
      <c r="F330" s="1294" t="s">
        <v>1704</v>
      </c>
      <c r="G330" s="1294" t="s">
        <v>979</v>
      </c>
    </row>
    <row r="331" spans="1:7" ht="15" x14ac:dyDescent="0.25">
      <c r="A331" s="1293">
        <f t="shared" si="10"/>
        <v>0</v>
      </c>
      <c r="B331" s="1294" t="s">
        <v>1698</v>
      </c>
      <c r="C331" s="1294" t="s">
        <v>1063</v>
      </c>
      <c r="D331" s="1295" t="str">
        <f t="shared" si="11"/>
        <v>Fulah(Mauritania)</v>
      </c>
      <c r="E331" s="1294" t="s">
        <v>977</v>
      </c>
      <c r="F331" s="1294" t="s">
        <v>1705</v>
      </c>
      <c r="G331" s="1294" t="s">
        <v>979</v>
      </c>
    </row>
    <row r="332" spans="1:7" ht="15" x14ac:dyDescent="0.25">
      <c r="A332" s="1293">
        <f t="shared" si="10"/>
        <v>2151</v>
      </c>
      <c r="B332" s="1294" t="s">
        <v>1698</v>
      </c>
      <c r="C332" s="1294" t="s">
        <v>1678</v>
      </c>
      <c r="D332" s="1295" t="str">
        <f t="shared" si="11"/>
        <v>Fulah(Senegal)</v>
      </c>
      <c r="E332" s="1294" t="s">
        <v>1706</v>
      </c>
      <c r="F332" s="1294" t="s">
        <v>1707</v>
      </c>
      <c r="G332" s="1294" t="s">
        <v>1234</v>
      </c>
    </row>
    <row r="333" spans="1:7" ht="15" x14ac:dyDescent="0.25">
      <c r="A333" s="1293">
        <f t="shared" si="10"/>
        <v>86</v>
      </c>
      <c r="B333" s="1294" t="s">
        <v>1708</v>
      </c>
      <c r="C333" s="1295"/>
      <c r="D333" s="1295" t="str">
        <f t="shared" si="11"/>
        <v>Galician</v>
      </c>
      <c r="E333" s="1294" t="s">
        <v>1709</v>
      </c>
      <c r="F333" s="1294" t="s">
        <v>1710</v>
      </c>
      <c r="G333" s="1294" t="s">
        <v>989</v>
      </c>
    </row>
    <row r="334" spans="1:7" ht="15" x14ac:dyDescent="0.25">
      <c r="A334" s="1293">
        <f t="shared" si="10"/>
        <v>1110</v>
      </c>
      <c r="B334" s="1294" t="s">
        <v>1708</v>
      </c>
      <c r="C334" s="1294" t="s">
        <v>1113</v>
      </c>
      <c r="D334" s="1295" t="str">
        <f t="shared" si="11"/>
        <v>Galician(Spain)</v>
      </c>
      <c r="E334" s="1294" t="s">
        <v>1711</v>
      </c>
      <c r="F334" s="1294" t="s">
        <v>1712</v>
      </c>
      <c r="G334" s="1294" t="s">
        <v>1275</v>
      </c>
    </row>
    <row r="335" spans="1:7" ht="15" x14ac:dyDescent="0.25">
      <c r="A335" s="1293">
        <f t="shared" si="10"/>
        <v>0</v>
      </c>
      <c r="B335" s="1294" t="s">
        <v>1713</v>
      </c>
      <c r="C335" s="1295"/>
      <c r="D335" s="1295" t="str">
        <f t="shared" si="11"/>
        <v>Ganda</v>
      </c>
      <c r="E335" s="1294" t="s">
        <v>977</v>
      </c>
      <c r="F335" s="1294" t="s">
        <v>1714</v>
      </c>
      <c r="G335" s="1294" t="s">
        <v>979</v>
      </c>
    </row>
    <row r="336" spans="1:7" ht="15" x14ac:dyDescent="0.25">
      <c r="A336" s="1293">
        <f t="shared" si="10"/>
        <v>0</v>
      </c>
      <c r="B336" s="1294" t="s">
        <v>1713</v>
      </c>
      <c r="C336" s="1294" t="s">
        <v>1252</v>
      </c>
      <c r="D336" s="1295" t="str">
        <f t="shared" si="11"/>
        <v>Ganda(Uganda)</v>
      </c>
      <c r="E336" s="1294" t="s">
        <v>977</v>
      </c>
      <c r="F336" s="1294" t="s">
        <v>1715</v>
      </c>
      <c r="G336" s="1294" t="s">
        <v>979</v>
      </c>
    </row>
    <row r="337" spans="1:7" ht="15" x14ac:dyDescent="0.25">
      <c r="A337" s="1293">
        <f t="shared" si="10"/>
        <v>55</v>
      </c>
      <c r="B337" s="1294" t="s">
        <v>1716</v>
      </c>
      <c r="C337" s="1295"/>
      <c r="D337" s="1295" t="str">
        <f t="shared" si="11"/>
        <v>Georgian</v>
      </c>
      <c r="E337" s="1294" t="s">
        <v>1717</v>
      </c>
      <c r="F337" s="1294" t="s">
        <v>1718</v>
      </c>
      <c r="G337" s="1294" t="s">
        <v>989</v>
      </c>
    </row>
    <row r="338" spans="1:7" ht="30" x14ac:dyDescent="0.25">
      <c r="A338" s="1293">
        <f t="shared" si="10"/>
        <v>1079</v>
      </c>
      <c r="B338" s="1294" t="s">
        <v>1716</v>
      </c>
      <c r="C338" s="1294" t="s">
        <v>1719</v>
      </c>
      <c r="D338" s="1295" t="str">
        <f t="shared" si="11"/>
        <v>Georgian(Georgia)</v>
      </c>
      <c r="E338" s="1294" t="s">
        <v>1720</v>
      </c>
      <c r="F338" s="1294" t="s">
        <v>1721</v>
      </c>
      <c r="G338" s="1294" t="s">
        <v>1105</v>
      </c>
    </row>
    <row r="339" spans="1:7" ht="15" x14ac:dyDescent="0.25">
      <c r="A339" s="1293">
        <f t="shared" si="10"/>
        <v>7</v>
      </c>
      <c r="B339" s="1294" t="s">
        <v>1722</v>
      </c>
      <c r="C339" s="1295"/>
      <c r="D339" s="1295" t="str">
        <f t="shared" si="11"/>
        <v>German</v>
      </c>
      <c r="E339" s="1294" t="s">
        <v>1723</v>
      </c>
      <c r="F339" s="1294" t="s">
        <v>1724</v>
      </c>
      <c r="G339" s="1294" t="s">
        <v>989</v>
      </c>
    </row>
    <row r="340" spans="1:7" ht="15" x14ac:dyDescent="0.25">
      <c r="A340" s="1293">
        <f t="shared" si="10"/>
        <v>3079</v>
      </c>
      <c r="B340" s="1294" t="s">
        <v>1722</v>
      </c>
      <c r="C340" s="1294" t="s">
        <v>1372</v>
      </c>
      <c r="D340" s="1295" t="str">
        <f t="shared" si="11"/>
        <v>German(Austria)</v>
      </c>
      <c r="E340" s="1294" t="s">
        <v>1725</v>
      </c>
      <c r="F340" s="1294" t="s">
        <v>1726</v>
      </c>
      <c r="G340" s="1294" t="s">
        <v>1257</v>
      </c>
    </row>
    <row r="341" spans="1:7" ht="15" x14ac:dyDescent="0.25">
      <c r="A341" s="1293">
        <f t="shared" si="10"/>
        <v>0</v>
      </c>
      <c r="B341" s="1294" t="s">
        <v>1722</v>
      </c>
      <c r="C341" s="1294" t="s">
        <v>1337</v>
      </c>
      <c r="D341" s="1295" t="str">
        <f t="shared" si="11"/>
        <v>German(Belgium)</v>
      </c>
      <c r="E341" s="1294" t="s">
        <v>977</v>
      </c>
      <c r="F341" s="1294" t="s">
        <v>1727</v>
      </c>
      <c r="G341" s="1294" t="s">
        <v>979</v>
      </c>
    </row>
    <row r="342" spans="1:7" ht="30" x14ac:dyDescent="0.25">
      <c r="A342" s="1293">
        <f t="shared" si="10"/>
        <v>1031</v>
      </c>
      <c r="B342" s="1294" t="s">
        <v>1722</v>
      </c>
      <c r="C342" s="1294" t="s">
        <v>1423</v>
      </c>
      <c r="D342" s="1295" t="str">
        <f t="shared" si="11"/>
        <v>German(Germany)</v>
      </c>
      <c r="E342" s="1294" t="s">
        <v>1728</v>
      </c>
      <c r="F342" s="1294" t="s">
        <v>1729</v>
      </c>
      <c r="G342" s="1294" t="s">
        <v>1257</v>
      </c>
    </row>
    <row r="343" spans="1:7" ht="15" x14ac:dyDescent="0.25">
      <c r="A343" s="1293">
        <f t="shared" si="10"/>
        <v>0</v>
      </c>
      <c r="B343" s="1294" t="s">
        <v>1722</v>
      </c>
      <c r="C343" s="1294" t="s">
        <v>1225</v>
      </c>
      <c r="D343" s="1295" t="str">
        <f t="shared" si="11"/>
        <v>German(Italy)</v>
      </c>
      <c r="E343" s="1294" t="s">
        <v>977</v>
      </c>
      <c r="F343" s="1294" t="s">
        <v>1730</v>
      </c>
      <c r="G343" s="1294" t="s">
        <v>1216</v>
      </c>
    </row>
    <row r="344" spans="1:7" ht="30" x14ac:dyDescent="0.25">
      <c r="A344" s="1293">
        <f t="shared" si="10"/>
        <v>1031</v>
      </c>
      <c r="B344" s="1294" t="s">
        <v>1722</v>
      </c>
      <c r="C344" s="1294" t="s">
        <v>1019</v>
      </c>
      <c r="D344" s="1295" t="str">
        <f t="shared" si="11"/>
        <v>German(Liechtenstein)</v>
      </c>
      <c r="E344" s="1294" t="s">
        <v>1731</v>
      </c>
      <c r="F344" s="1294" t="s">
        <v>1732</v>
      </c>
      <c r="G344" s="1294" t="s">
        <v>995</v>
      </c>
    </row>
    <row r="345" spans="1:7" ht="30" x14ac:dyDescent="0.25">
      <c r="A345" s="1293">
        <f t="shared" si="10"/>
        <v>7</v>
      </c>
      <c r="B345" s="1294" t="s">
        <v>1722</v>
      </c>
      <c r="C345" s="1294" t="s">
        <v>1647</v>
      </c>
      <c r="D345" s="1295" t="str">
        <f t="shared" si="11"/>
        <v>German(Luxembourg)</v>
      </c>
      <c r="E345" s="1294" t="s">
        <v>1733</v>
      </c>
      <c r="F345" s="1294" t="s">
        <v>1734</v>
      </c>
      <c r="G345" s="1294" t="s">
        <v>995</v>
      </c>
    </row>
    <row r="346" spans="1:7" ht="30" x14ac:dyDescent="0.25">
      <c r="A346" s="1293">
        <f t="shared" si="10"/>
        <v>2055</v>
      </c>
      <c r="B346" s="1294" t="s">
        <v>1722</v>
      </c>
      <c r="C346" s="1294" t="s">
        <v>1021</v>
      </c>
      <c r="D346" s="1295" t="str">
        <f t="shared" si="11"/>
        <v>German(Switzerland)</v>
      </c>
      <c r="E346" s="1294" t="s">
        <v>1735</v>
      </c>
      <c r="F346" s="1294" t="s">
        <v>1736</v>
      </c>
      <c r="G346" s="1294" t="s">
        <v>1257</v>
      </c>
    </row>
    <row r="347" spans="1:7" ht="15" x14ac:dyDescent="0.25">
      <c r="A347" s="1293">
        <f t="shared" si="10"/>
        <v>8</v>
      </c>
      <c r="B347" s="1294" t="s">
        <v>1737</v>
      </c>
      <c r="C347" s="1295"/>
      <c r="D347" s="1295" t="str">
        <f t="shared" si="11"/>
        <v>Greek</v>
      </c>
      <c r="E347" s="1294" t="s">
        <v>1738</v>
      </c>
      <c r="F347" s="1294" t="s">
        <v>1739</v>
      </c>
      <c r="G347" s="1294" t="s">
        <v>989</v>
      </c>
    </row>
    <row r="348" spans="1:7" ht="15" x14ac:dyDescent="0.25">
      <c r="A348" s="1293">
        <f t="shared" si="10"/>
        <v>0</v>
      </c>
      <c r="B348" s="1294" t="s">
        <v>1737</v>
      </c>
      <c r="C348" s="1294" t="s">
        <v>1407</v>
      </c>
      <c r="D348" s="1295" t="str">
        <f t="shared" si="11"/>
        <v>Greek(Cyprus)</v>
      </c>
      <c r="E348" s="1294" t="s">
        <v>977</v>
      </c>
      <c r="F348" s="1294" t="s">
        <v>1740</v>
      </c>
      <c r="G348" s="1294" t="s">
        <v>979</v>
      </c>
    </row>
    <row r="349" spans="1:7" ht="15" x14ac:dyDescent="0.25">
      <c r="A349" s="1293">
        <f t="shared" si="10"/>
        <v>1032</v>
      </c>
      <c r="B349" s="1294" t="s">
        <v>1737</v>
      </c>
      <c r="C349" s="1294" t="s">
        <v>1741</v>
      </c>
      <c r="D349" s="1295" t="str">
        <f t="shared" si="11"/>
        <v>Greek(Greece)</v>
      </c>
      <c r="E349" s="1294" t="s">
        <v>1742</v>
      </c>
      <c r="F349" s="1294" t="s">
        <v>1743</v>
      </c>
      <c r="G349" s="1294" t="s">
        <v>1257</v>
      </c>
    </row>
    <row r="350" spans="1:7" ht="30" x14ac:dyDescent="0.25">
      <c r="A350" s="1293">
        <f t="shared" si="10"/>
        <v>111</v>
      </c>
      <c r="B350" s="1294" t="s">
        <v>1744</v>
      </c>
      <c r="C350" s="1295"/>
      <c r="D350" s="1295" t="str">
        <f t="shared" si="11"/>
        <v>Greenlandic</v>
      </c>
      <c r="E350" s="1294" t="s">
        <v>1745</v>
      </c>
      <c r="F350" s="1294" t="s">
        <v>1746</v>
      </c>
      <c r="G350" s="1294" t="s">
        <v>989</v>
      </c>
    </row>
    <row r="351" spans="1:7" ht="30" x14ac:dyDescent="0.25">
      <c r="A351" s="1293">
        <f t="shared" si="10"/>
        <v>1135</v>
      </c>
      <c r="B351" s="1294" t="s">
        <v>1744</v>
      </c>
      <c r="C351" s="1294" t="s">
        <v>1315</v>
      </c>
      <c r="D351" s="1295" t="str">
        <f t="shared" si="11"/>
        <v>Greenlandic(Greenland)</v>
      </c>
      <c r="E351" s="1294" t="s">
        <v>1747</v>
      </c>
      <c r="F351" s="1294" t="s">
        <v>1748</v>
      </c>
      <c r="G351" s="1294" t="s">
        <v>1018</v>
      </c>
    </row>
    <row r="352" spans="1:7" ht="15" x14ac:dyDescent="0.25">
      <c r="A352" s="1293">
        <f t="shared" si="10"/>
        <v>116</v>
      </c>
      <c r="B352" s="1294" t="s">
        <v>1749</v>
      </c>
      <c r="C352" s="1295"/>
      <c r="D352" s="1295" t="str">
        <f t="shared" si="11"/>
        <v>Guarani</v>
      </c>
      <c r="E352" s="1294" t="s">
        <v>1750</v>
      </c>
      <c r="F352" s="1294" t="s">
        <v>1751</v>
      </c>
      <c r="G352" s="1294" t="s">
        <v>1210</v>
      </c>
    </row>
    <row r="353" spans="1:7" ht="30" x14ac:dyDescent="0.25">
      <c r="A353" s="1293">
        <f t="shared" si="10"/>
        <v>1140</v>
      </c>
      <c r="B353" s="1294" t="s">
        <v>1749</v>
      </c>
      <c r="C353" s="1294" t="s">
        <v>1752</v>
      </c>
      <c r="D353" s="1295" t="str">
        <f t="shared" si="11"/>
        <v>Guarani(Paraguay)</v>
      </c>
      <c r="E353" s="1294" t="s">
        <v>1753</v>
      </c>
      <c r="F353" s="1294" t="s">
        <v>1754</v>
      </c>
      <c r="G353" s="1294" t="s">
        <v>1210</v>
      </c>
    </row>
    <row r="354" spans="1:7" ht="15" x14ac:dyDescent="0.25">
      <c r="A354" s="1293">
        <f t="shared" si="10"/>
        <v>71</v>
      </c>
      <c r="B354" s="1294" t="s">
        <v>1755</v>
      </c>
      <c r="C354" s="1295"/>
      <c r="D354" s="1295" t="str">
        <f t="shared" si="11"/>
        <v>Gujarati</v>
      </c>
      <c r="E354" s="1294" t="s">
        <v>1756</v>
      </c>
      <c r="F354" s="1294" t="s">
        <v>1757</v>
      </c>
      <c r="G354" s="1294" t="s">
        <v>989</v>
      </c>
    </row>
    <row r="355" spans="1:7" ht="15" x14ac:dyDescent="0.25">
      <c r="A355" s="1293">
        <f t="shared" si="10"/>
        <v>1095</v>
      </c>
      <c r="B355" s="1294" t="s">
        <v>1755</v>
      </c>
      <c r="C355" s="1294" t="s">
        <v>347</v>
      </c>
      <c r="D355" s="1295" t="str">
        <f t="shared" si="11"/>
        <v>Gujarati(India)</v>
      </c>
      <c r="E355" s="1294" t="s">
        <v>1758</v>
      </c>
      <c r="F355" s="1294" t="s">
        <v>1759</v>
      </c>
      <c r="G355" s="1294" t="s">
        <v>1275</v>
      </c>
    </row>
    <row r="356" spans="1:7" ht="15" x14ac:dyDescent="0.25">
      <c r="A356" s="1293">
        <f t="shared" si="10"/>
        <v>0</v>
      </c>
      <c r="B356" s="1294" t="s">
        <v>1760</v>
      </c>
      <c r="C356" s="1295"/>
      <c r="D356" s="1295" t="str">
        <f t="shared" si="11"/>
        <v>Gusii</v>
      </c>
      <c r="E356" s="1294" t="s">
        <v>977</v>
      </c>
      <c r="F356" s="1294" t="s">
        <v>1761</v>
      </c>
      <c r="G356" s="1294" t="s">
        <v>979</v>
      </c>
    </row>
    <row r="357" spans="1:7" ht="15" x14ac:dyDescent="0.25">
      <c r="A357" s="1293">
        <f t="shared" si="10"/>
        <v>0</v>
      </c>
      <c r="B357" s="1294" t="s">
        <v>1760</v>
      </c>
      <c r="C357" s="1294" t="s">
        <v>1358</v>
      </c>
      <c r="D357" s="1295" t="str">
        <f t="shared" si="11"/>
        <v>Gusii(Kenya)</v>
      </c>
      <c r="E357" s="1294" t="s">
        <v>977</v>
      </c>
      <c r="F357" s="1294" t="s">
        <v>1762</v>
      </c>
      <c r="G357" s="1294" t="s">
        <v>979</v>
      </c>
    </row>
    <row r="358" spans="1:7" ht="30" x14ac:dyDescent="0.25">
      <c r="A358" s="1293">
        <f t="shared" si="10"/>
        <v>104</v>
      </c>
      <c r="B358" s="1294" t="s">
        <v>1763</v>
      </c>
      <c r="C358" s="1295"/>
      <c r="D358" s="1295" t="str">
        <f t="shared" si="11"/>
        <v>Hausa (Latin)</v>
      </c>
      <c r="E358" s="1294" t="s">
        <v>1764</v>
      </c>
      <c r="F358" s="1294" t="s">
        <v>1765</v>
      </c>
      <c r="G358" s="1294" t="s">
        <v>989</v>
      </c>
    </row>
    <row r="359" spans="1:7" ht="30" x14ac:dyDescent="0.25">
      <c r="A359" s="1293">
        <f t="shared" si="10"/>
        <v>3176</v>
      </c>
      <c r="B359" s="1294" t="s">
        <v>1763</v>
      </c>
      <c r="C359" s="1295"/>
      <c r="D359" s="1295" t="str">
        <f t="shared" si="11"/>
        <v>Hausa (Latin)</v>
      </c>
      <c r="E359" s="1294" t="s">
        <v>1766</v>
      </c>
      <c r="F359" s="1294" t="s">
        <v>1767</v>
      </c>
      <c r="G359" s="1294" t="s">
        <v>1122</v>
      </c>
    </row>
    <row r="360" spans="1:7" ht="30" x14ac:dyDescent="0.25">
      <c r="A360" s="1293">
        <f t="shared" si="10"/>
        <v>0</v>
      </c>
      <c r="B360" s="1294" t="s">
        <v>1763</v>
      </c>
      <c r="C360" s="1294" t="s">
        <v>1002</v>
      </c>
      <c r="D360" s="1295" t="str">
        <f t="shared" si="11"/>
        <v>Hausa (Latin)(Ghana)</v>
      </c>
      <c r="E360" s="1294" t="s">
        <v>977</v>
      </c>
      <c r="F360" s="1294" t="s">
        <v>1768</v>
      </c>
      <c r="G360" s="1294" t="s">
        <v>979</v>
      </c>
    </row>
    <row r="361" spans="1:7" ht="30" x14ac:dyDescent="0.25">
      <c r="A361" s="1293">
        <f t="shared" si="10"/>
        <v>0</v>
      </c>
      <c r="B361" s="1294" t="s">
        <v>1763</v>
      </c>
      <c r="C361" s="1294" t="s">
        <v>1663</v>
      </c>
      <c r="D361" s="1295" t="str">
        <f t="shared" si="11"/>
        <v>Hausa (Latin)(Niger)</v>
      </c>
      <c r="E361" s="1294" t="s">
        <v>977</v>
      </c>
      <c r="F361" s="1294" t="s">
        <v>1769</v>
      </c>
      <c r="G361" s="1294" t="s">
        <v>979</v>
      </c>
    </row>
    <row r="362" spans="1:7" ht="30" x14ac:dyDescent="0.25">
      <c r="A362" s="1293">
        <f t="shared" si="10"/>
        <v>1128</v>
      </c>
      <c r="B362" s="1294" t="s">
        <v>1763</v>
      </c>
      <c r="C362" s="1294" t="s">
        <v>1485</v>
      </c>
      <c r="D362" s="1295" t="str">
        <f t="shared" si="11"/>
        <v>Hausa (Latin)(Nigeria)</v>
      </c>
      <c r="E362" s="1294" t="s">
        <v>1770</v>
      </c>
      <c r="F362" s="1294" t="s">
        <v>1771</v>
      </c>
      <c r="G362" s="1294" t="s">
        <v>1018</v>
      </c>
    </row>
    <row r="363" spans="1:7" ht="15" x14ac:dyDescent="0.25">
      <c r="A363" s="1293">
        <f t="shared" si="10"/>
        <v>117</v>
      </c>
      <c r="B363" s="1294" t="s">
        <v>1772</v>
      </c>
      <c r="C363" s="1295"/>
      <c r="D363" s="1295" t="str">
        <f t="shared" si="11"/>
        <v>Hawaiian</v>
      </c>
      <c r="E363" s="1294" t="s">
        <v>1773</v>
      </c>
      <c r="F363" s="1294" t="s">
        <v>1774</v>
      </c>
      <c r="G363" s="1294" t="s">
        <v>1234</v>
      </c>
    </row>
    <row r="364" spans="1:7" ht="30" x14ac:dyDescent="0.25">
      <c r="A364" s="1293">
        <f t="shared" si="10"/>
        <v>1141</v>
      </c>
      <c r="B364" s="1294" t="s">
        <v>1772</v>
      </c>
      <c r="C364" s="1294" t="s">
        <v>1247</v>
      </c>
      <c r="D364" s="1295" t="str">
        <f t="shared" si="11"/>
        <v>Hawaiian(United States)</v>
      </c>
      <c r="E364" s="1294" t="s">
        <v>1775</v>
      </c>
      <c r="F364" s="1294" t="s">
        <v>1776</v>
      </c>
      <c r="G364" s="1294" t="s">
        <v>1234</v>
      </c>
    </row>
    <row r="365" spans="1:7" ht="15" x14ac:dyDescent="0.25">
      <c r="A365" s="1293">
        <f t="shared" si="10"/>
        <v>13</v>
      </c>
      <c r="B365" s="1294" t="s">
        <v>1777</v>
      </c>
      <c r="C365" s="1295"/>
      <c r="D365" s="1295" t="str">
        <f t="shared" si="11"/>
        <v>Hebrew</v>
      </c>
      <c r="E365" s="1294" t="s">
        <v>1778</v>
      </c>
      <c r="F365" s="1294" t="s">
        <v>1779</v>
      </c>
      <c r="G365" s="1294" t="s">
        <v>989</v>
      </c>
    </row>
    <row r="366" spans="1:7" ht="15" x14ac:dyDescent="0.25">
      <c r="A366" s="1293">
        <f t="shared" si="10"/>
        <v>1037</v>
      </c>
      <c r="B366" s="1294" t="s">
        <v>1777</v>
      </c>
      <c r="C366" s="1294" t="s">
        <v>1049</v>
      </c>
      <c r="D366" s="1295" t="str">
        <f t="shared" si="11"/>
        <v>Hebrew(Israel)</v>
      </c>
      <c r="E366" s="1294" t="s">
        <v>1780</v>
      </c>
      <c r="F366" s="1294" t="s">
        <v>1781</v>
      </c>
      <c r="G366" s="1294" t="s">
        <v>995</v>
      </c>
    </row>
    <row r="367" spans="1:7" ht="15" x14ac:dyDescent="0.25">
      <c r="A367" s="1293">
        <f t="shared" si="10"/>
        <v>57</v>
      </c>
      <c r="B367" s="1294" t="s">
        <v>1782</v>
      </c>
      <c r="C367" s="1295"/>
      <c r="D367" s="1295" t="str">
        <f t="shared" si="11"/>
        <v>Hindi</v>
      </c>
      <c r="E367" s="1294" t="s">
        <v>1783</v>
      </c>
      <c r="F367" s="1294" t="s">
        <v>1784</v>
      </c>
      <c r="G367" s="1294" t="s">
        <v>989</v>
      </c>
    </row>
    <row r="368" spans="1:7" ht="15" x14ac:dyDescent="0.25">
      <c r="A368" s="1293">
        <f t="shared" si="10"/>
        <v>1081</v>
      </c>
      <c r="B368" s="1294" t="s">
        <v>1782</v>
      </c>
      <c r="C368" s="1294" t="s">
        <v>347</v>
      </c>
      <c r="D368" s="1295" t="str">
        <f t="shared" si="11"/>
        <v>Hindi(India)</v>
      </c>
      <c r="E368" s="1294" t="s">
        <v>1785</v>
      </c>
      <c r="F368" s="1294" t="s">
        <v>1786</v>
      </c>
      <c r="G368" s="1294" t="s">
        <v>1105</v>
      </c>
    </row>
    <row r="369" spans="1:7" ht="15" x14ac:dyDescent="0.25">
      <c r="A369" s="1293">
        <f t="shared" si="10"/>
        <v>14</v>
      </c>
      <c r="B369" s="1294" t="s">
        <v>1787</v>
      </c>
      <c r="C369" s="1295"/>
      <c r="D369" s="1295" t="str">
        <f t="shared" si="11"/>
        <v>Hungarian</v>
      </c>
      <c r="E369" s="1294" t="s">
        <v>1788</v>
      </c>
      <c r="F369" s="1294" t="s">
        <v>1789</v>
      </c>
      <c r="G369" s="1294" t="s">
        <v>989</v>
      </c>
    </row>
    <row r="370" spans="1:7" ht="30" x14ac:dyDescent="0.25">
      <c r="A370" s="1293">
        <f t="shared" si="10"/>
        <v>1038</v>
      </c>
      <c r="B370" s="1294" t="s">
        <v>1787</v>
      </c>
      <c r="C370" s="1294" t="s">
        <v>1790</v>
      </c>
      <c r="D370" s="1295" t="str">
        <f t="shared" si="11"/>
        <v>Hungarian(Hungary)</v>
      </c>
      <c r="E370" s="1294" t="s">
        <v>1791</v>
      </c>
      <c r="F370" s="1294" t="s">
        <v>1792</v>
      </c>
      <c r="G370" s="1294" t="s">
        <v>1257</v>
      </c>
    </row>
    <row r="371" spans="1:7" ht="15" x14ac:dyDescent="0.25">
      <c r="A371" s="1293">
        <f t="shared" si="10"/>
        <v>15</v>
      </c>
      <c r="B371" s="1294" t="s">
        <v>1793</v>
      </c>
      <c r="C371" s="1295"/>
      <c r="D371" s="1295" t="str">
        <f t="shared" si="11"/>
        <v>Icelandic</v>
      </c>
      <c r="E371" s="1294" t="s">
        <v>1794</v>
      </c>
      <c r="F371" s="1294" t="s">
        <v>1795</v>
      </c>
      <c r="G371" s="1294" t="s">
        <v>989</v>
      </c>
    </row>
    <row r="372" spans="1:7" ht="15" x14ac:dyDescent="0.25">
      <c r="A372" s="1293">
        <f t="shared" si="10"/>
        <v>1039</v>
      </c>
      <c r="B372" s="1294" t="s">
        <v>1793</v>
      </c>
      <c r="C372" s="1294" t="s">
        <v>1796</v>
      </c>
      <c r="D372" s="1295" t="str">
        <f t="shared" si="11"/>
        <v>Icelandic(Iceland)</v>
      </c>
      <c r="E372" s="1294" t="s">
        <v>1797</v>
      </c>
      <c r="F372" s="1294" t="s">
        <v>1798</v>
      </c>
      <c r="G372" s="1294" t="s">
        <v>1257</v>
      </c>
    </row>
    <row r="373" spans="1:7" ht="15" x14ac:dyDescent="0.25">
      <c r="A373" s="1293">
        <f t="shared" si="10"/>
        <v>112</v>
      </c>
      <c r="B373" s="1294" t="s">
        <v>1799</v>
      </c>
      <c r="C373" s="1295"/>
      <c r="D373" s="1295" t="str">
        <f t="shared" si="11"/>
        <v>Igbo</v>
      </c>
      <c r="E373" s="1294" t="s">
        <v>1800</v>
      </c>
      <c r="F373" s="1294" t="s">
        <v>1801</v>
      </c>
      <c r="G373" s="1294" t="s">
        <v>989</v>
      </c>
    </row>
    <row r="374" spans="1:7" ht="15" x14ac:dyDescent="0.25">
      <c r="A374" s="1293">
        <f t="shared" si="10"/>
        <v>1136</v>
      </c>
      <c r="B374" s="1294" t="s">
        <v>1799</v>
      </c>
      <c r="C374" s="1294" t="s">
        <v>1485</v>
      </c>
      <c r="D374" s="1295" t="str">
        <f t="shared" si="11"/>
        <v>Igbo(Nigeria)</v>
      </c>
      <c r="E374" s="1294" t="s">
        <v>1802</v>
      </c>
      <c r="F374" s="1294" t="s">
        <v>1803</v>
      </c>
      <c r="G374" s="1294" t="s">
        <v>1018</v>
      </c>
    </row>
    <row r="375" spans="1:7" ht="15" x14ac:dyDescent="0.25">
      <c r="A375" s="1293">
        <f t="shared" si="10"/>
        <v>33</v>
      </c>
      <c r="B375" s="1294" t="s">
        <v>1804</v>
      </c>
      <c r="C375" s="1295"/>
      <c r="D375" s="1295" t="str">
        <f t="shared" si="11"/>
        <v>Indonesian</v>
      </c>
      <c r="E375" s="1294" t="s">
        <v>1805</v>
      </c>
      <c r="F375" s="1294" t="s">
        <v>1806</v>
      </c>
      <c r="G375" s="1294" t="s">
        <v>989</v>
      </c>
    </row>
    <row r="376" spans="1:7" ht="30" x14ac:dyDescent="0.25">
      <c r="A376" s="1293">
        <f t="shared" si="10"/>
        <v>1057</v>
      </c>
      <c r="B376" s="1294" t="s">
        <v>1804</v>
      </c>
      <c r="C376" s="1294" t="s">
        <v>1807</v>
      </c>
      <c r="D376" s="1295" t="str">
        <f t="shared" si="11"/>
        <v>Indonesian(Indonesia)</v>
      </c>
      <c r="E376" s="1294" t="s">
        <v>1808</v>
      </c>
      <c r="F376" s="1294" t="s">
        <v>1809</v>
      </c>
      <c r="G376" s="1294" t="s">
        <v>995</v>
      </c>
    </row>
    <row r="377" spans="1:7" ht="15" x14ac:dyDescent="0.25">
      <c r="A377" s="1293">
        <f t="shared" si="10"/>
        <v>0</v>
      </c>
      <c r="B377" s="1294" t="s">
        <v>1810</v>
      </c>
      <c r="C377" s="1295"/>
      <c r="D377" s="1295" t="str">
        <f t="shared" si="11"/>
        <v>Interlingua</v>
      </c>
      <c r="E377" s="1294" t="s">
        <v>977</v>
      </c>
      <c r="F377" s="1294" t="s">
        <v>1811</v>
      </c>
      <c r="G377" s="1294" t="s">
        <v>979</v>
      </c>
    </row>
    <row r="378" spans="1:7" ht="30" x14ac:dyDescent="0.25">
      <c r="A378" s="1293">
        <f t="shared" si="10"/>
        <v>0</v>
      </c>
      <c r="B378" s="1294" t="s">
        <v>1810</v>
      </c>
      <c r="C378" s="1294" t="s">
        <v>1015</v>
      </c>
      <c r="D378" s="1295" t="str">
        <f t="shared" si="11"/>
        <v>Interlingua(France)</v>
      </c>
      <c r="E378" s="1294" t="s">
        <v>977</v>
      </c>
      <c r="F378" s="1294" t="s">
        <v>1812</v>
      </c>
      <c r="G378" s="1294" t="s">
        <v>979</v>
      </c>
    </row>
    <row r="379" spans="1:7" ht="30" x14ac:dyDescent="0.25">
      <c r="A379" s="1293">
        <f t="shared" si="10"/>
        <v>0</v>
      </c>
      <c r="B379" s="1294" t="s">
        <v>1810</v>
      </c>
      <c r="C379" s="1294" t="s">
        <v>1094</v>
      </c>
      <c r="D379" s="1295" t="str">
        <f t="shared" si="11"/>
        <v>Interlingua(World)</v>
      </c>
      <c r="E379" s="1294" t="s">
        <v>977</v>
      </c>
      <c r="F379" s="1294" t="s">
        <v>1813</v>
      </c>
      <c r="G379" s="1294" t="s">
        <v>979</v>
      </c>
    </row>
    <row r="380" spans="1:7" ht="30" x14ac:dyDescent="0.25">
      <c r="A380" s="1293">
        <f t="shared" si="10"/>
        <v>93</v>
      </c>
      <c r="B380" s="1294" t="s">
        <v>1814</v>
      </c>
      <c r="C380" s="1295"/>
      <c r="D380" s="1295" t="str">
        <f t="shared" si="11"/>
        <v>Inuktitut (Latin)</v>
      </c>
      <c r="E380" s="1294" t="s">
        <v>1815</v>
      </c>
      <c r="F380" s="1294" t="s">
        <v>1816</v>
      </c>
      <c r="G380" s="1294" t="s">
        <v>989</v>
      </c>
    </row>
    <row r="381" spans="1:7" ht="30" x14ac:dyDescent="0.25">
      <c r="A381" s="1293">
        <f t="shared" si="10"/>
        <v>3165</v>
      </c>
      <c r="B381" s="1294" t="s">
        <v>1814</v>
      </c>
      <c r="C381" s="1295"/>
      <c r="D381" s="1295" t="str">
        <f t="shared" si="11"/>
        <v>Inuktitut (Latin)</v>
      </c>
      <c r="E381" s="1294" t="s">
        <v>1817</v>
      </c>
      <c r="F381" s="1294" t="s">
        <v>1818</v>
      </c>
      <c r="G381" s="1294" t="s">
        <v>1122</v>
      </c>
    </row>
    <row r="382" spans="1:7" ht="30" x14ac:dyDescent="0.25">
      <c r="A382" s="1293">
        <f t="shared" si="10"/>
        <v>2141</v>
      </c>
      <c r="B382" s="1294" t="s">
        <v>1814</v>
      </c>
      <c r="C382" s="1294" t="s">
        <v>1393</v>
      </c>
      <c r="D382" s="1295" t="str">
        <f t="shared" si="11"/>
        <v>Inuktitut (Latin)(Canada)</v>
      </c>
      <c r="E382" s="1294" t="s">
        <v>1819</v>
      </c>
      <c r="F382" s="1294" t="s">
        <v>1820</v>
      </c>
      <c r="G382" s="1294" t="s">
        <v>1596</v>
      </c>
    </row>
    <row r="383" spans="1:7" ht="30" x14ac:dyDescent="0.25">
      <c r="A383" s="1293">
        <f t="shared" si="10"/>
        <v>2141</v>
      </c>
      <c r="B383" s="1294" t="s">
        <v>1821</v>
      </c>
      <c r="C383" s="1295"/>
      <c r="D383" s="1295" t="str">
        <f t="shared" si="11"/>
        <v>Inuktitut (Syllabics)</v>
      </c>
      <c r="E383" s="1294" t="s">
        <v>1822</v>
      </c>
      <c r="F383" s="1294" t="s">
        <v>1823</v>
      </c>
      <c r="G383" s="1294" t="s">
        <v>1122</v>
      </c>
    </row>
    <row r="384" spans="1:7" ht="45" x14ac:dyDescent="0.25">
      <c r="A384" s="1293">
        <f t="shared" si="10"/>
        <v>1117</v>
      </c>
      <c r="B384" s="1294" t="s">
        <v>1821</v>
      </c>
      <c r="C384" s="1294" t="s">
        <v>1393</v>
      </c>
      <c r="D384" s="1295" t="str">
        <f t="shared" si="11"/>
        <v>Inuktitut (Syllabics)(Canada)</v>
      </c>
      <c r="E384" s="1294" t="s">
        <v>1824</v>
      </c>
      <c r="F384" s="1294" t="s">
        <v>1825</v>
      </c>
      <c r="G384" s="1294" t="s">
        <v>1018</v>
      </c>
    </row>
    <row r="385" spans="1:7" ht="15" x14ac:dyDescent="0.25">
      <c r="A385" s="1293">
        <f t="shared" si="10"/>
        <v>60</v>
      </c>
      <c r="B385" s="1294" t="s">
        <v>1826</v>
      </c>
      <c r="C385" s="1295"/>
      <c r="D385" s="1295" t="str">
        <f t="shared" si="11"/>
        <v>Irish</v>
      </c>
      <c r="E385" s="1294" t="s">
        <v>1827</v>
      </c>
      <c r="F385" s="1294" t="s">
        <v>1828</v>
      </c>
      <c r="G385" s="1294" t="s">
        <v>1122</v>
      </c>
    </row>
    <row r="386" spans="1:7" ht="15" x14ac:dyDescent="0.25">
      <c r="A386" s="1293">
        <f t="shared" ref="A386:A449" si="12">HEX2DEC(RIGHT(E386,3))</f>
        <v>2108</v>
      </c>
      <c r="B386" s="1294" t="s">
        <v>1826</v>
      </c>
      <c r="C386" s="1294" t="s">
        <v>1441</v>
      </c>
      <c r="D386" s="1295" t="str">
        <f t="shared" si="11"/>
        <v>Irish(Ireland)</v>
      </c>
      <c r="E386" s="1294" t="s">
        <v>1829</v>
      </c>
      <c r="F386" s="1294" t="s">
        <v>1830</v>
      </c>
      <c r="G386" s="1294" t="s">
        <v>1596</v>
      </c>
    </row>
    <row r="387" spans="1:7" ht="15" x14ac:dyDescent="0.25">
      <c r="A387" s="1293">
        <f t="shared" si="12"/>
        <v>16</v>
      </c>
      <c r="B387" s="1294" t="s">
        <v>1831</v>
      </c>
      <c r="C387" s="1295"/>
      <c r="D387" s="1295" t="str">
        <f t="shared" ref="D387:D450" si="13">IF(C387&lt;&gt;"",CONCATENATE(B387,"(",C387,")"),B387)</f>
        <v>Italian</v>
      </c>
      <c r="E387" s="1294" t="s">
        <v>1832</v>
      </c>
      <c r="F387" s="1294" t="s">
        <v>1833</v>
      </c>
      <c r="G387" s="1294" t="s">
        <v>989</v>
      </c>
    </row>
    <row r="388" spans="1:7" ht="15" x14ac:dyDescent="0.25">
      <c r="A388" s="1293">
        <f t="shared" si="12"/>
        <v>1040</v>
      </c>
      <c r="B388" s="1294" t="s">
        <v>1831</v>
      </c>
      <c r="C388" s="1294" t="s">
        <v>1225</v>
      </c>
      <c r="D388" s="1295" t="str">
        <f t="shared" si="13"/>
        <v>Italian(Italy)</v>
      </c>
      <c r="E388" s="1294" t="s">
        <v>1834</v>
      </c>
      <c r="F388" s="1294" t="s">
        <v>1835</v>
      </c>
      <c r="G388" s="1294" t="s">
        <v>1257</v>
      </c>
    </row>
    <row r="389" spans="1:7" ht="30" x14ac:dyDescent="0.25">
      <c r="A389" s="1293">
        <f t="shared" si="12"/>
        <v>0</v>
      </c>
      <c r="B389" s="1294" t="s">
        <v>1831</v>
      </c>
      <c r="C389" s="1294" t="s">
        <v>1836</v>
      </c>
      <c r="D389" s="1295" t="str">
        <f t="shared" si="13"/>
        <v>Italian(San Marino)</v>
      </c>
      <c r="E389" s="1294" t="s">
        <v>977</v>
      </c>
      <c r="F389" s="1294" t="s">
        <v>1837</v>
      </c>
      <c r="G389" s="1294" t="s">
        <v>979</v>
      </c>
    </row>
    <row r="390" spans="1:7" ht="30" x14ac:dyDescent="0.25">
      <c r="A390" s="1293">
        <f t="shared" si="12"/>
        <v>2064</v>
      </c>
      <c r="B390" s="1294" t="s">
        <v>1831</v>
      </c>
      <c r="C390" s="1294" t="s">
        <v>1021</v>
      </c>
      <c r="D390" s="1295" t="str">
        <f t="shared" si="13"/>
        <v>Italian(Switzerland)</v>
      </c>
      <c r="E390" s="1294" t="s">
        <v>1838</v>
      </c>
      <c r="F390" s="1294" t="s">
        <v>1839</v>
      </c>
      <c r="G390" s="1294" t="s">
        <v>1257</v>
      </c>
    </row>
    <row r="391" spans="1:7" ht="15" x14ac:dyDescent="0.25">
      <c r="A391" s="1293">
        <f t="shared" si="12"/>
        <v>17</v>
      </c>
      <c r="B391" s="1294" t="s">
        <v>1840</v>
      </c>
      <c r="C391" s="1295"/>
      <c r="D391" s="1295" t="str">
        <f t="shared" si="13"/>
        <v>Japanese</v>
      </c>
      <c r="E391" s="1294" t="s">
        <v>1841</v>
      </c>
      <c r="F391" s="1294" t="s">
        <v>1842</v>
      </c>
      <c r="G391" s="1294" t="s">
        <v>989</v>
      </c>
    </row>
    <row r="392" spans="1:7" ht="15" x14ac:dyDescent="0.25">
      <c r="A392" s="1293">
        <f t="shared" si="12"/>
        <v>1041</v>
      </c>
      <c r="B392" s="1294" t="s">
        <v>1840</v>
      </c>
      <c r="C392" s="1294" t="s">
        <v>1843</v>
      </c>
      <c r="D392" s="1295" t="str">
        <f t="shared" si="13"/>
        <v>Japanese(Japan)</v>
      </c>
      <c r="E392" s="1294" t="s">
        <v>1844</v>
      </c>
      <c r="F392" s="1294" t="s">
        <v>1845</v>
      </c>
      <c r="G392" s="1294" t="s">
        <v>1257</v>
      </c>
    </row>
    <row r="393" spans="1:7" ht="15" x14ac:dyDescent="0.25">
      <c r="A393" s="1293">
        <f t="shared" si="12"/>
        <v>0</v>
      </c>
      <c r="B393" s="1294" t="s">
        <v>1846</v>
      </c>
      <c r="C393" s="1295"/>
      <c r="D393" s="1295" t="str">
        <f t="shared" si="13"/>
        <v>Javanese</v>
      </c>
      <c r="E393" s="1294" t="s">
        <v>977</v>
      </c>
      <c r="F393" s="1294" t="s">
        <v>1847</v>
      </c>
      <c r="G393" s="1294" t="s">
        <v>1210</v>
      </c>
    </row>
    <row r="394" spans="1:7" ht="15" x14ac:dyDescent="0.25">
      <c r="A394" s="1293">
        <f t="shared" si="12"/>
        <v>0</v>
      </c>
      <c r="B394" s="1294" t="s">
        <v>1846</v>
      </c>
      <c r="C394" s="1294" t="s">
        <v>1848</v>
      </c>
      <c r="D394" s="1295" t="str">
        <f t="shared" si="13"/>
        <v>Javanese(Latin)</v>
      </c>
      <c r="E394" s="1294" t="s">
        <v>977</v>
      </c>
      <c r="F394" s="1294" t="s">
        <v>1849</v>
      </c>
      <c r="G394" s="1294" t="s">
        <v>1210</v>
      </c>
    </row>
    <row r="395" spans="1:7" ht="30" x14ac:dyDescent="0.25">
      <c r="A395" s="1293">
        <f t="shared" si="12"/>
        <v>0</v>
      </c>
      <c r="B395" s="1294" t="s">
        <v>1846</v>
      </c>
      <c r="C395" s="1294" t="s">
        <v>1850</v>
      </c>
      <c r="D395" s="1295" t="str">
        <f t="shared" si="13"/>
        <v>Javanese(Latin, Indonesia)</v>
      </c>
      <c r="E395" s="1294" t="s">
        <v>977</v>
      </c>
      <c r="F395" s="1294" t="s">
        <v>1851</v>
      </c>
      <c r="G395" s="1294" t="s">
        <v>1210</v>
      </c>
    </row>
    <row r="396" spans="1:7" ht="15" x14ac:dyDescent="0.25">
      <c r="A396" s="1293">
        <f t="shared" si="12"/>
        <v>0</v>
      </c>
      <c r="B396" s="1294" t="s">
        <v>1852</v>
      </c>
      <c r="C396" s="1295"/>
      <c r="D396" s="1295" t="str">
        <f t="shared" si="13"/>
        <v>Jola-Fonyi</v>
      </c>
      <c r="E396" s="1294" t="s">
        <v>977</v>
      </c>
      <c r="F396" s="1294" t="s">
        <v>1853</v>
      </c>
      <c r="G396" s="1294" t="s">
        <v>979</v>
      </c>
    </row>
    <row r="397" spans="1:7" ht="30" x14ac:dyDescent="0.25">
      <c r="A397" s="1293">
        <f t="shared" si="12"/>
        <v>0</v>
      </c>
      <c r="B397" s="1294" t="s">
        <v>1852</v>
      </c>
      <c r="C397" s="1294" t="s">
        <v>1678</v>
      </c>
      <c r="D397" s="1295" t="str">
        <f t="shared" si="13"/>
        <v>Jola-Fonyi(Senegal)</v>
      </c>
      <c r="E397" s="1294" t="s">
        <v>977</v>
      </c>
      <c r="F397" s="1294" t="s">
        <v>1854</v>
      </c>
      <c r="G397" s="1294" t="s">
        <v>979</v>
      </c>
    </row>
    <row r="398" spans="1:7" ht="30" x14ac:dyDescent="0.25">
      <c r="A398" s="1293">
        <f t="shared" si="12"/>
        <v>0</v>
      </c>
      <c r="B398" s="1294" t="s">
        <v>1855</v>
      </c>
      <c r="C398" s="1295"/>
      <c r="D398" s="1295" t="str">
        <f t="shared" si="13"/>
        <v>Kabuverdianu</v>
      </c>
      <c r="E398" s="1294" t="s">
        <v>977</v>
      </c>
      <c r="F398" s="1294" t="s">
        <v>1856</v>
      </c>
      <c r="G398" s="1294" t="s">
        <v>979</v>
      </c>
    </row>
    <row r="399" spans="1:7" ht="30" x14ac:dyDescent="0.25">
      <c r="A399" s="1293">
        <f t="shared" si="12"/>
        <v>0</v>
      </c>
      <c r="B399" s="1294" t="s">
        <v>1855</v>
      </c>
      <c r="C399" s="1294" t="s">
        <v>1857</v>
      </c>
      <c r="D399" s="1295" t="str">
        <f t="shared" si="13"/>
        <v>Kabuverdianu(Cabo Verde)</v>
      </c>
      <c r="E399" s="1294" t="s">
        <v>977</v>
      </c>
      <c r="F399" s="1294" t="s">
        <v>1858</v>
      </c>
      <c r="G399" s="1294" t="s">
        <v>979</v>
      </c>
    </row>
    <row r="400" spans="1:7" ht="15" x14ac:dyDescent="0.25">
      <c r="A400" s="1293">
        <f t="shared" si="12"/>
        <v>0</v>
      </c>
      <c r="B400" s="1294" t="s">
        <v>1859</v>
      </c>
      <c r="C400" s="1295"/>
      <c r="D400" s="1295" t="str">
        <f t="shared" si="13"/>
        <v>Kabyle</v>
      </c>
      <c r="E400" s="1294" t="s">
        <v>977</v>
      </c>
      <c r="F400" s="1294" t="s">
        <v>1860</v>
      </c>
      <c r="G400" s="1294" t="s">
        <v>979</v>
      </c>
    </row>
    <row r="401" spans="1:7" ht="15" x14ac:dyDescent="0.25">
      <c r="A401" s="1293">
        <f t="shared" si="12"/>
        <v>0</v>
      </c>
      <c r="B401" s="1294" t="s">
        <v>1859</v>
      </c>
      <c r="C401" s="1294" t="s">
        <v>1031</v>
      </c>
      <c r="D401" s="1295" t="str">
        <f t="shared" si="13"/>
        <v>Kabyle(Algeria)</v>
      </c>
      <c r="E401" s="1294" t="s">
        <v>977</v>
      </c>
      <c r="F401" s="1294" t="s">
        <v>1861</v>
      </c>
      <c r="G401" s="1294" t="s">
        <v>979</v>
      </c>
    </row>
    <row r="402" spans="1:7" ht="15" x14ac:dyDescent="0.25">
      <c r="A402" s="1293">
        <f t="shared" si="12"/>
        <v>0</v>
      </c>
      <c r="B402" s="1294" t="s">
        <v>1862</v>
      </c>
      <c r="C402" s="1295"/>
      <c r="D402" s="1295" t="str">
        <f t="shared" si="13"/>
        <v>Kako</v>
      </c>
      <c r="E402" s="1294" t="s">
        <v>977</v>
      </c>
      <c r="F402" s="1294" t="s">
        <v>1863</v>
      </c>
      <c r="G402" s="1294" t="s">
        <v>979</v>
      </c>
    </row>
    <row r="403" spans="1:7" ht="15" x14ac:dyDescent="0.25">
      <c r="A403" s="1293">
        <f t="shared" si="12"/>
        <v>0</v>
      </c>
      <c r="B403" s="1294" t="s">
        <v>1862</v>
      </c>
      <c r="C403" s="1294" t="s">
        <v>998</v>
      </c>
      <c r="D403" s="1295" t="str">
        <f t="shared" si="13"/>
        <v>Kako(Cameroon)</v>
      </c>
      <c r="E403" s="1294" t="s">
        <v>977</v>
      </c>
      <c r="F403" s="1294" t="s">
        <v>1864</v>
      </c>
      <c r="G403" s="1294" t="s">
        <v>979</v>
      </c>
    </row>
    <row r="404" spans="1:7" ht="15" x14ac:dyDescent="0.25">
      <c r="A404" s="1293">
        <f t="shared" si="12"/>
        <v>0</v>
      </c>
      <c r="B404" s="1294" t="s">
        <v>1865</v>
      </c>
      <c r="C404" s="1295"/>
      <c r="D404" s="1295" t="str">
        <f t="shared" si="13"/>
        <v>Kalenjin</v>
      </c>
      <c r="E404" s="1294" t="s">
        <v>977</v>
      </c>
      <c r="F404" s="1294" t="s">
        <v>1866</v>
      </c>
      <c r="G404" s="1294" t="s">
        <v>979</v>
      </c>
    </row>
    <row r="405" spans="1:7" ht="15" x14ac:dyDescent="0.25">
      <c r="A405" s="1293">
        <f t="shared" si="12"/>
        <v>0</v>
      </c>
      <c r="B405" s="1294" t="s">
        <v>1865</v>
      </c>
      <c r="C405" s="1294" t="s">
        <v>1358</v>
      </c>
      <c r="D405" s="1295" t="str">
        <f t="shared" si="13"/>
        <v>Kalenjin(Kenya)</v>
      </c>
      <c r="E405" s="1294" t="s">
        <v>977</v>
      </c>
      <c r="F405" s="1294" t="s">
        <v>1867</v>
      </c>
      <c r="G405" s="1294" t="s">
        <v>979</v>
      </c>
    </row>
    <row r="406" spans="1:7" ht="15" x14ac:dyDescent="0.25">
      <c r="A406" s="1293">
        <f t="shared" si="12"/>
        <v>0</v>
      </c>
      <c r="B406" s="1294" t="s">
        <v>1868</v>
      </c>
      <c r="C406" s="1295"/>
      <c r="D406" s="1295" t="str">
        <f t="shared" si="13"/>
        <v>Kamba</v>
      </c>
      <c r="E406" s="1294" t="s">
        <v>977</v>
      </c>
      <c r="F406" s="1294" t="s">
        <v>1869</v>
      </c>
      <c r="G406" s="1294" t="s">
        <v>979</v>
      </c>
    </row>
    <row r="407" spans="1:7" ht="15" x14ac:dyDescent="0.25">
      <c r="A407" s="1293">
        <f t="shared" si="12"/>
        <v>0</v>
      </c>
      <c r="B407" s="1294" t="s">
        <v>1868</v>
      </c>
      <c r="C407" s="1294" t="s">
        <v>1358</v>
      </c>
      <c r="D407" s="1295" t="str">
        <f t="shared" si="13"/>
        <v>Kamba(Kenya)</v>
      </c>
      <c r="E407" s="1294" t="s">
        <v>977</v>
      </c>
      <c r="F407" s="1294" t="s">
        <v>1870</v>
      </c>
      <c r="G407" s="1294" t="s">
        <v>979</v>
      </c>
    </row>
    <row r="408" spans="1:7" ht="15" x14ac:dyDescent="0.25">
      <c r="A408" s="1293">
        <f t="shared" si="12"/>
        <v>75</v>
      </c>
      <c r="B408" s="1294" t="s">
        <v>1871</v>
      </c>
      <c r="C408" s="1295"/>
      <c r="D408" s="1295" t="str">
        <f t="shared" si="13"/>
        <v>Kannada</v>
      </c>
      <c r="E408" s="1294" t="s">
        <v>1872</v>
      </c>
      <c r="F408" s="1294" t="s">
        <v>1873</v>
      </c>
      <c r="G408" s="1294" t="s">
        <v>989</v>
      </c>
    </row>
    <row r="409" spans="1:7" ht="15" x14ac:dyDescent="0.25">
      <c r="A409" s="1293">
        <f t="shared" si="12"/>
        <v>1099</v>
      </c>
      <c r="B409" s="1294" t="s">
        <v>1871</v>
      </c>
      <c r="C409" s="1294" t="s">
        <v>347</v>
      </c>
      <c r="D409" s="1295" t="str">
        <f t="shared" si="13"/>
        <v>Kannada(India)</v>
      </c>
      <c r="E409" s="1294" t="s">
        <v>1874</v>
      </c>
      <c r="F409" s="1294" t="s">
        <v>1875</v>
      </c>
      <c r="G409" s="1294" t="s">
        <v>1275</v>
      </c>
    </row>
    <row r="410" spans="1:7" ht="15" x14ac:dyDescent="0.25">
      <c r="A410" s="1293">
        <f t="shared" si="12"/>
        <v>96</v>
      </c>
      <c r="B410" s="1294" t="s">
        <v>1876</v>
      </c>
      <c r="C410" s="1295"/>
      <c r="D410" s="1295" t="str">
        <f t="shared" si="13"/>
        <v>Kashmiri</v>
      </c>
      <c r="E410" s="1294" t="s">
        <v>1877</v>
      </c>
      <c r="F410" s="1294" t="s">
        <v>1878</v>
      </c>
      <c r="G410" s="1294" t="s">
        <v>979</v>
      </c>
    </row>
    <row r="411" spans="1:7" ht="30" x14ac:dyDescent="0.25">
      <c r="A411" s="1293">
        <f t="shared" si="12"/>
        <v>1120</v>
      </c>
      <c r="B411" s="1294" t="s">
        <v>1876</v>
      </c>
      <c r="C411" s="1294" t="s">
        <v>1879</v>
      </c>
      <c r="D411" s="1295" t="str">
        <f t="shared" si="13"/>
        <v>Kashmiri(Perso-Arabic)</v>
      </c>
      <c r="E411" s="1294" t="s">
        <v>1880</v>
      </c>
      <c r="F411" s="1294" t="s">
        <v>1881</v>
      </c>
      <c r="G411" s="1294" t="s">
        <v>979</v>
      </c>
    </row>
    <row r="412" spans="1:7" ht="30" x14ac:dyDescent="0.25">
      <c r="A412" s="1293">
        <f t="shared" si="12"/>
        <v>0</v>
      </c>
      <c r="B412" s="1294" t="s">
        <v>1876</v>
      </c>
      <c r="C412" s="1294" t="s">
        <v>1879</v>
      </c>
      <c r="D412" s="1295" t="str">
        <f t="shared" si="13"/>
        <v>Kashmiri(Perso-Arabic)</v>
      </c>
      <c r="E412" s="1294" t="s">
        <v>977</v>
      </c>
      <c r="F412" s="1294" t="s">
        <v>1882</v>
      </c>
      <c r="G412" s="1294" t="s">
        <v>979</v>
      </c>
    </row>
    <row r="413" spans="1:7" ht="15" x14ac:dyDescent="0.25">
      <c r="A413" s="1293">
        <f t="shared" si="12"/>
        <v>63</v>
      </c>
      <c r="B413" s="1294" t="s">
        <v>1883</v>
      </c>
      <c r="C413" s="1295"/>
      <c r="D413" s="1295" t="str">
        <f t="shared" si="13"/>
        <v>Kazakh</v>
      </c>
      <c r="E413" s="1294" t="s">
        <v>1884</v>
      </c>
      <c r="F413" s="1294" t="s">
        <v>1885</v>
      </c>
      <c r="G413" s="1294" t="s">
        <v>989</v>
      </c>
    </row>
    <row r="414" spans="1:7" ht="30" x14ac:dyDescent="0.25">
      <c r="A414" s="1293">
        <f t="shared" si="12"/>
        <v>1087</v>
      </c>
      <c r="B414" s="1294" t="s">
        <v>1883</v>
      </c>
      <c r="C414" s="1294" t="s">
        <v>1886</v>
      </c>
      <c r="D414" s="1295" t="str">
        <f t="shared" si="13"/>
        <v>Kazakh(Kazakhstan)</v>
      </c>
      <c r="E414" s="1294" t="s">
        <v>1887</v>
      </c>
      <c r="F414" s="1294" t="s">
        <v>1888</v>
      </c>
      <c r="G414" s="1294" t="s">
        <v>1105</v>
      </c>
    </row>
    <row r="415" spans="1:7" ht="15" x14ac:dyDescent="0.25">
      <c r="A415" s="1293">
        <f t="shared" si="12"/>
        <v>83</v>
      </c>
      <c r="B415" s="1294" t="s">
        <v>1889</v>
      </c>
      <c r="C415" s="1295"/>
      <c r="D415" s="1295" t="str">
        <f t="shared" si="13"/>
        <v>Khmer</v>
      </c>
      <c r="E415" s="1294" t="s">
        <v>1890</v>
      </c>
      <c r="F415" s="1294" t="s">
        <v>1891</v>
      </c>
      <c r="G415" s="1294" t="s">
        <v>989</v>
      </c>
    </row>
    <row r="416" spans="1:7" ht="30" x14ac:dyDescent="0.25">
      <c r="A416" s="1293">
        <f t="shared" si="12"/>
        <v>1107</v>
      </c>
      <c r="B416" s="1294" t="s">
        <v>1889</v>
      </c>
      <c r="C416" s="1294" t="s">
        <v>1892</v>
      </c>
      <c r="D416" s="1295" t="str">
        <f t="shared" si="13"/>
        <v>Khmer(Cambodia)</v>
      </c>
      <c r="E416" s="1294" t="s">
        <v>1893</v>
      </c>
      <c r="F416" s="1294" t="s">
        <v>1894</v>
      </c>
      <c r="G416" s="1294" t="s">
        <v>1018</v>
      </c>
    </row>
    <row r="417" spans="1:7" ht="15" x14ac:dyDescent="0.25">
      <c r="A417" s="1293">
        <f t="shared" si="12"/>
        <v>134</v>
      </c>
      <c r="B417" s="1294" t="s">
        <v>1895</v>
      </c>
      <c r="C417" s="1295"/>
      <c r="D417" s="1295" t="str">
        <f t="shared" si="13"/>
        <v>K'iche</v>
      </c>
      <c r="E417" s="1294" t="s">
        <v>1896</v>
      </c>
      <c r="F417" s="1294" t="s">
        <v>1897</v>
      </c>
      <c r="G417" s="1294" t="s">
        <v>979</v>
      </c>
    </row>
    <row r="418" spans="1:7" ht="30" x14ac:dyDescent="0.25">
      <c r="A418" s="1293">
        <f t="shared" si="12"/>
        <v>1158</v>
      </c>
      <c r="B418" s="1294" t="s">
        <v>1895</v>
      </c>
      <c r="C418" s="1294" t="s">
        <v>1898</v>
      </c>
      <c r="D418" s="1295" t="str">
        <f t="shared" si="13"/>
        <v>K'iche(Guatemala)</v>
      </c>
      <c r="E418" s="1294" t="s">
        <v>1899</v>
      </c>
      <c r="F418" s="1294" t="s">
        <v>1900</v>
      </c>
      <c r="G418" s="1294" t="s">
        <v>979</v>
      </c>
    </row>
    <row r="419" spans="1:7" ht="15" x14ac:dyDescent="0.25">
      <c r="A419" s="1293">
        <f t="shared" si="12"/>
        <v>0</v>
      </c>
      <c r="B419" s="1294" t="s">
        <v>1901</v>
      </c>
      <c r="C419" s="1295"/>
      <c r="D419" s="1295" t="str">
        <f t="shared" si="13"/>
        <v>Kikuyu</v>
      </c>
      <c r="E419" s="1294" t="s">
        <v>977</v>
      </c>
      <c r="F419" s="1294" t="s">
        <v>1902</v>
      </c>
      <c r="G419" s="1294" t="s">
        <v>979</v>
      </c>
    </row>
    <row r="420" spans="1:7" ht="15" x14ac:dyDescent="0.25">
      <c r="A420" s="1293">
        <f t="shared" si="12"/>
        <v>0</v>
      </c>
      <c r="B420" s="1294" t="s">
        <v>1901</v>
      </c>
      <c r="C420" s="1294" t="s">
        <v>1358</v>
      </c>
      <c r="D420" s="1295" t="str">
        <f t="shared" si="13"/>
        <v>Kikuyu(Kenya)</v>
      </c>
      <c r="E420" s="1294" t="s">
        <v>977</v>
      </c>
      <c r="F420" s="1294" t="s">
        <v>1903</v>
      </c>
      <c r="G420" s="1294" t="s">
        <v>979</v>
      </c>
    </row>
    <row r="421" spans="1:7" ht="30" x14ac:dyDescent="0.25">
      <c r="A421" s="1293">
        <f t="shared" si="12"/>
        <v>135</v>
      </c>
      <c r="B421" s="1294" t="s">
        <v>1904</v>
      </c>
      <c r="C421" s="1295"/>
      <c r="D421" s="1295" t="str">
        <f t="shared" si="13"/>
        <v>Kinyarwanda</v>
      </c>
      <c r="E421" s="1294" t="s">
        <v>1905</v>
      </c>
      <c r="F421" s="1294" t="s">
        <v>1906</v>
      </c>
      <c r="G421" s="1294" t="s">
        <v>989</v>
      </c>
    </row>
    <row r="422" spans="1:7" ht="30" x14ac:dyDescent="0.25">
      <c r="A422" s="1293">
        <f t="shared" si="12"/>
        <v>1159</v>
      </c>
      <c r="B422" s="1294" t="s">
        <v>1904</v>
      </c>
      <c r="C422" s="1294" t="s">
        <v>1506</v>
      </c>
      <c r="D422" s="1295" t="str">
        <f t="shared" si="13"/>
        <v>Kinyarwanda(Rwanda)</v>
      </c>
      <c r="E422" s="1294" t="s">
        <v>1907</v>
      </c>
      <c r="F422" s="1294" t="s">
        <v>1908</v>
      </c>
      <c r="G422" s="1294" t="s">
        <v>1018</v>
      </c>
    </row>
    <row r="423" spans="1:7" ht="15" x14ac:dyDescent="0.25">
      <c r="A423" s="1293">
        <f t="shared" si="12"/>
        <v>65</v>
      </c>
      <c r="B423" s="1294" t="s">
        <v>1909</v>
      </c>
      <c r="C423" s="1295"/>
      <c r="D423" s="1295" t="str">
        <f t="shared" si="13"/>
        <v>Kiswahili</v>
      </c>
      <c r="E423" s="1294" t="s">
        <v>1910</v>
      </c>
      <c r="F423" s="1294" t="s">
        <v>1911</v>
      </c>
      <c r="G423" s="1294" t="s">
        <v>989</v>
      </c>
    </row>
    <row r="424" spans="1:7" ht="15" x14ac:dyDescent="0.25">
      <c r="A424" s="1293">
        <f t="shared" si="12"/>
        <v>1089</v>
      </c>
      <c r="B424" s="1294" t="s">
        <v>1909</v>
      </c>
      <c r="C424" s="1294" t="s">
        <v>1358</v>
      </c>
      <c r="D424" s="1295" t="str">
        <f t="shared" si="13"/>
        <v>Kiswahili(Kenya)</v>
      </c>
      <c r="E424" s="1294" t="s">
        <v>1912</v>
      </c>
      <c r="F424" s="1294" t="s">
        <v>1913</v>
      </c>
      <c r="G424" s="1294" t="s">
        <v>1105</v>
      </c>
    </row>
    <row r="425" spans="1:7" ht="30" x14ac:dyDescent="0.25">
      <c r="A425" s="1293">
        <f t="shared" si="12"/>
        <v>0</v>
      </c>
      <c r="B425" s="1294" t="s">
        <v>1909</v>
      </c>
      <c r="C425" s="1294" t="s">
        <v>1117</v>
      </c>
      <c r="D425" s="1295" t="str">
        <f t="shared" si="13"/>
        <v>Kiswahili(Tanzania)</v>
      </c>
      <c r="E425" s="1294" t="s">
        <v>977</v>
      </c>
      <c r="F425" s="1294" t="s">
        <v>1914</v>
      </c>
      <c r="G425" s="1294" t="s">
        <v>979</v>
      </c>
    </row>
    <row r="426" spans="1:7" ht="15" x14ac:dyDescent="0.25">
      <c r="A426" s="1293">
        <f t="shared" si="12"/>
        <v>0</v>
      </c>
      <c r="B426" s="1294" t="s">
        <v>1909</v>
      </c>
      <c r="C426" s="1294" t="s">
        <v>1252</v>
      </c>
      <c r="D426" s="1295" t="str">
        <f t="shared" si="13"/>
        <v>Kiswahili(Uganda)</v>
      </c>
      <c r="E426" s="1294" t="s">
        <v>977</v>
      </c>
      <c r="F426" s="1294" t="s">
        <v>1915</v>
      </c>
      <c r="G426" s="1294" t="s">
        <v>979</v>
      </c>
    </row>
    <row r="427" spans="1:7" ht="15" x14ac:dyDescent="0.25">
      <c r="A427" s="1293">
        <f t="shared" si="12"/>
        <v>87</v>
      </c>
      <c r="B427" s="1294" t="s">
        <v>1916</v>
      </c>
      <c r="C427" s="1295"/>
      <c r="D427" s="1295" t="str">
        <f t="shared" si="13"/>
        <v>Konkani</v>
      </c>
      <c r="E427" s="1294" t="s">
        <v>1917</v>
      </c>
      <c r="F427" s="1294" t="s">
        <v>1918</v>
      </c>
      <c r="G427" s="1294" t="s">
        <v>989</v>
      </c>
    </row>
    <row r="428" spans="1:7" ht="15" x14ac:dyDescent="0.25">
      <c r="A428" s="1293">
        <f t="shared" si="12"/>
        <v>1111</v>
      </c>
      <c r="B428" s="1294" t="s">
        <v>1916</v>
      </c>
      <c r="C428" s="1294" t="s">
        <v>347</v>
      </c>
      <c r="D428" s="1295" t="str">
        <f t="shared" si="13"/>
        <v>Konkani(India)</v>
      </c>
      <c r="E428" s="1294" t="s">
        <v>1919</v>
      </c>
      <c r="F428" s="1294" t="s">
        <v>1920</v>
      </c>
      <c r="G428" s="1294" t="s">
        <v>1105</v>
      </c>
    </row>
    <row r="429" spans="1:7" ht="15" x14ac:dyDescent="0.25">
      <c r="A429" s="1293">
        <f t="shared" si="12"/>
        <v>18</v>
      </c>
      <c r="B429" s="1294" t="s">
        <v>1921</v>
      </c>
      <c r="C429" s="1295"/>
      <c r="D429" s="1295" t="str">
        <f t="shared" si="13"/>
        <v>Korean</v>
      </c>
      <c r="E429" s="1294" t="s">
        <v>1922</v>
      </c>
      <c r="F429" s="1294" t="s">
        <v>1923</v>
      </c>
      <c r="G429" s="1294" t="s">
        <v>989</v>
      </c>
    </row>
    <row r="430" spans="1:7" ht="15" x14ac:dyDescent="0.25">
      <c r="A430" s="1293">
        <f t="shared" si="12"/>
        <v>1042</v>
      </c>
      <c r="B430" s="1294" t="s">
        <v>1921</v>
      </c>
      <c r="C430" s="1294" t="s">
        <v>1924</v>
      </c>
      <c r="D430" s="1295" t="str">
        <f t="shared" si="13"/>
        <v>Korean(Korea)</v>
      </c>
      <c r="E430" s="1294" t="s">
        <v>1925</v>
      </c>
      <c r="F430" s="1294" t="s">
        <v>1926</v>
      </c>
      <c r="G430" s="1294" t="s">
        <v>1257</v>
      </c>
    </row>
    <row r="431" spans="1:7" ht="30" x14ac:dyDescent="0.25">
      <c r="A431" s="1293">
        <f t="shared" si="12"/>
        <v>0</v>
      </c>
      <c r="B431" s="1294" t="s">
        <v>1921</v>
      </c>
      <c r="C431" s="1294" t="s">
        <v>1927</v>
      </c>
      <c r="D431" s="1295" t="str">
        <f t="shared" si="13"/>
        <v>Korean(North Korea)</v>
      </c>
      <c r="E431" s="1294" t="s">
        <v>977</v>
      </c>
      <c r="F431" s="1294" t="s">
        <v>1928</v>
      </c>
      <c r="G431" s="1294" t="s">
        <v>1241</v>
      </c>
    </row>
    <row r="432" spans="1:7" ht="30" x14ac:dyDescent="0.25">
      <c r="A432" s="1293">
        <f t="shared" si="12"/>
        <v>0</v>
      </c>
      <c r="B432" s="1294" t="s">
        <v>1929</v>
      </c>
      <c r="C432" s="1295"/>
      <c r="D432" s="1295" t="str">
        <f t="shared" si="13"/>
        <v>Koyra Chiini</v>
      </c>
      <c r="E432" s="1294" t="s">
        <v>977</v>
      </c>
      <c r="F432" s="1294" t="s">
        <v>1930</v>
      </c>
      <c r="G432" s="1294" t="s">
        <v>979</v>
      </c>
    </row>
    <row r="433" spans="1:7" ht="30" x14ac:dyDescent="0.25">
      <c r="A433" s="1293">
        <f t="shared" si="12"/>
        <v>0</v>
      </c>
      <c r="B433" s="1294" t="s">
        <v>1929</v>
      </c>
      <c r="C433" s="1294" t="s">
        <v>1139</v>
      </c>
      <c r="D433" s="1295" t="str">
        <f t="shared" si="13"/>
        <v>Koyra Chiini(Mali)</v>
      </c>
      <c r="E433" s="1294" t="s">
        <v>977</v>
      </c>
      <c r="F433" s="1294" t="s">
        <v>1931</v>
      </c>
      <c r="G433" s="1294" t="s">
        <v>979</v>
      </c>
    </row>
    <row r="434" spans="1:7" ht="30" x14ac:dyDescent="0.25">
      <c r="A434" s="1293">
        <f t="shared" si="12"/>
        <v>0</v>
      </c>
      <c r="B434" s="1294" t="s">
        <v>1932</v>
      </c>
      <c r="C434" s="1295"/>
      <c r="D434" s="1295" t="str">
        <f t="shared" si="13"/>
        <v>Koyraboro Senni</v>
      </c>
      <c r="E434" s="1294" t="s">
        <v>977</v>
      </c>
      <c r="F434" s="1294" t="s">
        <v>1933</v>
      </c>
      <c r="G434" s="1294" t="s">
        <v>979</v>
      </c>
    </row>
    <row r="435" spans="1:7" ht="30" x14ac:dyDescent="0.25">
      <c r="A435" s="1293">
        <f t="shared" si="12"/>
        <v>0</v>
      </c>
      <c r="B435" s="1294" t="s">
        <v>1932</v>
      </c>
      <c r="C435" s="1294" t="s">
        <v>1139</v>
      </c>
      <c r="D435" s="1295" t="str">
        <f t="shared" si="13"/>
        <v>Koyraboro Senni(Mali)</v>
      </c>
      <c r="E435" s="1294" t="s">
        <v>977</v>
      </c>
      <c r="F435" s="1294" t="s">
        <v>1934</v>
      </c>
      <c r="G435" s="1294" t="s">
        <v>979</v>
      </c>
    </row>
    <row r="436" spans="1:7" ht="15" x14ac:dyDescent="0.25">
      <c r="A436" s="1293">
        <f t="shared" si="12"/>
        <v>0</v>
      </c>
      <c r="B436" s="1294" t="s">
        <v>1935</v>
      </c>
      <c r="C436" s="1295"/>
      <c r="D436" s="1295" t="str">
        <f t="shared" si="13"/>
        <v>Kwasio</v>
      </c>
      <c r="E436" s="1294" t="s">
        <v>977</v>
      </c>
      <c r="F436" s="1294" t="s">
        <v>1936</v>
      </c>
      <c r="G436" s="1294" t="s">
        <v>979</v>
      </c>
    </row>
    <row r="437" spans="1:7" ht="30" x14ac:dyDescent="0.25">
      <c r="A437" s="1293">
        <f t="shared" si="12"/>
        <v>0</v>
      </c>
      <c r="B437" s="1294" t="s">
        <v>1935</v>
      </c>
      <c r="C437" s="1294" t="s">
        <v>998</v>
      </c>
      <c r="D437" s="1295" t="str">
        <f t="shared" si="13"/>
        <v>Kwasio(Cameroon)</v>
      </c>
      <c r="E437" s="1294" t="s">
        <v>977</v>
      </c>
      <c r="F437" s="1294" t="s">
        <v>1937</v>
      </c>
      <c r="G437" s="1294" t="s">
        <v>979</v>
      </c>
    </row>
    <row r="438" spans="1:7" ht="15" x14ac:dyDescent="0.25">
      <c r="A438" s="1293">
        <f t="shared" si="12"/>
        <v>64</v>
      </c>
      <c r="B438" s="1294" t="s">
        <v>1938</v>
      </c>
      <c r="C438" s="1295"/>
      <c r="D438" s="1295" t="str">
        <f t="shared" si="13"/>
        <v>Kyrgyz</v>
      </c>
      <c r="E438" s="1294" t="s">
        <v>1939</v>
      </c>
      <c r="F438" s="1294" t="s">
        <v>1940</v>
      </c>
      <c r="G438" s="1294" t="s">
        <v>989</v>
      </c>
    </row>
    <row r="439" spans="1:7" ht="30" x14ac:dyDescent="0.25">
      <c r="A439" s="1293">
        <f t="shared" si="12"/>
        <v>1088</v>
      </c>
      <c r="B439" s="1294" t="s">
        <v>1938</v>
      </c>
      <c r="C439" s="1294" t="s">
        <v>1941</v>
      </c>
      <c r="D439" s="1295" t="str">
        <f t="shared" si="13"/>
        <v>Kyrgyz(Kyrgyzstan)</v>
      </c>
      <c r="E439" s="1294" t="s">
        <v>1942</v>
      </c>
      <c r="F439" s="1294" t="s">
        <v>1943</v>
      </c>
      <c r="G439" s="1294" t="s">
        <v>1275</v>
      </c>
    </row>
    <row r="440" spans="1:7" ht="30" x14ac:dyDescent="0.25">
      <c r="A440" s="1293">
        <f t="shared" si="12"/>
        <v>0</v>
      </c>
      <c r="B440" s="1294" t="s">
        <v>1944</v>
      </c>
      <c r="C440" s="1294" t="s">
        <v>1945</v>
      </c>
      <c r="D440" s="1295" t="str">
        <f t="shared" si="13"/>
        <v>Kurdish(Perso-Arabic, Iran)</v>
      </c>
      <c r="E440" s="1294" t="s">
        <v>977</v>
      </c>
      <c r="F440" s="1294" t="s">
        <v>1946</v>
      </c>
      <c r="G440" s="1294" t="s">
        <v>1241</v>
      </c>
    </row>
    <row r="441" spans="1:7" ht="15" x14ac:dyDescent="0.25">
      <c r="A441" s="1293">
        <f t="shared" si="12"/>
        <v>0</v>
      </c>
      <c r="B441" s="1294" t="s">
        <v>1947</v>
      </c>
      <c r="C441" s="1295"/>
      <c r="D441" s="1295" t="str">
        <f t="shared" si="13"/>
        <v>Lakota</v>
      </c>
      <c r="E441" s="1294" t="s">
        <v>977</v>
      </c>
      <c r="F441" s="1294" t="s">
        <v>1948</v>
      </c>
      <c r="G441" s="1294" t="s">
        <v>979</v>
      </c>
    </row>
    <row r="442" spans="1:7" ht="30" x14ac:dyDescent="0.25">
      <c r="A442" s="1293">
        <f t="shared" si="12"/>
        <v>0</v>
      </c>
      <c r="B442" s="1294" t="s">
        <v>1947</v>
      </c>
      <c r="C442" s="1294" t="s">
        <v>1247</v>
      </c>
      <c r="D442" s="1295" t="str">
        <f t="shared" si="13"/>
        <v>Lakota(United States)</v>
      </c>
      <c r="E442" s="1294" t="s">
        <v>977</v>
      </c>
      <c r="F442" s="1294" t="s">
        <v>1949</v>
      </c>
      <c r="G442" s="1294" t="s">
        <v>979</v>
      </c>
    </row>
    <row r="443" spans="1:7" ht="15" x14ac:dyDescent="0.25">
      <c r="A443" s="1293">
        <f t="shared" si="12"/>
        <v>0</v>
      </c>
      <c r="B443" s="1294" t="s">
        <v>1950</v>
      </c>
      <c r="C443" s="1295"/>
      <c r="D443" s="1295" t="str">
        <f t="shared" si="13"/>
        <v>Langi</v>
      </c>
      <c r="E443" s="1294" t="s">
        <v>977</v>
      </c>
      <c r="F443" s="1294" t="s">
        <v>1951</v>
      </c>
      <c r="G443" s="1294" t="s">
        <v>979</v>
      </c>
    </row>
    <row r="444" spans="1:7" ht="15" x14ac:dyDescent="0.25">
      <c r="A444" s="1293">
        <f t="shared" si="12"/>
        <v>0</v>
      </c>
      <c r="B444" s="1294" t="s">
        <v>1950</v>
      </c>
      <c r="C444" s="1294" t="s">
        <v>1117</v>
      </c>
      <c r="D444" s="1295" t="str">
        <f t="shared" si="13"/>
        <v>Langi(Tanzania)</v>
      </c>
      <c r="E444" s="1294" t="s">
        <v>977</v>
      </c>
      <c r="F444" s="1294" t="s">
        <v>1952</v>
      </c>
      <c r="G444" s="1294" t="s">
        <v>979</v>
      </c>
    </row>
    <row r="445" spans="1:7" ht="15" x14ac:dyDescent="0.25">
      <c r="A445" s="1293">
        <f t="shared" si="12"/>
        <v>84</v>
      </c>
      <c r="B445" s="1294" t="s">
        <v>1953</v>
      </c>
      <c r="C445" s="1295"/>
      <c r="D445" s="1295" t="str">
        <f t="shared" si="13"/>
        <v>Lao</v>
      </c>
      <c r="E445" s="1294" t="s">
        <v>1954</v>
      </c>
      <c r="F445" s="1294" t="s">
        <v>1955</v>
      </c>
      <c r="G445" s="1294" t="s">
        <v>989</v>
      </c>
    </row>
    <row r="446" spans="1:7" ht="15" x14ac:dyDescent="0.25">
      <c r="A446" s="1293">
        <f t="shared" si="12"/>
        <v>1108</v>
      </c>
      <c r="B446" s="1294" t="s">
        <v>1953</v>
      </c>
      <c r="C446" s="1294" t="s">
        <v>1956</v>
      </c>
      <c r="D446" s="1295" t="str">
        <f t="shared" si="13"/>
        <v>Lao(Lao P.D.R.)</v>
      </c>
      <c r="E446" s="1294" t="s">
        <v>1957</v>
      </c>
      <c r="F446" s="1294" t="s">
        <v>1958</v>
      </c>
      <c r="G446" s="1294" t="s">
        <v>1018</v>
      </c>
    </row>
    <row r="447" spans="1:7" ht="15" x14ac:dyDescent="0.25">
      <c r="A447" s="1293">
        <f t="shared" si="12"/>
        <v>38</v>
      </c>
      <c r="B447" s="1294" t="s">
        <v>1959</v>
      </c>
      <c r="C447" s="1295"/>
      <c r="D447" s="1295" t="str">
        <f t="shared" si="13"/>
        <v>Latvian</v>
      </c>
      <c r="E447" s="1294" t="s">
        <v>1960</v>
      </c>
      <c r="F447" s="1294" t="s">
        <v>1961</v>
      </c>
      <c r="G447" s="1294" t="s">
        <v>989</v>
      </c>
    </row>
    <row r="448" spans="1:7" ht="15" x14ac:dyDescent="0.25">
      <c r="A448" s="1293">
        <f t="shared" si="12"/>
        <v>1062</v>
      </c>
      <c r="B448" s="1294" t="s">
        <v>1959</v>
      </c>
      <c r="C448" s="1294" t="s">
        <v>1962</v>
      </c>
      <c r="D448" s="1295" t="str">
        <f t="shared" si="13"/>
        <v>Latvian(Latvia)</v>
      </c>
      <c r="E448" s="1294" t="s">
        <v>1963</v>
      </c>
      <c r="F448" s="1294" t="s">
        <v>1964</v>
      </c>
      <c r="G448" s="1294" t="s">
        <v>995</v>
      </c>
    </row>
    <row r="449" spans="1:7" ht="15" x14ac:dyDescent="0.25">
      <c r="A449" s="1293">
        <f t="shared" si="12"/>
        <v>0</v>
      </c>
      <c r="B449" s="1294" t="s">
        <v>1965</v>
      </c>
      <c r="C449" s="1295"/>
      <c r="D449" s="1295" t="str">
        <f t="shared" si="13"/>
        <v>Lingala</v>
      </c>
      <c r="E449" s="1294" t="s">
        <v>977</v>
      </c>
      <c r="F449" s="1294" t="s">
        <v>1966</v>
      </c>
      <c r="G449" s="1294" t="s">
        <v>979</v>
      </c>
    </row>
    <row r="450" spans="1:7" ht="15" x14ac:dyDescent="0.25">
      <c r="A450" s="1293">
        <f t="shared" ref="A450:A513" si="14">HEX2DEC(RIGHT(E450,3))</f>
        <v>0</v>
      </c>
      <c r="B450" s="1294" t="s">
        <v>1965</v>
      </c>
      <c r="C450" s="1294" t="s">
        <v>1967</v>
      </c>
      <c r="D450" s="1295" t="str">
        <f t="shared" si="13"/>
        <v>Lingala(Angola)</v>
      </c>
      <c r="E450" s="1294" t="s">
        <v>977</v>
      </c>
      <c r="F450" s="1294" t="s">
        <v>1968</v>
      </c>
      <c r="G450" s="1294" t="s">
        <v>979</v>
      </c>
    </row>
    <row r="451" spans="1:7" ht="45" x14ac:dyDescent="0.25">
      <c r="A451" s="1293">
        <f t="shared" si="14"/>
        <v>0</v>
      </c>
      <c r="B451" s="1294" t="s">
        <v>1965</v>
      </c>
      <c r="C451" s="1294" t="s">
        <v>1617</v>
      </c>
      <c r="D451" s="1295" t="str">
        <f t="shared" ref="D451:D514" si="15">IF(C451&lt;&gt;"",CONCATENATE(B451,"(",C451,")"),B451)</f>
        <v>Lingala(Central African Republic)</v>
      </c>
      <c r="E451" s="1294" t="s">
        <v>977</v>
      </c>
      <c r="F451" s="1294" t="s">
        <v>1969</v>
      </c>
      <c r="G451" s="1294" t="s">
        <v>979</v>
      </c>
    </row>
    <row r="452" spans="1:7" ht="15" x14ac:dyDescent="0.25">
      <c r="A452" s="1293">
        <f t="shared" si="14"/>
        <v>0</v>
      </c>
      <c r="B452" s="1294" t="s">
        <v>1965</v>
      </c>
      <c r="C452" s="1294" t="s">
        <v>1621</v>
      </c>
      <c r="D452" s="1295" t="str">
        <f t="shared" si="15"/>
        <v>Lingala(Congo)</v>
      </c>
      <c r="E452" s="1294" t="s">
        <v>977</v>
      </c>
      <c r="F452" s="1294" t="s">
        <v>1970</v>
      </c>
      <c r="G452" s="1294" t="s">
        <v>979</v>
      </c>
    </row>
    <row r="453" spans="1:7" ht="30" x14ac:dyDescent="0.25">
      <c r="A453" s="1293">
        <f t="shared" si="14"/>
        <v>0</v>
      </c>
      <c r="B453" s="1294" t="s">
        <v>1965</v>
      </c>
      <c r="C453" s="1294" t="s">
        <v>1283</v>
      </c>
      <c r="D453" s="1295" t="str">
        <f t="shared" si="15"/>
        <v>Lingala(Congo DRC)</v>
      </c>
      <c r="E453" s="1294" t="s">
        <v>977</v>
      </c>
      <c r="F453" s="1294" t="s">
        <v>1971</v>
      </c>
      <c r="G453" s="1294" t="s">
        <v>979</v>
      </c>
    </row>
    <row r="454" spans="1:7" ht="15" x14ac:dyDescent="0.25">
      <c r="A454" s="1293">
        <f t="shared" si="14"/>
        <v>39</v>
      </c>
      <c r="B454" s="1294" t="s">
        <v>1972</v>
      </c>
      <c r="C454" s="1295"/>
      <c r="D454" s="1295" t="str">
        <f t="shared" si="15"/>
        <v>Lithuanian</v>
      </c>
      <c r="E454" s="1294" t="s">
        <v>1973</v>
      </c>
      <c r="F454" s="1294" t="s">
        <v>1974</v>
      </c>
      <c r="G454" s="1294" t="s">
        <v>989</v>
      </c>
    </row>
    <row r="455" spans="1:7" ht="30" x14ac:dyDescent="0.25">
      <c r="A455" s="1293">
        <f t="shared" si="14"/>
        <v>1063</v>
      </c>
      <c r="B455" s="1294" t="s">
        <v>1972</v>
      </c>
      <c r="C455" s="1294" t="s">
        <v>1975</v>
      </c>
      <c r="D455" s="1295" t="str">
        <f t="shared" si="15"/>
        <v>Lithuanian(Lithuania)</v>
      </c>
      <c r="E455" s="1294" t="s">
        <v>1976</v>
      </c>
      <c r="F455" s="1294" t="s">
        <v>1977</v>
      </c>
      <c r="G455" s="1294" t="s">
        <v>995</v>
      </c>
    </row>
    <row r="456" spans="1:7" ht="30" x14ac:dyDescent="0.25">
      <c r="A456" s="1293">
        <f t="shared" si="14"/>
        <v>0</v>
      </c>
      <c r="B456" s="1294" t="s">
        <v>1978</v>
      </c>
      <c r="C456" s="1295"/>
      <c r="D456" s="1295" t="str">
        <f t="shared" si="15"/>
        <v>Low German</v>
      </c>
      <c r="E456" s="1294" t="s">
        <v>977</v>
      </c>
      <c r="F456" s="1294" t="s">
        <v>1979</v>
      </c>
      <c r="G456" s="1294" t="s">
        <v>1216</v>
      </c>
    </row>
    <row r="457" spans="1:7" ht="45" x14ac:dyDescent="0.25">
      <c r="A457" s="1293">
        <f t="shared" si="14"/>
        <v>0</v>
      </c>
      <c r="B457" s="1294" t="s">
        <v>1978</v>
      </c>
      <c r="C457" s="1294" t="s">
        <v>1423</v>
      </c>
      <c r="D457" s="1295" t="str">
        <f t="shared" si="15"/>
        <v>Low German(Germany)</v>
      </c>
      <c r="E457" s="1294" t="s">
        <v>977</v>
      </c>
      <c r="F457" s="1294" t="s">
        <v>1980</v>
      </c>
      <c r="G457" s="1294" t="s">
        <v>1216</v>
      </c>
    </row>
    <row r="458" spans="1:7" ht="45" x14ac:dyDescent="0.25">
      <c r="A458" s="1293">
        <f t="shared" si="14"/>
        <v>0</v>
      </c>
      <c r="B458" s="1294" t="s">
        <v>1978</v>
      </c>
      <c r="C458" s="1294" t="s">
        <v>1344</v>
      </c>
      <c r="D458" s="1295" t="str">
        <f t="shared" si="15"/>
        <v>Low German(Netherlands)</v>
      </c>
      <c r="E458" s="1294" t="s">
        <v>977</v>
      </c>
      <c r="F458" s="1294" t="s">
        <v>1981</v>
      </c>
      <c r="G458" s="1294" t="s">
        <v>1216</v>
      </c>
    </row>
    <row r="459" spans="1:7" ht="30" x14ac:dyDescent="0.25">
      <c r="A459" s="1293">
        <f t="shared" si="14"/>
        <v>3118</v>
      </c>
      <c r="B459" s="1294" t="s">
        <v>1982</v>
      </c>
      <c r="C459" s="1295"/>
      <c r="D459" s="1295" t="str">
        <f t="shared" si="15"/>
        <v>Lower Sorbian</v>
      </c>
      <c r="E459" s="1294" t="s">
        <v>1983</v>
      </c>
      <c r="F459" s="1294" t="s">
        <v>1984</v>
      </c>
      <c r="G459" s="1294" t="s">
        <v>1122</v>
      </c>
    </row>
    <row r="460" spans="1:7" ht="45" x14ac:dyDescent="0.25">
      <c r="A460" s="1293">
        <f t="shared" si="14"/>
        <v>2094</v>
      </c>
      <c r="B460" s="1294" t="s">
        <v>1982</v>
      </c>
      <c r="C460" s="1294" t="s">
        <v>1423</v>
      </c>
      <c r="D460" s="1295" t="str">
        <f t="shared" si="15"/>
        <v>Lower Sorbian(Germany)</v>
      </c>
      <c r="E460" s="1294" t="s">
        <v>1985</v>
      </c>
      <c r="F460" s="1294" t="s">
        <v>1986</v>
      </c>
      <c r="G460" s="1294" t="s">
        <v>1018</v>
      </c>
    </row>
    <row r="461" spans="1:7" ht="30" x14ac:dyDescent="0.25">
      <c r="A461" s="1293">
        <f t="shared" si="14"/>
        <v>0</v>
      </c>
      <c r="B461" s="1294" t="s">
        <v>1987</v>
      </c>
      <c r="C461" s="1295"/>
      <c r="D461" s="1295" t="str">
        <f t="shared" si="15"/>
        <v>Luba-Katanga</v>
      </c>
      <c r="E461" s="1294" t="s">
        <v>977</v>
      </c>
      <c r="F461" s="1294" t="s">
        <v>1988</v>
      </c>
      <c r="G461" s="1294" t="s">
        <v>979</v>
      </c>
    </row>
    <row r="462" spans="1:7" ht="45" x14ac:dyDescent="0.25">
      <c r="A462" s="1293">
        <f t="shared" si="14"/>
        <v>0</v>
      </c>
      <c r="B462" s="1294" t="s">
        <v>1987</v>
      </c>
      <c r="C462" s="1294" t="s">
        <v>1283</v>
      </c>
      <c r="D462" s="1295" t="str">
        <f t="shared" si="15"/>
        <v>Luba-Katanga(Congo DRC)</v>
      </c>
      <c r="E462" s="1294" t="s">
        <v>977</v>
      </c>
      <c r="F462" s="1294" t="s">
        <v>1989</v>
      </c>
      <c r="G462" s="1294" t="s">
        <v>979</v>
      </c>
    </row>
    <row r="463" spans="1:7" ht="15" x14ac:dyDescent="0.25">
      <c r="A463" s="1293">
        <f t="shared" si="14"/>
        <v>0</v>
      </c>
      <c r="B463" s="1294" t="s">
        <v>1990</v>
      </c>
      <c r="C463" s="1295"/>
      <c r="D463" s="1295" t="str">
        <f t="shared" si="15"/>
        <v>Luo</v>
      </c>
      <c r="E463" s="1294" t="s">
        <v>977</v>
      </c>
      <c r="F463" s="1294" t="s">
        <v>1991</v>
      </c>
      <c r="G463" s="1294" t="s">
        <v>979</v>
      </c>
    </row>
    <row r="464" spans="1:7" ht="15" x14ac:dyDescent="0.25">
      <c r="A464" s="1293">
        <f t="shared" si="14"/>
        <v>0</v>
      </c>
      <c r="B464" s="1294" t="s">
        <v>1990</v>
      </c>
      <c r="C464" s="1294" t="s">
        <v>1358</v>
      </c>
      <c r="D464" s="1295" t="str">
        <f t="shared" si="15"/>
        <v>Luo(Kenya)</v>
      </c>
      <c r="E464" s="1294" t="s">
        <v>977</v>
      </c>
      <c r="F464" s="1294" t="s">
        <v>1992</v>
      </c>
      <c r="G464" s="1294" t="s">
        <v>979</v>
      </c>
    </row>
    <row r="465" spans="1:7" ht="30" x14ac:dyDescent="0.25">
      <c r="A465" s="1293">
        <f t="shared" si="14"/>
        <v>110</v>
      </c>
      <c r="B465" s="1294" t="s">
        <v>1993</v>
      </c>
      <c r="C465" s="1295"/>
      <c r="D465" s="1295" t="str">
        <f t="shared" si="15"/>
        <v>Luxembourgish</v>
      </c>
      <c r="E465" s="1294" t="s">
        <v>1994</v>
      </c>
      <c r="F465" s="1294" t="s">
        <v>1995</v>
      </c>
      <c r="G465" s="1294" t="s">
        <v>989</v>
      </c>
    </row>
    <row r="466" spans="1:7" ht="30" x14ac:dyDescent="0.25">
      <c r="A466" s="1293">
        <f t="shared" si="14"/>
        <v>1134</v>
      </c>
      <c r="B466" s="1294" t="s">
        <v>1993</v>
      </c>
      <c r="C466" s="1294" t="s">
        <v>1647</v>
      </c>
      <c r="D466" s="1295" t="str">
        <f t="shared" si="15"/>
        <v>Luxembourgish(Luxembourg)</v>
      </c>
      <c r="E466" s="1294" t="s">
        <v>1996</v>
      </c>
      <c r="F466" s="1294" t="s">
        <v>1997</v>
      </c>
      <c r="G466" s="1294" t="s">
        <v>1596</v>
      </c>
    </row>
    <row r="467" spans="1:7" ht="15" x14ac:dyDescent="0.25">
      <c r="A467" s="1293">
        <f t="shared" si="14"/>
        <v>0</v>
      </c>
      <c r="B467" s="1294" t="s">
        <v>1998</v>
      </c>
      <c r="C467" s="1295"/>
      <c r="D467" s="1295" t="str">
        <f t="shared" si="15"/>
        <v>Luyia</v>
      </c>
      <c r="E467" s="1294" t="s">
        <v>977</v>
      </c>
      <c r="F467" s="1294" t="s">
        <v>1999</v>
      </c>
      <c r="G467" s="1294" t="s">
        <v>979</v>
      </c>
    </row>
    <row r="468" spans="1:7" ht="15" x14ac:dyDescent="0.25">
      <c r="A468" s="1293">
        <f t="shared" si="14"/>
        <v>0</v>
      </c>
      <c r="B468" s="1294" t="s">
        <v>1998</v>
      </c>
      <c r="C468" s="1294" t="s">
        <v>1358</v>
      </c>
      <c r="D468" s="1295" t="str">
        <f t="shared" si="15"/>
        <v>Luyia(Kenya)</v>
      </c>
      <c r="E468" s="1294" t="s">
        <v>977</v>
      </c>
      <c r="F468" s="1294" t="s">
        <v>2000</v>
      </c>
      <c r="G468" s="1294" t="s">
        <v>979</v>
      </c>
    </row>
    <row r="469" spans="1:7" ht="30" x14ac:dyDescent="0.25">
      <c r="A469" s="1293">
        <f t="shared" si="14"/>
        <v>47</v>
      </c>
      <c r="B469" s="1294" t="s">
        <v>2001</v>
      </c>
      <c r="C469" s="1295"/>
      <c r="D469" s="1295" t="str">
        <f t="shared" si="15"/>
        <v>Macedonian</v>
      </c>
      <c r="E469" s="1294" t="s">
        <v>2002</v>
      </c>
      <c r="F469" s="1294" t="s">
        <v>2003</v>
      </c>
      <c r="G469" s="1294" t="s">
        <v>989</v>
      </c>
    </row>
    <row r="470" spans="1:7" ht="75" x14ac:dyDescent="0.25">
      <c r="A470" s="1293">
        <f t="shared" si="14"/>
        <v>1071</v>
      </c>
      <c r="B470" s="1294" t="s">
        <v>2001</v>
      </c>
      <c r="C470" s="1294" t="s">
        <v>2004</v>
      </c>
      <c r="D470" s="1295" t="str">
        <f t="shared" si="15"/>
        <v>Macedonian(Macedonia (Former Yugoslav Republic of Macedonia))</v>
      </c>
      <c r="E470" s="1294" t="s">
        <v>2005</v>
      </c>
      <c r="F470" s="1294" t="s">
        <v>2006</v>
      </c>
      <c r="G470" s="1294" t="s">
        <v>1105</v>
      </c>
    </row>
    <row r="471" spans="1:7" ht="15" x14ac:dyDescent="0.25">
      <c r="A471" s="1293">
        <f t="shared" si="14"/>
        <v>0</v>
      </c>
      <c r="B471" s="1294" t="s">
        <v>2007</v>
      </c>
      <c r="C471" s="1295"/>
      <c r="D471" s="1295" t="str">
        <f t="shared" si="15"/>
        <v>Machame</v>
      </c>
      <c r="E471" s="1294" t="s">
        <v>977</v>
      </c>
      <c r="F471" s="1294" t="s">
        <v>2008</v>
      </c>
      <c r="G471" s="1294" t="s">
        <v>979</v>
      </c>
    </row>
    <row r="472" spans="1:7" ht="30" x14ac:dyDescent="0.25">
      <c r="A472" s="1293">
        <f t="shared" si="14"/>
        <v>0</v>
      </c>
      <c r="B472" s="1294" t="s">
        <v>2007</v>
      </c>
      <c r="C472" s="1294" t="s">
        <v>1117</v>
      </c>
      <c r="D472" s="1295" t="str">
        <f t="shared" si="15"/>
        <v>Machame(Tanzania)</v>
      </c>
      <c r="E472" s="1294" t="s">
        <v>977</v>
      </c>
      <c r="F472" s="1294" t="s">
        <v>2009</v>
      </c>
      <c r="G472" s="1294" t="s">
        <v>979</v>
      </c>
    </row>
    <row r="473" spans="1:7" ht="30" x14ac:dyDescent="0.25">
      <c r="A473" s="1293">
        <f t="shared" si="14"/>
        <v>0</v>
      </c>
      <c r="B473" s="1294" t="s">
        <v>2010</v>
      </c>
      <c r="C473" s="1295"/>
      <c r="D473" s="1295" t="str">
        <f t="shared" si="15"/>
        <v>Makhuwa-Meetto</v>
      </c>
      <c r="E473" s="1294" t="s">
        <v>977</v>
      </c>
      <c r="F473" s="1294" t="s">
        <v>2011</v>
      </c>
      <c r="G473" s="1294" t="s">
        <v>979</v>
      </c>
    </row>
    <row r="474" spans="1:7" ht="45" x14ac:dyDescent="0.25">
      <c r="A474" s="1293">
        <f t="shared" si="14"/>
        <v>0</v>
      </c>
      <c r="B474" s="1294" t="s">
        <v>2010</v>
      </c>
      <c r="C474" s="1294" t="s">
        <v>2012</v>
      </c>
      <c r="D474" s="1295" t="str">
        <f t="shared" si="15"/>
        <v>Makhuwa-Meetto(Mozambique)</v>
      </c>
      <c r="E474" s="1294" t="s">
        <v>977</v>
      </c>
      <c r="F474" s="1294" t="s">
        <v>2013</v>
      </c>
      <c r="G474" s="1294" t="s">
        <v>979</v>
      </c>
    </row>
    <row r="475" spans="1:7" ht="15" x14ac:dyDescent="0.25">
      <c r="A475" s="1293">
        <f t="shared" si="14"/>
        <v>0</v>
      </c>
      <c r="B475" s="1294" t="s">
        <v>2014</v>
      </c>
      <c r="C475" s="1295"/>
      <c r="D475" s="1295" t="str">
        <f t="shared" si="15"/>
        <v>Makonde</v>
      </c>
      <c r="E475" s="1294" t="s">
        <v>977</v>
      </c>
      <c r="F475" s="1294" t="s">
        <v>2015</v>
      </c>
      <c r="G475" s="1294" t="s">
        <v>979</v>
      </c>
    </row>
    <row r="476" spans="1:7" ht="30" x14ac:dyDescent="0.25">
      <c r="A476" s="1293">
        <f t="shared" si="14"/>
        <v>0</v>
      </c>
      <c r="B476" s="1294" t="s">
        <v>2014</v>
      </c>
      <c r="C476" s="1294" t="s">
        <v>1117</v>
      </c>
      <c r="D476" s="1295" t="str">
        <f t="shared" si="15"/>
        <v>Makonde(Tanzania)</v>
      </c>
      <c r="E476" s="1294" t="s">
        <v>977</v>
      </c>
      <c r="F476" s="1294" t="s">
        <v>2016</v>
      </c>
      <c r="G476" s="1294" t="s">
        <v>979</v>
      </c>
    </row>
    <row r="477" spans="1:7" ht="15" x14ac:dyDescent="0.25">
      <c r="A477" s="1293">
        <f t="shared" si="14"/>
        <v>0</v>
      </c>
      <c r="B477" s="1294" t="s">
        <v>2017</v>
      </c>
      <c r="C477" s="1295"/>
      <c r="D477" s="1295" t="str">
        <f t="shared" si="15"/>
        <v>Malagasy</v>
      </c>
      <c r="E477" s="1294" t="s">
        <v>977</v>
      </c>
      <c r="F477" s="1294" t="s">
        <v>2018</v>
      </c>
      <c r="G477" s="1294" t="s">
        <v>1210</v>
      </c>
    </row>
    <row r="478" spans="1:7" ht="30" x14ac:dyDescent="0.25">
      <c r="A478" s="1293">
        <f t="shared" si="14"/>
        <v>0</v>
      </c>
      <c r="B478" s="1294" t="s">
        <v>2017</v>
      </c>
      <c r="C478" s="1294" t="s">
        <v>1461</v>
      </c>
      <c r="D478" s="1295" t="str">
        <f t="shared" si="15"/>
        <v>Malagasy(Madagascar)</v>
      </c>
      <c r="E478" s="1294" t="s">
        <v>977</v>
      </c>
      <c r="F478" s="1294" t="s">
        <v>2019</v>
      </c>
      <c r="G478" s="1294" t="s">
        <v>1210</v>
      </c>
    </row>
    <row r="479" spans="1:7" ht="15" x14ac:dyDescent="0.25">
      <c r="A479" s="1293">
        <f t="shared" si="14"/>
        <v>62</v>
      </c>
      <c r="B479" s="1294" t="s">
        <v>2020</v>
      </c>
      <c r="C479" s="1295"/>
      <c r="D479" s="1295" t="str">
        <f t="shared" si="15"/>
        <v>Malay</v>
      </c>
      <c r="E479" s="1294" t="s">
        <v>2021</v>
      </c>
      <c r="F479" s="1294" t="s">
        <v>2022</v>
      </c>
      <c r="G479" s="1294" t="s">
        <v>989</v>
      </c>
    </row>
    <row r="480" spans="1:7" ht="30" x14ac:dyDescent="0.25">
      <c r="A480" s="1293">
        <f t="shared" si="14"/>
        <v>2110</v>
      </c>
      <c r="B480" s="1294" t="s">
        <v>2020</v>
      </c>
      <c r="C480" s="1294" t="s">
        <v>2023</v>
      </c>
      <c r="D480" s="1295" t="str">
        <f t="shared" si="15"/>
        <v>Malay(Brunei Darussalam)</v>
      </c>
      <c r="E480" s="1294" t="s">
        <v>2024</v>
      </c>
      <c r="F480" s="1294" t="s">
        <v>2025</v>
      </c>
      <c r="G480" s="1294" t="s">
        <v>1105</v>
      </c>
    </row>
    <row r="481" spans="1:7" ht="15" x14ac:dyDescent="0.25">
      <c r="A481" s="1293">
        <f t="shared" si="14"/>
        <v>1086</v>
      </c>
      <c r="B481" s="1294" t="s">
        <v>2020</v>
      </c>
      <c r="C481" s="1294" t="s">
        <v>1465</v>
      </c>
      <c r="D481" s="1295" t="str">
        <f t="shared" si="15"/>
        <v>Malay(Malaysia)</v>
      </c>
      <c r="E481" s="1294" t="s">
        <v>2026</v>
      </c>
      <c r="F481" s="1294" t="s">
        <v>2027</v>
      </c>
      <c r="G481" s="1294" t="s">
        <v>1105</v>
      </c>
    </row>
    <row r="482" spans="1:7" ht="15" x14ac:dyDescent="0.25">
      <c r="A482" s="1293">
        <f t="shared" si="14"/>
        <v>76</v>
      </c>
      <c r="B482" s="1294" t="s">
        <v>2028</v>
      </c>
      <c r="C482" s="1295"/>
      <c r="D482" s="1295" t="str">
        <f t="shared" si="15"/>
        <v>Malayalam</v>
      </c>
      <c r="E482" s="1294" t="s">
        <v>2029</v>
      </c>
      <c r="F482" s="1294" t="s">
        <v>2030</v>
      </c>
      <c r="G482" s="1294" t="s">
        <v>989</v>
      </c>
    </row>
    <row r="483" spans="1:7" ht="15" x14ac:dyDescent="0.25">
      <c r="A483" s="1293">
        <f t="shared" si="14"/>
        <v>1100</v>
      </c>
      <c r="B483" s="1294" t="s">
        <v>2028</v>
      </c>
      <c r="C483" s="1294" t="s">
        <v>347</v>
      </c>
      <c r="D483" s="1295" t="str">
        <f t="shared" si="15"/>
        <v>Malayalam(India)</v>
      </c>
      <c r="E483" s="1294" t="s">
        <v>2031</v>
      </c>
      <c r="F483" s="1294" t="s">
        <v>2032</v>
      </c>
      <c r="G483" s="1294" t="s">
        <v>1149</v>
      </c>
    </row>
    <row r="484" spans="1:7" ht="15" x14ac:dyDescent="0.25">
      <c r="A484" s="1293">
        <f t="shared" si="14"/>
        <v>58</v>
      </c>
      <c r="B484" s="1294" t="s">
        <v>2033</v>
      </c>
      <c r="C484" s="1295"/>
      <c r="D484" s="1295" t="str">
        <f t="shared" si="15"/>
        <v>Maltese</v>
      </c>
      <c r="E484" s="1294" t="s">
        <v>2034</v>
      </c>
      <c r="F484" s="1294" t="s">
        <v>2035</v>
      </c>
      <c r="G484" s="1294" t="s">
        <v>989</v>
      </c>
    </row>
    <row r="485" spans="1:7" ht="15" x14ac:dyDescent="0.25">
      <c r="A485" s="1293">
        <f t="shared" si="14"/>
        <v>1082</v>
      </c>
      <c r="B485" s="1294" t="s">
        <v>2033</v>
      </c>
      <c r="C485" s="1294" t="s">
        <v>1468</v>
      </c>
      <c r="D485" s="1295" t="str">
        <f t="shared" si="15"/>
        <v>Maltese(Malta)</v>
      </c>
      <c r="E485" s="1294" t="s">
        <v>2036</v>
      </c>
      <c r="F485" s="1294" t="s">
        <v>2037</v>
      </c>
      <c r="G485" s="1294" t="s">
        <v>1149</v>
      </c>
    </row>
    <row r="486" spans="1:7" ht="15" x14ac:dyDescent="0.25">
      <c r="A486" s="1293">
        <f t="shared" si="14"/>
        <v>0</v>
      </c>
      <c r="B486" s="1294" t="s">
        <v>2038</v>
      </c>
      <c r="C486" s="1295"/>
      <c r="D486" s="1295" t="str">
        <f t="shared" si="15"/>
        <v>Manx</v>
      </c>
      <c r="E486" s="1294" t="s">
        <v>977</v>
      </c>
      <c r="F486" s="1294" t="s">
        <v>2039</v>
      </c>
      <c r="G486" s="1294" t="s">
        <v>979</v>
      </c>
    </row>
    <row r="487" spans="1:7" ht="15" x14ac:dyDescent="0.25">
      <c r="A487" s="1293">
        <f t="shared" si="14"/>
        <v>0</v>
      </c>
      <c r="B487" s="1294" t="s">
        <v>2038</v>
      </c>
      <c r="C487" s="1294" t="s">
        <v>1444</v>
      </c>
      <c r="D487" s="1295" t="str">
        <f t="shared" si="15"/>
        <v>Manx(Isle of Man)</v>
      </c>
      <c r="E487" s="1294" t="s">
        <v>977</v>
      </c>
      <c r="F487" s="1294" t="s">
        <v>2040</v>
      </c>
      <c r="G487" s="1294" t="s">
        <v>979</v>
      </c>
    </row>
    <row r="488" spans="1:7" ht="15" x14ac:dyDescent="0.25">
      <c r="A488" s="1293">
        <f t="shared" si="14"/>
        <v>129</v>
      </c>
      <c r="B488" s="1294" t="s">
        <v>2041</v>
      </c>
      <c r="C488" s="1295"/>
      <c r="D488" s="1295" t="str">
        <f t="shared" si="15"/>
        <v>Maori</v>
      </c>
      <c r="E488" s="1294" t="s">
        <v>2042</v>
      </c>
      <c r="F488" s="1294" t="s">
        <v>2043</v>
      </c>
      <c r="G488" s="1294" t="s">
        <v>989</v>
      </c>
    </row>
    <row r="489" spans="1:7" ht="30" x14ac:dyDescent="0.25">
      <c r="A489" s="1293">
        <f t="shared" si="14"/>
        <v>1153</v>
      </c>
      <c r="B489" s="1294" t="s">
        <v>2041</v>
      </c>
      <c r="C489" s="1294" t="s">
        <v>1482</v>
      </c>
      <c r="D489" s="1295" t="str">
        <f t="shared" si="15"/>
        <v>Maori(New Zealand)</v>
      </c>
      <c r="E489" s="1294" t="s">
        <v>2044</v>
      </c>
      <c r="F489" s="1294" t="s">
        <v>2045</v>
      </c>
      <c r="G489" s="1294" t="s">
        <v>1149</v>
      </c>
    </row>
    <row r="490" spans="1:7" ht="30" x14ac:dyDescent="0.25">
      <c r="A490" s="1293">
        <f t="shared" si="14"/>
        <v>122</v>
      </c>
      <c r="B490" s="1294" t="s">
        <v>2046</v>
      </c>
      <c r="C490" s="1295"/>
      <c r="D490" s="1295" t="str">
        <f t="shared" si="15"/>
        <v>Mapudungun</v>
      </c>
      <c r="E490" s="1294" t="s">
        <v>2047</v>
      </c>
      <c r="F490" s="1294" t="s">
        <v>2048</v>
      </c>
      <c r="G490" s="1294" t="s">
        <v>989</v>
      </c>
    </row>
    <row r="491" spans="1:7" ht="30" x14ac:dyDescent="0.25">
      <c r="A491" s="1293">
        <f t="shared" si="14"/>
        <v>1146</v>
      </c>
      <c r="B491" s="1294" t="s">
        <v>2046</v>
      </c>
      <c r="C491" s="1294" t="s">
        <v>2049</v>
      </c>
      <c r="D491" s="1295" t="str">
        <f t="shared" si="15"/>
        <v>Mapudungun(Chile)</v>
      </c>
      <c r="E491" s="1294" t="s">
        <v>2050</v>
      </c>
      <c r="F491" s="1294" t="s">
        <v>2051</v>
      </c>
      <c r="G491" s="1294" t="s">
        <v>1596</v>
      </c>
    </row>
    <row r="492" spans="1:7" ht="15" x14ac:dyDescent="0.25">
      <c r="A492" s="1293">
        <f t="shared" si="14"/>
        <v>78</v>
      </c>
      <c r="B492" s="1294" t="s">
        <v>2052</v>
      </c>
      <c r="C492" s="1295"/>
      <c r="D492" s="1295" t="str">
        <f t="shared" si="15"/>
        <v>Marathi</v>
      </c>
      <c r="E492" s="1294" t="s">
        <v>2053</v>
      </c>
      <c r="F492" s="1294" t="s">
        <v>2054</v>
      </c>
      <c r="G492" s="1294" t="s">
        <v>989</v>
      </c>
    </row>
    <row r="493" spans="1:7" ht="15" x14ac:dyDescent="0.25">
      <c r="A493" s="1293">
        <f t="shared" si="14"/>
        <v>1102</v>
      </c>
      <c r="B493" s="1294" t="s">
        <v>2052</v>
      </c>
      <c r="C493" s="1294" t="s">
        <v>347</v>
      </c>
      <c r="D493" s="1295" t="str">
        <f t="shared" si="15"/>
        <v>Marathi(India)</v>
      </c>
      <c r="E493" s="1294" t="s">
        <v>2055</v>
      </c>
      <c r="F493" s="1294" t="s">
        <v>2056</v>
      </c>
      <c r="G493" s="1294" t="s">
        <v>1105</v>
      </c>
    </row>
    <row r="494" spans="1:7" ht="15" x14ac:dyDescent="0.25">
      <c r="A494" s="1293">
        <f t="shared" si="14"/>
        <v>0</v>
      </c>
      <c r="B494" s="1294" t="s">
        <v>2057</v>
      </c>
      <c r="C494" s="1295"/>
      <c r="D494" s="1295" t="str">
        <f t="shared" si="15"/>
        <v>Masai</v>
      </c>
      <c r="E494" s="1294" t="s">
        <v>977</v>
      </c>
      <c r="F494" s="1294" t="s">
        <v>2058</v>
      </c>
      <c r="G494" s="1294" t="s">
        <v>979</v>
      </c>
    </row>
    <row r="495" spans="1:7" ht="15" x14ac:dyDescent="0.25">
      <c r="A495" s="1293">
        <f t="shared" si="14"/>
        <v>0</v>
      </c>
      <c r="B495" s="1294" t="s">
        <v>2057</v>
      </c>
      <c r="C495" s="1294" t="s">
        <v>1358</v>
      </c>
      <c r="D495" s="1295" t="str">
        <f t="shared" si="15"/>
        <v>Masai(Kenya)</v>
      </c>
      <c r="E495" s="1294" t="s">
        <v>977</v>
      </c>
      <c r="F495" s="1294" t="s">
        <v>2059</v>
      </c>
      <c r="G495" s="1294" t="s">
        <v>979</v>
      </c>
    </row>
    <row r="496" spans="1:7" ht="15" x14ac:dyDescent="0.25">
      <c r="A496" s="1293">
        <f t="shared" si="14"/>
        <v>0</v>
      </c>
      <c r="B496" s="1294" t="s">
        <v>2057</v>
      </c>
      <c r="C496" s="1294" t="s">
        <v>1117</v>
      </c>
      <c r="D496" s="1295" t="str">
        <f t="shared" si="15"/>
        <v>Masai(Tanzania)</v>
      </c>
      <c r="E496" s="1294" t="s">
        <v>977</v>
      </c>
      <c r="F496" s="1294" t="s">
        <v>2060</v>
      </c>
      <c r="G496" s="1294" t="s">
        <v>979</v>
      </c>
    </row>
    <row r="497" spans="1:7" ht="30" x14ac:dyDescent="0.25">
      <c r="A497" s="1293">
        <f t="shared" si="14"/>
        <v>0</v>
      </c>
      <c r="B497" s="1294" t="s">
        <v>2061</v>
      </c>
      <c r="C497" s="1294" t="s">
        <v>2062</v>
      </c>
      <c r="D497" s="1295" t="str">
        <f t="shared" si="15"/>
        <v>Mazanderani(Iran)</v>
      </c>
      <c r="E497" s="1294" t="s">
        <v>977</v>
      </c>
      <c r="F497" s="1294" t="s">
        <v>2063</v>
      </c>
      <c r="G497" s="1294" t="s">
        <v>1241</v>
      </c>
    </row>
    <row r="498" spans="1:7" ht="15" x14ac:dyDescent="0.25">
      <c r="A498" s="1293">
        <f t="shared" si="14"/>
        <v>0</v>
      </c>
      <c r="B498" s="1294" t="s">
        <v>2064</v>
      </c>
      <c r="C498" s="1295"/>
      <c r="D498" s="1295" t="str">
        <f t="shared" si="15"/>
        <v>Meru</v>
      </c>
      <c r="E498" s="1294" t="s">
        <v>977</v>
      </c>
      <c r="F498" s="1294" t="s">
        <v>2065</v>
      </c>
      <c r="G498" s="1294" t="s">
        <v>979</v>
      </c>
    </row>
    <row r="499" spans="1:7" ht="15" x14ac:dyDescent="0.25">
      <c r="A499" s="1293">
        <f t="shared" si="14"/>
        <v>0</v>
      </c>
      <c r="B499" s="1294" t="s">
        <v>2064</v>
      </c>
      <c r="C499" s="1294" t="s">
        <v>1358</v>
      </c>
      <c r="D499" s="1295" t="str">
        <f t="shared" si="15"/>
        <v>Meru(Kenya)</v>
      </c>
      <c r="E499" s="1294" t="s">
        <v>977</v>
      </c>
      <c r="F499" s="1294" t="s">
        <v>2066</v>
      </c>
      <c r="G499" s="1294" t="s">
        <v>979</v>
      </c>
    </row>
    <row r="500" spans="1:7" ht="15" x14ac:dyDescent="0.25">
      <c r="A500" s="1293">
        <f t="shared" si="14"/>
        <v>0</v>
      </c>
      <c r="B500" s="1294" t="s">
        <v>2067</v>
      </c>
      <c r="C500" s="1295"/>
      <c r="D500" s="1295" t="str">
        <f t="shared" si="15"/>
        <v>Meta'</v>
      </c>
      <c r="E500" s="1294" t="s">
        <v>977</v>
      </c>
      <c r="F500" s="1294" t="s">
        <v>2068</v>
      </c>
      <c r="G500" s="1294" t="s">
        <v>979</v>
      </c>
    </row>
    <row r="501" spans="1:7" ht="15" x14ac:dyDescent="0.25">
      <c r="A501" s="1293">
        <f t="shared" si="14"/>
        <v>0</v>
      </c>
      <c r="B501" s="1294" t="s">
        <v>2067</v>
      </c>
      <c r="C501" s="1294" t="s">
        <v>998</v>
      </c>
      <c r="D501" s="1295" t="str">
        <f t="shared" si="15"/>
        <v>Meta'(Cameroon)</v>
      </c>
      <c r="E501" s="1294" t="s">
        <v>977</v>
      </c>
      <c r="F501" s="1294" t="s">
        <v>2069</v>
      </c>
      <c r="G501" s="1294" t="s">
        <v>979</v>
      </c>
    </row>
    <row r="502" spans="1:7" ht="15" x14ac:dyDescent="0.25">
      <c r="A502" s="1293">
        <f t="shared" si="14"/>
        <v>124</v>
      </c>
      <c r="B502" s="1294" t="s">
        <v>2070</v>
      </c>
      <c r="C502" s="1295"/>
      <c r="D502" s="1295" t="str">
        <f t="shared" si="15"/>
        <v>Mohawk</v>
      </c>
      <c r="E502" s="1294" t="s">
        <v>2071</v>
      </c>
      <c r="F502" s="1294" t="s">
        <v>2072</v>
      </c>
      <c r="G502" s="1294" t="s">
        <v>989</v>
      </c>
    </row>
    <row r="503" spans="1:7" ht="15" x14ac:dyDescent="0.25">
      <c r="A503" s="1293">
        <f t="shared" si="14"/>
        <v>1148</v>
      </c>
      <c r="B503" s="1294" t="s">
        <v>2070</v>
      </c>
      <c r="C503" s="1294" t="s">
        <v>1393</v>
      </c>
      <c r="D503" s="1295" t="str">
        <f t="shared" si="15"/>
        <v>Mohawk(Canada)</v>
      </c>
      <c r="E503" s="1294" t="s">
        <v>2073</v>
      </c>
      <c r="F503" s="1294" t="s">
        <v>2074</v>
      </c>
      <c r="G503" s="1294" t="s">
        <v>1596</v>
      </c>
    </row>
    <row r="504" spans="1:7" ht="30" x14ac:dyDescent="0.25">
      <c r="A504" s="1293">
        <f t="shared" si="14"/>
        <v>80</v>
      </c>
      <c r="B504" s="1294" t="s">
        <v>2075</v>
      </c>
      <c r="C504" s="1295"/>
      <c r="D504" s="1295" t="str">
        <f t="shared" si="15"/>
        <v>Mongolian (Cyrillic)</v>
      </c>
      <c r="E504" s="1294" t="s">
        <v>2076</v>
      </c>
      <c r="F504" s="1294" t="s">
        <v>2077</v>
      </c>
      <c r="G504" s="1294" t="s">
        <v>989</v>
      </c>
    </row>
    <row r="505" spans="1:7" ht="30" x14ac:dyDescent="0.25">
      <c r="A505" s="1293">
        <f t="shared" si="14"/>
        <v>2128</v>
      </c>
      <c r="B505" s="1294" t="s">
        <v>2075</v>
      </c>
      <c r="C505" s="1295"/>
      <c r="D505" s="1295" t="str">
        <f t="shared" si="15"/>
        <v>Mongolian (Cyrillic)</v>
      </c>
      <c r="E505" s="1294" t="s">
        <v>2078</v>
      </c>
      <c r="F505" s="1294" t="s">
        <v>2079</v>
      </c>
      <c r="G505" s="1294" t="s">
        <v>1122</v>
      </c>
    </row>
    <row r="506" spans="1:7" ht="45" x14ac:dyDescent="0.25">
      <c r="A506" s="1293">
        <f t="shared" si="14"/>
        <v>1104</v>
      </c>
      <c r="B506" s="1294" t="s">
        <v>2075</v>
      </c>
      <c r="C506" s="1294" t="s">
        <v>2080</v>
      </c>
      <c r="D506" s="1295" t="str">
        <f t="shared" si="15"/>
        <v>Mongolian (Cyrillic)(Mongolia)</v>
      </c>
      <c r="E506" s="1294" t="s">
        <v>2081</v>
      </c>
      <c r="F506" s="1294" t="s">
        <v>2082</v>
      </c>
      <c r="G506" s="1294" t="s">
        <v>1275</v>
      </c>
    </row>
    <row r="507" spans="1:7" ht="45" x14ac:dyDescent="0.25">
      <c r="A507" s="1293">
        <f t="shared" si="14"/>
        <v>3152</v>
      </c>
      <c r="B507" s="1294" t="s">
        <v>2083</v>
      </c>
      <c r="C507" s="1295"/>
      <c r="D507" s="1295" t="str">
        <f t="shared" si="15"/>
        <v>Mongolian (Traditional Mongolian)</v>
      </c>
      <c r="E507" s="1294" t="s">
        <v>2084</v>
      </c>
      <c r="F507" s="1294" t="s">
        <v>2085</v>
      </c>
      <c r="G507" s="1294" t="s">
        <v>1122</v>
      </c>
    </row>
    <row r="508" spans="1:7" ht="75" x14ac:dyDescent="0.25">
      <c r="A508" s="1293">
        <f t="shared" si="14"/>
        <v>2128</v>
      </c>
      <c r="B508" s="1294" t="s">
        <v>2083</v>
      </c>
      <c r="C508" s="1294" t="s">
        <v>1260</v>
      </c>
      <c r="D508" s="1295" t="str">
        <f t="shared" si="15"/>
        <v>Mongolian (Traditional Mongolian)(People's Republic of China)</v>
      </c>
      <c r="E508" s="1294" t="s">
        <v>2086</v>
      </c>
      <c r="F508" s="1294" t="s">
        <v>2087</v>
      </c>
      <c r="G508" s="1294" t="s">
        <v>1018</v>
      </c>
    </row>
    <row r="509" spans="1:7" ht="60" x14ac:dyDescent="0.25">
      <c r="A509" s="1293">
        <f t="shared" si="14"/>
        <v>3152</v>
      </c>
      <c r="B509" s="1294" t="s">
        <v>2083</v>
      </c>
      <c r="C509" s="1294" t="s">
        <v>2080</v>
      </c>
      <c r="D509" s="1295" t="str">
        <f t="shared" si="15"/>
        <v>Mongolian (Traditional Mongolian)(Mongolia)</v>
      </c>
      <c r="E509" s="1294" t="s">
        <v>2088</v>
      </c>
      <c r="F509" s="1294" t="s">
        <v>2089</v>
      </c>
      <c r="G509" s="1294" t="s">
        <v>1122</v>
      </c>
    </row>
    <row r="510" spans="1:7" ht="15" x14ac:dyDescent="0.25">
      <c r="A510" s="1293">
        <f t="shared" si="14"/>
        <v>0</v>
      </c>
      <c r="B510" s="1294" t="s">
        <v>2090</v>
      </c>
      <c r="C510" s="1295"/>
      <c r="D510" s="1295" t="str">
        <f t="shared" si="15"/>
        <v>Morisyen</v>
      </c>
      <c r="E510" s="1294" t="s">
        <v>977</v>
      </c>
      <c r="F510" s="1294" t="s">
        <v>2091</v>
      </c>
      <c r="G510" s="1294" t="s">
        <v>979</v>
      </c>
    </row>
    <row r="511" spans="1:7" ht="30" x14ac:dyDescent="0.25">
      <c r="A511" s="1293">
        <f t="shared" si="14"/>
        <v>0</v>
      </c>
      <c r="B511" s="1294" t="s">
        <v>2090</v>
      </c>
      <c r="C511" s="1294" t="s">
        <v>1472</v>
      </c>
      <c r="D511" s="1295" t="str">
        <f t="shared" si="15"/>
        <v>Morisyen(Mauritius)</v>
      </c>
      <c r="E511" s="1294" t="s">
        <v>977</v>
      </c>
      <c r="F511" s="1294" t="s">
        <v>2092</v>
      </c>
      <c r="G511" s="1294" t="s">
        <v>979</v>
      </c>
    </row>
    <row r="512" spans="1:7" ht="15" x14ac:dyDescent="0.25">
      <c r="A512" s="1293">
        <f t="shared" si="14"/>
        <v>0</v>
      </c>
      <c r="B512" s="1294" t="s">
        <v>2093</v>
      </c>
      <c r="C512" s="1295"/>
      <c r="D512" s="1295" t="str">
        <f t="shared" si="15"/>
        <v>Mundang</v>
      </c>
      <c r="E512" s="1294" t="s">
        <v>977</v>
      </c>
      <c r="F512" s="1294" t="s">
        <v>2094</v>
      </c>
      <c r="G512" s="1294" t="s">
        <v>979</v>
      </c>
    </row>
    <row r="513" spans="1:7" ht="30" x14ac:dyDescent="0.25">
      <c r="A513" s="1293">
        <f t="shared" si="14"/>
        <v>0</v>
      </c>
      <c r="B513" s="1294" t="s">
        <v>2093</v>
      </c>
      <c r="C513" s="1294" t="s">
        <v>998</v>
      </c>
      <c r="D513" s="1295" t="str">
        <f t="shared" si="15"/>
        <v>Mundang(Cameroon)</v>
      </c>
      <c r="E513" s="1294" t="s">
        <v>977</v>
      </c>
      <c r="F513" s="1294" t="s">
        <v>2095</v>
      </c>
      <c r="G513" s="1294" t="s">
        <v>979</v>
      </c>
    </row>
    <row r="514" spans="1:7" ht="15" x14ac:dyDescent="0.25">
      <c r="A514" s="1293">
        <f t="shared" ref="A514:A577" si="16">HEX2DEC(RIGHT(E514,3))</f>
        <v>0</v>
      </c>
      <c r="B514" s="1294" t="s">
        <v>2096</v>
      </c>
      <c r="C514" s="1295"/>
      <c r="D514" s="1295" t="str">
        <f t="shared" si="15"/>
        <v>N'ko</v>
      </c>
      <c r="E514" s="1294" t="s">
        <v>977</v>
      </c>
      <c r="F514" s="1294" t="s">
        <v>2097</v>
      </c>
      <c r="G514" s="1294" t="s">
        <v>1210</v>
      </c>
    </row>
    <row r="515" spans="1:7" ht="15" x14ac:dyDescent="0.25">
      <c r="A515" s="1293">
        <f t="shared" si="16"/>
        <v>0</v>
      </c>
      <c r="B515" s="1294" t="s">
        <v>2096</v>
      </c>
      <c r="C515" s="1294" t="s">
        <v>1642</v>
      </c>
      <c r="D515" s="1295" t="str">
        <f t="shared" ref="D515:D578" si="17">IF(C515&lt;&gt;"",CONCATENATE(B515,"(",C515,")"),B515)</f>
        <v>N'ko(Guinea)</v>
      </c>
      <c r="E515" s="1294" t="s">
        <v>977</v>
      </c>
      <c r="F515" s="1294" t="s">
        <v>2098</v>
      </c>
      <c r="G515" s="1294" t="s">
        <v>1210</v>
      </c>
    </row>
    <row r="516" spans="1:7" ht="15" x14ac:dyDescent="0.25">
      <c r="A516" s="1293">
        <f t="shared" si="16"/>
        <v>0</v>
      </c>
      <c r="B516" s="1294" t="s">
        <v>2099</v>
      </c>
      <c r="C516" s="1295"/>
      <c r="D516" s="1295" t="str">
        <f t="shared" si="17"/>
        <v>Nama</v>
      </c>
      <c r="E516" s="1294" t="s">
        <v>977</v>
      </c>
      <c r="F516" s="1294" t="s">
        <v>2100</v>
      </c>
      <c r="G516" s="1294" t="s">
        <v>979</v>
      </c>
    </row>
    <row r="517" spans="1:7" ht="15" x14ac:dyDescent="0.25">
      <c r="A517" s="1293">
        <f t="shared" si="16"/>
        <v>0</v>
      </c>
      <c r="B517" s="1294" t="s">
        <v>2099</v>
      </c>
      <c r="C517" s="1294" t="s">
        <v>990</v>
      </c>
      <c r="D517" s="1295" t="str">
        <f t="shared" si="17"/>
        <v>Nama(Namibia)</v>
      </c>
      <c r="E517" s="1294" t="s">
        <v>977</v>
      </c>
      <c r="F517" s="1294" t="s">
        <v>2101</v>
      </c>
      <c r="G517" s="1294" t="s">
        <v>979</v>
      </c>
    </row>
    <row r="518" spans="1:7" ht="15" x14ac:dyDescent="0.25">
      <c r="A518" s="1293">
        <f t="shared" si="16"/>
        <v>97</v>
      </c>
      <c r="B518" s="1294" t="s">
        <v>2102</v>
      </c>
      <c r="C518" s="1295"/>
      <c r="D518" s="1295" t="str">
        <f t="shared" si="17"/>
        <v>Nepali</v>
      </c>
      <c r="E518" s="1294" t="s">
        <v>2103</v>
      </c>
      <c r="F518" s="1294" t="s">
        <v>2104</v>
      </c>
      <c r="G518" s="1294" t="s">
        <v>989</v>
      </c>
    </row>
    <row r="519" spans="1:7" ht="15" x14ac:dyDescent="0.25">
      <c r="A519" s="1293">
        <f t="shared" si="16"/>
        <v>2145</v>
      </c>
      <c r="B519" s="1294" t="s">
        <v>2102</v>
      </c>
      <c r="C519" s="1294" t="s">
        <v>347</v>
      </c>
      <c r="D519" s="1295" t="str">
        <f t="shared" si="17"/>
        <v>Nepali(India)</v>
      </c>
      <c r="E519" s="1294" t="s">
        <v>2105</v>
      </c>
      <c r="F519" s="1294" t="s">
        <v>2106</v>
      </c>
      <c r="G519" s="1294" t="s">
        <v>1210</v>
      </c>
    </row>
    <row r="520" spans="1:7" ht="15" x14ac:dyDescent="0.25">
      <c r="A520" s="1293">
        <f t="shared" si="16"/>
        <v>1121</v>
      </c>
      <c r="B520" s="1294" t="s">
        <v>2102</v>
      </c>
      <c r="C520" s="1294" t="s">
        <v>2107</v>
      </c>
      <c r="D520" s="1295" t="str">
        <f t="shared" si="17"/>
        <v>Nepali(Nepal)</v>
      </c>
      <c r="E520" s="1294" t="s">
        <v>2108</v>
      </c>
      <c r="F520" s="1294" t="s">
        <v>2109</v>
      </c>
      <c r="G520" s="1294" t="s">
        <v>1596</v>
      </c>
    </row>
    <row r="521" spans="1:7" ht="30" x14ac:dyDescent="0.25">
      <c r="A521" s="1293">
        <f t="shared" si="16"/>
        <v>0</v>
      </c>
      <c r="B521" s="1294" t="s">
        <v>2110</v>
      </c>
      <c r="C521" s="1295"/>
      <c r="D521" s="1295" t="str">
        <f t="shared" si="17"/>
        <v>Ngiemboon</v>
      </c>
      <c r="E521" s="1294" t="s">
        <v>977</v>
      </c>
      <c r="F521" s="1294" t="s">
        <v>2111</v>
      </c>
      <c r="G521" s="1294" t="s">
        <v>979</v>
      </c>
    </row>
    <row r="522" spans="1:7" ht="30" x14ac:dyDescent="0.25">
      <c r="A522" s="1293">
        <f t="shared" si="16"/>
        <v>0</v>
      </c>
      <c r="B522" s="1294" t="s">
        <v>2110</v>
      </c>
      <c r="C522" s="1294" t="s">
        <v>998</v>
      </c>
      <c r="D522" s="1295" t="str">
        <f t="shared" si="17"/>
        <v>Ngiemboon(Cameroon)</v>
      </c>
      <c r="E522" s="1294" t="s">
        <v>977</v>
      </c>
      <c r="F522" s="1294" t="s">
        <v>2112</v>
      </c>
      <c r="G522" s="1294" t="s">
        <v>979</v>
      </c>
    </row>
    <row r="523" spans="1:7" ht="15" x14ac:dyDescent="0.25">
      <c r="A523" s="1293">
        <f t="shared" si="16"/>
        <v>0</v>
      </c>
      <c r="B523" s="1294" t="s">
        <v>2113</v>
      </c>
      <c r="C523" s="1295"/>
      <c r="D523" s="1295" t="str">
        <f t="shared" si="17"/>
        <v>Ngomba</v>
      </c>
      <c r="E523" s="1294" t="s">
        <v>977</v>
      </c>
      <c r="F523" s="1294" t="s">
        <v>2114</v>
      </c>
      <c r="G523" s="1294" t="s">
        <v>979</v>
      </c>
    </row>
    <row r="524" spans="1:7" ht="30" x14ac:dyDescent="0.25">
      <c r="A524" s="1293">
        <f t="shared" si="16"/>
        <v>0</v>
      </c>
      <c r="B524" s="1294" t="s">
        <v>2113</v>
      </c>
      <c r="C524" s="1294" t="s">
        <v>998</v>
      </c>
      <c r="D524" s="1295" t="str">
        <f t="shared" si="17"/>
        <v>Ngomba(Cameroon)</v>
      </c>
      <c r="E524" s="1294" t="s">
        <v>977</v>
      </c>
      <c r="F524" s="1294" t="s">
        <v>2115</v>
      </c>
      <c r="G524" s="1294" t="s">
        <v>979</v>
      </c>
    </row>
    <row r="525" spans="1:7" ht="30" x14ac:dyDescent="0.25">
      <c r="A525" s="1293">
        <f t="shared" si="16"/>
        <v>0</v>
      </c>
      <c r="B525" s="1294" t="s">
        <v>2116</v>
      </c>
      <c r="C525" s="1294" t="s">
        <v>1046</v>
      </c>
      <c r="D525" s="1295" t="str">
        <f t="shared" si="17"/>
        <v>Northern Luri(Iraq)</v>
      </c>
      <c r="E525" s="1294" t="s">
        <v>977</v>
      </c>
      <c r="F525" s="1294" t="s">
        <v>2117</v>
      </c>
      <c r="G525" s="1294" t="s">
        <v>1241</v>
      </c>
    </row>
    <row r="526" spans="1:7" ht="30" x14ac:dyDescent="0.25">
      <c r="A526" s="1293">
        <f t="shared" si="16"/>
        <v>0</v>
      </c>
      <c r="B526" s="1294" t="s">
        <v>2116</v>
      </c>
      <c r="C526" s="1294" t="s">
        <v>2062</v>
      </c>
      <c r="D526" s="1295" t="str">
        <f t="shared" si="17"/>
        <v>Northern Luri(Iran)</v>
      </c>
      <c r="E526" s="1294" t="s">
        <v>977</v>
      </c>
      <c r="F526" s="1294" t="s">
        <v>2118</v>
      </c>
      <c r="G526" s="1294" t="s">
        <v>1241</v>
      </c>
    </row>
    <row r="527" spans="1:7" ht="30" x14ac:dyDescent="0.25">
      <c r="A527" s="1293">
        <f t="shared" si="16"/>
        <v>0</v>
      </c>
      <c r="B527" s="1294" t="s">
        <v>2119</v>
      </c>
      <c r="C527" s="1295"/>
      <c r="D527" s="1295" t="str">
        <f t="shared" si="17"/>
        <v>North Ndebele</v>
      </c>
      <c r="E527" s="1294" t="s">
        <v>977</v>
      </c>
      <c r="F527" s="1294" t="s">
        <v>2120</v>
      </c>
      <c r="G527" s="1294" t="s">
        <v>979</v>
      </c>
    </row>
    <row r="528" spans="1:7" ht="45" x14ac:dyDescent="0.25">
      <c r="A528" s="1293">
        <f t="shared" si="16"/>
        <v>0</v>
      </c>
      <c r="B528" s="1294" t="s">
        <v>2119</v>
      </c>
      <c r="C528" s="1294" t="s">
        <v>1563</v>
      </c>
      <c r="D528" s="1295" t="str">
        <f t="shared" si="17"/>
        <v>North Ndebele(Zimbabwe)</v>
      </c>
      <c r="E528" s="1294" t="s">
        <v>977</v>
      </c>
      <c r="F528" s="1294" t="s">
        <v>2121</v>
      </c>
      <c r="G528" s="1294" t="s">
        <v>979</v>
      </c>
    </row>
    <row r="529" spans="1:7" ht="30" x14ac:dyDescent="0.25">
      <c r="A529" s="1293">
        <f t="shared" si="16"/>
        <v>20</v>
      </c>
      <c r="B529" s="1294" t="s">
        <v>2122</v>
      </c>
      <c r="C529" s="1295"/>
      <c r="D529" s="1295" t="str">
        <f t="shared" si="17"/>
        <v>Norwegian (Bokmal)</v>
      </c>
      <c r="E529" s="1294" t="s">
        <v>2123</v>
      </c>
      <c r="F529" s="1294" t="s">
        <v>2124</v>
      </c>
      <c r="G529" s="1294" t="s">
        <v>989</v>
      </c>
    </row>
    <row r="530" spans="1:7" ht="30" x14ac:dyDescent="0.25">
      <c r="A530" s="1293">
        <f t="shared" si="16"/>
        <v>3092</v>
      </c>
      <c r="B530" s="1294" t="s">
        <v>2122</v>
      </c>
      <c r="C530" s="1295"/>
      <c r="D530" s="1295" t="str">
        <f t="shared" si="17"/>
        <v>Norwegian (Bokmal)</v>
      </c>
      <c r="E530" s="1294" t="s">
        <v>2125</v>
      </c>
      <c r="F530" s="1294" t="s">
        <v>2126</v>
      </c>
      <c r="G530" s="1294" t="s">
        <v>989</v>
      </c>
    </row>
    <row r="531" spans="1:7" ht="30" x14ac:dyDescent="0.25">
      <c r="A531" s="1293">
        <f t="shared" si="16"/>
        <v>1044</v>
      </c>
      <c r="B531" s="1294" t="s">
        <v>2122</v>
      </c>
      <c r="C531" s="1294" t="s">
        <v>2127</v>
      </c>
      <c r="D531" s="1295" t="str">
        <f t="shared" si="17"/>
        <v>Norwegian (Bokmal)(Norway)</v>
      </c>
      <c r="E531" s="1294" t="s">
        <v>2128</v>
      </c>
      <c r="F531" s="1294" t="s">
        <v>2129</v>
      </c>
      <c r="G531" s="1294" t="s">
        <v>1257</v>
      </c>
    </row>
    <row r="532" spans="1:7" ht="30" x14ac:dyDescent="0.25">
      <c r="A532" s="1293">
        <f t="shared" si="16"/>
        <v>2068</v>
      </c>
      <c r="B532" s="1294" t="s">
        <v>2130</v>
      </c>
      <c r="C532" s="1295"/>
      <c r="D532" s="1295" t="str">
        <f t="shared" si="17"/>
        <v>Norwegian (Nynorsk)</v>
      </c>
      <c r="E532" s="1294" t="s">
        <v>2131</v>
      </c>
      <c r="F532" s="1294" t="s">
        <v>2132</v>
      </c>
      <c r="G532" s="1294" t="s">
        <v>989</v>
      </c>
    </row>
    <row r="533" spans="1:7" ht="45" x14ac:dyDescent="0.25">
      <c r="A533" s="1293">
        <f t="shared" si="16"/>
        <v>2068</v>
      </c>
      <c r="B533" s="1294" t="s">
        <v>2130</v>
      </c>
      <c r="C533" s="1294" t="s">
        <v>2127</v>
      </c>
      <c r="D533" s="1295" t="str">
        <f t="shared" si="17"/>
        <v>Norwegian (Nynorsk)(Norway)</v>
      </c>
      <c r="E533" s="1294" t="s">
        <v>2133</v>
      </c>
      <c r="F533" s="1294" t="s">
        <v>2134</v>
      </c>
      <c r="G533" s="1294" t="s">
        <v>1257</v>
      </c>
    </row>
    <row r="534" spans="1:7" ht="45" x14ac:dyDescent="0.25">
      <c r="A534" s="1293">
        <f t="shared" si="16"/>
        <v>0</v>
      </c>
      <c r="B534" s="1294" t="s">
        <v>2135</v>
      </c>
      <c r="C534" s="1294" t="s">
        <v>2136</v>
      </c>
      <c r="D534" s="1295" t="str">
        <f t="shared" si="17"/>
        <v>Norwegian Bokmål(Svalbard and Jan Mayen)</v>
      </c>
      <c r="E534" s="1294" t="s">
        <v>977</v>
      </c>
      <c r="F534" s="1294" t="s">
        <v>2137</v>
      </c>
      <c r="G534" s="1294" t="s">
        <v>979</v>
      </c>
    </row>
    <row r="535" spans="1:7" ht="15" x14ac:dyDescent="0.25">
      <c r="A535" s="1293">
        <f t="shared" si="16"/>
        <v>0</v>
      </c>
      <c r="B535" s="1294" t="s">
        <v>2138</v>
      </c>
      <c r="C535" s="1295"/>
      <c r="D535" s="1295" t="str">
        <f t="shared" si="17"/>
        <v>Nuer</v>
      </c>
      <c r="E535" s="1294" t="s">
        <v>977</v>
      </c>
      <c r="F535" s="1294" t="s">
        <v>2139</v>
      </c>
      <c r="G535" s="1294" t="s">
        <v>979</v>
      </c>
    </row>
    <row r="536" spans="1:7" ht="15" x14ac:dyDescent="0.25">
      <c r="A536" s="1293">
        <f t="shared" si="16"/>
        <v>0</v>
      </c>
      <c r="B536" s="1294" t="s">
        <v>2138</v>
      </c>
      <c r="C536" s="1294" t="s">
        <v>1083</v>
      </c>
      <c r="D536" s="1295" t="str">
        <f t="shared" si="17"/>
        <v>Nuer(Sudan)</v>
      </c>
      <c r="E536" s="1294" t="s">
        <v>977</v>
      </c>
      <c r="F536" s="1294" t="s">
        <v>2140</v>
      </c>
      <c r="G536" s="1294" t="s">
        <v>979</v>
      </c>
    </row>
    <row r="537" spans="1:7" ht="15" x14ac:dyDescent="0.25">
      <c r="A537" s="1293">
        <f t="shared" si="16"/>
        <v>0</v>
      </c>
      <c r="B537" s="1294" t="s">
        <v>2141</v>
      </c>
      <c r="C537" s="1295"/>
      <c r="D537" s="1295" t="str">
        <f t="shared" si="17"/>
        <v>Nyankole</v>
      </c>
      <c r="E537" s="1294" t="s">
        <v>977</v>
      </c>
      <c r="F537" s="1294" t="s">
        <v>2142</v>
      </c>
      <c r="G537" s="1294" t="s">
        <v>979</v>
      </c>
    </row>
    <row r="538" spans="1:7" ht="30" x14ac:dyDescent="0.25">
      <c r="A538" s="1293">
        <f t="shared" si="16"/>
        <v>0</v>
      </c>
      <c r="B538" s="1294" t="s">
        <v>2141</v>
      </c>
      <c r="C538" s="1294" t="s">
        <v>1252</v>
      </c>
      <c r="D538" s="1295" t="str">
        <f t="shared" si="17"/>
        <v>Nyankole(Uganda)</v>
      </c>
      <c r="E538" s="1294" t="s">
        <v>977</v>
      </c>
      <c r="F538" s="1294" t="s">
        <v>2143</v>
      </c>
      <c r="G538" s="1294" t="s">
        <v>979</v>
      </c>
    </row>
    <row r="539" spans="1:7" ht="15" x14ac:dyDescent="0.25">
      <c r="A539" s="1293">
        <f t="shared" si="16"/>
        <v>130</v>
      </c>
      <c r="B539" s="1294" t="s">
        <v>2144</v>
      </c>
      <c r="C539" s="1295"/>
      <c r="D539" s="1295" t="str">
        <f t="shared" si="17"/>
        <v>Occitan</v>
      </c>
      <c r="E539" s="1294" t="s">
        <v>2145</v>
      </c>
      <c r="F539" s="1294" t="s">
        <v>2146</v>
      </c>
      <c r="G539" s="1294" t="s">
        <v>989</v>
      </c>
    </row>
    <row r="540" spans="1:7" ht="15" x14ac:dyDescent="0.25">
      <c r="A540" s="1293">
        <f t="shared" si="16"/>
        <v>1154</v>
      </c>
      <c r="B540" s="1294" t="s">
        <v>2144</v>
      </c>
      <c r="C540" s="1294" t="s">
        <v>1015</v>
      </c>
      <c r="D540" s="1295" t="str">
        <f t="shared" si="17"/>
        <v>Occitan(France)</v>
      </c>
      <c r="E540" s="1294" t="s">
        <v>2147</v>
      </c>
      <c r="F540" s="1294" t="s">
        <v>2148</v>
      </c>
      <c r="G540" s="1294" t="s">
        <v>1018</v>
      </c>
    </row>
    <row r="541" spans="1:7" ht="15" x14ac:dyDescent="0.25">
      <c r="A541" s="1293">
        <f t="shared" si="16"/>
        <v>72</v>
      </c>
      <c r="B541" s="1294" t="s">
        <v>2149</v>
      </c>
      <c r="C541" s="1295"/>
      <c r="D541" s="1295" t="str">
        <f t="shared" si="17"/>
        <v>Odia</v>
      </c>
      <c r="E541" s="1294" t="s">
        <v>2150</v>
      </c>
      <c r="F541" s="1294" t="s">
        <v>649</v>
      </c>
      <c r="G541" s="1294" t="s">
        <v>989</v>
      </c>
    </row>
    <row r="542" spans="1:7" ht="15" x14ac:dyDescent="0.25">
      <c r="A542" s="1293">
        <f t="shared" si="16"/>
        <v>1096</v>
      </c>
      <c r="B542" s="1294" t="s">
        <v>2149</v>
      </c>
      <c r="C542" s="1294" t="s">
        <v>347</v>
      </c>
      <c r="D542" s="1295" t="str">
        <f t="shared" si="17"/>
        <v>Odia(India)</v>
      </c>
      <c r="E542" s="1294" t="s">
        <v>2151</v>
      </c>
      <c r="F542" s="1294" t="s">
        <v>2152</v>
      </c>
      <c r="G542" s="1294" t="s">
        <v>1018</v>
      </c>
    </row>
    <row r="543" spans="1:7" ht="15" x14ac:dyDescent="0.25">
      <c r="A543" s="1293">
        <f t="shared" si="16"/>
        <v>114</v>
      </c>
      <c r="B543" s="1294" t="s">
        <v>2153</v>
      </c>
      <c r="C543" s="1295"/>
      <c r="D543" s="1295" t="str">
        <f t="shared" si="17"/>
        <v>Oromo</v>
      </c>
      <c r="E543" s="1294" t="s">
        <v>2154</v>
      </c>
      <c r="F543" s="1294" t="s">
        <v>2155</v>
      </c>
      <c r="G543" s="1294" t="s">
        <v>1210</v>
      </c>
    </row>
    <row r="544" spans="1:7" ht="15" x14ac:dyDescent="0.25">
      <c r="A544" s="1293">
        <f t="shared" si="16"/>
        <v>1138</v>
      </c>
      <c r="B544" s="1294" t="s">
        <v>2153</v>
      </c>
      <c r="C544" s="1294" t="s">
        <v>984</v>
      </c>
      <c r="D544" s="1295" t="str">
        <f t="shared" si="17"/>
        <v>Oromo(Ethiopia)</v>
      </c>
      <c r="E544" s="1294" t="s">
        <v>2156</v>
      </c>
      <c r="F544" s="1294" t="s">
        <v>2157</v>
      </c>
      <c r="G544" s="1294" t="s">
        <v>1210</v>
      </c>
    </row>
    <row r="545" spans="1:7" ht="15" x14ac:dyDescent="0.25">
      <c r="A545" s="1293">
        <f t="shared" si="16"/>
        <v>0</v>
      </c>
      <c r="B545" s="1294" t="s">
        <v>2153</v>
      </c>
      <c r="C545" s="1294" t="s">
        <v>1358</v>
      </c>
      <c r="D545" s="1295" t="str">
        <f t="shared" si="17"/>
        <v>Oromo(Kenya)</v>
      </c>
      <c r="E545" s="1294" t="s">
        <v>977</v>
      </c>
      <c r="F545" s="1294" t="s">
        <v>2158</v>
      </c>
      <c r="G545" s="1294" t="s">
        <v>979</v>
      </c>
    </row>
    <row r="546" spans="1:7" ht="15" x14ac:dyDescent="0.25">
      <c r="A546" s="1293">
        <f t="shared" si="16"/>
        <v>0</v>
      </c>
      <c r="B546" s="1294" t="s">
        <v>2159</v>
      </c>
      <c r="C546" s="1295"/>
      <c r="D546" s="1295" t="str">
        <f t="shared" si="17"/>
        <v>Ossetian</v>
      </c>
      <c r="E546" s="1294" t="s">
        <v>977</v>
      </c>
      <c r="F546" s="1294" t="s">
        <v>2160</v>
      </c>
      <c r="G546" s="1294" t="s">
        <v>979</v>
      </c>
    </row>
    <row r="547" spans="1:7" ht="30" x14ac:dyDescent="0.25">
      <c r="A547" s="1293">
        <f t="shared" si="16"/>
        <v>0</v>
      </c>
      <c r="B547" s="1294" t="s">
        <v>2159</v>
      </c>
      <c r="C547" s="1294" t="s">
        <v>2161</v>
      </c>
      <c r="D547" s="1295" t="str">
        <f t="shared" si="17"/>
        <v>Ossetian(Cyrillic, Georgia)</v>
      </c>
      <c r="E547" s="1294" t="s">
        <v>977</v>
      </c>
      <c r="F547" s="1294" t="s">
        <v>2162</v>
      </c>
      <c r="G547" s="1294" t="s">
        <v>979</v>
      </c>
    </row>
    <row r="548" spans="1:7" ht="30" x14ac:dyDescent="0.25">
      <c r="A548" s="1293">
        <f t="shared" si="16"/>
        <v>0</v>
      </c>
      <c r="B548" s="1294" t="s">
        <v>2159</v>
      </c>
      <c r="C548" s="1294" t="s">
        <v>2163</v>
      </c>
      <c r="D548" s="1295" t="str">
        <f t="shared" si="17"/>
        <v>Ossetian(Cyrillic, Russia)</v>
      </c>
      <c r="E548" s="1294" t="s">
        <v>977</v>
      </c>
      <c r="F548" s="1294" t="s">
        <v>2164</v>
      </c>
      <c r="G548" s="1294" t="s">
        <v>979</v>
      </c>
    </row>
    <row r="549" spans="1:7" ht="15" x14ac:dyDescent="0.25">
      <c r="A549" s="1293">
        <f t="shared" si="16"/>
        <v>99</v>
      </c>
      <c r="B549" s="1294" t="s">
        <v>2165</v>
      </c>
      <c r="C549" s="1295"/>
      <c r="D549" s="1295" t="str">
        <f t="shared" si="17"/>
        <v>Pashto</v>
      </c>
      <c r="E549" s="1294" t="s">
        <v>2166</v>
      </c>
      <c r="F549" s="1294" t="s">
        <v>2167</v>
      </c>
      <c r="G549" s="1294" t="s">
        <v>989</v>
      </c>
    </row>
    <row r="550" spans="1:7" ht="30" x14ac:dyDescent="0.25">
      <c r="A550" s="1293">
        <f t="shared" si="16"/>
        <v>1123</v>
      </c>
      <c r="B550" s="1294" t="s">
        <v>2165</v>
      </c>
      <c r="C550" s="1294" t="s">
        <v>1320</v>
      </c>
      <c r="D550" s="1295" t="str">
        <f t="shared" si="17"/>
        <v>Pashto(Afghanistan)</v>
      </c>
      <c r="E550" s="1294" t="s">
        <v>2168</v>
      </c>
      <c r="F550" s="1294" t="s">
        <v>2169</v>
      </c>
      <c r="G550" s="1294" t="s">
        <v>1596</v>
      </c>
    </row>
    <row r="551" spans="1:7" ht="15" x14ac:dyDescent="0.25">
      <c r="A551" s="1293">
        <f t="shared" si="16"/>
        <v>41</v>
      </c>
      <c r="B551" s="1294" t="s">
        <v>2170</v>
      </c>
      <c r="C551" s="1295"/>
      <c r="D551" s="1295" t="str">
        <f t="shared" si="17"/>
        <v>Persian</v>
      </c>
      <c r="E551" s="1294" t="s">
        <v>2171</v>
      </c>
      <c r="F551" s="1294" t="s">
        <v>2172</v>
      </c>
      <c r="G551" s="1294" t="s">
        <v>989</v>
      </c>
    </row>
    <row r="552" spans="1:7" ht="30" x14ac:dyDescent="0.25">
      <c r="A552" s="1293">
        <f t="shared" si="16"/>
        <v>0</v>
      </c>
      <c r="B552" s="1294" t="s">
        <v>2170</v>
      </c>
      <c r="C552" s="1294" t="s">
        <v>1320</v>
      </c>
      <c r="D552" s="1295" t="str">
        <f t="shared" si="17"/>
        <v>Persian(Afghanistan)</v>
      </c>
      <c r="E552" s="1294" t="s">
        <v>977</v>
      </c>
      <c r="F552" s="1294" t="s">
        <v>2173</v>
      </c>
      <c r="G552" s="1294" t="s">
        <v>979</v>
      </c>
    </row>
    <row r="553" spans="1:7" ht="15" x14ac:dyDescent="0.25">
      <c r="A553" s="1293">
        <f t="shared" si="16"/>
        <v>1065</v>
      </c>
      <c r="B553" s="1294" t="s">
        <v>2170</v>
      </c>
      <c r="C553" s="1294" t="s">
        <v>2062</v>
      </c>
      <c r="D553" s="1295" t="str">
        <f t="shared" si="17"/>
        <v>Persian(Iran)</v>
      </c>
      <c r="E553" s="1294" t="s">
        <v>2174</v>
      </c>
      <c r="F553" s="1294" t="s">
        <v>2175</v>
      </c>
      <c r="G553" s="1294" t="s">
        <v>995</v>
      </c>
    </row>
    <row r="554" spans="1:7" ht="15" x14ac:dyDescent="0.25">
      <c r="A554" s="1293">
        <f t="shared" si="16"/>
        <v>21</v>
      </c>
      <c r="B554" s="1294" t="s">
        <v>2176</v>
      </c>
      <c r="C554" s="1295"/>
      <c r="D554" s="1295" t="str">
        <f t="shared" si="17"/>
        <v>Polish</v>
      </c>
      <c r="E554" s="1294" t="s">
        <v>2177</v>
      </c>
      <c r="F554" s="1294" t="s">
        <v>2178</v>
      </c>
      <c r="G554" s="1294" t="s">
        <v>989</v>
      </c>
    </row>
    <row r="555" spans="1:7" ht="15" x14ac:dyDescent="0.25">
      <c r="A555" s="1293">
        <f t="shared" si="16"/>
        <v>1045</v>
      </c>
      <c r="B555" s="1294" t="s">
        <v>2176</v>
      </c>
      <c r="C555" s="1294" t="s">
        <v>2179</v>
      </c>
      <c r="D555" s="1295" t="str">
        <f t="shared" si="17"/>
        <v>Polish(Poland)</v>
      </c>
      <c r="E555" s="1294" t="s">
        <v>2180</v>
      </c>
      <c r="F555" s="1294" t="s">
        <v>2181</v>
      </c>
      <c r="G555" s="1294" t="s">
        <v>1257</v>
      </c>
    </row>
    <row r="556" spans="1:7" ht="15" x14ac:dyDescent="0.25">
      <c r="A556" s="1293">
        <f t="shared" si="16"/>
        <v>22</v>
      </c>
      <c r="B556" s="1294" t="s">
        <v>2182</v>
      </c>
      <c r="C556" s="1295"/>
      <c r="D556" s="1295" t="str">
        <f t="shared" si="17"/>
        <v>Portuguese</v>
      </c>
      <c r="E556" s="1294" t="s">
        <v>2183</v>
      </c>
      <c r="F556" s="1294" t="s">
        <v>2184</v>
      </c>
      <c r="G556" s="1294" t="s">
        <v>989</v>
      </c>
    </row>
    <row r="557" spans="1:7" ht="30" x14ac:dyDescent="0.25">
      <c r="A557" s="1293">
        <f t="shared" si="16"/>
        <v>0</v>
      </c>
      <c r="B557" s="1294" t="s">
        <v>2182</v>
      </c>
      <c r="C557" s="1294" t="s">
        <v>1967</v>
      </c>
      <c r="D557" s="1295" t="str">
        <f t="shared" si="17"/>
        <v>Portuguese(Angola)</v>
      </c>
      <c r="E557" s="1294" t="s">
        <v>977</v>
      </c>
      <c r="F557" s="1294" t="s">
        <v>2185</v>
      </c>
      <c r="G557" s="1294" t="s">
        <v>1210</v>
      </c>
    </row>
    <row r="558" spans="1:7" ht="30" x14ac:dyDescent="0.25">
      <c r="A558" s="1293">
        <f t="shared" si="16"/>
        <v>1046</v>
      </c>
      <c r="B558" s="1294" t="s">
        <v>2182</v>
      </c>
      <c r="C558" s="1294" t="s">
        <v>2186</v>
      </c>
      <c r="D558" s="1295" t="str">
        <f t="shared" si="17"/>
        <v>Portuguese(Brazil)</v>
      </c>
      <c r="E558" s="1294" t="s">
        <v>2187</v>
      </c>
      <c r="F558" s="1294" t="s">
        <v>2188</v>
      </c>
      <c r="G558" s="1294" t="s">
        <v>1257</v>
      </c>
    </row>
    <row r="559" spans="1:7" ht="30" x14ac:dyDescent="0.25">
      <c r="A559" s="1293">
        <f t="shared" si="16"/>
        <v>0</v>
      </c>
      <c r="B559" s="1294" t="s">
        <v>2182</v>
      </c>
      <c r="C559" s="1294" t="s">
        <v>1857</v>
      </c>
      <c r="D559" s="1295" t="str">
        <f t="shared" si="17"/>
        <v>Portuguese(Cabo Verde)</v>
      </c>
      <c r="E559" s="1294" t="s">
        <v>977</v>
      </c>
      <c r="F559" s="1294" t="s">
        <v>2189</v>
      </c>
      <c r="G559" s="1294" t="s">
        <v>979</v>
      </c>
    </row>
    <row r="560" spans="1:7" ht="30" x14ac:dyDescent="0.25">
      <c r="A560" s="1293">
        <f t="shared" si="16"/>
        <v>0</v>
      </c>
      <c r="B560" s="1294" t="s">
        <v>2182</v>
      </c>
      <c r="C560" s="1294" t="s">
        <v>1630</v>
      </c>
      <c r="D560" s="1295" t="str">
        <f t="shared" si="17"/>
        <v>Portuguese(Equatorial Guinea)</v>
      </c>
      <c r="E560" s="1294" t="s">
        <v>977</v>
      </c>
      <c r="F560" s="1294" t="s">
        <v>2190</v>
      </c>
      <c r="G560" s="1294" t="s">
        <v>1216</v>
      </c>
    </row>
    <row r="561" spans="1:7" ht="30" x14ac:dyDescent="0.25">
      <c r="A561" s="1293">
        <f t="shared" si="16"/>
        <v>0</v>
      </c>
      <c r="B561" s="1294" t="s">
        <v>2182</v>
      </c>
      <c r="C561" s="1294" t="s">
        <v>2191</v>
      </c>
      <c r="D561" s="1295" t="str">
        <f t="shared" si="17"/>
        <v>Portuguese(Guinea-Bissau)</v>
      </c>
      <c r="E561" s="1294" t="s">
        <v>977</v>
      </c>
      <c r="F561" s="1294" t="s">
        <v>2192</v>
      </c>
      <c r="G561" s="1294" t="s">
        <v>979</v>
      </c>
    </row>
    <row r="562" spans="1:7" ht="30" x14ac:dyDescent="0.25">
      <c r="A562" s="1293">
        <f t="shared" si="16"/>
        <v>0</v>
      </c>
      <c r="B562" s="1294" t="s">
        <v>2182</v>
      </c>
      <c r="C562" s="1294" t="s">
        <v>1647</v>
      </c>
      <c r="D562" s="1295" t="str">
        <f t="shared" si="17"/>
        <v>Portuguese(Luxembourg)</v>
      </c>
      <c r="E562" s="1294" t="s">
        <v>977</v>
      </c>
      <c r="F562" s="1294" t="s">
        <v>2193</v>
      </c>
      <c r="G562" s="1294" t="s">
        <v>1216</v>
      </c>
    </row>
    <row r="563" spans="1:7" ht="30" x14ac:dyDescent="0.25">
      <c r="A563" s="1293">
        <f t="shared" si="16"/>
        <v>0</v>
      </c>
      <c r="B563" s="1294" t="s">
        <v>2182</v>
      </c>
      <c r="C563" s="1294" t="s">
        <v>1459</v>
      </c>
      <c r="D563" s="1295" t="str">
        <f t="shared" si="17"/>
        <v>Portuguese(Macao SAR)</v>
      </c>
      <c r="E563" s="1294" t="s">
        <v>977</v>
      </c>
      <c r="F563" s="1294" t="s">
        <v>2194</v>
      </c>
      <c r="G563" s="1294" t="s">
        <v>979</v>
      </c>
    </row>
    <row r="564" spans="1:7" ht="30" x14ac:dyDescent="0.25">
      <c r="A564" s="1293">
        <f t="shared" si="16"/>
        <v>0</v>
      </c>
      <c r="B564" s="1294" t="s">
        <v>2182</v>
      </c>
      <c r="C564" s="1294" t="s">
        <v>2012</v>
      </c>
      <c r="D564" s="1295" t="str">
        <f t="shared" si="17"/>
        <v>Portuguese(Mozambique)</v>
      </c>
      <c r="E564" s="1294" t="s">
        <v>977</v>
      </c>
      <c r="F564" s="1294" t="s">
        <v>2195</v>
      </c>
      <c r="G564" s="1294" t="s">
        <v>979</v>
      </c>
    </row>
    <row r="565" spans="1:7" ht="30" x14ac:dyDescent="0.25">
      <c r="A565" s="1293">
        <f t="shared" si="16"/>
        <v>2070</v>
      </c>
      <c r="B565" s="1294" t="s">
        <v>2182</v>
      </c>
      <c r="C565" s="1294" t="s">
        <v>2196</v>
      </c>
      <c r="D565" s="1295" t="str">
        <f t="shared" si="17"/>
        <v>Portuguese(Portugal)</v>
      </c>
      <c r="E565" s="1294" t="s">
        <v>2197</v>
      </c>
      <c r="F565" s="1294" t="s">
        <v>2198</v>
      </c>
      <c r="G565" s="1294" t="s">
        <v>1257</v>
      </c>
    </row>
    <row r="566" spans="1:7" ht="45" x14ac:dyDescent="0.25">
      <c r="A566" s="1293">
        <f t="shared" si="16"/>
        <v>0</v>
      </c>
      <c r="B566" s="1294" t="s">
        <v>2182</v>
      </c>
      <c r="C566" s="1294" t="s">
        <v>2199</v>
      </c>
      <c r="D566" s="1295" t="str">
        <f t="shared" si="17"/>
        <v>Portuguese(São Tomé and Príncipe)</v>
      </c>
      <c r="E566" s="1294" t="s">
        <v>977</v>
      </c>
      <c r="F566" s="1294" t="s">
        <v>2200</v>
      </c>
      <c r="G566" s="1294" t="s">
        <v>979</v>
      </c>
    </row>
    <row r="567" spans="1:7" ht="30" x14ac:dyDescent="0.25">
      <c r="A567" s="1293">
        <f t="shared" si="16"/>
        <v>0</v>
      </c>
      <c r="B567" s="1294" t="s">
        <v>2182</v>
      </c>
      <c r="C567" s="1294" t="s">
        <v>1021</v>
      </c>
      <c r="D567" s="1295" t="str">
        <f t="shared" si="17"/>
        <v>Portuguese(Switzerland)</v>
      </c>
      <c r="E567" s="1294" t="s">
        <v>977</v>
      </c>
      <c r="F567" s="1294" t="s">
        <v>2201</v>
      </c>
      <c r="G567" s="1294" t="s">
        <v>1216</v>
      </c>
    </row>
    <row r="568" spans="1:7" ht="30" x14ac:dyDescent="0.25">
      <c r="A568" s="1293">
        <f t="shared" si="16"/>
        <v>0</v>
      </c>
      <c r="B568" s="1294" t="s">
        <v>2182</v>
      </c>
      <c r="C568" s="1294" t="s">
        <v>2202</v>
      </c>
      <c r="D568" s="1295" t="str">
        <f t="shared" si="17"/>
        <v>Portuguese(Timor-Leste)</v>
      </c>
      <c r="E568" s="1294" t="s">
        <v>977</v>
      </c>
      <c r="F568" s="1294" t="s">
        <v>2203</v>
      </c>
      <c r="G568" s="1294" t="s">
        <v>979</v>
      </c>
    </row>
    <row r="569" spans="1:7" ht="15" x14ac:dyDescent="0.25">
      <c r="A569" s="1293">
        <f t="shared" si="16"/>
        <v>0</v>
      </c>
      <c r="B569" s="1294" t="s">
        <v>2204</v>
      </c>
      <c r="C569" s="1295"/>
      <c r="D569" s="1295" t="str">
        <f t="shared" si="17"/>
        <v>Prussian</v>
      </c>
      <c r="E569" s="1294" t="s">
        <v>977</v>
      </c>
      <c r="F569" s="1294" t="s">
        <v>2205</v>
      </c>
      <c r="G569" s="1294" t="s">
        <v>1241</v>
      </c>
    </row>
    <row r="570" spans="1:7" ht="105" x14ac:dyDescent="0.25">
      <c r="A570" s="1293">
        <f t="shared" si="16"/>
        <v>1534</v>
      </c>
      <c r="B570" s="1294" t="s">
        <v>2206</v>
      </c>
      <c r="C570" s="1294" t="s">
        <v>2207</v>
      </c>
      <c r="D570" s="1295" t="str">
        <f t="shared" si="17"/>
        <v>Pseudo Language(Pseudo locale for east Asian/complex script localization testing)</v>
      </c>
      <c r="E570" s="1294" t="s">
        <v>2208</v>
      </c>
      <c r="F570" s="1294" t="s">
        <v>2209</v>
      </c>
      <c r="G570" s="1294" t="s">
        <v>989</v>
      </c>
    </row>
    <row r="571" spans="1:7" ht="75" x14ac:dyDescent="0.25">
      <c r="A571" s="1293">
        <f t="shared" si="16"/>
        <v>1281</v>
      </c>
      <c r="B571" s="1294" t="s">
        <v>2206</v>
      </c>
      <c r="C571" s="1294" t="s">
        <v>2210</v>
      </c>
      <c r="D571" s="1295" t="str">
        <f t="shared" si="17"/>
        <v>Pseudo Language(Pseudo locale used for localization testing)</v>
      </c>
      <c r="E571" s="1294" t="s">
        <v>2211</v>
      </c>
      <c r="F571" s="1294" t="s">
        <v>2212</v>
      </c>
      <c r="G571" s="1294" t="s">
        <v>989</v>
      </c>
    </row>
    <row r="572" spans="1:7" ht="105" x14ac:dyDescent="0.25">
      <c r="A572" s="1293">
        <f t="shared" si="16"/>
        <v>2559</v>
      </c>
      <c r="B572" s="1294" t="s">
        <v>2206</v>
      </c>
      <c r="C572" s="1294" t="s">
        <v>2213</v>
      </c>
      <c r="D572" s="1295" t="str">
        <f t="shared" si="17"/>
        <v>Pseudo Language(Pseudo locale used for localization testing of mirrored locales)</v>
      </c>
      <c r="E572" s="1294" t="s">
        <v>2214</v>
      </c>
      <c r="F572" s="1294" t="s">
        <v>2215</v>
      </c>
      <c r="G572" s="1294" t="s">
        <v>989</v>
      </c>
    </row>
    <row r="573" spans="1:7" ht="15" x14ac:dyDescent="0.25">
      <c r="A573" s="1293">
        <f t="shared" si="16"/>
        <v>70</v>
      </c>
      <c r="B573" s="1294" t="s">
        <v>2216</v>
      </c>
      <c r="C573" s="1295"/>
      <c r="D573" s="1295" t="str">
        <f t="shared" si="17"/>
        <v>Punjabi</v>
      </c>
      <c r="E573" s="1294" t="s">
        <v>2217</v>
      </c>
      <c r="F573" s="1294" t="s">
        <v>2218</v>
      </c>
      <c r="G573" s="1294" t="s">
        <v>989</v>
      </c>
    </row>
    <row r="574" spans="1:7" ht="15" x14ac:dyDescent="0.25">
      <c r="A574" s="1293">
        <f t="shared" si="16"/>
        <v>3142</v>
      </c>
      <c r="B574" s="1294" t="s">
        <v>2216</v>
      </c>
      <c r="C574" s="1295"/>
      <c r="D574" s="1295" t="str">
        <f t="shared" si="17"/>
        <v>Punjabi</v>
      </c>
      <c r="E574" s="1294" t="s">
        <v>2219</v>
      </c>
      <c r="F574" s="1294" t="s">
        <v>2220</v>
      </c>
      <c r="G574" s="1294" t="s">
        <v>1234</v>
      </c>
    </row>
    <row r="575" spans="1:7" ht="15" x14ac:dyDescent="0.25">
      <c r="A575" s="1293">
        <f t="shared" si="16"/>
        <v>1094</v>
      </c>
      <c r="B575" s="1294" t="s">
        <v>2216</v>
      </c>
      <c r="C575" s="1294" t="s">
        <v>347</v>
      </c>
      <c r="D575" s="1295" t="str">
        <f t="shared" si="17"/>
        <v>Punjabi(India)</v>
      </c>
      <c r="E575" s="1294" t="s">
        <v>2221</v>
      </c>
      <c r="F575" s="1294" t="s">
        <v>2222</v>
      </c>
      <c r="G575" s="1294" t="s">
        <v>1275</v>
      </c>
    </row>
    <row r="576" spans="1:7" ht="45" x14ac:dyDescent="0.25">
      <c r="A576" s="1293">
        <f t="shared" si="16"/>
        <v>2118</v>
      </c>
      <c r="B576" s="1294" t="s">
        <v>2216</v>
      </c>
      <c r="C576" s="1294" t="s">
        <v>2223</v>
      </c>
      <c r="D576" s="1295" t="str">
        <f t="shared" si="17"/>
        <v>Punjabi(Islamic Republic of Pakistan)</v>
      </c>
      <c r="E576" s="1294" t="s">
        <v>2224</v>
      </c>
      <c r="F576" s="1294" t="s">
        <v>2225</v>
      </c>
      <c r="G576" s="1294" t="s">
        <v>1234</v>
      </c>
    </row>
    <row r="577" spans="1:7" ht="15" x14ac:dyDescent="0.25">
      <c r="A577" s="1293">
        <f t="shared" si="16"/>
        <v>107</v>
      </c>
      <c r="B577" s="1294" t="s">
        <v>2226</v>
      </c>
      <c r="C577" s="1295"/>
      <c r="D577" s="1295" t="str">
        <f t="shared" si="17"/>
        <v>Quechua</v>
      </c>
      <c r="E577" s="1294" t="s">
        <v>2227</v>
      </c>
      <c r="F577" s="1294" t="s">
        <v>2228</v>
      </c>
      <c r="G577" s="1294" t="s">
        <v>989</v>
      </c>
    </row>
    <row r="578" spans="1:7" ht="15" x14ac:dyDescent="0.25">
      <c r="A578" s="1293">
        <f t="shared" ref="A578:A641" si="18">HEX2DEC(RIGHT(E578,3))</f>
        <v>1131</v>
      </c>
      <c r="B578" s="1294" t="s">
        <v>2226</v>
      </c>
      <c r="C578" s="1294" t="s">
        <v>2229</v>
      </c>
      <c r="D578" s="1295" t="str">
        <f t="shared" si="17"/>
        <v>Quechua(Bolivia)</v>
      </c>
      <c r="E578" s="1294" t="s">
        <v>2230</v>
      </c>
      <c r="F578" s="1294" t="s">
        <v>2231</v>
      </c>
      <c r="G578" s="1294" t="s">
        <v>1149</v>
      </c>
    </row>
    <row r="579" spans="1:7" ht="30" x14ac:dyDescent="0.25">
      <c r="A579" s="1293">
        <f t="shared" si="18"/>
        <v>2155</v>
      </c>
      <c r="B579" s="1294" t="s">
        <v>2226</v>
      </c>
      <c r="C579" s="1294" t="s">
        <v>2232</v>
      </c>
      <c r="D579" s="1295" t="str">
        <f t="shared" ref="D579:D642" si="19">IF(C579&lt;&gt;"",CONCATENATE(B579,"(",C579,")"),B579)</f>
        <v>Quechua(Ecuador)</v>
      </c>
      <c r="E579" s="1294" t="s">
        <v>2233</v>
      </c>
      <c r="F579" s="1294" t="s">
        <v>2234</v>
      </c>
      <c r="G579" s="1294" t="s">
        <v>1149</v>
      </c>
    </row>
    <row r="580" spans="1:7" ht="15" x14ac:dyDescent="0.25">
      <c r="A580" s="1293">
        <f t="shared" si="18"/>
        <v>3179</v>
      </c>
      <c r="B580" s="1294" t="s">
        <v>2226</v>
      </c>
      <c r="C580" s="1294" t="s">
        <v>2235</v>
      </c>
      <c r="D580" s="1295" t="str">
        <f t="shared" si="19"/>
        <v>Quechua(Peru)</v>
      </c>
      <c r="E580" s="1294" t="s">
        <v>2236</v>
      </c>
      <c r="F580" s="1294" t="s">
        <v>2237</v>
      </c>
      <c r="G580" s="1294" t="s">
        <v>1149</v>
      </c>
    </row>
    <row r="581" spans="1:7" ht="15" x14ac:dyDescent="0.25">
      <c r="A581" s="1293">
        <f t="shared" si="18"/>
        <v>0</v>
      </c>
      <c r="B581" s="1294" t="s">
        <v>2238</v>
      </c>
      <c r="C581" s="1295"/>
      <c r="D581" s="1295" t="str">
        <f t="shared" si="19"/>
        <v>Ripuarian</v>
      </c>
      <c r="E581" s="1294" t="s">
        <v>977</v>
      </c>
      <c r="F581" s="1294" t="s">
        <v>2239</v>
      </c>
      <c r="G581" s="1294" t="s">
        <v>979</v>
      </c>
    </row>
    <row r="582" spans="1:7" ht="30" x14ac:dyDescent="0.25">
      <c r="A582" s="1293">
        <f t="shared" si="18"/>
        <v>0</v>
      </c>
      <c r="B582" s="1294" t="s">
        <v>2238</v>
      </c>
      <c r="C582" s="1294" t="s">
        <v>1423</v>
      </c>
      <c r="D582" s="1295" t="str">
        <f t="shared" si="19"/>
        <v>Ripuarian(Germany)</v>
      </c>
      <c r="E582" s="1294" t="s">
        <v>977</v>
      </c>
      <c r="F582" s="1294" t="s">
        <v>2240</v>
      </c>
      <c r="G582" s="1294" t="s">
        <v>979</v>
      </c>
    </row>
    <row r="583" spans="1:7" ht="15" x14ac:dyDescent="0.25">
      <c r="A583" s="1293">
        <f t="shared" si="18"/>
        <v>24</v>
      </c>
      <c r="B583" s="1294" t="s">
        <v>2241</v>
      </c>
      <c r="C583" s="1295"/>
      <c r="D583" s="1295" t="str">
        <f t="shared" si="19"/>
        <v>Romanian</v>
      </c>
      <c r="E583" s="1294" t="s">
        <v>2242</v>
      </c>
      <c r="F583" s="1294" t="s">
        <v>2243</v>
      </c>
      <c r="G583" s="1294" t="s">
        <v>989</v>
      </c>
    </row>
    <row r="584" spans="1:7" ht="30" x14ac:dyDescent="0.25">
      <c r="A584" s="1293">
        <f t="shared" si="18"/>
        <v>2072</v>
      </c>
      <c r="B584" s="1294" t="s">
        <v>2241</v>
      </c>
      <c r="C584" s="1294" t="s">
        <v>2244</v>
      </c>
      <c r="D584" s="1295" t="str">
        <f t="shared" si="19"/>
        <v>Romanian(Moldova)</v>
      </c>
      <c r="E584" s="1294" t="s">
        <v>2245</v>
      </c>
      <c r="F584" s="1294" t="s">
        <v>2246</v>
      </c>
      <c r="G584" s="1294" t="s">
        <v>1210</v>
      </c>
    </row>
    <row r="585" spans="1:7" ht="30" x14ac:dyDescent="0.25">
      <c r="A585" s="1293">
        <f t="shared" si="18"/>
        <v>1048</v>
      </c>
      <c r="B585" s="1294" t="s">
        <v>2241</v>
      </c>
      <c r="C585" s="1294" t="s">
        <v>2247</v>
      </c>
      <c r="D585" s="1295" t="str">
        <f t="shared" si="19"/>
        <v>Romanian(Romania)</v>
      </c>
      <c r="E585" s="1294" t="s">
        <v>2248</v>
      </c>
      <c r="F585" s="1294" t="s">
        <v>2249</v>
      </c>
      <c r="G585" s="1294" t="s">
        <v>1257</v>
      </c>
    </row>
    <row r="586" spans="1:7" ht="15" x14ac:dyDescent="0.25">
      <c r="A586" s="1293">
        <f t="shared" si="18"/>
        <v>23</v>
      </c>
      <c r="B586" s="1294" t="s">
        <v>2250</v>
      </c>
      <c r="C586" s="1295"/>
      <c r="D586" s="1295" t="str">
        <f t="shared" si="19"/>
        <v>Romansh</v>
      </c>
      <c r="E586" s="1294" t="s">
        <v>2251</v>
      </c>
      <c r="F586" s="1294" t="s">
        <v>2252</v>
      </c>
      <c r="G586" s="1294" t="s">
        <v>989</v>
      </c>
    </row>
    <row r="587" spans="1:7" ht="30" x14ac:dyDescent="0.25">
      <c r="A587" s="1293">
        <f t="shared" si="18"/>
        <v>1047</v>
      </c>
      <c r="B587" s="1294" t="s">
        <v>2250</v>
      </c>
      <c r="C587" s="1294" t="s">
        <v>1021</v>
      </c>
      <c r="D587" s="1295" t="str">
        <f t="shared" si="19"/>
        <v>Romansh(Switzerland)</v>
      </c>
      <c r="E587" s="1294" t="s">
        <v>2253</v>
      </c>
      <c r="F587" s="1294" t="s">
        <v>2254</v>
      </c>
      <c r="G587" s="1294" t="s">
        <v>1596</v>
      </c>
    </row>
    <row r="588" spans="1:7" ht="15" x14ac:dyDescent="0.25">
      <c r="A588" s="1293">
        <f t="shared" si="18"/>
        <v>0</v>
      </c>
      <c r="B588" s="1294" t="s">
        <v>2255</v>
      </c>
      <c r="C588" s="1295"/>
      <c r="D588" s="1295" t="str">
        <f t="shared" si="19"/>
        <v>Rombo</v>
      </c>
      <c r="E588" s="1294" t="s">
        <v>977</v>
      </c>
      <c r="F588" s="1294" t="s">
        <v>2256</v>
      </c>
      <c r="G588" s="1294" t="s">
        <v>979</v>
      </c>
    </row>
    <row r="589" spans="1:7" ht="15" x14ac:dyDescent="0.25">
      <c r="A589" s="1293">
        <f t="shared" si="18"/>
        <v>0</v>
      </c>
      <c r="B589" s="1294" t="s">
        <v>2255</v>
      </c>
      <c r="C589" s="1294" t="s">
        <v>1117</v>
      </c>
      <c r="D589" s="1295" t="str">
        <f t="shared" si="19"/>
        <v>Rombo(Tanzania)</v>
      </c>
      <c r="E589" s="1294" t="s">
        <v>977</v>
      </c>
      <c r="F589" s="1294" t="s">
        <v>2257</v>
      </c>
      <c r="G589" s="1294" t="s">
        <v>979</v>
      </c>
    </row>
    <row r="590" spans="1:7" ht="15" x14ac:dyDescent="0.25">
      <c r="A590" s="1293">
        <f t="shared" si="18"/>
        <v>0</v>
      </c>
      <c r="B590" s="1294" t="s">
        <v>2258</v>
      </c>
      <c r="C590" s="1295"/>
      <c r="D590" s="1295" t="str">
        <f t="shared" si="19"/>
        <v>Rundi</v>
      </c>
      <c r="E590" s="1294" t="s">
        <v>977</v>
      </c>
      <c r="F590" s="1294" t="s">
        <v>2259</v>
      </c>
      <c r="G590" s="1294" t="s">
        <v>979</v>
      </c>
    </row>
    <row r="591" spans="1:7" ht="15" x14ac:dyDescent="0.25">
      <c r="A591" s="1293">
        <f t="shared" si="18"/>
        <v>0</v>
      </c>
      <c r="B591" s="1294" t="s">
        <v>2258</v>
      </c>
      <c r="C591" s="1294" t="s">
        <v>1390</v>
      </c>
      <c r="D591" s="1295" t="str">
        <f t="shared" si="19"/>
        <v>Rundi(Burundi)</v>
      </c>
      <c r="E591" s="1294" t="s">
        <v>977</v>
      </c>
      <c r="F591" s="1294" t="s">
        <v>2260</v>
      </c>
      <c r="G591" s="1294" t="s">
        <v>979</v>
      </c>
    </row>
    <row r="592" spans="1:7" ht="15" x14ac:dyDescent="0.25">
      <c r="A592" s="1293">
        <f t="shared" si="18"/>
        <v>25</v>
      </c>
      <c r="B592" s="1294" t="s">
        <v>2261</v>
      </c>
      <c r="C592" s="1295"/>
      <c r="D592" s="1295" t="str">
        <f t="shared" si="19"/>
        <v>Russian</v>
      </c>
      <c r="E592" s="1294" t="s">
        <v>2262</v>
      </c>
      <c r="F592" s="1294" t="s">
        <v>2263</v>
      </c>
      <c r="G592" s="1294" t="s">
        <v>989</v>
      </c>
    </row>
    <row r="593" spans="1:7" ht="15" x14ac:dyDescent="0.25">
      <c r="A593" s="1293">
        <f t="shared" si="18"/>
        <v>0</v>
      </c>
      <c r="B593" s="1294" t="s">
        <v>2261</v>
      </c>
      <c r="C593" s="1294" t="s">
        <v>1167</v>
      </c>
      <c r="D593" s="1295" t="str">
        <f t="shared" si="19"/>
        <v>Russian(Belarus)</v>
      </c>
      <c r="E593" s="1294" t="s">
        <v>977</v>
      </c>
      <c r="F593" s="1294" t="s">
        <v>2264</v>
      </c>
      <c r="G593" s="1294" t="s">
        <v>979</v>
      </c>
    </row>
    <row r="594" spans="1:7" ht="30" x14ac:dyDescent="0.25">
      <c r="A594" s="1293">
        <f t="shared" si="18"/>
        <v>0</v>
      </c>
      <c r="B594" s="1294" t="s">
        <v>2261</v>
      </c>
      <c r="C594" s="1294" t="s">
        <v>1886</v>
      </c>
      <c r="D594" s="1295" t="str">
        <f t="shared" si="19"/>
        <v>Russian(Kazakhstan)</v>
      </c>
      <c r="E594" s="1294" t="s">
        <v>977</v>
      </c>
      <c r="F594" s="1294" t="s">
        <v>2265</v>
      </c>
      <c r="G594" s="1294" t="s">
        <v>979</v>
      </c>
    </row>
    <row r="595" spans="1:7" ht="30" x14ac:dyDescent="0.25">
      <c r="A595" s="1293">
        <f t="shared" si="18"/>
        <v>0</v>
      </c>
      <c r="B595" s="1294" t="s">
        <v>2261</v>
      </c>
      <c r="C595" s="1294" t="s">
        <v>1941</v>
      </c>
      <c r="D595" s="1295" t="str">
        <f t="shared" si="19"/>
        <v>Russian(Kyrgyzstan)</v>
      </c>
      <c r="E595" s="1294" t="s">
        <v>977</v>
      </c>
      <c r="F595" s="1294" t="s">
        <v>2266</v>
      </c>
      <c r="G595" s="1294" t="s">
        <v>979</v>
      </c>
    </row>
    <row r="596" spans="1:7" ht="15" x14ac:dyDescent="0.25">
      <c r="A596" s="1293">
        <f t="shared" si="18"/>
        <v>2073</v>
      </c>
      <c r="B596" s="1294" t="s">
        <v>2261</v>
      </c>
      <c r="C596" s="1294" t="s">
        <v>2244</v>
      </c>
      <c r="D596" s="1295" t="str">
        <f t="shared" si="19"/>
        <v>Russian(Moldova)</v>
      </c>
      <c r="E596" s="1294" t="s">
        <v>2267</v>
      </c>
      <c r="F596" s="1294" t="s">
        <v>2268</v>
      </c>
      <c r="G596" s="1294" t="s">
        <v>979</v>
      </c>
    </row>
    <row r="597" spans="1:7" ht="15" x14ac:dyDescent="0.25">
      <c r="A597" s="1293">
        <f t="shared" si="18"/>
        <v>1049</v>
      </c>
      <c r="B597" s="1294" t="s">
        <v>2261</v>
      </c>
      <c r="C597" s="1294" t="s">
        <v>1156</v>
      </c>
      <c r="D597" s="1295" t="str">
        <f t="shared" si="19"/>
        <v>Russian(Russia)</v>
      </c>
      <c r="E597" s="1294" t="s">
        <v>2269</v>
      </c>
      <c r="F597" s="1294" t="s">
        <v>2270</v>
      </c>
      <c r="G597" s="1294" t="s">
        <v>1257</v>
      </c>
    </row>
    <row r="598" spans="1:7" ht="15" x14ac:dyDescent="0.25">
      <c r="A598" s="1293">
        <f t="shared" si="18"/>
        <v>0</v>
      </c>
      <c r="B598" s="1294" t="s">
        <v>2261</v>
      </c>
      <c r="C598" s="1294" t="s">
        <v>2271</v>
      </c>
      <c r="D598" s="1295" t="str">
        <f t="shared" si="19"/>
        <v>Russian(Ukraine)</v>
      </c>
      <c r="E598" s="1294" t="s">
        <v>977</v>
      </c>
      <c r="F598" s="1294" t="s">
        <v>2272</v>
      </c>
      <c r="G598" s="1294" t="s">
        <v>979</v>
      </c>
    </row>
    <row r="599" spans="1:7" ht="15" x14ac:dyDescent="0.25">
      <c r="A599" s="1293">
        <f t="shared" si="18"/>
        <v>0</v>
      </c>
      <c r="B599" s="1294" t="s">
        <v>2273</v>
      </c>
      <c r="C599" s="1295"/>
      <c r="D599" s="1295" t="str">
        <f t="shared" si="19"/>
        <v>Rwa</v>
      </c>
      <c r="E599" s="1294" t="s">
        <v>977</v>
      </c>
      <c r="F599" s="1294" t="s">
        <v>2274</v>
      </c>
      <c r="G599" s="1294" t="s">
        <v>979</v>
      </c>
    </row>
    <row r="600" spans="1:7" ht="15" x14ac:dyDescent="0.25">
      <c r="A600" s="1293">
        <f t="shared" si="18"/>
        <v>0</v>
      </c>
      <c r="B600" s="1294" t="s">
        <v>2273</v>
      </c>
      <c r="C600" s="1294" t="s">
        <v>1117</v>
      </c>
      <c r="D600" s="1295" t="str">
        <f t="shared" si="19"/>
        <v>Rwa(Tanzania)</v>
      </c>
      <c r="E600" s="1294" t="s">
        <v>977</v>
      </c>
      <c r="F600" s="1294" t="s">
        <v>2275</v>
      </c>
      <c r="G600" s="1294" t="s">
        <v>979</v>
      </c>
    </row>
    <row r="601" spans="1:7" ht="15" x14ac:dyDescent="0.25">
      <c r="A601" s="1293">
        <f t="shared" si="18"/>
        <v>0</v>
      </c>
      <c r="B601" s="1294" t="s">
        <v>2276</v>
      </c>
      <c r="C601" s="1295"/>
      <c r="D601" s="1295" t="str">
        <f t="shared" si="19"/>
        <v>Saho</v>
      </c>
      <c r="E601" s="1294" t="s">
        <v>977</v>
      </c>
      <c r="F601" s="1294" t="s">
        <v>2277</v>
      </c>
      <c r="G601" s="1294" t="s">
        <v>979</v>
      </c>
    </row>
    <row r="602" spans="1:7" ht="15" x14ac:dyDescent="0.25">
      <c r="A602" s="1293">
        <f t="shared" si="18"/>
        <v>0</v>
      </c>
      <c r="B602" s="1294" t="s">
        <v>2276</v>
      </c>
      <c r="C602" s="1294" t="s">
        <v>982</v>
      </c>
      <c r="D602" s="1295" t="str">
        <f t="shared" si="19"/>
        <v>Saho(Eritrea)</v>
      </c>
      <c r="E602" s="1294" t="s">
        <v>977</v>
      </c>
      <c r="F602" s="1294" t="s">
        <v>2278</v>
      </c>
      <c r="G602" s="1294" t="s">
        <v>979</v>
      </c>
    </row>
    <row r="603" spans="1:7" ht="15" x14ac:dyDescent="0.25">
      <c r="A603" s="1293">
        <f t="shared" si="18"/>
        <v>133</v>
      </c>
      <c r="B603" s="1294" t="s">
        <v>2279</v>
      </c>
      <c r="C603" s="1295"/>
      <c r="D603" s="1295" t="str">
        <f t="shared" si="19"/>
        <v>Sakha</v>
      </c>
      <c r="E603" s="1294" t="s">
        <v>2280</v>
      </c>
      <c r="F603" s="1294" t="s">
        <v>2281</v>
      </c>
      <c r="G603" s="1294" t="s">
        <v>989</v>
      </c>
    </row>
    <row r="604" spans="1:7" ht="15" x14ac:dyDescent="0.25">
      <c r="A604" s="1293">
        <f t="shared" si="18"/>
        <v>1157</v>
      </c>
      <c r="B604" s="1294" t="s">
        <v>2279</v>
      </c>
      <c r="C604" s="1294" t="s">
        <v>1156</v>
      </c>
      <c r="D604" s="1295" t="str">
        <f t="shared" si="19"/>
        <v>Sakha(Russia)</v>
      </c>
      <c r="E604" s="1294" t="s">
        <v>2282</v>
      </c>
      <c r="F604" s="1294" t="s">
        <v>2283</v>
      </c>
      <c r="G604" s="1294" t="s">
        <v>1018</v>
      </c>
    </row>
    <row r="605" spans="1:7" ht="15" x14ac:dyDescent="0.25">
      <c r="A605" s="1293">
        <f t="shared" si="18"/>
        <v>0</v>
      </c>
      <c r="B605" s="1294" t="s">
        <v>2284</v>
      </c>
      <c r="C605" s="1295"/>
      <c r="D605" s="1295" t="str">
        <f t="shared" si="19"/>
        <v>Samburu</v>
      </c>
      <c r="E605" s="1294" t="s">
        <v>977</v>
      </c>
      <c r="F605" s="1294" t="s">
        <v>2285</v>
      </c>
      <c r="G605" s="1294" t="s">
        <v>979</v>
      </c>
    </row>
    <row r="606" spans="1:7" ht="15" x14ac:dyDescent="0.25">
      <c r="A606" s="1293">
        <f t="shared" si="18"/>
        <v>0</v>
      </c>
      <c r="B606" s="1294" t="s">
        <v>2284</v>
      </c>
      <c r="C606" s="1294" t="s">
        <v>1358</v>
      </c>
      <c r="D606" s="1295" t="str">
        <f t="shared" si="19"/>
        <v>Samburu(Kenya)</v>
      </c>
      <c r="E606" s="1294" t="s">
        <v>977</v>
      </c>
      <c r="F606" s="1294" t="s">
        <v>2286</v>
      </c>
      <c r="G606" s="1294" t="s">
        <v>979</v>
      </c>
    </row>
    <row r="607" spans="1:7" ht="15" x14ac:dyDescent="0.25">
      <c r="A607" s="1293">
        <f t="shared" si="18"/>
        <v>59</v>
      </c>
      <c r="B607" s="1294" t="s">
        <v>2287</v>
      </c>
      <c r="C607" s="1295"/>
      <c r="D607" s="1295" t="str">
        <f t="shared" si="19"/>
        <v>Sami (Inari)</v>
      </c>
      <c r="E607" s="1294" t="s">
        <v>2288</v>
      </c>
      <c r="F607" s="1294" t="s">
        <v>2289</v>
      </c>
      <c r="G607" s="1294" t="s">
        <v>1122</v>
      </c>
    </row>
    <row r="608" spans="1:7" ht="30" x14ac:dyDescent="0.25">
      <c r="A608" s="1293">
        <f t="shared" si="18"/>
        <v>1083</v>
      </c>
      <c r="B608" s="1294" t="s">
        <v>2287</v>
      </c>
      <c r="C608" s="1294" t="s">
        <v>1417</v>
      </c>
      <c r="D608" s="1295" t="str">
        <f t="shared" si="19"/>
        <v>Sami (Inari)(Finland)</v>
      </c>
      <c r="E608" s="1294" t="s">
        <v>2290</v>
      </c>
      <c r="F608" s="1294" t="s">
        <v>2291</v>
      </c>
      <c r="G608" s="1294" t="s">
        <v>1149</v>
      </c>
    </row>
    <row r="609" spans="1:7" ht="15" x14ac:dyDescent="0.25">
      <c r="A609" s="1293">
        <f t="shared" si="18"/>
        <v>3131</v>
      </c>
      <c r="B609" s="1294" t="s">
        <v>2292</v>
      </c>
      <c r="C609" s="1295"/>
      <c r="D609" s="1295" t="str">
        <f t="shared" si="19"/>
        <v>Sami (Lule)</v>
      </c>
      <c r="E609" s="1294" t="s">
        <v>2293</v>
      </c>
      <c r="F609" s="1294" t="s">
        <v>2294</v>
      </c>
      <c r="G609" s="1294" t="s">
        <v>1122</v>
      </c>
    </row>
    <row r="610" spans="1:7" ht="30" x14ac:dyDescent="0.25">
      <c r="A610" s="1293">
        <f t="shared" si="18"/>
        <v>59</v>
      </c>
      <c r="B610" s="1294" t="s">
        <v>2292</v>
      </c>
      <c r="C610" s="1294" t="s">
        <v>2127</v>
      </c>
      <c r="D610" s="1295" t="str">
        <f t="shared" si="19"/>
        <v>Sami (Lule)(Norway)</v>
      </c>
      <c r="E610" s="1294" t="s">
        <v>2295</v>
      </c>
      <c r="F610" s="1294" t="s">
        <v>2296</v>
      </c>
      <c r="G610" s="1294" t="s">
        <v>1149</v>
      </c>
    </row>
    <row r="611" spans="1:7" ht="30" x14ac:dyDescent="0.25">
      <c r="A611" s="1293">
        <f t="shared" si="18"/>
        <v>1083</v>
      </c>
      <c r="B611" s="1294" t="s">
        <v>2292</v>
      </c>
      <c r="C611" s="1294" t="s">
        <v>1535</v>
      </c>
      <c r="D611" s="1295" t="str">
        <f t="shared" si="19"/>
        <v>Sami (Lule)(Sweden)</v>
      </c>
      <c r="E611" s="1294" t="s">
        <v>2297</v>
      </c>
      <c r="F611" s="1294" t="s">
        <v>2298</v>
      </c>
      <c r="G611" s="1294" t="s">
        <v>1149</v>
      </c>
    </row>
    <row r="612" spans="1:7" ht="30" x14ac:dyDescent="0.25">
      <c r="A612" s="1293">
        <f t="shared" si="18"/>
        <v>59</v>
      </c>
      <c r="B612" s="1294" t="s">
        <v>2299</v>
      </c>
      <c r="C612" s="1295"/>
      <c r="D612" s="1295" t="str">
        <f t="shared" si="19"/>
        <v>Sami (Northern)</v>
      </c>
      <c r="E612" s="1294" t="s">
        <v>2300</v>
      </c>
      <c r="F612" s="1294" t="s">
        <v>2301</v>
      </c>
      <c r="G612" s="1294" t="s">
        <v>989</v>
      </c>
    </row>
    <row r="613" spans="1:7" ht="45" x14ac:dyDescent="0.25">
      <c r="A613" s="1293">
        <f t="shared" si="18"/>
        <v>3131</v>
      </c>
      <c r="B613" s="1294" t="s">
        <v>2299</v>
      </c>
      <c r="C613" s="1294" t="s">
        <v>1417</v>
      </c>
      <c r="D613" s="1295" t="str">
        <f t="shared" si="19"/>
        <v>Sami (Northern)(Finland)</v>
      </c>
      <c r="E613" s="1294" t="s">
        <v>2302</v>
      </c>
      <c r="F613" s="1294" t="s">
        <v>2303</v>
      </c>
      <c r="G613" s="1294" t="s">
        <v>1149</v>
      </c>
    </row>
    <row r="614" spans="1:7" ht="45" x14ac:dyDescent="0.25">
      <c r="A614" s="1293">
        <f t="shared" si="18"/>
        <v>1083</v>
      </c>
      <c r="B614" s="1294" t="s">
        <v>2299</v>
      </c>
      <c r="C614" s="1294" t="s">
        <v>2127</v>
      </c>
      <c r="D614" s="1295" t="str">
        <f t="shared" si="19"/>
        <v>Sami (Northern)(Norway)</v>
      </c>
      <c r="E614" s="1294" t="s">
        <v>2304</v>
      </c>
      <c r="F614" s="1294" t="s">
        <v>2305</v>
      </c>
      <c r="G614" s="1294" t="s">
        <v>1149</v>
      </c>
    </row>
    <row r="615" spans="1:7" ht="45" x14ac:dyDescent="0.25">
      <c r="A615" s="1293">
        <f t="shared" si="18"/>
        <v>2107</v>
      </c>
      <c r="B615" s="1294" t="s">
        <v>2299</v>
      </c>
      <c r="C615" s="1294" t="s">
        <v>1535</v>
      </c>
      <c r="D615" s="1295" t="str">
        <f t="shared" si="19"/>
        <v>Sami (Northern)(Sweden)</v>
      </c>
      <c r="E615" s="1294" t="s">
        <v>2306</v>
      </c>
      <c r="F615" s="1294" t="s">
        <v>2307</v>
      </c>
      <c r="G615" s="1294" t="s">
        <v>1149</v>
      </c>
    </row>
    <row r="616" spans="1:7" ht="15" x14ac:dyDescent="0.25">
      <c r="A616" s="1293">
        <f t="shared" si="18"/>
        <v>1083</v>
      </c>
      <c r="B616" s="1294" t="s">
        <v>2308</v>
      </c>
      <c r="C616" s="1295"/>
      <c r="D616" s="1295" t="str">
        <f t="shared" si="19"/>
        <v>Sami (Skolt)</v>
      </c>
      <c r="E616" s="1294" t="s">
        <v>2309</v>
      </c>
      <c r="F616" s="1294" t="s">
        <v>2310</v>
      </c>
      <c r="G616" s="1294" t="s">
        <v>1122</v>
      </c>
    </row>
    <row r="617" spans="1:7" ht="30" x14ac:dyDescent="0.25">
      <c r="A617" s="1293">
        <f t="shared" si="18"/>
        <v>59</v>
      </c>
      <c r="B617" s="1294" t="s">
        <v>2308</v>
      </c>
      <c r="C617" s="1294" t="s">
        <v>1417</v>
      </c>
      <c r="D617" s="1295" t="str">
        <f t="shared" si="19"/>
        <v>Sami (Skolt)(Finland)</v>
      </c>
      <c r="E617" s="1294" t="s">
        <v>2311</v>
      </c>
      <c r="F617" s="1294" t="s">
        <v>2312</v>
      </c>
      <c r="G617" s="1294" t="s">
        <v>1149</v>
      </c>
    </row>
    <row r="618" spans="1:7" ht="30" x14ac:dyDescent="0.25">
      <c r="A618" s="1293">
        <f t="shared" si="18"/>
        <v>2107</v>
      </c>
      <c r="B618" s="1294" t="s">
        <v>2313</v>
      </c>
      <c r="C618" s="1295"/>
      <c r="D618" s="1295" t="str">
        <f t="shared" si="19"/>
        <v>Sami (Southern)</v>
      </c>
      <c r="E618" s="1294" t="s">
        <v>2314</v>
      </c>
      <c r="F618" s="1294" t="s">
        <v>2315</v>
      </c>
      <c r="G618" s="1294" t="s">
        <v>1122</v>
      </c>
    </row>
    <row r="619" spans="1:7" ht="45" x14ac:dyDescent="0.25">
      <c r="A619" s="1293">
        <f t="shared" si="18"/>
        <v>2107</v>
      </c>
      <c r="B619" s="1294" t="s">
        <v>2313</v>
      </c>
      <c r="C619" s="1294" t="s">
        <v>2127</v>
      </c>
      <c r="D619" s="1295" t="str">
        <f t="shared" si="19"/>
        <v>Sami (Southern)(Norway)</v>
      </c>
      <c r="E619" s="1294" t="s">
        <v>2316</v>
      </c>
      <c r="F619" s="1294" t="s">
        <v>2317</v>
      </c>
      <c r="G619" s="1294" t="s">
        <v>1149</v>
      </c>
    </row>
    <row r="620" spans="1:7" ht="45" x14ac:dyDescent="0.25">
      <c r="A620" s="1293">
        <f t="shared" si="18"/>
        <v>3131</v>
      </c>
      <c r="B620" s="1294" t="s">
        <v>2313</v>
      </c>
      <c r="C620" s="1294" t="s">
        <v>1535</v>
      </c>
      <c r="D620" s="1295" t="str">
        <f t="shared" si="19"/>
        <v>Sami (Southern)(Sweden)</v>
      </c>
      <c r="E620" s="1294" t="s">
        <v>2318</v>
      </c>
      <c r="F620" s="1294" t="s">
        <v>2319</v>
      </c>
      <c r="G620" s="1294" t="s">
        <v>1149</v>
      </c>
    </row>
    <row r="621" spans="1:7" ht="15" x14ac:dyDescent="0.25">
      <c r="A621" s="1293">
        <f t="shared" si="18"/>
        <v>0</v>
      </c>
      <c r="B621" s="1294" t="s">
        <v>2320</v>
      </c>
      <c r="C621" s="1295"/>
      <c r="D621" s="1295" t="str">
        <f t="shared" si="19"/>
        <v>Sango</v>
      </c>
      <c r="E621" s="1294" t="s">
        <v>977</v>
      </c>
      <c r="F621" s="1294" t="s">
        <v>2321</v>
      </c>
      <c r="G621" s="1294" t="s">
        <v>979</v>
      </c>
    </row>
    <row r="622" spans="1:7" ht="45" x14ac:dyDescent="0.25">
      <c r="A622" s="1293">
        <f t="shared" si="18"/>
        <v>0</v>
      </c>
      <c r="B622" s="1294" t="s">
        <v>2320</v>
      </c>
      <c r="C622" s="1294" t="s">
        <v>1617</v>
      </c>
      <c r="D622" s="1295" t="str">
        <f t="shared" si="19"/>
        <v>Sango(Central African Republic)</v>
      </c>
      <c r="E622" s="1294" t="s">
        <v>977</v>
      </c>
      <c r="F622" s="1294" t="s">
        <v>2322</v>
      </c>
      <c r="G622" s="1294" t="s">
        <v>979</v>
      </c>
    </row>
    <row r="623" spans="1:7" ht="15" x14ac:dyDescent="0.25">
      <c r="A623" s="1293">
        <f t="shared" si="18"/>
        <v>0</v>
      </c>
      <c r="B623" s="1294" t="s">
        <v>2323</v>
      </c>
      <c r="C623" s="1295"/>
      <c r="D623" s="1295" t="str">
        <f t="shared" si="19"/>
        <v>Sangu</v>
      </c>
      <c r="E623" s="1294" t="s">
        <v>977</v>
      </c>
      <c r="F623" s="1294" t="s">
        <v>2324</v>
      </c>
      <c r="G623" s="1294" t="s">
        <v>979</v>
      </c>
    </row>
    <row r="624" spans="1:7" ht="15" x14ac:dyDescent="0.25">
      <c r="A624" s="1293">
        <f t="shared" si="18"/>
        <v>0</v>
      </c>
      <c r="B624" s="1294" t="s">
        <v>2323</v>
      </c>
      <c r="C624" s="1294" t="s">
        <v>1117</v>
      </c>
      <c r="D624" s="1295" t="str">
        <f t="shared" si="19"/>
        <v>Sangu(Tanzania)</v>
      </c>
      <c r="E624" s="1294" t="s">
        <v>977</v>
      </c>
      <c r="F624" s="1294" t="s">
        <v>2325</v>
      </c>
      <c r="G624" s="1294" t="s">
        <v>979</v>
      </c>
    </row>
    <row r="625" spans="1:7" ht="15" x14ac:dyDescent="0.25">
      <c r="A625" s="1293">
        <f t="shared" si="18"/>
        <v>79</v>
      </c>
      <c r="B625" s="1294" t="s">
        <v>2326</v>
      </c>
      <c r="C625" s="1295"/>
      <c r="D625" s="1295" t="str">
        <f t="shared" si="19"/>
        <v>Sanskrit</v>
      </c>
      <c r="E625" s="1294" t="s">
        <v>2327</v>
      </c>
      <c r="F625" s="1294" t="s">
        <v>2328</v>
      </c>
      <c r="G625" s="1294" t="s">
        <v>989</v>
      </c>
    </row>
    <row r="626" spans="1:7" ht="15" x14ac:dyDescent="0.25">
      <c r="A626" s="1293">
        <f t="shared" si="18"/>
        <v>1103</v>
      </c>
      <c r="B626" s="1294" t="s">
        <v>2326</v>
      </c>
      <c r="C626" s="1294" t="s">
        <v>347</v>
      </c>
      <c r="D626" s="1295" t="str">
        <f t="shared" si="19"/>
        <v>Sanskrit(India)</v>
      </c>
      <c r="E626" s="1294" t="s">
        <v>2329</v>
      </c>
      <c r="F626" s="1294" t="s">
        <v>2330</v>
      </c>
      <c r="G626" s="1294" t="s">
        <v>1105</v>
      </c>
    </row>
    <row r="627" spans="1:7" ht="30" x14ac:dyDescent="0.25">
      <c r="A627" s="1293">
        <f t="shared" si="18"/>
        <v>145</v>
      </c>
      <c r="B627" s="1294" t="s">
        <v>2331</v>
      </c>
      <c r="C627" s="1295"/>
      <c r="D627" s="1295" t="str">
        <f t="shared" si="19"/>
        <v>Scottish Gaelic</v>
      </c>
      <c r="E627" s="1294" t="s">
        <v>2332</v>
      </c>
      <c r="F627" s="1294" t="s">
        <v>2333</v>
      </c>
      <c r="G627" s="1294" t="s">
        <v>1122</v>
      </c>
    </row>
    <row r="628" spans="1:7" ht="45" x14ac:dyDescent="0.25">
      <c r="A628" s="1293">
        <f t="shared" si="18"/>
        <v>1169</v>
      </c>
      <c r="B628" s="1294" t="s">
        <v>2331</v>
      </c>
      <c r="C628" s="1294" t="s">
        <v>1287</v>
      </c>
      <c r="D628" s="1295" t="str">
        <f t="shared" si="19"/>
        <v>Scottish Gaelic(United Kingdom)</v>
      </c>
      <c r="E628" s="1294" t="s">
        <v>2334</v>
      </c>
      <c r="F628" s="1294" t="s">
        <v>2335</v>
      </c>
      <c r="G628" s="1294" t="s">
        <v>989</v>
      </c>
    </row>
    <row r="629" spans="1:7" ht="15" x14ac:dyDescent="0.25">
      <c r="A629" s="1293">
        <f t="shared" si="18"/>
        <v>0</v>
      </c>
      <c r="B629" s="1294" t="s">
        <v>2336</v>
      </c>
      <c r="C629" s="1295"/>
      <c r="D629" s="1295" t="str">
        <f t="shared" si="19"/>
        <v>Sena</v>
      </c>
      <c r="E629" s="1294" t="s">
        <v>977</v>
      </c>
      <c r="F629" s="1294" t="s">
        <v>2337</v>
      </c>
      <c r="G629" s="1294" t="s">
        <v>979</v>
      </c>
    </row>
    <row r="630" spans="1:7" ht="30" x14ac:dyDescent="0.25">
      <c r="A630" s="1293">
        <f t="shared" si="18"/>
        <v>0</v>
      </c>
      <c r="B630" s="1294" t="s">
        <v>2336</v>
      </c>
      <c r="C630" s="1294" t="s">
        <v>2012</v>
      </c>
      <c r="D630" s="1295" t="str">
        <f t="shared" si="19"/>
        <v>Sena(Mozambique)</v>
      </c>
      <c r="E630" s="1294" t="s">
        <v>977</v>
      </c>
      <c r="F630" s="1294" t="s">
        <v>2338</v>
      </c>
      <c r="G630" s="1294" t="s">
        <v>979</v>
      </c>
    </row>
    <row r="631" spans="1:7" ht="30" x14ac:dyDescent="0.25">
      <c r="A631" s="1293">
        <f t="shared" si="18"/>
        <v>3098</v>
      </c>
      <c r="B631" s="1294" t="s">
        <v>2339</v>
      </c>
      <c r="C631" s="1295"/>
      <c r="D631" s="1295" t="str">
        <f t="shared" si="19"/>
        <v>Serbian (Cyrillic)</v>
      </c>
      <c r="E631" s="1294" t="s">
        <v>2340</v>
      </c>
      <c r="F631" s="1294" t="s">
        <v>2341</v>
      </c>
      <c r="G631" s="1294" t="s">
        <v>1122</v>
      </c>
    </row>
    <row r="632" spans="1:7" ht="45" x14ac:dyDescent="0.25">
      <c r="A632" s="1293">
        <f t="shared" si="18"/>
        <v>3098</v>
      </c>
      <c r="B632" s="1294" t="s">
        <v>2339</v>
      </c>
      <c r="C632" s="1294" t="s">
        <v>1186</v>
      </c>
      <c r="D632" s="1295" t="str">
        <f t="shared" si="19"/>
        <v>Serbian (Cyrillic)(Bosnia and Herzegovina)</v>
      </c>
      <c r="E632" s="1294" t="s">
        <v>2342</v>
      </c>
      <c r="F632" s="1294" t="s">
        <v>2343</v>
      </c>
      <c r="G632" s="1294" t="s">
        <v>1149</v>
      </c>
    </row>
    <row r="633" spans="1:7" ht="45" x14ac:dyDescent="0.25">
      <c r="A633" s="1293">
        <f t="shared" si="18"/>
        <v>26</v>
      </c>
      <c r="B633" s="1294" t="s">
        <v>2339</v>
      </c>
      <c r="C633" s="1294" t="s">
        <v>2344</v>
      </c>
      <c r="D633" s="1295" t="str">
        <f t="shared" si="19"/>
        <v>Serbian (Cyrillic)(Montenegro)</v>
      </c>
      <c r="E633" s="1294" t="s">
        <v>2345</v>
      </c>
      <c r="F633" s="1294" t="s">
        <v>2346</v>
      </c>
      <c r="G633" s="1294" t="s">
        <v>989</v>
      </c>
    </row>
    <row r="634" spans="1:7" ht="30" x14ac:dyDescent="0.25">
      <c r="A634" s="1293">
        <f t="shared" si="18"/>
        <v>2074</v>
      </c>
      <c r="B634" s="1294" t="s">
        <v>2339</v>
      </c>
      <c r="C634" s="1294" t="s">
        <v>2347</v>
      </c>
      <c r="D634" s="1295" t="str">
        <f t="shared" si="19"/>
        <v>Serbian (Cyrillic)(Serbia)</v>
      </c>
      <c r="E634" s="1294" t="s">
        <v>2348</v>
      </c>
      <c r="F634" s="1294" t="s">
        <v>2349</v>
      </c>
      <c r="G634" s="1294" t="s">
        <v>989</v>
      </c>
    </row>
    <row r="635" spans="1:7" ht="60" x14ac:dyDescent="0.25">
      <c r="A635" s="1293">
        <f t="shared" si="18"/>
        <v>3098</v>
      </c>
      <c r="B635" s="1294" t="s">
        <v>2339</v>
      </c>
      <c r="C635" s="1294" t="s">
        <v>2350</v>
      </c>
      <c r="D635" s="1295" t="str">
        <f t="shared" si="19"/>
        <v>Serbian (Cyrillic)(Serbia and Montenegro (Former))</v>
      </c>
      <c r="E635" s="1294" t="s">
        <v>2351</v>
      </c>
      <c r="F635" s="1294" t="s">
        <v>2352</v>
      </c>
      <c r="G635" s="1294" t="s">
        <v>995</v>
      </c>
    </row>
    <row r="636" spans="1:7" ht="30" x14ac:dyDescent="0.25">
      <c r="A636" s="1293">
        <f t="shared" si="18"/>
        <v>26</v>
      </c>
      <c r="B636" s="1294" t="s">
        <v>2353</v>
      </c>
      <c r="C636" s="1295"/>
      <c r="D636" s="1295" t="str">
        <f t="shared" si="19"/>
        <v>Serbian (Latin)</v>
      </c>
      <c r="E636" s="1294" t="s">
        <v>2354</v>
      </c>
      <c r="F636" s="1294" t="s">
        <v>2355</v>
      </c>
      <c r="G636" s="1294" t="s">
        <v>1122</v>
      </c>
    </row>
    <row r="637" spans="1:7" ht="30" x14ac:dyDescent="0.25">
      <c r="A637" s="1293">
        <f t="shared" si="18"/>
        <v>3098</v>
      </c>
      <c r="B637" s="1294" t="s">
        <v>2353</v>
      </c>
      <c r="C637" s="1295"/>
      <c r="D637" s="1295" t="str">
        <f t="shared" si="19"/>
        <v>Serbian (Latin)</v>
      </c>
      <c r="E637" s="1294" t="s">
        <v>2356</v>
      </c>
      <c r="F637" s="1294" t="s">
        <v>2357</v>
      </c>
      <c r="G637" s="1294" t="s">
        <v>989</v>
      </c>
    </row>
    <row r="638" spans="1:7" ht="45" x14ac:dyDescent="0.25">
      <c r="A638" s="1293">
        <f t="shared" si="18"/>
        <v>2074</v>
      </c>
      <c r="B638" s="1294" t="s">
        <v>2353</v>
      </c>
      <c r="C638" s="1294" t="s">
        <v>1186</v>
      </c>
      <c r="D638" s="1295" t="str">
        <f t="shared" si="19"/>
        <v>Serbian (Latin)(Bosnia and Herzegovina)</v>
      </c>
      <c r="E638" s="1294" t="s">
        <v>2358</v>
      </c>
      <c r="F638" s="1294" t="s">
        <v>2359</v>
      </c>
      <c r="G638" s="1294" t="s">
        <v>1149</v>
      </c>
    </row>
    <row r="639" spans="1:7" ht="45" x14ac:dyDescent="0.25">
      <c r="A639" s="1293">
        <f t="shared" si="18"/>
        <v>3098</v>
      </c>
      <c r="B639" s="1294" t="s">
        <v>2353</v>
      </c>
      <c r="C639" s="1294" t="s">
        <v>2344</v>
      </c>
      <c r="D639" s="1295" t="str">
        <f t="shared" si="19"/>
        <v>Serbian (Latin)(Montenegro)</v>
      </c>
      <c r="E639" s="1294" t="s">
        <v>2360</v>
      </c>
      <c r="F639" s="1294" t="s">
        <v>2361</v>
      </c>
      <c r="G639" s="1294" t="s">
        <v>989</v>
      </c>
    </row>
    <row r="640" spans="1:7" ht="30" x14ac:dyDescent="0.25">
      <c r="A640" s="1293">
        <f t="shared" si="18"/>
        <v>1050</v>
      </c>
      <c r="B640" s="1294" t="s">
        <v>2353</v>
      </c>
      <c r="C640" s="1294" t="s">
        <v>2347</v>
      </c>
      <c r="D640" s="1295" t="str">
        <f t="shared" si="19"/>
        <v>Serbian (Latin)(Serbia)</v>
      </c>
      <c r="E640" s="1294" t="s">
        <v>2362</v>
      </c>
      <c r="F640" s="1294" t="s">
        <v>2363</v>
      </c>
      <c r="G640" s="1294" t="s">
        <v>989</v>
      </c>
    </row>
    <row r="641" spans="1:7" ht="60" x14ac:dyDescent="0.25">
      <c r="A641" s="1293">
        <f t="shared" si="18"/>
        <v>2074</v>
      </c>
      <c r="B641" s="1294" t="s">
        <v>2353</v>
      </c>
      <c r="C641" s="1294" t="s">
        <v>2350</v>
      </c>
      <c r="D641" s="1295" t="str">
        <f t="shared" si="19"/>
        <v>Serbian (Latin)(Serbia and Montenegro (Former))</v>
      </c>
      <c r="E641" s="1294" t="s">
        <v>2364</v>
      </c>
      <c r="F641" s="1294" t="s">
        <v>2365</v>
      </c>
      <c r="G641" s="1294" t="s">
        <v>995</v>
      </c>
    </row>
    <row r="642" spans="1:7" ht="30" x14ac:dyDescent="0.25">
      <c r="A642" s="1293">
        <f t="shared" ref="A642:A705" si="20">HEX2DEC(RIGHT(E642,3))</f>
        <v>108</v>
      </c>
      <c r="B642" s="1294" t="s">
        <v>2366</v>
      </c>
      <c r="C642" s="1295"/>
      <c r="D642" s="1295" t="str">
        <f t="shared" si="19"/>
        <v>Sesotho sa Leboa</v>
      </c>
      <c r="E642" s="1294" t="s">
        <v>2367</v>
      </c>
      <c r="F642" s="1294" t="s">
        <v>2368</v>
      </c>
      <c r="G642" s="1294" t="s">
        <v>989</v>
      </c>
    </row>
    <row r="643" spans="1:7" ht="45" x14ac:dyDescent="0.25">
      <c r="A643" s="1293">
        <f t="shared" si="20"/>
        <v>1132</v>
      </c>
      <c r="B643" s="1294" t="s">
        <v>2366</v>
      </c>
      <c r="C643" s="1294" t="s">
        <v>992</v>
      </c>
      <c r="D643" s="1295" t="str">
        <f t="shared" ref="D643:D706" si="21">IF(C643&lt;&gt;"",CONCATENATE(B643,"(",C643,")"),B643)</f>
        <v>Sesotho sa Leboa(South Africa)</v>
      </c>
      <c r="E643" s="1294" t="s">
        <v>2369</v>
      </c>
      <c r="F643" s="1294" t="s">
        <v>2370</v>
      </c>
      <c r="G643" s="1294" t="s">
        <v>1149</v>
      </c>
    </row>
    <row r="644" spans="1:7" ht="15" x14ac:dyDescent="0.25">
      <c r="A644" s="1293">
        <f t="shared" si="20"/>
        <v>50</v>
      </c>
      <c r="B644" s="1294" t="s">
        <v>2371</v>
      </c>
      <c r="C644" s="1295"/>
      <c r="D644" s="1295" t="str">
        <f t="shared" si="21"/>
        <v>Setswana</v>
      </c>
      <c r="E644" s="1294" t="s">
        <v>2372</v>
      </c>
      <c r="F644" s="1294" t="s">
        <v>2373</v>
      </c>
      <c r="G644" s="1294" t="s">
        <v>989</v>
      </c>
    </row>
    <row r="645" spans="1:7" ht="30" x14ac:dyDescent="0.25">
      <c r="A645" s="1293">
        <f t="shared" si="20"/>
        <v>2098</v>
      </c>
      <c r="B645" s="1294" t="s">
        <v>2371</v>
      </c>
      <c r="C645" s="1294" t="s">
        <v>1384</v>
      </c>
      <c r="D645" s="1295" t="str">
        <f t="shared" si="21"/>
        <v>Setswana(Botswana)</v>
      </c>
      <c r="E645" s="1294" t="s">
        <v>2374</v>
      </c>
      <c r="F645" s="1294" t="s">
        <v>2375</v>
      </c>
      <c r="G645" s="1294" t="s">
        <v>1234</v>
      </c>
    </row>
    <row r="646" spans="1:7" ht="30" x14ac:dyDescent="0.25">
      <c r="A646" s="1293">
        <f t="shared" si="20"/>
        <v>1074</v>
      </c>
      <c r="B646" s="1294" t="s">
        <v>2371</v>
      </c>
      <c r="C646" s="1294" t="s">
        <v>992</v>
      </c>
      <c r="D646" s="1295" t="str">
        <f t="shared" si="21"/>
        <v>Setswana(South Africa)</v>
      </c>
      <c r="E646" s="1294" t="s">
        <v>2376</v>
      </c>
      <c r="F646" s="1294" t="s">
        <v>2377</v>
      </c>
      <c r="G646" s="1294" t="s">
        <v>1149</v>
      </c>
    </row>
    <row r="647" spans="1:7" ht="15" x14ac:dyDescent="0.25">
      <c r="A647" s="1293">
        <f t="shared" si="20"/>
        <v>0</v>
      </c>
      <c r="B647" s="1294" t="s">
        <v>2378</v>
      </c>
      <c r="C647" s="1295"/>
      <c r="D647" s="1295" t="str">
        <f t="shared" si="21"/>
        <v>Shambala</v>
      </c>
      <c r="E647" s="1294" t="s">
        <v>977</v>
      </c>
      <c r="F647" s="1294" t="s">
        <v>2379</v>
      </c>
      <c r="G647" s="1294" t="s">
        <v>979</v>
      </c>
    </row>
    <row r="648" spans="1:7" ht="30" x14ac:dyDescent="0.25">
      <c r="A648" s="1293">
        <f t="shared" si="20"/>
        <v>0</v>
      </c>
      <c r="B648" s="1294" t="s">
        <v>2378</v>
      </c>
      <c r="C648" s="1294" t="s">
        <v>1117</v>
      </c>
      <c r="D648" s="1295" t="str">
        <f t="shared" si="21"/>
        <v>Shambala(Tanzania)</v>
      </c>
      <c r="E648" s="1294" t="s">
        <v>977</v>
      </c>
      <c r="F648" s="1294" t="s">
        <v>2380</v>
      </c>
      <c r="G648" s="1294" t="s">
        <v>979</v>
      </c>
    </row>
    <row r="649" spans="1:7" ht="15" x14ac:dyDescent="0.25">
      <c r="A649" s="1293">
        <f t="shared" si="20"/>
        <v>0</v>
      </c>
      <c r="B649" s="1294" t="s">
        <v>2381</v>
      </c>
      <c r="C649" s="1295"/>
      <c r="D649" s="1295" t="str">
        <f t="shared" si="21"/>
        <v>Shona</v>
      </c>
      <c r="E649" s="1294" t="s">
        <v>977</v>
      </c>
      <c r="F649" s="1294" t="s">
        <v>2382</v>
      </c>
      <c r="G649" s="1294" t="s">
        <v>1210</v>
      </c>
    </row>
    <row r="650" spans="1:7" ht="15" x14ac:dyDescent="0.25">
      <c r="A650" s="1293">
        <f t="shared" si="20"/>
        <v>0</v>
      </c>
      <c r="B650" s="1294" t="s">
        <v>2381</v>
      </c>
      <c r="C650" s="1294" t="s">
        <v>1848</v>
      </c>
      <c r="D650" s="1295" t="str">
        <f t="shared" si="21"/>
        <v>Shona(Latin)</v>
      </c>
      <c r="E650" s="1294" t="s">
        <v>977</v>
      </c>
      <c r="F650" s="1294" t="s">
        <v>2383</v>
      </c>
      <c r="G650" s="1294" t="s">
        <v>1210</v>
      </c>
    </row>
    <row r="651" spans="1:7" ht="30" x14ac:dyDescent="0.25">
      <c r="A651" s="1293">
        <f t="shared" si="20"/>
        <v>0</v>
      </c>
      <c r="B651" s="1294" t="s">
        <v>2381</v>
      </c>
      <c r="C651" s="1294" t="s">
        <v>1563</v>
      </c>
      <c r="D651" s="1295" t="str">
        <f t="shared" si="21"/>
        <v>Shona(Zimbabwe)</v>
      </c>
      <c r="E651" s="1294" t="s">
        <v>977</v>
      </c>
      <c r="F651" s="1294" t="s">
        <v>2384</v>
      </c>
      <c r="G651" s="1294" t="s">
        <v>1210</v>
      </c>
    </row>
    <row r="652" spans="1:7" ht="15" x14ac:dyDescent="0.25">
      <c r="A652" s="1293">
        <f t="shared" si="20"/>
        <v>89</v>
      </c>
      <c r="B652" s="1294" t="s">
        <v>2385</v>
      </c>
      <c r="C652" s="1295"/>
      <c r="D652" s="1295" t="str">
        <f t="shared" si="21"/>
        <v>Sindhi</v>
      </c>
      <c r="E652" s="1294" t="s">
        <v>2386</v>
      </c>
      <c r="F652" s="1294" t="s">
        <v>2387</v>
      </c>
      <c r="G652" s="1294" t="s">
        <v>1234</v>
      </c>
    </row>
    <row r="653" spans="1:7" ht="15" x14ac:dyDescent="0.25">
      <c r="A653" s="1293">
        <f t="shared" si="20"/>
        <v>3161</v>
      </c>
      <c r="B653" s="1294" t="s">
        <v>2385</v>
      </c>
      <c r="C653" s="1295"/>
      <c r="D653" s="1295" t="str">
        <f t="shared" si="21"/>
        <v>Sindhi</v>
      </c>
      <c r="E653" s="1294" t="s">
        <v>2388</v>
      </c>
      <c r="F653" s="1294" t="s">
        <v>2389</v>
      </c>
      <c r="G653" s="1294" t="s">
        <v>1234</v>
      </c>
    </row>
    <row r="654" spans="1:7" ht="45" x14ac:dyDescent="0.25">
      <c r="A654" s="1293">
        <f t="shared" si="20"/>
        <v>2137</v>
      </c>
      <c r="B654" s="1294" t="s">
        <v>2385</v>
      </c>
      <c r="C654" s="1294" t="s">
        <v>2223</v>
      </c>
      <c r="D654" s="1295" t="str">
        <f t="shared" si="21"/>
        <v>Sindhi(Islamic Republic of Pakistan)</v>
      </c>
      <c r="E654" s="1294" t="s">
        <v>2390</v>
      </c>
      <c r="F654" s="1294" t="s">
        <v>2391</v>
      </c>
      <c r="G654" s="1294" t="s">
        <v>1234</v>
      </c>
    </row>
    <row r="655" spans="1:7" ht="15" x14ac:dyDescent="0.25">
      <c r="A655" s="1293">
        <f t="shared" si="20"/>
        <v>91</v>
      </c>
      <c r="B655" s="1294" t="s">
        <v>2392</v>
      </c>
      <c r="C655" s="1295"/>
      <c r="D655" s="1295" t="str">
        <f t="shared" si="21"/>
        <v>Sinhala</v>
      </c>
      <c r="E655" s="1294" t="s">
        <v>2393</v>
      </c>
      <c r="F655" s="1294" t="s">
        <v>2394</v>
      </c>
      <c r="G655" s="1294" t="s">
        <v>989</v>
      </c>
    </row>
    <row r="656" spans="1:7" ht="15" x14ac:dyDescent="0.25">
      <c r="A656" s="1293">
        <f t="shared" si="20"/>
        <v>1115</v>
      </c>
      <c r="B656" s="1294" t="s">
        <v>2392</v>
      </c>
      <c r="C656" s="1294" t="s">
        <v>2395</v>
      </c>
      <c r="D656" s="1295" t="str">
        <f t="shared" si="21"/>
        <v>Sinhala(Sri Lanka)</v>
      </c>
      <c r="E656" s="1294" t="s">
        <v>2396</v>
      </c>
      <c r="F656" s="1294" t="s">
        <v>2397</v>
      </c>
      <c r="G656" s="1294" t="s">
        <v>1018</v>
      </c>
    </row>
    <row r="657" spans="1:7" ht="15" x14ac:dyDescent="0.25">
      <c r="A657" s="1293">
        <f t="shared" si="20"/>
        <v>27</v>
      </c>
      <c r="B657" s="1294" t="s">
        <v>2398</v>
      </c>
      <c r="C657" s="1295"/>
      <c r="D657" s="1295" t="str">
        <f t="shared" si="21"/>
        <v>Slovak</v>
      </c>
      <c r="E657" s="1294" t="s">
        <v>2399</v>
      </c>
      <c r="F657" s="1294" t="s">
        <v>2400</v>
      </c>
      <c r="G657" s="1294" t="s">
        <v>989</v>
      </c>
    </row>
    <row r="658" spans="1:7" ht="15" x14ac:dyDescent="0.25">
      <c r="A658" s="1293">
        <f t="shared" si="20"/>
        <v>1051</v>
      </c>
      <c r="B658" s="1294" t="s">
        <v>2398</v>
      </c>
      <c r="C658" s="1294" t="s">
        <v>2401</v>
      </c>
      <c r="D658" s="1295" t="str">
        <f t="shared" si="21"/>
        <v>Slovak(Slovakia)</v>
      </c>
      <c r="E658" s="1294" t="s">
        <v>2402</v>
      </c>
      <c r="F658" s="1294" t="s">
        <v>2403</v>
      </c>
      <c r="G658" s="1294" t="s">
        <v>1257</v>
      </c>
    </row>
    <row r="659" spans="1:7" ht="15" x14ac:dyDescent="0.25">
      <c r="A659" s="1293">
        <f t="shared" si="20"/>
        <v>36</v>
      </c>
      <c r="B659" s="1294" t="s">
        <v>2404</v>
      </c>
      <c r="C659" s="1295"/>
      <c r="D659" s="1295" t="str">
        <f t="shared" si="21"/>
        <v>Slovenian</v>
      </c>
      <c r="E659" s="1294" t="s">
        <v>2405</v>
      </c>
      <c r="F659" s="1294" t="s">
        <v>2406</v>
      </c>
      <c r="G659" s="1294" t="s">
        <v>989</v>
      </c>
    </row>
    <row r="660" spans="1:7" ht="30" x14ac:dyDescent="0.25">
      <c r="A660" s="1293">
        <f t="shared" si="20"/>
        <v>1060</v>
      </c>
      <c r="B660" s="1294" t="s">
        <v>2404</v>
      </c>
      <c r="C660" s="1294" t="s">
        <v>1523</v>
      </c>
      <c r="D660" s="1295" t="str">
        <f t="shared" si="21"/>
        <v>Slovenian(Slovenia)</v>
      </c>
      <c r="E660" s="1294" t="s">
        <v>2407</v>
      </c>
      <c r="F660" s="1294" t="s">
        <v>2408</v>
      </c>
      <c r="G660" s="1294" t="s">
        <v>1257</v>
      </c>
    </row>
    <row r="661" spans="1:7" ht="15" x14ac:dyDescent="0.25">
      <c r="A661" s="1293">
        <f t="shared" si="20"/>
        <v>0</v>
      </c>
      <c r="B661" s="1294" t="s">
        <v>2409</v>
      </c>
      <c r="C661" s="1295"/>
      <c r="D661" s="1295" t="str">
        <f t="shared" si="21"/>
        <v>Soga</v>
      </c>
      <c r="E661" s="1294" t="s">
        <v>977</v>
      </c>
      <c r="F661" s="1294" t="s">
        <v>2410</v>
      </c>
      <c r="G661" s="1294" t="s">
        <v>979</v>
      </c>
    </row>
    <row r="662" spans="1:7" ht="15" x14ac:dyDescent="0.25">
      <c r="A662" s="1293">
        <f t="shared" si="20"/>
        <v>0</v>
      </c>
      <c r="B662" s="1294" t="s">
        <v>2409</v>
      </c>
      <c r="C662" s="1294" t="s">
        <v>1252</v>
      </c>
      <c r="D662" s="1295" t="str">
        <f t="shared" si="21"/>
        <v>Soga(Uganda)</v>
      </c>
      <c r="E662" s="1294" t="s">
        <v>977</v>
      </c>
      <c r="F662" s="1294" t="s">
        <v>2411</v>
      </c>
      <c r="G662" s="1294" t="s">
        <v>979</v>
      </c>
    </row>
    <row r="663" spans="1:7" ht="15" x14ac:dyDescent="0.25">
      <c r="A663" s="1293">
        <f t="shared" si="20"/>
        <v>119</v>
      </c>
      <c r="B663" s="1294" t="s">
        <v>2412</v>
      </c>
      <c r="C663" s="1295"/>
      <c r="D663" s="1295" t="str">
        <f t="shared" si="21"/>
        <v>Somali</v>
      </c>
      <c r="E663" s="1294" t="s">
        <v>2413</v>
      </c>
      <c r="F663" s="1294" t="s">
        <v>2414</v>
      </c>
      <c r="G663" s="1294" t="s">
        <v>1210</v>
      </c>
    </row>
    <row r="664" spans="1:7" ht="15" x14ac:dyDescent="0.25">
      <c r="A664" s="1293">
        <f t="shared" si="20"/>
        <v>0</v>
      </c>
      <c r="B664" s="1294" t="s">
        <v>2412</v>
      </c>
      <c r="C664" s="1294" t="s">
        <v>980</v>
      </c>
      <c r="D664" s="1295" t="str">
        <f t="shared" si="21"/>
        <v>Somali(Djibouti)</v>
      </c>
      <c r="E664" s="1294" t="s">
        <v>977</v>
      </c>
      <c r="F664" s="1294" t="s">
        <v>2415</v>
      </c>
      <c r="G664" s="1294" t="s">
        <v>979</v>
      </c>
    </row>
    <row r="665" spans="1:7" ht="15" x14ac:dyDescent="0.25">
      <c r="A665" s="1293">
        <f t="shared" si="20"/>
        <v>0</v>
      </c>
      <c r="B665" s="1294" t="s">
        <v>2412</v>
      </c>
      <c r="C665" s="1294" t="s">
        <v>984</v>
      </c>
      <c r="D665" s="1295" t="str">
        <f t="shared" si="21"/>
        <v>Somali(Ethiopia)</v>
      </c>
      <c r="E665" s="1294" t="s">
        <v>977</v>
      </c>
      <c r="F665" s="1294" t="s">
        <v>2416</v>
      </c>
      <c r="G665" s="1294" t="s">
        <v>979</v>
      </c>
    </row>
    <row r="666" spans="1:7" ht="15" x14ac:dyDescent="0.25">
      <c r="A666" s="1293">
        <f t="shared" si="20"/>
        <v>0</v>
      </c>
      <c r="B666" s="1294" t="s">
        <v>2412</v>
      </c>
      <c r="C666" s="1294" t="s">
        <v>1358</v>
      </c>
      <c r="D666" s="1295" t="str">
        <f t="shared" si="21"/>
        <v>Somali(Kenya)</v>
      </c>
      <c r="E666" s="1294" t="s">
        <v>977</v>
      </c>
      <c r="F666" s="1294" t="s">
        <v>2417</v>
      </c>
      <c r="G666" s="1294" t="s">
        <v>979</v>
      </c>
    </row>
    <row r="667" spans="1:7" ht="15" x14ac:dyDescent="0.25">
      <c r="A667" s="1293">
        <f t="shared" si="20"/>
        <v>1143</v>
      </c>
      <c r="B667" s="1294" t="s">
        <v>2412</v>
      </c>
      <c r="C667" s="1294" t="s">
        <v>1079</v>
      </c>
      <c r="D667" s="1295" t="str">
        <f t="shared" si="21"/>
        <v>Somali(Somalia)</v>
      </c>
      <c r="E667" s="1294" t="s">
        <v>2418</v>
      </c>
      <c r="F667" s="1294" t="s">
        <v>2419</v>
      </c>
      <c r="G667" s="1294" t="s">
        <v>1210</v>
      </c>
    </row>
    <row r="668" spans="1:7" ht="15" x14ac:dyDescent="0.25">
      <c r="A668" s="1293">
        <f t="shared" si="20"/>
        <v>48</v>
      </c>
      <c r="B668" s="1294" t="s">
        <v>2420</v>
      </c>
      <c r="C668" s="1295"/>
      <c r="D668" s="1295" t="str">
        <f t="shared" si="21"/>
        <v>Sotho</v>
      </c>
      <c r="E668" s="1294" t="s">
        <v>2421</v>
      </c>
      <c r="F668" s="1294" t="s">
        <v>2422</v>
      </c>
      <c r="G668" s="1294" t="s">
        <v>1210</v>
      </c>
    </row>
    <row r="669" spans="1:7" ht="30" x14ac:dyDescent="0.25">
      <c r="A669" s="1293">
        <f t="shared" si="20"/>
        <v>1072</v>
      </c>
      <c r="B669" s="1294" t="s">
        <v>2420</v>
      </c>
      <c r="C669" s="1294" t="s">
        <v>992</v>
      </c>
      <c r="D669" s="1295" t="str">
        <f t="shared" si="21"/>
        <v>Sotho(South Africa)</v>
      </c>
      <c r="E669" s="1294" t="s">
        <v>2423</v>
      </c>
      <c r="F669" s="1294" t="s">
        <v>2424</v>
      </c>
      <c r="G669" s="1294" t="s">
        <v>1210</v>
      </c>
    </row>
    <row r="670" spans="1:7" ht="30" x14ac:dyDescent="0.25">
      <c r="A670" s="1293">
        <f t="shared" si="20"/>
        <v>0</v>
      </c>
      <c r="B670" s="1294" t="s">
        <v>2425</v>
      </c>
      <c r="C670" s="1295"/>
      <c r="D670" s="1295" t="str">
        <f t="shared" si="21"/>
        <v>South Ndebele</v>
      </c>
      <c r="E670" s="1294" t="s">
        <v>977</v>
      </c>
      <c r="F670" s="1294" t="s">
        <v>2426</v>
      </c>
      <c r="G670" s="1294" t="s">
        <v>979</v>
      </c>
    </row>
    <row r="671" spans="1:7" ht="45" x14ac:dyDescent="0.25">
      <c r="A671" s="1293">
        <f t="shared" si="20"/>
        <v>0</v>
      </c>
      <c r="B671" s="1294" t="s">
        <v>2425</v>
      </c>
      <c r="C671" s="1294" t="s">
        <v>992</v>
      </c>
      <c r="D671" s="1295" t="str">
        <f t="shared" si="21"/>
        <v>South Ndebele(South Africa)</v>
      </c>
      <c r="E671" s="1294" t="s">
        <v>977</v>
      </c>
      <c r="F671" s="1294" t="s">
        <v>2427</v>
      </c>
      <c r="G671" s="1294" t="s">
        <v>979</v>
      </c>
    </row>
    <row r="672" spans="1:7" ht="30" x14ac:dyDescent="0.25">
      <c r="A672" s="1293">
        <f t="shared" si="20"/>
        <v>0</v>
      </c>
      <c r="B672" s="1294" t="s">
        <v>2428</v>
      </c>
      <c r="C672" s="1294" t="s">
        <v>1455</v>
      </c>
      <c r="D672" s="1295" t="str">
        <f t="shared" si="21"/>
        <v>Southern Sotho(Lesotho)</v>
      </c>
      <c r="E672" s="1294" t="s">
        <v>977</v>
      </c>
      <c r="F672" s="1294" t="s">
        <v>2429</v>
      </c>
      <c r="G672" s="1294" t="s">
        <v>979</v>
      </c>
    </row>
    <row r="673" spans="1:7" ht="15" x14ac:dyDescent="0.25">
      <c r="A673" s="1293">
        <f t="shared" si="20"/>
        <v>10</v>
      </c>
      <c r="B673" s="1294" t="s">
        <v>2430</v>
      </c>
      <c r="C673" s="1295"/>
      <c r="D673" s="1295" t="str">
        <f t="shared" si="21"/>
        <v>Spanish</v>
      </c>
      <c r="E673" s="1294" t="s">
        <v>2431</v>
      </c>
      <c r="F673" s="1294" t="s">
        <v>2432</v>
      </c>
      <c r="G673" s="1294" t="s">
        <v>989</v>
      </c>
    </row>
    <row r="674" spans="1:7" ht="30" x14ac:dyDescent="0.25">
      <c r="A674" s="1293">
        <f t="shared" si="20"/>
        <v>3082</v>
      </c>
      <c r="B674" s="1294" t="s">
        <v>2430</v>
      </c>
      <c r="C674" s="1294" t="s">
        <v>2433</v>
      </c>
      <c r="D674" s="1295" t="str">
        <f t="shared" si="21"/>
        <v>Spanish(Argentina)</v>
      </c>
      <c r="E674" s="1294" t="s">
        <v>2434</v>
      </c>
      <c r="F674" s="1294" t="s">
        <v>2435</v>
      </c>
      <c r="G674" s="1294" t="s">
        <v>995</v>
      </c>
    </row>
    <row r="675" spans="1:7" ht="45" x14ac:dyDescent="0.25">
      <c r="A675" s="1293">
        <f t="shared" si="20"/>
        <v>10</v>
      </c>
      <c r="B675" s="1294" t="s">
        <v>2430</v>
      </c>
      <c r="C675" s="1294" t="s">
        <v>2436</v>
      </c>
      <c r="D675" s="1295" t="str">
        <f t="shared" si="21"/>
        <v>Spanish(Bolivarian Republic of Venezuela)</v>
      </c>
      <c r="E675" s="1294" t="s">
        <v>2437</v>
      </c>
      <c r="F675" s="1294" t="s">
        <v>2438</v>
      </c>
      <c r="G675" s="1294" t="s">
        <v>995</v>
      </c>
    </row>
    <row r="676" spans="1:7" ht="15" x14ac:dyDescent="0.25">
      <c r="A676" s="1293">
        <f t="shared" si="20"/>
        <v>10</v>
      </c>
      <c r="B676" s="1294" t="s">
        <v>2430</v>
      </c>
      <c r="C676" s="1294" t="s">
        <v>2229</v>
      </c>
      <c r="D676" s="1295" t="str">
        <f t="shared" si="21"/>
        <v>Spanish(Bolivia)</v>
      </c>
      <c r="E676" s="1294" t="s">
        <v>2439</v>
      </c>
      <c r="F676" s="1294" t="s">
        <v>2440</v>
      </c>
      <c r="G676" s="1294" t="s">
        <v>995</v>
      </c>
    </row>
    <row r="677" spans="1:7" ht="15" x14ac:dyDescent="0.25">
      <c r="A677" s="1293">
        <f t="shared" si="20"/>
        <v>0</v>
      </c>
      <c r="B677" s="1294" t="s">
        <v>2430</v>
      </c>
      <c r="C677" s="1294" t="s">
        <v>2186</v>
      </c>
      <c r="D677" s="1295" t="str">
        <f t="shared" si="21"/>
        <v>Spanish(Brazil)</v>
      </c>
      <c r="E677" s="1294" t="s">
        <v>977</v>
      </c>
      <c r="F677" s="1294" t="s">
        <v>2441</v>
      </c>
      <c r="G677" s="1294" t="s">
        <v>1216</v>
      </c>
    </row>
    <row r="678" spans="1:7" ht="15" x14ac:dyDescent="0.25">
      <c r="A678" s="1293">
        <f t="shared" si="20"/>
        <v>1034</v>
      </c>
      <c r="B678" s="1294" t="s">
        <v>2430</v>
      </c>
      <c r="C678" s="1294" t="s">
        <v>2049</v>
      </c>
      <c r="D678" s="1295" t="str">
        <f t="shared" si="21"/>
        <v>Spanish(Chile)</v>
      </c>
      <c r="E678" s="1294" t="s">
        <v>2442</v>
      </c>
      <c r="F678" s="1294" t="s">
        <v>2443</v>
      </c>
      <c r="G678" s="1294" t="s">
        <v>995</v>
      </c>
    </row>
    <row r="679" spans="1:7" ht="30" x14ac:dyDescent="0.25">
      <c r="A679" s="1293">
        <f t="shared" si="20"/>
        <v>1034</v>
      </c>
      <c r="B679" s="1294" t="s">
        <v>2430</v>
      </c>
      <c r="C679" s="1294" t="s">
        <v>2444</v>
      </c>
      <c r="D679" s="1295" t="str">
        <f t="shared" si="21"/>
        <v>Spanish(Colombia)</v>
      </c>
      <c r="E679" s="1294" t="s">
        <v>2445</v>
      </c>
      <c r="F679" s="1294" t="s">
        <v>2446</v>
      </c>
      <c r="G679" s="1294" t="s">
        <v>995</v>
      </c>
    </row>
    <row r="680" spans="1:7" ht="30" x14ac:dyDescent="0.25">
      <c r="A680" s="1293">
        <f t="shared" si="20"/>
        <v>1034</v>
      </c>
      <c r="B680" s="1294" t="s">
        <v>2430</v>
      </c>
      <c r="C680" s="1294" t="s">
        <v>2447</v>
      </c>
      <c r="D680" s="1295" t="str">
        <f t="shared" si="21"/>
        <v>Spanish(Costa Rica)</v>
      </c>
      <c r="E680" s="1294" t="s">
        <v>2448</v>
      </c>
      <c r="F680" s="1294" t="s">
        <v>2449</v>
      </c>
      <c r="G680" s="1294" t="s">
        <v>995</v>
      </c>
    </row>
    <row r="681" spans="1:7" ht="15" x14ac:dyDescent="0.25">
      <c r="A681" s="1293">
        <f t="shared" si="20"/>
        <v>3082</v>
      </c>
      <c r="B681" s="1294" t="s">
        <v>2430</v>
      </c>
      <c r="C681" s="1294" t="s">
        <v>2450</v>
      </c>
      <c r="D681" s="1295" t="str">
        <f t="shared" si="21"/>
        <v>Spanish(Cuba)</v>
      </c>
      <c r="E681" s="1294" t="s">
        <v>2451</v>
      </c>
      <c r="F681" s="1294" t="s">
        <v>2452</v>
      </c>
      <c r="G681" s="1294" t="s">
        <v>979</v>
      </c>
    </row>
    <row r="682" spans="1:7" ht="30" x14ac:dyDescent="0.25">
      <c r="A682" s="1293">
        <f t="shared" si="20"/>
        <v>3082</v>
      </c>
      <c r="B682" s="1294" t="s">
        <v>2430</v>
      </c>
      <c r="C682" s="1294" t="s">
        <v>2453</v>
      </c>
      <c r="D682" s="1295" t="str">
        <f t="shared" si="21"/>
        <v>Spanish(Dominican Republic)</v>
      </c>
      <c r="E682" s="1294" t="s">
        <v>2454</v>
      </c>
      <c r="F682" s="1294" t="s">
        <v>2455</v>
      </c>
      <c r="G682" s="1294" t="s">
        <v>995</v>
      </c>
    </row>
    <row r="683" spans="1:7" ht="15" x14ac:dyDescent="0.25">
      <c r="A683" s="1293">
        <f t="shared" si="20"/>
        <v>10</v>
      </c>
      <c r="B683" s="1294" t="s">
        <v>2430</v>
      </c>
      <c r="C683" s="1294" t="s">
        <v>2232</v>
      </c>
      <c r="D683" s="1295" t="str">
        <f t="shared" si="21"/>
        <v>Spanish(Ecuador)</v>
      </c>
      <c r="E683" s="1294" t="s">
        <v>2456</v>
      </c>
      <c r="F683" s="1294" t="s">
        <v>2457</v>
      </c>
      <c r="G683" s="1294" t="s">
        <v>995</v>
      </c>
    </row>
    <row r="684" spans="1:7" ht="30" x14ac:dyDescent="0.25">
      <c r="A684" s="1293">
        <f t="shared" si="20"/>
        <v>1034</v>
      </c>
      <c r="B684" s="1294" t="s">
        <v>2430</v>
      </c>
      <c r="C684" s="1294" t="s">
        <v>2458</v>
      </c>
      <c r="D684" s="1295" t="str">
        <f t="shared" si="21"/>
        <v>Spanish(El Salvador)</v>
      </c>
      <c r="E684" s="1294" t="s">
        <v>2459</v>
      </c>
      <c r="F684" s="1294" t="s">
        <v>2460</v>
      </c>
      <c r="G684" s="1294" t="s">
        <v>995</v>
      </c>
    </row>
    <row r="685" spans="1:7" ht="30" x14ac:dyDescent="0.25">
      <c r="A685" s="1293">
        <f t="shared" si="20"/>
        <v>0</v>
      </c>
      <c r="B685" s="1294" t="s">
        <v>2430</v>
      </c>
      <c r="C685" s="1294" t="s">
        <v>1630</v>
      </c>
      <c r="D685" s="1295" t="str">
        <f t="shared" si="21"/>
        <v>Spanish(Equatorial Guinea)</v>
      </c>
      <c r="E685" s="1294" t="s">
        <v>977</v>
      </c>
      <c r="F685" s="1294" t="s">
        <v>2461</v>
      </c>
      <c r="G685" s="1294" t="s">
        <v>979</v>
      </c>
    </row>
    <row r="686" spans="1:7" ht="30" x14ac:dyDescent="0.25">
      <c r="A686" s="1293">
        <f t="shared" si="20"/>
        <v>10</v>
      </c>
      <c r="B686" s="1294" t="s">
        <v>2430</v>
      </c>
      <c r="C686" s="1294" t="s">
        <v>1898</v>
      </c>
      <c r="D686" s="1295" t="str">
        <f t="shared" si="21"/>
        <v>Spanish(Guatemala)</v>
      </c>
      <c r="E686" s="1294" t="s">
        <v>2462</v>
      </c>
      <c r="F686" s="1294" t="s">
        <v>2463</v>
      </c>
      <c r="G686" s="1294" t="s">
        <v>995</v>
      </c>
    </row>
    <row r="687" spans="1:7" ht="30" x14ac:dyDescent="0.25">
      <c r="A687" s="1293">
        <f t="shared" si="20"/>
        <v>2058</v>
      </c>
      <c r="B687" s="1294" t="s">
        <v>2430</v>
      </c>
      <c r="C687" s="1294" t="s">
        <v>2464</v>
      </c>
      <c r="D687" s="1295" t="str">
        <f t="shared" si="21"/>
        <v>Spanish(Honduras)</v>
      </c>
      <c r="E687" s="1294" t="s">
        <v>2465</v>
      </c>
      <c r="F687" s="1294" t="s">
        <v>2466</v>
      </c>
      <c r="G687" s="1294" t="s">
        <v>995</v>
      </c>
    </row>
    <row r="688" spans="1:7" ht="30" x14ac:dyDescent="0.25">
      <c r="A688" s="1293">
        <f t="shared" si="20"/>
        <v>2058</v>
      </c>
      <c r="B688" s="1294" t="s">
        <v>2430</v>
      </c>
      <c r="C688" s="1294" t="s">
        <v>341</v>
      </c>
      <c r="D688" s="1295" t="str">
        <f t="shared" si="21"/>
        <v>Spanish(Latin America)</v>
      </c>
      <c r="E688" s="1294" t="s">
        <v>2467</v>
      </c>
      <c r="F688" s="1294" t="s">
        <v>2468</v>
      </c>
      <c r="G688" s="1294" t="s">
        <v>1210</v>
      </c>
    </row>
    <row r="689" spans="1:7" ht="15" x14ac:dyDescent="0.25">
      <c r="A689" s="1293">
        <f t="shared" si="20"/>
        <v>2058</v>
      </c>
      <c r="B689" s="1294" t="s">
        <v>2430</v>
      </c>
      <c r="C689" s="1294" t="s">
        <v>2469</v>
      </c>
      <c r="D689" s="1295" t="str">
        <f t="shared" si="21"/>
        <v>Spanish(Mexico)</v>
      </c>
      <c r="E689" s="1294" t="s">
        <v>2470</v>
      </c>
      <c r="F689" s="1294" t="s">
        <v>2471</v>
      </c>
      <c r="G689" s="1294" t="s">
        <v>1257</v>
      </c>
    </row>
    <row r="690" spans="1:7" ht="30" x14ac:dyDescent="0.25">
      <c r="A690" s="1293">
        <f t="shared" si="20"/>
        <v>3082</v>
      </c>
      <c r="B690" s="1294" t="s">
        <v>2430</v>
      </c>
      <c r="C690" s="1294" t="s">
        <v>2472</v>
      </c>
      <c r="D690" s="1295" t="str">
        <f t="shared" si="21"/>
        <v>Spanish(Nicaragua)</v>
      </c>
      <c r="E690" s="1294" t="s">
        <v>2473</v>
      </c>
      <c r="F690" s="1294" t="s">
        <v>2474</v>
      </c>
      <c r="G690" s="1294" t="s">
        <v>995</v>
      </c>
    </row>
    <row r="691" spans="1:7" ht="15" x14ac:dyDescent="0.25">
      <c r="A691" s="1293">
        <f t="shared" si="20"/>
        <v>2058</v>
      </c>
      <c r="B691" s="1294" t="s">
        <v>2430</v>
      </c>
      <c r="C691" s="1294" t="s">
        <v>2475</v>
      </c>
      <c r="D691" s="1295" t="str">
        <f t="shared" si="21"/>
        <v>Spanish(Panama)</v>
      </c>
      <c r="E691" s="1294" t="s">
        <v>2476</v>
      </c>
      <c r="F691" s="1294" t="s">
        <v>2477</v>
      </c>
      <c r="G691" s="1294" t="s">
        <v>995</v>
      </c>
    </row>
    <row r="692" spans="1:7" ht="30" x14ac:dyDescent="0.25">
      <c r="A692" s="1293">
        <f t="shared" si="20"/>
        <v>3082</v>
      </c>
      <c r="B692" s="1294" t="s">
        <v>2430</v>
      </c>
      <c r="C692" s="1294" t="s">
        <v>1752</v>
      </c>
      <c r="D692" s="1295" t="str">
        <f t="shared" si="21"/>
        <v>Spanish(Paraguay)</v>
      </c>
      <c r="E692" s="1294" t="s">
        <v>2478</v>
      </c>
      <c r="F692" s="1294" t="s">
        <v>2479</v>
      </c>
      <c r="G692" s="1294" t="s">
        <v>995</v>
      </c>
    </row>
    <row r="693" spans="1:7" ht="15" x14ac:dyDescent="0.25">
      <c r="A693" s="1293">
        <f t="shared" si="20"/>
        <v>2058</v>
      </c>
      <c r="B693" s="1294" t="s">
        <v>2430</v>
      </c>
      <c r="C693" s="1294" t="s">
        <v>2235</v>
      </c>
      <c r="D693" s="1295" t="str">
        <f t="shared" si="21"/>
        <v>Spanish(Peru)</v>
      </c>
      <c r="E693" s="1294" t="s">
        <v>2480</v>
      </c>
      <c r="F693" s="1294" t="s">
        <v>2481</v>
      </c>
      <c r="G693" s="1294" t="s">
        <v>995</v>
      </c>
    </row>
    <row r="694" spans="1:7" ht="30" x14ac:dyDescent="0.25">
      <c r="A694" s="1293">
        <f t="shared" si="20"/>
        <v>0</v>
      </c>
      <c r="B694" s="1294" t="s">
        <v>2430</v>
      </c>
      <c r="C694" s="1294" t="s">
        <v>1593</v>
      </c>
      <c r="D694" s="1295" t="str">
        <f t="shared" si="21"/>
        <v>Spanish(Philippines)</v>
      </c>
      <c r="E694" s="1294" t="s">
        <v>977</v>
      </c>
      <c r="F694" s="1294" t="s">
        <v>2482</v>
      </c>
      <c r="G694" s="1294" t="s">
        <v>979</v>
      </c>
    </row>
    <row r="695" spans="1:7" ht="30" x14ac:dyDescent="0.25">
      <c r="A695" s="1293">
        <f t="shared" si="20"/>
        <v>10</v>
      </c>
      <c r="B695" s="1294" t="s">
        <v>2430</v>
      </c>
      <c r="C695" s="1294" t="s">
        <v>1501</v>
      </c>
      <c r="D695" s="1295" t="str">
        <f t="shared" si="21"/>
        <v>Spanish(Puerto Rico)</v>
      </c>
      <c r="E695" s="1294" t="s">
        <v>2483</v>
      </c>
      <c r="F695" s="1294" t="s">
        <v>2484</v>
      </c>
      <c r="G695" s="1294" t="s">
        <v>995</v>
      </c>
    </row>
    <row r="696" spans="1:7" ht="30" x14ac:dyDescent="0.25">
      <c r="A696" s="1293">
        <f t="shared" si="20"/>
        <v>1034</v>
      </c>
      <c r="B696" s="1294" t="s">
        <v>2430</v>
      </c>
      <c r="C696" s="1294" t="s">
        <v>1113</v>
      </c>
      <c r="D696" s="1295" t="str">
        <f t="shared" si="21"/>
        <v>Spanish(Spain)</v>
      </c>
      <c r="E696" s="1294" t="s">
        <v>2485</v>
      </c>
      <c r="F696" s="1294" t="s">
        <v>2486</v>
      </c>
      <c r="G696" s="1294" t="s">
        <v>1257</v>
      </c>
    </row>
    <row r="697" spans="1:7" ht="15" x14ac:dyDescent="0.25">
      <c r="A697" s="1293">
        <f t="shared" si="20"/>
        <v>3082</v>
      </c>
      <c r="B697" s="1294" t="s">
        <v>2430</v>
      </c>
      <c r="C697" s="1294" t="s">
        <v>1113</v>
      </c>
      <c r="D697" s="1295" t="str">
        <f t="shared" si="21"/>
        <v>Spanish(Spain)</v>
      </c>
      <c r="E697" s="1294" t="s">
        <v>2487</v>
      </c>
      <c r="F697" s="1294" t="s">
        <v>2488</v>
      </c>
      <c r="G697" s="1294" t="s">
        <v>1257</v>
      </c>
    </row>
    <row r="698" spans="1:7" ht="30" x14ac:dyDescent="0.25">
      <c r="A698" s="1293">
        <f t="shared" si="20"/>
        <v>1034</v>
      </c>
      <c r="B698" s="1294" t="s">
        <v>2430</v>
      </c>
      <c r="C698" s="1294" t="s">
        <v>1247</v>
      </c>
      <c r="D698" s="1295" t="str">
        <f t="shared" si="21"/>
        <v>Spanish(United States)</v>
      </c>
      <c r="E698" s="1294" t="s">
        <v>2489</v>
      </c>
      <c r="F698" s="1294" t="s">
        <v>2490</v>
      </c>
      <c r="G698" s="1294" t="s">
        <v>1018</v>
      </c>
    </row>
    <row r="699" spans="1:7" ht="15" x14ac:dyDescent="0.25">
      <c r="A699" s="1293">
        <f t="shared" si="20"/>
        <v>2058</v>
      </c>
      <c r="B699" s="1294" t="s">
        <v>2430</v>
      </c>
      <c r="C699" s="1294" t="s">
        <v>2491</v>
      </c>
      <c r="D699" s="1295" t="str">
        <f t="shared" si="21"/>
        <v>Spanish(Uruguay)</v>
      </c>
      <c r="E699" s="1294" t="s">
        <v>2492</v>
      </c>
      <c r="F699" s="1294" t="s">
        <v>2493</v>
      </c>
      <c r="G699" s="1294" t="s">
        <v>995</v>
      </c>
    </row>
    <row r="700" spans="1:7" ht="45" x14ac:dyDescent="0.25">
      <c r="A700" s="1293">
        <f t="shared" si="20"/>
        <v>0</v>
      </c>
      <c r="B700" s="1294" t="s">
        <v>2494</v>
      </c>
      <c r="C700" s="1295"/>
      <c r="D700" s="1295" t="str">
        <f t="shared" si="21"/>
        <v>Standard Moroccan Tamazight</v>
      </c>
      <c r="E700" s="1294" t="s">
        <v>977</v>
      </c>
      <c r="F700" s="1294" t="s">
        <v>2495</v>
      </c>
      <c r="G700" s="1294" t="s">
        <v>1210</v>
      </c>
    </row>
    <row r="701" spans="1:7" ht="60" x14ac:dyDescent="0.25">
      <c r="A701" s="1293">
        <f t="shared" si="20"/>
        <v>0</v>
      </c>
      <c r="B701" s="1294" t="s">
        <v>2494</v>
      </c>
      <c r="C701" s="1294" t="s">
        <v>1065</v>
      </c>
      <c r="D701" s="1295" t="str">
        <f t="shared" si="21"/>
        <v>Standard Moroccan Tamazight(Morocco)</v>
      </c>
      <c r="E701" s="1294" t="s">
        <v>977</v>
      </c>
      <c r="F701" s="1294" t="s">
        <v>2496</v>
      </c>
      <c r="G701" s="1294" t="s">
        <v>1210</v>
      </c>
    </row>
    <row r="702" spans="1:7" ht="60" x14ac:dyDescent="0.25">
      <c r="A702" s="1293">
        <f t="shared" si="20"/>
        <v>0</v>
      </c>
      <c r="B702" s="1294" t="s">
        <v>2494</v>
      </c>
      <c r="C702" s="1294" t="s">
        <v>2497</v>
      </c>
      <c r="D702" s="1295" t="str">
        <f t="shared" si="21"/>
        <v>Standard Moroccan Tamazight(Tifinagh)</v>
      </c>
      <c r="E702" s="1294" t="s">
        <v>977</v>
      </c>
      <c r="F702" s="1294" t="s">
        <v>2498</v>
      </c>
      <c r="G702" s="1294" t="s">
        <v>1210</v>
      </c>
    </row>
    <row r="703" spans="1:7" ht="15" x14ac:dyDescent="0.25">
      <c r="A703" s="1293">
        <f t="shared" si="20"/>
        <v>0</v>
      </c>
      <c r="B703" s="1294" t="s">
        <v>2499</v>
      </c>
      <c r="C703" s="1295"/>
      <c r="D703" s="1295" t="str">
        <f t="shared" si="21"/>
        <v>Swati</v>
      </c>
      <c r="E703" s="1294" t="s">
        <v>977</v>
      </c>
      <c r="F703" s="1294" t="s">
        <v>2500</v>
      </c>
      <c r="G703" s="1294" t="s">
        <v>979</v>
      </c>
    </row>
    <row r="704" spans="1:7" ht="30" x14ac:dyDescent="0.25">
      <c r="A704" s="1293">
        <f t="shared" si="20"/>
        <v>0</v>
      </c>
      <c r="B704" s="1294" t="s">
        <v>2499</v>
      </c>
      <c r="C704" s="1294" t="s">
        <v>992</v>
      </c>
      <c r="D704" s="1295" t="str">
        <f t="shared" si="21"/>
        <v>Swati(South Africa)</v>
      </c>
      <c r="E704" s="1294" t="s">
        <v>977</v>
      </c>
      <c r="F704" s="1294" t="s">
        <v>2501</v>
      </c>
      <c r="G704" s="1294" t="s">
        <v>979</v>
      </c>
    </row>
    <row r="705" spans="1:7" ht="15" x14ac:dyDescent="0.25">
      <c r="A705" s="1293">
        <f t="shared" si="20"/>
        <v>0</v>
      </c>
      <c r="B705" s="1294" t="s">
        <v>2499</v>
      </c>
      <c r="C705" s="1294" t="s">
        <v>1533</v>
      </c>
      <c r="D705" s="1295" t="str">
        <f t="shared" si="21"/>
        <v>Swati(Swaziland)</v>
      </c>
      <c r="E705" s="1294" t="s">
        <v>977</v>
      </c>
      <c r="F705" s="1294" t="s">
        <v>2502</v>
      </c>
      <c r="G705" s="1294" t="s">
        <v>979</v>
      </c>
    </row>
    <row r="706" spans="1:7" ht="15" x14ac:dyDescent="0.25">
      <c r="A706" s="1293">
        <f t="shared" ref="A706:A769" si="22">HEX2DEC(RIGHT(E706,3))</f>
        <v>29</v>
      </c>
      <c r="B706" s="1294" t="s">
        <v>2503</v>
      </c>
      <c r="C706" s="1295"/>
      <c r="D706" s="1295" t="str">
        <f t="shared" si="21"/>
        <v>Swedish</v>
      </c>
      <c r="E706" s="1294" t="s">
        <v>2504</v>
      </c>
      <c r="F706" s="1294" t="s">
        <v>2505</v>
      </c>
      <c r="G706" s="1294" t="s">
        <v>989</v>
      </c>
    </row>
    <row r="707" spans="1:7" ht="30" x14ac:dyDescent="0.25">
      <c r="A707" s="1293">
        <f t="shared" si="22"/>
        <v>0</v>
      </c>
      <c r="B707" s="1294" t="s">
        <v>2503</v>
      </c>
      <c r="C707" s="1294" t="s">
        <v>2506</v>
      </c>
      <c r="D707" s="1295" t="str">
        <f t="shared" ref="D707:D770" si="23">IF(C707&lt;&gt;"",CONCATENATE(B707,"(",C707,")"),B707)</f>
        <v>Swedish(Åland Islands)</v>
      </c>
      <c r="E707" s="1294" t="s">
        <v>977</v>
      </c>
      <c r="F707" s="1294" t="s">
        <v>2507</v>
      </c>
      <c r="G707" s="1294" t="s">
        <v>979</v>
      </c>
    </row>
    <row r="708" spans="1:7" ht="15" x14ac:dyDescent="0.25">
      <c r="A708" s="1293">
        <f t="shared" si="22"/>
        <v>2077</v>
      </c>
      <c r="B708" s="1294" t="s">
        <v>2503</v>
      </c>
      <c r="C708" s="1294" t="s">
        <v>1417</v>
      </c>
      <c r="D708" s="1295" t="str">
        <f t="shared" si="23"/>
        <v>Swedish(Finland)</v>
      </c>
      <c r="E708" s="1294" t="s">
        <v>2508</v>
      </c>
      <c r="F708" s="1294" t="s">
        <v>2509</v>
      </c>
      <c r="G708" s="1294" t="s">
        <v>995</v>
      </c>
    </row>
    <row r="709" spans="1:7" ht="15" x14ac:dyDescent="0.25">
      <c r="A709" s="1293">
        <f t="shared" si="22"/>
        <v>1053</v>
      </c>
      <c r="B709" s="1294" t="s">
        <v>2503</v>
      </c>
      <c r="C709" s="1294" t="s">
        <v>1535</v>
      </c>
      <c r="D709" s="1295" t="str">
        <f t="shared" si="23"/>
        <v>Swedish(Sweden)</v>
      </c>
      <c r="E709" s="1294" t="s">
        <v>2510</v>
      </c>
      <c r="F709" s="1294" t="s">
        <v>2511</v>
      </c>
      <c r="G709" s="1294" t="s">
        <v>1257</v>
      </c>
    </row>
    <row r="710" spans="1:7" ht="15" x14ac:dyDescent="0.25">
      <c r="A710" s="1293">
        <f t="shared" si="22"/>
        <v>90</v>
      </c>
      <c r="B710" s="1294" t="s">
        <v>2512</v>
      </c>
      <c r="C710" s="1295"/>
      <c r="D710" s="1295" t="str">
        <f t="shared" si="23"/>
        <v>Syriac</v>
      </c>
      <c r="E710" s="1294" t="s">
        <v>2513</v>
      </c>
      <c r="F710" s="1294" t="s">
        <v>2514</v>
      </c>
      <c r="G710" s="1294" t="s">
        <v>989</v>
      </c>
    </row>
    <row r="711" spans="1:7" ht="15" x14ac:dyDescent="0.25">
      <c r="A711" s="1293">
        <f t="shared" si="22"/>
        <v>1114</v>
      </c>
      <c r="B711" s="1294" t="s">
        <v>2512</v>
      </c>
      <c r="C711" s="1294" t="s">
        <v>1085</v>
      </c>
      <c r="D711" s="1295" t="str">
        <f t="shared" si="23"/>
        <v>Syriac(Syria)</v>
      </c>
      <c r="E711" s="1294" t="s">
        <v>2515</v>
      </c>
      <c r="F711" s="1294" t="s">
        <v>2516</v>
      </c>
      <c r="G711" s="1294" t="s">
        <v>1275</v>
      </c>
    </row>
    <row r="712" spans="1:7" ht="15" x14ac:dyDescent="0.25">
      <c r="A712" s="1293">
        <f t="shared" si="22"/>
        <v>0</v>
      </c>
      <c r="B712" s="1294" t="s">
        <v>2517</v>
      </c>
      <c r="C712" s="1295"/>
      <c r="D712" s="1295" t="str">
        <f t="shared" si="23"/>
        <v>Tachelhit</v>
      </c>
      <c r="E712" s="1294" t="s">
        <v>977</v>
      </c>
      <c r="F712" s="1294" t="s">
        <v>2518</v>
      </c>
      <c r="G712" s="1294" t="s">
        <v>979</v>
      </c>
    </row>
    <row r="713" spans="1:7" ht="30" x14ac:dyDescent="0.25">
      <c r="A713" s="1293">
        <f t="shared" si="22"/>
        <v>0</v>
      </c>
      <c r="B713" s="1294" t="s">
        <v>2517</v>
      </c>
      <c r="C713" s="1294" t="s">
        <v>2497</v>
      </c>
      <c r="D713" s="1295" t="str">
        <f t="shared" si="23"/>
        <v>Tachelhit(Tifinagh)</v>
      </c>
      <c r="E713" s="1294" t="s">
        <v>977</v>
      </c>
      <c r="F713" s="1294" t="s">
        <v>2519</v>
      </c>
      <c r="G713" s="1294" t="s">
        <v>979</v>
      </c>
    </row>
    <row r="714" spans="1:7" ht="30" x14ac:dyDescent="0.25">
      <c r="A714" s="1293">
        <f t="shared" si="22"/>
        <v>0</v>
      </c>
      <c r="B714" s="1294" t="s">
        <v>2517</v>
      </c>
      <c r="C714" s="1294" t="s">
        <v>2520</v>
      </c>
      <c r="D714" s="1295" t="str">
        <f t="shared" si="23"/>
        <v>Tachelhit(Tifinagh, Morocco)</v>
      </c>
      <c r="E714" s="1294" t="s">
        <v>977</v>
      </c>
      <c r="F714" s="1294" t="s">
        <v>2521</v>
      </c>
      <c r="G714" s="1294" t="s">
        <v>979</v>
      </c>
    </row>
    <row r="715" spans="1:7" ht="30" x14ac:dyDescent="0.25">
      <c r="A715" s="1293">
        <f t="shared" si="22"/>
        <v>0</v>
      </c>
      <c r="B715" s="1294" t="s">
        <v>2522</v>
      </c>
      <c r="C715" s="1295"/>
      <c r="D715" s="1295" t="str">
        <f t="shared" si="23"/>
        <v>Tachelhit (Latin)</v>
      </c>
      <c r="E715" s="1294" t="s">
        <v>977</v>
      </c>
      <c r="F715" s="1294" t="s">
        <v>2523</v>
      </c>
      <c r="G715" s="1294" t="s">
        <v>979</v>
      </c>
    </row>
    <row r="716" spans="1:7" ht="30" x14ac:dyDescent="0.25">
      <c r="A716" s="1293">
        <f t="shared" si="22"/>
        <v>0</v>
      </c>
      <c r="B716" s="1294" t="s">
        <v>2522</v>
      </c>
      <c r="C716" s="1294" t="s">
        <v>1065</v>
      </c>
      <c r="D716" s="1295" t="str">
        <f t="shared" si="23"/>
        <v>Tachelhit (Latin)(Morocco)</v>
      </c>
      <c r="E716" s="1294" t="s">
        <v>977</v>
      </c>
      <c r="F716" s="1294" t="s">
        <v>2524</v>
      </c>
      <c r="G716" s="1294" t="s">
        <v>979</v>
      </c>
    </row>
    <row r="717" spans="1:7" ht="15" x14ac:dyDescent="0.25">
      <c r="A717" s="1293">
        <f t="shared" si="22"/>
        <v>0</v>
      </c>
      <c r="B717" s="1294" t="s">
        <v>2525</v>
      </c>
      <c r="C717" s="1295"/>
      <c r="D717" s="1295" t="str">
        <f t="shared" si="23"/>
        <v>Taita</v>
      </c>
      <c r="E717" s="1294" t="s">
        <v>977</v>
      </c>
      <c r="F717" s="1294" t="s">
        <v>2526</v>
      </c>
      <c r="G717" s="1294" t="s">
        <v>979</v>
      </c>
    </row>
    <row r="718" spans="1:7" ht="15" x14ac:dyDescent="0.25">
      <c r="A718" s="1293">
        <f t="shared" si="22"/>
        <v>0</v>
      </c>
      <c r="B718" s="1294" t="s">
        <v>2525</v>
      </c>
      <c r="C718" s="1294" t="s">
        <v>1358</v>
      </c>
      <c r="D718" s="1295" t="str">
        <f t="shared" si="23"/>
        <v>Taita(Kenya)</v>
      </c>
      <c r="E718" s="1294" t="s">
        <v>977</v>
      </c>
      <c r="F718" s="1294" t="s">
        <v>2527</v>
      </c>
      <c r="G718" s="1294" t="s">
        <v>979</v>
      </c>
    </row>
    <row r="719" spans="1:7" ht="30" x14ac:dyDescent="0.25">
      <c r="A719" s="1293">
        <f t="shared" si="22"/>
        <v>40</v>
      </c>
      <c r="B719" s="1294" t="s">
        <v>2528</v>
      </c>
      <c r="C719" s="1295"/>
      <c r="D719" s="1295" t="str">
        <f t="shared" si="23"/>
        <v>Tajik (Cyrillic)</v>
      </c>
      <c r="E719" s="1294" t="s">
        <v>2529</v>
      </c>
      <c r="F719" s="1294" t="s">
        <v>2530</v>
      </c>
      <c r="G719" s="1294" t="s">
        <v>989</v>
      </c>
    </row>
    <row r="720" spans="1:7" ht="30" x14ac:dyDescent="0.25">
      <c r="A720" s="1293">
        <f t="shared" si="22"/>
        <v>3112</v>
      </c>
      <c r="B720" s="1294" t="s">
        <v>2528</v>
      </c>
      <c r="C720" s="1295"/>
      <c r="D720" s="1295" t="str">
        <f t="shared" si="23"/>
        <v>Tajik (Cyrillic)</v>
      </c>
      <c r="E720" s="1294" t="s">
        <v>2531</v>
      </c>
      <c r="F720" s="1294" t="s">
        <v>2532</v>
      </c>
      <c r="G720" s="1294" t="s">
        <v>1122</v>
      </c>
    </row>
    <row r="721" spans="1:7" ht="45" x14ac:dyDescent="0.25">
      <c r="A721" s="1293">
        <f t="shared" si="22"/>
        <v>1064</v>
      </c>
      <c r="B721" s="1294" t="s">
        <v>2528</v>
      </c>
      <c r="C721" s="1294" t="s">
        <v>2533</v>
      </c>
      <c r="D721" s="1295" t="str">
        <f t="shared" si="23"/>
        <v>Tajik (Cyrillic)(Tajikistan)</v>
      </c>
      <c r="E721" s="1294" t="s">
        <v>2534</v>
      </c>
      <c r="F721" s="1294" t="s">
        <v>2535</v>
      </c>
      <c r="G721" s="1294" t="s">
        <v>1018</v>
      </c>
    </row>
    <row r="722" spans="1:7" ht="30" x14ac:dyDescent="0.25">
      <c r="A722" s="1293">
        <f t="shared" si="22"/>
        <v>95</v>
      </c>
      <c r="B722" s="1294" t="s">
        <v>2536</v>
      </c>
      <c r="C722" s="1295"/>
      <c r="D722" s="1295" t="str">
        <f t="shared" si="23"/>
        <v>Tamazight (Latin)</v>
      </c>
      <c r="E722" s="1294" t="s">
        <v>2537</v>
      </c>
      <c r="F722" s="1294" t="s">
        <v>2538</v>
      </c>
      <c r="G722" s="1294" t="s">
        <v>989</v>
      </c>
    </row>
    <row r="723" spans="1:7" ht="30" x14ac:dyDescent="0.25">
      <c r="A723" s="1293">
        <f t="shared" si="22"/>
        <v>3167</v>
      </c>
      <c r="B723" s="1294" t="s">
        <v>2536</v>
      </c>
      <c r="C723" s="1295"/>
      <c r="D723" s="1295" t="str">
        <f t="shared" si="23"/>
        <v>Tamazight (Latin)</v>
      </c>
      <c r="E723" s="1294" t="s">
        <v>2539</v>
      </c>
      <c r="F723" s="1294" t="s">
        <v>2540</v>
      </c>
      <c r="G723" s="1294" t="s">
        <v>1122</v>
      </c>
    </row>
    <row r="724" spans="1:7" ht="30" x14ac:dyDescent="0.25">
      <c r="A724" s="1293">
        <f t="shared" si="22"/>
        <v>2143</v>
      </c>
      <c r="B724" s="1294" t="s">
        <v>2536</v>
      </c>
      <c r="C724" s="1294" t="s">
        <v>1031</v>
      </c>
      <c r="D724" s="1295" t="str">
        <f t="shared" si="23"/>
        <v>Tamazight (Latin)(Algeria)</v>
      </c>
      <c r="E724" s="1294" t="s">
        <v>2541</v>
      </c>
      <c r="F724" s="1294" t="s">
        <v>2542</v>
      </c>
      <c r="G724" s="1294" t="s">
        <v>1018</v>
      </c>
    </row>
    <row r="725" spans="1:7" ht="15" x14ac:dyDescent="0.25">
      <c r="A725" s="1293">
        <f t="shared" si="22"/>
        <v>73</v>
      </c>
      <c r="B725" s="1294" t="s">
        <v>2543</v>
      </c>
      <c r="C725" s="1295"/>
      <c r="D725" s="1295" t="str">
        <f t="shared" si="23"/>
        <v>Tamil</v>
      </c>
      <c r="E725" s="1294" t="s">
        <v>2544</v>
      </c>
      <c r="F725" s="1294" t="s">
        <v>2545</v>
      </c>
      <c r="G725" s="1294" t="s">
        <v>989</v>
      </c>
    </row>
    <row r="726" spans="1:7" ht="15" x14ac:dyDescent="0.25">
      <c r="A726" s="1293">
        <f t="shared" si="22"/>
        <v>1097</v>
      </c>
      <c r="B726" s="1294" t="s">
        <v>2543</v>
      </c>
      <c r="C726" s="1294" t="s">
        <v>347</v>
      </c>
      <c r="D726" s="1295" t="str">
        <f t="shared" si="23"/>
        <v>Tamil(India)</v>
      </c>
      <c r="E726" s="1294" t="s">
        <v>2546</v>
      </c>
      <c r="F726" s="1294" t="s">
        <v>2547</v>
      </c>
      <c r="G726" s="1294" t="s">
        <v>1105</v>
      </c>
    </row>
    <row r="727" spans="1:7" ht="15" x14ac:dyDescent="0.25">
      <c r="A727" s="1293">
        <f t="shared" si="22"/>
        <v>0</v>
      </c>
      <c r="B727" s="1294" t="s">
        <v>2543</v>
      </c>
      <c r="C727" s="1294" t="s">
        <v>1465</v>
      </c>
      <c r="D727" s="1295" t="str">
        <f t="shared" si="23"/>
        <v>Tamil(Malaysia)</v>
      </c>
      <c r="E727" s="1294" t="s">
        <v>977</v>
      </c>
      <c r="F727" s="1294" t="s">
        <v>2548</v>
      </c>
      <c r="G727" s="1294" t="s">
        <v>979</v>
      </c>
    </row>
    <row r="728" spans="1:7" ht="15" x14ac:dyDescent="0.25">
      <c r="A728" s="1293">
        <f t="shared" si="22"/>
        <v>0</v>
      </c>
      <c r="B728" s="1294" t="s">
        <v>2543</v>
      </c>
      <c r="C728" s="1294" t="s">
        <v>1263</v>
      </c>
      <c r="D728" s="1295" t="str">
        <f t="shared" si="23"/>
        <v>Tamil(Singapore)</v>
      </c>
      <c r="E728" s="1294" t="s">
        <v>977</v>
      </c>
      <c r="F728" s="1294" t="s">
        <v>2549</v>
      </c>
      <c r="G728" s="1294" t="s">
        <v>979</v>
      </c>
    </row>
    <row r="729" spans="1:7" ht="15" x14ac:dyDescent="0.25">
      <c r="A729" s="1293">
        <f t="shared" si="22"/>
        <v>2121</v>
      </c>
      <c r="B729" s="1294" t="s">
        <v>2543</v>
      </c>
      <c r="C729" s="1294" t="s">
        <v>2395</v>
      </c>
      <c r="D729" s="1295" t="str">
        <f t="shared" si="23"/>
        <v>Tamil(Sri Lanka)</v>
      </c>
      <c r="E729" s="1294" t="s">
        <v>2550</v>
      </c>
      <c r="F729" s="1294" t="s">
        <v>2551</v>
      </c>
      <c r="G729" s="1294" t="s">
        <v>1234</v>
      </c>
    </row>
    <row r="730" spans="1:7" ht="15" x14ac:dyDescent="0.25">
      <c r="A730" s="1293">
        <f t="shared" si="22"/>
        <v>0</v>
      </c>
      <c r="B730" s="1294" t="s">
        <v>2552</v>
      </c>
      <c r="C730" s="1295"/>
      <c r="D730" s="1295" t="str">
        <f t="shared" si="23"/>
        <v>Tasawaq</v>
      </c>
      <c r="E730" s="1294" t="s">
        <v>977</v>
      </c>
      <c r="F730" s="1294" t="s">
        <v>2553</v>
      </c>
      <c r="G730" s="1294" t="s">
        <v>979</v>
      </c>
    </row>
    <row r="731" spans="1:7" ht="15" x14ac:dyDescent="0.25">
      <c r="A731" s="1293">
        <f t="shared" si="22"/>
        <v>0</v>
      </c>
      <c r="B731" s="1294" t="s">
        <v>2552</v>
      </c>
      <c r="C731" s="1294" t="s">
        <v>1663</v>
      </c>
      <c r="D731" s="1295" t="str">
        <f t="shared" si="23"/>
        <v>Tasawaq(Niger)</v>
      </c>
      <c r="E731" s="1294" t="s">
        <v>977</v>
      </c>
      <c r="F731" s="1294" t="s">
        <v>2554</v>
      </c>
      <c r="G731" s="1294" t="s">
        <v>979</v>
      </c>
    </row>
    <row r="732" spans="1:7" ht="15" x14ac:dyDescent="0.25">
      <c r="A732" s="1293">
        <f t="shared" si="22"/>
        <v>68</v>
      </c>
      <c r="B732" s="1294" t="s">
        <v>2555</v>
      </c>
      <c r="C732" s="1295"/>
      <c r="D732" s="1295" t="str">
        <f t="shared" si="23"/>
        <v>Tatar</v>
      </c>
      <c r="E732" s="1294" t="s">
        <v>2556</v>
      </c>
      <c r="F732" s="1294" t="s">
        <v>2557</v>
      </c>
      <c r="G732" s="1294" t="s">
        <v>989</v>
      </c>
    </row>
    <row r="733" spans="1:7" ht="15" x14ac:dyDescent="0.25">
      <c r="A733" s="1293">
        <f t="shared" si="22"/>
        <v>1092</v>
      </c>
      <c r="B733" s="1294" t="s">
        <v>2555</v>
      </c>
      <c r="C733" s="1294" t="s">
        <v>1156</v>
      </c>
      <c r="D733" s="1295" t="str">
        <f t="shared" si="23"/>
        <v>Tatar(Russia)</v>
      </c>
      <c r="E733" s="1294" t="s">
        <v>2558</v>
      </c>
      <c r="F733" s="1294" t="s">
        <v>2559</v>
      </c>
      <c r="G733" s="1294" t="s">
        <v>1275</v>
      </c>
    </row>
    <row r="734" spans="1:7" ht="15" x14ac:dyDescent="0.25">
      <c r="A734" s="1293">
        <f t="shared" si="22"/>
        <v>74</v>
      </c>
      <c r="B734" s="1294" t="s">
        <v>2560</v>
      </c>
      <c r="C734" s="1295"/>
      <c r="D734" s="1295" t="str">
        <f t="shared" si="23"/>
        <v>Telugu</v>
      </c>
      <c r="E734" s="1294" t="s">
        <v>2561</v>
      </c>
      <c r="F734" s="1294" t="s">
        <v>2562</v>
      </c>
      <c r="G734" s="1294" t="s">
        <v>989</v>
      </c>
    </row>
    <row r="735" spans="1:7" ht="15" x14ac:dyDescent="0.25">
      <c r="A735" s="1293">
        <f t="shared" si="22"/>
        <v>1098</v>
      </c>
      <c r="B735" s="1294" t="s">
        <v>2560</v>
      </c>
      <c r="C735" s="1294" t="s">
        <v>347</v>
      </c>
      <c r="D735" s="1295" t="str">
        <f t="shared" si="23"/>
        <v>Telugu(India)</v>
      </c>
      <c r="E735" s="1294" t="s">
        <v>2563</v>
      </c>
      <c r="F735" s="1294" t="s">
        <v>2564</v>
      </c>
      <c r="G735" s="1294" t="s">
        <v>1275</v>
      </c>
    </row>
    <row r="736" spans="1:7" ht="15" x14ac:dyDescent="0.25">
      <c r="A736" s="1293">
        <f t="shared" si="22"/>
        <v>0</v>
      </c>
      <c r="B736" s="1294" t="s">
        <v>2565</v>
      </c>
      <c r="C736" s="1295"/>
      <c r="D736" s="1295" t="str">
        <f t="shared" si="23"/>
        <v>Teso</v>
      </c>
      <c r="E736" s="1294" t="s">
        <v>977</v>
      </c>
      <c r="F736" s="1294" t="s">
        <v>2566</v>
      </c>
      <c r="G736" s="1294" t="s">
        <v>979</v>
      </c>
    </row>
    <row r="737" spans="1:7" ht="15" x14ac:dyDescent="0.25">
      <c r="A737" s="1293">
        <f t="shared" si="22"/>
        <v>0</v>
      </c>
      <c r="B737" s="1294" t="s">
        <v>2565</v>
      </c>
      <c r="C737" s="1294" t="s">
        <v>1358</v>
      </c>
      <c r="D737" s="1295" t="str">
        <f t="shared" si="23"/>
        <v>Teso(Kenya)</v>
      </c>
      <c r="E737" s="1294" t="s">
        <v>977</v>
      </c>
      <c r="F737" s="1294" t="s">
        <v>2567</v>
      </c>
      <c r="G737" s="1294" t="s">
        <v>979</v>
      </c>
    </row>
    <row r="738" spans="1:7" ht="15" x14ac:dyDescent="0.25">
      <c r="A738" s="1293">
        <f t="shared" si="22"/>
        <v>0</v>
      </c>
      <c r="B738" s="1294" t="s">
        <v>2565</v>
      </c>
      <c r="C738" s="1294" t="s">
        <v>1252</v>
      </c>
      <c r="D738" s="1295" t="str">
        <f t="shared" si="23"/>
        <v>Teso(Uganda)</v>
      </c>
      <c r="E738" s="1294" t="s">
        <v>977</v>
      </c>
      <c r="F738" s="1294" t="s">
        <v>2568</v>
      </c>
      <c r="G738" s="1294" t="s">
        <v>979</v>
      </c>
    </row>
    <row r="739" spans="1:7" ht="15" x14ac:dyDescent="0.25">
      <c r="A739" s="1293">
        <f t="shared" si="22"/>
        <v>30</v>
      </c>
      <c r="B739" s="1294" t="s">
        <v>2569</v>
      </c>
      <c r="C739" s="1295"/>
      <c r="D739" s="1295" t="str">
        <f t="shared" si="23"/>
        <v>Thai</v>
      </c>
      <c r="E739" s="1294" t="s">
        <v>2570</v>
      </c>
      <c r="F739" s="1294" t="s">
        <v>2571</v>
      </c>
      <c r="G739" s="1294" t="s">
        <v>989</v>
      </c>
    </row>
    <row r="740" spans="1:7" ht="15" x14ac:dyDescent="0.25">
      <c r="A740" s="1293">
        <f t="shared" si="22"/>
        <v>1054</v>
      </c>
      <c r="B740" s="1294" t="s">
        <v>2569</v>
      </c>
      <c r="C740" s="1294" t="s">
        <v>2572</v>
      </c>
      <c r="D740" s="1295" t="str">
        <f t="shared" si="23"/>
        <v>Thai(Thailand)</v>
      </c>
      <c r="E740" s="1294" t="s">
        <v>2573</v>
      </c>
      <c r="F740" s="1294" t="s">
        <v>2574</v>
      </c>
      <c r="G740" s="1294" t="s">
        <v>995</v>
      </c>
    </row>
    <row r="741" spans="1:7" ht="15" x14ac:dyDescent="0.25">
      <c r="A741" s="1293">
        <f t="shared" si="22"/>
        <v>81</v>
      </c>
      <c r="B741" s="1294" t="s">
        <v>2575</v>
      </c>
      <c r="C741" s="1295"/>
      <c r="D741" s="1295" t="str">
        <f t="shared" si="23"/>
        <v>Tibetan</v>
      </c>
      <c r="E741" s="1294" t="s">
        <v>2576</v>
      </c>
      <c r="F741" s="1294" t="s">
        <v>2577</v>
      </c>
      <c r="G741" s="1294" t="s">
        <v>989</v>
      </c>
    </row>
    <row r="742" spans="1:7" ht="15" x14ac:dyDescent="0.25">
      <c r="A742" s="1293">
        <f t="shared" si="22"/>
        <v>0</v>
      </c>
      <c r="B742" s="1294" t="s">
        <v>2575</v>
      </c>
      <c r="C742" s="1294" t="s">
        <v>347</v>
      </c>
      <c r="D742" s="1295" t="str">
        <f t="shared" si="23"/>
        <v>Tibetan(India)</v>
      </c>
      <c r="E742" s="1294" t="s">
        <v>977</v>
      </c>
      <c r="F742" s="1294" t="s">
        <v>2578</v>
      </c>
      <c r="G742" s="1294" t="s">
        <v>979</v>
      </c>
    </row>
    <row r="743" spans="1:7" ht="45" x14ac:dyDescent="0.25">
      <c r="A743" s="1293">
        <f t="shared" si="22"/>
        <v>1105</v>
      </c>
      <c r="B743" s="1294" t="s">
        <v>2575</v>
      </c>
      <c r="C743" s="1294" t="s">
        <v>1260</v>
      </c>
      <c r="D743" s="1295" t="str">
        <f t="shared" si="23"/>
        <v>Tibetan(People's Republic of China)</v>
      </c>
      <c r="E743" s="1294" t="s">
        <v>2579</v>
      </c>
      <c r="F743" s="1294" t="s">
        <v>2580</v>
      </c>
      <c r="G743" s="1294" t="s">
        <v>1018</v>
      </c>
    </row>
    <row r="744" spans="1:7" ht="15" x14ac:dyDescent="0.25">
      <c r="A744" s="1293">
        <f t="shared" si="22"/>
        <v>0</v>
      </c>
      <c r="B744" s="1294" t="s">
        <v>2581</v>
      </c>
      <c r="C744" s="1295"/>
      <c r="D744" s="1295" t="str">
        <f t="shared" si="23"/>
        <v>Tigre</v>
      </c>
      <c r="E744" s="1294" t="s">
        <v>977</v>
      </c>
      <c r="F744" s="1294" t="s">
        <v>2582</v>
      </c>
      <c r="G744" s="1294" t="s">
        <v>979</v>
      </c>
    </row>
    <row r="745" spans="1:7" ht="15" x14ac:dyDescent="0.25">
      <c r="A745" s="1293">
        <f t="shared" si="22"/>
        <v>0</v>
      </c>
      <c r="B745" s="1294" t="s">
        <v>2581</v>
      </c>
      <c r="C745" s="1294" t="s">
        <v>982</v>
      </c>
      <c r="D745" s="1295" t="str">
        <f t="shared" si="23"/>
        <v>Tigre(Eritrea)</v>
      </c>
      <c r="E745" s="1294" t="s">
        <v>977</v>
      </c>
      <c r="F745" s="1294" t="s">
        <v>2583</v>
      </c>
      <c r="G745" s="1294" t="s">
        <v>979</v>
      </c>
    </row>
    <row r="746" spans="1:7" ht="15" x14ac:dyDescent="0.25">
      <c r="A746" s="1293">
        <f t="shared" si="22"/>
        <v>115</v>
      </c>
      <c r="B746" s="1294" t="s">
        <v>2584</v>
      </c>
      <c r="C746" s="1295"/>
      <c r="D746" s="1295" t="str">
        <f t="shared" si="23"/>
        <v>Tigrinya</v>
      </c>
      <c r="E746" s="1294" t="s">
        <v>2585</v>
      </c>
      <c r="F746" s="1294" t="s">
        <v>2586</v>
      </c>
      <c r="G746" s="1294" t="s">
        <v>1234</v>
      </c>
    </row>
    <row r="747" spans="1:7" ht="15" x14ac:dyDescent="0.25">
      <c r="A747" s="1293">
        <f t="shared" si="22"/>
        <v>2163</v>
      </c>
      <c r="B747" s="1294" t="s">
        <v>2584</v>
      </c>
      <c r="C747" s="1294" t="s">
        <v>982</v>
      </c>
      <c r="D747" s="1295" t="str">
        <f t="shared" si="23"/>
        <v>Tigrinya(Eritrea)</v>
      </c>
      <c r="E747" s="1294" t="s">
        <v>2587</v>
      </c>
      <c r="F747" s="1294" t="s">
        <v>2588</v>
      </c>
      <c r="G747" s="1294" t="s">
        <v>1234</v>
      </c>
    </row>
    <row r="748" spans="1:7" ht="15" x14ac:dyDescent="0.25">
      <c r="A748" s="1293">
        <f t="shared" si="22"/>
        <v>1139</v>
      </c>
      <c r="B748" s="1294" t="s">
        <v>2584</v>
      </c>
      <c r="C748" s="1294" t="s">
        <v>984</v>
      </c>
      <c r="D748" s="1295" t="str">
        <f t="shared" si="23"/>
        <v>Tigrinya(Ethiopia)</v>
      </c>
      <c r="E748" s="1294" t="s">
        <v>2589</v>
      </c>
      <c r="F748" s="1294" t="s">
        <v>2590</v>
      </c>
      <c r="G748" s="1294" t="s">
        <v>1234</v>
      </c>
    </row>
    <row r="749" spans="1:7" ht="15" x14ac:dyDescent="0.25">
      <c r="A749" s="1293">
        <f t="shared" si="22"/>
        <v>0</v>
      </c>
      <c r="B749" s="1294" t="s">
        <v>2591</v>
      </c>
      <c r="C749" s="1295"/>
      <c r="D749" s="1295" t="str">
        <f t="shared" si="23"/>
        <v>Tongan</v>
      </c>
      <c r="E749" s="1294" t="s">
        <v>977</v>
      </c>
      <c r="F749" s="1294" t="s">
        <v>18</v>
      </c>
      <c r="G749" s="1294" t="s">
        <v>979</v>
      </c>
    </row>
    <row r="750" spans="1:7" ht="15" x14ac:dyDescent="0.25">
      <c r="A750" s="1293">
        <f t="shared" si="22"/>
        <v>0</v>
      </c>
      <c r="B750" s="1294" t="s">
        <v>2591</v>
      </c>
      <c r="C750" s="1294" t="s">
        <v>1541</v>
      </c>
      <c r="D750" s="1295" t="str">
        <f t="shared" si="23"/>
        <v>Tongan(Tonga)</v>
      </c>
      <c r="E750" s="1294" t="s">
        <v>977</v>
      </c>
      <c r="F750" s="1294" t="s">
        <v>2592</v>
      </c>
      <c r="G750" s="1294" t="s">
        <v>979</v>
      </c>
    </row>
    <row r="751" spans="1:7" ht="15" x14ac:dyDescent="0.25">
      <c r="A751" s="1293">
        <f t="shared" si="22"/>
        <v>49</v>
      </c>
      <c r="B751" s="1294" t="s">
        <v>2593</v>
      </c>
      <c r="C751" s="1295"/>
      <c r="D751" s="1295" t="str">
        <f t="shared" si="23"/>
        <v>Tsonga</v>
      </c>
      <c r="E751" s="1294" t="s">
        <v>2594</v>
      </c>
      <c r="F751" s="1294" t="s">
        <v>2595</v>
      </c>
      <c r="G751" s="1294" t="s">
        <v>1210</v>
      </c>
    </row>
    <row r="752" spans="1:7" ht="30" x14ac:dyDescent="0.25">
      <c r="A752" s="1293">
        <f t="shared" si="22"/>
        <v>1073</v>
      </c>
      <c r="B752" s="1294" t="s">
        <v>2593</v>
      </c>
      <c r="C752" s="1294" t="s">
        <v>992</v>
      </c>
      <c r="D752" s="1295" t="str">
        <f t="shared" si="23"/>
        <v>Tsonga(South Africa)</v>
      </c>
      <c r="E752" s="1294" t="s">
        <v>2596</v>
      </c>
      <c r="F752" s="1294" t="s">
        <v>2597</v>
      </c>
      <c r="G752" s="1294" t="s">
        <v>1210</v>
      </c>
    </row>
    <row r="753" spans="1:7" ht="15" x14ac:dyDescent="0.25">
      <c r="A753" s="1293">
        <f t="shared" si="22"/>
        <v>31</v>
      </c>
      <c r="B753" s="1294" t="s">
        <v>2598</v>
      </c>
      <c r="C753" s="1295"/>
      <c r="D753" s="1295" t="str">
        <f t="shared" si="23"/>
        <v>Turkish</v>
      </c>
      <c r="E753" s="1294" t="s">
        <v>2599</v>
      </c>
      <c r="F753" s="1294" t="s">
        <v>2600</v>
      </c>
      <c r="G753" s="1294" t="s">
        <v>989</v>
      </c>
    </row>
    <row r="754" spans="1:7" ht="15" x14ac:dyDescent="0.25">
      <c r="A754" s="1293">
        <f t="shared" si="22"/>
        <v>0</v>
      </c>
      <c r="B754" s="1294" t="s">
        <v>2598</v>
      </c>
      <c r="C754" s="1294" t="s">
        <v>1407</v>
      </c>
      <c r="D754" s="1295" t="str">
        <f t="shared" si="23"/>
        <v>Turkish(Cyprus)</v>
      </c>
      <c r="E754" s="1294" t="s">
        <v>977</v>
      </c>
      <c r="F754" s="1294" t="s">
        <v>2601</v>
      </c>
      <c r="G754" s="1294" t="s">
        <v>979</v>
      </c>
    </row>
    <row r="755" spans="1:7" ht="15" x14ac:dyDescent="0.25">
      <c r="A755" s="1293">
        <f t="shared" si="22"/>
        <v>1055</v>
      </c>
      <c r="B755" s="1294" t="s">
        <v>2598</v>
      </c>
      <c r="C755" s="1294" t="s">
        <v>2602</v>
      </c>
      <c r="D755" s="1295" t="str">
        <f t="shared" si="23"/>
        <v>Turkish(Turkey)</v>
      </c>
      <c r="E755" s="1294" t="s">
        <v>2603</v>
      </c>
      <c r="F755" s="1294" t="s">
        <v>2604</v>
      </c>
      <c r="G755" s="1294" t="s">
        <v>1257</v>
      </c>
    </row>
    <row r="756" spans="1:7" ht="15" x14ac:dyDescent="0.25">
      <c r="A756" s="1293">
        <f t="shared" si="22"/>
        <v>66</v>
      </c>
      <c r="B756" s="1294" t="s">
        <v>2605</v>
      </c>
      <c r="C756" s="1295"/>
      <c r="D756" s="1295" t="str">
        <f t="shared" si="23"/>
        <v>Turkmen</v>
      </c>
      <c r="E756" s="1294" t="s">
        <v>2606</v>
      </c>
      <c r="F756" s="1294" t="s">
        <v>2607</v>
      </c>
      <c r="G756" s="1294" t="s">
        <v>989</v>
      </c>
    </row>
    <row r="757" spans="1:7" ht="30" x14ac:dyDescent="0.25">
      <c r="A757" s="1293">
        <f t="shared" si="22"/>
        <v>1090</v>
      </c>
      <c r="B757" s="1294" t="s">
        <v>2605</v>
      </c>
      <c r="C757" s="1294" t="s">
        <v>2608</v>
      </c>
      <c r="D757" s="1295" t="str">
        <f t="shared" si="23"/>
        <v>Turkmen(Turkmenistan)</v>
      </c>
      <c r="E757" s="1294" t="s">
        <v>2609</v>
      </c>
      <c r="F757" s="1294" t="s">
        <v>2610</v>
      </c>
      <c r="G757" s="1294" t="s">
        <v>1018</v>
      </c>
    </row>
    <row r="758" spans="1:7" ht="15" x14ac:dyDescent="0.25">
      <c r="A758" s="1293">
        <f t="shared" si="22"/>
        <v>34</v>
      </c>
      <c r="B758" s="1294" t="s">
        <v>2611</v>
      </c>
      <c r="C758" s="1295"/>
      <c r="D758" s="1295" t="str">
        <f t="shared" si="23"/>
        <v>Ukrainian</v>
      </c>
      <c r="E758" s="1294" t="s">
        <v>2612</v>
      </c>
      <c r="F758" s="1294" t="s">
        <v>2613</v>
      </c>
      <c r="G758" s="1294" t="s">
        <v>989</v>
      </c>
    </row>
    <row r="759" spans="1:7" ht="30" x14ac:dyDescent="0.25">
      <c r="A759" s="1293">
        <f t="shared" si="22"/>
        <v>1058</v>
      </c>
      <c r="B759" s="1294" t="s">
        <v>2611</v>
      </c>
      <c r="C759" s="1294" t="s">
        <v>2271</v>
      </c>
      <c r="D759" s="1295" t="str">
        <f t="shared" si="23"/>
        <v>Ukrainian(Ukraine)</v>
      </c>
      <c r="E759" s="1294" t="s">
        <v>2614</v>
      </c>
      <c r="F759" s="1294" t="s">
        <v>2615</v>
      </c>
      <c r="G759" s="1294" t="s">
        <v>995</v>
      </c>
    </row>
    <row r="760" spans="1:7" ht="30" x14ac:dyDescent="0.25">
      <c r="A760" s="1293">
        <f t="shared" si="22"/>
        <v>46</v>
      </c>
      <c r="B760" s="1294" t="s">
        <v>2616</v>
      </c>
      <c r="C760" s="1295"/>
      <c r="D760" s="1295" t="str">
        <f t="shared" si="23"/>
        <v>Upper Sorbian</v>
      </c>
      <c r="E760" s="1294" t="s">
        <v>2617</v>
      </c>
      <c r="F760" s="1294" t="s">
        <v>2618</v>
      </c>
      <c r="G760" s="1294" t="s">
        <v>989</v>
      </c>
    </row>
    <row r="761" spans="1:7" ht="45" x14ac:dyDescent="0.25">
      <c r="A761" s="1293">
        <f t="shared" si="22"/>
        <v>1070</v>
      </c>
      <c r="B761" s="1294" t="s">
        <v>2616</v>
      </c>
      <c r="C761" s="1294" t="s">
        <v>1423</v>
      </c>
      <c r="D761" s="1295" t="str">
        <f t="shared" si="23"/>
        <v>Upper Sorbian(Germany)</v>
      </c>
      <c r="E761" s="1294" t="s">
        <v>2619</v>
      </c>
      <c r="F761" s="1294" t="s">
        <v>2620</v>
      </c>
      <c r="G761" s="1294" t="s">
        <v>1018</v>
      </c>
    </row>
    <row r="762" spans="1:7" ht="15" x14ac:dyDescent="0.25">
      <c r="A762" s="1293">
        <f t="shared" si="22"/>
        <v>32</v>
      </c>
      <c r="B762" s="1294" t="s">
        <v>2621</v>
      </c>
      <c r="C762" s="1295"/>
      <c r="D762" s="1295" t="str">
        <f t="shared" si="23"/>
        <v>Urdu</v>
      </c>
      <c r="E762" s="1294" t="s">
        <v>2622</v>
      </c>
      <c r="F762" s="1294" t="s">
        <v>2623</v>
      </c>
      <c r="G762" s="1294" t="s">
        <v>989</v>
      </c>
    </row>
    <row r="763" spans="1:7" ht="15" x14ac:dyDescent="0.25">
      <c r="A763" s="1293">
        <f t="shared" si="22"/>
        <v>2080</v>
      </c>
      <c r="B763" s="1294" t="s">
        <v>2621</v>
      </c>
      <c r="C763" s="1294" t="s">
        <v>347</v>
      </c>
      <c r="D763" s="1295" t="str">
        <f t="shared" si="23"/>
        <v>Urdu(India)</v>
      </c>
      <c r="E763" s="1294" t="s">
        <v>2624</v>
      </c>
      <c r="F763" s="1294" t="s">
        <v>2625</v>
      </c>
      <c r="G763" s="1294" t="s">
        <v>1210</v>
      </c>
    </row>
    <row r="764" spans="1:7" ht="45" x14ac:dyDescent="0.25">
      <c r="A764" s="1293">
        <f t="shared" si="22"/>
        <v>1056</v>
      </c>
      <c r="B764" s="1294" t="s">
        <v>2621</v>
      </c>
      <c r="C764" s="1294" t="s">
        <v>2223</v>
      </c>
      <c r="D764" s="1295" t="str">
        <f t="shared" si="23"/>
        <v>Urdu(Islamic Republic of Pakistan)</v>
      </c>
      <c r="E764" s="1294" t="s">
        <v>2626</v>
      </c>
      <c r="F764" s="1294" t="s">
        <v>2627</v>
      </c>
      <c r="G764" s="1294" t="s">
        <v>1105</v>
      </c>
    </row>
    <row r="765" spans="1:7" ht="15" x14ac:dyDescent="0.25">
      <c r="A765" s="1293">
        <f t="shared" si="22"/>
        <v>128</v>
      </c>
      <c r="B765" s="1294" t="s">
        <v>2628</v>
      </c>
      <c r="C765" s="1295"/>
      <c r="D765" s="1295" t="str">
        <f t="shared" si="23"/>
        <v>Uyghur</v>
      </c>
      <c r="E765" s="1294" t="s">
        <v>2629</v>
      </c>
      <c r="F765" s="1294" t="s">
        <v>2630</v>
      </c>
      <c r="G765" s="1294" t="s">
        <v>989</v>
      </c>
    </row>
    <row r="766" spans="1:7" ht="45" x14ac:dyDescent="0.25">
      <c r="A766" s="1293">
        <f t="shared" si="22"/>
        <v>1152</v>
      </c>
      <c r="B766" s="1294" t="s">
        <v>2628</v>
      </c>
      <c r="C766" s="1294" t="s">
        <v>1260</v>
      </c>
      <c r="D766" s="1295" t="str">
        <f t="shared" si="23"/>
        <v>Uyghur(People's Republic of China)</v>
      </c>
      <c r="E766" s="1294" t="s">
        <v>2631</v>
      </c>
      <c r="F766" s="1294" t="s">
        <v>2632</v>
      </c>
      <c r="G766" s="1294" t="s">
        <v>1018</v>
      </c>
    </row>
    <row r="767" spans="1:7" ht="30" x14ac:dyDescent="0.25">
      <c r="A767" s="1293">
        <f t="shared" si="22"/>
        <v>0</v>
      </c>
      <c r="B767" s="1294" t="s">
        <v>2633</v>
      </c>
      <c r="C767" s="1294" t="s">
        <v>1879</v>
      </c>
      <c r="D767" s="1295" t="str">
        <f t="shared" si="23"/>
        <v>Uzbek(Perso-Arabic)</v>
      </c>
      <c r="E767" s="1294" t="s">
        <v>977</v>
      </c>
      <c r="F767" s="1294" t="s">
        <v>2634</v>
      </c>
      <c r="G767" s="1294" t="s">
        <v>979</v>
      </c>
    </row>
    <row r="768" spans="1:7" ht="60" x14ac:dyDescent="0.25">
      <c r="A768" s="1293">
        <f t="shared" si="22"/>
        <v>0</v>
      </c>
      <c r="B768" s="1294" t="s">
        <v>2633</v>
      </c>
      <c r="C768" s="1294" t="s">
        <v>2635</v>
      </c>
      <c r="D768" s="1295" t="str">
        <f t="shared" si="23"/>
        <v>Uzbek(Perso-Arabic, Afghanistan)</v>
      </c>
      <c r="E768" s="1294" t="s">
        <v>977</v>
      </c>
      <c r="F768" s="1294" t="s">
        <v>2636</v>
      </c>
      <c r="G768" s="1294" t="s">
        <v>979</v>
      </c>
    </row>
    <row r="769" spans="1:7" ht="30" x14ac:dyDescent="0.25">
      <c r="A769" s="1293">
        <f t="shared" si="22"/>
        <v>2115</v>
      </c>
      <c r="B769" s="1294" t="s">
        <v>2637</v>
      </c>
      <c r="C769" s="1295"/>
      <c r="D769" s="1295" t="str">
        <f t="shared" si="23"/>
        <v>Uzbek (Cyrillic)</v>
      </c>
      <c r="E769" s="1294" t="s">
        <v>2638</v>
      </c>
      <c r="F769" s="1294" t="s">
        <v>2639</v>
      </c>
      <c r="G769" s="1294" t="s">
        <v>1122</v>
      </c>
    </row>
    <row r="770" spans="1:7" ht="45" x14ac:dyDescent="0.25">
      <c r="A770" s="1293">
        <f t="shared" ref="A770:A808" si="24">HEX2DEC(RIGHT(E770,3))</f>
        <v>2115</v>
      </c>
      <c r="B770" s="1294" t="s">
        <v>2637</v>
      </c>
      <c r="C770" s="1294" t="s">
        <v>2640</v>
      </c>
      <c r="D770" s="1295" t="str">
        <f t="shared" si="23"/>
        <v>Uzbek (Cyrillic)(Uzbekistan)</v>
      </c>
      <c r="E770" s="1294" t="s">
        <v>2641</v>
      </c>
      <c r="F770" s="1294" t="s">
        <v>2642</v>
      </c>
      <c r="G770" s="1294" t="s">
        <v>1105</v>
      </c>
    </row>
    <row r="771" spans="1:7" ht="30" x14ac:dyDescent="0.25">
      <c r="A771" s="1293">
        <f t="shared" si="24"/>
        <v>67</v>
      </c>
      <c r="B771" s="1294" t="s">
        <v>2643</v>
      </c>
      <c r="C771" s="1295"/>
      <c r="D771" s="1295" t="str">
        <f t="shared" ref="D771:D808" si="25">IF(C771&lt;&gt;"",CONCATENATE(B771,"(",C771,")"),B771)</f>
        <v>Uzbek (Latin)</v>
      </c>
      <c r="E771" s="1294" t="s">
        <v>2644</v>
      </c>
      <c r="F771" s="1294" t="s">
        <v>2645</v>
      </c>
      <c r="G771" s="1294" t="s">
        <v>989</v>
      </c>
    </row>
    <row r="772" spans="1:7" ht="30" x14ac:dyDescent="0.25">
      <c r="A772" s="1293">
        <f t="shared" si="24"/>
        <v>3139</v>
      </c>
      <c r="B772" s="1294" t="s">
        <v>2643</v>
      </c>
      <c r="C772" s="1295"/>
      <c r="D772" s="1295" t="str">
        <f t="shared" si="25"/>
        <v>Uzbek (Latin)</v>
      </c>
      <c r="E772" s="1294" t="s">
        <v>2646</v>
      </c>
      <c r="F772" s="1294" t="s">
        <v>2647</v>
      </c>
      <c r="G772" s="1294" t="s">
        <v>1122</v>
      </c>
    </row>
    <row r="773" spans="1:7" ht="45" x14ac:dyDescent="0.25">
      <c r="A773" s="1293">
        <f t="shared" si="24"/>
        <v>1091</v>
      </c>
      <c r="B773" s="1294" t="s">
        <v>2643</v>
      </c>
      <c r="C773" s="1294" t="s">
        <v>2640</v>
      </c>
      <c r="D773" s="1295" t="str">
        <f t="shared" si="25"/>
        <v>Uzbek (Latin)(Uzbekistan)</v>
      </c>
      <c r="E773" s="1294" t="s">
        <v>2648</v>
      </c>
      <c r="F773" s="1294" t="s">
        <v>2649</v>
      </c>
      <c r="G773" s="1294" t="s">
        <v>1105</v>
      </c>
    </row>
    <row r="774" spans="1:7" ht="15" x14ac:dyDescent="0.25">
      <c r="A774" s="1293">
        <f t="shared" si="24"/>
        <v>0</v>
      </c>
      <c r="B774" s="1294" t="s">
        <v>2650</v>
      </c>
      <c r="C774" s="1295"/>
      <c r="D774" s="1295" t="str">
        <f t="shared" si="25"/>
        <v>Vai</v>
      </c>
      <c r="E774" s="1294" t="s">
        <v>977</v>
      </c>
      <c r="F774" s="1294" t="s">
        <v>2651</v>
      </c>
      <c r="G774" s="1294" t="s">
        <v>979</v>
      </c>
    </row>
    <row r="775" spans="1:7" ht="15" x14ac:dyDescent="0.25">
      <c r="A775" s="1293">
        <f t="shared" si="24"/>
        <v>0</v>
      </c>
      <c r="B775" s="1294" t="s">
        <v>2650</v>
      </c>
      <c r="C775" s="1295"/>
      <c r="D775" s="1295" t="str">
        <f t="shared" si="25"/>
        <v>Vai</v>
      </c>
      <c r="E775" s="1294" t="s">
        <v>977</v>
      </c>
      <c r="F775" s="1294" t="s">
        <v>2652</v>
      </c>
      <c r="G775" s="1294" t="s">
        <v>979</v>
      </c>
    </row>
    <row r="776" spans="1:7" ht="15" x14ac:dyDescent="0.25">
      <c r="A776" s="1293">
        <f t="shared" si="24"/>
        <v>0</v>
      </c>
      <c r="B776" s="1294" t="s">
        <v>2650</v>
      </c>
      <c r="C776" s="1294" t="s">
        <v>1457</v>
      </c>
      <c r="D776" s="1295" t="str">
        <f t="shared" si="25"/>
        <v>Vai(Liberia)</v>
      </c>
      <c r="E776" s="1294" t="s">
        <v>977</v>
      </c>
      <c r="F776" s="1294" t="s">
        <v>2653</v>
      </c>
      <c r="G776" s="1294" t="s">
        <v>979</v>
      </c>
    </row>
    <row r="777" spans="1:7" ht="30" x14ac:dyDescent="0.25">
      <c r="A777" s="1293">
        <f t="shared" si="24"/>
        <v>0</v>
      </c>
      <c r="B777" s="1294" t="s">
        <v>2654</v>
      </c>
      <c r="C777" s="1294" t="s">
        <v>2655</v>
      </c>
      <c r="D777" s="1295" t="str">
        <f t="shared" si="25"/>
        <v>Vai (Latin)( Liberia)</v>
      </c>
      <c r="E777" s="1294" t="s">
        <v>977</v>
      </c>
      <c r="F777" s="1294" t="s">
        <v>2656</v>
      </c>
      <c r="G777" s="1294" t="s">
        <v>979</v>
      </c>
    </row>
    <row r="778" spans="1:7" ht="15" x14ac:dyDescent="0.25">
      <c r="A778" s="1293">
        <f t="shared" si="24"/>
        <v>0</v>
      </c>
      <c r="B778" s="1294" t="s">
        <v>2654</v>
      </c>
      <c r="C778" s="1295"/>
      <c r="D778" s="1295" t="str">
        <f t="shared" si="25"/>
        <v>Vai (Latin)</v>
      </c>
      <c r="E778" s="1294" t="s">
        <v>977</v>
      </c>
      <c r="F778" s="1294" t="s">
        <v>2657</v>
      </c>
      <c r="G778" s="1294" t="s">
        <v>979</v>
      </c>
    </row>
    <row r="779" spans="1:7" ht="30" x14ac:dyDescent="0.25">
      <c r="A779" s="1293">
        <f t="shared" si="24"/>
        <v>2051</v>
      </c>
      <c r="B779" s="1294" t="s">
        <v>2658</v>
      </c>
      <c r="C779" s="1294" t="s">
        <v>1113</v>
      </c>
      <c r="D779" s="1295" t="str">
        <f t="shared" si="25"/>
        <v>Valencian(Spain)</v>
      </c>
      <c r="E779" s="1294" t="s">
        <v>2659</v>
      </c>
      <c r="F779" s="1294" t="s">
        <v>2660</v>
      </c>
      <c r="G779" s="1294" t="s">
        <v>1234</v>
      </c>
    </row>
    <row r="780" spans="1:7" ht="15" x14ac:dyDescent="0.25">
      <c r="A780" s="1293">
        <f t="shared" si="24"/>
        <v>51</v>
      </c>
      <c r="B780" s="1294" t="s">
        <v>2661</v>
      </c>
      <c r="C780" s="1295"/>
      <c r="D780" s="1295" t="str">
        <f t="shared" si="25"/>
        <v>Venda</v>
      </c>
      <c r="E780" s="1294" t="s">
        <v>2662</v>
      </c>
      <c r="F780" s="1294" t="s">
        <v>2663</v>
      </c>
      <c r="G780" s="1294" t="s">
        <v>979</v>
      </c>
    </row>
    <row r="781" spans="1:7" ht="30" x14ac:dyDescent="0.25">
      <c r="A781" s="1293">
        <f t="shared" si="24"/>
        <v>1075</v>
      </c>
      <c r="B781" s="1294" t="s">
        <v>2661</v>
      </c>
      <c r="C781" s="1294" t="s">
        <v>992</v>
      </c>
      <c r="D781" s="1295" t="str">
        <f t="shared" si="25"/>
        <v>Venda(South Africa)</v>
      </c>
      <c r="E781" s="1294" t="s">
        <v>2664</v>
      </c>
      <c r="F781" s="1294" t="s">
        <v>2665</v>
      </c>
      <c r="G781" s="1294" t="s">
        <v>979</v>
      </c>
    </row>
    <row r="782" spans="1:7" ht="15" x14ac:dyDescent="0.25">
      <c r="A782" s="1293">
        <f t="shared" si="24"/>
        <v>42</v>
      </c>
      <c r="B782" s="1294" t="s">
        <v>2666</v>
      </c>
      <c r="C782" s="1295"/>
      <c r="D782" s="1295" t="str">
        <f t="shared" si="25"/>
        <v>Vietnamese</v>
      </c>
      <c r="E782" s="1294" t="s">
        <v>2667</v>
      </c>
      <c r="F782" s="1294" t="s">
        <v>2668</v>
      </c>
      <c r="G782" s="1294" t="s">
        <v>989</v>
      </c>
    </row>
    <row r="783" spans="1:7" ht="30" x14ac:dyDescent="0.25">
      <c r="A783" s="1293">
        <f t="shared" si="24"/>
        <v>1066</v>
      </c>
      <c r="B783" s="1294" t="s">
        <v>2666</v>
      </c>
      <c r="C783" s="1294" t="s">
        <v>2669</v>
      </c>
      <c r="D783" s="1295" t="str">
        <f t="shared" si="25"/>
        <v>Vietnamese(Vietnam)</v>
      </c>
      <c r="E783" s="1294" t="s">
        <v>2670</v>
      </c>
      <c r="F783" s="1294" t="s">
        <v>2671</v>
      </c>
      <c r="G783" s="1294" t="s">
        <v>995</v>
      </c>
    </row>
    <row r="784" spans="1:7" ht="15" x14ac:dyDescent="0.25">
      <c r="A784" s="1293">
        <f t="shared" si="24"/>
        <v>0</v>
      </c>
      <c r="B784" s="1294" t="s">
        <v>2672</v>
      </c>
      <c r="C784" s="1295"/>
      <c r="D784" s="1295" t="str">
        <f t="shared" si="25"/>
        <v>Volapük</v>
      </c>
      <c r="E784" s="1294" t="s">
        <v>977</v>
      </c>
      <c r="F784" s="1294" t="s">
        <v>2673</v>
      </c>
      <c r="G784" s="1294" t="s">
        <v>979</v>
      </c>
    </row>
    <row r="785" spans="1:7" ht="15" x14ac:dyDescent="0.25">
      <c r="A785" s="1293">
        <f t="shared" si="24"/>
        <v>0</v>
      </c>
      <c r="B785" s="1294" t="s">
        <v>2672</v>
      </c>
      <c r="C785" s="1294" t="s">
        <v>1094</v>
      </c>
      <c r="D785" s="1295" t="str">
        <f t="shared" si="25"/>
        <v>Volapük(World)</v>
      </c>
      <c r="E785" s="1294" t="s">
        <v>977</v>
      </c>
      <c r="F785" s="1294" t="s">
        <v>2674</v>
      </c>
      <c r="G785" s="1294" t="s">
        <v>979</v>
      </c>
    </row>
    <row r="786" spans="1:7" ht="15" x14ac:dyDescent="0.25">
      <c r="A786" s="1293">
        <f t="shared" si="24"/>
        <v>0</v>
      </c>
      <c r="B786" s="1294" t="s">
        <v>2675</v>
      </c>
      <c r="C786" s="1295"/>
      <c r="D786" s="1295" t="str">
        <f t="shared" si="25"/>
        <v>Vunjo</v>
      </c>
      <c r="E786" s="1294" t="s">
        <v>977</v>
      </c>
      <c r="F786" s="1294" t="s">
        <v>2676</v>
      </c>
      <c r="G786" s="1294" t="s">
        <v>979</v>
      </c>
    </row>
    <row r="787" spans="1:7" ht="15" x14ac:dyDescent="0.25">
      <c r="A787" s="1293">
        <f t="shared" si="24"/>
        <v>0</v>
      </c>
      <c r="B787" s="1294" t="s">
        <v>2675</v>
      </c>
      <c r="C787" s="1294" t="s">
        <v>1117</v>
      </c>
      <c r="D787" s="1295" t="str">
        <f t="shared" si="25"/>
        <v>Vunjo(Tanzania)</v>
      </c>
      <c r="E787" s="1294" t="s">
        <v>977</v>
      </c>
      <c r="F787" s="1294" t="s">
        <v>2677</v>
      </c>
      <c r="G787" s="1294" t="s">
        <v>979</v>
      </c>
    </row>
    <row r="788" spans="1:7" ht="15" x14ac:dyDescent="0.25">
      <c r="A788" s="1293">
        <f t="shared" si="24"/>
        <v>0</v>
      </c>
      <c r="B788" s="1294" t="s">
        <v>2678</v>
      </c>
      <c r="C788" s="1295"/>
      <c r="D788" s="1295" t="str">
        <f t="shared" si="25"/>
        <v>Walser</v>
      </c>
      <c r="E788" s="1294" t="s">
        <v>977</v>
      </c>
      <c r="F788" s="1294" t="s">
        <v>2679</v>
      </c>
      <c r="G788" s="1294" t="s">
        <v>979</v>
      </c>
    </row>
    <row r="789" spans="1:7" ht="30" x14ac:dyDescent="0.25">
      <c r="A789" s="1293">
        <f t="shared" si="24"/>
        <v>0</v>
      </c>
      <c r="B789" s="1294" t="s">
        <v>2678</v>
      </c>
      <c r="C789" s="1294" t="s">
        <v>1021</v>
      </c>
      <c r="D789" s="1295" t="str">
        <f t="shared" si="25"/>
        <v>Walser(Switzerland)</v>
      </c>
      <c r="E789" s="1294" t="s">
        <v>977</v>
      </c>
      <c r="F789" s="1294" t="s">
        <v>2680</v>
      </c>
      <c r="G789" s="1294" t="s">
        <v>979</v>
      </c>
    </row>
    <row r="790" spans="1:7" ht="15" x14ac:dyDescent="0.25">
      <c r="A790" s="1293">
        <f t="shared" si="24"/>
        <v>82</v>
      </c>
      <c r="B790" s="1294" t="s">
        <v>2681</v>
      </c>
      <c r="C790" s="1295"/>
      <c r="D790" s="1295" t="str">
        <f t="shared" si="25"/>
        <v>Welsh</v>
      </c>
      <c r="E790" s="1294" t="s">
        <v>2682</v>
      </c>
      <c r="F790" s="1294" t="s">
        <v>2683</v>
      </c>
      <c r="G790" s="1294" t="s">
        <v>989</v>
      </c>
    </row>
    <row r="791" spans="1:7" ht="30" x14ac:dyDescent="0.25">
      <c r="A791" s="1293">
        <f t="shared" si="24"/>
        <v>1106</v>
      </c>
      <c r="B791" s="1294" t="s">
        <v>2681</v>
      </c>
      <c r="C791" s="1294" t="s">
        <v>1287</v>
      </c>
      <c r="D791" s="1295" t="str">
        <f t="shared" si="25"/>
        <v>Welsh(United Kingdom)</v>
      </c>
      <c r="E791" s="1294" t="s">
        <v>2684</v>
      </c>
      <c r="F791" s="1294" t="s">
        <v>2685</v>
      </c>
      <c r="G791" s="1294" t="s">
        <v>1149</v>
      </c>
    </row>
    <row r="792" spans="1:7" ht="15" x14ac:dyDescent="0.25">
      <c r="A792" s="1293">
        <f t="shared" si="24"/>
        <v>0</v>
      </c>
      <c r="B792" s="1294" t="s">
        <v>2686</v>
      </c>
      <c r="C792" s="1295"/>
      <c r="D792" s="1295" t="str">
        <f t="shared" si="25"/>
        <v>Wolaytta</v>
      </c>
      <c r="E792" s="1294" t="s">
        <v>977</v>
      </c>
      <c r="F792" s="1294" t="s">
        <v>2687</v>
      </c>
      <c r="G792" s="1294" t="s">
        <v>979</v>
      </c>
    </row>
    <row r="793" spans="1:7" ht="30" x14ac:dyDescent="0.25">
      <c r="A793" s="1293">
        <f t="shared" si="24"/>
        <v>0</v>
      </c>
      <c r="B793" s="1294" t="s">
        <v>2686</v>
      </c>
      <c r="C793" s="1294" t="s">
        <v>984</v>
      </c>
      <c r="D793" s="1295" t="str">
        <f t="shared" si="25"/>
        <v>Wolaytta(Ethiopia)</v>
      </c>
      <c r="E793" s="1294" t="s">
        <v>977</v>
      </c>
      <c r="F793" s="1294" t="s">
        <v>2688</v>
      </c>
      <c r="G793" s="1294" t="s">
        <v>979</v>
      </c>
    </row>
    <row r="794" spans="1:7" ht="15" x14ac:dyDescent="0.25">
      <c r="A794" s="1293">
        <f t="shared" si="24"/>
        <v>136</v>
      </c>
      <c r="B794" s="1294" t="s">
        <v>2689</v>
      </c>
      <c r="C794" s="1295"/>
      <c r="D794" s="1295" t="str">
        <f t="shared" si="25"/>
        <v>Wolof</v>
      </c>
      <c r="E794" s="1294" t="s">
        <v>2690</v>
      </c>
      <c r="F794" s="1294" t="s">
        <v>2691</v>
      </c>
      <c r="G794" s="1294" t="s">
        <v>989</v>
      </c>
    </row>
    <row r="795" spans="1:7" ht="15" x14ac:dyDescent="0.25">
      <c r="A795" s="1293">
        <f t="shared" si="24"/>
        <v>1160</v>
      </c>
      <c r="B795" s="1294" t="s">
        <v>2689</v>
      </c>
      <c r="C795" s="1294" t="s">
        <v>1678</v>
      </c>
      <c r="D795" s="1295" t="str">
        <f t="shared" si="25"/>
        <v>Wolof(Senegal)</v>
      </c>
      <c r="E795" s="1294" t="s">
        <v>2692</v>
      </c>
      <c r="F795" s="1294" t="s">
        <v>2693</v>
      </c>
      <c r="G795" s="1294" t="s">
        <v>1018</v>
      </c>
    </row>
    <row r="796" spans="1:7" ht="15" x14ac:dyDescent="0.25">
      <c r="A796" s="1293">
        <f t="shared" si="24"/>
        <v>52</v>
      </c>
      <c r="B796" s="1294" t="s">
        <v>2694</v>
      </c>
      <c r="C796" s="1295"/>
      <c r="D796" s="1295" t="str">
        <f t="shared" si="25"/>
        <v>Xhosa</v>
      </c>
      <c r="E796" s="1294" t="s">
        <v>2695</v>
      </c>
      <c r="F796" s="1294" t="s">
        <v>2696</v>
      </c>
      <c r="G796" s="1294" t="s">
        <v>989</v>
      </c>
    </row>
    <row r="797" spans="1:7" ht="30" x14ac:dyDescent="0.25">
      <c r="A797" s="1293">
        <f t="shared" si="24"/>
        <v>1076</v>
      </c>
      <c r="B797" s="1294" t="s">
        <v>2694</v>
      </c>
      <c r="C797" s="1294" t="s">
        <v>992</v>
      </c>
      <c r="D797" s="1295" t="str">
        <f t="shared" si="25"/>
        <v>Xhosa(South Africa)</v>
      </c>
      <c r="E797" s="1294" t="s">
        <v>2697</v>
      </c>
      <c r="F797" s="1294" t="s">
        <v>2698</v>
      </c>
      <c r="G797" s="1294" t="s">
        <v>1149</v>
      </c>
    </row>
    <row r="798" spans="1:7" ht="15" x14ac:dyDescent="0.25">
      <c r="A798" s="1293">
        <f t="shared" si="24"/>
        <v>0</v>
      </c>
      <c r="B798" s="1294" t="s">
        <v>2699</v>
      </c>
      <c r="C798" s="1295"/>
      <c r="D798" s="1295" t="str">
        <f t="shared" si="25"/>
        <v>Yangben</v>
      </c>
      <c r="E798" s="1294" t="s">
        <v>977</v>
      </c>
      <c r="F798" s="1294" t="s">
        <v>2700</v>
      </c>
      <c r="G798" s="1294" t="s">
        <v>979</v>
      </c>
    </row>
    <row r="799" spans="1:7" ht="30" x14ac:dyDescent="0.25">
      <c r="A799" s="1293">
        <f t="shared" si="24"/>
        <v>0</v>
      </c>
      <c r="B799" s="1294" t="s">
        <v>2699</v>
      </c>
      <c r="C799" s="1294" t="s">
        <v>998</v>
      </c>
      <c r="D799" s="1295" t="str">
        <f t="shared" si="25"/>
        <v>Yangben(Cameroon)</v>
      </c>
      <c r="E799" s="1294" t="s">
        <v>977</v>
      </c>
      <c r="F799" s="1294" t="s">
        <v>2701</v>
      </c>
      <c r="G799" s="1294" t="s">
        <v>979</v>
      </c>
    </row>
    <row r="800" spans="1:7" ht="15" x14ac:dyDescent="0.25">
      <c r="A800" s="1293">
        <f t="shared" si="24"/>
        <v>120</v>
      </c>
      <c r="B800" s="1294" t="s">
        <v>2702</v>
      </c>
      <c r="C800" s="1295"/>
      <c r="D800" s="1295" t="str">
        <f t="shared" si="25"/>
        <v>Yi</v>
      </c>
      <c r="E800" s="1294" t="s">
        <v>2703</v>
      </c>
      <c r="F800" s="1294" t="s">
        <v>2704</v>
      </c>
      <c r="G800" s="1294" t="s">
        <v>989</v>
      </c>
    </row>
    <row r="801" spans="1:7" ht="45" x14ac:dyDescent="0.25">
      <c r="A801" s="1293">
        <f t="shared" si="24"/>
        <v>1144</v>
      </c>
      <c r="B801" s="1294" t="s">
        <v>2702</v>
      </c>
      <c r="C801" s="1294" t="s">
        <v>1260</v>
      </c>
      <c r="D801" s="1295" t="str">
        <f t="shared" si="25"/>
        <v>Yi(People's Republic of China)</v>
      </c>
      <c r="E801" s="1294" t="s">
        <v>2705</v>
      </c>
      <c r="F801" s="1294" t="s">
        <v>2706</v>
      </c>
      <c r="G801" s="1294" t="s">
        <v>1018</v>
      </c>
    </row>
    <row r="802" spans="1:7" ht="15" x14ac:dyDescent="0.25">
      <c r="A802" s="1293">
        <f t="shared" si="24"/>
        <v>106</v>
      </c>
      <c r="B802" s="1294" t="s">
        <v>2707</v>
      </c>
      <c r="C802" s="1295"/>
      <c r="D802" s="1295" t="str">
        <f t="shared" si="25"/>
        <v>Yoruba</v>
      </c>
      <c r="E802" s="1294" t="s">
        <v>2708</v>
      </c>
      <c r="F802" s="1294" t="s">
        <v>2709</v>
      </c>
      <c r="G802" s="1294" t="s">
        <v>989</v>
      </c>
    </row>
    <row r="803" spans="1:7" ht="15" x14ac:dyDescent="0.25">
      <c r="A803" s="1293">
        <f t="shared" si="24"/>
        <v>0</v>
      </c>
      <c r="B803" s="1294" t="s">
        <v>2707</v>
      </c>
      <c r="C803" s="1294" t="s">
        <v>1608</v>
      </c>
      <c r="D803" s="1295" t="str">
        <f t="shared" si="25"/>
        <v>Yoruba(Benin)</v>
      </c>
      <c r="E803" s="1294" t="s">
        <v>977</v>
      </c>
      <c r="F803" s="1294" t="s">
        <v>2710</v>
      </c>
      <c r="G803" s="1294" t="s">
        <v>979</v>
      </c>
    </row>
    <row r="804" spans="1:7" ht="15" x14ac:dyDescent="0.25">
      <c r="A804" s="1293">
        <f t="shared" si="24"/>
        <v>1130</v>
      </c>
      <c r="B804" s="1294" t="s">
        <v>2707</v>
      </c>
      <c r="C804" s="1294" t="s">
        <v>1485</v>
      </c>
      <c r="D804" s="1295" t="str">
        <f t="shared" si="25"/>
        <v>Yoruba(Nigeria)</v>
      </c>
      <c r="E804" s="1294" t="s">
        <v>2711</v>
      </c>
      <c r="F804" s="1294" t="s">
        <v>2712</v>
      </c>
      <c r="G804" s="1294" t="s">
        <v>1018</v>
      </c>
    </row>
    <row r="805" spans="1:7" ht="15" x14ac:dyDescent="0.25">
      <c r="A805" s="1293">
        <f t="shared" si="24"/>
        <v>0</v>
      </c>
      <c r="B805" s="1294" t="s">
        <v>2713</v>
      </c>
      <c r="C805" s="1295"/>
      <c r="D805" s="1295" t="str">
        <f t="shared" si="25"/>
        <v>Zarma</v>
      </c>
      <c r="E805" s="1294" t="s">
        <v>977</v>
      </c>
      <c r="F805" s="1294" t="s">
        <v>2714</v>
      </c>
      <c r="G805" s="1294" t="s">
        <v>979</v>
      </c>
    </row>
    <row r="806" spans="1:7" ht="15" x14ac:dyDescent="0.25">
      <c r="A806" s="1293">
        <f t="shared" si="24"/>
        <v>0</v>
      </c>
      <c r="B806" s="1294" t="s">
        <v>2713</v>
      </c>
      <c r="C806" s="1294" t="s">
        <v>1663</v>
      </c>
      <c r="D806" s="1295" t="str">
        <f t="shared" si="25"/>
        <v>Zarma(Niger)</v>
      </c>
      <c r="E806" s="1294" t="s">
        <v>977</v>
      </c>
      <c r="F806" s="1294" t="s">
        <v>2715</v>
      </c>
      <c r="G806" s="1294" t="s">
        <v>979</v>
      </c>
    </row>
    <row r="807" spans="1:7" ht="15" x14ac:dyDescent="0.25">
      <c r="A807" s="1293">
        <f t="shared" si="24"/>
        <v>53</v>
      </c>
      <c r="B807" s="1294" t="s">
        <v>2716</v>
      </c>
      <c r="C807" s="1295"/>
      <c r="D807" s="1295" t="str">
        <f t="shared" si="25"/>
        <v>Zulu</v>
      </c>
      <c r="E807" s="1294" t="s">
        <v>2717</v>
      </c>
      <c r="F807" s="1294" t="s">
        <v>2718</v>
      </c>
      <c r="G807" s="1294" t="s">
        <v>989</v>
      </c>
    </row>
    <row r="808" spans="1:7" ht="30" x14ac:dyDescent="0.25">
      <c r="A808" s="1293">
        <f t="shared" si="24"/>
        <v>1077</v>
      </c>
      <c r="B808" s="1294" t="s">
        <v>2716</v>
      </c>
      <c r="C808" s="1294" t="s">
        <v>992</v>
      </c>
      <c r="D808" s="1295" t="str">
        <f t="shared" si="25"/>
        <v>Zulu(South Africa)</v>
      </c>
      <c r="E808" s="1294" t="s">
        <v>2719</v>
      </c>
      <c r="F808" s="1294" t="s">
        <v>2720</v>
      </c>
      <c r="G808" s="1294" t="s">
        <v>1149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44</vt:i4>
      </vt:variant>
    </vt:vector>
  </HeadingPairs>
  <TitlesOfParts>
    <vt:vector size="62" baseType="lpstr">
      <vt:lpstr>Table of Contents</vt:lpstr>
      <vt:lpstr>Overview</vt:lpstr>
      <vt:lpstr>PDS 1</vt:lpstr>
      <vt:lpstr>PDS 2</vt:lpstr>
      <vt:lpstr>PDS 3</vt:lpstr>
      <vt:lpstr>Emissions Redux</vt:lpstr>
      <vt:lpstr>Financials&amp;Adoptions</vt:lpstr>
      <vt:lpstr>Financials&amp;Adoptions (OldvNew)</vt:lpstr>
      <vt:lpstr>Grid Impacts</vt:lpstr>
      <vt:lpstr>Conversions</vt:lpstr>
      <vt:lpstr>TAM_Area</vt:lpstr>
      <vt:lpstr>TAM_SpaceHeating</vt:lpstr>
      <vt:lpstr>TAM_SpaceCooling</vt:lpstr>
      <vt:lpstr>TAM_WaterHeating</vt:lpstr>
      <vt:lpstr>TAM_RoofArea</vt:lpstr>
      <vt:lpstr>TAM_Households</vt:lpstr>
      <vt:lpstr>TAM_Lighting</vt:lpstr>
      <vt:lpstr>TAM_Cooking</vt:lpstr>
      <vt:lpstr>Conversions!EFLighting_RES</vt:lpstr>
      <vt:lpstr>EFSpaceCool_Comm</vt:lpstr>
      <vt:lpstr>Conversions!EFSpaceCool_RES</vt:lpstr>
      <vt:lpstr>EFSpaceHeat_RES</vt:lpstr>
      <vt:lpstr>EFWaterHeat_Comm</vt:lpstr>
      <vt:lpstr>EnterSolutionName</vt:lpstr>
      <vt:lpstr>Conversions!FEIWaterHeat_Comm_Low</vt:lpstr>
      <vt:lpstr>FunctionalUnitOfMeasure</vt:lpstr>
      <vt:lpstr>HH_Area</vt:lpstr>
      <vt:lpstr>NumStories_Comm</vt:lpstr>
      <vt:lpstr>NumStories_RES</vt:lpstr>
      <vt:lpstr>TAM_Area!TAMFactoring</vt:lpstr>
      <vt:lpstr>TAM_Cooking!TAMFactoring</vt:lpstr>
      <vt:lpstr>TAM_Area!TAMInputAsia</vt:lpstr>
      <vt:lpstr>TAM_Cooking!TAMInputAsia</vt:lpstr>
      <vt:lpstr>TAM_SpaceHeating!TAMInputAsia</vt:lpstr>
      <vt:lpstr>TAM_Area!TAMInputChina</vt:lpstr>
      <vt:lpstr>TAM_Cooking!TAMInputChina</vt:lpstr>
      <vt:lpstr>TAM_SpaceHeating!TAMInputChina</vt:lpstr>
      <vt:lpstr>TAM_Area!TAMInputEasternEurope</vt:lpstr>
      <vt:lpstr>TAM_Cooking!TAMInputEasternEurope</vt:lpstr>
      <vt:lpstr>TAM_SpaceHeating!TAMInputEasternEurope</vt:lpstr>
      <vt:lpstr>TAM_Area!TAMInputEU</vt:lpstr>
      <vt:lpstr>TAM_Cooking!TAMInputEU</vt:lpstr>
      <vt:lpstr>TAM_SpaceHeating!TAMInputEU</vt:lpstr>
      <vt:lpstr>TAM_Area!TAMInputGlobalData</vt:lpstr>
      <vt:lpstr>TAM_Cooking!TAMInputGlobalData</vt:lpstr>
      <vt:lpstr>TAM_SpaceHeating!TAMInputGlobalData</vt:lpstr>
      <vt:lpstr>TAM_Area!TAMInputIndia</vt:lpstr>
      <vt:lpstr>TAM_Cooking!TAMInputIndia</vt:lpstr>
      <vt:lpstr>TAM_SpaceHeating!TAMInputIndia</vt:lpstr>
      <vt:lpstr>TAM_Area!TAMInputLatinAmerica</vt:lpstr>
      <vt:lpstr>TAM_Cooking!TAMInputLatinAmerica</vt:lpstr>
      <vt:lpstr>TAM_SpaceHeating!TAMInputLatinAmerica</vt:lpstr>
      <vt:lpstr>TAM_Area!TAMInputMiddleEastAfrica</vt:lpstr>
      <vt:lpstr>TAM_Cooking!TAMInputMiddleEastAfrica</vt:lpstr>
      <vt:lpstr>TAM_SpaceHeating!TAMInputMiddleEastAfrica</vt:lpstr>
      <vt:lpstr>TAM_Area!TAMInputOECD90</vt:lpstr>
      <vt:lpstr>TAM_Cooking!TAMInputOECD90</vt:lpstr>
      <vt:lpstr>TAM_SpaceHeating!TAMInputOECD90</vt:lpstr>
      <vt:lpstr>TAM_Area!TAMInputUSA</vt:lpstr>
      <vt:lpstr>TAM_Cooking!TAMInputUSA</vt:lpstr>
      <vt:lpstr>TAM_SpaceHeating!TAMInputUSA</vt:lpstr>
      <vt:lpstr>XLLangs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Furness</cp:lastModifiedBy>
  <dcterms:created xsi:type="dcterms:W3CDTF">2021-08-24T21:23:50Z</dcterms:created>
  <dcterms:modified xsi:type="dcterms:W3CDTF">2021-09-14T02:12:44Z</dcterms:modified>
</cp:coreProperties>
</file>